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3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4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25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6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8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29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30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31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2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3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4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6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37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38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39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40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41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4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43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44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4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46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47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48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49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50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51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52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53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54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55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56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57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58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59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60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61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62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63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64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65.xml" ContentType="application/vnd.openxmlformats-officedocument.drawing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66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67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68.xml" ContentType="application/vnd.openxmlformats-officedocument.drawing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69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70.xml" ContentType="application/vnd.openxmlformats-officedocument.drawing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71.xml" ContentType="application/vnd.openxmlformats-officedocument.drawing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72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73.xml" ContentType="application/vnd.openxmlformats-officedocument.drawing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74.xml" ContentType="application/vnd.openxmlformats-officedocument.drawing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7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76.xml" ContentType="application/vnd.openxmlformats-officedocument.drawing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77.xml" ContentType="application/vnd.openxmlformats-officedocument.drawing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78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79.xml" ContentType="application/vnd.openxmlformats-officedocument.drawing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80.xml" ContentType="application/vnd.openxmlformats-officedocument.drawing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81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82.xml" ContentType="application/vnd.openxmlformats-officedocument.drawing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83.xml" ContentType="application/vnd.openxmlformats-officedocument.drawing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MORU\Projects\COPCOV\"/>
    </mc:Choice>
  </mc:AlternateContent>
  <xr:revisionPtr revIDLastSave="0" documentId="13_ncr:1_{A2379F21-FFC2-4CBD-ADD4-DFF582388F10}" xr6:coauthVersionLast="47" xr6:coauthVersionMax="47" xr10:uidLastSave="{00000000-0000-0000-0000-000000000000}"/>
  <bookViews>
    <workbookView xWindow="-28920" yWindow="2280" windowWidth="29040" windowHeight="15840" tabRatio="713" activeTab="9" xr2:uid="{00000000-000D-0000-FFFF-FFFF00000000}"/>
  </bookViews>
  <sheets>
    <sheet name="UK Results" sheetId="2" r:id="rId1"/>
    <sheet name="Kenya Results" sheetId="4" r:id="rId2"/>
    <sheet name="Pakistan Results" sheetId="14" r:id="rId3"/>
    <sheet name="Zambia Results" sheetId="19" r:id="rId4"/>
    <sheet name="Nepal Results" sheetId="22" r:id="rId5"/>
    <sheet name="Cote d'Ivoire Results" sheetId="26" r:id="rId6"/>
    <sheet name="Mali Results" sheetId="27" r:id="rId7"/>
    <sheet name="Benin Results" sheetId="28" r:id="rId8"/>
    <sheet name="Niger Results" sheetId="46" r:id="rId9"/>
    <sheet name="Indonesia Results" sheetId="45" r:id="rId10"/>
    <sheet name="Thailand Results" sheetId="59" r:id="rId11"/>
    <sheet name="CPVTFC3SG0002" sheetId="1" r:id="rId12"/>
    <sheet name="CPVTFC3SG0004" sheetId="3" r:id="rId13"/>
    <sheet name="CPVTFC3SG0005" sheetId="5" r:id="rId14"/>
    <sheet name="CPVTFC3SG0006" sheetId="7" r:id="rId15"/>
    <sheet name="CPVTFC3SG0007" sheetId="9" r:id="rId16"/>
    <sheet name="CPVTFC3SG0008" sheetId="10" r:id="rId17"/>
    <sheet name="CPVTFC3SG0009" sheetId="11" r:id="rId18"/>
    <sheet name="CPVTFC3SG0010" sheetId="12" r:id="rId19"/>
    <sheet name="CPVTFC3SG0011" sheetId="13" r:id="rId20"/>
    <sheet name="CPVTFC3SG0012" sheetId="15" r:id="rId21"/>
    <sheet name="CPVTFC3SG0013" sheetId="16" r:id="rId22"/>
    <sheet name="CPVTFC3SG0014" sheetId="17" r:id="rId23"/>
    <sheet name="CPVTFC3SG0015" sheetId="18" r:id="rId24"/>
    <sheet name="CPVTFC3SG0016" sheetId="20" r:id="rId25"/>
    <sheet name="CPVTFC3SG0017" sheetId="21" r:id="rId26"/>
    <sheet name="CPVTFC3SG0018" sheetId="23" r:id="rId27"/>
    <sheet name="CPVTFC3SG0019" sheetId="24" r:id="rId28"/>
    <sheet name="CPVTFC3SG0020" sheetId="25" r:id="rId29"/>
    <sheet name="CPVTFC3SG0021" sheetId="29" r:id="rId30"/>
    <sheet name="CPVTFC3SG0022" sheetId="30" r:id="rId31"/>
    <sheet name="CPVTFC3SG0023" sheetId="32" r:id="rId32"/>
    <sheet name="CPVTFC3SG0024" sheetId="33" r:id="rId33"/>
    <sheet name="CPVTFC3SG0025" sheetId="35" r:id="rId34"/>
    <sheet name="CPVTFC3SG0026" sheetId="36" r:id="rId35"/>
    <sheet name="CPVTFC3SG0027" sheetId="37" r:id="rId36"/>
    <sheet name="CPVTFC3SG0028" sheetId="38" r:id="rId37"/>
    <sheet name="CPVTFC3SG0029" sheetId="39" r:id="rId38"/>
    <sheet name="CPVTFC3SG0030" sheetId="40" r:id="rId39"/>
    <sheet name="CPVTFC3SG0031" sheetId="41" r:id="rId40"/>
    <sheet name="CPVTFC3SG0032" sheetId="42" r:id="rId41"/>
    <sheet name="CPVTFC3SG0033" sheetId="44" r:id="rId42"/>
    <sheet name="CPVTFC3SG0034" sheetId="58" r:id="rId43"/>
    <sheet name="CPVTFC3SG0035" sheetId="57" r:id="rId44"/>
    <sheet name="CPVTFC3SG0036" sheetId="56" r:id="rId45"/>
    <sheet name="CPVTFC3SG0037" sheetId="55" r:id="rId46"/>
    <sheet name="CPVTFC3SG0038" sheetId="54" r:id="rId47"/>
    <sheet name="CPVTFC3SG0039" sheetId="53" r:id="rId48"/>
    <sheet name="CPVTFC3SG0040" sheetId="52" r:id="rId49"/>
    <sheet name="CPVTFC3SG0041" sheetId="51" r:id="rId50"/>
    <sheet name="CPVTFC3SG0042" sheetId="50" r:id="rId51"/>
    <sheet name="CPVTFC3SG0043" sheetId="49" r:id="rId52"/>
    <sheet name="CPVTFC3SG0044" sheetId="48" r:id="rId53"/>
    <sheet name="CPVTFC3SG0045" sheetId="60" r:id="rId54"/>
    <sheet name="CPVTFC3SG0046" sheetId="61" r:id="rId55"/>
    <sheet name="CPVTFC3SG0047" sheetId="62" r:id="rId56"/>
    <sheet name="CPVTFC3SG0048" sheetId="63" r:id="rId57"/>
    <sheet name="CPVTFC3SG0049" sheetId="65" r:id="rId58"/>
    <sheet name="CPVTFC3SG0050" sheetId="66" r:id="rId59"/>
    <sheet name="CPVTFC3SG0051" sheetId="67" r:id="rId60"/>
    <sheet name="CPVTFC3SG0052" sheetId="68" r:id="rId61"/>
    <sheet name="CPVTFC3SG0053" sheetId="69" r:id="rId62"/>
    <sheet name="CPVTFC3SG0054" sheetId="70" r:id="rId63"/>
    <sheet name="CPVTFC3SG0055" sheetId="71" r:id="rId64"/>
    <sheet name="CPVTFC3SG0056" sheetId="64" r:id="rId65"/>
    <sheet name="CPVTFC3SG0057" sheetId="72" r:id="rId66"/>
    <sheet name="CPVTFC3SG0058" sheetId="73" r:id="rId67"/>
    <sheet name="CPVTFC3SG0059" sheetId="74" r:id="rId68"/>
    <sheet name="CPVTFC3SG0060" sheetId="75" r:id="rId69"/>
    <sheet name="CPVTFC3SG0061" sheetId="76" r:id="rId70"/>
    <sheet name="CPVTFC3SG0062" sheetId="77" r:id="rId71"/>
    <sheet name="CPVTFC3SG0063" sheetId="78" r:id="rId72"/>
    <sheet name="CPVTFC3SG0064" sheetId="79" r:id="rId73"/>
    <sheet name="CPVTFC3SG0065" sheetId="80" r:id="rId74"/>
    <sheet name="CPVTFC3SG0066" sheetId="81" r:id="rId75"/>
    <sheet name="CPVTFC3SG0067" sheetId="82" r:id="rId76"/>
    <sheet name="CPVTFC3SG0068" sheetId="83" r:id="rId77"/>
    <sheet name="CPVTFC3SG0069" sheetId="85" r:id="rId78"/>
    <sheet name="CPVTFC3SG0070" sheetId="91" r:id="rId79"/>
    <sheet name="CPVTFC3SG0071" sheetId="92" r:id="rId80"/>
    <sheet name="CPVTFC3SG0072" sheetId="93" r:id="rId81"/>
    <sheet name="CPVTFC3SG0073" sheetId="96" r:id="rId82"/>
    <sheet name="CPVTFC3SG0074" sheetId="97" r:id="rId83"/>
    <sheet name="CPVTFC3SG0075" sheetId="98" r:id="rId84"/>
    <sheet name="CPVTFC3SG0076" sheetId="99" r:id="rId85"/>
    <sheet name="CPVTFC3SG0077" sheetId="100" r:id="rId86"/>
    <sheet name="CPVTFC3SG0078" sheetId="88" r:id="rId87"/>
    <sheet name="CPVTFC3SG0079" sheetId="89" r:id="rId88"/>
    <sheet name="CPVTFC3SG0080" sheetId="90" r:id="rId89"/>
    <sheet name="CPVTFC3SG0081" sheetId="86" r:id="rId90"/>
    <sheet name="CPVTFC3SG0082" sheetId="87" r:id="rId91"/>
    <sheet name="CPVTFC3SG0083" sheetId="94" r:id="rId92"/>
    <sheet name="CPVTFC3SG0084" sheetId="95" r:id="rId93"/>
    <sheet name="CPVTFC3SG0085" sheetId="101" r:id="rId94"/>
  </sheets>
  <calcPr calcId="191029"/>
  <webPublishing codePage="125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86" i="4" l="1"/>
  <c r="H1086" i="4" s="1"/>
  <c r="G1051" i="4"/>
  <c r="H1051" i="4" s="1"/>
  <c r="G1001" i="4"/>
  <c r="H1001" i="4" s="1"/>
  <c r="M1573" i="14"/>
  <c r="N1573" i="14" s="1"/>
  <c r="M1569" i="14"/>
  <c r="N1569" i="14" s="1"/>
  <c r="M1550" i="14"/>
  <c r="N1550" i="14" s="1"/>
  <c r="M1546" i="14"/>
  <c r="N1546" i="14" s="1"/>
  <c r="M1498" i="14"/>
  <c r="N1498" i="14"/>
  <c r="M1488" i="14"/>
  <c r="N1488" i="14" s="1"/>
  <c r="M1483" i="14"/>
  <c r="N1483" i="14"/>
  <c r="M1475" i="14"/>
  <c r="N1475" i="14" s="1"/>
  <c r="M1459" i="14"/>
  <c r="N1459" i="14" s="1"/>
  <c r="M1454" i="14"/>
  <c r="N1454" i="14" s="1"/>
  <c r="M1449" i="14"/>
  <c r="N1449" i="14" s="1"/>
  <c r="M1444" i="14"/>
  <c r="N1444" i="14" s="1"/>
  <c r="M1419" i="14"/>
  <c r="N1419" i="14" s="1"/>
  <c r="M748" i="27"/>
  <c r="N748" i="27" s="1"/>
  <c r="M747" i="27"/>
  <c r="N747" i="27" s="1"/>
  <c r="M744" i="27"/>
  <c r="M743" i="27"/>
  <c r="M742" i="27"/>
  <c r="N742" i="27" s="1"/>
  <c r="M741" i="27"/>
  <c r="N741" i="27" s="1"/>
  <c r="N744" i="27"/>
  <c r="N743" i="27"/>
  <c r="M736" i="27"/>
  <c r="N736" i="27" s="1"/>
  <c r="M735" i="27"/>
  <c r="N735" i="27" s="1"/>
  <c r="M440" i="27"/>
  <c r="N440" i="27" s="1"/>
  <c r="M439" i="27"/>
  <c r="N439" i="27" s="1"/>
  <c r="M438" i="27"/>
  <c r="N438" i="27"/>
  <c r="M436" i="27"/>
  <c r="N436" i="27" s="1"/>
  <c r="M435" i="27"/>
  <c r="N435" i="27" s="1"/>
  <c r="M430" i="27"/>
  <c r="N430" i="27" s="1"/>
  <c r="M429" i="27"/>
  <c r="N429" i="27" s="1"/>
  <c r="M677" i="45"/>
  <c r="N677" i="45" s="1"/>
  <c r="M1238" i="45"/>
  <c r="N1238" i="45" s="1"/>
  <c r="M1237" i="45"/>
  <c r="N1237" i="45" s="1"/>
  <c r="M1221" i="45"/>
  <c r="N1221" i="45" s="1"/>
  <c r="M1220" i="45"/>
  <c r="N1220" i="45" s="1"/>
  <c r="M1187" i="45"/>
  <c r="N1187" i="45" s="1"/>
  <c r="M1168" i="45"/>
  <c r="N1168" i="45" s="1"/>
  <c r="M1167" i="45"/>
  <c r="M1166" i="45"/>
  <c r="N1166" i="45" s="1"/>
  <c r="M1165" i="45"/>
  <c r="N1165" i="45" s="1"/>
  <c r="N1167" i="45"/>
  <c r="M1163" i="45"/>
  <c r="N1163" i="45" s="1"/>
  <c r="M1161" i="45"/>
  <c r="N1161" i="45" s="1"/>
  <c r="M58" i="45"/>
  <c r="N58" i="45" s="1"/>
  <c r="M830" i="45"/>
  <c r="N830" i="45" s="1"/>
  <c r="M782" i="45"/>
  <c r="N782" i="45" s="1"/>
  <c r="M781" i="45"/>
  <c r="N781" i="45" s="1"/>
  <c r="M1561" i="45"/>
  <c r="N1561" i="45" s="1"/>
  <c r="M1560" i="45"/>
  <c r="N1560" i="45" s="1"/>
  <c r="M1556" i="45"/>
  <c r="N1556" i="45" s="1"/>
  <c r="M1555" i="45"/>
  <c r="N1555" i="45" s="1"/>
  <c r="M1551" i="45"/>
  <c r="N1551" i="45" s="1"/>
  <c r="M1550" i="45"/>
  <c r="N1550" i="45"/>
  <c r="M700" i="28"/>
  <c r="N700" i="28" s="1"/>
  <c r="M697" i="28"/>
  <c r="N697" i="28" s="1"/>
  <c r="M1165" i="27"/>
  <c r="N1165" i="27" s="1"/>
  <c r="M1164" i="27"/>
  <c r="N1164" i="27" s="1"/>
  <c r="M1162" i="27"/>
  <c r="N1162" i="27" s="1"/>
  <c r="M1156" i="27"/>
  <c r="N1156" i="27" s="1"/>
  <c r="M1146" i="27"/>
  <c r="N1146" i="27" s="1"/>
  <c r="M1144" i="27"/>
  <c r="N1144" i="27" s="1"/>
  <c r="M1142" i="27"/>
  <c r="N1142" i="27" s="1"/>
  <c r="M1141" i="27"/>
  <c r="N1141" i="27" s="1"/>
  <c r="M1140" i="27"/>
  <c r="N1140" i="27" s="1"/>
  <c r="M1138" i="27"/>
  <c r="N1138" i="27" s="1"/>
  <c r="M1134" i="27"/>
  <c r="N1134" i="27"/>
  <c r="M1132" i="27"/>
  <c r="N1132" i="27" s="1"/>
  <c r="M1131" i="27"/>
  <c r="N1131" i="27" s="1"/>
  <c r="M1130" i="27"/>
  <c r="N1130" i="27" s="1"/>
  <c r="M1126" i="27"/>
  <c r="M1125" i="27"/>
  <c r="N1126" i="27"/>
  <c r="N1125" i="27"/>
  <c r="M1122" i="27"/>
  <c r="M1121" i="27"/>
  <c r="N1121" i="27" s="1"/>
  <c r="M1120" i="27"/>
  <c r="N1120" i="27" s="1"/>
  <c r="M1119" i="27"/>
  <c r="N1119" i="27" s="1"/>
  <c r="M1118" i="27"/>
  <c r="N1118" i="27" s="1"/>
  <c r="M1117" i="27"/>
  <c r="N1122" i="27"/>
  <c r="N1117" i="27"/>
  <c r="M1098" i="27"/>
  <c r="N1098" i="27" s="1"/>
  <c r="M1097" i="27"/>
  <c r="N1097" i="27" s="1"/>
  <c r="M1039" i="27"/>
  <c r="M1038" i="27"/>
  <c r="N1038" i="27" s="1"/>
  <c r="M1037" i="27"/>
  <c r="N1037" i="27" s="1"/>
  <c r="M1036" i="27"/>
  <c r="N1036" i="27" s="1"/>
  <c r="N1039" i="27"/>
  <c r="M1033" i="27"/>
  <c r="N1033" i="27" s="1"/>
  <c r="M1032" i="27"/>
  <c r="N1032" i="27" s="1"/>
  <c r="M1031" i="27"/>
  <c r="N1031" i="27" s="1"/>
  <c r="M1030" i="27"/>
  <c r="N1030" i="27" s="1"/>
  <c r="M1029" i="27"/>
  <c r="M1028" i="27"/>
  <c r="N1028" i="27" s="1"/>
  <c r="M1027" i="27"/>
  <c r="N1027" i="27" s="1"/>
  <c r="N1029" i="27"/>
  <c r="M1026" i="27"/>
  <c r="N1026" i="27" s="1"/>
  <c r="M1024" i="27"/>
  <c r="N1024" i="27" s="1"/>
  <c r="M1023" i="27"/>
  <c r="M1022" i="27"/>
  <c r="M1021" i="27"/>
  <c r="N1021" i="27" s="1"/>
  <c r="N1023" i="27"/>
  <c r="N1022" i="27"/>
  <c r="M994" i="27"/>
  <c r="N994" i="27" s="1"/>
  <c r="M992" i="27"/>
  <c r="N992" i="27" s="1"/>
  <c r="M991" i="27"/>
  <c r="N991" i="27" s="1"/>
  <c r="M988" i="27"/>
  <c r="N988" i="27" s="1"/>
  <c r="M984" i="27"/>
  <c r="N984" i="27" s="1"/>
  <c r="M980" i="27"/>
  <c r="M979" i="27"/>
  <c r="M978" i="27"/>
  <c r="M977" i="27"/>
  <c r="N977" i="27" s="1"/>
  <c r="N980" i="27"/>
  <c r="N979" i="27"/>
  <c r="N978" i="27"/>
  <c r="M976" i="27"/>
  <c r="N976" i="27" s="1"/>
  <c r="M972" i="27"/>
  <c r="N972" i="27" s="1"/>
  <c r="M971" i="27"/>
  <c r="N971" i="27"/>
  <c r="M970" i="27"/>
  <c r="N970" i="27" s="1"/>
  <c r="M963" i="27"/>
  <c r="N963" i="27" s="1"/>
  <c r="M962" i="27"/>
  <c r="M961" i="27"/>
  <c r="N961" i="27" s="1"/>
  <c r="N962" i="27"/>
  <c r="M960" i="27"/>
  <c r="N960" i="27" s="1"/>
  <c r="M958" i="27"/>
  <c r="N958" i="27" s="1"/>
  <c r="M952" i="27"/>
  <c r="N952" i="27" s="1"/>
  <c r="M942" i="27"/>
  <c r="N942" i="27" s="1"/>
  <c r="M941" i="27"/>
  <c r="N941" i="27" s="1"/>
  <c r="M938" i="27"/>
  <c r="N938" i="27" s="1"/>
  <c r="M937" i="27"/>
  <c r="N937" i="27" s="1"/>
  <c r="M933" i="27"/>
  <c r="N933" i="27" s="1"/>
  <c r="M930" i="27"/>
  <c r="N930" i="27" s="1"/>
  <c r="M929" i="27"/>
  <c r="N929" i="27" s="1"/>
  <c r="M925" i="27"/>
  <c r="N925" i="27" s="1"/>
  <c r="M924" i="27"/>
  <c r="N924" i="27" s="1"/>
  <c r="M921" i="27"/>
  <c r="M920" i="27"/>
  <c r="N920" i="27" s="1"/>
  <c r="N921" i="27"/>
  <c r="M906" i="27"/>
  <c r="N906" i="27" s="1"/>
  <c r="M893" i="27"/>
  <c r="N893" i="27" s="1"/>
  <c r="M779" i="27"/>
  <c r="M778" i="27"/>
  <c r="N778" i="27" s="1"/>
  <c r="N779" i="27"/>
  <c r="M1060" i="26"/>
  <c r="N1060" i="26" s="1"/>
  <c r="M1056" i="26"/>
  <c r="N1056" i="26" s="1"/>
  <c r="M1045" i="26"/>
  <c r="N1045" i="26" s="1"/>
  <c r="M1044" i="26"/>
  <c r="N1044" i="26" s="1"/>
  <c r="M1038" i="26"/>
  <c r="N1038" i="26" s="1"/>
  <c r="M1030" i="26"/>
  <c r="N1030" i="26" s="1"/>
  <c r="M1023" i="26"/>
  <c r="N1023" i="26" s="1"/>
  <c r="M1022" i="26"/>
  <c r="N1022" i="26" s="1"/>
  <c r="M1021" i="26"/>
  <c r="N1021" i="26" s="1"/>
  <c r="M1020" i="26"/>
  <c r="N1020" i="26" s="1"/>
  <c r="M1016" i="26"/>
  <c r="N1016" i="26" s="1"/>
  <c r="M1015" i="26"/>
  <c r="N1015" i="26" s="1"/>
  <c r="M1010" i="26"/>
  <c r="N1010" i="26" s="1"/>
  <c r="M999" i="26"/>
  <c r="N999" i="26" s="1"/>
  <c r="M998" i="26"/>
  <c r="N998" i="26" s="1"/>
  <c r="M992" i="26"/>
  <c r="N992" i="26" s="1"/>
  <c r="M974" i="26"/>
  <c r="N974" i="26" s="1"/>
  <c r="M972" i="26"/>
  <c r="N972" i="26" s="1"/>
  <c r="M966" i="26"/>
  <c r="N966" i="26" s="1"/>
  <c r="M965" i="26"/>
  <c r="N965" i="26" s="1"/>
  <c r="M964" i="26"/>
  <c r="N964" i="26" s="1"/>
  <c r="M960" i="26"/>
  <c r="N960" i="26" s="1"/>
  <c r="M953" i="26"/>
  <c r="N953" i="26" s="1"/>
  <c r="M952" i="26"/>
  <c r="N952" i="26" s="1"/>
  <c r="M951" i="26"/>
  <c r="N951" i="26" s="1"/>
  <c r="M949" i="26"/>
  <c r="N949" i="26" s="1"/>
  <c r="M947" i="26"/>
  <c r="N947" i="26" s="1"/>
  <c r="M945" i="26"/>
  <c r="N945" i="26" s="1"/>
  <c r="M939" i="26"/>
  <c r="N939" i="26" s="1"/>
  <c r="M938" i="26"/>
  <c r="N938" i="26" s="1"/>
  <c r="M929" i="26"/>
  <c r="N929" i="26" s="1"/>
  <c r="M927" i="26"/>
  <c r="N927" i="26" s="1"/>
  <c r="M923" i="26"/>
  <c r="N923" i="26" s="1"/>
  <c r="M921" i="26"/>
  <c r="N921" i="26" s="1"/>
  <c r="M920" i="26"/>
  <c r="N920" i="26" s="1"/>
  <c r="M913" i="26"/>
  <c r="N913" i="26" s="1"/>
  <c r="M895" i="26"/>
  <c r="M894" i="26"/>
  <c r="N894" i="26" s="1"/>
  <c r="N895" i="26"/>
  <c r="M891" i="26"/>
  <c r="N891" i="26" s="1"/>
  <c r="M890" i="26"/>
  <c r="N890" i="26" s="1"/>
  <c r="M877" i="26"/>
  <c r="N877" i="26" s="1"/>
  <c r="M876" i="26"/>
  <c r="N876" i="26" s="1"/>
  <c r="M875" i="26"/>
  <c r="N875" i="26" s="1"/>
  <c r="M874" i="26"/>
  <c r="N874" i="26" s="1"/>
  <c r="M868" i="26"/>
  <c r="N868" i="26" s="1"/>
  <c r="M866" i="26"/>
  <c r="N866" i="26" s="1"/>
  <c r="M862" i="26"/>
  <c r="N862" i="26" s="1"/>
  <c r="M839" i="26"/>
  <c r="M838" i="26"/>
  <c r="N839" i="26"/>
  <c r="N838" i="26"/>
  <c r="M831" i="26"/>
  <c r="N831" i="26" s="1"/>
  <c r="M824" i="26"/>
  <c r="N824" i="26" s="1"/>
  <c r="M821" i="26"/>
  <c r="N821" i="26" s="1"/>
  <c r="M817" i="26"/>
  <c r="N817" i="26" s="1"/>
  <c r="M816" i="26"/>
  <c r="N816" i="26" s="1"/>
  <c r="M815" i="26"/>
  <c r="N815" i="26" s="1"/>
  <c r="M808" i="26"/>
  <c r="N808" i="26" s="1"/>
  <c r="M800" i="26"/>
  <c r="N800" i="26" s="1"/>
  <c r="M796" i="26"/>
  <c r="N796" i="26" s="1"/>
  <c r="M782" i="26"/>
  <c r="N782" i="26" s="1"/>
  <c r="M781" i="26"/>
  <c r="N781" i="26" s="1"/>
  <c r="M778" i="26"/>
  <c r="N778" i="26" s="1"/>
  <c r="M777" i="26"/>
  <c r="N777" i="26" s="1"/>
  <c r="M774" i="26"/>
  <c r="N774" i="26" s="1"/>
  <c r="M773" i="26"/>
  <c r="N773" i="26" s="1"/>
  <c r="M768" i="26"/>
  <c r="N768" i="26" s="1"/>
  <c r="M767" i="26"/>
  <c r="N767" i="26" s="1"/>
  <c r="M763" i="26"/>
  <c r="M762" i="26"/>
  <c r="N762" i="26" s="1"/>
  <c r="N763" i="26"/>
  <c r="M757" i="26"/>
  <c r="N757" i="26" s="1"/>
  <c r="M752" i="26"/>
  <c r="N752" i="26" s="1"/>
  <c r="M750" i="26"/>
  <c r="N750" i="26" s="1"/>
  <c r="M749" i="26"/>
  <c r="N749" i="26" s="1"/>
  <c r="M747" i="26"/>
  <c r="N747" i="26" s="1"/>
  <c r="M746" i="26"/>
  <c r="N746" i="26" s="1"/>
  <c r="M736" i="26"/>
  <c r="N736" i="26" s="1"/>
  <c r="M734" i="26"/>
  <c r="N734" i="26" s="1"/>
  <c r="M733" i="26"/>
  <c r="N733" i="26" s="1"/>
  <c r="M732" i="26"/>
  <c r="N732" i="26" s="1"/>
  <c r="M722" i="26"/>
  <c r="N722" i="26" s="1"/>
  <c r="M721" i="26"/>
  <c r="N721" i="26" s="1"/>
  <c r="M720" i="26"/>
  <c r="N720" i="26" s="1"/>
  <c r="M719" i="26"/>
  <c r="N719" i="26" s="1"/>
  <c r="M718" i="26"/>
  <c r="N718" i="26" s="1"/>
  <c r="M717" i="26"/>
  <c r="M716" i="26"/>
  <c r="N716" i="26" s="1"/>
  <c r="M692" i="26"/>
  <c r="N692" i="26" s="1"/>
  <c r="M715" i="26"/>
  <c r="N715" i="26" s="1"/>
  <c r="M714" i="26"/>
  <c r="N714" i="26" s="1"/>
  <c r="M713" i="26"/>
  <c r="M712" i="26"/>
  <c r="N712" i="26" s="1"/>
  <c r="M711" i="26"/>
  <c r="N711" i="26" s="1"/>
  <c r="M710" i="26"/>
  <c r="N710" i="26" s="1"/>
  <c r="M709" i="26"/>
  <c r="N709" i="26" s="1"/>
  <c r="M708" i="26"/>
  <c r="N708" i="26" s="1"/>
  <c r="M707" i="26"/>
  <c r="N707" i="26" s="1"/>
  <c r="N717" i="26"/>
  <c r="N713" i="26"/>
  <c r="M703" i="26"/>
  <c r="N703" i="26" s="1"/>
  <c r="M702" i="26"/>
  <c r="N702" i="26" s="1"/>
  <c r="M691" i="26"/>
  <c r="N691" i="26" s="1"/>
  <c r="M690" i="26"/>
  <c r="N690" i="26" s="1"/>
  <c r="M689" i="26"/>
  <c r="N689" i="26" s="1"/>
  <c r="M688" i="26"/>
  <c r="N688" i="26" s="1"/>
  <c r="M667" i="26"/>
  <c r="N667" i="26" s="1"/>
  <c r="M663" i="26"/>
  <c r="N663" i="26" s="1"/>
  <c r="M657" i="26"/>
  <c r="N657" i="26" s="1"/>
  <c r="M655" i="26"/>
  <c r="N655" i="26" s="1"/>
  <c r="M653" i="26"/>
  <c r="M652" i="26"/>
  <c r="N652" i="26" s="1"/>
  <c r="N653" i="26"/>
  <c r="M614" i="26"/>
  <c r="N614" i="26" s="1"/>
  <c r="M613" i="26"/>
  <c r="N613" i="26"/>
  <c r="M584" i="26"/>
  <c r="N584" i="26" s="1"/>
  <c r="M583" i="26"/>
  <c r="N583" i="26" s="1"/>
  <c r="M568" i="26"/>
  <c r="N568" i="26" s="1"/>
  <c r="M346" i="26"/>
  <c r="N346" i="26" s="1"/>
  <c r="M345" i="26"/>
  <c r="N345" i="26" s="1"/>
  <c r="M281" i="26"/>
  <c r="N281" i="26" s="1"/>
  <c r="M280" i="26"/>
  <c r="N280" i="26" s="1"/>
  <c r="M277" i="26"/>
  <c r="N277" i="26" s="1"/>
  <c r="M275" i="26"/>
  <c r="N275" i="26" s="1"/>
  <c r="M274" i="26"/>
  <c r="N274" i="26" s="1"/>
  <c r="M265" i="26"/>
  <c r="N265" i="26" s="1"/>
  <c r="M263" i="26"/>
  <c r="N263" i="26" s="1"/>
  <c r="M262" i="26"/>
  <c r="N262" i="26" s="1"/>
  <c r="M260" i="26"/>
  <c r="N260" i="26" s="1"/>
  <c r="M259" i="26"/>
  <c r="N259" i="26" s="1"/>
  <c r="M258" i="26"/>
  <c r="N258" i="26" s="1"/>
  <c r="M254" i="26"/>
  <c r="N254" i="26" s="1"/>
  <c r="M253" i="26"/>
  <c r="N253" i="26" s="1"/>
  <c r="M252" i="26"/>
  <c r="N252" i="26" s="1"/>
  <c r="M250" i="26"/>
  <c r="N250" i="26" s="1"/>
  <c r="M249" i="26"/>
  <c r="N249" i="26" s="1"/>
  <c r="M248" i="26"/>
  <c r="N248" i="26" s="1"/>
  <c r="M247" i="26"/>
  <c r="N247" i="26" s="1"/>
  <c r="M246" i="26"/>
  <c r="N246" i="26" s="1"/>
  <c r="M245" i="26"/>
  <c r="N245" i="26" s="1"/>
  <c r="M234" i="26"/>
  <c r="N234" i="26" s="1"/>
  <c r="M233" i="26"/>
  <c r="N233" i="26" s="1"/>
  <c r="M222" i="26"/>
  <c r="N222" i="26" s="1"/>
  <c r="M221" i="26"/>
  <c r="N221" i="26" s="1"/>
  <c r="M218" i="26"/>
  <c r="N218" i="26" s="1"/>
  <c r="M217" i="26"/>
  <c r="N217" i="26" s="1"/>
  <c r="M210" i="26"/>
  <c r="N210" i="26" s="1"/>
  <c r="M209" i="26"/>
  <c r="N209" i="26" s="1"/>
  <c r="M200" i="26"/>
  <c r="N200" i="26" s="1"/>
  <c r="M199" i="26"/>
  <c r="N199" i="26" s="1"/>
  <c r="M192" i="26"/>
  <c r="N192" i="26" s="1"/>
  <c r="M190" i="26"/>
  <c r="N190" i="26" s="1"/>
  <c r="M104" i="26"/>
  <c r="N104" i="26" s="1"/>
  <c r="M103" i="26"/>
  <c r="N103" i="26" s="1"/>
  <c r="M648" i="22"/>
  <c r="N648" i="22" s="1"/>
  <c r="M645" i="22"/>
  <c r="N645" i="22" s="1"/>
  <c r="M631" i="22"/>
  <c r="N631" i="22" s="1"/>
  <c r="M628" i="22"/>
  <c r="N628" i="22" s="1"/>
  <c r="M598" i="22"/>
  <c r="M591" i="22"/>
  <c r="M588" i="22"/>
  <c r="M587" i="22"/>
  <c r="N587" i="22" s="1"/>
  <c r="M585" i="22"/>
  <c r="N585" i="22" s="1"/>
  <c r="N598" i="22"/>
  <c r="N591" i="22"/>
  <c r="N588" i="22"/>
  <c r="M573" i="22"/>
  <c r="N573" i="22" s="1"/>
  <c r="M570" i="22"/>
  <c r="M569" i="22"/>
  <c r="M566" i="22"/>
  <c r="N570" i="22"/>
  <c r="N569" i="22"/>
  <c r="N566" i="22"/>
  <c r="M556" i="22"/>
  <c r="N556" i="22" s="1"/>
  <c r="M553" i="22"/>
  <c r="N553" i="22"/>
  <c r="M459" i="22"/>
  <c r="N459" i="22" s="1"/>
  <c r="M456" i="22"/>
  <c r="N456" i="22" s="1"/>
  <c r="M418" i="22"/>
  <c r="N418" i="22" s="1"/>
  <c r="M416" i="22"/>
  <c r="N416" i="22" s="1"/>
  <c r="M69" i="19"/>
  <c r="N69" i="19" s="1"/>
  <c r="M67" i="19"/>
  <c r="N67" i="19"/>
  <c r="M59" i="19"/>
  <c r="N59" i="19"/>
  <c r="M56" i="19"/>
  <c r="N56" i="19" s="1"/>
  <c r="M1572" i="14"/>
  <c r="N1572" i="14" s="1"/>
  <c r="M1570" i="14"/>
  <c r="N1570" i="14" s="1"/>
  <c r="M1568" i="14"/>
  <c r="N1568" i="14" s="1"/>
  <c r="M1566" i="14"/>
  <c r="N1566" i="14"/>
  <c r="M1549" i="14"/>
  <c r="N1549" i="14" s="1"/>
  <c r="M1547" i="14"/>
  <c r="N1547" i="14" s="1"/>
  <c r="M1545" i="14"/>
  <c r="N1545" i="14" s="1"/>
  <c r="M1543" i="14"/>
  <c r="N1543" i="14"/>
  <c r="M1497" i="14"/>
  <c r="N1497" i="14" s="1"/>
  <c r="M1494" i="14"/>
  <c r="N1494" i="14" s="1"/>
  <c r="M1487" i="14"/>
  <c r="M1484" i="14"/>
  <c r="N1484" i="14" s="1"/>
  <c r="N1487" i="14"/>
  <c r="M1482" i="14"/>
  <c r="N1482" i="14" s="1"/>
  <c r="M1481" i="14"/>
  <c r="N1481" i="14" s="1"/>
  <c r="M1474" i="14"/>
  <c r="N1474" i="14"/>
  <c r="M1453" i="14"/>
  <c r="N1453" i="14" s="1"/>
  <c r="M1450" i="14"/>
  <c r="M1448" i="14"/>
  <c r="N1448" i="14" s="1"/>
  <c r="N1450" i="14"/>
  <c r="M1443" i="14"/>
  <c r="N1443" i="14" s="1"/>
  <c r="M1440" i="14"/>
  <c r="N1440" i="14" s="1"/>
  <c r="M1418" i="14"/>
  <c r="N1418" i="14" s="1"/>
  <c r="M1415" i="14"/>
  <c r="N1415" i="14" s="1"/>
  <c r="M1408" i="14"/>
  <c r="N1408" i="14" s="1"/>
  <c r="M1407" i="14"/>
  <c r="N1407" i="14" s="1"/>
  <c r="M1390" i="14"/>
  <c r="N1390" i="14" s="1"/>
  <c r="M1389" i="14"/>
  <c r="N1389" i="14"/>
  <c r="M1386" i="14"/>
  <c r="N1386" i="14" s="1"/>
  <c r="M1385" i="14"/>
  <c r="N1385" i="14" s="1"/>
  <c r="M1383" i="14"/>
  <c r="N1383" i="14"/>
  <c r="M1381" i="14"/>
  <c r="N1381" i="14" s="1"/>
  <c r="M1373" i="14"/>
  <c r="N1373" i="14" s="1"/>
  <c r="M1372" i="14"/>
  <c r="N1372" i="14" s="1"/>
  <c r="M1369" i="14"/>
  <c r="N1369" i="14" s="1"/>
  <c r="M1366" i="14"/>
  <c r="N1366" i="14" s="1"/>
  <c r="M1358" i="14"/>
  <c r="N1358" i="14" s="1"/>
  <c r="M1357" i="14"/>
  <c r="N1357" i="14" s="1"/>
  <c r="S916" i="27"/>
  <c r="T916" i="27" s="1"/>
  <c r="S434" i="27"/>
  <c r="T434" i="27" s="1"/>
  <c r="S1034" i="26"/>
  <c r="T1034" i="26" s="1"/>
  <c r="S1032" i="26"/>
  <c r="T1032" i="26" s="1"/>
  <c r="S518" i="26"/>
  <c r="T518" i="26" s="1"/>
  <c r="S517" i="26"/>
  <c r="T517" i="26" s="1"/>
  <c r="S512" i="26"/>
  <c r="T512" i="26" s="1"/>
  <c r="S511" i="26"/>
  <c r="T511" i="26" s="1"/>
  <c r="S507" i="26"/>
  <c r="T507" i="26" s="1"/>
  <c r="S970" i="26"/>
  <c r="T970" i="26" s="1"/>
  <c r="S969" i="26"/>
  <c r="T969" i="26" s="1"/>
  <c r="S962" i="26"/>
  <c r="T962" i="26" s="1"/>
  <c r="S486" i="26"/>
  <c r="T486" i="26" s="1"/>
  <c r="S485" i="26"/>
  <c r="T485" i="26" s="1"/>
  <c r="S858" i="26"/>
  <c r="T858" i="26" s="1"/>
  <c r="S856" i="26"/>
  <c r="T856" i="26" s="1"/>
  <c r="S850" i="26"/>
  <c r="T850" i="26" s="1"/>
  <c r="S836" i="26"/>
  <c r="T836" i="26" s="1"/>
  <c r="S835" i="26"/>
  <c r="T835" i="26" s="1"/>
  <c r="S435" i="26"/>
  <c r="T435" i="26" s="1"/>
  <c r="S434" i="26"/>
  <c r="T434" i="26" s="1"/>
  <c r="S824" i="26"/>
  <c r="T824" i="26" s="1"/>
  <c r="S823" i="26"/>
  <c r="T823" i="26" s="1"/>
  <c r="S822" i="26"/>
  <c r="T822" i="26" s="1"/>
  <c r="S804" i="26"/>
  <c r="T804" i="26" s="1"/>
  <c r="S803" i="26"/>
  <c r="T803" i="26" s="1"/>
  <c r="S802" i="26"/>
  <c r="T802" i="26" s="1"/>
  <c r="S794" i="26"/>
  <c r="T794" i="26" s="1"/>
  <c r="S792" i="26"/>
  <c r="T792" i="26" s="1"/>
  <c r="S757" i="26"/>
  <c r="T757" i="26" s="1"/>
  <c r="S755" i="26"/>
  <c r="T755" i="26" s="1"/>
  <c r="S376" i="26"/>
  <c r="T376" i="26" s="1"/>
  <c r="S355" i="26"/>
  <c r="T355" i="26" s="1"/>
  <c r="S354" i="26"/>
  <c r="T354" i="26" s="1"/>
  <c r="S343" i="26"/>
  <c r="T343" i="26" s="1"/>
  <c r="S342" i="26"/>
  <c r="T342" i="26" s="1"/>
  <c r="S265" i="26"/>
  <c r="T265" i="26" s="1"/>
  <c r="S264" i="26"/>
  <c r="T264" i="26" s="1"/>
  <c r="S179" i="26"/>
  <c r="T179" i="26" s="1"/>
  <c r="S178" i="26"/>
  <c r="T178" i="26" s="1"/>
  <c r="S177" i="26"/>
  <c r="T177" i="26" s="1"/>
  <c r="S153" i="26"/>
  <c r="T153" i="26" s="1"/>
  <c r="S151" i="26"/>
  <c r="T151" i="26" s="1"/>
  <c r="S121" i="26"/>
  <c r="T121" i="26" s="1"/>
  <c r="S120" i="26"/>
  <c r="T120" i="26" s="1"/>
  <c r="S119" i="26"/>
  <c r="T119" i="26" s="1"/>
  <c r="S88" i="26"/>
  <c r="T88" i="26" s="1"/>
  <c r="S86" i="26"/>
  <c r="T86" i="26" s="1"/>
  <c r="S555" i="26"/>
  <c r="T555" i="26" s="1"/>
  <c r="S554" i="26"/>
  <c r="T554" i="26" s="1"/>
  <c r="S64" i="26"/>
  <c r="T64" i="26" s="1"/>
  <c r="S67" i="26"/>
  <c r="T67" i="26" s="1"/>
  <c r="S66" i="26"/>
  <c r="T66" i="26" s="1"/>
  <c r="S65" i="26"/>
  <c r="T65" i="26" s="1"/>
  <c r="S54" i="26"/>
  <c r="T54" i="26" s="1"/>
  <c r="S53" i="26"/>
  <c r="T53" i="26" s="1"/>
  <c r="S52" i="26"/>
  <c r="T52" i="26" s="1"/>
  <c r="S50" i="26"/>
  <c r="T50" i="26" s="1"/>
  <c r="S49" i="26"/>
  <c r="T49" i="26" s="1"/>
  <c r="S48" i="26"/>
  <c r="T48" i="26" s="1"/>
  <c r="S41" i="26"/>
  <c r="T41" i="26" s="1"/>
  <c r="S40" i="26"/>
  <c r="T40" i="26" s="1"/>
  <c r="S39" i="26"/>
  <c r="T39" i="26" s="1"/>
  <c r="S37" i="26"/>
  <c r="T37" i="26" s="1"/>
  <c r="S36" i="26"/>
  <c r="T36" i="26" s="1"/>
  <c r="S35" i="26"/>
  <c r="T35" i="26" s="1"/>
  <c r="S34" i="26"/>
  <c r="T34" i="26" s="1"/>
  <c r="S33" i="26"/>
  <c r="T33" i="26" s="1"/>
  <c r="S32" i="26"/>
  <c r="T32" i="26" s="1"/>
  <c r="S313" i="19"/>
  <c r="T313" i="19" s="1"/>
  <c r="S214" i="19"/>
  <c r="T214" i="19" s="1"/>
  <c r="S206" i="19"/>
  <c r="T206" i="19" s="1"/>
  <c r="S195" i="19"/>
  <c r="T195" i="19" s="1"/>
  <c r="M1343" i="14"/>
  <c r="N1343" i="14" s="1"/>
  <c r="M1342" i="14"/>
  <c r="N1342" i="14" s="1"/>
  <c r="M1331" i="14"/>
  <c r="N1331" i="14" s="1"/>
  <c r="M1328" i="14"/>
  <c r="N1328" i="14" s="1"/>
  <c r="M1319" i="14"/>
  <c r="N1319" i="14" s="1"/>
  <c r="M1316" i="14"/>
  <c r="N1316" i="14" s="1"/>
  <c r="M1314" i="14"/>
  <c r="N1314" i="14" s="1"/>
  <c r="M1310" i="14"/>
  <c r="N1310" i="14" s="1"/>
  <c r="M1308" i="14"/>
  <c r="N1308" i="14" s="1"/>
  <c r="M1307" i="14"/>
  <c r="M1305" i="14"/>
  <c r="N1307" i="14"/>
  <c r="N1305" i="14"/>
  <c r="M1293" i="14"/>
  <c r="N1293" i="14" s="1"/>
  <c r="M1284" i="14"/>
  <c r="N1284" i="14" s="1"/>
  <c r="M1283" i="14"/>
  <c r="N1283" i="14" s="1"/>
  <c r="M1278" i="14"/>
  <c r="N1278" i="14" s="1"/>
  <c r="M1262" i="14"/>
  <c r="M1261" i="14"/>
  <c r="N1261" i="14" s="1"/>
  <c r="N1262" i="14"/>
  <c r="M1258" i="14"/>
  <c r="N1258" i="14" s="1"/>
  <c r="M1256" i="14"/>
  <c r="N1256" i="14"/>
  <c r="M1255" i="14"/>
  <c r="N1255" i="14" s="1"/>
  <c r="M1252" i="14"/>
  <c r="N1252" i="14" s="1"/>
  <c r="M1229" i="14"/>
  <c r="N1229" i="14" s="1"/>
  <c r="M1228" i="14"/>
  <c r="N1228" i="14" s="1"/>
  <c r="M1221" i="14"/>
  <c r="N1221" i="14" s="1"/>
  <c r="M1218" i="14"/>
  <c r="N1218" i="14" s="1"/>
  <c r="M1205" i="14"/>
  <c r="N1205" i="14" s="1"/>
  <c r="M1204" i="14"/>
  <c r="N1204" i="14" s="1"/>
  <c r="M1203" i="14"/>
  <c r="N1203" i="14" s="1"/>
  <c r="M1195" i="14"/>
  <c r="N1195" i="14" s="1"/>
  <c r="M1192" i="14"/>
  <c r="N1192" i="14" s="1"/>
  <c r="M1190" i="14"/>
  <c r="N1190" i="14" s="1"/>
  <c r="M1189" i="14"/>
  <c r="N1189" i="14" s="1"/>
  <c r="M1187" i="14"/>
  <c r="N1187" i="14"/>
  <c r="M1168" i="14"/>
  <c r="N1168" i="14" s="1"/>
  <c r="M1167" i="14"/>
  <c r="N1167" i="14"/>
  <c r="M1164" i="14"/>
  <c r="N1164" i="14" s="1"/>
  <c r="M1163" i="14"/>
  <c r="N1163" i="14" s="1"/>
  <c r="M1160" i="14"/>
  <c r="M1159" i="14"/>
  <c r="N1159" i="14" s="1"/>
  <c r="N1160" i="14"/>
  <c r="M1154" i="14"/>
  <c r="M1153" i="14"/>
  <c r="N1153" i="14" s="1"/>
  <c r="N1154" i="14"/>
  <c r="M1143" i="14"/>
  <c r="M1142" i="14"/>
  <c r="N1142" i="14" s="1"/>
  <c r="N1143" i="14"/>
  <c r="M1139" i="14"/>
  <c r="N1139" i="14" s="1"/>
  <c r="M1138" i="14"/>
  <c r="N1138" i="14" s="1"/>
  <c r="M1136" i="14"/>
  <c r="N1136" i="14" s="1"/>
  <c r="M1134" i="14"/>
  <c r="N1134" i="14" s="1"/>
  <c r="M1133" i="14"/>
  <c r="N1133" i="14" s="1"/>
  <c r="M1131" i="14"/>
  <c r="N1131" i="14" s="1"/>
  <c r="M1126" i="14"/>
  <c r="N1126" i="14" s="1"/>
  <c r="M1121" i="14"/>
  <c r="N1121" i="14" s="1"/>
  <c r="M1120" i="14"/>
  <c r="N1120" i="14" s="1"/>
  <c r="M1107" i="14"/>
  <c r="N1107" i="14" s="1"/>
  <c r="M1104" i="14"/>
  <c r="N1104" i="14"/>
  <c r="M1101" i="14"/>
  <c r="N1101" i="14" s="1"/>
  <c r="M1099" i="14"/>
  <c r="N1099" i="14" s="1"/>
  <c r="M1095" i="14"/>
  <c r="N1095" i="14" s="1"/>
  <c r="M1093" i="14"/>
  <c r="N1093" i="14" s="1"/>
  <c r="M1092" i="14"/>
  <c r="N1092" i="14"/>
  <c r="M1088" i="14"/>
  <c r="N1088" i="14" s="1"/>
  <c r="M1085" i="14"/>
  <c r="N1085" i="14" s="1"/>
  <c r="M1077" i="14"/>
  <c r="N1077" i="14" s="1"/>
  <c r="M1065" i="14"/>
  <c r="N1065" i="14"/>
  <c r="M1037" i="14"/>
  <c r="N1037" i="14" s="1"/>
  <c r="M1033" i="14"/>
  <c r="N1033" i="14" s="1"/>
  <c r="M1032" i="14"/>
  <c r="M1029" i="14"/>
  <c r="N1029" i="14" s="1"/>
  <c r="M1028" i="14"/>
  <c r="N1028" i="14" s="1"/>
  <c r="M1027" i="14"/>
  <c r="M998" i="14"/>
  <c r="N998" i="14" s="1"/>
  <c r="M997" i="14"/>
  <c r="N997" i="14" s="1"/>
  <c r="M994" i="14"/>
  <c r="N994" i="14" s="1"/>
  <c r="N1032" i="14"/>
  <c r="N1027" i="14"/>
  <c r="M986" i="14"/>
  <c r="N986" i="14" s="1"/>
  <c r="M971" i="14"/>
  <c r="M970" i="14"/>
  <c r="N971" i="14"/>
  <c r="N970" i="14"/>
  <c r="M958" i="14"/>
  <c r="N958" i="14" s="1"/>
  <c r="M955" i="14"/>
  <c r="N955" i="14" s="1"/>
  <c r="M937" i="14"/>
  <c r="N937" i="14" s="1"/>
  <c r="M936" i="14"/>
  <c r="N936" i="14" s="1"/>
  <c r="M934" i="14"/>
  <c r="N934" i="14" s="1"/>
  <c r="M933" i="14"/>
  <c r="N933" i="14" s="1"/>
  <c r="M932" i="14"/>
  <c r="N932" i="14" s="1"/>
  <c r="M931" i="14"/>
  <c r="N931" i="14" s="1"/>
  <c r="M923" i="14"/>
  <c r="N923" i="14" s="1"/>
  <c r="M912" i="14"/>
  <c r="N912" i="14" s="1"/>
  <c r="M909" i="14"/>
  <c r="N909" i="14"/>
  <c r="M908" i="14"/>
  <c r="N908" i="14" s="1"/>
  <c r="M905" i="14"/>
  <c r="N905" i="14" s="1"/>
  <c r="M900" i="14"/>
  <c r="M899" i="14"/>
  <c r="N900" i="14"/>
  <c r="N899" i="14"/>
  <c r="M889" i="14"/>
  <c r="N889" i="14" s="1"/>
  <c r="M888" i="14"/>
  <c r="N888" i="14" s="1"/>
  <c r="M886" i="14"/>
  <c r="N886" i="14" s="1"/>
  <c r="M885" i="14"/>
  <c r="N885" i="14" s="1"/>
  <c r="M881" i="14"/>
  <c r="N881" i="14" s="1"/>
  <c r="M863" i="14"/>
  <c r="N863" i="14" s="1"/>
  <c r="M854" i="14"/>
  <c r="N854" i="14" s="1"/>
  <c r="M847" i="14"/>
  <c r="N847" i="14" s="1"/>
  <c r="M819" i="14"/>
  <c r="M818" i="14"/>
  <c r="M815" i="14"/>
  <c r="N815" i="14" s="1"/>
  <c r="N819" i="14"/>
  <c r="N818" i="14"/>
  <c r="M809" i="14"/>
  <c r="N809" i="14" s="1"/>
  <c r="M808" i="14"/>
  <c r="N808" i="14" s="1"/>
  <c r="M805" i="14"/>
  <c r="N805" i="14" s="1"/>
  <c r="M802" i="14"/>
  <c r="N802" i="14" s="1"/>
  <c r="M801" i="14"/>
  <c r="N801" i="14" s="1"/>
  <c r="M798" i="14"/>
  <c r="N798" i="14" s="1"/>
  <c r="M797" i="14"/>
  <c r="N797" i="14" s="1"/>
  <c r="M796" i="14"/>
  <c r="N796" i="14" s="1"/>
  <c r="S1230" i="4"/>
  <c r="T1230" i="4" s="1"/>
  <c r="S1227" i="4"/>
  <c r="T1227" i="4" s="1"/>
  <c r="S1226" i="4"/>
  <c r="T1226" i="4" s="1"/>
  <c r="S1223" i="4"/>
  <c r="T1223" i="4" s="1"/>
  <c r="S1220" i="4"/>
  <c r="T1220" i="4" s="1"/>
  <c r="S1214" i="4"/>
  <c r="T1214" i="4" s="1"/>
  <c r="S1140" i="4"/>
  <c r="T1140" i="4" s="1"/>
  <c r="S1139" i="4"/>
  <c r="T1139" i="4" s="1"/>
  <c r="S1137" i="4"/>
  <c r="T1137" i="4" s="1"/>
  <c r="S1136" i="4"/>
  <c r="T1136" i="4" s="1"/>
  <c r="S1133" i="4"/>
  <c r="T1133" i="4" s="1"/>
  <c r="S1132" i="4"/>
  <c r="T1132" i="4" s="1"/>
  <c r="S1129" i="4"/>
  <c r="T1129" i="4" s="1"/>
  <c r="S999" i="4"/>
  <c r="T999" i="4" s="1"/>
  <c r="S995" i="4"/>
  <c r="T995" i="4" s="1"/>
  <c r="S992" i="4"/>
  <c r="T992" i="4" s="1"/>
  <c r="S985" i="4"/>
  <c r="T985" i="4" s="1"/>
  <c r="S598" i="4"/>
  <c r="T598" i="4" s="1"/>
  <c r="S1836" i="45"/>
  <c r="T1836" i="45" s="1"/>
  <c r="S1789" i="45"/>
  <c r="T1789" i="45" s="1"/>
  <c r="S1788" i="45"/>
  <c r="T1788" i="45" s="1"/>
  <c r="S1783" i="45"/>
  <c r="T1783" i="45" s="1"/>
  <c r="S1760" i="45"/>
  <c r="T1760" i="45" s="1"/>
  <c r="S1756" i="45"/>
  <c r="T1756" i="45" s="1"/>
  <c r="S1755" i="45"/>
  <c r="S1751" i="45"/>
  <c r="T1751" i="45" s="1"/>
  <c r="S1750" i="45"/>
  <c r="S1743" i="45"/>
  <c r="S1458" i="45"/>
  <c r="S1253" i="45"/>
  <c r="S1251" i="45"/>
  <c r="S1250" i="45"/>
  <c r="T1250" i="45" s="1"/>
  <c r="S1244" i="45"/>
  <c r="S1217" i="45"/>
  <c r="S1211" i="45"/>
  <c r="T1211" i="45" s="1"/>
  <c r="S1215" i="45"/>
  <c r="T1215" i="45" s="1"/>
  <c r="S1214" i="45"/>
  <c r="T1214" i="45" s="1"/>
  <c r="S1209" i="45"/>
  <c r="S1208" i="45"/>
  <c r="T1208" i="45" s="1"/>
  <c r="S1206" i="45"/>
  <c r="S607" i="45"/>
  <c r="S545" i="45"/>
  <c r="T545" i="45" s="1"/>
  <c r="S493" i="45"/>
  <c r="T493" i="45" s="1"/>
  <c r="S490" i="45"/>
  <c r="S1186" i="45"/>
  <c r="T1186" i="45" s="1"/>
  <c r="S1174" i="45"/>
  <c r="S1173" i="45"/>
  <c r="T1173" i="45" s="1"/>
  <c r="S1171" i="45"/>
  <c r="S1170" i="45"/>
  <c r="T1170" i="45" s="1"/>
  <c r="S1162" i="45"/>
  <c r="S391" i="4"/>
  <c r="T391" i="4" s="1"/>
  <c r="S388" i="4"/>
  <c r="T388" i="4" s="1"/>
  <c r="T1458" i="45"/>
  <c r="T607" i="45"/>
  <c r="T1253" i="45"/>
  <c r="T1251" i="45"/>
  <c r="T1244" i="45"/>
  <c r="T1217" i="45"/>
  <c r="T1209" i="45"/>
  <c r="T1206" i="45"/>
  <c r="T1755" i="45"/>
  <c r="T1174" i="45"/>
  <c r="T1743" i="45"/>
  <c r="T1171" i="45"/>
  <c r="T1750" i="45"/>
  <c r="T1162" i="45"/>
  <c r="T490" i="45"/>
  <c r="S1735" i="45"/>
  <c r="T1735" i="45" s="1"/>
  <c r="S1727" i="45"/>
  <c r="T1727" i="45" s="1"/>
  <c r="S1723" i="45"/>
  <c r="T1723" i="45" s="1"/>
  <c r="S427" i="45"/>
  <c r="T427" i="45" s="1"/>
  <c r="S1707" i="45"/>
  <c r="T1707" i="45" s="1"/>
  <c r="S452" i="45"/>
  <c r="T452" i="45" s="1"/>
  <c r="S453" i="45"/>
  <c r="T453" i="45" s="1"/>
  <c r="S1139" i="45"/>
  <c r="T1139" i="45" s="1"/>
  <c r="S1122" i="45"/>
  <c r="T1122" i="45" s="1"/>
  <c r="S1695" i="45"/>
  <c r="T1695" i="45" s="1"/>
  <c r="S1690" i="45"/>
  <c r="T1690" i="45" s="1"/>
  <c r="S411" i="45"/>
  <c r="T411" i="45" s="1"/>
  <c r="S1685" i="45"/>
  <c r="T1685" i="45" s="1"/>
  <c r="S1680" i="45"/>
  <c r="T1680" i="45" s="1"/>
  <c r="S1676" i="45"/>
  <c r="T1676" i="45" s="1"/>
  <c r="S1115" i="45"/>
  <c r="T1115" i="45" s="1"/>
  <c r="S1113" i="45"/>
  <c r="T1113" i="45" s="1"/>
  <c r="S1109" i="45"/>
  <c r="T1109" i="45" s="1"/>
  <c r="S400" i="45"/>
  <c r="T400" i="45" s="1"/>
  <c r="S1662" i="45"/>
  <c r="T1662" i="45" s="1"/>
  <c r="S1657" i="45"/>
  <c r="T1657" i="45" s="1"/>
  <c r="S1658" i="45"/>
  <c r="T1658" i="45" s="1"/>
  <c r="S871" i="45"/>
  <c r="T871" i="45" s="1"/>
  <c r="S864" i="45"/>
  <c r="T864" i="45" s="1"/>
  <c r="S861" i="45"/>
  <c r="T861" i="45" s="1"/>
  <c r="S1509" i="45"/>
  <c r="T1509" i="45" s="1"/>
  <c r="S1501" i="45"/>
  <c r="T1501" i="45" s="1"/>
  <c r="S844" i="45"/>
  <c r="T844" i="45" s="1"/>
  <c r="S838" i="45"/>
  <c r="T838" i="45" s="1"/>
  <c r="S1488" i="45"/>
  <c r="T1488" i="45" s="1"/>
  <c r="S1489" i="45"/>
  <c r="T1489" i="45" s="1"/>
  <c r="S826" i="45"/>
  <c r="T826" i="45" s="1"/>
  <c r="S812" i="45"/>
  <c r="T812" i="45" s="1"/>
  <c r="S808" i="45"/>
  <c r="T808" i="45" s="1"/>
  <c r="S6" i="45"/>
  <c r="T6" i="45" s="1"/>
  <c r="S738" i="14"/>
  <c r="T738" i="14" s="1"/>
  <c r="S1575" i="14"/>
  <c r="T1575" i="14" s="1"/>
  <c r="S1562" i="14"/>
  <c r="T1562" i="14" s="1"/>
  <c r="S1558" i="14"/>
  <c r="T1558" i="14" s="1"/>
  <c r="S1574" i="14"/>
  <c r="T1574" i="14" s="1"/>
  <c r="S1560" i="14"/>
  <c r="T1560" i="14" s="1"/>
  <c r="S1556" i="14"/>
  <c r="T1556" i="14" s="1"/>
  <c r="S1576" i="14"/>
  <c r="T1576" i="14" s="1"/>
  <c r="S1566" i="14"/>
  <c r="T1566" i="14" s="1"/>
  <c r="S1570" i="14"/>
  <c r="T1570" i="14" s="1"/>
  <c r="S1563" i="14"/>
  <c r="T1563" i="14" s="1"/>
  <c r="S1551" i="14"/>
  <c r="T1551" i="14" s="1"/>
  <c r="S1565" i="14"/>
  <c r="T1565" i="14" s="1"/>
  <c r="S1554" i="14"/>
  <c r="T1554" i="14" s="1"/>
  <c r="S1553" i="14"/>
  <c r="T1553" i="14" s="1"/>
  <c r="S1579" i="14"/>
  <c r="T1579" i="14" s="1"/>
  <c r="S1577" i="14"/>
  <c r="T1577" i="14" s="1"/>
  <c r="S1458" i="14"/>
  <c r="T1458" i="14" s="1"/>
  <c r="S1479" i="14"/>
  <c r="T1479" i="14" s="1"/>
  <c r="S1044" i="14"/>
  <c r="T1044" i="14" s="1"/>
  <c r="S225" i="19"/>
  <c r="T225" i="19" s="1"/>
  <c r="S8" i="19"/>
  <c r="T8" i="19" s="1"/>
  <c r="M10" i="46"/>
  <c r="N10" i="46" s="1"/>
  <c r="M9" i="46"/>
  <c r="N9" i="46" s="1"/>
  <c r="M8" i="46"/>
  <c r="M7" i="46"/>
  <c r="N7" i="46" s="1"/>
  <c r="M6" i="46"/>
  <c r="M5" i="46"/>
  <c r="N8" i="46"/>
  <c r="N6" i="46"/>
  <c r="N5" i="46"/>
  <c r="S989" i="28"/>
  <c r="T989" i="28" s="1"/>
  <c r="S987" i="28"/>
  <c r="T987" i="28"/>
  <c r="S982" i="28"/>
  <c r="T982" i="28" s="1"/>
  <c r="S871" i="28"/>
  <c r="T871" i="28" s="1"/>
  <c r="S866" i="28"/>
  <c r="T866" i="28" s="1"/>
  <c r="S616" i="28"/>
  <c r="T616" i="28" s="1"/>
  <c r="S862" i="28"/>
  <c r="T862" i="28" s="1"/>
  <c r="S816" i="28"/>
  <c r="T816" i="28" s="1"/>
  <c r="S493" i="28"/>
  <c r="T493" i="28" s="1"/>
  <c r="S489" i="28"/>
  <c r="T489" i="28" s="1"/>
  <c r="S488" i="28"/>
  <c r="T488" i="28" s="1"/>
  <c r="S483" i="28"/>
  <c r="T483" i="28" s="1"/>
  <c r="S475" i="28"/>
  <c r="T475" i="28" s="1"/>
  <c r="S915" i="28"/>
  <c r="T915" i="28" s="1"/>
  <c r="S914" i="28"/>
  <c r="T914" i="28" s="1"/>
  <c r="S442" i="28"/>
  <c r="T442" i="28" s="1"/>
  <c r="S440" i="28"/>
  <c r="T440" i="28" s="1"/>
  <c r="S727" i="28"/>
  <c r="T727" i="28" s="1"/>
  <c r="S726" i="28"/>
  <c r="T726" i="28" s="1"/>
  <c r="S225" i="28"/>
  <c r="T225" i="28" s="1"/>
  <c r="S686" i="28"/>
  <c r="T686" i="28" s="1"/>
  <c r="S684" i="28"/>
  <c r="T684" i="28" s="1"/>
  <c r="S679" i="28"/>
  <c r="T679" i="28" s="1"/>
  <c r="S1101" i="27"/>
  <c r="T1101" i="27" s="1"/>
  <c r="S998" i="27"/>
  <c r="T998" i="27"/>
  <c r="S890" i="27"/>
  <c r="T890" i="27" s="1"/>
  <c r="S886" i="27"/>
  <c r="T886" i="27" s="1"/>
  <c r="S879" i="27"/>
  <c r="T879" i="27" s="1"/>
  <c r="S859" i="27"/>
  <c r="T859" i="27" s="1"/>
  <c r="S770" i="27"/>
  <c r="T770" i="27" s="1"/>
  <c r="S1054" i="26"/>
  <c r="T1054" i="26" s="1"/>
  <c r="S1053" i="26"/>
  <c r="T1053" i="26" s="1"/>
  <c r="S1041" i="26"/>
  <c r="T1041" i="26" s="1"/>
  <c r="S1040" i="26"/>
  <c r="T1040" i="26" s="1"/>
  <c r="S1002" i="26"/>
  <c r="T1002" i="26" s="1"/>
  <c r="S1001" i="26"/>
  <c r="T1001" i="26" s="1"/>
  <c r="S991" i="26"/>
  <c r="T991" i="26" s="1"/>
  <c r="S990" i="26"/>
  <c r="T990" i="26" s="1"/>
  <c r="S986" i="26"/>
  <c r="T986" i="26" s="1"/>
  <c r="S978" i="26"/>
  <c r="T978" i="26" s="1"/>
  <c r="S956" i="26"/>
  <c r="T956" i="26" s="1"/>
  <c r="S955" i="26"/>
  <c r="T955" i="26" s="1"/>
  <c r="S935" i="26"/>
  <c r="T935" i="26" s="1"/>
  <c r="S919" i="26"/>
  <c r="T919" i="26" s="1"/>
  <c r="S918" i="26"/>
  <c r="T918" i="26" s="1"/>
  <c r="S889" i="26"/>
  <c r="T889" i="26" s="1"/>
  <c r="S888" i="26"/>
  <c r="T888" i="26" s="1"/>
  <c r="S884" i="26"/>
  <c r="T884" i="26" s="1"/>
  <c r="S873" i="26"/>
  <c r="T873" i="26" s="1"/>
  <c r="S872" i="26"/>
  <c r="T872" i="26" s="1"/>
  <c r="S864" i="26"/>
  <c r="T864" i="26" s="1"/>
  <c r="S844" i="26"/>
  <c r="T844" i="26" s="1"/>
  <c r="S843" i="26"/>
  <c r="T843" i="26" s="1"/>
  <c r="S810" i="26"/>
  <c r="T810" i="26" s="1"/>
  <c r="S741" i="26"/>
  <c r="T741" i="26" s="1"/>
  <c r="S739" i="26"/>
  <c r="T739" i="26" s="1"/>
  <c r="S738" i="26"/>
  <c r="T738" i="26" s="1"/>
  <c r="S724" i="26"/>
  <c r="T724" i="26" s="1"/>
  <c r="S705" i="26"/>
  <c r="T705" i="26" s="1"/>
  <c r="S697" i="26"/>
  <c r="T697" i="26" s="1"/>
  <c r="S682" i="26"/>
  <c r="T682" i="26" s="1"/>
  <c r="S679" i="26"/>
  <c r="T679" i="26" s="1"/>
  <c r="S678" i="26"/>
  <c r="T678" i="26" s="1"/>
  <c r="S672" i="26"/>
  <c r="T672" i="26" s="1"/>
  <c r="S671" i="26"/>
  <c r="T671" i="26" s="1"/>
  <c r="S641" i="26"/>
  <c r="T641" i="26" s="1"/>
  <c r="S638" i="26"/>
  <c r="T638" i="26" s="1"/>
  <c r="S637" i="26"/>
  <c r="T637" i="26" s="1"/>
  <c r="S636" i="26"/>
  <c r="T636" i="26" s="1"/>
  <c r="S635" i="26"/>
  <c r="T635" i="26" s="1"/>
  <c r="S634" i="26"/>
  <c r="T634" i="26" s="1"/>
  <c r="S633" i="26"/>
  <c r="T633" i="26" s="1"/>
  <c r="S632" i="26"/>
  <c r="T632" i="26" s="1"/>
  <c r="S631" i="26"/>
  <c r="T631" i="26" s="1"/>
  <c r="S630" i="26"/>
  <c r="T630" i="26" s="1"/>
  <c r="S629" i="26"/>
  <c r="T629" i="26" s="1"/>
  <c r="S628" i="26"/>
  <c r="T628" i="26" s="1"/>
  <c r="S627" i="26"/>
  <c r="T627" i="26" s="1"/>
  <c r="S626" i="26"/>
  <c r="T626" i="26" s="1"/>
  <c r="S625" i="26"/>
  <c r="T625" i="26" s="1"/>
  <c r="S624" i="26"/>
  <c r="T624" i="26" s="1"/>
  <c r="S623" i="26"/>
  <c r="T623" i="26" s="1"/>
  <c r="S622" i="26"/>
  <c r="T622" i="26" s="1"/>
  <c r="S621" i="26"/>
  <c r="T621" i="26" s="1"/>
  <c r="S620" i="26"/>
  <c r="T620" i="26" s="1"/>
  <c r="S619" i="26"/>
  <c r="T619" i="26" s="1"/>
  <c r="S618" i="26"/>
  <c r="T618" i="26" s="1"/>
  <c r="S617" i="26"/>
  <c r="T617" i="26" s="1"/>
  <c r="S616" i="26"/>
  <c r="T616" i="26" s="1"/>
  <c r="S615" i="26"/>
  <c r="T615" i="26" s="1"/>
  <c r="S611" i="26"/>
  <c r="T611" i="26" s="1"/>
  <c r="S610" i="26"/>
  <c r="T610" i="26" s="1"/>
  <c r="S609" i="26"/>
  <c r="T609" i="26" s="1"/>
  <c r="S608" i="26"/>
  <c r="T608" i="26" s="1"/>
  <c r="S607" i="26"/>
  <c r="T607" i="26" s="1"/>
  <c r="S606" i="26"/>
  <c r="T606" i="26" s="1"/>
  <c r="S605" i="26"/>
  <c r="T605" i="26" s="1"/>
  <c r="S604" i="26"/>
  <c r="T604" i="26" s="1"/>
  <c r="S603" i="26"/>
  <c r="T603" i="26" s="1"/>
  <c r="S602" i="26"/>
  <c r="T602" i="26" s="1"/>
  <c r="S601" i="26"/>
  <c r="T601" i="26" s="1"/>
  <c r="S597" i="26"/>
  <c r="T597" i="26" s="1"/>
  <c r="S598" i="26"/>
  <c r="T598" i="26" s="1"/>
  <c r="S599" i="26"/>
  <c r="T599" i="26" s="1"/>
  <c r="S600" i="26"/>
  <c r="T600" i="26" s="1"/>
  <c r="S596" i="26"/>
  <c r="T596" i="26" s="1"/>
  <c r="S589" i="26"/>
  <c r="T589" i="26" s="1"/>
  <c r="S582" i="26"/>
  <c r="T582" i="26" s="1"/>
  <c r="S581" i="26"/>
  <c r="T581" i="26" s="1"/>
  <c r="S577" i="26"/>
  <c r="T577" i="26" s="1"/>
  <c r="S576" i="26"/>
  <c r="T576" i="26" s="1"/>
  <c r="S575" i="26"/>
  <c r="T575" i="26" s="1"/>
  <c r="S574" i="26"/>
  <c r="T574" i="26" s="1"/>
  <c r="S573" i="26"/>
  <c r="T573" i="26" s="1"/>
  <c r="S572" i="26"/>
  <c r="T572" i="26" s="1"/>
  <c r="S571" i="26"/>
  <c r="T571" i="26" s="1"/>
  <c r="S570" i="26"/>
  <c r="T570" i="26" s="1"/>
  <c r="S569" i="26"/>
  <c r="T569" i="26" s="1"/>
  <c r="S566" i="26"/>
  <c r="T566" i="26" s="1"/>
  <c r="S565" i="26"/>
  <c r="T565" i="26" s="1"/>
  <c r="S564" i="26"/>
  <c r="T564" i="26" s="1"/>
  <c r="S563" i="26"/>
  <c r="T563" i="26" s="1"/>
  <c r="S561" i="26"/>
  <c r="T561" i="26" s="1"/>
  <c r="S560" i="26"/>
  <c r="T560" i="26" s="1"/>
  <c r="S559" i="26"/>
  <c r="T559" i="26" s="1"/>
  <c r="S557" i="26"/>
  <c r="T557" i="26" s="1"/>
  <c r="S482" i="19"/>
  <c r="T482" i="19" s="1"/>
  <c r="Y1368" i="4"/>
  <c r="Z1368" i="4" s="1"/>
  <c r="Y1367" i="4"/>
  <c r="Z1367" i="4" s="1"/>
  <c r="Y1363" i="4"/>
  <c r="Z1363" i="4" s="1"/>
  <c r="Y1362" i="4"/>
  <c r="Z1362" i="4" s="1"/>
  <c r="Y1357" i="4"/>
  <c r="Z1357" i="4" s="1"/>
  <c r="Y1356" i="4"/>
  <c r="Z1356" i="4" s="1"/>
  <c r="Y463" i="4"/>
  <c r="Z463" i="4" s="1"/>
  <c r="Y452" i="4"/>
  <c r="Z452" i="4" s="1"/>
  <c r="Y1351" i="4"/>
  <c r="Z1351" i="4" s="1"/>
  <c r="Y1352" i="4"/>
  <c r="Z1352" i="4" s="1"/>
  <c r="Y438" i="4"/>
  <c r="Z438" i="4" s="1"/>
  <c r="Y1346" i="4"/>
  <c r="Z1346" i="4" s="1"/>
  <c r="Y1341" i="4"/>
  <c r="Z1341" i="4" s="1"/>
  <c r="Y1336" i="4"/>
  <c r="Z1336" i="4" s="1"/>
  <c r="Y428" i="4"/>
  <c r="Z428" i="4" s="1"/>
  <c r="Y418" i="4"/>
  <c r="Z418" i="4" s="1"/>
  <c r="Y1326" i="4"/>
  <c r="Z1326" i="4" s="1"/>
  <c r="Y1325" i="4"/>
  <c r="Z1325" i="4" s="1"/>
  <c r="Y1317" i="4"/>
  <c r="Z1317" i="4" s="1"/>
  <c r="Y1312" i="4"/>
  <c r="Z1312" i="4" s="1"/>
  <c r="Y1311" i="4"/>
  <c r="Z1311" i="4" s="1"/>
  <c r="Y994" i="4"/>
  <c r="Z994" i="4" s="1"/>
  <c r="Y989" i="4"/>
  <c r="Z989" i="4" s="1"/>
  <c r="S1096" i="45"/>
  <c r="T1096" i="45" s="1"/>
  <c r="S1095" i="45"/>
  <c r="T1095" i="45" s="1"/>
  <c r="S1094" i="45"/>
  <c r="T1094" i="45" s="1"/>
  <c r="S1093" i="45"/>
  <c r="T1093" i="45" s="1"/>
  <c r="S1474" i="45"/>
  <c r="T1474" i="45" s="1"/>
  <c r="S2021" i="45"/>
  <c r="T2021" i="45" s="1"/>
  <c r="S2020" i="45"/>
  <c r="T2020" i="45" s="1"/>
  <c r="S2019" i="45"/>
  <c r="T2019" i="45" s="1"/>
  <c r="S1473" i="45"/>
  <c r="T1473" i="45" s="1"/>
  <c r="S1472" i="45"/>
  <c r="T1472" i="45" s="1"/>
  <c r="S1471" i="45"/>
  <c r="T1471" i="45" s="1"/>
  <c r="S1470" i="45"/>
  <c r="T1470" i="45" s="1"/>
  <c r="S1469" i="45"/>
  <c r="T1469" i="45" s="1"/>
  <c r="S824" i="45"/>
  <c r="T824" i="45" s="1"/>
  <c r="S818" i="45"/>
  <c r="T818" i="45" s="1"/>
  <c r="S817" i="45"/>
  <c r="T817" i="45" s="1"/>
  <c r="S815" i="45"/>
  <c r="T815" i="45" s="1"/>
  <c r="S2017" i="45"/>
  <c r="T2017" i="45" s="1"/>
  <c r="S2016" i="45"/>
  <c r="T2016" i="45" s="1"/>
  <c r="S2015" i="45"/>
  <c r="T2015" i="45" s="1"/>
  <c r="S2013" i="45"/>
  <c r="T2013" i="45" s="1"/>
  <c r="S2012" i="45"/>
  <c r="T2012" i="45" s="1"/>
  <c r="S2011" i="45"/>
  <c r="T2011" i="45" s="1"/>
  <c r="S2009" i="45"/>
  <c r="T2009" i="45" s="1"/>
  <c r="S2008" i="45"/>
  <c r="T2008" i="45" s="1"/>
  <c r="S1074" i="45"/>
  <c r="T1074" i="45" s="1"/>
  <c r="S1073" i="45"/>
  <c r="T1073" i="45" s="1"/>
  <c r="S2006" i="45"/>
  <c r="T2006" i="45" s="1"/>
  <c r="S2005" i="45"/>
  <c r="T2005" i="45" s="1"/>
  <c r="S2003" i="45"/>
  <c r="T2003" i="45" s="1"/>
  <c r="S2002" i="45"/>
  <c r="T2002" i="45" s="1"/>
  <c r="S801" i="45"/>
  <c r="T801" i="45" s="1"/>
  <c r="S2000" i="45"/>
  <c r="T2000" i="45" s="1"/>
  <c r="S1999" i="45"/>
  <c r="T1999" i="45" s="1"/>
  <c r="S1998" i="45"/>
  <c r="T1998" i="45" s="1"/>
  <c r="S797" i="45"/>
  <c r="T797" i="45" s="1"/>
  <c r="S796" i="45"/>
  <c r="T796" i="45" s="1"/>
  <c r="S795" i="45"/>
  <c r="T795" i="45" s="1"/>
  <c r="S793" i="45"/>
  <c r="T793" i="45" s="1"/>
  <c r="S792" i="45"/>
  <c r="T792" i="45" s="1"/>
  <c r="S791" i="45"/>
  <c r="T791" i="45" s="1"/>
  <c r="S789" i="45"/>
  <c r="T789" i="45" s="1"/>
  <c r="S788" i="45"/>
  <c r="T788" i="45" s="1"/>
  <c r="S787" i="45"/>
  <c r="T787" i="45" s="1"/>
  <c r="S783" i="45"/>
  <c r="T783" i="45" s="1"/>
  <c r="S780" i="45"/>
  <c r="T780" i="45" s="1"/>
  <c r="S778" i="45"/>
  <c r="T778" i="45" s="1"/>
  <c r="S774" i="45"/>
  <c r="T774" i="45" s="1"/>
  <c r="S772" i="45"/>
  <c r="T772" i="45" s="1"/>
  <c r="S770" i="45"/>
  <c r="T770" i="45" s="1"/>
  <c r="S768" i="45"/>
  <c r="T768" i="45" s="1"/>
  <c r="S767" i="45"/>
  <c r="T767" i="45" s="1"/>
  <c r="S1996" i="45"/>
  <c r="T1996" i="45" s="1"/>
  <c r="S1995" i="45"/>
  <c r="T1995" i="45" s="1"/>
  <c r="S1994" i="45"/>
  <c r="T1994" i="45" s="1"/>
  <c r="S1993" i="45"/>
  <c r="T1993" i="45" s="1"/>
  <c r="S1991" i="45"/>
  <c r="T1991" i="45" s="1"/>
  <c r="S1990" i="45"/>
  <c r="T1990" i="45" s="1"/>
  <c r="S1989" i="45"/>
  <c r="T1989" i="45" s="1"/>
  <c r="S1988" i="45"/>
  <c r="T1988" i="45" s="1"/>
  <c r="S1986" i="45"/>
  <c r="T1986" i="45" s="1"/>
  <c r="S1985" i="45"/>
  <c r="T1985" i="45" s="1"/>
  <c r="S1984" i="45"/>
  <c r="T1984" i="45" s="1"/>
  <c r="S1983" i="45"/>
  <c r="T1983" i="45" s="1"/>
  <c r="S763" i="45"/>
  <c r="T763" i="45" s="1"/>
  <c r="S1468" i="45"/>
  <c r="T1468" i="45" s="1"/>
  <c r="S1467" i="45"/>
  <c r="T1467" i="45" s="1"/>
  <c r="S1466" i="45"/>
  <c r="T1466" i="45" s="1"/>
  <c r="S1465" i="45"/>
  <c r="T1465" i="45" s="1"/>
  <c r="S1464" i="45"/>
  <c r="T1464" i="45" s="1"/>
  <c r="S1463" i="45"/>
  <c r="T1463" i="45" s="1"/>
  <c r="S1462" i="45"/>
  <c r="T1462" i="45" s="1"/>
  <c r="S1461" i="45"/>
  <c r="T1461" i="45" s="1"/>
  <c r="S1460" i="45"/>
  <c r="T1460" i="45" s="1"/>
  <c r="S1981" i="45"/>
  <c r="T1981" i="45" s="1"/>
  <c r="S1980" i="45"/>
  <c r="T1980" i="45" s="1"/>
  <c r="S1979" i="45"/>
  <c r="T1979" i="45" s="1"/>
  <c r="S1978" i="45"/>
  <c r="T1978" i="45" s="1"/>
  <c r="S1459" i="45"/>
  <c r="T1459" i="45" s="1"/>
  <c r="S1457" i="45"/>
  <c r="T1457" i="45" s="1"/>
  <c r="S1456" i="45"/>
  <c r="T1456" i="45" s="1"/>
  <c r="S1976" i="45"/>
  <c r="T1976" i="45" s="1"/>
  <c r="S1975" i="45"/>
  <c r="T1975" i="45" s="1"/>
  <c r="S1974" i="45"/>
  <c r="T1974" i="45" s="1"/>
  <c r="S1455" i="45"/>
  <c r="T1455" i="45" s="1"/>
  <c r="S1454" i="45"/>
  <c r="T1454" i="45" s="1"/>
  <c r="S1453" i="45"/>
  <c r="T1453" i="45" s="1"/>
  <c r="S1452" i="45"/>
  <c r="T1452" i="45" s="1"/>
  <c r="S1451" i="45"/>
  <c r="T1451" i="45" s="1"/>
  <c r="S1972" i="45"/>
  <c r="T1972" i="45" s="1"/>
  <c r="S1971" i="45"/>
  <c r="T1971" i="45" s="1"/>
  <c r="S1450" i="45"/>
  <c r="T1450" i="45" s="1"/>
  <c r="S1449" i="45"/>
  <c r="T1449" i="45" s="1"/>
  <c r="S1448" i="45"/>
  <c r="T1448" i="45" s="1"/>
  <c r="S1969" i="45"/>
  <c r="T1969" i="45" s="1"/>
  <c r="S1968" i="45"/>
  <c r="T1968" i="45" s="1"/>
  <c r="S1967" i="45"/>
  <c r="T1967" i="45" s="1"/>
  <c r="S1966" i="45"/>
  <c r="T1966" i="45" s="1"/>
  <c r="S1447" i="45"/>
  <c r="T1447" i="45" s="1"/>
  <c r="S1446" i="45"/>
  <c r="T1446" i="45" s="1"/>
  <c r="S1445" i="45"/>
  <c r="T1445" i="45" s="1"/>
  <c r="S1444" i="45"/>
  <c r="T1444" i="45" s="1"/>
  <c r="S1443" i="45"/>
  <c r="T1443" i="45" s="1"/>
  <c r="S1442" i="45"/>
  <c r="T1442" i="45" s="1"/>
  <c r="S1964" i="45"/>
  <c r="T1964" i="45" s="1"/>
  <c r="S1963" i="45"/>
  <c r="T1963" i="45" s="1"/>
  <c r="S1961" i="45"/>
  <c r="T1961" i="45" s="1"/>
  <c r="S1960" i="45"/>
  <c r="T1960" i="45" s="1"/>
  <c r="S1959" i="45"/>
  <c r="T1959" i="45" s="1"/>
  <c r="S1957" i="45"/>
  <c r="T1957" i="45" s="1"/>
  <c r="S1956" i="45"/>
  <c r="T1956" i="45" s="1"/>
  <c r="S1955" i="45"/>
  <c r="T1955" i="45" s="1"/>
  <c r="S1440" i="45"/>
  <c r="T1440" i="45" s="1"/>
  <c r="S1439" i="45"/>
  <c r="T1439" i="45" s="1"/>
  <c r="S1438" i="45"/>
  <c r="T1438" i="45" s="1"/>
  <c r="S1437" i="45"/>
  <c r="T1437" i="45" s="1"/>
  <c r="S1436" i="45"/>
  <c r="T1436" i="45" s="1"/>
  <c r="S1435" i="45"/>
  <c r="T1435" i="45" s="1"/>
  <c r="S1434" i="45"/>
  <c r="T1434" i="45" s="1"/>
  <c r="S1953" i="45"/>
  <c r="T1953" i="45" s="1"/>
  <c r="S1952" i="45"/>
  <c r="T1952" i="45" s="1"/>
  <c r="S1951" i="45"/>
  <c r="T1951" i="45" s="1"/>
  <c r="S1432" i="45"/>
  <c r="T1432" i="45" s="1"/>
  <c r="S1431" i="45"/>
  <c r="T1431" i="45" s="1"/>
  <c r="S1430" i="45"/>
  <c r="T1430" i="45" s="1"/>
  <c r="S1429" i="45"/>
  <c r="T1429" i="45" s="1"/>
  <c r="S1428" i="45"/>
  <c r="T1428" i="45" s="1"/>
  <c r="S1427" i="45"/>
  <c r="T1427" i="45" s="1"/>
  <c r="S1426" i="45"/>
  <c r="T1426" i="45" s="1"/>
  <c r="S1425" i="45"/>
  <c r="T1425" i="45" s="1"/>
  <c r="S1424" i="45"/>
  <c r="T1424" i="45" s="1"/>
  <c r="S1423" i="45"/>
  <c r="T1423" i="45" s="1"/>
  <c r="S1422" i="45"/>
  <c r="T1422" i="45" s="1"/>
  <c r="S1421" i="45"/>
  <c r="T1421" i="45" s="1"/>
  <c r="S1420" i="45"/>
  <c r="T1420" i="45" s="1"/>
  <c r="S1419" i="45"/>
  <c r="T1419" i="45" s="1"/>
  <c r="S1418" i="45"/>
  <c r="T1418" i="45" s="1"/>
  <c r="S1417" i="45"/>
  <c r="T1417" i="45" s="1"/>
  <c r="S1416" i="45"/>
  <c r="T1416" i="45" s="1"/>
  <c r="S1415" i="45"/>
  <c r="T1415" i="45" s="1"/>
  <c r="S1414" i="45"/>
  <c r="T1414" i="45" s="1"/>
  <c r="S1405" i="45"/>
  <c r="T1405" i="45" s="1"/>
  <c r="S1404" i="45"/>
  <c r="T1404" i="45" s="1"/>
  <c r="S1403" i="45"/>
  <c r="T1403" i="45" s="1"/>
  <c r="S1402" i="45"/>
  <c r="T1402" i="45" s="1"/>
  <c r="S1401" i="45"/>
  <c r="T1401" i="45" s="1"/>
  <c r="S1400" i="45"/>
  <c r="T1400" i="45" s="1"/>
  <c r="S1395" i="45"/>
  <c r="T1395" i="45" s="1"/>
  <c r="S1394" i="45"/>
  <c r="T1394" i="45" s="1"/>
  <c r="S1393" i="45"/>
  <c r="T1393" i="45" s="1"/>
  <c r="S1388" i="45"/>
  <c r="T1388" i="45" s="1"/>
  <c r="S1386" i="45"/>
  <c r="T1386" i="45" s="1"/>
  <c r="S1385" i="45"/>
  <c r="T1385" i="45" s="1"/>
  <c r="S1384" i="45"/>
  <c r="T1384" i="45" s="1"/>
  <c r="S1383" i="45"/>
  <c r="T1383" i="45" s="1"/>
  <c r="S1382" i="45"/>
  <c r="T1382" i="45" s="1"/>
  <c r="S1381" i="45"/>
  <c r="T1381" i="45" s="1"/>
  <c r="S1380" i="45"/>
  <c r="T1380" i="45" s="1"/>
  <c r="S1379" i="45"/>
  <c r="T1379" i="45" s="1"/>
  <c r="S1358" i="45"/>
  <c r="T1358" i="45" s="1"/>
  <c r="S1357" i="45"/>
  <c r="T1357" i="45" s="1"/>
  <c r="S1356" i="45"/>
  <c r="T1356" i="45" s="1"/>
  <c r="S1355" i="45"/>
  <c r="T1355" i="45" s="1"/>
  <c r="S1354" i="45"/>
  <c r="T1354" i="45" s="1"/>
  <c r="S1353" i="45"/>
  <c r="T1353" i="45" s="1"/>
  <c r="S1352" i="45"/>
  <c r="T1352" i="45" s="1"/>
  <c r="S1351" i="45"/>
  <c r="T1351" i="45" s="1"/>
  <c r="S1949" i="45"/>
  <c r="T1949" i="45" s="1"/>
  <c r="S1948" i="45"/>
  <c r="T1948" i="45" s="1"/>
  <c r="S1946" i="45"/>
  <c r="T1946" i="45" s="1"/>
  <c r="S1945" i="45"/>
  <c r="T1945" i="45" s="1"/>
  <c r="S1944" i="45"/>
  <c r="T1944" i="45" s="1"/>
  <c r="S1942" i="45"/>
  <c r="T1942" i="45" s="1"/>
  <c r="S1941" i="45"/>
  <c r="T1941" i="45" s="1"/>
  <c r="S1939" i="45"/>
  <c r="T1939" i="45" s="1"/>
  <c r="S1938" i="45"/>
  <c r="T1938" i="45" s="1"/>
  <c r="S1350" i="45"/>
  <c r="T1350" i="45" s="1"/>
  <c r="S1936" i="45"/>
  <c r="T1936" i="45" s="1"/>
  <c r="S1935" i="45"/>
  <c r="T1935" i="45" s="1"/>
  <c r="S1933" i="45"/>
  <c r="T1933" i="45" s="1"/>
  <c r="S1932" i="45"/>
  <c r="T1932" i="45" s="1"/>
  <c r="S1931" i="45"/>
  <c r="T1931" i="45" s="1"/>
  <c r="S1349" i="45"/>
  <c r="T1349" i="45" s="1"/>
  <c r="S1348" i="45"/>
  <c r="T1348" i="45" s="1"/>
  <c r="S1347" i="45"/>
  <c r="T1347" i="45" s="1"/>
  <c r="S1346" i="45"/>
  <c r="T1346" i="45" s="1"/>
  <c r="S1929" i="45"/>
  <c r="T1929" i="45" s="1"/>
  <c r="S1928" i="45"/>
  <c r="T1928" i="45" s="1"/>
  <c r="S704" i="45"/>
  <c r="T704" i="45" s="1"/>
  <c r="S703" i="45"/>
  <c r="T703" i="45" s="1"/>
  <c r="S1926" i="45"/>
  <c r="T1926" i="45" s="1"/>
  <c r="S1925" i="45"/>
  <c r="T1925" i="45" s="1"/>
  <c r="S1924" i="45"/>
  <c r="T1924" i="45" s="1"/>
  <c r="S1923" i="45"/>
  <c r="T1923" i="45" s="1"/>
  <c r="S1345" i="45"/>
  <c r="T1345" i="45" s="1"/>
  <c r="S1344" i="45"/>
  <c r="T1344" i="45" s="1"/>
  <c r="S1343" i="45"/>
  <c r="T1343" i="45" s="1"/>
  <c r="S1342" i="45"/>
  <c r="T1342" i="45" s="1"/>
  <c r="S1341" i="45"/>
  <c r="T1341" i="45" s="1"/>
  <c r="S1340" i="45"/>
  <c r="T1340" i="45" s="1"/>
  <c r="S1339" i="45"/>
  <c r="T1339" i="45" s="1"/>
  <c r="S1921" i="45"/>
  <c r="T1921" i="45" s="1"/>
  <c r="S1920" i="45"/>
  <c r="T1920" i="45" s="1"/>
  <c r="S1919" i="45"/>
  <c r="T1919" i="45" s="1"/>
  <c r="S1918" i="45"/>
  <c r="T1918" i="45" s="1"/>
  <c r="S1338" i="45"/>
  <c r="T1338" i="45" s="1"/>
  <c r="S679" i="45"/>
  <c r="T679" i="45" s="1"/>
  <c r="S678" i="45"/>
  <c r="T678" i="45" s="1"/>
  <c r="S676" i="45"/>
  <c r="T676" i="45" s="1"/>
  <c r="S675" i="45"/>
  <c r="T675" i="45" s="1"/>
  <c r="S1337" i="45"/>
  <c r="T1337" i="45" s="1"/>
  <c r="S1336" i="45"/>
  <c r="T1336" i="45" s="1"/>
  <c r="S1335" i="45"/>
  <c r="T1335" i="45" s="1"/>
  <c r="S1334" i="45"/>
  <c r="T1334" i="45" s="1"/>
  <c r="S1333" i="45"/>
  <c r="T1333" i="45" s="1"/>
  <c r="S1332" i="45"/>
  <c r="T1332" i="45" s="1"/>
  <c r="S1331" i="45"/>
  <c r="T1331" i="45" s="1"/>
  <c r="S668" i="45"/>
  <c r="T668" i="45" s="1"/>
  <c r="S667" i="45"/>
  <c r="T667" i="45" s="1"/>
  <c r="S666" i="45"/>
  <c r="T666" i="45" s="1"/>
  <c r="S1330" i="45"/>
  <c r="T1330" i="45" s="1"/>
  <c r="S1329" i="45"/>
  <c r="T1329" i="45" s="1"/>
  <c r="S1328" i="45"/>
  <c r="T1328" i="45" s="1"/>
  <c r="S1327" i="45"/>
  <c r="T1327" i="45" s="1"/>
  <c r="S1916" i="45"/>
  <c r="T1916" i="45" s="1"/>
  <c r="S1915" i="45"/>
  <c r="T1915" i="45" s="1"/>
  <c r="S1914" i="45"/>
  <c r="T1914" i="45" s="1"/>
  <c r="S1326" i="45"/>
  <c r="T1326" i="45" s="1"/>
  <c r="S1912" i="45"/>
  <c r="T1912" i="45" s="1"/>
  <c r="S1911" i="45"/>
  <c r="T1911" i="45" s="1"/>
  <c r="S1910" i="45"/>
  <c r="T1910" i="45" s="1"/>
  <c r="S1881" i="45"/>
  <c r="T1881" i="45" s="1"/>
  <c r="S1880" i="45"/>
  <c r="T1880" i="45" s="1"/>
  <c r="S1878" i="45"/>
  <c r="T1878" i="45" s="1"/>
  <c r="S1877" i="45"/>
  <c r="T1877" i="45" s="1"/>
  <c r="S1299" i="45"/>
  <c r="T1299" i="45" s="1"/>
  <c r="S1298" i="45"/>
  <c r="T1298" i="45" s="1"/>
  <c r="S1297" i="45"/>
  <c r="T1297" i="45" s="1"/>
  <c r="S1296" i="45"/>
  <c r="T1296" i="45" s="1"/>
  <c r="S1295" i="45"/>
  <c r="T1295" i="45" s="1"/>
  <c r="S1294" i="45"/>
  <c r="T1294" i="45" s="1"/>
  <c r="S1875" i="45"/>
  <c r="T1875" i="45" s="1"/>
  <c r="S1874" i="45"/>
  <c r="T1874" i="45" s="1"/>
  <c r="S1872" i="45"/>
  <c r="T1872" i="45" s="1"/>
  <c r="S1871" i="45"/>
  <c r="T1871" i="45" s="1"/>
  <c r="S1869" i="45"/>
  <c r="T1869" i="45" s="1"/>
  <c r="S1868" i="45"/>
  <c r="T1868" i="45" s="1"/>
  <c r="S1867" i="45"/>
  <c r="T1867" i="45" s="1"/>
  <c r="S1293" i="45"/>
  <c r="T1293" i="45" s="1"/>
  <c r="S1292" i="45"/>
  <c r="T1292" i="45" s="1"/>
  <c r="S1291" i="45"/>
  <c r="T1291" i="45" s="1"/>
  <c r="S1290" i="45"/>
  <c r="T1290" i="45" s="1"/>
  <c r="S1289" i="45"/>
  <c r="T1289" i="45" s="1"/>
  <c r="S1288" i="45"/>
  <c r="T1288" i="45" s="1"/>
  <c r="S1287" i="45"/>
  <c r="T1287" i="45" s="1"/>
  <c r="S1286" i="45"/>
  <c r="T1286" i="45" s="1"/>
  <c r="S1285" i="45"/>
  <c r="T1285" i="45" s="1"/>
  <c r="S1284" i="45"/>
  <c r="T1284" i="45" s="1"/>
  <c r="S1283" i="45"/>
  <c r="T1283" i="45" s="1"/>
  <c r="S1282" i="45"/>
  <c r="T1282" i="45" s="1"/>
  <c r="S1865" i="45"/>
  <c r="T1865" i="45" s="1"/>
  <c r="S1864" i="45"/>
  <c r="T1864" i="45" s="1"/>
  <c r="S1863" i="45"/>
  <c r="T1863" i="45" s="1"/>
  <c r="S1861" i="45"/>
  <c r="T1861" i="45" s="1"/>
  <c r="S1860" i="45"/>
  <c r="T1860" i="45" s="1"/>
  <c r="S1859" i="45"/>
  <c r="T1859" i="45" s="1"/>
  <c r="S606" i="45"/>
  <c r="T606" i="45" s="1"/>
  <c r="S605" i="45"/>
  <c r="T605" i="45" s="1"/>
  <c r="S1857" i="45"/>
  <c r="T1857" i="45" s="1"/>
  <c r="S1856" i="45"/>
  <c r="T1856" i="45" s="1"/>
  <c r="S1281" i="45"/>
  <c r="T1281" i="45" s="1"/>
  <c r="S1280" i="45"/>
  <c r="T1280" i="45" s="1"/>
  <c r="S1854" i="45"/>
  <c r="T1854" i="45" s="1"/>
  <c r="S1853" i="45"/>
  <c r="T1853" i="45" s="1"/>
  <c r="S1852" i="45"/>
  <c r="T1852" i="45" s="1"/>
  <c r="S1850" i="45"/>
  <c r="T1850" i="45" s="1"/>
  <c r="S1849" i="45"/>
  <c r="T1849" i="45" s="1"/>
  <c r="S598" i="45"/>
  <c r="T598" i="45" s="1"/>
  <c r="S597" i="45"/>
  <c r="T597" i="45" s="1"/>
  <c r="S596" i="45"/>
  <c r="T596" i="45" s="1"/>
  <c r="S573" i="45"/>
  <c r="T573" i="45" s="1"/>
  <c r="S572" i="45"/>
  <c r="T572" i="45" s="1"/>
  <c r="S571" i="45"/>
  <c r="T571" i="45" s="1"/>
  <c r="S570" i="45"/>
  <c r="T570" i="45" s="1"/>
  <c r="S569" i="45"/>
  <c r="T569" i="45" s="1"/>
  <c r="S1279" i="45"/>
  <c r="T1279" i="45" s="1"/>
  <c r="S1278" i="45"/>
  <c r="T1278" i="45" s="1"/>
  <c r="S1277" i="45"/>
  <c r="T1277" i="45" s="1"/>
  <c r="S1276" i="45"/>
  <c r="T1276" i="45" s="1"/>
  <c r="S1275" i="45"/>
  <c r="T1275" i="45" s="1"/>
  <c r="S1274" i="45"/>
  <c r="T1274" i="45" s="1"/>
  <c r="S1273" i="45"/>
  <c r="T1273" i="45" s="1"/>
  <c r="S1272" i="45"/>
  <c r="T1272" i="45" s="1"/>
  <c r="S1271" i="45"/>
  <c r="T1271" i="45" s="1"/>
  <c r="S1270" i="45"/>
  <c r="T1270" i="45" s="1"/>
  <c r="S1269" i="45"/>
  <c r="T1269" i="45" s="1"/>
  <c r="S1268" i="45"/>
  <c r="T1268" i="45" s="1"/>
  <c r="S1267" i="45"/>
  <c r="T1267" i="45" s="1"/>
  <c r="S1266" i="45"/>
  <c r="T1266" i="45" s="1"/>
  <c r="S1265" i="45"/>
  <c r="T1265" i="45" s="1"/>
  <c r="S1264" i="45"/>
  <c r="T1264" i="45" s="1"/>
  <c r="S1263" i="45"/>
  <c r="T1263" i="45" s="1"/>
  <c r="S1262" i="45"/>
  <c r="T1262" i="45" s="1"/>
  <c r="S1261" i="45"/>
  <c r="T1261" i="45" s="1"/>
  <c r="S1260" i="45"/>
  <c r="T1260" i="45" s="1"/>
  <c r="S1259" i="45"/>
  <c r="T1259" i="45" s="1"/>
  <c r="S1258" i="45"/>
  <c r="T1258" i="45" s="1"/>
  <c r="S1847" i="45"/>
  <c r="T1847" i="45" s="1"/>
  <c r="S1846" i="45"/>
  <c r="T1846" i="45" s="1"/>
  <c r="S1844" i="45"/>
  <c r="T1844" i="45" s="1"/>
  <c r="S1843" i="45"/>
  <c r="T1843" i="45" s="1"/>
  <c r="S1842" i="45"/>
  <c r="T1842" i="45" s="1"/>
  <c r="S1840" i="45"/>
  <c r="T1840" i="45" s="1"/>
  <c r="S1839" i="45"/>
  <c r="T1839" i="45" s="1"/>
  <c r="S1838" i="45"/>
  <c r="T1838" i="45" s="1"/>
  <c r="S1835" i="45"/>
  <c r="T1835" i="45" s="1"/>
  <c r="S1833" i="45"/>
  <c r="T1833" i="45" s="1"/>
  <c r="S1832" i="45"/>
  <c r="T1832" i="45" s="1"/>
  <c r="S1831" i="45"/>
  <c r="T1831" i="45" s="1"/>
  <c r="S1830" i="45"/>
  <c r="T1830" i="45" s="1"/>
  <c r="S1828" i="45"/>
  <c r="T1828" i="45" s="1"/>
  <c r="S1827" i="45"/>
  <c r="T1827" i="45" s="1"/>
  <c r="S1825" i="45"/>
  <c r="T1825" i="45" s="1"/>
  <c r="S1824" i="45"/>
  <c r="T1824" i="45" s="1"/>
  <c r="S1823" i="45"/>
  <c r="T1823" i="45" s="1"/>
  <c r="S1822" i="45"/>
  <c r="T1822" i="45" s="1"/>
  <c r="S1820" i="45"/>
  <c r="T1820" i="45" s="1"/>
  <c r="S1819" i="45"/>
  <c r="T1819" i="45" s="1"/>
  <c r="S1818" i="45"/>
  <c r="T1818" i="45" s="1"/>
  <c r="S1816" i="45"/>
  <c r="T1816" i="45" s="1"/>
  <c r="S1815" i="45"/>
  <c r="T1815" i="45" s="1"/>
  <c r="S1814" i="45"/>
  <c r="T1814" i="45" s="1"/>
  <c r="S1812" i="45"/>
  <c r="T1812" i="45" s="1"/>
  <c r="S1811" i="45"/>
  <c r="T1811" i="45" s="1"/>
  <c r="S1810" i="45"/>
  <c r="T1810" i="45" s="1"/>
  <c r="S1809" i="45"/>
  <c r="T1809" i="45" s="1"/>
  <c r="S1807" i="45"/>
  <c r="T1807" i="45" s="1"/>
  <c r="S1806" i="45"/>
  <c r="T1806" i="45" s="1"/>
  <c r="S1805" i="45"/>
  <c r="T1805" i="45" s="1"/>
  <c r="D56" i="101"/>
  <c r="D55" i="101"/>
  <c r="D54" i="101"/>
  <c r="D53" i="101"/>
  <c r="D52" i="101"/>
  <c r="D51" i="101"/>
  <c r="D50" i="101"/>
  <c r="G1267" i="45"/>
  <c r="H1267" i="45" s="1"/>
  <c r="G1268" i="45"/>
  <c r="H1268" i="45" s="1"/>
  <c r="S1257" i="45"/>
  <c r="T1257" i="45" s="1"/>
  <c r="S1256" i="45"/>
  <c r="T1256" i="45" s="1"/>
  <c r="S1255" i="45"/>
  <c r="T1255" i="45" s="1"/>
  <c r="S1803" i="45"/>
  <c r="T1803" i="45" s="1"/>
  <c r="S1802" i="45"/>
  <c r="T1802" i="45" s="1"/>
  <c r="S1801" i="45"/>
  <c r="T1801" i="45" s="1"/>
  <c r="S1800" i="45"/>
  <c r="T1800" i="45" s="1"/>
  <c r="S1798" i="45"/>
  <c r="T1798" i="45" s="1"/>
  <c r="S1797" i="45"/>
  <c r="T1797" i="45" s="1"/>
  <c r="S557" i="45"/>
  <c r="T557" i="45" s="1"/>
  <c r="S556" i="45"/>
  <c r="T556" i="45" s="1"/>
  <c r="S555" i="45"/>
  <c r="T555" i="45" s="1"/>
  <c r="S1254" i="45"/>
  <c r="T1254" i="45" s="1"/>
  <c r="S553" i="45"/>
  <c r="T553" i="45" s="1"/>
  <c r="S552" i="45"/>
  <c r="T552" i="45" s="1"/>
  <c r="S551" i="45"/>
  <c r="T551" i="45" s="1"/>
  <c r="S1795" i="45"/>
  <c r="T1795" i="45" s="1"/>
  <c r="S1794" i="45"/>
  <c r="T1794" i="45" s="1"/>
  <c r="S1793" i="45"/>
  <c r="T1793" i="45" s="1"/>
  <c r="S1792" i="45"/>
  <c r="T1792" i="45" s="1"/>
  <c r="S544" i="45"/>
  <c r="T544" i="45" s="1"/>
  <c r="S543" i="45"/>
  <c r="T543" i="45" s="1"/>
  <c r="S542" i="45"/>
  <c r="T542" i="45" s="1"/>
  <c r="S1252" i="45"/>
  <c r="T1252" i="45" s="1"/>
  <c r="S1249" i="45"/>
  <c r="T1249" i="45" s="1"/>
  <c r="S529" i="45"/>
  <c r="T529" i="45" s="1"/>
  <c r="S528" i="45"/>
  <c r="T528" i="45" s="1"/>
  <c r="S527" i="45"/>
  <c r="T527" i="45" s="1"/>
  <c r="S1248" i="45"/>
  <c r="T1248" i="45" s="1"/>
  <c r="S1247" i="45"/>
  <c r="T1247" i="45" s="1"/>
  <c r="S1246" i="45"/>
  <c r="T1246" i="45" s="1"/>
  <c r="S1245" i="45"/>
  <c r="T1245" i="45" s="1"/>
  <c r="S1243" i="45"/>
  <c r="T1243" i="45" s="1"/>
  <c r="S1780" i="45"/>
  <c r="T1780" i="45" s="1"/>
  <c r="S1779" i="45"/>
  <c r="T1779" i="45" s="1"/>
  <c r="S1777" i="45"/>
  <c r="T1777" i="45" s="1"/>
  <c r="S1776" i="45"/>
  <c r="T1776" i="45" s="1"/>
  <c r="S1242" i="45"/>
  <c r="T1242" i="45" s="1"/>
  <c r="S1241" i="45"/>
  <c r="T1241" i="45" s="1"/>
  <c r="S1240" i="45"/>
  <c r="T1240" i="45" s="1"/>
  <c r="S1239" i="45"/>
  <c r="T1239" i="45" s="1"/>
  <c r="S1774" i="45"/>
  <c r="T1774" i="45" s="1"/>
  <c r="S1773" i="45"/>
  <c r="T1773" i="45" s="1"/>
  <c r="S1772" i="45"/>
  <c r="T1772" i="45" s="1"/>
  <c r="S1236" i="45"/>
  <c r="T1236" i="45" s="1"/>
  <c r="S1770" i="45"/>
  <c r="T1770" i="45" s="1"/>
  <c r="S1769" i="45"/>
  <c r="T1769" i="45" s="1"/>
  <c r="S1104" i="45"/>
  <c r="T1104" i="45" s="1"/>
  <c r="S1103" i="45"/>
  <c r="T1103" i="45" s="1"/>
  <c r="S1102" i="45"/>
  <c r="T1102" i="45" s="1"/>
  <c r="S1101" i="45"/>
  <c r="T1101" i="45" s="1"/>
  <c r="S1100" i="45"/>
  <c r="T1100" i="45" s="1"/>
  <c r="S1047" i="45"/>
  <c r="T1047" i="45" s="1"/>
  <c r="S1046" i="45"/>
  <c r="T1046" i="45" s="1"/>
  <c r="S1045" i="45"/>
  <c r="T1045" i="45" s="1"/>
  <c r="S1044" i="45"/>
  <c r="T1044" i="45" s="1"/>
  <c r="S1043" i="45"/>
  <c r="T1043" i="45" s="1"/>
  <c r="S1042" i="45"/>
  <c r="T1042" i="45" s="1"/>
  <c r="S1041" i="45"/>
  <c r="T1041" i="45" s="1"/>
  <c r="S375" i="45"/>
  <c r="T375" i="45" s="1"/>
  <c r="S1035" i="45"/>
  <c r="T1035" i="45" s="1"/>
  <c r="S1034" i="45"/>
  <c r="T1034" i="45" s="1"/>
  <c r="S1032" i="45"/>
  <c r="T1032" i="45" s="1"/>
  <c r="S1031" i="45"/>
  <c r="T1031" i="45" s="1"/>
  <c r="S1030" i="45"/>
  <c r="T1030" i="45" s="1"/>
  <c r="S1027" i="45"/>
  <c r="T1027" i="45" s="1"/>
  <c r="S1025" i="45"/>
  <c r="T1025" i="45" s="1"/>
  <c r="S1021" i="45"/>
  <c r="T1021" i="45" s="1"/>
  <c r="S1020" i="45"/>
  <c r="T1020" i="45" s="1"/>
  <c r="S1019" i="45"/>
  <c r="T1019" i="45" s="1"/>
  <c r="S1018" i="45"/>
  <c r="T1018" i="45" s="1"/>
  <c r="S1017" i="45"/>
  <c r="T1017" i="45" s="1"/>
  <c r="S1016" i="45"/>
  <c r="T1016" i="45" s="1"/>
  <c r="S1015" i="45"/>
  <c r="T1015" i="45" s="1"/>
  <c r="S1014" i="45"/>
  <c r="T1014" i="45" s="1"/>
  <c r="S1009" i="45"/>
  <c r="T1009" i="45" s="1"/>
  <c r="S1007" i="45"/>
  <c r="T1007" i="45" s="1"/>
  <c r="S1005" i="45"/>
  <c r="T1005" i="45" s="1"/>
  <c r="S1003" i="45"/>
  <c r="T1003" i="45" s="1"/>
  <c r="S1002" i="45"/>
  <c r="T1002" i="45" s="1"/>
  <c r="S1001" i="45"/>
  <c r="T1001" i="45" s="1"/>
  <c r="S1000" i="45"/>
  <c r="T1000" i="45" s="1"/>
  <c r="S999" i="45"/>
  <c r="T999" i="45" s="1"/>
  <c r="S998" i="45"/>
  <c r="T998" i="45" s="1"/>
  <c r="S997" i="45"/>
  <c r="T997" i="45" s="1"/>
  <c r="S996" i="45"/>
  <c r="T996" i="45" s="1"/>
  <c r="S995" i="45"/>
  <c r="T995" i="45" s="1"/>
  <c r="S994" i="45"/>
  <c r="T994" i="45" s="1"/>
  <c r="S993" i="45"/>
  <c r="T993" i="45" s="1"/>
  <c r="S992" i="45"/>
  <c r="T992" i="45" s="1"/>
  <c r="S990" i="45"/>
  <c r="T990" i="45" s="1"/>
  <c r="S988" i="45"/>
  <c r="T988" i="45" s="1"/>
  <c r="S986" i="45"/>
  <c r="T986" i="45" s="1"/>
  <c r="S985" i="45"/>
  <c r="T985" i="45" s="1"/>
  <c r="S984" i="45"/>
  <c r="T984" i="45" s="1"/>
  <c r="S982" i="45"/>
  <c r="T982" i="45" s="1"/>
  <c r="S981" i="45"/>
  <c r="T981" i="45" s="1"/>
  <c r="S980" i="45"/>
  <c r="T980" i="45" s="1"/>
  <c r="S979" i="45"/>
  <c r="T979" i="45" s="1"/>
  <c r="S978" i="45"/>
  <c r="T978" i="45" s="1"/>
  <c r="S977" i="45"/>
  <c r="T977" i="45" s="1"/>
  <c r="S976" i="45"/>
  <c r="T976" i="45" s="1"/>
  <c r="S975" i="45"/>
  <c r="T975" i="45" s="1"/>
  <c r="S974" i="45"/>
  <c r="T974" i="45" s="1"/>
  <c r="S973" i="45"/>
  <c r="T973" i="45" s="1"/>
  <c r="S972" i="45"/>
  <c r="T972" i="45" s="1"/>
  <c r="S971" i="45"/>
  <c r="T971" i="45" s="1"/>
  <c r="S970" i="45"/>
  <c r="T970" i="45" s="1"/>
  <c r="S969" i="45"/>
  <c r="T969" i="45" s="1"/>
  <c r="S967" i="45"/>
  <c r="T967" i="45" s="1"/>
  <c r="S965" i="45"/>
  <c r="T965" i="45" s="1"/>
  <c r="S964" i="45"/>
  <c r="T964" i="45" s="1"/>
  <c r="S963" i="45"/>
  <c r="T963" i="45" s="1"/>
  <c r="S962" i="45"/>
  <c r="T962" i="45" s="1"/>
  <c r="S961" i="45"/>
  <c r="T961" i="45" s="1"/>
  <c r="S960" i="45"/>
  <c r="T960" i="45" s="1"/>
  <c r="S959" i="45"/>
  <c r="T959" i="45" s="1"/>
  <c r="S958" i="45"/>
  <c r="T958" i="45" s="1"/>
  <c r="S957" i="45"/>
  <c r="T957" i="45" s="1"/>
  <c r="S956" i="45"/>
  <c r="T956" i="45" s="1"/>
  <c r="S955" i="45"/>
  <c r="T955" i="45" s="1"/>
  <c r="S954" i="45"/>
  <c r="T954" i="45" s="1"/>
  <c r="S953" i="45"/>
  <c r="T953" i="45" s="1"/>
  <c r="S952" i="45"/>
  <c r="T952" i="45" s="1"/>
  <c r="S1635" i="45"/>
  <c r="T1635" i="45" s="1"/>
  <c r="S1634" i="45"/>
  <c r="T1634" i="45" s="1"/>
  <c r="S1632" i="45"/>
  <c r="T1632" i="45" s="1"/>
  <c r="S1631" i="45"/>
  <c r="T1631" i="45" s="1"/>
  <c r="S1630" i="45"/>
  <c r="T1630" i="45" s="1"/>
  <c r="S951" i="45"/>
  <c r="T951" i="45" s="1"/>
  <c r="S950" i="45"/>
  <c r="T950" i="45" s="1"/>
  <c r="S1628" i="45"/>
  <c r="T1628" i="45" s="1"/>
  <c r="S1627" i="45"/>
  <c r="T1627" i="45" s="1"/>
  <c r="S1625" i="45"/>
  <c r="T1625" i="45" s="1"/>
  <c r="S1624" i="45"/>
  <c r="T1624" i="45" s="1"/>
  <c r="S1622" i="45"/>
  <c r="T1622" i="45" s="1"/>
  <c r="S1621" i="45"/>
  <c r="T1621" i="45" s="1"/>
  <c r="S1620" i="45"/>
  <c r="T1620" i="45" s="1"/>
  <c r="S1618" i="45"/>
  <c r="T1618" i="45" s="1"/>
  <c r="S1617" i="45"/>
  <c r="T1617" i="45" s="1"/>
  <c r="S1612" i="45"/>
  <c r="T1612" i="45" s="1"/>
  <c r="S1611" i="45"/>
  <c r="T1611" i="45" s="1"/>
  <c r="S1610" i="45"/>
  <c r="T1610" i="45" s="1"/>
  <c r="S1609" i="45"/>
  <c r="T1609" i="45" s="1"/>
  <c r="S1607" i="45"/>
  <c r="T1607" i="45" s="1"/>
  <c r="S1606" i="45"/>
  <c r="T1606" i="45" s="1"/>
  <c r="S1605" i="45"/>
  <c r="T1605" i="45" s="1"/>
  <c r="S1604" i="45"/>
  <c r="T1604" i="45" s="1"/>
  <c r="S361" i="45"/>
  <c r="T361" i="45" s="1"/>
  <c r="S360" i="45"/>
  <c r="T360" i="45" s="1"/>
  <c r="S359" i="45"/>
  <c r="T359" i="45" s="1"/>
  <c r="S358" i="45"/>
  <c r="T358" i="45" s="1"/>
  <c r="S357" i="45"/>
  <c r="T357" i="45" s="1"/>
  <c r="S356" i="45"/>
  <c r="T356" i="45" s="1"/>
  <c r="S355" i="45"/>
  <c r="T355" i="45" s="1"/>
  <c r="S354" i="45"/>
  <c r="T354" i="45" s="1"/>
  <c r="S353" i="45"/>
  <c r="T353" i="45" s="1"/>
  <c r="S947" i="45"/>
  <c r="T947" i="45" s="1"/>
  <c r="S945" i="45"/>
  <c r="T945" i="45" s="1"/>
  <c r="S944" i="45"/>
  <c r="T944" i="45" s="1"/>
  <c r="S1592" i="45"/>
  <c r="T1592" i="45" s="1"/>
  <c r="S1590" i="45"/>
  <c r="T1590" i="45" s="1"/>
  <c r="S1589" i="45"/>
  <c r="T1589" i="45" s="1"/>
  <c r="S1563" i="45"/>
  <c r="T1563" i="45" s="1"/>
  <c r="S1562" i="45"/>
  <c r="T1562" i="45" s="1"/>
  <c r="S1555" i="45"/>
  <c r="T1555" i="45" s="1"/>
  <c r="S1554" i="45"/>
  <c r="T1554" i="45" s="1"/>
  <c r="S1553" i="45"/>
  <c r="T1553" i="45" s="1"/>
  <c r="S1552" i="45"/>
  <c r="T1552" i="45" s="1"/>
  <c r="S1550" i="45"/>
  <c r="T1550" i="45" s="1"/>
  <c r="S1549" i="45"/>
  <c r="T1549" i="45" s="1"/>
  <c r="S1548" i="45"/>
  <c r="T1548" i="45" s="1"/>
  <c r="S1547" i="45"/>
  <c r="T1547" i="45" s="1"/>
  <c r="S942" i="45"/>
  <c r="T942" i="45" s="1"/>
  <c r="S1545" i="45"/>
  <c r="T1545" i="45" s="1"/>
  <c r="S1544" i="45"/>
  <c r="T1544" i="45" s="1"/>
  <c r="S1542" i="45"/>
  <c r="T1542" i="45" s="1"/>
  <c r="S1541" i="45"/>
  <c r="T1541" i="45" s="1"/>
  <c r="S1539" i="45"/>
  <c r="T1539" i="45" s="1"/>
  <c r="S1538" i="45"/>
  <c r="T1538" i="45" s="1"/>
  <c r="S941" i="45"/>
  <c r="T941" i="45" s="1"/>
  <c r="S1533" i="45"/>
  <c r="T1533" i="45" s="1"/>
  <c r="S1532" i="45"/>
  <c r="T1532" i="45" s="1"/>
  <c r="S1531" i="45"/>
  <c r="T1531" i="45" s="1"/>
  <c r="S276" i="45"/>
  <c r="T276" i="45" s="1"/>
  <c r="S275" i="45"/>
  <c r="T275" i="45" s="1"/>
  <c r="S1413" i="45"/>
  <c r="T1413" i="45" s="1"/>
  <c r="S1412" i="45"/>
  <c r="T1412" i="45" s="1"/>
  <c r="S1411" i="45"/>
  <c r="T1411" i="45" s="1"/>
  <c r="S1410" i="45"/>
  <c r="T1410" i="45" s="1"/>
  <c r="S1409" i="45"/>
  <c r="T1409" i="45" s="1"/>
  <c r="S1399" i="45"/>
  <c r="T1399" i="45" s="1"/>
  <c r="S1398" i="45"/>
  <c r="T1398" i="45" s="1"/>
  <c r="S1391" i="45"/>
  <c r="T1391" i="45" s="1"/>
  <c r="S1390" i="45"/>
  <c r="T1390" i="45" s="1"/>
  <c r="S1389" i="45"/>
  <c r="T1389" i="45" s="1"/>
  <c r="S1376" i="45"/>
  <c r="T1376" i="45" s="1"/>
  <c r="S1375" i="45"/>
  <c r="T1375" i="45" s="1"/>
  <c r="S1373" i="45"/>
  <c r="T1373" i="45" s="1"/>
  <c r="S1372" i="45"/>
  <c r="T1372" i="45" s="1"/>
  <c r="S1235" i="45"/>
  <c r="T1235" i="45" s="1"/>
  <c r="S1234" i="45"/>
  <c r="T1234" i="45" s="1"/>
  <c r="S1233" i="45"/>
  <c r="T1233" i="45" s="1"/>
  <c r="S1232" i="45"/>
  <c r="T1232" i="45" s="1"/>
  <c r="S1230" i="45"/>
  <c r="T1230" i="45" s="1"/>
  <c r="S1229" i="45"/>
  <c r="T1229" i="45" s="1"/>
  <c r="S1228" i="45"/>
  <c r="T1228" i="45" s="1"/>
  <c r="S1227" i="45"/>
  <c r="T1227" i="45" s="1"/>
  <c r="S1226" i="45"/>
  <c r="T1226" i="45" s="1"/>
  <c r="S1225" i="45"/>
  <c r="T1225" i="45" s="1"/>
  <c r="S1222" i="45"/>
  <c r="T1222" i="45" s="1"/>
  <c r="S1219" i="45"/>
  <c r="T1219" i="45" s="1"/>
  <c r="S1218" i="45"/>
  <c r="T1218" i="45" s="1"/>
  <c r="S1216" i="45"/>
  <c r="T1216" i="45" s="1"/>
  <c r="S1767" i="45"/>
  <c r="T1767" i="45" s="1"/>
  <c r="S1766" i="45"/>
  <c r="T1766" i="45" s="1"/>
  <c r="S1213" i="45"/>
  <c r="T1213" i="45" s="1"/>
  <c r="S1212" i="45"/>
  <c r="T1212" i="45" s="1"/>
  <c r="S1764" i="45"/>
  <c r="T1764" i="45" s="1"/>
  <c r="S1763" i="45"/>
  <c r="T1763" i="45" s="1"/>
  <c r="S1210" i="45"/>
  <c r="T1210" i="45" s="1"/>
  <c r="S1207" i="45"/>
  <c r="T1207" i="45" s="1"/>
  <c r="S1205" i="45"/>
  <c r="T1205" i="45" s="1"/>
  <c r="S1196" i="45"/>
  <c r="T1196" i="45" s="1"/>
  <c r="S1761" i="45"/>
  <c r="T1761" i="45" s="1"/>
  <c r="S1195" i="45"/>
  <c r="T1195" i="45" s="1"/>
  <c r="S1194" i="45"/>
  <c r="T1194" i="45" s="1"/>
  <c r="S1193" i="45"/>
  <c r="T1193" i="45" s="1"/>
  <c r="S1192" i="45"/>
  <c r="T1192" i="45" s="1"/>
  <c r="S1191" i="45"/>
  <c r="T1191" i="45" s="1"/>
  <c r="S1190" i="45"/>
  <c r="T1190" i="45" s="1"/>
  <c r="S1189" i="45"/>
  <c r="T1189" i="45" s="1"/>
  <c r="S1188" i="45"/>
  <c r="T1188" i="45" s="1"/>
  <c r="S1759" i="45"/>
  <c r="T1759" i="45" s="1"/>
  <c r="S1185" i="45"/>
  <c r="T1185" i="45" s="1"/>
  <c r="S1184" i="45"/>
  <c r="T1184" i="45" s="1"/>
  <c r="S1181" i="45"/>
  <c r="T1181" i="45" s="1"/>
  <c r="S1757" i="45"/>
  <c r="T1757" i="45" s="1"/>
  <c r="S1754" i="45"/>
  <c r="T1754" i="45" s="1"/>
  <c r="S1176" i="45"/>
  <c r="T1176" i="45" s="1"/>
  <c r="S1172" i="45"/>
  <c r="T1172" i="45" s="1"/>
  <c r="S1169" i="45"/>
  <c r="T1169" i="45" s="1"/>
  <c r="S1752" i="45"/>
  <c r="T1752" i="45" s="1"/>
  <c r="S1749" i="45"/>
  <c r="T1749" i="45" s="1"/>
  <c r="S1747" i="45"/>
  <c r="T1747" i="45" s="1"/>
  <c r="S1746" i="45"/>
  <c r="T1746" i="45" s="1"/>
  <c r="S1164" i="45"/>
  <c r="T1164" i="45" s="1"/>
  <c r="S1161" i="45"/>
  <c r="T1161" i="45" s="1"/>
  <c r="S1160" i="45"/>
  <c r="T1160" i="45" s="1"/>
  <c r="S492" i="45"/>
  <c r="T492" i="45" s="1"/>
  <c r="S489" i="45"/>
  <c r="T489" i="45" s="1"/>
  <c r="S488" i="45"/>
  <c r="T488" i="45" s="1"/>
  <c r="S487" i="45"/>
  <c r="T487" i="45" s="1"/>
  <c r="S1155" i="45"/>
  <c r="T1155" i="45" s="1"/>
  <c r="S1154" i="45"/>
  <c r="T1154" i="45" s="1"/>
  <c r="S1744" i="45"/>
  <c r="T1744" i="45" s="1"/>
  <c r="S1742" i="45"/>
  <c r="T1742" i="45" s="1"/>
  <c r="S1740" i="45"/>
  <c r="T1740" i="45" s="1"/>
  <c r="S1739" i="45"/>
  <c r="T1739" i="45" s="1"/>
  <c r="S1737" i="45"/>
  <c r="T1737" i="45" s="1"/>
  <c r="S1736" i="45"/>
  <c r="T1736" i="45" s="1"/>
  <c r="S1734" i="45"/>
  <c r="T1734" i="45" s="1"/>
  <c r="G1737" i="45"/>
  <c r="H1737" i="45" s="1"/>
  <c r="M1737" i="45"/>
  <c r="N1737" i="45" s="1"/>
  <c r="S1732" i="45"/>
  <c r="T1732" i="45" s="1"/>
  <c r="S1731" i="45"/>
  <c r="T1731" i="45" s="1"/>
  <c r="S1153" i="45"/>
  <c r="T1153" i="45" s="1"/>
  <c r="S1152" i="45"/>
  <c r="T1152" i="45" s="1"/>
  <c r="S1151" i="45"/>
  <c r="T1151" i="45" s="1"/>
  <c r="S1150" i="45"/>
  <c r="T1150" i="45" s="1"/>
  <c r="S1149" i="45"/>
  <c r="T1149" i="45" s="1"/>
  <c r="S1148" i="45"/>
  <c r="T1148" i="45" s="1"/>
  <c r="S1147" i="45"/>
  <c r="T1147" i="45" s="1"/>
  <c r="S1146" i="45"/>
  <c r="T1146" i="45" s="1"/>
  <c r="S1145" i="45"/>
  <c r="T1145" i="45" s="1"/>
  <c r="S1144" i="45"/>
  <c r="T1144" i="45" s="1"/>
  <c r="S1729" i="45"/>
  <c r="T1729" i="45" s="1"/>
  <c r="S1728" i="45"/>
  <c r="T1728" i="45" s="1"/>
  <c r="S1726" i="45"/>
  <c r="T1726" i="45" s="1"/>
  <c r="S1724" i="45"/>
  <c r="T1724" i="45" s="1"/>
  <c r="S1722" i="45"/>
  <c r="T1722" i="45" s="1"/>
  <c r="S1143" i="45"/>
  <c r="T1143" i="45" s="1"/>
  <c r="S1142" i="45"/>
  <c r="T1142" i="45" s="1"/>
  <c r="S1141" i="45"/>
  <c r="T1141" i="45" s="1"/>
  <c r="S1140" i="45"/>
  <c r="T1140" i="45" s="1"/>
  <c r="S1138" i="45"/>
  <c r="T1138" i="45" s="1"/>
  <c r="S1137" i="45"/>
  <c r="T1137" i="45" s="1"/>
  <c r="S1136" i="45"/>
  <c r="T1136" i="45" s="1"/>
  <c r="S1135" i="45"/>
  <c r="T1135" i="45" s="1"/>
  <c r="S1134" i="45"/>
  <c r="T1134" i="45" s="1"/>
  <c r="S451" i="45"/>
  <c r="T451" i="45" s="1"/>
  <c r="S1131" i="45"/>
  <c r="T1131" i="45" s="1"/>
  <c r="S1720" i="45"/>
  <c r="T1720" i="45" s="1"/>
  <c r="S1719" i="45"/>
  <c r="T1719" i="45" s="1"/>
  <c r="S1717" i="45"/>
  <c r="T1717" i="45" s="1"/>
  <c r="S1716" i="45"/>
  <c r="T1716" i="45" s="1"/>
  <c r="S1715" i="45"/>
  <c r="T1715" i="45" s="1"/>
  <c r="S1713" i="45"/>
  <c r="T1713" i="45" s="1"/>
  <c r="S1712" i="45"/>
  <c r="T1712" i="45" s="1"/>
  <c r="S1711" i="45"/>
  <c r="T1711" i="45" s="1"/>
  <c r="S1130" i="45"/>
  <c r="T1130" i="45" s="1"/>
  <c r="S1129" i="45"/>
  <c r="T1129" i="45" s="1"/>
  <c r="S1128" i="45"/>
  <c r="T1128" i="45" s="1"/>
  <c r="S1127" i="45"/>
  <c r="T1127" i="45" s="1"/>
  <c r="S1126" i="45"/>
  <c r="T1126" i="45" s="1"/>
  <c r="S1125" i="45"/>
  <c r="T1125" i="45" s="1"/>
  <c r="S1124" i="45"/>
  <c r="T1124" i="45" s="1"/>
  <c r="S430" i="45"/>
  <c r="T430" i="45" s="1"/>
  <c r="S429" i="45"/>
  <c r="T429" i="45" s="1"/>
  <c r="S1709" i="45"/>
  <c r="T1709" i="45" s="1"/>
  <c r="S1708" i="45"/>
  <c r="T1708" i="45" s="1"/>
  <c r="S1706" i="45"/>
  <c r="T1706" i="45" s="1"/>
  <c r="S1123" i="45"/>
  <c r="T1123" i="45" s="1"/>
  <c r="S428" i="45"/>
  <c r="T428" i="45" s="1"/>
  <c r="S426" i="45"/>
  <c r="T426" i="45" s="1"/>
  <c r="S1704" i="45"/>
  <c r="T1704" i="45" s="1"/>
  <c r="S1703" i="45"/>
  <c r="T1703" i="45" s="1"/>
  <c r="S1702" i="45"/>
  <c r="T1702" i="45" s="1"/>
  <c r="S1121" i="45"/>
  <c r="T1121" i="45" s="1"/>
  <c r="S1120" i="45"/>
  <c r="T1120" i="45" s="1"/>
  <c r="S1119" i="45"/>
  <c r="T1119" i="45" s="1"/>
  <c r="S1700" i="45"/>
  <c r="T1700" i="45" s="1"/>
  <c r="S1699" i="45"/>
  <c r="T1699" i="45" s="1"/>
  <c r="S1118" i="45"/>
  <c r="T1118" i="45" s="1"/>
  <c r="S1697" i="45"/>
  <c r="T1697" i="45" s="1"/>
  <c r="S1696" i="45"/>
  <c r="T1696" i="45" s="1"/>
  <c r="S1694" i="45"/>
  <c r="T1694" i="45" s="1"/>
  <c r="S1692" i="45"/>
  <c r="T1692" i="45" s="1"/>
  <c r="S1691" i="45"/>
  <c r="T1691" i="45" s="1"/>
  <c r="S1689" i="45"/>
  <c r="T1689" i="45" s="1"/>
  <c r="S412" i="45"/>
  <c r="T412" i="45" s="1"/>
  <c r="S410" i="45"/>
  <c r="T410" i="45" s="1"/>
  <c r="S1687" i="45"/>
  <c r="T1687" i="45" s="1"/>
  <c r="S1686" i="45"/>
  <c r="T1686" i="45" s="1"/>
  <c r="S1684" i="45"/>
  <c r="T1684" i="45" s="1"/>
  <c r="S1682" i="45"/>
  <c r="T1682" i="45" s="1"/>
  <c r="S1681" i="45"/>
  <c r="T1681" i="45" s="1"/>
  <c r="S1679" i="45"/>
  <c r="T1679" i="45" s="1"/>
  <c r="S1677" i="45"/>
  <c r="T1677" i="45" s="1"/>
  <c r="S1675" i="45"/>
  <c r="T1675" i="45" s="1"/>
  <c r="S1117" i="45"/>
  <c r="T1117" i="45" s="1"/>
  <c r="S1673" i="45"/>
  <c r="T1673" i="45" s="1"/>
  <c r="S1672" i="45"/>
  <c r="T1672" i="45" s="1"/>
  <c r="S1671" i="45"/>
  <c r="T1671" i="45" s="1"/>
  <c r="S1670" i="45"/>
  <c r="T1670" i="45" s="1"/>
  <c r="S1116" i="45"/>
  <c r="T1116" i="45" s="1"/>
  <c r="S1114" i="45"/>
  <c r="T1114" i="45" s="1"/>
  <c r="S1112" i="45"/>
  <c r="T1112" i="45" s="1"/>
  <c r="S1111" i="45"/>
  <c r="T1111" i="45" s="1"/>
  <c r="S1110" i="45"/>
  <c r="T1110" i="45" s="1"/>
  <c r="S1108" i="45"/>
  <c r="T1108" i="45" s="1"/>
  <c r="S401" i="45"/>
  <c r="T401" i="45" s="1"/>
  <c r="S399" i="45"/>
  <c r="T399" i="45" s="1"/>
  <c r="S1107" i="45"/>
  <c r="T1107" i="45" s="1"/>
  <c r="S1668" i="45"/>
  <c r="T1668" i="45" s="1"/>
  <c r="S1667" i="45"/>
  <c r="T1667" i="45" s="1"/>
  <c r="S1666" i="45"/>
  <c r="T1666" i="45" s="1"/>
  <c r="S1664" i="45"/>
  <c r="T1664" i="45" s="1"/>
  <c r="S1663" i="45"/>
  <c r="T1663" i="45" s="1"/>
  <c r="S1661" i="45"/>
  <c r="T1661" i="45" s="1"/>
  <c r="S1659" i="45"/>
  <c r="T1659" i="45" s="1"/>
  <c r="S1656" i="45"/>
  <c r="T1656" i="45" s="1"/>
  <c r="S1654" i="45"/>
  <c r="T1654" i="45" s="1"/>
  <c r="S1653" i="45"/>
  <c r="T1653" i="45" s="1"/>
  <c r="S1652" i="45"/>
  <c r="T1652" i="45" s="1"/>
  <c r="S1106" i="45"/>
  <c r="T1106" i="45" s="1"/>
  <c r="S1105" i="45"/>
  <c r="T1105" i="45" s="1"/>
  <c r="S1790" i="45"/>
  <c r="T1790" i="45" s="1"/>
  <c r="S1787" i="45"/>
  <c r="T1787" i="45" s="1"/>
  <c r="S1785" i="45"/>
  <c r="T1785" i="45" s="1"/>
  <c r="S1784" i="45"/>
  <c r="T1784" i="45" s="1"/>
  <c r="S1782" i="45"/>
  <c r="T1782" i="45" s="1"/>
  <c r="S1433" i="45"/>
  <c r="T1433" i="45" s="1"/>
  <c r="S1099" i="45"/>
  <c r="T1099" i="45" s="1"/>
  <c r="S1098" i="45"/>
  <c r="T1098" i="45" s="1"/>
  <c r="S1097" i="45"/>
  <c r="T1097" i="45" s="1"/>
  <c r="S1049" i="45"/>
  <c r="T1049" i="45" s="1"/>
  <c r="S1048" i="45"/>
  <c r="T1048" i="45" s="1"/>
  <c r="S1638" i="45"/>
  <c r="T1638" i="45" s="1"/>
  <c r="S1637" i="45"/>
  <c r="T1637" i="45" s="1"/>
  <c r="S1040" i="45"/>
  <c r="T1040" i="45" s="1"/>
  <c r="S1039" i="45"/>
  <c r="T1039" i="45" s="1"/>
  <c r="S1038" i="45"/>
  <c r="T1038" i="45" s="1"/>
  <c r="S1037" i="45"/>
  <c r="T1037" i="45" s="1"/>
  <c r="S1036" i="45"/>
  <c r="T1036" i="45" s="1"/>
  <c r="S1033" i="45"/>
  <c r="T1033" i="45" s="1"/>
  <c r="S1029" i="45"/>
  <c r="T1029" i="45" s="1"/>
  <c r="S1028" i="45"/>
  <c r="T1028" i="45" s="1"/>
  <c r="S1026" i="45"/>
  <c r="T1026" i="45" s="1"/>
  <c r="S1024" i="45"/>
  <c r="T1024" i="45" s="1"/>
  <c r="S1023" i="45"/>
  <c r="T1023" i="45" s="1"/>
  <c r="S1022" i="45"/>
  <c r="T1022" i="45" s="1"/>
  <c r="S1013" i="45"/>
  <c r="T1013" i="45" s="1"/>
  <c r="S1012" i="45"/>
  <c r="T1012" i="45" s="1"/>
  <c r="S1011" i="45"/>
  <c r="T1011" i="45" s="1"/>
  <c r="S1010" i="45"/>
  <c r="T1010" i="45" s="1"/>
  <c r="S1008" i="45"/>
  <c r="T1008" i="45" s="1"/>
  <c r="S1006" i="45"/>
  <c r="T1006" i="45" s="1"/>
  <c r="S1004" i="45"/>
  <c r="T1004" i="45" s="1"/>
  <c r="S991" i="45"/>
  <c r="T991" i="45" s="1"/>
  <c r="S989" i="45"/>
  <c r="T989" i="45" s="1"/>
  <c r="S987" i="45"/>
  <c r="T987" i="45" s="1"/>
  <c r="S983" i="45"/>
  <c r="T983" i="45" s="1"/>
  <c r="S968" i="45"/>
  <c r="T968" i="45" s="1"/>
  <c r="S966" i="45"/>
  <c r="T966" i="45" s="1"/>
  <c r="S1615" i="45"/>
  <c r="T1615" i="45" s="1"/>
  <c r="S1614" i="45"/>
  <c r="T1614" i="45" s="1"/>
  <c r="S369" i="45"/>
  <c r="T369" i="45" s="1"/>
  <c r="S368" i="45"/>
  <c r="T368" i="45" s="1"/>
  <c r="S367" i="45"/>
  <c r="T367" i="45" s="1"/>
  <c r="S366" i="45"/>
  <c r="T366" i="45" s="1"/>
  <c r="S365" i="45"/>
  <c r="T365" i="45" s="1"/>
  <c r="S949" i="45"/>
  <c r="T949" i="45" s="1"/>
  <c r="S948" i="45"/>
  <c r="T948" i="45" s="1"/>
  <c r="S364" i="45"/>
  <c r="T364" i="45" s="1"/>
  <c r="S363" i="45"/>
  <c r="T363" i="45" s="1"/>
  <c r="S362" i="45"/>
  <c r="T362" i="45" s="1"/>
  <c r="S1602" i="45"/>
  <c r="T1602" i="45" s="1"/>
  <c r="S1601" i="45"/>
  <c r="T1601" i="45" s="1"/>
  <c r="S1600" i="45"/>
  <c r="T1600" i="45" s="1"/>
  <c r="S946" i="45"/>
  <c r="T946" i="45" s="1"/>
  <c r="S1598" i="45"/>
  <c r="T1598" i="45" s="1"/>
  <c r="S1597" i="45"/>
  <c r="T1597" i="45" s="1"/>
  <c r="S1595" i="45"/>
  <c r="T1595" i="45" s="1"/>
  <c r="S1594" i="45"/>
  <c r="T1594" i="45" s="1"/>
  <c r="S1593" i="45"/>
  <c r="T1593" i="45" s="1"/>
  <c r="S1587" i="45"/>
  <c r="T1587" i="45" s="1"/>
  <c r="S1586" i="45"/>
  <c r="T1586" i="45" s="1"/>
  <c r="S1585" i="45"/>
  <c r="T1585" i="45" s="1"/>
  <c r="S1583" i="45"/>
  <c r="T1583" i="45" s="1"/>
  <c r="S1582" i="45"/>
  <c r="T1582" i="45" s="1"/>
  <c r="S1580" i="45"/>
  <c r="T1580" i="45" s="1"/>
  <c r="S1579" i="45"/>
  <c r="T1579" i="45" s="1"/>
  <c r="S1578" i="45"/>
  <c r="T1578" i="45" s="1"/>
  <c r="S339" i="45"/>
  <c r="T339" i="45" s="1"/>
  <c r="S338" i="45"/>
  <c r="T338" i="45" s="1"/>
  <c r="S337" i="45"/>
  <c r="T337" i="45" s="1"/>
  <c r="S1576" i="45"/>
  <c r="T1576" i="45" s="1"/>
  <c r="S1575" i="45"/>
  <c r="T1575" i="45" s="1"/>
  <c r="S1574" i="45"/>
  <c r="T1574" i="45" s="1"/>
  <c r="S1572" i="45"/>
  <c r="T1572" i="45" s="1"/>
  <c r="S1571" i="45"/>
  <c r="T1571" i="45" s="1"/>
  <c r="S1569" i="45"/>
  <c r="T1569" i="45" s="1"/>
  <c r="S1568" i="45"/>
  <c r="T1568" i="45" s="1"/>
  <c r="S1566" i="45"/>
  <c r="T1566" i="45" s="1"/>
  <c r="S1565" i="45"/>
  <c r="T1565" i="45" s="1"/>
  <c r="S943" i="45"/>
  <c r="T943" i="45" s="1"/>
  <c r="S1560" i="45"/>
  <c r="T1560" i="45" s="1"/>
  <c r="S1559" i="45"/>
  <c r="T1559" i="45" s="1"/>
  <c r="S1558" i="45"/>
  <c r="T1558" i="45" s="1"/>
  <c r="S1557" i="45"/>
  <c r="T1557" i="45" s="1"/>
  <c r="S1536" i="45"/>
  <c r="T1536" i="45" s="1"/>
  <c r="S1535" i="45"/>
  <c r="T1535" i="45" s="1"/>
  <c r="S1529" i="45"/>
  <c r="T1529" i="45" s="1"/>
  <c r="S1528" i="45"/>
  <c r="T1528" i="45" s="1"/>
  <c r="S1526" i="45"/>
  <c r="T1526" i="45" s="1"/>
  <c r="S1525" i="45"/>
  <c r="T1525" i="45" s="1"/>
  <c r="S940" i="45"/>
  <c r="T940" i="45" s="1"/>
  <c r="S939" i="45"/>
  <c r="T939" i="45" s="1"/>
  <c r="S938" i="45"/>
  <c r="T938" i="45" s="1"/>
  <c r="S937" i="45"/>
  <c r="T937" i="45" s="1"/>
  <c r="S936" i="45"/>
  <c r="T936" i="45" s="1"/>
  <c r="S935" i="45"/>
  <c r="T935" i="45" s="1"/>
  <c r="S934" i="45"/>
  <c r="T934" i="45" s="1"/>
  <c r="S933" i="45"/>
  <c r="T933" i="45" s="1"/>
  <c r="S932" i="45"/>
  <c r="T932" i="45" s="1"/>
  <c r="S931" i="45"/>
  <c r="T931" i="45" s="1"/>
  <c r="S930" i="45"/>
  <c r="T930" i="45" s="1"/>
  <c r="S929" i="45"/>
  <c r="T929" i="45" s="1"/>
  <c r="S928" i="45"/>
  <c r="T928" i="45" s="1"/>
  <c r="S927" i="45"/>
  <c r="T927" i="45" s="1"/>
  <c r="S926" i="45"/>
  <c r="T926" i="45" s="1"/>
  <c r="S925" i="45"/>
  <c r="T925" i="45" s="1"/>
  <c r="S924" i="45"/>
  <c r="T924" i="45" s="1"/>
  <c r="S923" i="45"/>
  <c r="T923" i="45" s="1"/>
  <c r="S922" i="45"/>
  <c r="T922" i="45" s="1"/>
  <c r="S921" i="45"/>
  <c r="T921" i="45" s="1"/>
  <c r="S920" i="45"/>
  <c r="T920" i="45" s="1"/>
  <c r="S1523" i="45"/>
  <c r="T1523" i="45" s="1"/>
  <c r="S1522" i="45"/>
  <c r="T1522" i="45" s="1"/>
  <c r="S1521" i="45"/>
  <c r="T1521" i="45" s="1"/>
  <c r="S919" i="45"/>
  <c r="T919" i="45" s="1"/>
  <c r="S918" i="45"/>
  <c r="T918" i="45" s="1"/>
  <c r="S917" i="45"/>
  <c r="T917" i="45" s="1"/>
  <c r="S916" i="45"/>
  <c r="T916" i="45" s="1"/>
  <c r="S915" i="45"/>
  <c r="T915" i="45" s="1"/>
  <c r="S914" i="45"/>
  <c r="T914" i="45" s="1"/>
  <c r="S913" i="45"/>
  <c r="T913" i="45" s="1"/>
  <c r="S912" i="45"/>
  <c r="T912" i="45" s="1"/>
  <c r="S911" i="45"/>
  <c r="T911" i="45" s="1"/>
  <c r="S910" i="45"/>
  <c r="T910" i="45" s="1"/>
  <c r="S909" i="45"/>
  <c r="T909" i="45" s="1"/>
  <c r="S908" i="45"/>
  <c r="T908" i="45" s="1"/>
  <c r="S907" i="45"/>
  <c r="T907" i="45" s="1"/>
  <c r="S906" i="45"/>
  <c r="T906" i="45" s="1"/>
  <c r="S905" i="45"/>
  <c r="T905" i="45" s="1"/>
  <c r="S904" i="45"/>
  <c r="T904" i="45" s="1"/>
  <c r="S903" i="45"/>
  <c r="T903" i="45" s="1"/>
  <c r="S902" i="45"/>
  <c r="T902" i="45" s="1"/>
  <c r="S901" i="45"/>
  <c r="T901" i="45" s="1"/>
  <c r="S900" i="45"/>
  <c r="T900" i="45" s="1"/>
  <c r="S899" i="45"/>
  <c r="T899" i="45" s="1"/>
  <c r="S898" i="45"/>
  <c r="T898" i="45" s="1"/>
  <c r="S897" i="45"/>
  <c r="T897" i="45" s="1"/>
  <c r="S896" i="45"/>
  <c r="T896" i="45" s="1"/>
  <c r="S895" i="45"/>
  <c r="T895" i="45" s="1"/>
  <c r="S894" i="45"/>
  <c r="T894" i="45" s="1"/>
  <c r="S893" i="45"/>
  <c r="T893" i="45" s="1"/>
  <c r="S892" i="45"/>
  <c r="T892" i="45" s="1"/>
  <c r="S891" i="45"/>
  <c r="T891" i="45" s="1"/>
  <c r="S890" i="45"/>
  <c r="T890" i="45" s="1"/>
  <c r="S889" i="45"/>
  <c r="T889" i="45" s="1"/>
  <c r="S888" i="45"/>
  <c r="T888" i="45" s="1"/>
  <c r="S880" i="45"/>
  <c r="T880" i="45" s="1"/>
  <c r="S887" i="45"/>
  <c r="T887" i="45" s="1"/>
  <c r="S886" i="45"/>
  <c r="T886" i="45" s="1"/>
  <c r="S885" i="45"/>
  <c r="T885" i="45" s="1"/>
  <c r="S884" i="45"/>
  <c r="T884" i="45" s="1"/>
  <c r="S883" i="45"/>
  <c r="T883" i="45" s="1"/>
  <c r="S882" i="45"/>
  <c r="T882" i="45" s="1"/>
  <c r="S881" i="45"/>
  <c r="T881" i="45" s="1"/>
  <c r="S879" i="45"/>
  <c r="T879" i="45" s="1"/>
  <c r="S878" i="45"/>
  <c r="T878" i="45" s="1"/>
  <c r="S877" i="45"/>
  <c r="T877" i="45" s="1"/>
  <c r="S876" i="45"/>
  <c r="T876" i="45" s="1"/>
  <c r="S875" i="45"/>
  <c r="T875" i="45" s="1"/>
  <c r="S874" i="45"/>
  <c r="T874" i="45" s="1"/>
  <c r="S78" i="45"/>
  <c r="T78" i="45" s="1"/>
  <c r="S77" i="45"/>
  <c r="T77" i="45" s="1"/>
  <c r="S73" i="45"/>
  <c r="T73" i="45" s="1"/>
  <c r="S72" i="45"/>
  <c r="T72" i="45" s="1"/>
  <c r="S71" i="45"/>
  <c r="T71" i="45" s="1"/>
  <c r="S1519" i="45"/>
  <c r="T1519" i="45" s="1"/>
  <c r="S1518" i="45"/>
  <c r="T1518" i="45" s="1"/>
  <c r="S873" i="45"/>
  <c r="T873" i="45" s="1"/>
  <c r="S69" i="45"/>
  <c r="T69" i="45" s="1"/>
  <c r="S68" i="45"/>
  <c r="T68" i="45" s="1"/>
  <c r="S67" i="45"/>
  <c r="T67" i="45" s="1"/>
  <c r="S1493" i="45"/>
  <c r="T1493" i="45" s="1"/>
  <c r="S1492" i="45"/>
  <c r="T1492" i="45" s="1"/>
  <c r="S1485" i="45"/>
  <c r="T1485" i="45" s="1"/>
  <c r="S1484" i="45"/>
  <c r="T1484" i="45" s="1"/>
  <c r="S1482" i="45"/>
  <c r="T1482" i="45" s="1"/>
  <c r="S1481" i="45"/>
  <c r="T1481" i="45" s="1"/>
  <c r="S825" i="45"/>
  <c r="T825" i="45" s="1"/>
  <c r="S823" i="45"/>
  <c r="T823" i="45" s="1"/>
  <c r="S821" i="45"/>
  <c r="T821" i="45" s="1"/>
  <c r="S1479" i="45"/>
  <c r="T1479" i="45" s="1"/>
  <c r="S1478" i="45"/>
  <c r="T1478" i="45" s="1"/>
  <c r="S811" i="45"/>
  <c r="T811" i="45" s="1"/>
  <c r="S810" i="45"/>
  <c r="T810" i="45" s="1"/>
  <c r="S807" i="45"/>
  <c r="T807" i="45" s="1"/>
  <c r="S806" i="45"/>
  <c r="T806" i="45" s="1"/>
  <c r="S1476" i="45"/>
  <c r="T1476" i="45" s="1"/>
  <c r="S1475" i="45"/>
  <c r="T1475" i="45" s="1"/>
  <c r="S1408" i="45"/>
  <c r="T1408" i="45" s="1"/>
  <c r="S1407" i="45"/>
  <c r="T1407" i="45" s="1"/>
  <c r="S1406" i="45"/>
  <c r="T1406" i="45" s="1"/>
  <c r="S1397" i="45"/>
  <c r="T1397" i="45" s="1"/>
  <c r="S1396" i="45"/>
  <c r="T1396" i="45" s="1"/>
  <c r="S1392" i="45"/>
  <c r="T1392" i="45" s="1"/>
  <c r="S1387" i="45"/>
  <c r="T1387" i="45" s="1"/>
  <c r="S1378" i="45"/>
  <c r="T1378" i="45" s="1"/>
  <c r="S1377" i="45"/>
  <c r="T1377" i="45" s="1"/>
  <c r="S1374" i="45"/>
  <c r="T1374" i="45" s="1"/>
  <c r="S1371" i="45"/>
  <c r="T1371" i="45" s="1"/>
  <c r="S1370" i="45"/>
  <c r="T1370" i="45" s="1"/>
  <c r="S1369" i="45"/>
  <c r="T1369" i="45" s="1"/>
  <c r="S1368" i="45"/>
  <c r="T1368" i="45" s="1"/>
  <c r="S1367" i="45"/>
  <c r="T1367" i="45" s="1"/>
  <c r="S1366" i="45"/>
  <c r="T1366" i="45" s="1"/>
  <c r="S1365" i="45"/>
  <c r="T1365" i="45" s="1"/>
  <c r="S1364" i="45"/>
  <c r="T1364" i="45" s="1"/>
  <c r="S1363" i="45"/>
  <c r="T1363" i="45" s="1"/>
  <c r="S1362" i="45"/>
  <c r="T1362" i="45" s="1"/>
  <c r="S1361" i="45"/>
  <c r="T1361" i="45" s="1"/>
  <c r="S1360" i="45"/>
  <c r="T1360" i="45" s="1"/>
  <c r="S1359" i="45"/>
  <c r="T1359" i="45" s="1"/>
  <c r="S1325" i="45"/>
  <c r="T1325" i="45" s="1"/>
  <c r="S1324" i="45"/>
  <c r="T1324" i="45" s="1"/>
  <c r="S1323" i="45"/>
  <c r="T1323" i="45" s="1"/>
  <c r="S1322" i="45"/>
  <c r="T1322" i="45" s="1"/>
  <c r="S1321" i="45"/>
  <c r="T1321" i="45" s="1"/>
  <c r="S1908" i="45"/>
  <c r="T1908" i="45" s="1"/>
  <c r="S1907" i="45"/>
  <c r="T1907" i="45" s="1"/>
  <c r="S1906" i="45"/>
  <c r="T1906" i="45" s="1"/>
  <c r="S1320" i="45"/>
  <c r="T1320" i="45" s="1"/>
  <c r="S1319" i="45"/>
  <c r="T1319" i="45" s="1"/>
  <c r="S1318" i="45"/>
  <c r="T1318" i="45" s="1"/>
  <c r="S1317" i="45"/>
  <c r="T1317" i="45" s="1"/>
  <c r="S1316" i="45"/>
  <c r="T1316" i="45" s="1"/>
  <c r="S1315" i="45"/>
  <c r="T1315" i="45" s="1"/>
  <c r="S1314" i="45"/>
  <c r="T1314" i="45" s="1"/>
  <c r="S1313" i="45"/>
  <c r="T1313" i="45" s="1"/>
  <c r="S1904" i="45"/>
  <c r="T1904" i="45" s="1"/>
  <c r="S1903" i="45"/>
  <c r="T1903" i="45" s="1"/>
  <c r="S1901" i="45"/>
  <c r="T1901" i="45" s="1"/>
  <c r="S1900" i="45"/>
  <c r="T1900" i="45" s="1"/>
  <c r="S1899" i="45"/>
  <c r="T1899" i="45" s="1"/>
  <c r="S1897" i="45"/>
  <c r="T1897" i="45" s="1"/>
  <c r="S1896" i="45"/>
  <c r="T1896" i="45" s="1"/>
  <c r="S1312" i="45"/>
  <c r="T1312" i="45" s="1"/>
  <c r="S1311" i="45"/>
  <c r="T1311" i="45" s="1"/>
  <c r="S1310" i="45"/>
  <c r="T1310" i="45" s="1"/>
  <c r="S1894" i="45"/>
  <c r="T1894" i="45" s="1"/>
  <c r="S1893" i="45"/>
  <c r="T1893" i="45" s="1"/>
  <c r="S1891" i="45"/>
  <c r="T1891" i="45" s="1"/>
  <c r="S1890" i="45"/>
  <c r="T1890" i="45" s="1"/>
  <c r="S1309" i="45"/>
  <c r="T1309" i="45" s="1"/>
  <c r="S1308" i="45"/>
  <c r="T1308" i="45" s="1"/>
  <c r="S1307" i="45"/>
  <c r="T1307" i="45" s="1"/>
  <c r="S1888" i="45"/>
  <c r="T1888" i="45" s="1"/>
  <c r="S1887" i="45"/>
  <c r="T1887" i="45" s="1"/>
  <c r="S1306" i="45"/>
  <c r="T1306" i="45" s="1"/>
  <c r="S1305" i="45"/>
  <c r="T1305" i="45" s="1"/>
  <c r="S1304" i="45"/>
  <c r="T1304" i="45" s="1"/>
  <c r="S1303" i="45"/>
  <c r="T1303" i="45" s="1"/>
  <c r="S1302" i="45"/>
  <c r="T1302" i="45" s="1"/>
  <c r="S1301" i="45"/>
  <c r="T1301" i="45" s="1"/>
  <c r="S1300" i="45"/>
  <c r="T1300" i="45" s="1"/>
  <c r="S1885" i="45"/>
  <c r="T1885" i="45" s="1"/>
  <c r="S1884" i="45"/>
  <c r="T1884" i="45" s="1"/>
  <c r="S1883" i="45"/>
  <c r="T1883" i="45" s="1"/>
  <c r="S1649" i="45"/>
  <c r="T1649" i="45" s="1"/>
  <c r="S1647" i="45"/>
  <c r="T1647" i="45" s="1"/>
  <c r="S1646" i="45"/>
  <c r="T1646" i="45" s="1"/>
  <c r="S1644" i="45"/>
  <c r="T1644" i="45" s="1"/>
  <c r="S1643" i="45"/>
  <c r="T1643" i="45" s="1"/>
  <c r="S1641" i="45"/>
  <c r="T1641" i="45" s="1"/>
  <c r="S1640" i="45"/>
  <c r="T1640" i="45" s="1"/>
  <c r="S872" i="45"/>
  <c r="T872" i="45" s="1"/>
  <c r="S870" i="45"/>
  <c r="T870" i="45" s="1"/>
  <c r="S869" i="45"/>
  <c r="T869" i="45" s="1"/>
  <c r="S868" i="45"/>
  <c r="T868" i="45" s="1"/>
  <c r="S867" i="45"/>
  <c r="T867" i="45" s="1"/>
  <c r="S866" i="45"/>
  <c r="T866" i="45" s="1"/>
  <c r="S865" i="45"/>
  <c r="T865" i="45" s="1"/>
  <c r="S863" i="45"/>
  <c r="T863" i="45" s="1"/>
  <c r="S862" i="45"/>
  <c r="T862" i="45" s="1"/>
  <c r="S860" i="45"/>
  <c r="T860" i="45" s="1"/>
  <c r="S859" i="45"/>
  <c r="T859" i="45" s="1"/>
  <c r="S858" i="45"/>
  <c r="T858" i="45" s="1"/>
  <c r="S857" i="45"/>
  <c r="T857" i="45" s="1"/>
  <c r="S57" i="45"/>
  <c r="T57" i="45" s="1"/>
  <c r="S56" i="45"/>
  <c r="T56" i="45" s="1"/>
  <c r="S55" i="45"/>
  <c r="T55" i="45" s="1"/>
  <c r="S856" i="45"/>
  <c r="T856" i="45" s="1"/>
  <c r="S855" i="45"/>
  <c r="T855" i="45" s="1"/>
  <c r="S854" i="45"/>
  <c r="T854" i="45" s="1"/>
  <c r="S853" i="45"/>
  <c r="T853" i="45" s="1"/>
  <c r="S852" i="45"/>
  <c r="T852" i="45" s="1"/>
  <c r="S1516" i="45"/>
  <c r="T1516" i="45" s="1"/>
  <c r="S1515" i="45"/>
  <c r="T1515" i="45" s="1"/>
  <c r="S1513" i="45"/>
  <c r="T1513" i="45" s="1"/>
  <c r="S1512" i="45"/>
  <c r="T1512" i="45" s="1"/>
  <c r="S1510" i="45"/>
  <c r="T1510" i="45" s="1"/>
  <c r="S1508" i="45"/>
  <c r="T1508" i="45" s="1"/>
  <c r="S851" i="45"/>
  <c r="T851" i="45" s="1"/>
  <c r="S850" i="45"/>
  <c r="T850" i="45" s="1"/>
  <c r="S849" i="45"/>
  <c r="T849" i="45" s="1"/>
  <c r="S848" i="45"/>
  <c r="T848" i="45" s="1"/>
  <c r="S1506" i="45"/>
  <c r="T1506" i="45" s="1"/>
  <c r="S1505" i="45"/>
  <c r="T1505" i="45" s="1"/>
  <c r="S1504" i="45"/>
  <c r="T1504" i="45" s="1"/>
  <c r="S1502" i="45"/>
  <c r="T1502" i="45" s="1"/>
  <c r="S1500" i="45"/>
  <c r="T1500" i="45" s="1"/>
  <c r="S1499" i="45"/>
  <c r="T1499" i="45" s="1"/>
  <c r="S1497" i="45"/>
  <c r="T1497" i="45" s="1"/>
  <c r="S1496" i="45"/>
  <c r="T1496" i="45" s="1"/>
  <c r="S1495" i="45"/>
  <c r="T1495" i="45" s="1"/>
  <c r="S847" i="45"/>
  <c r="T847" i="45" s="1"/>
  <c r="S846" i="45"/>
  <c r="T846" i="45" s="1"/>
  <c r="S845" i="45"/>
  <c r="T845" i="45" s="1"/>
  <c r="S843" i="45"/>
  <c r="T843" i="45" s="1"/>
  <c r="S842" i="45"/>
  <c r="T842" i="45" s="1"/>
  <c r="S841" i="45"/>
  <c r="T841" i="45" s="1"/>
  <c r="S840" i="45"/>
  <c r="T840" i="45" s="1"/>
  <c r="S839" i="45"/>
  <c r="T839" i="45" s="1"/>
  <c r="S837" i="45"/>
  <c r="T837" i="45" s="1"/>
  <c r="S836" i="45"/>
  <c r="T836" i="45" s="1"/>
  <c r="S835" i="45"/>
  <c r="T835" i="45" s="1"/>
  <c r="S834" i="45"/>
  <c r="T834" i="45" s="1"/>
  <c r="S1490" i="45"/>
  <c r="T1490" i="45" s="1"/>
  <c r="S1487" i="45"/>
  <c r="T1487" i="45" s="1"/>
  <c r="S833" i="45"/>
  <c r="T833" i="45" s="1"/>
  <c r="S832" i="45"/>
  <c r="T832" i="45" s="1"/>
  <c r="S831" i="45"/>
  <c r="T831" i="45" s="1"/>
  <c r="S829" i="45"/>
  <c r="T829" i="45" s="1"/>
  <c r="S828" i="45"/>
  <c r="T828" i="45" s="1"/>
  <c r="S819" i="45"/>
  <c r="T819" i="45" s="1"/>
  <c r="S816" i="45"/>
  <c r="T816" i="45" s="1"/>
  <c r="S814" i="45"/>
  <c r="T814" i="45" s="1"/>
  <c r="S804" i="45"/>
  <c r="T804" i="45" s="1"/>
  <c r="S802" i="45"/>
  <c r="T802" i="45" s="1"/>
  <c r="S800" i="45"/>
  <c r="T800" i="45" s="1"/>
  <c r="S798" i="45"/>
  <c r="T798" i="45" s="1"/>
  <c r="S794" i="45"/>
  <c r="T794" i="45" s="1"/>
  <c r="S790" i="45"/>
  <c r="T790" i="45" s="1"/>
  <c r="S786" i="45"/>
  <c r="T786" i="45" s="1"/>
  <c r="S784" i="45"/>
  <c r="T784" i="45" s="1"/>
  <c r="S781" i="45"/>
  <c r="T781" i="45" s="1"/>
  <c r="S779" i="45"/>
  <c r="T779" i="45" s="1"/>
  <c r="S777" i="45"/>
  <c r="T777" i="45" s="1"/>
  <c r="S775" i="45"/>
  <c r="T775" i="45" s="1"/>
  <c r="S773" i="45"/>
  <c r="T773" i="45" s="1"/>
  <c r="S771" i="45"/>
  <c r="T771" i="45" s="1"/>
  <c r="S769" i="45"/>
  <c r="T769" i="45" s="1"/>
  <c r="S766" i="45"/>
  <c r="T766" i="45" s="1"/>
  <c r="S764" i="45"/>
  <c r="T764" i="45" s="1"/>
  <c r="S762" i="45"/>
  <c r="T762" i="45" s="1"/>
  <c r="S5" i="45"/>
  <c r="T5" i="45" s="1"/>
  <c r="S767" i="14"/>
  <c r="T767" i="14" s="1"/>
  <c r="S766" i="14"/>
  <c r="T766" i="14" s="1"/>
  <c r="S765" i="14"/>
  <c r="T765" i="14" s="1"/>
  <c r="S764" i="14"/>
  <c r="T764" i="14" s="1"/>
  <c r="S763" i="14"/>
  <c r="T763" i="14" s="1"/>
  <c r="S762" i="14"/>
  <c r="T762" i="14" s="1"/>
  <c r="S761" i="14"/>
  <c r="T761" i="14" s="1"/>
  <c r="S760" i="14"/>
  <c r="T760" i="14" s="1"/>
  <c r="S759" i="14"/>
  <c r="T759" i="14" s="1"/>
  <c r="S758" i="14"/>
  <c r="T758" i="14" s="1"/>
  <c r="S757" i="14"/>
  <c r="T757" i="14" s="1"/>
  <c r="S756" i="14"/>
  <c r="T756" i="14" s="1"/>
  <c r="S747" i="14"/>
  <c r="T747" i="14" s="1"/>
  <c r="S746" i="14"/>
  <c r="T746" i="14" s="1"/>
  <c r="S745" i="14"/>
  <c r="T745" i="14" s="1"/>
  <c r="S744" i="14"/>
  <c r="T744" i="14" s="1"/>
  <c r="S726" i="14"/>
  <c r="T726" i="14" s="1"/>
  <c r="S725" i="14"/>
  <c r="T725" i="14" s="1"/>
  <c r="S724" i="14"/>
  <c r="T724" i="14" s="1"/>
  <c r="S709" i="14"/>
  <c r="T709" i="14" s="1"/>
  <c r="S708" i="14"/>
  <c r="T708" i="14" s="1"/>
  <c r="S707" i="14"/>
  <c r="T707" i="14" s="1"/>
  <c r="S706" i="14"/>
  <c r="T706" i="14" s="1"/>
  <c r="S705" i="14"/>
  <c r="T705" i="14" s="1"/>
  <c r="S704" i="14"/>
  <c r="T704" i="14" s="1"/>
  <c r="S703" i="14"/>
  <c r="T703" i="14" s="1"/>
  <c r="S702" i="14"/>
  <c r="T702" i="14" s="1"/>
  <c r="S701" i="14"/>
  <c r="T701" i="14" s="1"/>
  <c r="S700" i="14"/>
  <c r="T700" i="14" s="1"/>
  <c r="S699" i="14"/>
  <c r="T699" i="14" s="1"/>
  <c r="S698" i="14"/>
  <c r="T698" i="14" s="1"/>
  <c r="S689" i="14"/>
  <c r="T689" i="14" s="1"/>
  <c r="S688" i="14"/>
  <c r="T688" i="14" s="1"/>
  <c r="S687" i="14"/>
  <c r="T687" i="14" s="1"/>
  <c r="S686" i="14"/>
  <c r="T686" i="14" s="1"/>
  <c r="S685" i="14"/>
  <c r="T685" i="14" s="1"/>
  <c r="S684" i="14"/>
  <c r="T684" i="14" s="1"/>
  <c r="S683" i="14"/>
  <c r="T683" i="14" s="1"/>
  <c r="S682" i="14"/>
  <c r="T682" i="14" s="1"/>
  <c r="S681" i="14"/>
  <c r="T681" i="14" s="1"/>
  <c r="S680" i="14"/>
  <c r="T680" i="14" s="1"/>
  <c r="S679" i="14"/>
  <c r="T679" i="14" s="1"/>
  <c r="S678" i="14"/>
  <c r="T678" i="14" s="1"/>
  <c r="S677" i="14"/>
  <c r="T677" i="14" s="1"/>
  <c r="S676" i="14"/>
  <c r="T676" i="14" s="1"/>
  <c r="S675" i="14"/>
  <c r="T675" i="14" s="1"/>
  <c r="S674" i="14"/>
  <c r="T674" i="14" s="1"/>
  <c r="S673" i="14"/>
  <c r="T673" i="14" s="1"/>
  <c r="S672" i="14"/>
  <c r="T672" i="14" s="1"/>
  <c r="S671" i="14"/>
  <c r="T671" i="14" s="1"/>
  <c r="S670" i="14"/>
  <c r="T670" i="14" s="1"/>
  <c r="S667" i="14"/>
  <c r="T667" i="14" s="1"/>
  <c r="S666" i="14"/>
  <c r="T666" i="14" s="1"/>
  <c r="S665" i="14"/>
  <c r="T665" i="14" s="1"/>
  <c r="S664" i="14"/>
  <c r="T664" i="14" s="1"/>
  <c r="S661" i="14"/>
  <c r="T661" i="14" s="1"/>
  <c r="S660" i="14"/>
  <c r="T660" i="14" s="1"/>
  <c r="S659" i="14"/>
  <c r="T659" i="14" s="1"/>
  <c r="S658" i="14"/>
  <c r="T658" i="14" s="1"/>
  <c r="S655" i="14"/>
  <c r="T655" i="14" s="1"/>
  <c r="S654" i="14"/>
  <c r="T654" i="14" s="1"/>
  <c r="S653" i="14"/>
  <c r="T653" i="14" s="1"/>
  <c r="S652" i="14"/>
  <c r="T652" i="14" s="1"/>
  <c r="S645" i="14"/>
  <c r="T645" i="14" s="1"/>
  <c r="S644" i="14"/>
  <c r="T644" i="14" s="1"/>
  <c r="S643" i="14"/>
  <c r="T643" i="14" s="1"/>
  <c r="S642" i="14"/>
  <c r="T642" i="14" s="1"/>
  <c r="S641" i="14"/>
  <c r="T641" i="14" s="1"/>
  <c r="S640" i="14"/>
  <c r="T640" i="14" s="1"/>
  <c r="S639" i="14"/>
  <c r="T639" i="14" s="1"/>
  <c r="S638" i="14"/>
  <c r="T638" i="14" s="1"/>
  <c r="S617" i="14"/>
  <c r="T617" i="14" s="1"/>
  <c r="S616" i="14"/>
  <c r="T616" i="14" s="1"/>
  <c r="S615" i="14"/>
  <c r="T615" i="14" s="1"/>
  <c r="S614" i="14"/>
  <c r="T614" i="14" s="1"/>
  <c r="S611" i="14"/>
  <c r="T611" i="14" s="1"/>
  <c r="S610" i="14"/>
  <c r="T610" i="14" s="1"/>
  <c r="S609" i="14"/>
  <c r="T609" i="14" s="1"/>
  <c r="S608" i="14"/>
  <c r="T608" i="14" s="1"/>
  <c r="S607" i="14"/>
  <c r="T607" i="14" s="1"/>
  <c r="S606" i="14"/>
  <c r="T606" i="14" s="1"/>
  <c r="S605" i="14"/>
  <c r="T605" i="14" s="1"/>
  <c r="S604" i="14"/>
  <c r="T604" i="14" s="1"/>
  <c r="S603" i="14"/>
  <c r="T603" i="14" s="1"/>
  <c r="S602" i="14"/>
  <c r="T602" i="14" s="1"/>
  <c r="S601" i="14"/>
  <c r="T601" i="14" s="1"/>
  <c r="S600" i="14"/>
  <c r="T600" i="14" s="1"/>
  <c r="S563" i="14"/>
  <c r="T563" i="14" s="1"/>
  <c r="S562" i="14"/>
  <c r="T562" i="14" s="1"/>
  <c r="S561" i="14"/>
  <c r="T561" i="14" s="1"/>
  <c r="S560" i="14"/>
  <c r="T560" i="14" s="1"/>
  <c r="S557" i="14"/>
  <c r="T557" i="14" s="1"/>
  <c r="S556" i="14"/>
  <c r="T556" i="14" s="1"/>
  <c r="S555" i="14"/>
  <c r="T555" i="14" s="1"/>
  <c r="S554" i="14"/>
  <c r="T554" i="14" s="1"/>
  <c r="S517" i="14"/>
  <c r="T517" i="14" s="1"/>
  <c r="S516" i="14"/>
  <c r="T516" i="14" s="1"/>
  <c r="S515" i="14"/>
  <c r="T515" i="14" s="1"/>
  <c r="S514" i="14"/>
  <c r="T514" i="14" s="1"/>
  <c r="S497" i="14"/>
  <c r="T497" i="14" s="1"/>
  <c r="S496" i="14"/>
  <c r="T496" i="14" s="1"/>
  <c r="S495" i="14"/>
  <c r="T495" i="14" s="1"/>
  <c r="S494" i="14"/>
  <c r="T494" i="14" s="1"/>
  <c r="S493" i="14"/>
  <c r="T493" i="14" s="1"/>
  <c r="S492" i="14"/>
  <c r="T492" i="14" s="1"/>
  <c r="S491" i="14"/>
  <c r="T491" i="14" s="1"/>
  <c r="S490" i="14"/>
  <c r="T490" i="14" s="1"/>
  <c r="S477" i="14"/>
  <c r="T477" i="14" s="1"/>
  <c r="S476" i="14"/>
  <c r="T476" i="14" s="1"/>
  <c r="S475" i="14"/>
  <c r="T475" i="14" s="1"/>
  <c r="S474" i="14"/>
  <c r="T474" i="14" s="1"/>
  <c r="S469" i="14"/>
  <c r="T469" i="14" s="1"/>
  <c r="S468" i="14"/>
  <c r="T468" i="14" s="1"/>
  <c r="S467" i="14"/>
  <c r="T467" i="14" s="1"/>
  <c r="S466" i="14"/>
  <c r="T466" i="14" s="1"/>
  <c r="S465" i="14"/>
  <c r="T465" i="14" s="1"/>
  <c r="S464" i="14"/>
  <c r="T464" i="14" s="1"/>
  <c r="S463" i="14"/>
  <c r="T463" i="14" s="1"/>
  <c r="S462" i="14"/>
  <c r="T462" i="14" s="1"/>
  <c r="S447" i="14"/>
  <c r="T447" i="14" s="1"/>
  <c r="S446" i="14"/>
  <c r="T446" i="14" s="1"/>
  <c r="S445" i="14"/>
  <c r="T445" i="14" s="1"/>
  <c r="S444" i="14"/>
  <c r="T444" i="14" s="1"/>
  <c r="S421" i="14"/>
  <c r="T421" i="14" s="1"/>
  <c r="S420" i="14"/>
  <c r="T420" i="14" s="1"/>
  <c r="S419" i="14"/>
  <c r="T419" i="14" s="1"/>
  <c r="S418" i="14"/>
  <c r="T418" i="14" s="1"/>
  <c r="S417" i="14"/>
  <c r="T417" i="14" s="1"/>
  <c r="S416" i="14"/>
  <c r="T416" i="14" s="1"/>
  <c r="S415" i="14"/>
  <c r="T415" i="14" s="1"/>
  <c r="S414" i="14"/>
  <c r="T414" i="14" s="1"/>
  <c r="S411" i="14"/>
  <c r="T411" i="14" s="1"/>
  <c r="S410" i="14"/>
  <c r="T410" i="14" s="1"/>
  <c r="S409" i="14"/>
  <c r="T409" i="14" s="1"/>
  <c r="S408" i="14"/>
  <c r="T408" i="14" s="1"/>
  <c r="S379" i="14"/>
  <c r="T379" i="14" s="1"/>
  <c r="S378" i="14"/>
  <c r="T378" i="14" s="1"/>
  <c r="S377" i="14"/>
  <c r="T377" i="14" s="1"/>
  <c r="S376" i="14"/>
  <c r="T376" i="14" s="1"/>
  <c r="S369" i="14"/>
  <c r="T369" i="14" s="1"/>
  <c r="S368" i="14"/>
  <c r="T368" i="14" s="1"/>
  <c r="S367" i="14"/>
  <c r="T367" i="14" s="1"/>
  <c r="S366" i="14"/>
  <c r="T366" i="14" s="1"/>
  <c r="S363" i="14"/>
  <c r="T363" i="14" s="1"/>
  <c r="S362" i="14"/>
  <c r="T362" i="14" s="1"/>
  <c r="S361" i="14"/>
  <c r="T361" i="14" s="1"/>
  <c r="S360" i="14"/>
  <c r="T360" i="14" s="1"/>
  <c r="S357" i="14"/>
  <c r="T357" i="14" s="1"/>
  <c r="S356" i="14"/>
  <c r="T356" i="14" s="1"/>
  <c r="S355" i="14"/>
  <c r="T355" i="14" s="1"/>
  <c r="S354" i="14"/>
  <c r="T354" i="14" s="1"/>
  <c r="S117" i="14"/>
  <c r="T117" i="14" s="1"/>
  <c r="S116" i="14"/>
  <c r="T116" i="14" s="1"/>
  <c r="S115" i="14"/>
  <c r="T115" i="14" s="1"/>
  <c r="S114" i="14"/>
  <c r="T114" i="14" s="1"/>
  <c r="S1580" i="14"/>
  <c r="T1580" i="14" s="1"/>
  <c r="S1571" i="14"/>
  <c r="T1571" i="14" s="1"/>
  <c r="S1567" i="14"/>
  <c r="T1567" i="14" s="1"/>
  <c r="S1564" i="14"/>
  <c r="T1564" i="14" s="1"/>
  <c r="S1561" i="14"/>
  <c r="T1561" i="14" s="1"/>
  <c r="S1559" i="14"/>
  <c r="T1559" i="14" s="1"/>
  <c r="S1557" i="14"/>
  <c r="T1557" i="14" s="1"/>
  <c r="S1555" i="14"/>
  <c r="T1555" i="14" s="1"/>
  <c r="S1552" i="14"/>
  <c r="T1552" i="14" s="1"/>
  <c r="S1548" i="14"/>
  <c r="T1548" i="14" s="1"/>
  <c r="S1547" i="14"/>
  <c r="T1547" i="14" s="1"/>
  <c r="S1544" i="14"/>
  <c r="T1544" i="14" s="1"/>
  <c r="S1543" i="14"/>
  <c r="T1543" i="14" s="1"/>
  <c r="S1542" i="14"/>
  <c r="T1542" i="14" s="1"/>
  <c r="S1541" i="14"/>
  <c r="T1541" i="14" s="1"/>
  <c r="S1540" i="14"/>
  <c r="T1540" i="14" s="1"/>
  <c r="S1539" i="14"/>
  <c r="T1539" i="14" s="1"/>
  <c r="S1538" i="14"/>
  <c r="T1538" i="14" s="1"/>
  <c r="S1537" i="14"/>
  <c r="T1537" i="14" s="1"/>
  <c r="S1536" i="14"/>
  <c r="T1536" i="14" s="1"/>
  <c r="S1535" i="14"/>
  <c r="T1535" i="14" s="1"/>
  <c r="S1534" i="14"/>
  <c r="T1534" i="14" s="1"/>
  <c r="S1533" i="14"/>
  <c r="T1533" i="14" s="1"/>
  <c r="S1531" i="14"/>
  <c r="T1531" i="14" s="1"/>
  <c r="S1530" i="14"/>
  <c r="T1530" i="14" s="1"/>
  <c r="S1529" i="14"/>
  <c r="T1529" i="14" s="1"/>
  <c r="S1528" i="14"/>
  <c r="T1528" i="14" s="1"/>
  <c r="S1527" i="14"/>
  <c r="T1527" i="14" s="1"/>
  <c r="S1526" i="14"/>
  <c r="T1526" i="14" s="1"/>
  <c r="S1525" i="14"/>
  <c r="T1525" i="14" s="1"/>
  <c r="S1524" i="14"/>
  <c r="T1524" i="14" s="1"/>
  <c r="S1523" i="14"/>
  <c r="T1523" i="14" s="1"/>
  <c r="S1522" i="14"/>
  <c r="T1522" i="14" s="1"/>
  <c r="S1521" i="14"/>
  <c r="T1521" i="14" s="1"/>
  <c r="S1520" i="14"/>
  <c r="T1520" i="14" s="1"/>
  <c r="S1519" i="14"/>
  <c r="T1519" i="14" s="1"/>
  <c r="S1518" i="14"/>
  <c r="T1518" i="14" s="1"/>
  <c r="S1517" i="14"/>
  <c r="T1517" i="14" s="1"/>
  <c r="S1516" i="14"/>
  <c r="T1516" i="14" s="1"/>
  <c r="S1515" i="14"/>
  <c r="T1515" i="14" s="1"/>
  <c r="S1514" i="14"/>
  <c r="T1514" i="14" s="1"/>
  <c r="S1513" i="14"/>
  <c r="T1513" i="14" s="1"/>
  <c r="S1512" i="14"/>
  <c r="T1512" i="14" s="1"/>
  <c r="S1511" i="14"/>
  <c r="T1511" i="14" s="1"/>
  <c r="S1510" i="14"/>
  <c r="T1510" i="14" s="1"/>
  <c r="S1506" i="14"/>
  <c r="T1506" i="14" s="1"/>
  <c r="S1505" i="14"/>
  <c r="T1505" i="14" s="1"/>
  <c r="S1504" i="14"/>
  <c r="T1504" i="14" s="1"/>
  <c r="S1501" i="14"/>
  <c r="T1501" i="14" s="1"/>
  <c r="S1500" i="14"/>
  <c r="T1500" i="14" s="1"/>
  <c r="S1499" i="14"/>
  <c r="T1499" i="14" s="1"/>
  <c r="S1496" i="14"/>
  <c r="T1496" i="14" s="1"/>
  <c r="S1495" i="14"/>
  <c r="T1495" i="14" s="1"/>
  <c r="S1494" i="14"/>
  <c r="T1494" i="14" s="1"/>
  <c r="S1491" i="14"/>
  <c r="T1491" i="14" s="1"/>
  <c r="S1490" i="14"/>
  <c r="T1490" i="14" s="1"/>
  <c r="S1489" i="14"/>
  <c r="T1489" i="14" s="1"/>
  <c r="S1486" i="14"/>
  <c r="T1486" i="14" s="1"/>
  <c r="S1485" i="14"/>
  <c r="T1485" i="14" s="1"/>
  <c r="S1484" i="14"/>
  <c r="T1484" i="14" s="1"/>
  <c r="S1481" i="14"/>
  <c r="T1481" i="14" s="1"/>
  <c r="S1478" i="14"/>
  <c r="T1478" i="14" s="1"/>
  <c r="S1477" i="14"/>
  <c r="T1477" i="14" s="1"/>
  <c r="S1476" i="14"/>
  <c r="T1476" i="14" s="1"/>
  <c r="S1473" i="14"/>
  <c r="T1473" i="14" s="1"/>
  <c r="S1472" i="14"/>
  <c r="T1472" i="14" s="1"/>
  <c r="S1471" i="14"/>
  <c r="T1471" i="14" s="1"/>
  <c r="S1470" i="14"/>
  <c r="T1470" i="14" s="1"/>
  <c r="S1469" i="14"/>
  <c r="T1469" i="14" s="1"/>
  <c r="S1468" i="14"/>
  <c r="T1468" i="14" s="1"/>
  <c r="S1465" i="14"/>
  <c r="T1465" i="14" s="1"/>
  <c r="S1464" i="14"/>
  <c r="T1464" i="14" s="1"/>
  <c r="S1463" i="14"/>
  <c r="T1463" i="14" s="1"/>
  <c r="S1460" i="14"/>
  <c r="T1460" i="14" s="1"/>
  <c r="S1457" i="14"/>
  <c r="T1457" i="14" s="1"/>
  <c r="S1456" i="14"/>
  <c r="T1456" i="14" s="1"/>
  <c r="S1455" i="14"/>
  <c r="T1455" i="14" s="1"/>
  <c r="S1452" i="14"/>
  <c r="T1452" i="14" s="1"/>
  <c r="S1451" i="14"/>
  <c r="T1451" i="14" s="1"/>
  <c r="S1450" i="14"/>
  <c r="T1450" i="14" s="1"/>
  <c r="S1447" i="14"/>
  <c r="T1447" i="14" s="1"/>
  <c r="S1446" i="14"/>
  <c r="T1446" i="14" s="1"/>
  <c r="S1445" i="14"/>
  <c r="T1445" i="14" s="1"/>
  <c r="S1442" i="14"/>
  <c r="T1442" i="14" s="1"/>
  <c r="S1441" i="14"/>
  <c r="T1441" i="14" s="1"/>
  <c r="S1440" i="14"/>
  <c r="T1440" i="14" s="1"/>
  <c r="S1437" i="14"/>
  <c r="T1437" i="14" s="1"/>
  <c r="S1436" i="14"/>
  <c r="T1436" i="14" s="1"/>
  <c r="S1435" i="14"/>
  <c r="T1435" i="14" s="1"/>
  <c r="S1432" i="14"/>
  <c r="T1432" i="14" s="1"/>
  <c r="S1431" i="14"/>
  <c r="T1431" i="14" s="1"/>
  <c r="S1430" i="14"/>
  <c r="T1430" i="14" s="1"/>
  <c r="S1427" i="14"/>
  <c r="T1427" i="14" s="1"/>
  <c r="S1426" i="14"/>
  <c r="T1426" i="14" s="1"/>
  <c r="S1425" i="14"/>
  <c r="T1425" i="14" s="1"/>
  <c r="S1422" i="14"/>
  <c r="T1422" i="14" s="1"/>
  <c r="S1421" i="14"/>
  <c r="T1421" i="14" s="1"/>
  <c r="S1420" i="14"/>
  <c r="T1420" i="14" s="1"/>
  <c r="S1417" i="14"/>
  <c r="T1417" i="14" s="1"/>
  <c r="S1416" i="14"/>
  <c r="T1416" i="14" s="1"/>
  <c r="S1415" i="14"/>
  <c r="T1415" i="14" s="1"/>
  <c r="S1414" i="14"/>
  <c r="T1414" i="14" s="1"/>
  <c r="S1413" i="14"/>
  <c r="T1413" i="14" s="1"/>
  <c r="S1412" i="14"/>
  <c r="T1412" i="14" s="1"/>
  <c r="S1409" i="14"/>
  <c r="T1409" i="14" s="1"/>
  <c r="S1407" i="14"/>
  <c r="T1407" i="14" s="1"/>
  <c r="S1406" i="14"/>
  <c r="T1406" i="14" s="1"/>
  <c r="S1405" i="14"/>
  <c r="T1405" i="14" s="1"/>
  <c r="S1403" i="14"/>
  <c r="T1403" i="14" s="1"/>
  <c r="S1402" i="14"/>
  <c r="T1402" i="14" s="1"/>
  <c r="S1401" i="14"/>
  <c r="T1401" i="14" s="1"/>
  <c r="S1398" i="14"/>
  <c r="T1398" i="14" s="1"/>
  <c r="S1397" i="14"/>
  <c r="T1397" i="14" s="1"/>
  <c r="S1394" i="14"/>
  <c r="T1394" i="14" s="1"/>
  <c r="S1393" i="14"/>
  <c r="T1393" i="14" s="1"/>
  <c r="S1392" i="14"/>
  <c r="T1392" i="14" s="1"/>
  <c r="S1391" i="14"/>
  <c r="T1391" i="14" s="1"/>
  <c r="S1389" i="14"/>
  <c r="T1389" i="14" s="1"/>
  <c r="S1388" i="14"/>
  <c r="T1388" i="14" s="1"/>
  <c r="S1387" i="14"/>
  <c r="T1387" i="14" s="1"/>
  <c r="S1384" i="14"/>
  <c r="T1384" i="14" s="1"/>
  <c r="S1383" i="14"/>
  <c r="T1383" i="14" s="1"/>
  <c r="S1382" i="14"/>
  <c r="T1382" i="14" s="1"/>
  <c r="S1380" i="14"/>
  <c r="T1380" i="14" s="1"/>
  <c r="S1377" i="14"/>
  <c r="T1377" i="14" s="1"/>
  <c r="S1376" i="14"/>
  <c r="T1376" i="14" s="1"/>
  <c r="S1375" i="14"/>
  <c r="T1375" i="14" s="1"/>
  <c r="S1374" i="14"/>
  <c r="T1374" i="14" s="1"/>
  <c r="S1371" i="14"/>
  <c r="T1371" i="14" s="1"/>
  <c r="S1370" i="14"/>
  <c r="T1370" i="14" s="1"/>
  <c r="S1368" i="14"/>
  <c r="T1368" i="14" s="1"/>
  <c r="S1367" i="14"/>
  <c r="T1367" i="14" s="1"/>
  <c r="S1366" i="14"/>
  <c r="T1366" i="14" s="1"/>
  <c r="S1365" i="14"/>
  <c r="T1365" i="14" s="1"/>
  <c r="S1362" i="14"/>
  <c r="T1362" i="14" s="1"/>
  <c r="S1360" i="14"/>
  <c r="T1360" i="14" s="1"/>
  <c r="S1359" i="14"/>
  <c r="T1359" i="14" s="1"/>
  <c r="S1357" i="14"/>
  <c r="T1357" i="14" s="1"/>
  <c r="S1356" i="14"/>
  <c r="T1356" i="14" s="1"/>
  <c r="S1354" i="14"/>
  <c r="T1354" i="14" s="1"/>
  <c r="S1353" i="14"/>
  <c r="T1353" i="14" s="1"/>
  <c r="S1352" i="14"/>
  <c r="T1352" i="14" s="1"/>
  <c r="S1351" i="14"/>
  <c r="T1351" i="14" s="1"/>
  <c r="S1350" i="14"/>
  <c r="T1350" i="14" s="1"/>
  <c r="S1349" i="14"/>
  <c r="T1349" i="14" s="1"/>
  <c r="S1348" i="14"/>
  <c r="T1348" i="14" s="1"/>
  <c r="S1346" i="14"/>
  <c r="T1346" i="14" s="1"/>
  <c r="S1345" i="14"/>
  <c r="T1345" i="14" s="1"/>
  <c r="S1344" i="14"/>
  <c r="T1344" i="14" s="1"/>
  <c r="S1341" i="14"/>
  <c r="T1341" i="14" s="1"/>
  <c r="S1340" i="14"/>
  <c r="T1340" i="14" s="1"/>
  <c r="S1338" i="14"/>
  <c r="T1338" i="14" s="1"/>
  <c r="S1337" i="14"/>
  <c r="T1337" i="14" s="1"/>
  <c r="S1336" i="14"/>
  <c r="T1336" i="14" s="1"/>
  <c r="S1333" i="14"/>
  <c r="T1333" i="14" s="1"/>
  <c r="S1332" i="14"/>
  <c r="T1332" i="14" s="1"/>
  <c r="S1329" i="14"/>
  <c r="T1329" i="14" s="1"/>
  <c r="S1327" i="14"/>
  <c r="T1327" i="14" s="1"/>
  <c r="S1326" i="14"/>
  <c r="T1326" i="14" s="1"/>
  <c r="S1325" i="14"/>
  <c r="T1325" i="14" s="1"/>
  <c r="S1324" i="14"/>
  <c r="T1324" i="14" s="1"/>
  <c r="S1322" i="14"/>
  <c r="T1322" i="14" s="1"/>
  <c r="S1321" i="14"/>
  <c r="T1321" i="14" s="1"/>
  <c r="S1320" i="14"/>
  <c r="T1320" i="14" s="1"/>
  <c r="S1319" i="14"/>
  <c r="T1319" i="14" s="1"/>
  <c r="S1318" i="14"/>
  <c r="T1318" i="14" s="1"/>
  <c r="S1317" i="14"/>
  <c r="T1317" i="14" s="1"/>
  <c r="S1315" i="14"/>
  <c r="T1315" i="14" s="1"/>
  <c r="S1314" i="14"/>
  <c r="T1314" i="14" s="1"/>
  <c r="S1312" i="14"/>
  <c r="T1312" i="14" s="1"/>
  <c r="S1311" i="14"/>
  <c r="T1311" i="14" s="1"/>
  <c r="S1309" i="14"/>
  <c r="T1309" i="14" s="1"/>
  <c r="S1308" i="14"/>
  <c r="T1308" i="14" s="1"/>
  <c r="S1307" i="14"/>
  <c r="T1307" i="14" s="1"/>
  <c r="S1306" i="14"/>
  <c r="T1306" i="14" s="1"/>
  <c r="S1305" i="14"/>
  <c r="T1305" i="14" s="1"/>
  <c r="S1304" i="14"/>
  <c r="T1304" i="14" s="1"/>
  <c r="S1303" i="14"/>
  <c r="T1303" i="14" s="1"/>
  <c r="S1302" i="14"/>
  <c r="T1302" i="14" s="1"/>
  <c r="S1301" i="14"/>
  <c r="T1301" i="14" s="1"/>
  <c r="S1300" i="14"/>
  <c r="T1300" i="14" s="1"/>
  <c r="S1298" i="14"/>
  <c r="T1298" i="14" s="1"/>
  <c r="S1297" i="14"/>
  <c r="T1297" i="14" s="1"/>
  <c r="S1296" i="14"/>
  <c r="T1296" i="14" s="1"/>
  <c r="S1295" i="14"/>
  <c r="T1295" i="14" s="1"/>
  <c r="S1294" i="14"/>
  <c r="T1294" i="14" s="1"/>
  <c r="S1292" i="14"/>
  <c r="T1292" i="14" s="1"/>
  <c r="S1291" i="14"/>
  <c r="T1291" i="14" s="1"/>
  <c r="S1290" i="14"/>
  <c r="T1290" i="14" s="1"/>
  <c r="S1289" i="14"/>
  <c r="T1289" i="14" s="1"/>
  <c r="S1288" i="14"/>
  <c r="T1288" i="14" s="1"/>
  <c r="S1287" i="14"/>
  <c r="T1287" i="14" s="1"/>
  <c r="S1286" i="14"/>
  <c r="T1286" i="14" s="1"/>
  <c r="S1285" i="14"/>
  <c r="T1285" i="14" s="1"/>
  <c r="S1283" i="14"/>
  <c r="T1283" i="14" s="1"/>
  <c r="S1282" i="14"/>
  <c r="T1282" i="14" s="1"/>
  <c r="S1281" i="14"/>
  <c r="T1281" i="14" s="1"/>
  <c r="S1279" i="14"/>
  <c r="T1279" i="14" s="1"/>
  <c r="S1278" i="14"/>
  <c r="T1278" i="14" s="1"/>
  <c r="S1277" i="14"/>
  <c r="T1277" i="14" s="1"/>
  <c r="S1276" i="14"/>
  <c r="T1276" i="14" s="1"/>
  <c r="S1275" i="14"/>
  <c r="T1275" i="14" s="1"/>
  <c r="S1274" i="14"/>
  <c r="T1274" i="14" s="1"/>
  <c r="S1273" i="14"/>
  <c r="T1273" i="14" s="1"/>
  <c r="S1272" i="14"/>
  <c r="T1272" i="14" s="1"/>
  <c r="S1271" i="14"/>
  <c r="T1271" i="14" s="1"/>
  <c r="S1270" i="14"/>
  <c r="T1270" i="14" s="1"/>
  <c r="S1269" i="14"/>
  <c r="T1269" i="14" s="1"/>
  <c r="S1268" i="14"/>
  <c r="T1268" i="14" s="1"/>
  <c r="S1267" i="14"/>
  <c r="T1267" i="14" s="1"/>
  <c r="S1266" i="14"/>
  <c r="T1266" i="14" s="1"/>
  <c r="S1265" i="14"/>
  <c r="T1265" i="14" s="1"/>
  <c r="S1264" i="14"/>
  <c r="T1264" i="14" s="1"/>
  <c r="S1263" i="14"/>
  <c r="T1263" i="14" s="1"/>
  <c r="S1260" i="14"/>
  <c r="T1260" i="14" s="1"/>
  <c r="S1259" i="14"/>
  <c r="T1259" i="14" s="1"/>
  <c r="S1257" i="14"/>
  <c r="T1257" i="14" s="1"/>
  <c r="S1256" i="14"/>
  <c r="T1256" i="14" s="1"/>
  <c r="S1254" i="14"/>
  <c r="T1254" i="14" s="1"/>
  <c r="S1253" i="14"/>
  <c r="T1253" i="14" s="1"/>
  <c r="S1252" i="14"/>
  <c r="T1252" i="14" s="1"/>
  <c r="S1251" i="14"/>
  <c r="T1251" i="14" s="1"/>
  <c r="S1250" i="14"/>
  <c r="T1250" i="14" s="1"/>
  <c r="S1249" i="14"/>
  <c r="T1249" i="14" s="1"/>
  <c r="S1248" i="14"/>
  <c r="T1248" i="14" s="1"/>
  <c r="S1247" i="14"/>
  <c r="T1247" i="14" s="1"/>
  <c r="S1246" i="14"/>
  <c r="T1246" i="14" s="1"/>
  <c r="S1245" i="14"/>
  <c r="T1245" i="14" s="1"/>
  <c r="S1244" i="14"/>
  <c r="T1244" i="14" s="1"/>
  <c r="S1243" i="14"/>
  <c r="T1243" i="14" s="1"/>
  <c r="S1242" i="14"/>
  <c r="T1242" i="14" s="1"/>
  <c r="S1241" i="14"/>
  <c r="T1241" i="14" s="1"/>
  <c r="S1240" i="14"/>
  <c r="T1240" i="14" s="1"/>
  <c r="S1239" i="14"/>
  <c r="T1239" i="14" s="1"/>
  <c r="S1238" i="14"/>
  <c r="T1238" i="14" s="1"/>
  <c r="S1237" i="14"/>
  <c r="T1237" i="14" s="1"/>
  <c r="S1236" i="14"/>
  <c r="T1236" i="14" s="1"/>
  <c r="S1235" i="14"/>
  <c r="T1235" i="14" s="1"/>
  <c r="S1234" i="14"/>
  <c r="T1234" i="14" s="1"/>
  <c r="S1233" i="14"/>
  <c r="T1233" i="14" s="1"/>
  <c r="D56" i="100"/>
  <c r="D55" i="100"/>
  <c r="D54" i="100"/>
  <c r="D53" i="100"/>
  <c r="D52" i="100"/>
  <c r="D51" i="100"/>
  <c r="D50" i="100"/>
  <c r="D56" i="99"/>
  <c r="D55" i="99"/>
  <c r="D54" i="99"/>
  <c r="D53" i="99"/>
  <c r="D52" i="99"/>
  <c r="D51" i="99"/>
  <c r="D50" i="99"/>
  <c r="D56" i="98"/>
  <c r="D55" i="98"/>
  <c r="D54" i="98"/>
  <c r="D53" i="98"/>
  <c r="D52" i="98"/>
  <c r="D51" i="98"/>
  <c r="D50" i="98"/>
  <c r="D56" i="97"/>
  <c r="D55" i="97"/>
  <c r="D54" i="97"/>
  <c r="D53" i="97"/>
  <c r="D52" i="97"/>
  <c r="D51" i="97"/>
  <c r="D50" i="97"/>
  <c r="D56" i="96" l="1"/>
  <c r="D55" i="96"/>
  <c r="D54" i="96"/>
  <c r="D53" i="96"/>
  <c r="D52" i="96"/>
  <c r="D51" i="96"/>
  <c r="D50" i="96"/>
  <c r="S1232" i="14"/>
  <c r="T1232" i="14" s="1"/>
  <c r="S1231" i="14"/>
  <c r="T1231" i="14" s="1"/>
  <c r="S1230" i="14"/>
  <c r="T1230" i="14" s="1"/>
  <c r="S1227" i="14"/>
  <c r="T1227" i="14" s="1"/>
  <c r="S1226" i="14"/>
  <c r="T1226" i="14" s="1"/>
  <c r="S1223" i="14"/>
  <c r="T1223" i="14" s="1"/>
  <c r="S1222" i="14"/>
  <c r="T1222" i="14" s="1"/>
  <c r="S1220" i="14"/>
  <c r="T1220" i="14" s="1"/>
  <c r="S1219" i="14"/>
  <c r="T1219" i="14" s="1"/>
  <c r="S1218" i="14"/>
  <c r="T1218" i="14" s="1"/>
  <c r="S1217" i="14"/>
  <c r="T1217" i="14" s="1"/>
  <c r="S1216" i="14"/>
  <c r="T1216" i="14" s="1"/>
  <c r="S1215" i="14"/>
  <c r="T1215" i="14" s="1"/>
  <c r="S1214" i="14"/>
  <c r="T1214" i="14" s="1"/>
  <c r="S1213" i="14"/>
  <c r="T1213" i="14" s="1"/>
  <c r="S1212" i="14"/>
  <c r="T1212" i="14" s="1"/>
  <c r="S1211" i="14"/>
  <c r="T1211" i="14" s="1"/>
  <c r="S1210" i="14"/>
  <c r="T1210" i="14" s="1"/>
  <c r="S1209" i="14"/>
  <c r="T1209" i="14" s="1"/>
  <c r="S1208" i="14"/>
  <c r="T1208" i="14" s="1"/>
  <c r="S1207" i="14"/>
  <c r="T1207" i="14" s="1"/>
  <c r="S1206" i="14"/>
  <c r="T1206" i="14" s="1"/>
  <c r="S1204" i="14"/>
  <c r="T1204" i="14" s="1"/>
  <c r="S1203" i="14"/>
  <c r="T1203" i="14" s="1"/>
  <c r="S1202" i="14"/>
  <c r="T1202" i="14" s="1"/>
  <c r="S1201" i="14"/>
  <c r="T1201" i="14" s="1"/>
  <c r="S1200" i="14"/>
  <c r="T1200" i="14" s="1"/>
  <c r="S1198" i="14"/>
  <c r="T1198" i="14" s="1"/>
  <c r="S1197" i="14"/>
  <c r="T1197" i="14" s="1"/>
  <c r="G1203" i="14"/>
  <c r="H1203" i="14" s="1"/>
  <c r="G1204" i="14"/>
  <c r="H1204" i="14" s="1"/>
  <c r="S1196" i="14"/>
  <c r="T1196" i="14" s="1"/>
  <c r="S1193" i="14"/>
  <c r="T1193" i="14" s="1"/>
  <c r="S1191" i="14"/>
  <c r="T1191" i="14" s="1"/>
  <c r="S1190" i="14"/>
  <c r="T1190" i="14" s="1"/>
  <c r="S1188" i="14"/>
  <c r="T1188" i="14" s="1"/>
  <c r="S1187" i="14"/>
  <c r="T1187" i="14" s="1"/>
  <c r="S1185" i="14"/>
  <c r="T1185" i="14" s="1"/>
  <c r="S1184" i="14"/>
  <c r="T1184" i="14" s="1"/>
  <c r="S1183" i="14"/>
  <c r="T1183" i="14" s="1"/>
  <c r="S1182" i="14"/>
  <c r="T1182" i="14" s="1"/>
  <c r="S1179" i="14"/>
  <c r="T1179" i="14" s="1"/>
  <c r="S1178" i="14"/>
  <c r="T1178" i="14" s="1"/>
  <c r="S1177" i="14"/>
  <c r="T1177" i="14" s="1"/>
  <c r="S1175" i="14"/>
  <c r="T1175" i="14" s="1"/>
  <c r="S1174" i="14"/>
  <c r="T1174" i="14" s="1"/>
  <c r="S1173" i="14"/>
  <c r="T1173" i="14" s="1"/>
  <c r="S1172" i="14"/>
  <c r="T1172" i="14" s="1"/>
  <c r="S1171" i="14"/>
  <c r="T1171" i="14" s="1"/>
  <c r="S1170" i="14"/>
  <c r="T1170" i="14" s="1"/>
  <c r="S1169" i="14"/>
  <c r="T1169" i="14" s="1"/>
  <c r="S1167" i="14"/>
  <c r="T1167" i="14" s="1"/>
  <c r="S1166" i="14"/>
  <c r="T1166" i="14" s="1"/>
  <c r="S1165" i="14"/>
  <c r="T1165" i="14" s="1"/>
  <c r="S1162" i="14"/>
  <c r="T1162" i="14" s="1"/>
  <c r="S1161" i="14"/>
  <c r="T1161" i="14" s="1"/>
  <c r="S1159" i="14"/>
  <c r="T1159" i="14" s="1"/>
  <c r="S1158" i="14"/>
  <c r="T1158" i="14" s="1"/>
  <c r="S1157" i="14"/>
  <c r="T1157" i="14" s="1"/>
  <c r="S1155" i="14"/>
  <c r="T1155" i="14" s="1"/>
  <c r="S1152" i="14"/>
  <c r="T1152" i="14" s="1"/>
  <c r="S1151" i="14"/>
  <c r="T1151" i="14" s="1"/>
  <c r="S1150" i="14"/>
  <c r="T1150" i="14" s="1"/>
  <c r="S1149" i="14"/>
  <c r="T1149" i="14" s="1"/>
  <c r="S1148" i="14"/>
  <c r="T1148" i="14" s="1"/>
  <c r="S1146" i="14"/>
  <c r="T1146" i="14" s="1"/>
  <c r="S1145" i="14"/>
  <c r="T1145" i="14" s="1"/>
  <c r="S1144" i="14"/>
  <c r="T1144" i="14" s="1"/>
  <c r="S1142" i="14"/>
  <c r="T1142" i="14" s="1"/>
  <c r="S1141" i="14"/>
  <c r="T1141" i="14" s="1"/>
  <c r="S1140" i="14"/>
  <c r="T1140" i="14" s="1"/>
  <c r="S1137" i="14"/>
  <c r="T1137" i="14" s="1"/>
  <c r="S1135" i="14"/>
  <c r="T1135" i="14" s="1"/>
  <c r="S1133" i="14"/>
  <c r="T1133" i="14" s="1"/>
  <c r="S1132" i="14"/>
  <c r="T1132" i="14" s="1"/>
  <c r="S1131" i="14"/>
  <c r="T1131" i="14" s="1"/>
  <c r="G748" i="27"/>
  <c r="H748" i="27" s="1"/>
  <c r="G746" i="27"/>
  <c r="H746" i="27" s="1"/>
  <c r="G744" i="27"/>
  <c r="H744" i="27" s="1"/>
  <c r="G742" i="27"/>
  <c r="H742" i="27" s="1"/>
  <c r="G740" i="27"/>
  <c r="H740" i="27" s="1"/>
  <c r="G736" i="27"/>
  <c r="H736" i="27" s="1"/>
  <c r="G444" i="27"/>
  <c r="H444" i="27" s="1"/>
  <c r="G442" i="27"/>
  <c r="H442" i="27" s="1"/>
  <c r="G440" i="27"/>
  <c r="H440" i="27" s="1"/>
  <c r="G438" i="27"/>
  <c r="H438" i="27" s="1"/>
  <c r="G436" i="27"/>
  <c r="H436" i="27" s="1"/>
  <c r="G430" i="27"/>
  <c r="H430" i="27" s="1"/>
  <c r="G428" i="27"/>
  <c r="H428" i="27" s="1"/>
  <c r="G426" i="27"/>
  <c r="H426" i="27" s="1"/>
  <c r="G424" i="27"/>
  <c r="H424" i="27" s="1"/>
  <c r="G422" i="27"/>
  <c r="H422" i="27" s="1"/>
  <c r="G705" i="45"/>
  <c r="H705" i="45" s="1"/>
  <c r="G680" i="45"/>
  <c r="H680" i="45" s="1"/>
  <c r="G677" i="45"/>
  <c r="H677" i="45" s="1"/>
  <c r="G1238" i="45"/>
  <c r="H1238" i="45" s="1"/>
  <c r="G1231" i="45"/>
  <c r="H1231" i="45" s="1"/>
  <c r="G1224" i="45"/>
  <c r="H1224" i="45" s="1"/>
  <c r="G1221" i="45"/>
  <c r="H1221" i="45" s="1"/>
  <c r="G1204" i="45"/>
  <c r="H1204" i="45" s="1"/>
  <c r="G1202" i="45"/>
  <c r="H1202" i="45" s="1"/>
  <c r="G1200" i="45"/>
  <c r="H1200" i="45" s="1"/>
  <c r="G1198" i="45"/>
  <c r="H1198" i="45" s="1"/>
  <c r="G1187" i="45"/>
  <c r="H1187" i="45" s="1"/>
  <c r="G1183" i="45"/>
  <c r="H1183" i="45" s="1"/>
  <c r="G1180" i="45"/>
  <c r="H1180" i="45" s="1"/>
  <c r="G1178" i="45"/>
  <c r="H1178" i="45" s="1"/>
  <c r="G1175" i="45"/>
  <c r="H1175" i="45" s="1"/>
  <c r="G1168" i="45"/>
  <c r="H1168" i="45" s="1"/>
  <c r="G1166" i="45"/>
  <c r="H1166" i="45" s="1"/>
  <c r="G1163" i="45"/>
  <c r="H1163" i="45" s="1"/>
  <c r="G1159" i="45"/>
  <c r="H1159" i="45" s="1"/>
  <c r="G1157" i="45"/>
  <c r="H1157" i="45" s="1"/>
  <c r="G1133" i="45"/>
  <c r="H1133" i="45" s="1"/>
  <c r="G413" i="45"/>
  <c r="H413" i="45" s="1"/>
  <c r="G340" i="45"/>
  <c r="H340" i="45" s="1"/>
  <c r="G58" i="45"/>
  <c r="H58" i="45" s="1"/>
  <c r="G830" i="45"/>
  <c r="H830" i="45" s="1"/>
  <c r="G782" i="45"/>
  <c r="H782" i="45" s="1"/>
  <c r="D56" i="95"/>
  <c r="D55" i="95"/>
  <c r="D54" i="95"/>
  <c r="D53" i="95"/>
  <c r="D52" i="95"/>
  <c r="D51" i="95"/>
  <c r="D50" i="95"/>
  <c r="D56" i="94" l="1"/>
  <c r="D55" i="94"/>
  <c r="D54" i="94"/>
  <c r="D53" i="94"/>
  <c r="D52" i="94"/>
  <c r="D51" i="94"/>
  <c r="D50" i="94"/>
  <c r="S1129" i="14"/>
  <c r="T1129" i="14" s="1"/>
  <c r="S1128" i="14"/>
  <c r="T1128" i="14" s="1"/>
  <c r="S1127" i="14"/>
  <c r="T1127" i="14" s="1"/>
  <c r="S1125" i="14"/>
  <c r="T1125" i="14" s="1"/>
  <c r="S1124" i="14"/>
  <c r="T1124" i="14" s="1"/>
  <c r="S1123" i="14"/>
  <c r="T1123" i="14" s="1"/>
  <c r="S1122" i="14"/>
  <c r="T1122" i="14" s="1"/>
  <c r="S1120" i="14"/>
  <c r="T1120" i="14" s="1"/>
  <c r="S1119" i="14"/>
  <c r="T1119" i="14" s="1"/>
  <c r="S1118" i="14"/>
  <c r="T1118" i="14" s="1"/>
  <c r="S1117" i="14"/>
  <c r="T1117" i="14" s="1"/>
  <c r="S1116" i="14"/>
  <c r="T1116" i="14" s="1"/>
  <c r="S1115" i="14"/>
  <c r="T1115" i="14" s="1"/>
  <c r="S1113" i="14"/>
  <c r="T1113" i="14" s="1"/>
  <c r="S1112" i="14"/>
  <c r="T1112" i="14" s="1"/>
  <c r="S1111" i="14"/>
  <c r="T1111" i="14" s="1"/>
  <c r="S1110" i="14"/>
  <c r="T1110" i="14" s="1"/>
  <c r="S1109" i="14"/>
  <c r="T1109" i="14" s="1"/>
  <c r="S1108" i="14"/>
  <c r="T1108" i="14" s="1"/>
  <c r="S1106" i="14"/>
  <c r="T1106" i="14" s="1"/>
  <c r="S1105" i="14"/>
  <c r="T1105" i="14" s="1"/>
  <c r="S1104" i="14"/>
  <c r="T1104" i="14" s="1"/>
  <c r="S1103" i="14"/>
  <c r="T1103" i="14" s="1"/>
  <c r="S1102" i="14"/>
  <c r="T1102" i="14" s="1"/>
  <c r="S1100" i="14"/>
  <c r="T1100" i="14" s="1"/>
  <c r="S1099" i="14"/>
  <c r="T1099" i="14" s="1"/>
  <c r="S1098" i="14"/>
  <c r="T1098" i="14" s="1"/>
  <c r="S1097" i="14"/>
  <c r="T1097" i="14" s="1"/>
  <c r="S1096" i="14"/>
  <c r="T1096" i="14" s="1"/>
  <c r="S1094" i="14"/>
  <c r="T1094" i="14" s="1"/>
  <c r="S1093" i="14"/>
  <c r="T1093" i="14" s="1"/>
  <c r="S1092" i="14"/>
  <c r="T1092" i="14" s="1"/>
  <c r="S1091" i="14"/>
  <c r="T1091" i="14" s="1"/>
  <c r="S1090" i="14"/>
  <c r="T1090" i="14" s="1"/>
  <c r="S1089" i="14"/>
  <c r="T1089" i="14" s="1"/>
  <c r="S1087" i="14"/>
  <c r="T1087" i="14" s="1"/>
  <c r="S1086" i="14"/>
  <c r="T1086" i="14" s="1"/>
  <c r="S1085" i="14"/>
  <c r="T1085" i="14" s="1"/>
  <c r="S1084" i="14"/>
  <c r="T1084" i="14" s="1"/>
  <c r="S1083" i="14"/>
  <c r="T1083" i="14" s="1"/>
  <c r="S1082" i="14"/>
  <c r="T1082" i="14" s="1"/>
  <c r="S1081" i="14"/>
  <c r="T1081" i="14" s="1"/>
  <c r="S1080" i="14"/>
  <c r="T1080" i="14" s="1"/>
  <c r="S1079" i="14"/>
  <c r="T1079" i="14" s="1"/>
  <c r="S1078" i="14"/>
  <c r="T1078" i="14" s="1"/>
  <c r="S1076" i="14"/>
  <c r="T1076" i="14" s="1"/>
  <c r="S1075" i="14"/>
  <c r="T1075" i="14" s="1"/>
  <c r="S1074" i="14"/>
  <c r="T1074" i="14" s="1"/>
  <c r="S1073" i="14"/>
  <c r="T1073" i="14" s="1"/>
  <c r="S1072" i="14"/>
  <c r="T1072" i="14" s="1"/>
  <c r="S1071" i="14"/>
  <c r="T1071" i="14" s="1"/>
  <c r="S1070" i="14"/>
  <c r="T1070" i="14" s="1"/>
  <c r="S1069" i="14"/>
  <c r="T1069" i="14" s="1"/>
  <c r="S1068" i="14"/>
  <c r="T1068" i="14" s="1"/>
  <c r="S1067" i="14"/>
  <c r="T1067" i="14" s="1"/>
  <c r="S1066" i="14"/>
  <c r="T1066" i="14" s="1"/>
  <c r="S1063" i="14"/>
  <c r="T1063" i="14" s="1"/>
  <c r="S1062" i="14"/>
  <c r="T1062" i="14" s="1"/>
  <c r="S1059" i="14"/>
  <c r="T1059" i="14" s="1"/>
  <c r="S1058" i="14"/>
  <c r="T1058" i="14" s="1"/>
  <c r="S1055" i="14"/>
  <c r="T1055" i="14" s="1"/>
  <c r="S1054" i="14"/>
  <c r="T1054" i="14" s="1"/>
  <c r="S1053" i="14"/>
  <c r="T1053" i="14" s="1"/>
  <c r="S1052" i="14"/>
  <c r="T1052" i="14" s="1"/>
  <c r="S1051" i="14"/>
  <c r="T1051" i="14" s="1"/>
  <c r="S1050" i="14"/>
  <c r="T1050" i="14" s="1"/>
  <c r="S1047" i="14"/>
  <c r="T1047" i="14" s="1"/>
  <c r="S1046" i="14"/>
  <c r="T1046" i="14" s="1"/>
  <c r="S1043" i="14"/>
  <c r="T1043" i="14" s="1"/>
  <c r="S1042" i="14"/>
  <c r="T1042" i="14" s="1"/>
  <c r="S1039" i="14"/>
  <c r="T1039" i="14" s="1"/>
  <c r="S1038" i="14"/>
  <c r="T1038" i="14" s="1"/>
  <c r="S1035" i="14"/>
  <c r="T1035" i="14" s="1"/>
  <c r="S1034" i="14"/>
  <c r="T1034" i="14" s="1"/>
  <c r="S1031" i="14"/>
  <c r="T1031" i="14" s="1"/>
  <c r="S1030" i="14"/>
  <c r="T1030" i="14" s="1"/>
  <c r="S1029" i="14"/>
  <c r="T1029" i="14" s="1"/>
  <c r="S1026" i="14"/>
  <c r="T1026" i="14" s="1"/>
  <c r="S1025" i="14"/>
  <c r="T1025" i="14" s="1"/>
  <c r="S1024" i="14"/>
  <c r="T1024" i="14" s="1"/>
  <c r="S1023" i="14"/>
  <c r="T1023" i="14" s="1"/>
  <c r="S1022" i="14"/>
  <c r="T1022" i="14" s="1"/>
  <c r="S1021" i="14"/>
  <c r="T1021" i="14" s="1"/>
  <c r="S1020" i="14"/>
  <c r="T1020" i="14" s="1"/>
  <c r="S1019" i="14"/>
  <c r="T1019" i="14" s="1"/>
  <c r="S1018" i="14"/>
  <c r="T1018" i="14" s="1"/>
  <c r="S1017" i="14"/>
  <c r="T1017" i="14" s="1"/>
  <c r="S1016" i="14"/>
  <c r="T1016" i="14" s="1"/>
  <c r="S1013" i="14"/>
  <c r="T1013" i="14" s="1"/>
  <c r="S1012" i="14"/>
  <c r="T1012" i="14" s="1"/>
  <c r="S1009" i="14"/>
  <c r="T1009" i="14" s="1"/>
  <c r="S1008" i="14"/>
  <c r="T1008" i="14" s="1"/>
  <c r="S1005" i="14"/>
  <c r="T1005" i="14" s="1"/>
  <c r="S1004" i="14"/>
  <c r="T1004" i="14" s="1"/>
  <c r="S1003" i="14"/>
  <c r="T1003" i="14" s="1"/>
  <c r="S1001" i="14"/>
  <c r="T1001" i="14" s="1"/>
  <c r="S1000" i="14"/>
  <c r="T1000" i="14" s="1"/>
  <c r="S999" i="14"/>
  <c r="T999" i="14" s="1"/>
  <c r="S996" i="14"/>
  <c r="T996" i="14" s="1"/>
  <c r="S995" i="14"/>
  <c r="T995" i="14" s="1"/>
  <c r="S994" i="14"/>
  <c r="T994" i="14" s="1"/>
  <c r="S991" i="14"/>
  <c r="T991" i="14" s="1"/>
  <c r="S988" i="14"/>
  <c r="T988" i="14" s="1"/>
  <c r="S987" i="14"/>
  <c r="T987" i="14" s="1"/>
  <c r="S984" i="14"/>
  <c r="T984" i="14" s="1"/>
  <c r="S983" i="14"/>
  <c r="T983" i="14" s="1"/>
  <c r="S982" i="14"/>
  <c r="T982" i="14" s="1"/>
  <c r="S981" i="14"/>
  <c r="T981" i="14" s="1"/>
  <c r="S980" i="14"/>
  <c r="T980" i="14" s="1"/>
  <c r="S977" i="14"/>
  <c r="T977" i="14" s="1"/>
  <c r="S976" i="14"/>
  <c r="T976" i="14" s="1"/>
  <c r="S973" i="14"/>
  <c r="T973" i="14" s="1"/>
  <c r="S972" i="14"/>
  <c r="T972" i="14" s="1"/>
  <c r="S969" i="14"/>
  <c r="T969" i="14" s="1"/>
  <c r="S968" i="14"/>
  <c r="T968" i="14" s="1"/>
  <c r="S967" i="14"/>
  <c r="T967" i="14" s="1"/>
  <c r="S966" i="14"/>
  <c r="T966" i="14" s="1"/>
  <c r="S965" i="14"/>
  <c r="T965" i="14" s="1"/>
  <c r="S964" i="14"/>
  <c r="T964" i="14" s="1"/>
  <c r="S963" i="14"/>
  <c r="T963" i="14" s="1"/>
  <c r="S962" i="14"/>
  <c r="T962" i="14" s="1"/>
  <c r="S961" i="14"/>
  <c r="T961" i="14" s="1"/>
  <c r="S960" i="14"/>
  <c r="T960" i="14" s="1"/>
  <c r="S959" i="14"/>
  <c r="T959" i="14" s="1"/>
  <c r="S957" i="14"/>
  <c r="T957" i="14" s="1"/>
  <c r="S956" i="14"/>
  <c r="T956" i="14" s="1"/>
  <c r="S955" i="14"/>
  <c r="T955" i="14" s="1"/>
  <c r="S953" i="14"/>
  <c r="T953" i="14" s="1"/>
  <c r="S952" i="14"/>
  <c r="T952" i="14" s="1"/>
  <c r="S951" i="14"/>
  <c r="T951" i="14" s="1"/>
  <c r="S950" i="14"/>
  <c r="T950" i="14" s="1"/>
  <c r="S948" i="14"/>
  <c r="T948" i="14" s="1"/>
  <c r="S947" i="14"/>
  <c r="T947" i="14" s="1"/>
  <c r="S946" i="14"/>
  <c r="T946" i="14" s="1"/>
  <c r="S944" i="14"/>
  <c r="T944" i="14" s="1"/>
  <c r="S943" i="14"/>
  <c r="T943" i="14" s="1"/>
  <c r="S942" i="14"/>
  <c r="T942" i="14" s="1"/>
  <c r="S941" i="14"/>
  <c r="T941" i="14" s="1"/>
  <c r="S940" i="14"/>
  <c r="T940" i="14" s="1"/>
  <c r="S939" i="14"/>
  <c r="T939" i="14" s="1"/>
  <c r="S938" i="14"/>
  <c r="T938" i="14" s="1"/>
  <c r="S936" i="14"/>
  <c r="T936" i="14" s="1"/>
  <c r="S935" i="14"/>
  <c r="T935" i="14" s="1"/>
  <c r="S934" i="14"/>
  <c r="T934" i="14" s="1"/>
  <c r="S932" i="14"/>
  <c r="T932" i="14" s="1"/>
  <c r="S931" i="14"/>
  <c r="T931" i="14" s="1"/>
  <c r="S930" i="14"/>
  <c r="T930" i="14" s="1"/>
  <c r="S929" i="14"/>
  <c r="T929" i="14" s="1"/>
  <c r="S928" i="14"/>
  <c r="T928" i="14" s="1"/>
  <c r="S927" i="14"/>
  <c r="T927" i="14" s="1"/>
  <c r="S926" i="14"/>
  <c r="T926" i="14" s="1"/>
  <c r="S925" i="14"/>
  <c r="T925" i="14" s="1"/>
  <c r="S924" i="14"/>
  <c r="T924" i="14" s="1"/>
  <c r="S922" i="14"/>
  <c r="T922" i="14" s="1"/>
  <c r="S921" i="14"/>
  <c r="T921" i="14" s="1"/>
  <c r="S920" i="14"/>
  <c r="T920" i="14" s="1"/>
  <c r="S918" i="14"/>
  <c r="T918" i="14" s="1"/>
  <c r="S917" i="14"/>
  <c r="T917" i="14" s="1"/>
  <c r="S915" i="14"/>
  <c r="T915" i="14" s="1"/>
  <c r="S914" i="14"/>
  <c r="T914" i="14" s="1"/>
  <c r="S913" i="14"/>
  <c r="T913" i="14" s="1"/>
  <c r="S912" i="14"/>
  <c r="T912" i="14" s="1"/>
  <c r="S911" i="14"/>
  <c r="T911" i="14" s="1"/>
  <c r="S910" i="14"/>
  <c r="T910" i="14" s="1"/>
  <c r="S909" i="14"/>
  <c r="T909" i="14" s="1"/>
  <c r="S907" i="14"/>
  <c r="T907" i="14" s="1"/>
  <c r="S906" i="14"/>
  <c r="T906" i="14" s="1"/>
  <c r="S905" i="14"/>
  <c r="T905" i="14" s="1"/>
  <c r="S903" i="14"/>
  <c r="T903" i="14" s="1"/>
  <c r="S902" i="14"/>
  <c r="T902" i="14" s="1"/>
  <c r="S898" i="14"/>
  <c r="T898" i="14" s="1"/>
  <c r="S897" i="14"/>
  <c r="T897" i="14" s="1"/>
  <c r="S896" i="14"/>
  <c r="T896" i="14" s="1"/>
  <c r="S895" i="14"/>
  <c r="T895" i="14" s="1"/>
  <c r="S894" i="14"/>
  <c r="T894" i="14" s="1"/>
  <c r="S893" i="14"/>
  <c r="T893" i="14" s="1"/>
  <c r="S890" i="14"/>
  <c r="T890" i="14" s="1"/>
  <c r="S888" i="14"/>
  <c r="T888" i="14" s="1"/>
  <c r="S887" i="14"/>
  <c r="T887" i="14" s="1"/>
  <c r="S886" i="14"/>
  <c r="T886" i="14" s="1"/>
  <c r="S884" i="14"/>
  <c r="T884" i="14" s="1"/>
  <c r="S883" i="14"/>
  <c r="T883" i="14" s="1"/>
  <c r="S882" i="14"/>
  <c r="T882" i="14" s="1"/>
  <c r="S880" i="14"/>
  <c r="T880" i="14" s="1"/>
  <c r="S879" i="14"/>
  <c r="T879" i="14" s="1"/>
  <c r="S878" i="14"/>
  <c r="T878" i="14" s="1"/>
  <c r="S877" i="14"/>
  <c r="T877" i="14" s="1"/>
  <c r="S876" i="14"/>
  <c r="T876" i="14" s="1"/>
  <c r="S875" i="14"/>
  <c r="T875" i="14" s="1"/>
  <c r="S874" i="14"/>
  <c r="T874" i="14" s="1"/>
  <c r="S873" i="14"/>
  <c r="T873" i="14" s="1"/>
  <c r="S872" i="14"/>
  <c r="T872" i="14" s="1"/>
  <c r="S871" i="14"/>
  <c r="T871" i="14" s="1"/>
  <c r="S870" i="14"/>
  <c r="T870" i="14" s="1"/>
  <c r="S869" i="14"/>
  <c r="T869" i="14" s="1"/>
  <c r="S868" i="14"/>
  <c r="T868" i="14" s="1"/>
  <c r="S867" i="14"/>
  <c r="T867" i="14" s="1"/>
  <c r="S866" i="14"/>
  <c r="T866" i="14" s="1"/>
  <c r="S865" i="14"/>
  <c r="T865" i="14" s="1"/>
  <c r="S864" i="14"/>
  <c r="T864" i="14" s="1"/>
  <c r="S862" i="14"/>
  <c r="T862" i="14" s="1"/>
  <c r="S861" i="14"/>
  <c r="T861" i="14" s="1"/>
  <c r="S860" i="14"/>
  <c r="T860" i="14" s="1"/>
  <c r="S859" i="14"/>
  <c r="T859" i="14" s="1"/>
  <c r="S858" i="14"/>
  <c r="T858" i="14" s="1"/>
  <c r="S857" i="14"/>
  <c r="T857" i="14" s="1"/>
  <c r="S856" i="14"/>
  <c r="T856" i="14" s="1"/>
  <c r="S855" i="14"/>
  <c r="T855" i="14" s="1"/>
  <c r="S853" i="14"/>
  <c r="T853" i="14" s="1"/>
  <c r="S852" i="14"/>
  <c r="T852" i="14" s="1"/>
  <c r="S851" i="14"/>
  <c r="T851" i="14" s="1"/>
  <c r="S849" i="14"/>
  <c r="T849" i="14" s="1"/>
  <c r="S848" i="14"/>
  <c r="T848" i="14" s="1"/>
  <c r="S845" i="14"/>
  <c r="T845" i="14" s="1"/>
  <c r="S844" i="14"/>
  <c r="T844" i="14" s="1"/>
  <c r="S843" i="14"/>
  <c r="T843" i="14" s="1"/>
  <c r="S840" i="14"/>
  <c r="T840" i="14" s="1"/>
  <c r="S839" i="14"/>
  <c r="T839" i="14" s="1"/>
  <c r="S838" i="14"/>
  <c r="T838" i="14" s="1"/>
  <c r="S835" i="14"/>
  <c r="T835" i="14" s="1"/>
  <c r="S834" i="14"/>
  <c r="T834" i="14" s="1"/>
  <c r="S833" i="14"/>
  <c r="T833" i="14" s="1"/>
  <c r="S832" i="14"/>
  <c r="T832" i="14" s="1"/>
  <c r="S830" i="14"/>
  <c r="T830" i="14" s="1"/>
  <c r="S829" i="14"/>
  <c r="T829" i="14" s="1"/>
  <c r="S828" i="14"/>
  <c r="T828" i="14" s="1"/>
  <c r="S827" i="14"/>
  <c r="T827" i="14" s="1"/>
  <c r="S824" i="14"/>
  <c r="T824" i="14" s="1"/>
  <c r="S823" i="14"/>
  <c r="T823" i="14" s="1"/>
  <c r="S822" i="14"/>
  <c r="T822" i="14" s="1"/>
  <c r="S821" i="14"/>
  <c r="T821" i="14" s="1"/>
  <c r="S820" i="14"/>
  <c r="T820" i="14" s="1"/>
  <c r="S818" i="14"/>
  <c r="T818" i="14" s="1"/>
  <c r="S817" i="14"/>
  <c r="T817" i="14" s="1"/>
  <c r="S816" i="14"/>
  <c r="T816" i="14" s="1"/>
  <c r="S815" i="14"/>
  <c r="T815" i="14" s="1"/>
  <c r="S814" i="14"/>
  <c r="T814" i="14" s="1"/>
  <c r="S813" i="14"/>
  <c r="T813" i="14" s="1"/>
  <c r="S812" i="14"/>
  <c r="T812" i="14" s="1"/>
  <c r="S811" i="14"/>
  <c r="T811" i="14" s="1"/>
  <c r="S810" i="14"/>
  <c r="T810" i="14" s="1"/>
  <c r="G1578" i="14"/>
  <c r="H1578" i="14" s="1"/>
  <c r="G1573" i="14"/>
  <c r="H1573" i="14" s="1"/>
  <c r="G1569" i="14"/>
  <c r="H1569" i="14" s="1"/>
  <c r="G1550" i="14"/>
  <c r="H1550" i="14" s="1"/>
  <c r="G1546" i="14"/>
  <c r="H1546" i="14" s="1"/>
  <c r="G1508" i="14"/>
  <c r="H1508" i="14" s="1"/>
  <c r="G1503" i="14"/>
  <c r="H1503" i="14" s="1"/>
  <c r="G1498" i="14"/>
  <c r="H1498" i="14" s="1"/>
  <c r="G1493" i="14"/>
  <c r="H1493" i="14" s="1"/>
  <c r="G1488" i="14"/>
  <c r="H1488" i="14" s="1"/>
  <c r="G1483" i="14"/>
  <c r="H1483" i="14" s="1"/>
  <c r="G1480" i="14"/>
  <c r="H1480" i="14" s="1"/>
  <c r="G1475" i="14"/>
  <c r="H1475" i="14" s="1"/>
  <c r="G1467" i="14"/>
  <c r="H1467" i="14" s="1"/>
  <c r="G1462" i="14"/>
  <c r="H1462" i="14" s="1"/>
  <c r="G1459" i="14"/>
  <c r="H1459" i="14" s="1"/>
  <c r="G1454" i="14"/>
  <c r="H1454" i="14" s="1"/>
  <c r="G1449" i="14"/>
  <c r="H1449" i="14" s="1"/>
  <c r="G1444" i="14"/>
  <c r="H1444" i="14" s="1"/>
  <c r="G1439" i="14"/>
  <c r="H1439" i="14" s="1"/>
  <c r="G1434" i="14"/>
  <c r="H1434" i="14" s="1"/>
  <c r="G1429" i="14"/>
  <c r="H1429" i="14" s="1"/>
  <c r="G1424" i="14"/>
  <c r="H1424" i="14" s="1"/>
  <c r="G1419" i="14"/>
  <c r="H1419" i="14" s="1"/>
  <c r="S807" i="14"/>
  <c r="T807" i="14" s="1"/>
  <c r="S806" i="14"/>
  <c r="T806" i="14" s="1"/>
  <c r="S805" i="14"/>
  <c r="T805" i="14" s="1"/>
  <c r="S804" i="14"/>
  <c r="T804" i="14" s="1"/>
  <c r="S803" i="14"/>
  <c r="T803" i="14" s="1"/>
  <c r="S800" i="14"/>
  <c r="T800" i="14" s="1"/>
  <c r="S799" i="14"/>
  <c r="T799" i="14" s="1"/>
  <c r="S798" i="14"/>
  <c r="T798" i="14" s="1"/>
  <c r="S795" i="14"/>
  <c r="T795" i="14" s="1"/>
  <c r="S794" i="14"/>
  <c r="T794" i="14" s="1"/>
  <c r="S793" i="14"/>
  <c r="T793" i="14" s="1"/>
  <c r="S792" i="14"/>
  <c r="T792" i="14" s="1"/>
  <c r="S791" i="14"/>
  <c r="T791" i="14" s="1"/>
  <c r="S790" i="14"/>
  <c r="T790" i="14" s="1"/>
  <c r="S789" i="14"/>
  <c r="T789" i="14" s="1"/>
  <c r="S788" i="14"/>
  <c r="T788" i="14" s="1"/>
  <c r="S787" i="14"/>
  <c r="T787" i="14" s="1"/>
  <c r="S786" i="14"/>
  <c r="T786" i="14" s="1"/>
  <c r="S785" i="14"/>
  <c r="T785" i="14" s="1"/>
  <c r="S784" i="14"/>
  <c r="T784" i="14" s="1"/>
  <c r="S783" i="14"/>
  <c r="T783" i="14" s="1"/>
  <c r="S782" i="14"/>
  <c r="T782" i="14" s="1"/>
  <c r="S781" i="14"/>
  <c r="T781" i="14" s="1"/>
  <c r="S780" i="14"/>
  <c r="T780" i="14" s="1"/>
  <c r="S779" i="14"/>
  <c r="T779" i="14" s="1"/>
  <c r="S778" i="14"/>
  <c r="T778" i="14" s="1"/>
  <c r="S777" i="14"/>
  <c r="T777" i="14" s="1"/>
  <c r="S776" i="14"/>
  <c r="T776" i="14" s="1"/>
  <c r="S13" i="14"/>
  <c r="T13" i="14" s="1"/>
  <c r="S12" i="14"/>
  <c r="T12" i="14" s="1"/>
  <c r="S11" i="14"/>
  <c r="T11" i="14" s="1"/>
  <c r="Y1306" i="4"/>
  <c r="Z1306" i="4" s="1"/>
  <c r="Y1304" i="4"/>
  <c r="Z1304" i="4" s="1"/>
  <c r="Y1303" i="4"/>
  <c r="Z1303" i="4" s="1"/>
  <c r="Y1302" i="4"/>
  <c r="Z1302" i="4" s="1"/>
  <c r="Y1301" i="4"/>
  <c r="Z1301" i="4" s="1"/>
  <c r="Y1300" i="4"/>
  <c r="Z1300" i="4" s="1"/>
  <c r="Y1299" i="4"/>
  <c r="Z1299" i="4" s="1"/>
  <c r="Y1298" i="4"/>
  <c r="Z1298" i="4" s="1"/>
  <c r="Y1297" i="4"/>
  <c r="Z1297" i="4" s="1"/>
  <c r="Y1296" i="4"/>
  <c r="Z1296" i="4" s="1"/>
  <c r="Y1295" i="4"/>
  <c r="Z1295" i="4" s="1"/>
  <c r="Y1294" i="4"/>
  <c r="Z1294" i="4" s="1"/>
  <c r="Y1292" i="4"/>
  <c r="Z1292" i="4" s="1"/>
  <c r="Y1291" i="4"/>
  <c r="Z1291" i="4" s="1"/>
  <c r="Y1290" i="4"/>
  <c r="Z1290" i="4" s="1"/>
  <c r="Y1289" i="4"/>
  <c r="Z1289" i="4" s="1"/>
  <c r="Y1288" i="4"/>
  <c r="Z1288" i="4" s="1"/>
  <c r="Y1287" i="4"/>
  <c r="Z1287" i="4" s="1"/>
  <c r="Y1286" i="4"/>
  <c r="Z1286" i="4" s="1"/>
  <c r="Y1285" i="4"/>
  <c r="Z1285" i="4" s="1"/>
  <c r="Y1284" i="4"/>
  <c r="Z1284" i="4" s="1"/>
  <c r="Y1283" i="4"/>
  <c r="Z1283" i="4" s="1"/>
  <c r="Y1282" i="4"/>
  <c r="Z1282" i="4" s="1"/>
  <c r="Y1281" i="4"/>
  <c r="Z1281" i="4" s="1"/>
  <c r="Y1280" i="4"/>
  <c r="Z1280" i="4" s="1"/>
  <c r="Y1279" i="4"/>
  <c r="Z1279" i="4" s="1"/>
  <c r="Y1278" i="4"/>
  <c r="Z1278" i="4" s="1"/>
  <c r="Y1277" i="4"/>
  <c r="Z1277" i="4" s="1"/>
  <c r="Y1276" i="4"/>
  <c r="Z1276" i="4" s="1"/>
  <c r="Y1275" i="4"/>
  <c r="Z1275" i="4" s="1"/>
  <c r="Y1274" i="4"/>
  <c r="Z1274" i="4" s="1"/>
  <c r="Y1273" i="4"/>
  <c r="Z1273" i="4" s="1"/>
  <c r="Y1272" i="4"/>
  <c r="Z1272" i="4" s="1"/>
  <c r="Y1271" i="4"/>
  <c r="Z1271" i="4" s="1"/>
  <c r="Y1270" i="4"/>
  <c r="Z1270" i="4" s="1"/>
  <c r="Y1269" i="4"/>
  <c r="Z1269" i="4" s="1"/>
  <c r="Y1268" i="4"/>
  <c r="Z1268" i="4" s="1"/>
  <c r="Y1267" i="4"/>
  <c r="Z1267" i="4" s="1"/>
  <c r="Y1266" i="4"/>
  <c r="Z1266" i="4" s="1"/>
  <c r="Y1265" i="4"/>
  <c r="Z1265" i="4" s="1"/>
  <c r="Y1264" i="4"/>
  <c r="Z1264" i="4" s="1"/>
  <c r="Y1263" i="4"/>
  <c r="Z1263" i="4" s="1"/>
  <c r="Y1262" i="4"/>
  <c r="Z1262" i="4" s="1"/>
  <c r="Y1261" i="4"/>
  <c r="Z1261" i="4" s="1"/>
  <c r="Y1260" i="4"/>
  <c r="Z1260" i="4" s="1"/>
  <c r="Y1259" i="4"/>
  <c r="Z1259" i="4" s="1"/>
  <c r="Y1258" i="4"/>
  <c r="Z1258" i="4" s="1"/>
  <c r="Y1257" i="4"/>
  <c r="Z1257" i="4" s="1"/>
  <c r="Y1256" i="4"/>
  <c r="Z1256" i="4" s="1"/>
  <c r="Y1255" i="4"/>
  <c r="Z1255" i="4" s="1"/>
  <c r="Y1254" i="4"/>
  <c r="Z1254" i="4" s="1"/>
  <c r="Y1253" i="4"/>
  <c r="Z1253" i="4" s="1"/>
  <c r="Y1252" i="4"/>
  <c r="Z1252" i="4" s="1"/>
  <c r="Y1251" i="4"/>
  <c r="Z1251" i="4" s="1"/>
  <c r="Y1250" i="4"/>
  <c r="Z1250" i="4" s="1"/>
  <c r="Y1249" i="4"/>
  <c r="Z1249" i="4" s="1"/>
  <c r="Y1248" i="4"/>
  <c r="Z1248" i="4" s="1"/>
  <c r="Y1247" i="4"/>
  <c r="Z1247" i="4" s="1"/>
  <c r="Y1246" i="4"/>
  <c r="Z1246" i="4" s="1"/>
  <c r="Y1245" i="4"/>
  <c r="Z1245" i="4" s="1"/>
  <c r="Y1244" i="4"/>
  <c r="Z1244" i="4" s="1"/>
  <c r="Y1243" i="4"/>
  <c r="Z1243" i="4" s="1"/>
  <c r="Y1242" i="4"/>
  <c r="Z1242" i="4" s="1"/>
  <c r="Y1241" i="4"/>
  <c r="Z1241" i="4" s="1"/>
  <c r="Y1240" i="4"/>
  <c r="Z1240" i="4" s="1"/>
  <c r="Y1239" i="4"/>
  <c r="Z1239" i="4" s="1"/>
  <c r="Y1238" i="4"/>
  <c r="Z1238" i="4" s="1"/>
  <c r="Y1237" i="4"/>
  <c r="Z1237" i="4" s="1"/>
  <c r="Y1236" i="4"/>
  <c r="Z1236" i="4" s="1"/>
  <c r="Y1235" i="4"/>
  <c r="Z1235" i="4" s="1"/>
  <c r="Y1234" i="4"/>
  <c r="Z1234" i="4" s="1"/>
  <c r="Y1233" i="4"/>
  <c r="Z1233" i="4" s="1"/>
  <c r="Y1232" i="4"/>
  <c r="Z1232" i="4" s="1"/>
  <c r="Y1231" i="4"/>
  <c r="Z1231" i="4" s="1"/>
  <c r="Y1230" i="4"/>
  <c r="Z1230" i="4" s="1"/>
  <c r="Y1229" i="4"/>
  <c r="Z1229" i="4" s="1"/>
  <c r="Y1228" i="4"/>
  <c r="Z1228" i="4" s="1"/>
  <c r="Y1227" i="4"/>
  <c r="Z1227" i="4" s="1"/>
  <c r="Y1226" i="4"/>
  <c r="Z1226" i="4" s="1"/>
  <c r="Y1225" i="4"/>
  <c r="Z1225" i="4" s="1"/>
  <c r="Y1224" i="4"/>
  <c r="Z1224" i="4" s="1"/>
  <c r="Y1223" i="4"/>
  <c r="Z1223" i="4" s="1"/>
  <c r="Y1222" i="4"/>
  <c r="Z1222" i="4" s="1"/>
  <c r="Y1221" i="4"/>
  <c r="Z1221" i="4" s="1"/>
  <c r="Y1220" i="4"/>
  <c r="Z1220" i="4" s="1"/>
  <c r="Y1219" i="4"/>
  <c r="Z1219" i="4" s="1"/>
  <c r="Y1218" i="4"/>
  <c r="Z1218" i="4" s="1"/>
  <c r="Y1217" i="4"/>
  <c r="Z1217" i="4" s="1"/>
  <c r="Y1216" i="4"/>
  <c r="Z1216" i="4" s="1"/>
  <c r="Y1215" i="4"/>
  <c r="Z1215" i="4" s="1"/>
  <c r="Y1214" i="4"/>
  <c r="Z1214" i="4" s="1"/>
  <c r="Y1213" i="4"/>
  <c r="Z1213" i="4" s="1"/>
  <c r="Y1212" i="4"/>
  <c r="Z1212" i="4" s="1"/>
  <c r="Y1211" i="4"/>
  <c r="Z1211" i="4" s="1"/>
  <c r="Y1210" i="4"/>
  <c r="Z1210" i="4" s="1"/>
  <c r="Y1209" i="4"/>
  <c r="Z1209" i="4" s="1"/>
  <c r="Y1208" i="4"/>
  <c r="Z1208" i="4" s="1"/>
  <c r="Y1207" i="4"/>
  <c r="Z1207" i="4" s="1"/>
  <c r="Y1206" i="4"/>
  <c r="Z1206" i="4" s="1"/>
  <c r="Y1205" i="4"/>
  <c r="Z1205" i="4" s="1"/>
  <c r="Y1204" i="4"/>
  <c r="Z1204" i="4" s="1"/>
  <c r="Y1203" i="4"/>
  <c r="Z1203" i="4" s="1"/>
  <c r="Y1202" i="4"/>
  <c r="Z1202" i="4" s="1"/>
  <c r="Y1201" i="4"/>
  <c r="Z1201" i="4" s="1"/>
  <c r="Y1200" i="4"/>
  <c r="Z1200" i="4" s="1"/>
  <c r="Y1199" i="4"/>
  <c r="Z1199" i="4" s="1"/>
  <c r="Y1198" i="4"/>
  <c r="Z1198" i="4" s="1"/>
  <c r="Y1197" i="4"/>
  <c r="Z1197" i="4" s="1"/>
  <c r="Y1196" i="4"/>
  <c r="Z1196" i="4" s="1"/>
  <c r="Y1195" i="4"/>
  <c r="Z1195" i="4" s="1"/>
  <c r="Y1194" i="4"/>
  <c r="Z1194" i="4" s="1"/>
  <c r="Y1193" i="4"/>
  <c r="Z1193" i="4" s="1"/>
  <c r="Y1192" i="4"/>
  <c r="Z1192" i="4" s="1"/>
  <c r="Y1191" i="4"/>
  <c r="Z1191" i="4" s="1"/>
  <c r="Y1190" i="4"/>
  <c r="Z1190" i="4" s="1"/>
  <c r="Y1189" i="4"/>
  <c r="Z1189" i="4" s="1"/>
  <c r="Y1188" i="4"/>
  <c r="Z1188" i="4" s="1"/>
  <c r="Y1187" i="4"/>
  <c r="Z1187" i="4" s="1"/>
  <c r="Y1186" i="4"/>
  <c r="Z1186" i="4" s="1"/>
  <c r="Y1185" i="4"/>
  <c r="Z1185" i="4" s="1"/>
  <c r="Y1184" i="4"/>
  <c r="Z1184" i="4" s="1"/>
  <c r="Y1183" i="4"/>
  <c r="Z1183" i="4" s="1"/>
  <c r="Y1182" i="4"/>
  <c r="Z1182" i="4" s="1"/>
  <c r="Y1181" i="4"/>
  <c r="Z1181" i="4" s="1"/>
  <c r="Y1180" i="4"/>
  <c r="Z1180" i="4" s="1"/>
  <c r="Y1179" i="4"/>
  <c r="Z1179" i="4" s="1"/>
  <c r="Y1178" i="4"/>
  <c r="Z1178" i="4" s="1"/>
  <c r="Y1177" i="4"/>
  <c r="Z1177" i="4" s="1"/>
  <c r="Y1176" i="4"/>
  <c r="Z1176" i="4" s="1"/>
  <c r="Y1175" i="4"/>
  <c r="Z1175" i="4" s="1"/>
  <c r="Y1174" i="4"/>
  <c r="Z1174" i="4" s="1"/>
  <c r="Y1173" i="4"/>
  <c r="Z1173" i="4" s="1"/>
  <c r="Y1172" i="4"/>
  <c r="Z1172" i="4" s="1"/>
  <c r="Y1171" i="4"/>
  <c r="Z1171" i="4" s="1"/>
  <c r="Y1170" i="4"/>
  <c r="Z1170" i="4" s="1"/>
  <c r="Y1169" i="4"/>
  <c r="Z1169" i="4" s="1"/>
  <c r="Y1168" i="4"/>
  <c r="Z1168" i="4" s="1"/>
  <c r="Y1167" i="4"/>
  <c r="Z1167" i="4" s="1"/>
  <c r="Y1166" i="4"/>
  <c r="Z1166" i="4" s="1"/>
  <c r="Y1165" i="4"/>
  <c r="Z1165" i="4" s="1"/>
  <c r="Y1164" i="4"/>
  <c r="Z1164" i="4" s="1"/>
  <c r="Y1163" i="4"/>
  <c r="Z1163" i="4" s="1"/>
  <c r="Y1162" i="4"/>
  <c r="Z1162" i="4" s="1"/>
  <c r="Y1161" i="4"/>
  <c r="Z1161" i="4" s="1"/>
  <c r="Y1160" i="4"/>
  <c r="Z1160" i="4" s="1"/>
  <c r="Y1159" i="4"/>
  <c r="Z1159" i="4" s="1"/>
  <c r="Y1158" i="4"/>
  <c r="Z1158" i="4" s="1"/>
  <c r="Y1157" i="4"/>
  <c r="Z1157" i="4" s="1"/>
  <c r="Y1156" i="4"/>
  <c r="Z1156" i="4" s="1"/>
  <c r="Y1155" i="4"/>
  <c r="Z1155" i="4" s="1"/>
  <c r="Y1154" i="4"/>
  <c r="Z1154" i="4" s="1"/>
  <c r="Y1153" i="4"/>
  <c r="Z1153" i="4" s="1"/>
  <c r="Y1152" i="4"/>
  <c r="Z1152" i="4" s="1"/>
  <c r="Y1151" i="4"/>
  <c r="Z1151" i="4" s="1"/>
  <c r="Y1150" i="4"/>
  <c r="Z1150" i="4" s="1"/>
  <c r="Y1149" i="4"/>
  <c r="Z1149" i="4" s="1"/>
  <c r="Y1148" i="4"/>
  <c r="Z1148" i="4" s="1"/>
  <c r="Y1147" i="4"/>
  <c r="Z1147" i="4" s="1"/>
  <c r="Y1146" i="4"/>
  <c r="Z1146" i="4" s="1"/>
  <c r="Y1145" i="4"/>
  <c r="Z1145" i="4" s="1"/>
  <c r="Y1144" i="4"/>
  <c r="Z1144" i="4" s="1"/>
  <c r="Y1143" i="4"/>
  <c r="Z1143" i="4" s="1"/>
  <c r="Y1142" i="4"/>
  <c r="Z1142" i="4" s="1"/>
  <c r="Y620" i="4"/>
  <c r="Z620" i="4" s="1"/>
  <c r="Y619" i="4"/>
  <c r="Z619" i="4" s="1"/>
  <c r="Y617" i="4"/>
  <c r="Z617" i="4" s="1"/>
  <c r="Y1141" i="4"/>
  <c r="Z1141" i="4" s="1"/>
  <c r="Y1139" i="4"/>
  <c r="Z1139" i="4" s="1"/>
  <c r="Y1138" i="4"/>
  <c r="Z1138" i="4" s="1"/>
  <c r="Y1137" i="4"/>
  <c r="Z1137" i="4" s="1"/>
  <c r="Y1136" i="4"/>
  <c r="Z1136" i="4" s="1"/>
  <c r="Y1135" i="4"/>
  <c r="Z1135" i="4" s="1"/>
  <c r="Y1134" i="4"/>
  <c r="Z1134" i="4" s="1"/>
  <c r="Y1133" i="4"/>
  <c r="Z1133" i="4" s="1"/>
  <c r="Y1132" i="4"/>
  <c r="Z1132" i="4" s="1"/>
  <c r="Y1131" i="4"/>
  <c r="Z1131" i="4" s="1"/>
  <c r="Y1130" i="4"/>
  <c r="Z1130" i="4" s="1"/>
  <c r="Y1129" i="4"/>
  <c r="Z1129" i="4" s="1"/>
  <c r="Y1128" i="4"/>
  <c r="Z1128" i="4" s="1"/>
  <c r="Y597" i="4"/>
  <c r="Z597" i="4" s="1"/>
  <c r="Y596" i="4"/>
  <c r="Z596" i="4" s="1"/>
  <c r="Y595" i="4"/>
  <c r="Z595" i="4" s="1"/>
  <c r="Y1127" i="4"/>
  <c r="Z1127" i="4" s="1"/>
  <c r="Y1126" i="4"/>
  <c r="Z1126" i="4" s="1"/>
  <c r="Y1125" i="4"/>
  <c r="Z1125" i="4" s="1"/>
  <c r="Y1124" i="4"/>
  <c r="Z1124" i="4" s="1"/>
  <c r="Y1123" i="4"/>
  <c r="Z1123" i="4" s="1"/>
  <c r="Y1122" i="4"/>
  <c r="Z1122" i="4" s="1"/>
  <c r="Y1121" i="4"/>
  <c r="Z1121" i="4" s="1"/>
  <c r="Y1120" i="4"/>
  <c r="Z1120" i="4" s="1"/>
  <c r="Y1119" i="4"/>
  <c r="Z1119" i="4" s="1"/>
  <c r="Y1118" i="4"/>
  <c r="Z1118" i="4" s="1"/>
  <c r="Y1117" i="4"/>
  <c r="Z1117" i="4" s="1"/>
  <c r="Y1116" i="4"/>
  <c r="Z1116" i="4" s="1"/>
  <c r="Y1115" i="4"/>
  <c r="Z1115" i="4" s="1"/>
  <c r="Y1114" i="4"/>
  <c r="Z1114" i="4" s="1"/>
  <c r="Y1113" i="4"/>
  <c r="Z1113" i="4" s="1"/>
  <c r="Y1112" i="4"/>
  <c r="Z1112" i="4" s="1"/>
  <c r="Y1111" i="4"/>
  <c r="Z1111" i="4" s="1"/>
  <c r="Y1110" i="4"/>
  <c r="Z1110" i="4" s="1"/>
  <c r="Y1109" i="4"/>
  <c r="Z1109" i="4" s="1"/>
  <c r="Y1108" i="4"/>
  <c r="Z1108" i="4" s="1"/>
  <c r="Y1107" i="4"/>
  <c r="Z1107" i="4" s="1"/>
  <c r="Y1106" i="4"/>
  <c r="Z1106" i="4" s="1"/>
  <c r="Y1105" i="4"/>
  <c r="Z1105" i="4" s="1"/>
  <c r="Y1104" i="4"/>
  <c r="Z1104" i="4" s="1"/>
  <c r="D56" i="93"/>
  <c r="D55" i="93"/>
  <c r="D54" i="93"/>
  <c r="D53" i="93"/>
  <c r="D52" i="93"/>
  <c r="D51" i="93"/>
  <c r="D50" i="93"/>
  <c r="D56" i="92"/>
  <c r="D55" i="92"/>
  <c r="D54" i="92"/>
  <c r="D53" i="92"/>
  <c r="D52" i="92"/>
  <c r="D51" i="92"/>
  <c r="D50" i="92"/>
  <c r="D56" i="91"/>
  <c r="D55" i="91"/>
  <c r="D54" i="91"/>
  <c r="D53" i="91"/>
  <c r="D52" i="91"/>
  <c r="D51" i="91"/>
  <c r="D50" i="91"/>
  <c r="D56" i="87"/>
  <c r="D55" i="87"/>
  <c r="D54" i="87"/>
  <c r="D53" i="87"/>
  <c r="D52" i="87"/>
  <c r="D51" i="87"/>
  <c r="D50" i="87"/>
  <c r="D56" i="86"/>
  <c r="D55" i="86"/>
  <c r="D54" i="86"/>
  <c r="D53" i="86"/>
  <c r="D52" i="86"/>
  <c r="D51" i="86"/>
  <c r="D50" i="86"/>
  <c r="D56" i="90"/>
  <c r="D55" i="90"/>
  <c r="D54" i="90"/>
  <c r="D53" i="90"/>
  <c r="D52" i="90"/>
  <c r="D51" i="90"/>
  <c r="D50" i="90"/>
  <c r="D56" i="89"/>
  <c r="D55" i="89"/>
  <c r="D54" i="89"/>
  <c r="D53" i="89"/>
  <c r="D52" i="89"/>
  <c r="D51" i="89"/>
  <c r="D50" i="89"/>
  <c r="D56" i="88" l="1"/>
  <c r="D55" i="88"/>
  <c r="D54" i="88"/>
  <c r="D53" i="88"/>
  <c r="D52" i="88"/>
  <c r="D51" i="88"/>
  <c r="D50" i="88"/>
  <c r="Y1103" i="4"/>
  <c r="Z1103" i="4" s="1"/>
  <c r="Y1102" i="4"/>
  <c r="Z1102" i="4" s="1"/>
  <c r="Y1101" i="4"/>
  <c r="Z1101" i="4" s="1"/>
  <c r="Y1100" i="4"/>
  <c r="Z1100" i="4" s="1"/>
  <c r="Y1099" i="4"/>
  <c r="Z1099" i="4" s="1"/>
  <c r="Y1098" i="4"/>
  <c r="Z1098" i="4" s="1"/>
  <c r="Y1097" i="4"/>
  <c r="Z1097" i="4" s="1"/>
  <c r="Y1096" i="4"/>
  <c r="Z1096" i="4" s="1"/>
  <c r="Y1095" i="4"/>
  <c r="Z1095" i="4" s="1"/>
  <c r="Y1094" i="4"/>
  <c r="Z1094" i="4" s="1"/>
  <c r="Y1093" i="4"/>
  <c r="Z1093" i="4" s="1"/>
  <c r="Y1092" i="4"/>
  <c r="Z1092" i="4" s="1"/>
  <c r="Y1091" i="4"/>
  <c r="Z1091" i="4" s="1"/>
  <c r="Y1090" i="4"/>
  <c r="Z1090" i="4" s="1"/>
  <c r="Y1089" i="4"/>
  <c r="Z1089" i="4" s="1"/>
  <c r="Y1088" i="4"/>
  <c r="Z1088" i="4" s="1"/>
  <c r="Y1087" i="4"/>
  <c r="Z1087" i="4" s="1"/>
  <c r="Y1364" i="4"/>
  <c r="Z1364" i="4" s="1"/>
  <c r="Y1360" i="4"/>
  <c r="Z1360" i="4" s="1"/>
  <c r="Y1358" i="4"/>
  <c r="Z1358" i="4" s="1"/>
  <c r="Y1353" i="4"/>
  <c r="Z1353" i="4" s="1"/>
  <c r="Y1084" i="4"/>
  <c r="Z1084" i="4" s="1"/>
  <c r="Y1083" i="4"/>
  <c r="Z1083" i="4" s="1"/>
  <c r="Y460" i="4"/>
  <c r="Z460" i="4" s="1"/>
  <c r="Y459" i="4"/>
  <c r="Z459" i="4" s="1"/>
  <c r="Y450" i="4"/>
  <c r="Z450" i="4" s="1"/>
  <c r="Y448" i="4"/>
  <c r="Z448" i="4" s="1"/>
  <c r="Y447" i="4"/>
  <c r="Z447" i="4" s="1"/>
  <c r="Y1082" i="4"/>
  <c r="Z1082" i="4" s="1"/>
  <c r="Y1080" i="4"/>
  <c r="Z1080" i="4" s="1"/>
  <c r="Y1079" i="4"/>
  <c r="Z1079" i="4" s="1"/>
  <c r="Y1078" i="4"/>
  <c r="Z1078" i="4" s="1"/>
  <c r="Y1077" i="4"/>
  <c r="Z1077" i="4" s="1"/>
  <c r="Y1076" i="4"/>
  <c r="Z1076" i="4" s="1"/>
  <c r="Y1075" i="4"/>
  <c r="Z1075" i="4" s="1"/>
  <c r="Y1074" i="4"/>
  <c r="Z1074" i="4" s="1"/>
  <c r="Y1348" i="4"/>
  <c r="Z1348" i="4" s="1"/>
  <c r="Y1347" i="4"/>
  <c r="Z1347" i="4" s="1"/>
  <c r="Y1073" i="4"/>
  <c r="Z1073" i="4" s="1"/>
  <c r="Y436" i="4"/>
  <c r="Z436" i="4" s="1"/>
  <c r="Y435" i="4"/>
  <c r="Z435" i="4" s="1"/>
  <c r="Y1343" i="4"/>
  <c r="Z1343" i="4" s="1"/>
  <c r="Y1342" i="4"/>
  <c r="Z1342" i="4" s="1"/>
  <c r="Y1340" i="4"/>
  <c r="Z1340" i="4" s="1"/>
  <c r="Y1338" i="4"/>
  <c r="Z1338" i="4" s="1"/>
  <c r="Y1337" i="4"/>
  <c r="Z1337" i="4" s="1"/>
  <c r="Y1072" i="4"/>
  <c r="Z1072" i="4" s="1"/>
  <c r="Y1071" i="4"/>
  <c r="Z1071" i="4" s="1"/>
  <c r="Y1070" i="4"/>
  <c r="Z1070" i="4" s="1"/>
  <c r="Y1334" i="4"/>
  <c r="Z1334" i="4" s="1"/>
  <c r="Y1332" i="4"/>
  <c r="Z1332" i="4" s="1"/>
  <c r="Y1331" i="4"/>
  <c r="Z1331" i="4" s="1"/>
  <c r="Y426" i="4"/>
  <c r="Z426" i="4" s="1"/>
  <c r="Y425" i="4"/>
  <c r="Z425" i="4" s="1"/>
  <c r="Y416" i="4"/>
  <c r="Z416" i="4" s="1"/>
  <c r="Y1069" i="4"/>
  <c r="Z1069" i="4" s="1"/>
  <c r="Y1068" i="4"/>
  <c r="Z1068" i="4" s="1"/>
  <c r="Y1067" i="4"/>
  <c r="Z1067" i="4" s="1"/>
  <c r="Y1066" i="4"/>
  <c r="Z1066" i="4" s="1"/>
  <c r="Y1065" i="4"/>
  <c r="Z1065" i="4" s="1"/>
  <c r="Y1064" i="4"/>
  <c r="Z1064" i="4" s="1"/>
  <c r="Y1063" i="4"/>
  <c r="Z1063" i="4" s="1"/>
  <c r="Y1330" i="4"/>
  <c r="Z1330" i="4" s="1"/>
  <c r="Y1328" i="4"/>
  <c r="Z1328" i="4" s="1"/>
  <c r="Y1327" i="4"/>
  <c r="Z1327" i="4" s="1"/>
  <c r="Y1322" i="4"/>
  <c r="Z1322" i="4" s="1"/>
  <c r="Y1321" i="4"/>
  <c r="Z1321" i="4" s="1"/>
  <c r="Y1062" i="4"/>
  <c r="Z1062" i="4" s="1"/>
  <c r="Y1061" i="4"/>
  <c r="Z1061" i="4" s="1"/>
  <c r="Y1060" i="4"/>
  <c r="Z1060" i="4" s="1"/>
  <c r="Y1059" i="4"/>
  <c r="Z1059" i="4" s="1"/>
  <c r="Y1058" i="4"/>
  <c r="Z1058" i="4" s="1"/>
  <c r="Y1057" i="4"/>
  <c r="Z1057" i="4" s="1"/>
  <c r="Y1056" i="4"/>
  <c r="Z1056" i="4" s="1"/>
  <c r="Y1055" i="4"/>
  <c r="Z1055" i="4" s="1"/>
  <c r="Y1054" i="4"/>
  <c r="Z1054" i="4" s="1"/>
  <c r="Y1053" i="4"/>
  <c r="Z1053" i="4" s="1"/>
  <c r="Y1052" i="4"/>
  <c r="Z1052" i="4" s="1"/>
  <c r="Y1051" i="4"/>
  <c r="Z1051" i="4" s="1"/>
  <c r="Y1050" i="4"/>
  <c r="Z1050" i="4" s="1"/>
  <c r="Y1049" i="4"/>
  <c r="Z1049" i="4" s="1"/>
  <c r="Y1048" i="4"/>
  <c r="Z1048" i="4" s="1"/>
  <c r="Y1047" i="4"/>
  <c r="Z1047" i="4" s="1"/>
  <c r="Y1046" i="4"/>
  <c r="Z1046" i="4" s="1"/>
  <c r="Y1320" i="4"/>
  <c r="Z1320" i="4" s="1"/>
  <c r="Y1319" i="4"/>
  <c r="Z1319" i="4" s="1"/>
  <c r="Y1318" i="4"/>
  <c r="Z1318" i="4" s="1"/>
  <c r="Y1045" i="4"/>
  <c r="Z1045" i="4" s="1"/>
  <c r="Y1044" i="4"/>
  <c r="Z1044" i="4" s="1"/>
  <c r="Y1043" i="4"/>
  <c r="Z1043" i="4" s="1"/>
  <c r="Y1042" i="4"/>
  <c r="Z1042" i="4" s="1"/>
  <c r="Y1041" i="4"/>
  <c r="Z1041" i="4" s="1"/>
  <c r="Y1040" i="4"/>
  <c r="Z1040" i="4" s="1"/>
  <c r="Y1039" i="4"/>
  <c r="Z1039" i="4" s="1"/>
  <c r="Y1315" i="4"/>
  <c r="Z1315" i="4" s="1"/>
  <c r="Y1314" i="4"/>
  <c r="Z1314" i="4" s="1"/>
  <c r="Y1313" i="4"/>
  <c r="Z1313" i="4" s="1"/>
  <c r="Y1038" i="4"/>
  <c r="Z1038" i="4" s="1"/>
  <c r="Y1308" i="4"/>
  <c r="Z1308" i="4" s="1"/>
  <c r="Y1307" i="4"/>
  <c r="Z1307" i="4" s="1"/>
  <c r="Y1037" i="4"/>
  <c r="Z1037" i="4" s="1"/>
  <c r="Y1036" i="4"/>
  <c r="Z1036" i="4" s="1"/>
  <c r="Y1035" i="4"/>
  <c r="Z1035" i="4" s="1"/>
  <c r="Y1034" i="4"/>
  <c r="Z1034" i="4" s="1"/>
  <c r="Y1033" i="4"/>
  <c r="Z1033" i="4" s="1"/>
  <c r="Y1032" i="4"/>
  <c r="Z1032" i="4" s="1"/>
  <c r="Y1031" i="4"/>
  <c r="Z1031" i="4" s="1"/>
  <c r="Y1030" i="4"/>
  <c r="Z1030" i="4" s="1"/>
  <c r="Y1029" i="4"/>
  <c r="Z1029" i="4" s="1"/>
  <c r="Y1028" i="4"/>
  <c r="Z1028" i="4" s="1"/>
  <c r="Y1027" i="4"/>
  <c r="Z1027" i="4" s="1"/>
  <c r="Y1026" i="4"/>
  <c r="Z1026" i="4" s="1"/>
  <c r="Y1025" i="4"/>
  <c r="Z1025" i="4" s="1"/>
  <c r="Y1024" i="4"/>
  <c r="Z1024" i="4" s="1"/>
  <c r="Y1023" i="4"/>
  <c r="Z1023" i="4" s="1"/>
  <c r="Y1022" i="4"/>
  <c r="Z1022" i="4" s="1"/>
  <c r="Y1021" i="4"/>
  <c r="Z1021" i="4" s="1"/>
  <c r="Y1020" i="4"/>
  <c r="Z1020" i="4" s="1"/>
  <c r="Y1019" i="4"/>
  <c r="Z1019" i="4" s="1"/>
  <c r="Y1018" i="4"/>
  <c r="Z1018" i="4" s="1"/>
  <c r="Y1017" i="4"/>
  <c r="Z1017" i="4" s="1"/>
  <c r="Y1016" i="4"/>
  <c r="Z1016" i="4" s="1"/>
  <c r="Y1015" i="4"/>
  <c r="Z1015" i="4" s="1"/>
  <c r="Y1014" i="4"/>
  <c r="Z1014" i="4" s="1"/>
  <c r="Y1013" i="4"/>
  <c r="Z1013" i="4" s="1"/>
  <c r="Y1012" i="4"/>
  <c r="Z1012" i="4" s="1"/>
  <c r="Y1011" i="4"/>
  <c r="Z1011" i="4" s="1"/>
  <c r="Y1010" i="4"/>
  <c r="Z1010" i="4" s="1"/>
  <c r="Y1009" i="4"/>
  <c r="Z1009" i="4" s="1"/>
  <c r="Y1008" i="4"/>
  <c r="Z1008" i="4" s="1"/>
  <c r="Y1007" i="4"/>
  <c r="Z1007" i="4" s="1"/>
  <c r="Y1006" i="4"/>
  <c r="Z1006" i="4" s="1"/>
  <c r="Y1005" i="4"/>
  <c r="Z1005" i="4" s="1"/>
  <c r="Y1004" i="4"/>
  <c r="Z1004" i="4" s="1"/>
  <c r="Y1003" i="4"/>
  <c r="Z1003" i="4" s="1"/>
  <c r="Y1002" i="4"/>
  <c r="Z1002" i="4" s="1"/>
  <c r="Y998" i="4"/>
  <c r="Z998" i="4" s="1"/>
  <c r="Y997" i="4"/>
  <c r="Z997" i="4" s="1"/>
  <c r="Y996" i="4"/>
  <c r="Z996" i="4" s="1"/>
  <c r="Y993" i="4"/>
  <c r="Z993" i="4" s="1"/>
  <c r="Y992" i="4"/>
  <c r="Z992" i="4" s="1"/>
  <c r="Y991" i="4"/>
  <c r="Z991" i="4" s="1"/>
  <c r="Y990" i="4"/>
  <c r="Z990" i="4" s="1"/>
  <c r="Y988" i="4"/>
  <c r="Z988" i="4" s="1"/>
  <c r="Y987" i="4"/>
  <c r="Z987" i="4" s="1"/>
  <c r="Y986" i="4"/>
  <c r="Z986" i="4" s="1"/>
  <c r="Y984" i="4"/>
  <c r="Z984" i="4" s="1"/>
  <c r="Y983" i="4"/>
  <c r="Z983" i="4" s="1"/>
  <c r="Y982" i="4"/>
  <c r="Z982" i="4" s="1"/>
  <c r="Y981" i="4"/>
  <c r="Z981" i="4" s="1"/>
  <c r="Y980" i="4"/>
  <c r="Z980" i="4" s="1"/>
  <c r="Y979" i="4"/>
  <c r="Z979" i="4" s="1"/>
  <c r="Y978" i="4"/>
  <c r="Z978" i="4" s="1"/>
  <c r="Y977" i="4"/>
  <c r="Z977" i="4" s="1"/>
  <c r="Y976" i="4"/>
  <c r="Z976" i="4" s="1"/>
  <c r="Y975" i="4"/>
  <c r="Z975" i="4" s="1"/>
  <c r="Y974" i="4"/>
  <c r="Z974" i="4" s="1"/>
  <c r="Y973" i="4"/>
  <c r="Z973" i="4" s="1"/>
  <c r="Y972" i="4"/>
  <c r="Z972" i="4" s="1"/>
  <c r="Y971" i="4"/>
  <c r="Z971" i="4" s="1"/>
  <c r="Y970" i="4"/>
  <c r="Z970" i="4" s="1"/>
  <c r="Y969" i="4"/>
  <c r="Z969" i="4" s="1"/>
  <c r="Y968" i="4"/>
  <c r="Z968" i="4" s="1"/>
  <c r="Y967" i="4"/>
  <c r="Z967" i="4" s="1"/>
  <c r="Y966" i="4"/>
  <c r="Z966" i="4" s="1"/>
  <c r="Y965" i="4"/>
  <c r="Z965" i="4" s="1"/>
  <c r="Y964" i="4"/>
  <c r="Z964" i="4" s="1"/>
  <c r="Y963" i="4"/>
  <c r="Z963" i="4" s="1"/>
  <c r="Y962" i="4"/>
  <c r="Z962" i="4" s="1"/>
  <c r="Y961" i="4"/>
  <c r="Z961" i="4" s="1"/>
  <c r="Y960" i="4"/>
  <c r="Z960" i="4" s="1"/>
  <c r="Y959" i="4"/>
  <c r="Z959" i="4" s="1"/>
  <c r="Y958" i="4"/>
  <c r="Z958" i="4" s="1"/>
  <c r="Y957" i="4"/>
  <c r="Z957" i="4" s="1"/>
  <c r="Y956" i="4"/>
  <c r="Z956" i="4" s="1"/>
  <c r="Y955" i="4"/>
  <c r="Z955" i="4" s="1"/>
  <c r="Y954" i="4"/>
  <c r="Z954" i="4" s="1"/>
  <c r="Y953" i="4"/>
  <c r="Z953" i="4" s="1"/>
  <c r="Y952" i="4"/>
  <c r="Z952" i="4" s="1"/>
  <c r="Y951" i="4"/>
  <c r="Z951" i="4" s="1"/>
  <c r="Y950" i="4"/>
  <c r="Z950" i="4" s="1"/>
  <c r="Y949" i="4"/>
  <c r="Z949" i="4" s="1"/>
  <c r="Y948" i="4"/>
  <c r="Z948" i="4" s="1"/>
  <c r="Y947" i="4"/>
  <c r="Z947" i="4" s="1"/>
  <c r="Y10" i="4"/>
  <c r="Z10" i="4" s="1"/>
  <c r="Y9" i="4"/>
  <c r="Z9" i="4" s="1"/>
  <c r="Y8" i="4"/>
  <c r="Z8" i="4" s="1"/>
  <c r="Y7" i="4"/>
  <c r="Z7" i="4" s="1"/>
  <c r="Y930" i="4"/>
  <c r="Z930" i="4" s="1"/>
  <c r="Y929" i="4"/>
  <c r="Z929" i="4" s="1"/>
  <c r="Y928" i="4"/>
  <c r="Z928" i="4" s="1"/>
  <c r="Y927" i="4"/>
  <c r="Z927" i="4" s="1"/>
  <c r="Y926" i="4"/>
  <c r="Z926" i="4" s="1"/>
  <c r="Y925" i="4"/>
  <c r="Z925" i="4" s="1"/>
  <c r="Y924" i="4"/>
  <c r="Z924" i="4" s="1"/>
  <c r="Y920" i="4"/>
  <c r="Z920" i="4" s="1"/>
  <c r="Y919" i="4"/>
  <c r="Z919" i="4" s="1"/>
  <c r="Y918" i="4"/>
  <c r="Z918" i="4" s="1"/>
  <c r="Y915" i="4"/>
  <c r="Z915" i="4" s="1"/>
  <c r="Y914" i="4"/>
  <c r="Z914" i="4" s="1"/>
  <c r="Y913" i="4"/>
  <c r="Z913" i="4" s="1"/>
  <c r="Y912" i="4"/>
  <c r="Z912" i="4" s="1"/>
  <c r="Y905" i="4"/>
  <c r="Z905" i="4" s="1"/>
  <c r="Y904" i="4"/>
  <c r="Z904" i="4" s="1"/>
  <c r="Y903" i="4"/>
  <c r="Z903" i="4" s="1"/>
  <c r="Y902" i="4"/>
  <c r="Z902" i="4" s="1"/>
  <c r="Y891" i="4"/>
  <c r="Z891" i="4" s="1"/>
  <c r="Y890" i="4"/>
  <c r="Z890" i="4" s="1"/>
  <c r="Y889" i="4"/>
  <c r="Z889" i="4" s="1"/>
  <c r="Y888" i="4"/>
  <c r="Z888" i="4" s="1"/>
  <c r="Y879" i="4"/>
  <c r="Z879" i="4" s="1"/>
  <c r="Y878" i="4"/>
  <c r="Z878" i="4" s="1"/>
  <c r="Y877" i="4"/>
  <c r="Z877" i="4" s="1"/>
  <c r="Y876" i="4"/>
  <c r="Z876" i="4" s="1"/>
  <c r="Y849" i="4"/>
  <c r="Z849" i="4" s="1"/>
  <c r="Y848" i="4"/>
  <c r="Z848" i="4" s="1"/>
  <c r="Y847" i="4"/>
  <c r="Z847" i="4" s="1"/>
  <c r="Y846" i="4"/>
  <c r="Z846" i="4" s="1"/>
  <c r="Y845" i="4"/>
  <c r="Z845" i="4" s="1"/>
  <c r="Y844" i="4"/>
  <c r="Z844" i="4" s="1"/>
  <c r="Y843" i="4"/>
  <c r="Z843" i="4" s="1"/>
  <c r="Y842" i="4"/>
  <c r="Z842" i="4" s="1"/>
  <c r="Y833" i="4"/>
  <c r="Z833" i="4" s="1"/>
  <c r="Y832" i="4"/>
  <c r="Z832" i="4" s="1"/>
  <c r="Y831" i="4"/>
  <c r="Z831" i="4" s="1"/>
  <c r="Y830" i="4"/>
  <c r="Z830" i="4" s="1"/>
  <c r="Y819" i="4"/>
  <c r="Z819" i="4" s="1"/>
  <c r="Y818" i="4"/>
  <c r="Z818" i="4" s="1"/>
  <c r="Y817" i="4"/>
  <c r="Z817" i="4" s="1"/>
  <c r="Y810" i="4"/>
  <c r="Z810" i="4" s="1"/>
  <c r="Y809" i="4"/>
  <c r="Z809" i="4" s="1"/>
  <c r="Y808" i="4"/>
  <c r="Z808" i="4" s="1"/>
  <c r="Y807" i="4"/>
  <c r="Z807" i="4" s="1"/>
  <c r="Y804" i="4"/>
  <c r="Z804" i="4" s="1"/>
  <c r="Y803" i="4"/>
  <c r="Z803" i="4" s="1"/>
  <c r="Y802" i="4"/>
  <c r="Z802" i="4" s="1"/>
  <c r="Y801" i="4"/>
  <c r="Z801" i="4" s="1"/>
  <c r="Y796" i="4"/>
  <c r="Z796" i="4" s="1"/>
  <c r="Y795" i="4"/>
  <c r="Z795" i="4" s="1"/>
  <c r="Y794" i="4"/>
  <c r="Z794" i="4" s="1"/>
  <c r="Y793" i="4"/>
  <c r="Z793" i="4" s="1"/>
  <c r="Y790" i="4"/>
  <c r="Z790" i="4" s="1"/>
  <c r="Y789" i="4"/>
  <c r="Z789" i="4" s="1"/>
  <c r="Y788" i="4"/>
  <c r="Z788" i="4" s="1"/>
  <c r="Y787" i="4"/>
  <c r="Z787" i="4" s="1"/>
  <c r="Y786" i="4"/>
  <c r="Z786" i="4" s="1"/>
  <c r="Y785" i="4"/>
  <c r="Z785" i="4" s="1"/>
  <c r="Y784" i="4"/>
  <c r="Z784" i="4" s="1"/>
  <c r="Y783" i="4"/>
  <c r="Z783" i="4" s="1"/>
  <c r="Y771" i="4"/>
  <c r="Z771" i="4" s="1"/>
  <c r="Y770" i="4"/>
  <c r="Z770" i="4" s="1"/>
  <c r="Y769" i="4"/>
  <c r="Z769" i="4" s="1"/>
  <c r="Y764" i="4"/>
  <c r="Z764" i="4" s="1"/>
  <c r="Y763" i="4"/>
  <c r="Z763" i="4" s="1"/>
  <c r="Y762" i="4"/>
  <c r="Z762" i="4" s="1"/>
  <c r="Y761" i="4"/>
  <c r="Z761" i="4" s="1"/>
  <c r="Y760" i="4"/>
  <c r="Z760" i="4" s="1"/>
  <c r="Y759" i="4"/>
  <c r="Z759" i="4" s="1"/>
  <c r="Y758" i="4"/>
  <c r="Z758" i="4" s="1"/>
  <c r="Y757" i="4"/>
  <c r="Z757" i="4" s="1"/>
  <c r="Y744" i="4"/>
  <c r="Z744" i="4" s="1"/>
  <c r="Y743" i="4"/>
  <c r="Z743" i="4" s="1"/>
  <c r="Y742" i="4"/>
  <c r="Z742" i="4" s="1"/>
  <c r="Y741" i="4"/>
  <c r="Z741" i="4" s="1"/>
  <c r="Y692" i="4"/>
  <c r="Z692" i="4" s="1"/>
  <c r="Y691" i="4"/>
  <c r="Z691" i="4" s="1"/>
  <c r="Y694" i="4"/>
  <c r="Z694" i="4" s="1"/>
  <c r="Y693" i="4"/>
  <c r="Z693" i="4" s="1"/>
  <c r="Y686" i="4"/>
  <c r="Z686" i="4" s="1"/>
  <c r="Y685" i="4"/>
  <c r="Z685" i="4" s="1"/>
  <c r="Y684" i="4"/>
  <c r="Z684" i="4" s="1"/>
  <c r="Y683" i="4"/>
  <c r="Z683" i="4" s="1"/>
  <c r="Y672" i="4"/>
  <c r="Z672" i="4" s="1"/>
  <c r="Y671" i="4"/>
  <c r="Z671" i="4" s="1"/>
  <c r="Y670" i="4"/>
  <c r="Z670" i="4" s="1"/>
  <c r="Y669" i="4"/>
  <c r="Z669" i="4" s="1"/>
  <c r="Y668" i="4"/>
  <c r="Z668" i="4" s="1"/>
  <c r="Y667" i="4"/>
  <c r="Z667" i="4" s="1"/>
  <c r="Y666" i="4"/>
  <c r="Z666" i="4" s="1"/>
  <c r="Y661" i="4"/>
  <c r="Z661" i="4" s="1"/>
  <c r="Y660" i="4"/>
  <c r="Z660" i="4" s="1"/>
  <c r="Y659" i="4"/>
  <c r="Z659" i="4" s="1"/>
  <c r="Y650" i="4"/>
  <c r="Z650" i="4" s="1"/>
  <c r="Y649" i="4"/>
  <c r="Z649" i="4" s="1"/>
  <c r="Y648" i="4"/>
  <c r="Z648" i="4" s="1"/>
  <c r="Y647" i="4"/>
  <c r="Z647" i="4" s="1"/>
  <c r="Y646" i="4"/>
  <c r="Z646" i="4" s="1"/>
  <c r="Y645" i="4"/>
  <c r="Z645" i="4" s="1"/>
  <c r="Y644" i="4"/>
  <c r="Z644" i="4" s="1"/>
  <c r="Y643" i="4"/>
  <c r="Z643" i="4" s="1"/>
  <c r="Y638" i="4"/>
  <c r="Z638" i="4" s="1"/>
  <c r="Y637" i="4"/>
  <c r="Z637" i="4" s="1"/>
  <c r="Y636" i="4"/>
  <c r="Z636" i="4" s="1"/>
  <c r="Y635" i="4"/>
  <c r="Z635" i="4" s="1"/>
  <c r="Y632" i="4"/>
  <c r="Z632" i="4" s="1"/>
  <c r="Y631" i="4"/>
  <c r="Z631" i="4" s="1"/>
  <c r="Y630" i="4"/>
  <c r="Z630" i="4" s="1"/>
  <c r="Y629" i="4"/>
  <c r="Z629" i="4" s="1"/>
  <c r="Y614" i="4"/>
  <c r="Z614" i="4" s="1"/>
  <c r="Y613" i="4"/>
  <c r="Z613" i="4" s="1"/>
  <c r="Y612" i="4"/>
  <c r="Z612" i="4" s="1"/>
  <c r="Y611" i="4"/>
  <c r="Z611" i="4" s="1"/>
  <c r="Y606" i="4"/>
  <c r="Z606" i="4" s="1"/>
  <c r="Y605" i="4"/>
  <c r="Z605" i="4" s="1"/>
  <c r="Y604" i="4"/>
  <c r="Z604" i="4" s="1"/>
  <c r="Y603" i="4"/>
  <c r="Z603" i="4" s="1"/>
  <c r="Y602" i="4"/>
  <c r="Z602" i="4" s="1"/>
  <c r="Y601" i="4"/>
  <c r="Z601" i="4" s="1"/>
  <c r="Y600" i="4"/>
  <c r="Z600" i="4" s="1"/>
  <c r="Y599" i="4"/>
  <c r="Z599" i="4" s="1"/>
  <c r="Y587" i="4"/>
  <c r="Z587" i="4" s="1"/>
  <c r="Y586" i="4"/>
  <c r="Z586" i="4" s="1"/>
  <c r="Y585" i="4"/>
  <c r="Z585" i="4" s="1"/>
  <c r="Y579" i="4"/>
  <c r="Z579" i="4" s="1"/>
  <c r="Y578" i="4"/>
  <c r="Z578" i="4" s="1"/>
  <c r="Y577" i="4"/>
  <c r="Z577" i="4" s="1"/>
  <c r="Y576" i="4"/>
  <c r="Z576" i="4" s="1"/>
  <c r="Y575" i="4"/>
  <c r="Z575" i="4" s="1"/>
  <c r="Y574" i="4"/>
  <c r="Z574" i="4" s="1"/>
  <c r="Y573" i="4"/>
  <c r="Z573" i="4" s="1"/>
  <c r="Y560" i="4"/>
  <c r="Z560" i="4" s="1"/>
  <c r="Y559" i="4"/>
  <c r="Z559" i="4" s="1"/>
  <c r="Y558" i="4"/>
  <c r="Z558" i="4" s="1"/>
  <c r="Y557" i="4"/>
  <c r="Z557" i="4" s="1"/>
  <c r="Y534" i="4"/>
  <c r="Z534" i="4" s="1"/>
  <c r="Y533" i="4"/>
  <c r="Z533" i="4" s="1"/>
  <c r="Y532" i="4"/>
  <c r="Z532" i="4" s="1"/>
  <c r="Y531" i="4"/>
  <c r="Z531" i="4" s="1"/>
  <c r="Y526" i="4"/>
  <c r="Z526" i="4" s="1"/>
  <c r="Y525" i="4"/>
  <c r="Z525" i="4" s="1"/>
  <c r="Y524" i="4"/>
  <c r="Z524" i="4" s="1"/>
  <c r="Y523" i="4"/>
  <c r="Z523" i="4" s="1"/>
  <c r="Y522" i="4"/>
  <c r="Z522" i="4" s="1"/>
  <c r="Y521" i="4"/>
  <c r="Z521" i="4" s="1"/>
  <c r="Y520" i="4"/>
  <c r="Z520" i="4" s="1"/>
  <c r="Y519" i="4"/>
  <c r="Z519" i="4" s="1"/>
  <c r="Y516" i="4"/>
  <c r="Z516" i="4" s="1"/>
  <c r="Y515" i="4"/>
  <c r="Z515" i="4" s="1"/>
  <c r="Y514" i="4"/>
  <c r="Z514" i="4" s="1"/>
  <c r="Y513" i="4"/>
  <c r="Z513" i="4" s="1"/>
  <c r="Y508" i="4"/>
  <c r="Z508" i="4" s="1"/>
  <c r="Y507" i="4"/>
  <c r="Z507" i="4" s="1"/>
  <c r="Y506" i="4"/>
  <c r="Z506" i="4" s="1"/>
  <c r="Y505" i="4"/>
  <c r="Z505" i="4" s="1"/>
  <c r="Y496" i="4"/>
  <c r="Z496" i="4" s="1"/>
  <c r="Y495" i="4"/>
  <c r="Z495" i="4" s="1"/>
  <c r="Y494" i="4"/>
  <c r="Z494" i="4" s="1"/>
  <c r="Y493" i="4"/>
  <c r="Z493" i="4" s="1"/>
  <c r="Y483" i="4"/>
  <c r="Z483" i="4" s="1"/>
  <c r="Y482" i="4"/>
  <c r="Z482" i="4" s="1"/>
  <c r="Y481" i="4"/>
  <c r="Z481" i="4" s="1"/>
  <c r="Y480" i="4"/>
  <c r="Z480" i="4" s="1"/>
  <c r="Y458" i="4"/>
  <c r="Z458" i="4" s="1"/>
  <c r="Y457" i="4"/>
  <c r="Z457" i="4" s="1"/>
  <c r="Y456" i="4"/>
  <c r="Z456" i="4" s="1"/>
  <c r="Y455" i="4"/>
  <c r="Z455" i="4" s="1"/>
  <c r="Y454" i="4"/>
  <c r="Z454" i="4" s="1"/>
  <c r="Y453" i="4"/>
  <c r="Z453" i="4" s="1"/>
  <c r="Y446" i="4"/>
  <c r="Z446" i="4" s="1"/>
  <c r="Y445" i="4"/>
  <c r="Z445" i="4" s="1"/>
  <c r="Y444" i="4"/>
  <c r="Z444" i="4" s="1"/>
  <c r="Y443" i="4"/>
  <c r="Z443" i="4" s="1"/>
  <c r="Y413" i="4"/>
  <c r="Z413" i="4" s="1"/>
  <c r="Y412" i="4"/>
  <c r="Z412" i="4" s="1"/>
  <c r="Y411" i="4"/>
  <c r="Z411" i="4" s="1"/>
  <c r="Y410" i="4"/>
  <c r="Z410" i="4" s="1"/>
  <c r="Y405" i="4"/>
  <c r="Z405" i="4" s="1"/>
  <c r="Y404" i="4"/>
  <c r="Z404" i="4" s="1"/>
  <c r="Y403" i="4"/>
  <c r="Z403" i="4" s="1"/>
  <c r="Y402" i="4"/>
  <c r="Z402" i="4" s="1"/>
  <c r="Y395" i="4"/>
  <c r="Z395" i="4" s="1"/>
  <c r="Y394" i="4"/>
  <c r="Z394" i="4" s="1"/>
  <c r="Y393" i="4"/>
  <c r="Z393" i="4" s="1"/>
  <c r="Y392" i="4"/>
  <c r="Z392" i="4" s="1"/>
  <c r="Y390" i="4"/>
  <c r="Z390" i="4" s="1"/>
  <c r="Y389" i="4"/>
  <c r="Z389" i="4" s="1"/>
  <c r="Y388" i="4"/>
  <c r="Z388" i="4" s="1"/>
  <c r="Y387" i="4"/>
  <c r="Z387" i="4" s="1"/>
  <c r="Y386" i="4"/>
  <c r="Z386" i="4" s="1"/>
  <c r="Y385" i="4"/>
  <c r="Z385" i="4" s="1"/>
  <c r="Y384" i="4"/>
  <c r="Z384" i="4" s="1"/>
  <c r="Y383" i="4"/>
  <c r="Z383" i="4" s="1"/>
  <c r="Y382" i="4"/>
  <c r="Z382" i="4" s="1"/>
  <c r="Y381" i="4"/>
  <c r="Z381" i="4" s="1"/>
  <c r="Y380" i="4"/>
  <c r="Z380" i="4" s="1"/>
  <c r="Y371" i="4"/>
  <c r="Z371" i="4" s="1"/>
  <c r="Y370" i="4"/>
  <c r="Z370" i="4" s="1"/>
  <c r="Y369" i="4"/>
  <c r="Z369" i="4" s="1"/>
  <c r="Y368" i="4"/>
  <c r="Z368" i="4" s="1"/>
  <c r="Y363" i="4"/>
  <c r="Z363" i="4" s="1"/>
  <c r="Y362" i="4"/>
  <c r="Z362" i="4" s="1"/>
  <c r="Y361" i="4"/>
  <c r="Z361" i="4" s="1"/>
  <c r="Y360" i="4"/>
  <c r="Z360" i="4" s="1"/>
  <c r="Y345" i="4"/>
  <c r="Z345" i="4" s="1"/>
  <c r="Y344" i="4"/>
  <c r="Z344" i="4" s="1"/>
  <c r="Y343" i="4"/>
  <c r="Z343" i="4" s="1"/>
  <c r="Y342" i="4"/>
  <c r="Z342" i="4" s="1"/>
  <c r="Y339" i="4"/>
  <c r="Z339" i="4" s="1"/>
  <c r="Y338" i="4"/>
  <c r="Z338" i="4" s="1"/>
  <c r="Y337" i="4"/>
  <c r="Z337" i="4" s="1"/>
  <c r="Y336" i="4"/>
  <c r="Z336" i="4" s="1"/>
  <c r="Y335" i="4"/>
  <c r="Z335" i="4" s="1"/>
  <c r="Y334" i="4"/>
  <c r="Z334" i="4" s="1"/>
  <c r="Y333" i="4"/>
  <c r="Z333" i="4" s="1"/>
  <c r="Y286" i="4"/>
  <c r="Z286" i="4" s="1"/>
  <c r="Y285" i="4"/>
  <c r="Z285" i="4" s="1"/>
  <c r="Y284" i="4"/>
  <c r="Z284" i="4" s="1"/>
  <c r="Y283" i="4"/>
  <c r="Z283" i="4" s="1"/>
  <c r="Y238" i="4"/>
  <c r="Z238" i="4" s="1"/>
  <c r="Y237" i="4"/>
  <c r="Z237" i="4" s="1"/>
  <c r="Y236" i="4"/>
  <c r="Z236" i="4" s="1"/>
  <c r="Y235" i="4"/>
  <c r="Z235" i="4" s="1"/>
  <c r="Y234" i="4"/>
  <c r="Z234" i="4" s="1"/>
  <c r="Y233" i="4"/>
  <c r="Z233" i="4" s="1"/>
  <c r="Y232" i="4"/>
  <c r="Z232" i="4" s="1"/>
  <c r="Y231" i="4"/>
  <c r="Z231" i="4" s="1"/>
  <c r="Y224" i="4"/>
  <c r="Z224" i="4" s="1"/>
  <c r="Y223" i="4"/>
  <c r="Z223" i="4" s="1"/>
  <c r="Y222" i="4"/>
  <c r="Z222" i="4" s="1"/>
  <c r="Y217" i="4"/>
  <c r="Z217" i="4" s="1"/>
  <c r="Y218" i="4"/>
  <c r="Z218" i="4" s="1"/>
  <c r="Y220" i="4"/>
  <c r="Z220" i="4" s="1"/>
  <c r="Y219" i="4"/>
  <c r="Z219" i="4" s="1"/>
  <c r="Y208" i="4"/>
  <c r="Z208" i="4" s="1"/>
  <c r="Y207" i="4"/>
  <c r="Z207" i="4" s="1"/>
  <c r="Y206" i="4"/>
  <c r="Z206" i="4" s="1"/>
  <c r="Y205" i="4"/>
  <c r="Z205" i="4" s="1"/>
  <c r="Y194" i="4"/>
  <c r="Z194" i="4" s="1"/>
  <c r="Y193" i="4"/>
  <c r="Z193" i="4" s="1"/>
  <c r="Y192" i="4"/>
  <c r="Z192" i="4" s="1"/>
  <c r="Y191" i="4"/>
  <c r="Z191" i="4" s="1"/>
  <c r="Y186" i="4"/>
  <c r="Z186" i="4" s="1"/>
  <c r="Y185" i="4"/>
  <c r="Z185" i="4" s="1"/>
  <c r="Y184" i="4"/>
  <c r="Z184" i="4" s="1"/>
  <c r="Y183" i="4"/>
  <c r="Z183" i="4" s="1"/>
  <c r="Y182" i="4"/>
  <c r="Z182" i="4" s="1"/>
  <c r="Y181" i="4"/>
  <c r="Z181" i="4" s="1"/>
  <c r="Y180" i="4"/>
  <c r="Z180" i="4" s="1"/>
  <c r="Y179" i="4"/>
  <c r="Z179" i="4" s="1"/>
  <c r="Y156" i="4"/>
  <c r="Z156" i="4" s="1"/>
  <c r="Y155" i="4"/>
  <c r="Z155" i="4" s="1"/>
  <c r="Y154" i="4"/>
  <c r="Z154" i="4" s="1"/>
  <c r="Y153" i="4"/>
  <c r="Z153" i="4" s="1"/>
  <c r="Y152" i="4"/>
  <c r="Z152" i="4" s="1"/>
  <c r="Y151" i="4"/>
  <c r="Z151" i="4" s="1"/>
  <c r="Y150" i="4"/>
  <c r="Z150" i="4" s="1"/>
  <c r="Y149" i="4"/>
  <c r="Z149" i="4" s="1"/>
  <c r="Y148" i="4"/>
  <c r="Z148" i="4" s="1"/>
  <c r="Y147" i="4"/>
  <c r="Z147" i="4" s="1"/>
  <c r="Y146" i="4"/>
  <c r="Z146" i="4" s="1"/>
  <c r="Y145" i="4"/>
  <c r="Z145" i="4" s="1"/>
  <c r="Y144" i="4"/>
  <c r="Z144" i="4" s="1"/>
  <c r="Y143" i="4"/>
  <c r="Z143" i="4" s="1"/>
  <c r="Y142" i="4"/>
  <c r="Z142" i="4" s="1"/>
  <c r="Y141" i="4"/>
  <c r="Z141" i="4" s="1"/>
  <c r="Y118" i="4"/>
  <c r="Z118" i="4" s="1"/>
  <c r="Y117" i="4"/>
  <c r="Z117" i="4" s="1"/>
  <c r="Y116" i="4"/>
  <c r="Z116" i="4" s="1"/>
  <c r="Y93" i="4"/>
  <c r="Z93" i="4" s="1"/>
  <c r="Y92" i="4"/>
  <c r="Z92" i="4" s="1"/>
  <c r="Y91" i="4"/>
  <c r="Z91" i="4" s="1"/>
  <c r="Y90" i="4"/>
  <c r="Z90" i="4" s="1"/>
  <c r="Y89" i="4"/>
  <c r="Z89" i="4" s="1"/>
  <c r="Y88" i="4"/>
  <c r="Z88" i="4" s="1"/>
  <c r="Y87" i="4"/>
  <c r="Z87" i="4" s="1"/>
  <c r="Y62" i="4"/>
  <c r="Z62" i="4" s="1"/>
  <c r="Y61" i="4"/>
  <c r="Z61" i="4" s="1"/>
  <c r="Y60" i="4"/>
  <c r="Z60" i="4" s="1"/>
  <c r="Y59" i="4"/>
  <c r="Z59" i="4" s="1"/>
  <c r="Y44" i="4"/>
  <c r="Z44" i="4" s="1"/>
  <c r="Y43" i="4"/>
  <c r="Z43" i="4" s="1"/>
  <c r="Y42" i="4"/>
  <c r="Z42" i="4" s="1"/>
  <c r="Y41" i="4"/>
  <c r="Z41" i="4" s="1"/>
  <c r="Y34" i="4"/>
  <c r="Z34" i="4" s="1"/>
  <c r="Y33" i="4"/>
  <c r="Z33" i="4" s="1"/>
  <c r="Y32" i="4"/>
  <c r="Z32" i="4" s="1"/>
  <c r="Y31" i="4"/>
  <c r="Z31" i="4" s="1"/>
  <c r="Y28" i="4"/>
  <c r="Z28" i="4" s="1"/>
  <c r="Y27" i="4"/>
  <c r="Z27" i="4" s="1"/>
  <c r="Y26" i="4"/>
  <c r="Z26" i="4" s="1"/>
  <c r="Y25" i="4"/>
  <c r="Z25" i="4" s="1"/>
  <c r="Y24" i="4"/>
  <c r="Z24" i="4" s="1"/>
  <c r="Y23" i="4"/>
  <c r="Z23" i="4" s="1"/>
  <c r="Y22" i="4"/>
  <c r="Z22" i="4" s="1"/>
  <c r="Y21" i="4"/>
  <c r="Z21" i="4" s="1"/>
  <c r="Y20" i="4"/>
  <c r="Z20" i="4" s="1"/>
  <c r="Y19" i="4"/>
  <c r="Z19" i="4" s="1"/>
  <c r="Y18" i="4"/>
  <c r="Z18" i="4" s="1"/>
  <c r="Y17" i="4"/>
  <c r="Z17" i="4" s="1"/>
  <c r="Y15" i="4"/>
  <c r="Z15" i="4" s="1"/>
  <c r="Y14" i="4"/>
  <c r="Z14" i="4" s="1"/>
  <c r="Y13" i="4"/>
  <c r="Z13" i="4" s="1"/>
  <c r="G1154" i="27"/>
  <c r="H1154" i="27" s="1"/>
  <c r="G1152" i="27"/>
  <c r="H1152" i="27" s="1"/>
  <c r="G1150" i="27"/>
  <c r="H1150" i="27" s="1"/>
  <c r="G1148" i="27"/>
  <c r="H1148" i="27" s="1"/>
  <c r="G1146" i="27"/>
  <c r="H1146" i="27" s="1"/>
  <c r="G1144" i="27"/>
  <c r="H1144" i="27" s="1"/>
  <c r="G1142" i="27"/>
  <c r="H1142" i="27" s="1"/>
  <c r="G1140" i="27"/>
  <c r="H1140" i="27" s="1"/>
  <c r="G1138" i="27"/>
  <c r="H1138" i="27" s="1"/>
  <c r="G1136" i="27"/>
  <c r="H1136" i="27" s="1"/>
  <c r="G1134" i="27"/>
  <c r="H1134" i="27" s="1"/>
  <c r="G1132" i="27"/>
  <c r="H1132" i="27" s="1"/>
  <c r="G1130" i="27"/>
  <c r="H1130" i="27" s="1"/>
  <c r="G1128" i="27"/>
  <c r="H1128" i="27" s="1"/>
  <c r="G1126" i="27"/>
  <c r="H1126" i="27" s="1"/>
  <c r="G1124" i="27"/>
  <c r="H1124" i="27" s="1"/>
  <c r="G1122" i="27"/>
  <c r="H1122" i="27" s="1"/>
  <c r="G1120" i="27"/>
  <c r="H1120" i="27" s="1"/>
  <c r="G1118" i="27"/>
  <c r="H1118" i="27" s="1"/>
  <c r="G1115" i="27"/>
  <c r="H1115" i="27" s="1"/>
  <c r="G1113" i="27"/>
  <c r="H1113" i="27" s="1"/>
  <c r="G1111" i="27"/>
  <c r="H1111" i="27" s="1"/>
  <c r="G1109" i="27"/>
  <c r="H1109" i="27" s="1"/>
  <c r="G1166" i="27"/>
  <c r="H1166" i="27" s="1"/>
  <c r="G1105" i="27"/>
  <c r="H1105" i="27" s="1"/>
  <c r="G1098" i="27"/>
  <c r="H1098" i="27" s="1"/>
  <c r="G1072" i="27"/>
  <c r="H1072" i="27" s="1"/>
  <c r="G1041" i="27"/>
  <c r="H1041" i="27" s="1"/>
  <c r="G1039" i="27"/>
  <c r="H1039" i="27" s="1"/>
  <c r="G1037" i="27"/>
  <c r="H1037" i="27" s="1"/>
  <c r="G1034" i="27"/>
  <c r="H1034" i="27" s="1"/>
  <c r="G1032" i="27"/>
  <c r="H1032" i="27" s="1"/>
  <c r="G1030" i="27"/>
  <c r="H1030" i="27" s="1"/>
  <c r="G1028" i="27"/>
  <c r="H1028" i="27" s="1"/>
  <c r="G1026" i="27"/>
  <c r="H1026" i="27" s="1"/>
  <c r="G1024" i="27"/>
  <c r="H1024" i="27" s="1"/>
  <c r="G1022" i="27"/>
  <c r="H1022" i="27" s="1"/>
  <c r="G1020" i="27"/>
  <c r="H1020" i="27" s="1"/>
  <c r="G1165" i="27"/>
  <c r="H1165" i="27" s="1"/>
  <c r="G1164" i="27"/>
  <c r="H1164" i="27" s="1"/>
  <c r="G1162" i="27"/>
  <c r="H1162" i="27" s="1"/>
  <c r="G1160" i="27"/>
  <c r="H1160" i="27" s="1"/>
  <c r="G1158" i="27"/>
  <c r="H1158" i="27" s="1"/>
  <c r="G1156" i="27"/>
  <c r="H1156" i="27" s="1"/>
  <c r="G1000" i="27"/>
  <c r="H1000" i="27" s="1"/>
  <c r="G994" i="27"/>
  <c r="H994" i="27" s="1"/>
  <c r="G992" i="27"/>
  <c r="H992" i="27" s="1"/>
  <c r="G990" i="27"/>
  <c r="H990" i="27" s="1"/>
  <c r="G988" i="27"/>
  <c r="H988" i="27" s="1"/>
  <c r="G986" i="27"/>
  <c r="H986" i="27" s="1"/>
  <c r="G984" i="27"/>
  <c r="H984" i="27" s="1"/>
  <c r="G982" i="27"/>
  <c r="H982" i="27" s="1"/>
  <c r="G980" i="27"/>
  <c r="H980" i="27" s="1"/>
  <c r="G978" i="27"/>
  <c r="H978" i="27" s="1"/>
  <c r="G976" i="27"/>
  <c r="H976" i="27" s="1"/>
  <c r="G974" i="27"/>
  <c r="H974" i="27" s="1"/>
  <c r="G972" i="27"/>
  <c r="H972" i="27" s="1"/>
  <c r="G968" i="27"/>
  <c r="H968" i="27" s="1"/>
  <c r="G970" i="27"/>
  <c r="H970" i="27" s="1"/>
  <c r="G966" i="27"/>
  <c r="H966" i="27" s="1"/>
  <c r="D56" i="85"/>
  <c r="D55" i="85"/>
  <c r="D54" i="85"/>
  <c r="D53" i="85"/>
  <c r="D52" i="85"/>
  <c r="D51" i="85"/>
  <c r="D50" i="85"/>
  <c r="D56" i="83"/>
  <c r="D55" i="83"/>
  <c r="D54" i="83"/>
  <c r="D53" i="83"/>
  <c r="D52" i="83"/>
  <c r="D51" i="83"/>
  <c r="D50" i="83"/>
  <c r="D56" i="82" l="1"/>
  <c r="D55" i="82"/>
  <c r="D54" i="82"/>
  <c r="D53" i="82"/>
  <c r="D52" i="82"/>
  <c r="D51" i="82"/>
  <c r="D50" i="82"/>
  <c r="G964" i="27"/>
  <c r="H964" i="27" s="1"/>
  <c r="G962" i="27"/>
  <c r="H962" i="27" s="1"/>
  <c r="G960" i="27"/>
  <c r="H960" i="27" s="1"/>
  <c r="G958" i="27"/>
  <c r="H958" i="27" s="1"/>
  <c r="G956" i="27"/>
  <c r="H956" i="27" s="1"/>
  <c r="G954" i="27"/>
  <c r="H954" i="27" s="1"/>
  <c r="G952" i="27"/>
  <c r="H952" i="27" s="1"/>
  <c r="G948" i="27"/>
  <c r="H948" i="27" s="1"/>
  <c r="G946" i="27"/>
  <c r="H946" i="27" s="1"/>
  <c r="G944" i="27"/>
  <c r="H944" i="27" s="1"/>
  <c r="G942" i="27"/>
  <c r="H942" i="27" s="1"/>
  <c r="G940" i="27"/>
  <c r="H940" i="27" s="1"/>
  <c r="G939" i="27"/>
  <c r="H939" i="27" s="1"/>
  <c r="G938" i="27"/>
  <c r="H938" i="27" s="1"/>
  <c r="G936" i="27"/>
  <c r="H936" i="27" s="1"/>
  <c r="G934" i="27"/>
  <c r="H934" i="27" s="1"/>
  <c r="G932" i="27"/>
  <c r="H932" i="27" s="1"/>
  <c r="G931" i="27"/>
  <c r="H931" i="27" s="1"/>
  <c r="G930" i="27"/>
  <c r="H930" i="27" s="1"/>
  <c r="G929" i="27"/>
  <c r="H929" i="27" s="1"/>
  <c r="G928" i="27"/>
  <c r="H928" i="27" s="1"/>
  <c r="G927" i="27"/>
  <c r="H927" i="27" s="1"/>
  <c r="G926" i="27"/>
  <c r="H926" i="27" s="1"/>
  <c r="G925" i="27"/>
  <c r="H925" i="27" s="1"/>
  <c r="G924" i="27"/>
  <c r="H924" i="27" s="1"/>
  <c r="G923" i="27"/>
  <c r="H923" i="27" s="1"/>
  <c r="G922" i="27"/>
  <c r="H922" i="27" s="1"/>
  <c r="G921" i="27"/>
  <c r="H921" i="27" s="1"/>
  <c r="G920" i="27"/>
  <c r="H920" i="27" s="1"/>
  <c r="G909" i="27"/>
  <c r="H909" i="27" s="1"/>
  <c r="G907" i="27"/>
  <c r="H907" i="27" s="1"/>
  <c r="G893" i="27"/>
  <c r="H893" i="27" s="1"/>
  <c r="G779" i="27"/>
  <c r="H779" i="27" s="1"/>
  <c r="G777" i="27"/>
  <c r="H777" i="27" s="1"/>
  <c r="G344" i="27"/>
  <c r="H344" i="27" s="1"/>
  <c r="G137" i="27"/>
  <c r="H137" i="27" s="1"/>
  <c r="G98" i="27"/>
  <c r="H98" i="27" s="1"/>
  <c r="G5" i="27"/>
  <c r="H5" i="27" s="1"/>
  <c r="G1062" i="26"/>
  <c r="H1062" i="26" s="1"/>
  <c r="G1060" i="26"/>
  <c r="H1060" i="26" s="1"/>
  <c r="G1058" i="26"/>
  <c r="H1058" i="26" s="1"/>
  <c r="G1056" i="26"/>
  <c r="H1056" i="26" s="1"/>
  <c r="G1051" i="26"/>
  <c r="H1051" i="26" s="1"/>
  <c r="G1049" i="26"/>
  <c r="H1049" i="26" s="1"/>
  <c r="G1047" i="26"/>
  <c r="H1047" i="26" s="1"/>
  <c r="G1045" i="26"/>
  <c r="H1045" i="26" s="1"/>
  <c r="G1043" i="26"/>
  <c r="H1043" i="26" s="1"/>
  <c r="G1038" i="26"/>
  <c r="H1038" i="26" s="1"/>
  <c r="G1036" i="26"/>
  <c r="H1036" i="26" s="1"/>
  <c r="G1034" i="26"/>
  <c r="H1034" i="26" s="1"/>
  <c r="G1030" i="26"/>
  <c r="H1030" i="26" s="1"/>
  <c r="G1028" i="26"/>
  <c r="H1028" i="26" s="1"/>
  <c r="G1025" i="26"/>
  <c r="H1025" i="26" s="1"/>
  <c r="G1023" i="26"/>
  <c r="H1023" i="26" s="1"/>
  <c r="G1021" i="26"/>
  <c r="H1021" i="26" s="1"/>
  <c r="G1019" i="26"/>
  <c r="H1019" i="26" s="1"/>
  <c r="G1016" i="26"/>
  <c r="H1016" i="26" s="1"/>
  <c r="G1014" i="26"/>
  <c r="H1014" i="26" s="1"/>
  <c r="G1012" i="26"/>
  <c r="H1012" i="26" s="1"/>
  <c r="G1010" i="26"/>
  <c r="H1010" i="26" s="1"/>
  <c r="G1008" i="26"/>
  <c r="H1008" i="26" s="1"/>
  <c r="G1006" i="26"/>
  <c r="H1006" i="26" s="1"/>
  <c r="G1004" i="26"/>
  <c r="H1004" i="26" s="1"/>
  <c r="G999" i="26"/>
  <c r="H999" i="26" s="1"/>
  <c r="G997" i="26"/>
  <c r="H997" i="26" s="1"/>
  <c r="G993" i="26"/>
  <c r="H993" i="26" s="1"/>
  <c r="G988" i="26"/>
  <c r="H988" i="26" s="1"/>
  <c r="G984" i="26"/>
  <c r="H984" i="26" s="1"/>
  <c r="G982" i="26"/>
  <c r="H982" i="26" s="1"/>
  <c r="G980" i="26"/>
  <c r="H980" i="26" s="1"/>
  <c r="G976" i="26"/>
  <c r="H976" i="26" s="1"/>
  <c r="G974" i="26"/>
  <c r="H974" i="26" s="1"/>
  <c r="G972" i="26"/>
  <c r="H972" i="26" s="1"/>
  <c r="G970" i="26"/>
  <c r="H970" i="26" s="1"/>
  <c r="G966" i="26"/>
  <c r="H966" i="26" s="1"/>
  <c r="G964" i="26"/>
  <c r="H964" i="26" s="1"/>
  <c r="G960" i="26"/>
  <c r="H960" i="26" s="1"/>
  <c r="G958" i="26"/>
  <c r="H958" i="26" s="1"/>
  <c r="G954" i="26"/>
  <c r="H954" i="26" s="1"/>
  <c r="G953" i="26"/>
  <c r="H953" i="26" s="1"/>
  <c r="G951" i="26"/>
  <c r="H951" i="26" s="1"/>
  <c r="G949" i="26"/>
  <c r="H949" i="26" s="1"/>
  <c r="G947" i="26"/>
  <c r="H947" i="26" s="1"/>
  <c r="G945" i="26"/>
  <c r="H945" i="26" s="1"/>
  <c r="G941" i="26"/>
  <c r="H941" i="26" s="1"/>
  <c r="G939" i="26"/>
  <c r="H939" i="26" s="1"/>
  <c r="G938" i="26"/>
  <c r="H938" i="26" s="1"/>
  <c r="G929" i="26"/>
  <c r="H929" i="26" s="1"/>
  <c r="G927" i="26"/>
  <c r="H927" i="26" s="1"/>
  <c r="G925" i="26"/>
  <c r="H925" i="26" s="1"/>
  <c r="G923" i="26"/>
  <c r="H923" i="26" s="1"/>
  <c r="G921" i="26"/>
  <c r="H921" i="26" s="1"/>
  <c r="G915" i="26"/>
  <c r="H915" i="26" s="1"/>
  <c r="G913" i="26"/>
  <c r="H913" i="26" s="1"/>
  <c r="G911" i="26"/>
  <c r="H911" i="26" s="1"/>
  <c r="G909" i="26"/>
  <c r="H909" i="26" s="1"/>
  <c r="G907" i="26"/>
  <c r="H907" i="26" s="1"/>
  <c r="G905" i="26"/>
  <c r="H905" i="26" s="1"/>
  <c r="G903" i="26"/>
  <c r="H903" i="26" s="1"/>
  <c r="G901" i="26"/>
  <c r="H901" i="26" s="1"/>
  <c r="G899" i="26"/>
  <c r="H899" i="26" s="1"/>
  <c r="G897" i="26"/>
  <c r="H897" i="26" s="1"/>
  <c r="G895" i="26"/>
  <c r="H895" i="26" s="1"/>
  <c r="G893" i="26"/>
  <c r="H893" i="26" s="1"/>
  <c r="G891" i="26"/>
  <c r="H891" i="26" s="1"/>
  <c r="G886" i="26"/>
  <c r="H886" i="26" s="1"/>
  <c r="G881" i="26"/>
  <c r="H881" i="26" s="1"/>
  <c r="G879" i="26"/>
  <c r="H879" i="26" s="1"/>
  <c r="G877" i="26"/>
  <c r="H877" i="26" s="1"/>
  <c r="G875" i="26"/>
  <c r="H875" i="26" s="1"/>
  <c r="G870" i="26"/>
  <c r="H870" i="26" s="1"/>
  <c r="G868" i="26"/>
  <c r="H868" i="26" s="1"/>
  <c r="G866" i="26"/>
  <c r="H866" i="26" s="1"/>
  <c r="G862" i="26"/>
  <c r="H862" i="26" s="1"/>
  <c r="G860" i="26"/>
  <c r="H860" i="26" s="1"/>
  <c r="G858" i="26"/>
  <c r="H858" i="26" s="1"/>
  <c r="G854" i="26"/>
  <c r="H854" i="26" s="1"/>
  <c r="G852" i="26"/>
  <c r="H852" i="26" s="1"/>
  <c r="G850" i="26"/>
  <c r="H850" i="26" s="1"/>
  <c r="G846" i="26"/>
  <c r="H846" i="26" s="1"/>
  <c r="G841" i="26"/>
  <c r="H841" i="26" s="1"/>
  <c r="G839" i="26"/>
  <c r="H839" i="26" s="1"/>
  <c r="G837" i="26"/>
  <c r="H837" i="26" s="1"/>
  <c r="G833" i="26"/>
  <c r="H833" i="26" s="1"/>
  <c r="G831" i="26"/>
  <c r="H831" i="26" s="1"/>
  <c r="G828" i="26"/>
  <c r="H828" i="26" s="1"/>
  <c r="G827" i="26"/>
  <c r="G826" i="26"/>
  <c r="H826" i="26" s="1"/>
  <c r="G824" i="26"/>
  <c r="H824" i="26" s="1"/>
  <c r="G820" i="26"/>
  <c r="H820" i="26" s="1"/>
  <c r="G818" i="26"/>
  <c r="H818" i="26" s="1"/>
  <c r="G816" i="26"/>
  <c r="H816" i="26" s="1"/>
  <c r="G814" i="26"/>
  <c r="H814" i="26" s="1"/>
  <c r="G812" i="26"/>
  <c r="H812" i="26" s="1"/>
  <c r="G808" i="26"/>
  <c r="H808" i="26" s="1"/>
  <c r="G806" i="26" l="1"/>
  <c r="H806" i="26" s="1"/>
  <c r="G804" i="26"/>
  <c r="H804" i="26" s="1"/>
  <c r="G800" i="26"/>
  <c r="H800" i="26" s="1"/>
  <c r="G798" i="26"/>
  <c r="H798" i="26" s="1"/>
  <c r="G796" i="26"/>
  <c r="H796" i="26" s="1"/>
  <c r="G794" i="26"/>
  <c r="H794" i="26" s="1"/>
  <c r="G790" i="26"/>
  <c r="H790" i="26" s="1"/>
  <c r="G788" i="26"/>
  <c r="H788" i="26" s="1"/>
  <c r="G786" i="26"/>
  <c r="H786" i="26" s="1"/>
  <c r="G784" i="26"/>
  <c r="H784" i="26" s="1"/>
  <c r="G782" i="26"/>
  <c r="H782" i="26" s="1"/>
  <c r="G778" i="26"/>
  <c r="H778" i="26" s="1"/>
  <c r="G776" i="26"/>
  <c r="H776" i="26" s="1"/>
  <c r="G774" i="26"/>
  <c r="H774" i="26" s="1"/>
  <c r="G770" i="26"/>
  <c r="H770" i="26" s="1"/>
  <c r="G768" i="26"/>
  <c r="H768" i="26" s="1"/>
  <c r="G766" i="26"/>
  <c r="H766" i="26" s="1"/>
  <c r="G763" i="26"/>
  <c r="H763" i="26" s="1"/>
  <c r="G760" i="26"/>
  <c r="H760" i="26" s="1"/>
  <c r="G757" i="26"/>
  <c r="H757" i="26" s="1"/>
  <c r="G753" i="26"/>
  <c r="H753" i="26" s="1"/>
  <c r="G752" i="26"/>
  <c r="H752" i="26" s="1"/>
  <c r="G750" i="26"/>
  <c r="H750" i="26" s="1"/>
  <c r="G747" i="26"/>
  <c r="H747" i="26" s="1"/>
  <c r="G745" i="26"/>
  <c r="H745" i="26" s="1"/>
  <c r="G743" i="26"/>
  <c r="H743" i="26" s="1"/>
  <c r="G736" i="26"/>
  <c r="H736" i="26" s="1"/>
  <c r="G734" i="26"/>
  <c r="H734" i="26" s="1"/>
  <c r="G732" i="26"/>
  <c r="H732" i="26" s="1"/>
  <c r="G730" i="26"/>
  <c r="H730" i="26" s="1"/>
  <c r="G728" i="26"/>
  <c r="H728" i="26" s="1"/>
  <c r="G726" i="26"/>
  <c r="H726" i="26" s="1"/>
  <c r="G722" i="26"/>
  <c r="H722" i="26" s="1"/>
  <c r="G720" i="26"/>
  <c r="H720" i="26" s="1"/>
  <c r="G718" i="26"/>
  <c r="H718" i="26" s="1"/>
  <c r="G716" i="26"/>
  <c r="H716" i="26" s="1"/>
  <c r="G714" i="26"/>
  <c r="H714" i="26" s="1"/>
  <c r="G712" i="26"/>
  <c r="H712" i="26" s="1"/>
  <c r="G710" i="26"/>
  <c r="H710" i="26" s="1"/>
  <c r="G708" i="26"/>
  <c r="H708" i="26" s="1"/>
  <c r="G703" i="26"/>
  <c r="H703" i="26" s="1"/>
  <c r="G701" i="26"/>
  <c r="H701" i="26" s="1"/>
  <c r="G699" i="26"/>
  <c r="H699" i="26" s="1"/>
  <c r="G691" i="26"/>
  <c r="H691" i="26" s="1"/>
  <c r="G690" i="26"/>
  <c r="H690" i="26" s="1"/>
  <c r="G688" i="26"/>
  <c r="H688" i="26" s="1"/>
  <c r="G686" i="26"/>
  <c r="H686" i="26" s="1"/>
  <c r="G346" i="26"/>
  <c r="H346" i="26" s="1"/>
  <c r="G674" i="26"/>
  <c r="H674" i="26" s="1"/>
  <c r="G667" i="26"/>
  <c r="H667" i="26" s="1"/>
  <c r="G665" i="26"/>
  <c r="H665" i="26" s="1"/>
  <c r="G663" i="26"/>
  <c r="H663" i="26" s="1"/>
  <c r="G661" i="26"/>
  <c r="H661" i="26" s="1"/>
  <c r="G659" i="26"/>
  <c r="H659" i="26" s="1"/>
  <c r="G657" i="26"/>
  <c r="H657" i="26" s="1"/>
  <c r="G655" i="26"/>
  <c r="H655" i="26" s="1"/>
  <c r="G653" i="26"/>
  <c r="H653" i="26" s="1"/>
  <c r="G651" i="26"/>
  <c r="H651" i="26" s="1"/>
  <c r="G649" i="26"/>
  <c r="H649" i="26" s="1"/>
  <c r="G647" i="26"/>
  <c r="H647" i="26" s="1"/>
  <c r="G645" i="26"/>
  <c r="H645" i="26" s="1"/>
  <c r="G643" i="26"/>
  <c r="H643" i="26" s="1"/>
  <c r="G639" i="26"/>
  <c r="H639" i="26" s="1"/>
  <c r="G617" i="26"/>
  <c r="H617" i="26" s="1"/>
  <c r="G615" i="26"/>
  <c r="H615" i="26" s="1"/>
  <c r="G613" i="26"/>
  <c r="H613" i="26" s="1"/>
  <c r="G611" i="26"/>
  <c r="H611" i="26" s="1"/>
  <c r="G609" i="26"/>
  <c r="H609" i="26" s="1"/>
  <c r="G605" i="26"/>
  <c r="H605" i="26" s="1"/>
  <c r="G594" i="26"/>
  <c r="H594" i="26" s="1"/>
  <c r="G592" i="26"/>
  <c r="H592" i="26" s="1"/>
  <c r="G590" i="26"/>
  <c r="H590" i="26" s="1"/>
  <c r="G281" i="26"/>
  <c r="H281" i="26" s="1"/>
  <c r="G277" i="26"/>
  <c r="H277" i="26" s="1"/>
  <c r="G275" i="26"/>
  <c r="H275" i="26" s="1"/>
  <c r="G265" i="26"/>
  <c r="H265" i="26" s="1"/>
  <c r="G584" i="26"/>
  <c r="H584" i="26" s="1"/>
  <c r="G583" i="26"/>
  <c r="H583" i="26" s="1"/>
  <c r="G262" i="26"/>
  <c r="H262" i="26" s="1"/>
  <c r="G260" i="26"/>
  <c r="H260" i="26" s="1"/>
  <c r="G258" i="26"/>
  <c r="H258" i="26" s="1"/>
  <c r="G254" i="26"/>
  <c r="H254" i="26" s="1"/>
  <c r="G252" i="26"/>
  <c r="H252" i="26" s="1"/>
  <c r="G250" i="26"/>
  <c r="H250" i="26" s="1"/>
  <c r="G248" i="26"/>
  <c r="H248" i="26" s="1"/>
  <c r="G247" i="26"/>
  <c r="H247" i="26" s="1"/>
  <c r="G246" i="26"/>
  <c r="H246" i="26" s="1"/>
  <c r="G234" i="26"/>
  <c r="H234" i="26" s="1"/>
  <c r="G228" i="26"/>
  <c r="H228" i="26" s="1"/>
  <c r="G224" i="26"/>
  <c r="H224" i="26" s="1"/>
  <c r="G222" i="26"/>
  <c r="H222" i="26" s="1"/>
  <c r="G218" i="26"/>
  <c r="H218" i="26" s="1"/>
  <c r="G210" i="26"/>
  <c r="H210" i="26" s="1"/>
  <c r="G200" i="26"/>
  <c r="H200" i="26" s="1"/>
  <c r="G192" i="26"/>
  <c r="H192" i="26" s="1"/>
  <c r="G190" i="26"/>
  <c r="H190" i="26" s="1"/>
  <c r="G568" i="26"/>
  <c r="H568" i="26" s="1"/>
  <c r="G104" i="26"/>
  <c r="H104" i="26" s="1"/>
  <c r="G76" i="26"/>
  <c r="H76" i="26" s="1"/>
  <c r="G11" i="26"/>
  <c r="H11" i="26" s="1"/>
  <c r="G1572" i="14"/>
  <c r="H1572" i="14" s="1"/>
  <c r="G1568" i="14"/>
  <c r="H1568" i="14" s="1"/>
  <c r="G1549" i="14"/>
  <c r="H1549" i="14" s="1"/>
  <c r="G1545" i="14"/>
  <c r="H1545" i="14" s="1"/>
  <c r="G1507" i="14"/>
  <c r="H1507" i="14" s="1"/>
  <c r="G1502" i="14"/>
  <c r="H1502" i="14" s="1"/>
  <c r="G1497" i="14"/>
  <c r="H1497" i="14" s="1"/>
  <c r="G1492" i="14"/>
  <c r="H1492" i="14" s="1"/>
  <c r="G1487" i="14"/>
  <c r="H1487" i="14" s="1"/>
  <c r="G1482" i="14"/>
  <c r="H1482" i="14" s="1"/>
  <c r="G1474" i="14"/>
  <c r="H1474" i="14" s="1"/>
  <c r="G1466" i="14"/>
  <c r="H1466" i="14" s="1"/>
  <c r="G1461" i="14"/>
  <c r="H1461" i="14" s="1"/>
  <c r="G1453" i="14"/>
  <c r="H1453" i="14" s="1"/>
  <c r="G1448" i="14"/>
  <c r="H1448" i="14" s="1"/>
  <c r="G1443" i="14"/>
  <c r="H1443" i="14" s="1"/>
  <c r="G1438" i="14"/>
  <c r="H1438" i="14" s="1"/>
  <c r="G1433" i="14"/>
  <c r="H1433" i="14" s="1"/>
  <c r="G1428" i="14"/>
  <c r="H1428" i="14" s="1"/>
  <c r="G1423" i="14"/>
  <c r="H1423" i="14" s="1"/>
  <c r="G1418" i="14"/>
  <c r="H1418" i="14" s="1"/>
  <c r="G1411" i="14"/>
  <c r="H1411" i="14" s="1"/>
  <c r="G1410" i="14"/>
  <c r="H1410" i="14" s="1"/>
  <c r="G1408" i="14"/>
  <c r="H1408" i="14" s="1"/>
  <c r="G1407" i="14"/>
  <c r="H1407" i="14" s="1"/>
  <c r="G1404" i="14"/>
  <c r="H1404" i="14" s="1"/>
  <c r="G1403" i="14"/>
  <c r="H1403" i="14" s="1"/>
  <c r="G1400" i="14"/>
  <c r="H1400" i="14" s="1"/>
  <c r="G1399" i="14"/>
  <c r="H1399" i="14" s="1"/>
  <c r="G1390" i="14"/>
  <c r="H1390" i="14" s="1"/>
  <c r="G1389" i="14"/>
  <c r="H1389" i="14" s="1"/>
  <c r="G1386" i="14"/>
  <c r="H1386" i="14" s="1"/>
  <c r="G1385" i="14"/>
  <c r="H1385" i="14" s="1"/>
  <c r="G1381" i="14"/>
  <c r="H1381" i="14" s="1"/>
  <c r="G1379" i="14"/>
  <c r="H1379" i="14" s="1"/>
  <c r="G1373" i="14"/>
  <c r="H1373" i="14" s="1"/>
  <c r="G1372" i="14"/>
  <c r="H1372" i="14" s="1"/>
  <c r="G1369" i="14"/>
  <c r="H1369" i="14" s="1"/>
  <c r="G1366" i="14"/>
  <c r="H1366" i="14" s="1"/>
  <c r="G1363" i="14"/>
  <c r="H1363" i="14" s="1"/>
  <c r="G1361" i="14"/>
  <c r="H1361" i="14" s="1"/>
  <c r="G1360" i="14"/>
  <c r="H1360" i="14" s="1"/>
  <c r="G1358" i="14"/>
  <c r="H1358" i="14" s="1"/>
  <c r="G1357" i="14"/>
  <c r="H1357" i="14" s="1"/>
  <c r="G1355" i="14"/>
  <c r="H1355" i="14" s="1"/>
  <c r="G1347" i="14"/>
  <c r="H1347" i="14" s="1"/>
  <c r="G1343" i="14"/>
  <c r="H1343" i="14" s="1"/>
  <c r="G1342" i="14"/>
  <c r="H1342" i="14" s="1"/>
  <c r="G1339" i="14"/>
  <c r="H1339" i="14" s="1"/>
  <c r="G1338" i="14"/>
  <c r="H1338" i="14" s="1"/>
  <c r="G1335" i="14"/>
  <c r="H1335" i="14" s="1"/>
  <c r="G1334" i="14"/>
  <c r="H1334" i="14" s="1"/>
  <c r="G1331" i="14"/>
  <c r="H1331" i="14" s="1"/>
  <c r="G1330" i="14"/>
  <c r="H1330" i="14" s="1"/>
  <c r="G1328" i="14"/>
  <c r="H1328" i="14" s="1"/>
  <c r="G1323" i="14"/>
  <c r="H1323" i="14" s="1"/>
  <c r="G1319" i="14"/>
  <c r="H1319" i="14" s="1"/>
  <c r="G1313" i="14"/>
  <c r="H1313" i="14" s="1"/>
  <c r="G1312" i="14"/>
  <c r="H1312" i="14" s="1"/>
  <c r="G1310" i="14"/>
  <c r="H1310" i="14" s="1"/>
  <c r="G1307" i="14"/>
  <c r="H1307" i="14" s="1"/>
  <c r="G1299" i="14"/>
  <c r="H1299" i="14" s="1"/>
  <c r="G1293" i="14"/>
  <c r="H1293" i="14" s="1"/>
  <c r="G1284" i="14"/>
  <c r="H1284" i="14" s="1"/>
  <c r="G1283" i="14"/>
  <c r="H1283" i="14" s="1"/>
  <c r="G1280" i="14"/>
  <c r="H1280" i="14" s="1"/>
  <c r="G1262" i="14"/>
  <c r="H1262" i="14" s="1"/>
  <c r="G1261" i="14"/>
  <c r="H1261" i="14" s="1"/>
  <c r="G1258" i="14"/>
  <c r="H1258" i="14" s="1"/>
  <c r="G1255" i="14"/>
  <c r="H1255" i="14" s="1"/>
  <c r="G1229" i="14"/>
  <c r="H1229" i="14" s="1"/>
  <c r="G1228" i="14"/>
  <c r="H1228" i="14" s="1"/>
  <c r="G1225" i="14"/>
  <c r="H1225" i="14" s="1"/>
  <c r="G1224" i="14"/>
  <c r="H1224" i="14" s="1"/>
  <c r="G1221" i="14"/>
  <c r="H1221" i="14" s="1"/>
  <c r="G1205" i="14"/>
  <c r="H1205" i="14" s="1"/>
  <c r="G1199" i="14"/>
  <c r="H1199" i="14" s="1"/>
  <c r="G1195" i="14"/>
  <c r="H1195" i="14" s="1"/>
  <c r="G1194" i="14"/>
  <c r="H1194" i="14" s="1"/>
  <c r="G1192" i="14"/>
  <c r="H1192" i="14" s="1"/>
  <c r="G1189" i="14"/>
  <c r="H1189" i="14" s="1"/>
  <c r="G1186" i="14"/>
  <c r="H1186" i="14" s="1"/>
  <c r="G1185" i="14"/>
  <c r="H1185" i="14" s="1"/>
  <c r="G1181" i="14"/>
  <c r="H1181" i="14" s="1"/>
  <c r="G1180" i="14"/>
  <c r="H1180" i="14" s="1"/>
  <c r="G1176" i="14"/>
  <c r="H1176" i="14" s="1"/>
  <c r="G1173" i="14"/>
  <c r="H1173" i="14" s="1"/>
  <c r="G1168" i="14"/>
  <c r="H1168" i="14" s="1"/>
  <c r="G1167" i="14"/>
  <c r="H1167" i="14" s="1"/>
  <c r="G1164" i="14"/>
  <c r="H1164" i="14" s="1"/>
  <c r="G1163" i="14"/>
  <c r="H1163" i="14" s="1"/>
  <c r="G1160" i="14"/>
  <c r="H1160" i="14" s="1"/>
  <c r="G1159" i="14"/>
  <c r="H1159" i="14" s="1"/>
  <c r="G1156" i="14"/>
  <c r="H1156" i="14" s="1"/>
  <c r="G1154" i="14"/>
  <c r="H1154" i="14" s="1"/>
  <c r="G1153" i="14"/>
  <c r="H1153" i="14" s="1"/>
  <c r="G1147" i="14"/>
  <c r="H1147" i="14" s="1"/>
  <c r="G1146" i="14"/>
  <c r="H1146" i="14" s="1"/>
  <c r="G1143" i="14"/>
  <c r="H1143" i="14" s="1"/>
  <c r="G1142" i="14"/>
  <c r="H1142" i="14" s="1"/>
  <c r="G1139" i="14"/>
  <c r="H1139" i="14" s="1"/>
  <c r="G1138" i="14"/>
  <c r="H1138" i="14" s="1"/>
  <c r="G1134" i="14"/>
  <c r="H1134" i="14" s="1"/>
  <c r="G1133" i="14"/>
  <c r="H1133" i="14" s="1"/>
  <c r="G1130" i="14"/>
  <c r="H1130" i="14" s="1"/>
  <c r="G1129" i="14"/>
  <c r="H1129" i="14" s="1"/>
  <c r="G1114" i="14"/>
  <c r="H1114" i="14" s="1"/>
  <c r="G1107" i="14"/>
  <c r="H1107" i="14" s="1"/>
  <c r="G1101" i="14"/>
  <c r="H1101" i="14" s="1"/>
  <c r="G1095" i="14"/>
  <c r="H1095" i="14" s="1"/>
  <c r="G1092" i="14"/>
  <c r="H1092" i="14" s="1"/>
  <c r="G1088" i="14"/>
  <c r="H1088" i="14" s="1"/>
  <c r="G1077" i="14"/>
  <c r="H1077" i="14" s="1"/>
  <c r="G1065" i="14"/>
  <c r="H1065" i="14" s="1"/>
  <c r="G1064" i="14"/>
  <c r="H1064" i="14" s="1"/>
  <c r="G1061" i="14"/>
  <c r="H1061" i="14" s="1"/>
  <c r="G1060" i="14"/>
  <c r="H1060" i="14" s="1"/>
  <c r="G1057" i="14"/>
  <c r="H1057" i="14" s="1"/>
  <c r="G1056" i="14"/>
  <c r="H1056" i="14" s="1"/>
  <c r="G1049" i="14"/>
  <c r="H1049" i="14" s="1"/>
  <c r="G1048" i="14"/>
  <c r="H1048" i="14" s="1"/>
  <c r="G1045" i="14"/>
  <c r="H1045" i="14" s="1"/>
  <c r="G1041" i="14"/>
  <c r="H1041" i="14" s="1"/>
  <c r="G1040" i="14"/>
  <c r="H1040" i="14" s="1"/>
  <c r="G1037" i="14"/>
  <c r="H1037" i="14" s="1"/>
  <c r="G1036" i="14"/>
  <c r="H1036" i="14" s="1"/>
  <c r="G1033" i="14"/>
  <c r="H1033" i="14" s="1"/>
  <c r="G1032" i="14"/>
  <c r="H1032" i="14" s="1"/>
  <c r="G1028" i="14"/>
  <c r="H1028" i="14" s="1"/>
  <c r="G1027" i="14"/>
  <c r="H1027" i="14" s="1"/>
  <c r="G1015" i="14"/>
  <c r="H1015" i="14" s="1"/>
  <c r="G1014" i="14"/>
  <c r="H1014" i="14" s="1"/>
  <c r="G1011" i="14"/>
  <c r="H1011" i="14" s="1"/>
  <c r="G1010" i="14"/>
  <c r="H1010" i="14" s="1"/>
  <c r="G1007" i="14"/>
  <c r="H1007" i="14" s="1"/>
  <c r="G1006" i="14"/>
  <c r="H1006" i="14" s="1"/>
  <c r="G1002" i="14"/>
  <c r="H1002" i="14" s="1"/>
  <c r="G998" i="14"/>
  <c r="H998" i="14" s="1"/>
  <c r="G997" i="14"/>
  <c r="H997" i="14" s="1"/>
  <c r="G993" i="14"/>
  <c r="H993" i="14" s="1"/>
  <c r="G992" i="14"/>
  <c r="H992" i="14" s="1"/>
  <c r="G990" i="14"/>
  <c r="H990" i="14" s="1"/>
  <c r="G989" i="14"/>
  <c r="H989" i="14" s="1"/>
  <c r="G986" i="14"/>
  <c r="H986" i="14" s="1"/>
  <c r="G985" i="14"/>
  <c r="H985" i="14" s="1"/>
  <c r="G979" i="14"/>
  <c r="H979" i="14" s="1"/>
  <c r="G978" i="14"/>
  <c r="H978" i="14" s="1"/>
  <c r="G975" i="14"/>
  <c r="H975" i="14" s="1"/>
  <c r="G974" i="14"/>
  <c r="H974" i="14" s="1"/>
  <c r="G971" i="14"/>
  <c r="H971" i="14" s="1"/>
  <c r="G970" i="14"/>
  <c r="H970" i="14" s="1"/>
  <c r="G980" i="14"/>
  <c r="H980" i="14" s="1"/>
  <c r="G981" i="14"/>
  <c r="H981" i="14" s="1"/>
  <c r="G958" i="14"/>
  <c r="H958" i="14" s="1"/>
  <c r="G954" i="14"/>
  <c r="H954" i="14" s="1"/>
  <c r="G953" i="14"/>
  <c r="H953" i="14" s="1"/>
  <c r="G949" i="14"/>
  <c r="H949" i="14" s="1"/>
  <c r="G948" i="14"/>
  <c r="H948" i="14" s="1"/>
  <c r="G945" i="14"/>
  <c r="H945" i="14" s="1"/>
  <c r="G941" i="14"/>
  <c r="H941" i="14" s="1"/>
  <c r="G937" i="14"/>
  <c r="H937" i="14" s="1"/>
  <c r="G936" i="14"/>
  <c r="H936" i="14" s="1"/>
  <c r="G932" i="14"/>
  <c r="H932" i="14" s="1"/>
  <c r="G930" i="14"/>
  <c r="H930" i="14" s="1"/>
  <c r="G923" i="14"/>
  <c r="H923" i="14" s="1"/>
  <c r="G922" i="14"/>
  <c r="H922" i="14" s="1"/>
  <c r="G919" i="14"/>
  <c r="H919" i="14" s="1"/>
  <c r="G918" i="14"/>
  <c r="H918" i="14" s="1"/>
  <c r="G916" i="14"/>
  <c r="H916" i="14" s="1"/>
  <c r="G915" i="14"/>
  <c r="H915" i="14" s="1"/>
  <c r="G912" i="14"/>
  <c r="H912" i="14" s="1"/>
  <c r="G908" i="14"/>
  <c r="H908" i="14" s="1"/>
  <c r="G904" i="14"/>
  <c r="H904" i="14" s="1"/>
  <c r="G900" i="14"/>
  <c r="H900" i="14" s="1"/>
  <c r="G899" i="14"/>
  <c r="H899" i="14" s="1"/>
  <c r="G892" i="14"/>
  <c r="H892" i="14" s="1"/>
  <c r="G891" i="14"/>
  <c r="H891" i="14" s="1"/>
  <c r="G889" i="14"/>
  <c r="H889" i="14" s="1"/>
  <c r="G888" i="14"/>
  <c r="H888" i="14" s="1"/>
  <c r="G885" i="14"/>
  <c r="H885" i="14" s="1"/>
  <c r="G881" i="14"/>
  <c r="H881" i="14" s="1"/>
  <c r="G876" i="14"/>
  <c r="H876" i="14" s="1"/>
  <c r="G863" i="14"/>
  <c r="H863" i="14" s="1"/>
  <c r="G854" i="14"/>
  <c r="H854" i="14" s="1"/>
  <c r="G853" i="14"/>
  <c r="H853" i="14" s="1"/>
  <c r="G850" i="14"/>
  <c r="H850" i="14" s="1"/>
  <c r="G846" i="14"/>
  <c r="H846" i="14" s="1"/>
  <c r="G841" i="14"/>
  <c r="H841" i="14" s="1"/>
  <c r="G51" i="14"/>
  <c r="H51" i="14" s="1"/>
  <c r="G50" i="14"/>
  <c r="H50" i="14" s="1"/>
  <c r="G836" i="14"/>
  <c r="H836" i="14" s="1"/>
  <c r="G831" i="14"/>
  <c r="H831" i="14" s="1"/>
  <c r="G830" i="14"/>
  <c r="H830" i="14" s="1"/>
  <c r="G826" i="14"/>
  <c r="H826" i="14" s="1"/>
  <c r="G825" i="14"/>
  <c r="H825" i="14" s="1"/>
  <c r="G818" i="14"/>
  <c r="H818" i="14" s="1"/>
  <c r="G819" i="14"/>
  <c r="H819" i="14" s="1"/>
  <c r="G809" i="14"/>
  <c r="H809" i="14" s="1"/>
  <c r="G808" i="14"/>
  <c r="H808" i="14" s="1"/>
  <c r="G801" i="14"/>
  <c r="H801" i="14" s="1"/>
  <c r="G796" i="14"/>
  <c r="H796" i="14" s="1"/>
  <c r="G1230" i="4"/>
  <c r="H1230" i="4" s="1"/>
  <c r="G1226" i="4"/>
  <c r="H1226" i="4" s="1"/>
  <c r="G1223" i="4"/>
  <c r="H1223" i="4" s="1"/>
  <c r="G1219" i="4"/>
  <c r="H1219" i="4" s="1"/>
  <c r="G1214" i="4"/>
  <c r="H1214" i="4" s="1"/>
  <c r="G1140" i="4"/>
  <c r="H1140" i="4" s="1"/>
  <c r="G1139" i="4"/>
  <c r="H1139" i="4" s="1"/>
  <c r="G1136" i="4"/>
  <c r="H1136" i="4" s="1"/>
  <c r="G1132" i="4"/>
  <c r="H1132" i="4" s="1"/>
  <c r="G598" i="4"/>
  <c r="H598" i="4" s="1"/>
  <c r="G1127" i="4"/>
  <c r="H1127" i="4" s="1"/>
  <c r="G1104" i="4"/>
  <c r="H1104" i="4" s="1"/>
  <c r="G484" i="4"/>
  <c r="H484" i="4" s="1"/>
  <c r="G471" i="4"/>
  <c r="H471" i="4" s="1"/>
  <c r="G461" i="4"/>
  <c r="H461" i="4" s="1"/>
  <c r="G1081" i="4"/>
  <c r="H1081" i="4" s="1"/>
  <c r="G391" i="4"/>
  <c r="H391" i="4" s="1"/>
  <c r="G999" i="4"/>
  <c r="H999" i="4" s="1"/>
  <c r="G995" i="4"/>
  <c r="H995" i="4" s="1"/>
  <c r="G994" i="4"/>
  <c r="H994" i="4" s="1"/>
  <c r="G985" i="4"/>
  <c r="H985" i="4" s="1"/>
  <c r="M39" i="59"/>
  <c r="N39" i="59" s="1"/>
  <c r="M38" i="59"/>
  <c r="M37" i="59"/>
  <c r="M36" i="59"/>
  <c r="N36" i="59" s="1"/>
  <c r="N37" i="59"/>
  <c r="N38" i="59"/>
  <c r="M35" i="59"/>
  <c r="N35" i="59" s="1"/>
  <c r="M34" i="59"/>
  <c r="N34" i="59"/>
  <c r="M33" i="59"/>
  <c r="N33" i="59" s="1"/>
  <c r="M32" i="59"/>
  <c r="N32" i="59" s="1"/>
  <c r="M31" i="59"/>
  <c r="N31" i="59" s="1"/>
  <c r="S991" i="28"/>
  <c r="T991" i="28" s="1"/>
  <c r="S990" i="28"/>
  <c r="T990" i="28" s="1"/>
  <c r="S988" i="28"/>
  <c r="T988" i="28" s="1"/>
  <c r="S986" i="28"/>
  <c r="T986" i="28" s="1"/>
  <c r="S984" i="28"/>
  <c r="T984" i="28" s="1"/>
  <c r="S983" i="28"/>
  <c r="T983" i="28" s="1"/>
  <c r="S981" i="28"/>
  <c r="T981" i="28" s="1"/>
  <c r="S652" i="28"/>
  <c r="T652" i="28" s="1"/>
  <c r="S651" i="28"/>
  <c r="T651" i="28" s="1"/>
  <c r="S650" i="28"/>
  <c r="T650" i="28" s="1"/>
  <c r="S870" i="28"/>
  <c r="T870" i="28" s="1"/>
  <c r="S868" i="28"/>
  <c r="T868" i="28" s="1"/>
  <c r="S980" i="28"/>
  <c r="T980" i="28" s="1"/>
  <c r="S979" i="28"/>
  <c r="T979" i="28" s="1"/>
  <c r="S978" i="28"/>
  <c r="T978" i="28" s="1"/>
  <c r="S977" i="28"/>
  <c r="T977" i="28" s="1"/>
  <c r="S976" i="28"/>
  <c r="T976" i="28" s="1"/>
  <c r="S975" i="28"/>
  <c r="T975" i="28" s="1"/>
  <c r="S974" i="28"/>
  <c r="T974" i="28" s="1"/>
  <c r="S973" i="28"/>
  <c r="T973" i="28" s="1"/>
  <c r="S644" i="28"/>
  <c r="T644" i="28" s="1"/>
  <c r="S643" i="28"/>
  <c r="T643" i="28" s="1"/>
  <c r="S865" i="28"/>
  <c r="T865" i="28" s="1"/>
  <c r="S639" i="28"/>
  <c r="T639" i="28" s="1"/>
  <c r="S638" i="28"/>
  <c r="T638" i="28" s="1"/>
  <c r="S972" i="28"/>
  <c r="T972" i="28" s="1"/>
  <c r="S971" i="28"/>
  <c r="T971" i="28" s="1"/>
  <c r="S970" i="28"/>
  <c r="T970" i="28" s="1"/>
  <c r="S969" i="28"/>
  <c r="T969" i="28" s="1"/>
  <c r="S968" i="28"/>
  <c r="T968" i="28" s="1"/>
  <c r="S967" i="28"/>
  <c r="T967" i="28" s="1"/>
  <c r="S966" i="28"/>
  <c r="T966" i="28" s="1"/>
  <c r="S860" i="28"/>
  <c r="T860" i="28" s="1"/>
  <c r="S859" i="28"/>
  <c r="T859" i="28" s="1"/>
  <c r="S861" i="28"/>
  <c r="T861" i="28" s="1"/>
  <c r="M856" i="28"/>
  <c r="S619" i="28"/>
  <c r="T619" i="28" s="1"/>
  <c r="S618" i="28"/>
  <c r="T618" i="28" s="1"/>
  <c r="S965" i="28"/>
  <c r="T965" i="28" s="1"/>
  <c r="S964" i="28"/>
  <c r="T964" i="28" s="1"/>
  <c r="S963" i="28"/>
  <c r="T963" i="28" s="1"/>
  <c r="S617" i="28"/>
  <c r="T617" i="28" s="1"/>
  <c r="S615" i="28"/>
  <c r="T615" i="28" s="1"/>
  <c r="S614" i="28"/>
  <c r="T614" i="28" s="1"/>
  <c r="S962" i="28"/>
  <c r="T962" i="28" s="1"/>
  <c r="S961" i="28"/>
  <c r="T961" i="28" s="1"/>
  <c r="S960" i="28"/>
  <c r="T960" i="28" s="1"/>
  <c r="S959" i="28"/>
  <c r="T959" i="28" s="1"/>
  <c r="S958" i="28"/>
  <c r="T958" i="28" s="1"/>
  <c r="S957" i="28"/>
  <c r="T957" i="28" s="1"/>
  <c r="S855" i="28"/>
  <c r="T855" i="28" s="1"/>
  <c r="S854" i="28"/>
  <c r="T854" i="28" s="1"/>
  <c r="S853" i="28"/>
  <c r="T853" i="28" s="1"/>
  <c r="S851" i="28"/>
  <c r="T851" i="28" s="1"/>
  <c r="S850" i="28"/>
  <c r="T850" i="28" s="1"/>
  <c r="S849" i="28"/>
  <c r="T849" i="28" s="1"/>
  <c r="S598" i="28"/>
  <c r="T598" i="28" s="1"/>
  <c r="S597" i="28"/>
  <c r="T597" i="28" s="1"/>
  <c r="S956" i="28"/>
  <c r="T956" i="28" s="1"/>
  <c r="S955" i="28"/>
  <c r="T955" i="28" s="1"/>
  <c r="S954" i="28"/>
  <c r="T954" i="28" s="1"/>
  <c r="S585" i="28"/>
  <c r="T585" i="28" s="1"/>
  <c r="S584" i="28"/>
  <c r="T584" i="28" s="1"/>
  <c r="S582" i="28"/>
  <c r="T582" i="28" s="1"/>
  <c r="S581" i="28"/>
  <c r="T581" i="28" s="1"/>
  <c r="S579" i="28"/>
  <c r="T579" i="28" s="1"/>
  <c r="S578" i="28"/>
  <c r="T578" i="28" s="1"/>
  <c r="S577" i="28"/>
  <c r="T577" i="28" s="1"/>
  <c r="S953" i="28"/>
  <c r="T953" i="28" s="1"/>
  <c r="S952" i="28"/>
  <c r="T952" i="28" s="1"/>
  <c r="S951" i="28"/>
  <c r="T951" i="28" s="1"/>
  <c r="S950" i="28"/>
  <c r="T950" i="28" s="1"/>
  <c r="S949" i="28"/>
  <c r="T949" i="28" s="1"/>
  <c r="S847" i="28"/>
  <c r="T847" i="28" s="1"/>
  <c r="S846" i="28"/>
  <c r="T846" i="28" s="1"/>
  <c r="S845" i="28"/>
  <c r="T845" i="28" s="1"/>
  <c r="S568" i="28"/>
  <c r="T568" i="28" s="1"/>
  <c r="S567" i="28"/>
  <c r="T567" i="28" s="1"/>
  <c r="S566" i="28"/>
  <c r="T566" i="28" s="1"/>
  <c r="S565" i="28"/>
  <c r="T565" i="28" s="1"/>
  <c r="S562" i="28"/>
  <c r="T562" i="28" s="1"/>
  <c r="S561" i="28"/>
  <c r="T561" i="28" s="1"/>
  <c r="S560" i="28"/>
  <c r="T560" i="28" s="1"/>
  <c r="S559" i="28"/>
  <c r="T559" i="28" s="1"/>
  <c r="S948" i="28"/>
  <c r="T948" i="28" s="1"/>
  <c r="S947" i="28"/>
  <c r="T947" i="28" s="1"/>
  <c r="S551" i="28"/>
  <c r="T551" i="28" s="1"/>
  <c r="S946" i="28"/>
  <c r="T946" i="28" s="1"/>
  <c r="S550" i="28"/>
  <c r="T550" i="28" s="1"/>
  <c r="D56" i="81"/>
  <c r="D55" i="81"/>
  <c r="D54" i="81"/>
  <c r="D53" i="81"/>
  <c r="D52" i="81"/>
  <c r="D51" i="81"/>
  <c r="D50" i="81"/>
  <c r="D56" i="80"/>
  <c r="D55" i="80"/>
  <c r="D54" i="80"/>
  <c r="D53" i="80"/>
  <c r="D52" i="80"/>
  <c r="D51" i="80"/>
  <c r="D50" i="80"/>
  <c r="D56" i="79" l="1"/>
  <c r="D55" i="79"/>
  <c r="D54" i="79"/>
  <c r="D53" i="79"/>
  <c r="D52" i="79"/>
  <c r="D51" i="79"/>
  <c r="D50" i="79"/>
  <c r="S985" i="28"/>
  <c r="T985" i="28" s="1"/>
  <c r="S839" i="28"/>
  <c r="T839" i="28" s="1"/>
  <c r="S840" i="28"/>
  <c r="T840" i="28" s="1"/>
  <c r="S841" i="28"/>
  <c r="T841" i="28" s="1"/>
  <c r="S842" i="28"/>
  <c r="T842" i="28" s="1"/>
  <c r="S945" i="28"/>
  <c r="T945" i="28" s="1"/>
  <c r="S944" i="28"/>
  <c r="T944" i="28" s="1"/>
  <c r="S943" i="28"/>
  <c r="T943" i="28" s="1"/>
  <c r="S942" i="28"/>
  <c r="T942" i="28" s="1"/>
  <c r="S941" i="28"/>
  <c r="T941" i="28" s="1"/>
  <c r="S940" i="28"/>
  <c r="T940" i="28" s="1"/>
  <c r="S939" i="28"/>
  <c r="T939" i="28" s="1"/>
  <c r="S538" i="28"/>
  <c r="T538" i="28" s="1"/>
  <c r="S537" i="28"/>
  <c r="T537" i="28" s="1"/>
  <c r="S536" i="28"/>
  <c r="T536" i="28" s="1"/>
  <c r="S837" i="28"/>
  <c r="T837" i="28" s="1"/>
  <c r="S836" i="28"/>
  <c r="T836" i="28" s="1"/>
  <c r="S835" i="28"/>
  <c r="T835" i="28" s="1"/>
  <c r="S938" i="28"/>
  <c r="T938" i="28" s="1"/>
  <c r="S937" i="28"/>
  <c r="T937" i="28" s="1"/>
  <c r="S530" i="28"/>
  <c r="T530" i="28" s="1"/>
  <c r="S529" i="28"/>
  <c r="T529" i="28" s="1"/>
  <c r="S527" i="28"/>
  <c r="T527" i="28" s="1"/>
  <c r="S526" i="28"/>
  <c r="T526" i="28" s="1"/>
  <c r="S936" i="28"/>
  <c r="T936" i="28" s="1"/>
  <c r="S935" i="28"/>
  <c r="T935" i="28" s="1"/>
  <c r="S934" i="28"/>
  <c r="T934" i="28" s="1"/>
  <c r="S933" i="28"/>
  <c r="T933" i="28" s="1"/>
  <c r="S932" i="28"/>
  <c r="T932" i="28" s="1"/>
  <c r="S931" i="28"/>
  <c r="T931" i="28" s="1"/>
  <c r="S930" i="28"/>
  <c r="T930" i="28" s="1"/>
  <c r="S929" i="28"/>
  <c r="T929" i="28" s="1"/>
  <c r="S927" i="28"/>
  <c r="T927" i="28" s="1"/>
  <c r="S926" i="28"/>
  <c r="T926" i="28" s="1"/>
  <c r="S925" i="28"/>
  <c r="T925" i="28" s="1"/>
  <c r="S833" i="28"/>
  <c r="T833" i="28" s="1"/>
  <c r="S832" i="28"/>
  <c r="T832" i="28" s="1"/>
  <c r="S831" i="28"/>
  <c r="T831" i="28" s="1"/>
  <c r="S830" i="28"/>
  <c r="T830" i="28" s="1"/>
  <c r="S511" i="28"/>
  <c r="T511" i="28" s="1"/>
  <c r="S510" i="28"/>
  <c r="T510" i="28" s="1"/>
  <c r="S509" i="28"/>
  <c r="T509" i="28" s="1"/>
  <c r="S924" i="28"/>
  <c r="T924" i="28" s="1"/>
  <c r="S923" i="28"/>
  <c r="T923" i="28" s="1"/>
  <c r="S922" i="28"/>
  <c r="T922" i="28" s="1"/>
  <c r="S921" i="28"/>
  <c r="T921" i="28" s="1"/>
  <c r="S920" i="28"/>
  <c r="T920" i="28" s="1"/>
  <c r="S828" i="28"/>
  <c r="T828" i="28" s="1"/>
  <c r="S827" i="28"/>
  <c r="T827" i="28" s="1"/>
  <c r="S826" i="28"/>
  <c r="T826" i="28" s="1"/>
  <c r="S825" i="28"/>
  <c r="T825" i="28" s="1"/>
  <c r="S919" i="28"/>
  <c r="T919" i="28" s="1"/>
  <c r="S823" i="28"/>
  <c r="T823" i="28" s="1"/>
  <c r="S822" i="28"/>
  <c r="T822" i="28" s="1"/>
  <c r="S821" i="28"/>
  <c r="T821" i="28" s="1"/>
  <c r="S820" i="28"/>
  <c r="T820" i="28" s="1"/>
  <c r="S818" i="28"/>
  <c r="T818" i="28" s="1"/>
  <c r="S817" i="28"/>
  <c r="T817" i="28" s="1"/>
  <c r="S815" i="28"/>
  <c r="T815" i="28" s="1"/>
  <c r="S918" i="28"/>
  <c r="T918" i="28" s="1"/>
  <c r="S917" i="28"/>
  <c r="T917" i="28" s="1"/>
  <c r="S916" i="28"/>
  <c r="T916" i="28" s="1"/>
  <c r="S812" i="28"/>
  <c r="T812" i="28" s="1"/>
  <c r="S811" i="28"/>
  <c r="T811" i="28" s="1"/>
  <c r="S810" i="28"/>
  <c r="T810" i="28" s="1"/>
  <c r="S809" i="28"/>
  <c r="T809" i="28" s="1"/>
  <c r="S495" i="28"/>
  <c r="T495" i="28" s="1"/>
  <c r="S494" i="28"/>
  <c r="T494" i="28" s="1"/>
  <c r="S807" i="28"/>
  <c r="T807" i="28" s="1"/>
  <c r="S806" i="28"/>
  <c r="T806" i="28" s="1"/>
  <c r="S805" i="28"/>
  <c r="T805" i="28" s="1"/>
  <c r="S802" i="28"/>
  <c r="T802" i="28" s="1"/>
  <c r="S801" i="28"/>
  <c r="T801" i="28" s="1"/>
  <c r="S800" i="28"/>
  <c r="T800" i="28" s="1"/>
  <c r="S486" i="28"/>
  <c r="T486" i="28" s="1"/>
  <c r="S485" i="28"/>
  <c r="T485" i="28" s="1"/>
  <c r="S484" i="28"/>
  <c r="T484" i="28" s="1"/>
  <c r="S482" i="28"/>
  <c r="T482" i="28" s="1"/>
  <c r="S481" i="28"/>
  <c r="T481" i="28" s="1"/>
  <c r="S480" i="28"/>
  <c r="T480" i="28" s="1"/>
  <c r="S797" i="28"/>
  <c r="T797" i="28" s="1"/>
  <c r="S796" i="28"/>
  <c r="T796" i="28" s="1"/>
  <c r="S795" i="28"/>
  <c r="T795" i="28" s="1"/>
  <c r="S794" i="28"/>
  <c r="T794" i="28" s="1"/>
  <c r="S474" i="28"/>
  <c r="T474" i="28" s="1"/>
  <c r="S473" i="28"/>
  <c r="T473" i="28" s="1"/>
  <c r="S472" i="28"/>
  <c r="T472" i="28" s="1"/>
  <c r="S792" i="28"/>
  <c r="T792" i="28" s="1"/>
  <c r="S791" i="28"/>
  <c r="T791" i="28" s="1"/>
  <c r="S790" i="28"/>
  <c r="T790" i="28" s="1"/>
  <c r="S789" i="28"/>
  <c r="T789" i="28" s="1"/>
  <c r="S787" i="28"/>
  <c r="T787" i="28" s="1"/>
  <c r="S786" i="28"/>
  <c r="T786" i="28" s="1"/>
  <c r="S785" i="28"/>
  <c r="T785" i="28" s="1"/>
  <c r="S784" i="28"/>
  <c r="T784" i="28" s="1"/>
  <c r="S464" i="28"/>
  <c r="T464" i="28" s="1"/>
  <c r="S463" i="28"/>
  <c r="T463" i="28" s="1"/>
  <c r="S462" i="28"/>
  <c r="T462" i="28" s="1"/>
  <c r="S460" i="28"/>
  <c r="T460" i="28" s="1"/>
  <c r="S459" i="28"/>
  <c r="T459" i="28" s="1"/>
  <c r="S782" i="28"/>
  <c r="T782" i="28" s="1"/>
  <c r="S781" i="28"/>
  <c r="T781" i="28" s="1"/>
  <c r="S780" i="28"/>
  <c r="T780" i="28" s="1"/>
  <c r="S779" i="28"/>
  <c r="T779" i="28" s="1"/>
  <c r="S457" i="28"/>
  <c r="T457" i="28" s="1"/>
  <c r="S456" i="28"/>
  <c r="T456" i="28" s="1"/>
  <c r="S455" i="28"/>
  <c r="T455" i="28" s="1"/>
  <c r="S777" i="28"/>
  <c r="T777" i="28" s="1"/>
  <c r="S776" i="28"/>
  <c r="T776" i="28" s="1"/>
  <c r="S775" i="28"/>
  <c r="T775" i="28" s="1"/>
  <c r="S773" i="28"/>
  <c r="T773" i="28" s="1"/>
  <c r="S772" i="28"/>
  <c r="T772" i="28" s="1"/>
  <c r="S771" i="28"/>
  <c r="T771" i="28" s="1"/>
  <c r="S770" i="28"/>
  <c r="T770" i="28" s="1"/>
  <c r="S767" i="28"/>
  <c r="T767" i="28" s="1"/>
  <c r="S768" i="28"/>
  <c r="T768" i="28" s="1"/>
  <c r="S766" i="28"/>
  <c r="T766" i="28" s="1"/>
  <c r="S765" i="28"/>
  <c r="T765" i="28" s="1"/>
  <c r="S913" i="28"/>
  <c r="T913" i="28" s="1"/>
  <c r="S763" i="28"/>
  <c r="T763" i="28" s="1"/>
  <c r="S762" i="28"/>
  <c r="T762" i="28" s="1"/>
  <c r="S761" i="28"/>
  <c r="T761" i="28" s="1"/>
  <c r="S760" i="28"/>
  <c r="T760" i="28" s="1"/>
  <c r="S912" i="28"/>
  <c r="T912" i="28" s="1"/>
  <c r="S444" i="28"/>
  <c r="T444" i="28" s="1"/>
  <c r="S443" i="28"/>
  <c r="T443" i="28" s="1"/>
  <c r="S441" i="28"/>
  <c r="T441" i="28" s="1"/>
  <c r="S911" i="28"/>
  <c r="T911" i="28" s="1"/>
  <c r="S910" i="28"/>
  <c r="T910" i="28" s="1"/>
  <c r="S909" i="28"/>
  <c r="T909" i="28" s="1"/>
  <c r="S908" i="28"/>
  <c r="T908" i="28" s="1"/>
  <c r="S907" i="28"/>
  <c r="T907" i="28" s="1"/>
  <c r="S905" i="28"/>
  <c r="T905" i="28" s="1"/>
  <c r="S904" i="28"/>
  <c r="T904" i="28" s="1"/>
  <c r="S903" i="28"/>
  <c r="T903" i="28" s="1"/>
  <c r="S385" i="28"/>
  <c r="T385" i="28" s="1"/>
  <c r="S384" i="28"/>
  <c r="T384" i="28" s="1"/>
  <c r="S383" i="28"/>
  <c r="T383" i="28" s="1"/>
  <c r="S902" i="28"/>
  <c r="T902" i="28" s="1"/>
  <c r="S901" i="28"/>
  <c r="T901" i="28" s="1"/>
  <c r="S900" i="28"/>
  <c r="T900" i="28" s="1"/>
  <c r="S899" i="28"/>
  <c r="T899" i="28" s="1"/>
  <c r="S898" i="28"/>
  <c r="T898" i="28" s="1"/>
  <c r="S897" i="28"/>
  <c r="T897" i="28" s="1"/>
  <c r="S896" i="28"/>
  <c r="T896" i="28" s="1"/>
  <c r="S895" i="28"/>
  <c r="T895" i="28" s="1"/>
  <c r="S894" i="28"/>
  <c r="T894" i="28" s="1"/>
  <c r="S893" i="28"/>
  <c r="T893" i="28" s="1"/>
  <c r="S892" i="28"/>
  <c r="T892" i="28" s="1"/>
  <c r="S891" i="28"/>
  <c r="T891" i="28" s="1"/>
  <c r="S890" i="28"/>
  <c r="T890" i="28" s="1"/>
  <c r="S889" i="28"/>
  <c r="T889" i="28" s="1"/>
  <c r="S888" i="28"/>
  <c r="T888" i="28" s="1"/>
  <c r="S887" i="28"/>
  <c r="T887" i="28" s="1"/>
  <c r="S886" i="28"/>
  <c r="T886" i="28" s="1"/>
  <c r="S885" i="28"/>
  <c r="T885" i="28" s="1"/>
  <c r="S884" i="28"/>
  <c r="T884" i="28" s="1"/>
  <c r="S883" i="28"/>
  <c r="T883" i="28" s="1"/>
  <c r="S882" i="28"/>
  <c r="T882" i="28" s="1"/>
  <c r="S881" i="28"/>
  <c r="T881" i="28" s="1"/>
  <c r="S749" i="28"/>
  <c r="T749" i="28" s="1"/>
  <c r="S748" i="28"/>
  <c r="T748" i="28" s="1"/>
  <c r="S747" i="28"/>
  <c r="T747" i="28" s="1"/>
  <c r="S746" i="28"/>
  <c r="T746" i="28" s="1"/>
  <c r="S745" i="28"/>
  <c r="T745" i="28" s="1"/>
  <c r="S744" i="28"/>
  <c r="T744" i="28" s="1"/>
  <c r="S743" i="28"/>
  <c r="T743" i="28" s="1"/>
  <c r="S742" i="28"/>
  <c r="T742" i="28" s="1"/>
  <c r="S741" i="28"/>
  <c r="T741" i="28" s="1"/>
  <c r="S740" i="28"/>
  <c r="T740" i="28" s="1"/>
  <c r="S739" i="28"/>
  <c r="T739" i="28" s="1"/>
  <c r="S738" i="28"/>
  <c r="T738" i="28" s="1"/>
  <c r="S737" i="28"/>
  <c r="T737" i="28" s="1"/>
  <c r="S736" i="28"/>
  <c r="T736" i="28" s="1"/>
  <c r="S735" i="28"/>
  <c r="T735" i="28" s="1"/>
  <c r="S734" i="28"/>
  <c r="T734" i="28" s="1"/>
  <c r="S733" i="28"/>
  <c r="T733" i="28" s="1"/>
  <c r="S732" i="28"/>
  <c r="T732" i="28" s="1"/>
  <c r="S731" i="28"/>
  <c r="T731" i="28" s="1"/>
  <c r="S730" i="28"/>
  <c r="T730" i="28" s="1"/>
  <c r="S728" i="28"/>
  <c r="T728" i="28" s="1"/>
  <c r="S725" i="28"/>
  <c r="T725" i="28" s="1"/>
  <c r="S724" i="28"/>
  <c r="T724" i="28" s="1"/>
  <c r="S878" i="28"/>
  <c r="T878" i="28" s="1"/>
  <c r="S723" i="28"/>
  <c r="T723" i="28" s="1"/>
  <c r="S722" i="28"/>
  <c r="T722" i="28" s="1"/>
  <c r="S721" i="28"/>
  <c r="T721" i="28" s="1"/>
  <c r="S224" i="28"/>
  <c r="T224" i="28" s="1"/>
  <c r="S223" i="28"/>
  <c r="T223" i="28" s="1"/>
  <c r="S720" i="28"/>
  <c r="T720" i="28" s="1"/>
  <c r="S719" i="28"/>
  <c r="T719" i="28" s="1"/>
  <c r="S718" i="28"/>
  <c r="T718" i="28" s="1"/>
  <c r="S716" i="28"/>
  <c r="T716" i="28" s="1"/>
  <c r="S715" i="28"/>
  <c r="T715" i="28" s="1"/>
  <c r="S758" i="28"/>
  <c r="T758" i="28" s="1"/>
  <c r="S757" i="28"/>
  <c r="T757" i="28" s="1"/>
  <c r="S755" i="28"/>
  <c r="T755" i="28" s="1"/>
  <c r="S754" i="28"/>
  <c r="T754" i="28" s="1"/>
  <c r="S753" i="28"/>
  <c r="T753" i="28" s="1"/>
  <c r="S714" i="28"/>
  <c r="T714" i="28" s="1"/>
  <c r="S713" i="28"/>
  <c r="T713" i="28" s="1"/>
  <c r="S712" i="28"/>
  <c r="T712" i="28" s="1"/>
  <c r="S711" i="28"/>
  <c r="T711" i="28" s="1"/>
  <c r="S709" i="28"/>
  <c r="T709" i="28" s="1"/>
  <c r="S707" i="28"/>
  <c r="T707" i="28" s="1"/>
  <c r="S706" i="28"/>
  <c r="T706" i="28" s="1"/>
  <c r="S705" i="28"/>
  <c r="T705" i="28" s="1"/>
  <c r="S704" i="28"/>
  <c r="T704" i="28" s="1"/>
  <c r="S703" i="28"/>
  <c r="T703" i="28" s="1"/>
  <c r="S702" i="28"/>
  <c r="T702" i="28" s="1"/>
  <c r="S701" i="28"/>
  <c r="T701" i="28" s="1"/>
  <c r="S696" i="28"/>
  <c r="T696" i="28" s="1"/>
  <c r="S695" i="28"/>
  <c r="T695" i="28" s="1"/>
  <c r="S694" i="28"/>
  <c r="T694" i="28" s="1"/>
  <c r="S751" i="28"/>
  <c r="T751" i="28" s="1"/>
  <c r="S750" i="28"/>
  <c r="T750" i="28" s="1"/>
  <c r="S693" i="28"/>
  <c r="T693" i="28" s="1"/>
  <c r="S692" i="28"/>
  <c r="T692" i="28" s="1"/>
  <c r="S691" i="28"/>
  <c r="T691" i="28" s="1"/>
  <c r="S690" i="28"/>
  <c r="T690" i="28" s="1"/>
  <c r="S688" i="28"/>
  <c r="T688" i="28" s="1"/>
  <c r="S687" i="28"/>
  <c r="T687" i="28" s="1"/>
  <c r="S685" i="28"/>
  <c r="T685" i="28" s="1"/>
  <c r="S683" i="28"/>
  <c r="T683" i="28" s="1"/>
  <c r="S682" i="28"/>
  <c r="T682" i="28" s="1"/>
  <c r="S681" i="28"/>
  <c r="T681" i="28" s="1"/>
  <c r="S680" i="28"/>
  <c r="T680" i="28" s="1"/>
  <c r="S678" i="28"/>
  <c r="T678" i="28" s="1"/>
  <c r="S677" i="28"/>
  <c r="T677" i="28" s="1"/>
  <c r="S676" i="28"/>
  <c r="T676" i="28" s="1"/>
  <c r="S675" i="28"/>
  <c r="T675" i="28" s="1"/>
  <c r="S674" i="28"/>
  <c r="T674" i="28" s="1"/>
  <c r="S673" i="28"/>
  <c r="T673" i="28" s="1"/>
  <c r="S672" i="28"/>
  <c r="T672" i="28" s="1"/>
  <c r="S670" i="28"/>
  <c r="T670" i="28" s="1"/>
  <c r="S669" i="28"/>
  <c r="T669" i="28" s="1"/>
  <c r="S667" i="28"/>
  <c r="T667" i="28" s="1"/>
  <c r="S666" i="28"/>
  <c r="T666" i="28" s="1"/>
  <c r="S665" i="28"/>
  <c r="T665" i="28" s="1"/>
  <c r="S664" i="28"/>
  <c r="T664" i="28" s="1"/>
  <c r="S663" i="28"/>
  <c r="T663" i="28" s="1"/>
  <c r="S662" i="28"/>
  <c r="T662" i="28" s="1"/>
  <c r="S661" i="28"/>
  <c r="T661" i="28" s="1"/>
  <c r="S1100" i="27"/>
  <c r="T1100" i="27" s="1"/>
  <c r="S1099" i="27"/>
  <c r="T1099" i="27" s="1"/>
  <c r="S1096" i="27"/>
  <c r="T1096" i="27" s="1"/>
  <c r="S1095" i="27"/>
  <c r="T1095" i="27" s="1"/>
  <c r="S1094" i="27"/>
  <c r="T1094" i="27" s="1"/>
  <c r="S1093" i="27"/>
  <c r="T1093" i="27" s="1"/>
  <c r="S1076" i="27"/>
  <c r="T1076" i="27" s="1"/>
  <c r="S1056" i="27"/>
  <c r="T1056" i="27" s="1"/>
  <c r="S1053" i="27"/>
  <c r="T1053" i="27" s="1"/>
  <c r="S1052" i="27"/>
  <c r="T1052" i="27" s="1"/>
  <c r="S1051" i="27"/>
  <c r="T1051" i="27" s="1"/>
  <c r="S1050" i="27"/>
  <c r="T1050" i="27" s="1"/>
  <c r="S1049" i="27"/>
  <c r="T1049" i="27" s="1"/>
  <c r="S1046" i="27"/>
  <c r="T1046" i="27" s="1"/>
  <c r="S1045" i="27"/>
  <c r="T1045" i="27" s="1"/>
  <c r="S1044" i="27"/>
  <c r="T1044" i="27" s="1"/>
  <c r="S1035" i="27"/>
  <c r="T1035" i="27" s="1"/>
  <c r="S1018" i="27"/>
  <c r="T1018" i="27" s="1"/>
  <c r="S1017" i="27"/>
  <c r="T1017" i="27" s="1"/>
  <c r="S1016" i="27"/>
  <c r="T1016" i="27" s="1"/>
  <c r="S1015" i="27"/>
  <c r="T1015" i="27" s="1"/>
  <c r="S1014" i="27"/>
  <c r="T1014" i="27" s="1"/>
  <c r="S1013" i="27"/>
  <c r="T1013" i="27" s="1"/>
  <c r="S1012" i="27"/>
  <c r="T1012" i="27" s="1"/>
  <c r="S1011" i="27"/>
  <c r="T1011" i="27" s="1"/>
  <c r="S1010" i="27"/>
  <c r="T1010" i="27" s="1"/>
  <c r="S1009" i="27"/>
  <c r="T1009" i="27" s="1"/>
  <c r="S1008" i="27"/>
  <c r="T1008" i="27" s="1"/>
  <c r="S1007" i="27"/>
  <c r="T1007" i="27" s="1"/>
  <c r="S1006" i="27"/>
  <c r="T1006" i="27" s="1"/>
  <c r="S1005" i="27"/>
  <c r="T1005" i="27" s="1"/>
  <c r="S1004" i="27"/>
  <c r="T1004" i="27" s="1"/>
  <c r="S1003" i="27"/>
  <c r="T1003" i="27" s="1"/>
  <c r="S1002" i="27"/>
  <c r="T1002" i="27" s="1"/>
  <c r="S1001" i="27"/>
  <c r="T1001" i="27" s="1"/>
  <c r="S997" i="27"/>
  <c r="T997" i="27" s="1"/>
  <c r="S996" i="27"/>
  <c r="T996" i="27" s="1"/>
  <c r="S995" i="27"/>
  <c r="T995" i="27" s="1"/>
  <c r="S950" i="27"/>
  <c r="T950" i="27" s="1"/>
  <c r="S949" i="27"/>
  <c r="T949" i="27" s="1"/>
  <c r="S899" i="27"/>
  <c r="T899" i="27" s="1"/>
  <c r="S898" i="27"/>
  <c r="T898" i="27" s="1"/>
  <c r="S897" i="27"/>
  <c r="T897" i="27" s="1"/>
  <c r="S889" i="27"/>
  <c r="T889" i="27" s="1"/>
  <c r="S888" i="27"/>
  <c r="T888" i="27" s="1"/>
  <c r="S887" i="27"/>
  <c r="T887" i="27" s="1"/>
  <c r="S885" i="27"/>
  <c r="T885" i="27" s="1"/>
  <c r="S884" i="27"/>
  <c r="T884" i="27" s="1"/>
  <c r="S883" i="27"/>
  <c r="T883" i="27" s="1"/>
  <c r="S878" i="27"/>
  <c r="T878" i="27" s="1"/>
  <c r="S877" i="27"/>
  <c r="T877" i="27" s="1"/>
  <c r="S876" i="27"/>
  <c r="T876" i="27" s="1"/>
  <c r="S858" i="27"/>
  <c r="T858" i="27" s="1"/>
  <c r="S857" i="27"/>
  <c r="T857" i="27" s="1"/>
  <c r="S856" i="27"/>
  <c r="T856" i="27" s="1"/>
  <c r="S839" i="27"/>
  <c r="T839" i="27" s="1"/>
  <c r="S838" i="27"/>
  <c r="T838" i="27" s="1"/>
  <c r="S837" i="27"/>
  <c r="T837" i="27" s="1"/>
  <c r="S836" i="27"/>
  <c r="T836" i="27" s="1"/>
  <c r="S803" i="27"/>
  <c r="T803" i="27" s="1"/>
  <c r="S802" i="27"/>
  <c r="T802" i="27" s="1"/>
  <c r="S801" i="27"/>
  <c r="T801" i="27" s="1"/>
  <c r="S800" i="27"/>
  <c r="T800" i="27" s="1"/>
  <c r="S791" i="27"/>
  <c r="T791" i="27" s="1"/>
  <c r="S790" i="27"/>
  <c r="T790" i="27" s="1"/>
  <c r="S789" i="27"/>
  <c r="T789" i="27" s="1"/>
  <c r="S785" i="27"/>
  <c r="T785" i="27" s="1"/>
  <c r="S784" i="27"/>
  <c r="T784" i="27" s="1"/>
  <c r="S783" i="27"/>
  <c r="T783" i="27" s="1"/>
  <c r="S782" i="27"/>
  <c r="T782" i="27" s="1"/>
  <c r="S781" i="27"/>
  <c r="T781" i="27" s="1"/>
  <c r="S780" i="27"/>
  <c r="T780" i="27" s="1"/>
  <c r="S775" i="27"/>
  <c r="T775" i="27" s="1"/>
  <c r="S774" i="27"/>
  <c r="T774" i="27" s="1"/>
  <c r="S773" i="27"/>
  <c r="T773" i="27" s="1"/>
  <c r="S772" i="27"/>
  <c r="T772" i="27" s="1"/>
  <c r="S771" i="27"/>
  <c r="T771" i="27" s="1"/>
  <c r="S769" i="27"/>
  <c r="T769" i="27" s="1"/>
  <c r="S768" i="27"/>
  <c r="T768" i="27" s="1"/>
  <c r="S767" i="27"/>
  <c r="T767" i="27" s="1"/>
  <c r="S766" i="27"/>
  <c r="T766" i="27" s="1"/>
  <c r="S765" i="27"/>
  <c r="T765" i="27" s="1"/>
  <c r="S1064" i="26"/>
  <c r="T1064" i="26" s="1"/>
  <c r="S1063" i="26"/>
  <c r="T1063" i="26" s="1"/>
  <c r="S1052" i="26"/>
  <c r="T1052" i="26" s="1"/>
  <c r="S1039" i="26"/>
  <c r="T1039" i="26" s="1"/>
  <c r="S1026" i="26"/>
  <c r="T1026" i="26" s="1"/>
  <c r="S1017" i="26"/>
  <c r="T1017" i="26" s="1"/>
  <c r="S1000" i="26"/>
  <c r="T1000" i="26" s="1"/>
  <c r="S995" i="26"/>
  <c r="T995" i="26" s="1"/>
  <c r="S994" i="26"/>
  <c r="T994" i="26" s="1"/>
  <c r="S989" i="26"/>
  <c r="T989" i="26" s="1"/>
  <c r="S985" i="26"/>
  <c r="T985" i="26" s="1"/>
  <c r="S977" i="26"/>
  <c r="T977" i="26" s="1"/>
  <c r="S954" i="26"/>
  <c r="T954" i="26" s="1"/>
  <c r="S943" i="26"/>
  <c r="T943" i="26" s="1"/>
  <c r="S942" i="26"/>
  <c r="T942" i="26" s="1"/>
  <c r="S934" i="26"/>
  <c r="T934" i="26" s="1"/>
  <c r="S917" i="26"/>
  <c r="T917" i="26" s="1"/>
  <c r="S916" i="26"/>
  <c r="T916" i="26" s="1"/>
  <c r="S887" i="26"/>
  <c r="T887" i="26" s="1"/>
  <c r="S883" i="26"/>
  <c r="T883" i="26" s="1"/>
  <c r="S882" i="26"/>
  <c r="T882" i="26" s="1"/>
  <c r="S871" i="26"/>
  <c r="T871" i="26" s="1"/>
  <c r="S863" i="26"/>
  <c r="T863" i="26" s="1"/>
  <c r="S842" i="26"/>
  <c r="T842" i="26" s="1"/>
  <c r="S829" i="26"/>
  <c r="T829" i="26" s="1"/>
  <c r="S809" i="26"/>
  <c r="T809" i="26" s="1"/>
  <c r="S780" i="26"/>
  <c r="T780" i="26" s="1"/>
  <c r="S779" i="26"/>
  <c r="T779" i="26" s="1"/>
  <c r="S772" i="26"/>
  <c r="T772" i="26" s="1"/>
  <c r="S771" i="26"/>
  <c r="T771" i="26" s="1"/>
  <c r="S764" i="26"/>
  <c r="T764" i="26" s="1"/>
  <c r="S761" i="26"/>
  <c r="T761" i="26" s="1"/>
  <c r="S758" i="26"/>
  <c r="T758" i="26" s="1"/>
  <c r="S748" i="26"/>
  <c r="T748" i="26" s="1"/>
  <c r="S740" i="26"/>
  <c r="T740" i="26" s="1"/>
  <c r="S737" i="26"/>
  <c r="T737" i="26" s="1"/>
  <c r="S723" i="26"/>
  <c r="T723" i="26" s="1"/>
  <c r="S706" i="26"/>
  <c r="T706" i="26" s="1"/>
  <c r="S704" i="26"/>
  <c r="T704" i="26" s="1"/>
  <c r="S696" i="26"/>
  <c r="T696" i="26" s="1"/>
  <c r="S695" i="26"/>
  <c r="T695" i="26" s="1"/>
  <c r="S694" i="26"/>
  <c r="T694" i="26" s="1"/>
  <c r="S693" i="26"/>
  <c r="T693" i="26" s="1"/>
  <c r="S684" i="26"/>
  <c r="T684" i="26" s="1"/>
  <c r="S683" i="26"/>
  <c r="T683" i="26" s="1"/>
  <c r="S681" i="26"/>
  <c r="T681" i="26" s="1"/>
  <c r="S680" i="26"/>
  <c r="T680" i="26" s="1"/>
  <c r="S677" i="26"/>
  <c r="T677" i="26" s="1"/>
  <c r="S676" i="26"/>
  <c r="T676" i="26" s="1"/>
  <c r="S675" i="26"/>
  <c r="T675" i="26" s="1"/>
  <c r="S670" i="26"/>
  <c r="T670" i="26" s="1"/>
  <c r="S669" i="26"/>
  <c r="T669" i="26" s="1"/>
  <c r="S668" i="26"/>
  <c r="T668" i="26" s="1"/>
  <c r="S587" i="26"/>
  <c r="T587" i="26" s="1"/>
  <c r="S586" i="26"/>
  <c r="T586" i="26" s="1"/>
  <c r="S585" i="26"/>
  <c r="T585" i="26" s="1"/>
  <c r="S580" i="26"/>
  <c r="T580" i="26" s="1"/>
  <c r="S579" i="26"/>
  <c r="T579" i="26" s="1"/>
  <c r="S578" i="26"/>
  <c r="T578" i="26" s="1"/>
  <c r="S562" i="26"/>
  <c r="T562" i="26" s="1"/>
  <c r="T661" i="22"/>
  <c r="T660" i="22"/>
  <c r="T658" i="22"/>
  <c r="T655" i="22"/>
  <c r="T651" i="22"/>
  <c r="T649" i="22"/>
  <c r="T648" i="22"/>
  <c r="T646" i="22"/>
  <c r="T643" i="22"/>
  <c r="T639" i="22"/>
  <c r="T637" i="22"/>
  <c r="T636" i="22"/>
  <c r="T634" i="22"/>
  <c r="T631" i="22"/>
  <c r="T627" i="22"/>
  <c r="T625" i="22"/>
  <c r="T624" i="22"/>
  <c r="T622" i="22"/>
  <c r="T619" i="22"/>
  <c r="T615" i="22"/>
  <c r="T613" i="22"/>
  <c r="T612" i="22"/>
  <c r="T610" i="22"/>
  <c r="T607" i="22"/>
  <c r="T603" i="22"/>
  <c r="T601" i="22"/>
  <c r="T600" i="22"/>
  <c r="T598" i="22"/>
  <c r="T595" i="22"/>
  <c r="T591" i="22"/>
  <c r="T589" i="22"/>
  <c r="T588" i="22"/>
  <c r="T586" i="22"/>
  <c r="T583" i="22"/>
  <c r="T579" i="22"/>
  <c r="T577" i="22"/>
  <c r="T576" i="22"/>
  <c r="T574" i="22"/>
  <c r="T571" i="22"/>
  <c r="T567" i="22"/>
  <c r="T564" i="22"/>
  <c r="T563" i="22"/>
  <c r="T561" i="22"/>
  <c r="T558" i="22"/>
  <c r="T554" i="22"/>
  <c r="T552" i="22"/>
  <c r="T551" i="22"/>
  <c r="T549" i="22"/>
  <c r="T546" i="22"/>
  <c r="T542" i="22"/>
  <c r="S558" i="26"/>
  <c r="T558" i="26" s="1"/>
  <c r="S662" i="22"/>
  <c r="T662" i="22" s="1"/>
  <c r="S661" i="22"/>
  <c r="S660" i="22"/>
  <c r="S659" i="22"/>
  <c r="T659" i="22" s="1"/>
  <c r="S658" i="22"/>
  <c r="S657" i="22"/>
  <c r="T657" i="22" s="1"/>
  <c r="S656" i="22"/>
  <c r="T656" i="22" s="1"/>
  <c r="S655" i="22"/>
  <c r="S654" i="22"/>
  <c r="T654" i="22" s="1"/>
  <c r="S653" i="22"/>
  <c r="T653" i="22" s="1"/>
  <c r="S652" i="22"/>
  <c r="T652" i="22" s="1"/>
  <c r="S651" i="22"/>
  <c r="S650" i="22"/>
  <c r="T650" i="22" s="1"/>
  <c r="S649" i="22"/>
  <c r="S648" i="22"/>
  <c r="S647" i="22"/>
  <c r="T647" i="22" s="1"/>
  <c r="S646" i="22"/>
  <c r="S645" i="22"/>
  <c r="T645" i="22" s="1"/>
  <c r="S644" i="22"/>
  <c r="T644" i="22" s="1"/>
  <c r="S643" i="22"/>
  <c r="S642" i="22"/>
  <c r="T642" i="22" s="1"/>
  <c r="S641" i="22"/>
  <c r="T641" i="22" s="1"/>
  <c r="S640" i="22"/>
  <c r="T640" i="22" s="1"/>
  <c r="S639" i="22"/>
  <c r="S638" i="22"/>
  <c r="T638" i="22" s="1"/>
  <c r="S637" i="22"/>
  <c r="S636" i="22"/>
  <c r="S635" i="22"/>
  <c r="T635" i="22" s="1"/>
  <c r="S634" i="22"/>
  <c r="S633" i="22"/>
  <c r="T633" i="22" s="1"/>
  <c r="S632" i="22"/>
  <c r="T632" i="22" s="1"/>
  <c r="S631" i="22"/>
  <c r="S630" i="22"/>
  <c r="T630" i="22" s="1"/>
  <c r="S629" i="22"/>
  <c r="T629" i="22" s="1"/>
  <c r="S628" i="22"/>
  <c r="T628" i="22" s="1"/>
  <c r="S627" i="22"/>
  <c r="S626" i="22"/>
  <c r="T626" i="22" s="1"/>
  <c r="S625" i="22"/>
  <c r="S624" i="22"/>
  <c r="S623" i="22"/>
  <c r="T623" i="22" s="1"/>
  <c r="S622" i="22"/>
  <c r="S621" i="22"/>
  <c r="T621" i="22" s="1"/>
  <c r="S620" i="22"/>
  <c r="T620" i="22" s="1"/>
  <c r="S619" i="22"/>
  <c r="S618" i="22"/>
  <c r="T618" i="22" s="1"/>
  <c r="S617" i="22"/>
  <c r="T617" i="22" s="1"/>
  <c r="S616" i="22"/>
  <c r="T616" i="22" s="1"/>
  <c r="S615" i="22"/>
  <c r="S614" i="22"/>
  <c r="T614" i="22" s="1"/>
  <c r="S613" i="22"/>
  <c r="S612" i="22"/>
  <c r="S611" i="22"/>
  <c r="T611" i="22" s="1"/>
  <c r="S610" i="22"/>
  <c r="S609" i="22"/>
  <c r="T609" i="22" s="1"/>
  <c r="S608" i="22"/>
  <c r="T608" i="22" s="1"/>
  <c r="S607" i="22"/>
  <c r="S606" i="22"/>
  <c r="T606" i="22" s="1"/>
  <c r="S605" i="22"/>
  <c r="T605" i="22" s="1"/>
  <c r="S604" i="22"/>
  <c r="T604" i="22" s="1"/>
  <c r="S603" i="22"/>
  <c r="S602" i="22"/>
  <c r="T602" i="22" s="1"/>
  <c r="S601" i="22"/>
  <c r="S600" i="22"/>
  <c r="S599" i="22"/>
  <c r="T599" i="22" s="1"/>
  <c r="S598" i="22"/>
  <c r="S597" i="22"/>
  <c r="T597" i="22" s="1"/>
  <c r="S596" i="22"/>
  <c r="T596" i="22" s="1"/>
  <c r="S595" i="22"/>
  <c r="S594" i="22"/>
  <c r="T594" i="22" s="1"/>
  <c r="S593" i="22"/>
  <c r="T593" i="22" s="1"/>
  <c r="S592" i="22"/>
  <c r="T592" i="22" s="1"/>
  <c r="S591" i="22"/>
  <c r="S590" i="22"/>
  <c r="T590" i="22" s="1"/>
  <c r="S589" i="22"/>
  <c r="S588" i="22"/>
  <c r="S587" i="22"/>
  <c r="T587" i="22" s="1"/>
  <c r="S586" i="22"/>
  <c r="S585" i="22"/>
  <c r="T585" i="22" s="1"/>
  <c r="S584" i="22"/>
  <c r="T584" i="22" s="1"/>
  <c r="S583" i="22"/>
  <c r="S582" i="22"/>
  <c r="T582" i="22" s="1"/>
  <c r="S581" i="22"/>
  <c r="T581" i="22" s="1"/>
  <c r="S580" i="22"/>
  <c r="T580" i="22" s="1"/>
  <c r="S579" i="22"/>
  <c r="S578" i="22"/>
  <c r="T578" i="22" s="1"/>
  <c r="S577" i="22"/>
  <c r="S576" i="22"/>
  <c r="S575" i="22"/>
  <c r="T575" i="22" s="1"/>
  <c r="S574" i="22"/>
  <c r="S573" i="22"/>
  <c r="T573" i="22" s="1"/>
  <c r="S572" i="22"/>
  <c r="T572" i="22" s="1"/>
  <c r="S571" i="22"/>
  <c r="S570" i="22"/>
  <c r="T570" i="22" s="1"/>
  <c r="S569" i="22"/>
  <c r="T569" i="22" s="1"/>
  <c r="S568" i="22"/>
  <c r="T568" i="22" s="1"/>
  <c r="S567" i="22"/>
  <c r="S565" i="22"/>
  <c r="T565" i="22" s="1"/>
  <c r="S564" i="22"/>
  <c r="S563" i="22"/>
  <c r="S562" i="22"/>
  <c r="T562" i="22" s="1"/>
  <c r="S561" i="22"/>
  <c r="S560" i="22"/>
  <c r="T560" i="22" s="1"/>
  <c r="S559" i="22"/>
  <c r="T559" i="22" s="1"/>
  <c r="S558" i="22"/>
  <c r="S557" i="22"/>
  <c r="T557" i="22" s="1"/>
  <c r="S556" i="22"/>
  <c r="T556" i="22" s="1"/>
  <c r="S555" i="22"/>
  <c r="T555" i="22" s="1"/>
  <c r="S554" i="22"/>
  <c r="S553" i="22"/>
  <c r="T553" i="22" s="1"/>
  <c r="S552" i="22"/>
  <c r="S551" i="22"/>
  <c r="S550" i="22"/>
  <c r="T550" i="22" s="1"/>
  <c r="S549" i="22"/>
  <c r="S548" i="22"/>
  <c r="T548" i="22" s="1"/>
  <c r="S547" i="22"/>
  <c r="T547" i="22" s="1"/>
  <c r="S546" i="22"/>
  <c r="S545" i="22"/>
  <c r="T545" i="22" s="1"/>
  <c r="S544" i="22"/>
  <c r="T544" i="22" s="1"/>
  <c r="S543" i="22"/>
  <c r="T543" i="22" s="1"/>
  <c r="S542" i="22"/>
  <c r="S541" i="22"/>
  <c r="T541" i="22" s="1"/>
  <c r="G543" i="22"/>
  <c r="S540" i="22"/>
  <c r="T540" i="22" s="1"/>
  <c r="S539" i="22"/>
  <c r="T539" i="22" s="1"/>
  <c r="S538" i="22"/>
  <c r="T538" i="22" s="1"/>
  <c r="S537" i="22"/>
  <c r="T537" i="22" s="1"/>
  <c r="S536" i="22"/>
  <c r="T536" i="22" s="1"/>
  <c r="S535" i="22"/>
  <c r="T535" i="22" s="1"/>
  <c r="S534" i="22"/>
  <c r="T534" i="22" s="1"/>
  <c r="S533" i="22"/>
  <c r="T533" i="22" s="1"/>
  <c r="S532" i="22"/>
  <c r="T532" i="22" s="1"/>
  <c r="S531" i="22"/>
  <c r="T531" i="22" s="1"/>
  <c r="S530" i="22"/>
  <c r="T530" i="22" s="1"/>
  <c r="S529" i="22"/>
  <c r="T529" i="22" s="1"/>
  <c r="S528" i="22"/>
  <c r="T528" i="22" s="1"/>
  <c r="S527" i="22"/>
  <c r="T527" i="22" s="1"/>
  <c r="S526" i="22"/>
  <c r="T526" i="22" s="1"/>
  <c r="S525" i="22"/>
  <c r="T525" i="22" s="1"/>
  <c r="S524" i="22"/>
  <c r="T524" i="22" s="1"/>
  <c r="S523" i="22"/>
  <c r="T523" i="22" s="1"/>
  <c r="S522" i="22"/>
  <c r="T522" i="22" s="1"/>
  <c r="S521" i="22"/>
  <c r="T521" i="22" s="1"/>
  <c r="S520" i="22"/>
  <c r="T520" i="22" s="1"/>
  <c r="S519" i="22"/>
  <c r="T519" i="22" s="1"/>
  <c r="S518" i="22"/>
  <c r="T518" i="22" s="1"/>
  <c r="S517" i="22"/>
  <c r="T517" i="22" s="1"/>
  <c r="S516" i="22"/>
  <c r="T516" i="22" s="1"/>
  <c r="S515" i="22"/>
  <c r="T515" i="22" s="1"/>
  <c r="S514" i="22"/>
  <c r="T514" i="22" s="1"/>
  <c r="S513" i="22"/>
  <c r="T513" i="22" s="1"/>
  <c r="S512" i="22"/>
  <c r="T512" i="22" s="1"/>
  <c r="S511" i="22"/>
  <c r="T511" i="22" s="1"/>
  <c r="S510" i="22"/>
  <c r="T510" i="22" s="1"/>
  <c r="S509" i="22"/>
  <c r="T509" i="22" s="1"/>
  <c r="S508" i="22"/>
  <c r="T508" i="22" s="1"/>
  <c r="S507" i="22"/>
  <c r="T507" i="22" s="1"/>
  <c r="S506" i="22"/>
  <c r="T506" i="22" s="1"/>
  <c r="S505" i="22"/>
  <c r="T505" i="22" s="1"/>
  <c r="S504" i="22"/>
  <c r="T504" i="22" s="1"/>
  <c r="S503" i="22"/>
  <c r="T503" i="22" s="1"/>
  <c r="S502" i="22"/>
  <c r="T502" i="22" s="1"/>
  <c r="S501" i="22"/>
  <c r="T501" i="22" s="1"/>
  <c r="S500" i="22"/>
  <c r="T500" i="22" s="1"/>
  <c r="S499" i="22"/>
  <c r="T499" i="22" s="1"/>
  <c r="S498" i="22"/>
  <c r="T498" i="22" s="1"/>
  <c r="S497" i="22"/>
  <c r="T497" i="22" s="1"/>
  <c r="S496" i="22"/>
  <c r="T496" i="22" s="1"/>
  <c r="D56" i="78"/>
  <c r="D55" i="78"/>
  <c r="D54" i="78"/>
  <c r="D53" i="78"/>
  <c r="D52" i="78"/>
  <c r="D51" i="78"/>
  <c r="D50" i="78"/>
  <c r="D56" i="77"/>
  <c r="D55" i="77"/>
  <c r="D54" i="77"/>
  <c r="D53" i="77"/>
  <c r="D52" i="77"/>
  <c r="D51" i="77"/>
  <c r="D50" i="77"/>
  <c r="D56" i="76" l="1"/>
  <c r="D55" i="76"/>
  <c r="D54" i="76"/>
  <c r="D53" i="76"/>
  <c r="D52" i="76"/>
  <c r="D51" i="76"/>
  <c r="D50" i="76"/>
  <c r="S727" i="22"/>
  <c r="T727" i="22" s="1"/>
  <c r="S726" i="22"/>
  <c r="T726" i="22" s="1"/>
  <c r="S495" i="22"/>
  <c r="T495" i="22" s="1"/>
  <c r="S494" i="22"/>
  <c r="T494" i="22" s="1"/>
  <c r="S493" i="22"/>
  <c r="T493" i="22" s="1"/>
  <c r="S492" i="22"/>
  <c r="T492" i="22" s="1"/>
  <c r="S491" i="22"/>
  <c r="T491" i="22" s="1"/>
  <c r="S490" i="22"/>
  <c r="T490" i="22" s="1"/>
  <c r="S489" i="22"/>
  <c r="T489" i="22" s="1"/>
  <c r="S488" i="22"/>
  <c r="T488" i="22" s="1"/>
  <c r="S487" i="22"/>
  <c r="T487" i="22" s="1"/>
  <c r="S486" i="22"/>
  <c r="T486" i="22" s="1"/>
  <c r="S485" i="22"/>
  <c r="T485" i="22" s="1"/>
  <c r="S484" i="22"/>
  <c r="T484" i="22" s="1"/>
  <c r="S483" i="22"/>
  <c r="T483" i="22" s="1"/>
  <c r="S482" i="22"/>
  <c r="T482" i="22" s="1"/>
  <c r="S481" i="22"/>
  <c r="T481" i="22" s="1"/>
  <c r="S480" i="22"/>
  <c r="T480" i="22" s="1"/>
  <c r="S479" i="22"/>
  <c r="T479" i="22" s="1"/>
  <c r="S478" i="22"/>
  <c r="T478" i="22" s="1"/>
  <c r="S477" i="22"/>
  <c r="T477" i="22" s="1"/>
  <c r="S476" i="22"/>
  <c r="T476" i="22" s="1"/>
  <c r="S475" i="22"/>
  <c r="T475" i="22" s="1"/>
  <c r="S474" i="22"/>
  <c r="T474" i="22" s="1"/>
  <c r="S473" i="22"/>
  <c r="T473" i="22" s="1"/>
  <c r="S472" i="22"/>
  <c r="T472" i="22" s="1"/>
  <c r="S471" i="22"/>
  <c r="T471" i="22" s="1"/>
  <c r="S724" i="22"/>
  <c r="T724" i="22" s="1"/>
  <c r="S723" i="22"/>
  <c r="T723" i="22" s="1"/>
  <c r="S722" i="22"/>
  <c r="T722" i="22" s="1"/>
  <c r="S720" i="22"/>
  <c r="T720" i="22" s="1"/>
  <c r="S719" i="22"/>
  <c r="T719" i="22" s="1"/>
  <c r="S718" i="22"/>
  <c r="T718" i="22" s="1"/>
  <c r="S470" i="22"/>
  <c r="T470" i="22" s="1"/>
  <c r="S469" i="22"/>
  <c r="T469" i="22" s="1"/>
  <c r="S468" i="22"/>
  <c r="T468" i="22" s="1"/>
  <c r="S467" i="22"/>
  <c r="T467" i="22" s="1"/>
  <c r="S466" i="22"/>
  <c r="T466" i="22" s="1"/>
  <c r="S465" i="22"/>
  <c r="T465" i="22" s="1"/>
  <c r="S463" i="22"/>
  <c r="T463" i="22" s="1"/>
  <c r="S462" i="22"/>
  <c r="T462" i="22" s="1"/>
  <c r="S461" i="22"/>
  <c r="T461" i="22" s="1"/>
  <c r="S460" i="22"/>
  <c r="T460" i="22" s="1"/>
  <c r="S459" i="22"/>
  <c r="T459" i="22" s="1"/>
  <c r="S458" i="22"/>
  <c r="T458" i="22" s="1"/>
  <c r="S457" i="22"/>
  <c r="T457" i="22" s="1"/>
  <c r="S456" i="22"/>
  <c r="T456" i="22" s="1"/>
  <c r="S455" i="22"/>
  <c r="T455" i="22" s="1"/>
  <c r="S716" i="22"/>
  <c r="T716" i="22" s="1"/>
  <c r="S715" i="22"/>
  <c r="T715" i="22" s="1"/>
  <c r="S454" i="22"/>
  <c r="T454" i="22" s="1"/>
  <c r="S453" i="22"/>
  <c r="T453" i="22" s="1"/>
  <c r="S713" i="22"/>
  <c r="T713" i="22" s="1"/>
  <c r="S712" i="22"/>
  <c r="T712" i="22" s="1"/>
  <c r="S710" i="22"/>
  <c r="T710" i="22" s="1"/>
  <c r="S709" i="22"/>
  <c r="T709" i="22" s="1"/>
  <c r="S452" i="22"/>
  <c r="T452" i="22" s="1"/>
  <c r="S707" i="22"/>
  <c r="T707" i="22" s="1"/>
  <c r="S706" i="22"/>
  <c r="T706" i="22" s="1"/>
  <c r="S704" i="22"/>
  <c r="T704" i="22" s="1"/>
  <c r="S703" i="22"/>
  <c r="T703" i="22" s="1"/>
  <c r="S451" i="22"/>
  <c r="T451" i="22" s="1"/>
  <c r="S701" i="22"/>
  <c r="T701" i="22" s="1"/>
  <c r="S700" i="22"/>
  <c r="T700" i="22" s="1"/>
  <c r="S698" i="22"/>
  <c r="T698" i="22" s="1"/>
  <c r="S697" i="22"/>
  <c r="T697" i="22" s="1"/>
  <c r="S696" i="22"/>
  <c r="T696" i="22" s="1"/>
  <c r="S694" i="22"/>
  <c r="T694" i="22" s="1"/>
  <c r="S693" i="22"/>
  <c r="T693" i="22" s="1"/>
  <c r="S692" i="22"/>
  <c r="T692" i="22" s="1"/>
  <c r="S690" i="22"/>
  <c r="T690" i="22" s="1"/>
  <c r="S689" i="22"/>
  <c r="T689" i="22" s="1"/>
  <c r="S687" i="22"/>
  <c r="T687" i="22" s="1"/>
  <c r="S686" i="22"/>
  <c r="T686" i="22" s="1"/>
  <c r="S685" i="22"/>
  <c r="T685" i="22" s="1"/>
  <c r="S450" i="22"/>
  <c r="T450" i="22" s="1"/>
  <c r="S683" i="22"/>
  <c r="T683" i="22" s="1"/>
  <c r="S682" i="22"/>
  <c r="T682" i="22" s="1"/>
  <c r="S681" i="22"/>
  <c r="T681" i="22" s="1"/>
  <c r="S449" i="22"/>
  <c r="T449" i="22" s="1"/>
  <c r="S448" i="22"/>
  <c r="T448" i="22" s="1"/>
  <c r="S447" i="22"/>
  <c r="T447" i="22" s="1"/>
  <c r="S90" i="22"/>
  <c r="T90" i="22" s="1"/>
  <c r="S89" i="22"/>
  <c r="T89" i="22" s="1"/>
  <c r="S446" i="22"/>
  <c r="T446" i="22" s="1"/>
  <c r="S445" i="22"/>
  <c r="T445" i="22" s="1"/>
  <c r="S444" i="22"/>
  <c r="T444" i="22" s="1"/>
  <c r="S443" i="22"/>
  <c r="T443" i="22" s="1"/>
  <c r="S442" i="22"/>
  <c r="T442" i="22" s="1"/>
  <c r="S441" i="22"/>
  <c r="T441" i="22" s="1"/>
  <c r="S440" i="22"/>
  <c r="T440" i="22" s="1"/>
  <c r="S439" i="22"/>
  <c r="T439" i="22" s="1"/>
  <c r="S438" i="22"/>
  <c r="T438" i="22" s="1"/>
  <c r="S78" i="22"/>
  <c r="T78" i="22" s="1"/>
  <c r="S77" i="22"/>
  <c r="T77" i="22" s="1"/>
  <c r="S76" i="22"/>
  <c r="T76" i="22" s="1"/>
  <c r="S437" i="22"/>
  <c r="T437" i="22" s="1"/>
  <c r="S436" i="22"/>
  <c r="T436" i="22" s="1"/>
  <c r="S435" i="22"/>
  <c r="T435" i="22" s="1"/>
  <c r="S434" i="22"/>
  <c r="T434" i="22" s="1"/>
  <c r="S679" i="22"/>
  <c r="T679" i="22" s="1"/>
  <c r="S678" i="22"/>
  <c r="T678" i="22" s="1"/>
  <c r="S433" i="22"/>
  <c r="T433" i="22" s="1"/>
  <c r="S432" i="22"/>
  <c r="T432" i="22" s="1"/>
  <c r="S431" i="22"/>
  <c r="T431" i="22" s="1"/>
  <c r="S69" i="22"/>
  <c r="T69" i="22" s="1"/>
  <c r="S68" i="22"/>
  <c r="T68" i="22" s="1"/>
  <c r="S67" i="22"/>
  <c r="T67" i="22" s="1"/>
  <c r="S66" i="22"/>
  <c r="T66" i="22" s="1"/>
  <c r="S676" i="22"/>
  <c r="T676" i="22" s="1"/>
  <c r="S675" i="22"/>
  <c r="T675" i="22" s="1"/>
  <c r="S674" i="22"/>
  <c r="T674" i="22" s="1"/>
  <c r="S672" i="22"/>
  <c r="T672" i="22" s="1"/>
  <c r="S671" i="22"/>
  <c r="T671" i="22" s="1"/>
  <c r="S670" i="22"/>
  <c r="T670" i="22" s="1"/>
  <c r="S668" i="22"/>
  <c r="T668" i="22" s="1"/>
  <c r="S667" i="22"/>
  <c r="T667" i="22" s="1"/>
  <c r="S430" i="22"/>
  <c r="T430" i="22" s="1"/>
  <c r="S429" i="22"/>
  <c r="T429" i="22" s="1"/>
  <c r="S428" i="22"/>
  <c r="T428" i="22" s="1"/>
  <c r="S427" i="22"/>
  <c r="T427" i="22" s="1"/>
  <c r="S426" i="22"/>
  <c r="T426" i="22" s="1"/>
  <c r="S425" i="22"/>
  <c r="T425" i="22" s="1"/>
  <c r="S424" i="22"/>
  <c r="T424" i="22" s="1"/>
  <c r="S423" i="22"/>
  <c r="T423" i="22" s="1"/>
  <c r="S422" i="22"/>
  <c r="T422" i="22" s="1"/>
  <c r="S421" i="22"/>
  <c r="T421" i="22" s="1"/>
  <c r="S420" i="22"/>
  <c r="T420" i="22" s="1"/>
  <c r="S419" i="22"/>
  <c r="T419" i="22" s="1"/>
  <c r="S61" i="22"/>
  <c r="T61" i="22" s="1"/>
  <c r="S60" i="22"/>
  <c r="T60" i="22" s="1"/>
  <c r="S59" i="22"/>
  <c r="T59" i="22" s="1"/>
  <c r="S51" i="22"/>
  <c r="T51" i="22" s="1"/>
  <c r="S50" i="22"/>
  <c r="T50" i="22" s="1"/>
  <c r="S49" i="22"/>
  <c r="T49" i="22" s="1"/>
  <c r="S58" i="22"/>
  <c r="T58" i="22" s="1"/>
  <c r="S418" i="22"/>
  <c r="T418" i="22" s="1"/>
  <c r="S417" i="22"/>
  <c r="T417" i="22" s="1"/>
  <c r="S416" i="22"/>
  <c r="T416" i="22" s="1"/>
  <c r="S415" i="22"/>
  <c r="T415" i="22" s="1"/>
  <c r="S414" i="22"/>
  <c r="T414" i="22" s="1"/>
  <c r="S413" i="22"/>
  <c r="T413" i="22" s="1"/>
  <c r="S412" i="22"/>
  <c r="T412" i="22" s="1"/>
  <c r="S411" i="22"/>
  <c r="T411" i="22" s="1"/>
  <c r="S410" i="22"/>
  <c r="T410" i="22" s="1"/>
  <c r="S409" i="22"/>
  <c r="T409" i="22" s="1"/>
  <c r="S408" i="22"/>
  <c r="T408" i="22" s="1"/>
  <c r="S407" i="22"/>
  <c r="T407" i="22" s="1"/>
  <c r="S406" i="22"/>
  <c r="T406" i="22" s="1"/>
  <c r="S405" i="22"/>
  <c r="T405" i="22" s="1"/>
  <c r="S404" i="22"/>
  <c r="T404" i="22" s="1"/>
  <c r="S403" i="22"/>
  <c r="T403" i="22" s="1"/>
  <c r="S665" i="22"/>
  <c r="T665" i="22" s="1"/>
  <c r="S664" i="22"/>
  <c r="T664" i="22" s="1"/>
  <c r="S663" i="22"/>
  <c r="T663" i="22" s="1"/>
  <c r="S402" i="22"/>
  <c r="T402" i="22" s="1"/>
  <c r="S401" i="22"/>
  <c r="T401" i="22" s="1"/>
  <c r="S400" i="22"/>
  <c r="T400" i="22" s="1"/>
  <c r="S399" i="22"/>
  <c r="T399" i="22" s="1"/>
  <c r="S546" i="19"/>
  <c r="T546" i="19" s="1"/>
  <c r="S435" i="19"/>
  <c r="T435" i="19" s="1"/>
  <c r="S538" i="19"/>
  <c r="T538" i="19" s="1"/>
  <c r="S537" i="19"/>
  <c r="T537" i="19" s="1"/>
  <c r="S536" i="19"/>
  <c r="T536" i="19" s="1"/>
  <c r="S535" i="19"/>
  <c r="T535" i="19" s="1"/>
  <c r="S534" i="19"/>
  <c r="T534" i="19" s="1"/>
  <c r="S533" i="19"/>
  <c r="T533" i="19" s="1"/>
  <c r="S532" i="19"/>
  <c r="T532" i="19" s="1"/>
  <c r="S530" i="19"/>
  <c r="T530" i="19" s="1"/>
  <c r="S529" i="19"/>
  <c r="T529" i="19" s="1"/>
  <c r="S527" i="19"/>
  <c r="T527" i="19" s="1"/>
  <c r="S526" i="19"/>
  <c r="T526" i="19" s="1"/>
  <c r="S523" i="19"/>
  <c r="T523" i="19" s="1"/>
  <c r="S522" i="19"/>
  <c r="T522" i="19" s="1"/>
  <c r="S521" i="19"/>
  <c r="T521" i="19" s="1"/>
  <c r="S517" i="19"/>
  <c r="T517" i="19" s="1"/>
  <c r="S516" i="19"/>
  <c r="T516" i="19" s="1"/>
  <c r="S515" i="19"/>
  <c r="T515" i="19" s="1"/>
  <c r="S514" i="19"/>
  <c r="T514" i="19" s="1"/>
  <c r="S513" i="19"/>
  <c r="T513" i="19" s="1"/>
  <c r="S512" i="19"/>
  <c r="T512" i="19" s="1"/>
  <c r="S511" i="19"/>
  <c r="T511" i="19" s="1"/>
  <c r="S510" i="19"/>
  <c r="T510" i="19" s="1"/>
  <c r="S508" i="19"/>
  <c r="T508" i="19" s="1"/>
  <c r="S507" i="19"/>
  <c r="T507" i="19" s="1"/>
  <c r="S506" i="19"/>
  <c r="T506" i="19" s="1"/>
  <c r="S505" i="19"/>
  <c r="T505" i="19" s="1"/>
  <c r="S504" i="19"/>
  <c r="T504" i="19" s="1"/>
  <c r="S503" i="19"/>
  <c r="T503" i="19" s="1"/>
  <c r="S502" i="19"/>
  <c r="T502" i="19" s="1"/>
  <c r="S501" i="19"/>
  <c r="T501" i="19" s="1"/>
  <c r="S500" i="19"/>
  <c r="T500" i="19" s="1"/>
  <c r="S499" i="19"/>
  <c r="T499" i="19" s="1"/>
  <c r="S496" i="19"/>
  <c r="T496" i="19" s="1"/>
  <c r="S495" i="19"/>
  <c r="T495" i="19" s="1"/>
  <c r="S494" i="19"/>
  <c r="T494" i="19" s="1"/>
  <c r="S493" i="19"/>
  <c r="T493" i="19" s="1"/>
  <c r="S492" i="19"/>
  <c r="T492" i="19" s="1"/>
  <c r="S491" i="19"/>
  <c r="T491" i="19" s="1"/>
  <c r="S490" i="19"/>
  <c r="T490" i="19" s="1"/>
  <c r="S489" i="19"/>
  <c r="T489" i="19" s="1"/>
  <c r="S488" i="19"/>
  <c r="T488" i="19" s="1"/>
  <c r="S487" i="19"/>
  <c r="T487" i="19" s="1"/>
  <c r="S486" i="19"/>
  <c r="T486" i="19" s="1"/>
  <c r="S485" i="19"/>
  <c r="T485" i="19" s="1"/>
  <c r="S484" i="19"/>
  <c r="T484" i="19" s="1"/>
  <c r="S483" i="19"/>
  <c r="T483" i="19" s="1"/>
  <c r="S480" i="19"/>
  <c r="T480" i="19" s="1"/>
  <c r="S477" i="19"/>
  <c r="T477" i="19" s="1"/>
  <c r="S476" i="19"/>
  <c r="T476" i="19" s="1"/>
  <c r="S475" i="19"/>
  <c r="T475" i="19" s="1"/>
  <c r="S474" i="19"/>
  <c r="T474" i="19" s="1"/>
  <c r="S473" i="19"/>
  <c r="T473" i="19" s="1"/>
  <c r="S472" i="19"/>
  <c r="T472" i="19" s="1"/>
  <c r="S471" i="19"/>
  <c r="T471" i="19" s="1"/>
  <c r="S470" i="19"/>
  <c r="T470" i="19" s="1"/>
  <c r="S469" i="19"/>
  <c r="T469" i="19" s="1"/>
  <c r="S468" i="19"/>
  <c r="T468" i="19" s="1"/>
  <c r="S467" i="19"/>
  <c r="T467" i="19" s="1"/>
  <c r="S466" i="19"/>
  <c r="T466" i="19" s="1"/>
  <c r="S465" i="19"/>
  <c r="T465" i="19" s="1"/>
  <c r="S464" i="19"/>
  <c r="T464" i="19" s="1"/>
  <c r="S463" i="19"/>
  <c r="T463" i="19" s="1"/>
  <c r="S462" i="19"/>
  <c r="T462" i="19" s="1"/>
  <c r="S461" i="19"/>
  <c r="T461" i="19" s="1"/>
  <c r="S460" i="19"/>
  <c r="T460" i="19" s="1"/>
  <c r="S75" i="19"/>
  <c r="T75" i="19" s="1"/>
  <c r="S70" i="19"/>
  <c r="T70" i="19" s="1"/>
  <c r="S69" i="19"/>
  <c r="T69" i="19" s="1"/>
  <c r="S68" i="19"/>
  <c r="T68" i="19" s="1"/>
  <c r="S62" i="19"/>
  <c r="T62" i="19" s="1"/>
  <c r="S59" i="19"/>
  <c r="T59" i="19" s="1"/>
  <c r="S58" i="19"/>
  <c r="T58" i="19" s="1"/>
  <c r="S57" i="19"/>
  <c r="T57" i="19" s="1"/>
  <c r="S56" i="19"/>
  <c r="T56" i="19" s="1"/>
  <c r="S55" i="19"/>
  <c r="T55" i="19" s="1"/>
  <c r="S54" i="19"/>
  <c r="T54" i="19" s="1"/>
  <c r="S44" i="19"/>
  <c r="T44" i="19" s="1"/>
  <c r="S43" i="19"/>
  <c r="T43" i="19" s="1"/>
  <c r="S464" i="2"/>
  <c r="T464" i="2" s="1"/>
  <c r="S463" i="2"/>
  <c r="T463" i="2" s="1"/>
  <c r="S462" i="2"/>
  <c r="T462" i="2" s="1"/>
  <c r="S461" i="2"/>
  <c r="T461" i="2" s="1"/>
  <c r="S460" i="2"/>
  <c r="T460" i="2" s="1"/>
  <c r="S459" i="2"/>
  <c r="T459" i="2" s="1"/>
  <c r="S458" i="2"/>
  <c r="T458" i="2" s="1"/>
  <c r="S457" i="2"/>
  <c r="T457" i="2" s="1"/>
  <c r="S456" i="2"/>
  <c r="T456" i="2" s="1"/>
  <c r="S455" i="2"/>
  <c r="T455" i="2" s="1"/>
  <c r="S454" i="2"/>
  <c r="T454" i="2" s="1"/>
  <c r="S453" i="2"/>
  <c r="T453" i="2" s="1"/>
  <c r="S452" i="2"/>
  <c r="T452" i="2" s="1"/>
  <c r="S451" i="2"/>
  <c r="T451" i="2" s="1"/>
  <c r="S450" i="2"/>
  <c r="T450" i="2" s="1"/>
  <c r="S449" i="2"/>
  <c r="T449" i="2" s="1"/>
  <c r="S448" i="2"/>
  <c r="T448" i="2" s="1"/>
  <c r="S447" i="2"/>
  <c r="T447" i="2" s="1"/>
  <c r="S446" i="2"/>
  <c r="T446" i="2" s="1"/>
  <c r="S445" i="2"/>
  <c r="T445" i="2" s="1"/>
  <c r="S444" i="2"/>
  <c r="T444" i="2" s="1"/>
  <c r="S443" i="2"/>
  <c r="T443" i="2" s="1"/>
  <c r="S442" i="2"/>
  <c r="T442" i="2" s="1"/>
  <c r="S441" i="2"/>
  <c r="T441" i="2" s="1"/>
  <c r="S440" i="2"/>
  <c r="T440" i="2" s="1"/>
  <c r="S439" i="2"/>
  <c r="T439" i="2" s="1"/>
  <c r="S438" i="2"/>
  <c r="T438" i="2" s="1"/>
  <c r="S437" i="2"/>
  <c r="T437" i="2" s="1"/>
  <c r="S436" i="2"/>
  <c r="T436" i="2" s="1"/>
  <c r="S431" i="2"/>
  <c r="T431" i="2" s="1"/>
  <c r="S430" i="2"/>
  <c r="T430" i="2" s="1"/>
  <c r="S432" i="2"/>
  <c r="T432" i="2" s="1"/>
  <c r="S429" i="2"/>
  <c r="T429" i="2" s="1"/>
  <c r="S428" i="2"/>
  <c r="T428" i="2" s="1"/>
  <c r="S427" i="2"/>
  <c r="T427" i="2" s="1"/>
  <c r="S426" i="2"/>
  <c r="T426" i="2" s="1"/>
  <c r="S425" i="2"/>
  <c r="T425" i="2" s="1"/>
  <c r="S424" i="2"/>
  <c r="T424" i="2" s="1"/>
  <c r="S423" i="2"/>
  <c r="T423" i="2" s="1"/>
  <c r="S422" i="2"/>
  <c r="T422" i="2" s="1"/>
  <c r="S421" i="2"/>
  <c r="T421" i="2" s="1"/>
  <c r="S420" i="2"/>
  <c r="T420" i="2" s="1"/>
  <c r="S419" i="2"/>
  <c r="T419" i="2" s="1"/>
  <c r="S418" i="2"/>
  <c r="T418" i="2" s="1"/>
  <c r="S417" i="2"/>
  <c r="T417" i="2" s="1"/>
  <c r="S416" i="2"/>
  <c r="T416" i="2" s="1"/>
  <c r="S415" i="2"/>
  <c r="T415" i="2" s="1"/>
  <c r="S406" i="2"/>
  <c r="T406" i="2" s="1"/>
  <c r="S342" i="2"/>
  <c r="T342" i="2" s="1"/>
  <c r="S341" i="2"/>
  <c r="T341" i="2" s="1"/>
  <c r="S340" i="2"/>
  <c r="T340" i="2" s="1"/>
  <c r="S339" i="2"/>
  <c r="T339" i="2" s="1"/>
  <c r="S338" i="2"/>
  <c r="T338" i="2" s="1"/>
  <c r="S337" i="2"/>
  <c r="T337" i="2" s="1"/>
  <c r="S336" i="2"/>
  <c r="T336" i="2" s="1"/>
  <c r="S335" i="2"/>
  <c r="T335" i="2" s="1"/>
  <c r="S334" i="2"/>
  <c r="T334" i="2" s="1"/>
  <c r="S333" i="2"/>
  <c r="T333" i="2" s="1"/>
  <c r="S332" i="2"/>
  <c r="T332" i="2" s="1"/>
  <c r="S331" i="2"/>
  <c r="T331" i="2" s="1"/>
  <c r="S330" i="2"/>
  <c r="T330" i="2" s="1"/>
  <c r="S329" i="2"/>
  <c r="T329" i="2" s="1"/>
  <c r="S328" i="2"/>
  <c r="T328" i="2" s="1"/>
  <c r="S327" i="2"/>
  <c r="T327" i="2" s="1"/>
  <c r="S326" i="2"/>
  <c r="T326" i="2" s="1"/>
  <c r="S325" i="2"/>
  <c r="T325" i="2" s="1"/>
  <c r="S324" i="2"/>
  <c r="T324" i="2" s="1"/>
  <c r="S323" i="2"/>
  <c r="T323" i="2" s="1"/>
  <c r="S322" i="2"/>
  <c r="T322" i="2" s="1"/>
  <c r="S321" i="2"/>
  <c r="T321" i="2" s="1"/>
  <c r="S320" i="2"/>
  <c r="T320" i="2" s="1"/>
  <c r="S319" i="2"/>
  <c r="T319" i="2" s="1"/>
  <c r="S318" i="2"/>
  <c r="T318" i="2" s="1"/>
  <c r="S317" i="2"/>
  <c r="T317" i="2" s="1"/>
  <c r="S316" i="2"/>
  <c r="T316" i="2" s="1"/>
  <c r="S315" i="2"/>
  <c r="T315" i="2" s="1"/>
  <c r="S314" i="2"/>
  <c r="T314" i="2" s="1"/>
  <c r="S313" i="2"/>
  <c r="T313" i="2" s="1"/>
  <c r="S312" i="2"/>
  <c r="T312" i="2" s="1"/>
  <c r="S311" i="2"/>
  <c r="T311" i="2" s="1"/>
  <c r="S310" i="2"/>
  <c r="T310" i="2" s="1"/>
  <c r="S309" i="2"/>
  <c r="T309" i="2" s="1"/>
  <c r="S308" i="2"/>
  <c r="T308" i="2" s="1"/>
  <c r="S307" i="2"/>
  <c r="T307" i="2" s="1"/>
  <c r="S306" i="2"/>
  <c r="T306" i="2" s="1"/>
  <c r="S305" i="2"/>
  <c r="T305" i="2" s="1"/>
  <c r="S304" i="2"/>
  <c r="T304" i="2" s="1"/>
  <c r="S303" i="2"/>
  <c r="T303" i="2" s="1"/>
  <c r="S302" i="2"/>
  <c r="T302" i="2" s="1"/>
  <c r="S405" i="2"/>
  <c r="T405" i="2" s="1"/>
  <c r="S301" i="2"/>
  <c r="T301" i="2" s="1"/>
  <c r="S300" i="2"/>
  <c r="T300" i="2" s="1"/>
  <c r="S299" i="2"/>
  <c r="T299" i="2" s="1"/>
  <c r="S404" i="2"/>
  <c r="T404" i="2" s="1"/>
  <c r="S403" i="2"/>
  <c r="T403" i="2" s="1"/>
  <c r="S402" i="2"/>
  <c r="T402" i="2" s="1"/>
  <c r="S401" i="2"/>
  <c r="T401" i="2" s="1"/>
  <c r="S400" i="2"/>
  <c r="T400" i="2" s="1"/>
  <c r="S399" i="2"/>
  <c r="T399" i="2" s="1"/>
  <c r="S398" i="2"/>
  <c r="T398" i="2" s="1"/>
  <c r="S397" i="2"/>
  <c r="T397" i="2" s="1"/>
  <c r="S396" i="2"/>
  <c r="T396" i="2" s="1"/>
  <c r="S395" i="2"/>
  <c r="T395" i="2" s="1"/>
  <c r="S394" i="2"/>
  <c r="T394" i="2" s="1"/>
  <c r="S393" i="2"/>
  <c r="T393" i="2" s="1"/>
  <c r="S392" i="2"/>
  <c r="T392" i="2" s="1"/>
  <c r="S391" i="2"/>
  <c r="T391" i="2" s="1"/>
  <c r="S390" i="2"/>
  <c r="T390" i="2" s="1"/>
  <c r="S389" i="2"/>
  <c r="T389" i="2" s="1"/>
  <c r="S388" i="2"/>
  <c r="T388" i="2" s="1"/>
  <c r="S387" i="2"/>
  <c r="T387" i="2" s="1"/>
  <c r="S386" i="2"/>
  <c r="T386" i="2" s="1"/>
  <c r="S385" i="2"/>
  <c r="T385" i="2" s="1"/>
  <c r="S384" i="2"/>
  <c r="T384" i="2" s="1"/>
  <c r="S383" i="2"/>
  <c r="T383" i="2" s="1"/>
  <c r="S382" i="2"/>
  <c r="T382" i="2" s="1"/>
  <c r="S381" i="2"/>
  <c r="T381" i="2" s="1"/>
  <c r="S380" i="2"/>
  <c r="T380" i="2" s="1"/>
  <c r="S379" i="2"/>
  <c r="T379" i="2" s="1"/>
  <c r="S378" i="2"/>
  <c r="T378" i="2" s="1"/>
  <c r="S377" i="2"/>
  <c r="T377" i="2" s="1"/>
  <c r="G648" i="22"/>
  <c r="H648" i="22" s="1"/>
  <c r="G631" i="22"/>
  <c r="H631" i="22" s="1"/>
  <c r="G621" i="22"/>
  <c r="H621" i="22" s="1"/>
  <c r="G618" i="22"/>
  <c r="H618" i="22" s="1"/>
  <c r="G615" i="22"/>
  <c r="H615" i="22" s="1"/>
  <c r="G598" i="22"/>
  <c r="H598" i="22" s="1"/>
  <c r="G591" i="22"/>
  <c r="H591" i="22" s="1"/>
  <c r="G587" i="22"/>
  <c r="H587" i="22" s="1"/>
  <c r="D56" i="75"/>
  <c r="D55" i="75"/>
  <c r="D54" i="75"/>
  <c r="D53" i="75"/>
  <c r="D52" i="75"/>
  <c r="D51" i="75"/>
  <c r="D50" i="75"/>
  <c r="D56" i="74" l="1"/>
  <c r="D55" i="74"/>
  <c r="D54" i="74"/>
  <c r="D53" i="74"/>
  <c r="D52" i="74"/>
  <c r="D51" i="74"/>
  <c r="D50" i="74"/>
  <c r="M12" i="59"/>
  <c r="M11" i="59"/>
  <c r="N11" i="59" s="1"/>
  <c r="M10" i="59"/>
  <c r="N10" i="59" s="1"/>
  <c r="N12" i="59"/>
  <c r="M9" i="59"/>
  <c r="N9" i="59" s="1"/>
  <c r="S637" i="28"/>
  <c r="T637" i="28" s="1"/>
  <c r="S636" i="28"/>
  <c r="T636" i="28" s="1"/>
  <c r="S635" i="28"/>
  <c r="T635" i="28" s="1"/>
  <c r="S628" i="28"/>
  <c r="T628" i="28" s="1"/>
  <c r="S627" i="28"/>
  <c r="T627" i="28" s="1"/>
  <c r="S626" i="28"/>
  <c r="T626" i="28" s="1"/>
  <c r="S625" i="28"/>
  <c r="T625" i="28" s="1"/>
  <c r="S517" i="28"/>
  <c r="T517" i="28" s="1"/>
  <c r="S516" i="28"/>
  <c r="T516" i="28" s="1"/>
  <c r="S515" i="28"/>
  <c r="T515" i="28" s="1"/>
  <c r="S506" i="28"/>
  <c r="T506" i="28" s="1"/>
  <c r="S505" i="28"/>
  <c r="T505" i="28" s="1"/>
  <c r="S504" i="28"/>
  <c r="T504" i="28" s="1"/>
  <c r="S503" i="28"/>
  <c r="T503" i="28" s="1"/>
  <c r="S449" i="28"/>
  <c r="T449" i="28" s="1"/>
  <c r="S425" i="28"/>
  <c r="T425" i="28" s="1"/>
  <c r="S403" i="28"/>
  <c r="T403" i="28" s="1"/>
  <c r="S402" i="28"/>
  <c r="T402" i="28" s="1"/>
  <c r="S401" i="28"/>
  <c r="T401" i="28" s="1"/>
  <c r="S400" i="28"/>
  <c r="T400" i="28" s="1"/>
  <c r="S397" i="28"/>
  <c r="T397" i="28" s="1"/>
  <c r="S396" i="28"/>
  <c r="T396" i="28" s="1"/>
  <c r="S395" i="28"/>
  <c r="T395" i="28" s="1"/>
  <c r="S394" i="28"/>
  <c r="T394" i="28" s="1"/>
  <c r="S389" i="28"/>
  <c r="T389" i="28" s="1"/>
  <c r="S388" i="28"/>
  <c r="T388" i="28" s="1"/>
  <c r="S387" i="28"/>
  <c r="T387" i="28" s="1"/>
  <c r="S372" i="28"/>
  <c r="T372" i="28" s="1"/>
  <c r="S371" i="28"/>
  <c r="T371" i="28" s="1"/>
  <c r="S370" i="28"/>
  <c r="T370" i="28" s="1"/>
  <c r="S369" i="28"/>
  <c r="T369" i="28" s="1"/>
  <c r="S346" i="28"/>
  <c r="T346" i="28" s="1"/>
  <c r="S345" i="28"/>
  <c r="T345" i="28" s="1"/>
  <c r="S344" i="28"/>
  <c r="T344" i="28" s="1"/>
  <c r="S307" i="28"/>
  <c r="T307" i="28" s="1"/>
  <c r="S306" i="28"/>
  <c r="T306" i="28" s="1"/>
  <c r="S305" i="28"/>
  <c r="T305" i="28" s="1"/>
  <c r="S304" i="28"/>
  <c r="T304" i="28" s="1"/>
  <c r="S299" i="28"/>
  <c r="T299" i="28" s="1"/>
  <c r="S298" i="28"/>
  <c r="T298" i="28" s="1"/>
  <c r="S297" i="28"/>
  <c r="T297" i="28" s="1"/>
  <c r="S296" i="28"/>
  <c r="T296" i="28" s="1"/>
  <c r="S285" i="28"/>
  <c r="T285" i="28" s="1"/>
  <c r="S284" i="28"/>
  <c r="T284" i="28" s="1"/>
  <c r="S283" i="28"/>
  <c r="T283" i="28" s="1"/>
  <c r="S282" i="28"/>
  <c r="T282" i="28" s="1"/>
  <c r="S239" i="28"/>
  <c r="T239" i="28" s="1"/>
  <c r="S238" i="28"/>
  <c r="T238" i="28" s="1"/>
  <c r="S237" i="28"/>
  <c r="T237" i="28" s="1"/>
  <c r="S236" i="28"/>
  <c r="T236" i="28" s="1"/>
  <c r="S235" i="28"/>
  <c r="T235" i="28" s="1"/>
  <c r="S234" i="28"/>
  <c r="T234" i="28" s="1"/>
  <c r="S233" i="28"/>
  <c r="T233" i="28" s="1"/>
  <c r="S232" i="28"/>
  <c r="T232" i="28" s="1"/>
  <c r="S231" i="28"/>
  <c r="T231" i="28" s="1"/>
  <c r="S230" i="28"/>
  <c r="T230" i="28" s="1"/>
  <c r="S229" i="28"/>
  <c r="T229" i="28" s="1"/>
  <c r="S218" i="28"/>
  <c r="T218" i="28" s="1"/>
  <c r="S217" i="28"/>
  <c r="T217" i="28" s="1"/>
  <c r="S216" i="28"/>
  <c r="T216" i="28" s="1"/>
  <c r="S215" i="28"/>
  <c r="T215" i="28" s="1"/>
  <c r="S205" i="28"/>
  <c r="T205" i="28" s="1"/>
  <c r="S204" i="28"/>
  <c r="T204" i="28" s="1"/>
  <c r="S699" i="28"/>
  <c r="T699" i="28" s="1"/>
  <c r="S698" i="28"/>
  <c r="T698" i="28" s="1"/>
  <c r="S697" i="28"/>
  <c r="T697" i="28" s="1"/>
  <c r="S145" i="28"/>
  <c r="T145" i="28" s="1"/>
  <c r="S144" i="28"/>
  <c r="T144" i="28" s="1"/>
  <c r="S143" i="28"/>
  <c r="T143" i="28" s="1"/>
  <c r="S142" i="28"/>
  <c r="T142" i="28" s="1"/>
  <c r="S137" i="28"/>
  <c r="T137" i="28" s="1"/>
  <c r="S136" i="28"/>
  <c r="T136" i="28" s="1"/>
  <c r="S135" i="28"/>
  <c r="T135" i="28" s="1"/>
  <c r="S134" i="28"/>
  <c r="T134" i="28" s="1"/>
  <c r="S101" i="28"/>
  <c r="T101" i="28" s="1"/>
  <c r="S100" i="28"/>
  <c r="T100" i="28" s="1"/>
  <c r="S99" i="28"/>
  <c r="T99" i="28" s="1"/>
  <c r="S98" i="28"/>
  <c r="T98" i="28" s="1"/>
  <c r="S97" i="28"/>
  <c r="T97" i="28" s="1"/>
  <c r="S96" i="28"/>
  <c r="T96" i="28" s="1"/>
  <c r="S95" i="28"/>
  <c r="T95" i="28" s="1"/>
  <c r="S94" i="28"/>
  <c r="T94" i="28" s="1"/>
  <c r="S75" i="28"/>
  <c r="T75" i="28" s="1"/>
  <c r="S74" i="28"/>
  <c r="T74" i="28" s="1"/>
  <c r="S61" i="28"/>
  <c r="T61" i="28" s="1"/>
  <c r="S60" i="28"/>
  <c r="T60" i="28" s="1"/>
  <c r="S59" i="28"/>
  <c r="T59" i="28" s="1"/>
  <c r="S58" i="28"/>
  <c r="T58" i="28" s="1"/>
  <c r="S57" i="28"/>
  <c r="T57" i="28" s="1"/>
  <c r="S56" i="28"/>
  <c r="T56" i="28" s="1"/>
  <c r="S55" i="28"/>
  <c r="T55" i="28" s="1"/>
  <c r="S54" i="28"/>
  <c r="T54" i="28" s="1"/>
  <c r="S53" i="28"/>
  <c r="T53" i="28" s="1"/>
  <c r="S52" i="28"/>
  <c r="T52" i="28" s="1"/>
  <c r="S51" i="28"/>
  <c r="T51" i="28" s="1"/>
  <c r="S50" i="28"/>
  <c r="T50" i="28" s="1"/>
  <c r="S49" i="28"/>
  <c r="T49" i="28" s="1"/>
  <c r="S48" i="28"/>
  <c r="T48" i="28" s="1"/>
  <c r="S47" i="28"/>
  <c r="T47" i="28" s="1"/>
  <c r="S46" i="28"/>
  <c r="T46" i="28" s="1"/>
  <c r="S45" i="28"/>
  <c r="T45" i="28" s="1"/>
  <c r="S44" i="28"/>
  <c r="T44" i="28" s="1"/>
  <c r="S43" i="28"/>
  <c r="T43" i="28" s="1"/>
  <c r="S38" i="28"/>
  <c r="T38" i="28" s="1"/>
  <c r="S37" i="28"/>
  <c r="T37" i="28" s="1"/>
  <c r="S36" i="28"/>
  <c r="T36" i="28" s="1"/>
  <c r="S35" i="28"/>
  <c r="T35" i="28" s="1"/>
  <c r="S1069" i="27"/>
  <c r="T1069" i="27" s="1"/>
  <c r="S1068" i="27"/>
  <c r="T1068" i="27" s="1"/>
  <c r="S1067" i="27"/>
  <c r="T1067" i="27" s="1"/>
  <c r="S740" i="27"/>
  <c r="T740" i="27" s="1"/>
  <c r="S1066" i="27"/>
  <c r="T1066" i="27" s="1"/>
  <c r="S739" i="27"/>
  <c r="T739" i="27" s="1"/>
  <c r="S738" i="27"/>
  <c r="T738" i="27" s="1"/>
  <c r="S737" i="27"/>
  <c r="T737" i="27" s="1"/>
  <c r="S714" i="27"/>
  <c r="T714" i="27" s="1"/>
  <c r="S713" i="27"/>
  <c r="T713" i="27" s="1"/>
  <c r="S712" i="27"/>
  <c r="T712" i="27" s="1"/>
  <c r="S711" i="27"/>
  <c r="T711" i="27" s="1"/>
  <c r="S706" i="27"/>
  <c r="T706" i="27" s="1"/>
  <c r="S705" i="27"/>
  <c r="T705" i="27" s="1"/>
  <c r="S704" i="27"/>
  <c r="T704" i="27" s="1"/>
  <c r="S702" i="27"/>
  <c r="T702" i="27" s="1"/>
  <c r="S701" i="27"/>
  <c r="T701" i="27" s="1"/>
  <c r="S700" i="27"/>
  <c r="T700" i="27" s="1"/>
  <c r="S698" i="27"/>
  <c r="T698" i="27" s="1"/>
  <c r="S697" i="27"/>
  <c r="T697" i="27" s="1"/>
  <c r="S696" i="27"/>
  <c r="T696" i="27" s="1"/>
  <c r="S676" i="27"/>
  <c r="T676" i="27" s="1"/>
  <c r="S675" i="27"/>
  <c r="T675" i="27" s="1"/>
  <c r="S674" i="27"/>
  <c r="T674" i="27" s="1"/>
  <c r="S668" i="27"/>
  <c r="T668" i="27" s="1"/>
  <c r="S667" i="27"/>
  <c r="T667" i="27" s="1"/>
  <c r="S666" i="27"/>
  <c r="T666" i="27" s="1"/>
  <c r="S665" i="27"/>
  <c r="T665" i="27" s="1"/>
  <c r="S564" i="27"/>
  <c r="T564" i="27" s="1"/>
  <c r="S563" i="27"/>
  <c r="T563" i="27" s="1"/>
  <c r="S562" i="27"/>
  <c r="T562" i="27" s="1"/>
  <c r="S561" i="27"/>
  <c r="T561" i="27" s="1"/>
  <c r="S548" i="27"/>
  <c r="T548" i="27" s="1"/>
  <c r="S547" i="27"/>
  <c r="T547" i="27" s="1"/>
  <c r="S546" i="27"/>
  <c r="T546" i="27" s="1"/>
  <c r="S545" i="27"/>
  <c r="T545" i="27" s="1"/>
  <c r="S526" i="27"/>
  <c r="T526" i="27" s="1"/>
  <c r="S525" i="27"/>
  <c r="T525" i="27" s="1"/>
  <c r="S524" i="27"/>
  <c r="T524" i="27" s="1"/>
  <c r="S523" i="27"/>
  <c r="T523" i="27" s="1"/>
  <c r="S520" i="27"/>
  <c r="T520" i="27" s="1"/>
  <c r="S519" i="27"/>
  <c r="T519" i="27" s="1"/>
  <c r="S518" i="27"/>
  <c r="T518" i="27" s="1"/>
  <c r="S517" i="27"/>
  <c r="T517" i="27" s="1"/>
  <c r="S488" i="27"/>
  <c r="T488" i="27" s="1"/>
  <c r="S487" i="27"/>
  <c r="T487" i="27" s="1"/>
  <c r="S486" i="27"/>
  <c r="T486" i="27" s="1"/>
  <c r="S485" i="27"/>
  <c r="T485" i="27" s="1"/>
  <c r="S448" i="27"/>
  <c r="T448" i="27" s="1"/>
  <c r="S447" i="27"/>
  <c r="T447" i="27" s="1"/>
  <c r="S446" i="27"/>
  <c r="T446" i="27" s="1"/>
  <c r="S915" i="27"/>
  <c r="T915" i="27" s="1"/>
  <c r="S914" i="27"/>
  <c r="T914" i="27" s="1"/>
  <c r="S913" i="27"/>
  <c r="T913" i="27" s="1"/>
  <c r="S834" i="27"/>
  <c r="T834" i="27" s="1"/>
  <c r="S833" i="27"/>
  <c r="T833" i="27" s="1"/>
  <c r="S832" i="27"/>
  <c r="T832" i="27" s="1"/>
  <c r="S831" i="27"/>
  <c r="T831" i="27" s="1"/>
  <c r="S828" i="27"/>
  <c r="T828" i="27" s="1"/>
  <c r="S827" i="27"/>
  <c r="T827" i="27" s="1"/>
  <c r="S826" i="27"/>
  <c r="T826" i="27" s="1"/>
  <c r="S825" i="27"/>
  <c r="T825" i="27" s="1"/>
  <c r="S823" i="27"/>
  <c r="T823" i="27" s="1"/>
  <c r="S822" i="27"/>
  <c r="T822" i="27" s="1"/>
  <c r="S821" i="27"/>
  <c r="T821" i="27" s="1"/>
  <c r="S820" i="27"/>
  <c r="T820" i="27" s="1"/>
  <c r="S433" i="27"/>
  <c r="T433" i="27" s="1"/>
  <c r="S432" i="27"/>
  <c r="T432" i="27" s="1"/>
  <c r="S431" i="27"/>
  <c r="T431" i="27" s="1"/>
  <c r="S400" i="27"/>
  <c r="T400" i="27" s="1"/>
  <c r="S399" i="27"/>
  <c r="T399" i="27" s="1"/>
  <c r="S398" i="27"/>
  <c r="T398" i="27" s="1"/>
  <c r="S397" i="27"/>
  <c r="T397" i="27" s="1"/>
  <c r="S396" i="27"/>
  <c r="T396" i="27" s="1"/>
  <c r="S395" i="27"/>
  <c r="T395" i="27" s="1"/>
  <c r="S394" i="27"/>
  <c r="T394" i="27" s="1"/>
  <c r="S393" i="27"/>
  <c r="T393" i="27" s="1"/>
  <c r="S388" i="27"/>
  <c r="T388" i="27" s="1"/>
  <c r="S387" i="27"/>
  <c r="T387" i="27" s="1"/>
  <c r="S386" i="27"/>
  <c r="T386" i="27" s="1"/>
  <c r="S385" i="27"/>
  <c r="T385" i="27" s="1"/>
  <c r="S384" i="27"/>
  <c r="T384" i="27" s="1"/>
  <c r="S383" i="27"/>
  <c r="T383" i="27" s="1"/>
  <c r="S382" i="27"/>
  <c r="T382" i="27" s="1"/>
  <c r="S381" i="27"/>
  <c r="T381" i="27" s="1"/>
  <c r="S339" i="27"/>
  <c r="T339" i="27" s="1"/>
  <c r="S338" i="27"/>
  <c r="T338" i="27" s="1"/>
  <c r="S337" i="27"/>
  <c r="T337" i="27" s="1"/>
  <c r="S336" i="27"/>
  <c r="T336" i="27" s="1"/>
  <c r="S329" i="27"/>
  <c r="T329" i="27" s="1"/>
  <c r="S328" i="27"/>
  <c r="T328" i="27" s="1"/>
  <c r="S327" i="27"/>
  <c r="T327" i="27" s="1"/>
  <c r="S326" i="27"/>
  <c r="T326" i="27" s="1"/>
  <c r="S323" i="27"/>
  <c r="T323" i="27" s="1"/>
  <c r="S322" i="27"/>
  <c r="T322" i="27" s="1"/>
  <c r="S321" i="27"/>
  <c r="T321" i="27" s="1"/>
  <c r="S305" i="27"/>
  <c r="T305" i="27" s="1"/>
  <c r="S304" i="27"/>
  <c r="T304" i="27" s="1"/>
  <c r="S303" i="27"/>
  <c r="T303" i="27" s="1"/>
  <c r="S302" i="27"/>
  <c r="T302" i="27" s="1"/>
  <c r="S271" i="27"/>
  <c r="T271" i="27" s="1"/>
  <c r="S270" i="27"/>
  <c r="T270" i="27" s="1"/>
  <c r="S269" i="27"/>
  <c r="T269" i="27" s="1"/>
  <c r="S268" i="27"/>
  <c r="T268" i="27" s="1"/>
  <c r="S173" i="27"/>
  <c r="T173" i="27" s="1"/>
  <c r="S172" i="27"/>
  <c r="T172" i="27" s="1"/>
  <c r="S171" i="27"/>
  <c r="T171" i="27" s="1"/>
  <c r="S170" i="27"/>
  <c r="T170" i="27" s="1"/>
  <c r="G584" i="22"/>
  <c r="H584" i="22" s="1"/>
  <c r="G573" i="22"/>
  <c r="H573" i="22" s="1"/>
  <c r="G569" i="22"/>
  <c r="H569" i="22" s="1"/>
  <c r="G556" i="22"/>
  <c r="H556" i="22" s="1"/>
  <c r="G551" i="22"/>
  <c r="H551" i="22" s="1"/>
  <c r="G547" i="22"/>
  <c r="H547" i="22" s="1"/>
  <c r="G516" i="22"/>
  <c r="H516" i="22" s="1"/>
  <c r="G493" i="22"/>
  <c r="H493" i="22" s="1"/>
  <c r="G459" i="22"/>
  <c r="H459" i="22" s="1"/>
  <c r="G426" i="22"/>
  <c r="H426" i="22" s="1"/>
  <c r="G418" i="22"/>
  <c r="H418" i="22" s="1"/>
  <c r="G412" i="22"/>
  <c r="H412" i="22" s="1"/>
  <c r="G408" i="22"/>
  <c r="H408" i="22" s="1"/>
  <c r="G402" i="22"/>
  <c r="H402" i="22" s="1"/>
  <c r="G434" i="19"/>
  <c r="H434" i="19" s="1"/>
  <c r="G498" i="19"/>
  <c r="H498" i="19" s="1"/>
  <c r="G481" i="19"/>
  <c r="H481" i="19" s="1"/>
  <c r="G478" i="19"/>
  <c r="H478" i="19" s="1"/>
  <c r="G67" i="19"/>
  <c r="H67" i="19" s="1"/>
  <c r="G57" i="19"/>
  <c r="H57" i="19" s="1"/>
  <c r="G53" i="19"/>
  <c r="H53" i="19" s="1"/>
  <c r="G44" i="19"/>
  <c r="H44" i="19" s="1"/>
  <c r="G1378" i="14"/>
  <c r="H1378" i="14" s="1"/>
  <c r="G1346" i="14"/>
  <c r="H1346" i="14" s="1"/>
  <c r="G1322" i="14"/>
  <c r="H1322" i="14" s="1"/>
  <c r="G1364" i="14"/>
  <c r="H1364" i="14" s="1"/>
  <c r="G1316" i="14"/>
  <c r="H1316" i="14" s="1"/>
  <c r="G1126" i="14"/>
  <c r="H1126" i="14" s="1"/>
  <c r="G1121" i="14"/>
  <c r="H1121" i="14" s="1"/>
  <c r="G933" i="14"/>
  <c r="H933" i="14" s="1"/>
  <c r="G847" i="14"/>
  <c r="H847" i="14" s="1"/>
  <c r="G842" i="14"/>
  <c r="H842" i="14" s="1"/>
  <c r="G837" i="14"/>
  <c r="H837" i="14" s="1"/>
  <c r="G802" i="14"/>
  <c r="H802" i="14" s="1"/>
  <c r="G797" i="14"/>
  <c r="H797" i="14" s="1"/>
  <c r="G1396" i="14"/>
  <c r="H1396" i="14" s="1"/>
  <c r="G810" i="14"/>
  <c r="H810" i="14" s="1"/>
  <c r="S1033" i="26"/>
  <c r="T1033" i="26" s="1"/>
  <c r="S1031" i="26"/>
  <c r="T1031" i="26" s="1"/>
  <c r="S519" i="26"/>
  <c r="T519" i="26" s="1"/>
  <c r="S516" i="26"/>
  <c r="T516" i="26" s="1"/>
  <c r="S513" i="26"/>
  <c r="T513" i="26" s="1"/>
  <c r="S510" i="26"/>
  <c r="T510" i="26" s="1"/>
  <c r="S509" i="26"/>
  <c r="T509" i="26" s="1"/>
  <c r="S508" i="26"/>
  <c r="T508" i="26" s="1"/>
  <c r="S506" i="26"/>
  <c r="T506" i="26" s="1"/>
  <c r="S968" i="26"/>
  <c r="T968" i="26" s="1"/>
  <c r="S967" i="26"/>
  <c r="T967" i="26" s="1"/>
  <c r="S964" i="26"/>
  <c r="T964" i="26" s="1"/>
  <c r="S963" i="26"/>
  <c r="T963" i="26" s="1"/>
  <c r="S961" i="26"/>
  <c r="T961" i="26" s="1"/>
  <c r="S487" i="26"/>
  <c r="T487" i="26" s="1"/>
  <c r="S484" i="26"/>
  <c r="T484" i="26" s="1"/>
  <c r="S857" i="26"/>
  <c r="T857" i="26" s="1"/>
  <c r="S855" i="26"/>
  <c r="T855" i="26" s="1"/>
  <c r="S849" i="26"/>
  <c r="T849" i="26" s="1"/>
  <c r="S848" i="26"/>
  <c r="T848" i="26" s="1"/>
  <c r="S847" i="26"/>
  <c r="T847" i="26" s="1"/>
  <c r="S834" i="26"/>
  <c r="T834" i="26" s="1"/>
  <c r="S821" i="26"/>
  <c r="T821" i="26" s="1"/>
  <c r="S801" i="26"/>
  <c r="T801" i="26" s="1"/>
  <c r="S436" i="26"/>
  <c r="T436" i="26" s="1"/>
  <c r="S433" i="26"/>
  <c r="T433" i="26" s="1"/>
  <c r="S793" i="26"/>
  <c r="T793" i="26" s="1"/>
  <c r="S791" i="26"/>
  <c r="T791" i="26" s="1"/>
  <c r="S416" i="26"/>
  <c r="T416" i="26" s="1"/>
  <c r="S415" i="26"/>
  <c r="T415" i="26" s="1"/>
  <c r="S414" i="26"/>
  <c r="T414" i="26" s="1"/>
  <c r="S413" i="26"/>
  <c r="T413" i="26" s="1"/>
  <c r="S756" i="26"/>
  <c r="T756" i="26" s="1"/>
  <c r="S754" i="26"/>
  <c r="T754" i="26" s="1"/>
  <c r="S378" i="26"/>
  <c r="T378" i="26" s="1"/>
  <c r="S377" i="26"/>
  <c r="T377" i="26" s="1"/>
  <c r="S375" i="26"/>
  <c r="T375" i="26" s="1"/>
  <c r="S356" i="26"/>
  <c r="T356" i="26" s="1"/>
  <c r="S353" i="26"/>
  <c r="T353" i="26" s="1"/>
  <c r="S344" i="26"/>
  <c r="T344" i="26" s="1"/>
  <c r="S341" i="26"/>
  <c r="T341" i="26" s="1"/>
  <c r="S263" i="26"/>
  <c r="T263" i="26" s="1"/>
  <c r="S180" i="26"/>
  <c r="T180" i="26" s="1"/>
  <c r="S154" i="26"/>
  <c r="T154" i="26" s="1"/>
  <c r="S152" i="26"/>
  <c r="T152" i="26" s="1"/>
  <c r="S122" i="26"/>
  <c r="T122" i="26" s="1"/>
  <c r="S89" i="26"/>
  <c r="T89" i="26" s="1"/>
  <c r="S87" i="26"/>
  <c r="T87" i="26" s="1"/>
  <c r="S81" i="26"/>
  <c r="T81" i="26" s="1"/>
  <c r="S80" i="26"/>
  <c r="T80" i="26" s="1"/>
  <c r="S79" i="26"/>
  <c r="T79" i="26" s="1"/>
  <c r="S55" i="26"/>
  <c r="T55" i="26" s="1"/>
  <c r="S51" i="26"/>
  <c r="T51" i="26" s="1"/>
  <c r="S43" i="26"/>
  <c r="T43" i="26" s="1"/>
  <c r="S42" i="26"/>
  <c r="T42" i="26" s="1"/>
  <c r="S38" i="26"/>
  <c r="T38" i="26" s="1"/>
  <c r="S316" i="22"/>
  <c r="T316" i="22" s="1"/>
  <c r="S315" i="22"/>
  <c r="T315" i="22" s="1"/>
  <c r="S314" i="22"/>
  <c r="T314" i="22" s="1"/>
  <c r="S313" i="22"/>
  <c r="T313" i="22" s="1"/>
  <c r="S234" i="22"/>
  <c r="T234" i="22" s="1"/>
  <c r="S233" i="22"/>
  <c r="T233" i="22" s="1"/>
  <c r="S232" i="22"/>
  <c r="T232" i="22" s="1"/>
  <c r="S231" i="22"/>
  <c r="T231" i="22" s="1"/>
  <c r="S186" i="22"/>
  <c r="T186" i="22" s="1"/>
  <c r="S185" i="22"/>
  <c r="T185" i="22" s="1"/>
  <c r="S184" i="22"/>
  <c r="T184" i="22" s="1"/>
  <c r="S183" i="22"/>
  <c r="T183" i="22" s="1"/>
  <c r="S464" i="22"/>
  <c r="T464" i="22" s="1"/>
  <c r="S108" i="22"/>
  <c r="T108" i="22" s="1"/>
  <c r="S107" i="22"/>
  <c r="T107" i="22" s="1"/>
  <c r="S106" i="22"/>
  <c r="T106" i="22" s="1"/>
  <c r="S105" i="22"/>
  <c r="T105" i="22" s="1"/>
  <c r="S98" i="22"/>
  <c r="T98" i="22" s="1"/>
  <c r="S97" i="22"/>
  <c r="T97" i="22" s="1"/>
  <c r="S96" i="22"/>
  <c r="T96" i="22" s="1"/>
  <c r="S95" i="22"/>
  <c r="T95" i="22" s="1"/>
  <c r="S65" i="22"/>
  <c r="T65" i="22" s="1"/>
  <c r="S64" i="22"/>
  <c r="T64" i="22" s="1"/>
  <c r="S63" i="22"/>
  <c r="T63" i="22" s="1"/>
  <c r="S57" i="22"/>
  <c r="T57" i="22" s="1"/>
  <c r="S56" i="22"/>
  <c r="T56" i="22" s="1"/>
  <c r="S55" i="22"/>
  <c r="T55" i="22" s="1"/>
  <c r="S54" i="22"/>
  <c r="T54" i="22" s="1"/>
  <c r="S32" i="22"/>
  <c r="T32" i="22" s="1"/>
  <c r="S31" i="22"/>
  <c r="T31" i="22" s="1"/>
  <c r="S30" i="22"/>
  <c r="T30" i="22" s="1"/>
  <c r="S24" i="22"/>
  <c r="T24" i="22" s="1"/>
  <c r="S23" i="22"/>
  <c r="T23" i="22" s="1"/>
  <c r="S22" i="22"/>
  <c r="T22" i="22" s="1"/>
  <c r="S21" i="22"/>
  <c r="T21" i="22" s="1"/>
  <c r="S20" i="22"/>
  <c r="T20" i="22" s="1"/>
  <c r="S19" i="22"/>
  <c r="T19" i="22" s="1"/>
  <c r="S18" i="22"/>
  <c r="T18" i="22" s="1"/>
  <c r="S17" i="22"/>
  <c r="T17" i="22" s="1"/>
  <c r="S14" i="22"/>
  <c r="T14" i="22" s="1"/>
  <c r="S13" i="22"/>
  <c r="T13" i="22" s="1"/>
  <c r="S12" i="22"/>
  <c r="T12" i="22" s="1"/>
  <c r="S11" i="22"/>
  <c r="T11" i="22" s="1"/>
  <c r="S408" i="19"/>
  <c r="T408" i="19" s="1"/>
  <c r="S407" i="19"/>
  <c r="T407" i="19" s="1"/>
  <c r="S406" i="19"/>
  <c r="T406" i="19" s="1"/>
  <c r="G409" i="19"/>
  <c r="H409" i="19" s="1"/>
  <c r="S399" i="19"/>
  <c r="T399" i="19" s="1"/>
  <c r="S398" i="19"/>
  <c r="T398" i="19" s="1"/>
  <c r="S397" i="19"/>
  <c r="T397" i="19" s="1"/>
  <c r="S378" i="19"/>
  <c r="T378" i="19" s="1"/>
  <c r="S377" i="19"/>
  <c r="T377" i="19" s="1"/>
  <c r="S376" i="19"/>
  <c r="T376" i="19" s="1"/>
  <c r="S375" i="19"/>
  <c r="T375" i="19" s="1"/>
  <c r="S364" i="19"/>
  <c r="T364" i="19" s="1"/>
  <c r="S363" i="19"/>
  <c r="T363" i="19" s="1"/>
  <c r="S362" i="19"/>
  <c r="T362" i="19" s="1"/>
  <c r="S361" i="19"/>
  <c r="T361" i="19" s="1"/>
  <c r="S358" i="19"/>
  <c r="T358" i="19" s="1"/>
  <c r="S357" i="19"/>
  <c r="T357" i="19" s="1"/>
  <c r="S356" i="19"/>
  <c r="T356" i="19" s="1"/>
  <c r="S355" i="19"/>
  <c r="T355" i="19" s="1"/>
  <c r="S352" i="19"/>
  <c r="T352" i="19" s="1"/>
  <c r="S351" i="19"/>
  <c r="T351" i="19" s="1"/>
  <c r="S350" i="19"/>
  <c r="T350" i="19" s="1"/>
  <c r="S349" i="19"/>
  <c r="T349" i="19" s="1"/>
  <c r="S348" i="19"/>
  <c r="T348" i="19" s="1"/>
  <c r="S347" i="19"/>
  <c r="T347" i="19" s="1"/>
  <c r="S346" i="19"/>
  <c r="T346" i="19" s="1"/>
  <c r="S345" i="19"/>
  <c r="T345" i="19" s="1"/>
  <c r="S342" i="19"/>
  <c r="T342" i="19" s="1"/>
  <c r="S341" i="19"/>
  <c r="T341" i="19" s="1"/>
  <c r="S340" i="19"/>
  <c r="T340" i="19" s="1"/>
  <c r="S339" i="19"/>
  <c r="T339" i="19" s="1"/>
  <c r="S334" i="19"/>
  <c r="T334" i="19" s="1"/>
  <c r="S333" i="19"/>
  <c r="T333" i="19" s="1"/>
  <c r="S332" i="19"/>
  <c r="T332" i="19" s="1"/>
  <c r="S331" i="19"/>
  <c r="T331" i="19" s="1"/>
  <c r="S324" i="19"/>
  <c r="T324" i="19" s="1"/>
  <c r="S323" i="19"/>
  <c r="T323" i="19" s="1"/>
  <c r="S322" i="19"/>
  <c r="T322" i="19" s="1"/>
  <c r="S321" i="19"/>
  <c r="T321" i="19" s="1"/>
  <c r="S314" i="19"/>
  <c r="T314" i="19" s="1"/>
  <c r="S312" i="19"/>
  <c r="T312" i="19" s="1"/>
  <c r="S311" i="19"/>
  <c r="T311" i="19" s="1"/>
  <c r="S304" i="19"/>
  <c r="T304" i="19" s="1"/>
  <c r="S303" i="19"/>
  <c r="T303" i="19" s="1"/>
  <c r="S302" i="19"/>
  <c r="T302" i="19" s="1"/>
  <c r="S301" i="19"/>
  <c r="T301" i="19" s="1"/>
  <c r="S365" i="2"/>
  <c r="T365" i="2" s="1"/>
  <c r="S366" i="2"/>
  <c r="T366" i="2" s="1"/>
  <c r="S367" i="2"/>
  <c r="T367" i="2" s="1"/>
  <c r="S368" i="2"/>
  <c r="T368" i="2" s="1"/>
  <c r="G138" i="4"/>
  <c r="H138" i="4" s="1"/>
  <c r="S254" i="4"/>
  <c r="T254" i="4" s="1"/>
  <c r="S253" i="4"/>
  <c r="T253" i="4" s="1"/>
  <c r="S252" i="4"/>
  <c r="T252" i="4" s="1"/>
  <c r="D56" i="73"/>
  <c r="D55" i="73"/>
  <c r="D54" i="73"/>
  <c r="D53" i="73"/>
  <c r="D52" i="73"/>
  <c r="D51" i="73"/>
  <c r="D50" i="73"/>
  <c r="D56" i="72"/>
  <c r="D55" i="72"/>
  <c r="D54" i="72"/>
  <c r="D53" i="72"/>
  <c r="D52" i="72"/>
  <c r="D51" i="72"/>
  <c r="D50" i="72"/>
  <c r="D56" i="64"/>
  <c r="D55" i="64"/>
  <c r="D54" i="64"/>
  <c r="D53" i="64"/>
  <c r="D52" i="64"/>
  <c r="D51" i="64"/>
  <c r="D50" i="64"/>
  <c r="M2001" i="45" l="1"/>
  <c r="N2001" i="45" s="1"/>
  <c r="M1954" i="45"/>
  <c r="N1954" i="45" s="1"/>
  <c r="M1953" i="45"/>
  <c r="N1953" i="45" s="1"/>
  <c r="M1950" i="45"/>
  <c r="N1950" i="45" s="1"/>
  <c r="M1949" i="45"/>
  <c r="N1949" i="45" s="1"/>
  <c r="M1948" i="45"/>
  <c r="N1948" i="45" s="1"/>
  <c r="M1947" i="45"/>
  <c r="N1947" i="45" s="1"/>
  <c r="M1946" i="45"/>
  <c r="N1946" i="45" s="1"/>
  <c r="M1944" i="45"/>
  <c r="N1944" i="45" s="1"/>
  <c r="M1940" i="45"/>
  <c r="N1940" i="45" s="1"/>
  <c r="M1939" i="45"/>
  <c r="N1939" i="45" s="1"/>
  <c r="M1938" i="45"/>
  <c r="N1938" i="45" s="1"/>
  <c r="M1930" i="45"/>
  <c r="N1930" i="45" s="1"/>
  <c r="M1929" i="45"/>
  <c r="N1929" i="45" s="1"/>
  <c r="M1927" i="45"/>
  <c r="N1927" i="45" s="1"/>
  <c r="M1923" i="45"/>
  <c r="N1923" i="45" s="1"/>
  <c r="M1917" i="45"/>
  <c r="N1917" i="45" s="1"/>
  <c r="M1916" i="45"/>
  <c r="N1916" i="45" s="1"/>
  <c r="M1909" i="45"/>
  <c r="N1909" i="45" s="1"/>
  <c r="M1905" i="45"/>
  <c r="N1905" i="45" s="1"/>
  <c r="M1895" i="45"/>
  <c r="N1895" i="45" s="1"/>
  <c r="M1894" i="45"/>
  <c r="N1894" i="45" s="1"/>
  <c r="M1882" i="45"/>
  <c r="N1882" i="45" s="1"/>
  <c r="M1893" i="45"/>
  <c r="N1893" i="45" s="1"/>
  <c r="M1879" i="45"/>
  <c r="N1879" i="45" s="1"/>
  <c r="M1878" i="45"/>
  <c r="N1878" i="45" s="1"/>
  <c r="M1877" i="45"/>
  <c r="N1877" i="45" s="1"/>
  <c r="M1876" i="45"/>
  <c r="N1876" i="45" s="1"/>
  <c r="M1870" i="45"/>
  <c r="N1870" i="45" s="1"/>
  <c r="M1866" i="45"/>
  <c r="N1866" i="45" s="1"/>
  <c r="M1865" i="45"/>
  <c r="N1865" i="45" s="1"/>
  <c r="M1863" i="45"/>
  <c r="N1863" i="45" s="1"/>
  <c r="M1855" i="45"/>
  <c r="N1855" i="45" s="1"/>
  <c r="M1854" i="45"/>
  <c r="N1854" i="45" s="1"/>
  <c r="M1852" i="45"/>
  <c r="N1852" i="45" s="1"/>
  <c r="M1851" i="45"/>
  <c r="N1851" i="45" s="1"/>
  <c r="M1849" i="45"/>
  <c r="N1849" i="45" s="1"/>
  <c r="M1848" i="45"/>
  <c r="N1848" i="45" s="1"/>
  <c r="M1841" i="45"/>
  <c r="N1841" i="45" s="1"/>
  <c r="M1840" i="45"/>
  <c r="N1840" i="45" s="1"/>
  <c r="M1838" i="45"/>
  <c r="N1838" i="45" s="1"/>
  <c r="M1837" i="45"/>
  <c r="N1837" i="45" s="1"/>
  <c r="M1834" i="45"/>
  <c r="N1834" i="45" s="1"/>
  <c r="M1821" i="45"/>
  <c r="N1821" i="45" s="1"/>
  <c r="M1820" i="45"/>
  <c r="N1820" i="45" s="1"/>
  <c r="M1817" i="45"/>
  <c r="N1817" i="45" s="1"/>
  <c r="M1816" i="45"/>
  <c r="N1816" i="45" s="1"/>
  <c r="M1814" i="45"/>
  <c r="N1814" i="45" s="1"/>
  <c r="M1813" i="45"/>
  <c r="N1813" i="45" s="1"/>
  <c r="M1809" i="45"/>
  <c r="N1809" i="45" s="1"/>
  <c r="M1808" i="45"/>
  <c r="N1808" i="45" s="1"/>
  <c r="M1807" i="45"/>
  <c r="N1807" i="45" s="1"/>
  <c r="M1805" i="45"/>
  <c r="N1805" i="45" s="1"/>
  <c r="M1804" i="45"/>
  <c r="N1804" i="45" s="1"/>
  <c r="M1803" i="45"/>
  <c r="N1803" i="45" s="1"/>
  <c r="M1800" i="45"/>
  <c r="N1800" i="45" s="1"/>
  <c r="M1797" i="45"/>
  <c r="N1797" i="45" s="1"/>
  <c r="M1796" i="45"/>
  <c r="N1796" i="45" s="1"/>
  <c r="M1795" i="45"/>
  <c r="N1795" i="45" s="1"/>
  <c r="M1787" i="45"/>
  <c r="N1787" i="45" s="1"/>
  <c r="M1786" i="45"/>
  <c r="N1786" i="45" s="1"/>
  <c r="M1785" i="45"/>
  <c r="N1785" i="45" s="1"/>
  <c r="M1782" i="45"/>
  <c r="N1782" i="45" s="1"/>
  <c r="M1781" i="45"/>
  <c r="N1781" i="45" s="1"/>
  <c r="M1780" i="45"/>
  <c r="N1780" i="45" s="1"/>
  <c r="M1779" i="45"/>
  <c r="N1779" i="45" s="1"/>
  <c r="M1778" i="45"/>
  <c r="N1778" i="45" s="1"/>
  <c r="M1777" i="45"/>
  <c r="N1777" i="45" s="1"/>
  <c r="M1776" i="45"/>
  <c r="N1776" i="45" s="1"/>
  <c r="M1775" i="45"/>
  <c r="N1775" i="45" s="1"/>
  <c r="M1774" i="45"/>
  <c r="N1774" i="45" s="1"/>
  <c r="M1772" i="45"/>
  <c r="N1772" i="45" s="1"/>
  <c r="M1771" i="45"/>
  <c r="N1771" i="45" s="1"/>
  <c r="M1769" i="45"/>
  <c r="N1769" i="45" s="1"/>
  <c r="M1768" i="45"/>
  <c r="N1768" i="45" s="1"/>
  <c r="M1762" i="45"/>
  <c r="N1762" i="45" s="1"/>
  <c r="M1761" i="45"/>
  <c r="N1761" i="45" s="1"/>
  <c r="M1753" i="45"/>
  <c r="N1753" i="45" s="1"/>
  <c r="M1752" i="45"/>
  <c r="N1752" i="45" s="1"/>
  <c r="M1745" i="45"/>
  <c r="N1745" i="45" s="1"/>
  <c r="M1742" i="45"/>
  <c r="N1742" i="45" s="1"/>
  <c r="M1738" i="45"/>
  <c r="N1738" i="45" s="1"/>
  <c r="M1730" i="45"/>
  <c r="N1730" i="45" s="1"/>
  <c r="M1725" i="45"/>
  <c r="N1725" i="45" s="1"/>
  <c r="M1724" i="45"/>
  <c r="N1724" i="45" s="1"/>
  <c r="M1722" i="45"/>
  <c r="N1722" i="45" s="1"/>
  <c r="M1718" i="45"/>
  <c r="N1718" i="45" s="1"/>
  <c r="M1701" i="45"/>
  <c r="N1701" i="45" s="1"/>
  <c r="M1700" i="45"/>
  <c r="N1700" i="45" s="1"/>
  <c r="M1688" i="45"/>
  <c r="N1688" i="45" s="1"/>
  <c r="M1687" i="45"/>
  <c r="N1687" i="45" s="1"/>
  <c r="M1683" i="45"/>
  <c r="N1683" i="45" s="1"/>
  <c r="M1674" i="45"/>
  <c r="N1674" i="45" s="1"/>
  <c r="M1669" i="45"/>
  <c r="N1669" i="45" s="1"/>
  <c r="M1668" i="45"/>
  <c r="N1668" i="45" s="1"/>
  <c r="M1666" i="45"/>
  <c r="N1666" i="45" s="1"/>
  <c r="M1665" i="45"/>
  <c r="N1665" i="45" s="1"/>
  <c r="M1660" i="45"/>
  <c r="N1660" i="45" s="1"/>
  <c r="M1651" i="45"/>
  <c r="N1651" i="45" s="1"/>
  <c r="M1648" i="45"/>
  <c r="N1648" i="45" s="1"/>
  <c r="M1647" i="45"/>
  <c r="N1647" i="45" s="1"/>
  <c r="M1645" i="45"/>
  <c r="N1645" i="45" s="1"/>
  <c r="M1639" i="45"/>
  <c r="N1639" i="45" s="1"/>
  <c r="M1636" i="45"/>
  <c r="N1636" i="45" s="1"/>
  <c r="M1635" i="45"/>
  <c r="N1635" i="45" s="1"/>
  <c r="M1629" i="45"/>
  <c r="N1629" i="45" s="1"/>
  <c r="M1626" i="45"/>
  <c r="N1626" i="45" s="1"/>
  <c r="M1625" i="45"/>
  <c r="N1625" i="45" s="1"/>
  <c r="M1624" i="45"/>
  <c r="N1624" i="45" s="1"/>
  <c r="M1609" i="45"/>
  <c r="N1609" i="45" s="1"/>
  <c r="M1608" i="45"/>
  <c r="N1608" i="45" s="1"/>
  <c r="M1607" i="45"/>
  <c r="N1607" i="45" s="1"/>
  <c r="M1604" i="45"/>
  <c r="N1604" i="45" s="1"/>
  <c r="M1603" i="45"/>
  <c r="N1603" i="45" s="1"/>
  <c r="M1599" i="45"/>
  <c r="N1599" i="45" s="1"/>
  <c r="M1588" i="45"/>
  <c r="N1588" i="45" s="1"/>
  <c r="M1587" i="45"/>
  <c r="N1587" i="45" s="1"/>
  <c r="M1584" i="45"/>
  <c r="N1584" i="45" s="1"/>
  <c r="M1581" i="45"/>
  <c r="N1581" i="45" s="1"/>
  <c r="M1580" i="45"/>
  <c r="N1580" i="45" s="1"/>
  <c r="M1578" i="45"/>
  <c r="N1578" i="45" s="1"/>
  <c r="M1577" i="45"/>
  <c r="N1577" i="45" s="1"/>
  <c r="M1576" i="45"/>
  <c r="N1576" i="45" s="1"/>
  <c r="M1573" i="45"/>
  <c r="N1573" i="45" s="1"/>
  <c r="M1540" i="45"/>
  <c r="N1540" i="45" s="1"/>
  <c r="M1539" i="45"/>
  <c r="N1539" i="45" s="1"/>
  <c r="M1534" i="45"/>
  <c r="N1534" i="45" s="1"/>
  <c r="M1533" i="45"/>
  <c r="N1533" i="45" s="1"/>
  <c r="M1531" i="45"/>
  <c r="N1531" i="45" s="1"/>
  <c r="M1517" i="45"/>
  <c r="N1517" i="45" s="1"/>
  <c r="M1514" i="45"/>
  <c r="N1514" i="45" s="1"/>
  <c r="M1513" i="45"/>
  <c r="N1513" i="45" s="1"/>
  <c r="M1512" i="45"/>
  <c r="N1512" i="45" s="1"/>
  <c r="M1507" i="45"/>
  <c r="N1507" i="45" s="1"/>
  <c r="M1506" i="45"/>
  <c r="N1506" i="45" s="1"/>
  <c r="M1504" i="45"/>
  <c r="N1504" i="45" s="1"/>
  <c r="M1503" i="45"/>
  <c r="N1503" i="45" s="1"/>
  <c r="M1502" i="45"/>
  <c r="N1502" i="45" s="1"/>
  <c r="M1499" i="45"/>
  <c r="N1499" i="45" s="1"/>
  <c r="M1498" i="45"/>
  <c r="N1498" i="45" s="1"/>
  <c r="M1491" i="45"/>
  <c r="N1491" i="45" s="1"/>
  <c r="M1490" i="45"/>
  <c r="N1490" i="45" s="1"/>
  <c r="M1487" i="45"/>
  <c r="N1487" i="45" s="1"/>
  <c r="M1480" i="45"/>
  <c r="N1480" i="45" s="1"/>
  <c r="M1479" i="45"/>
  <c r="N1479" i="45" s="1"/>
  <c r="M1477" i="45"/>
  <c r="N1477" i="45" s="1"/>
  <c r="M1090" i="45"/>
  <c r="N1090" i="45" s="1"/>
  <c r="M1089" i="45"/>
  <c r="N1089" i="45" s="1"/>
  <c r="M1086" i="45"/>
  <c r="N1086" i="45" s="1"/>
  <c r="M1085" i="45"/>
  <c r="N1085" i="45" s="1"/>
  <c r="M1083" i="45"/>
  <c r="N1083" i="45" s="1"/>
  <c r="M1080" i="45"/>
  <c r="N1080" i="45" s="1"/>
  <c r="M1075" i="45"/>
  <c r="N1075" i="45" s="1"/>
  <c r="M1073" i="45"/>
  <c r="N1073" i="45" s="1"/>
  <c r="M1052" i="45"/>
  <c r="N1052" i="45" s="1"/>
  <c r="M1051" i="45"/>
  <c r="N1051" i="45" s="1"/>
  <c r="M1050" i="45"/>
  <c r="N1050" i="45" s="1"/>
  <c r="M758" i="45"/>
  <c r="N758" i="45" s="1"/>
  <c r="M755" i="45"/>
  <c r="N755" i="45" s="1"/>
  <c r="M754" i="45"/>
  <c r="N754" i="45" s="1"/>
  <c r="M753" i="45"/>
  <c r="N753" i="45" s="1"/>
  <c r="M752" i="45"/>
  <c r="N752" i="45" s="1"/>
  <c r="M751" i="45"/>
  <c r="N751" i="45" s="1"/>
  <c r="M750" i="45"/>
  <c r="N750" i="45" s="1"/>
  <c r="M749" i="45"/>
  <c r="N749" i="45" s="1"/>
  <c r="M748" i="45"/>
  <c r="N748" i="45" s="1"/>
  <c r="M745" i="45"/>
  <c r="N745" i="45" s="1"/>
  <c r="M744" i="45"/>
  <c r="N744" i="45" s="1"/>
  <c r="M743" i="45"/>
  <c r="N743" i="45" s="1"/>
  <c r="M742" i="45"/>
  <c r="N742" i="45" s="1"/>
  <c r="M739" i="45"/>
  <c r="N739" i="45" s="1"/>
  <c r="M735" i="45"/>
  <c r="N735" i="45" s="1"/>
  <c r="M734" i="45"/>
  <c r="N734" i="45" s="1"/>
  <c r="M733" i="45"/>
  <c r="N733" i="45" s="1"/>
  <c r="M732" i="45"/>
  <c r="N732" i="45" s="1"/>
  <c r="M731" i="45"/>
  <c r="N731" i="45" s="1"/>
  <c r="M730" i="45"/>
  <c r="N730" i="45" s="1"/>
  <c r="M727" i="45"/>
  <c r="N727" i="45" s="1"/>
  <c r="M726" i="45"/>
  <c r="N726" i="45" s="1"/>
  <c r="M725" i="45"/>
  <c r="N725" i="45" s="1"/>
  <c r="M724" i="45"/>
  <c r="N724" i="45" s="1"/>
  <c r="M723" i="45"/>
  <c r="N723" i="45" s="1"/>
  <c r="M721" i="45"/>
  <c r="N721" i="45" s="1"/>
  <c r="M719" i="45"/>
  <c r="N719" i="45" s="1"/>
  <c r="M718" i="45"/>
  <c r="N718" i="45" s="1"/>
  <c r="M717" i="45"/>
  <c r="N717" i="45" s="1"/>
  <c r="M714" i="45"/>
  <c r="N714" i="45" s="1"/>
  <c r="M713" i="45"/>
  <c r="N713" i="45" s="1"/>
  <c r="M711" i="45"/>
  <c r="N711" i="45" s="1"/>
  <c r="M710" i="45"/>
  <c r="N710" i="45" s="1"/>
  <c r="M704" i="45"/>
  <c r="N704" i="45" s="1"/>
  <c r="M703" i="45"/>
  <c r="N703" i="45" s="1"/>
  <c r="M699" i="45"/>
  <c r="N699" i="45" s="1"/>
  <c r="M690" i="45"/>
  <c r="N690" i="45" s="1"/>
  <c r="M689" i="45"/>
  <c r="N689" i="45" s="1"/>
  <c r="M688" i="45"/>
  <c r="N688" i="45" s="1"/>
  <c r="M687" i="45"/>
  <c r="N687" i="45" s="1"/>
  <c r="M686" i="45"/>
  <c r="N686" i="45" s="1"/>
  <c r="M685" i="45"/>
  <c r="N685" i="45" s="1"/>
  <c r="M684" i="45"/>
  <c r="N684" i="45" s="1"/>
  <c r="M683" i="45"/>
  <c r="N683" i="45" s="1"/>
  <c r="M676" i="45"/>
  <c r="N676" i="45" s="1"/>
  <c r="M675" i="45"/>
  <c r="N675" i="45" s="1"/>
  <c r="M674" i="45"/>
  <c r="N674" i="45" s="1"/>
  <c r="M673" i="45"/>
  <c r="N673" i="45" s="1"/>
  <c r="M668" i="45"/>
  <c r="N668" i="45" s="1"/>
  <c r="M666" i="45"/>
  <c r="N666" i="45" s="1"/>
  <c r="M665" i="45"/>
  <c r="N665" i="45" s="1"/>
  <c r="M664" i="45"/>
  <c r="N664" i="45" s="1"/>
  <c r="M661" i="45"/>
  <c r="N661" i="45" s="1"/>
  <c r="M660" i="45"/>
  <c r="N660" i="45" s="1"/>
  <c r="M659" i="45"/>
  <c r="N659" i="45" s="1"/>
  <c r="M658" i="45"/>
  <c r="N658" i="45" s="1"/>
  <c r="M647" i="45"/>
  <c r="N647" i="45" s="1"/>
  <c r="M646" i="45"/>
  <c r="N646" i="45" s="1"/>
  <c r="M643" i="45"/>
  <c r="N643" i="45" s="1"/>
  <c r="M642" i="45"/>
  <c r="N642" i="45" s="1"/>
  <c r="M639" i="45"/>
  <c r="N639" i="45" s="1"/>
  <c r="M638" i="45"/>
  <c r="N638" i="45" s="1"/>
  <c r="M632" i="45"/>
  <c r="N632" i="45" s="1"/>
  <c r="M630" i="45"/>
  <c r="N630" i="45" s="1"/>
  <c r="M629" i="45"/>
  <c r="N629" i="45" s="1"/>
  <c r="M628" i="45"/>
  <c r="N628" i="45" s="1"/>
  <c r="M627" i="45"/>
  <c r="N627" i="45" s="1"/>
  <c r="M626" i="45"/>
  <c r="N626" i="45" s="1"/>
  <c r="M617" i="45"/>
  <c r="N617" i="45" s="1"/>
  <c r="M616" i="45"/>
  <c r="N616" i="45" s="1"/>
  <c r="M611" i="45"/>
  <c r="N611" i="45" s="1"/>
  <c r="M610" i="45"/>
  <c r="N610" i="45" s="1"/>
  <c r="M605" i="45"/>
  <c r="N605" i="45" s="1"/>
  <c r="M604" i="45"/>
  <c r="N604" i="45" s="1"/>
  <c r="M603" i="45"/>
  <c r="N603" i="45" s="1"/>
  <c r="M601" i="45"/>
  <c r="N601" i="45" s="1"/>
  <c r="M599" i="45"/>
  <c r="N599" i="45" s="1"/>
  <c r="M598" i="45"/>
  <c r="N598" i="45" s="1"/>
  <c r="M596" i="45"/>
  <c r="N596" i="45" s="1"/>
  <c r="M592" i="45"/>
  <c r="N592" i="45" s="1"/>
  <c r="M591" i="45"/>
  <c r="N591" i="45" s="1"/>
  <c r="M590" i="45"/>
  <c r="N590" i="45" s="1"/>
  <c r="M585" i="45"/>
  <c r="N585" i="45" s="1"/>
  <c r="M584" i="45"/>
  <c r="N584" i="45" s="1"/>
  <c r="M580" i="45"/>
  <c r="N580" i="45" s="1"/>
  <c r="M579" i="45"/>
  <c r="N579" i="45" s="1"/>
  <c r="M578" i="45"/>
  <c r="N578" i="45" s="1"/>
  <c r="M576" i="45"/>
  <c r="N576" i="45" s="1"/>
  <c r="M573" i="45"/>
  <c r="N573" i="45" s="1"/>
  <c r="M571" i="45"/>
  <c r="N571" i="45" s="1"/>
  <c r="M570" i="45"/>
  <c r="N570" i="45" s="1"/>
  <c r="M569" i="45"/>
  <c r="N569" i="45" s="1"/>
  <c r="M560" i="45"/>
  <c r="N560" i="45" s="1"/>
  <c r="M559" i="45"/>
  <c r="N559" i="45" s="1"/>
  <c r="M558" i="45"/>
  <c r="N558" i="45" s="1"/>
  <c r="M555" i="45"/>
  <c r="N555" i="45" s="1"/>
  <c r="M554" i="45"/>
  <c r="N554" i="45" s="1"/>
  <c r="M548" i="45"/>
  <c r="N548" i="45" s="1"/>
  <c r="M547" i="45"/>
  <c r="N547" i="45" s="1"/>
  <c r="M546" i="45"/>
  <c r="N546" i="45" s="1"/>
  <c r="M542" i="45"/>
  <c r="N542" i="45" s="1"/>
  <c r="M537" i="45"/>
  <c r="N537" i="45" s="1"/>
  <c r="M536" i="45"/>
  <c r="N536" i="45" s="1"/>
  <c r="M531" i="45"/>
  <c r="N531" i="45" s="1"/>
  <c r="M530" i="45"/>
  <c r="N530" i="45" s="1"/>
  <c r="M512" i="45"/>
  <c r="N512" i="45" s="1"/>
  <c r="M507" i="45"/>
  <c r="N507" i="45" s="1"/>
  <c r="M506" i="45"/>
  <c r="N506" i="45" s="1"/>
  <c r="M505" i="45"/>
  <c r="N505" i="45" s="1"/>
  <c r="M504" i="45"/>
  <c r="N504" i="45" s="1"/>
  <c r="M503" i="45"/>
  <c r="N503" i="45" s="1"/>
  <c r="M500" i="45"/>
  <c r="N500" i="45" s="1"/>
  <c r="M499" i="45"/>
  <c r="N499" i="45" s="1"/>
  <c r="M494" i="45"/>
  <c r="N494" i="45" s="1"/>
  <c r="M492" i="45"/>
  <c r="N492" i="45" s="1"/>
  <c r="M491" i="45"/>
  <c r="N491" i="45" s="1"/>
  <c r="M480" i="45"/>
  <c r="N480" i="45" s="1"/>
  <c r="M479" i="45"/>
  <c r="N479" i="45" s="1"/>
  <c r="M478" i="45"/>
  <c r="N478" i="45" s="1"/>
  <c r="M477" i="45"/>
  <c r="N477" i="45" s="1"/>
  <c r="M476" i="45"/>
  <c r="N476" i="45" s="1"/>
  <c r="M475" i="45"/>
  <c r="N475" i="45" s="1"/>
  <c r="M474" i="45"/>
  <c r="N474" i="45" s="1"/>
  <c r="M473" i="45"/>
  <c r="N473" i="45" s="1"/>
  <c r="M472" i="45"/>
  <c r="N472" i="45" s="1"/>
  <c r="M471" i="45"/>
  <c r="N471" i="45" s="1"/>
  <c r="M465" i="45"/>
  <c r="N465" i="45" s="1"/>
  <c r="M464" i="45"/>
  <c r="N464" i="45" s="1"/>
  <c r="M462" i="45"/>
  <c r="N462" i="45" s="1"/>
  <c r="M461" i="45"/>
  <c r="N461" i="45" s="1"/>
  <c r="M458" i="45"/>
  <c r="N458" i="45" s="1"/>
  <c r="M457" i="45"/>
  <c r="N457" i="45" s="1"/>
  <c r="M456" i="45"/>
  <c r="N456" i="45" s="1"/>
  <c r="M455" i="45"/>
  <c r="N455" i="45" s="1"/>
  <c r="M450" i="45"/>
  <c r="N450" i="45" s="1"/>
  <c r="M449" i="45"/>
  <c r="N449" i="45" s="1"/>
  <c r="M444" i="45"/>
  <c r="N444" i="45" s="1"/>
  <c r="M439" i="45"/>
  <c r="N439" i="45" s="1"/>
  <c r="M419" i="45"/>
  <c r="N419" i="45" s="1"/>
  <c r="M418" i="45"/>
  <c r="N418" i="45" s="1"/>
  <c r="M415" i="45"/>
  <c r="N415" i="45" s="1"/>
  <c r="M414" i="45"/>
  <c r="N414" i="45" s="1"/>
  <c r="M401" i="45"/>
  <c r="N401" i="45" s="1"/>
  <c r="M399" i="45"/>
  <c r="N399" i="45" s="1"/>
  <c r="M394" i="45"/>
  <c r="N394" i="45" s="1"/>
  <c r="M387" i="45"/>
  <c r="N387" i="45" s="1"/>
  <c r="M384" i="45"/>
  <c r="N384" i="45" s="1"/>
  <c r="M383" i="45"/>
  <c r="N383" i="45" s="1"/>
  <c r="M382" i="45"/>
  <c r="N382" i="45" s="1"/>
  <c r="M381" i="45"/>
  <c r="N381" i="45" s="1"/>
  <c r="M379" i="45"/>
  <c r="N379" i="45" s="1"/>
  <c r="M378" i="45"/>
  <c r="N378" i="45" s="1"/>
  <c r="M377" i="45"/>
  <c r="N377" i="45" s="1"/>
  <c r="M376" i="45"/>
  <c r="N376" i="45" s="1"/>
  <c r="M375" i="45"/>
  <c r="N375" i="45" s="1"/>
  <c r="M373" i="45"/>
  <c r="N373" i="45" s="1"/>
  <c r="M372" i="45"/>
  <c r="N372" i="45" s="1"/>
  <c r="M371" i="45"/>
  <c r="N371" i="45" s="1"/>
  <c r="M370" i="45"/>
  <c r="N370" i="45" s="1"/>
  <c r="M369" i="45"/>
  <c r="N369" i="45" s="1"/>
  <c r="M365" i="45"/>
  <c r="N365" i="45" s="1"/>
  <c r="M362" i="45"/>
  <c r="N362" i="45" s="1"/>
  <c r="M358" i="45"/>
  <c r="N358" i="45" s="1"/>
  <c r="M346" i="45"/>
  <c r="N346" i="45" s="1"/>
  <c r="M345" i="45"/>
  <c r="N345" i="45" s="1"/>
  <c r="M332" i="45"/>
  <c r="N332" i="45" s="1"/>
  <c r="M331" i="45"/>
  <c r="N331" i="45" s="1"/>
  <c r="M330" i="45"/>
  <c r="N330" i="45" s="1"/>
  <c r="M322" i="45"/>
  <c r="N322" i="45" s="1"/>
  <c r="M307" i="45"/>
  <c r="N307" i="45" s="1"/>
  <c r="M305" i="45"/>
  <c r="N305" i="45" s="1"/>
  <c r="M304" i="45"/>
  <c r="N304" i="45" s="1"/>
  <c r="M300" i="45"/>
  <c r="N300" i="45" s="1"/>
  <c r="M299" i="45"/>
  <c r="N299" i="45" s="1"/>
  <c r="M292" i="45"/>
  <c r="N292" i="45" s="1"/>
  <c r="M284" i="45"/>
  <c r="N284" i="45" s="1"/>
  <c r="M282" i="45"/>
  <c r="N282" i="45" s="1"/>
  <c r="M279" i="45"/>
  <c r="N279" i="45" s="1"/>
  <c r="M274" i="45"/>
  <c r="N274" i="45" s="1"/>
  <c r="M273" i="45"/>
  <c r="N273" i="45" s="1"/>
  <c r="M272" i="45"/>
  <c r="N272" i="45" s="1"/>
  <c r="M271" i="45"/>
  <c r="N271" i="45" s="1"/>
  <c r="M270" i="45"/>
  <c r="N270" i="45" s="1"/>
  <c r="M269" i="45"/>
  <c r="N269" i="45" s="1"/>
  <c r="M268" i="45"/>
  <c r="N268" i="45" s="1"/>
  <c r="M266" i="45"/>
  <c r="N266" i="45" s="1"/>
  <c r="M265" i="45"/>
  <c r="N265" i="45" s="1"/>
  <c r="M264" i="45"/>
  <c r="N264" i="45" s="1"/>
  <c r="M260" i="45"/>
  <c r="N260" i="45" s="1"/>
  <c r="M258" i="45"/>
  <c r="N258" i="45" s="1"/>
  <c r="M257" i="45"/>
  <c r="N257" i="45" s="1"/>
  <c r="M256" i="45"/>
  <c r="N256" i="45" s="1"/>
  <c r="M255" i="45"/>
  <c r="N255" i="45" s="1"/>
  <c r="M252" i="45"/>
  <c r="N252" i="45" s="1"/>
  <c r="M251" i="45"/>
  <c r="N251" i="45" s="1"/>
  <c r="M250" i="45"/>
  <c r="N250" i="45" s="1"/>
  <c r="M248" i="45"/>
  <c r="N248" i="45" s="1"/>
  <c r="M247" i="45"/>
  <c r="N247" i="45" s="1"/>
  <c r="M246" i="45"/>
  <c r="N246" i="45" s="1"/>
  <c r="M244" i="45"/>
  <c r="N244" i="45" s="1"/>
  <c r="M243" i="45"/>
  <c r="N243" i="45" s="1"/>
  <c r="M242" i="45"/>
  <c r="N242" i="45" s="1"/>
  <c r="M240" i="45"/>
  <c r="N240" i="45" s="1"/>
  <c r="M239" i="45"/>
  <c r="N239" i="45" s="1"/>
  <c r="M236" i="45"/>
  <c r="N236" i="45" s="1"/>
  <c r="M235" i="45"/>
  <c r="N235" i="45" s="1"/>
  <c r="M234" i="45"/>
  <c r="N234" i="45" s="1"/>
  <c r="M233" i="45"/>
  <c r="N233" i="45" s="1"/>
  <c r="M232" i="45"/>
  <c r="N232" i="45" s="1"/>
  <c r="M231" i="45"/>
  <c r="N231" i="45" s="1"/>
  <c r="M230" i="45"/>
  <c r="N230" i="45" s="1"/>
  <c r="M229" i="45"/>
  <c r="N229" i="45" s="1"/>
  <c r="M226" i="45"/>
  <c r="N226" i="45" s="1"/>
  <c r="M225" i="45"/>
  <c r="N225" i="45" s="1"/>
  <c r="M224" i="45"/>
  <c r="N224" i="45" s="1"/>
  <c r="M223" i="45"/>
  <c r="N223" i="45" s="1"/>
  <c r="M218" i="45"/>
  <c r="N218" i="45" s="1"/>
  <c r="M222" i="45"/>
  <c r="N222" i="45" s="1"/>
  <c r="M217" i="45"/>
  <c r="N217" i="45" s="1"/>
  <c r="M216" i="45"/>
  <c r="N216" i="45" s="1"/>
  <c r="M214" i="45"/>
  <c r="N214" i="45" s="1"/>
  <c r="M213" i="45"/>
  <c r="N213" i="45" s="1"/>
  <c r="M212" i="45"/>
  <c r="N212" i="45" s="1"/>
  <c r="M211" i="45"/>
  <c r="N211" i="45" s="1"/>
  <c r="M210" i="45"/>
  <c r="N210" i="45" s="1"/>
  <c r="M209" i="45"/>
  <c r="N209" i="45" s="1"/>
  <c r="M208" i="45"/>
  <c r="N208" i="45" s="1"/>
  <c r="M207" i="45"/>
  <c r="N207" i="45" s="1"/>
  <c r="M200" i="45"/>
  <c r="N200" i="45" s="1"/>
  <c r="M205" i="45"/>
  <c r="N205" i="45" s="1"/>
  <c r="M204" i="45"/>
  <c r="N204" i="45" s="1"/>
  <c r="M198" i="45"/>
  <c r="N198" i="45" s="1"/>
  <c r="M197" i="45"/>
  <c r="N197" i="45" s="1"/>
  <c r="M196" i="45"/>
  <c r="N196" i="45" s="1"/>
  <c r="M195" i="45"/>
  <c r="N195" i="45" s="1"/>
  <c r="M192" i="45"/>
  <c r="N192" i="45" s="1"/>
  <c r="M191" i="45"/>
  <c r="N191" i="45" s="1"/>
  <c r="M188" i="45"/>
  <c r="N188" i="45" s="1"/>
  <c r="M187" i="45"/>
  <c r="N187" i="45" s="1"/>
  <c r="M186" i="45"/>
  <c r="N186" i="45" s="1"/>
  <c r="M185" i="45"/>
  <c r="N185" i="45" s="1"/>
  <c r="M184" i="45"/>
  <c r="N184" i="45" s="1"/>
  <c r="M182" i="45"/>
  <c r="N182" i="45" s="1"/>
  <c r="M181" i="45"/>
  <c r="N181" i="45" s="1"/>
  <c r="M180" i="45"/>
  <c r="N180" i="45" s="1"/>
  <c r="M179" i="45"/>
  <c r="N179" i="45" s="1"/>
  <c r="M178" i="45"/>
  <c r="N178" i="45" s="1"/>
  <c r="M177" i="45"/>
  <c r="N177" i="45" s="1"/>
  <c r="M176" i="45"/>
  <c r="N176" i="45" s="1"/>
  <c r="M175" i="45"/>
  <c r="N175" i="45" s="1"/>
  <c r="M174" i="45"/>
  <c r="N174" i="45" s="1"/>
  <c r="M173" i="45"/>
  <c r="N173" i="45" s="1"/>
  <c r="M172" i="45"/>
  <c r="N172" i="45" s="1"/>
  <c r="M171" i="45"/>
  <c r="N171" i="45" s="1"/>
  <c r="M170" i="45"/>
  <c r="N170" i="45" s="1"/>
  <c r="M169" i="45"/>
  <c r="N169" i="45" s="1"/>
  <c r="M168" i="45"/>
  <c r="N168" i="45" s="1"/>
  <c r="M164" i="45"/>
  <c r="N164" i="45" s="1"/>
  <c r="M160" i="45"/>
  <c r="N160" i="45" s="1"/>
  <c r="M158" i="45"/>
  <c r="N158" i="45" s="1"/>
  <c r="M157" i="45"/>
  <c r="N157" i="45" s="1"/>
  <c r="M154" i="45"/>
  <c r="N154" i="45" s="1"/>
  <c r="M149" i="45"/>
  <c r="N149" i="45" s="1"/>
  <c r="M146" i="45"/>
  <c r="N146" i="45" s="1"/>
  <c r="M144" i="45"/>
  <c r="N144" i="45" s="1"/>
  <c r="M143" i="45"/>
  <c r="N143" i="45" s="1"/>
  <c r="M142" i="45"/>
  <c r="N142" i="45" s="1"/>
  <c r="M141" i="45"/>
  <c r="N141" i="45" s="1"/>
  <c r="M140" i="45"/>
  <c r="N140" i="45" s="1"/>
  <c r="M138" i="45"/>
  <c r="N138" i="45" s="1"/>
  <c r="M137" i="45"/>
  <c r="N137" i="45" s="1"/>
  <c r="M136" i="45"/>
  <c r="N136" i="45" s="1"/>
  <c r="M135" i="45"/>
  <c r="N135" i="45" s="1"/>
  <c r="M132" i="45"/>
  <c r="N132" i="45" s="1"/>
  <c r="M131" i="45"/>
  <c r="N131" i="45" s="1"/>
  <c r="M130" i="45"/>
  <c r="N130" i="45" s="1"/>
  <c r="M129" i="45"/>
  <c r="N129" i="45" s="1"/>
  <c r="M127" i="45"/>
  <c r="N127" i="45" s="1"/>
  <c r="M126" i="45"/>
  <c r="N126" i="45" s="1"/>
  <c r="M125" i="45"/>
  <c r="N125" i="45" s="1"/>
  <c r="M124" i="45"/>
  <c r="N124" i="45" s="1"/>
  <c r="M123" i="45"/>
  <c r="N123" i="45" s="1"/>
  <c r="M120" i="45"/>
  <c r="N120" i="45" s="1"/>
  <c r="M119" i="45"/>
  <c r="N119" i="45" s="1"/>
  <c r="M117" i="45"/>
  <c r="N117" i="45" s="1"/>
  <c r="M113" i="45"/>
  <c r="N113" i="45" s="1"/>
  <c r="M112" i="45"/>
  <c r="N112" i="45" s="1"/>
  <c r="M111" i="45"/>
  <c r="N111" i="45" s="1"/>
  <c r="M110" i="45"/>
  <c r="N110" i="45" s="1"/>
  <c r="M109" i="45"/>
  <c r="N109" i="45" s="1"/>
  <c r="M108" i="45"/>
  <c r="N108" i="45" s="1"/>
  <c r="M107" i="45"/>
  <c r="N107" i="45" s="1"/>
  <c r="M106" i="45"/>
  <c r="N106" i="45" s="1"/>
  <c r="M105" i="45"/>
  <c r="N105" i="45" s="1"/>
  <c r="M104" i="45"/>
  <c r="N104" i="45" s="1"/>
  <c r="M103" i="45"/>
  <c r="N103" i="45" s="1"/>
  <c r="M102" i="45"/>
  <c r="N102" i="45" s="1"/>
  <c r="M101" i="45"/>
  <c r="N101" i="45" s="1"/>
  <c r="M91" i="45"/>
  <c r="N91" i="45" s="1"/>
  <c r="M85" i="45"/>
  <c r="N85" i="45" s="1"/>
  <c r="M84" i="45"/>
  <c r="N84" i="45" s="1"/>
  <c r="M83" i="45"/>
  <c r="N83" i="45" s="1"/>
  <c r="M81" i="45"/>
  <c r="N81" i="45" s="1"/>
  <c r="M80" i="45"/>
  <c r="N80" i="45" s="1"/>
  <c r="M79" i="45"/>
  <c r="N79" i="45" s="1"/>
  <c r="M78" i="45"/>
  <c r="N78" i="45" s="1"/>
  <c r="M77" i="45"/>
  <c r="N77" i="45" s="1"/>
  <c r="M74" i="45"/>
  <c r="N74" i="45" s="1"/>
  <c r="M70" i="45"/>
  <c r="N70" i="45" s="1"/>
  <c r="M66" i="45"/>
  <c r="N66" i="45" s="1"/>
  <c r="M65" i="45"/>
  <c r="N65" i="45" s="1"/>
  <c r="M57" i="45"/>
  <c r="N57" i="45" s="1"/>
  <c r="M52" i="45"/>
  <c r="N52" i="45" s="1"/>
  <c r="M51" i="45"/>
  <c r="N51" i="45" s="1"/>
  <c r="M50" i="45"/>
  <c r="N50" i="45" s="1"/>
  <c r="M49" i="45"/>
  <c r="N49" i="45" s="1"/>
  <c r="M48" i="45"/>
  <c r="N48" i="45" s="1"/>
  <c r="M47" i="45"/>
  <c r="N47" i="45" s="1"/>
  <c r="M46" i="45"/>
  <c r="N46" i="45" s="1"/>
  <c r="M45" i="45"/>
  <c r="N45" i="45" s="1"/>
  <c r="M44" i="45"/>
  <c r="N44" i="45" s="1"/>
  <c r="M43" i="45"/>
  <c r="N43" i="45" s="1"/>
  <c r="M42" i="45"/>
  <c r="N42" i="45" s="1"/>
  <c r="M41" i="45"/>
  <c r="N41" i="45" s="1"/>
  <c r="M38" i="45"/>
  <c r="N38" i="45" s="1"/>
  <c r="M37" i="45"/>
  <c r="N37" i="45" s="1"/>
  <c r="M36" i="45"/>
  <c r="N36" i="45" s="1"/>
  <c r="M35" i="45"/>
  <c r="N35" i="45" s="1"/>
  <c r="M28" i="45"/>
  <c r="N28" i="45" s="1"/>
  <c r="M26" i="45"/>
  <c r="N26" i="45" s="1"/>
  <c r="M25" i="45"/>
  <c r="N25" i="45" s="1"/>
  <c r="M11" i="45"/>
  <c r="N11" i="45" s="1"/>
  <c r="M8" i="45"/>
  <c r="N8" i="45" s="1"/>
  <c r="M7" i="45"/>
  <c r="N7" i="45" s="1"/>
  <c r="M872" i="28"/>
  <c r="N872" i="28" s="1"/>
  <c r="M870" i="28"/>
  <c r="N870" i="28" s="1"/>
  <c r="M869" i="28"/>
  <c r="N869" i="28" s="1"/>
  <c r="M868" i="28"/>
  <c r="N868" i="28" s="1"/>
  <c r="M864" i="28"/>
  <c r="N864" i="28" s="1"/>
  <c r="M863" i="28"/>
  <c r="N863" i="28" s="1"/>
  <c r="M858" i="28"/>
  <c r="N858" i="28" s="1"/>
  <c r="M857" i="28"/>
  <c r="N857" i="28" s="1"/>
  <c r="N856" i="28"/>
  <c r="M855" i="28"/>
  <c r="N855" i="28" s="1"/>
  <c r="M853" i="28"/>
  <c r="N853" i="28" s="1"/>
  <c r="M852" i="28"/>
  <c r="N852" i="28" s="1"/>
  <c r="M851" i="28"/>
  <c r="N851" i="28" s="1"/>
  <c r="M848" i="28"/>
  <c r="N848" i="28" s="1"/>
  <c r="M838" i="28"/>
  <c r="N838" i="28" s="1"/>
  <c r="M837" i="28"/>
  <c r="N837" i="28" s="1"/>
  <c r="M834" i="28"/>
  <c r="N834" i="28" s="1"/>
  <c r="M833" i="28"/>
  <c r="N833" i="28" s="1"/>
  <c r="M830" i="28"/>
  <c r="N830" i="28" s="1"/>
  <c r="M829" i="28"/>
  <c r="N829" i="28" s="1"/>
  <c r="M828" i="28"/>
  <c r="N828" i="28" s="1"/>
  <c r="M824" i="28"/>
  <c r="N824" i="28" s="1"/>
  <c r="M823" i="28"/>
  <c r="N823" i="28" s="1"/>
  <c r="M820" i="28"/>
  <c r="N820" i="28" s="1"/>
  <c r="M818" i="28"/>
  <c r="N818" i="28" s="1"/>
  <c r="M808" i="28"/>
  <c r="N808" i="28" s="1"/>
  <c r="M807" i="28"/>
  <c r="N807" i="28" s="1"/>
  <c r="M803" i="28"/>
  <c r="N803" i="28" s="1"/>
  <c r="M802" i="28"/>
  <c r="N802" i="28" s="1"/>
  <c r="M798" i="28"/>
  <c r="N798" i="28" s="1"/>
  <c r="M793" i="28"/>
  <c r="N793" i="28" s="1"/>
  <c r="M792" i="28"/>
  <c r="N792" i="28" s="1"/>
  <c r="M788" i="28"/>
  <c r="N788" i="28" s="1"/>
  <c r="M787" i="28"/>
  <c r="N787" i="28" s="1"/>
  <c r="M784" i="28"/>
  <c r="N784" i="28" s="1"/>
  <c r="M783" i="28"/>
  <c r="N783" i="28" s="1"/>
  <c r="M782" i="28"/>
  <c r="N782" i="28" s="1"/>
  <c r="M778" i="28"/>
  <c r="N778" i="28" s="1"/>
  <c r="M777" i="28"/>
  <c r="N777" i="28" s="1"/>
  <c r="M774" i="28"/>
  <c r="N774" i="28" s="1"/>
  <c r="M773" i="28"/>
  <c r="N773" i="28" s="1"/>
  <c r="M770" i="28"/>
  <c r="N770" i="28" s="1"/>
  <c r="M769" i="28"/>
  <c r="N769" i="28" s="1"/>
  <c r="M768" i="28"/>
  <c r="N768" i="28" s="1"/>
  <c r="M764" i="28"/>
  <c r="N764" i="28" s="1"/>
  <c r="M763" i="28"/>
  <c r="N763" i="28" s="1"/>
  <c r="M760" i="28"/>
  <c r="N760" i="28" s="1"/>
  <c r="M756" i="28"/>
  <c r="N756" i="28" s="1"/>
  <c r="M755" i="28"/>
  <c r="N755" i="28" s="1"/>
  <c r="M753" i="28"/>
  <c r="N753" i="28" s="1"/>
  <c r="M752" i="28"/>
  <c r="N752" i="28" s="1"/>
  <c r="M751" i="28"/>
  <c r="N751" i="28" s="1"/>
  <c r="M660" i="28"/>
  <c r="N660" i="28" s="1"/>
  <c r="M659" i="28"/>
  <c r="N659" i="28" s="1"/>
  <c r="M658" i="28"/>
  <c r="N658" i="28" s="1"/>
  <c r="M657" i="28"/>
  <c r="N657" i="28" s="1"/>
  <c r="M656" i="28"/>
  <c r="N656" i="28" s="1"/>
  <c r="M655" i="28"/>
  <c r="N655" i="28" s="1"/>
  <c r="M654" i="28"/>
  <c r="N654" i="28" s="1"/>
  <c r="M652" i="28"/>
  <c r="N652" i="28" s="1"/>
  <c r="M650" i="28"/>
  <c r="N650" i="28" s="1"/>
  <c r="M649" i="28"/>
  <c r="N649" i="28" s="1"/>
  <c r="M648" i="28"/>
  <c r="N648" i="28" s="1"/>
  <c r="M647" i="28"/>
  <c r="N647" i="28" s="1"/>
  <c r="M646" i="28"/>
  <c r="N646" i="28" s="1"/>
  <c r="M645" i="28"/>
  <c r="N645" i="28" s="1"/>
  <c r="M642" i="28"/>
  <c r="N642" i="28" s="1"/>
  <c r="M640" i="28"/>
  <c r="N640" i="28" s="1"/>
  <c r="M637" i="28"/>
  <c r="N637" i="28" s="1"/>
  <c r="M635" i="28"/>
  <c r="N635" i="28" s="1"/>
  <c r="M632" i="28"/>
  <c r="N632" i="28" s="1"/>
  <c r="M630" i="28"/>
  <c r="N630" i="28" s="1"/>
  <c r="M629" i="28"/>
  <c r="N629" i="28" s="1"/>
  <c r="M624" i="28"/>
  <c r="N624" i="28" s="1"/>
  <c r="M623" i="28"/>
  <c r="N623" i="28" s="1"/>
  <c r="M622" i="28"/>
  <c r="N622" i="28" s="1"/>
  <c r="M621" i="28"/>
  <c r="N621" i="28" s="1"/>
  <c r="M620" i="28"/>
  <c r="N620" i="28" s="1"/>
  <c r="M618" i="28"/>
  <c r="N618" i="28" s="1"/>
  <c r="D56" i="71"/>
  <c r="D55" i="71"/>
  <c r="D54" i="71"/>
  <c r="D53" i="71"/>
  <c r="D52" i="71"/>
  <c r="D51" i="71"/>
  <c r="D50" i="71"/>
  <c r="D56" i="70"/>
  <c r="D55" i="70"/>
  <c r="D54" i="70"/>
  <c r="D53" i="70"/>
  <c r="D52" i="70"/>
  <c r="D51" i="70"/>
  <c r="D50" i="70"/>
  <c r="D56" i="69"/>
  <c r="D55" i="69"/>
  <c r="D54" i="69"/>
  <c r="D53" i="69"/>
  <c r="D52" i="69"/>
  <c r="D51" i="69"/>
  <c r="D50" i="69"/>
  <c r="M617" i="28" l="1"/>
  <c r="N617" i="28" s="1"/>
  <c r="M614" i="28"/>
  <c r="N614" i="28" s="1"/>
  <c r="M613" i="28"/>
  <c r="N613" i="28" s="1"/>
  <c r="M612" i="28"/>
  <c r="N612" i="28" s="1"/>
  <c r="M609" i="28"/>
  <c r="N609" i="28" s="1"/>
  <c r="M608" i="28"/>
  <c r="N608" i="28" s="1"/>
  <c r="M607" i="28"/>
  <c r="N607" i="28" s="1"/>
  <c r="M606" i="28"/>
  <c r="N606" i="28" s="1"/>
  <c r="M605" i="28"/>
  <c r="N605" i="28" s="1"/>
  <c r="M603" i="28"/>
  <c r="N603" i="28" s="1"/>
  <c r="M602" i="28"/>
  <c r="N602" i="28" s="1"/>
  <c r="M601" i="28"/>
  <c r="N601" i="28" s="1"/>
  <c r="M600" i="28"/>
  <c r="N600" i="28" s="1"/>
  <c r="M599" i="28"/>
  <c r="N599" i="28" s="1"/>
  <c r="M597" i="28"/>
  <c r="N597" i="28" s="1"/>
  <c r="M594" i="28"/>
  <c r="N594" i="28" s="1"/>
  <c r="M593" i="28"/>
  <c r="N593" i="28" s="1"/>
  <c r="M588" i="28"/>
  <c r="N588" i="28" s="1"/>
  <c r="M587" i="28"/>
  <c r="N587" i="28" s="1"/>
  <c r="M586" i="28"/>
  <c r="N586" i="28" s="1"/>
  <c r="M584" i="28"/>
  <c r="N584" i="28" s="1"/>
  <c r="M583" i="28"/>
  <c r="N583" i="28" s="1"/>
  <c r="M581" i="28"/>
  <c r="N581" i="28" s="1"/>
  <c r="M580" i="28"/>
  <c r="N580" i="28" s="1"/>
  <c r="M576" i="28"/>
  <c r="N576" i="28" s="1"/>
  <c r="M575" i="28"/>
  <c r="N575" i="28" s="1"/>
  <c r="M574" i="28"/>
  <c r="N574" i="28" s="1"/>
  <c r="M572" i="28"/>
  <c r="N572" i="28" s="1"/>
  <c r="M571" i="28"/>
  <c r="N571" i="28" s="1"/>
  <c r="M568" i="28"/>
  <c r="N568" i="28" s="1"/>
  <c r="M562" i="28"/>
  <c r="N562" i="28" s="1"/>
  <c r="M558" i="28"/>
  <c r="N558" i="28" s="1"/>
  <c r="M557" i="28"/>
  <c r="N557" i="28" s="1"/>
  <c r="M554" i="28"/>
  <c r="N554" i="28" s="1"/>
  <c r="M553" i="28"/>
  <c r="N553" i="28" s="1"/>
  <c r="M550" i="28"/>
  <c r="N550" i="28" s="1"/>
  <c r="M549" i="28"/>
  <c r="N549" i="28" s="1"/>
  <c r="M548" i="28"/>
  <c r="N548" i="28" s="1"/>
  <c r="M547" i="28"/>
  <c r="N547" i="28" s="1"/>
  <c r="M546" i="28"/>
  <c r="N546" i="28" s="1"/>
  <c r="M545" i="28"/>
  <c r="N545" i="28" s="1"/>
  <c r="M543" i="28"/>
  <c r="N543" i="28" s="1"/>
  <c r="M542" i="28"/>
  <c r="N542" i="28" s="1"/>
  <c r="M541" i="28"/>
  <c r="N541" i="28" s="1"/>
  <c r="M539" i="28"/>
  <c r="N539" i="28" s="1"/>
  <c r="M536" i="28"/>
  <c r="N536" i="28" s="1"/>
  <c r="M535" i="28"/>
  <c r="N535" i="28" s="1"/>
  <c r="M534" i="28"/>
  <c r="N534" i="28" s="1"/>
  <c r="M533" i="28"/>
  <c r="N533" i="28" s="1"/>
  <c r="M531" i="28"/>
  <c r="N531" i="28" s="1"/>
  <c r="M528" i="28"/>
  <c r="N528" i="28" s="1"/>
  <c r="M521" i="28"/>
  <c r="N521" i="28" s="1"/>
  <c r="M520" i="28"/>
  <c r="N520" i="28" s="1"/>
  <c r="M519" i="28"/>
  <c r="N519" i="28" s="1"/>
  <c r="M518" i="28"/>
  <c r="N518" i="28" s="1"/>
  <c r="M517" i="28"/>
  <c r="N517" i="28" s="1"/>
  <c r="M515" i="28"/>
  <c r="N515" i="28" s="1"/>
  <c r="M512" i="28"/>
  <c r="N512" i="28" s="1"/>
  <c r="M509" i="28"/>
  <c r="N509" i="28" s="1"/>
  <c r="M508" i="28"/>
  <c r="N508" i="28" s="1"/>
  <c r="M506" i="28"/>
  <c r="N506" i="28" s="1"/>
  <c r="M503" i="28"/>
  <c r="N503" i="28" s="1"/>
  <c r="M502" i="28"/>
  <c r="N502" i="28" s="1"/>
  <c r="M501" i="28"/>
  <c r="N501" i="28" s="1"/>
  <c r="M498" i="28"/>
  <c r="N498" i="28" s="1"/>
  <c r="M496" i="28"/>
  <c r="N496" i="28" s="1"/>
  <c r="M490" i="28"/>
  <c r="N490" i="28" s="1"/>
  <c r="M487" i="28"/>
  <c r="N487" i="28" s="1"/>
  <c r="M486" i="28"/>
  <c r="N486" i="28" s="1"/>
  <c r="M483" i="28"/>
  <c r="N483" i="28" s="1"/>
  <c r="M482" i="28"/>
  <c r="N482" i="28" s="1"/>
  <c r="M479" i="28"/>
  <c r="N479" i="28" s="1"/>
  <c r="M476" i="28"/>
  <c r="N476" i="28" s="1"/>
  <c r="M466" i="28"/>
  <c r="N466" i="28" s="1"/>
  <c r="M465" i="28"/>
  <c r="N465" i="28" s="1"/>
  <c r="M462" i="28"/>
  <c r="N462" i="28" s="1"/>
  <c r="M458" i="28"/>
  <c r="N458" i="28" s="1"/>
  <c r="M454" i="28"/>
  <c r="N454" i="28" s="1"/>
  <c r="M453" i="28"/>
  <c r="N453" i="28" s="1"/>
  <c r="M452" i="28"/>
  <c r="N452" i="28" s="1"/>
  <c r="M450" i="28"/>
  <c r="N450" i="28" s="1"/>
  <c r="M449" i="28"/>
  <c r="N449" i="28" s="1"/>
  <c r="M446" i="28"/>
  <c r="N446" i="28" s="1"/>
  <c r="M445" i="28"/>
  <c r="N445" i="28" s="1"/>
  <c r="M437" i="28"/>
  <c r="N437" i="28" s="1"/>
  <c r="M436" i="28"/>
  <c r="N436" i="28" s="1"/>
  <c r="M435" i="28"/>
  <c r="N435" i="28" s="1"/>
  <c r="M434" i="28"/>
  <c r="N434" i="28" s="1"/>
  <c r="M433" i="28"/>
  <c r="N433" i="28" s="1"/>
  <c r="M428" i="28"/>
  <c r="N428" i="28" s="1"/>
  <c r="M426" i="28"/>
  <c r="N426" i="28" s="1"/>
  <c r="M421" i="28"/>
  <c r="N421" i="28" s="1"/>
  <c r="M419" i="28"/>
  <c r="N419" i="28" s="1"/>
  <c r="M417" i="28"/>
  <c r="N417" i="28" s="1"/>
  <c r="M416" i="28"/>
  <c r="N416" i="28" s="1"/>
  <c r="M415" i="28"/>
  <c r="N415" i="28" s="1"/>
  <c r="M414" i="28"/>
  <c r="N414" i="28" s="1"/>
  <c r="M413" i="28"/>
  <c r="N413" i="28" s="1"/>
  <c r="M408" i="28"/>
  <c r="N408" i="28" s="1"/>
  <c r="M405" i="28"/>
  <c r="N405" i="28" s="1"/>
  <c r="M404" i="28"/>
  <c r="N404" i="28" s="1"/>
  <c r="M403" i="28"/>
  <c r="N403" i="28" s="1"/>
  <c r="M400" i="28"/>
  <c r="N400" i="28" s="1"/>
  <c r="M399" i="28"/>
  <c r="N399" i="28" s="1"/>
  <c r="M397" i="28"/>
  <c r="N397" i="28" s="1"/>
  <c r="M394" i="28"/>
  <c r="N394" i="28" s="1"/>
  <c r="M392" i="28"/>
  <c r="N392" i="28" s="1"/>
  <c r="M390" i="28"/>
  <c r="N390" i="28" s="1"/>
  <c r="M386" i="28"/>
  <c r="N386" i="28" s="1"/>
  <c r="M382" i="28"/>
  <c r="N382" i="28" s="1"/>
  <c r="M379" i="28"/>
  <c r="N379" i="28" s="1"/>
  <c r="M376" i="28"/>
  <c r="N376" i="28" s="1"/>
  <c r="M373" i="28"/>
  <c r="N373" i="28" s="1"/>
  <c r="M368" i="28"/>
  <c r="N368" i="28" s="1"/>
  <c r="M367" i="28"/>
  <c r="N367" i="28" s="1"/>
  <c r="M366" i="28"/>
  <c r="N366" i="28" s="1"/>
  <c r="M365" i="28"/>
  <c r="N365" i="28" s="1"/>
  <c r="M361" i="28"/>
  <c r="N361" i="28" s="1"/>
  <c r="M354" i="28"/>
  <c r="N354" i="28" s="1"/>
  <c r="M353" i="28"/>
  <c r="N353" i="28" s="1"/>
  <c r="M352" i="28"/>
  <c r="N352" i="28" s="1"/>
  <c r="M343" i="28"/>
  <c r="N343" i="28" s="1"/>
  <c r="M339" i="28"/>
  <c r="N339" i="28" s="1"/>
  <c r="M338" i="28"/>
  <c r="N338" i="28" s="1"/>
  <c r="M332" i="28"/>
  <c r="N332" i="28" s="1"/>
  <c r="M327" i="28"/>
  <c r="N327" i="28" s="1"/>
  <c r="M324" i="28"/>
  <c r="N324" i="28" s="1"/>
  <c r="M307" i="28"/>
  <c r="N307" i="28" s="1"/>
  <c r="M303" i="28"/>
  <c r="N303" i="28" s="1"/>
  <c r="M302" i="28"/>
  <c r="N302" i="28" s="1"/>
  <c r="M299" i="28"/>
  <c r="N299" i="28" s="1"/>
  <c r="M295" i="28"/>
  <c r="N295" i="28" s="1"/>
  <c r="M294" i="28"/>
  <c r="N294" i="28" s="1"/>
  <c r="M291" i="28"/>
  <c r="N291" i="28" s="1"/>
  <c r="M287" i="28"/>
  <c r="N287" i="28" s="1"/>
  <c r="M286" i="28"/>
  <c r="N286" i="28" s="1"/>
  <c r="M285" i="28"/>
  <c r="N285" i="28" s="1"/>
  <c r="M282" i="28"/>
  <c r="N282" i="28" s="1"/>
  <c r="M281" i="28"/>
  <c r="N281" i="28" s="1"/>
  <c r="M280" i="28"/>
  <c r="N280" i="28" s="1"/>
  <c r="M279" i="28"/>
  <c r="N279" i="28" s="1"/>
  <c r="M278" i="28"/>
  <c r="N278" i="28" s="1"/>
  <c r="M277" i="28"/>
  <c r="N277" i="28" s="1"/>
  <c r="M276" i="28"/>
  <c r="N276" i="28" s="1"/>
  <c r="M728" i="22"/>
  <c r="N728" i="22" s="1"/>
  <c r="M725" i="22"/>
  <c r="N725" i="22" s="1"/>
  <c r="M724" i="22"/>
  <c r="N724" i="22" s="1"/>
  <c r="M722" i="22"/>
  <c r="N722" i="22" s="1"/>
  <c r="M721" i="22"/>
  <c r="N721" i="22" s="1"/>
  <c r="M720" i="22"/>
  <c r="N720" i="22" s="1"/>
  <c r="M718" i="22"/>
  <c r="N718" i="22" s="1"/>
  <c r="M717" i="22"/>
  <c r="N717" i="22" s="1"/>
  <c r="M716" i="22"/>
  <c r="N716" i="22" s="1"/>
  <c r="M715" i="22"/>
  <c r="N715" i="22" s="1"/>
  <c r="M714" i="22"/>
  <c r="N714" i="22" s="1"/>
  <c r="M713" i="22"/>
  <c r="N713" i="22" s="1"/>
  <c r="M712" i="22"/>
  <c r="N712" i="22" s="1"/>
  <c r="M708" i="22"/>
  <c r="N708" i="22" s="1"/>
  <c r="M707" i="22"/>
  <c r="N707" i="22" s="1"/>
  <c r="M706" i="22"/>
  <c r="N706" i="22" s="1"/>
  <c r="M705" i="22"/>
  <c r="N705" i="22" s="1"/>
  <c r="M704" i="22"/>
  <c r="N704" i="22" s="1"/>
  <c r="M703" i="22"/>
  <c r="N703" i="22" s="1"/>
  <c r="M702" i="22"/>
  <c r="N702" i="22" s="1"/>
  <c r="M701" i="22"/>
  <c r="N701" i="22" s="1"/>
  <c r="M691" i="22"/>
  <c r="N691" i="22" s="1"/>
  <c r="M687" i="22"/>
  <c r="N687" i="22" s="1"/>
  <c r="M685" i="22"/>
  <c r="N685" i="22" s="1"/>
  <c r="M688" i="22"/>
  <c r="N688" i="22" s="1"/>
  <c r="M680" i="22"/>
  <c r="N680" i="22" s="1"/>
  <c r="M679" i="22"/>
  <c r="N679" i="22" s="1"/>
  <c r="M678" i="22"/>
  <c r="N678" i="22" s="1"/>
  <c r="M677" i="22"/>
  <c r="N677" i="22" s="1"/>
  <c r="M669" i="22"/>
  <c r="N669" i="22" s="1"/>
  <c r="M668" i="22"/>
  <c r="N668" i="22" s="1"/>
  <c r="M667" i="22"/>
  <c r="N667" i="22" s="1"/>
  <c r="M663" i="22"/>
  <c r="N663" i="22" s="1"/>
  <c r="S1366" i="4"/>
  <c r="T1366" i="4" s="1"/>
  <c r="S1354" i="4"/>
  <c r="T1354" i="4" s="1"/>
  <c r="S1339" i="4"/>
  <c r="T1339" i="4" s="1"/>
  <c r="S1324" i="4"/>
  <c r="T1324" i="4" s="1"/>
  <c r="S1323" i="4"/>
  <c r="T1323" i="4" s="1"/>
  <c r="S1320" i="4"/>
  <c r="T1320" i="4" s="1"/>
  <c r="S1319" i="4"/>
  <c r="T1319" i="4" s="1"/>
  <c r="D56" i="68" l="1"/>
  <c r="D55" i="68"/>
  <c r="D54" i="68"/>
  <c r="D53" i="68"/>
  <c r="D52" i="68"/>
  <c r="D51" i="68"/>
  <c r="D50" i="68"/>
  <c r="M275" i="28"/>
  <c r="N275" i="28" s="1"/>
  <c r="M274" i="28"/>
  <c r="N274" i="28" s="1"/>
  <c r="M273" i="28"/>
  <c r="N273" i="28" s="1"/>
  <c r="M269" i="28"/>
  <c r="N269" i="28" s="1"/>
  <c r="M268" i="28"/>
  <c r="N268" i="28" s="1"/>
  <c r="M267" i="28"/>
  <c r="N267" i="28" s="1"/>
  <c r="M265" i="28"/>
  <c r="N265" i="28" s="1"/>
  <c r="M264" i="28"/>
  <c r="N264" i="28" s="1"/>
  <c r="M263" i="28"/>
  <c r="N263" i="28" s="1"/>
  <c r="M261" i="28"/>
  <c r="N261" i="28" s="1"/>
  <c r="M260" i="28"/>
  <c r="N260" i="28" s="1"/>
  <c r="M257" i="28"/>
  <c r="N257" i="28" s="1"/>
  <c r="M256" i="28"/>
  <c r="N256" i="28" s="1"/>
  <c r="M252" i="28"/>
  <c r="N252" i="28" s="1"/>
  <c r="M249" i="28"/>
  <c r="N249" i="28" s="1"/>
  <c r="M247" i="28"/>
  <c r="N247" i="28" s="1"/>
  <c r="M246" i="28"/>
  <c r="N246" i="28" s="1"/>
  <c r="M243" i="28"/>
  <c r="N243" i="28" s="1"/>
  <c r="M242" i="28"/>
  <c r="N242" i="28" s="1"/>
  <c r="M241" i="28"/>
  <c r="N241" i="28" s="1"/>
  <c r="M240" i="28"/>
  <c r="N240" i="28" s="1"/>
  <c r="M239" i="28"/>
  <c r="N239" i="28" s="1"/>
  <c r="M236" i="28"/>
  <c r="N236" i="28" s="1"/>
  <c r="M232" i="28"/>
  <c r="N232" i="28" s="1"/>
  <c r="M229" i="28"/>
  <c r="N229" i="28" s="1"/>
  <c r="M228" i="28"/>
  <c r="N228" i="28" s="1"/>
  <c r="M227" i="28"/>
  <c r="N227" i="28" s="1"/>
  <c r="M226" i="28"/>
  <c r="N226" i="28" s="1"/>
  <c r="M223" i="28"/>
  <c r="N223" i="28" s="1"/>
  <c r="M222" i="28"/>
  <c r="N222" i="28" s="1"/>
  <c r="M221" i="28"/>
  <c r="N221" i="28" s="1"/>
  <c r="M220" i="28"/>
  <c r="N220" i="28" s="1"/>
  <c r="M218" i="28"/>
  <c r="N218" i="28" s="1"/>
  <c r="M215" i="28"/>
  <c r="N215" i="28" s="1"/>
  <c r="M214" i="28"/>
  <c r="N214" i="28" s="1"/>
  <c r="M213" i="28"/>
  <c r="N213" i="28" s="1"/>
  <c r="M212" i="28"/>
  <c r="N212" i="28" s="1"/>
  <c r="M208" i="28"/>
  <c r="N208" i="28" s="1"/>
  <c r="M206" i="28"/>
  <c r="N206" i="28" s="1"/>
  <c r="M204" i="28"/>
  <c r="N204" i="28" s="1"/>
  <c r="M203" i="28"/>
  <c r="N203" i="28" s="1"/>
  <c r="M200" i="28"/>
  <c r="N200" i="28" s="1"/>
  <c r="M199" i="28"/>
  <c r="N199" i="28" s="1"/>
  <c r="M198" i="28"/>
  <c r="N198" i="28" s="1"/>
  <c r="M195" i="28"/>
  <c r="N195" i="28" s="1"/>
  <c r="M194" i="28"/>
  <c r="N194" i="28" s="1"/>
  <c r="M193" i="28"/>
  <c r="N193" i="28" s="1"/>
  <c r="M192" i="28"/>
  <c r="N192" i="28" s="1"/>
  <c r="M191" i="28"/>
  <c r="N191" i="28" s="1"/>
  <c r="M190" i="28"/>
  <c r="N190" i="28" s="1"/>
  <c r="M182" i="28"/>
  <c r="N182" i="28" s="1"/>
  <c r="M181" i="28"/>
  <c r="N181" i="28" s="1"/>
  <c r="M177" i="28"/>
  <c r="N177" i="28" s="1"/>
  <c r="M171" i="28"/>
  <c r="N171" i="28" s="1"/>
  <c r="M170" i="28"/>
  <c r="N170" i="28" s="1"/>
  <c r="M169" i="28"/>
  <c r="N169" i="28" s="1"/>
  <c r="M168" i="28"/>
  <c r="N168" i="28" s="1"/>
  <c r="M163" i="28"/>
  <c r="N163" i="28" s="1"/>
  <c r="M162" i="28"/>
  <c r="N162" i="28" s="1"/>
  <c r="M161" i="28"/>
  <c r="N161" i="28" s="1"/>
  <c r="M160" i="28"/>
  <c r="N160" i="28" s="1"/>
  <c r="M159" i="28"/>
  <c r="N159" i="28" s="1"/>
  <c r="M158" i="28"/>
  <c r="N158" i="28" s="1"/>
  <c r="M151" i="28"/>
  <c r="N151" i="28" s="1"/>
  <c r="M149" i="28"/>
  <c r="N149" i="28" s="1"/>
  <c r="M147" i="28"/>
  <c r="N147" i="28" s="1"/>
  <c r="M146" i="28"/>
  <c r="N146" i="28" s="1"/>
  <c r="M142" i="28"/>
  <c r="N142" i="28" s="1"/>
  <c r="M139" i="28"/>
  <c r="N139" i="28" s="1"/>
  <c r="M131" i="28"/>
  <c r="N131" i="28" s="1"/>
  <c r="M129" i="28"/>
  <c r="N129" i="28" s="1"/>
  <c r="M127" i="28"/>
  <c r="N127" i="28" s="1"/>
  <c r="M126" i="28"/>
  <c r="N126" i="28" s="1"/>
  <c r="M123" i="28"/>
  <c r="N123" i="28" s="1"/>
  <c r="M122" i="28"/>
  <c r="N122" i="28" s="1"/>
  <c r="M121" i="28"/>
  <c r="N121" i="28" s="1"/>
  <c r="M120" i="28"/>
  <c r="N120" i="28" s="1"/>
  <c r="M117" i="28"/>
  <c r="N117" i="28" s="1"/>
  <c r="M116" i="28"/>
  <c r="N116" i="28" s="1"/>
  <c r="M115" i="28"/>
  <c r="N115" i="28" s="1"/>
  <c r="M114" i="28"/>
  <c r="N114" i="28" s="1"/>
  <c r="M113" i="28"/>
  <c r="N113" i="28" s="1"/>
  <c r="M111" i="28"/>
  <c r="N111" i="28" s="1"/>
  <c r="M105" i="28"/>
  <c r="N105" i="28" s="1"/>
  <c r="M103" i="28"/>
  <c r="N103" i="28" s="1"/>
  <c r="M93" i="28"/>
  <c r="N93" i="28" s="1"/>
  <c r="M92" i="28"/>
  <c r="N92" i="28" s="1"/>
  <c r="M87" i="28"/>
  <c r="N87" i="28" s="1"/>
  <c r="M81" i="28"/>
  <c r="N81" i="28" s="1"/>
  <c r="M80" i="28"/>
  <c r="N80" i="28" s="1"/>
  <c r="M79" i="28"/>
  <c r="N79" i="28" s="1"/>
  <c r="M78" i="28"/>
  <c r="N78" i="28" s="1"/>
  <c r="M77" i="28"/>
  <c r="N77" i="28" s="1"/>
  <c r="M76" i="28"/>
  <c r="N76" i="28" s="1"/>
  <c r="M71" i="28"/>
  <c r="N71" i="28" s="1"/>
  <c r="M68" i="28"/>
  <c r="N68" i="28" s="1"/>
  <c r="M67" i="28"/>
  <c r="N67" i="28" s="1"/>
  <c r="M66" i="28"/>
  <c r="N66" i="28" s="1"/>
  <c r="M54" i="28"/>
  <c r="N54" i="28" s="1"/>
  <c r="M46" i="28"/>
  <c r="N46" i="28" s="1"/>
  <c r="M40" i="28"/>
  <c r="N40" i="28" s="1"/>
  <c r="M39" i="28"/>
  <c r="N39" i="28" s="1"/>
  <c r="M34" i="28"/>
  <c r="N34" i="28" s="1"/>
  <c r="M32" i="28"/>
  <c r="N32" i="28" s="1"/>
  <c r="M31" i="28"/>
  <c r="N31" i="28" s="1"/>
  <c r="M30" i="28"/>
  <c r="N30" i="28" s="1"/>
  <c r="M29" i="28"/>
  <c r="N29" i="28" s="1"/>
  <c r="M28" i="28"/>
  <c r="N28" i="28" s="1"/>
  <c r="M26" i="28"/>
  <c r="N26" i="28" s="1"/>
  <c r="M25" i="28"/>
  <c r="N25" i="28" s="1"/>
  <c r="M24" i="28"/>
  <c r="N24" i="28" s="1"/>
  <c r="M23" i="28"/>
  <c r="N23" i="28" s="1"/>
  <c r="M16" i="28"/>
  <c r="N16" i="28" s="1"/>
  <c r="M15" i="28"/>
  <c r="N15" i="28" s="1"/>
  <c r="M14" i="28"/>
  <c r="N14" i="28" s="1"/>
  <c r="M13" i="28"/>
  <c r="N13" i="28" s="1"/>
  <c r="M12" i="28"/>
  <c r="N12" i="28" s="1"/>
  <c r="M11" i="28"/>
  <c r="N11" i="28" s="1"/>
  <c r="M10" i="28"/>
  <c r="N10" i="28" s="1"/>
  <c r="M9" i="28"/>
  <c r="N9" i="28" s="1"/>
  <c r="M8" i="28"/>
  <c r="N8" i="28" s="1"/>
  <c r="M6" i="28"/>
  <c r="N6" i="28" s="1"/>
  <c r="M5" i="28"/>
  <c r="N5" i="28" s="1"/>
  <c r="M762" i="27"/>
  <c r="N762" i="27" s="1"/>
  <c r="M761" i="27"/>
  <c r="N761" i="27" s="1"/>
  <c r="M760" i="27"/>
  <c r="N760" i="27" s="1"/>
  <c r="M728" i="27"/>
  <c r="N728" i="27" s="1"/>
  <c r="M727" i="27"/>
  <c r="N727" i="27" s="1"/>
  <c r="M726" i="27"/>
  <c r="N726" i="27" s="1"/>
  <c r="M725" i="27"/>
  <c r="N725" i="27" s="1"/>
  <c r="M720" i="27"/>
  <c r="N720" i="27" s="1"/>
  <c r="M719" i="27"/>
  <c r="N719" i="27" s="1"/>
  <c r="M716" i="27"/>
  <c r="N716" i="27" s="1"/>
  <c r="M715" i="27"/>
  <c r="N715" i="27" s="1"/>
  <c r="M710" i="27"/>
  <c r="N710" i="27" s="1"/>
  <c r="M709" i="27"/>
  <c r="N709" i="27" s="1"/>
  <c r="M708" i="27"/>
  <c r="N708" i="27" s="1"/>
  <c r="M707" i="27"/>
  <c r="N707" i="27" s="1"/>
  <c r="M694" i="27"/>
  <c r="N694" i="27" s="1"/>
  <c r="M693" i="27"/>
  <c r="N693" i="27" s="1"/>
  <c r="M692" i="27"/>
  <c r="N692" i="27" s="1"/>
  <c r="M691" i="27"/>
  <c r="N691" i="27" s="1"/>
  <c r="M690" i="27"/>
  <c r="N690" i="27" s="1"/>
  <c r="M689" i="27"/>
  <c r="N689" i="27" s="1"/>
  <c r="M688" i="27"/>
  <c r="N688" i="27" s="1"/>
  <c r="M687" i="27"/>
  <c r="N687" i="27" s="1"/>
  <c r="M686" i="27"/>
  <c r="N686" i="27" s="1"/>
  <c r="M685" i="27"/>
  <c r="N685" i="27" s="1"/>
  <c r="M684" i="27"/>
  <c r="N684" i="27" s="1"/>
  <c r="M683" i="27"/>
  <c r="N683" i="27" s="1"/>
  <c r="M682" i="27"/>
  <c r="N682" i="27" s="1"/>
  <c r="M681" i="27"/>
  <c r="N681" i="27" s="1"/>
  <c r="M676" i="27"/>
  <c r="N676" i="27" s="1"/>
  <c r="M673" i="27"/>
  <c r="N673" i="27" s="1"/>
  <c r="M672" i="27"/>
  <c r="N672" i="27" s="1"/>
  <c r="M671" i="27"/>
  <c r="N671" i="27" s="1"/>
  <c r="M668" i="27"/>
  <c r="N668" i="27" s="1"/>
  <c r="M662" i="27"/>
  <c r="N662" i="27" s="1"/>
  <c r="M661" i="27"/>
  <c r="N661" i="27" s="1"/>
  <c r="M658" i="27"/>
  <c r="N658" i="27" s="1"/>
  <c r="M657" i="27"/>
  <c r="N657" i="27" s="1"/>
  <c r="M654" i="27"/>
  <c r="N654" i="27" s="1"/>
  <c r="M653" i="27"/>
  <c r="N653" i="27" s="1"/>
  <c r="M650" i="27"/>
  <c r="N650" i="27" s="1"/>
  <c r="M649" i="27"/>
  <c r="N649" i="27" s="1"/>
  <c r="M646" i="27"/>
  <c r="N646" i="27" s="1"/>
  <c r="M645" i="27"/>
  <c r="N645" i="27" s="1"/>
  <c r="M644" i="27"/>
  <c r="N644" i="27" s="1"/>
  <c r="M643" i="27"/>
  <c r="N643" i="27" s="1"/>
  <c r="M642" i="27"/>
  <c r="N642" i="27" s="1"/>
  <c r="M641" i="27"/>
  <c r="N641" i="27" s="1"/>
  <c r="M638" i="27"/>
  <c r="N638" i="27" s="1"/>
  <c r="M636" i="27"/>
  <c r="N636" i="27" s="1"/>
  <c r="M635" i="27"/>
  <c r="N635" i="27" s="1"/>
  <c r="M633" i="27"/>
  <c r="N633" i="27" s="1"/>
  <c r="M632" i="27"/>
  <c r="N632" i="27" s="1"/>
  <c r="M631" i="27"/>
  <c r="N631" i="27" s="1"/>
  <c r="M630" i="27"/>
  <c r="N630" i="27" s="1"/>
  <c r="M629" i="27"/>
  <c r="N629" i="27" s="1"/>
  <c r="M627" i="27"/>
  <c r="N627" i="27" s="1"/>
  <c r="M620" i="27"/>
  <c r="N620" i="27" s="1"/>
  <c r="M619" i="27"/>
  <c r="N619" i="27" s="1"/>
  <c r="M615" i="27"/>
  <c r="N615" i="27" s="1"/>
  <c r="G1293" i="4"/>
  <c r="H1293" i="4" s="1"/>
  <c r="D56" i="67" l="1"/>
  <c r="D55" i="67"/>
  <c r="D54" i="67"/>
  <c r="D53" i="67"/>
  <c r="D52" i="67"/>
  <c r="D51" i="67"/>
  <c r="D50" i="67"/>
  <c r="M612" i="27"/>
  <c r="N612" i="27" s="1"/>
  <c r="M611" i="27"/>
  <c r="N611" i="27" s="1"/>
  <c r="M609" i="27"/>
  <c r="N609" i="27" s="1"/>
  <c r="M605" i="27"/>
  <c r="N605" i="27" s="1"/>
  <c r="M601" i="27"/>
  <c r="N601" i="27" s="1"/>
  <c r="M588" i="27"/>
  <c r="N588" i="27" s="1"/>
  <c r="M587" i="27"/>
  <c r="N587" i="27" s="1"/>
  <c r="M584" i="27"/>
  <c r="N584" i="27" s="1"/>
  <c r="M583" i="27"/>
  <c r="N583" i="27" s="1"/>
  <c r="M560" i="27"/>
  <c r="N560" i="27" s="1"/>
  <c r="M559" i="27"/>
  <c r="N559" i="27" s="1"/>
  <c r="M558" i="27"/>
  <c r="N558" i="27" s="1"/>
  <c r="M557" i="27"/>
  <c r="N557" i="27" s="1"/>
  <c r="M554" i="27"/>
  <c r="N554" i="27" s="1"/>
  <c r="M551" i="27"/>
  <c r="N551" i="27" s="1"/>
  <c r="M488" i="27"/>
  <c r="N488" i="27" s="1"/>
  <c r="M467" i="27"/>
  <c r="N467" i="27" s="1"/>
  <c r="M364" i="27"/>
  <c r="N364" i="27" s="1"/>
  <c r="M365" i="27"/>
  <c r="N365" i="27" s="1"/>
  <c r="M366" i="27"/>
  <c r="N366" i="27" s="1"/>
  <c r="M540" i="27"/>
  <c r="N540" i="27" s="1"/>
  <c r="M539" i="27"/>
  <c r="N539" i="27" s="1"/>
  <c r="M529" i="27"/>
  <c r="N529" i="27" s="1"/>
  <c r="M526" i="27"/>
  <c r="N526" i="27" s="1"/>
  <c r="M523" i="27"/>
  <c r="N523" i="27" s="1"/>
  <c r="M516" i="27"/>
  <c r="N516" i="27" s="1"/>
  <c r="M515" i="27"/>
  <c r="N515" i="27" s="1"/>
  <c r="M514" i="27"/>
  <c r="N514" i="27" s="1"/>
  <c r="M513" i="27"/>
  <c r="N513" i="27" s="1"/>
  <c r="M508" i="27"/>
  <c r="N508" i="27" s="1"/>
  <c r="M507" i="27"/>
  <c r="N507" i="27" s="1"/>
  <c r="M506" i="27"/>
  <c r="N506" i="27" s="1"/>
  <c r="M505" i="27"/>
  <c r="N505" i="27" s="1"/>
  <c r="M503" i="27"/>
  <c r="N503" i="27" s="1"/>
  <c r="M502" i="27"/>
  <c r="N502" i="27" s="1"/>
  <c r="M501" i="27"/>
  <c r="N501" i="27" s="1"/>
  <c r="M497" i="27"/>
  <c r="N497" i="27" s="1"/>
  <c r="M495" i="27"/>
  <c r="N495" i="27" s="1"/>
  <c r="M494" i="27"/>
  <c r="N494" i="27" s="1"/>
  <c r="M493" i="27"/>
  <c r="N493" i="27" s="1"/>
  <c r="M485" i="27"/>
  <c r="N485" i="27" s="1"/>
  <c r="M474" i="27"/>
  <c r="N474" i="27" s="1"/>
  <c r="M473" i="27"/>
  <c r="N473" i="27" s="1"/>
  <c r="M472" i="27"/>
  <c r="N472" i="27" s="1"/>
  <c r="M471" i="27"/>
  <c r="N471" i="27" s="1"/>
  <c r="M468" i="27"/>
  <c r="N468" i="27" s="1"/>
  <c r="M466" i="27"/>
  <c r="N466" i="27" s="1"/>
  <c r="M465" i="27"/>
  <c r="N465" i="27" s="1"/>
  <c r="M462" i="27"/>
  <c r="N462" i="27" s="1"/>
  <c r="M461" i="27"/>
  <c r="N461" i="27" s="1"/>
  <c r="M460" i="27"/>
  <c r="N460" i="27" s="1"/>
  <c r="M459" i="27"/>
  <c r="N459" i="27" s="1"/>
  <c r="M458" i="27"/>
  <c r="N458" i="27" s="1"/>
  <c r="M454" i="27"/>
  <c r="N454" i="27" s="1"/>
  <c r="M453" i="27"/>
  <c r="N453" i="27" s="1"/>
  <c r="M451" i="27"/>
  <c r="N451" i="27" s="1"/>
  <c r="M445" i="27"/>
  <c r="N445" i="27" s="1"/>
  <c r="M434" i="27"/>
  <c r="N434" i="27" s="1"/>
  <c r="M401" i="27"/>
  <c r="N401" i="27" s="1"/>
  <c r="M392" i="27"/>
  <c r="N392" i="27" s="1"/>
  <c r="M391" i="27"/>
  <c r="N391" i="27" s="1"/>
  <c r="M377" i="27"/>
  <c r="N377" i="27" s="1"/>
  <c r="M431" i="27"/>
  <c r="N431" i="27" s="1"/>
  <c r="M410" i="27"/>
  <c r="N410" i="27" s="1"/>
  <c r="M409" i="27"/>
  <c r="N409" i="27" s="1"/>
  <c r="M408" i="27"/>
  <c r="N408" i="27" s="1"/>
  <c r="M402" i="27"/>
  <c r="N402" i="27" s="1"/>
  <c r="M374" i="27"/>
  <c r="N374" i="27" s="1"/>
  <c r="M373" i="27"/>
  <c r="N373" i="27" s="1"/>
  <c r="M372" i="27"/>
  <c r="N372" i="27" s="1"/>
  <c r="M371" i="27"/>
  <c r="N371" i="27" s="1"/>
  <c r="M368" i="27"/>
  <c r="N368" i="27" s="1"/>
  <c r="M367" i="27"/>
  <c r="N367" i="27" s="1"/>
  <c r="M352" i="27"/>
  <c r="N352" i="27" s="1"/>
  <c r="M351" i="27"/>
  <c r="N351" i="27" s="1"/>
  <c r="M350" i="27"/>
  <c r="N350" i="27" s="1"/>
  <c r="M349" i="27"/>
  <c r="N349" i="27" s="1"/>
  <c r="M346" i="27"/>
  <c r="N346" i="27" s="1"/>
  <c r="M345" i="27"/>
  <c r="N345" i="27" s="1"/>
  <c r="M343" i="27"/>
  <c r="N343" i="27" s="1"/>
  <c r="M342" i="27"/>
  <c r="N342" i="27" s="1"/>
  <c r="M341" i="27"/>
  <c r="N341" i="27" s="1"/>
  <c r="M340" i="27"/>
  <c r="N340" i="27" s="1"/>
  <c r="M339" i="27"/>
  <c r="N339" i="27" s="1"/>
  <c r="M336" i="27"/>
  <c r="N336" i="27" s="1"/>
  <c r="M333" i="27"/>
  <c r="N333" i="27" s="1"/>
  <c r="M331" i="27"/>
  <c r="N331" i="27" s="1"/>
  <c r="M329" i="27"/>
  <c r="N329" i="27" s="1"/>
  <c r="M326" i="27"/>
  <c r="N326" i="27" s="1"/>
  <c r="M324" i="27"/>
  <c r="N324" i="27" s="1"/>
  <c r="M317" i="27"/>
  <c r="N317" i="27" s="1"/>
  <c r="M316" i="27"/>
  <c r="N316" i="27" s="1"/>
  <c r="M315" i="27"/>
  <c r="N315" i="27" s="1"/>
  <c r="M314" i="27"/>
  <c r="N314" i="27" s="1"/>
  <c r="M313" i="27"/>
  <c r="N313" i="27" s="1"/>
  <c r="M312" i="27"/>
  <c r="N312" i="27" s="1"/>
  <c r="M311" i="27"/>
  <c r="N311" i="27" s="1"/>
  <c r="M310" i="27"/>
  <c r="N310" i="27" s="1"/>
  <c r="M309" i="27"/>
  <c r="N309" i="27" s="1"/>
  <c r="M308" i="27"/>
  <c r="N308" i="27" s="1"/>
  <c r="M307" i="27"/>
  <c r="N307" i="27" s="1"/>
  <c r="M306" i="27"/>
  <c r="N306" i="27" s="1"/>
  <c r="M305" i="27"/>
  <c r="N305" i="27" s="1"/>
  <c r="M302" i="27"/>
  <c r="N302" i="27" s="1"/>
  <c r="M299" i="27"/>
  <c r="N299" i="27" s="1"/>
  <c r="M298" i="27"/>
  <c r="N298" i="27" s="1"/>
  <c r="M297" i="27"/>
  <c r="N297" i="27" s="1"/>
  <c r="M295" i="27"/>
  <c r="N295" i="27" s="1"/>
  <c r="M294" i="27"/>
  <c r="N294" i="27" s="1"/>
  <c r="M291" i="27"/>
  <c r="N291" i="27" s="1"/>
  <c r="M290" i="27"/>
  <c r="N290" i="27" s="1"/>
  <c r="M287" i="27"/>
  <c r="N287" i="27" s="1"/>
  <c r="M286" i="27"/>
  <c r="N286" i="27" s="1"/>
  <c r="M284" i="27"/>
  <c r="N284" i="27" s="1"/>
  <c r="M282" i="27"/>
  <c r="N282" i="27" s="1"/>
  <c r="M281" i="27"/>
  <c r="N281" i="27" s="1"/>
  <c r="M280" i="27"/>
  <c r="N280" i="27" s="1"/>
  <c r="M279" i="27"/>
  <c r="N279" i="27" s="1"/>
  <c r="M277" i="27"/>
  <c r="N277" i="27" s="1"/>
  <c r="M276" i="27"/>
  <c r="N276" i="27" s="1"/>
  <c r="M275" i="27"/>
  <c r="N275" i="27" s="1"/>
  <c r="M274" i="27"/>
  <c r="N274" i="27" s="1"/>
  <c r="M273" i="27"/>
  <c r="N273" i="27" s="1"/>
  <c r="M271" i="27"/>
  <c r="N271" i="27" s="1"/>
  <c r="M268" i="27"/>
  <c r="N268" i="27" s="1"/>
  <c r="M267" i="27"/>
  <c r="N267" i="27" s="1"/>
  <c r="M265" i="27"/>
  <c r="N265" i="27" s="1"/>
  <c r="M264" i="27"/>
  <c r="N264" i="27" s="1"/>
  <c r="M263" i="27"/>
  <c r="N263" i="27" s="1"/>
  <c r="M261" i="27"/>
  <c r="N261" i="27" s="1"/>
  <c r="M258" i="27"/>
  <c r="N258" i="27" s="1"/>
  <c r="M255" i="27"/>
  <c r="N255" i="27" s="1"/>
  <c r="M253" i="27"/>
  <c r="N253" i="27" s="1"/>
  <c r="M251" i="27"/>
  <c r="N251" i="27" s="1"/>
  <c r="M250" i="27"/>
  <c r="N250" i="27" s="1"/>
  <c r="M249" i="27"/>
  <c r="N249" i="27" s="1"/>
  <c r="M248" i="27"/>
  <c r="N248" i="27" s="1"/>
  <c r="M239" i="27"/>
  <c r="N239" i="27" s="1"/>
  <c r="M238" i="27"/>
  <c r="N238" i="27" s="1"/>
  <c r="M233" i="27"/>
  <c r="N233" i="27" s="1"/>
  <c r="M231" i="27"/>
  <c r="N231" i="27" s="1"/>
  <c r="M225" i="27"/>
  <c r="N225" i="27" s="1"/>
  <c r="M224" i="27"/>
  <c r="N224" i="27" s="1"/>
  <c r="M223" i="27"/>
  <c r="N223" i="27" s="1"/>
  <c r="M222" i="27"/>
  <c r="N222" i="27" s="1"/>
  <c r="M221" i="27"/>
  <c r="N221" i="27" s="1"/>
  <c r="M219" i="27"/>
  <c r="N219" i="27" s="1"/>
  <c r="M218" i="27"/>
  <c r="N218" i="27" s="1"/>
  <c r="M217" i="27"/>
  <c r="N217" i="27" s="1"/>
  <c r="M216" i="27"/>
  <c r="N216" i="27" s="1"/>
  <c r="M213" i="27"/>
  <c r="N213" i="27" s="1"/>
  <c r="M211" i="27"/>
  <c r="N211" i="27" s="1"/>
  <c r="M210" i="27"/>
  <c r="N210" i="27" s="1"/>
  <c r="M207" i="27"/>
  <c r="N207" i="27" s="1"/>
  <c r="M205" i="27"/>
  <c r="N205" i="27" s="1"/>
  <c r="M204" i="27"/>
  <c r="N204" i="27" s="1"/>
  <c r="M199" i="27"/>
  <c r="N199" i="27" s="1"/>
  <c r="M194" i="27"/>
  <c r="N194" i="27" s="1"/>
  <c r="M192" i="27"/>
  <c r="N192" i="27" s="1"/>
  <c r="M193" i="27"/>
  <c r="N193" i="27" s="1"/>
  <c r="M191" i="27"/>
  <c r="N191" i="27" s="1"/>
  <c r="M190" i="27"/>
  <c r="N190" i="27" s="1"/>
  <c r="M186" i="27"/>
  <c r="N186" i="27" s="1"/>
  <c r="M181" i="27"/>
  <c r="N181" i="27" s="1"/>
  <c r="M179" i="27"/>
  <c r="N179" i="27" s="1"/>
  <c r="M177" i="27"/>
  <c r="N177" i="27" s="1"/>
  <c r="M176" i="27"/>
  <c r="N176" i="27" s="1"/>
  <c r="M175" i="27"/>
  <c r="N175" i="27" s="1"/>
  <c r="M174" i="27"/>
  <c r="N174" i="27" s="1"/>
  <c r="M173" i="27"/>
  <c r="N173" i="27" s="1"/>
  <c r="M169" i="27"/>
  <c r="N169" i="27" s="1"/>
  <c r="M168" i="27"/>
  <c r="N168" i="27" s="1"/>
  <c r="M167" i="27"/>
  <c r="N167" i="27" s="1"/>
  <c r="M166" i="27"/>
  <c r="N166" i="27" s="1"/>
  <c r="M165" i="27"/>
  <c r="N165" i="27" s="1"/>
  <c r="M164" i="27"/>
  <c r="N164" i="27" s="1"/>
  <c r="M163" i="27"/>
  <c r="N163" i="27" s="1"/>
  <c r="M162" i="27"/>
  <c r="N162" i="27" s="1"/>
  <c r="M161" i="27"/>
  <c r="N161" i="27" s="1"/>
  <c r="M160" i="27"/>
  <c r="N160" i="27" s="1"/>
  <c r="M159" i="27"/>
  <c r="N159" i="27" s="1"/>
  <c r="M158" i="27"/>
  <c r="N158" i="27" s="1"/>
  <c r="M157" i="27"/>
  <c r="N157" i="27" s="1"/>
  <c r="M156" i="27"/>
  <c r="N156" i="27" s="1"/>
  <c r="M152" i="27"/>
  <c r="N152" i="27" s="1"/>
  <c r="M151" i="27"/>
  <c r="N151" i="27" s="1"/>
  <c r="M150" i="27"/>
  <c r="N150" i="27" s="1"/>
  <c r="M149" i="27"/>
  <c r="N149" i="27" s="1"/>
  <c r="M148" i="27"/>
  <c r="N148" i="27" s="1"/>
  <c r="M147" i="27"/>
  <c r="N147" i="27" s="1"/>
  <c r="M143" i="27"/>
  <c r="N143" i="27" s="1"/>
  <c r="M141" i="27"/>
  <c r="N141" i="27" s="1"/>
  <c r="M139" i="27"/>
  <c r="N139" i="27" s="1"/>
  <c r="M138" i="27"/>
  <c r="N138" i="27" s="1"/>
  <c r="M136" i="27"/>
  <c r="N136" i="27" s="1"/>
  <c r="M135" i="27"/>
  <c r="N135" i="27" s="1"/>
  <c r="M134" i="27"/>
  <c r="N134" i="27" s="1"/>
  <c r="M133" i="27"/>
  <c r="N133" i="27" s="1"/>
  <c r="M132" i="27"/>
  <c r="N132" i="27" s="1"/>
  <c r="M131" i="27"/>
  <c r="N131" i="27" s="1"/>
  <c r="M130" i="27"/>
  <c r="N130" i="27" s="1"/>
  <c r="M129" i="27"/>
  <c r="N129" i="27" s="1"/>
  <c r="M128" i="27"/>
  <c r="N128" i="27" s="1"/>
  <c r="M127" i="27"/>
  <c r="N127" i="27" s="1"/>
  <c r="M126" i="27"/>
  <c r="N126" i="27" s="1"/>
  <c r="M125" i="27"/>
  <c r="N125" i="27" s="1"/>
  <c r="M124" i="27"/>
  <c r="N124" i="27" s="1"/>
  <c r="M123" i="27"/>
  <c r="N123" i="27" s="1"/>
  <c r="M122" i="27"/>
  <c r="N122" i="27" s="1"/>
  <c r="M121" i="27"/>
  <c r="N121" i="27" s="1"/>
  <c r="M120" i="27"/>
  <c r="N120" i="27" s="1"/>
  <c r="M119" i="27"/>
  <c r="N119" i="27" s="1"/>
  <c r="M118" i="27"/>
  <c r="N118" i="27" s="1"/>
  <c r="M117" i="27"/>
  <c r="N117" i="27" s="1"/>
  <c r="M116" i="27"/>
  <c r="N116" i="27" s="1"/>
  <c r="M114" i="27"/>
  <c r="N114" i="27" s="1"/>
  <c r="M113" i="27"/>
  <c r="N113" i="27" s="1"/>
  <c r="M111" i="27"/>
  <c r="N111" i="27" s="1"/>
  <c r="M110" i="27"/>
  <c r="N110" i="27" s="1"/>
  <c r="M109" i="27"/>
  <c r="N109" i="27" s="1"/>
  <c r="M104" i="27"/>
  <c r="N104" i="27" s="1"/>
  <c r="M102" i="27"/>
  <c r="N102" i="27" s="1"/>
  <c r="M101" i="27"/>
  <c r="N101" i="27" s="1"/>
  <c r="M100" i="27"/>
  <c r="N100" i="27" s="1"/>
  <c r="M99" i="27"/>
  <c r="N99" i="27" s="1"/>
  <c r="M97" i="27"/>
  <c r="N97" i="27" s="1"/>
  <c r="M96" i="27"/>
  <c r="N96" i="27" s="1"/>
  <c r="M95" i="27"/>
  <c r="N95" i="27" s="1"/>
  <c r="M94" i="27"/>
  <c r="N94" i="27" s="1"/>
  <c r="M93" i="27"/>
  <c r="N93" i="27" s="1"/>
  <c r="M92" i="27"/>
  <c r="N92" i="27" s="1"/>
  <c r="M91" i="27"/>
  <c r="N91" i="27" s="1"/>
  <c r="M90" i="27"/>
  <c r="N90" i="27" s="1"/>
  <c r="M89" i="27"/>
  <c r="N89" i="27" s="1"/>
  <c r="M88" i="27"/>
  <c r="N88" i="27" s="1"/>
  <c r="M87" i="27"/>
  <c r="N87" i="27" s="1"/>
  <c r="M86" i="27"/>
  <c r="N86" i="27" s="1"/>
  <c r="M83" i="27"/>
  <c r="N83" i="27" s="1"/>
  <c r="M82" i="27"/>
  <c r="N82" i="27" s="1"/>
  <c r="M81" i="27"/>
  <c r="N81" i="27" s="1"/>
  <c r="M79" i="27"/>
  <c r="N79" i="27" s="1"/>
  <c r="M75" i="27"/>
  <c r="N75" i="27" s="1"/>
  <c r="M74" i="27"/>
  <c r="N74" i="27" s="1"/>
  <c r="M73" i="27"/>
  <c r="N73" i="27" s="1"/>
  <c r="M72" i="27"/>
  <c r="N72" i="27" s="1"/>
  <c r="M71" i="27"/>
  <c r="N71" i="27" s="1"/>
  <c r="M70" i="27"/>
  <c r="N70" i="27" s="1"/>
  <c r="M69" i="27"/>
  <c r="N69" i="27" s="1"/>
  <c r="M68" i="27"/>
  <c r="N68" i="27" s="1"/>
  <c r="M67" i="27"/>
  <c r="N67" i="27" s="1"/>
  <c r="M66" i="27"/>
  <c r="N66" i="27" s="1"/>
  <c r="M65" i="27"/>
  <c r="N65" i="27" s="1"/>
  <c r="M64" i="27"/>
  <c r="N64" i="27" s="1"/>
  <c r="M62" i="27"/>
  <c r="N62" i="27" s="1"/>
  <c r="M61" i="27"/>
  <c r="N61" i="27" s="1"/>
  <c r="M60" i="27"/>
  <c r="N60" i="27" s="1"/>
  <c r="M57" i="27"/>
  <c r="N57" i="27" s="1"/>
  <c r="M55" i="27"/>
  <c r="N55" i="27" s="1"/>
  <c r="M53" i="27"/>
  <c r="N53" i="27" s="1"/>
  <c r="M49" i="27"/>
  <c r="N49" i="27" s="1"/>
  <c r="M47" i="27"/>
  <c r="N47" i="27" s="1"/>
  <c r="M45" i="27"/>
  <c r="N45" i="27" s="1"/>
  <c r="M44" i="27"/>
  <c r="N44" i="27" s="1"/>
  <c r="M43" i="27"/>
  <c r="N43" i="27" s="1"/>
  <c r="M42" i="27"/>
  <c r="N42" i="27" s="1"/>
  <c r="M39" i="27"/>
  <c r="N39" i="27" s="1"/>
  <c r="M38" i="27"/>
  <c r="N38" i="27" s="1"/>
  <c r="M37" i="27"/>
  <c r="N37" i="27" s="1"/>
  <c r="M35" i="27"/>
  <c r="N35" i="27" s="1"/>
  <c r="M33" i="27"/>
  <c r="N33" i="27" s="1"/>
  <c r="M31" i="27"/>
  <c r="N31" i="27" s="1"/>
  <c r="M29" i="27"/>
  <c r="N29" i="27" s="1"/>
  <c r="M27" i="27"/>
  <c r="N27" i="27" s="1"/>
  <c r="M25" i="27"/>
  <c r="N25" i="27" s="1"/>
  <c r="M21" i="27"/>
  <c r="N21" i="27" s="1"/>
  <c r="M19" i="27"/>
  <c r="N19" i="27" s="1"/>
  <c r="M13" i="27"/>
  <c r="N13" i="27" s="1"/>
  <c r="M9" i="27"/>
  <c r="N9" i="27" s="1"/>
  <c r="W1168" i="27"/>
  <c r="M553" i="26"/>
  <c r="N553" i="26" s="1"/>
  <c r="M549" i="26"/>
  <c r="N549" i="26" s="1"/>
  <c r="M548" i="26"/>
  <c r="N548" i="26" s="1"/>
  <c r="M547" i="26"/>
  <c r="N547" i="26" s="1"/>
  <c r="M541" i="26"/>
  <c r="N541" i="26" s="1"/>
  <c r="M533" i="26"/>
  <c r="N533" i="26" s="1"/>
  <c r="M532" i="26"/>
  <c r="N532" i="26" s="1"/>
  <c r="M529" i="26"/>
  <c r="N529" i="26" s="1"/>
  <c r="M527" i="26"/>
  <c r="N527" i="26" s="1"/>
  <c r="M521" i="26"/>
  <c r="N521" i="26" s="1"/>
  <c r="M520" i="26"/>
  <c r="N520" i="26" s="1"/>
  <c r="M509" i="26"/>
  <c r="N509" i="26" s="1"/>
  <c r="M506" i="26"/>
  <c r="N506" i="26" s="1"/>
  <c r="M499" i="26"/>
  <c r="N499" i="26" s="1"/>
  <c r="M498" i="26"/>
  <c r="N498" i="26" s="1"/>
  <c r="M495" i="26"/>
  <c r="N495" i="26" s="1"/>
  <c r="M489" i="26"/>
  <c r="N489" i="26" s="1"/>
  <c r="M488" i="26"/>
  <c r="N488" i="26" s="1"/>
  <c r="M487" i="26"/>
  <c r="N487" i="26" s="1"/>
  <c r="M933" i="26"/>
  <c r="N933" i="26" s="1"/>
  <c r="M482" i="26"/>
  <c r="N482" i="26" s="1"/>
  <c r="M478" i="26"/>
  <c r="N478" i="26" s="1"/>
  <c r="M477" i="26"/>
  <c r="N477" i="26" s="1"/>
  <c r="M466" i="26"/>
  <c r="N466" i="26" s="1"/>
  <c r="M462" i="26"/>
  <c r="N462" i="26" s="1"/>
  <c r="M460" i="26"/>
  <c r="N460" i="26" s="1"/>
  <c r="M459" i="26"/>
  <c r="N459" i="26" s="1"/>
  <c r="M458" i="26"/>
  <c r="N458" i="26" s="1"/>
  <c r="M457" i="26"/>
  <c r="N457" i="26" s="1"/>
  <c r="M454" i="26"/>
  <c r="N454" i="26" s="1"/>
  <c r="M444" i="26"/>
  <c r="N444" i="26" s="1"/>
  <c r="M443" i="26"/>
  <c r="N443" i="26" s="1"/>
  <c r="M426" i="26"/>
  <c r="N426" i="26" s="1"/>
  <c r="M425" i="26"/>
  <c r="N425" i="26" s="1"/>
  <c r="M421" i="26"/>
  <c r="N421" i="26" s="1"/>
  <c r="M419" i="26"/>
  <c r="N419" i="26" s="1"/>
  <c r="M418" i="26"/>
  <c r="N418" i="26" s="1"/>
  <c r="M417" i="26"/>
  <c r="N417" i="26" s="1"/>
  <c r="M416" i="26"/>
  <c r="N416" i="26" s="1"/>
  <c r="M413" i="26"/>
  <c r="N413" i="26" s="1"/>
  <c r="M409" i="26"/>
  <c r="N409" i="26" s="1"/>
  <c r="M406" i="26"/>
  <c r="N406" i="26" s="1"/>
  <c r="M405" i="26"/>
  <c r="N405" i="26" s="1"/>
  <c r="M400" i="26"/>
  <c r="N400" i="26" s="1"/>
  <c r="M399" i="26"/>
  <c r="N399" i="26" s="1"/>
  <c r="M398" i="26"/>
  <c r="N398" i="26" s="1"/>
  <c r="M397" i="26"/>
  <c r="N397" i="26" s="1"/>
  <c r="M392" i="26"/>
  <c r="N392" i="26" s="1"/>
  <c r="M389" i="26"/>
  <c r="N389" i="26" s="1"/>
  <c r="M388" i="26"/>
  <c r="N388" i="26" s="1"/>
  <c r="M387" i="26"/>
  <c r="N387" i="26" s="1"/>
  <c r="M382" i="26"/>
  <c r="N382" i="26" s="1"/>
  <c r="M375" i="26"/>
  <c r="N375" i="26" s="1"/>
  <c r="M372" i="26"/>
  <c r="N372" i="26" s="1"/>
  <c r="M371" i="26"/>
  <c r="N371" i="26" s="1"/>
  <c r="M368" i="26"/>
  <c r="N368" i="26" s="1"/>
  <c r="M367" i="26"/>
  <c r="N367" i="26" s="1"/>
  <c r="M366" i="26"/>
  <c r="N366" i="26" s="1"/>
  <c r="M365" i="26"/>
  <c r="N365" i="26" s="1"/>
  <c r="M362" i="26"/>
  <c r="N362" i="26" s="1"/>
  <c r="M361" i="26"/>
  <c r="N361" i="26" s="1"/>
  <c r="M358" i="26"/>
  <c r="N358" i="26" s="1"/>
  <c r="M350" i="26"/>
  <c r="N350" i="26" s="1"/>
  <c r="M322" i="26"/>
  <c r="N322" i="26" s="1"/>
  <c r="M321" i="26"/>
  <c r="N321" i="26" s="1"/>
  <c r="M319" i="26"/>
  <c r="N319" i="26" s="1"/>
  <c r="M318" i="26"/>
  <c r="N318" i="26" s="1"/>
  <c r="M308" i="26"/>
  <c r="N308" i="26" s="1"/>
  <c r="M305" i="26"/>
  <c r="N305" i="26" s="1"/>
  <c r="M304" i="26"/>
  <c r="N304" i="26" s="1"/>
  <c r="M303" i="26"/>
  <c r="N303" i="26" s="1"/>
  <c r="M293" i="26"/>
  <c r="N293" i="26" s="1"/>
  <c r="M289" i="26"/>
  <c r="N289" i="26" s="1"/>
  <c r="M288" i="26"/>
  <c r="N288" i="26" s="1"/>
  <c r="M287" i="26"/>
  <c r="N287" i="26" s="1"/>
  <c r="M286" i="26"/>
  <c r="N286" i="26" s="1"/>
  <c r="M285" i="26"/>
  <c r="N285" i="26" s="1"/>
  <c r="M283" i="26"/>
  <c r="N283" i="26" s="1"/>
  <c r="M279" i="26"/>
  <c r="N279" i="26" s="1"/>
  <c r="M273" i="26"/>
  <c r="N273" i="26" s="1"/>
  <c r="M272" i="26"/>
  <c r="N272" i="26" s="1"/>
  <c r="M271" i="26"/>
  <c r="N271" i="26" s="1"/>
  <c r="M270" i="26"/>
  <c r="N270" i="26" s="1"/>
  <c r="M256" i="26"/>
  <c r="N256" i="26" s="1"/>
  <c r="M255" i="26"/>
  <c r="N255" i="26" s="1"/>
  <c r="M244" i="26"/>
  <c r="N244" i="26" s="1"/>
  <c r="M243" i="26"/>
  <c r="N243" i="26" s="1"/>
  <c r="D56" i="66"/>
  <c r="D55" i="66"/>
  <c r="D54" i="66"/>
  <c r="D53" i="66"/>
  <c r="D52" i="66"/>
  <c r="D51" i="66"/>
  <c r="D50" i="66"/>
  <c r="D56" i="65" l="1"/>
  <c r="D55" i="65"/>
  <c r="D54" i="65"/>
  <c r="D53" i="65"/>
  <c r="D52" i="65"/>
  <c r="D51" i="65"/>
  <c r="D50" i="65"/>
  <c r="M242" i="26"/>
  <c r="N242" i="26" s="1"/>
  <c r="M240" i="26"/>
  <c r="N240" i="26" s="1"/>
  <c r="M238" i="26"/>
  <c r="N238" i="26" s="1"/>
  <c r="M237" i="26"/>
  <c r="N237" i="26" s="1"/>
  <c r="M232" i="26"/>
  <c r="N232" i="26" s="1"/>
  <c r="M230" i="26"/>
  <c r="N230" i="26" s="1"/>
  <c r="M229" i="26"/>
  <c r="N229" i="26" s="1"/>
  <c r="M226" i="26"/>
  <c r="N226" i="26" s="1"/>
  <c r="M225" i="26"/>
  <c r="N225" i="26" s="1"/>
  <c r="M220" i="26"/>
  <c r="N220" i="26" s="1"/>
  <c r="M216" i="26"/>
  <c r="N216" i="26" s="1"/>
  <c r="M215" i="26"/>
  <c r="N215" i="26" s="1"/>
  <c r="M214" i="26"/>
  <c r="N214" i="26" s="1"/>
  <c r="M213" i="26"/>
  <c r="N213" i="26" s="1"/>
  <c r="M208" i="26"/>
  <c r="N208" i="26" s="1"/>
  <c r="M206" i="26"/>
  <c r="N206" i="26" s="1"/>
  <c r="M204" i="26"/>
  <c r="N204" i="26" s="1"/>
  <c r="M203" i="26"/>
  <c r="N203" i="26" s="1"/>
  <c r="M198" i="26"/>
  <c r="N198" i="26" s="1"/>
  <c r="M197" i="26"/>
  <c r="N197" i="26" s="1"/>
  <c r="M196" i="26"/>
  <c r="N196" i="26" s="1"/>
  <c r="M194" i="26"/>
  <c r="N194" i="26" s="1"/>
  <c r="M193" i="26"/>
  <c r="N193" i="26" s="1"/>
  <c r="M188" i="26"/>
  <c r="N188" i="26" s="1"/>
  <c r="M187" i="26"/>
  <c r="N187" i="26" s="1"/>
  <c r="M184" i="26"/>
  <c r="N184" i="26" s="1"/>
  <c r="M183" i="26"/>
  <c r="N183" i="26" s="1"/>
  <c r="M182" i="26"/>
  <c r="N182" i="26" s="1"/>
  <c r="M181" i="26"/>
  <c r="N181" i="26" s="1"/>
  <c r="M180" i="26"/>
  <c r="N180" i="26" s="1"/>
  <c r="M177" i="26"/>
  <c r="N177" i="26" s="1"/>
  <c r="M176" i="26"/>
  <c r="N176" i="26" s="1"/>
  <c r="M175" i="26"/>
  <c r="N175" i="26" s="1"/>
  <c r="M174" i="26"/>
  <c r="N174" i="26" s="1"/>
  <c r="M173" i="26"/>
  <c r="N173" i="26" s="1"/>
  <c r="M172" i="26"/>
  <c r="N172" i="26" s="1"/>
  <c r="M171" i="26"/>
  <c r="N171" i="26" s="1"/>
  <c r="M170" i="26"/>
  <c r="N170" i="26" s="1"/>
  <c r="M169" i="26"/>
  <c r="N169" i="26" s="1"/>
  <c r="M168" i="26"/>
  <c r="N168" i="26" s="1"/>
  <c r="M166" i="26"/>
  <c r="N166" i="26" s="1"/>
  <c r="M164" i="26"/>
  <c r="N164" i="26" s="1"/>
  <c r="M163" i="26"/>
  <c r="N163" i="26" s="1"/>
  <c r="M162" i="26"/>
  <c r="N162" i="26" s="1"/>
  <c r="M161" i="26"/>
  <c r="N161" i="26" s="1"/>
  <c r="M160" i="26"/>
  <c r="N160" i="26" s="1"/>
  <c r="M156" i="26"/>
  <c r="N156" i="26" s="1"/>
  <c r="M151" i="26"/>
  <c r="N151" i="26" s="1"/>
  <c r="M150" i="26"/>
  <c r="N150" i="26" s="1"/>
  <c r="M148" i="26"/>
  <c r="N148" i="26" s="1"/>
  <c r="M144" i="26"/>
  <c r="N144" i="26" s="1"/>
  <c r="M143" i="26"/>
  <c r="N143" i="26" s="1"/>
  <c r="M142" i="26"/>
  <c r="N142" i="26" s="1"/>
  <c r="M138" i="26"/>
  <c r="N138" i="26" s="1"/>
  <c r="M137" i="26"/>
  <c r="N137" i="26" s="1"/>
  <c r="M136" i="26"/>
  <c r="N136" i="26" s="1"/>
  <c r="M135" i="26"/>
  <c r="N135" i="26" s="1"/>
  <c r="M134" i="26"/>
  <c r="N134" i="26" s="1"/>
  <c r="M132" i="26"/>
  <c r="N132" i="26" s="1"/>
  <c r="M131" i="26"/>
  <c r="N131" i="26" s="1"/>
  <c r="M130" i="26"/>
  <c r="N130" i="26" s="1"/>
  <c r="M129" i="26"/>
  <c r="N129" i="26" s="1"/>
  <c r="M128" i="26"/>
  <c r="N128" i="26" s="1"/>
  <c r="M127" i="26"/>
  <c r="N127" i="26" s="1"/>
  <c r="M124" i="26"/>
  <c r="N124" i="26" s="1"/>
  <c r="M122" i="26"/>
  <c r="N122" i="26" s="1"/>
  <c r="M119" i="26"/>
  <c r="N119" i="26" s="1"/>
  <c r="M116" i="26"/>
  <c r="N116" i="26" s="1"/>
  <c r="M115" i="26"/>
  <c r="N115" i="26" s="1"/>
  <c r="M114" i="26"/>
  <c r="N114" i="26" s="1"/>
  <c r="M113" i="26"/>
  <c r="N113" i="26" s="1"/>
  <c r="M112" i="26"/>
  <c r="N112" i="26" s="1"/>
  <c r="M108" i="26"/>
  <c r="N108" i="26" s="1"/>
  <c r="M107" i="26"/>
  <c r="N107" i="26" s="1"/>
  <c r="M106" i="26"/>
  <c r="N106" i="26" s="1"/>
  <c r="M105" i="26"/>
  <c r="N105" i="26" s="1"/>
  <c r="M102" i="26"/>
  <c r="N102" i="26" s="1"/>
  <c r="M101" i="26"/>
  <c r="N101" i="26" s="1"/>
  <c r="M100" i="26"/>
  <c r="N100" i="26" s="1"/>
  <c r="M99" i="26"/>
  <c r="N99" i="26" s="1"/>
  <c r="M94" i="26"/>
  <c r="N94" i="26" s="1"/>
  <c r="M89" i="26"/>
  <c r="N89" i="26" s="1"/>
  <c r="M86" i="26"/>
  <c r="N86" i="26" s="1"/>
  <c r="M85" i="26"/>
  <c r="N85" i="26" s="1"/>
  <c r="M81" i="26"/>
  <c r="N81" i="26" s="1"/>
  <c r="M78" i="26"/>
  <c r="N78" i="26" s="1"/>
  <c r="M75" i="26"/>
  <c r="N75" i="26" s="1"/>
  <c r="M73" i="26"/>
  <c r="N73" i="26" s="1"/>
  <c r="M72" i="26"/>
  <c r="N72" i="26" s="1"/>
  <c r="M71" i="26"/>
  <c r="N71" i="26" s="1"/>
  <c r="M70" i="26"/>
  <c r="N70" i="26" s="1"/>
  <c r="M67" i="26"/>
  <c r="N67" i="26" s="1"/>
  <c r="M63" i="26"/>
  <c r="N63" i="26" s="1"/>
  <c r="M62" i="26"/>
  <c r="N62" i="26" s="1"/>
  <c r="M61" i="26"/>
  <c r="N61" i="26" s="1"/>
  <c r="M59" i="26"/>
  <c r="N59" i="26" s="1"/>
  <c r="M58" i="26"/>
  <c r="N58" i="26" s="1"/>
  <c r="M57" i="26"/>
  <c r="N57" i="26" s="1"/>
  <c r="M51" i="26"/>
  <c r="N51" i="26" s="1"/>
  <c r="M48" i="26"/>
  <c r="N48" i="26" s="1"/>
  <c r="M47" i="26"/>
  <c r="N47" i="26" s="1"/>
  <c r="M46" i="26"/>
  <c r="N46" i="26" s="1"/>
  <c r="M45" i="26"/>
  <c r="N45" i="26" s="1"/>
  <c r="M44" i="26"/>
  <c r="N44" i="26" s="1"/>
  <c r="M43" i="26"/>
  <c r="N43" i="26" s="1"/>
  <c r="M39" i="26"/>
  <c r="N39" i="26" s="1"/>
  <c r="M31" i="26"/>
  <c r="N31" i="26" s="1"/>
  <c r="M29" i="26"/>
  <c r="N29" i="26" s="1"/>
  <c r="M26" i="26"/>
  <c r="N26" i="26" s="1"/>
  <c r="M25" i="26"/>
  <c r="N25" i="26" s="1"/>
  <c r="M24" i="26"/>
  <c r="N24" i="26" s="1"/>
  <c r="M23" i="26"/>
  <c r="N23" i="26" s="1"/>
  <c r="M22" i="26"/>
  <c r="N22" i="26" s="1"/>
  <c r="M21" i="26"/>
  <c r="N21" i="26" s="1"/>
  <c r="M20" i="26"/>
  <c r="N20" i="26" s="1"/>
  <c r="M19" i="26"/>
  <c r="N19" i="26" s="1"/>
  <c r="M18" i="26"/>
  <c r="N18" i="26" s="1"/>
  <c r="M17" i="26"/>
  <c r="N17" i="26" s="1"/>
  <c r="M16" i="26"/>
  <c r="N16" i="26" s="1"/>
  <c r="M10" i="26"/>
  <c r="N10" i="26" s="1"/>
  <c r="M9" i="26"/>
  <c r="N9" i="26" s="1"/>
  <c r="M8" i="26"/>
  <c r="N8" i="26" s="1"/>
  <c r="M7" i="26"/>
  <c r="N7" i="26" s="1"/>
  <c r="M6" i="26"/>
  <c r="N6" i="26" s="1"/>
  <c r="M5" i="26"/>
  <c r="N5" i="26" s="1"/>
  <c r="W1064" i="26"/>
  <c r="M398" i="22"/>
  <c r="N398" i="22" s="1"/>
  <c r="M396" i="22"/>
  <c r="N396" i="22" s="1"/>
  <c r="M395" i="22"/>
  <c r="N395" i="22" s="1"/>
  <c r="M392" i="22"/>
  <c r="N392" i="22" s="1"/>
  <c r="M390" i="22"/>
  <c r="N390" i="22" s="1"/>
  <c r="M388" i="22"/>
  <c r="N388" i="22" s="1"/>
  <c r="M387" i="22"/>
  <c r="N387" i="22" s="1"/>
  <c r="M386" i="22"/>
  <c r="N386" i="22" s="1"/>
  <c r="M385" i="22"/>
  <c r="N385" i="22" s="1"/>
  <c r="M378" i="22"/>
  <c r="N378" i="22" s="1"/>
  <c r="M374" i="22"/>
  <c r="N374" i="22" s="1"/>
  <c r="M370" i="22"/>
  <c r="N370" i="22" s="1"/>
  <c r="M369" i="22"/>
  <c r="N369" i="22" s="1"/>
  <c r="M366" i="22"/>
  <c r="N366" i="22" s="1"/>
  <c r="M365" i="22"/>
  <c r="N365" i="22" s="1"/>
  <c r="S298" i="19"/>
  <c r="T298" i="19" s="1"/>
  <c r="S297" i="19"/>
  <c r="T297" i="19" s="1"/>
  <c r="S296" i="19"/>
  <c r="T296" i="19" s="1"/>
  <c r="S295" i="19"/>
  <c r="T295" i="19" s="1"/>
  <c r="S276" i="19"/>
  <c r="T276" i="19" s="1"/>
  <c r="S275" i="19"/>
  <c r="T275" i="19" s="1"/>
  <c r="S274" i="19"/>
  <c r="T274" i="19" s="1"/>
  <c r="S273" i="19"/>
  <c r="T273" i="19" s="1"/>
  <c r="S272" i="19"/>
  <c r="T272" i="19" s="1"/>
  <c r="S271" i="19"/>
  <c r="T271" i="19" s="1"/>
  <c r="S270" i="19"/>
  <c r="T270" i="19" s="1"/>
  <c r="S269" i="19"/>
  <c r="T269" i="19" s="1"/>
  <c r="S256" i="19"/>
  <c r="T256" i="19" s="1"/>
  <c r="S255" i="19"/>
  <c r="T255" i="19" s="1"/>
  <c r="S254" i="19"/>
  <c r="T254" i="19" s="1"/>
  <c r="S253" i="19"/>
  <c r="T253" i="19" s="1"/>
  <c r="S244" i="19"/>
  <c r="T244" i="19" s="1"/>
  <c r="S243" i="19"/>
  <c r="T243" i="19" s="1"/>
  <c r="S242" i="19"/>
  <c r="T242" i="19" s="1"/>
  <c r="S241" i="19"/>
  <c r="T241" i="19" s="1"/>
  <c r="S238" i="19"/>
  <c r="T238" i="19" s="1"/>
  <c r="S237" i="19"/>
  <c r="T237" i="19" s="1"/>
  <c r="S236" i="19"/>
  <c r="T236" i="19" s="1"/>
  <c r="S235" i="19"/>
  <c r="T235" i="19" s="1"/>
  <c r="S217" i="19"/>
  <c r="T217" i="19" s="1"/>
  <c r="S216" i="19"/>
  <c r="T216" i="19" s="1"/>
  <c r="S215" i="19"/>
  <c r="T215" i="19" s="1"/>
  <c r="S209" i="19"/>
  <c r="T209" i="19" s="1"/>
  <c r="S208" i="19"/>
  <c r="T208" i="19" s="1"/>
  <c r="S207" i="19"/>
  <c r="T207" i="19" s="1"/>
  <c r="S197" i="19"/>
  <c r="T197" i="19" s="1"/>
  <c r="S196" i="19"/>
  <c r="T196" i="19" s="1"/>
  <c r="S190" i="19"/>
  <c r="T190" i="19" s="1"/>
  <c r="S189" i="19"/>
  <c r="T189" i="19" s="1"/>
  <c r="S188" i="19"/>
  <c r="T188" i="19" s="1"/>
  <c r="S187" i="19"/>
  <c r="T187" i="19" s="1"/>
  <c r="S184" i="19"/>
  <c r="T184" i="19" s="1"/>
  <c r="S183" i="19"/>
  <c r="T183" i="19" s="1"/>
  <c r="S182" i="19"/>
  <c r="T182" i="19" s="1"/>
  <c r="S181" i="19"/>
  <c r="T181" i="19" s="1"/>
  <c r="S171" i="19"/>
  <c r="T171" i="19" s="1"/>
  <c r="S170" i="19"/>
  <c r="T170" i="19" s="1"/>
  <c r="S169" i="19"/>
  <c r="T169" i="19" s="1"/>
  <c r="S168" i="19"/>
  <c r="T168" i="19" s="1"/>
  <c r="S167" i="19"/>
  <c r="T167" i="19" s="1"/>
  <c r="S166" i="19"/>
  <c r="T166" i="19" s="1"/>
  <c r="S149" i="19"/>
  <c r="T149" i="19" s="1"/>
  <c r="S148" i="19"/>
  <c r="T148" i="19" s="1"/>
  <c r="S147" i="19"/>
  <c r="T147" i="19" s="1"/>
  <c r="S146" i="19"/>
  <c r="T146" i="19" s="1"/>
  <c r="S145" i="19"/>
  <c r="T145" i="19" s="1"/>
  <c r="S142" i="19"/>
  <c r="T142" i="19" s="1"/>
  <c r="S141" i="19"/>
  <c r="T141" i="19" s="1"/>
  <c r="S134" i="19"/>
  <c r="T134" i="19" s="1"/>
  <c r="S133" i="19"/>
  <c r="T133" i="19" s="1"/>
  <c r="S132" i="19"/>
  <c r="T132" i="19" s="1"/>
  <c r="S125" i="19"/>
  <c r="T125" i="19" s="1"/>
  <c r="S124" i="19"/>
  <c r="T124" i="19" s="1"/>
  <c r="S123" i="19"/>
  <c r="T123" i="19" s="1"/>
  <c r="S122" i="19"/>
  <c r="T122" i="19" s="1"/>
  <c r="S121" i="19"/>
  <c r="T121" i="19" s="1"/>
  <c r="S120" i="19"/>
  <c r="T120" i="19" s="1"/>
  <c r="S117" i="19"/>
  <c r="T117" i="19" s="1"/>
  <c r="S116" i="19"/>
  <c r="T116" i="19" s="1"/>
  <c r="S115" i="19"/>
  <c r="T115" i="19" s="1"/>
  <c r="S202" i="2"/>
  <c r="T202" i="2" s="1"/>
  <c r="S201" i="2"/>
  <c r="T201" i="2" s="1"/>
  <c r="S200" i="2"/>
  <c r="T200" i="2" s="1"/>
  <c r="S199" i="2"/>
  <c r="T199" i="2" s="1"/>
  <c r="S194" i="2"/>
  <c r="T194" i="2" s="1"/>
  <c r="S193" i="2"/>
  <c r="T193" i="2" s="1"/>
  <c r="S192" i="2"/>
  <c r="T192" i="2" s="1"/>
  <c r="S191" i="2"/>
  <c r="T191" i="2" s="1"/>
  <c r="S172" i="2"/>
  <c r="T172" i="2" s="1"/>
  <c r="S171" i="2"/>
  <c r="T171" i="2" s="1"/>
  <c r="S170" i="2"/>
  <c r="T170" i="2" s="1"/>
  <c r="S169" i="2"/>
  <c r="T169" i="2" s="1"/>
  <c r="S146" i="2"/>
  <c r="T146" i="2" s="1"/>
  <c r="S145" i="2"/>
  <c r="T145" i="2" s="1"/>
  <c r="S144" i="2"/>
  <c r="T144" i="2" s="1"/>
  <c r="S143" i="2"/>
  <c r="T143" i="2" s="1"/>
  <c r="S142" i="2"/>
  <c r="T142" i="2" s="1"/>
  <c r="S141" i="2"/>
  <c r="T141" i="2" s="1"/>
  <c r="S122" i="2"/>
  <c r="T122" i="2" s="1"/>
  <c r="S121" i="2"/>
  <c r="T121" i="2" s="1"/>
  <c r="S120" i="2"/>
  <c r="T120" i="2" s="1"/>
  <c r="S105" i="2"/>
  <c r="T105" i="2" s="1"/>
  <c r="S104" i="2"/>
  <c r="T104" i="2" s="1"/>
  <c r="S103" i="2"/>
  <c r="T103" i="2" s="1"/>
  <c r="S102" i="2"/>
  <c r="T102" i="2" s="1"/>
  <c r="S112" i="19"/>
  <c r="T112" i="19" s="1"/>
  <c r="S111" i="19"/>
  <c r="T111" i="19" s="1"/>
  <c r="S110" i="19"/>
  <c r="T110" i="19" s="1"/>
  <c r="S31" i="19"/>
  <c r="T31" i="19" s="1"/>
  <c r="S30" i="19"/>
  <c r="T30" i="19" s="1"/>
  <c r="S29" i="19"/>
  <c r="T29" i="19" s="1"/>
  <c r="S27" i="19"/>
  <c r="T27" i="19" s="1"/>
  <c r="S26" i="19"/>
  <c r="T26" i="19" s="1"/>
  <c r="S25" i="19"/>
  <c r="T25" i="19" s="1"/>
  <c r="S208" i="2"/>
  <c r="T208" i="2" s="1"/>
  <c r="S207" i="2"/>
  <c r="T207" i="2" s="1"/>
  <c r="S206" i="2"/>
  <c r="T206" i="2" s="1"/>
  <c r="S205" i="2"/>
  <c r="T205" i="2" s="1"/>
  <c r="S148" i="2"/>
  <c r="T148" i="2" s="1"/>
  <c r="S147" i="2"/>
  <c r="T147" i="2" s="1"/>
  <c r="S101" i="2"/>
  <c r="T101" i="2" s="1"/>
  <c r="S100" i="2"/>
  <c r="T100" i="2" s="1"/>
  <c r="S99" i="2"/>
  <c r="T99" i="2" s="1"/>
  <c r="S98" i="2"/>
  <c r="T98" i="2" s="1"/>
  <c r="S81" i="2"/>
  <c r="T81" i="2" s="1"/>
  <c r="S80" i="2"/>
  <c r="T80" i="2" s="1"/>
  <c r="S79" i="2"/>
  <c r="T79" i="2" s="1"/>
  <c r="S78" i="2"/>
  <c r="T78" i="2" s="1"/>
  <c r="S77" i="2"/>
  <c r="T77" i="2" s="1"/>
  <c r="S76" i="2"/>
  <c r="T76" i="2" s="1"/>
  <c r="S75" i="2"/>
  <c r="T75" i="2" s="1"/>
  <c r="S60" i="2"/>
  <c r="T60" i="2" s="1"/>
  <c r="S59" i="2"/>
  <c r="T59" i="2" s="1"/>
  <c r="S58" i="2"/>
  <c r="T58" i="2" s="1"/>
  <c r="S57" i="2"/>
  <c r="T57" i="2" s="1"/>
  <c r="M364" i="22"/>
  <c r="N364" i="22" s="1"/>
  <c r="M363" i="22"/>
  <c r="N363" i="22" s="1"/>
  <c r="M358" i="22"/>
  <c r="N358" i="22" s="1"/>
  <c r="M357" i="22"/>
  <c r="N357" i="22" s="1"/>
  <c r="M354" i="22"/>
  <c r="N354" i="22" s="1"/>
  <c r="M350" i="22"/>
  <c r="N350" i="22" s="1"/>
  <c r="M349" i="22"/>
  <c r="N349" i="22" s="1"/>
  <c r="M348" i="22"/>
  <c r="N348" i="22" s="1"/>
  <c r="M347" i="22"/>
  <c r="N347" i="22" s="1"/>
  <c r="M346" i="22"/>
  <c r="N346" i="22" s="1"/>
  <c r="M334" i="22"/>
  <c r="N334" i="22" s="1"/>
  <c r="M333" i="22"/>
  <c r="N333" i="22" s="1"/>
  <c r="M332" i="22"/>
  <c r="N332" i="22" s="1"/>
  <c r="M331" i="22"/>
  <c r="N331" i="22" s="1"/>
  <c r="M324" i="22"/>
  <c r="N324" i="22" s="1"/>
  <c r="M320" i="22"/>
  <c r="N320" i="22" s="1"/>
  <c r="M319" i="22"/>
  <c r="N319" i="22" s="1"/>
  <c r="M316" i="22"/>
  <c r="N316" i="22" s="1"/>
  <c r="M313" i="22"/>
  <c r="N313" i="22" s="1"/>
  <c r="M310" i="22"/>
  <c r="N310" i="22" s="1"/>
  <c r="M309" i="22"/>
  <c r="N309" i="22" s="1"/>
  <c r="M304" i="22"/>
  <c r="N304" i="22" s="1"/>
  <c r="M303" i="22"/>
  <c r="N303" i="22" s="1"/>
  <c r="M302" i="22"/>
  <c r="N302" i="22" s="1"/>
  <c r="M301" i="22"/>
  <c r="N301" i="22" s="1"/>
  <c r="M299" i="22"/>
  <c r="N299" i="22" s="1"/>
  <c r="M298" i="22"/>
  <c r="N298" i="22" s="1"/>
  <c r="M297" i="22"/>
  <c r="N297" i="22" s="1"/>
  <c r="M294" i="22"/>
  <c r="N294" i="22" s="1"/>
  <c r="M293" i="22"/>
  <c r="N293" i="22" s="1"/>
  <c r="M281" i="22"/>
  <c r="N281" i="22" s="1"/>
  <c r="M282" i="22"/>
  <c r="N282" i="22" s="1"/>
  <c r="M283" i="22"/>
  <c r="N283" i="22" s="1"/>
  <c r="M278" i="22"/>
  <c r="N278" i="22" s="1"/>
  <c r="M277" i="22"/>
  <c r="N277" i="22" s="1"/>
  <c r="M274" i="22"/>
  <c r="N274" i="22" s="1"/>
  <c r="M273" i="22"/>
  <c r="N273" i="22" s="1"/>
  <c r="M272" i="22"/>
  <c r="N272" i="22" s="1"/>
  <c r="M271" i="22"/>
  <c r="N271" i="22" s="1"/>
  <c r="M268" i="22"/>
  <c r="N268" i="22" s="1"/>
  <c r="M267" i="22"/>
  <c r="N267" i="22" s="1"/>
  <c r="M266" i="22"/>
  <c r="N266" i="22" s="1"/>
  <c r="M265" i="22"/>
  <c r="N265" i="22" s="1"/>
  <c r="M263" i="22"/>
  <c r="N263" i="22" s="1"/>
  <c r="M248" i="22"/>
  <c r="N248" i="22" s="1"/>
  <c r="M247" i="22"/>
  <c r="N247" i="22" s="1"/>
  <c r="M242" i="22"/>
  <c r="N242" i="22" s="1"/>
  <c r="M240" i="22"/>
  <c r="N240" i="22" s="1"/>
  <c r="M239" i="22"/>
  <c r="N239" i="22" s="1"/>
  <c r="M234" i="22"/>
  <c r="N234" i="22" s="1"/>
  <c r="M231" i="22"/>
  <c r="N231" i="22" s="1"/>
  <c r="M230" i="22"/>
  <c r="N230" i="22" s="1"/>
  <c r="M229" i="22"/>
  <c r="N229" i="22" s="1"/>
  <c r="M222" i="22"/>
  <c r="N222" i="22" s="1"/>
  <c r="M221" i="22"/>
  <c r="N221" i="22" s="1"/>
  <c r="M214" i="22"/>
  <c r="N214" i="22" s="1"/>
  <c r="M213" i="22"/>
  <c r="N213" i="22" s="1"/>
  <c r="M212" i="22"/>
  <c r="N212" i="22" s="1"/>
  <c r="M208" i="22"/>
  <c r="N208" i="22" s="1"/>
  <c r="M207" i="22"/>
  <c r="N207" i="22" s="1"/>
  <c r="M206" i="22"/>
  <c r="N206" i="22" s="1"/>
  <c r="M205" i="22"/>
  <c r="N205" i="22" s="1"/>
  <c r="M203" i="22"/>
  <c r="N203" i="22" s="1"/>
  <c r="M202" i="22"/>
  <c r="N202" i="22" s="1"/>
  <c r="M201" i="22"/>
  <c r="N201" i="22" s="1"/>
  <c r="M199" i="22"/>
  <c r="N199" i="22" s="1"/>
  <c r="M198" i="22"/>
  <c r="N198" i="22" s="1"/>
  <c r="M197" i="22"/>
  <c r="N197" i="22" s="1"/>
  <c r="M196" i="22"/>
  <c r="N196" i="22" s="1"/>
  <c r="M195" i="22"/>
  <c r="N195" i="22" s="1"/>
  <c r="M190" i="22"/>
  <c r="N190" i="22" s="1"/>
  <c r="M189" i="22"/>
  <c r="N189" i="22" s="1"/>
  <c r="M187" i="22"/>
  <c r="N187" i="22" s="1"/>
  <c r="M183" i="22"/>
  <c r="N183" i="22" s="1"/>
  <c r="M177" i="22"/>
  <c r="N177" i="22" s="1"/>
  <c r="M162" i="22"/>
  <c r="N162" i="22" s="1"/>
  <c r="M161" i="22"/>
  <c r="N161" i="22" s="1"/>
  <c r="M159" i="22"/>
  <c r="N159" i="22" s="1"/>
  <c r="M158" i="22"/>
  <c r="N158" i="22" s="1"/>
  <c r="M157" i="22"/>
  <c r="N157" i="22" s="1"/>
  <c r="M153" i="22"/>
  <c r="N153" i="22" s="1"/>
  <c r="M151" i="22"/>
  <c r="N151" i="22" s="1"/>
  <c r="M147" i="22"/>
  <c r="N147" i="22" s="1"/>
  <c r="M145" i="22"/>
  <c r="N145" i="22" s="1"/>
  <c r="M144" i="22"/>
  <c r="N144" i="22" s="1"/>
  <c r="M143" i="22"/>
  <c r="N143" i="22" s="1"/>
  <c r="M138" i="22"/>
  <c r="N138" i="22" s="1"/>
  <c r="M137" i="22"/>
  <c r="N137" i="22" s="1"/>
  <c r="M136" i="22"/>
  <c r="N136" i="22" s="1"/>
  <c r="M135" i="22"/>
  <c r="N135" i="22" s="1"/>
  <c r="M131" i="22"/>
  <c r="N131" i="22" s="1"/>
  <c r="M126" i="22"/>
  <c r="N126" i="22" s="1"/>
  <c r="M125" i="22"/>
  <c r="N125" i="22" s="1"/>
  <c r="M122" i="22"/>
  <c r="N122" i="22" s="1"/>
  <c r="M121" i="22"/>
  <c r="N121" i="22" s="1"/>
  <c r="M120" i="22"/>
  <c r="N120" i="22" s="1"/>
  <c r="M119" i="22"/>
  <c r="N119" i="22" s="1"/>
  <c r="M118" i="22"/>
  <c r="N118" i="22" s="1"/>
  <c r="M117" i="22"/>
  <c r="N117" i="22" s="1"/>
  <c r="M110" i="22"/>
  <c r="N110" i="22" s="1"/>
  <c r="M109" i="22"/>
  <c r="N109" i="22" s="1"/>
  <c r="M108" i="22"/>
  <c r="N108" i="22" s="1"/>
  <c r="M105" i="22"/>
  <c r="N105" i="22" s="1"/>
  <c r="M99" i="22"/>
  <c r="N99" i="22" s="1"/>
  <c r="M91" i="22"/>
  <c r="N91" i="22" s="1"/>
  <c r="M87" i="22"/>
  <c r="N87" i="22" s="1"/>
  <c r="M86" i="22"/>
  <c r="N86" i="22" s="1"/>
  <c r="M85" i="22"/>
  <c r="N85" i="22" s="1"/>
  <c r="M80" i="22"/>
  <c r="N80" i="22" s="1"/>
  <c r="M79" i="22"/>
  <c r="N79" i="22" s="1"/>
  <c r="M70" i="22"/>
  <c r="N70" i="22" s="1"/>
  <c r="M65" i="22"/>
  <c r="N65" i="22" s="1"/>
  <c r="M46" i="22"/>
  <c r="N46" i="22" s="1"/>
  <c r="M45" i="22"/>
  <c r="N45" i="22" s="1"/>
  <c r="M42" i="22"/>
  <c r="N42" i="22" s="1"/>
  <c r="M41" i="22"/>
  <c r="N41" i="22" s="1"/>
  <c r="M39" i="22"/>
  <c r="N39" i="22" s="1"/>
  <c r="M27" i="22"/>
  <c r="N27" i="22" s="1"/>
  <c r="M20" i="22"/>
  <c r="N20" i="22" s="1"/>
  <c r="M17" i="22"/>
  <c r="N17" i="22" s="1"/>
  <c r="M16" i="22"/>
  <c r="N16" i="22" s="1"/>
  <c r="M15" i="22"/>
  <c r="N15" i="22" s="1"/>
  <c r="M456" i="19"/>
  <c r="N456" i="19" s="1"/>
  <c r="M445" i="19"/>
  <c r="N445" i="19" s="1"/>
  <c r="M444" i="19"/>
  <c r="N444" i="19" s="1"/>
  <c r="M412" i="19"/>
  <c r="N412" i="19" s="1"/>
  <c r="M400" i="19"/>
  <c r="N400" i="19" s="1"/>
  <c r="M399" i="19"/>
  <c r="N399" i="19" s="1"/>
  <c r="M395" i="19"/>
  <c r="N395" i="19" s="1"/>
  <c r="M394" i="19"/>
  <c r="N394" i="19" s="1"/>
  <c r="M393" i="19"/>
  <c r="N393" i="19" s="1"/>
  <c r="M391" i="19"/>
  <c r="N391" i="19" s="1"/>
  <c r="M389" i="19"/>
  <c r="N389" i="19" s="1"/>
  <c r="M388" i="19"/>
  <c r="N388" i="19" s="1"/>
  <c r="M387" i="19"/>
  <c r="N387" i="19" s="1"/>
  <c r="M386" i="19"/>
  <c r="N386" i="19" s="1"/>
  <c r="M385" i="19"/>
  <c r="N385" i="19" s="1"/>
  <c r="M380" i="19"/>
  <c r="N380" i="19" s="1"/>
  <c r="M379" i="19"/>
  <c r="N379" i="19" s="1"/>
  <c r="M378" i="19"/>
  <c r="N378" i="19" s="1"/>
  <c r="M375" i="19"/>
  <c r="N375" i="19" s="1"/>
  <c r="M374" i="19"/>
  <c r="N374" i="19" s="1"/>
  <c r="M373" i="19"/>
  <c r="N373" i="19" s="1"/>
  <c r="M371" i="19"/>
  <c r="N371" i="19" s="1"/>
  <c r="M370" i="19"/>
  <c r="N370" i="19" s="1"/>
  <c r="M369" i="19"/>
  <c r="N369" i="19" s="1"/>
  <c r="M366" i="19"/>
  <c r="N366" i="19" s="1"/>
  <c r="M365" i="19"/>
  <c r="N365" i="19" s="1"/>
  <c r="M364" i="19"/>
  <c r="N364" i="19" s="1"/>
  <c r="M361" i="19"/>
  <c r="N361" i="19" s="1"/>
  <c r="M343" i="19"/>
  <c r="N343" i="19" s="1"/>
  <c r="M337" i="19"/>
  <c r="N337" i="19" s="1"/>
  <c r="M336" i="19"/>
  <c r="N336" i="19" s="1"/>
  <c r="M335" i="19"/>
  <c r="N335" i="19" s="1"/>
  <c r="M326" i="19"/>
  <c r="N326" i="19" s="1"/>
  <c r="M325" i="19"/>
  <c r="N325" i="19" s="1"/>
  <c r="M315" i="19"/>
  <c r="N315" i="19" s="1"/>
  <c r="M308" i="19"/>
  <c r="N308" i="19" s="1"/>
  <c r="M307" i="19"/>
  <c r="N307" i="19" s="1"/>
  <c r="M306" i="19"/>
  <c r="N306" i="19" s="1"/>
  <c r="M304" i="19"/>
  <c r="N304" i="19" s="1"/>
  <c r="M301" i="19"/>
  <c r="N301" i="19" s="1"/>
  <c r="M300" i="19"/>
  <c r="N300" i="19" s="1"/>
  <c r="M299" i="19"/>
  <c r="N299" i="19" s="1"/>
  <c r="M294" i="19"/>
  <c r="N294" i="19" s="1"/>
  <c r="M293" i="19"/>
  <c r="N293" i="19" s="1"/>
  <c r="M288" i="19"/>
  <c r="N288" i="19" s="1"/>
  <c r="M287" i="19"/>
  <c r="N287" i="19" s="1"/>
  <c r="M286" i="19"/>
  <c r="N286" i="19" s="1"/>
  <c r="M285" i="19"/>
  <c r="N285" i="19" s="1"/>
  <c r="M284" i="19"/>
  <c r="N284" i="19" s="1"/>
  <c r="M283" i="19"/>
  <c r="N283" i="19" s="1"/>
  <c r="M282" i="19"/>
  <c r="N282" i="19" s="1"/>
  <c r="M281" i="19"/>
  <c r="N281" i="19" s="1"/>
  <c r="M279" i="19"/>
  <c r="N279" i="19" s="1"/>
  <c r="M278" i="19"/>
  <c r="N278" i="19" s="1"/>
  <c r="M258" i="19"/>
  <c r="N258" i="19" s="1"/>
  <c r="M257" i="19"/>
  <c r="N257" i="19" s="1"/>
  <c r="M256" i="19"/>
  <c r="N256" i="19" s="1"/>
  <c r="M253" i="19"/>
  <c r="N253" i="19" s="1"/>
  <c r="M250" i="19"/>
  <c r="N250" i="19" s="1"/>
  <c r="M249" i="19"/>
  <c r="N249" i="19" s="1"/>
  <c r="M244" i="19"/>
  <c r="N244" i="19" s="1"/>
  <c r="M241" i="19"/>
  <c r="N241" i="19" s="1"/>
  <c r="M240" i="19"/>
  <c r="N240" i="19" s="1"/>
  <c r="M239" i="19"/>
  <c r="N239" i="19" s="1"/>
  <c r="M232" i="19"/>
  <c r="N232" i="19" s="1"/>
  <c r="M231" i="19"/>
  <c r="N231" i="19" s="1"/>
  <c r="M230" i="19"/>
  <c r="N230" i="19" s="1"/>
  <c r="M229" i="19"/>
  <c r="N229" i="19" s="1"/>
  <c r="M228" i="19"/>
  <c r="N228" i="19" s="1"/>
  <c r="M227" i="19"/>
  <c r="N227" i="19" s="1"/>
  <c r="M213" i="19"/>
  <c r="N213" i="19" s="1"/>
  <c r="M212" i="19"/>
  <c r="N212" i="19" s="1"/>
  <c r="G32" i="59"/>
  <c r="H32" i="59" s="1"/>
  <c r="G34" i="59"/>
  <c r="H34" i="59" s="1"/>
  <c r="G36" i="59"/>
  <c r="H36" i="59" s="1"/>
  <c r="G37" i="59"/>
  <c r="H37" i="59" s="1"/>
  <c r="G38" i="59"/>
  <c r="H38" i="59" s="1"/>
  <c r="G31" i="59"/>
  <c r="H31" i="59" s="1"/>
  <c r="D56" i="63" l="1"/>
  <c r="D55" i="63"/>
  <c r="D54" i="63"/>
  <c r="D53" i="63"/>
  <c r="D52" i="63"/>
  <c r="D51" i="63"/>
  <c r="D50" i="63"/>
  <c r="M217" i="19"/>
  <c r="N217" i="19" s="1"/>
  <c r="M209" i="19"/>
  <c r="N209" i="19" s="1"/>
  <c r="M206" i="19"/>
  <c r="N206" i="19" s="1"/>
  <c r="M205" i="19"/>
  <c r="N205" i="19" s="1"/>
  <c r="M202" i="19"/>
  <c r="N202" i="19" s="1"/>
  <c r="M199" i="19"/>
  <c r="N199" i="19" s="1"/>
  <c r="M198" i="19"/>
  <c r="N198" i="19" s="1"/>
  <c r="M197" i="19"/>
  <c r="N197" i="19" s="1"/>
  <c r="M168" i="19"/>
  <c r="N168" i="19" s="1"/>
  <c r="M165" i="19"/>
  <c r="N165" i="19" s="1"/>
  <c r="M163" i="19"/>
  <c r="N163" i="19" s="1"/>
  <c r="M155" i="19"/>
  <c r="N155" i="19" s="1"/>
  <c r="M154" i="19"/>
  <c r="N154" i="19" s="1"/>
  <c r="M149" i="19"/>
  <c r="N149" i="19" s="1"/>
  <c r="M125" i="19"/>
  <c r="N125" i="19" s="1"/>
  <c r="M123" i="19"/>
  <c r="N123" i="19" s="1"/>
  <c r="M122" i="19"/>
  <c r="N122" i="19" s="1"/>
  <c r="M100" i="19"/>
  <c r="N100" i="19" s="1"/>
  <c r="M97" i="19"/>
  <c r="N97" i="19" s="1"/>
  <c r="M96" i="19"/>
  <c r="N96" i="19" s="1"/>
  <c r="M95" i="19"/>
  <c r="N95" i="19" s="1"/>
  <c r="M94" i="19"/>
  <c r="N94" i="19" s="1"/>
  <c r="M87" i="19"/>
  <c r="N87" i="19" s="1"/>
  <c r="M86" i="19"/>
  <c r="N86" i="19" s="1"/>
  <c r="M85" i="19"/>
  <c r="N85" i="19" s="1"/>
  <c r="M83" i="19"/>
  <c r="N83" i="19" s="1"/>
  <c r="M82" i="19"/>
  <c r="N82" i="19" s="1"/>
  <c r="M81" i="19"/>
  <c r="N81" i="19" s="1"/>
  <c r="M77" i="19"/>
  <c r="N77" i="19" s="1"/>
  <c r="M76" i="19"/>
  <c r="N76" i="19" s="1"/>
  <c r="M74" i="19"/>
  <c r="N74" i="19" s="1"/>
  <c r="M73" i="19"/>
  <c r="N73" i="19" s="1"/>
  <c r="M72" i="19"/>
  <c r="N72" i="19" s="1"/>
  <c r="M71" i="19"/>
  <c r="N71" i="19" s="1"/>
  <c r="M64" i="19"/>
  <c r="N64" i="19" s="1"/>
  <c r="M52" i="19"/>
  <c r="N52" i="19" s="1"/>
  <c r="M50" i="19"/>
  <c r="N50" i="19" s="1"/>
  <c r="M48" i="19"/>
  <c r="N48" i="19" s="1"/>
  <c r="M47" i="19"/>
  <c r="N47" i="19" s="1"/>
  <c r="M46" i="19"/>
  <c r="N46" i="19" s="1"/>
  <c r="M45" i="19"/>
  <c r="N45" i="19" s="1"/>
  <c r="M41" i="19"/>
  <c r="N41" i="19" s="1"/>
  <c r="M40" i="19"/>
  <c r="N40" i="19" s="1"/>
  <c r="M39" i="19"/>
  <c r="N39" i="19" s="1"/>
  <c r="M38" i="19"/>
  <c r="N38" i="19" s="1"/>
  <c r="M37" i="19"/>
  <c r="N37" i="19" s="1"/>
  <c r="M36" i="19"/>
  <c r="N36" i="19" s="1"/>
  <c r="M35" i="19"/>
  <c r="N35" i="19" s="1"/>
  <c r="M34" i="19"/>
  <c r="N34" i="19" s="1"/>
  <c r="M33" i="19"/>
  <c r="N33" i="19" s="1"/>
  <c r="M27" i="19"/>
  <c r="N27" i="19" s="1"/>
  <c r="M21" i="19"/>
  <c r="N21" i="19" s="1"/>
  <c r="M19" i="19"/>
  <c r="N19" i="19" s="1"/>
  <c r="M18" i="19"/>
  <c r="N18" i="19" s="1"/>
  <c r="M17" i="19"/>
  <c r="N17" i="19" s="1"/>
  <c r="M16" i="19"/>
  <c r="N16" i="19" s="1"/>
  <c r="M15" i="19"/>
  <c r="N15" i="19" s="1"/>
  <c r="M14" i="19"/>
  <c r="N14" i="19" s="1"/>
  <c r="M11" i="19"/>
  <c r="N11" i="19" s="1"/>
  <c r="M10" i="19"/>
  <c r="N10" i="19" s="1"/>
  <c r="M6" i="19"/>
  <c r="N6" i="19" s="1"/>
  <c r="M5" i="19"/>
  <c r="N5" i="19" s="1"/>
  <c r="M775" i="14"/>
  <c r="N775" i="14" s="1"/>
  <c r="M774" i="14"/>
  <c r="N774" i="14" s="1"/>
  <c r="M771" i="14"/>
  <c r="N771" i="14" s="1"/>
  <c r="M769" i="14"/>
  <c r="N769" i="14" s="1"/>
  <c r="M768" i="14"/>
  <c r="N768" i="14" s="1"/>
  <c r="M763" i="14"/>
  <c r="N763" i="14" s="1"/>
  <c r="M760" i="14"/>
  <c r="N760" i="14" s="1"/>
  <c r="M759" i="14"/>
  <c r="N759" i="14" s="1"/>
  <c r="M756" i="14"/>
  <c r="N756" i="14" s="1"/>
  <c r="M755" i="14"/>
  <c r="N755" i="14" s="1"/>
  <c r="M753" i="14"/>
  <c r="N753" i="14" s="1"/>
  <c r="M752" i="14"/>
  <c r="N752" i="14" s="1"/>
  <c r="M749" i="14"/>
  <c r="N749" i="14" s="1"/>
  <c r="M741" i="14"/>
  <c r="N741" i="14" s="1"/>
  <c r="M740" i="14"/>
  <c r="N740" i="14" s="1"/>
  <c r="M732" i="14"/>
  <c r="N732" i="14" s="1"/>
  <c r="M728" i="14"/>
  <c r="N728" i="14" s="1"/>
  <c r="M723" i="14"/>
  <c r="N723" i="14" s="1"/>
  <c r="M721" i="14"/>
  <c r="N721" i="14" s="1"/>
  <c r="M719" i="14"/>
  <c r="N719" i="14" s="1"/>
  <c r="M718" i="14"/>
  <c r="N718" i="14" s="1"/>
  <c r="M717" i="14"/>
  <c r="N717" i="14" s="1"/>
  <c r="M716" i="14"/>
  <c r="N716" i="14" s="1"/>
  <c r="M715" i="14"/>
  <c r="N715" i="14" s="1"/>
  <c r="M714" i="14"/>
  <c r="N714" i="14" s="1"/>
  <c r="M713" i="14"/>
  <c r="N713" i="14" s="1"/>
  <c r="M712" i="14"/>
  <c r="N712" i="14" s="1"/>
  <c r="M711" i="14"/>
  <c r="N711" i="14" s="1"/>
  <c r="M710" i="14"/>
  <c r="N710" i="14" s="1"/>
  <c r="M709" i="14"/>
  <c r="N709" i="14" s="1"/>
  <c r="M693" i="14"/>
  <c r="N693" i="14" s="1"/>
  <c r="M692" i="14"/>
  <c r="N692" i="14" s="1"/>
  <c r="M691" i="14"/>
  <c r="N691" i="14" s="1"/>
  <c r="M690" i="14"/>
  <c r="N690" i="14" s="1"/>
  <c r="M681" i="14"/>
  <c r="N681" i="14" s="1"/>
  <c r="M678" i="14"/>
  <c r="N678" i="14" s="1"/>
  <c r="M677" i="14"/>
  <c r="N677" i="14" s="1"/>
  <c r="M669" i="14"/>
  <c r="N669" i="14" s="1"/>
  <c r="M667" i="14"/>
  <c r="N667" i="14" s="1"/>
  <c r="M664" i="14"/>
  <c r="N664" i="14" s="1"/>
  <c r="M661" i="14"/>
  <c r="N661" i="14" s="1"/>
  <c r="M655" i="14"/>
  <c r="N655" i="14" s="1"/>
  <c r="M652" i="14"/>
  <c r="N652" i="14" s="1"/>
  <c r="M649" i="14"/>
  <c r="N649" i="14" s="1"/>
  <c r="M648" i="14"/>
  <c r="N648" i="14" s="1"/>
  <c r="M645" i="14"/>
  <c r="N645" i="14" s="1"/>
  <c r="M642" i="14"/>
  <c r="N642" i="14" s="1"/>
  <c r="M641" i="14"/>
  <c r="N641" i="14" s="1"/>
  <c r="M630" i="14"/>
  <c r="N630" i="14" s="1"/>
  <c r="M627" i="14"/>
  <c r="N627" i="14" s="1"/>
  <c r="M626" i="14"/>
  <c r="N626" i="14" s="1"/>
  <c r="M625" i="14"/>
  <c r="N625" i="14" s="1"/>
  <c r="M623" i="14"/>
  <c r="N623" i="14" s="1"/>
  <c r="M622" i="14"/>
  <c r="N622" i="14" s="1"/>
  <c r="M621" i="14"/>
  <c r="N621" i="14" s="1"/>
  <c r="M620" i="14"/>
  <c r="N620" i="14" s="1"/>
  <c r="M619" i="14"/>
  <c r="N619" i="14" s="1"/>
  <c r="M617" i="14"/>
  <c r="N617" i="14" s="1"/>
  <c r="M614" i="14"/>
  <c r="N614" i="14" s="1"/>
  <c r="M611" i="14"/>
  <c r="N611" i="14" s="1"/>
  <c r="M608" i="14"/>
  <c r="N608" i="14" s="1"/>
  <c r="M607" i="14"/>
  <c r="N607" i="14" s="1"/>
  <c r="M604" i="14"/>
  <c r="N604" i="14" s="1"/>
  <c r="M603" i="14"/>
  <c r="N603" i="14" s="1"/>
  <c r="M587" i="14"/>
  <c r="N587" i="14" s="1"/>
  <c r="M585" i="14"/>
  <c r="N585" i="14" s="1"/>
  <c r="M584" i="14"/>
  <c r="N584" i="14" s="1"/>
  <c r="M583" i="14"/>
  <c r="N583" i="14" s="1"/>
  <c r="M581" i="14"/>
  <c r="N581" i="14" s="1"/>
  <c r="M580" i="14"/>
  <c r="N580" i="14" s="1"/>
  <c r="M579" i="14"/>
  <c r="N579" i="14" s="1"/>
  <c r="M578" i="14"/>
  <c r="N578" i="14" s="1"/>
  <c r="M571" i="14"/>
  <c r="N571" i="14" s="1"/>
  <c r="M570" i="14"/>
  <c r="N570" i="14" s="1"/>
  <c r="M569" i="14"/>
  <c r="N569" i="14" s="1"/>
  <c r="M565" i="14"/>
  <c r="N565" i="14" s="1"/>
  <c r="M557" i="14"/>
  <c r="N557" i="14" s="1"/>
  <c r="M554" i="14"/>
  <c r="N554" i="14" s="1"/>
  <c r="M553" i="14"/>
  <c r="N553" i="14" s="1"/>
  <c r="M551" i="14"/>
  <c r="N551" i="14" s="1"/>
  <c r="M550" i="14"/>
  <c r="N550" i="14" s="1"/>
  <c r="M547" i="14"/>
  <c r="N547" i="14" s="1"/>
  <c r="M545" i="14"/>
  <c r="N545" i="14" s="1"/>
  <c r="M544" i="14"/>
  <c r="N544" i="14" s="1"/>
  <c r="M543" i="14"/>
  <c r="N543" i="14" s="1"/>
  <c r="M539" i="14"/>
  <c r="N539" i="14" s="1"/>
  <c r="M537" i="14"/>
  <c r="N537" i="14" s="1"/>
  <c r="M536" i="14"/>
  <c r="N536" i="14" s="1"/>
  <c r="M535" i="14"/>
  <c r="N535" i="14" s="1"/>
  <c r="M534" i="14"/>
  <c r="N534" i="14" s="1"/>
  <c r="M531" i="14"/>
  <c r="N531" i="14" s="1"/>
  <c r="M530" i="14"/>
  <c r="N530" i="14" s="1"/>
  <c r="M529" i="14"/>
  <c r="N529" i="14" s="1"/>
  <c r="M525" i="14"/>
  <c r="N525" i="14" s="1"/>
  <c r="M523" i="14"/>
  <c r="N523" i="14" s="1"/>
  <c r="M522" i="14"/>
  <c r="N522" i="14" s="1"/>
  <c r="M519" i="14"/>
  <c r="N519" i="14" s="1"/>
  <c r="M518" i="14"/>
  <c r="N518" i="14" s="1"/>
  <c r="M517" i="14"/>
  <c r="N517" i="14" s="1"/>
  <c r="M513" i="14"/>
  <c r="N513" i="14" s="1"/>
  <c r="M510" i="14"/>
  <c r="N510" i="14" s="1"/>
  <c r="M509" i="14"/>
  <c r="N509" i="14" s="1"/>
  <c r="M508" i="14"/>
  <c r="N508" i="14" s="1"/>
  <c r="M507" i="14"/>
  <c r="N507" i="14" s="1"/>
  <c r="M506" i="14"/>
  <c r="N506" i="14" s="1"/>
  <c r="M503" i="14"/>
  <c r="N503" i="14" s="1"/>
  <c r="M501" i="14"/>
  <c r="N501" i="14" s="1"/>
  <c r="M500" i="14"/>
  <c r="N500" i="14" s="1"/>
  <c r="M494" i="14"/>
  <c r="N494" i="14" s="1"/>
  <c r="M493" i="14"/>
  <c r="N493" i="14" s="1"/>
  <c r="M487" i="14"/>
  <c r="N487" i="14" s="1"/>
  <c r="M483" i="14"/>
  <c r="N483" i="14" s="1"/>
  <c r="M482" i="14"/>
  <c r="N482" i="14" s="1"/>
  <c r="M481" i="14"/>
  <c r="N481" i="14" s="1"/>
  <c r="M473" i="14"/>
  <c r="N473" i="14" s="1"/>
  <c r="M469" i="14"/>
  <c r="N469" i="14" s="1"/>
  <c r="M461" i="14"/>
  <c r="N461" i="14" s="1"/>
  <c r="M460" i="14"/>
  <c r="N460" i="14" s="1"/>
  <c r="M459" i="14"/>
  <c r="N459" i="14" s="1"/>
  <c r="M458" i="14"/>
  <c r="N458" i="14" s="1"/>
  <c r="M457" i="14"/>
  <c r="N457" i="14" s="1"/>
  <c r="M455" i="14"/>
  <c r="N455" i="14" s="1"/>
  <c r="M454" i="14"/>
  <c r="N454" i="14" s="1"/>
  <c r="M453" i="14"/>
  <c r="N453" i="14" s="1"/>
  <c r="M452" i="14"/>
  <c r="N452" i="14" s="1"/>
  <c r="M451" i="14"/>
  <c r="N451" i="14" s="1"/>
  <c r="M447" i="14"/>
  <c r="N447" i="14" s="1"/>
  <c r="M444" i="14"/>
  <c r="N444" i="14" s="1"/>
  <c r="M443" i="14"/>
  <c r="N443" i="14" s="1"/>
  <c r="M439" i="14"/>
  <c r="N439" i="14" s="1"/>
  <c r="M437" i="14"/>
  <c r="N437" i="14" s="1"/>
  <c r="M435" i="14"/>
  <c r="N435" i="14" s="1"/>
  <c r="M434" i="14"/>
  <c r="N434" i="14" s="1"/>
  <c r="M431" i="14"/>
  <c r="N431" i="14" s="1"/>
  <c r="M430" i="14"/>
  <c r="N430" i="14" s="1"/>
  <c r="M428" i="14"/>
  <c r="N428" i="14" s="1"/>
  <c r="M427" i="14"/>
  <c r="N427" i="14" s="1"/>
  <c r="M426" i="14"/>
  <c r="N426" i="14" s="1"/>
  <c r="M423" i="14"/>
  <c r="N423" i="14" s="1"/>
  <c r="M422" i="14"/>
  <c r="N422" i="14" s="1"/>
  <c r="M421" i="14"/>
  <c r="N421" i="14" s="1"/>
  <c r="M411" i="14"/>
  <c r="N411" i="14" s="1"/>
  <c r="M408" i="14"/>
  <c r="N408" i="14" s="1"/>
  <c r="M407" i="14"/>
  <c r="N407" i="14" s="1"/>
  <c r="M401" i="14"/>
  <c r="N401" i="14" s="1"/>
  <c r="M391" i="14"/>
  <c r="N391" i="14" s="1"/>
  <c r="M387" i="14"/>
  <c r="N387" i="14" s="1"/>
  <c r="M386" i="14"/>
  <c r="N386" i="14" s="1"/>
  <c r="M385" i="14"/>
  <c r="N385" i="14" s="1"/>
  <c r="M381" i="14"/>
  <c r="N381" i="14" s="1"/>
  <c r="M380" i="14"/>
  <c r="N380" i="14" s="1"/>
  <c r="M375" i="14"/>
  <c r="N375" i="14" s="1"/>
  <c r="M374" i="14"/>
  <c r="N374" i="14" s="1"/>
  <c r="M373" i="14"/>
  <c r="N373" i="14" s="1"/>
  <c r="M372" i="14"/>
  <c r="N372" i="14" s="1"/>
  <c r="M371" i="14"/>
  <c r="N371" i="14" s="1"/>
  <c r="M370" i="14"/>
  <c r="N370" i="14" s="1"/>
  <c r="M369" i="14"/>
  <c r="N369" i="14" s="1"/>
  <c r="M365" i="14"/>
  <c r="N365" i="14" s="1"/>
  <c r="M359" i="14"/>
  <c r="N359" i="14" s="1"/>
  <c r="M358" i="14"/>
  <c r="N358" i="14" s="1"/>
  <c r="M353" i="14"/>
  <c r="N353" i="14" s="1"/>
  <c r="M352" i="14"/>
  <c r="N352" i="14" s="1"/>
  <c r="M351" i="14"/>
  <c r="N351" i="14" s="1"/>
  <c r="M350" i="14"/>
  <c r="N350" i="14" s="1"/>
  <c r="M349" i="14"/>
  <c r="N349" i="14" s="1"/>
  <c r="M345" i="14"/>
  <c r="N345" i="14" s="1"/>
  <c r="M344" i="14"/>
  <c r="N344" i="14" s="1"/>
  <c r="M343" i="14"/>
  <c r="N343" i="14" s="1"/>
  <c r="M341" i="14"/>
  <c r="N341" i="14" s="1"/>
  <c r="M340" i="14"/>
  <c r="N340" i="14" s="1"/>
  <c r="M339" i="14"/>
  <c r="N339" i="14" s="1"/>
  <c r="M338" i="14"/>
  <c r="N338" i="14" s="1"/>
  <c r="M335" i="14"/>
  <c r="N335" i="14" s="1"/>
  <c r="M334" i="14"/>
  <c r="N334" i="14" s="1"/>
  <c r="M333" i="14"/>
  <c r="N333" i="14" s="1"/>
  <c r="M332" i="14"/>
  <c r="N332" i="14" s="1"/>
  <c r="M323" i="14"/>
  <c r="N323" i="14" s="1"/>
  <c r="M322" i="14"/>
  <c r="N322" i="14" s="1"/>
  <c r="M321" i="14"/>
  <c r="N321" i="14" s="1"/>
  <c r="M320" i="14"/>
  <c r="N320" i="14" s="1"/>
  <c r="M315" i="14"/>
  <c r="N315" i="14" s="1"/>
  <c r="M314" i="14"/>
  <c r="N314" i="14" s="1"/>
  <c r="M307" i="14"/>
  <c r="N307" i="14" s="1"/>
  <c r="M306" i="14"/>
  <c r="N306" i="14" s="1"/>
  <c r="M305" i="14"/>
  <c r="N305" i="14" s="1"/>
  <c r="M300" i="14"/>
  <c r="N300" i="14" s="1"/>
  <c r="M299" i="14"/>
  <c r="N299" i="14" s="1"/>
  <c r="M291" i="14"/>
  <c r="N291" i="14" s="1"/>
  <c r="M279" i="14"/>
  <c r="N279" i="14" s="1"/>
  <c r="M275" i="14"/>
  <c r="N275" i="14" s="1"/>
  <c r="M271" i="14"/>
  <c r="N271" i="14" s="1"/>
  <c r="M267" i="14"/>
  <c r="N267" i="14" s="1"/>
  <c r="M266" i="14"/>
  <c r="N266" i="14" s="1"/>
  <c r="M263" i="14"/>
  <c r="N263" i="14" s="1"/>
  <c r="M262" i="14"/>
  <c r="N262" i="14" s="1"/>
  <c r="M245" i="14"/>
  <c r="N245" i="14" s="1"/>
  <c r="M239" i="14"/>
  <c r="N239" i="14" s="1"/>
  <c r="M225" i="14"/>
  <c r="N225" i="14" s="1"/>
  <c r="M223" i="14"/>
  <c r="N223" i="14" s="1"/>
  <c r="M217" i="14"/>
  <c r="N217" i="14" s="1"/>
  <c r="M216" i="14"/>
  <c r="N216" i="14" s="1"/>
  <c r="M211" i="14"/>
  <c r="N211" i="14" s="1"/>
  <c r="M210" i="14"/>
  <c r="N210" i="14" s="1"/>
  <c r="M195" i="14"/>
  <c r="N195" i="14" s="1"/>
  <c r="M193" i="14"/>
  <c r="N193" i="14" s="1"/>
  <c r="M192" i="14"/>
  <c r="N192" i="14" s="1"/>
  <c r="M189" i="14"/>
  <c r="N189" i="14" s="1"/>
  <c r="M188" i="14"/>
  <c r="N188" i="14" s="1"/>
  <c r="M184" i="14"/>
  <c r="N184" i="14" s="1"/>
  <c r="M179" i="14"/>
  <c r="N179" i="14" s="1"/>
  <c r="M173" i="14"/>
  <c r="N173" i="14" s="1"/>
  <c r="M169" i="14"/>
  <c r="N169" i="14" s="1"/>
  <c r="M167" i="14"/>
  <c r="N167" i="14" s="1"/>
  <c r="M157" i="14"/>
  <c r="N157" i="14" s="1"/>
  <c r="M155" i="14"/>
  <c r="N155" i="14" s="1"/>
  <c r="M154" i="14"/>
  <c r="N154" i="14" s="1"/>
  <c r="M150" i="14"/>
  <c r="N150" i="14" s="1"/>
  <c r="M145" i="14"/>
  <c r="N145" i="14" s="1"/>
  <c r="M136" i="14"/>
  <c r="N136" i="14" s="1"/>
  <c r="M135" i="14"/>
  <c r="N135" i="14" s="1"/>
  <c r="M125" i="14"/>
  <c r="N125" i="14" s="1"/>
  <c r="M124" i="14"/>
  <c r="N124" i="14" s="1"/>
  <c r="M121" i="14"/>
  <c r="N121" i="14" s="1"/>
  <c r="M120" i="14"/>
  <c r="N120" i="14" s="1"/>
  <c r="M111" i="14"/>
  <c r="N111" i="14" s="1"/>
  <c r="M105" i="14"/>
  <c r="N105" i="14" s="1"/>
  <c r="M91" i="14"/>
  <c r="N91" i="14" s="1"/>
  <c r="M90" i="14"/>
  <c r="N90" i="14" s="1"/>
  <c r="M85" i="14"/>
  <c r="N85" i="14" s="1"/>
  <c r="M72" i="14"/>
  <c r="N72" i="14" s="1"/>
  <c r="M55" i="14"/>
  <c r="N55" i="14" s="1"/>
  <c r="M47" i="14"/>
  <c r="N47" i="14" s="1"/>
  <c r="S944" i="4"/>
  <c r="T944" i="4" s="1"/>
  <c r="S943" i="4"/>
  <c r="T943" i="4" s="1"/>
  <c r="S939" i="4"/>
  <c r="T939" i="4" s="1"/>
  <c r="S938" i="4"/>
  <c r="T938" i="4" s="1"/>
  <c r="S937" i="4"/>
  <c r="T937" i="4" s="1"/>
  <c r="S932" i="4"/>
  <c r="T932" i="4" s="1"/>
  <c r="S931" i="4"/>
  <c r="T931" i="4" s="1"/>
  <c r="S923" i="4"/>
  <c r="T923" i="4" s="1"/>
  <c r="S921" i="4"/>
  <c r="T921" i="4" s="1"/>
  <c r="S918" i="4"/>
  <c r="T918" i="4" s="1"/>
  <c r="S915" i="4"/>
  <c r="T915" i="4" s="1"/>
  <c r="S912" i="4"/>
  <c r="T912" i="4" s="1"/>
  <c r="S909" i="4"/>
  <c r="T909" i="4" s="1"/>
  <c r="S908" i="4"/>
  <c r="T908" i="4" s="1"/>
  <c r="S901" i="4"/>
  <c r="T901" i="4" s="1"/>
  <c r="S900" i="4"/>
  <c r="T900" i="4" s="1"/>
  <c r="S899" i="4"/>
  <c r="T899" i="4" s="1"/>
  <c r="S884" i="4"/>
  <c r="T884" i="4" s="1"/>
  <c r="D56" i="62"/>
  <c r="D55" i="62"/>
  <c r="D54" i="62"/>
  <c r="D53" i="62"/>
  <c r="D52" i="62"/>
  <c r="D51" i="62"/>
  <c r="D50" i="62"/>
  <c r="S882" i="4"/>
  <c r="T882" i="4" s="1"/>
  <c r="S881" i="4"/>
  <c r="T881" i="4" s="1"/>
  <c r="S880" i="4"/>
  <c r="T880" i="4" s="1"/>
  <c r="S879" i="4"/>
  <c r="T879" i="4" s="1"/>
  <c r="S876" i="4"/>
  <c r="T876" i="4" s="1"/>
  <c r="S874" i="4"/>
  <c r="T874" i="4" s="1"/>
  <c r="S869" i="4"/>
  <c r="T869" i="4" s="1"/>
  <c r="S868" i="4"/>
  <c r="T868" i="4" s="1"/>
  <c r="S867" i="4"/>
  <c r="T867" i="4" s="1"/>
  <c r="S866" i="4"/>
  <c r="T866" i="4" s="1"/>
  <c r="S860" i="4"/>
  <c r="T860" i="4" s="1"/>
  <c r="S861" i="4"/>
  <c r="T861" i="4" s="1"/>
  <c r="S855" i="4"/>
  <c r="T855" i="4" s="1"/>
  <c r="S841" i="4"/>
  <c r="T841" i="4" s="1"/>
  <c r="S840" i="4"/>
  <c r="T840" i="4" s="1"/>
  <c r="S830" i="4"/>
  <c r="T830" i="4" s="1"/>
  <c r="S829" i="4"/>
  <c r="T829" i="4" s="1"/>
  <c r="S828" i="4"/>
  <c r="T828" i="4" s="1"/>
  <c r="S824" i="4"/>
  <c r="T824" i="4" s="1"/>
  <c r="S797" i="4"/>
  <c r="T797" i="4" s="1"/>
  <c r="S793" i="4"/>
  <c r="T793" i="4" s="1"/>
  <c r="S787" i="4"/>
  <c r="T787" i="4" s="1"/>
  <c r="S780" i="4"/>
  <c r="T780" i="4" s="1"/>
  <c r="S767" i="4"/>
  <c r="T767" i="4" s="1"/>
  <c r="S764" i="4"/>
  <c r="T764" i="4" s="1"/>
  <c r="S761" i="4"/>
  <c r="T761" i="4" s="1"/>
  <c r="S754" i="4"/>
  <c r="T754" i="4" s="1"/>
  <c r="S749" i="4"/>
  <c r="T749" i="4" s="1"/>
  <c r="S748" i="4"/>
  <c r="T748" i="4" s="1"/>
  <c r="S747" i="4"/>
  <c r="T747" i="4" s="1"/>
  <c r="S746" i="4"/>
  <c r="T746" i="4" s="1"/>
  <c r="S736" i="4"/>
  <c r="T736" i="4" s="1"/>
  <c r="S735" i="4"/>
  <c r="T735" i="4" s="1"/>
  <c r="S721" i="4"/>
  <c r="T721" i="4" s="1"/>
  <c r="S720" i="4"/>
  <c r="T720" i="4" s="1"/>
  <c r="S719" i="4"/>
  <c r="T719" i="4" s="1"/>
  <c r="S717" i="4"/>
  <c r="T717" i="4" s="1"/>
  <c r="S711" i="4"/>
  <c r="T711" i="4" s="1"/>
  <c r="S708" i="4"/>
  <c r="T708" i="4" s="1"/>
  <c r="S706" i="4"/>
  <c r="T706" i="4" s="1"/>
  <c r="S696" i="4"/>
  <c r="T696" i="4" s="1"/>
  <c r="S680" i="4"/>
  <c r="T680" i="4" s="1"/>
  <c r="S679" i="4"/>
  <c r="T679" i="4" s="1"/>
  <c r="S669" i="4"/>
  <c r="T669" i="4" s="1"/>
  <c r="S665" i="4"/>
  <c r="T665" i="4" s="1"/>
  <c r="S664" i="4"/>
  <c r="T664" i="4" s="1"/>
  <c r="S616" i="4"/>
  <c r="T616" i="4" s="1"/>
  <c r="S615" i="4"/>
  <c r="T615" i="4" s="1"/>
  <c r="S602" i="4"/>
  <c r="T602" i="4" s="1"/>
  <c r="S599" i="4"/>
  <c r="T599" i="4" s="1"/>
  <c r="S582" i="4"/>
  <c r="T582" i="4" s="1"/>
  <c r="M95" i="2"/>
  <c r="N95" i="2" s="1"/>
  <c r="M94" i="2"/>
  <c r="N94" i="2" s="1"/>
  <c r="M14" i="2"/>
  <c r="N14" i="2" s="1"/>
  <c r="M13" i="2"/>
  <c r="N13" i="2" s="1"/>
  <c r="D56" i="61"/>
  <c r="D55" i="61"/>
  <c r="D54" i="61"/>
  <c r="D53" i="61"/>
  <c r="D52" i="61"/>
  <c r="D51" i="61"/>
  <c r="D50" i="61"/>
  <c r="D56" i="60" l="1"/>
  <c r="D55" i="60"/>
  <c r="D54" i="60"/>
  <c r="D53" i="60"/>
  <c r="D52" i="60"/>
  <c r="D51" i="60"/>
  <c r="D50" i="60"/>
  <c r="S570" i="4"/>
  <c r="T570" i="4" s="1"/>
  <c r="S552" i="4"/>
  <c r="T552" i="4" s="1"/>
  <c r="S551" i="4"/>
  <c r="T551" i="4" s="1"/>
  <c r="S526" i="4"/>
  <c r="T526" i="4" s="1"/>
  <c r="S518" i="4"/>
  <c r="T518" i="4" s="1"/>
  <c r="S517" i="4"/>
  <c r="T517" i="4" s="1"/>
  <c r="S502" i="4"/>
  <c r="T502" i="4" s="1"/>
  <c r="S496" i="4"/>
  <c r="T496" i="4" s="1"/>
  <c r="S493" i="4"/>
  <c r="T493" i="4" s="1"/>
  <c r="S490" i="4"/>
  <c r="T490" i="4" s="1"/>
  <c r="S485" i="4"/>
  <c r="T485" i="4" s="1"/>
  <c r="S483" i="4"/>
  <c r="T483" i="4" s="1"/>
  <c r="S480" i="4"/>
  <c r="T480" i="4" s="1"/>
  <c r="S477" i="4"/>
  <c r="T477" i="4" s="1"/>
  <c r="S476" i="4"/>
  <c r="T476" i="4" s="1"/>
  <c r="S473" i="4"/>
  <c r="T473" i="4" s="1"/>
  <c r="S469" i="4"/>
  <c r="T469" i="4" s="1"/>
  <c r="S468" i="4"/>
  <c r="T468" i="4" s="1"/>
  <c r="S451" i="4"/>
  <c r="T451" i="4" s="1"/>
  <c r="S450" i="4"/>
  <c r="T450" i="4" s="1"/>
  <c r="S449" i="4"/>
  <c r="T449" i="4" s="1"/>
  <c r="S442" i="4"/>
  <c r="T442" i="4" s="1"/>
  <c r="S425" i="4"/>
  <c r="T425" i="4" s="1"/>
  <c r="S413" i="4"/>
  <c r="T413" i="4" s="1"/>
  <c r="S410" i="4"/>
  <c r="T410" i="4" s="1"/>
  <c r="S409" i="4"/>
  <c r="T409" i="4" s="1"/>
  <c r="S400" i="4"/>
  <c r="T400" i="4" s="1"/>
  <c r="S379" i="4"/>
  <c r="T379" i="4" s="1"/>
  <c r="S378" i="4"/>
  <c r="T378" i="4" s="1"/>
  <c r="S375" i="4"/>
  <c r="T375" i="4" s="1"/>
  <c r="S374" i="4"/>
  <c r="T374" i="4" s="1"/>
  <c r="S372" i="4"/>
  <c r="T372" i="4" s="1"/>
  <c r="S351" i="4"/>
  <c r="T351" i="4" s="1"/>
  <c r="S332" i="4"/>
  <c r="T332" i="4" s="1"/>
  <c r="S331" i="4"/>
  <c r="T331" i="4" s="1"/>
  <c r="S328" i="4"/>
  <c r="T328" i="4" s="1"/>
  <c r="S327" i="4"/>
  <c r="T327" i="4" s="1"/>
  <c r="S326" i="4"/>
  <c r="T326" i="4" s="1"/>
  <c r="S325" i="4"/>
  <c r="T325" i="4" s="1"/>
  <c r="S323" i="4"/>
  <c r="T323" i="4" s="1"/>
  <c r="S318" i="4"/>
  <c r="T318" i="4" s="1"/>
  <c r="S317" i="4"/>
  <c r="T317" i="4" s="1"/>
  <c r="S311" i="4"/>
  <c r="T311" i="4" s="1"/>
  <c r="S310" i="4"/>
  <c r="T310" i="4" s="1"/>
  <c r="S304" i="4"/>
  <c r="T304" i="4" s="1"/>
  <c r="S300" i="4"/>
  <c r="T300" i="4" s="1"/>
  <c r="S292" i="4"/>
  <c r="T292" i="4" s="1"/>
  <c r="S289" i="4"/>
  <c r="T289" i="4" s="1"/>
  <c r="S288" i="4"/>
  <c r="T288" i="4" s="1"/>
  <c r="S286" i="4"/>
  <c r="T286" i="4" s="1"/>
  <c r="S283" i="4"/>
  <c r="T283" i="4" s="1"/>
  <c r="S279" i="4"/>
  <c r="T279" i="4" s="1"/>
  <c r="S278" i="4"/>
  <c r="T278" i="4" s="1"/>
  <c r="S274" i="4"/>
  <c r="T274" i="4" s="1"/>
  <c r="S273" i="4"/>
  <c r="T273" i="4" s="1"/>
  <c r="S271" i="4"/>
  <c r="T271" i="4" s="1"/>
  <c r="S265" i="4"/>
  <c r="T265" i="4" s="1"/>
  <c r="S264" i="4"/>
  <c r="T264" i="4" s="1"/>
  <c r="S262" i="4"/>
  <c r="T262" i="4" s="1"/>
  <c r="S261" i="4"/>
  <c r="T261" i="4" s="1"/>
  <c r="S260" i="4"/>
  <c r="T260" i="4" s="1"/>
  <c r="S259" i="4"/>
  <c r="T259" i="4" s="1"/>
  <c r="S257" i="4"/>
  <c r="T257" i="4" s="1"/>
  <c r="S256" i="4"/>
  <c r="T256" i="4" s="1"/>
  <c r="S250" i="4"/>
  <c r="T250" i="4" s="1"/>
  <c r="S249" i="4"/>
  <c r="T249" i="4" s="1"/>
  <c r="S246" i="4"/>
  <c r="T246" i="4" s="1"/>
  <c r="S245" i="4"/>
  <c r="T245" i="4" s="1"/>
  <c r="S244" i="4"/>
  <c r="T244" i="4" s="1"/>
  <c r="S240" i="4"/>
  <c r="T240" i="4" s="1"/>
  <c r="S239" i="4"/>
  <c r="T239" i="4" s="1"/>
  <c r="S238" i="4"/>
  <c r="T238" i="4" s="1"/>
  <c r="S231" i="4"/>
  <c r="T231" i="4" s="1"/>
  <c r="S230" i="4"/>
  <c r="T230" i="4" s="1"/>
  <c r="S228" i="4"/>
  <c r="T228" i="4" s="1"/>
  <c r="S227" i="4"/>
  <c r="T227" i="4" s="1"/>
  <c r="S225" i="4"/>
  <c r="T225" i="4" s="1"/>
  <c r="S224" i="4"/>
  <c r="T224" i="4" s="1"/>
  <c r="S220" i="4"/>
  <c r="T220" i="4" s="1"/>
  <c r="S203" i="4"/>
  <c r="T203" i="4" s="1"/>
  <c r="S202" i="4"/>
  <c r="T202" i="4" s="1"/>
  <c r="S201" i="4"/>
  <c r="T201" i="4" s="1"/>
  <c r="S199" i="4"/>
  <c r="T199" i="4" s="1"/>
  <c r="S198" i="4"/>
  <c r="T198" i="4" s="1"/>
  <c r="S197" i="4"/>
  <c r="T197" i="4" s="1"/>
  <c r="S195" i="4"/>
  <c r="T195" i="4" s="1"/>
  <c r="S186" i="4"/>
  <c r="T186" i="4" s="1"/>
  <c r="S182" i="4"/>
  <c r="T182" i="4" s="1"/>
  <c r="S179" i="4"/>
  <c r="T179" i="4" s="1"/>
  <c r="S178" i="4"/>
  <c r="T178" i="4" s="1"/>
  <c r="S176" i="4"/>
  <c r="T176" i="4" s="1"/>
  <c r="S175" i="4"/>
  <c r="T175" i="4" s="1"/>
  <c r="S170" i="4"/>
  <c r="T170" i="4" s="1"/>
  <c r="S162" i="4"/>
  <c r="T162" i="4" s="1"/>
  <c r="S161" i="4"/>
  <c r="T161" i="4" s="1"/>
  <c r="S160" i="4"/>
  <c r="T160" i="4" s="1"/>
  <c r="S134" i="4"/>
  <c r="T134" i="4" s="1"/>
  <c r="S133" i="4"/>
  <c r="T133" i="4" s="1"/>
  <c r="S144" i="4"/>
  <c r="T144" i="4" s="1"/>
  <c r="S132" i="4"/>
  <c r="T132" i="4" s="1"/>
  <c r="S131" i="4"/>
  <c r="T131" i="4" s="1"/>
  <c r="S130" i="4"/>
  <c r="T130" i="4" s="1"/>
  <c r="S115" i="4"/>
  <c r="T115" i="4" s="1"/>
  <c r="S113" i="4"/>
  <c r="T113" i="4" s="1"/>
  <c r="S111" i="4"/>
  <c r="T111" i="4" s="1"/>
  <c r="S107" i="4"/>
  <c r="T107" i="4" s="1"/>
  <c r="S105" i="4"/>
  <c r="T105" i="4" s="1"/>
  <c r="S104" i="4"/>
  <c r="T104" i="4" s="1"/>
  <c r="S99" i="4"/>
  <c r="T99" i="4" s="1"/>
  <c r="S97" i="4"/>
  <c r="T97" i="4" s="1"/>
  <c r="S96" i="4"/>
  <c r="T96" i="4" s="1"/>
  <c r="S94" i="4"/>
  <c r="T94" i="4" s="1"/>
  <c r="S93" i="4"/>
  <c r="T93" i="4" s="1"/>
  <c r="S90" i="4"/>
  <c r="T90" i="4" s="1"/>
  <c r="S89" i="4"/>
  <c r="T89" i="4" s="1"/>
  <c r="S84" i="4"/>
  <c r="S83" i="4"/>
  <c r="S82" i="4"/>
  <c r="S80" i="4"/>
  <c r="S79" i="4"/>
  <c r="S78" i="4"/>
  <c r="S70" i="4"/>
  <c r="S69" i="4"/>
  <c r="S68" i="4"/>
  <c r="S56" i="4"/>
  <c r="S55" i="4"/>
  <c r="S52" i="4"/>
  <c r="S48" i="4"/>
  <c r="T48" i="4" s="1"/>
  <c r="S47" i="4"/>
  <c r="S46" i="4"/>
  <c r="S45" i="4"/>
  <c r="S40" i="4"/>
  <c r="S39" i="4"/>
  <c r="S38" i="4"/>
  <c r="S30" i="4"/>
  <c r="S25" i="4"/>
  <c r="S24" i="4"/>
  <c r="S20" i="4"/>
  <c r="S17" i="4"/>
  <c r="S12" i="4"/>
  <c r="S6" i="4"/>
  <c r="S5" i="4"/>
  <c r="W2023" i="45"/>
  <c r="W992" i="28" l="1"/>
  <c r="T84" i="4"/>
  <c r="T83" i="4"/>
  <c r="T82" i="4"/>
  <c r="T80" i="4"/>
  <c r="T79" i="4"/>
  <c r="T78" i="4"/>
  <c r="T70" i="4"/>
  <c r="T69" i="4"/>
  <c r="T68" i="4"/>
  <c r="T56" i="4"/>
  <c r="T55" i="4"/>
  <c r="T52" i="4"/>
  <c r="T47" i="4"/>
  <c r="T46" i="4"/>
  <c r="T45" i="4"/>
  <c r="T40" i="4"/>
  <c r="T39" i="4"/>
  <c r="T38" i="4"/>
  <c r="T30" i="4"/>
  <c r="T25" i="4"/>
  <c r="T24" i="4"/>
  <c r="T20" i="4"/>
  <c r="T17" i="4"/>
  <c r="T12" i="4"/>
  <c r="T6" i="4"/>
  <c r="T5" i="4"/>
  <c r="G30" i="59"/>
  <c r="H30" i="59" s="1"/>
  <c r="G29" i="59"/>
  <c r="H29" i="59" s="1"/>
  <c r="G28" i="59"/>
  <c r="H28" i="59" s="1"/>
  <c r="G27" i="59"/>
  <c r="H27" i="59" s="1"/>
  <c r="G26" i="59"/>
  <c r="H26" i="59" s="1"/>
  <c r="H21" i="59"/>
  <c r="H23" i="59"/>
  <c r="G25" i="59"/>
  <c r="H25" i="59" s="1"/>
  <c r="G24" i="59"/>
  <c r="H24" i="59" s="1"/>
  <c r="G23" i="59"/>
  <c r="G22" i="59"/>
  <c r="H22" i="59" s="1"/>
  <c r="G21" i="59"/>
  <c r="G20" i="59"/>
  <c r="H20" i="59" s="1"/>
  <c r="G19" i="59"/>
  <c r="H19" i="59" s="1"/>
  <c r="G18" i="59"/>
  <c r="H18" i="59" s="1"/>
  <c r="G17" i="59"/>
  <c r="H17" i="59" s="1"/>
  <c r="G16" i="59"/>
  <c r="H16" i="59" s="1"/>
  <c r="G15" i="59"/>
  <c r="H15" i="59" s="1"/>
  <c r="G14" i="59"/>
  <c r="H14" i="59" s="1"/>
  <c r="G13" i="59"/>
  <c r="H13" i="59" s="1"/>
  <c r="G12" i="59"/>
  <c r="H12" i="59" s="1"/>
  <c r="G9" i="59"/>
  <c r="H9" i="59" s="1"/>
  <c r="G8" i="59"/>
  <c r="H8" i="59" s="1"/>
  <c r="G7" i="59"/>
  <c r="H7" i="59" s="1"/>
  <c r="G6" i="59"/>
  <c r="H6" i="59" s="1"/>
  <c r="G5" i="59"/>
  <c r="H5" i="59" s="1"/>
  <c r="G2022" i="45"/>
  <c r="H2022" i="45" s="1"/>
  <c r="G2021" i="45"/>
  <c r="H2021" i="45" s="1"/>
  <c r="G2019" i="45"/>
  <c r="H2019" i="45" s="1"/>
  <c r="G2018" i="45"/>
  <c r="H2018" i="45" s="1"/>
  <c r="G2017" i="45"/>
  <c r="H2017" i="45" s="1"/>
  <c r="G2015" i="45"/>
  <c r="H2015" i="45" s="1"/>
  <c r="G2014" i="45"/>
  <c r="H2014" i="45" s="1"/>
  <c r="G2013" i="45"/>
  <c r="H2013" i="45" s="1"/>
  <c r="G2011" i="45"/>
  <c r="H2011" i="45" s="1"/>
  <c r="G2010" i="45"/>
  <c r="H2010" i="45" s="1"/>
  <c r="G2009" i="45"/>
  <c r="H2009" i="45" s="1"/>
  <c r="G2008" i="45"/>
  <c r="H2008" i="45" s="1"/>
  <c r="G2007" i="45"/>
  <c r="H2007" i="45" s="1"/>
  <c r="G2006" i="45"/>
  <c r="H2006" i="45" s="1"/>
  <c r="G2005" i="45"/>
  <c r="H2005" i="45" s="1"/>
  <c r="G2004" i="45"/>
  <c r="H2004" i="45" s="1"/>
  <c r="G2003" i="45"/>
  <c r="H2003" i="45" s="1"/>
  <c r="G2002" i="45"/>
  <c r="H2002" i="45" s="1"/>
  <c r="G2001" i="45"/>
  <c r="H2001" i="45" s="1"/>
  <c r="G2000" i="45"/>
  <c r="H2000" i="45" s="1"/>
  <c r="G1998" i="45"/>
  <c r="H1998" i="45" s="1"/>
  <c r="G1997" i="45"/>
  <c r="H1997" i="45" s="1"/>
  <c r="G1996" i="45"/>
  <c r="H1996" i="45" s="1"/>
  <c r="G1993" i="45"/>
  <c r="H1993" i="45" s="1"/>
  <c r="G1992" i="45"/>
  <c r="H1992" i="45" s="1"/>
  <c r="G1991" i="45"/>
  <c r="H1991" i="45" s="1"/>
  <c r="G1988" i="45"/>
  <c r="H1988" i="45" s="1"/>
  <c r="G1987" i="45"/>
  <c r="H1987" i="45" s="1"/>
  <c r="G1982" i="45"/>
  <c r="H1982" i="45" s="1"/>
  <c r="G1978" i="45"/>
  <c r="H1978" i="45" s="1"/>
  <c r="G1977" i="45"/>
  <c r="H1977" i="45" s="1"/>
  <c r="G1976" i="45"/>
  <c r="H1976" i="45" s="1"/>
  <c r="G1974" i="45"/>
  <c r="H1974" i="45" s="1"/>
  <c r="G1973" i="45"/>
  <c r="H1973" i="45" s="1"/>
  <c r="G1972" i="45"/>
  <c r="H1972" i="45" s="1"/>
  <c r="G1971" i="45"/>
  <c r="H1971" i="45" s="1"/>
  <c r="G1970" i="45"/>
  <c r="H1970" i="45" s="1"/>
  <c r="G1965" i="45"/>
  <c r="H1965" i="45" s="1"/>
  <c r="G1964" i="45"/>
  <c r="H1964" i="45" s="1"/>
  <c r="G1963" i="45"/>
  <c r="H1963" i="45" s="1"/>
  <c r="G1962" i="45"/>
  <c r="H1962" i="45" s="1"/>
  <c r="G1961" i="45"/>
  <c r="H1961" i="45" s="1"/>
  <c r="G1959" i="45"/>
  <c r="H1959" i="45" s="1"/>
  <c r="G1958" i="45"/>
  <c r="H1958" i="45" s="1"/>
  <c r="G1957" i="45"/>
  <c r="H1957" i="45" s="1"/>
  <c r="G1955" i="45"/>
  <c r="H1955" i="45" s="1"/>
  <c r="G1954" i="45"/>
  <c r="H1954" i="45" s="1"/>
  <c r="G1953" i="45"/>
  <c r="H1953" i="45" s="1"/>
  <c r="G1951" i="45"/>
  <c r="H1951" i="45" s="1"/>
  <c r="G1950" i="45"/>
  <c r="H1950" i="45" s="1"/>
  <c r="G1949" i="45"/>
  <c r="H1949" i="45" s="1"/>
  <c r="G1948" i="45"/>
  <c r="H1948" i="45" s="1"/>
  <c r="G1947" i="45"/>
  <c r="H1947" i="45" s="1"/>
  <c r="G1946" i="45"/>
  <c r="H1946" i="45" s="1"/>
  <c r="G1944" i="45"/>
  <c r="H1944" i="45" s="1"/>
  <c r="G1943" i="45"/>
  <c r="H1943" i="45" s="1"/>
  <c r="G1942" i="45"/>
  <c r="H1942" i="45" s="1"/>
  <c r="G1941" i="45"/>
  <c r="H1941" i="45" s="1"/>
  <c r="G1940" i="45"/>
  <c r="H1940" i="45" s="1"/>
  <c r="G1939" i="45"/>
  <c r="H1939" i="45" s="1"/>
  <c r="G1938" i="45"/>
  <c r="H1938" i="45" s="1"/>
  <c r="G1937" i="45"/>
  <c r="H1937" i="45" s="1"/>
  <c r="G1936" i="45"/>
  <c r="H1936" i="45" s="1"/>
  <c r="G1935" i="45"/>
  <c r="H1935" i="45" s="1"/>
  <c r="G1934" i="45"/>
  <c r="H1934" i="45" s="1"/>
  <c r="G1933" i="45"/>
  <c r="H1933" i="45" s="1"/>
  <c r="G1931" i="45"/>
  <c r="H1931" i="45" s="1"/>
  <c r="G1930" i="45"/>
  <c r="H1930" i="45" s="1"/>
  <c r="G1929" i="45"/>
  <c r="H1929" i="45" s="1"/>
  <c r="G1928" i="45"/>
  <c r="H1928" i="45" s="1"/>
  <c r="G1927" i="45"/>
  <c r="H1927" i="45" s="1"/>
  <c r="G1926" i="45"/>
  <c r="H1926" i="45" s="1"/>
  <c r="G1923" i="45"/>
  <c r="H1923" i="45" s="1"/>
  <c r="G1922" i="45"/>
  <c r="H1922" i="45" s="1"/>
  <c r="G1921" i="45"/>
  <c r="H1921" i="45" s="1"/>
  <c r="G1918" i="45"/>
  <c r="H1918" i="45" s="1"/>
  <c r="G1917" i="45"/>
  <c r="H1917" i="45" s="1"/>
  <c r="G1916" i="45"/>
  <c r="H1916" i="45" s="1"/>
  <c r="G1914" i="45"/>
  <c r="H1914" i="45" s="1"/>
  <c r="G1913" i="45"/>
  <c r="H1913" i="45" s="1"/>
  <c r="G1912" i="45"/>
  <c r="H1912" i="45" s="1"/>
  <c r="G1910" i="45"/>
  <c r="H1910" i="45" s="1"/>
  <c r="G1909" i="45"/>
  <c r="H1909" i="45" s="1"/>
  <c r="G1908" i="45"/>
  <c r="H1908" i="45" s="1"/>
  <c r="G1906" i="45"/>
  <c r="H1906" i="45" s="1"/>
  <c r="G1905" i="45"/>
  <c r="H1905" i="45" s="1"/>
  <c r="G1904" i="45"/>
  <c r="H1904" i="45" s="1"/>
  <c r="G1903" i="45"/>
  <c r="H1903" i="45" s="1"/>
  <c r="G1902" i="45"/>
  <c r="H1902" i="45" s="1"/>
  <c r="G1901" i="45"/>
  <c r="H1901" i="45" s="1"/>
  <c r="G1899" i="45"/>
  <c r="H1899" i="45" s="1"/>
  <c r="G1898" i="45"/>
  <c r="H1898" i="45" s="1"/>
  <c r="G1897" i="45"/>
  <c r="H1897" i="45" s="1"/>
  <c r="G1896" i="45"/>
  <c r="H1896" i="45" s="1"/>
  <c r="G1895" i="45"/>
  <c r="H1895" i="45" s="1"/>
  <c r="G1894" i="45"/>
  <c r="H1894" i="45" s="1"/>
  <c r="G1893" i="45"/>
  <c r="H1893" i="45" s="1"/>
  <c r="G1892" i="45"/>
  <c r="H1892" i="45" s="1"/>
  <c r="G1891" i="45"/>
  <c r="H1891" i="45" s="1"/>
  <c r="G1890" i="45"/>
  <c r="H1890" i="45" s="1"/>
  <c r="G1889" i="45"/>
  <c r="H1889" i="45" s="1"/>
  <c r="G1888" i="45"/>
  <c r="H1888" i="45" s="1"/>
  <c r="G1887" i="45"/>
  <c r="H1887" i="45" s="1"/>
  <c r="G1886" i="45"/>
  <c r="H1886" i="45" s="1"/>
  <c r="G1885" i="45"/>
  <c r="H1885" i="45" s="1"/>
  <c r="G1883" i="45"/>
  <c r="H1883" i="45" s="1"/>
  <c r="G1882" i="45"/>
  <c r="H1882" i="45" s="1"/>
  <c r="G1881" i="45"/>
  <c r="H1881" i="45" s="1"/>
  <c r="G1880" i="45"/>
  <c r="H1880" i="45" s="1"/>
  <c r="G1879" i="45"/>
  <c r="H1879" i="45" s="1"/>
  <c r="G1878" i="45"/>
  <c r="H1878" i="45" s="1"/>
  <c r="G1877" i="45"/>
  <c r="H1877" i="45" s="1"/>
  <c r="G1876" i="45"/>
  <c r="H1876" i="45" s="1"/>
  <c r="G1875" i="45"/>
  <c r="H1875" i="45" s="1"/>
  <c r="G1874" i="45"/>
  <c r="H1874" i="45" s="1"/>
  <c r="G1873" i="45"/>
  <c r="H1873" i="45" s="1"/>
  <c r="G1872" i="45"/>
  <c r="H1872" i="45" s="1"/>
  <c r="G1871" i="45"/>
  <c r="H1871" i="45" s="1"/>
  <c r="G1870" i="45"/>
  <c r="H1870" i="45" s="1"/>
  <c r="G1869" i="45"/>
  <c r="H1869" i="45" s="1"/>
  <c r="G1867" i="45"/>
  <c r="H1867" i="45" s="1"/>
  <c r="G1866" i="45"/>
  <c r="H1866" i="45" s="1"/>
  <c r="G1865" i="45"/>
  <c r="H1865" i="45" s="1"/>
  <c r="G1863" i="45"/>
  <c r="H1863" i="45" s="1"/>
  <c r="G1862" i="45"/>
  <c r="H1862" i="45" s="1"/>
  <c r="G1861" i="45"/>
  <c r="H1861" i="45" s="1"/>
  <c r="G1859" i="45"/>
  <c r="H1859" i="45" s="1"/>
  <c r="G1858" i="45"/>
  <c r="H1858" i="45" s="1"/>
  <c r="G1857" i="45"/>
  <c r="H1857" i="45" s="1"/>
  <c r="G1856" i="45"/>
  <c r="H1856" i="45" s="1"/>
  <c r="G1855" i="45"/>
  <c r="H1855" i="45" s="1"/>
  <c r="G1854" i="45"/>
  <c r="H1854" i="45" s="1"/>
  <c r="G1852" i="45"/>
  <c r="H1852" i="45" s="1"/>
  <c r="G1851" i="45"/>
  <c r="H1851" i="45" s="1"/>
  <c r="G1850" i="45"/>
  <c r="H1850" i="45" s="1"/>
  <c r="G1849" i="45"/>
  <c r="H1849" i="45" s="1"/>
  <c r="G1848" i="45"/>
  <c r="H1848" i="45" s="1"/>
  <c r="G1847" i="45"/>
  <c r="H1847" i="45" s="1"/>
  <c r="G1846" i="45"/>
  <c r="H1846" i="45" s="1"/>
  <c r="G1845" i="45"/>
  <c r="H1845" i="45" s="1"/>
  <c r="G1844" i="45"/>
  <c r="H1844" i="45" s="1"/>
  <c r="G1842" i="45"/>
  <c r="H1842" i="45" s="1"/>
  <c r="G1841" i="45"/>
  <c r="H1841" i="45" s="1"/>
  <c r="G1840" i="45"/>
  <c r="H1840" i="45" s="1"/>
  <c r="G1838" i="45"/>
  <c r="H1838" i="45" s="1"/>
  <c r="G1837" i="45"/>
  <c r="H1837" i="45" s="1"/>
  <c r="G1836" i="45"/>
  <c r="H1836" i="45" s="1"/>
  <c r="G1835" i="45"/>
  <c r="H1835" i="45" s="1"/>
  <c r="G1834" i="45"/>
  <c r="H1834" i="45" s="1"/>
  <c r="G1833" i="45"/>
  <c r="H1833" i="45" s="1"/>
  <c r="G1830" i="45"/>
  <c r="H1830" i="45" s="1"/>
  <c r="G1829" i="45"/>
  <c r="H1829" i="45" s="1"/>
  <c r="G1828" i="45"/>
  <c r="H1828" i="45" s="1"/>
  <c r="G1827" i="45"/>
  <c r="H1827" i="45" s="1"/>
  <c r="G1826" i="45"/>
  <c r="H1826" i="45" s="1"/>
  <c r="G1825" i="45"/>
  <c r="H1825" i="45" s="1"/>
  <c r="G1822" i="45"/>
  <c r="H1822" i="45" s="1"/>
  <c r="G1821" i="45"/>
  <c r="H1821" i="45" s="1"/>
  <c r="G1820" i="45"/>
  <c r="H1820" i="45" s="1"/>
  <c r="G1818" i="45"/>
  <c r="H1818" i="45" s="1"/>
  <c r="G1817" i="45"/>
  <c r="H1817" i="45" s="1"/>
  <c r="G1816" i="45"/>
  <c r="H1816" i="45" s="1"/>
  <c r="G1814" i="45"/>
  <c r="H1814" i="45" s="1"/>
  <c r="G1813" i="45"/>
  <c r="H1813" i="45" s="1"/>
  <c r="G1812" i="45"/>
  <c r="H1812" i="45" s="1"/>
  <c r="G1809" i="45"/>
  <c r="H1809" i="45" s="1"/>
  <c r="G1808" i="45"/>
  <c r="H1808" i="45" s="1"/>
  <c r="G1807" i="45"/>
  <c r="H1807" i="45" s="1"/>
  <c r="G1805" i="45"/>
  <c r="H1805" i="45" s="1"/>
  <c r="G1804" i="45"/>
  <c r="H1804" i="45" s="1"/>
  <c r="G1803" i="45"/>
  <c r="H1803" i="45" s="1"/>
  <c r="G1800" i="45"/>
  <c r="H1800" i="45" s="1"/>
  <c r="G1799" i="45"/>
  <c r="H1799" i="45" s="1"/>
  <c r="G1798" i="45"/>
  <c r="H1798" i="45" s="1"/>
  <c r="G1797" i="45"/>
  <c r="H1797" i="45" s="1"/>
  <c r="G1796" i="45"/>
  <c r="H1796" i="45" s="1"/>
  <c r="G1795" i="45"/>
  <c r="H1795" i="45" s="1"/>
  <c r="G1792" i="45"/>
  <c r="H1792" i="45" s="1"/>
  <c r="G1791" i="45"/>
  <c r="H1791" i="45" s="1"/>
  <c r="G1790" i="45"/>
  <c r="H1790" i="45" s="1"/>
  <c r="G1787" i="45"/>
  <c r="H1787" i="45" s="1"/>
  <c r="G1786" i="45"/>
  <c r="H1786" i="45" s="1"/>
  <c r="G1785" i="45"/>
  <c r="H1785" i="45" s="1"/>
  <c r="G1782" i="45"/>
  <c r="H1782" i="45" s="1"/>
  <c r="G1781" i="45"/>
  <c r="H1781" i="45" s="1"/>
  <c r="G1780" i="45"/>
  <c r="H1780" i="45" s="1"/>
  <c r="G1779" i="45"/>
  <c r="H1779" i="45" s="1"/>
  <c r="G1778" i="45"/>
  <c r="H1778" i="45" s="1"/>
  <c r="G1777" i="45"/>
  <c r="H1777" i="45" s="1"/>
  <c r="G1776" i="45"/>
  <c r="H1776" i="45" s="1"/>
  <c r="G1775" i="45"/>
  <c r="H1775" i="45" s="1"/>
  <c r="G1774" i="45"/>
  <c r="H1774" i="45" s="1"/>
  <c r="G1772" i="45"/>
  <c r="H1772" i="45" s="1"/>
  <c r="G1771" i="45"/>
  <c r="H1771" i="45" s="1"/>
  <c r="G1770" i="45"/>
  <c r="H1770" i="45" s="1"/>
  <c r="G1769" i="45"/>
  <c r="H1769" i="45" s="1"/>
  <c r="G1768" i="45"/>
  <c r="H1768" i="45" s="1"/>
  <c r="G1767" i="45"/>
  <c r="H1767" i="45" s="1"/>
  <c r="G1766" i="45"/>
  <c r="H1766" i="45" s="1"/>
  <c r="G1765" i="45"/>
  <c r="H1765" i="45" s="1"/>
  <c r="G1764" i="45"/>
  <c r="H1764" i="45" s="1"/>
  <c r="G1763" i="45"/>
  <c r="H1763" i="45" s="1"/>
  <c r="G1762" i="45"/>
  <c r="H1762" i="45" s="1"/>
  <c r="G1761" i="45"/>
  <c r="H1761" i="45" s="1"/>
  <c r="G1759" i="45"/>
  <c r="H1759" i="45" s="1"/>
  <c r="G1758" i="45"/>
  <c r="H1758" i="45" s="1"/>
  <c r="G1757" i="45"/>
  <c r="H1757" i="45" s="1"/>
  <c r="G1754" i="45"/>
  <c r="H1754" i="45" s="1"/>
  <c r="G1753" i="45"/>
  <c r="H1753" i="45" s="1"/>
  <c r="G1752" i="45"/>
  <c r="H1752" i="45" s="1"/>
  <c r="G1749" i="45"/>
  <c r="H1749" i="45" s="1"/>
  <c r="G1748" i="45"/>
  <c r="H1748" i="45" s="1"/>
  <c r="G1747" i="45"/>
  <c r="H1747" i="45" s="1"/>
  <c r="G1746" i="45"/>
  <c r="H1746" i="45" s="1"/>
  <c r="G1745" i="45"/>
  <c r="H1745" i="45" s="1"/>
  <c r="G1744" i="45"/>
  <c r="H1744" i="45" s="1"/>
  <c r="G1742" i="45"/>
  <c r="H1742" i="45" s="1"/>
  <c r="G1741" i="45"/>
  <c r="H1741" i="45" s="1"/>
  <c r="G1740" i="45"/>
  <c r="H1740" i="45" s="1"/>
  <c r="G1739" i="45"/>
  <c r="H1739" i="45" s="1"/>
  <c r="G1738" i="45"/>
  <c r="H1738" i="45" s="1"/>
  <c r="G1734" i="45"/>
  <c r="H1734" i="45" s="1"/>
  <c r="G1733" i="45"/>
  <c r="H1733" i="45" s="1"/>
  <c r="G1732" i="45"/>
  <c r="H1732" i="45" s="1"/>
  <c r="G1731" i="45"/>
  <c r="H1731" i="45" s="1"/>
  <c r="G1730" i="45"/>
  <c r="H1730" i="45" s="1"/>
  <c r="G1729" i="45"/>
  <c r="H1729" i="45" s="1"/>
  <c r="G1726" i="45"/>
  <c r="H1726" i="45" s="1"/>
  <c r="G1725" i="45"/>
  <c r="H1725" i="45" s="1"/>
  <c r="G1724" i="45"/>
  <c r="H1724" i="45" s="1"/>
  <c r="G1722" i="45"/>
  <c r="H1722" i="45" s="1"/>
  <c r="G1721" i="45"/>
  <c r="H1721" i="45" s="1"/>
  <c r="G1720" i="45"/>
  <c r="H1720" i="45" s="1"/>
  <c r="G1719" i="45"/>
  <c r="H1719" i="45" s="1"/>
  <c r="G1718" i="45"/>
  <c r="H1718" i="45" s="1"/>
  <c r="G1717" i="45"/>
  <c r="H1717" i="45" s="1"/>
  <c r="G1715" i="45"/>
  <c r="H1715" i="45" s="1"/>
  <c r="G1714" i="45"/>
  <c r="H1714" i="45" s="1"/>
  <c r="G1713" i="45"/>
  <c r="H1713" i="45" s="1"/>
  <c r="G1711" i="45"/>
  <c r="H1711" i="45" s="1"/>
  <c r="G1710" i="45"/>
  <c r="H1710" i="45" s="1"/>
  <c r="G1709" i="45"/>
  <c r="H1709" i="45" s="1"/>
  <c r="G1706" i="45"/>
  <c r="H1706" i="45" s="1"/>
  <c r="G1705" i="45"/>
  <c r="H1705" i="45" s="1"/>
  <c r="G1704" i="45"/>
  <c r="H1704" i="45" s="1"/>
  <c r="G1683" i="45"/>
  <c r="H1683" i="45" s="1"/>
  <c r="G1702" i="45"/>
  <c r="H1702" i="45" s="1"/>
  <c r="G1701" i="45"/>
  <c r="H1701" i="45" s="1"/>
  <c r="G1700" i="45"/>
  <c r="H1700" i="45" s="1"/>
  <c r="G1699" i="45"/>
  <c r="H1699" i="45" s="1"/>
  <c r="G1698" i="45"/>
  <c r="H1698" i="45" s="1"/>
  <c r="G1697" i="45"/>
  <c r="H1697" i="45" s="1"/>
  <c r="G1694" i="45"/>
  <c r="H1694" i="45" s="1"/>
  <c r="G1693" i="45"/>
  <c r="H1693" i="45" s="1"/>
  <c r="G1692" i="45"/>
  <c r="H1692" i="45" s="1"/>
  <c r="G1689" i="45"/>
  <c r="H1689" i="45" s="1"/>
  <c r="G1688" i="45"/>
  <c r="H1688" i="45" s="1"/>
  <c r="G1687" i="45"/>
  <c r="H1687" i="45" s="1"/>
  <c r="G1684" i="45"/>
  <c r="H1684" i="45" s="1"/>
  <c r="G1682" i="45"/>
  <c r="H1682" i="45" s="1"/>
  <c r="G1679" i="45"/>
  <c r="H1679" i="45" s="1"/>
  <c r="G1678" i="45"/>
  <c r="H1678" i="45" s="1"/>
  <c r="G1677" i="45"/>
  <c r="H1677" i="45" s="1"/>
  <c r="G1675" i="45"/>
  <c r="H1675" i="45" s="1"/>
  <c r="G1674" i="45"/>
  <c r="H1674" i="45" s="1"/>
  <c r="G1673" i="45"/>
  <c r="H1673" i="45" s="1"/>
  <c r="G1670" i="45"/>
  <c r="H1670" i="45" s="1"/>
  <c r="G1669" i="45"/>
  <c r="H1669" i="45" s="1"/>
  <c r="G1668" i="45"/>
  <c r="H1668" i="45" s="1"/>
  <c r="G1666" i="45"/>
  <c r="H1666" i="45" s="1"/>
  <c r="G1665" i="45"/>
  <c r="H1665" i="45" s="1"/>
  <c r="G1664" i="45"/>
  <c r="H1664" i="45" s="1"/>
  <c r="G1661" i="45"/>
  <c r="H1661" i="45" s="1"/>
  <c r="G1660" i="45"/>
  <c r="H1660" i="45" s="1"/>
  <c r="G1659" i="45"/>
  <c r="H1659" i="45" s="1"/>
  <c r="G1656" i="45"/>
  <c r="H1656" i="45" s="1"/>
  <c r="G1655" i="45"/>
  <c r="H1655" i="45" s="1"/>
  <c r="G1654" i="45"/>
  <c r="H1654" i="45" s="1"/>
  <c r="G1652" i="45"/>
  <c r="H1652" i="45" s="1"/>
  <c r="G1651" i="45"/>
  <c r="H1651" i="45" s="1"/>
  <c r="G1650" i="45"/>
  <c r="H1650" i="45" s="1"/>
  <c r="G1649" i="45"/>
  <c r="H1649" i="45" s="1"/>
  <c r="G1648" i="45"/>
  <c r="H1648" i="45" s="1"/>
  <c r="G1647" i="45"/>
  <c r="H1647" i="45" s="1"/>
  <c r="G1646" i="45"/>
  <c r="H1646" i="45" s="1"/>
  <c r="G1645" i="45"/>
  <c r="H1645" i="45" s="1"/>
  <c r="G1644" i="45"/>
  <c r="H1644" i="45" s="1"/>
  <c r="G1643" i="45"/>
  <c r="H1643" i="45" s="1"/>
  <c r="G1642" i="45"/>
  <c r="H1642" i="45" s="1"/>
  <c r="G1641" i="45"/>
  <c r="H1641" i="45" s="1"/>
  <c r="G1640" i="45"/>
  <c r="H1640" i="45" s="1"/>
  <c r="G1639" i="45"/>
  <c r="H1639" i="45" s="1"/>
  <c r="G1638" i="45"/>
  <c r="H1638" i="45" s="1"/>
  <c r="G1637" i="45"/>
  <c r="H1637" i="45" s="1"/>
  <c r="G1636" i="45"/>
  <c r="H1636" i="45" s="1"/>
  <c r="G1635" i="45"/>
  <c r="H1635" i="45" s="1"/>
  <c r="G1634" i="45"/>
  <c r="H1634" i="45" s="1"/>
  <c r="G1633" i="45"/>
  <c r="H1633" i="45" s="1"/>
  <c r="G1632" i="45"/>
  <c r="H1632" i="45" s="1"/>
  <c r="G1630" i="45"/>
  <c r="H1630" i="45" s="1"/>
  <c r="G1629" i="45"/>
  <c r="H1629" i="45" s="1"/>
  <c r="G1628" i="45"/>
  <c r="H1628" i="45" s="1"/>
  <c r="G1627" i="45"/>
  <c r="H1627" i="45" s="1"/>
  <c r="G1626" i="45"/>
  <c r="H1626" i="45" s="1"/>
  <c r="G1625" i="45"/>
  <c r="H1625" i="45" s="1"/>
  <c r="G1624" i="45"/>
  <c r="H1624" i="45" s="1"/>
  <c r="G1623" i="45"/>
  <c r="H1623" i="45" s="1"/>
  <c r="G1622" i="45"/>
  <c r="H1622" i="45" s="1"/>
  <c r="G1620" i="45"/>
  <c r="H1620" i="45" s="1"/>
  <c r="G1619" i="45"/>
  <c r="H1619" i="45" s="1"/>
  <c r="G1618" i="45"/>
  <c r="H1618" i="45" s="1"/>
  <c r="G1617" i="45"/>
  <c r="H1617" i="45" s="1"/>
  <c r="G1616" i="45"/>
  <c r="H1616" i="45" s="1"/>
  <c r="G1615" i="45"/>
  <c r="H1615" i="45" s="1"/>
  <c r="G1614" i="45"/>
  <c r="H1614" i="45" s="1"/>
  <c r="G1613" i="45"/>
  <c r="H1613" i="45" s="1"/>
  <c r="G1612" i="45"/>
  <c r="H1612" i="45" s="1"/>
  <c r="G1609" i="45"/>
  <c r="H1609" i="45" s="1"/>
  <c r="G1608" i="45"/>
  <c r="H1608" i="45" s="1"/>
  <c r="G1607" i="45"/>
  <c r="H1607" i="45" s="1"/>
  <c r="G1604" i="45"/>
  <c r="H1604" i="45" s="1"/>
  <c r="G1603" i="45"/>
  <c r="H1603" i="45" s="1"/>
  <c r="G1602" i="45"/>
  <c r="H1602" i="45" s="1"/>
  <c r="G1600" i="45"/>
  <c r="H1600" i="45" s="1"/>
  <c r="G1599" i="45"/>
  <c r="H1599" i="45" s="1"/>
  <c r="G1598" i="45"/>
  <c r="H1598" i="45" s="1"/>
  <c r="G1597" i="45"/>
  <c r="H1597" i="45" s="1"/>
  <c r="G1596" i="45"/>
  <c r="H1596" i="45" s="1"/>
  <c r="G1595" i="45"/>
  <c r="H1595" i="45" s="1"/>
  <c r="G1592" i="45"/>
  <c r="H1592" i="45" s="1"/>
  <c r="G1591" i="45"/>
  <c r="H1591" i="45" s="1"/>
  <c r="G1590" i="45"/>
  <c r="H1590" i="45" s="1"/>
  <c r="G1589" i="45"/>
  <c r="H1589" i="45" s="1"/>
  <c r="G1588" i="45"/>
  <c r="H1588" i="45" s="1"/>
  <c r="G1587" i="45"/>
  <c r="H1587" i="45" s="1"/>
  <c r="G1585" i="45"/>
  <c r="H1585" i="45" s="1"/>
  <c r="G1584" i="45"/>
  <c r="H1584" i="45" s="1"/>
  <c r="G1583" i="45"/>
  <c r="H1583" i="45" s="1"/>
  <c r="G1582" i="45"/>
  <c r="H1582" i="45" s="1"/>
  <c r="G1581" i="45"/>
  <c r="H1581" i="45" s="1"/>
  <c r="G1580" i="45"/>
  <c r="H1580" i="45" s="1"/>
  <c r="G1578" i="45"/>
  <c r="H1578" i="45" s="1"/>
  <c r="G1577" i="45"/>
  <c r="H1577" i="45" s="1"/>
  <c r="G1576" i="45"/>
  <c r="H1576" i="45" s="1"/>
  <c r="G1574" i="45"/>
  <c r="H1574" i="45" s="1"/>
  <c r="G1573" i="45"/>
  <c r="H1573" i="45" s="1"/>
  <c r="G1572" i="45"/>
  <c r="H1572" i="45" s="1"/>
  <c r="G1571" i="45"/>
  <c r="H1571" i="45" s="1"/>
  <c r="G1570" i="45"/>
  <c r="H1570" i="45" s="1"/>
  <c r="G1569" i="45"/>
  <c r="H1569" i="45" s="1"/>
  <c r="G1568" i="45"/>
  <c r="H1568" i="45" s="1"/>
  <c r="G1567" i="45"/>
  <c r="H1567" i="45" s="1"/>
  <c r="G1566" i="45"/>
  <c r="H1566" i="45" s="1"/>
  <c r="G1565" i="45"/>
  <c r="H1565" i="45" s="1"/>
  <c r="G1564" i="45"/>
  <c r="H1564" i="45" s="1"/>
  <c r="G1563" i="45"/>
  <c r="H1563" i="45" s="1"/>
  <c r="G1562" i="45"/>
  <c r="H1562" i="45" s="1"/>
  <c r="G1561" i="45"/>
  <c r="H1561" i="45" s="1"/>
  <c r="G1560" i="45"/>
  <c r="H1560" i="45" s="1"/>
  <c r="G1546" i="45"/>
  <c r="H1546" i="45" s="1"/>
  <c r="G1557" i="45"/>
  <c r="H1557" i="45" s="1"/>
  <c r="G1556" i="45"/>
  <c r="H1556" i="45" s="1"/>
  <c r="G1555" i="45"/>
  <c r="H1555" i="45" s="1"/>
  <c r="G1552" i="45"/>
  <c r="H1552" i="45" s="1"/>
  <c r="G1551" i="45"/>
  <c r="H1551" i="45" s="1"/>
  <c r="G1550" i="45"/>
  <c r="H1550" i="45" s="1"/>
  <c r="G1547" i="45"/>
  <c r="H1547" i="45" s="1"/>
  <c r="G1545" i="45"/>
  <c r="H1545" i="45" s="1"/>
  <c r="G1544" i="45"/>
  <c r="H1544" i="45" s="1"/>
  <c r="G1543" i="45"/>
  <c r="H1543" i="45" s="1"/>
  <c r="G1542" i="45"/>
  <c r="H1542" i="45" s="1"/>
  <c r="G1541" i="45"/>
  <c r="H1541" i="45" s="1"/>
  <c r="G1540" i="45"/>
  <c r="H1540" i="45" s="1"/>
  <c r="G1539" i="45"/>
  <c r="H1539" i="45" s="1"/>
  <c r="G1538" i="45"/>
  <c r="H1538" i="45" s="1"/>
  <c r="G1537" i="45"/>
  <c r="H1537" i="45" s="1"/>
  <c r="G1536" i="45"/>
  <c r="H1536" i="45" s="1"/>
  <c r="G1535" i="45"/>
  <c r="H1535" i="45" s="1"/>
  <c r="G1534" i="45"/>
  <c r="H1534" i="45" s="1"/>
  <c r="G1533" i="45"/>
  <c r="H1533" i="45" s="1"/>
  <c r="G1531" i="45"/>
  <c r="H1531" i="45" s="1"/>
  <c r="D56" i="49"/>
  <c r="D55" i="49"/>
  <c r="D54" i="49"/>
  <c r="D53" i="49"/>
  <c r="D52" i="49"/>
  <c r="D51" i="49"/>
  <c r="D50" i="49"/>
  <c r="D56" i="50"/>
  <c r="D55" i="50"/>
  <c r="D54" i="50"/>
  <c r="D53" i="50"/>
  <c r="D52" i="50"/>
  <c r="D51" i="50"/>
  <c r="D50" i="50"/>
  <c r="G1530" i="45"/>
  <c r="H1530" i="45" s="1"/>
  <c r="G1529" i="45"/>
  <c r="H1529" i="45" s="1"/>
  <c r="G1528" i="45"/>
  <c r="H1528" i="45" s="1"/>
  <c r="G1527" i="45"/>
  <c r="H1527" i="45" s="1"/>
  <c r="G1526" i="45"/>
  <c r="H1526" i="45" s="1"/>
  <c r="G1525" i="45"/>
  <c r="H1525" i="45" s="1"/>
  <c r="G1524" i="45"/>
  <c r="H1524" i="45" s="1"/>
  <c r="G1523" i="45"/>
  <c r="H1523" i="45" s="1"/>
  <c r="G1521" i="45"/>
  <c r="H1521" i="45" s="1"/>
  <c r="G1520" i="45"/>
  <c r="H1520" i="45" s="1"/>
  <c r="G1519" i="45"/>
  <c r="H1519" i="45" s="1"/>
  <c r="G1518" i="45"/>
  <c r="H1518" i="45" s="1"/>
  <c r="G1517" i="45"/>
  <c r="H1517" i="45" s="1"/>
  <c r="G1516" i="45"/>
  <c r="H1516" i="45" s="1"/>
  <c r="G1515" i="45"/>
  <c r="H1515" i="45" s="1"/>
  <c r="G1514" i="45"/>
  <c r="H1514" i="45" s="1"/>
  <c r="G1513" i="45"/>
  <c r="H1513" i="45" s="1"/>
  <c r="G1512" i="45"/>
  <c r="H1512" i="45" s="1"/>
  <c r="G1511" i="45"/>
  <c r="H1511" i="45" s="1"/>
  <c r="G1510" i="45"/>
  <c r="H1510" i="45" s="1"/>
  <c r="G1508" i="45"/>
  <c r="H1508" i="45" s="1"/>
  <c r="G1507" i="45"/>
  <c r="H1507" i="45" s="1"/>
  <c r="G1506" i="45"/>
  <c r="H1506" i="45" s="1"/>
  <c r="G1504" i="45"/>
  <c r="H1504" i="45" s="1"/>
  <c r="G1503" i="45"/>
  <c r="H1503" i="45" s="1"/>
  <c r="G1502" i="45"/>
  <c r="H1502" i="45" s="1"/>
  <c r="G1499" i="45"/>
  <c r="H1499" i="45" s="1"/>
  <c r="G1498" i="45"/>
  <c r="H1498" i="45" s="1"/>
  <c r="G1497" i="45"/>
  <c r="H1497" i="45" s="1"/>
  <c r="G1495" i="45"/>
  <c r="H1495" i="45" s="1"/>
  <c r="G1494" i="45"/>
  <c r="H1494" i="45" s="1"/>
  <c r="G1493" i="45"/>
  <c r="H1493" i="45" s="1"/>
  <c r="G1492" i="45"/>
  <c r="H1492" i="45" s="1"/>
  <c r="G1491" i="45"/>
  <c r="H1491" i="45" s="1"/>
  <c r="G1490" i="45"/>
  <c r="H1490" i="45" s="1"/>
  <c r="G1487" i="45"/>
  <c r="H1487" i="45" s="1"/>
  <c r="G1486" i="45"/>
  <c r="H1486" i="45" s="1"/>
  <c r="G1485" i="45"/>
  <c r="H1485" i="45" s="1"/>
  <c r="G1484" i="45"/>
  <c r="H1484" i="45" s="1"/>
  <c r="G1483" i="45"/>
  <c r="H1483" i="45" s="1"/>
  <c r="G1482" i="45"/>
  <c r="H1482" i="45" s="1"/>
  <c r="G1481" i="45"/>
  <c r="H1481" i="45" s="1"/>
  <c r="G1480" i="45"/>
  <c r="H1480" i="45" s="1"/>
  <c r="G1479" i="45"/>
  <c r="H1479" i="45" s="1"/>
  <c r="G1478" i="45"/>
  <c r="H1478" i="45" s="1"/>
  <c r="G1477" i="45"/>
  <c r="H1477" i="45" s="1"/>
  <c r="G1476" i="45"/>
  <c r="H1476" i="45" s="1"/>
  <c r="G1475" i="45"/>
  <c r="H1475" i="45" s="1"/>
  <c r="G1474" i="45"/>
  <c r="H1474" i="45" s="1"/>
  <c r="G1473" i="45"/>
  <c r="H1473" i="45" s="1"/>
  <c r="G1472" i="45"/>
  <c r="H1472" i="45" s="1"/>
  <c r="G1469" i="45"/>
  <c r="H1469" i="45" s="1"/>
  <c r="G1466" i="45"/>
  <c r="H1466" i="45" s="1"/>
  <c r="G1464" i="45"/>
  <c r="H1464" i="45" s="1"/>
  <c r="G1463" i="45"/>
  <c r="H1463" i="45" s="1"/>
  <c r="G1460" i="45"/>
  <c r="H1460" i="45" s="1"/>
  <c r="G1459" i="45"/>
  <c r="H1459" i="45" s="1"/>
  <c r="G1458" i="45"/>
  <c r="H1458" i="45" s="1"/>
  <c r="G1456" i="45"/>
  <c r="H1456" i="45" s="1"/>
  <c r="G1455" i="45"/>
  <c r="H1455" i="45" s="1"/>
  <c r="G1453" i="45"/>
  <c r="H1453" i="45" s="1"/>
  <c r="G1451" i="45"/>
  <c r="H1451" i="45" s="1"/>
  <c r="G1448" i="45"/>
  <c r="H1448" i="45" s="1"/>
  <c r="G1447" i="45"/>
  <c r="H1447" i="45" s="1"/>
  <c r="G1445" i="45"/>
  <c r="H1445" i="45" s="1"/>
  <c r="G1442" i="45"/>
  <c r="H1442" i="45" s="1"/>
  <c r="G1441" i="45"/>
  <c r="H1441" i="45" s="1"/>
  <c r="G1439" i="45"/>
  <c r="H1439" i="45" s="1"/>
  <c r="G1438" i="45"/>
  <c r="H1438" i="45" s="1"/>
  <c r="G1437" i="45"/>
  <c r="H1437" i="45" s="1"/>
  <c r="G1436" i="45"/>
  <c r="H1436" i="45" s="1"/>
  <c r="G1435" i="45"/>
  <c r="H1435" i="45" s="1"/>
  <c r="G1434" i="45"/>
  <c r="H1434" i="45" s="1"/>
  <c r="G1433" i="45"/>
  <c r="H1433" i="45" s="1"/>
  <c r="G1430" i="45"/>
  <c r="H1430" i="45" s="1"/>
  <c r="G1427" i="45"/>
  <c r="H1427" i="45" s="1"/>
  <c r="G1426" i="45"/>
  <c r="H1426" i="45" s="1"/>
  <c r="G1424" i="45"/>
  <c r="H1424" i="45" s="1"/>
  <c r="G1423" i="45"/>
  <c r="H1423" i="45" s="1"/>
  <c r="G1422" i="45"/>
  <c r="H1422" i="45" s="1"/>
  <c r="G1420" i="45"/>
  <c r="H1420" i="45" s="1"/>
  <c r="G1419" i="45"/>
  <c r="H1419" i="45" s="1"/>
  <c r="G1418" i="45"/>
  <c r="H1418" i="45" s="1"/>
  <c r="G1417" i="45"/>
  <c r="H1417" i="45" s="1"/>
  <c r="G1416" i="45"/>
  <c r="H1416" i="45" s="1"/>
  <c r="G1413" i="45"/>
  <c r="H1413" i="45" s="1"/>
  <c r="G1412" i="45"/>
  <c r="H1412" i="45" s="1"/>
  <c r="G1411" i="45"/>
  <c r="H1411" i="45" s="1"/>
  <c r="G1410" i="45"/>
  <c r="H1410" i="45" s="1"/>
  <c r="G1409" i="45"/>
  <c r="H1409" i="45" s="1"/>
  <c r="G1408" i="45"/>
  <c r="H1408" i="45" s="1"/>
  <c r="G1407" i="45"/>
  <c r="H1407" i="45" s="1"/>
  <c r="G1406" i="45"/>
  <c r="H1406" i="45" s="1"/>
  <c r="G1404" i="45"/>
  <c r="H1404" i="45" s="1"/>
  <c r="G1403" i="45"/>
  <c r="H1403" i="45" s="1"/>
  <c r="G1402" i="45"/>
  <c r="H1402" i="45" s="1"/>
  <c r="G1296" i="45"/>
  <c r="H1296" i="45" s="1"/>
  <c r="G1295" i="45"/>
  <c r="H1295" i="45" s="1"/>
  <c r="G1294" i="45"/>
  <c r="H1294" i="45" s="1"/>
  <c r="G1293" i="45"/>
  <c r="H1293" i="45" s="1"/>
  <c r="G1291" i="45"/>
  <c r="H1291" i="45" s="1"/>
  <c r="G1290" i="45"/>
  <c r="H1290" i="45" s="1"/>
  <c r="G1289" i="45"/>
  <c r="H1289" i="45" s="1"/>
  <c r="G1288" i="45"/>
  <c r="H1288" i="45" s="1"/>
  <c r="G1287" i="45"/>
  <c r="H1287" i="45" s="1"/>
  <c r="G1286" i="45"/>
  <c r="H1286" i="45" s="1"/>
  <c r="G1285" i="45"/>
  <c r="H1285" i="45" s="1"/>
  <c r="G1283" i="45"/>
  <c r="H1283" i="45" s="1"/>
  <c r="G1282" i="45"/>
  <c r="H1282" i="45" s="1"/>
  <c r="G1281" i="45"/>
  <c r="H1281" i="45" s="1"/>
  <c r="G1280" i="45"/>
  <c r="H1280" i="45" s="1"/>
  <c r="G1279" i="45"/>
  <c r="H1279" i="45" s="1"/>
  <c r="G1278" i="45"/>
  <c r="H1278" i="45" s="1"/>
  <c r="G1277" i="45"/>
  <c r="H1277" i="45" s="1"/>
  <c r="G1274" i="45"/>
  <c r="H1274" i="45" s="1"/>
  <c r="G1271" i="45"/>
  <c r="H1271" i="45" s="1"/>
  <c r="G1264" i="45"/>
  <c r="H1264" i="45" s="1"/>
  <c r="G1263" i="45"/>
  <c r="G1262" i="45"/>
  <c r="H1262" i="45" s="1"/>
  <c r="G1261" i="45"/>
  <c r="H1261" i="45" s="1"/>
  <c r="G1260" i="45"/>
  <c r="H1260" i="45" s="1"/>
  <c r="G1259" i="45"/>
  <c r="H1259" i="45" s="1"/>
  <c r="G1258" i="45"/>
  <c r="H1258" i="45" s="1"/>
  <c r="G1256" i="45"/>
  <c r="H1256" i="45" s="1"/>
  <c r="G1255" i="45"/>
  <c r="H1255" i="45" s="1"/>
  <c r="G1254" i="45"/>
  <c r="H1254" i="45" s="1"/>
  <c r="G1252" i="45"/>
  <c r="H1252" i="45" s="1"/>
  <c r="G1249" i="45"/>
  <c r="H1249" i="45" s="1"/>
  <c r="G1248" i="45"/>
  <c r="H1248" i="45" s="1"/>
  <c r="G1247" i="45"/>
  <c r="H1247" i="45" s="1"/>
  <c r="G1246" i="45"/>
  <c r="H1246" i="45" s="1"/>
  <c r="G1245" i="45"/>
  <c r="H1245" i="45" s="1"/>
  <c r="G1243" i="45"/>
  <c r="H1243" i="45" s="1"/>
  <c r="G1242" i="45"/>
  <c r="H1242" i="45" s="1"/>
  <c r="G1241" i="45"/>
  <c r="H1241" i="45" s="1"/>
  <c r="G1240" i="45"/>
  <c r="H1240" i="45" s="1"/>
  <c r="G1239" i="45"/>
  <c r="H1239" i="45" s="1"/>
  <c r="G1237" i="45"/>
  <c r="H1237" i="45" s="1"/>
  <c r="G1236" i="45"/>
  <c r="H1236" i="45" s="1"/>
  <c r="G1235" i="45"/>
  <c r="H1235" i="45" s="1"/>
  <c r="G1233" i="45"/>
  <c r="H1233" i="45" s="1"/>
  <c r="G1232" i="45"/>
  <c r="H1232" i="45" s="1"/>
  <c r="G1229" i="45"/>
  <c r="H1229" i="45" s="1"/>
  <c r="G1228" i="45"/>
  <c r="H1228" i="45" s="1"/>
  <c r="G1227" i="45"/>
  <c r="H1227" i="45" s="1"/>
  <c r="G1226" i="45"/>
  <c r="H1226" i="45" s="1"/>
  <c r="G1225" i="45"/>
  <c r="H1225" i="45" s="1"/>
  <c r="G1223" i="45"/>
  <c r="H1223" i="45" s="1"/>
  <c r="G1222" i="45"/>
  <c r="H1222" i="45" s="1"/>
  <c r="G1220" i="45"/>
  <c r="H1220" i="45" s="1"/>
  <c r="G1219" i="45"/>
  <c r="H1219" i="45" s="1"/>
  <c r="G1218" i="45"/>
  <c r="H1218" i="45" s="1"/>
  <c r="G1216" i="45"/>
  <c r="H1216" i="45" s="1"/>
  <c r="G1213" i="45"/>
  <c r="H1213" i="45" s="1"/>
  <c r="G1212" i="45"/>
  <c r="H1212" i="45" s="1"/>
  <c r="G1210" i="45"/>
  <c r="H1210" i="45" s="1"/>
  <c r="G1207" i="45"/>
  <c r="H1207" i="45" s="1"/>
  <c r="G1205" i="45"/>
  <c r="H1205" i="45" s="1"/>
  <c r="G1203" i="45"/>
  <c r="H1203" i="45" s="1"/>
  <c r="G1201" i="45"/>
  <c r="H1201" i="45" s="1"/>
  <c r="G1199" i="45"/>
  <c r="H1199" i="45" s="1"/>
  <c r="G1197" i="45"/>
  <c r="H1197" i="45" s="1"/>
  <c r="G1196" i="45"/>
  <c r="H1196" i="45" s="1"/>
  <c r="G1195" i="45"/>
  <c r="H1195" i="45" s="1"/>
  <c r="G1194" i="45"/>
  <c r="H1194" i="45" s="1"/>
  <c r="G1193" i="45"/>
  <c r="H1193" i="45" s="1"/>
  <c r="G1192" i="45"/>
  <c r="H1192" i="45" s="1"/>
  <c r="G1191" i="45"/>
  <c r="H1191" i="45" s="1"/>
  <c r="G1190" i="45"/>
  <c r="H1190" i="45" s="1"/>
  <c r="G1189" i="45"/>
  <c r="H1189" i="45" s="1"/>
  <c r="G1188" i="45"/>
  <c r="H1188" i="45" s="1"/>
  <c r="G1185" i="45"/>
  <c r="H1185" i="45" s="1"/>
  <c r="G1184" i="45"/>
  <c r="H1184" i="45" s="1"/>
  <c r="G1182" i="45"/>
  <c r="H1182" i="45" s="1"/>
  <c r="G1181" i="45"/>
  <c r="H1181" i="45" s="1"/>
  <c r="G1179" i="45"/>
  <c r="H1179" i="45" s="1"/>
  <c r="G1177" i="45"/>
  <c r="H1177" i="45" s="1"/>
  <c r="G1176" i="45"/>
  <c r="H1176" i="45" s="1"/>
  <c r="G1172" i="45"/>
  <c r="H1172" i="45" s="1"/>
  <c r="G1169" i="45"/>
  <c r="H1169" i="45" s="1"/>
  <c r="G1167" i="45"/>
  <c r="H1167" i="45" s="1"/>
  <c r="G1165" i="45"/>
  <c r="H1165" i="45" s="1"/>
  <c r="G1164" i="45"/>
  <c r="H1164" i="45" s="1"/>
  <c r="G1161" i="45"/>
  <c r="H1161" i="45" s="1"/>
  <c r="G1160" i="45"/>
  <c r="H1160" i="45" s="1"/>
  <c r="G1158" i="45"/>
  <c r="H1158" i="45" s="1"/>
  <c r="G1156" i="45"/>
  <c r="H1156" i="45" s="1"/>
  <c r="G1155" i="45"/>
  <c r="H1155" i="45" s="1"/>
  <c r="G1154" i="45"/>
  <c r="H1154" i="45" s="1"/>
  <c r="G1153" i="45"/>
  <c r="H1153" i="45" s="1"/>
  <c r="G1401" i="45"/>
  <c r="H1401" i="45" s="1"/>
  <c r="G1400" i="45"/>
  <c r="H1400" i="45" s="1"/>
  <c r="G1398" i="45"/>
  <c r="H1398" i="45" s="1"/>
  <c r="G1397" i="45"/>
  <c r="H1397" i="45" s="1"/>
  <c r="G1396" i="45"/>
  <c r="H1396" i="45" s="1"/>
  <c r="G1395" i="45"/>
  <c r="H1395" i="45" s="1"/>
  <c r="G1393" i="45"/>
  <c r="H1393" i="45" s="1"/>
  <c r="G1392" i="45"/>
  <c r="H1392" i="45" s="1"/>
  <c r="G1389" i="45"/>
  <c r="H1389" i="45" s="1"/>
  <c r="G1388" i="45"/>
  <c r="H1388" i="45" s="1"/>
  <c r="G1387" i="45"/>
  <c r="H1387" i="45" s="1"/>
  <c r="G1386" i="45"/>
  <c r="H1386" i="45" s="1"/>
  <c r="G1383" i="45"/>
  <c r="H1383" i="45" s="1"/>
  <c r="G1382" i="45"/>
  <c r="H1382" i="45" s="1"/>
  <c r="G1381" i="45"/>
  <c r="H1381" i="45" s="1"/>
  <c r="G1380" i="45"/>
  <c r="H1380" i="45" s="1"/>
  <c r="G1379" i="45"/>
  <c r="H1379" i="45" s="1"/>
  <c r="G1378" i="45"/>
  <c r="H1378" i="45" s="1"/>
  <c r="G1377" i="45"/>
  <c r="H1377" i="45" s="1"/>
  <c r="G1375" i="45"/>
  <c r="H1375" i="45" s="1"/>
  <c r="G1374" i="45"/>
  <c r="H1374" i="45" s="1"/>
  <c r="G1372" i="45"/>
  <c r="H1372" i="45" s="1"/>
  <c r="G1371" i="45"/>
  <c r="H1371" i="45" s="1"/>
  <c r="G1370" i="45"/>
  <c r="H1370" i="45" s="1"/>
  <c r="G1369" i="45"/>
  <c r="H1369" i="45" s="1"/>
  <c r="G1368" i="45"/>
  <c r="H1368" i="45" s="1"/>
  <c r="G1367" i="45"/>
  <c r="H1367" i="45" s="1"/>
  <c r="G1366" i="45"/>
  <c r="H1366" i="45" s="1"/>
  <c r="G1365" i="45"/>
  <c r="H1365" i="45" s="1"/>
  <c r="G1364" i="45"/>
  <c r="H1364" i="45" s="1"/>
  <c r="G1363" i="45"/>
  <c r="H1363" i="45" s="1"/>
  <c r="G1362" i="45"/>
  <c r="H1362" i="45" s="1"/>
  <c r="G1361" i="45"/>
  <c r="H1361" i="45" s="1"/>
  <c r="G1360" i="45"/>
  <c r="H1360" i="45" s="1"/>
  <c r="G1359" i="45"/>
  <c r="H1359" i="45" s="1"/>
  <c r="G1358" i="45"/>
  <c r="H1358" i="45" s="1"/>
  <c r="G1357" i="45"/>
  <c r="H1357" i="45" s="1"/>
  <c r="G1356" i="45"/>
  <c r="H1356" i="45" s="1"/>
  <c r="G1355" i="45"/>
  <c r="H1355" i="45" s="1"/>
  <c r="G1354" i="45"/>
  <c r="H1354" i="45" s="1"/>
  <c r="G1353" i="45"/>
  <c r="H1353" i="45" s="1"/>
  <c r="G1352" i="45"/>
  <c r="H1352" i="45" s="1"/>
  <c r="G1351" i="45"/>
  <c r="H1351" i="45" s="1"/>
  <c r="G1350" i="45"/>
  <c r="H1350" i="45" s="1"/>
  <c r="G1349" i="45"/>
  <c r="H1349" i="45" s="1"/>
  <c r="G1347" i="45"/>
  <c r="H1347" i="45" s="1"/>
  <c r="G1346" i="45"/>
  <c r="H1346" i="45" s="1"/>
  <c r="G1345" i="45"/>
  <c r="H1345" i="45" s="1"/>
  <c r="G1343" i="45"/>
  <c r="H1343" i="45" s="1"/>
  <c r="G1342" i="45"/>
  <c r="H1342" i="45" s="1"/>
  <c r="G1341" i="45"/>
  <c r="H1341" i="45" s="1"/>
  <c r="G1340" i="45"/>
  <c r="H1340" i="45" s="1"/>
  <c r="G1339" i="45"/>
  <c r="H1339" i="45" s="1"/>
  <c r="G1338" i="45"/>
  <c r="H1338" i="45" s="1"/>
  <c r="G1337" i="45"/>
  <c r="H1337" i="45" s="1"/>
  <c r="G1336" i="45"/>
  <c r="H1336" i="45" s="1"/>
  <c r="G1334" i="45"/>
  <c r="H1334" i="45" s="1"/>
  <c r="G1332" i="45"/>
  <c r="H1332" i="45" s="1"/>
  <c r="G1331" i="45"/>
  <c r="H1331" i="45" s="1"/>
  <c r="G1330" i="45"/>
  <c r="H1330" i="45" s="1"/>
  <c r="G1328" i="45"/>
  <c r="H1328" i="45" s="1"/>
  <c r="G1327" i="45"/>
  <c r="H1327" i="45" s="1"/>
  <c r="G1326" i="45"/>
  <c r="H1326" i="45" s="1"/>
  <c r="G1325" i="45"/>
  <c r="H1325" i="45" s="1"/>
  <c r="G1324" i="45"/>
  <c r="H1324" i="45" s="1"/>
  <c r="G1323" i="45"/>
  <c r="H1323" i="45" s="1"/>
  <c r="D56" i="51"/>
  <c r="D55" i="51"/>
  <c r="D54" i="51"/>
  <c r="D53" i="51"/>
  <c r="D52" i="51"/>
  <c r="D51" i="51"/>
  <c r="D50" i="51"/>
  <c r="G1322" i="45"/>
  <c r="H1322" i="45" s="1"/>
  <c r="G1321" i="45"/>
  <c r="H1321" i="45" s="1"/>
  <c r="G1320" i="45"/>
  <c r="H1320" i="45" s="1"/>
  <c r="G1319" i="45"/>
  <c r="H1319" i="45" s="1"/>
  <c r="G1318" i="45"/>
  <c r="H1318" i="45" s="1"/>
  <c r="G1317" i="45"/>
  <c r="H1317" i="45" s="1"/>
  <c r="G1315" i="45"/>
  <c r="H1315" i="45" s="1"/>
  <c r="G1313" i="45"/>
  <c r="H1313" i="45" s="1"/>
  <c r="G1311" i="45"/>
  <c r="H1311" i="45" s="1"/>
  <c r="G1310" i="45"/>
  <c r="H1310" i="45" s="1"/>
  <c r="G1309" i="45"/>
  <c r="H1309" i="45" s="1"/>
  <c r="G1308" i="45"/>
  <c r="H1308" i="45" s="1"/>
  <c r="G1307" i="45"/>
  <c r="H1307" i="45" s="1"/>
  <c r="G1306" i="45"/>
  <c r="H1306" i="45" s="1"/>
  <c r="G1305" i="45"/>
  <c r="H1305" i="45" s="1"/>
  <c r="G1304" i="45"/>
  <c r="H1304" i="45" s="1"/>
  <c r="G1303" i="45"/>
  <c r="H1303" i="45" s="1"/>
  <c r="G1302" i="45"/>
  <c r="H1302" i="45" s="1"/>
  <c r="G1301" i="45"/>
  <c r="H1301" i="45" s="1"/>
  <c r="G1300" i="45"/>
  <c r="H1300" i="45" s="1"/>
  <c r="G1299" i="45"/>
  <c r="H1299" i="45" s="1"/>
  <c r="G1297" i="45"/>
  <c r="H1297" i="45" s="1"/>
  <c r="H1263" i="45"/>
  <c r="G1151" i="45"/>
  <c r="H1151" i="45" s="1"/>
  <c r="G1150" i="45"/>
  <c r="H1150" i="45" s="1"/>
  <c r="G1148" i="45"/>
  <c r="H1148" i="45" s="1"/>
  <c r="G1147" i="45"/>
  <c r="H1147" i="45" s="1"/>
  <c r="G1146" i="45"/>
  <c r="H1146" i="45" s="1"/>
  <c r="G1145" i="45"/>
  <c r="H1145" i="45" s="1"/>
  <c r="G1144" i="45"/>
  <c r="H1144" i="45" s="1"/>
  <c r="G1143" i="45"/>
  <c r="H1143" i="45" s="1"/>
  <c r="G1142" i="45"/>
  <c r="H1142" i="45" s="1"/>
  <c r="G1141" i="45"/>
  <c r="H1141" i="45" s="1"/>
  <c r="G1140" i="45"/>
  <c r="H1140" i="45" s="1"/>
  <c r="G1138" i="45"/>
  <c r="H1138" i="45" s="1"/>
  <c r="G1137" i="45"/>
  <c r="H1137" i="45" s="1"/>
  <c r="G1134" i="45"/>
  <c r="H1134" i="45" s="1"/>
  <c r="G1132" i="45"/>
  <c r="H1132" i="45" s="1"/>
  <c r="G1131" i="45"/>
  <c r="H1131" i="45" s="1"/>
  <c r="G1130" i="45"/>
  <c r="H1130" i="45" s="1"/>
  <c r="G1129" i="45"/>
  <c r="H1129" i="45" s="1"/>
  <c r="G1128" i="45"/>
  <c r="H1128" i="45" s="1"/>
  <c r="G1127" i="45"/>
  <c r="H1127" i="45" s="1"/>
  <c r="G1126" i="45"/>
  <c r="H1126" i="45" s="1"/>
  <c r="G1125" i="45"/>
  <c r="H1125" i="45" s="1"/>
  <c r="G1124" i="45"/>
  <c r="H1124" i="45" s="1"/>
  <c r="G1123" i="45"/>
  <c r="H1123" i="45" s="1"/>
  <c r="G1121" i="45"/>
  <c r="H1121" i="45" s="1"/>
  <c r="G1120" i="45"/>
  <c r="H1120" i="45" s="1"/>
  <c r="G1119" i="45"/>
  <c r="H1119" i="45" s="1"/>
  <c r="G1118" i="45"/>
  <c r="H1118" i="45" s="1"/>
  <c r="G1117" i="45"/>
  <c r="H1117" i="45" s="1"/>
  <c r="G1114" i="45"/>
  <c r="H1114" i="45" s="1"/>
  <c r="G1112" i="45"/>
  <c r="H1112" i="45" s="1"/>
  <c r="G1111" i="45"/>
  <c r="H1111" i="45" s="1"/>
  <c r="G1110" i="45"/>
  <c r="H1110" i="45" s="1"/>
  <c r="G1108" i="45"/>
  <c r="H1108" i="45" s="1"/>
  <c r="G1107" i="45"/>
  <c r="H1107" i="45" s="1"/>
  <c r="G1105" i="45"/>
  <c r="H1105" i="45" s="1"/>
  <c r="G1104" i="45"/>
  <c r="H1104" i="45" s="1"/>
  <c r="G1103" i="45"/>
  <c r="H1103" i="45" s="1"/>
  <c r="G1102" i="45"/>
  <c r="H1102" i="45" s="1"/>
  <c r="G1101" i="45"/>
  <c r="H1101" i="45" s="1"/>
  <c r="G1100" i="45"/>
  <c r="H1100" i="45" s="1"/>
  <c r="G1099" i="45"/>
  <c r="H1099" i="45" s="1"/>
  <c r="G1098" i="45"/>
  <c r="H1098" i="45" s="1"/>
  <c r="G1097" i="45"/>
  <c r="H1097" i="45" s="1"/>
  <c r="G1096" i="45"/>
  <c r="H1096" i="45" s="1"/>
  <c r="G1093" i="45"/>
  <c r="H1093" i="45" s="1"/>
  <c r="G1092" i="45"/>
  <c r="H1092" i="45" s="1"/>
  <c r="G1091" i="45"/>
  <c r="H1091" i="45" s="1"/>
  <c r="G1090" i="45"/>
  <c r="H1090" i="45" s="1"/>
  <c r="G1089" i="45"/>
  <c r="H1089" i="45" s="1"/>
  <c r="G1088" i="45"/>
  <c r="H1088" i="45" s="1"/>
  <c r="G1087" i="45"/>
  <c r="H1087" i="45" s="1"/>
  <c r="G1086" i="45"/>
  <c r="H1086" i="45" s="1"/>
  <c r="G1085" i="45"/>
  <c r="H1085" i="45" s="1"/>
  <c r="G1084" i="45"/>
  <c r="H1084" i="45" s="1"/>
  <c r="G1083" i="45"/>
  <c r="H1083" i="45" s="1"/>
  <c r="G1082" i="45"/>
  <c r="H1082" i="45" s="1"/>
  <c r="G1081" i="45"/>
  <c r="H1081" i="45" s="1"/>
  <c r="G1080" i="45"/>
  <c r="H1080" i="45" s="1"/>
  <c r="G1079" i="45"/>
  <c r="H1079" i="45" s="1"/>
  <c r="G1078" i="45"/>
  <c r="H1078" i="45" s="1"/>
  <c r="G1077" i="45"/>
  <c r="H1077" i="45" s="1"/>
  <c r="G1076" i="45"/>
  <c r="H1076" i="45" s="1"/>
  <c r="G1075" i="45"/>
  <c r="H1075" i="45" s="1"/>
  <c r="G1073" i="45"/>
  <c r="H1073" i="45" s="1"/>
  <c r="G1072" i="45"/>
  <c r="H1072" i="45" s="1"/>
  <c r="G1071" i="45"/>
  <c r="H1071" i="45" s="1"/>
  <c r="G1070" i="45"/>
  <c r="H1070" i="45" s="1"/>
  <c r="G1069" i="45"/>
  <c r="H1069" i="45" s="1"/>
  <c r="G1068" i="45"/>
  <c r="H1068" i="45" s="1"/>
  <c r="G1067" i="45"/>
  <c r="H1067" i="45" s="1"/>
  <c r="G1066" i="45"/>
  <c r="H1066" i="45" s="1"/>
  <c r="G1065" i="45"/>
  <c r="H1065" i="45" s="1"/>
  <c r="G1064" i="45"/>
  <c r="H1064" i="45" s="1"/>
  <c r="G1063" i="45"/>
  <c r="H1063" i="45" s="1"/>
  <c r="G1062" i="45"/>
  <c r="H1062" i="45" s="1"/>
  <c r="G1061" i="45"/>
  <c r="H1061" i="45" s="1"/>
  <c r="G1060" i="45"/>
  <c r="H1060" i="45" s="1"/>
  <c r="D56" i="52"/>
  <c r="D55" i="52"/>
  <c r="D54" i="52"/>
  <c r="D53" i="52"/>
  <c r="D52" i="52"/>
  <c r="D51" i="52"/>
  <c r="D50" i="52"/>
  <c r="G1059" i="45"/>
  <c r="H1059" i="45" s="1"/>
  <c r="G1058" i="45"/>
  <c r="H1058" i="45" s="1"/>
  <c r="G1057" i="45"/>
  <c r="H1057" i="45" s="1"/>
  <c r="G1056" i="45"/>
  <c r="H1056" i="45" s="1"/>
  <c r="G1055" i="45"/>
  <c r="H1055" i="45" s="1"/>
  <c r="G1054" i="45"/>
  <c r="H1054" i="45" s="1"/>
  <c r="G1053" i="45"/>
  <c r="H1053" i="45" s="1"/>
  <c r="G1052" i="45"/>
  <c r="H1052" i="45" s="1"/>
  <c r="G1051" i="45"/>
  <c r="H1051" i="45" s="1"/>
  <c r="G1050" i="45"/>
  <c r="H1050" i="45" s="1"/>
  <c r="G1049" i="45"/>
  <c r="H1049" i="45" s="1"/>
  <c r="G1048" i="45"/>
  <c r="H1048" i="45" s="1"/>
  <c r="G1047" i="45"/>
  <c r="H1047" i="45" s="1"/>
  <c r="G1046" i="45"/>
  <c r="H1046" i="45" s="1"/>
  <c r="G1045" i="45"/>
  <c r="H1045" i="45" s="1"/>
  <c r="G1044" i="45"/>
  <c r="H1044" i="45" s="1"/>
  <c r="G1043" i="45"/>
  <c r="H1043" i="45" s="1"/>
  <c r="G1042" i="45"/>
  <c r="H1042" i="45" s="1"/>
  <c r="G1041" i="45"/>
  <c r="H1041" i="45" s="1"/>
  <c r="G1040" i="45"/>
  <c r="H1040" i="45" s="1"/>
  <c r="G1039" i="45"/>
  <c r="H1039" i="45" s="1"/>
  <c r="G1038" i="45"/>
  <c r="H1038" i="45" s="1"/>
  <c r="G1037" i="45"/>
  <c r="H1037" i="45" s="1"/>
  <c r="G1036" i="45"/>
  <c r="H1036" i="45" s="1"/>
  <c r="G1034" i="45"/>
  <c r="H1034" i="45" s="1"/>
  <c r="G1033" i="45"/>
  <c r="H1033" i="45" s="1"/>
  <c r="G1032" i="45"/>
  <c r="H1032" i="45" s="1"/>
  <c r="G1031" i="45"/>
  <c r="H1031" i="45" s="1"/>
  <c r="G1030" i="45"/>
  <c r="H1030" i="45" s="1"/>
  <c r="G1028" i="45"/>
  <c r="H1028" i="45" s="1"/>
  <c r="G1027" i="45"/>
  <c r="H1027" i="45" s="1"/>
  <c r="G1026" i="45"/>
  <c r="H1026" i="45" s="1"/>
  <c r="G1025" i="45"/>
  <c r="H1025" i="45" s="1"/>
  <c r="G1024" i="45"/>
  <c r="H1024" i="45" s="1"/>
  <c r="G1023" i="45"/>
  <c r="H1023" i="45" s="1"/>
  <c r="G1022" i="45"/>
  <c r="H1022" i="45" s="1"/>
  <c r="G1021" i="45"/>
  <c r="H1021" i="45" s="1"/>
  <c r="G1020" i="45"/>
  <c r="H1020" i="45" s="1"/>
  <c r="G1019" i="45"/>
  <c r="H1019" i="45" s="1"/>
  <c r="G1018" i="45"/>
  <c r="H1018" i="45" s="1"/>
  <c r="G1017" i="45"/>
  <c r="H1017" i="45" s="1"/>
  <c r="G1016" i="45"/>
  <c r="H1016" i="45" s="1"/>
  <c r="G1015" i="45"/>
  <c r="H1015" i="45" s="1"/>
  <c r="G1014" i="45"/>
  <c r="H1014" i="45" s="1"/>
  <c r="G1013" i="45"/>
  <c r="H1013" i="45" s="1"/>
  <c r="G1012" i="45"/>
  <c r="H1012" i="45" s="1"/>
  <c r="G1010" i="45"/>
  <c r="H1010" i="45" s="1"/>
  <c r="G1009" i="45"/>
  <c r="H1009" i="45" s="1"/>
  <c r="G1008" i="45"/>
  <c r="H1008" i="45" s="1"/>
  <c r="G1007" i="45"/>
  <c r="H1007" i="45" s="1"/>
  <c r="G1006" i="45"/>
  <c r="H1006" i="45" s="1"/>
  <c r="G1005" i="45"/>
  <c r="H1005" i="45" s="1"/>
  <c r="G1004" i="45"/>
  <c r="H1004" i="45" s="1"/>
  <c r="G1003" i="45"/>
  <c r="H1003" i="45" s="1"/>
  <c r="G1002" i="45"/>
  <c r="H1002" i="45" s="1"/>
  <c r="G1001" i="45"/>
  <c r="H1001" i="45" s="1"/>
  <c r="G1000" i="45"/>
  <c r="H1000" i="45" s="1"/>
  <c r="G999" i="45"/>
  <c r="H999" i="45" s="1"/>
  <c r="G998" i="45"/>
  <c r="H998" i="45" s="1"/>
  <c r="G997" i="45"/>
  <c r="H997" i="45" s="1"/>
  <c r="G996" i="45"/>
  <c r="H996" i="45" s="1"/>
  <c r="G995" i="45"/>
  <c r="H995" i="45" s="1"/>
  <c r="G994" i="45"/>
  <c r="H994" i="45" s="1"/>
  <c r="G993" i="45"/>
  <c r="H993" i="45" s="1"/>
  <c r="G992" i="45"/>
  <c r="H992" i="45" s="1"/>
  <c r="G991" i="45"/>
  <c r="H991" i="45" s="1"/>
  <c r="G990" i="45"/>
  <c r="H990" i="45" s="1"/>
  <c r="G989" i="45"/>
  <c r="H989" i="45" s="1"/>
  <c r="G988" i="45"/>
  <c r="H988" i="45" s="1"/>
  <c r="G987" i="45"/>
  <c r="H987" i="45" s="1"/>
  <c r="G986" i="45"/>
  <c r="H986" i="45" s="1"/>
  <c r="G985" i="45"/>
  <c r="H985" i="45" s="1"/>
  <c r="G984" i="45"/>
  <c r="H984" i="45" s="1"/>
  <c r="G983" i="45"/>
  <c r="H983" i="45" s="1"/>
  <c r="G982" i="45"/>
  <c r="H982" i="45" s="1"/>
  <c r="G981" i="45"/>
  <c r="H981" i="45" s="1"/>
  <c r="G980" i="45"/>
  <c r="H980" i="45" s="1"/>
  <c r="G979" i="45"/>
  <c r="H979" i="45" s="1"/>
  <c r="G978" i="45"/>
  <c r="H978" i="45" s="1"/>
  <c r="G977" i="45"/>
  <c r="H977" i="45" s="1"/>
  <c r="G976" i="45"/>
  <c r="H976" i="45" s="1"/>
  <c r="G975" i="45"/>
  <c r="H975" i="45" s="1"/>
  <c r="G974" i="45"/>
  <c r="H974" i="45" s="1"/>
  <c r="G973" i="45"/>
  <c r="H973" i="45" s="1"/>
  <c r="G972" i="45"/>
  <c r="H972" i="45" s="1"/>
  <c r="G971" i="45"/>
  <c r="H971" i="45" s="1"/>
  <c r="G970" i="45"/>
  <c r="H970" i="45" s="1"/>
  <c r="G969" i="45"/>
  <c r="H969" i="45" s="1"/>
  <c r="G968" i="45"/>
  <c r="H968" i="45" s="1"/>
  <c r="G967" i="45"/>
  <c r="H967" i="45" s="1"/>
  <c r="G966" i="45"/>
  <c r="H966" i="45" s="1"/>
  <c r="G965" i="45"/>
  <c r="H965" i="45" s="1"/>
  <c r="G964" i="45"/>
  <c r="H964" i="45" s="1"/>
  <c r="G963" i="45"/>
  <c r="H963" i="45" s="1"/>
  <c r="G962" i="45"/>
  <c r="H962" i="45" s="1"/>
  <c r="G961" i="45"/>
  <c r="H961" i="45" s="1"/>
  <c r="G960" i="45"/>
  <c r="H960" i="45" s="1"/>
  <c r="G959" i="45"/>
  <c r="H959" i="45" s="1"/>
  <c r="G958" i="45"/>
  <c r="H958" i="45" s="1"/>
  <c r="G957" i="45"/>
  <c r="H957" i="45" s="1"/>
  <c r="G955" i="45"/>
  <c r="H955" i="45" s="1"/>
  <c r="G954" i="45"/>
  <c r="H954" i="45" s="1"/>
  <c r="G953" i="45"/>
  <c r="H953" i="45" s="1"/>
  <c r="G952" i="45"/>
  <c r="H952" i="45" s="1"/>
  <c r="G951" i="45"/>
  <c r="H951" i="45" s="1"/>
  <c r="G950" i="45"/>
  <c r="H950" i="45" s="1"/>
  <c r="G948" i="45"/>
  <c r="H948" i="45" s="1"/>
  <c r="G947" i="45"/>
  <c r="H947" i="45" s="1"/>
  <c r="G946" i="45"/>
  <c r="H946" i="45" s="1"/>
  <c r="G945" i="45"/>
  <c r="H945" i="45" s="1"/>
  <c r="G944" i="45"/>
  <c r="H944" i="45" s="1"/>
  <c r="G943" i="45"/>
  <c r="H943" i="45" s="1"/>
  <c r="G942" i="45"/>
  <c r="H942" i="45" s="1"/>
  <c r="G941" i="45"/>
  <c r="H941" i="45" s="1"/>
  <c r="G940" i="45"/>
  <c r="H940" i="45" s="1"/>
  <c r="G938" i="45"/>
  <c r="H938" i="45" s="1"/>
  <c r="G937" i="45"/>
  <c r="H937" i="45" s="1"/>
  <c r="G936" i="45"/>
  <c r="H936" i="45" s="1"/>
  <c r="G935" i="45"/>
  <c r="H935" i="45" s="1"/>
  <c r="G934" i="45"/>
  <c r="H934" i="45" s="1"/>
  <c r="G932" i="45"/>
  <c r="H932" i="45" s="1"/>
  <c r="G931" i="45"/>
  <c r="H931" i="45" s="1"/>
  <c r="G929" i="45"/>
  <c r="H929" i="45" s="1"/>
  <c r="G928" i="45"/>
  <c r="H928" i="45" s="1"/>
  <c r="G927" i="45"/>
  <c r="H927" i="45" s="1"/>
  <c r="G926" i="45"/>
  <c r="H926" i="45" s="1"/>
  <c r="G925" i="45"/>
  <c r="H925" i="45" s="1"/>
  <c r="G924" i="45"/>
  <c r="H924" i="45" s="1"/>
  <c r="G923" i="45"/>
  <c r="H923" i="45" s="1"/>
  <c r="G922" i="45"/>
  <c r="H922" i="45" s="1"/>
  <c r="G920" i="45"/>
  <c r="H920" i="45" s="1"/>
  <c r="G918" i="45"/>
  <c r="H918" i="45" s="1"/>
  <c r="G917" i="45"/>
  <c r="H917" i="45" s="1"/>
  <c r="G914" i="45"/>
  <c r="H914" i="45" s="1"/>
  <c r="G913" i="45"/>
  <c r="H913" i="45" s="1"/>
  <c r="G912" i="45"/>
  <c r="H912" i="45" s="1"/>
  <c r="G909" i="45"/>
  <c r="H909" i="45" s="1"/>
  <c r="G908" i="45"/>
  <c r="H908" i="45" s="1"/>
  <c r="G906" i="45"/>
  <c r="H906" i="45" s="1"/>
  <c r="G905" i="45"/>
  <c r="H905" i="45" s="1"/>
  <c r="G904" i="45"/>
  <c r="H904" i="45" s="1"/>
  <c r="G903" i="45"/>
  <c r="H903" i="45" s="1"/>
  <c r="G902" i="45"/>
  <c r="H902" i="45" s="1"/>
  <c r="G901" i="45"/>
  <c r="H901" i="45" s="1"/>
  <c r="G900" i="45"/>
  <c r="H900" i="45" s="1"/>
  <c r="G899" i="45"/>
  <c r="H899" i="45" s="1"/>
  <c r="G898" i="45"/>
  <c r="H898" i="45" s="1"/>
  <c r="G897" i="45"/>
  <c r="H897" i="45" s="1"/>
  <c r="G896" i="45"/>
  <c r="H896" i="45" s="1"/>
  <c r="G895" i="45"/>
  <c r="H895" i="45" s="1"/>
  <c r="G883" i="45"/>
  <c r="H883" i="45" s="1"/>
  <c r="G894" i="45"/>
  <c r="H894" i="45" s="1"/>
  <c r="G893" i="45"/>
  <c r="H893" i="45" s="1"/>
  <c r="G892" i="45"/>
  <c r="H892" i="45" s="1"/>
  <c r="G891" i="45"/>
  <c r="H891" i="45" s="1"/>
  <c r="G890" i="45"/>
  <c r="H890" i="45" s="1"/>
  <c r="G889" i="45"/>
  <c r="H889" i="45" s="1"/>
  <c r="G888" i="45"/>
  <c r="H888" i="45" s="1"/>
  <c r="G886" i="45"/>
  <c r="H886" i="45" s="1"/>
  <c r="G885" i="45"/>
  <c r="H885" i="45" s="1"/>
  <c r="G884" i="45"/>
  <c r="H884" i="45" s="1"/>
  <c r="G880" i="45"/>
  <c r="H880" i="45" s="1"/>
  <c r="G878" i="45"/>
  <c r="H878" i="45" s="1"/>
  <c r="G877" i="45"/>
  <c r="H877" i="45" s="1"/>
  <c r="G874" i="45"/>
  <c r="H874" i="45" s="1"/>
  <c r="G873" i="45"/>
  <c r="H873" i="45" s="1"/>
  <c r="G872" i="45"/>
  <c r="H872" i="45" s="1"/>
  <c r="G870" i="45"/>
  <c r="H870" i="45" s="1"/>
  <c r="G868" i="45"/>
  <c r="H868" i="45" s="1"/>
  <c r="G867" i="45"/>
  <c r="H867" i="45" s="1"/>
  <c r="G865" i="45"/>
  <c r="H865" i="45" s="1"/>
  <c r="G862" i="45"/>
  <c r="H862" i="45" s="1"/>
  <c r="G859" i="45"/>
  <c r="H859" i="45" s="1"/>
  <c r="G857" i="45"/>
  <c r="H857" i="45" s="1"/>
  <c r="G856" i="45"/>
  <c r="H856" i="45" s="1"/>
  <c r="G855" i="45"/>
  <c r="H855" i="45" s="1"/>
  <c r="G854" i="45"/>
  <c r="H854" i="45" s="1"/>
  <c r="G853" i="45"/>
  <c r="H853" i="45" s="1"/>
  <c r="G852" i="45"/>
  <c r="H852" i="45" s="1"/>
  <c r="G850" i="45"/>
  <c r="H850" i="45" s="1"/>
  <c r="G849" i="45"/>
  <c r="H849" i="45" s="1"/>
  <c r="G848" i="45"/>
  <c r="H848" i="45" s="1"/>
  <c r="G847" i="45"/>
  <c r="H847" i="45" s="1"/>
  <c r="D56" i="53"/>
  <c r="D55" i="53"/>
  <c r="D54" i="53"/>
  <c r="D53" i="53"/>
  <c r="D52" i="53"/>
  <c r="D51" i="53"/>
  <c r="D50" i="53"/>
  <c r="G845" i="45"/>
  <c r="H845" i="45" s="1"/>
  <c r="G842" i="45"/>
  <c r="H842" i="45" s="1"/>
  <c r="G840" i="45"/>
  <c r="H840" i="45" s="1"/>
  <c r="G839" i="45"/>
  <c r="H839" i="45" s="1"/>
  <c r="G836" i="45"/>
  <c r="H836" i="45" s="1"/>
  <c r="G835" i="45"/>
  <c r="H835" i="45" s="1"/>
  <c r="G834" i="45"/>
  <c r="H834" i="45" s="1"/>
  <c r="G833" i="45"/>
  <c r="H833" i="45" s="1"/>
  <c r="G832" i="45"/>
  <c r="H832" i="45" s="1"/>
  <c r="G831" i="45"/>
  <c r="H831" i="45" s="1"/>
  <c r="G829" i="45"/>
  <c r="H829" i="45" s="1"/>
  <c r="G828" i="45"/>
  <c r="H828" i="45" s="1"/>
  <c r="G827" i="45"/>
  <c r="H827" i="45" s="1"/>
  <c r="G825" i="45"/>
  <c r="H825" i="45" s="1"/>
  <c r="G824" i="45"/>
  <c r="H824" i="45" s="1"/>
  <c r="G823" i="45"/>
  <c r="H823" i="45" s="1"/>
  <c r="G822" i="45"/>
  <c r="H822" i="45" s="1"/>
  <c r="G821" i="45"/>
  <c r="H821" i="45" s="1"/>
  <c r="G820" i="45"/>
  <c r="H820" i="45" s="1"/>
  <c r="G819" i="45"/>
  <c r="H819" i="45" s="1"/>
  <c r="G817" i="45"/>
  <c r="H817" i="45" s="1"/>
  <c r="G816" i="45"/>
  <c r="H816" i="45" s="1"/>
  <c r="G815" i="45"/>
  <c r="H815" i="45" s="1"/>
  <c r="G814" i="45"/>
  <c r="H814" i="45" s="1"/>
  <c r="G813" i="45"/>
  <c r="H813" i="45" s="1"/>
  <c r="G810" i="45"/>
  <c r="H810" i="45" s="1"/>
  <c r="G809" i="45"/>
  <c r="H809" i="45" s="1"/>
  <c r="G806" i="45"/>
  <c r="H806" i="45" s="1"/>
  <c r="G805" i="45"/>
  <c r="H805" i="45" s="1"/>
  <c r="G804" i="45"/>
  <c r="H804" i="45" s="1"/>
  <c r="G803" i="45"/>
  <c r="H803" i="45" s="1"/>
  <c r="G802" i="45"/>
  <c r="H802" i="45" s="1"/>
  <c r="G801" i="45"/>
  <c r="H801" i="45" s="1"/>
  <c r="G800" i="45"/>
  <c r="H800" i="45" s="1"/>
  <c r="G799" i="45"/>
  <c r="H799" i="45" s="1"/>
  <c r="G798" i="45"/>
  <c r="H798" i="45" s="1"/>
  <c r="G795" i="45"/>
  <c r="H795" i="45" s="1"/>
  <c r="G794" i="45"/>
  <c r="H794" i="45" s="1"/>
  <c r="G791" i="45"/>
  <c r="H791" i="45" s="1"/>
  <c r="G790" i="45"/>
  <c r="H790" i="45" s="1"/>
  <c r="G787" i="45"/>
  <c r="H787" i="45" s="1"/>
  <c r="G786" i="45"/>
  <c r="H786" i="45" s="1"/>
  <c r="G785" i="45"/>
  <c r="H785" i="45" s="1"/>
  <c r="G784" i="45"/>
  <c r="H784" i="45" s="1"/>
  <c r="G783" i="45"/>
  <c r="H783" i="45" s="1"/>
  <c r="G781" i="45"/>
  <c r="H781" i="45" s="1"/>
  <c r="G780" i="45"/>
  <c r="H780" i="45" s="1"/>
  <c r="G779" i="45"/>
  <c r="H779" i="45" s="1"/>
  <c r="G778" i="45"/>
  <c r="H778" i="45" s="1"/>
  <c r="G777" i="45"/>
  <c r="H777" i="45" s="1"/>
  <c r="G776" i="45"/>
  <c r="H776" i="45" s="1"/>
  <c r="G775" i="45"/>
  <c r="H775" i="45" s="1"/>
  <c r="G774" i="45"/>
  <c r="H774" i="45" s="1"/>
  <c r="G773" i="45"/>
  <c r="H773" i="45" s="1"/>
  <c r="G772" i="45"/>
  <c r="H772" i="45" s="1"/>
  <c r="G771" i="45"/>
  <c r="H771" i="45" s="1"/>
  <c r="G770" i="45"/>
  <c r="H770" i="45" s="1"/>
  <c r="G769" i="45"/>
  <c r="H769" i="45" s="1"/>
  <c r="G767" i="45"/>
  <c r="H767" i="45" s="1"/>
  <c r="G1986" i="45"/>
  <c r="H1986" i="45" s="1"/>
  <c r="G1983" i="45"/>
  <c r="H1983" i="45" s="1"/>
  <c r="G766" i="45"/>
  <c r="H766" i="45" s="1"/>
  <c r="G765" i="45"/>
  <c r="H765" i="45" s="1"/>
  <c r="G764" i="45"/>
  <c r="H764" i="45" s="1"/>
  <c r="G763" i="45"/>
  <c r="H763" i="45" s="1"/>
  <c r="G1981" i="45"/>
  <c r="H1981" i="45" s="1"/>
  <c r="G762" i="45"/>
  <c r="H762" i="45" s="1"/>
  <c r="G1969" i="45"/>
  <c r="H1969" i="45" s="1"/>
  <c r="G1966" i="45"/>
  <c r="H1966" i="45" s="1"/>
  <c r="G761" i="45"/>
  <c r="H761" i="45" s="1"/>
  <c r="G760" i="45"/>
  <c r="H760" i="45" s="1"/>
  <c r="G759" i="45"/>
  <c r="H759" i="45" s="1"/>
  <c r="G758" i="45"/>
  <c r="H758" i="45" s="1"/>
  <c r="G757" i="45"/>
  <c r="H757" i="45" s="1"/>
  <c r="G756" i="45"/>
  <c r="H756" i="45" s="1"/>
  <c r="G755" i="45"/>
  <c r="H755" i="45" s="1"/>
  <c r="G754" i="45"/>
  <c r="H754" i="45" s="1"/>
  <c r="G753" i="45"/>
  <c r="H753" i="45" s="1"/>
  <c r="G752" i="45"/>
  <c r="H752" i="45" s="1"/>
  <c r="G751" i="45"/>
  <c r="H751" i="45" s="1"/>
  <c r="G750" i="45"/>
  <c r="H750" i="45" s="1"/>
  <c r="G749" i="45"/>
  <c r="H749" i="45" s="1"/>
  <c r="G748" i="45"/>
  <c r="H748" i="45" s="1"/>
  <c r="G747" i="45"/>
  <c r="H747" i="45" s="1"/>
  <c r="G746" i="45"/>
  <c r="H746" i="45" s="1"/>
  <c r="G745" i="45"/>
  <c r="H745" i="45" s="1"/>
  <c r="G744" i="45"/>
  <c r="H744" i="45" s="1"/>
  <c r="G743" i="45"/>
  <c r="H743" i="45" s="1"/>
  <c r="G742" i="45"/>
  <c r="H742" i="45" s="1"/>
  <c r="G741" i="45"/>
  <c r="H741" i="45" s="1"/>
  <c r="G740" i="45"/>
  <c r="H740" i="45" s="1"/>
  <c r="G739" i="45"/>
  <c r="H739" i="45" s="1"/>
  <c r="G738" i="45"/>
  <c r="H738" i="45" s="1"/>
  <c r="G737" i="45"/>
  <c r="H737" i="45" s="1"/>
  <c r="G736" i="45"/>
  <c r="H736" i="45" s="1"/>
  <c r="G735" i="45"/>
  <c r="H735" i="45" s="1"/>
  <c r="G734" i="45"/>
  <c r="H734" i="45" s="1"/>
  <c r="G733" i="45"/>
  <c r="H733" i="45" s="1"/>
  <c r="G732" i="45"/>
  <c r="H732" i="45" s="1"/>
  <c r="G731" i="45"/>
  <c r="H731" i="45" s="1"/>
  <c r="G730" i="45"/>
  <c r="H730" i="45" s="1"/>
  <c r="G729" i="45"/>
  <c r="H729" i="45" s="1"/>
  <c r="G728" i="45"/>
  <c r="H728" i="45" s="1"/>
  <c r="G727" i="45"/>
  <c r="H727" i="45" s="1"/>
  <c r="G726" i="45"/>
  <c r="H726" i="45" s="1"/>
  <c r="G725" i="45"/>
  <c r="H725" i="45" s="1"/>
  <c r="G724" i="45"/>
  <c r="H724" i="45" s="1"/>
  <c r="G723" i="45"/>
  <c r="H723" i="45" s="1"/>
  <c r="G722" i="45"/>
  <c r="H722" i="45" s="1"/>
  <c r="G721" i="45"/>
  <c r="H721" i="45" s="1"/>
  <c r="G720" i="45"/>
  <c r="H720" i="45" s="1"/>
  <c r="G719" i="45"/>
  <c r="H719" i="45" s="1"/>
  <c r="G718" i="45"/>
  <c r="H718" i="45" s="1"/>
  <c r="G717" i="45"/>
  <c r="H717" i="45" s="1"/>
  <c r="G716" i="45"/>
  <c r="H716" i="45" s="1"/>
  <c r="G715" i="45"/>
  <c r="H715" i="45" s="1"/>
  <c r="G714" i="45"/>
  <c r="H714" i="45" s="1"/>
  <c r="G713" i="45"/>
  <c r="H713" i="45" s="1"/>
  <c r="G712" i="45"/>
  <c r="H712" i="45" s="1"/>
  <c r="G711" i="45"/>
  <c r="H711" i="45" s="1"/>
  <c r="G710" i="45"/>
  <c r="H710" i="45" s="1"/>
  <c r="G709" i="45"/>
  <c r="H709" i="45" s="1"/>
  <c r="G708" i="45"/>
  <c r="H708" i="45" s="1"/>
  <c r="G707" i="45"/>
  <c r="H707" i="45" s="1"/>
  <c r="G706" i="45"/>
  <c r="H706" i="45" s="1"/>
  <c r="G704" i="45"/>
  <c r="H704" i="45" s="1"/>
  <c r="G703" i="45"/>
  <c r="H703" i="45" s="1"/>
  <c r="G702" i="45"/>
  <c r="H702" i="45" s="1"/>
  <c r="G701" i="45"/>
  <c r="H701" i="45" s="1"/>
  <c r="G700" i="45"/>
  <c r="H700" i="45" s="1"/>
  <c r="G699" i="45"/>
  <c r="H699" i="45" s="1"/>
  <c r="G698" i="45"/>
  <c r="H698" i="45" s="1"/>
  <c r="G697" i="45"/>
  <c r="H697" i="45" s="1"/>
  <c r="G696" i="45"/>
  <c r="H696" i="45" s="1"/>
  <c r="G695" i="45"/>
  <c r="H695" i="45" s="1"/>
  <c r="G694" i="45"/>
  <c r="H694" i="45" s="1"/>
  <c r="G693" i="45"/>
  <c r="H693" i="45" s="1"/>
  <c r="G692" i="45"/>
  <c r="H692" i="45" s="1"/>
  <c r="G691" i="45"/>
  <c r="H691" i="45" s="1"/>
  <c r="G690" i="45"/>
  <c r="H690" i="45" s="1"/>
  <c r="G689" i="45"/>
  <c r="H689" i="45" s="1"/>
  <c r="G688" i="45"/>
  <c r="H688" i="45" s="1"/>
  <c r="G687" i="45"/>
  <c r="H687" i="45" s="1"/>
  <c r="G686" i="45"/>
  <c r="H686" i="45" s="1"/>
  <c r="G685" i="45"/>
  <c r="H685" i="45" s="1"/>
  <c r="G684" i="45"/>
  <c r="H684" i="45" s="1"/>
  <c r="G683" i="45"/>
  <c r="H683" i="45" s="1"/>
  <c r="G682" i="45"/>
  <c r="H682" i="45" s="1"/>
  <c r="G681" i="45"/>
  <c r="H681" i="45" s="1"/>
  <c r="G679" i="45"/>
  <c r="H679" i="45" s="1"/>
  <c r="G678" i="45"/>
  <c r="H678" i="45" s="1"/>
  <c r="G676" i="45"/>
  <c r="H676" i="45" s="1"/>
  <c r="G675" i="45"/>
  <c r="H675" i="45" s="1"/>
  <c r="G674" i="45"/>
  <c r="H674" i="45" s="1"/>
  <c r="G673" i="45"/>
  <c r="H673" i="45" s="1"/>
  <c r="G672" i="45"/>
  <c r="H672" i="45" s="1"/>
  <c r="G671" i="45"/>
  <c r="H671" i="45" s="1"/>
  <c r="G670" i="45"/>
  <c r="H670" i="45" s="1"/>
  <c r="G669" i="45"/>
  <c r="H669" i="45" s="1"/>
  <c r="G668" i="45"/>
  <c r="H668" i="45" s="1"/>
  <c r="G666" i="45"/>
  <c r="H666" i="45" s="1"/>
  <c r="G665" i="45"/>
  <c r="H665" i="45" s="1"/>
  <c r="G664" i="45"/>
  <c r="H664" i="45" s="1"/>
  <c r="G663" i="45"/>
  <c r="H663" i="45" s="1"/>
  <c r="G662" i="45"/>
  <c r="H662" i="45" s="1"/>
  <c r="G661" i="45"/>
  <c r="H661" i="45" s="1"/>
  <c r="G660" i="45"/>
  <c r="H660" i="45" s="1"/>
  <c r="G659" i="45"/>
  <c r="H659" i="45" s="1"/>
  <c r="G658" i="45"/>
  <c r="H658" i="45" s="1"/>
  <c r="G657" i="45"/>
  <c r="H657" i="45" s="1"/>
  <c r="G656" i="45"/>
  <c r="H656" i="45" s="1"/>
  <c r="G655" i="45"/>
  <c r="H655" i="45" s="1"/>
  <c r="G654" i="45"/>
  <c r="H654" i="45" s="1"/>
  <c r="G653" i="45"/>
  <c r="H653" i="45" s="1"/>
  <c r="G652" i="45"/>
  <c r="H652" i="45" s="1"/>
  <c r="G651" i="45"/>
  <c r="H651" i="45" s="1"/>
  <c r="G650" i="45"/>
  <c r="H650" i="45" s="1"/>
  <c r="G649" i="45"/>
  <c r="H649" i="45" s="1"/>
  <c r="G648" i="45"/>
  <c r="H648" i="45" s="1"/>
  <c r="G647" i="45"/>
  <c r="H647" i="45" s="1"/>
  <c r="G646" i="45"/>
  <c r="H646" i="45" s="1"/>
  <c r="G645" i="45"/>
  <c r="H645" i="45" s="1"/>
  <c r="G644" i="45"/>
  <c r="H644" i="45" s="1"/>
  <c r="G643" i="45"/>
  <c r="H643" i="45" s="1"/>
  <c r="G642" i="45"/>
  <c r="H642" i="45" s="1"/>
  <c r="G641" i="45"/>
  <c r="H641" i="45" s="1"/>
  <c r="G640" i="45"/>
  <c r="H640" i="45" s="1"/>
  <c r="G639" i="45"/>
  <c r="H639" i="45" s="1"/>
  <c r="G638" i="45"/>
  <c r="H638" i="45" s="1"/>
  <c r="G637" i="45"/>
  <c r="H637" i="45" s="1"/>
  <c r="G636" i="45"/>
  <c r="H636" i="45" s="1"/>
  <c r="G635" i="45"/>
  <c r="H635" i="45" s="1"/>
  <c r="G634" i="45"/>
  <c r="H634" i="45" s="1"/>
  <c r="G633" i="45"/>
  <c r="H633" i="45" s="1"/>
  <c r="G632" i="45"/>
  <c r="H632" i="45" s="1"/>
  <c r="D56" i="54" l="1"/>
  <c r="D55" i="54"/>
  <c r="D54" i="54"/>
  <c r="D53" i="54"/>
  <c r="D52" i="54"/>
  <c r="D51" i="54"/>
  <c r="D50" i="54"/>
  <c r="G631" i="45"/>
  <c r="H631" i="45" s="1"/>
  <c r="G630" i="45"/>
  <c r="H630" i="45" s="1"/>
  <c r="G629" i="45"/>
  <c r="H629" i="45" s="1"/>
  <c r="G628" i="45"/>
  <c r="H628" i="45" s="1"/>
  <c r="G627" i="45"/>
  <c r="H627" i="45" s="1"/>
  <c r="G626" i="45"/>
  <c r="H626" i="45" s="1"/>
  <c r="G625" i="45"/>
  <c r="H625" i="45" s="1"/>
  <c r="G624" i="45"/>
  <c r="H624" i="45" s="1"/>
  <c r="G623" i="45"/>
  <c r="H623" i="45" s="1"/>
  <c r="G622" i="45"/>
  <c r="H622" i="45" s="1"/>
  <c r="G621" i="45"/>
  <c r="H621" i="45" s="1"/>
  <c r="G620" i="45"/>
  <c r="H620" i="45" s="1"/>
  <c r="G619" i="45"/>
  <c r="H619" i="45" s="1"/>
  <c r="G618" i="45"/>
  <c r="H618" i="45" s="1"/>
  <c r="G617" i="45"/>
  <c r="H617" i="45" s="1"/>
  <c r="G616" i="45"/>
  <c r="H616" i="45" s="1"/>
  <c r="G615" i="45"/>
  <c r="H615" i="45" s="1"/>
  <c r="G614" i="45"/>
  <c r="H614" i="45" s="1"/>
  <c r="G613" i="45"/>
  <c r="H613" i="45" s="1"/>
  <c r="G612" i="45"/>
  <c r="H612" i="45" s="1"/>
  <c r="G611" i="45"/>
  <c r="H611" i="45" s="1"/>
  <c r="G610" i="45"/>
  <c r="H610" i="45" s="1"/>
  <c r="G609" i="45"/>
  <c r="H609" i="45" s="1"/>
  <c r="G608" i="45"/>
  <c r="H608" i="45" s="1"/>
  <c r="G607" i="45"/>
  <c r="H607" i="45" s="1"/>
  <c r="G605" i="45"/>
  <c r="H605" i="45" s="1"/>
  <c r="G604" i="45"/>
  <c r="H604" i="45" s="1"/>
  <c r="G603" i="45"/>
  <c r="H603" i="45" s="1"/>
  <c r="G602" i="45"/>
  <c r="H602" i="45" s="1"/>
  <c r="G601" i="45"/>
  <c r="H601" i="45" s="1"/>
  <c r="G600" i="45"/>
  <c r="H600" i="45" s="1"/>
  <c r="G599" i="45"/>
  <c r="H599" i="45" s="1"/>
  <c r="G598" i="45"/>
  <c r="H598" i="45" s="1"/>
  <c r="G596" i="45"/>
  <c r="H596" i="45" s="1"/>
  <c r="G595" i="45"/>
  <c r="H595" i="45" s="1"/>
  <c r="G594" i="45"/>
  <c r="H594" i="45" s="1"/>
  <c r="G593" i="45"/>
  <c r="H593" i="45" s="1"/>
  <c r="G592" i="45"/>
  <c r="H592" i="45" s="1"/>
  <c r="G591" i="45"/>
  <c r="H591" i="45" s="1"/>
  <c r="G590" i="45"/>
  <c r="H590" i="45" s="1"/>
  <c r="G589" i="45"/>
  <c r="H589" i="45" s="1"/>
  <c r="G588" i="45"/>
  <c r="H588" i="45" s="1"/>
  <c r="G587" i="45"/>
  <c r="H587" i="45" s="1"/>
  <c r="G586" i="45"/>
  <c r="H586" i="45" s="1"/>
  <c r="G585" i="45"/>
  <c r="H585" i="45" s="1"/>
  <c r="G584" i="45"/>
  <c r="H584" i="45" s="1"/>
  <c r="G583" i="45"/>
  <c r="H583" i="45" s="1"/>
  <c r="G582" i="45"/>
  <c r="H582" i="45" s="1"/>
  <c r="G581" i="45"/>
  <c r="H581" i="45" s="1"/>
  <c r="G580" i="45"/>
  <c r="H580" i="45" s="1"/>
  <c r="G579" i="45"/>
  <c r="H579" i="45" s="1"/>
  <c r="G578" i="45"/>
  <c r="H578" i="45" s="1"/>
  <c r="G577" i="45"/>
  <c r="H577" i="45" s="1"/>
  <c r="G576" i="45"/>
  <c r="H576" i="45" s="1"/>
  <c r="G575" i="45"/>
  <c r="H575" i="45" s="1"/>
  <c r="G574" i="45"/>
  <c r="H574" i="45" s="1"/>
  <c r="G573" i="45"/>
  <c r="H573" i="45" s="1"/>
  <c r="G571" i="45"/>
  <c r="H571" i="45" s="1"/>
  <c r="G570" i="45"/>
  <c r="H570" i="45" s="1"/>
  <c r="G569" i="45"/>
  <c r="H569" i="45" s="1"/>
  <c r="G568" i="45"/>
  <c r="H568" i="45" s="1"/>
  <c r="G567" i="45"/>
  <c r="H567" i="45" s="1"/>
  <c r="G566" i="45"/>
  <c r="H566" i="45" s="1"/>
  <c r="G565" i="45"/>
  <c r="H565" i="45" s="1"/>
  <c r="G564" i="45"/>
  <c r="H564" i="45" s="1"/>
  <c r="G563" i="45"/>
  <c r="H563" i="45" s="1"/>
  <c r="G562" i="45"/>
  <c r="H562" i="45" s="1"/>
  <c r="G561" i="45"/>
  <c r="H561" i="45" s="1"/>
  <c r="G560" i="45"/>
  <c r="H560" i="45" s="1"/>
  <c r="G559" i="45"/>
  <c r="H559" i="45" s="1"/>
  <c r="G558" i="45"/>
  <c r="H558" i="45" s="1"/>
  <c r="G555" i="45"/>
  <c r="H555" i="45" s="1"/>
  <c r="G554" i="45"/>
  <c r="H554" i="45" s="1"/>
  <c r="G551" i="45"/>
  <c r="H551" i="45" s="1"/>
  <c r="G550" i="45"/>
  <c r="H550" i="45" s="1"/>
  <c r="G549" i="45"/>
  <c r="H549" i="45" s="1"/>
  <c r="G548" i="45"/>
  <c r="H548" i="45" s="1"/>
  <c r="G547" i="45"/>
  <c r="H547" i="45" s="1"/>
  <c r="G546" i="45"/>
  <c r="H546" i="45" s="1"/>
  <c r="G542" i="45"/>
  <c r="H542" i="45" s="1"/>
  <c r="G541" i="45"/>
  <c r="H541" i="45" s="1"/>
  <c r="G540" i="45"/>
  <c r="H540" i="45" s="1"/>
  <c r="G539" i="45"/>
  <c r="H539" i="45" s="1"/>
  <c r="G538" i="45"/>
  <c r="H538" i="45" s="1"/>
  <c r="G537" i="45"/>
  <c r="H537" i="45" s="1"/>
  <c r="G536" i="45"/>
  <c r="H536" i="45" s="1"/>
  <c r="G535" i="45"/>
  <c r="H535" i="45" s="1"/>
  <c r="G534" i="45"/>
  <c r="H534" i="45" s="1"/>
  <c r="G533" i="45"/>
  <c r="H533" i="45" s="1"/>
  <c r="G532" i="45"/>
  <c r="H532" i="45" s="1"/>
  <c r="G531" i="45"/>
  <c r="H531" i="45" s="1"/>
  <c r="G530" i="45"/>
  <c r="H530" i="45" s="1"/>
  <c r="G529" i="45"/>
  <c r="H529" i="45" s="1"/>
  <c r="G527" i="45"/>
  <c r="H527" i="45" s="1"/>
  <c r="G526" i="45"/>
  <c r="H526" i="45" s="1"/>
  <c r="G525" i="45"/>
  <c r="H525" i="45" s="1"/>
  <c r="G524" i="45"/>
  <c r="H524" i="45" s="1"/>
  <c r="G523" i="45"/>
  <c r="H523" i="45" s="1"/>
  <c r="G522" i="45"/>
  <c r="H522" i="45" s="1"/>
  <c r="G521" i="45"/>
  <c r="H521" i="45" s="1"/>
  <c r="G520" i="45"/>
  <c r="H520" i="45" s="1"/>
  <c r="G519" i="45"/>
  <c r="H519" i="45" s="1"/>
  <c r="G518" i="45"/>
  <c r="H518" i="45" s="1"/>
  <c r="G517" i="45"/>
  <c r="H517" i="45" s="1"/>
  <c r="G516" i="45"/>
  <c r="H516" i="45" s="1"/>
  <c r="G515" i="45"/>
  <c r="H515" i="45" s="1"/>
  <c r="G514" i="45"/>
  <c r="H514" i="45" s="1"/>
  <c r="G513" i="45"/>
  <c r="H513" i="45" s="1"/>
  <c r="G512" i="45"/>
  <c r="H512" i="45" s="1"/>
  <c r="G511" i="45"/>
  <c r="H511" i="45" s="1"/>
  <c r="G510" i="45"/>
  <c r="H510" i="45" s="1"/>
  <c r="G509" i="45"/>
  <c r="H509" i="45" s="1"/>
  <c r="G508" i="45"/>
  <c r="H508" i="45" s="1"/>
  <c r="G507" i="45"/>
  <c r="H507" i="45" s="1"/>
  <c r="G506" i="45"/>
  <c r="H506" i="45" s="1"/>
  <c r="G505" i="45"/>
  <c r="H505" i="45" s="1"/>
  <c r="G504" i="45"/>
  <c r="H504" i="45" s="1"/>
  <c r="G503" i="45"/>
  <c r="H503" i="45" s="1"/>
  <c r="G502" i="45"/>
  <c r="H502" i="45" s="1"/>
  <c r="G501" i="45"/>
  <c r="H501" i="45" s="1"/>
  <c r="G500" i="45"/>
  <c r="H500" i="45" s="1"/>
  <c r="G499" i="45"/>
  <c r="H499" i="45" s="1"/>
  <c r="G498" i="45"/>
  <c r="H498" i="45" s="1"/>
  <c r="G497" i="45"/>
  <c r="H497" i="45" s="1"/>
  <c r="G496" i="45"/>
  <c r="H496" i="45" s="1"/>
  <c r="G495" i="45"/>
  <c r="H495" i="45" s="1"/>
  <c r="G494" i="45"/>
  <c r="H494" i="45" s="1"/>
  <c r="G492" i="45"/>
  <c r="H492" i="45" s="1"/>
  <c r="G491" i="45"/>
  <c r="H491" i="45" s="1"/>
  <c r="G489" i="45"/>
  <c r="H489" i="45" s="1"/>
  <c r="G488" i="45"/>
  <c r="H488" i="45" s="1"/>
  <c r="G487" i="45"/>
  <c r="H487" i="45" s="1"/>
  <c r="G486" i="45"/>
  <c r="H486" i="45" s="1"/>
  <c r="G485" i="45"/>
  <c r="H485" i="45" s="1"/>
  <c r="G484" i="45"/>
  <c r="H484" i="45" s="1"/>
  <c r="G483" i="45"/>
  <c r="H483" i="45" s="1"/>
  <c r="G482" i="45"/>
  <c r="H482" i="45" s="1"/>
  <c r="G481" i="45"/>
  <c r="H481" i="45" s="1"/>
  <c r="G480" i="45"/>
  <c r="H480" i="45" s="1"/>
  <c r="G479" i="45"/>
  <c r="H479" i="45" s="1"/>
  <c r="G478" i="45"/>
  <c r="H478" i="45" s="1"/>
  <c r="G477" i="45"/>
  <c r="H477" i="45" s="1"/>
  <c r="G476" i="45"/>
  <c r="H476" i="45" s="1"/>
  <c r="G475" i="45"/>
  <c r="H475" i="45" s="1"/>
  <c r="G474" i="45"/>
  <c r="H474" i="45" s="1"/>
  <c r="G473" i="45"/>
  <c r="H473" i="45" s="1"/>
  <c r="G472" i="45"/>
  <c r="H472" i="45" s="1"/>
  <c r="G471" i="45"/>
  <c r="H471" i="45" s="1"/>
  <c r="G470" i="45"/>
  <c r="H470" i="45" s="1"/>
  <c r="G469" i="45"/>
  <c r="H469" i="45" s="1"/>
  <c r="G468" i="45"/>
  <c r="H468" i="45" s="1"/>
  <c r="G467" i="45"/>
  <c r="H467" i="45" s="1"/>
  <c r="G466" i="45"/>
  <c r="H466" i="45" s="1"/>
  <c r="G465" i="45"/>
  <c r="H465" i="45" s="1"/>
  <c r="G464" i="45"/>
  <c r="H464" i="45" s="1"/>
  <c r="G463" i="45"/>
  <c r="H463" i="45" s="1"/>
  <c r="G462" i="45"/>
  <c r="H462" i="45" s="1"/>
  <c r="G461" i="45"/>
  <c r="H461" i="45" s="1"/>
  <c r="G460" i="45"/>
  <c r="H460" i="45" s="1"/>
  <c r="G459" i="45"/>
  <c r="H459" i="45" s="1"/>
  <c r="G458" i="45"/>
  <c r="H458" i="45" s="1"/>
  <c r="G456" i="45"/>
  <c r="H456" i="45" s="1"/>
  <c r="G455" i="45"/>
  <c r="H455" i="45" s="1"/>
  <c r="G454" i="45"/>
  <c r="H454" i="45" s="1"/>
  <c r="G451" i="45"/>
  <c r="H451" i="45" s="1"/>
  <c r="G450" i="45"/>
  <c r="H450" i="45" s="1"/>
  <c r="G449" i="45"/>
  <c r="H449" i="45" s="1"/>
  <c r="G448" i="45"/>
  <c r="H448" i="45" s="1"/>
  <c r="G447" i="45"/>
  <c r="H447" i="45" s="1"/>
  <c r="G446" i="45"/>
  <c r="H446" i="45" s="1"/>
  <c r="G445" i="45"/>
  <c r="H445" i="45" s="1"/>
  <c r="G444" i="45"/>
  <c r="H444" i="45" s="1"/>
  <c r="G457" i="45"/>
  <c r="H457" i="45" s="1"/>
  <c r="G443" i="45"/>
  <c r="H443" i="45" s="1"/>
  <c r="G442" i="45"/>
  <c r="H442" i="45" s="1"/>
  <c r="G441" i="45"/>
  <c r="H441" i="45" s="1"/>
  <c r="G440" i="45"/>
  <c r="H440" i="45" s="1"/>
  <c r="G439" i="45"/>
  <c r="H439" i="45" s="1"/>
  <c r="G438" i="45"/>
  <c r="H438" i="45" s="1"/>
  <c r="G437" i="45"/>
  <c r="H437" i="45" s="1"/>
  <c r="G436" i="45"/>
  <c r="H436" i="45" s="1"/>
  <c r="G435" i="45"/>
  <c r="H435" i="45" s="1"/>
  <c r="G434" i="45"/>
  <c r="H434" i="45" s="1"/>
  <c r="G433" i="45"/>
  <c r="H433" i="45" s="1"/>
  <c r="D56" i="55"/>
  <c r="D55" i="55"/>
  <c r="D54" i="55"/>
  <c r="D53" i="55"/>
  <c r="D52" i="55"/>
  <c r="D51" i="55"/>
  <c r="D50" i="55"/>
  <c r="G432" i="45"/>
  <c r="H432" i="45" s="1"/>
  <c r="G431" i="45"/>
  <c r="H431" i="45" s="1"/>
  <c r="G430" i="45"/>
  <c r="H430" i="45" s="1"/>
  <c r="G429" i="45"/>
  <c r="H429" i="45" s="1"/>
  <c r="G428" i="45"/>
  <c r="H428" i="45" s="1"/>
  <c r="G426" i="45"/>
  <c r="H426" i="45" s="1"/>
  <c r="G425" i="45"/>
  <c r="H425" i="45" s="1"/>
  <c r="G424" i="45"/>
  <c r="H424" i="45" s="1"/>
  <c r="G423" i="45"/>
  <c r="H423" i="45" s="1"/>
  <c r="G422" i="45"/>
  <c r="H422" i="45" s="1"/>
  <c r="G421" i="45"/>
  <c r="H421" i="45" s="1"/>
  <c r="G420" i="45"/>
  <c r="H420" i="45" s="1"/>
  <c r="G419" i="45"/>
  <c r="H419" i="45" s="1"/>
  <c r="G418" i="45"/>
  <c r="H418" i="45" s="1"/>
  <c r="G417" i="45"/>
  <c r="H417" i="45" s="1"/>
  <c r="G416" i="45"/>
  <c r="H416" i="45" s="1"/>
  <c r="G415" i="45"/>
  <c r="H415" i="45" s="1"/>
  <c r="G414" i="45"/>
  <c r="H414" i="45" s="1"/>
  <c r="G412" i="45"/>
  <c r="H412" i="45" s="1"/>
  <c r="G410" i="45"/>
  <c r="H410" i="45" s="1"/>
  <c r="G409" i="45"/>
  <c r="H409" i="45" s="1"/>
  <c r="G408" i="45"/>
  <c r="H408" i="45" s="1"/>
  <c r="G407" i="45"/>
  <c r="H407" i="45" s="1"/>
  <c r="G406" i="45"/>
  <c r="H406" i="45" s="1"/>
  <c r="G405" i="45"/>
  <c r="H405" i="45" s="1"/>
  <c r="G404" i="45"/>
  <c r="H404" i="45" s="1"/>
  <c r="G403" i="45"/>
  <c r="H403" i="45" s="1"/>
  <c r="G402" i="45"/>
  <c r="H402" i="45" s="1"/>
  <c r="G401" i="45"/>
  <c r="H401" i="45" s="1"/>
  <c r="G399" i="45"/>
  <c r="H399" i="45" s="1"/>
  <c r="G398" i="45"/>
  <c r="H398" i="45" s="1"/>
  <c r="G397" i="45"/>
  <c r="H397" i="45" s="1"/>
  <c r="G396" i="45"/>
  <c r="H396" i="45" s="1"/>
  <c r="G395" i="45"/>
  <c r="H395" i="45" s="1"/>
  <c r="G394" i="45"/>
  <c r="H394" i="45" s="1"/>
  <c r="G393" i="45"/>
  <c r="H393" i="45" s="1"/>
  <c r="G392" i="45"/>
  <c r="H392" i="45" s="1"/>
  <c r="G391" i="45"/>
  <c r="H391" i="45" s="1"/>
  <c r="G390" i="45"/>
  <c r="H390" i="45" s="1"/>
  <c r="G389" i="45"/>
  <c r="H389" i="45" s="1"/>
  <c r="G388" i="45"/>
  <c r="H388" i="45" s="1"/>
  <c r="G387" i="45"/>
  <c r="H387" i="45" s="1"/>
  <c r="G386" i="45"/>
  <c r="H386" i="45" s="1"/>
  <c r="G385" i="45"/>
  <c r="H385" i="45" s="1"/>
  <c r="G384" i="45"/>
  <c r="H384" i="45" s="1"/>
  <c r="G383" i="45"/>
  <c r="H383" i="45" s="1"/>
  <c r="G382" i="45"/>
  <c r="H382" i="45" s="1"/>
  <c r="G381" i="45"/>
  <c r="H381" i="45" s="1"/>
  <c r="G380" i="45"/>
  <c r="H380" i="45" s="1"/>
  <c r="G379" i="45"/>
  <c r="H379" i="45" s="1"/>
  <c r="G378" i="45"/>
  <c r="H378" i="45" s="1"/>
  <c r="G377" i="45"/>
  <c r="H377" i="45" s="1"/>
  <c r="G376" i="45"/>
  <c r="H376" i="45" s="1"/>
  <c r="G375" i="45"/>
  <c r="H375" i="45" s="1"/>
  <c r="G374" i="45"/>
  <c r="H374" i="45" s="1"/>
  <c r="G373" i="45"/>
  <c r="H373" i="45" s="1"/>
  <c r="G372" i="45"/>
  <c r="H372" i="45" s="1"/>
  <c r="G371" i="45"/>
  <c r="H371" i="45" s="1"/>
  <c r="G370" i="45"/>
  <c r="H370" i="45" s="1"/>
  <c r="G369" i="45"/>
  <c r="H369" i="45" s="1"/>
  <c r="G368" i="45"/>
  <c r="H368" i="45" s="1"/>
  <c r="G365" i="45"/>
  <c r="H365" i="45" s="1"/>
  <c r="G364" i="45"/>
  <c r="H364" i="45" s="1"/>
  <c r="G362" i="45"/>
  <c r="H362" i="45" s="1"/>
  <c r="G361" i="45"/>
  <c r="H361" i="45" s="1"/>
  <c r="G359" i="45"/>
  <c r="H359" i="45" s="1"/>
  <c r="G358" i="45"/>
  <c r="H358" i="45" s="1"/>
  <c r="G356" i="45"/>
  <c r="H356" i="45" s="1"/>
  <c r="G355" i="45"/>
  <c r="H355" i="45" s="1"/>
  <c r="G353" i="45"/>
  <c r="H353" i="45" s="1"/>
  <c r="G352" i="45"/>
  <c r="H352" i="45" s="1"/>
  <c r="G351" i="45"/>
  <c r="H351" i="45" s="1"/>
  <c r="G350" i="45"/>
  <c r="H350" i="45" s="1"/>
  <c r="G349" i="45"/>
  <c r="H349" i="45" s="1"/>
  <c r="G348" i="45"/>
  <c r="H348" i="45" s="1"/>
  <c r="G347" i="45"/>
  <c r="H347" i="45" s="1"/>
  <c r="G346" i="45"/>
  <c r="H346" i="45" s="1"/>
  <c r="G345" i="45"/>
  <c r="H345" i="45" s="1"/>
  <c r="G344" i="45"/>
  <c r="H344" i="45" s="1"/>
  <c r="G343" i="45"/>
  <c r="H343" i="45" s="1"/>
  <c r="G342" i="45"/>
  <c r="H342" i="45" s="1"/>
  <c r="G341" i="45"/>
  <c r="H341" i="45" s="1"/>
  <c r="G339" i="45"/>
  <c r="H339" i="45" s="1"/>
  <c r="G337" i="45"/>
  <c r="H337" i="45" s="1"/>
  <c r="G336" i="45"/>
  <c r="H336" i="45" s="1"/>
  <c r="G335" i="45"/>
  <c r="H335" i="45" s="1"/>
  <c r="G334" i="45"/>
  <c r="H334" i="45" s="1"/>
  <c r="G333" i="45"/>
  <c r="H333" i="45" s="1"/>
  <c r="G332" i="45"/>
  <c r="H332" i="45" s="1"/>
  <c r="G331" i="45"/>
  <c r="H331" i="45" s="1"/>
  <c r="G330" i="45"/>
  <c r="H330" i="45" s="1"/>
  <c r="G329" i="45"/>
  <c r="H329" i="45" s="1"/>
  <c r="G328" i="45"/>
  <c r="H328" i="45" s="1"/>
  <c r="G327" i="45"/>
  <c r="H327" i="45" s="1"/>
  <c r="G326" i="45"/>
  <c r="H326" i="45" s="1"/>
  <c r="G325" i="45"/>
  <c r="H325" i="45" s="1"/>
  <c r="G324" i="45"/>
  <c r="H324" i="45" s="1"/>
  <c r="G323" i="45"/>
  <c r="H323" i="45" s="1"/>
  <c r="G322" i="45"/>
  <c r="H322" i="45" s="1"/>
  <c r="G321" i="45"/>
  <c r="H321" i="45" s="1"/>
  <c r="G320" i="45"/>
  <c r="H320" i="45" s="1"/>
  <c r="G319" i="45"/>
  <c r="H319" i="45" s="1"/>
  <c r="G318" i="45"/>
  <c r="H318" i="45" s="1"/>
  <c r="G317" i="45"/>
  <c r="H317" i="45" s="1"/>
  <c r="G316" i="45"/>
  <c r="H316" i="45" s="1"/>
  <c r="G315" i="45"/>
  <c r="H315" i="45" s="1"/>
  <c r="G314" i="45"/>
  <c r="H314" i="45" s="1"/>
  <c r="G313" i="45"/>
  <c r="H313" i="45" s="1"/>
  <c r="G312" i="45"/>
  <c r="H312" i="45" s="1"/>
  <c r="G311" i="45"/>
  <c r="H311" i="45" s="1"/>
  <c r="G310" i="45"/>
  <c r="H310" i="45" s="1"/>
  <c r="G309" i="45"/>
  <c r="H309" i="45" s="1"/>
  <c r="G308" i="45"/>
  <c r="H308" i="45" s="1"/>
  <c r="G307" i="45"/>
  <c r="H307" i="45" s="1"/>
  <c r="G306" i="45"/>
  <c r="H306" i="45" s="1"/>
  <c r="G305" i="45"/>
  <c r="H305" i="45" s="1"/>
  <c r="G304" i="45"/>
  <c r="H304" i="45" s="1"/>
  <c r="G303" i="45"/>
  <c r="H303" i="45" s="1"/>
  <c r="G302" i="45"/>
  <c r="H302" i="45" s="1"/>
  <c r="G301" i="45"/>
  <c r="H301" i="45" s="1"/>
  <c r="G300" i="45"/>
  <c r="H300" i="45" s="1"/>
  <c r="G299" i="45"/>
  <c r="H299" i="45" s="1"/>
  <c r="G298" i="45"/>
  <c r="H298" i="45" s="1"/>
  <c r="G297" i="45"/>
  <c r="H297" i="45" s="1"/>
  <c r="G296" i="45"/>
  <c r="H296" i="45" s="1"/>
  <c r="G295" i="45"/>
  <c r="H295" i="45" s="1"/>
  <c r="G294" i="45"/>
  <c r="H294" i="45" s="1"/>
  <c r="G293" i="45"/>
  <c r="H293" i="45" s="1"/>
  <c r="G292" i="45"/>
  <c r="H292" i="45" s="1"/>
  <c r="G291" i="45"/>
  <c r="H291" i="45" s="1"/>
  <c r="G290" i="45"/>
  <c r="H290" i="45" s="1"/>
  <c r="G289" i="45"/>
  <c r="H289" i="45" s="1"/>
  <c r="G288" i="45"/>
  <c r="H288" i="45" s="1"/>
  <c r="G287" i="45"/>
  <c r="H287" i="45" s="1"/>
  <c r="G286" i="45"/>
  <c r="H286" i="45" s="1"/>
  <c r="G285" i="45"/>
  <c r="H285" i="45" s="1"/>
  <c r="G284" i="45"/>
  <c r="H284" i="45" s="1"/>
  <c r="G283" i="45"/>
  <c r="H283" i="45" s="1"/>
  <c r="G282" i="45"/>
  <c r="H282" i="45" s="1"/>
  <c r="G281" i="45"/>
  <c r="H281" i="45" s="1"/>
  <c r="G280" i="45"/>
  <c r="H280" i="45" s="1"/>
  <c r="G279" i="45"/>
  <c r="H279" i="45" s="1"/>
  <c r="G278" i="45"/>
  <c r="H278" i="45" s="1"/>
  <c r="G277" i="45"/>
  <c r="H277" i="45" s="1"/>
  <c r="G276" i="45"/>
  <c r="H276" i="45" s="1"/>
  <c r="G275" i="45"/>
  <c r="H275" i="45" s="1"/>
  <c r="G274" i="45"/>
  <c r="H274" i="45" s="1"/>
  <c r="G273" i="45"/>
  <c r="H273" i="45" s="1"/>
  <c r="G272" i="45"/>
  <c r="H272" i="45" s="1"/>
  <c r="G271" i="45"/>
  <c r="H271" i="45" s="1"/>
  <c r="G270" i="45"/>
  <c r="H270" i="45" s="1"/>
  <c r="G269" i="45"/>
  <c r="H269" i="45" s="1"/>
  <c r="G268" i="45"/>
  <c r="H268" i="45" s="1"/>
  <c r="G267" i="45"/>
  <c r="H267" i="45" s="1"/>
  <c r="G266" i="45"/>
  <c r="H266" i="45" s="1"/>
  <c r="G265" i="45"/>
  <c r="H265" i="45" s="1"/>
  <c r="G264" i="45"/>
  <c r="H264" i="45" s="1"/>
  <c r="G263" i="45"/>
  <c r="H263" i="45" s="1"/>
  <c r="G262" i="45"/>
  <c r="H262" i="45" s="1"/>
  <c r="G261" i="45"/>
  <c r="H261" i="45" s="1"/>
  <c r="G260" i="45"/>
  <c r="H260" i="45" s="1"/>
  <c r="G259" i="45"/>
  <c r="H259" i="45" s="1"/>
  <c r="G258" i="45"/>
  <c r="H258" i="45" s="1"/>
  <c r="G257" i="45"/>
  <c r="H257" i="45" s="1"/>
  <c r="G256" i="45"/>
  <c r="H256" i="45" s="1"/>
  <c r="G255" i="45"/>
  <c r="H255" i="45" s="1"/>
  <c r="G254" i="45"/>
  <c r="H254" i="45" s="1"/>
  <c r="G253" i="45"/>
  <c r="H253" i="45" s="1"/>
  <c r="G252" i="45"/>
  <c r="H252" i="45" s="1"/>
  <c r="G251" i="45"/>
  <c r="H251" i="45" s="1"/>
  <c r="G250" i="45"/>
  <c r="H250" i="45" s="1"/>
  <c r="G249" i="45"/>
  <c r="H249" i="45" s="1"/>
  <c r="G248" i="45"/>
  <c r="H248" i="45" s="1"/>
  <c r="G247" i="45"/>
  <c r="H247" i="45" s="1"/>
  <c r="G246" i="45"/>
  <c r="H246" i="45" s="1"/>
  <c r="G245" i="45"/>
  <c r="H245" i="45" s="1"/>
  <c r="G244" i="45"/>
  <c r="H244" i="45" s="1"/>
  <c r="G243" i="45"/>
  <c r="H243" i="45" s="1"/>
  <c r="G242" i="45"/>
  <c r="H242" i="45" s="1"/>
  <c r="G241" i="45"/>
  <c r="H241" i="45" s="1"/>
  <c r="G240" i="45"/>
  <c r="H240" i="45" s="1"/>
  <c r="G239" i="45"/>
  <c r="H239" i="45" s="1"/>
  <c r="G238" i="45"/>
  <c r="H238" i="45" s="1"/>
  <c r="G237" i="45"/>
  <c r="H237" i="45" s="1"/>
  <c r="D56" i="56"/>
  <c r="D55" i="56"/>
  <c r="D54" i="56"/>
  <c r="D53" i="56"/>
  <c r="D52" i="56"/>
  <c r="D51" i="56"/>
  <c r="D50" i="56"/>
  <c r="G236" i="45"/>
  <c r="H236" i="45" s="1"/>
  <c r="G235" i="45"/>
  <c r="H235" i="45" s="1"/>
  <c r="G234" i="45"/>
  <c r="H234" i="45" s="1"/>
  <c r="G233" i="45"/>
  <c r="H233" i="45" s="1"/>
  <c r="G232" i="45"/>
  <c r="H232" i="45" s="1"/>
  <c r="G231" i="45"/>
  <c r="H231" i="45" s="1"/>
  <c r="G230" i="45"/>
  <c r="H230" i="45" s="1"/>
  <c r="G229" i="45"/>
  <c r="H229" i="45" s="1"/>
  <c r="G228" i="45"/>
  <c r="H228" i="45" s="1"/>
  <c r="G227" i="45"/>
  <c r="H227" i="45" s="1"/>
  <c r="G226" i="45"/>
  <c r="H226" i="45" s="1"/>
  <c r="G225" i="45"/>
  <c r="H225" i="45" s="1"/>
  <c r="G224" i="45"/>
  <c r="H224" i="45" s="1"/>
  <c r="G223" i="45"/>
  <c r="H223" i="45" s="1"/>
  <c r="G222" i="45"/>
  <c r="H222" i="45" s="1"/>
  <c r="G221" i="45"/>
  <c r="H221" i="45" s="1"/>
  <c r="G220" i="45"/>
  <c r="H220" i="45" s="1"/>
  <c r="G219" i="45"/>
  <c r="H219" i="45" s="1"/>
  <c r="G218" i="45"/>
  <c r="H218" i="45" s="1"/>
  <c r="G217" i="45"/>
  <c r="H217" i="45" s="1"/>
  <c r="G216" i="45"/>
  <c r="H216" i="45" s="1"/>
  <c r="G215" i="45"/>
  <c r="H215" i="45" s="1"/>
  <c r="G214" i="45"/>
  <c r="H214" i="45" s="1"/>
  <c r="G213" i="45"/>
  <c r="H213" i="45" s="1"/>
  <c r="G212" i="45"/>
  <c r="H212" i="45" s="1"/>
  <c r="G211" i="45"/>
  <c r="H211" i="45" s="1"/>
  <c r="G210" i="45"/>
  <c r="H210" i="45" s="1"/>
  <c r="G209" i="45"/>
  <c r="H209" i="45" s="1"/>
  <c r="G208" i="45"/>
  <c r="H208" i="45" s="1"/>
  <c r="G207" i="45"/>
  <c r="H207" i="45" s="1"/>
  <c r="G206" i="45"/>
  <c r="H206" i="45" s="1"/>
  <c r="G205" i="45"/>
  <c r="H205" i="45" s="1"/>
  <c r="G204" i="45"/>
  <c r="H204" i="45" s="1"/>
  <c r="G203" i="45"/>
  <c r="H203" i="45" s="1"/>
  <c r="G202" i="45"/>
  <c r="H202" i="45" s="1"/>
  <c r="G201" i="45"/>
  <c r="H201" i="45" s="1"/>
  <c r="G200" i="45"/>
  <c r="H200" i="45" s="1"/>
  <c r="G199" i="45"/>
  <c r="H199" i="45" s="1"/>
  <c r="G198" i="45"/>
  <c r="H198" i="45" s="1"/>
  <c r="G197" i="45"/>
  <c r="H197" i="45" s="1"/>
  <c r="G196" i="45"/>
  <c r="H196" i="45" s="1"/>
  <c r="G195" i="45"/>
  <c r="H195" i="45" s="1"/>
  <c r="G194" i="45"/>
  <c r="H194" i="45" s="1"/>
  <c r="G193" i="45"/>
  <c r="H193" i="45" s="1"/>
  <c r="G192" i="45"/>
  <c r="H192" i="45" s="1"/>
  <c r="G191" i="45"/>
  <c r="H191" i="45" s="1"/>
  <c r="G190" i="45"/>
  <c r="H190" i="45" s="1"/>
  <c r="G189" i="45"/>
  <c r="H189" i="45" s="1"/>
  <c r="G188" i="45"/>
  <c r="H188" i="45" s="1"/>
  <c r="G187" i="45"/>
  <c r="H187" i="45" s="1"/>
  <c r="G186" i="45"/>
  <c r="H186" i="45" s="1"/>
  <c r="G185" i="45"/>
  <c r="H185" i="45" s="1"/>
  <c r="G184" i="45"/>
  <c r="H184" i="45" s="1"/>
  <c r="G183" i="45"/>
  <c r="H183" i="45" s="1"/>
  <c r="G182" i="45"/>
  <c r="H182" i="45" s="1"/>
  <c r="G181" i="45"/>
  <c r="H181" i="45" s="1"/>
  <c r="G180" i="45"/>
  <c r="H180" i="45" s="1"/>
  <c r="G179" i="45"/>
  <c r="H179" i="45" s="1"/>
  <c r="G178" i="45"/>
  <c r="H178" i="45" s="1"/>
  <c r="G177" i="45"/>
  <c r="H177" i="45" s="1"/>
  <c r="G176" i="45"/>
  <c r="H176" i="45" s="1"/>
  <c r="G175" i="45"/>
  <c r="H175" i="45" s="1"/>
  <c r="G174" i="45"/>
  <c r="H174" i="45" s="1"/>
  <c r="G173" i="45"/>
  <c r="H173" i="45" s="1"/>
  <c r="G172" i="45"/>
  <c r="H172" i="45" s="1"/>
  <c r="G171" i="45"/>
  <c r="H171" i="45" s="1"/>
  <c r="G170" i="45"/>
  <c r="H170" i="45" s="1"/>
  <c r="G169" i="45"/>
  <c r="H169" i="45" s="1"/>
  <c r="G168" i="45"/>
  <c r="H168" i="45" s="1"/>
  <c r="G167" i="45"/>
  <c r="H167" i="45" s="1"/>
  <c r="G166" i="45"/>
  <c r="H166" i="45" s="1"/>
  <c r="G165" i="45"/>
  <c r="H165" i="45" s="1"/>
  <c r="G164" i="45"/>
  <c r="H164" i="45" s="1"/>
  <c r="G163" i="45"/>
  <c r="H163" i="45" s="1"/>
  <c r="G162" i="45"/>
  <c r="H162" i="45" s="1"/>
  <c r="G161" i="45"/>
  <c r="H161" i="45" s="1"/>
  <c r="G160" i="45"/>
  <c r="H160" i="45" s="1"/>
  <c r="G159" i="45"/>
  <c r="H159" i="45" s="1"/>
  <c r="G158" i="45"/>
  <c r="H158" i="45" s="1"/>
  <c r="G157" i="45"/>
  <c r="H157" i="45" s="1"/>
  <c r="G156" i="45"/>
  <c r="H156" i="45" s="1"/>
  <c r="G155" i="45"/>
  <c r="H155" i="45" s="1"/>
  <c r="G154" i="45"/>
  <c r="H154" i="45" s="1"/>
  <c r="G153" i="45"/>
  <c r="H153" i="45" s="1"/>
  <c r="G152" i="45"/>
  <c r="H152" i="45" s="1"/>
  <c r="G151" i="45"/>
  <c r="H151" i="45" s="1"/>
  <c r="G150" i="45"/>
  <c r="H150" i="45" s="1"/>
  <c r="G149" i="45"/>
  <c r="H149" i="45" s="1"/>
  <c r="G148" i="45"/>
  <c r="H148" i="45" s="1"/>
  <c r="G147" i="45"/>
  <c r="H147" i="45" s="1"/>
  <c r="G146" i="45"/>
  <c r="H146" i="45" s="1"/>
  <c r="G145" i="45"/>
  <c r="H145" i="45" s="1"/>
  <c r="G144" i="45"/>
  <c r="H144" i="45" s="1"/>
  <c r="G143" i="45"/>
  <c r="H143" i="45" s="1"/>
  <c r="G142" i="45"/>
  <c r="H142" i="45" s="1"/>
  <c r="G141" i="45"/>
  <c r="H141" i="45" s="1"/>
  <c r="G140" i="45"/>
  <c r="H140" i="45" s="1"/>
  <c r="G139" i="45"/>
  <c r="H139" i="45" s="1"/>
  <c r="G138" i="45"/>
  <c r="H138" i="45" s="1"/>
  <c r="G137" i="45"/>
  <c r="H137" i="45" s="1"/>
  <c r="G136" i="45"/>
  <c r="H136" i="45" s="1"/>
  <c r="G135" i="45"/>
  <c r="H135" i="45" s="1"/>
  <c r="G134" i="45"/>
  <c r="H134" i="45" s="1"/>
  <c r="G133" i="45"/>
  <c r="H133" i="45" s="1"/>
  <c r="G132" i="45"/>
  <c r="H132" i="45" s="1"/>
  <c r="G131" i="45"/>
  <c r="H131" i="45" s="1"/>
  <c r="G130" i="45"/>
  <c r="H130" i="45" s="1"/>
  <c r="G129" i="45"/>
  <c r="H129" i="45" s="1"/>
  <c r="G128" i="45"/>
  <c r="H128" i="45" s="1"/>
  <c r="G127" i="45"/>
  <c r="H127" i="45" s="1"/>
  <c r="G126" i="45"/>
  <c r="H126" i="45" s="1"/>
  <c r="G125" i="45"/>
  <c r="H125" i="45" s="1"/>
  <c r="G124" i="45"/>
  <c r="H124" i="45" s="1"/>
  <c r="G123" i="45"/>
  <c r="H123" i="45" s="1"/>
  <c r="G122" i="45"/>
  <c r="H122" i="45" s="1"/>
  <c r="G121" i="45"/>
  <c r="H121" i="45" s="1"/>
  <c r="G120" i="45"/>
  <c r="H120" i="45" s="1"/>
  <c r="G119" i="45"/>
  <c r="H119" i="45" s="1"/>
  <c r="G118" i="45"/>
  <c r="H118" i="45" s="1"/>
  <c r="G117" i="45"/>
  <c r="H117" i="45" s="1"/>
  <c r="G116" i="45"/>
  <c r="H116" i="45" s="1"/>
  <c r="G115" i="45"/>
  <c r="H115" i="45" s="1"/>
  <c r="G114" i="45"/>
  <c r="H114" i="45" s="1"/>
  <c r="G113" i="45"/>
  <c r="H113" i="45" s="1"/>
  <c r="G112" i="45"/>
  <c r="H112" i="45" s="1"/>
  <c r="G111" i="45"/>
  <c r="H111" i="45" s="1"/>
  <c r="G110" i="45"/>
  <c r="H110" i="45" s="1"/>
  <c r="G109" i="45"/>
  <c r="H109" i="45" s="1"/>
  <c r="G108" i="45"/>
  <c r="H108" i="45" s="1"/>
  <c r="G107" i="45"/>
  <c r="H107" i="45" s="1"/>
  <c r="G106" i="45"/>
  <c r="H106" i="45" s="1"/>
  <c r="G105" i="45"/>
  <c r="H105" i="45" s="1"/>
  <c r="G104" i="45"/>
  <c r="H104" i="45" s="1"/>
  <c r="G103" i="45"/>
  <c r="H103" i="45" s="1"/>
  <c r="G102" i="45"/>
  <c r="H102" i="45" s="1"/>
  <c r="G101" i="45"/>
  <c r="H101" i="45" s="1"/>
  <c r="G100" i="45"/>
  <c r="H100" i="45" s="1"/>
  <c r="G99" i="45"/>
  <c r="H99" i="45" s="1"/>
  <c r="G98" i="45"/>
  <c r="H98" i="45" s="1"/>
  <c r="G97" i="45"/>
  <c r="H97" i="45" s="1"/>
  <c r="G96" i="45"/>
  <c r="H96" i="45" s="1"/>
  <c r="G95" i="45"/>
  <c r="H95" i="45" s="1"/>
  <c r="G94" i="45"/>
  <c r="H94" i="45" s="1"/>
  <c r="G93" i="45"/>
  <c r="H93" i="45" s="1"/>
  <c r="G92" i="45"/>
  <c r="H92" i="45" s="1"/>
  <c r="G91" i="45"/>
  <c r="H91" i="45" s="1"/>
  <c r="G90" i="45"/>
  <c r="H90" i="45" s="1"/>
  <c r="G89" i="45"/>
  <c r="H89" i="45" s="1"/>
  <c r="G88" i="45"/>
  <c r="H88" i="45" s="1"/>
  <c r="G87" i="45"/>
  <c r="H87" i="45" s="1"/>
  <c r="G86" i="45"/>
  <c r="H86" i="45" s="1"/>
  <c r="G85" i="45"/>
  <c r="H85" i="45" s="1"/>
  <c r="G84" i="45"/>
  <c r="H84" i="45" s="1"/>
  <c r="G83" i="45"/>
  <c r="H83" i="45" s="1"/>
  <c r="G82" i="45"/>
  <c r="H82" i="45" s="1"/>
  <c r="G81" i="45"/>
  <c r="H81" i="45" s="1"/>
  <c r="G80" i="45"/>
  <c r="H80" i="45" s="1"/>
  <c r="G79" i="45"/>
  <c r="H79" i="45" s="1"/>
  <c r="G78" i="45"/>
  <c r="H78" i="45" s="1"/>
  <c r="G77" i="45"/>
  <c r="H77" i="45" s="1"/>
  <c r="G76" i="45"/>
  <c r="H76" i="45" s="1"/>
  <c r="G75" i="45"/>
  <c r="H75" i="45" s="1"/>
  <c r="G74" i="45"/>
  <c r="H74" i="45" s="1"/>
  <c r="G71" i="45"/>
  <c r="H71" i="45" s="1"/>
  <c r="G70" i="45"/>
  <c r="H70" i="45" s="1"/>
  <c r="G67" i="45"/>
  <c r="H67" i="45" s="1"/>
  <c r="G66" i="45"/>
  <c r="H66" i="45" s="1"/>
  <c r="G65" i="45"/>
  <c r="H65" i="45" s="1"/>
  <c r="G64" i="45"/>
  <c r="H64" i="45" s="1"/>
  <c r="G63" i="45"/>
  <c r="H63" i="45" s="1"/>
  <c r="G62" i="45"/>
  <c r="H62" i="45" s="1"/>
  <c r="G61" i="45"/>
  <c r="H61" i="45" s="1"/>
  <c r="G60" i="45"/>
  <c r="H60" i="45" s="1"/>
  <c r="G59" i="45" l="1"/>
  <c r="H59" i="45" s="1"/>
  <c r="G57" i="45"/>
  <c r="H57" i="45" s="1"/>
  <c r="G55" i="45"/>
  <c r="H55" i="45" s="1"/>
  <c r="G54" i="45"/>
  <c r="H54" i="45" s="1"/>
  <c r="G53" i="45"/>
  <c r="H53" i="45" s="1"/>
  <c r="G52" i="45"/>
  <c r="H52" i="45" s="1"/>
  <c r="G51" i="45"/>
  <c r="H51" i="45" s="1"/>
  <c r="G50" i="45"/>
  <c r="H50" i="45" s="1"/>
  <c r="G49" i="45"/>
  <c r="H49" i="45" s="1"/>
  <c r="G48" i="45"/>
  <c r="H48" i="45" s="1"/>
  <c r="G47" i="45"/>
  <c r="H47" i="45" s="1"/>
  <c r="G46" i="45"/>
  <c r="H46" i="45" s="1"/>
  <c r="G45" i="45"/>
  <c r="H45" i="45" s="1"/>
  <c r="G44" i="45"/>
  <c r="H44" i="45" s="1"/>
  <c r="G43" i="45"/>
  <c r="H43" i="45" s="1"/>
  <c r="G42" i="45"/>
  <c r="H42" i="45" s="1"/>
  <c r="G41" i="45"/>
  <c r="H41" i="45" s="1"/>
  <c r="G40" i="45"/>
  <c r="H40" i="45" s="1"/>
  <c r="G39" i="45"/>
  <c r="H39" i="45" s="1"/>
  <c r="G38" i="45"/>
  <c r="H38" i="45" s="1"/>
  <c r="G37" i="45"/>
  <c r="H37" i="45" s="1"/>
  <c r="G36" i="45"/>
  <c r="H36" i="45" s="1"/>
  <c r="G35" i="45"/>
  <c r="H35" i="45" s="1"/>
  <c r="G34" i="45"/>
  <c r="H34" i="45" s="1"/>
  <c r="G33" i="45"/>
  <c r="H33" i="45" s="1"/>
  <c r="G32" i="45"/>
  <c r="H32" i="45" s="1"/>
  <c r="G31" i="45"/>
  <c r="H31" i="45" s="1"/>
  <c r="G30" i="45"/>
  <c r="H30" i="45" s="1"/>
  <c r="G29" i="45"/>
  <c r="H29" i="45" s="1"/>
  <c r="G28" i="45"/>
  <c r="H28" i="45" s="1"/>
  <c r="G27" i="45"/>
  <c r="H27" i="45" s="1"/>
  <c r="G26" i="45"/>
  <c r="H26" i="45" s="1"/>
  <c r="G25" i="45"/>
  <c r="H25" i="45" s="1"/>
  <c r="G24" i="45"/>
  <c r="H24" i="45" s="1"/>
  <c r="G23" i="45"/>
  <c r="H23" i="45" s="1"/>
  <c r="G22" i="45"/>
  <c r="H22" i="45" s="1"/>
  <c r="G21" i="45"/>
  <c r="H21" i="45" s="1"/>
  <c r="G20" i="45"/>
  <c r="H20" i="45" s="1"/>
  <c r="G19" i="45"/>
  <c r="H19" i="45" s="1"/>
  <c r="G18" i="45"/>
  <c r="H18" i="45" s="1"/>
  <c r="G17" i="45"/>
  <c r="H17" i="45" s="1"/>
  <c r="G16" i="45"/>
  <c r="H16" i="45" s="1"/>
  <c r="G15" i="45"/>
  <c r="H15" i="45" s="1"/>
  <c r="G14" i="45"/>
  <c r="H14" i="45" s="1"/>
  <c r="G13" i="45"/>
  <c r="H13" i="45" s="1"/>
  <c r="G12" i="45"/>
  <c r="H12" i="45" s="1"/>
  <c r="G11" i="45"/>
  <c r="H11" i="45" s="1"/>
  <c r="G979" i="28"/>
  <c r="H979" i="28" s="1"/>
  <c r="G977" i="28"/>
  <c r="H977" i="28" s="1"/>
  <c r="G10" i="45"/>
  <c r="H10" i="45" s="1"/>
  <c r="G9" i="45"/>
  <c r="H9" i="45" s="1"/>
  <c r="G8" i="45"/>
  <c r="H8" i="45" s="1"/>
  <c r="G7" i="45"/>
  <c r="H7" i="45" s="1"/>
  <c r="G8" i="46"/>
  <c r="H8" i="46" s="1"/>
  <c r="G5" i="46"/>
  <c r="H5" i="46" s="1"/>
  <c r="G990" i="28"/>
  <c r="H990" i="28" s="1"/>
  <c r="G5" i="45"/>
  <c r="H5" i="45" s="1"/>
  <c r="G988" i="28"/>
  <c r="H988" i="28" s="1"/>
  <c r="G986" i="28"/>
  <c r="H986" i="28" s="1"/>
  <c r="G985" i="28"/>
  <c r="H985" i="28" s="1"/>
  <c r="G983" i="28"/>
  <c r="H983" i="28" s="1"/>
  <c r="G981" i="28"/>
  <c r="H981" i="28" s="1"/>
  <c r="G974" i="28"/>
  <c r="H974" i="28" s="1"/>
  <c r="G973" i="28"/>
  <c r="H973" i="28" s="1"/>
  <c r="G970" i="28"/>
  <c r="H970" i="28" s="1"/>
  <c r="G969" i="28"/>
  <c r="H969" i="28" s="1"/>
  <c r="G966" i="28"/>
  <c r="H966" i="28" s="1"/>
  <c r="G963" i="28"/>
  <c r="H963" i="28" s="1"/>
  <c r="G959" i="28"/>
  <c r="H959" i="28" s="1"/>
  <c r="G957" i="28"/>
  <c r="H957" i="28" s="1"/>
  <c r="G954" i="28"/>
  <c r="H954" i="28" s="1"/>
  <c r="G953" i="28"/>
  <c r="H953" i="28" s="1"/>
  <c r="G949" i="28"/>
  <c r="H949" i="28" s="1"/>
  <c r="G946" i="28"/>
  <c r="H946" i="28" s="1"/>
  <c r="G844" i="28"/>
  <c r="H844" i="28" s="1"/>
  <c r="G943" i="28"/>
  <c r="H943" i="28" s="1"/>
  <c r="G940" i="28"/>
  <c r="H940" i="28" s="1"/>
  <c r="G939" i="28"/>
  <c r="H939" i="28" s="1"/>
  <c r="G937" i="28"/>
  <c r="H937" i="28" s="1"/>
  <c r="G936" i="28"/>
  <c r="H936" i="28" s="1"/>
  <c r="G933" i="28"/>
  <c r="H933" i="28" s="1"/>
  <c r="G930" i="28"/>
  <c r="H930" i="28" s="1"/>
  <c r="G928" i="28"/>
  <c r="H928" i="28" s="1"/>
  <c r="G925" i="28"/>
  <c r="H925" i="28" s="1"/>
  <c r="G922" i="28"/>
  <c r="H922" i="28" s="1"/>
  <c r="G920" i="28"/>
  <c r="H920" i="28" s="1"/>
  <c r="G919" i="28"/>
  <c r="H919" i="28" s="1"/>
  <c r="G916" i="28"/>
  <c r="H916" i="28" s="1"/>
  <c r="G913" i="28"/>
  <c r="H913" i="28" s="1"/>
  <c r="G912" i="28"/>
  <c r="H912" i="28" s="1"/>
  <c r="G911" i="28"/>
  <c r="H911" i="28" s="1"/>
  <c r="G908" i="28"/>
  <c r="H908" i="28" s="1"/>
  <c r="G907" i="28"/>
  <c r="H907" i="28" s="1"/>
  <c r="G906" i="28"/>
  <c r="H906" i="28" s="1"/>
  <c r="G903" i="28"/>
  <c r="H903" i="28" s="1"/>
  <c r="G901" i="28"/>
  <c r="H901" i="28" s="1"/>
  <c r="G898" i="28"/>
  <c r="H898" i="28" s="1"/>
  <c r="G895" i="28"/>
  <c r="H895" i="28" s="1"/>
  <c r="G892" i="28"/>
  <c r="H892" i="28" s="1"/>
  <c r="G891" i="28"/>
  <c r="H891" i="28" s="1"/>
  <c r="G888" i="28"/>
  <c r="H888" i="28" s="1"/>
  <c r="G887" i="28"/>
  <c r="H887" i="28" s="1"/>
  <c r="G885" i="28"/>
  <c r="H885" i="28" s="1"/>
  <c r="G882" i="28"/>
  <c r="H882" i="28" s="1"/>
  <c r="G881" i="28"/>
  <c r="H881" i="28" s="1"/>
  <c r="G880" i="28"/>
  <c r="H880" i="28" s="1"/>
  <c r="G879" i="28"/>
  <c r="H879" i="28" s="1"/>
  <c r="G878" i="28"/>
  <c r="H878" i="28" s="1"/>
  <c r="G877" i="28"/>
  <c r="H877" i="28" s="1"/>
  <c r="G876" i="28"/>
  <c r="H876" i="28" s="1"/>
  <c r="G875" i="28"/>
  <c r="H875" i="28" s="1"/>
  <c r="G874" i="28"/>
  <c r="H874" i="28" s="1"/>
  <c r="G700" i="28"/>
  <c r="H700" i="28" s="1"/>
  <c r="G873" i="28"/>
  <c r="H873" i="28" s="1"/>
  <c r="G872" i="28"/>
  <c r="H872" i="28" s="1"/>
  <c r="G870" i="28"/>
  <c r="H870" i="28" s="1"/>
  <c r="G869" i="28"/>
  <c r="H869" i="28" s="1"/>
  <c r="G868" i="28"/>
  <c r="H868" i="28" s="1"/>
  <c r="G867" i="28"/>
  <c r="H867" i="28" s="1"/>
  <c r="G865" i="28"/>
  <c r="H865" i="28" s="1"/>
  <c r="G864" i="28"/>
  <c r="H864" i="28" s="1"/>
  <c r="G863" i="28"/>
  <c r="H863" i="28" s="1"/>
  <c r="G862" i="28"/>
  <c r="H862" i="28" s="1"/>
  <c r="G859" i="28"/>
  <c r="H859" i="28" s="1"/>
  <c r="G858" i="28"/>
  <c r="H858" i="28" s="1"/>
  <c r="G857" i="28"/>
  <c r="H857" i="28" s="1"/>
  <c r="G856" i="28"/>
  <c r="H856" i="28" s="1"/>
  <c r="G855" i="28"/>
  <c r="H855" i="28" s="1"/>
  <c r="G853" i="28"/>
  <c r="H853" i="28" s="1"/>
  <c r="G852" i="28"/>
  <c r="H852" i="28" s="1"/>
  <c r="G851" i="28"/>
  <c r="H851" i="28" s="1"/>
  <c r="G849" i="28"/>
  <c r="H849" i="28" s="1"/>
  <c r="G848" i="28"/>
  <c r="H848" i="28" s="1"/>
  <c r="G847" i="28"/>
  <c r="H847" i="28" s="1"/>
  <c r="G845" i="28"/>
  <c r="H845" i="28" s="1"/>
  <c r="G843" i="28"/>
  <c r="H843" i="28" s="1"/>
  <c r="G842" i="28"/>
  <c r="H842" i="28" s="1"/>
  <c r="G839" i="28"/>
  <c r="H839" i="28" s="1"/>
  <c r="G838" i="28"/>
  <c r="H838" i="28" s="1"/>
  <c r="G837" i="28"/>
  <c r="H837" i="28" s="1"/>
  <c r="G835" i="28"/>
  <c r="H835" i="28" s="1"/>
  <c r="G834" i="28"/>
  <c r="H834" i="28" s="1"/>
  <c r="G833" i="28"/>
  <c r="H833" i="28" s="1"/>
  <c r="G830" i="28"/>
  <c r="H830" i="28" s="1"/>
  <c r="G829" i="28"/>
  <c r="H829" i="28" s="1"/>
  <c r="G828" i="28"/>
  <c r="H828" i="28" s="1"/>
  <c r="G825" i="28"/>
  <c r="H825" i="28" s="1"/>
  <c r="G824" i="28"/>
  <c r="H824" i="28" s="1"/>
  <c r="G823" i="28"/>
  <c r="H823" i="28" s="1"/>
  <c r="G820" i="28"/>
  <c r="H820" i="28" s="1"/>
  <c r="G819" i="28"/>
  <c r="H819" i="28" s="1"/>
  <c r="G814" i="28"/>
  <c r="H814" i="28" s="1"/>
  <c r="G813" i="28"/>
  <c r="H813" i="28" s="1"/>
  <c r="G812" i="28"/>
  <c r="H812" i="28" s="1"/>
  <c r="G809" i="28"/>
  <c r="H809" i="28" s="1"/>
  <c r="G808" i="28"/>
  <c r="H808" i="28" s="1"/>
  <c r="G807" i="28"/>
  <c r="H807" i="28" s="1"/>
  <c r="G804" i="28"/>
  <c r="H804" i="28" s="1"/>
  <c r="G803" i="28"/>
  <c r="H803" i="28" s="1"/>
  <c r="G802" i="28"/>
  <c r="H802" i="28" s="1"/>
  <c r="G799" i="28"/>
  <c r="H799" i="28" s="1"/>
  <c r="G818" i="28"/>
  <c r="H818" i="28" s="1"/>
  <c r="G798" i="28"/>
  <c r="H798" i="28" s="1"/>
  <c r="G797" i="28"/>
  <c r="H797" i="28" s="1"/>
  <c r="G794" i="28"/>
  <c r="H794" i="28" s="1"/>
  <c r="G793" i="28"/>
  <c r="H793" i="28" s="1"/>
  <c r="G792" i="28"/>
  <c r="H792" i="28" s="1"/>
  <c r="G789" i="28"/>
  <c r="H789" i="28" s="1"/>
  <c r="G788" i="28"/>
  <c r="H788" i="28" s="1"/>
  <c r="G787" i="28"/>
  <c r="H787" i="28" s="1"/>
  <c r="G784" i="28"/>
  <c r="H784" i="28" s="1"/>
  <c r="G783" i="28"/>
  <c r="H783" i="28" s="1"/>
  <c r="G782" i="28"/>
  <c r="H782" i="28" s="1"/>
  <c r="G779" i="28"/>
  <c r="H779" i="28" s="1"/>
  <c r="G778" i="28"/>
  <c r="H778" i="28" s="1"/>
  <c r="G777" i="28"/>
  <c r="H777" i="28" s="1"/>
  <c r="G775" i="28"/>
  <c r="H775" i="28" s="1"/>
  <c r="G774" i="28"/>
  <c r="H774" i="28" s="1"/>
  <c r="G773" i="28"/>
  <c r="H773" i="28" s="1"/>
  <c r="G770" i="28"/>
  <c r="H770" i="28" s="1"/>
  <c r="G769" i="28"/>
  <c r="H769" i="28" s="1"/>
  <c r="G768" i="28"/>
  <c r="H768" i="28" s="1"/>
  <c r="G765" i="28"/>
  <c r="H765" i="28" s="1"/>
  <c r="G764" i="28"/>
  <c r="H764" i="28" s="1"/>
  <c r="G763" i="28"/>
  <c r="H763" i="28" s="1"/>
  <c r="G760" i="28"/>
  <c r="H760" i="28" s="1"/>
  <c r="G759" i="28"/>
  <c r="H759" i="28" s="1"/>
  <c r="G758" i="28"/>
  <c r="H758" i="28" s="1"/>
  <c r="G757" i="28"/>
  <c r="H757" i="28" s="1"/>
  <c r="G756" i="28"/>
  <c r="H756" i="28" s="1"/>
  <c r="G755" i="28"/>
  <c r="H755" i="28" s="1"/>
  <c r="G753" i="28"/>
  <c r="H753" i="28" s="1"/>
  <c r="G752" i="28"/>
  <c r="H752" i="28" s="1"/>
  <c r="G751" i="28"/>
  <c r="H751" i="28" s="1"/>
  <c r="G750" i="28"/>
  <c r="H750" i="28" s="1"/>
  <c r="G747" i="28"/>
  <c r="H747" i="28" s="1"/>
  <c r="G745" i="28"/>
  <c r="H745" i="28" s="1"/>
  <c r="G743" i="28"/>
  <c r="H743" i="28" s="1"/>
  <c r="G740" i="28"/>
  <c r="H740" i="28" s="1"/>
  <c r="G739" i="28"/>
  <c r="H739" i="28" s="1"/>
  <c r="G738" i="28"/>
  <c r="H738" i="28" s="1"/>
  <c r="G737" i="28"/>
  <c r="H737" i="28" s="1"/>
  <c r="G735" i="28"/>
  <c r="H735" i="28" s="1"/>
  <c r="G734" i="28"/>
  <c r="H734" i="28" s="1"/>
  <c r="G733" i="28"/>
  <c r="H733" i="28" s="1"/>
  <c r="G732" i="28"/>
  <c r="H732" i="28" s="1"/>
  <c r="G730" i="28"/>
  <c r="H730" i="28" s="1"/>
  <c r="G729" i="28"/>
  <c r="H729" i="28" s="1"/>
  <c r="G728" i="28"/>
  <c r="H728" i="28" s="1"/>
  <c r="G727" i="28"/>
  <c r="H727" i="28" s="1"/>
  <c r="G724" i="28"/>
  <c r="H724" i="28" s="1"/>
  <c r="G723" i="28"/>
  <c r="H723" i="28" s="1"/>
  <c r="G721" i="28"/>
  <c r="H721" i="28" s="1"/>
  <c r="G720" i="28"/>
  <c r="H720" i="28" s="1"/>
  <c r="G719" i="28"/>
  <c r="H719" i="28" s="1"/>
  <c r="G718" i="28"/>
  <c r="H718" i="28" s="1"/>
  <c r="G717" i="28"/>
  <c r="H717" i="28" s="1"/>
  <c r="G715" i="28"/>
  <c r="H715" i="28" s="1"/>
  <c r="G714" i="28"/>
  <c r="H714" i="28" s="1"/>
  <c r="G713" i="28"/>
  <c r="H713" i="28" s="1"/>
  <c r="G711" i="28"/>
  <c r="H711" i="28" s="1"/>
  <c r="G710" i="28"/>
  <c r="H710" i="28" s="1"/>
  <c r="G709" i="28"/>
  <c r="H709" i="28" s="1"/>
  <c r="G708" i="28"/>
  <c r="H708" i="28" s="1"/>
  <c r="G706" i="28"/>
  <c r="H706" i="28" s="1"/>
  <c r="G702" i="28"/>
  <c r="H702" i="28" s="1"/>
  <c r="G701" i="28"/>
  <c r="H701" i="28" s="1"/>
  <c r="G697" i="28"/>
  <c r="H697" i="28" s="1"/>
  <c r="G694" i="28"/>
  <c r="H694" i="28" s="1"/>
  <c r="G691" i="28"/>
  <c r="H691" i="28" s="1"/>
  <c r="G690" i="28"/>
  <c r="H690" i="28" s="1"/>
  <c r="G689" i="28"/>
  <c r="H689" i="28" s="1"/>
  <c r="G688" i="28"/>
  <c r="H688" i="28" s="1"/>
  <c r="G687" i="28"/>
  <c r="H687" i="28" s="1"/>
  <c r="G686" i="28"/>
  <c r="H686" i="28" s="1"/>
  <c r="G685" i="28"/>
  <c r="H685" i="28" s="1"/>
  <c r="G682" i="28"/>
  <c r="H682" i="28" s="1"/>
  <c r="G681" i="28"/>
  <c r="H681" i="28" s="1"/>
  <c r="G680" i="28"/>
  <c r="H680" i="28" s="1"/>
  <c r="G679" i="28"/>
  <c r="H679" i="28" s="1"/>
  <c r="G678" i="28"/>
  <c r="H678" i="28" s="1"/>
  <c r="G677" i="28"/>
  <c r="H677" i="28" s="1"/>
  <c r="G676" i="28"/>
  <c r="H676" i="28" s="1"/>
  <c r="G675" i="28"/>
  <c r="H675" i="28" s="1"/>
  <c r="G672" i="28"/>
  <c r="H672" i="28" s="1"/>
  <c r="G671" i="28"/>
  <c r="H671" i="28" s="1"/>
  <c r="G668" i="28"/>
  <c r="H668" i="28" s="1"/>
  <c r="G665" i="28"/>
  <c r="H665" i="28" s="1"/>
  <c r="G664" i="28"/>
  <c r="H664" i="28" s="1"/>
  <c r="G663" i="28"/>
  <c r="H663" i="28" s="1"/>
  <c r="G661" i="28"/>
  <c r="H661" i="28" s="1"/>
  <c r="G660" i="28"/>
  <c r="H660" i="28" s="1"/>
  <c r="G659" i="28"/>
  <c r="H659" i="28" s="1"/>
  <c r="G658" i="28"/>
  <c r="H658" i="28" s="1"/>
  <c r="G657" i="28"/>
  <c r="H657" i="28" s="1"/>
  <c r="G656" i="28"/>
  <c r="H656" i="28" s="1"/>
  <c r="G655" i="28"/>
  <c r="H655" i="28" s="1"/>
  <c r="G654" i="28"/>
  <c r="H654" i="28" s="1"/>
  <c r="G653" i="28"/>
  <c r="H653" i="28" s="1"/>
  <c r="G652" i="28"/>
  <c r="H652" i="28" s="1"/>
  <c r="G650" i="28"/>
  <c r="H650" i="28" s="1"/>
  <c r="G649" i="28"/>
  <c r="H649" i="28" s="1"/>
  <c r="G648" i="28"/>
  <c r="H648" i="28" s="1"/>
  <c r="G647" i="28"/>
  <c r="H647" i="28" s="1"/>
  <c r="G646" i="28"/>
  <c r="H646" i="28" s="1"/>
  <c r="G645" i="28"/>
  <c r="H645" i="28" s="1"/>
  <c r="G643" i="28"/>
  <c r="H643" i="28" s="1"/>
  <c r="G642" i="28"/>
  <c r="H642" i="28" s="1"/>
  <c r="G641" i="28"/>
  <c r="H641" i="28" s="1"/>
  <c r="G640" i="28"/>
  <c r="H640" i="28" s="1"/>
  <c r="G638" i="28"/>
  <c r="H638" i="28" s="1"/>
  <c r="G637" i="28"/>
  <c r="H637" i="28" s="1"/>
  <c r="G635" i="28"/>
  <c r="H635" i="28" s="1"/>
  <c r="G634" i="28"/>
  <c r="H634" i="28" s="1"/>
  <c r="G633" i="28"/>
  <c r="H633" i="28" s="1"/>
  <c r="G632" i="28"/>
  <c r="H632" i="28" s="1"/>
  <c r="G631" i="28"/>
  <c r="H631" i="28" s="1"/>
  <c r="G630" i="28"/>
  <c r="H630" i="28" s="1"/>
  <c r="G629" i="28"/>
  <c r="H629" i="28" s="1"/>
  <c r="G628" i="28"/>
  <c r="H628" i="28" s="1"/>
  <c r="G625" i="28"/>
  <c r="H625" i="28" s="1"/>
  <c r="G624" i="28"/>
  <c r="H624" i="28" s="1"/>
  <c r="G623" i="28"/>
  <c r="H623" i="28" s="1"/>
  <c r="G622" i="28"/>
  <c r="H622" i="28" s="1"/>
  <c r="G621" i="28"/>
  <c r="H621" i="28" s="1"/>
  <c r="G620" i="28"/>
  <c r="H620" i="28" s="1"/>
  <c r="G618" i="28"/>
  <c r="H618" i="28" s="1"/>
  <c r="G617" i="28"/>
  <c r="H617" i="28" s="1"/>
  <c r="G614" i="28"/>
  <c r="H614" i="28" s="1"/>
  <c r="G613" i="28"/>
  <c r="H613" i="28" s="1"/>
  <c r="G612" i="28"/>
  <c r="H612" i="28" s="1"/>
  <c r="G611" i="28"/>
  <c r="H611" i="28" s="1"/>
  <c r="G610" i="28"/>
  <c r="H610" i="28" s="1"/>
  <c r="G609" i="28"/>
  <c r="H609" i="28" s="1"/>
  <c r="G608" i="28"/>
  <c r="H608" i="28" s="1"/>
  <c r="G607" i="28"/>
  <c r="H607" i="28" s="1"/>
  <c r="G606" i="28"/>
  <c r="H606" i="28" s="1"/>
  <c r="G605" i="28"/>
  <c r="H605" i="28" s="1"/>
  <c r="G604" i="28"/>
  <c r="H604" i="28" s="1"/>
  <c r="G603" i="28"/>
  <c r="H603" i="28" s="1"/>
  <c r="G602" i="28"/>
  <c r="H602" i="28" s="1"/>
  <c r="G601" i="28"/>
  <c r="H601" i="28" s="1"/>
  <c r="G600" i="28"/>
  <c r="H600" i="28" s="1"/>
  <c r="G599" i="28"/>
  <c r="H599" i="28" s="1"/>
  <c r="G597" i="28"/>
  <c r="H597" i="28" s="1"/>
  <c r="G596" i="28"/>
  <c r="H596" i="28" s="1"/>
  <c r="G595" i="28"/>
  <c r="H595" i="28" s="1"/>
  <c r="G594" i="28"/>
  <c r="H594" i="28" s="1"/>
  <c r="G593" i="28"/>
  <c r="H593" i="28" s="1"/>
  <c r="G592" i="28"/>
  <c r="H592" i="28" s="1"/>
  <c r="G591" i="28"/>
  <c r="H591" i="28" s="1"/>
  <c r="G590" i="28"/>
  <c r="H590" i="28" s="1"/>
  <c r="G589" i="28"/>
  <c r="H589" i="28" s="1"/>
  <c r="G588" i="28"/>
  <c r="H588" i="28" s="1"/>
  <c r="G587" i="28"/>
  <c r="H587" i="28" s="1"/>
  <c r="G586" i="28"/>
  <c r="H586" i="28" s="1"/>
  <c r="G584" i="28"/>
  <c r="H584" i="28" s="1"/>
  <c r="G583" i="28"/>
  <c r="H583" i="28" s="1"/>
  <c r="G581" i="28"/>
  <c r="H581" i="28" s="1"/>
  <c r="G580" i="28"/>
  <c r="H580" i="28" s="1"/>
  <c r="G577" i="28"/>
  <c r="H577" i="28" s="1"/>
  <c r="G576" i="28"/>
  <c r="H576" i="28" s="1"/>
  <c r="G575" i="28"/>
  <c r="H575" i="28" s="1"/>
  <c r="G574" i="28"/>
  <c r="H574" i="28" s="1"/>
  <c r="G573" i="28"/>
  <c r="H573" i="28" s="1"/>
  <c r="G572" i="28"/>
  <c r="H572" i="28" s="1"/>
  <c r="G571" i="28"/>
  <c r="H571" i="28" s="1"/>
  <c r="G570" i="28"/>
  <c r="H570" i="28" s="1"/>
  <c r="G569" i="28"/>
  <c r="H569" i="28" s="1"/>
  <c r="G568" i="28"/>
  <c r="H568" i="28" s="1"/>
  <c r="G565" i="28"/>
  <c r="H565" i="28" s="1"/>
  <c r="G559" i="28"/>
  <c r="H559" i="28" s="1"/>
  <c r="G562" i="28"/>
  <c r="H562" i="28" s="1"/>
  <c r="G563" i="28"/>
  <c r="H563" i="28" s="1"/>
  <c r="G564" i="28"/>
  <c r="H564" i="28" s="1"/>
  <c r="G558" i="28"/>
  <c r="H558" i="28" s="1"/>
  <c r="G557" i="28"/>
  <c r="H557" i="28" s="1"/>
  <c r="G556" i="28"/>
  <c r="H556" i="28" s="1"/>
  <c r="G555" i="28"/>
  <c r="H555" i="28" s="1"/>
  <c r="G554" i="28"/>
  <c r="H554" i="28" s="1"/>
  <c r="G553" i="28"/>
  <c r="H553" i="28" s="1"/>
  <c r="G552" i="28"/>
  <c r="H552" i="28" s="1"/>
  <c r="G550" i="28"/>
  <c r="H550" i="28" s="1"/>
  <c r="G549" i="28"/>
  <c r="H549" i="28" s="1"/>
  <c r="G548" i="28"/>
  <c r="H548" i="28" s="1"/>
  <c r="G547" i="28"/>
  <c r="H547" i="28" s="1"/>
  <c r="G546" i="28"/>
  <c r="H546" i="28" s="1"/>
  <c r="G545" i="28"/>
  <c r="H545" i="28" s="1"/>
  <c r="G544" i="28"/>
  <c r="H544" i="28" s="1"/>
  <c r="G543" i="28"/>
  <c r="H543" i="28" s="1"/>
  <c r="G542" i="28"/>
  <c r="H542" i="28" s="1"/>
  <c r="G541" i="28"/>
  <c r="H541" i="28" s="1"/>
  <c r="G540" i="28"/>
  <c r="H540" i="28" s="1"/>
  <c r="G539" i="28"/>
  <c r="H539" i="28" s="1"/>
  <c r="G536" i="28"/>
  <c r="H536" i="28" s="1"/>
  <c r="G535" i="28"/>
  <c r="H535" i="28" s="1"/>
  <c r="G534" i="28"/>
  <c r="H534" i="28" s="1"/>
  <c r="G533" i="28"/>
  <c r="H533" i="28" s="1"/>
  <c r="G532" i="28"/>
  <c r="H532" i="28" s="1"/>
  <c r="G531" i="28"/>
  <c r="H531" i="28" s="1"/>
  <c r="G529" i="28"/>
  <c r="H529" i="28" s="1"/>
  <c r="G528" i="28"/>
  <c r="H528" i="28" s="1"/>
  <c r="G526" i="28"/>
  <c r="H526" i="28" s="1"/>
  <c r="G525" i="28"/>
  <c r="H525" i="28" s="1"/>
  <c r="G524" i="28"/>
  <c r="H524" i="28" s="1"/>
  <c r="G523" i="28"/>
  <c r="H523" i="28" s="1"/>
  <c r="G522" i="28"/>
  <c r="H522" i="28" s="1"/>
  <c r="G521" i="28"/>
  <c r="H521" i="28" s="1"/>
  <c r="G520" i="28"/>
  <c r="H520" i="28" s="1"/>
  <c r="G519" i="28"/>
  <c r="H519" i="28" s="1"/>
  <c r="G518" i="28"/>
  <c r="H518" i="28" s="1"/>
  <c r="G517" i="28"/>
  <c r="H517" i="28" s="1"/>
  <c r="G515" i="28"/>
  <c r="H515" i="28" s="1"/>
  <c r="G514" i="28"/>
  <c r="H514" i="28" s="1"/>
  <c r="G513" i="28"/>
  <c r="H513" i="28" s="1"/>
  <c r="G512" i="28"/>
  <c r="H512" i="28" s="1"/>
  <c r="G509" i="28"/>
  <c r="H509" i="28" s="1"/>
  <c r="G508" i="28"/>
  <c r="H508" i="28" s="1"/>
  <c r="G507" i="28"/>
  <c r="H507" i="28" s="1"/>
  <c r="G506" i="28"/>
  <c r="H506" i="28" s="1"/>
  <c r="G503" i="28"/>
  <c r="H503" i="28" s="1"/>
  <c r="G502" i="28"/>
  <c r="H502" i="28" s="1"/>
  <c r="G501" i="28"/>
  <c r="H501" i="28" s="1"/>
  <c r="G500" i="28"/>
  <c r="H500" i="28" s="1"/>
  <c r="G499" i="28"/>
  <c r="H499" i="28" s="1"/>
  <c r="G498" i="28"/>
  <c r="H498" i="28" s="1"/>
  <c r="G497" i="28"/>
  <c r="H497" i="28" s="1"/>
  <c r="G496" i="28"/>
  <c r="H496" i="28" s="1"/>
  <c r="G493" i="28"/>
  <c r="H493" i="28" s="1"/>
  <c r="G492" i="28"/>
  <c r="H492" i="28" s="1"/>
  <c r="G491" i="28"/>
  <c r="H491" i="28" s="1"/>
  <c r="G490" i="28"/>
  <c r="H490" i="28" s="1"/>
  <c r="G487" i="28"/>
  <c r="H487" i="28" s="1"/>
  <c r="G486" i="28"/>
  <c r="H486" i="28" s="1"/>
  <c r="G483" i="28"/>
  <c r="H483" i="28" s="1"/>
  <c r="G482" i="28"/>
  <c r="H482" i="28" s="1"/>
  <c r="G479" i="28"/>
  <c r="H479" i="28" s="1"/>
  <c r="G478" i="28"/>
  <c r="H478" i="28" s="1"/>
  <c r="G477" i="28"/>
  <c r="H477" i="28" s="1"/>
  <c r="G476" i="28"/>
  <c r="H476" i="28" s="1"/>
  <c r="G472" i="28"/>
  <c r="H472" i="28" s="1"/>
  <c r="G471" i="28"/>
  <c r="H471" i="28" s="1"/>
  <c r="G470" i="28"/>
  <c r="H470" i="28" s="1"/>
  <c r="G469" i="28"/>
  <c r="H469" i="28" s="1"/>
  <c r="G468" i="28"/>
  <c r="H468" i="28" s="1"/>
  <c r="G467" i="28"/>
  <c r="H467" i="28" s="1"/>
  <c r="G466" i="28"/>
  <c r="H466" i="28" s="1"/>
  <c r="G465" i="28"/>
  <c r="H465" i="28" s="1"/>
  <c r="G462" i="28"/>
  <c r="H462" i="28" s="1"/>
  <c r="G461" i="28"/>
  <c r="H461" i="28" s="1"/>
  <c r="G459" i="28"/>
  <c r="H459" i="28" s="1"/>
  <c r="G458" i="28"/>
  <c r="H458" i="28" s="1"/>
  <c r="G455" i="28"/>
  <c r="H455" i="28" s="1"/>
  <c r="G454" i="28"/>
  <c r="H454" i="28" s="1"/>
  <c r="G453" i="28"/>
  <c r="H453" i="28" s="1"/>
  <c r="G452" i="28"/>
  <c r="H452" i="28" s="1"/>
  <c r="G451" i="28"/>
  <c r="H451" i="28" s="1"/>
  <c r="G450" i="28"/>
  <c r="H450" i="28" s="1"/>
  <c r="G449" i="28"/>
  <c r="H449" i="28" s="1"/>
  <c r="G448" i="28"/>
  <c r="H448" i="28" s="1"/>
  <c r="G447" i="28"/>
  <c r="H447" i="28" s="1"/>
  <c r="G446" i="28"/>
  <c r="H446" i="28" s="1"/>
  <c r="G445" i="28"/>
  <c r="H445" i="28" s="1"/>
  <c r="G444" i="28"/>
  <c r="H444" i="28" s="1"/>
  <c r="G440" i="28"/>
  <c r="H440" i="28" s="1"/>
  <c r="G439" i="28"/>
  <c r="H439" i="28" s="1"/>
  <c r="G438" i="28"/>
  <c r="H438" i="28" s="1"/>
  <c r="G437" i="28"/>
  <c r="H437" i="28" s="1"/>
  <c r="G436" i="28"/>
  <c r="H436" i="28" s="1"/>
  <c r="G435" i="28"/>
  <c r="H435" i="28" s="1"/>
  <c r="G434" i="28"/>
  <c r="H434" i="28" s="1"/>
  <c r="G433" i="28"/>
  <c r="H433" i="28" s="1"/>
  <c r="G432" i="28"/>
  <c r="H432" i="28" s="1"/>
  <c r="G431" i="28"/>
  <c r="H431" i="28" s="1"/>
  <c r="G430" i="28"/>
  <c r="H430" i="28" s="1"/>
  <c r="G429" i="28"/>
  <c r="H429" i="28" s="1"/>
  <c r="G428" i="28"/>
  <c r="H428" i="28" s="1"/>
  <c r="G427" i="28"/>
  <c r="H427" i="28" s="1"/>
  <c r="G426" i="28"/>
  <c r="H426" i="28" s="1"/>
  <c r="G425" i="28"/>
  <c r="H425" i="28" s="1"/>
  <c r="G424" i="28"/>
  <c r="H424" i="28" s="1"/>
  <c r="G423" i="28"/>
  <c r="H423" i="28" s="1"/>
  <c r="G422" i="28"/>
  <c r="H422" i="28" s="1"/>
  <c r="G421" i="28"/>
  <c r="H421" i="28" s="1"/>
  <c r="G420" i="28"/>
  <c r="H420" i="28" s="1"/>
  <c r="G419" i="28"/>
  <c r="H419" i="28" s="1"/>
  <c r="G418" i="28"/>
  <c r="H418" i="28" s="1"/>
  <c r="G417" i="28"/>
  <c r="H417" i="28" s="1"/>
  <c r="G416" i="28"/>
  <c r="H416" i="28" s="1"/>
  <c r="G415" i="28"/>
  <c r="H415" i="28" s="1"/>
  <c r="G414" i="28"/>
  <c r="H414" i="28" s="1"/>
  <c r="G413" i="28"/>
  <c r="H413" i="28" s="1"/>
  <c r="G412" i="28"/>
  <c r="H412" i="28" s="1"/>
  <c r="G411" i="28"/>
  <c r="H411" i="28" s="1"/>
  <c r="G410" i="28"/>
  <c r="H410" i="28" s="1"/>
  <c r="G409" i="28"/>
  <c r="H409" i="28" s="1"/>
  <c r="G408" i="28"/>
  <c r="H408" i="28" s="1"/>
  <c r="G407" i="28"/>
  <c r="H407" i="28" s="1"/>
  <c r="G406" i="28"/>
  <c r="H406" i="28" s="1"/>
  <c r="G405" i="28"/>
  <c r="H405" i="28" s="1"/>
  <c r="G404" i="28"/>
  <c r="H404" i="28" s="1"/>
  <c r="G403" i="28"/>
  <c r="H403" i="28" s="1"/>
  <c r="G400" i="28"/>
  <c r="H400" i="28" s="1"/>
  <c r="G399" i="28"/>
  <c r="H399" i="28" s="1"/>
  <c r="G398" i="28"/>
  <c r="H398" i="28" s="1"/>
  <c r="G397" i="28"/>
  <c r="H397" i="28" s="1"/>
  <c r="G394" i="28"/>
  <c r="H394" i="28" s="1"/>
  <c r="G393" i="28"/>
  <c r="H393" i="28" s="1"/>
  <c r="G392" i="28"/>
  <c r="H392" i="28" s="1"/>
  <c r="G391" i="28"/>
  <c r="H391" i="28" s="1"/>
  <c r="G390" i="28"/>
  <c r="H390" i="28" s="1"/>
  <c r="G389" i="28"/>
  <c r="H389" i="28" s="1"/>
  <c r="G387" i="28"/>
  <c r="H387" i="28" s="1"/>
  <c r="G386" i="28"/>
  <c r="H386" i="28" s="1"/>
  <c r="G383" i="28"/>
  <c r="H383" i="28" s="1"/>
  <c r="G382" i="28"/>
  <c r="H382" i="28" s="1"/>
  <c r="G381" i="28"/>
  <c r="H381" i="28" s="1"/>
  <c r="G380" i="28"/>
  <c r="H380" i="28" s="1"/>
  <c r="G379" i="28"/>
  <c r="H379" i="28" s="1"/>
  <c r="G378" i="28"/>
  <c r="H378" i="28" s="1"/>
  <c r="G377" i="28"/>
  <c r="H377" i="28" s="1"/>
  <c r="G376" i="28"/>
  <c r="H376" i="28" s="1"/>
  <c r="G375" i="28"/>
  <c r="H375" i="28" s="1"/>
  <c r="G374" i="28"/>
  <c r="H374" i="28" s="1"/>
  <c r="G373" i="28"/>
  <c r="H373" i="28" s="1"/>
  <c r="G372" i="28"/>
  <c r="H372" i="28" s="1"/>
  <c r="G369" i="28"/>
  <c r="H369" i="28" s="1"/>
  <c r="G368" i="28"/>
  <c r="H368" i="28" s="1"/>
  <c r="G367" i="28"/>
  <c r="H367" i="28" s="1"/>
  <c r="G366" i="28"/>
  <c r="H366" i="28" s="1"/>
  <c r="G365" i="28"/>
  <c r="H365" i="28" s="1"/>
  <c r="G364" i="28"/>
  <c r="H364" i="28" s="1"/>
  <c r="G363" i="28"/>
  <c r="H363" i="28" s="1"/>
  <c r="G362" i="28"/>
  <c r="H362" i="28" s="1"/>
  <c r="G361" i="28"/>
  <c r="H361" i="28" s="1"/>
  <c r="G360" i="28"/>
  <c r="H360" i="28" s="1"/>
  <c r="G359" i="28"/>
  <c r="H359" i="28" s="1"/>
  <c r="G358" i="28"/>
  <c r="H358" i="28" s="1"/>
  <c r="G357" i="28"/>
  <c r="H357" i="28" s="1"/>
  <c r="G356" i="28"/>
  <c r="H356" i="28" s="1"/>
  <c r="G355" i="28"/>
  <c r="H355" i="28" s="1"/>
  <c r="G354" i="28"/>
  <c r="H354" i="28" s="1"/>
  <c r="G353" i="28"/>
  <c r="H353" i="28" s="1"/>
  <c r="G352" i="28"/>
  <c r="H352" i="28" s="1"/>
  <c r="G351" i="28"/>
  <c r="H351" i="28" s="1"/>
  <c r="G350" i="28"/>
  <c r="H350" i="28" s="1"/>
  <c r="G349" i="28"/>
  <c r="H349" i="28" s="1"/>
  <c r="G348" i="28"/>
  <c r="H348" i="28" s="1"/>
  <c r="G347" i="28"/>
  <c r="H347" i="28" s="1"/>
  <c r="G346" i="28"/>
  <c r="H346" i="28" s="1"/>
  <c r="G344" i="28"/>
  <c r="H344" i="28" s="1"/>
  <c r="G343" i="28"/>
  <c r="H343" i="28" s="1"/>
  <c r="G342" i="28"/>
  <c r="H342" i="28" s="1"/>
  <c r="G341" i="28"/>
  <c r="H341" i="28" s="1"/>
  <c r="G340" i="28"/>
  <c r="H340" i="28" s="1"/>
  <c r="G339" i="28"/>
  <c r="H339" i="28" s="1"/>
  <c r="G338" i="28"/>
  <c r="H338" i="28" s="1"/>
  <c r="G337" i="28"/>
  <c r="H337" i="28" s="1"/>
  <c r="G336" i="28"/>
  <c r="H336" i="28" s="1"/>
  <c r="G335" i="28"/>
  <c r="H335" i="28" s="1"/>
  <c r="G334" i="28"/>
  <c r="H334" i="28" s="1"/>
  <c r="G333" i="28"/>
  <c r="H333" i="28" s="1"/>
  <c r="G332" i="28"/>
  <c r="H332" i="28" s="1"/>
  <c r="G331" i="28"/>
  <c r="H331" i="28" s="1"/>
  <c r="G330" i="28"/>
  <c r="H330" i="28" s="1"/>
  <c r="G329" i="28"/>
  <c r="H329" i="28" s="1"/>
  <c r="G328" i="28"/>
  <c r="H328" i="28" s="1"/>
  <c r="G327" i="28"/>
  <c r="H327" i="28" s="1"/>
  <c r="G326" i="28"/>
  <c r="H326" i="28" s="1"/>
  <c r="G325" i="28"/>
  <c r="H325" i="28" s="1"/>
  <c r="G324" i="28"/>
  <c r="H324" i="28" s="1"/>
  <c r="G323" i="28"/>
  <c r="H323" i="28" s="1"/>
  <c r="G322" i="28"/>
  <c r="H322" i="28" s="1"/>
  <c r="G321" i="28"/>
  <c r="H321" i="28" s="1"/>
  <c r="G320" i="28"/>
  <c r="H320" i="28" s="1"/>
  <c r="G319" i="28"/>
  <c r="H319" i="28" s="1"/>
  <c r="G318" i="28"/>
  <c r="H318" i="28" s="1"/>
  <c r="G317" i="28"/>
  <c r="H317" i="28" s="1"/>
  <c r="G316" i="28"/>
  <c r="H316" i="28" s="1"/>
  <c r="G315" i="28"/>
  <c r="H315" i="28" s="1"/>
  <c r="G314" i="28"/>
  <c r="H314" i="28" s="1"/>
  <c r="G313" i="28"/>
  <c r="H313" i="28" s="1"/>
  <c r="G312" i="28"/>
  <c r="H312" i="28" s="1"/>
  <c r="G311" i="28"/>
  <c r="H311" i="28" s="1"/>
  <c r="G310" i="28"/>
  <c r="H310" i="28" s="1"/>
  <c r="G309" i="28"/>
  <c r="H309" i="28" s="1"/>
  <c r="G308" i="28"/>
  <c r="H308" i="28" s="1"/>
  <c r="G307" i="28"/>
  <c r="H307" i="28" s="1"/>
  <c r="G304" i="28"/>
  <c r="H304" i="28" s="1"/>
  <c r="G303" i="28"/>
  <c r="H303" i="28" s="1"/>
  <c r="G302" i="28"/>
  <c r="H302" i="28" s="1"/>
  <c r="G301" i="28"/>
  <c r="H301" i="28" s="1"/>
  <c r="G300" i="28"/>
  <c r="H300" i="28" s="1"/>
  <c r="G299" i="28"/>
  <c r="H299" i="28" s="1"/>
  <c r="G296" i="28"/>
  <c r="H296" i="28" s="1"/>
  <c r="G295" i="28"/>
  <c r="H295" i="28" s="1"/>
  <c r="G294" i="28"/>
  <c r="H294" i="28" s="1"/>
  <c r="G293" i="28"/>
  <c r="H293" i="28" s="1"/>
  <c r="G292" i="28"/>
  <c r="H292" i="28" s="1"/>
  <c r="G291" i="28"/>
  <c r="H291" i="28" s="1"/>
  <c r="G290" i="28"/>
  <c r="H290" i="28" s="1"/>
  <c r="G289" i="28"/>
  <c r="H289" i="28" s="1"/>
  <c r="G288" i="28"/>
  <c r="H288" i="28" s="1"/>
  <c r="G287" i="28"/>
  <c r="H287" i="28" s="1"/>
  <c r="G286" i="28"/>
  <c r="H286" i="28" s="1"/>
  <c r="G285" i="28"/>
  <c r="H285" i="28" s="1"/>
  <c r="G282" i="28"/>
  <c r="H282" i="28" s="1"/>
  <c r="G281" i="28"/>
  <c r="H281" i="28" s="1"/>
  <c r="G280" i="28"/>
  <c r="H280" i="28" s="1"/>
  <c r="G279" i="28"/>
  <c r="H279" i="28" s="1"/>
  <c r="G278" i="28"/>
  <c r="H278" i="28" s="1"/>
  <c r="G277" i="28"/>
  <c r="H277" i="28" s="1"/>
  <c r="G276" i="28"/>
  <c r="H276" i="28" s="1"/>
  <c r="G275" i="28"/>
  <c r="H275" i="28" s="1"/>
  <c r="G274" i="28"/>
  <c r="H274" i="28" s="1"/>
  <c r="G273" i="28"/>
  <c r="H273" i="28" s="1"/>
  <c r="G272" i="28"/>
  <c r="H272" i="28" s="1"/>
  <c r="G271" i="28"/>
  <c r="H271" i="28" s="1"/>
  <c r="G270" i="28"/>
  <c r="H270" i="28" s="1"/>
  <c r="G269" i="28"/>
  <c r="H269" i="28" s="1"/>
  <c r="G268" i="28"/>
  <c r="H268" i="28" s="1"/>
  <c r="G267" i="28"/>
  <c r="H267" i="28" s="1"/>
  <c r="G266" i="28"/>
  <c r="H266" i="28" s="1"/>
  <c r="G265" i="28"/>
  <c r="H265" i="28" s="1"/>
  <c r="G264" i="28"/>
  <c r="H264" i="28" s="1"/>
  <c r="G263" i="28"/>
  <c r="H263" i="28" s="1"/>
  <c r="G262" i="28"/>
  <c r="H262" i="28" s="1"/>
  <c r="G261" i="28"/>
  <c r="H261" i="28" s="1"/>
  <c r="G260" i="28"/>
  <c r="H260" i="28" s="1"/>
  <c r="G259" i="28"/>
  <c r="H259" i="28" s="1"/>
  <c r="G258" i="28"/>
  <c r="H258" i="28" s="1"/>
  <c r="G257" i="28"/>
  <c r="H257" i="28" s="1"/>
  <c r="G256" i="28"/>
  <c r="H256" i="28" s="1"/>
  <c r="G255" i="28"/>
  <c r="H255" i="28" s="1"/>
  <c r="G254" i="28"/>
  <c r="H254" i="28" s="1"/>
  <c r="G253" i="28"/>
  <c r="H253" i="28" s="1"/>
  <c r="G252" i="28"/>
  <c r="H252" i="28" s="1"/>
  <c r="G251" i="28"/>
  <c r="H251" i="28" s="1"/>
  <c r="G250" i="28"/>
  <c r="H250" i="28" s="1"/>
  <c r="G249" i="28"/>
  <c r="H249" i="28" s="1"/>
  <c r="G248" i="28"/>
  <c r="H248" i="28" s="1"/>
  <c r="G247" i="28"/>
  <c r="H247" i="28" s="1"/>
  <c r="G246" i="28"/>
  <c r="H246" i="28" s="1"/>
  <c r="G245" i="28"/>
  <c r="H245" i="28" s="1"/>
  <c r="G244" i="28"/>
  <c r="H244" i="28" s="1"/>
  <c r="G243" i="28"/>
  <c r="H243" i="28" s="1"/>
  <c r="G242" i="28"/>
  <c r="H242" i="28" s="1"/>
  <c r="G241" i="28"/>
  <c r="H241" i="28" s="1"/>
  <c r="G240" i="28"/>
  <c r="H240" i="28" s="1"/>
  <c r="G239" i="28"/>
  <c r="H239" i="28" s="1"/>
  <c r="G236" i="28"/>
  <c r="H236" i="28" s="1"/>
  <c r="G235" i="28"/>
  <c r="H235" i="28" s="1"/>
  <c r="G232" i="28"/>
  <c r="H232" i="28" s="1"/>
  <c r="G231" i="28"/>
  <c r="H231" i="28" s="1"/>
  <c r="G229" i="28"/>
  <c r="H229" i="28" s="1"/>
  <c r="G228" i="28"/>
  <c r="H228" i="28" s="1"/>
  <c r="G227" i="28"/>
  <c r="H227" i="28" s="1"/>
  <c r="G226" i="28"/>
  <c r="H226" i="28" s="1"/>
  <c r="G223" i="28"/>
  <c r="H223" i="28" s="1"/>
  <c r="G222" i="28"/>
  <c r="H222" i="28" s="1"/>
  <c r="G221" i="28"/>
  <c r="H221" i="28" s="1"/>
  <c r="G220" i="28"/>
  <c r="H220" i="28" s="1"/>
  <c r="G219" i="28"/>
  <c r="H219" i="28" s="1"/>
  <c r="G218" i="28"/>
  <c r="H218" i="28" s="1"/>
  <c r="G215" i="28"/>
  <c r="H215" i="28" s="1"/>
  <c r="G214" i="28"/>
  <c r="H214" i="28" s="1"/>
  <c r="G213" i="28"/>
  <c r="H213" i="28" s="1"/>
  <c r="G212" i="28"/>
  <c r="H212" i="28" s="1"/>
  <c r="G211" i="28"/>
  <c r="H211" i="28" s="1"/>
  <c r="G210" i="28"/>
  <c r="H210" i="28" s="1"/>
  <c r="G209" i="28"/>
  <c r="H209" i="28" s="1"/>
  <c r="G208" i="28"/>
  <c r="H208" i="28" s="1"/>
  <c r="G207" i="28"/>
  <c r="H207" i="28" s="1"/>
  <c r="G206" i="28"/>
  <c r="H206" i="28" s="1"/>
  <c r="G204" i="28"/>
  <c r="H204" i="28" s="1"/>
  <c r="G203" i="28"/>
  <c r="H203" i="28" s="1"/>
  <c r="G202" i="28"/>
  <c r="H202" i="28" s="1"/>
  <c r="G201" i="28"/>
  <c r="H201" i="28" s="1"/>
  <c r="G200" i="28"/>
  <c r="H200" i="28" s="1"/>
  <c r="G199" i="28"/>
  <c r="H199" i="28" s="1"/>
  <c r="G198" i="28"/>
  <c r="H198" i="28" s="1"/>
  <c r="G197" i="28"/>
  <c r="H197" i="28" s="1"/>
  <c r="G196" i="28"/>
  <c r="H196" i="28" s="1"/>
  <c r="G195" i="28"/>
  <c r="H195" i="28" s="1"/>
  <c r="G194" i="28"/>
  <c r="H194" i="28" s="1"/>
  <c r="G193" i="28"/>
  <c r="H193" i="28" s="1"/>
  <c r="G192" i="28"/>
  <c r="H192" i="28" s="1"/>
  <c r="G191" i="28"/>
  <c r="H191" i="28" s="1"/>
  <c r="G190" i="28"/>
  <c r="H190" i="28" s="1"/>
  <c r="G189" i="28"/>
  <c r="H189" i="28" s="1"/>
  <c r="G188" i="28"/>
  <c r="H188" i="28" s="1"/>
  <c r="G187" i="28"/>
  <c r="H187" i="28" s="1"/>
  <c r="G186" i="28"/>
  <c r="H186" i="28" s="1"/>
  <c r="G185" i="28"/>
  <c r="H185" i="28" s="1"/>
  <c r="G184" i="28"/>
  <c r="H184" i="28" s="1"/>
  <c r="G183" i="28"/>
  <c r="H183" i="28" s="1"/>
  <c r="G182" i="28"/>
  <c r="H182" i="28" s="1"/>
  <c r="G181" i="28"/>
  <c r="H181" i="28" s="1"/>
  <c r="G180" i="28"/>
  <c r="H180" i="28" s="1"/>
  <c r="G179" i="28"/>
  <c r="H179" i="28" s="1"/>
  <c r="G178" i="28"/>
  <c r="H178" i="28" s="1"/>
  <c r="G177" i="28"/>
  <c r="H177" i="28" s="1"/>
  <c r="G176" i="28"/>
  <c r="H176" i="28" s="1"/>
  <c r="G175" i="28"/>
  <c r="H175" i="28" s="1"/>
  <c r="G174" i="28"/>
  <c r="H174" i="28" s="1"/>
  <c r="G173" i="28"/>
  <c r="H173" i="28" s="1"/>
  <c r="G172" i="28"/>
  <c r="H172" i="28" s="1"/>
  <c r="G171" i="28"/>
  <c r="H171" i="28" s="1"/>
  <c r="G170" i="28"/>
  <c r="H170" i="28" s="1"/>
  <c r="G169" i="28"/>
  <c r="H169" i="28" s="1"/>
  <c r="G168" i="28"/>
  <c r="H168" i="28" s="1"/>
  <c r="G167" i="28"/>
  <c r="H167" i="28" s="1"/>
  <c r="G166" i="28"/>
  <c r="H166" i="28" s="1"/>
  <c r="G165" i="28"/>
  <c r="H165" i="28" s="1"/>
  <c r="G164" i="28"/>
  <c r="H164" i="28" s="1"/>
  <c r="G163" i="28"/>
  <c r="H163" i="28" s="1"/>
  <c r="G162" i="28"/>
  <c r="H162" i="28" s="1"/>
  <c r="G161" i="28"/>
  <c r="H161" i="28" s="1"/>
  <c r="G160" i="28"/>
  <c r="H160" i="28" s="1"/>
  <c r="G159" i="28"/>
  <c r="H159" i="28" s="1"/>
  <c r="G158" i="28"/>
  <c r="H158" i="28" s="1"/>
  <c r="G157" i="28"/>
  <c r="H157" i="28" s="1"/>
  <c r="G156" i="28"/>
  <c r="H156" i="28" s="1"/>
  <c r="G155" i="28"/>
  <c r="H155" i="28" s="1"/>
  <c r="G154" i="28"/>
  <c r="H154" i="28" s="1"/>
  <c r="G153" i="28"/>
  <c r="H153" i="28" s="1"/>
  <c r="G152" i="28"/>
  <c r="H152" i="28" s="1"/>
  <c r="G151" i="28"/>
  <c r="H151" i="28" s="1"/>
  <c r="G150" i="28"/>
  <c r="H150" i="28" s="1"/>
  <c r="G149" i="28"/>
  <c r="H149" i="28" s="1"/>
  <c r="G148" i="28"/>
  <c r="H148" i="28" s="1"/>
  <c r="G147" i="28"/>
  <c r="H147" i="28" s="1"/>
  <c r="G146" i="28"/>
  <c r="H146" i="28" s="1"/>
  <c r="G145" i="28"/>
  <c r="H145" i="28" s="1"/>
  <c r="G142" i="28"/>
  <c r="H142" i="28" s="1"/>
  <c r="G141" i="28"/>
  <c r="H141" i="28" s="1"/>
  <c r="G140" i="28"/>
  <c r="H140" i="28" s="1"/>
  <c r="G139" i="28"/>
  <c r="H139" i="28" s="1"/>
  <c r="G138" i="28"/>
  <c r="H138" i="28" s="1"/>
  <c r="G137" i="28"/>
  <c r="H137" i="28" s="1"/>
  <c r="G134" i="28"/>
  <c r="H134" i="28" s="1"/>
  <c r="G133" i="28"/>
  <c r="H133" i="28" s="1"/>
  <c r="G132" i="28"/>
  <c r="H132" i="28" s="1"/>
  <c r="G131" i="28"/>
  <c r="H131" i="28" s="1"/>
  <c r="G130" i="28"/>
  <c r="H130" i="28" s="1"/>
  <c r="G129" i="28"/>
  <c r="H129" i="28" s="1"/>
  <c r="G128" i="28"/>
  <c r="H128" i="28" s="1"/>
  <c r="G127" i="28"/>
  <c r="H127" i="28" s="1"/>
  <c r="G126" i="28"/>
  <c r="H126" i="28" s="1"/>
  <c r="G125" i="28"/>
  <c r="H125" i="28" s="1"/>
  <c r="G124" i="28"/>
  <c r="H124" i="28" s="1"/>
  <c r="G123" i="28"/>
  <c r="H123" i="28" s="1"/>
  <c r="G122" i="28"/>
  <c r="H122" i="28" s="1"/>
  <c r="G121" i="28"/>
  <c r="H121" i="28" s="1"/>
  <c r="G120" i="28"/>
  <c r="H120" i="28" s="1"/>
  <c r="G119" i="28"/>
  <c r="H119" i="28" s="1"/>
  <c r="G118" i="28"/>
  <c r="H118" i="28" s="1"/>
  <c r="G117" i="28"/>
  <c r="H117" i="28" s="1"/>
  <c r="G116" i="28"/>
  <c r="H116" i="28" s="1"/>
  <c r="G115" i="28"/>
  <c r="H115" i="28" s="1"/>
  <c r="G114" i="28"/>
  <c r="H114" i="28" s="1"/>
  <c r="G113" i="28"/>
  <c r="H113" i="28" s="1"/>
  <c r="G112" i="28"/>
  <c r="H112" i="28" s="1"/>
  <c r="G111" i="28"/>
  <c r="H111" i="28" s="1"/>
  <c r="G110" i="28"/>
  <c r="H110" i="28" s="1"/>
  <c r="G109" i="28"/>
  <c r="H109" i="28" s="1"/>
  <c r="G108" i="28"/>
  <c r="H108" i="28" s="1"/>
  <c r="G107" i="28"/>
  <c r="H107" i="28" s="1"/>
  <c r="G106" i="28"/>
  <c r="H106" i="28" s="1"/>
  <c r="G105" i="28"/>
  <c r="H105" i="28" s="1"/>
  <c r="G104" i="28"/>
  <c r="H104" i="28" s="1"/>
  <c r="G103" i="28"/>
  <c r="H103" i="28" s="1"/>
  <c r="G102" i="28"/>
  <c r="H102" i="28" s="1"/>
  <c r="G101" i="28"/>
  <c r="H101" i="28" s="1"/>
  <c r="G98" i="28"/>
  <c r="H98" i="28" s="1"/>
  <c r="G97" i="28"/>
  <c r="H97" i="28" s="1"/>
  <c r="G94" i="28"/>
  <c r="H94" i="28" s="1"/>
  <c r="G93" i="28"/>
  <c r="H93" i="28" s="1"/>
  <c r="G92" i="28"/>
  <c r="H92" i="28" s="1"/>
  <c r="G91" i="28"/>
  <c r="H91" i="28" s="1"/>
  <c r="G90" i="28"/>
  <c r="H90" i="28" s="1"/>
  <c r="G89" i="28"/>
  <c r="H89" i="28" s="1"/>
  <c r="G88" i="28"/>
  <c r="H88" i="28" s="1"/>
  <c r="G87" i="28"/>
  <c r="H87" i="28" s="1"/>
  <c r="G86" i="28"/>
  <c r="H86" i="28" s="1"/>
  <c r="G85" i="28"/>
  <c r="H85" i="28" s="1"/>
  <c r="G84" i="28"/>
  <c r="H84" i="28" s="1"/>
  <c r="G83" i="28"/>
  <c r="H83" i="28" s="1"/>
  <c r="G82" i="28"/>
  <c r="H82" i="28" s="1"/>
  <c r="G81" i="28"/>
  <c r="H81" i="28" s="1"/>
  <c r="G80" i="28"/>
  <c r="H80" i="28" s="1"/>
  <c r="G79" i="28"/>
  <c r="H79" i="28" s="1"/>
  <c r="G78" i="28"/>
  <c r="H78" i="28" s="1"/>
  <c r="G77" i="28"/>
  <c r="H77" i="28" s="1"/>
  <c r="G76" i="28"/>
  <c r="H76" i="28" s="1"/>
  <c r="G75" i="28"/>
  <c r="H75" i="28" s="1"/>
  <c r="G74" i="28"/>
  <c r="H74" i="28" s="1"/>
  <c r="G73" i="28"/>
  <c r="H73" i="28" s="1"/>
  <c r="G72" i="28"/>
  <c r="H72" i="28" s="1"/>
  <c r="G71" i="28"/>
  <c r="H71" i="28" s="1"/>
  <c r="G70" i="28"/>
  <c r="H70" i="28" s="1"/>
  <c r="G69" i="28"/>
  <c r="H69" i="28" s="1"/>
  <c r="G68" i="28"/>
  <c r="H68" i="28" s="1"/>
  <c r="G67" i="28"/>
  <c r="H67" i="28" s="1"/>
  <c r="G66" i="28"/>
  <c r="H66" i="28" s="1"/>
  <c r="G65" i="28"/>
  <c r="H65" i="28" s="1"/>
  <c r="G64" i="28"/>
  <c r="H64" i="28" s="1"/>
  <c r="G63" i="28"/>
  <c r="H63" i="28" s="1"/>
  <c r="G62" i="28"/>
  <c r="H62" i="28" s="1"/>
  <c r="G61" i="28"/>
  <c r="H61" i="28" s="1"/>
  <c r="G58" i="28"/>
  <c r="H58" i="28" s="1"/>
  <c r="G57" i="28"/>
  <c r="H57" i="28" s="1"/>
  <c r="G55" i="28"/>
  <c r="H55" i="28" s="1"/>
  <c r="G54" i="28"/>
  <c r="H54" i="28" s="1"/>
  <c r="G51" i="28"/>
  <c r="H51" i="28" s="1"/>
  <c r="G50" i="28"/>
  <c r="H50" i="28" s="1"/>
  <c r="G47" i="28"/>
  <c r="H47" i="28" s="1"/>
  <c r="G46" i="28"/>
  <c r="H46" i="28" s="1"/>
  <c r="G43" i="28"/>
  <c r="H43" i="28" s="1"/>
  <c r="G42" i="28"/>
  <c r="H42" i="28" s="1"/>
  <c r="G41" i="28"/>
  <c r="H41" i="28" s="1"/>
  <c r="G40" i="28"/>
  <c r="H40" i="28" s="1"/>
  <c r="G39" i="28"/>
  <c r="H39" i="28" s="1"/>
  <c r="G38" i="28"/>
  <c r="H38" i="28" s="1"/>
  <c r="G35" i="28"/>
  <c r="H35" i="28" s="1"/>
  <c r="G34" i="28"/>
  <c r="H34" i="28" s="1"/>
  <c r="G33" i="28"/>
  <c r="H33" i="28" s="1"/>
  <c r="G32" i="28"/>
  <c r="H32" i="28" s="1"/>
  <c r="G31" i="28"/>
  <c r="H31" i="28" s="1"/>
  <c r="G30" i="28"/>
  <c r="H30" i="28" s="1"/>
  <c r="G29" i="28"/>
  <c r="H29" i="28" s="1"/>
  <c r="G28" i="28"/>
  <c r="H28" i="28" s="1"/>
  <c r="G27" i="28"/>
  <c r="H27" i="28" s="1"/>
  <c r="G26" i="28"/>
  <c r="H26" i="28" s="1"/>
  <c r="G25" i="28"/>
  <c r="H25" i="28" s="1"/>
  <c r="G24" i="28"/>
  <c r="H24" i="28" s="1"/>
  <c r="G23" i="28"/>
  <c r="H23" i="28" s="1"/>
  <c r="G22" i="28"/>
  <c r="H22" i="28" s="1"/>
  <c r="G21" i="28"/>
  <c r="H21" i="28" s="1"/>
  <c r="G20" i="28"/>
  <c r="H20" i="28" s="1"/>
  <c r="G19" i="28"/>
  <c r="H19" i="28" s="1"/>
  <c r="G18" i="28"/>
  <c r="H18" i="28" s="1"/>
  <c r="G17" i="28"/>
  <c r="H17" i="28" s="1"/>
  <c r="G16" i="28"/>
  <c r="H16" i="28" s="1"/>
  <c r="G15" i="28"/>
  <c r="H15" i="28" s="1"/>
  <c r="G14" i="28"/>
  <c r="H14" i="28" s="1"/>
  <c r="G13" i="28"/>
  <c r="H13" i="28" s="1"/>
  <c r="G12" i="28"/>
  <c r="H12" i="28" s="1"/>
  <c r="G11" i="28"/>
  <c r="H11" i="28" s="1"/>
  <c r="G10" i="28"/>
  <c r="H10" i="28" s="1"/>
  <c r="G9" i="28"/>
  <c r="H9" i="28" s="1"/>
  <c r="G8" i="28"/>
  <c r="H8" i="28" s="1"/>
  <c r="G7" i="28"/>
  <c r="H7" i="28" s="1"/>
  <c r="G6" i="28"/>
  <c r="H6" i="28" s="1"/>
  <c r="G5" i="28"/>
  <c r="H5" i="28" s="1"/>
  <c r="G1167" i="27"/>
  <c r="H1167" i="27" s="1"/>
  <c r="G1163" i="27"/>
  <c r="H1163" i="27" s="1"/>
  <c r="G1161" i="27"/>
  <c r="H1161" i="27" s="1"/>
  <c r="G1159" i="27"/>
  <c r="H1159" i="27" s="1"/>
  <c r="G1157" i="27"/>
  <c r="H1157" i="27" s="1"/>
  <c r="G1155" i="27"/>
  <c r="H1155" i="27" s="1"/>
  <c r="G1153" i="27"/>
  <c r="H1153" i="27" s="1"/>
  <c r="G1151" i="27"/>
  <c r="H1151" i="27" s="1"/>
  <c r="G1149" i="27"/>
  <c r="H1149" i="27" s="1"/>
  <c r="G1147" i="27"/>
  <c r="H1147" i="27" s="1"/>
  <c r="G1145" i="27"/>
  <c r="H1145" i="27" s="1"/>
  <c r="G1143" i="27"/>
  <c r="H1143" i="27" s="1"/>
  <c r="G1141" i="27"/>
  <c r="H1141" i="27" s="1"/>
  <c r="G1139" i="27"/>
  <c r="H1139" i="27" s="1"/>
  <c r="G1137" i="27"/>
  <c r="H1137" i="27" s="1"/>
  <c r="G1135" i="27"/>
  <c r="H1135" i="27" s="1"/>
  <c r="G1133" i="27"/>
  <c r="H1133" i="27" s="1"/>
  <c r="G1131" i="27"/>
  <c r="H1131" i="27" s="1"/>
  <c r="G1129" i="27"/>
  <c r="H1129" i="27" s="1"/>
  <c r="G1127" i="27"/>
  <c r="H1127" i="27" s="1"/>
  <c r="G1125" i="27"/>
  <c r="H1125" i="27" s="1"/>
  <c r="G1123" i="27"/>
  <c r="H1123" i="27" s="1"/>
  <c r="G1121" i="27"/>
  <c r="H1121" i="27" s="1"/>
  <c r="G1119" i="27"/>
  <c r="H1119" i="27" s="1"/>
  <c r="G1117" i="27"/>
  <c r="H1117" i="27" s="1"/>
  <c r="G1116" i="27"/>
  <c r="H1116" i="27" s="1"/>
  <c r="G1114" i="27"/>
  <c r="H1114" i="27" s="1"/>
  <c r="G1112" i="27"/>
  <c r="H1112" i="27" s="1"/>
  <c r="G1110" i="27"/>
  <c r="H1110" i="27" s="1"/>
  <c r="G1108" i="27"/>
  <c r="H1108" i="27" s="1"/>
  <c r="G1107" i="27"/>
  <c r="H1107" i="27" s="1"/>
  <c r="G1106" i="27"/>
  <c r="H1106" i="27" s="1"/>
  <c r="G1104" i="27"/>
  <c r="H1104" i="27" s="1"/>
  <c r="G1103" i="27"/>
  <c r="H1103" i="27" s="1"/>
  <c r="G1102" i="27"/>
  <c r="H1102" i="27" s="1"/>
  <c r="G1099" i="27"/>
  <c r="H1099" i="27" s="1"/>
  <c r="G1097" i="27"/>
  <c r="H1097" i="27" s="1"/>
  <c r="G1095" i="27"/>
  <c r="H1095" i="27" s="1"/>
  <c r="G1093" i="27"/>
  <c r="H1093" i="27" s="1"/>
  <c r="G1092" i="27"/>
  <c r="H1092" i="27" s="1"/>
  <c r="G1091" i="27"/>
  <c r="H1091" i="27" s="1"/>
  <c r="G1090" i="27"/>
  <c r="H1090" i="27" s="1"/>
  <c r="G1089" i="27"/>
  <c r="H1089" i="27" s="1"/>
  <c r="G1088" i="27"/>
  <c r="H1088" i="27" s="1"/>
  <c r="G1087" i="27"/>
  <c r="H1087" i="27" s="1"/>
  <c r="G1086" i="27"/>
  <c r="H1086" i="27" s="1"/>
  <c r="G1085" i="27"/>
  <c r="H1085" i="27" s="1"/>
  <c r="G1084" i="27"/>
  <c r="H1084" i="27" s="1"/>
  <c r="G1083" i="27"/>
  <c r="H1083" i="27" s="1"/>
  <c r="G1082" i="27"/>
  <c r="H1082" i="27" s="1"/>
  <c r="G1081" i="27"/>
  <c r="H1081" i="27" s="1"/>
  <c r="G1080" i="27"/>
  <c r="H1080" i="27" s="1"/>
  <c r="G1079" i="27"/>
  <c r="H1079" i="27" s="1"/>
  <c r="G1078" i="27"/>
  <c r="H1078" i="27" s="1"/>
  <c r="G1077" i="27"/>
  <c r="H1077" i="27" s="1"/>
  <c r="G1076" i="27"/>
  <c r="H1076" i="27" s="1"/>
  <c r="G1075" i="27"/>
  <c r="H1075" i="27" s="1"/>
  <c r="G1074" i="27"/>
  <c r="H1074" i="27" s="1"/>
  <c r="G1073" i="27"/>
  <c r="H1073" i="27" s="1"/>
  <c r="G1071" i="27"/>
  <c r="H1071" i="27" s="1"/>
  <c r="G1070" i="27"/>
  <c r="H1070" i="27" s="1"/>
  <c r="G1066" i="27"/>
  <c r="H1066" i="27" s="1"/>
  <c r="G1065" i="27"/>
  <c r="H1065" i="27" s="1"/>
  <c r="G1064" i="27"/>
  <c r="H1064" i="27" s="1"/>
  <c r="G1063" i="27"/>
  <c r="H1063" i="27" s="1"/>
  <c r="G1062" i="27"/>
  <c r="H1062" i="27" s="1"/>
  <c r="G1061" i="27"/>
  <c r="H1061" i="27" s="1"/>
  <c r="G1060" i="27"/>
  <c r="H1060" i="27" s="1"/>
  <c r="G1059" i="27"/>
  <c r="H1059" i="27" s="1"/>
  <c r="G1058" i="27"/>
  <c r="H1058" i="27" s="1"/>
  <c r="G1057" i="27"/>
  <c r="H1057" i="27" s="1"/>
  <c r="G1056" i="27"/>
  <c r="H1056" i="27" s="1"/>
  <c r="G1055" i="27"/>
  <c r="H1055" i="27" s="1"/>
  <c r="G1054" i="27"/>
  <c r="H1054" i="27" s="1"/>
  <c r="G1051" i="27"/>
  <c r="H1051" i="27" s="1"/>
  <c r="G1049" i="27"/>
  <c r="H1049" i="27" s="1"/>
  <c r="G1048" i="27"/>
  <c r="H1048" i="27" s="1"/>
  <c r="G1047" i="27"/>
  <c r="H1047" i="27" s="1"/>
  <c r="G1044" i="27"/>
  <c r="H1044" i="27" s="1"/>
  <c r="G1043" i="27"/>
  <c r="H1043" i="27" s="1"/>
  <c r="G1042" i="27"/>
  <c r="H1042" i="27" s="1"/>
  <c r="G1040" i="27"/>
  <c r="H1040" i="27" s="1"/>
  <c r="G1038" i="27"/>
  <c r="H1038" i="27" s="1"/>
  <c r="G1036" i="27"/>
  <c r="H1036" i="27" s="1"/>
  <c r="G1035" i="27"/>
  <c r="H1035" i="27" s="1"/>
  <c r="G1033" i="27"/>
  <c r="H1033" i="27" s="1"/>
  <c r="G1031" i="27"/>
  <c r="H1031" i="27" s="1"/>
  <c r="G1029" i="27"/>
  <c r="H1029" i="27" s="1"/>
  <c r="G1027" i="27"/>
  <c r="H1027" i="27" s="1"/>
  <c r="G1025" i="27"/>
  <c r="H1025" i="27" s="1"/>
  <c r="G1023" i="27"/>
  <c r="H1023" i="27" s="1"/>
  <c r="G1021" i="27"/>
  <c r="H1021" i="27" s="1"/>
  <c r="G1019" i="27"/>
  <c r="H1019" i="27" s="1"/>
  <c r="G1018" i="27"/>
  <c r="H1018" i="27" s="1"/>
  <c r="G1015" i="27"/>
  <c r="H1015" i="27" s="1"/>
  <c r="G1013" i="27"/>
  <c r="H1013" i="27" s="1"/>
  <c r="G1012" i="27"/>
  <c r="H1012" i="27" s="1"/>
  <c r="G1011" i="27"/>
  <c r="H1011" i="27" s="1"/>
  <c r="G1010" i="27"/>
  <c r="H1010" i="27" s="1"/>
  <c r="G1008" i="27"/>
  <c r="H1008" i="27" s="1"/>
  <c r="G1007" i="27"/>
  <c r="H1007" i="27" s="1"/>
  <c r="G1005" i="27"/>
  <c r="H1005" i="27" s="1"/>
  <c r="G1004" i="27"/>
  <c r="H1004" i="27" s="1"/>
  <c r="G1002" i="27"/>
  <c r="H1002" i="27" s="1"/>
  <c r="G1001" i="27"/>
  <c r="H1001" i="27" s="1"/>
  <c r="G999" i="27"/>
  <c r="H999" i="27" s="1"/>
  <c r="G995" i="27"/>
  <c r="H995" i="27" s="1"/>
  <c r="G993" i="27"/>
  <c r="H993" i="27" s="1"/>
  <c r="G991" i="27"/>
  <c r="H991" i="27" s="1"/>
  <c r="G989" i="27"/>
  <c r="H989" i="27" s="1"/>
  <c r="G987" i="27"/>
  <c r="H987" i="27" s="1"/>
  <c r="G985" i="27"/>
  <c r="H985" i="27" s="1"/>
  <c r="G983" i="27"/>
  <c r="H983" i="27" s="1"/>
  <c r="G981" i="27"/>
  <c r="H981" i="27" s="1"/>
  <c r="G979" i="27"/>
  <c r="H979" i="27" s="1"/>
  <c r="G977" i="27"/>
  <c r="H977" i="27" s="1"/>
  <c r="G943" i="27"/>
  <c r="H943" i="27" s="1"/>
  <c r="G941" i="27"/>
  <c r="H941" i="27" s="1"/>
  <c r="G937" i="27"/>
  <c r="H937" i="27" s="1"/>
  <c r="G935" i="27"/>
  <c r="H935" i="27" s="1"/>
  <c r="G933" i="27"/>
  <c r="H933" i="27" s="1"/>
  <c r="G919" i="27"/>
  <c r="H919" i="27" s="1"/>
  <c r="G918" i="27"/>
  <c r="H918" i="27" s="1"/>
  <c r="G917" i="27"/>
  <c r="H917" i="27" s="1"/>
  <c r="G913" i="27"/>
  <c r="H913" i="27" s="1"/>
  <c r="G912" i="27"/>
  <c r="H912" i="27" s="1"/>
  <c r="G910" i="27"/>
  <c r="H910" i="27" s="1"/>
  <c r="G911" i="27"/>
  <c r="H911" i="27" s="1"/>
  <c r="G908" i="27"/>
  <c r="H908" i="27" s="1"/>
  <c r="G906" i="27"/>
  <c r="H906" i="27" s="1"/>
  <c r="G905" i="27"/>
  <c r="H905" i="27" s="1"/>
  <c r="G904" i="27"/>
  <c r="H904" i="27" s="1"/>
  <c r="G903" i="27"/>
  <c r="H903" i="27" s="1"/>
  <c r="G902" i="27"/>
  <c r="H902" i="27" s="1"/>
  <c r="G901" i="27"/>
  <c r="H901" i="27" s="1"/>
  <c r="G900" i="27"/>
  <c r="H900" i="27" s="1"/>
  <c r="G897" i="27"/>
  <c r="H897" i="27" s="1"/>
  <c r="G896" i="27"/>
  <c r="H896" i="27" s="1"/>
  <c r="G895" i="27"/>
  <c r="H895" i="27" s="1"/>
  <c r="G894" i="27"/>
  <c r="H894" i="27" s="1"/>
  <c r="G892" i="27"/>
  <c r="H892" i="27" s="1"/>
  <c r="G891" i="27"/>
  <c r="H891" i="27" s="1"/>
  <c r="G887" i="27"/>
  <c r="H887" i="27" s="1"/>
  <c r="G883" i="27"/>
  <c r="H883" i="27" s="1"/>
  <c r="G882" i="27"/>
  <c r="H882" i="27" s="1"/>
  <c r="G881" i="27"/>
  <c r="H881" i="27" s="1"/>
  <c r="G880" i="27"/>
  <c r="H880" i="27" s="1"/>
  <c r="G876" i="27"/>
  <c r="H876" i="27" s="1"/>
  <c r="G875" i="27"/>
  <c r="H875" i="27" s="1"/>
  <c r="G874" i="27"/>
  <c r="H874" i="27" s="1"/>
  <c r="G873" i="27"/>
  <c r="H873" i="27" s="1"/>
  <c r="G872" i="27"/>
  <c r="H872" i="27" s="1"/>
  <c r="G871" i="27"/>
  <c r="H871" i="27" s="1"/>
  <c r="G870" i="27"/>
  <c r="H870" i="27" s="1"/>
  <c r="G869" i="27"/>
  <c r="H869" i="27" s="1"/>
  <c r="G868" i="27"/>
  <c r="H868" i="27" s="1"/>
  <c r="G867" i="27"/>
  <c r="H867" i="27" s="1"/>
  <c r="G866" i="27"/>
  <c r="H866" i="27" s="1"/>
  <c r="G865" i="27"/>
  <c r="H865" i="27" s="1"/>
  <c r="G864" i="27"/>
  <c r="H864" i="27" s="1"/>
  <c r="G863" i="27"/>
  <c r="H863" i="27" s="1"/>
  <c r="G862" i="27"/>
  <c r="H862" i="27" s="1"/>
  <c r="G861" i="27"/>
  <c r="H861" i="27" s="1"/>
  <c r="G860" i="27"/>
  <c r="H860" i="27" s="1"/>
  <c r="G856" i="27"/>
  <c r="H856" i="27" s="1"/>
  <c r="G855" i="27"/>
  <c r="H855" i="27" s="1"/>
  <c r="G854" i="27"/>
  <c r="H854" i="27" s="1"/>
  <c r="G853" i="27"/>
  <c r="H853" i="27" s="1"/>
  <c r="G852" i="27"/>
  <c r="H852" i="27" s="1"/>
  <c r="G851" i="27"/>
  <c r="H851" i="27" s="1"/>
  <c r="G850" i="27"/>
  <c r="H850" i="27" s="1"/>
  <c r="G849" i="27"/>
  <c r="H849" i="27" s="1"/>
  <c r="G848" i="27"/>
  <c r="H848" i="27" s="1"/>
  <c r="G847" i="27"/>
  <c r="H847" i="27" s="1"/>
  <c r="G846" i="27"/>
  <c r="H846" i="27" s="1"/>
  <c r="G845" i="27"/>
  <c r="H845" i="27" s="1"/>
  <c r="G844" i="27"/>
  <c r="H844" i="27" s="1"/>
  <c r="G843" i="27"/>
  <c r="H843" i="27" s="1"/>
  <c r="G842" i="27"/>
  <c r="H842" i="27" s="1"/>
  <c r="G841" i="27"/>
  <c r="H841" i="27" s="1"/>
  <c r="G840" i="27"/>
  <c r="H840" i="27" s="1"/>
  <c r="G836" i="27"/>
  <c r="H836" i="27" s="1"/>
  <c r="G835" i="27"/>
  <c r="H835" i="27" s="1"/>
  <c r="G831" i="27"/>
  <c r="H831" i="27" s="1"/>
  <c r="G830" i="27"/>
  <c r="H830" i="27" s="1"/>
  <c r="G829" i="27"/>
  <c r="H829" i="27" s="1"/>
  <c r="G825" i="27"/>
  <c r="H825" i="27" s="1"/>
  <c r="G824" i="27"/>
  <c r="H824" i="27" s="1"/>
  <c r="G820" i="27"/>
  <c r="H820" i="27" s="1"/>
  <c r="G819" i="27"/>
  <c r="H819" i="27" s="1"/>
  <c r="G818" i="27"/>
  <c r="H818" i="27" s="1"/>
  <c r="G817" i="27"/>
  <c r="H817" i="27" s="1"/>
  <c r="G816" i="27"/>
  <c r="H816" i="27" s="1"/>
  <c r="G815" i="27"/>
  <c r="H815" i="27" s="1"/>
  <c r="G814" i="27"/>
  <c r="H814" i="27" s="1"/>
  <c r="G813" i="27"/>
  <c r="H813" i="27" s="1"/>
  <c r="G812" i="27"/>
  <c r="H812" i="27" s="1"/>
  <c r="G811" i="27"/>
  <c r="H811" i="27" s="1"/>
  <c r="G810" i="27"/>
  <c r="H810" i="27" s="1"/>
  <c r="G809" i="27"/>
  <c r="H809" i="27" s="1"/>
  <c r="G808" i="27"/>
  <c r="H808" i="27" s="1"/>
  <c r="G807" i="27"/>
  <c r="H807" i="27" s="1"/>
  <c r="G806" i="27"/>
  <c r="H806" i="27" s="1"/>
  <c r="G805" i="27"/>
  <c r="H805" i="27" s="1"/>
  <c r="G804" i="27"/>
  <c r="H804" i="27" s="1"/>
  <c r="G800" i="27"/>
  <c r="H800" i="27" s="1"/>
  <c r="G799" i="27"/>
  <c r="H799" i="27" s="1"/>
  <c r="G798" i="27"/>
  <c r="H798" i="27" s="1"/>
  <c r="G797" i="27"/>
  <c r="H797" i="27" s="1"/>
  <c r="G796" i="27"/>
  <c r="H796" i="27" s="1"/>
  <c r="G795" i="27"/>
  <c r="H795" i="27" s="1"/>
  <c r="G794" i="27"/>
  <c r="H794" i="27" s="1"/>
  <c r="G793" i="27"/>
  <c r="H793" i="27" s="1"/>
  <c r="G792" i="27"/>
  <c r="H792" i="27" s="1"/>
  <c r="G789" i="27"/>
  <c r="H789" i="27" s="1"/>
  <c r="G788" i="27"/>
  <c r="H788" i="27" s="1"/>
  <c r="G787" i="27"/>
  <c r="H787" i="27" s="1"/>
  <c r="G786" i="27"/>
  <c r="H786" i="27" s="1"/>
  <c r="G783" i="27"/>
  <c r="H783" i="27" s="1"/>
  <c r="G780" i="27"/>
  <c r="H780" i="27" s="1"/>
  <c r="G778" i="27"/>
  <c r="H778" i="27" s="1"/>
  <c r="G776" i="27"/>
  <c r="H776" i="27" s="1"/>
  <c r="G775" i="27"/>
  <c r="H775" i="27" s="1"/>
  <c r="G771" i="27"/>
  <c r="H771" i="27" s="1"/>
  <c r="G770" i="27"/>
  <c r="H770" i="27" s="1"/>
  <c r="G768" i="27"/>
  <c r="H768" i="27" s="1"/>
  <c r="G766" i="27"/>
  <c r="H766" i="27" s="1"/>
  <c r="G765" i="27"/>
  <c r="H765" i="27" s="1"/>
  <c r="G764" i="27"/>
  <c r="H764" i="27" s="1"/>
  <c r="G763" i="27"/>
  <c r="H763" i="27" s="1"/>
  <c r="G762" i="27"/>
  <c r="H762" i="27" s="1"/>
  <c r="G761" i="27"/>
  <c r="H761" i="27" s="1"/>
  <c r="G760" i="27"/>
  <c r="H760" i="27" s="1"/>
  <c r="G759" i="27"/>
  <c r="H759" i="27" s="1"/>
  <c r="G758" i="27"/>
  <c r="H758" i="27" s="1"/>
  <c r="G757" i="27"/>
  <c r="H757" i="27" s="1"/>
  <c r="G756" i="27"/>
  <c r="H756" i="27" s="1"/>
  <c r="G755" i="27"/>
  <c r="H755" i="27" s="1"/>
  <c r="G754" i="27"/>
  <c r="H754" i="27" s="1"/>
  <c r="G753" i="27"/>
  <c r="H753" i="27" s="1"/>
  <c r="G752" i="27"/>
  <c r="H752" i="27" s="1"/>
  <c r="G751" i="27"/>
  <c r="H751" i="27" s="1"/>
  <c r="G750" i="27"/>
  <c r="H750" i="27" s="1"/>
  <c r="G749" i="27"/>
  <c r="H749" i="27" s="1"/>
  <c r="G975" i="27"/>
  <c r="H975" i="27" s="1"/>
  <c r="G747" i="27"/>
  <c r="H747" i="27" s="1"/>
  <c r="G973" i="27"/>
  <c r="H973" i="27" s="1"/>
  <c r="G745" i="27"/>
  <c r="H745" i="27" s="1"/>
  <c r="G971" i="27"/>
  <c r="H971" i="27" s="1"/>
  <c r="G743" i="27"/>
  <c r="H743" i="27" s="1"/>
  <c r="G969" i="27"/>
  <c r="H969" i="27" s="1"/>
  <c r="G741" i="27"/>
  <c r="H741" i="27" s="1"/>
  <c r="G967" i="27"/>
  <c r="H967" i="27" s="1"/>
  <c r="G737" i="27"/>
  <c r="H737" i="27" s="1"/>
  <c r="G965" i="27"/>
  <c r="H965" i="27" s="1"/>
  <c r="G735" i="27"/>
  <c r="H735" i="27" s="1"/>
  <c r="G734" i="27"/>
  <c r="H734" i="27" s="1"/>
  <c r="G733" i="27"/>
  <c r="H733" i="27" s="1"/>
  <c r="G732" i="27"/>
  <c r="H732" i="27" s="1"/>
  <c r="G731" i="27"/>
  <c r="H731" i="27" s="1"/>
  <c r="G730" i="27"/>
  <c r="H730" i="27" s="1"/>
  <c r="G729" i="27"/>
  <c r="H729" i="27" s="1"/>
  <c r="G728" i="27"/>
  <c r="H728" i="27" s="1"/>
  <c r="G727" i="27"/>
  <c r="H727" i="27" s="1"/>
  <c r="G726" i="27"/>
  <c r="H726" i="27" s="1"/>
  <c r="G725" i="27"/>
  <c r="H725" i="27" s="1"/>
  <c r="G724" i="27"/>
  <c r="H724" i="27" s="1"/>
  <c r="G723" i="27"/>
  <c r="H723" i="27" s="1"/>
  <c r="G722" i="27"/>
  <c r="H722" i="27" s="1"/>
  <c r="G721" i="27"/>
  <c r="H721" i="27" s="1"/>
  <c r="G720" i="27"/>
  <c r="H720" i="27" s="1"/>
  <c r="G719" i="27"/>
  <c r="H719" i="27" s="1"/>
  <c r="G718" i="27"/>
  <c r="H718" i="27" s="1"/>
  <c r="G717" i="27"/>
  <c r="H717" i="27" s="1"/>
  <c r="G716" i="27"/>
  <c r="H716" i="27" s="1"/>
  <c r="G715" i="27"/>
  <c r="H715" i="27" s="1"/>
  <c r="G714" i="27"/>
  <c r="H714" i="27" s="1"/>
  <c r="G711" i="27"/>
  <c r="H711" i="27" s="1"/>
  <c r="G710" i="27"/>
  <c r="H710" i="27" s="1"/>
  <c r="G709" i="27"/>
  <c r="H709" i="27" s="1"/>
  <c r="G708" i="27"/>
  <c r="H708" i="27" s="1"/>
  <c r="G707" i="27"/>
  <c r="H707" i="27" s="1"/>
  <c r="G706" i="27"/>
  <c r="H706" i="27" s="1"/>
  <c r="G703" i="27"/>
  <c r="H703" i="27" s="1"/>
  <c r="G702" i="27"/>
  <c r="H702" i="27" s="1"/>
  <c r="G699" i="27"/>
  <c r="H699" i="27" s="1"/>
  <c r="G698" i="27"/>
  <c r="H698" i="27" s="1"/>
  <c r="G695" i="27"/>
  <c r="H695" i="27" s="1"/>
  <c r="G694" i="27"/>
  <c r="H694" i="27" s="1"/>
  <c r="G693" i="27"/>
  <c r="H693" i="27" s="1"/>
  <c r="G692" i="27"/>
  <c r="H692" i="27" s="1"/>
  <c r="G691" i="27"/>
  <c r="H691" i="27" s="1"/>
  <c r="G690" i="27"/>
  <c r="H690" i="27" s="1"/>
  <c r="G689" i="27"/>
  <c r="H689" i="27" s="1"/>
  <c r="G688" i="27"/>
  <c r="H688" i="27" s="1"/>
  <c r="G687" i="27"/>
  <c r="H687" i="27" s="1"/>
  <c r="G686" i="27"/>
  <c r="H686" i="27" s="1"/>
  <c r="G685" i="27"/>
  <c r="H685" i="27" s="1"/>
  <c r="G684" i="27"/>
  <c r="H684" i="27" s="1"/>
  <c r="G683" i="27"/>
  <c r="H683" i="27" s="1"/>
  <c r="G682" i="27"/>
  <c r="H682" i="27" s="1"/>
  <c r="G681" i="27"/>
  <c r="H681" i="27" s="1"/>
  <c r="G680" i="27"/>
  <c r="H680" i="27" s="1"/>
  <c r="G679" i="27"/>
  <c r="H679" i="27" s="1"/>
  <c r="G678" i="27"/>
  <c r="H678" i="27" s="1"/>
  <c r="G677" i="27"/>
  <c r="H677" i="27" s="1"/>
  <c r="G676" i="27"/>
  <c r="H676" i="27" s="1"/>
  <c r="G673" i="27"/>
  <c r="H673" i="27" s="1"/>
  <c r="G672" i="27"/>
  <c r="H672" i="27" s="1"/>
  <c r="G671" i="27"/>
  <c r="H671" i="27" s="1"/>
  <c r="G670" i="27"/>
  <c r="H670" i="27" s="1"/>
  <c r="G669" i="27"/>
  <c r="H669" i="27" s="1"/>
  <c r="G668" i="27"/>
  <c r="H668" i="27" s="1"/>
  <c r="G665" i="27"/>
  <c r="H665" i="27" s="1"/>
  <c r="G664" i="27"/>
  <c r="H664" i="27" s="1"/>
  <c r="G663" i="27"/>
  <c r="H663" i="27" s="1"/>
  <c r="G662" i="27"/>
  <c r="H662" i="27" s="1"/>
  <c r="G661" i="27"/>
  <c r="H661" i="27" s="1"/>
  <c r="G660" i="27"/>
  <c r="H660" i="27" s="1"/>
  <c r="G659" i="27"/>
  <c r="H659" i="27" s="1"/>
  <c r="G658" i="27"/>
  <c r="H658" i="27" s="1"/>
  <c r="G657" i="27"/>
  <c r="H657" i="27" s="1"/>
  <c r="G656" i="27"/>
  <c r="H656" i="27" s="1"/>
  <c r="G655" i="27"/>
  <c r="H655" i="27" s="1"/>
  <c r="G654" i="27"/>
  <c r="H654" i="27" s="1"/>
  <c r="G653" i="27"/>
  <c r="H653" i="27" s="1"/>
  <c r="G652" i="27"/>
  <c r="H652" i="27" s="1"/>
  <c r="G651" i="27"/>
  <c r="H651" i="27" s="1"/>
  <c r="G650" i="27"/>
  <c r="H650" i="27" s="1"/>
  <c r="G649" i="27"/>
  <c r="H649" i="27" s="1"/>
  <c r="G648" i="27"/>
  <c r="H648" i="27" s="1"/>
  <c r="G647" i="27"/>
  <c r="H647" i="27" s="1"/>
  <c r="G646" i="27"/>
  <c r="H646" i="27" s="1"/>
  <c r="G645" i="27"/>
  <c r="H645" i="27" s="1"/>
  <c r="G644" i="27"/>
  <c r="H644" i="27" s="1"/>
  <c r="G643" i="27"/>
  <c r="H643" i="27" s="1"/>
  <c r="G642" i="27"/>
  <c r="H642" i="27" s="1"/>
  <c r="G641" i="27"/>
  <c r="H641" i="27" s="1"/>
  <c r="G640" i="27"/>
  <c r="H640" i="27" s="1"/>
  <c r="G639" i="27"/>
  <c r="H639" i="27" s="1"/>
  <c r="G638" i="27"/>
  <c r="H638" i="27" s="1"/>
  <c r="G637" i="27"/>
  <c r="H637" i="27" s="1"/>
  <c r="G636" i="27"/>
  <c r="H636" i="27" s="1"/>
  <c r="G635" i="27"/>
  <c r="H635" i="27" s="1"/>
  <c r="G634" i="27"/>
  <c r="H634" i="27" s="1"/>
  <c r="G633" i="27"/>
  <c r="H633" i="27" s="1"/>
  <c r="G632" i="27"/>
  <c r="H632" i="27" s="1"/>
  <c r="G631" i="27"/>
  <c r="H631" i="27" s="1"/>
  <c r="G630" i="27"/>
  <c r="H630" i="27" s="1"/>
  <c r="G629" i="27"/>
  <c r="H629" i="27" s="1"/>
  <c r="G628" i="27"/>
  <c r="H628" i="27" s="1"/>
  <c r="G627" i="27"/>
  <c r="H627" i="27" s="1"/>
  <c r="G626" i="27"/>
  <c r="H626" i="27" s="1"/>
  <c r="G625" i="27"/>
  <c r="H625" i="27" s="1"/>
  <c r="G624" i="27"/>
  <c r="H624" i="27" s="1"/>
  <c r="G623" i="27"/>
  <c r="H623" i="27" s="1"/>
  <c r="G622" i="27"/>
  <c r="H622" i="27" s="1"/>
  <c r="G621" i="27"/>
  <c r="H621" i="27" s="1"/>
  <c r="G620" i="27"/>
  <c r="H620" i="27" s="1"/>
  <c r="G619" i="27"/>
  <c r="H619" i="27" s="1"/>
  <c r="G618" i="27"/>
  <c r="H618" i="27" s="1"/>
  <c r="G617" i="27"/>
  <c r="H617" i="27" s="1"/>
  <c r="G616" i="27"/>
  <c r="H616" i="27" s="1"/>
  <c r="G615" i="27"/>
  <c r="H615" i="27" s="1"/>
  <c r="G614" i="27"/>
  <c r="H614" i="27" s="1"/>
  <c r="G613" i="27"/>
  <c r="H613" i="27" s="1"/>
  <c r="G612" i="27"/>
  <c r="H612" i="27" s="1"/>
  <c r="G611" i="27"/>
  <c r="H611" i="27" s="1"/>
  <c r="G610" i="27"/>
  <c r="H610" i="27" s="1"/>
  <c r="G609" i="27"/>
  <c r="H609" i="27" s="1"/>
  <c r="G608" i="27"/>
  <c r="H608" i="27" s="1"/>
  <c r="G607" i="27"/>
  <c r="H607" i="27" s="1"/>
  <c r="G606" i="27"/>
  <c r="H606" i="27" s="1"/>
  <c r="G605" i="27"/>
  <c r="H605" i="27" s="1"/>
  <c r="G604" i="27"/>
  <c r="H604" i="27" s="1"/>
  <c r="G603" i="27"/>
  <c r="H603" i="27" s="1"/>
  <c r="G602" i="27"/>
  <c r="H602" i="27" s="1"/>
  <c r="G601" i="27"/>
  <c r="H601" i="27" s="1"/>
  <c r="G600" i="27"/>
  <c r="H600" i="27" s="1"/>
  <c r="G599" i="27"/>
  <c r="H599" i="27" s="1"/>
  <c r="G598" i="27"/>
  <c r="H598" i="27" s="1"/>
  <c r="G597" i="27"/>
  <c r="H597" i="27" s="1"/>
  <c r="G596" i="27"/>
  <c r="H596" i="27" s="1"/>
  <c r="G595" i="27"/>
  <c r="H595" i="27" s="1"/>
  <c r="G594" i="27"/>
  <c r="H594" i="27" s="1"/>
  <c r="G593" i="27"/>
  <c r="H593" i="27" s="1"/>
  <c r="G592" i="27"/>
  <c r="H592" i="27" s="1"/>
  <c r="G591" i="27"/>
  <c r="H591" i="27" s="1"/>
  <c r="G590" i="27"/>
  <c r="H590" i="27" s="1"/>
  <c r="G589" i="27"/>
  <c r="H589" i="27" s="1"/>
  <c r="G588" i="27"/>
  <c r="H588" i="27" s="1"/>
  <c r="G587" i="27"/>
  <c r="H587" i="27" s="1"/>
  <c r="G586" i="27"/>
  <c r="H586" i="27" s="1"/>
  <c r="G584" i="27"/>
  <c r="H584" i="27" s="1"/>
  <c r="G583" i="27"/>
  <c r="H583" i="27" s="1"/>
  <c r="G585" i="27"/>
  <c r="H585" i="27" s="1"/>
  <c r="G582" i="27"/>
  <c r="H582" i="27" s="1"/>
  <c r="G581" i="27"/>
  <c r="H581" i="27" s="1"/>
  <c r="G580" i="27"/>
  <c r="H580" i="27" s="1"/>
  <c r="G579" i="27"/>
  <c r="H579" i="27" s="1"/>
  <c r="G578" i="27"/>
  <c r="H578" i="27" s="1"/>
  <c r="G577" i="27"/>
  <c r="H577" i="27" s="1"/>
  <c r="G576" i="27"/>
  <c r="H576" i="27" s="1"/>
  <c r="G575" i="27"/>
  <c r="H575" i="27" s="1"/>
  <c r="G574" i="27"/>
  <c r="H574" i="27" s="1"/>
  <c r="G573" i="27"/>
  <c r="H573" i="27" s="1"/>
  <c r="G572" i="27"/>
  <c r="H572" i="27" s="1"/>
  <c r="G571" i="27"/>
  <c r="H571" i="27" s="1"/>
  <c r="G570" i="27"/>
  <c r="H570" i="27" s="1"/>
  <c r="G569" i="27"/>
  <c r="H569" i="27" s="1"/>
  <c r="G568" i="27"/>
  <c r="H568" i="27" s="1"/>
  <c r="G567" i="27"/>
  <c r="H567" i="27" s="1"/>
  <c r="G566" i="27"/>
  <c r="H566" i="27" s="1"/>
  <c r="G565" i="27"/>
  <c r="H565" i="27" s="1"/>
  <c r="G564" i="27"/>
  <c r="H564" i="27" s="1"/>
  <c r="G561" i="27"/>
  <c r="H561" i="27" s="1"/>
  <c r="G560" i="27"/>
  <c r="H560" i="27" s="1"/>
  <c r="G559" i="27"/>
  <c r="H559" i="27" s="1"/>
  <c r="G558" i="27"/>
  <c r="H558" i="27" s="1"/>
  <c r="G557" i="27"/>
  <c r="H557" i="27" s="1"/>
  <c r="G556" i="27"/>
  <c r="H556" i="27" s="1"/>
  <c r="G555" i="27"/>
  <c r="H555" i="27" s="1"/>
  <c r="G554" i="27"/>
  <c r="H554" i="27" s="1"/>
  <c r="G553" i="27"/>
  <c r="H553" i="27" s="1"/>
  <c r="G552" i="27"/>
  <c r="H552" i="27" s="1"/>
  <c r="G551" i="27"/>
  <c r="H551" i="27" s="1"/>
  <c r="G550" i="27"/>
  <c r="H550" i="27" s="1"/>
  <c r="G549" i="27"/>
  <c r="H549" i="27" s="1"/>
  <c r="G548" i="27"/>
  <c r="H548" i="27" s="1"/>
  <c r="G545" i="27"/>
  <c r="H545" i="27" s="1"/>
  <c r="G544" i="27"/>
  <c r="H544" i="27" s="1"/>
  <c r="G543" i="27"/>
  <c r="H543" i="27" s="1"/>
  <c r="G542" i="27"/>
  <c r="H542" i="27" s="1"/>
  <c r="G541" i="27"/>
  <c r="H541" i="27" s="1"/>
  <c r="G540" i="27"/>
  <c r="H540" i="27" s="1"/>
  <c r="G539" i="27"/>
  <c r="H539" i="27" s="1"/>
  <c r="G538" i="27"/>
  <c r="H538" i="27" s="1"/>
  <c r="G537" i="27"/>
  <c r="H537" i="27" s="1"/>
  <c r="G536" i="27"/>
  <c r="H536" i="27" s="1"/>
  <c r="G535" i="27"/>
  <c r="H535" i="27" s="1"/>
  <c r="G534" i="27"/>
  <c r="H534" i="27" s="1"/>
  <c r="G533" i="27"/>
  <c r="H533" i="27" s="1"/>
  <c r="G532" i="27"/>
  <c r="H532" i="27" s="1"/>
  <c r="G531" i="27"/>
  <c r="H531" i="27" s="1"/>
  <c r="G530" i="27"/>
  <c r="H530" i="27" s="1"/>
  <c r="G529" i="27"/>
  <c r="H529" i="27" s="1"/>
  <c r="G528" i="27"/>
  <c r="H528" i="27" s="1"/>
  <c r="G527" i="27"/>
  <c r="H527" i="27" s="1"/>
  <c r="G526" i="27"/>
  <c r="H526" i="27" s="1"/>
  <c r="G523" i="27"/>
  <c r="H523" i="27" s="1"/>
  <c r="G522" i="27"/>
  <c r="H522" i="27" s="1"/>
  <c r="G521" i="27"/>
  <c r="H521" i="27" s="1"/>
  <c r="G520" i="27"/>
  <c r="H520" i="27" s="1"/>
  <c r="G517" i="27"/>
  <c r="H517" i="27" s="1"/>
  <c r="G516" i="27"/>
  <c r="H516" i="27" s="1"/>
  <c r="G515" i="27"/>
  <c r="H515" i="27" s="1"/>
  <c r="G514" i="27"/>
  <c r="H514" i="27" s="1"/>
  <c r="G513" i="27"/>
  <c r="H513" i="27" s="1"/>
  <c r="G512" i="27"/>
  <c r="H512" i="27" s="1"/>
  <c r="G511" i="27"/>
  <c r="H511" i="27" s="1"/>
  <c r="G510" i="27"/>
  <c r="H510" i="27" s="1"/>
  <c r="G509" i="27"/>
  <c r="H509" i="27" s="1"/>
  <c r="G508" i="27"/>
  <c r="H508" i="27" s="1"/>
  <c r="G507" i="27"/>
  <c r="H507" i="27" s="1"/>
  <c r="G506" i="27"/>
  <c r="H506" i="27" s="1"/>
  <c r="G505" i="27"/>
  <c r="H505" i="27" s="1"/>
  <c r="G504" i="27"/>
  <c r="H504" i="27" s="1"/>
  <c r="G503" i="27"/>
  <c r="H503" i="27" s="1"/>
  <c r="G502" i="27"/>
  <c r="H502" i="27" s="1"/>
  <c r="G501" i="27"/>
  <c r="H501" i="27" s="1"/>
  <c r="G500" i="27"/>
  <c r="H500" i="27" s="1"/>
  <c r="G499" i="27"/>
  <c r="H499" i="27" s="1"/>
  <c r="G498" i="27"/>
  <c r="H498" i="27" s="1"/>
  <c r="G497" i="27"/>
  <c r="H497" i="27" s="1"/>
  <c r="G496" i="27"/>
  <c r="H496" i="27" s="1"/>
  <c r="G495" i="27"/>
  <c r="H495" i="27" s="1"/>
  <c r="G494" i="27"/>
  <c r="H494" i="27" s="1"/>
  <c r="G493" i="27"/>
  <c r="H493" i="27" s="1"/>
  <c r="G492" i="27"/>
  <c r="H492" i="27" s="1"/>
  <c r="G491" i="27"/>
  <c r="H491" i="27" s="1"/>
  <c r="G490" i="27"/>
  <c r="H490" i="27" s="1"/>
  <c r="G489" i="27"/>
  <c r="H489" i="27" s="1"/>
  <c r="G488" i="27"/>
  <c r="H488" i="27" s="1"/>
  <c r="G485" i="27"/>
  <c r="H485" i="27" s="1"/>
  <c r="G484" i="27"/>
  <c r="H484" i="27" s="1"/>
  <c r="G483" i="27"/>
  <c r="H483" i="27" s="1"/>
  <c r="G482" i="27"/>
  <c r="H482" i="27" s="1"/>
  <c r="G481" i="27"/>
  <c r="H481" i="27" s="1"/>
  <c r="G480" i="27"/>
  <c r="H480" i="27" s="1"/>
  <c r="G479" i="27"/>
  <c r="H479" i="27" s="1"/>
  <c r="G478" i="27"/>
  <c r="H478" i="27" s="1"/>
  <c r="G477" i="27"/>
  <c r="H477" i="27" s="1"/>
  <c r="G476" i="27"/>
  <c r="H476" i="27" s="1"/>
  <c r="G475" i="27"/>
  <c r="H475" i="27" s="1"/>
  <c r="G474" i="27"/>
  <c r="H474" i="27" s="1"/>
  <c r="G473" i="27"/>
  <c r="H473" i="27" s="1"/>
  <c r="G472" i="27"/>
  <c r="H472" i="27" s="1"/>
  <c r="G471" i="27"/>
  <c r="H471" i="27" s="1"/>
  <c r="G470" i="27"/>
  <c r="H470" i="27" s="1"/>
  <c r="G469" i="27"/>
  <c r="H469" i="27" s="1"/>
  <c r="G468" i="27"/>
  <c r="H468" i="27" s="1"/>
  <c r="G467" i="27"/>
  <c r="H467" i="27" s="1"/>
  <c r="G466" i="27"/>
  <c r="H466" i="27" s="1"/>
  <c r="G465" i="27"/>
  <c r="H465" i="27" s="1"/>
  <c r="G464" i="27"/>
  <c r="H464" i="27" s="1"/>
  <c r="G463" i="27"/>
  <c r="H463" i="27" s="1"/>
  <c r="G462" i="27"/>
  <c r="H462" i="27" s="1"/>
  <c r="G461" i="27"/>
  <c r="H461" i="27" s="1"/>
  <c r="G460" i="27"/>
  <c r="H460" i="27" s="1"/>
  <c r="G459" i="27"/>
  <c r="H459" i="27" s="1"/>
  <c r="G458" i="27"/>
  <c r="H458" i="27" s="1"/>
  <c r="G457" i="27"/>
  <c r="H457" i="27" s="1"/>
  <c r="G456" i="27"/>
  <c r="H456" i="27" s="1"/>
  <c r="G455" i="27"/>
  <c r="H455" i="27" s="1"/>
  <c r="G454" i="27"/>
  <c r="H454" i="27" s="1"/>
  <c r="G453" i="27"/>
  <c r="H453" i="27" s="1"/>
  <c r="G452" i="27"/>
  <c r="H452" i="27" s="1"/>
  <c r="G451" i="27"/>
  <c r="H451" i="27" s="1"/>
  <c r="G450" i="27"/>
  <c r="H450" i="27" s="1"/>
  <c r="G449" i="27"/>
  <c r="H449" i="27" s="1"/>
  <c r="G448" i="27"/>
  <c r="H448" i="27" s="1"/>
  <c r="G445" i="27"/>
  <c r="H445" i="27" s="1"/>
  <c r="G963" i="27"/>
  <c r="H963" i="27" s="1"/>
  <c r="G443" i="27"/>
  <c r="H443" i="27" s="1"/>
  <c r="G961" i="27"/>
  <c r="H961" i="27" s="1"/>
  <c r="G441" i="27"/>
  <c r="H441" i="27" s="1"/>
  <c r="G959" i="27"/>
  <c r="H959" i="27" s="1"/>
  <c r="G439" i="27"/>
  <c r="H439" i="27" s="1"/>
  <c r="G957" i="27"/>
  <c r="H957" i="27" s="1"/>
  <c r="G437" i="27"/>
  <c r="H437" i="27" s="1"/>
  <c r="G955" i="27"/>
  <c r="H955" i="27" s="1"/>
  <c r="G435" i="27"/>
  <c r="H435" i="27" s="1"/>
  <c r="G434" i="27"/>
  <c r="H434" i="27" s="1"/>
  <c r="G431" i="27"/>
  <c r="H431" i="27" s="1"/>
  <c r="G953" i="27"/>
  <c r="H953" i="27" s="1"/>
  <c r="G429" i="27"/>
  <c r="H429" i="27" s="1"/>
  <c r="G951" i="27"/>
  <c r="H951" i="27" s="1"/>
  <c r="G427" i="27"/>
  <c r="H427" i="27" s="1"/>
  <c r="G949" i="27"/>
  <c r="H949" i="27" s="1"/>
  <c r="G425" i="27"/>
  <c r="H425" i="27" s="1"/>
  <c r="G947" i="27"/>
  <c r="H947" i="27" s="1"/>
  <c r="G423" i="27"/>
  <c r="H423" i="27" s="1"/>
  <c r="G945" i="27"/>
  <c r="H945" i="27" s="1"/>
  <c r="G421" i="27"/>
  <c r="H421" i="27" s="1"/>
  <c r="G420" i="27"/>
  <c r="H420" i="27" s="1"/>
  <c r="G419" i="27"/>
  <c r="H419" i="27" s="1"/>
  <c r="G418" i="27"/>
  <c r="H418" i="27" s="1"/>
  <c r="G417" i="27"/>
  <c r="H417" i="27" s="1"/>
  <c r="G416" i="27"/>
  <c r="H416" i="27" s="1"/>
  <c r="G415" i="27"/>
  <c r="H415" i="27" s="1"/>
  <c r="G414" i="27"/>
  <c r="H414" i="27" s="1"/>
  <c r="G413" i="27"/>
  <c r="H413" i="27" s="1"/>
  <c r="G412" i="27"/>
  <c r="H412" i="27" s="1"/>
  <c r="G411" i="27"/>
  <c r="H411" i="27" s="1"/>
  <c r="G410" i="27"/>
  <c r="H410" i="27" s="1"/>
  <c r="G409" i="27"/>
  <c r="H409" i="27" s="1"/>
  <c r="D56" i="57"/>
  <c r="D55" i="57"/>
  <c r="D54" i="57"/>
  <c r="D53" i="57"/>
  <c r="D52" i="57"/>
  <c r="D51" i="57"/>
  <c r="D50" i="57"/>
  <c r="D56" i="58" l="1"/>
  <c r="D55" i="58"/>
  <c r="D54" i="58"/>
  <c r="D53" i="58"/>
  <c r="D52" i="58"/>
  <c r="D51" i="58"/>
  <c r="D50" i="58"/>
  <c r="M338" i="2"/>
  <c r="N338" i="2" s="1"/>
  <c r="M335" i="2"/>
  <c r="N335" i="2" s="1"/>
  <c r="M256" i="2"/>
  <c r="N256" i="2" s="1"/>
  <c r="M255" i="2"/>
  <c r="N255" i="2" s="1"/>
  <c r="D56" i="48" l="1"/>
  <c r="D55" i="48"/>
  <c r="D54" i="48"/>
  <c r="D53" i="48"/>
  <c r="D52" i="48"/>
  <c r="D51" i="48"/>
  <c r="D50" i="48"/>
  <c r="G408" i="27"/>
  <c r="H408" i="27" s="1"/>
  <c r="G407" i="27"/>
  <c r="H407" i="27" s="1"/>
  <c r="G406" i="27"/>
  <c r="H406" i="27" s="1"/>
  <c r="G405" i="27"/>
  <c r="H405" i="27" s="1"/>
  <c r="G404" i="27"/>
  <c r="H404" i="27" s="1"/>
  <c r="G403" i="27"/>
  <c r="H403" i="27" s="1"/>
  <c r="G402" i="27"/>
  <c r="H402" i="27" s="1"/>
  <c r="G401" i="27"/>
  <c r="H401" i="27" s="1"/>
  <c r="G400" i="27"/>
  <c r="H400" i="27" s="1"/>
  <c r="G397" i="27"/>
  <c r="H397" i="27" s="1"/>
  <c r="G396" i="27"/>
  <c r="H396" i="27" s="1"/>
  <c r="G393" i="27"/>
  <c r="H393" i="27" s="1"/>
  <c r="G392" i="27"/>
  <c r="H392" i="27" s="1"/>
  <c r="G391" i="27"/>
  <c r="H391" i="27" s="1"/>
  <c r="G390" i="27"/>
  <c r="H390" i="27" s="1"/>
  <c r="G389" i="27"/>
  <c r="H389" i="27" s="1"/>
  <c r="G388" i="27"/>
  <c r="H388" i="27" s="1"/>
  <c r="G385" i="27"/>
  <c r="H385" i="27" s="1"/>
  <c r="G384" i="27"/>
  <c r="H384" i="27" s="1"/>
  <c r="G381" i="27"/>
  <c r="H381" i="27" s="1"/>
  <c r="G380" i="27"/>
  <c r="H380" i="27" s="1"/>
  <c r="G379" i="27"/>
  <c r="H379" i="27" s="1"/>
  <c r="G378" i="27"/>
  <c r="H378" i="27" s="1"/>
  <c r="G377" i="27"/>
  <c r="H377" i="27" s="1"/>
  <c r="G376" i="27"/>
  <c r="H376" i="27" s="1"/>
  <c r="G375" i="27"/>
  <c r="H375" i="27" s="1"/>
  <c r="G374" i="27"/>
  <c r="H374" i="27" s="1"/>
  <c r="G373" i="27"/>
  <c r="H373" i="27" s="1"/>
  <c r="G372" i="27"/>
  <c r="H372" i="27" s="1"/>
  <c r="G371" i="27"/>
  <c r="H371" i="27" s="1"/>
  <c r="G370" i="27"/>
  <c r="H370" i="27" s="1"/>
  <c r="G369" i="27"/>
  <c r="H369" i="27" s="1"/>
  <c r="G368" i="27"/>
  <c r="H368" i="27" s="1"/>
  <c r="G367" i="27"/>
  <c r="H367" i="27" s="1"/>
  <c r="G366" i="27"/>
  <c r="H366" i="27" s="1"/>
  <c r="G365" i="27"/>
  <c r="H365" i="27" s="1"/>
  <c r="G364" i="27"/>
  <c r="H364" i="27" s="1"/>
  <c r="G363" i="27"/>
  <c r="H363" i="27" s="1"/>
  <c r="G362" i="27"/>
  <c r="H362" i="27" s="1"/>
  <c r="G361" i="27"/>
  <c r="H361" i="27" s="1"/>
  <c r="G360" i="27"/>
  <c r="H360" i="27" s="1"/>
  <c r="G359" i="27"/>
  <c r="H359" i="27" s="1"/>
  <c r="G358" i="27"/>
  <c r="H358" i="27" s="1"/>
  <c r="G357" i="27"/>
  <c r="H357" i="27" s="1"/>
  <c r="G356" i="27"/>
  <c r="H356" i="27" s="1"/>
  <c r="G355" i="27"/>
  <c r="H355" i="27" s="1"/>
  <c r="G354" i="27"/>
  <c r="H354" i="27" s="1"/>
  <c r="G353" i="27"/>
  <c r="H353" i="27" s="1"/>
  <c r="G352" i="27"/>
  <c r="H352" i="27" s="1"/>
  <c r="G351" i="27"/>
  <c r="H351" i="27" s="1"/>
  <c r="G350" i="27"/>
  <c r="H350" i="27" s="1"/>
  <c r="G349" i="27"/>
  <c r="H349" i="27" s="1"/>
  <c r="G348" i="27"/>
  <c r="H348" i="27" s="1"/>
  <c r="G347" i="27"/>
  <c r="H347" i="27" s="1"/>
  <c r="G346" i="27"/>
  <c r="H346" i="27" s="1"/>
  <c r="G345" i="27"/>
  <c r="H345" i="27" s="1"/>
  <c r="G343" i="27"/>
  <c r="H343" i="27" s="1"/>
  <c r="G342" i="27"/>
  <c r="H342" i="27" s="1"/>
  <c r="G341" i="27"/>
  <c r="H341" i="27" s="1"/>
  <c r="G340" i="27"/>
  <c r="H340" i="27" s="1"/>
  <c r="G339" i="27"/>
  <c r="H339" i="27" s="1"/>
  <c r="G336" i="27"/>
  <c r="H336" i="27" s="1"/>
  <c r="G335" i="27"/>
  <c r="H335" i="27" s="1"/>
  <c r="G334" i="27"/>
  <c r="H334" i="27" s="1"/>
  <c r="G333" i="27"/>
  <c r="H333" i="27" s="1"/>
  <c r="G332" i="27"/>
  <c r="H332" i="27" s="1"/>
  <c r="G331" i="27"/>
  <c r="H331" i="27" s="1"/>
  <c r="G330" i="27"/>
  <c r="H330" i="27" s="1"/>
  <c r="G329" i="27"/>
  <c r="H329" i="27" s="1"/>
  <c r="G326" i="27"/>
  <c r="H326" i="27" s="1"/>
  <c r="G325" i="27"/>
  <c r="H325" i="27" s="1"/>
  <c r="G324" i="27"/>
  <c r="H324" i="27" s="1"/>
  <c r="G323" i="27"/>
  <c r="H323" i="27" s="1"/>
  <c r="G320" i="27"/>
  <c r="H320" i="27" s="1"/>
  <c r="G319" i="27"/>
  <c r="H319" i="27" s="1"/>
  <c r="G318" i="27"/>
  <c r="H318" i="27" s="1"/>
  <c r="G317" i="27"/>
  <c r="H317" i="27" s="1"/>
  <c r="G316" i="27"/>
  <c r="H316" i="27" s="1"/>
  <c r="G315" i="27"/>
  <c r="H315" i="27" s="1"/>
  <c r="G314" i="27"/>
  <c r="H314" i="27" s="1"/>
  <c r="G313" i="27"/>
  <c r="H313" i="27" s="1"/>
  <c r="G312" i="27"/>
  <c r="H312" i="27" s="1"/>
  <c r="G311" i="27"/>
  <c r="H311" i="27" s="1"/>
  <c r="G310" i="27"/>
  <c r="H310" i="27" s="1"/>
  <c r="G309" i="27"/>
  <c r="H309" i="27" s="1"/>
  <c r="G308" i="27"/>
  <c r="H308" i="27" s="1"/>
  <c r="G307" i="27"/>
  <c r="H307" i="27" s="1"/>
  <c r="G306" i="27"/>
  <c r="H306" i="27" s="1"/>
  <c r="G305" i="27"/>
  <c r="H305" i="27" s="1"/>
  <c r="G302" i="27"/>
  <c r="H302" i="27" s="1"/>
  <c r="G301" i="27"/>
  <c r="H301" i="27" s="1"/>
  <c r="G300" i="27"/>
  <c r="H300" i="27" s="1"/>
  <c r="G299" i="27"/>
  <c r="H299" i="27" s="1"/>
  <c r="G298" i="27"/>
  <c r="H298" i="27" s="1"/>
  <c r="G297" i="27"/>
  <c r="H297" i="27" s="1"/>
  <c r="G296" i="27"/>
  <c r="H296" i="27" s="1"/>
  <c r="G295" i="27"/>
  <c r="H295" i="27" s="1"/>
  <c r="G294" i="27"/>
  <c r="H294" i="27" s="1"/>
  <c r="G293" i="27"/>
  <c r="H293" i="27" s="1"/>
  <c r="G292" i="27"/>
  <c r="H292" i="27" s="1"/>
  <c r="G291" i="27"/>
  <c r="H291" i="27" s="1"/>
  <c r="G290" i="27"/>
  <c r="H290" i="27" s="1"/>
  <c r="G289" i="27"/>
  <c r="H289" i="27" s="1"/>
  <c r="G288" i="27"/>
  <c r="H288" i="27" s="1"/>
  <c r="G287" i="27"/>
  <c r="H287" i="27" s="1"/>
  <c r="G286" i="27"/>
  <c r="H286" i="27" s="1"/>
  <c r="G285" i="27"/>
  <c r="H285" i="27" s="1"/>
  <c r="G284" i="27"/>
  <c r="H284" i="27" s="1"/>
  <c r="G283" i="27"/>
  <c r="H283" i="27" s="1"/>
  <c r="G282" i="27"/>
  <c r="H282" i="27" s="1"/>
  <c r="G281" i="27"/>
  <c r="H281" i="27" s="1"/>
  <c r="G280" i="27"/>
  <c r="H280" i="27" s="1"/>
  <c r="W729" i="22"/>
  <c r="D56" i="44"/>
  <c r="D55" i="44"/>
  <c r="D54" i="44"/>
  <c r="D53" i="44"/>
  <c r="D52" i="44"/>
  <c r="D51" i="44"/>
  <c r="D50" i="44"/>
  <c r="D56" i="42"/>
  <c r="D55" i="42"/>
  <c r="D54" i="42"/>
  <c r="D53" i="42"/>
  <c r="D52" i="42"/>
  <c r="D51" i="42"/>
  <c r="D50" i="42"/>
  <c r="D56" i="41"/>
  <c r="D55" i="41"/>
  <c r="D54" i="41"/>
  <c r="D53" i="41"/>
  <c r="D52" i="41"/>
  <c r="D51" i="41"/>
  <c r="D50" i="41"/>
  <c r="D56" i="40" l="1"/>
  <c r="D55" i="40"/>
  <c r="D54" i="40"/>
  <c r="D53" i="40"/>
  <c r="D52" i="40"/>
  <c r="D51" i="40"/>
  <c r="D50" i="40"/>
  <c r="D56" i="39"/>
  <c r="D55" i="39"/>
  <c r="D54" i="39"/>
  <c r="D53" i="39"/>
  <c r="D52" i="39"/>
  <c r="D51" i="39"/>
  <c r="D50" i="39"/>
  <c r="D56" i="38"/>
  <c r="D55" i="38"/>
  <c r="D54" i="38"/>
  <c r="D53" i="38"/>
  <c r="D52" i="38"/>
  <c r="D51" i="38"/>
  <c r="D50" i="38"/>
  <c r="D56" i="37"/>
  <c r="D55" i="37"/>
  <c r="D54" i="37"/>
  <c r="D53" i="37"/>
  <c r="D52" i="37"/>
  <c r="D51" i="37"/>
  <c r="D50" i="37"/>
  <c r="W1581" i="14"/>
  <c r="G279" i="27"/>
  <c r="H279" i="27" s="1"/>
  <c r="G278" i="27"/>
  <c r="H278" i="27" s="1"/>
  <c r="G277" i="27"/>
  <c r="H277" i="27" s="1"/>
  <c r="G276" i="27"/>
  <c r="H276" i="27" s="1"/>
  <c r="G275" i="27"/>
  <c r="H275" i="27" s="1"/>
  <c r="G274" i="27"/>
  <c r="H274" i="27" s="1"/>
  <c r="G273" i="27"/>
  <c r="H273" i="27" s="1"/>
  <c r="G272" i="27"/>
  <c r="H272" i="27" s="1"/>
  <c r="G271" i="27"/>
  <c r="H271" i="27" s="1"/>
  <c r="G268" i="27"/>
  <c r="H268" i="27" s="1"/>
  <c r="G267" i="27"/>
  <c r="H267" i="27" s="1"/>
  <c r="G266" i="27"/>
  <c r="H266" i="27" s="1"/>
  <c r="G265" i="27"/>
  <c r="H265" i="27" s="1"/>
  <c r="G264" i="27"/>
  <c r="H264" i="27" s="1"/>
  <c r="G263" i="27"/>
  <c r="H263" i="27" s="1"/>
  <c r="G262" i="27"/>
  <c r="H262" i="27" s="1"/>
  <c r="G261" i="27"/>
  <c r="H261" i="27" s="1"/>
  <c r="G260" i="27"/>
  <c r="H260" i="27" s="1"/>
  <c r="G259" i="27"/>
  <c r="H259" i="27" s="1"/>
  <c r="G258" i="27"/>
  <c r="H258" i="27" s="1"/>
  <c r="G257" i="27"/>
  <c r="H257" i="27" s="1"/>
  <c r="G256" i="27"/>
  <c r="H256" i="27" s="1"/>
  <c r="G255" i="27"/>
  <c r="H255" i="27" s="1"/>
  <c r="G254" i="27"/>
  <c r="H254" i="27" s="1"/>
  <c r="G253" i="27"/>
  <c r="H253" i="27" s="1"/>
  <c r="G252" i="27"/>
  <c r="H252" i="27" s="1"/>
  <c r="G251" i="27"/>
  <c r="H251" i="27" s="1"/>
  <c r="G250" i="27"/>
  <c r="H250" i="27" s="1"/>
  <c r="G249" i="27"/>
  <c r="H249" i="27" s="1"/>
  <c r="G248" i="27"/>
  <c r="H248" i="27" s="1"/>
  <c r="G247" i="27"/>
  <c r="H247" i="27" s="1"/>
  <c r="G246" i="27"/>
  <c r="H246" i="27" s="1"/>
  <c r="G245" i="27"/>
  <c r="H245" i="27" s="1"/>
  <c r="G244" i="27"/>
  <c r="H244" i="27" s="1"/>
  <c r="G243" i="27"/>
  <c r="H243" i="27" s="1"/>
  <c r="G242" i="27"/>
  <c r="H242" i="27" s="1"/>
  <c r="G241" i="27"/>
  <c r="H241" i="27" s="1"/>
  <c r="G240" i="27"/>
  <c r="H240" i="27" s="1"/>
  <c r="G239" i="27"/>
  <c r="H239" i="27" s="1"/>
  <c r="G238" i="27"/>
  <c r="H238" i="27" s="1"/>
  <c r="G237" i="27"/>
  <c r="H237" i="27" s="1"/>
  <c r="G236" i="27"/>
  <c r="H236" i="27" s="1"/>
  <c r="G235" i="27"/>
  <c r="H235" i="27" s="1"/>
  <c r="G234" i="27"/>
  <c r="H234" i="27" s="1"/>
  <c r="G233" i="27"/>
  <c r="H233" i="27" s="1"/>
  <c r="G232" i="27"/>
  <c r="H232" i="27" s="1"/>
  <c r="G231" i="27"/>
  <c r="H231" i="27" s="1"/>
  <c r="G230" i="27"/>
  <c r="H230" i="27" s="1"/>
  <c r="G229" i="27"/>
  <c r="H229" i="27" s="1"/>
  <c r="G228" i="27"/>
  <c r="H228" i="27" s="1"/>
  <c r="G227" i="27"/>
  <c r="H227" i="27" s="1"/>
  <c r="G226" i="27"/>
  <c r="H226" i="27" s="1"/>
  <c r="G225" i="27"/>
  <c r="H225" i="27" s="1"/>
  <c r="G224" i="27"/>
  <c r="H224" i="27" s="1"/>
  <c r="G223" i="27"/>
  <c r="H223" i="27" s="1"/>
  <c r="G222" i="27"/>
  <c r="H222" i="27" s="1"/>
  <c r="G221" i="27"/>
  <c r="H221" i="27" s="1"/>
  <c r="G220" i="27"/>
  <c r="H220" i="27" s="1"/>
  <c r="G219" i="27"/>
  <c r="H219" i="27" s="1"/>
  <c r="G218" i="27"/>
  <c r="H218" i="27" s="1"/>
  <c r="G217" i="27"/>
  <c r="H217" i="27" s="1"/>
  <c r="G216" i="27"/>
  <c r="H216" i="27" s="1"/>
  <c r="G215" i="27"/>
  <c r="H215" i="27" s="1"/>
  <c r="G214" i="27"/>
  <c r="H214" i="27" s="1"/>
  <c r="G213" i="27"/>
  <c r="H213" i="27" s="1"/>
  <c r="G212" i="27"/>
  <c r="H212" i="27" s="1"/>
  <c r="G211" i="27"/>
  <c r="H211" i="27" s="1"/>
  <c r="G210" i="27"/>
  <c r="H210" i="27" s="1"/>
  <c r="G209" i="27"/>
  <c r="H209" i="27" s="1"/>
  <c r="G208" i="27"/>
  <c r="H208" i="27" s="1"/>
  <c r="G207" i="27"/>
  <c r="H207" i="27" s="1"/>
  <c r="G206" i="27"/>
  <c r="H206" i="27" s="1"/>
  <c r="G205" i="27"/>
  <c r="H205" i="27" s="1"/>
  <c r="G204" i="27"/>
  <c r="H204" i="27" s="1"/>
  <c r="G203" i="27"/>
  <c r="H203" i="27" s="1"/>
  <c r="G202" i="27"/>
  <c r="H202" i="27" s="1"/>
  <c r="G201" i="27"/>
  <c r="H201" i="27" s="1"/>
  <c r="G200" i="27"/>
  <c r="H200" i="27" s="1"/>
  <c r="G199" i="27"/>
  <c r="H199" i="27" s="1"/>
  <c r="G198" i="27"/>
  <c r="H198" i="27" s="1"/>
  <c r="G197" i="27"/>
  <c r="H197" i="27" s="1"/>
  <c r="G196" i="27"/>
  <c r="H196" i="27" s="1"/>
  <c r="G195" i="27"/>
  <c r="H195" i="27" s="1"/>
  <c r="G194" i="27"/>
  <c r="H194" i="27" s="1"/>
  <c r="G193" i="27"/>
  <c r="H193" i="27" s="1"/>
  <c r="G192" i="27"/>
  <c r="H192" i="27" s="1"/>
  <c r="G191" i="27"/>
  <c r="H191" i="27" s="1"/>
  <c r="G190" i="27"/>
  <c r="H190" i="27" s="1"/>
  <c r="G189" i="27"/>
  <c r="H189" i="27" s="1"/>
  <c r="G188" i="27"/>
  <c r="H188" i="27" s="1"/>
  <c r="G187" i="27"/>
  <c r="H187" i="27" s="1"/>
  <c r="G186" i="27"/>
  <c r="H186" i="27" s="1"/>
  <c r="G185" i="27"/>
  <c r="H185" i="27" s="1"/>
  <c r="G184" i="27"/>
  <c r="H184" i="27" s="1"/>
  <c r="G183" i="27"/>
  <c r="H183" i="27" s="1"/>
  <c r="G182" i="27"/>
  <c r="H182" i="27" s="1"/>
  <c r="G181" i="27"/>
  <c r="H181" i="27" s="1"/>
  <c r="G180" i="27"/>
  <c r="H180" i="27" s="1"/>
  <c r="G179" i="27"/>
  <c r="H179" i="27" s="1"/>
  <c r="G178" i="27"/>
  <c r="H178" i="27" s="1"/>
  <c r="G177" i="27"/>
  <c r="H177" i="27" s="1"/>
  <c r="G176" i="27"/>
  <c r="H176" i="27" s="1"/>
  <c r="G175" i="27"/>
  <c r="H175" i="27" s="1"/>
  <c r="G174" i="27"/>
  <c r="H174" i="27" s="1"/>
  <c r="G173" i="27"/>
  <c r="H173" i="27" s="1"/>
  <c r="G170" i="27"/>
  <c r="H170" i="27" s="1"/>
  <c r="G169" i="27"/>
  <c r="H169" i="27" s="1"/>
  <c r="G168" i="27"/>
  <c r="H168" i="27" s="1"/>
  <c r="G167" i="27"/>
  <c r="H167" i="27" s="1"/>
  <c r="G166" i="27"/>
  <c r="H166" i="27" s="1"/>
  <c r="G165" i="27"/>
  <c r="H165" i="27" s="1"/>
  <c r="G164" i="27"/>
  <c r="H164" i="27" s="1"/>
  <c r="G163" i="27"/>
  <c r="H163" i="27" s="1"/>
  <c r="G162" i="27"/>
  <c r="H162" i="27" s="1"/>
  <c r="G161" i="27"/>
  <c r="H161" i="27" s="1"/>
  <c r="G160" i="27"/>
  <c r="H160" i="27" s="1"/>
  <c r="G159" i="27"/>
  <c r="H159" i="27" s="1"/>
  <c r="G158" i="27"/>
  <c r="H158" i="27" s="1"/>
  <c r="G157" i="27"/>
  <c r="H157" i="27" s="1"/>
  <c r="G156" i="27"/>
  <c r="H156" i="27" s="1"/>
  <c r="G155" i="27"/>
  <c r="H155" i="27" s="1"/>
  <c r="G154" i="27"/>
  <c r="H154" i="27" s="1"/>
  <c r="G153" i="27"/>
  <c r="H153" i="27" s="1"/>
  <c r="G152" i="27"/>
  <c r="H152" i="27" s="1"/>
  <c r="G151" i="27"/>
  <c r="H151" i="27" s="1"/>
  <c r="G150" i="27"/>
  <c r="H150" i="27" s="1"/>
  <c r="G149" i="27"/>
  <c r="H149" i="27" s="1"/>
  <c r="G148" i="27"/>
  <c r="H148" i="27" s="1"/>
  <c r="G147" i="27"/>
  <c r="H147" i="27" s="1"/>
  <c r="G146" i="27"/>
  <c r="H146" i="27" s="1"/>
  <c r="G145" i="27"/>
  <c r="H145" i="27" s="1"/>
  <c r="G144" i="27"/>
  <c r="H144" i="27" s="1"/>
  <c r="G143" i="27"/>
  <c r="H143" i="27" s="1"/>
  <c r="G142" i="27"/>
  <c r="H142" i="27" s="1"/>
  <c r="G141" i="27"/>
  <c r="H141" i="27" s="1"/>
  <c r="G140" i="27"/>
  <c r="H140" i="27" s="1"/>
  <c r="G139" i="27"/>
  <c r="H139" i="27" s="1"/>
  <c r="G138" i="27"/>
  <c r="H138" i="27" s="1"/>
  <c r="G136" i="27"/>
  <c r="H136" i="27" s="1"/>
  <c r="G135" i="27"/>
  <c r="H135" i="27" s="1"/>
  <c r="G134" i="27"/>
  <c r="H134" i="27" s="1"/>
  <c r="G133" i="27"/>
  <c r="H133" i="27" s="1"/>
  <c r="G132" i="27"/>
  <c r="H132" i="27" s="1"/>
  <c r="G131" i="27"/>
  <c r="H131" i="27" s="1"/>
  <c r="G130" i="27"/>
  <c r="H130" i="27" s="1"/>
  <c r="G129" i="27"/>
  <c r="H129" i="27" s="1"/>
  <c r="G128" i="27"/>
  <c r="H128" i="27" s="1"/>
  <c r="G127" i="27"/>
  <c r="H127" i="27" s="1"/>
  <c r="G126" i="27"/>
  <c r="H126" i="27" s="1"/>
  <c r="G125" i="27"/>
  <c r="H125" i="27" s="1"/>
  <c r="G124" i="27"/>
  <c r="H124" i="27" s="1"/>
  <c r="G123" i="27"/>
  <c r="H123" i="27" s="1"/>
  <c r="G122" i="27"/>
  <c r="H122" i="27" s="1"/>
  <c r="G121" i="27"/>
  <c r="H121" i="27" s="1"/>
  <c r="G120" i="27"/>
  <c r="H120" i="27" s="1"/>
  <c r="G119" i="27"/>
  <c r="H119" i="27" s="1"/>
  <c r="G118" i="27"/>
  <c r="H118" i="27" s="1"/>
  <c r="G117" i="27"/>
  <c r="H117" i="27" s="1"/>
  <c r="G116" i="27"/>
  <c r="H116" i="27" s="1"/>
  <c r="G115" i="27"/>
  <c r="H115" i="27" s="1"/>
  <c r="G114" i="27"/>
  <c r="H114" i="27" s="1"/>
  <c r="G113" i="27"/>
  <c r="H113" i="27" s="1"/>
  <c r="G112" i="27"/>
  <c r="H112" i="27" s="1"/>
  <c r="G111" i="27"/>
  <c r="H111" i="27" s="1"/>
  <c r="G110" i="27"/>
  <c r="H110" i="27" s="1"/>
  <c r="G109" i="27"/>
  <c r="H109" i="27" s="1"/>
  <c r="G108" i="27"/>
  <c r="H108" i="27" s="1"/>
  <c r="G107" i="27"/>
  <c r="H107" i="27" s="1"/>
  <c r="G106" i="27"/>
  <c r="H106" i="27" s="1"/>
  <c r="G105" i="27"/>
  <c r="H105" i="27" s="1"/>
  <c r="G104" i="27"/>
  <c r="H104" i="27" s="1"/>
  <c r="G103" i="27"/>
  <c r="H103" i="27" s="1"/>
  <c r="G102" i="27"/>
  <c r="H102" i="27" s="1"/>
  <c r="G101" i="27"/>
  <c r="H101" i="27" s="1"/>
  <c r="G100" i="27"/>
  <c r="H100" i="27" s="1"/>
  <c r="G99" i="27"/>
  <c r="H99" i="27" s="1"/>
  <c r="G97" i="27"/>
  <c r="H97" i="27" s="1"/>
  <c r="G96" i="27"/>
  <c r="H96" i="27" s="1"/>
  <c r="G95" i="27"/>
  <c r="H95" i="27" s="1"/>
  <c r="G94" i="27"/>
  <c r="H94" i="27" s="1"/>
  <c r="G93" i="27"/>
  <c r="H93" i="27" s="1"/>
  <c r="G92" i="27"/>
  <c r="H92" i="27" s="1"/>
  <c r="G91" i="27"/>
  <c r="H91" i="27" s="1"/>
  <c r="G90" i="27"/>
  <c r="H90" i="27" s="1"/>
  <c r="G89" i="27"/>
  <c r="H89" i="27" s="1"/>
  <c r="G88" i="27"/>
  <c r="H88" i="27" s="1"/>
  <c r="G87" i="27"/>
  <c r="H87" i="27" s="1"/>
  <c r="G86" i="27"/>
  <c r="H86" i="27" s="1"/>
  <c r="G85" i="27"/>
  <c r="H85" i="27" s="1"/>
  <c r="G84" i="27"/>
  <c r="H84" i="27" s="1"/>
  <c r="G83" i="27"/>
  <c r="H83" i="27" s="1"/>
  <c r="G82" i="27"/>
  <c r="H82" i="27" s="1"/>
  <c r="G81" i="27"/>
  <c r="H81" i="27" s="1"/>
  <c r="G80" i="27"/>
  <c r="H80" i="27" s="1"/>
  <c r="G79" i="27"/>
  <c r="H79" i="27" s="1"/>
  <c r="G78" i="27"/>
  <c r="H78" i="27" s="1"/>
  <c r="G77" i="27"/>
  <c r="H77" i="27" s="1"/>
  <c r="G76" i="27"/>
  <c r="H76" i="27" s="1"/>
  <c r="G75" i="27"/>
  <c r="H75" i="27" s="1"/>
  <c r="G74" i="27"/>
  <c r="H74" i="27" s="1"/>
  <c r="G73" i="27"/>
  <c r="H73" i="27" s="1"/>
  <c r="G72" i="27"/>
  <c r="H72" i="27" s="1"/>
  <c r="G71" i="27"/>
  <c r="H71" i="27" s="1"/>
  <c r="G70" i="27"/>
  <c r="H70" i="27" s="1"/>
  <c r="G69" i="27"/>
  <c r="H69" i="27" s="1"/>
  <c r="G68" i="27"/>
  <c r="H68" i="27" s="1"/>
  <c r="G67" i="27"/>
  <c r="H67" i="27" s="1"/>
  <c r="G66" i="27"/>
  <c r="H66" i="27" s="1"/>
  <c r="G65" i="27"/>
  <c r="H65" i="27" s="1"/>
  <c r="G64" i="27"/>
  <c r="H64" i="27" s="1"/>
  <c r="G63" i="27"/>
  <c r="H63" i="27" s="1"/>
  <c r="G62" i="27"/>
  <c r="H62" i="27" s="1"/>
  <c r="G61" i="27"/>
  <c r="H61" i="27" s="1"/>
  <c r="G60" i="27"/>
  <c r="H60" i="27" s="1"/>
  <c r="G59" i="27"/>
  <c r="H59" i="27" s="1"/>
  <c r="G58" i="27"/>
  <c r="H58" i="27" s="1"/>
  <c r="G57" i="27"/>
  <c r="H57" i="27" s="1"/>
  <c r="G56" i="27"/>
  <c r="H56" i="27" s="1"/>
  <c r="G55" i="27"/>
  <c r="H55" i="27" s="1"/>
  <c r="G54" i="27"/>
  <c r="H54" i="27" s="1"/>
  <c r="G53" i="27"/>
  <c r="H53" i="27" s="1"/>
  <c r="G52" i="27"/>
  <c r="H52" i="27" s="1"/>
  <c r="G51" i="27"/>
  <c r="H51" i="27" s="1"/>
  <c r="G50" i="27"/>
  <c r="H50" i="27" s="1"/>
  <c r="G49" i="27"/>
  <c r="H49" i="27" s="1"/>
  <c r="G48" i="27"/>
  <c r="H48" i="27" s="1"/>
  <c r="G47" i="27"/>
  <c r="H47" i="27" s="1"/>
  <c r="G46" i="27"/>
  <c r="H46" i="27" s="1"/>
  <c r="G45" i="27"/>
  <c r="H45" i="27" s="1"/>
  <c r="G44" i="27"/>
  <c r="H44" i="27" s="1"/>
  <c r="G43" i="27"/>
  <c r="H43" i="27" s="1"/>
  <c r="G42" i="27"/>
  <c r="H42" i="27" s="1"/>
  <c r="G41" i="27"/>
  <c r="H41" i="27" s="1"/>
  <c r="G40" i="27"/>
  <c r="H40" i="27" s="1"/>
  <c r="G39" i="27"/>
  <c r="H39" i="27" s="1"/>
  <c r="G38" i="27"/>
  <c r="H38" i="27" s="1"/>
  <c r="G37" i="27"/>
  <c r="H37" i="27" s="1"/>
  <c r="G36" i="27"/>
  <c r="H36" i="27" s="1"/>
  <c r="G35" i="27"/>
  <c r="H35" i="27" s="1"/>
  <c r="G34" i="27"/>
  <c r="H34" i="27" s="1"/>
  <c r="G33" i="27"/>
  <c r="H33" i="27" s="1"/>
  <c r="G32" i="27"/>
  <c r="H32" i="27" s="1"/>
  <c r="G31" i="27"/>
  <c r="H31" i="27" s="1"/>
  <c r="G30" i="27"/>
  <c r="H30" i="27" s="1"/>
  <c r="G29" i="27"/>
  <c r="H29" i="27" s="1"/>
  <c r="G28" i="27"/>
  <c r="H28" i="27" s="1"/>
  <c r="G27" i="27"/>
  <c r="H27" i="27" s="1"/>
  <c r="G26" i="27"/>
  <c r="H26" i="27" s="1"/>
  <c r="G25" i="27"/>
  <c r="H25" i="27" s="1"/>
  <c r="G24" i="27"/>
  <c r="H24" i="27" s="1"/>
  <c r="G23" i="27"/>
  <c r="H23" i="27" s="1"/>
  <c r="G22" i="27"/>
  <c r="H22" i="27" s="1"/>
  <c r="G21" i="27"/>
  <c r="H21" i="27" s="1"/>
  <c r="G20" i="27"/>
  <c r="H20" i="27" s="1"/>
  <c r="G19" i="27"/>
  <c r="H19" i="27" s="1"/>
  <c r="G18" i="27"/>
  <c r="H18" i="27" s="1"/>
  <c r="G17" i="27"/>
  <c r="H17" i="27" s="1"/>
  <c r="G16" i="27"/>
  <c r="H16" i="27" s="1"/>
  <c r="G15" i="27"/>
  <c r="H15" i="27" s="1"/>
  <c r="G14" i="27"/>
  <c r="H14" i="27" s="1"/>
  <c r="G13" i="27"/>
  <c r="H13" i="27" s="1"/>
  <c r="G12" i="27"/>
  <c r="H12" i="27" s="1"/>
  <c r="G11" i="27"/>
  <c r="H11" i="27" s="1"/>
  <c r="G10" i="27"/>
  <c r="H10" i="27" s="1"/>
  <c r="G9" i="27"/>
  <c r="H9" i="27" s="1"/>
  <c r="G8" i="27"/>
  <c r="H8" i="27" s="1"/>
  <c r="G6" i="27"/>
  <c r="H6" i="27" s="1"/>
  <c r="G7" i="27"/>
  <c r="H7" i="27" s="1"/>
  <c r="G1063" i="26"/>
  <c r="H1063" i="26" s="1"/>
  <c r="G1061" i="26"/>
  <c r="H1061" i="26" s="1"/>
  <c r="G1059" i="26"/>
  <c r="H1059" i="26" s="1"/>
  <c r="G1057" i="26"/>
  <c r="H1057" i="26" s="1"/>
  <c r="G1055" i="26"/>
  <c r="H1055" i="26" s="1"/>
  <c r="G1052" i="26"/>
  <c r="H1052" i="26" s="1"/>
  <c r="G1050" i="26"/>
  <c r="H1050" i="26" s="1"/>
  <c r="G1048" i="26"/>
  <c r="H1048" i="26" s="1"/>
  <c r="G1046" i="26"/>
  <c r="H1046" i="26" s="1"/>
  <c r="G1044" i="26"/>
  <c r="H1044" i="26" s="1"/>
  <c r="G1042" i="26"/>
  <c r="H1042" i="26" s="1"/>
  <c r="G1039" i="26"/>
  <c r="H1039" i="26" s="1"/>
  <c r="G1037" i="26"/>
  <c r="H1037" i="26" s="1"/>
  <c r="G1035" i="26"/>
  <c r="H1035" i="26" s="1"/>
  <c r="G1031" i="26"/>
  <c r="H1031" i="26" s="1"/>
  <c r="G1029" i="26"/>
  <c r="H1029" i="26" s="1"/>
  <c r="G1027" i="26"/>
  <c r="H1027" i="26" s="1"/>
  <c r="G1026" i="26"/>
  <c r="H1026" i="26" s="1"/>
  <c r="G1024" i="26"/>
  <c r="H1024" i="26" s="1"/>
  <c r="G1022" i="26"/>
  <c r="H1022" i="26" s="1"/>
  <c r="G1020" i="26"/>
  <c r="H1020" i="26" s="1"/>
  <c r="G1018" i="26"/>
  <c r="H1018" i="26" s="1"/>
  <c r="G1017" i="26"/>
  <c r="H1017" i="26" s="1"/>
  <c r="G1015" i="26"/>
  <c r="H1015" i="26" s="1"/>
  <c r="G1013" i="26"/>
  <c r="H1013" i="26" s="1"/>
  <c r="G1011" i="26"/>
  <c r="H1011" i="26" s="1"/>
  <c r="G1009" i="26"/>
  <c r="H1009" i="26" s="1"/>
  <c r="G1007" i="26"/>
  <c r="H1007" i="26" s="1"/>
  <c r="G1005" i="26"/>
  <c r="H1005" i="26" s="1"/>
  <c r="G1003" i="26"/>
  <c r="H1003" i="26" s="1"/>
  <c r="G1000" i="26"/>
  <c r="H1000" i="26" s="1"/>
  <c r="G998" i="26"/>
  <c r="H998" i="26" s="1"/>
  <c r="G996" i="26"/>
  <c r="H996" i="26" s="1"/>
  <c r="G995" i="26"/>
  <c r="H995" i="26" s="1"/>
  <c r="G994" i="26"/>
  <c r="H994" i="26" s="1"/>
  <c r="G992" i="26"/>
  <c r="H992" i="26" s="1"/>
  <c r="G989" i="26"/>
  <c r="H989" i="26" s="1"/>
  <c r="G987" i="26"/>
  <c r="H987" i="26" s="1"/>
  <c r="G985" i="26"/>
  <c r="H985" i="26" s="1"/>
  <c r="G983" i="26"/>
  <c r="H983" i="26" s="1"/>
  <c r="G981" i="26"/>
  <c r="H981" i="26" s="1"/>
  <c r="G979" i="26"/>
  <c r="H979" i="26" s="1"/>
  <c r="G977" i="26"/>
  <c r="H977" i="26" s="1"/>
  <c r="G975" i="26"/>
  <c r="H975" i="26" s="1"/>
  <c r="G973" i="26"/>
  <c r="H973" i="26" s="1"/>
  <c r="G971" i="26"/>
  <c r="H971" i="26" s="1"/>
  <c r="G967" i="26"/>
  <c r="H967" i="26" s="1"/>
  <c r="G965" i="26"/>
  <c r="H965" i="26" s="1"/>
  <c r="G961" i="26"/>
  <c r="H961" i="26" s="1"/>
  <c r="G959" i="26"/>
  <c r="H959" i="26" s="1"/>
  <c r="G957" i="26"/>
  <c r="H957" i="26" s="1"/>
  <c r="G952" i="26"/>
  <c r="H952" i="26" s="1"/>
  <c r="G950" i="26"/>
  <c r="H950" i="26" s="1"/>
  <c r="G948" i="26"/>
  <c r="H948" i="26" s="1"/>
  <c r="G946" i="26"/>
  <c r="H946" i="26" s="1"/>
  <c r="G944" i="26"/>
  <c r="H944" i="26" s="1"/>
  <c r="G943" i="26"/>
  <c r="H943" i="26" s="1"/>
  <c r="G942" i="26"/>
  <c r="H942" i="26" s="1"/>
  <c r="G940" i="26"/>
  <c r="H940" i="26" s="1"/>
  <c r="G934" i="26"/>
  <c r="H934" i="26" s="1"/>
  <c r="G928" i="26"/>
  <c r="H928" i="26" s="1"/>
  <c r="G924" i="26"/>
  <c r="H924" i="26" s="1"/>
  <c r="G922" i="26"/>
  <c r="H922" i="26" s="1"/>
  <c r="G920" i="26"/>
  <c r="H920" i="26" s="1"/>
  <c r="G916" i="26"/>
  <c r="H916" i="26" s="1"/>
  <c r="G914" i="26"/>
  <c r="H914" i="26" s="1"/>
  <c r="G912" i="26"/>
  <c r="H912" i="26" s="1"/>
  <c r="G910" i="26"/>
  <c r="H910" i="26" s="1"/>
  <c r="G908" i="26"/>
  <c r="H908" i="26" s="1"/>
  <c r="G906" i="26"/>
  <c r="H906" i="26" s="1"/>
  <c r="G904" i="26"/>
  <c r="H904" i="26" s="1"/>
  <c r="G902" i="26"/>
  <c r="H902" i="26" s="1"/>
  <c r="G900" i="26"/>
  <c r="H900" i="26" s="1"/>
  <c r="G898" i="26"/>
  <c r="H898" i="26" s="1"/>
  <c r="G896" i="26"/>
  <c r="H896" i="26" s="1"/>
  <c r="G894" i="26"/>
  <c r="H894" i="26" s="1"/>
  <c r="G892" i="26"/>
  <c r="H892" i="26" s="1"/>
  <c r="G890" i="26"/>
  <c r="H890" i="26" s="1"/>
  <c r="G887" i="26"/>
  <c r="H887" i="26" s="1"/>
  <c r="G885" i="26"/>
  <c r="H885" i="26" s="1"/>
  <c r="G882" i="26"/>
  <c r="H882" i="26" s="1"/>
  <c r="G880" i="26"/>
  <c r="H880" i="26" s="1"/>
  <c r="G878" i="26"/>
  <c r="H878" i="26" s="1"/>
  <c r="G876" i="26"/>
  <c r="H876" i="26" s="1"/>
  <c r="G874" i="26"/>
  <c r="H874" i="26" s="1"/>
  <c r="G871" i="26"/>
  <c r="H871" i="26" s="1"/>
  <c r="G869" i="26"/>
  <c r="H869" i="26" s="1"/>
  <c r="G867" i="26"/>
  <c r="H867" i="26" s="1"/>
  <c r="G865" i="26"/>
  <c r="H865" i="26" s="1"/>
  <c r="G863" i="26"/>
  <c r="H863" i="26" s="1"/>
  <c r="G861" i="26"/>
  <c r="H861" i="26" s="1"/>
  <c r="G859" i="26"/>
  <c r="H859" i="26" s="1"/>
  <c r="G855" i="26"/>
  <c r="H855" i="26" s="1"/>
  <c r="G853" i="26"/>
  <c r="H853" i="26" s="1"/>
  <c r="G851" i="26"/>
  <c r="H851" i="26" s="1"/>
  <c r="G847" i="26"/>
  <c r="H847" i="26" s="1"/>
  <c r="G845" i="26"/>
  <c r="H845" i="26" s="1"/>
  <c r="G842" i="26"/>
  <c r="H842" i="26" s="1"/>
  <c r="G840" i="26"/>
  <c r="H840" i="26" s="1"/>
  <c r="G838" i="26"/>
  <c r="H838" i="26" s="1"/>
  <c r="D56" i="36"/>
  <c r="D55" i="36"/>
  <c r="D54" i="36"/>
  <c r="D53" i="36"/>
  <c r="D52" i="36"/>
  <c r="D51" i="36"/>
  <c r="D50" i="36"/>
  <c r="D56" i="35"/>
  <c r="D55" i="35"/>
  <c r="D54" i="35"/>
  <c r="D53" i="35"/>
  <c r="D52" i="35"/>
  <c r="D51" i="35"/>
  <c r="D50" i="35"/>
  <c r="G830" i="26" l="1"/>
  <c r="H830" i="26" s="1"/>
  <c r="G829" i="26"/>
  <c r="H829" i="26" s="1"/>
  <c r="H827" i="26"/>
  <c r="G825" i="26"/>
  <c r="H825" i="26" s="1"/>
  <c r="G821" i="26"/>
  <c r="H821" i="26" s="1"/>
  <c r="G819" i="26"/>
  <c r="H819" i="26" s="1"/>
  <c r="G817" i="26"/>
  <c r="H817" i="26" s="1"/>
  <c r="G815" i="26"/>
  <c r="G813" i="26"/>
  <c r="H813" i="26" s="1"/>
  <c r="G811" i="26"/>
  <c r="H811" i="26" s="1"/>
  <c r="G809" i="26"/>
  <c r="H809" i="26" s="1"/>
  <c r="G807" i="26"/>
  <c r="H807" i="26" s="1"/>
  <c r="G805" i="26"/>
  <c r="H805" i="26" s="1"/>
  <c r="G801" i="26"/>
  <c r="H801" i="26" s="1"/>
  <c r="G799" i="26"/>
  <c r="H799" i="26" s="1"/>
  <c r="G797" i="26"/>
  <c r="H797" i="26" s="1"/>
  <c r="G795" i="26"/>
  <c r="H795" i="26" s="1"/>
  <c r="G791" i="26"/>
  <c r="H791" i="26" s="1"/>
  <c r="G789" i="26"/>
  <c r="H789" i="26" s="1"/>
  <c r="G787" i="26"/>
  <c r="H787" i="26" s="1"/>
  <c r="G785" i="26"/>
  <c r="H785" i="26" s="1"/>
  <c r="G783" i="26"/>
  <c r="H783" i="26" s="1"/>
  <c r="G781" i="26"/>
  <c r="H781" i="26" s="1"/>
  <c r="G779" i="26"/>
  <c r="H779" i="26" s="1"/>
  <c r="G777" i="26"/>
  <c r="H777" i="26" s="1"/>
  <c r="G775" i="26"/>
  <c r="H775" i="26" s="1"/>
  <c r="G773" i="26"/>
  <c r="H773" i="26" s="1"/>
  <c r="G772" i="26"/>
  <c r="H772" i="26" s="1"/>
  <c r="G771" i="26"/>
  <c r="H771" i="26" s="1"/>
  <c r="G769" i="26"/>
  <c r="H769" i="26" s="1"/>
  <c r="G767" i="26"/>
  <c r="H767" i="26" s="1"/>
  <c r="G765" i="26"/>
  <c r="H765" i="26" s="1"/>
  <c r="G764" i="26"/>
  <c r="H764" i="26" s="1"/>
  <c r="G762" i="26"/>
  <c r="H762" i="26" s="1"/>
  <c r="G761" i="26"/>
  <c r="H761" i="26" s="1"/>
  <c r="G759" i="26"/>
  <c r="H759" i="26" s="1"/>
  <c r="G758" i="26"/>
  <c r="H758" i="26" s="1"/>
  <c r="G754" i="26"/>
  <c r="H754" i="26" s="1"/>
  <c r="G751" i="26"/>
  <c r="H751" i="26" s="1"/>
  <c r="G749" i="26"/>
  <c r="H749" i="26" s="1"/>
  <c r="G748" i="26"/>
  <c r="H748" i="26" s="1"/>
  <c r="G746" i="26"/>
  <c r="H746" i="26" s="1"/>
  <c r="G744" i="26"/>
  <c r="H744" i="26" s="1"/>
  <c r="G742" i="26"/>
  <c r="H742" i="26" s="1"/>
  <c r="G740" i="26"/>
  <c r="H740" i="26" s="1"/>
  <c r="G737" i="26"/>
  <c r="H737" i="26" s="1"/>
  <c r="G735" i="26"/>
  <c r="H735" i="26" s="1"/>
  <c r="G733" i="26"/>
  <c r="H733" i="26" s="1"/>
  <c r="G731" i="26"/>
  <c r="H731" i="26" s="1"/>
  <c r="G729" i="26"/>
  <c r="H729" i="26" s="1"/>
  <c r="G727" i="26"/>
  <c r="H727" i="26" s="1"/>
  <c r="G725" i="26"/>
  <c r="H725" i="26" s="1"/>
  <c r="G723" i="26"/>
  <c r="H723" i="26" s="1"/>
  <c r="G721" i="26"/>
  <c r="H721" i="26" s="1"/>
  <c r="G719" i="26"/>
  <c r="H719" i="26" s="1"/>
  <c r="G717" i="26"/>
  <c r="H717" i="26" s="1"/>
  <c r="G715" i="26"/>
  <c r="H715" i="26" s="1"/>
  <c r="G713" i="26"/>
  <c r="H713" i="26" s="1"/>
  <c r="G711" i="26"/>
  <c r="H711" i="26" s="1"/>
  <c r="G709" i="26"/>
  <c r="H709" i="26" s="1"/>
  <c r="G707" i="26"/>
  <c r="H707" i="26" s="1"/>
  <c r="G704" i="26"/>
  <c r="H704" i="26" s="1"/>
  <c r="G702" i="26"/>
  <c r="H702" i="26" s="1"/>
  <c r="G700" i="26"/>
  <c r="H700" i="26" s="1"/>
  <c r="G698" i="26"/>
  <c r="H698" i="26" s="1"/>
  <c r="G696" i="26"/>
  <c r="H696" i="26" s="1"/>
  <c r="G695" i="26"/>
  <c r="H695" i="26" s="1"/>
  <c r="G693" i="26"/>
  <c r="H693" i="26" s="1"/>
  <c r="G692" i="26"/>
  <c r="H692" i="26" s="1"/>
  <c r="G689" i="26"/>
  <c r="H689" i="26" s="1"/>
  <c r="G687" i="26"/>
  <c r="H687" i="26" s="1"/>
  <c r="G685" i="26"/>
  <c r="H685" i="26" s="1"/>
  <c r="G684" i="26"/>
  <c r="H684" i="26" s="1"/>
  <c r="G683" i="26"/>
  <c r="H683" i="26" s="1"/>
  <c r="G680" i="26"/>
  <c r="H680" i="26" s="1"/>
  <c r="G677" i="26"/>
  <c r="H677" i="26" s="1"/>
  <c r="G676" i="26"/>
  <c r="H676" i="26" s="1"/>
  <c r="G675" i="26"/>
  <c r="H675" i="26" s="1"/>
  <c r="G673" i="26"/>
  <c r="H673" i="26" s="1"/>
  <c r="G670" i="26"/>
  <c r="H670" i="26" s="1"/>
  <c r="G668" i="26"/>
  <c r="H668" i="26" s="1"/>
  <c r="G666" i="26"/>
  <c r="H666" i="26" s="1"/>
  <c r="G664" i="26"/>
  <c r="H664" i="26" s="1"/>
  <c r="G662" i="26"/>
  <c r="H662" i="26" s="1"/>
  <c r="G660" i="26"/>
  <c r="H660" i="26" s="1"/>
  <c r="G658" i="26"/>
  <c r="H658" i="26" s="1"/>
  <c r="G656" i="26"/>
  <c r="H656" i="26" s="1"/>
  <c r="G654" i="26"/>
  <c r="H654" i="26" s="1"/>
  <c r="G652" i="26"/>
  <c r="H652" i="26" s="1"/>
  <c r="G650" i="26"/>
  <c r="H650" i="26" s="1"/>
  <c r="G648" i="26"/>
  <c r="H648" i="26" s="1"/>
  <c r="G646" i="26"/>
  <c r="H646" i="26" s="1"/>
  <c r="G644" i="26"/>
  <c r="H644" i="26" s="1"/>
  <c r="G642" i="26"/>
  <c r="H642" i="26" s="1"/>
  <c r="G641" i="26"/>
  <c r="H641" i="26" s="1"/>
  <c r="G640" i="26"/>
  <c r="H640" i="26" s="1"/>
  <c r="G637" i="26"/>
  <c r="H637" i="26" s="1"/>
  <c r="G635" i="26"/>
  <c r="H635" i="26" s="1"/>
  <c r="G632" i="26"/>
  <c r="H632" i="26" s="1"/>
  <c r="G630" i="26"/>
  <c r="H630" i="26" s="1"/>
  <c r="G629" i="26"/>
  <c r="H629" i="26" s="1"/>
  <c r="G625" i="26"/>
  <c r="H625" i="26" s="1"/>
  <c r="G622" i="26"/>
  <c r="H622" i="26" s="1"/>
  <c r="G618" i="26"/>
  <c r="H618" i="26" s="1"/>
  <c r="G614" i="26"/>
  <c r="H614" i="26" s="1"/>
  <c r="G612" i="26"/>
  <c r="H612" i="26" s="1"/>
  <c r="G601" i="26"/>
  <c r="H601" i="26" s="1"/>
  <c r="G597" i="26"/>
  <c r="H597" i="26" s="1"/>
  <c r="G596" i="26"/>
  <c r="H596" i="26" s="1"/>
  <c r="G595" i="26"/>
  <c r="H595" i="26" s="1"/>
  <c r="G593" i="26"/>
  <c r="H593" i="26" s="1"/>
  <c r="G591" i="26"/>
  <c r="H591" i="26" s="1"/>
  <c r="G589" i="26"/>
  <c r="H589" i="26" s="1"/>
  <c r="G588" i="26"/>
  <c r="H588" i="26" s="1"/>
  <c r="G587" i="26"/>
  <c r="H587" i="26" s="1"/>
  <c r="G586" i="26"/>
  <c r="H586" i="26" s="1"/>
  <c r="G585" i="26"/>
  <c r="H585" i="26" s="1"/>
  <c r="G580" i="26"/>
  <c r="H580" i="26" s="1"/>
  <c r="G579" i="26"/>
  <c r="H579" i="26" s="1"/>
  <c r="G578" i="26"/>
  <c r="H578" i="26" s="1"/>
  <c r="G577" i="26"/>
  <c r="H577" i="26" s="1"/>
  <c r="G576" i="26"/>
  <c r="H576" i="26" s="1"/>
  <c r="G573" i="26"/>
  <c r="H573" i="26" s="1"/>
  <c r="G570" i="26"/>
  <c r="H570" i="26" s="1"/>
  <c r="G569" i="26"/>
  <c r="H569" i="26" s="1"/>
  <c r="G567" i="26"/>
  <c r="H567" i="26" s="1"/>
  <c r="G565" i="26"/>
  <c r="H565" i="26" s="1"/>
  <c r="G563" i="26"/>
  <c r="H563" i="26" s="1"/>
  <c r="G561" i="26"/>
  <c r="H561" i="26" s="1"/>
  <c r="G560" i="26"/>
  <c r="H560" i="26" s="1"/>
  <c r="G557" i="26"/>
  <c r="H557" i="26" s="1"/>
  <c r="G556" i="26"/>
  <c r="H556" i="26" s="1"/>
  <c r="G553" i="26"/>
  <c r="H553" i="26" s="1"/>
  <c r="G552" i="26"/>
  <c r="H552" i="26" s="1"/>
  <c r="G551" i="26"/>
  <c r="H551" i="26" s="1"/>
  <c r="G550" i="26"/>
  <c r="H550" i="26" s="1"/>
  <c r="G549" i="26"/>
  <c r="H549" i="26" s="1"/>
  <c r="G548" i="26"/>
  <c r="H548" i="26" s="1"/>
  <c r="G547" i="26"/>
  <c r="H547" i="26" s="1"/>
  <c r="G546" i="26"/>
  <c r="H546" i="26" s="1"/>
  <c r="G545" i="26"/>
  <c r="H545" i="26" s="1"/>
  <c r="G544" i="26"/>
  <c r="H544" i="26" s="1"/>
  <c r="G543" i="26"/>
  <c r="H543" i="26" s="1"/>
  <c r="G542" i="26"/>
  <c r="H542" i="26" s="1"/>
  <c r="G541" i="26"/>
  <c r="H541" i="26" s="1"/>
  <c r="G540" i="26"/>
  <c r="H540" i="26" s="1"/>
  <c r="G539" i="26"/>
  <c r="H539" i="26" s="1"/>
  <c r="G538" i="26"/>
  <c r="H538" i="26" s="1"/>
  <c r="G537" i="26"/>
  <c r="H537" i="26" s="1"/>
  <c r="G536" i="26"/>
  <c r="H536" i="26" s="1"/>
  <c r="G535" i="26"/>
  <c r="H535" i="26" s="1"/>
  <c r="H815" i="26"/>
  <c r="G534" i="26"/>
  <c r="H534" i="26" s="1"/>
  <c r="G533" i="26"/>
  <c r="H533" i="26" s="1"/>
  <c r="G532" i="26"/>
  <c r="H532" i="26" s="1"/>
  <c r="G531" i="26"/>
  <c r="H531" i="26" s="1"/>
  <c r="G530" i="26"/>
  <c r="H530" i="26" s="1"/>
  <c r="G529" i="26"/>
  <c r="H529" i="26" s="1"/>
  <c r="G528" i="26"/>
  <c r="H528" i="26" s="1"/>
  <c r="G527" i="26"/>
  <c r="H527" i="26" s="1"/>
  <c r="G526" i="26"/>
  <c r="H526" i="26" s="1"/>
  <c r="G525" i="26"/>
  <c r="H525" i="26" s="1"/>
  <c r="G524" i="26"/>
  <c r="H524" i="26" s="1"/>
  <c r="G523" i="26"/>
  <c r="H523" i="26" s="1"/>
  <c r="G522" i="26"/>
  <c r="H522" i="26" s="1"/>
  <c r="G521" i="26"/>
  <c r="H521" i="26" s="1"/>
  <c r="G520" i="26"/>
  <c r="H520" i="26" s="1"/>
  <c r="G519" i="26"/>
  <c r="H519" i="26" s="1"/>
  <c r="G516" i="26"/>
  <c r="H516" i="26" s="1"/>
  <c r="G515" i="26"/>
  <c r="H515" i="26" s="1"/>
  <c r="G514" i="26"/>
  <c r="H514" i="26" s="1"/>
  <c r="G513" i="26"/>
  <c r="H513" i="26" s="1"/>
  <c r="G510" i="26"/>
  <c r="H510" i="26" s="1"/>
  <c r="G509" i="26"/>
  <c r="H509" i="26" s="1"/>
  <c r="G506" i="26"/>
  <c r="H506" i="26" s="1"/>
  <c r="G505" i="26"/>
  <c r="H505" i="26" s="1"/>
  <c r="G504" i="26"/>
  <c r="H504" i="26" s="1"/>
  <c r="G503" i="26"/>
  <c r="H503" i="26" s="1"/>
  <c r="G502" i="26"/>
  <c r="H502" i="26" s="1"/>
  <c r="G501" i="26"/>
  <c r="H501" i="26" s="1"/>
  <c r="G500" i="26"/>
  <c r="H500" i="26" s="1"/>
  <c r="G499" i="26"/>
  <c r="H499" i="26" s="1"/>
  <c r="G498" i="26"/>
  <c r="H498" i="26" s="1"/>
  <c r="G497" i="26"/>
  <c r="H497" i="26" s="1"/>
  <c r="G496" i="26"/>
  <c r="H496" i="26" s="1"/>
  <c r="G495" i="26"/>
  <c r="H495" i="26" s="1"/>
  <c r="G494" i="26"/>
  <c r="H494" i="26" s="1"/>
  <c r="G493" i="26"/>
  <c r="H493" i="26" s="1"/>
  <c r="G492" i="26"/>
  <c r="H492" i="26" s="1"/>
  <c r="G491" i="26"/>
  <c r="H491" i="26" s="1"/>
  <c r="G490" i="26"/>
  <c r="H490" i="26" s="1"/>
  <c r="G489" i="26"/>
  <c r="H489" i="26" s="1"/>
  <c r="G488" i="26"/>
  <c r="H488" i="26" s="1"/>
  <c r="G487" i="26"/>
  <c r="H487" i="26" s="1"/>
  <c r="G484" i="26"/>
  <c r="H484" i="26" s="1"/>
  <c r="G933" i="26"/>
  <c r="H933" i="26" s="1"/>
  <c r="G932" i="26"/>
  <c r="H932" i="26" s="1"/>
  <c r="G937" i="26"/>
  <c r="H937" i="26" s="1"/>
  <c r="G936" i="26"/>
  <c r="H936" i="26" s="1"/>
  <c r="G931" i="26"/>
  <c r="H931" i="26" s="1"/>
  <c r="G930" i="26"/>
  <c r="H930" i="26" s="1"/>
  <c r="G483" i="26"/>
  <c r="H483" i="26" s="1"/>
  <c r="G926" i="26"/>
  <c r="H926" i="26" s="1"/>
  <c r="G482" i="26"/>
  <c r="H482" i="26" s="1"/>
  <c r="G481" i="26"/>
  <c r="H481" i="26" s="1"/>
  <c r="G480" i="26"/>
  <c r="H480" i="26" s="1"/>
  <c r="G479" i="26"/>
  <c r="H479" i="26" s="1"/>
  <c r="G478" i="26"/>
  <c r="H478" i="26" s="1"/>
  <c r="G477" i="26"/>
  <c r="H477" i="26" s="1"/>
  <c r="G476" i="26"/>
  <c r="H476" i="26" s="1"/>
  <c r="G475" i="26"/>
  <c r="H475" i="26" s="1"/>
  <c r="G474" i="26"/>
  <c r="H474" i="26" s="1"/>
  <c r="G473" i="26"/>
  <c r="H473" i="26" s="1"/>
  <c r="G472" i="26"/>
  <c r="H472" i="26" s="1"/>
  <c r="G471" i="26"/>
  <c r="H471" i="26" s="1"/>
  <c r="G470" i="26"/>
  <c r="H470" i="26" s="1"/>
  <c r="G469" i="26"/>
  <c r="H469" i="26" s="1"/>
  <c r="G468" i="26"/>
  <c r="H468" i="26" s="1"/>
  <c r="G467" i="26"/>
  <c r="H467" i="26" s="1"/>
  <c r="G466" i="26"/>
  <c r="H466" i="26" s="1"/>
  <c r="G465" i="26"/>
  <c r="H465" i="26" s="1"/>
  <c r="G464" i="26"/>
  <c r="H464" i="26" s="1"/>
  <c r="G463" i="26"/>
  <c r="H463" i="26" s="1"/>
  <c r="G462" i="26"/>
  <c r="H462" i="26" s="1"/>
  <c r="G461" i="26"/>
  <c r="H461" i="26" s="1"/>
  <c r="G460" i="26"/>
  <c r="H460" i="26" s="1"/>
  <c r="G459" i="26"/>
  <c r="H459" i="26" s="1"/>
  <c r="G458" i="26"/>
  <c r="H458" i="26" s="1"/>
  <c r="G457" i="26"/>
  <c r="H457" i="26" s="1"/>
  <c r="G456" i="26"/>
  <c r="H456" i="26" s="1"/>
  <c r="G455" i="26"/>
  <c r="H455" i="26" s="1"/>
  <c r="G454" i="26"/>
  <c r="H454" i="26" s="1"/>
  <c r="G453" i="26"/>
  <c r="H453" i="26" s="1"/>
  <c r="G452" i="26"/>
  <c r="H452" i="26" s="1"/>
  <c r="G451" i="26"/>
  <c r="H451" i="26" s="1"/>
  <c r="G450" i="26"/>
  <c r="H450" i="26" s="1"/>
  <c r="G449" i="26"/>
  <c r="H449" i="26" s="1"/>
  <c r="G448" i="26"/>
  <c r="H448" i="26" s="1"/>
  <c r="G447" i="26"/>
  <c r="H447" i="26" s="1"/>
  <c r="G446" i="26"/>
  <c r="H446" i="26" s="1"/>
  <c r="G445" i="26"/>
  <c r="H445" i="26" s="1"/>
  <c r="G444" i="26"/>
  <c r="H444" i="26" s="1"/>
  <c r="G443" i="26"/>
  <c r="H443" i="26" s="1"/>
  <c r="G442" i="26"/>
  <c r="H442" i="26" s="1"/>
  <c r="G441" i="26"/>
  <c r="H441" i="26" s="1"/>
  <c r="G440" i="26"/>
  <c r="H440" i="26" s="1"/>
  <c r="G439" i="26"/>
  <c r="H439" i="26" s="1"/>
  <c r="G438" i="26"/>
  <c r="H438" i="26" s="1"/>
  <c r="G437" i="26"/>
  <c r="H437" i="26" s="1"/>
  <c r="G436" i="26"/>
  <c r="H436" i="26" s="1"/>
  <c r="G433" i="26"/>
  <c r="H433" i="26" s="1"/>
  <c r="G432" i="26"/>
  <c r="H432" i="26" s="1"/>
  <c r="G431" i="26"/>
  <c r="H431" i="26" s="1"/>
  <c r="G430" i="26"/>
  <c r="H430" i="26" s="1"/>
  <c r="G429" i="26"/>
  <c r="H429" i="26" s="1"/>
  <c r="G428" i="26"/>
  <c r="H428" i="26" s="1"/>
  <c r="G427" i="26"/>
  <c r="H427" i="26" s="1"/>
  <c r="G426" i="26"/>
  <c r="H426" i="26" s="1"/>
  <c r="G425" i="26"/>
  <c r="H425" i="26" s="1"/>
  <c r="G424" i="26"/>
  <c r="H424" i="26" s="1"/>
  <c r="G423" i="26"/>
  <c r="H423" i="26" s="1"/>
  <c r="G422" i="26"/>
  <c r="H422" i="26" s="1"/>
  <c r="G421" i="26"/>
  <c r="H421" i="26" s="1"/>
  <c r="G420" i="26"/>
  <c r="H420" i="26" s="1"/>
  <c r="G419" i="26"/>
  <c r="H419" i="26" s="1"/>
  <c r="G418" i="26"/>
  <c r="H418" i="26" s="1"/>
  <c r="G417" i="26"/>
  <c r="H417" i="26" s="1"/>
  <c r="G416" i="26"/>
  <c r="H416" i="26" s="1"/>
  <c r="G413" i="26"/>
  <c r="H413" i="26" s="1"/>
  <c r="G412" i="26"/>
  <c r="H412" i="26" s="1"/>
  <c r="G411" i="26"/>
  <c r="H411" i="26" s="1"/>
  <c r="G410" i="26"/>
  <c r="H410" i="26" s="1"/>
  <c r="G409" i="26"/>
  <c r="H409" i="26" s="1"/>
  <c r="G408" i="26"/>
  <c r="H408" i="26" s="1"/>
  <c r="G407" i="26"/>
  <c r="H407" i="26" s="1"/>
  <c r="G406" i="26"/>
  <c r="H406" i="26" s="1"/>
  <c r="G405" i="26"/>
  <c r="H405" i="26" s="1"/>
  <c r="G404" i="26"/>
  <c r="H404" i="26" s="1"/>
  <c r="G403" i="26"/>
  <c r="H403" i="26" s="1"/>
  <c r="G402" i="26"/>
  <c r="H402" i="26" s="1"/>
  <c r="G401" i="26"/>
  <c r="H401" i="26" s="1"/>
  <c r="G389" i="26"/>
  <c r="H389" i="26" s="1"/>
  <c r="G388" i="26"/>
  <c r="H388" i="26" s="1"/>
  <c r="G387" i="26"/>
  <c r="H387" i="26" s="1"/>
  <c r="G386" i="26"/>
  <c r="H386" i="26" s="1"/>
  <c r="G385" i="26"/>
  <c r="H385" i="26" s="1"/>
  <c r="G384" i="26"/>
  <c r="H384" i="26" s="1"/>
  <c r="G383" i="26"/>
  <c r="H383" i="26" s="1"/>
  <c r="G378" i="26"/>
  <c r="H378" i="26" s="1"/>
  <c r="G375" i="26"/>
  <c r="H375" i="26" s="1"/>
  <c r="G374" i="26"/>
  <c r="H374" i="26" s="1"/>
  <c r="G373" i="26"/>
  <c r="H373" i="26" s="1"/>
  <c r="G372" i="26"/>
  <c r="H372" i="26" s="1"/>
  <c r="G371" i="26"/>
  <c r="H371" i="26" s="1"/>
  <c r="G370" i="26"/>
  <c r="H370" i="26" s="1"/>
  <c r="G366" i="26"/>
  <c r="H366" i="26" s="1"/>
  <c r="G365" i="26"/>
  <c r="H365" i="26" s="1"/>
  <c r="G364" i="26"/>
  <c r="H364" i="26" s="1"/>
  <c r="G363" i="26"/>
  <c r="H363" i="26" s="1"/>
  <c r="G362" i="26"/>
  <c r="H362" i="26" s="1"/>
  <c r="G361" i="26"/>
  <c r="H361" i="26" s="1"/>
  <c r="G360" i="26"/>
  <c r="H360" i="26" s="1"/>
  <c r="G359" i="26"/>
  <c r="H359" i="26" s="1"/>
  <c r="G353" i="26"/>
  <c r="H353" i="26" s="1"/>
  <c r="G352" i="26"/>
  <c r="H352" i="26" s="1"/>
  <c r="G351" i="26"/>
  <c r="H351" i="26" s="1"/>
  <c r="G350" i="26"/>
  <c r="H350" i="26" s="1"/>
  <c r="G349" i="26"/>
  <c r="H349" i="26" s="1"/>
  <c r="G348" i="26"/>
  <c r="H348" i="26" s="1"/>
  <c r="G347" i="26"/>
  <c r="H347" i="26" s="1"/>
  <c r="G832" i="26"/>
  <c r="H832" i="26" s="1"/>
  <c r="G339" i="26"/>
  <c r="H339" i="26" s="1"/>
  <c r="G338" i="26"/>
  <c r="H338" i="26" s="1"/>
  <c r="G337" i="26"/>
  <c r="H337" i="26" s="1"/>
  <c r="G336" i="26"/>
  <c r="H336" i="26" s="1"/>
  <c r="G335" i="26"/>
  <c r="H335" i="26" s="1"/>
  <c r="G334" i="26"/>
  <c r="H334" i="26" s="1"/>
  <c r="G333" i="26"/>
  <c r="H333" i="26" s="1"/>
  <c r="G328" i="26"/>
  <c r="H328" i="26" s="1"/>
  <c r="G327" i="26"/>
  <c r="H327" i="26" s="1"/>
  <c r="G326" i="26"/>
  <c r="H326" i="26" s="1"/>
  <c r="G325" i="26"/>
  <c r="H325" i="26" s="1"/>
  <c r="G324" i="26"/>
  <c r="H324" i="26" s="1"/>
  <c r="G323" i="26"/>
  <c r="H323" i="26" s="1"/>
  <c r="G322" i="26"/>
  <c r="H322" i="26" s="1"/>
  <c r="G317" i="26"/>
  <c r="H317" i="26" s="1"/>
  <c r="G316" i="26"/>
  <c r="H316" i="26" s="1"/>
  <c r="G315" i="26"/>
  <c r="H315" i="26" s="1"/>
  <c r="G314" i="26"/>
  <c r="H314" i="26" s="1"/>
  <c r="G313" i="26"/>
  <c r="H313" i="26" s="1"/>
  <c r="G312" i="26"/>
  <c r="H312" i="26" s="1"/>
  <c r="G311" i="26"/>
  <c r="H311" i="26" s="1"/>
  <c r="G399" i="26"/>
  <c r="H399" i="26" s="1"/>
  <c r="G398" i="26"/>
  <c r="H398" i="26" s="1"/>
  <c r="G397" i="26"/>
  <c r="H397" i="26" s="1"/>
  <c r="G396" i="26"/>
  <c r="H396" i="26" s="1"/>
  <c r="G395" i="26"/>
  <c r="H395" i="26" s="1"/>
  <c r="G394" i="26"/>
  <c r="H394" i="26" s="1"/>
  <c r="G400" i="26"/>
  <c r="H400" i="26" s="1"/>
  <c r="G393" i="26"/>
  <c r="H393" i="26" s="1"/>
  <c r="G392" i="26"/>
  <c r="H392" i="26" s="1"/>
  <c r="G391" i="26"/>
  <c r="H391" i="26" s="1"/>
  <c r="G390" i="26"/>
  <c r="H390" i="26" s="1"/>
  <c r="G382" i="26"/>
  <c r="H382" i="26" s="1"/>
  <c r="G381" i="26"/>
  <c r="H381" i="26" s="1"/>
  <c r="G380" i="26"/>
  <c r="H380" i="26" s="1"/>
  <c r="G379" i="26"/>
  <c r="H379" i="26" s="1"/>
  <c r="G369" i="26"/>
  <c r="H369" i="26" s="1"/>
  <c r="G368" i="26"/>
  <c r="H368" i="26" s="1"/>
  <c r="G367" i="26"/>
  <c r="H367" i="26" s="1"/>
  <c r="G358" i="26"/>
  <c r="H358" i="26" s="1"/>
  <c r="G357" i="26"/>
  <c r="H357" i="26" s="1"/>
  <c r="G356" i="26"/>
  <c r="H356" i="26" s="1"/>
  <c r="G345" i="26"/>
  <c r="H345" i="26" s="1"/>
  <c r="G344" i="26"/>
  <c r="H344" i="26" s="1"/>
  <c r="G341" i="26"/>
  <c r="H341" i="26" s="1"/>
  <c r="G340" i="26"/>
  <c r="H340" i="26" s="1"/>
  <c r="G332" i="26"/>
  <c r="H332" i="26" s="1"/>
  <c r="G331" i="26"/>
  <c r="H331" i="26" s="1"/>
  <c r="G330" i="26"/>
  <c r="H330" i="26" s="1"/>
  <c r="G329" i="26"/>
  <c r="H329" i="26" s="1"/>
  <c r="G321" i="26"/>
  <c r="H321" i="26" s="1"/>
  <c r="G320" i="26"/>
  <c r="H320" i="26" s="1"/>
  <c r="G319" i="26"/>
  <c r="H319" i="26" s="1"/>
  <c r="G318" i="26"/>
  <c r="H318" i="26" s="1"/>
  <c r="D56" i="33" l="1"/>
  <c r="D55" i="33"/>
  <c r="D54" i="33"/>
  <c r="D53" i="33"/>
  <c r="D52" i="33"/>
  <c r="D51" i="33"/>
  <c r="D50" i="33"/>
  <c r="D56" i="32"/>
  <c r="D55" i="32"/>
  <c r="D54" i="32"/>
  <c r="D53" i="32"/>
  <c r="D52" i="32"/>
  <c r="D51" i="32"/>
  <c r="D50" i="32"/>
  <c r="G310" i="26"/>
  <c r="H310" i="26" s="1"/>
  <c r="G309" i="26"/>
  <c r="H309" i="26" s="1"/>
  <c r="G308" i="26"/>
  <c r="H308" i="26" s="1"/>
  <c r="G307" i="26"/>
  <c r="H307" i="26" s="1"/>
  <c r="D56" i="30"/>
  <c r="D55" i="30"/>
  <c r="D54" i="30"/>
  <c r="D53" i="30"/>
  <c r="D52" i="30"/>
  <c r="D51" i="30"/>
  <c r="D50" i="30"/>
  <c r="G306" i="26"/>
  <c r="H306" i="26" s="1"/>
  <c r="G305" i="26"/>
  <c r="H305" i="26" s="1"/>
  <c r="G304" i="26"/>
  <c r="H304" i="26" s="1"/>
  <c r="G303" i="26"/>
  <c r="H303" i="26" s="1"/>
  <c r="G302" i="26"/>
  <c r="H302" i="26" s="1"/>
  <c r="G301" i="26"/>
  <c r="H301" i="26" s="1"/>
  <c r="G300" i="26"/>
  <c r="H300" i="26" s="1"/>
  <c r="G299" i="26"/>
  <c r="H299" i="26" s="1"/>
  <c r="G298" i="26"/>
  <c r="H298" i="26" s="1"/>
  <c r="G297" i="26"/>
  <c r="H297" i="26" s="1"/>
  <c r="G296" i="26"/>
  <c r="H296" i="26" s="1"/>
  <c r="G295" i="26"/>
  <c r="H295" i="26" s="1"/>
  <c r="G294" i="26"/>
  <c r="H294" i="26" s="1"/>
  <c r="G293" i="26"/>
  <c r="H293" i="26" s="1"/>
  <c r="G292" i="26"/>
  <c r="H292" i="26" s="1"/>
  <c r="G291" i="26"/>
  <c r="H291" i="26" s="1"/>
  <c r="G290" i="26"/>
  <c r="H290" i="26" s="1"/>
  <c r="G289" i="26"/>
  <c r="H289" i="26" s="1"/>
  <c r="G288" i="26"/>
  <c r="H288" i="26" s="1"/>
  <c r="G287" i="26"/>
  <c r="H287" i="26" s="1"/>
  <c r="G286" i="26"/>
  <c r="H286" i="26" s="1"/>
  <c r="G285" i="26"/>
  <c r="H285" i="26" s="1"/>
  <c r="G284" i="26"/>
  <c r="H284" i="26" s="1"/>
  <c r="G283" i="26"/>
  <c r="H283" i="26" s="1"/>
  <c r="G282" i="26"/>
  <c r="H282" i="26" s="1"/>
  <c r="G280" i="26"/>
  <c r="H280" i="26" s="1"/>
  <c r="G279" i="26"/>
  <c r="H279" i="26" s="1"/>
  <c r="G278" i="26"/>
  <c r="H278" i="26" s="1"/>
  <c r="G276" i="26"/>
  <c r="H276" i="26" s="1"/>
  <c r="G274" i="26"/>
  <c r="H274" i="26" s="1"/>
  <c r="G273" i="26"/>
  <c r="H273" i="26" s="1"/>
  <c r="G272" i="26"/>
  <c r="H272" i="26" s="1"/>
  <c r="G271" i="26"/>
  <c r="H271" i="26" s="1"/>
  <c r="G270" i="26"/>
  <c r="H270" i="26" s="1"/>
  <c r="G269" i="26"/>
  <c r="H269" i="26" s="1"/>
  <c r="G268" i="26"/>
  <c r="H268" i="26" s="1"/>
  <c r="G267" i="26"/>
  <c r="H267" i="26" s="1"/>
  <c r="G266" i="26"/>
  <c r="H266" i="26" s="1"/>
  <c r="G263" i="26"/>
  <c r="H263" i="26" s="1"/>
  <c r="G261" i="26"/>
  <c r="H261" i="26" s="1"/>
  <c r="G259" i="26"/>
  <c r="H259" i="26" s="1"/>
  <c r="G257" i="26"/>
  <c r="H257" i="26" s="1"/>
  <c r="G256" i="26"/>
  <c r="H256" i="26" s="1"/>
  <c r="G255" i="26"/>
  <c r="H255" i="26" s="1"/>
  <c r="G253" i="26"/>
  <c r="H253" i="26" s="1"/>
  <c r="G251" i="26"/>
  <c r="H251" i="26" s="1"/>
  <c r="G249" i="26"/>
  <c r="H249" i="26" s="1"/>
  <c r="G245" i="26"/>
  <c r="H245" i="26" s="1"/>
  <c r="G244" i="26"/>
  <c r="H244" i="26" s="1"/>
  <c r="G243" i="26"/>
  <c r="H243" i="26" s="1"/>
  <c r="G242" i="26"/>
  <c r="H242" i="26" s="1"/>
  <c r="G241" i="26"/>
  <c r="H241" i="26" s="1"/>
  <c r="G240" i="26"/>
  <c r="H240" i="26" s="1"/>
  <c r="G239" i="26"/>
  <c r="H239" i="26" s="1"/>
  <c r="G238" i="26"/>
  <c r="H238" i="26" s="1"/>
  <c r="G237" i="26"/>
  <c r="H237" i="26" s="1"/>
  <c r="G236" i="26"/>
  <c r="H236" i="26" s="1"/>
  <c r="G235" i="26"/>
  <c r="H235" i="26" s="1"/>
  <c r="G233" i="26"/>
  <c r="H233" i="26" s="1"/>
  <c r="G232" i="26"/>
  <c r="H232" i="26" s="1"/>
  <c r="G231" i="26"/>
  <c r="H231" i="26" s="1"/>
  <c r="G230" i="26"/>
  <c r="H230" i="26" s="1"/>
  <c r="G229" i="26"/>
  <c r="H229" i="26" s="1"/>
  <c r="G227" i="26"/>
  <c r="H227" i="26" s="1"/>
  <c r="G226" i="26"/>
  <c r="H226" i="26" s="1"/>
  <c r="G225" i="26"/>
  <c r="H225" i="26" s="1"/>
  <c r="G223" i="26"/>
  <c r="H223" i="26" s="1"/>
  <c r="G221" i="26"/>
  <c r="H221" i="26" s="1"/>
  <c r="G220" i="26"/>
  <c r="H220" i="26" s="1"/>
  <c r="G219" i="26"/>
  <c r="H219" i="26" s="1"/>
  <c r="G217" i="26"/>
  <c r="H217" i="26" s="1"/>
  <c r="G216" i="26"/>
  <c r="H216" i="26" s="1"/>
  <c r="G215" i="26"/>
  <c r="H215" i="26" s="1"/>
  <c r="G214" i="26"/>
  <c r="H214" i="26" s="1"/>
  <c r="G213" i="26"/>
  <c r="H213" i="26" s="1"/>
  <c r="G212" i="26"/>
  <c r="H212" i="26" s="1"/>
  <c r="G211" i="26"/>
  <c r="H211" i="26" s="1"/>
  <c r="G209" i="26"/>
  <c r="H209" i="26" s="1"/>
  <c r="G208" i="26"/>
  <c r="H208" i="26" s="1"/>
  <c r="G207" i="26"/>
  <c r="H207" i="26" s="1"/>
  <c r="G206" i="26"/>
  <c r="H206" i="26" s="1"/>
  <c r="G205" i="26"/>
  <c r="H205" i="26" s="1"/>
  <c r="G204" i="26"/>
  <c r="H204" i="26" s="1"/>
  <c r="G203" i="26"/>
  <c r="H203" i="26" s="1"/>
  <c r="G202" i="26"/>
  <c r="H202" i="26" s="1"/>
  <c r="G201" i="26"/>
  <c r="H201" i="26" s="1"/>
  <c r="G199" i="26"/>
  <c r="H199" i="26" s="1"/>
  <c r="G198" i="26"/>
  <c r="H198" i="26" s="1"/>
  <c r="G197" i="26"/>
  <c r="H197" i="26" s="1"/>
  <c r="G196" i="26"/>
  <c r="H196" i="26" s="1"/>
  <c r="G195" i="26"/>
  <c r="H195" i="26" s="1"/>
  <c r="G194" i="26"/>
  <c r="H194" i="26" s="1"/>
  <c r="G193" i="26"/>
  <c r="H193" i="26" s="1"/>
  <c r="G191" i="26"/>
  <c r="H191" i="26" s="1"/>
  <c r="G189" i="26"/>
  <c r="H189" i="26" s="1"/>
  <c r="G188" i="26"/>
  <c r="H188" i="26" s="1"/>
  <c r="G17" i="26"/>
  <c r="H17" i="26" s="1"/>
  <c r="G187" i="26"/>
  <c r="H187" i="26" s="1"/>
  <c r="G186" i="26"/>
  <c r="H186" i="26" s="1"/>
  <c r="G185" i="26"/>
  <c r="H185" i="26" s="1"/>
  <c r="G184" i="26"/>
  <c r="H184" i="26" s="1"/>
  <c r="G183" i="26"/>
  <c r="H183" i="26" s="1"/>
  <c r="G182" i="26"/>
  <c r="H182" i="26" s="1"/>
  <c r="G181" i="26"/>
  <c r="H181" i="26" s="1"/>
  <c r="G180" i="26"/>
  <c r="H180" i="26" s="1"/>
  <c r="G177" i="26"/>
  <c r="H177" i="26" s="1"/>
  <c r="G176" i="26"/>
  <c r="H176" i="26" s="1"/>
  <c r="G175" i="26"/>
  <c r="H175" i="26" s="1"/>
  <c r="G174" i="26"/>
  <c r="H174" i="26" s="1"/>
  <c r="G173" i="26"/>
  <c r="H173" i="26" s="1"/>
  <c r="G172" i="26"/>
  <c r="H172" i="26" s="1"/>
  <c r="G171" i="26"/>
  <c r="H171" i="26" s="1"/>
  <c r="G170" i="26"/>
  <c r="H170" i="26" s="1"/>
  <c r="G169" i="26"/>
  <c r="H169" i="26" s="1"/>
  <c r="G168" i="26"/>
  <c r="H168" i="26" s="1"/>
  <c r="G167" i="26"/>
  <c r="H167" i="26" s="1"/>
  <c r="G166" i="26"/>
  <c r="H166" i="26" s="1"/>
  <c r="G165" i="26"/>
  <c r="H165" i="26" s="1"/>
  <c r="G164" i="26"/>
  <c r="H164" i="26" s="1"/>
  <c r="G163" i="26"/>
  <c r="H163" i="26" s="1"/>
  <c r="G162" i="26"/>
  <c r="H162" i="26" s="1"/>
  <c r="G161" i="26"/>
  <c r="H161" i="26" s="1"/>
  <c r="G160" i="26"/>
  <c r="H160" i="26" s="1"/>
  <c r="G159" i="26"/>
  <c r="H159" i="26" s="1"/>
  <c r="G158" i="26"/>
  <c r="H158" i="26" s="1"/>
  <c r="G157" i="26"/>
  <c r="H157" i="26" s="1"/>
  <c r="G156" i="26"/>
  <c r="H156" i="26" s="1"/>
  <c r="G155" i="26"/>
  <c r="H155" i="26" s="1"/>
  <c r="G154" i="26"/>
  <c r="H154" i="26" s="1"/>
  <c r="G151" i="26"/>
  <c r="H151" i="26" s="1"/>
  <c r="G150" i="26"/>
  <c r="H150" i="26" s="1"/>
  <c r="G149" i="26"/>
  <c r="H149" i="26" s="1"/>
  <c r="G148" i="26"/>
  <c r="H148" i="26" s="1"/>
  <c r="G147" i="26"/>
  <c r="H147" i="26" s="1"/>
  <c r="G146" i="26"/>
  <c r="H146" i="26" s="1"/>
  <c r="G145" i="26"/>
  <c r="H145" i="26" s="1"/>
  <c r="G144" i="26"/>
  <c r="H144" i="26" s="1"/>
  <c r="G143" i="26"/>
  <c r="H143" i="26" s="1"/>
  <c r="G142" i="26"/>
  <c r="H142" i="26" s="1"/>
  <c r="G141" i="26"/>
  <c r="H141" i="26" s="1"/>
  <c r="G140" i="26"/>
  <c r="H140" i="26" s="1"/>
  <c r="G139" i="26"/>
  <c r="H139" i="26" s="1"/>
  <c r="G138" i="26"/>
  <c r="H138" i="26" s="1"/>
  <c r="G137" i="26"/>
  <c r="H137" i="26" s="1"/>
  <c r="G136" i="26"/>
  <c r="H136" i="26" s="1"/>
  <c r="G135" i="26"/>
  <c r="H135" i="26" s="1"/>
  <c r="G134" i="26"/>
  <c r="H134" i="26" s="1"/>
  <c r="G133" i="26"/>
  <c r="H133" i="26" s="1"/>
  <c r="G132" i="26"/>
  <c r="H132" i="26" s="1"/>
  <c r="G131" i="26"/>
  <c r="H131" i="26" s="1"/>
  <c r="G130" i="26"/>
  <c r="H130" i="26" s="1"/>
  <c r="G129" i="26"/>
  <c r="H129" i="26" s="1"/>
  <c r="G128" i="26"/>
  <c r="H128" i="26" s="1"/>
  <c r="G127" i="26"/>
  <c r="H127" i="26" s="1"/>
  <c r="G126" i="26"/>
  <c r="H126" i="26" s="1"/>
  <c r="G125" i="26"/>
  <c r="H125" i="26" s="1"/>
  <c r="G124" i="26"/>
  <c r="H124" i="26" s="1"/>
  <c r="G123" i="26"/>
  <c r="H123" i="26" s="1"/>
  <c r="G122" i="26"/>
  <c r="H122" i="26" s="1"/>
  <c r="G119" i="26"/>
  <c r="H119" i="26" s="1"/>
  <c r="G118" i="26"/>
  <c r="H118" i="26" s="1"/>
  <c r="G117" i="26"/>
  <c r="H117" i="26" s="1"/>
  <c r="G116" i="26"/>
  <c r="H116" i="26" s="1"/>
  <c r="G115" i="26"/>
  <c r="H115" i="26" s="1"/>
  <c r="G114" i="26"/>
  <c r="H114" i="26" s="1"/>
  <c r="G113" i="26"/>
  <c r="H113" i="26" s="1"/>
  <c r="G112" i="26"/>
  <c r="H112" i="26" s="1"/>
  <c r="G111" i="26"/>
  <c r="H111" i="26" s="1"/>
  <c r="G110" i="26"/>
  <c r="H110" i="26" s="1"/>
  <c r="G109" i="26"/>
  <c r="H109" i="26" s="1"/>
  <c r="G108" i="26"/>
  <c r="H108" i="26" s="1"/>
  <c r="G107" i="26"/>
  <c r="H107" i="26" s="1"/>
  <c r="G106" i="26"/>
  <c r="H106" i="26" s="1"/>
  <c r="G105" i="26"/>
  <c r="H105" i="26" s="1"/>
  <c r="G103" i="26"/>
  <c r="H103" i="26" s="1"/>
  <c r="G102" i="26"/>
  <c r="H102" i="26" s="1"/>
  <c r="G101" i="26"/>
  <c r="H101" i="26" s="1"/>
  <c r="G100" i="26"/>
  <c r="H100" i="26" s="1"/>
  <c r="G99" i="26"/>
  <c r="H99" i="26" s="1"/>
  <c r="G98" i="26"/>
  <c r="H98" i="26" s="1"/>
  <c r="G97" i="26"/>
  <c r="H97" i="26" s="1"/>
  <c r="G96" i="26"/>
  <c r="H96" i="26" s="1"/>
  <c r="G95" i="26"/>
  <c r="H95" i="26" s="1"/>
  <c r="G94" i="26"/>
  <c r="H94" i="26" s="1"/>
  <c r="G93" i="26"/>
  <c r="H93" i="26" s="1"/>
  <c r="H543" i="22"/>
  <c r="G92" i="26"/>
  <c r="H92" i="26" s="1"/>
  <c r="G91" i="26"/>
  <c r="H91" i="26" s="1"/>
  <c r="G90" i="26"/>
  <c r="H90" i="26" s="1"/>
  <c r="G89" i="26"/>
  <c r="H89" i="26" s="1"/>
  <c r="G86" i="26"/>
  <c r="H86" i="26" s="1"/>
  <c r="G85" i="26"/>
  <c r="H85" i="26" s="1"/>
  <c r="G84" i="26"/>
  <c r="H84" i="26" s="1"/>
  <c r="G83" i="26"/>
  <c r="H83" i="26" s="1"/>
  <c r="G82" i="26"/>
  <c r="H82" i="26" s="1"/>
  <c r="G81" i="26"/>
  <c r="H81" i="26" s="1"/>
  <c r="G79" i="26"/>
  <c r="H79" i="26" s="1"/>
  <c r="G78" i="26"/>
  <c r="H78" i="26" s="1"/>
  <c r="G77" i="26"/>
  <c r="H77" i="26" s="1"/>
  <c r="G75" i="26"/>
  <c r="H75" i="26" s="1"/>
  <c r="G74" i="26"/>
  <c r="H74" i="26" s="1"/>
  <c r="G73" i="26"/>
  <c r="H73" i="26" s="1"/>
  <c r="G72" i="26"/>
  <c r="H72" i="26" s="1"/>
  <c r="G71" i="26"/>
  <c r="H71" i="26" s="1"/>
  <c r="G70" i="26"/>
  <c r="H70" i="26" s="1"/>
  <c r="G69" i="26"/>
  <c r="H69" i="26" s="1"/>
  <c r="G68" i="26"/>
  <c r="H68" i="26" s="1"/>
  <c r="G67" i="26"/>
  <c r="H67" i="26" s="1"/>
  <c r="G64" i="26"/>
  <c r="H64" i="26" s="1"/>
  <c r="G63" i="26"/>
  <c r="H63" i="26" s="1"/>
  <c r="G62" i="26"/>
  <c r="H62" i="26" s="1"/>
  <c r="G61" i="26"/>
  <c r="H61" i="26" s="1"/>
  <c r="G60" i="26"/>
  <c r="H60" i="26" s="1"/>
  <c r="G59" i="26"/>
  <c r="H59" i="26" s="1"/>
  <c r="G58" i="26"/>
  <c r="H58" i="26" s="1"/>
  <c r="G57" i="26"/>
  <c r="H57" i="26" s="1"/>
  <c r="G56" i="26"/>
  <c r="H56" i="26" s="1"/>
  <c r="G55" i="26"/>
  <c r="H55" i="26" s="1"/>
  <c r="G52" i="26"/>
  <c r="H52" i="26" s="1"/>
  <c r="G51" i="26"/>
  <c r="H51" i="26" s="1"/>
  <c r="G48" i="26"/>
  <c r="H48" i="26" s="1"/>
  <c r="G47" i="26"/>
  <c r="H47" i="26" s="1"/>
  <c r="G29" i="26"/>
  <c r="H29" i="26" s="1"/>
  <c r="G46" i="26"/>
  <c r="H46" i="26" s="1"/>
  <c r="G45" i="26"/>
  <c r="H45" i="26" s="1"/>
  <c r="G44" i="26"/>
  <c r="H44" i="26" s="1"/>
  <c r="G43" i="26"/>
  <c r="H43" i="26" s="1"/>
  <c r="G40" i="26"/>
  <c r="H40" i="26" s="1"/>
  <c r="G39" i="26"/>
  <c r="H39" i="26" s="1"/>
  <c r="G36" i="26"/>
  <c r="H36" i="26" s="1"/>
  <c r="G35" i="26"/>
  <c r="H35" i="26" s="1"/>
  <c r="G32" i="26"/>
  <c r="H32" i="26" s="1"/>
  <c r="G31" i="26"/>
  <c r="H31" i="26" s="1"/>
  <c r="G30" i="26"/>
  <c r="H30" i="26" s="1"/>
  <c r="G28" i="26"/>
  <c r="H28" i="26" s="1"/>
  <c r="G27" i="26"/>
  <c r="H27" i="26" s="1"/>
  <c r="G26" i="26"/>
  <c r="H26" i="26" s="1"/>
  <c r="G25" i="26"/>
  <c r="H25" i="26" s="1"/>
  <c r="G24" i="26"/>
  <c r="H24" i="26" s="1"/>
  <c r="G23" i="26"/>
  <c r="H23" i="26" s="1"/>
  <c r="G22" i="26"/>
  <c r="H22" i="26" s="1"/>
  <c r="G21" i="26"/>
  <c r="H21" i="26" s="1"/>
  <c r="G20" i="26"/>
  <c r="H20" i="26" s="1"/>
  <c r="G19" i="26"/>
  <c r="H19" i="26" s="1"/>
  <c r="G18" i="26"/>
  <c r="H18" i="26" s="1"/>
  <c r="G16" i="26"/>
  <c r="H16" i="26" s="1"/>
  <c r="G15" i="26"/>
  <c r="H15" i="26" s="1"/>
  <c r="G14" i="26"/>
  <c r="H14" i="26" s="1"/>
  <c r="G13" i="26"/>
  <c r="H13" i="26" s="1"/>
  <c r="G12" i="26"/>
  <c r="H12" i="26" s="1"/>
  <c r="G10" i="26"/>
  <c r="H10" i="26" s="1"/>
  <c r="G9" i="26"/>
  <c r="H9" i="26" s="1"/>
  <c r="G8" i="26"/>
  <c r="H8" i="26" s="1"/>
  <c r="G7" i="26"/>
  <c r="H7" i="26" s="1"/>
  <c r="G6" i="26"/>
  <c r="H6" i="26" s="1"/>
  <c r="G5" i="26"/>
  <c r="H5" i="26" s="1"/>
  <c r="G728" i="22"/>
  <c r="H728" i="22" s="1"/>
  <c r="G727" i="22"/>
  <c r="H727" i="22" s="1"/>
  <c r="G726" i="22"/>
  <c r="H726" i="22" s="1"/>
  <c r="G725" i="22"/>
  <c r="H725" i="22" s="1"/>
  <c r="G724" i="22"/>
  <c r="H724" i="22" s="1"/>
  <c r="G722" i="22"/>
  <c r="H722" i="22" s="1"/>
  <c r="G721" i="22"/>
  <c r="H721" i="22" s="1"/>
  <c r="G720" i="22"/>
  <c r="H720" i="22" s="1"/>
  <c r="G718" i="22"/>
  <c r="H718" i="22" s="1"/>
  <c r="G717" i="22"/>
  <c r="H717" i="22" s="1"/>
  <c r="G716" i="22"/>
  <c r="H716" i="22" s="1"/>
  <c r="G715" i="22"/>
  <c r="H715" i="22" s="1"/>
  <c r="G714" i="22"/>
  <c r="H714" i="22" s="1"/>
  <c r="G713" i="22"/>
  <c r="H713" i="22" s="1"/>
  <c r="G712" i="22"/>
  <c r="H712" i="22" s="1"/>
  <c r="G711" i="22"/>
  <c r="H711" i="22" s="1"/>
  <c r="G710" i="22"/>
  <c r="H710" i="22" s="1"/>
  <c r="G709" i="22"/>
  <c r="H709" i="22" s="1"/>
  <c r="G708" i="22"/>
  <c r="H708" i="22" s="1"/>
  <c r="G707" i="22"/>
  <c r="H707" i="22" s="1"/>
  <c r="G706" i="22"/>
  <c r="H706" i="22" s="1"/>
  <c r="G705" i="22"/>
  <c r="H705" i="22" s="1"/>
  <c r="G704" i="22"/>
  <c r="H704" i="22" s="1"/>
  <c r="G703" i="22"/>
  <c r="H703" i="22" s="1"/>
  <c r="G702" i="22"/>
  <c r="H702" i="22" s="1"/>
  <c r="G701" i="22"/>
  <c r="H701" i="22" s="1"/>
  <c r="G700" i="22"/>
  <c r="H700" i="22" s="1"/>
  <c r="G699" i="22"/>
  <c r="H699" i="22" s="1"/>
  <c r="G698" i="22"/>
  <c r="H698" i="22" s="1"/>
  <c r="G696" i="22"/>
  <c r="H696" i="22" s="1"/>
  <c r="G695" i="22"/>
  <c r="H695" i="22" s="1"/>
  <c r="G694" i="22"/>
  <c r="H694" i="22" s="1"/>
  <c r="G692" i="22"/>
  <c r="H692" i="22" s="1"/>
  <c r="G691" i="22"/>
  <c r="H691" i="22" s="1"/>
  <c r="G690" i="22"/>
  <c r="H690" i="22" s="1"/>
  <c r="G689" i="22"/>
  <c r="H689" i="22" s="1"/>
  <c r="G688" i="22"/>
  <c r="H688" i="22" s="1"/>
  <c r="G687" i="22"/>
  <c r="H687" i="22" s="1"/>
  <c r="G685" i="22"/>
  <c r="H685" i="22" s="1"/>
  <c r="G684" i="22"/>
  <c r="H684" i="22" s="1"/>
  <c r="G683" i="22"/>
  <c r="H683" i="22" s="1"/>
  <c r="G681" i="22"/>
  <c r="H681" i="22" s="1"/>
  <c r="G680" i="22"/>
  <c r="H680" i="22" s="1"/>
  <c r="G679" i="22"/>
  <c r="H679" i="22" s="1"/>
  <c r="G678" i="22"/>
  <c r="H678" i="22" s="1"/>
  <c r="G677" i="22"/>
  <c r="H677" i="22" s="1"/>
  <c r="G676" i="22"/>
  <c r="H676" i="22" s="1"/>
  <c r="G674" i="22"/>
  <c r="H674" i="22" s="1"/>
  <c r="G673" i="22"/>
  <c r="H673" i="22" s="1"/>
  <c r="G672" i="22"/>
  <c r="H672" i="22" s="1"/>
  <c r="G670" i="22"/>
  <c r="H670" i="22" s="1"/>
  <c r="G669" i="22"/>
  <c r="H669" i="22" s="1"/>
  <c r="G668" i="22"/>
  <c r="H668" i="22" s="1"/>
  <c r="G667" i="22"/>
  <c r="H667" i="22" s="1"/>
  <c r="G666" i="22"/>
  <c r="H666" i="22" s="1"/>
  <c r="G665" i="22"/>
  <c r="H665" i="22" s="1"/>
  <c r="G663" i="22"/>
  <c r="H663" i="22" s="1"/>
  <c r="G662" i="22"/>
  <c r="H662" i="22" s="1"/>
  <c r="G660" i="22"/>
  <c r="H660" i="22" s="1"/>
  <c r="G657" i="22"/>
  <c r="H657" i="22" s="1"/>
  <c r="G656" i="22"/>
  <c r="H656" i="22" s="1"/>
  <c r="G655" i="22"/>
  <c r="H655" i="22" s="1"/>
  <c r="G652" i="22"/>
  <c r="H652" i="22" s="1"/>
  <c r="G649" i="22"/>
  <c r="H649" i="22" s="1"/>
  <c r="G645" i="22"/>
  <c r="H645" i="22" s="1"/>
  <c r="G643" i="22"/>
  <c r="H643" i="22" s="1"/>
  <c r="G642" i="22"/>
  <c r="H642" i="22" s="1"/>
  <c r="G641" i="22"/>
  <c r="H641" i="22" s="1"/>
  <c r="G640" i="22"/>
  <c r="H640" i="22" s="1"/>
  <c r="G639" i="22"/>
  <c r="H639" i="22" s="1"/>
  <c r="G638" i="22"/>
  <c r="H638" i="22" s="1"/>
  <c r="G635" i="22"/>
  <c r="H635" i="22" s="1"/>
  <c r="G633" i="22"/>
  <c r="H633" i="22" s="1"/>
  <c r="G632" i="22"/>
  <c r="H632" i="22" s="1"/>
  <c r="G628" i="22"/>
  <c r="H628" i="22" s="1"/>
  <c r="G627" i="22"/>
  <c r="H627" i="22" s="1"/>
  <c r="G625" i="22"/>
  <c r="H625" i="22" s="1"/>
  <c r="G624" i="22"/>
  <c r="H624" i="22" s="1"/>
  <c r="G623" i="22"/>
  <c r="H623" i="22" s="1"/>
  <c r="G622" i="22"/>
  <c r="H622" i="22" s="1"/>
  <c r="G619" i="22"/>
  <c r="H619" i="22" s="1"/>
  <c r="G616" i="22"/>
  <c r="H616" i="22" s="1"/>
  <c r="G613" i="22"/>
  <c r="H613" i="22" s="1"/>
  <c r="G612" i="22"/>
  <c r="H612" i="22" s="1"/>
  <c r="G609" i="22"/>
  <c r="H609" i="22" s="1"/>
  <c r="G608" i="22"/>
  <c r="H608" i="22" s="1"/>
  <c r="G605" i="22"/>
  <c r="H605" i="22" s="1"/>
  <c r="G604" i="22"/>
  <c r="H604" i="22" s="1"/>
  <c r="G601" i="22"/>
  <c r="H601" i="22" s="1"/>
  <c r="G600" i="22"/>
  <c r="H600" i="22" s="1"/>
  <c r="G599" i="22"/>
  <c r="H599" i="22" s="1"/>
  <c r="G595" i="22"/>
  <c r="H595" i="22" s="1"/>
  <c r="G592" i="22"/>
  <c r="H592" i="22" s="1"/>
  <c r="G588" i="22"/>
  <c r="H588" i="22" s="1"/>
  <c r="G585" i="22"/>
  <c r="H585" i="22" s="1"/>
  <c r="G583" i="22"/>
  <c r="H583" i="22" s="1"/>
  <c r="G581" i="22"/>
  <c r="H581" i="22" s="1"/>
  <c r="G579" i="22"/>
  <c r="H579" i="22" s="1"/>
  <c r="G577" i="22"/>
  <c r="H577" i="22" s="1"/>
  <c r="G575" i="22"/>
  <c r="H575" i="22" s="1"/>
  <c r="G570" i="22"/>
  <c r="H570" i="22" s="1"/>
  <c r="G574" i="22"/>
  <c r="H574" i="22" s="1"/>
  <c r="G566" i="22"/>
  <c r="H566" i="22" s="1"/>
  <c r="G563" i="22"/>
  <c r="H563" i="22" s="1"/>
  <c r="G561" i="22"/>
  <c r="H561" i="22" s="1"/>
  <c r="G559" i="22"/>
  <c r="H559" i="22" s="1"/>
  <c r="G557" i="22"/>
  <c r="H557" i="22" s="1"/>
  <c r="G553" i="22"/>
  <c r="H553" i="22" s="1"/>
  <c r="G552" i="22"/>
  <c r="H552" i="22" s="1"/>
  <c r="G548" i="22"/>
  <c r="H548" i="22" s="1"/>
  <c r="G544" i="22"/>
  <c r="H544" i="22" s="1"/>
  <c r="G473" i="2"/>
  <c r="H473" i="2" s="1"/>
  <c r="D56" i="29" l="1"/>
  <c r="D55" i="29"/>
  <c r="D54" i="29"/>
  <c r="D53" i="29"/>
  <c r="D52" i="29"/>
  <c r="D51" i="29"/>
  <c r="D50" i="29"/>
  <c r="G542" i="22"/>
  <c r="H542" i="22" s="1"/>
  <c r="G541" i="22"/>
  <c r="H541" i="22" s="1"/>
  <c r="G540" i="22"/>
  <c r="H540" i="22" s="1"/>
  <c r="G539" i="22"/>
  <c r="H539" i="22" s="1"/>
  <c r="G538" i="22"/>
  <c r="H538" i="22" s="1"/>
  <c r="G537" i="22"/>
  <c r="H537" i="22" s="1"/>
  <c r="G535" i="22"/>
  <c r="H535" i="22" s="1"/>
  <c r="G534" i="22"/>
  <c r="H534" i="22" s="1"/>
  <c r="G533" i="22"/>
  <c r="H533" i="22" s="1"/>
  <c r="G531" i="22"/>
  <c r="H531" i="22" s="1"/>
  <c r="G530" i="22"/>
  <c r="H530" i="22" s="1"/>
  <c r="G529" i="22"/>
  <c r="H529" i="22" s="1"/>
  <c r="G528" i="22"/>
  <c r="H528" i="22" s="1"/>
  <c r="G527" i="22"/>
  <c r="H527" i="22" s="1"/>
  <c r="G525" i="22"/>
  <c r="H525" i="22" s="1"/>
  <c r="G523" i="22"/>
  <c r="H523" i="22" s="1"/>
  <c r="G522" i="22"/>
  <c r="H522" i="22" s="1"/>
  <c r="G521" i="22"/>
  <c r="H521" i="22" s="1"/>
  <c r="G520" i="22"/>
  <c r="H520" i="22" s="1"/>
  <c r="G519" i="22"/>
  <c r="H519" i="22" s="1"/>
  <c r="G517" i="22"/>
  <c r="H517" i="22" s="1"/>
  <c r="G513" i="22"/>
  <c r="H513" i="22" s="1"/>
  <c r="G512" i="22"/>
  <c r="H512" i="22" s="1"/>
  <c r="G511" i="22"/>
  <c r="H511" i="22" s="1"/>
  <c r="G510" i="22"/>
  <c r="H510" i="22" s="1"/>
  <c r="G508" i="22"/>
  <c r="H508" i="22" s="1"/>
  <c r="G505" i="22"/>
  <c r="H505" i="22" s="1"/>
  <c r="G504" i="22"/>
  <c r="H504" i="22" s="1"/>
  <c r="G502" i="22"/>
  <c r="H502" i="22" s="1"/>
  <c r="G500" i="22"/>
  <c r="H500" i="22" s="1"/>
  <c r="G498" i="22"/>
  <c r="H498" i="22" s="1"/>
  <c r="G496" i="22"/>
  <c r="H496" i="22" s="1"/>
  <c r="G495" i="22"/>
  <c r="H495" i="22" s="1"/>
  <c r="G494" i="22"/>
  <c r="H494" i="22" s="1"/>
  <c r="G490" i="22"/>
  <c r="H490" i="22" s="1"/>
  <c r="G487" i="22"/>
  <c r="H487" i="22" s="1"/>
  <c r="G484" i="22"/>
  <c r="H484" i="22" s="1"/>
  <c r="G481" i="22"/>
  <c r="H481" i="22" s="1"/>
  <c r="G479" i="22"/>
  <c r="H479" i="22" s="1"/>
  <c r="G477" i="22"/>
  <c r="H477" i="22" s="1"/>
  <c r="G474" i="22"/>
  <c r="H474" i="22" s="1"/>
  <c r="G473" i="22"/>
  <c r="H473" i="22" s="1"/>
  <c r="G471" i="22"/>
  <c r="H471" i="22" s="1"/>
  <c r="G468" i="22"/>
  <c r="H468" i="22" s="1"/>
  <c r="G464" i="22"/>
  <c r="H464" i="22" s="1"/>
  <c r="G463" i="22"/>
  <c r="H463" i="22" s="1"/>
  <c r="G461" i="22"/>
  <c r="H461" i="22" s="1"/>
  <c r="G460" i="22"/>
  <c r="H460" i="22" s="1"/>
  <c r="G456" i="22"/>
  <c r="H456" i="22" s="1"/>
  <c r="G455" i="22"/>
  <c r="H455" i="22" s="1"/>
  <c r="G453" i="22"/>
  <c r="H453" i="22" s="1"/>
  <c r="G452" i="22"/>
  <c r="H452" i="22" s="1"/>
  <c r="G451" i="22"/>
  <c r="H451" i="22" s="1"/>
  <c r="G450" i="22"/>
  <c r="H450" i="22" s="1"/>
  <c r="G449" i="22"/>
  <c r="H449" i="22" s="1"/>
  <c r="G448" i="22"/>
  <c r="H448" i="22" s="1"/>
  <c r="G447" i="22"/>
  <c r="H447" i="22" s="1"/>
  <c r="G446" i="22"/>
  <c r="H446" i="22" s="1"/>
  <c r="G445" i="22"/>
  <c r="H445" i="22" s="1"/>
  <c r="G444" i="22"/>
  <c r="H444" i="22" s="1"/>
  <c r="G443" i="22"/>
  <c r="H443" i="22" s="1"/>
  <c r="G441" i="22"/>
  <c r="H441" i="22" s="1"/>
  <c r="G439" i="22"/>
  <c r="H439" i="22" s="1"/>
  <c r="G438" i="22"/>
  <c r="H438" i="22" s="1"/>
  <c r="G435" i="22"/>
  <c r="H435" i="22" s="1"/>
  <c r="G434" i="22"/>
  <c r="H434" i="22" s="1"/>
  <c r="G431" i="22"/>
  <c r="H431" i="22" s="1"/>
  <c r="G397" i="22"/>
  <c r="H397" i="22" s="1"/>
  <c r="G428" i="22"/>
  <c r="H428" i="22" s="1"/>
  <c r="G427" i="22"/>
  <c r="H427" i="22" s="1"/>
  <c r="G423" i="22"/>
  <c r="H423" i="22" s="1"/>
  <c r="G420" i="22"/>
  <c r="H420" i="22" s="1"/>
  <c r="G419" i="22"/>
  <c r="H419" i="22" s="1"/>
  <c r="G416" i="22"/>
  <c r="H416" i="22" s="1"/>
  <c r="G413" i="22"/>
  <c r="H413" i="22" s="1"/>
  <c r="G409" i="22"/>
  <c r="H409" i="22" s="1"/>
  <c r="G405" i="22"/>
  <c r="H405" i="22" s="1"/>
  <c r="G403" i="22"/>
  <c r="H403" i="22" s="1"/>
  <c r="G399" i="22"/>
  <c r="H399" i="22" s="1"/>
  <c r="G398" i="22"/>
  <c r="H398" i="22" s="1"/>
  <c r="G396" i="22"/>
  <c r="H396" i="22" s="1"/>
  <c r="G395" i="22"/>
  <c r="H395" i="22" s="1"/>
  <c r="G394" i="22"/>
  <c r="H394" i="22" s="1"/>
  <c r="G393" i="22"/>
  <c r="H393" i="22" s="1"/>
  <c r="G392" i="22"/>
  <c r="H392" i="22" s="1"/>
  <c r="G391" i="22"/>
  <c r="H391" i="22" s="1"/>
  <c r="G390" i="22"/>
  <c r="H390" i="22" s="1"/>
  <c r="G389" i="22"/>
  <c r="H389" i="22" s="1"/>
  <c r="G388" i="22"/>
  <c r="H388" i="22" s="1"/>
  <c r="G387" i="22"/>
  <c r="H387" i="22" s="1"/>
  <c r="G386" i="22"/>
  <c r="H386" i="22" s="1"/>
  <c r="G385" i="22"/>
  <c r="H385" i="22" s="1"/>
  <c r="G384" i="22"/>
  <c r="H384" i="22" s="1"/>
  <c r="G383" i="22"/>
  <c r="H383" i="22" s="1"/>
  <c r="G382" i="22"/>
  <c r="H382" i="22" s="1"/>
  <c r="G381" i="22"/>
  <c r="H381" i="22" s="1"/>
  <c r="G380" i="22"/>
  <c r="H380" i="22" s="1"/>
  <c r="G379" i="22"/>
  <c r="H379" i="22" s="1"/>
  <c r="G378" i="22"/>
  <c r="H378" i="22" s="1"/>
  <c r="G377" i="22"/>
  <c r="H377" i="22" s="1"/>
  <c r="G376" i="22"/>
  <c r="H376" i="22" s="1"/>
  <c r="G375" i="22"/>
  <c r="H375" i="22" s="1"/>
  <c r="G374" i="22"/>
  <c r="H374" i="22" s="1"/>
  <c r="G373" i="22"/>
  <c r="H373" i="22" s="1"/>
  <c r="G372" i="22"/>
  <c r="H372" i="22" s="1"/>
  <c r="G371" i="22"/>
  <c r="H371" i="22" s="1"/>
  <c r="G370" i="22"/>
  <c r="H370" i="22" s="1"/>
  <c r="G369" i="22"/>
  <c r="H369" i="22" s="1"/>
  <c r="G368" i="22"/>
  <c r="H368" i="22" s="1"/>
  <c r="G367" i="22"/>
  <c r="H367" i="22" s="1"/>
  <c r="G366" i="22"/>
  <c r="H366" i="22" s="1"/>
  <c r="G365" i="22"/>
  <c r="H365" i="22" s="1"/>
  <c r="G364" i="22"/>
  <c r="H364" i="22" s="1"/>
  <c r="G363" i="22"/>
  <c r="H363" i="22" s="1"/>
  <c r="G362" i="22"/>
  <c r="H362" i="22" s="1"/>
  <c r="G361" i="22"/>
  <c r="H361" i="22" s="1"/>
  <c r="G360" i="22"/>
  <c r="H360" i="22" s="1"/>
  <c r="G359" i="22"/>
  <c r="H359" i="22" s="1"/>
  <c r="G358" i="22"/>
  <c r="H358" i="22" s="1"/>
  <c r="G357" i="22"/>
  <c r="H357" i="22" s="1"/>
  <c r="G356" i="22"/>
  <c r="H356" i="22" s="1"/>
  <c r="G355" i="22"/>
  <c r="H355" i="22" s="1"/>
  <c r="G354" i="22"/>
  <c r="H354" i="22" s="1"/>
  <c r="G353" i="22"/>
  <c r="H353" i="22" s="1"/>
  <c r="G352" i="22"/>
  <c r="H352" i="22" s="1"/>
  <c r="G351" i="22"/>
  <c r="H351" i="22" s="1"/>
  <c r="G350" i="22"/>
  <c r="H350" i="22" s="1"/>
  <c r="G349" i="22"/>
  <c r="H349" i="22" s="1"/>
  <c r="G348" i="22"/>
  <c r="H348" i="22" s="1"/>
  <c r="G347" i="22"/>
  <c r="H347" i="22" s="1"/>
  <c r="G346" i="22"/>
  <c r="H346" i="22" s="1"/>
  <c r="G345" i="22"/>
  <c r="H345" i="22" s="1"/>
  <c r="G344" i="22"/>
  <c r="H344" i="22" s="1"/>
  <c r="G343" i="22"/>
  <c r="H343" i="22" s="1"/>
  <c r="G342" i="22"/>
  <c r="H342" i="22" s="1"/>
  <c r="G341" i="22"/>
  <c r="H341" i="22" s="1"/>
  <c r="G340" i="22"/>
  <c r="H340" i="22" s="1"/>
  <c r="G339" i="22"/>
  <c r="H339" i="22" s="1"/>
  <c r="G338" i="22"/>
  <c r="H338" i="22" s="1"/>
  <c r="G337" i="22"/>
  <c r="H337" i="22" s="1"/>
  <c r="G336" i="22"/>
  <c r="H336" i="22" s="1"/>
  <c r="G335" i="22"/>
  <c r="H335" i="22" s="1"/>
  <c r="G334" i="22"/>
  <c r="H334" i="22" s="1"/>
  <c r="G333" i="22"/>
  <c r="H333" i="22" s="1"/>
  <c r="G332" i="22"/>
  <c r="H332" i="22" s="1"/>
  <c r="G331" i="22"/>
  <c r="H331" i="22" s="1"/>
  <c r="G330" i="22"/>
  <c r="H330" i="22" s="1"/>
  <c r="G329" i="22"/>
  <c r="H329" i="22" s="1"/>
  <c r="G328" i="22"/>
  <c r="H328" i="22" s="1"/>
  <c r="G327" i="22"/>
  <c r="H327" i="22" s="1"/>
  <c r="G326" i="22"/>
  <c r="H326" i="22" s="1"/>
  <c r="G325" i="22"/>
  <c r="H325" i="22" s="1"/>
  <c r="G324" i="22"/>
  <c r="H324" i="22" s="1"/>
  <c r="G323" i="22"/>
  <c r="H323" i="22" s="1"/>
  <c r="G322" i="22"/>
  <c r="H322" i="22" s="1"/>
  <c r="G321" i="22"/>
  <c r="H321" i="22" s="1"/>
  <c r="G320" i="22"/>
  <c r="H320" i="22" s="1"/>
  <c r="G319" i="22"/>
  <c r="H319" i="22" s="1"/>
  <c r="G318" i="22"/>
  <c r="H318" i="22" s="1"/>
  <c r="G317" i="22"/>
  <c r="H317" i="22" s="1"/>
  <c r="G316" i="22"/>
  <c r="H316" i="22" s="1"/>
  <c r="G313" i="22"/>
  <c r="H313" i="22" s="1"/>
  <c r="G312" i="22"/>
  <c r="H312" i="22" s="1"/>
  <c r="G311" i="22"/>
  <c r="H311" i="22" s="1"/>
  <c r="G310" i="22"/>
  <c r="H310" i="22" s="1"/>
  <c r="G309" i="22"/>
  <c r="H309" i="22" s="1"/>
  <c r="G308" i="22"/>
  <c r="H308" i="22" s="1"/>
  <c r="G307" i="22"/>
  <c r="H307" i="22" s="1"/>
  <c r="G306" i="22"/>
  <c r="H306" i="22" s="1"/>
  <c r="G305" i="22"/>
  <c r="H305" i="22" s="1"/>
  <c r="G304" i="22"/>
  <c r="H304" i="22" s="1"/>
  <c r="G303" i="22"/>
  <c r="H303" i="22" s="1"/>
  <c r="G302" i="22"/>
  <c r="H302" i="22" s="1"/>
  <c r="G301" i="22"/>
  <c r="H301" i="22" s="1"/>
  <c r="G300" i="22"/>
  <c r="H300" i="22" s="1"/>
  <c r="G299" i="22"/>
  <c r="H299" i="22" s="1"/>
  <c r="G298" i="22"/>
  <c r="H298" i="22" s="1"/>
  <c r="G297" i="22"/>
  <c r="H297" i="22" s="1"/>
  <c r="G296" i="22"/>
  <c r="H296" i="22" s="1"/>
  <c r="G295" i="22"/>
  <c r="H295" i="22" s="1"/>
  <c r="G294" i="22"/>
  <c r="H294" i="22" s="1"/>
  <c r="G293" i="22"/>
  <c r="H293" i="22" s="1"/>
  <c r="G292" i="22"/>
  <c r="H292" i="22" s="1"/>
  <c r="G291" i="22"/>
  <c r="H291" i="22" s="1"/>
  <c r="G290" i="22"/>
  <c r="H290" i="22" s="1"/>
  <c r="G289" i="22"/>
  <c r="H289" i="22" s="1"/>
  <c r="G288" i="22"/>
  <c r="H288" i="22" s="1"/>
  <c r="G287" i="22"/>
  <c r="H287" i="22" s="1"/>
  <c r="G286" i="22"/>
  <c r="H286" i="22" s="1"/>
  <c r="G285" i="22"/>
  <c r="H285" i="22" s="1"/>
  <c r="G284" i="22"/>
  <c r="H284" i="22" s="1"/>
  <c r="G283" i="22"/>
  <c r="H283" i="22" s="1"/>
  <c r="G282" i="22"/>
  <c r="H282" i="22" s="1"/>
  <c r="G281" i="22"/>
  <c r="H281" i="22" s="1"/>
  <c r="G280" i="22"/>
  <c r="H280" i="22" s="1"/>
  <c r="G279" i="22"/>
  <c r="H279" i="22" s="1"/>
  <c r="G278" i="22"/>
  <c r="H278" i="22" s="1"/>
  <c r="G277" i="22"/>
  <c r="H277" i="22" s="1"/>
  <c r="G276" i="22"/>
  <c r="H276" i="22" s="1"/>
  <c r="G275" i="22"/>
  <c r="H275" i="22" s="1"/>
  <c r="G274" i="22"/>
  <c r="H274" i="22" s="1"/>
  <c r="G273" i="22"/>
  <c r="H273" i="22" s="1"/>
  <c r="G272" i="22"/>
  <c r="H272" i="22" s="1"/>
  <c r="G271" i="22"/>
  <c r="H271" i="22" s="1"/>
  <c r="G270" i="22"/>
  <c r="H270" i="22" s="1"/>
  <c r="G269" i="22"/>
  <c r="H269" i="22" s="1"/>
  <c r="G268" i="22"/>
  <c r="H268" i="22" s="1"/>
  <c r="G267" i="22"/>
  <c r="H267" i="22" s="1"/>
  <c r="G266" i="22"/>
  <c r="H266" i="22" s="1"/>
  <c r="G265" i="22"/>
  <c r="H265" i="22" s="1"/>
  <c r="G264" i="22"/>
  <c r="H264" i="22" s="1"/>
  <c r="G263" i="22"/>
  <c r="H263" i="22" s="1"/>
  <c r="G262" i="22"/>
  <c r="H262" i="22" s="1"/>
  <c r="G261" i="22"/>
  <c r="H261" i="22" s="1"/>
  <c r="G260" i="22"/>
  <c r="H260" i="22" s="1"/>
  <c r="G259" i="22"/>
  <c r="H259" i="22" s="1"/>
  <c r="G258" i="22"/>
  <c r="H258" i="22" s="1"/>
  <c r="G257" i="22"/>
  <c r="H257" i="22" s="1"/>
  <c r="G256" i="22"/>
  <c r="H256" i="22" s="1"/>
  <c r="G255" i="22"/>
  <c r="H255" i="22" s="1"/>
  <c r="G254" i="22"/>
  <c r="H254" i="22" s="1"/>
  <c r="G253" i="22"/>
  <c r="H253" i="22" s="1"/>
  <c r="G252" i="22"/>
  <c r="H252" i="22" s="1"/>
  <c r="G251" i="22"/>
  <c r="H251" i="22" s="1"/>
  <c r="G250" i="22"/>
  <c r="H250" i="22" s="1"/>
  <c r="G249" i="22"/>
  <c r="H249" i="22" s="1"/>
  <c r="G248" i="22"/>
  <c r="H248" i="22" s="1"/>
  <c r="G247" i="22"/>
  <c r="H247" i="22" s="1"/>
  <c r="G246" i="22"/>
  <c r="H246" i="22" s="1"/>
  <c r="G245" i="22"/>
  <c r="H245" i="22" s="1"/>
  <c r="G244" i="22"/>
  <c r="H244" i="22" s="1"/>
  <c r="G243" i="22"/>
  <c r="H243" i="22" s="1"/>
  <c r="G242" i="22"/>
  <c r="H242" i="22" s="1"/>
  <c r="G241" i="22"/>
  <c r="H241" i="22" s="1"/>
  <c r="G240" i="22"/>
  <c r="H240" i="22" s="1"/>
  <c r="G239" i="22"/>
  <c r="H239" i="22" s="1"/>
  <c r="G238" i="22"/>
  <c r="H238" i="22" s="1"/>
  <c r="G237" i="22"/>
  <c r="H237" i="22" s="1"/>
  <c r="G236" i="22"/>
  <c r="H236" i="22" s="1"/>
  <c r="G235" i="22"/>
  <c r="H235" i="22" s="1"/>
  <c r="G234" i="22"/>
  <c r="H234" i="22" s="1"/>
  <c r="G231" i="22"/>
  <c r="H231" i="22" s="1"/>
  <c r="G230" i="22"/>
  <c r="H230" i="22" s="1"/>
  <c r="G229" i="22"/>
  <c r="H229" i="22" s="1"/>
  <c r="G228" i="22"/>
  <c r="H228" i="22" s="1"/>
  <c r="G227" i="22"/>
  <c r="H227" i="22" s="1"/>
  <c r="G226" i="22"/>
  <c r="H226" i="22" s="1"/>
  <c r="G225" i="22"/>
  <c r="H225" i="22" s="1"/>
  <c r="G224" i="22"/>
  <c r="H224" i="22" s="1"/>
  <c r="G223" i="22"/>
  <c r="H223" i="22" s="1"/>
  <c r="G222" i="22"/>
  <c r="H222" i="22" s="1"/>
  <c r="G221" i="22"/>
  <c r="H221" i="22" s="1"/>
  <c r="G220" i="22"/>
  <c r="H220" i="22" s="1"/>
  <c r="G219" i="22"/>
  <c r="H219" i="22" s="1"/>
  <c r="G218" i="22"/>
  <c r="H218" i="22" s="1"/>
  <c r="G217" i="22"/>
  <c r="H217" i="22" s="1"/>
  <c r="G216" i="22"/>
  <c r="H216" i="22" s="1"/>
  <c r="G215" i="22"/>
  <c r="H215" i="22" s="1"/>
  <c r="G214" i="22"/>
  <c r="H214" i="22" s="1"/>
  <c r="G213" i="22"/>
  <c r="H213" i="22" s="1"/>
  <c r="G212" i="22"/>
  <c r="H212" i="22" s="1"/>
  <c r="G211" i="22"/>
  <c r="H211" i="22" s="1"/>
  <c r="G210" i="22"/>
  <c r="H210" i="22" s="1"/>
  <c r="G209" i="22"/>
  <c r="H209" i="22" s="1"/>
  <c r="G208" i="22"/>
  <c r="H208" i="22" s="1"/>
  <c r="G207" i="22"/>
  <c r="H207" i="22" s="1"/>
  <c r="G206" i="22"/>
  <c r="H206" i="22" s="1"/>
  <c r="G205" i="22"/>
  <c r="H205" i="22" s="1"/>
  <c r="G204" i="22"/>
  <c r="H204" i="22" s="1"/>
  <c r="G203" i="22"/>
  <c r="H203" i="22" s="1"/>
  <c r="G202" i="22"/>
  <c r="H202" i="22" s="1"/>
  <c r="G201" i="22"/>
  <c r="H201" i="22" s="1"/>
  <c r="G200" i="22"/>
  <c r="H200" i="22" s="1"/>
  <c r="G199" i="22"/>
  <c r="H199" i="22" s="1"/>
  <c r="G198" i="22"/>
  <c r="H198" i="22" s="1"/>
  <c r="G197" i="22"/>
  <c r="H197" i="22" s="1"/>
  <c r="G196" i="22"/>
  <c r="H196" i="22" s="1"/>
  <c r="G195" i="22"/>
  <c r="H195" i="22" s="1"/>
  <c r="G194" i="22"/>
  <c r="H194" i="22" s="1"/>
  <c r="G193" i="22"/>
  <c r="H193" i="22" s="1"/>
  <c r="G192" i="22"/>
  <c r="H192" i="22" s="1"/>
  <c r="G191" i="22"/>
  <c r="H191" i="22" s="1"/>
  <c r="G190" i="22"/>
  <c r="H190" i="22" s="1"/>
  <c r="G189" i="22"/>
  <c r="H189" i="22" s="1"/>
  <c r="G188" i="22"/>
  <c r="H188" i="22" s="1"/>
  <c r="G187" i="22"/>
  <c r="H187" i="22" s="1"/>
  <c r="G186" i="22"/>
  <c r="H186" i="22" s="1"/>
  <c r="G183" i="22"/>
  <c r="H183" i="22" s="1"/>
  <c r="G182" i="22"/>
  <c r="H182" i="22" s="1"/>
  <c r="G181" i="22"/>
  <c r="H181" i="22" s="1"/>
  <c r="G180" i="22"/>
  <c r="H180" i="22" s="1"/>
  <c r="G179" i="22"/>
  <c r="H179" i="22" s="1"/>
  <c r="G178" i="22"/>
  <c r="H178" i="22" s="1"/>
  <c r="G177" i="22"/>
  <c r="H177" i="22" s="1"/>
  <c r="G176" i="22"/>
  <c r="H176" i="22" s="1"/>
  <c r="G175" i="22"/>
  <c r="H175" i="22" s="1"/>
  <c r="G174" i="22"/>
  <c r="H174" i="22" s="1"/>
  <c r="G173" i="22"/>
  <c r="H173" i="22" s="1"/>
  <c r="G172" i="22"/>
  <c r="H172" i="22" s="1"/>
  <c r="G171" i="22"/>
  <c r="H171" i="22" s="1"/>
  <c r="G170" i="22"/>
  <c r="H170" i="22" s="1"/>
  <c r="G169" i="22"/>
  <c r="H169" i="22" s="1"/>
  <c r="G168" i="22"/>
  <c r="H168" i="22" s="1"/>
  <c r="G167" i="22"/>
  <c r="H167" i="22" s="1"/>
  <c r="G166" i="22"/>
  <c r="H166" i="22" s="1"/>
  <c r="G165" i="22"/>
  <c r="H165" i="22" s="1"/>
  <c r="G164" i="22"/>
  <c r="H164" i="22" s="1"/>
  <c r="G163" i="22"/>
  <c r="H163" i="22" s="1"/>
  <c r="G162" i="22"/>
  <c r="H162" i="22" s="1"/>
  <c r="G161" i="22"/>
  <c r="H161" i="22" s="1"/>
  <c r="G160" i="22"/>
  <c r="H160" i="22" s="1"/>
  <c r="G159" i="22"/>
  <c r="H159" i="22" s="1"/>
  <c r="G158" i="22"/>
  <c r="H158" i="22" s="1"/>
  <c r="G157" i="22"/>
  <c r="H157" i="22" s="1"/>
  <c r="G156" i="22"/>
  <c r="H156" i="22" s="1"/>
  <c r="G155" i="22"/>
  <c r="H155" i="22" s="1"/>
  <c r="G154" i="22"/>
  <c r="H154" i="22" s="1"/>
  <c r="G153" i="22"/>
  <c r="H153" i="22" s="1"/>
  <c r="G152" i="22"/>
  <c r="H152" i="22" s="1"/>
  <c r="G151" i="22"/>
  <c r="H151" i="22" s="1"/>
  <c r="G150" i="22"/>
  <c r="H150" i="22" s="1"/>
  <c r="G149" i="22"/>
  <c r="H149" i="22" s="1"/>
  <c r="G148" i="22"/>
  <c r="H148" i="22" s="1"/>
  <c r="G147" i="22"/>
  <c r="H147" i="22" s="1"/>
  <c r="G146" i="22"/>
  <c r="H146" i="22" s="1"/>
  <c r="G145" i="22"/>
  <c r="H145" i="22" s="1"/>
  <c r="G144" i="22"/>
  <c r="H144" i="22" s="1"/>
  <c r="G143" i="22"/>
  <c r="H143" i="22" s="1"/>
  <c r="G142" i="22"/>
  <c r="H142" i="22" s="1"/>
  <c r="G141" i="22"/>
  <c r="H141" i="22" s="1"/>
  <c r="G140" i="22"/>
  <c r="H140" i="22" s="1"/>
  <c r="G139" i="22"/>
  <c r="H139" i="22" s="1"/>
  <c r="G138" i="22"/>
  <c r="H138" i="22" s="1"/>
  <c r="G137" i="22"/>
  <c r="H137" i="22" s="1"/>
  <c r="G136" i="22"/>
  <c r="H136" i="22" s="1"/>
  <c r="G135" i="22"/>
  <c r="H135" i="22" s="1"/>
  <c r="G134" i="22"/>
  <c r="H134" i="22" s="1"/>
  <c r="G133" i="22"/>
  <c r="H133" i="22" s="1"/>
  <c r="G132" i="22"/>
  <c r="H132" i="22" s="1"/>
  <c r="G131" i="22"/>
  <c r="H131" i="22" s="1"/>
  <c r="G130" i="22"/>
  <c r="H130" i="22" s="1"/>
  <c r="G129" i="22"/>
  <c r="H129" i="22" s="1"/>
  <c r="G128" i="22"/>
  <c r="H128" i="22" s="1"/>
  <c r="G127" i="22"/>
  <c r="H127" i="22" s="1"/>
  <c r="G126" i="22"/>
  <c r="H126" i="22" s="1"/>
  <c r="G125" i="22"/>
  <c r="H125" i="22" s="1"/>
  <c r="G124" i="22"/>
  <c r="H124" i="22" s="1"/>
  <c r="G123" i="22"/>
  <c r="H123" i="22" s="1"/>
  <c r="G122" i="22"/>
  <c r="H122" i="22" s="1"/>
  <c r="G121" i="22"/>
  <c r="H121" i="22" s="1"/>
  <c r="G120" i="22"/>
  <c r="H120" i="22" s="1"/>
  <c r="G119" i="22"/>
  <c r="H119" i="22" s="1"/>
  <c r="G118" i="22"/>
  <c r="H118" i="22" s="1"/>
  <c r="G117" i="22"/>
  <c r="H117" i="22" s="1"/>
  <c r="G116" i="22"/>
  <c r="H116" i="22" s="1"/>
  <c r="G115" i="22"/>
  <c r="H115" i="22" s="1"/>
  <c r="G114" i="22"/>
  <c r="H114" i="22" s="1"/>
  <c r="G112" i="22"/>
  <c r="H112" i="22" s="1"/>
  <c r="G113" i="22"/>
  <c r="H113" i="22" s="1"/>
  <c r="G111" i="22"/>
  <c r="H111" i="22" s="1"/>
  <c r="G110" i="22"/>
  <c r="H110" i="22" s="1"/>
  <c r="G109" i="22"/>
  <c r="H109" i="22" s="1"/>
  <c r="G108" i="22"/>
  <c r="H108" i="22" s="1"/>
  <c r="G105" i="22"/>
  <c r="H105" i="22" s="1"/>
  <c r="G104" i="22"/>
  <c r="H104" i="22" s="1"/>
  <c r="G103" i="22"/>
  <c r="H103" i="22" s="1"/>
  <c r="G102" i="22"/>
  <c r="H102" i="22" s="1"/>
  <c r="G101" i="22"/>
  <c r="H101" i="22" s="1"/>
  <c r="G100" i="22"/>
  <c r="H100" i="22" s="1"/>
  <c r="G99" i="22"/>
  <c r="H99" i="22" s="1"/>
  <c r="G98" i="22"/>
  <c r="H98" i="22" s="1"/>
  <c r="G95" i="22"/>
  <c r="H95" i="22" s="1"/>
  <c r="G94" i="22"/>
  <c r="H94" i="22" s="1"/>
  <c r="G93" i="22"/>
  <c r="H93" i="22" s="1"/>
  <c r="G92" i="22"/>
  <c r="H92" i="22" s="1"/>
  <c r="G91" i="22"/>
  <c r="H91" i="22" s="1"/>
  <c r="G90" i="22"/>
  <c r="H90" i="22" s="1"/>
  <c r="G89" i="22"/>
  <c r="H89" i="22" s="1"/>
  <c r="G88" i="22"/>
  <c r="H88" i="22" s="1"/>
  <c r="G87" i="22"/>
  <c r="H87" i="22" s="1"/>
  <c r="G86" i="22"/>
  <c r="H86" i="22" s="1"/>
  <c r="G85" i="22"/>
  <c r="H85" i="22" s="1"/>
  <c r="G84" i="22"/>
  <c r="H84" i="22" s="1"/>
  <c r="G83" i="22"/>
  <c r="H83" i="22" s="1"/>
  <c r="G82" i="22"/>
  <c r="H82" i="22" s="1"/>
  <c r="G81" i="22"/>
  <c r="H81" i="22" s="1"/>
  <c r="G80" i="22"/>
  <c r="H80" i="22" s="1"/>
  <c r="G79" i="22"/>
  <c r="H79" i="22" s="1"/>
  <c r="G78" i="22"/>
  <c r="H78" i="22" s="1"/>
  <c r="G76" i="22"/>
  <c r="H76" i="22" s="1"/>
  <c r="G75" i="22"/>
  <c r="H75" i="22" s="1"/>
  <c r="G74" i="22"/>
  <c r="H74" i="22" s="1"/>
  <c r="G73" i="22"/>
  <c r="H73" i="22" s="1"/>
  <c r="G72" i="22"/>
  <c r="H72" i="22" s="1"/>
  <c r="G71" i="22"/>
  <c r="H71" i="22" s="1"/>
  <c r="G70" i="22"/>
  <c r="H70" i="22" s="1"/>
  <c r="G69" i="22"/>
  <c r="H69" i="22" s="1"/>
  <c r="G66" i="22"/>
  <c r="H66" i="22" s="1"/>
  <c r="G65" i="22"/>
  <c r="H65" i="22" s="1"/>
  <c r="G62" i="22"/>
  <c r="H62" i="22" s="1"/>
  <c r="G61" i="22"/>
  <c r="H61" i="22" s="1"/>
  <c r="G58" i="22"/>
  <c r="H58" i="22" s="1"/>
  <c r="G57" i="22"/>
  <c r="H57" i="22" s="1"/>
  <c r="G54" i="22"/>
  <c r="H54" i="22" s="1"/>
  <c r="G53" i="22"/>
  <c r="H53" i="22" s="1"/>
  <c r="G52" i="22"/>
  <c r="H52" i="22" s="1"/>
  <c r="G51" i="22"/>
  <c r="H51" i="22" s="1"/>
  <c r="G49" i="22"/>
  <c r="H49" i="22" s="1"/>
  <c r="G48" i="22"/>
  <c r="H48" i="22" s="1"/>
  <c r="G47" i="22"/>
  <c r="H47" i="22" s="1"/>
  <c r="G46" i="22"/>
  <c r="H46" i="22" s="1"/>
  <c r="G45" i="22"/>
  <c r="H45" i="22" s="1"/>
  <c r="G44" i="22"/>
  <c r="H44" i="22" s="1"/>
  <c r="G43" i="22"/>
  <c r="H43" i="22" s="1"/>
  <c r="G42" i="22"/>
  <c r="H42" i="22" s="1"/>
  <c r="G41" i="22"/>
  <c r="H41" i="22" s="1"/>
  <c r="G40" i="22"/>
  <c r="H40" i="22" s="1"/>
  <c r="G39" i="22"/>
  <c r="H39" i="22" s="1"/>
  <c r="G38" i="22"/>
  <c r="H38" i="22" s="1"/>
  <c r="G37" i="22"/>
  <c r="H37" i="22" s="1"/>
  <c r="G36" i="22"/>
  <c r="H36" i="22" s="1"/>
  <c r="G35" i="22"/>
  <c r="H35" i="22" s="1"/>
  <c r="G34" i="22"/>
  <c r="H34" i="22" s="1"/>
  <c r="G33" i="22"/>
  <c r="H33" i="22" s="1"/>
  <c r="G32" i="22"/>
  <c r="H32" i="22" s="1"/>
  <c r="G29" i="22"/>
  <c r="H29" i="22" s="1"/>
  <c r="G28" i="22"/>
  <c r="H28" i="22" s="1"/>
  <c r="G27" i="22"/>
  <c r="H27" i="22" s="1"/>
  <c r="G26" i="22"/>
  <c r="H26" i="22" s="1"/>
  <c r="G25" i="22"/>
  <c r="H25" i="22" s="1"/>
  <c r="G24" i="22"/>
  <c r="H24" i="22" s="1"/>
  <c r="G21" i="22"/>
  <c r="H21" i="22" s="1"/>
  <c r="G20" i="22"/>
  <c r="H20" i="22" s="1"/>
  <c r="G17" i="22"/>
  <c r="H17" i="22" s="1"/>
  <c r="G16" i="22"/>
  <c r="H16" i="22" s="1"/>
  <c r="G15" i="22"/>
  <c r="H15" i="22" s="1"/>
  <c r="G14" i="22"/>
  <c r="H14" i="22" s="1"/>
  <c r="G11" i="22"/>
  <c r="H11" i="22" s="1"/>
  <c r="G10" i="22"/>
  <c r="H10" i="22" s="1"/>
  <c r="G9" i="22"/>
  <c r="H9" i="22" s="1"/>
  <c r="G8" i="22"/>
  <c r="H8" i="22" s="1"/>
  <c r="G7" i="22"/>
  <c r="H7" i="22" s="1"/>
  <c r="G6" i="22"/>
  <c r="H6" i="22" s="1"/>
  <c r="G5" i="22"/>
  <c r="H5" i="22" s="1"/>
  <c r="G546" i="19"/>
  <c r="H546" i="19" s="1"/>
  <c r="G545" i="19"/>
  <c r="H545" i="19" s="1"/>
  <c r="G544" i="19"/>
  <c r="H544" i="19" s="1"/>
  <c r="G543" i="19"/>
  <c r="H543" i="19" s="1"/>
  <c r="G542" i="19"/>
  <c r="H542" i="19" s="1"/>
  <c r="G541" i="19"/>
  <c r="H541" i="19" s="1"/>
  <c r="G540" i="19"/>
  <c r="H540" i="19" s="1"/>
  <c r="G539" i="19"/>
  <c r="H539" i="19" s="1"/>
  <c r="G536" i="19"/>
  <c r="H536" i="19" s="1"/>
  <c r="G535" i="19"/>
  <c r="H535" i="19" s="1"/>
  <c r="G534" i="19"/>
  <c r="H534" i="19" s="1"/>
  <c r="G531" i="19"/>
  <c r="H531" i="19" s="1"/>
  <c r="G528" i="19"/>
  <c r="H528" i="19" s="1"/>
  <c r="G525" i="19"/>
  <c r="H525" i="19" s="1"/>
  <c r="G524" i="19"/>
  <c r="H524" i="19" s="1"/>
  <c r="G522" i="19"/>
  <c r="H522" i="19" s="1"/>
  <c r="G520" i="19"/>
  <c r="H520" i="19" s="1"/>
  <c r="G519" i="19"/>
  <c r="H519" i="19" s="1"/>
  <c r="G518" i="19"/>
  <c r="H518" i="19" s="1"/>
  <c r="G515" i="19"/>
  <c r="H515" i="19" s="1"/>
  <c r="G512" i="19"/>
  <c r="H512" i="19" s="1"/>
  <c r="G509" i="19"/>
  <c r="H509" i="19" s="1"/>
  <c r="G506" i="19"/>
  <c r="H506" i="19" s="1"/>
  <c r="G504" i="19"/>
  <c r="H504" i="19" s="1"/>
  <c r="G503" i="19"/>
  <c r="H503" i="19" s="1"/>
  <c r="G501" i="19"/>
  <c r="H501" i="19" s="1"/>
  <c r="G500" i="19"/>
  <c r="H500" i="19" s="1"/>
  <c r="G499" i="19"/>
  <c r="H499" i="19" s="1"/>
  <c r="G497" i="19"/>
  <c r="H497" i="19" s="1"/>
  <c r="G496" i="19"/>
  <c r="H496" i="19" s="1"/>
  <c r="G495" i="19"/>
  <c r="H495" i="19" s="1"/>
  <c r="G493" i="19"/>
  <c r="H493" i="19" s="1"/>
  <c r="G492" i="19"/>
  <c r="H492" i="19" s="1"/>
  <c r="G491" i="19"/>
  <c r="H491" i="19" s="1"/>
  <c r="G489" i="19"/>
  <c r="H489" i="19" s="1"/>
  <c r="G488" i="19"/>
  <c r="H488" i="19" s="1"/>
  <c r="G485" i="19"/>
  <c r="H485" i="19" s="1"/>
  <c r="G482" i="19"/>
  <c r="H482" i="19" s="1"/>
  <c r="G480" i="19"/>
  <c r="H480" i="19" s="1"/>
  <c r="G479" i="19"/>
  <c r="H479" i="19" s="1"/>
  <c r="G477" i="19"/>
  <c r="H477" i="19" s="1"/>
  <c r="G476" i="19"/>
  <c r="H476" i="19" s="1"/>
  <c r="G475" i="19"/>
  <c r="H475" i="19" s="1"/>
  <c r="G474" i="19"/>
  <c r="H474" i="19" s="1"/>
  <c r="G472" i="19"/>
  <c r="H472" i="19" s="1"/>
  <c r="G471" i="19"/>
  <c r="H471" i="19" s="1"/>
  <c r="G469" i="19"/>
  <c r="H469" i="19" s="1"/>
  <c r="G466" i="19"/>
  <c r="H466" i="19" s="1"/>
  <c r="G465" i="19"/>
  <c r="H465" i="19" s="1"/>
  <c r="G464" i="19"/>
  <c r="H464" i="19" s="1"/>
  <c r="G462" i="19"/>
  <c r="H462" i="19" s="1"/>
  <c r="G461" i="19"/>
  <c r="H461" i="19" s="1"/>
  <c r="G460" i="19"/>
  <c r="H460" i="19" s="1"/>
  <c r="G75" i="19"/>
  <c r="H75" i="19" s="1"/>
  <c r="G70" i="19"/>
  <c r="H70" i="19" s="1"/>
  <c r="G69" i="19"/>
  <c r="H69" i="19" s="1"/>
  <c r="G62" i="19"/>
  <c r="H62" i="19" s="1"/>
  <c r="G59" i="19"/>
  <c r="H59" i="19" s="1"/>
  <c r="G56" i="19"/>
  <c r="H56" i="19" s="1"/>
  <c r="G42" i="19"/>
  <c r="H42" i="19" s="1"/>
  <c r="G459" i="19"/>
  <c r="H459" i="19" s="1"/>
  <c r="G458" i="19"/>
  <c r="H458" i="19" s="1"/>
  <c r="G457" i="19"/>
  <c r="H457" i="19" s="1"/>
  <c r="G456" i="19"/>
  <c r="H456" i="19" s="1"/>
  <c r="G450" i="19"/>
  <c r="H450" i="19" s="1"/>
  <c r="G455" i="19"/>
  <c r="H455" i="19" s="1"/>
  <c r="G454" i="19"/>
  <c r="H454" i="19" s="1"/>
  <c r="G453" i="19"/>
  <c r="H453" i="19" s="1"/>
  <c r="G452" i="19"/>
  <c r="H452" i="19" s="1"/>
  <c r="G451" i="19"/>
  <c r="H451" i="19" s="1"/>
  <c r="G449" i="19"/>
  <c r="H449" i="19" s="1"/>
  <c r="G448" i="19"/>
  <c r="H448" i="19" s="1"/>
  <c r="G447" i="19"/>
  <c r="H447" i="19" s="1"/>
  <c r="G446" i="19"/>
  <c r="H446" i="19" s="1"/>
  <c r="G445" i="19"/>
  <c r="H445" i="19" s="1"/>
  <c r="G444" i="19"/>
  <c r="H444" i="19" s="1"/>
  <c r="G443" i="19"/>
  <c r="H443" i="19" s="1"/>
  <c r="G442" i="19"/>
  <c r="H442" i="19" s="1"/>
  <c r="G441" i="19"/>
  <c r="H441" i="19" s="1"/>
  <c r="G440" i="19"/>
  <c r="H440" i="19" s="1"/>
  <c r="G439" i="19"/>
  <c r="H439" i="19" s="1"/>
  <c r="G438" i="19"/>
  <c r="H438" i="19" s="1"/>
  <c r="G437" i="19"/>
  <c r="H437" i="19" s="1"/>
  <c r="G436" i="19"/>
  <c r="H436" i="19" s="1"/>
  <c r="G433" i="19"/>
  <c r="H433" i="19" s="1"/>
  <c r="G432" i="19"/>
  <c r="H432" i="19" s="1"/>
  <c r="G430" i="19"/>
  <c r="H430" i="19" s="1"/>
  <c r="G429" i="19"/>
  <c r="H429" i="19" s="1"/>
  <c r="G428" i="19"/>
  <c r="H428" i="19" s="1"/>
  <c r="G427" i="19"/>
  <c r="H427" i="19" s="1"/>
  <c r="G426" i="19"/>
  <c r="H426" i="19" s="1"/>
  <c r="G425" i="19"/>
  <c r="H425" i="19" s="1"/>
  <c r="G424" i="19"/>
  <c r="H424" i="19" s="1"/>
  <c r="G423" i="19"/>
  <c r="H423" i="19" s="1"/>
  <c r="G422" i="19"/>
  <c r="H422" i="19" s="1"/>
  <c r="G421" i="19"/>
  <c r="H421" i="19" s="1"/>
  <c r="G431" i="19"/>
  <c r="H431" i="19" s="1"/>
  <c r="G420" i="19"/>
  <c r="H420" i="19" s="1"/>
  <c r="G419" i="19"/>
  <c r="H419" i="19" s="1"/>
  <c r="G418" i="19"/>
  <c r="H418" i="19" s="1"/>
  <c r="G417" i="19"/>
  <c r="H417" i="19" s="1"/>
  <c r="G416" i="19"/>
  <c r="H416" i="19" s="1"/>
  <c r="G415" i="19"/>
  <c r="H415" i="19" s="1"/>
  <c r="G414" i="19"/>
  <c r="H414" i="19" s="1"/>
  <c r="G413" i="19"/>
  <c r="H413" i="19" s="1"/>
  <c r="G412" i="19"/>
  <c r="H412" i="19" s="1"/>
  <c r="G411" i="19"/>
  <c r="H411" i="19" s="1"/>
  <c r="D56" i="25"/>
  <c r="D55" i="25"/>
  <c r="D54" i="25"/>
  <c r="D53" i="25"/>
  <c r="D52" i="25"/>
  <c r="D51" i="25"/>
  <c r="D50" i="25"/>
  <c r="D56" i="24"/>
  <c r="D55" i="24"/>
  <c r="D54" i="24"/>
  <c r="D53" i="24"/>
  <c r="D52" i="24"/>
  <c r="D51" i="24"/>
  <c r="D50" i="24"/>
  <c r="D56" i="23" l="1"/>
  <c r="D55" i="23"/>
  <c r="D54" i="23"/>
  <c r="D53" i="23"/>
  <c r="D52" i="23"/>
  <c r="D51" i="23"/>
  <c r="D50" i="23"/>
  <c r="G410" i="19"/>
  <c r="H410" i="19" s="1"/>
  <c r="G406" i="19"/>
  <c r="H406" i="19" s="1"/>
  <c r="G405" i="19"/>
  <c r="H405" i="19" s="1"/>
  <c r="G404" i="19"/>
  <c r="H404" i="19" s="1"/>
  <c r="G403" i="19"/>
  <c r="H403" i="19" s="1"/>
  <c r="G402" i="19"/>
  <c r="H402" i="19" s="1"/>
  <c r="G401" i="19"/>
  <c r="H401" i="19" s="1"/>
  <c r="G400" i="19"/>
  <c r="H400" i="19" s="1"/>
  <c r="G399" i="19"/>
  <c r="H399" i="19" s="1"/>
  <c r="G397" i="19"/>
  <c r="H397" i="19" s="1"/>
  <c r="G396" i="19"/>
  <c r="H396" i="19" s="1"/>
  <c r="G395" i="19"/>
  <c r="H395" i="19" s="1"/>
  <c r="G394" i="19"/>
  <c r="H394" i="19" s="1"/>
  <c r="G393" i="19"/>
  <c r="H393" i="19" s="1"/>
  <c r="G392" i="19"/>
  <c r="H392" i="19" s="1"/>
  <c r="G391" i="19"/>
  <c r="H391" i="19" s="1"/>
  <c r="G390" i="19"/>
  <c r="H390" i="19" s="1"/>
  <c r="G389" i="19"/>
  <c r="H389" i="19" s="1"/>
  <c r="G388" i="19"/>
  <c r="H388" i="19" s="1"/>
  <c r="G387" i="19"/>
  <c r="H387" i="19" s="1"/>
  <c r="G386" i="19"/>
  <c r="H386" i="19" s="1"/>
  <c r="G385" i="19"/>
  <c r="H385" i="19" s="1"/>
  <c r="G384" i="19"/>
  <c r="H384" i="19" s="1"/>
  <c r="G383" i="19"/>
  <c r="H383" i="19" s="1"/>
  <c r="G382" i="19"/>
  <c r="H382" i="19" s="1"/>
  <c r="G381" i="19"/>
  <c r="H381" i="19" s="1"/>
  <c r="G380" i="19"/>
  <c r="H380" i="19" s="1"/>
  <c r="G379" i="19"/>
  <c r="H379" i="19" s="1"/>
  <c r="G378" i="19"/>
  <c r="H378" i="19" s="1"/>
  <c r="G375" i="19"/>
  <c r="H375" i="19" s="1"/>
  <c r="G374" i="19"/>
  <c r="H374" i="19" s="1"/>
  <c r="G373" i="19"/>
  <c r="H373" i="19" s="1"/>
  <c r="G372" i="19"/>
  <c r="H372" i="19" s="1"/>
  <c r="G371" i="19"/>
  <c r="H371" i="19" s="1"/>
  <c r="G370" i="19"/>
  <c r="H370" i="19" s="1"/>
  <c r="G369" i="19"/>
  <c r="H369" i="19" s="1"/>
  <c r="G368" i="19"/>
  <c r="H368" i="19" s="1"/>
  <c r="G367" i="19"/>
  <c r="H367" i="19" s="1"/>
  <c r="G366" i="19"/>
  <c r="H366" i="19" s="1"/>
  <c r="G365" i="19"/>
  <c r="H365" i="19" s="1"/>
  <c r="G364" i="19"/>
  <c r="H364" i="19" s="1"/>
  <c r="G361" i="19"/>
  <c r="H361" i="19" s="1"/>
  <c r="G360" i="19"/>
  <c r="H360" i="19" s="1"/>
  <c r="G359" i="19"/>
  <c r="H359" i="19" s="1"/>
  <c r="G358" i="19"/>
  <c r="H358" i="19" s="1"/>
  <c r="G355" i="19"/>
  <c r="H355" i="19" s="1"/>
  <c r="G354" i="19"/>
  <c r="H354" i="19" s="1"/>
  <c r="G353" i="19"/>
  <c r="H353" i="19" s="1"/>
  <c r="G352" i="19"/>
  <c r="H352" i="19" s="1"/>
  <c r="G349" i="19"/>
  <c r="H349" i="19" s="1"/>
  <c r="G348" i="19"/>
  <c r="H348" i="19" s="1"/>
  <c r="G345" i="19"/>
  <c r="H345" i="19" s="1"/>
  <c r="G344" i="19"/>
  <c r="H344" i="19" s="1"/>
  <c r="G343" i="19"/>
  <c r="H343" i="19" s="1"/>
  <c r="G342" i="19"/>
  <c r="H342" i="19" s="1"/>
  <c r="G339" i="19"/>
  <c r="H339" i="19" s="1"/>
  <c r="G338" i="19"/>
  <c r="H338" i="19" s="1"/>
  <c r="G337" i="19"/>
  <c r="H337" i="19" s="1"/>
  <c r="G336" i="19"/>
  <c r="H336" i="19" s="1"/>
  <c r="G335" i="19"/>
  <c r="H335" i="19" s="1"/>
  <c r="G334" i="19"/>
  <c r="H334" i="19" s="1"/>
  <c r="G331" i="19"/>
  <c r="H331" i="19" s="1"/>
  <c r="G330" i="19"/>
  <c r="H330" i="19" s="1"/>
  <c r="G329" i="19"/>
  <c r="H329" i="19" s="1"/>
  <c r="G328" i="19"/>
  <c r="H328" i="19" s="1"/>
  <c r="G327" i="19"/>
  <c r="H327" i="19" s="1"/>
  <c r="G326" i="19"/>
  <c r="H326" i="19" s="1"/>
  <c r="G325" i="19"/>
  <c r="H325" i="19" s="1"/>
  <c r="G324" i="19"/>
  <c r="H324" i="19" s="1"/>
  <c r="G321" i="19"/>
  <c r="H321" i="19" s="1"/>
  <c r="G320" i="19"/>
  <c r="H320" i="19" s="1"/>
  <c r="G319" i="19"/>
  <c r="H319" i="19" s="1"/>
  <c r="G318" i="19"/>
  <c r="H318" i="19" s="1"/>
  <c r="G317" i="19"/>
  <c r="H317" i="19" s="1"/>
  <c r="G316" i="19"/>
  <c r="H316" i="19" s="1"/>
  <c r="G315" i="19"/>
  <c r="H315" i="19" s="1"/>
  <c r="G314" i="19"/>
  <c r="H314" i="19" s="1"/>
  <c r="G311" i="19"/>
  <c r="H311" i="19" s="1"/>
  <c r="G310" i="19"/>
  <c r="H310" i="19" s="1"/>
  <c r="G309" i="19"/>
  <c r="H309" i="19" s="1"/>
  <c r="G308" i="19"/>
  <c r="H308" i="19" s="1"/>
  <c r="G307" i="19"/>
  <c r="H307" i="19" s="1"/>
  <c r="G306" i="19"/>
  <c r="H306" i="19" s="1"/>
  <c r="G305" i="19"/>
  <c r="H305" i="19" s="1"/>
  <c r="G304" i="19"/>
  <c r="H304" i="19" s="1"/>
  <c r="G301" i="19"/>
  <c r="H301" i="19" s="1"/>
  <c r="G300" i="19"/>
  <c r="H300" i="19" s="1"/>
  <c r="G299" i="19"/>
  <c r="H299" i="19" s="1"/>
  <c r="G298" i="19"/>
  <c r="H298" i="19" s="1"/>
  <c r="G295" i="19"/>
  <c r="H295" i="19" s="1"/>
  <c r="G294" i="19"/>
  <c r="H294" i="19" s="1"/>
  <c r="G293" i="19"/>
  <c r="H293" i="19" s="1"/>
  <c r="G292" i="19"/>
  <c r="H292" i="19" s="1"/>
  <c r="G291" i="19"/>
  <c r="H291" i="19" s="1"/>
  <c r="G290" i="19"/>
  <c r="H290" i="19" s="1"/>
  <c r="G289" i="19"/>
  <c r="H289" i="19" s="1"/>
  <c r="G288" i="19"/>
  <c r="H288" i="19" s="1"/>
  <c r="G287" i="19"/>
  <c r="H287" i="19" s="1"/>
  <c r="G286" i="19"/>
  <c r="H286" i="19" s="1"/>
  <c r="G285" i="19"/>
  <c r="H285" i="19" s="1"/>
  <c r="G284" i="19"/>
  <c r="H284" i="19" s="1"/>
  <c r="G283" i="19"/>
  <c r="H283" i="19" s="1"/>
  <c r="G282" i="19"/>
  <c r="H282" i="19" s="1"/>
  <c r="G281" i="19"/>
  <c r="H281" i="19" s="1"/>
  <c r="G280" i="19"/>
  <c r="H280" i="19" s="1"/>
  <c r="G279" i="19"/>
  <c r="H279" i="19" s="1"/>
  <c r="G278" i="19"/>
  <c r="H278" i="19" s="1"/>
  <c r="G277" i="19"/>
  <c r="H277" i="19" s="1"/>
  <c r="G276" i="19"/>
  <c r="H276" i="19" s="1"/>
  <c r="G273" i="19"/>
  <c r="H273" i="19" s="1"/>
  <c r="G272" i="19"/>
  <c r="H272" i="19" s="1"/>
  <c r="G269" i="19"/>
  <c r="H269" i="19" s="1"/>
  <c r="G268" i="19"/>
  <c r="H268" i="19" s="1"/>
  <c r="G267" i="19"/>
  <c r="H267" i="19" s="1"/>
  <c r="G266" i="19"/>
  <c r="H266" i="19" s="1"/>
  <c r="G265" i="19"/>
  <c r="H265" i="19" s="1"/>
  <c r="G264" i="19"/>
  <c r="H264" i="19" s="1"/>
  <c r="G263" i="19"/>
  <c r="H263" i="19" s="1"/>
  <c r="G262" i="19"/>
  <c r="H262" i="19" s="1"/>
  <c r="G261" i="19"/>
  <c r="H261" i="19" s="1"/>
  <c r="G260" i="19"/>
  <c r="H260" i="19" s="1"/>
  <c r="G259" i="19"/>
  <c r="H259" i="19" s="1"/>
  <c r="G258" i="19"/>
  <c r="H258" i="19" s="1"/>
  <c r="G257" i="19"/>
  <c r="H257" i="19" s="1"/>
  <c r="G256" i="19"/>
  <c r="H256" i="19" s="1"/>
  <c r="G253" i="19"/>
  <c r="H253" i="19" s="1"/>
  <c r="G252" i="19"/>
  <c r="H252" i="19" s="1"/>
  <c r="G251" i="19"/>
  <c r="H251" i="19" s="1"/>
  <c r="G250" i="19"/>
  <c r="H250" i="19" s="1"/>
  <c r="G249" i="19"/>
  <c r="H249" i="19" s="1"/>
  <c r="G248" i="19"/>
  <c r="H248" i="19" s="1"/>
  <c r="G247" i="19"/>
  <c r="H247" i="19" s="1"/>
  <c r="G246" i="19"/>
  <c r="H246" i="19" s="1"/>
  <c r="G245" i="19"/>
  <c r="H245" i="19" s="1"/>
  <c r="G244" i="19"/>
  <c r="H244" i="19" s="1"/>
  <c r="G241" i="19"/>
  <c r="H241" i="19" s="1"/>
  <c r="G240" i="19"/>
  <c r="H240" i="19" s="1"/>
  <c r="G239" i="19"/>
  <c r="H239" i="19" s="1"/>
  <c r="G238" i="19"/>
  <c r="H238" i="19" s="1"/>
  <c r="G235" i="19"/>
  <c r="H235" i="19" s="1"/>
  <c r="G234" i="19"/>
  <c r="H234" i="19" s="1"/>
  <c r="G233" i="19"/>
  <c r="H233" i="19" s="1"/>
  <c r="G232" i="19"/>
  <c r="H232" i="19" s="1"/>
  <c r="G231" i="19"/>
  <c r="H231" i="19" s="1"/>
  <c r="G230" i="19"/>
  <c r="H230" i="19" s="1"/>
  <c r="G229" i="19"/>
  <c r="H229" i="19" s="1"/>
  <c r="G228" i="19"/>
  <c r="H228" i="19" s="1"/>
  <c r="G227" i="19"/>
  <c r="H227" i="19" s="1"/>
  <c r="G226" i="19"/>
  <c r="H226" i="19" s="1"/>
  <c r="G224" i="19"/>
  <c r="H224" i="19" s="1"/>
  <c r="G223" i="19"/>
  <c r="H223" i="19" s="1"/>
  <c r="G222" i="19"/>
  <c r="H222" i="19" s="1"/>
  <c r="G221" i="19"/>
  <c r="H221" i="19" s="1"/>
  <c r="G220" i="19"/>
  <c r="H220" i="19" s="1"/>
  <c r="G219" i="19"/>
  <c r="H219" i="19" s="1"/>
  <c r="G218" i="19"/>
  <c r="H218" i="19" s="1"/>
  <c r="G217" i="19"/>
  <c r="H217" i="19" s="1"/>
  <c r="G214" i="19"/>
  <c r="H214" i="19" s="1"/>
  <c r="G213" i="19"/>
  <c r="H213" i="19" s="1"/>
  <c r="G212" i="19"/>
  <c r="H212" i="19" s="1"/>
  <c r="G211" i="19"/>
  <c r="H211" i="19" s="1"/>
  <c r="G210" i="19"/>
  <c r="H210" i="19" s="1"/>
  <c r="G209" i="19"/>
  <c r="H209" i="19" s="1"/>
  <c r="G206" i="19"/>
  <c r="H206" i="19" s="1"/>
  <c r="G205" i="19"/>
  <c r="H205" i="19" s="1"/>
  <c r="G204" i="19"/>
  <c r="H204" i="19" s="1"/>
  <c r="G203" i="19"/>
  <c r="H203" i="19" s="1"/>
  <c r="G202" i="19"/>
  <c r="H202" i="19" s="1"/>
  <c r="G201" i="19"/>
  <c r="H201" i="19" s="1"/>
  <c r="G200" i="19"/>
  <c r="H200" i="19" s="1"/>
  <c r="G199" i="19"/>
  <c r="H199" i="19" s="1"/>
  <c r="G198" i="19"/>
  <c r="H198" i="19" s="1"/>
  <c r="G197" i="19"/>
  <c r="H197" i="19" s="1"/>
  <c r="G195" i="19"/>
  <c r="H195" i="19" s="1"/>
  <c r="G194" i="19"/>
  <c r="H194" i="19" s="1"/>
  <c r="G193" i="19"/>
  <c r="H193" i="19" s="1"/>
  <c r="G190" i="19"/>
  <c r="H190" i="19" s="1"/>
  <c r="G192" i="19"/>
  <c r="H192" i="19" s="1"/>
  <c r="G191" i="19"/>
  <c r="H191" i="19" s="1"/>
  <c r="G187" i="19"/>
  <c r="H187" i="19" s="1"/>
  <c r="G186" i="19"/>
  <c r="H186" i="19" s="1"/>
  <c r="G185" i="19"/>
  <c r="H185" i="19" s="1"/>
  <c r="G184" i="19"/>
  <c r="H184" i="19" s="1"/>
  <c r="G181" i="19"/>
  <c r="H181" i="19" s="1"/>
  <c r="G180" i="19"/>
  <c r="H180" i="19" s="1"/>
  <c r="G179" i="19"/>
  <c r="H179" i="19" s="1"/>
  <c r="G178" i="19"/>
  <c r="H178" i="19" s="1"/>
  <c r="G177" i="19"/>
  <c r="H177" i="19" s="1"/>
  <c r="G176" i="19"/>
  <c r="H176" i="19" s="1"/>
  <c r="G175" i="19"/>
  <c r="H175" i="19" s="1"/>
  <c r="G174" i="19"/>
  <c r="H174" i="19" s="1"/>
  <c r="G173" i="19"/>
  <c r="H173" i="19" s="1"/>
  <c r="G172" i="19"/>
  <c r="H172" i="19" s="1"/>
  <c r="G171" i="19"/>
  <c r="H171" i="19" s="1"/>
  <c r="G169" i="19"/>
  <c r="H169" i="19" s="1"/>
  <c r="G168" i="19"/>
  <c r="H168" i="19" s="1"/>
  <c r="G166" i="19"/>
  <c r="H166" i="19" s="1"/>
  <c r="G165" i="19"/>
  <c r="H165" i="19" s="1"/>
  <c r="G164" i="19"/>
  <c r="H164" i="19" s="1"/>
  <c r="G163" i="19"/>
  <c r="H163" i="19" s="1"/>
  <c r="G162" i="19"/>
  <c r="H162" i="19" s="1"/>
  <c r="G161" i="19"/>
  <c r="H161" i="19" s="1"/>
  <c r="G160" i="19"/>
  <c r="H160" i="19" s="1"/>
  <c r="G159" i="19"/>
  <c r="H159" i="19" s="1"/>
  <c r="G158" i="19"/>
  <c r="H158" i="19" s="1"/>
  <c r="G157" i="19"/>
  <c r="H157" i="19" s="1"/>
  <c r="G156" i="19"/>
  <c r="H156" i="19" s="1"/>
  <c r="G155" i="19"/>
  <c r="H155" i="19" s="1"/>
  <c r="G141" i="19"/>
  <c r="H141" i="19" s="1"/>
  <c r="G154" i="19"/>
  <c r="H154" i="19" s="1"/>
  <c r="G153" i="19"/>
  <c r="H153" i="19" s="1"/>
  <c r="G152" i="19"/>
  <c r="H152" i="19" s="1"/>
  <c r="G151" i="19"/>
  <c r="H151" i="19" s="1"/>
  <c r="G150" i="19"/>
  <c r="H150" i="19" s="1"/>
  <c r="G149" i="19"/>
  <c r="H149" i="19" s="1"/>
  <c r="G148" i="19"/>
  <c r="H148" i="19" s="1"/>
  <c r="G147" i="19"/>
  <c r="H147" i="19" s="1"/>
  <c r="G145" i="19"/>
  <c r="H145" i="19" s="1"/>
  <c r="G144" i="19"/>
  <c r="H144" i="19" s="1"/>
  <c r="G143" i="19"/>
  <c r="H143" i="19" s="1"/>
  <c r="G142" i="19"/>
  <c r="H142" i="19" s="1"/>
  <c r="G140" i="19"/>
  <c r="H140" i="19" s="1"/>
  <c r="G139" i="19"/>
  <c r="H139" i="19" s="1"/>
  <c r="G138" i="19"/>
  <c r="H138" i="19" s="1"/>
  <c r="G137" i="19"/>
  <c r="H137" i="19" s="1"/>
  <c r="G136" i="19"/>
  <c r="H136" i="19" s="1"/>
  <c r="G135" i="19"/>
  <c r="H135" i="19" s="1"/>
  <c r="G134" i="19"/>
  <c r="H134" i="19" s="1"/>
  <c r="G132" i="19"/>
  <c r="H132" i="19" s="1"/>
  <c r="G131" i="19"/>
  <c r="H131" i="19" s="1"/>
  <c r="G130" i="19"/>
  <c r="H130" i="19" s="1"/>
  <c r="G129" i="19"/>
  <c r="H129" i="19" s="1"/>
  <c r="G128" i="19"/>
  <c r="H128" i="19" s="1"/>
  <c r="G127" i="19"/>
  <c r="H127" i="19" s="1"/>
  <c r="G126" i="19"/>
  <c r="H126" i="19" s="1"/>
  <c r="G125" i="19"/>
  <c r="H125" i="19" s="1"/>
  <c r="G123" i="19"/>
  <c r="H123" i="19" s="1"/>
  <c r="G122" i="19"/>
  <c r="H122" i="19" s="1"/>
  <c r="G120" i="19"/>
  <c r="H120" i="19" s="1"/>
  <c r="G119" i="19"/>
  <c r="H119" i="19" s="1"/>
  <c r="G118" i="19"/>
  <c r="H118" i="19" s="1"/>
  <c r="G117" i="19"/>
  <c r="H117" i="19" s="1"/>
  <c r="G115" i="19"/>
  <c r="H115" i="19" s="1"/>
  <c r="G114" i="19"/>
  <c r="H114" i="19" s="1"/>
  <c r="G113" i="19"/>
  <c r="H113" i="19" s="1"/>
  <c r="G112" i="19"/>
  <c r="H112" i="19" s="1"/>
  <c r="G110" i="19"/>
  <c r="H110" i="19" s="1"/>
  <c r="G109" i="19"/>
  <c r="H109" i="19" s="1"/>
  <c r="G108" i="19"/>
  <c r="H108" i="19" s="1"/>
  <c r="G107" i="19"/>
  <c r="H107" i="19" s="1"/>
  <c r="G106" i="19"/>
  <c r="H106" i="19" s="1"/>
  <c r="G105" i="19"/>
  <c r="H105" i="19" s="1"/>
  <c r="G104" i="19"/>
  <c r="H104" i="19" s="1"/>
  <c r="G103" i="19"/>
  <c r="H103" i="19" s="1"/>
  <c r="G102" i="19"/>
  <c r="H102" i="19" s="1"/>
  <c r="G101" i="19"/>
  <c r="H101" i="19" s="1"/>
  <c r="G100" i="19"/>
  <c r="H100" i="19" s="1"/>
  <c r="G99" i="19"/>
  <c r="H99" i="19" s="1"/>
  <c r="G98" i="19"/>
  <c r="H98" i="19" s="1"/>
  <c r="G97" i="19"/>
  <c r="H97" i="19" s="1"/>
  <c r="G96" i="19"/>
  <c r="H96" i="19" s="1"/>
  <c r="G95" i="19"/>
  <c r="H95" i="19" s="1"/>
  <c r="G94" i="19"/>
  <c r="H94" i="19" s="1"/>
  <c r="G93" i="19"/>
  <c r="H93" i="19" s="1"/>
  <c r="G92" i="19"/>
  <c r="H92" i="19" s="1"/>
  <c r="G91" i="19"/>
  <c r="H91" i="19" s="1"/>
  <c r="G90" i="19"/>
  <c r="H90" i="19" s="1"/>
  <c r="G89" i="19"/>
  <c r="H89" i="19" s="1"/>
  <c r="G88" i="19"/>
  <c r="H88" i="19" s="1"/>
  <c r="G87" i="19"/>
  <c r="H87" i="19" s="1"/>
  <c r="G86" i="19"/>
  <c r="H86" i="19" s="1"/>
  <c r="G85" i="19"/>
  <c r="H85" i="19" s="1"/>
  <c r="G84" i="19"/>
  <c r="H84" i="19" s="1"/>
  <c r="G83" i="19"/>
  <c r="H83" i="19" s="1"/>
  <c r="G82" i="19"/>
  <c r="H82" i="19" s="1"/>
  <c r="G81" i="19"/>
  <c r="H81" i="19" s="1"/>
  <c r="G80" i="19"/>
  <c r="H80" i="19" s="1"/>
  <c r="G79" i="19"/>
  <c r="H79" i="19" s="1"/>
  <c r="G78" i="19"/>
  <c r="H78" i="19" s="1"/>
  <c r="G77" i="19"/>
  <c r="H77" i="19" s="1"/>
  <c r="G12" i="19"/>
  <c r="H12" i="19" s="1"/>
  <c r="G23" i="19"/>
  <c r="H23" i="19" s="1"/>
  <c r="G38" i="19"/>
  <c r="H38" i="19" s="1"/>
  <c r="G52" i="19"/>
  <c r="H52" i="19" s="1"/>
  <c r="G76" i="19"/>
  <c r="H76" i="19" s="1"/>
  <c r="G74" i="19"/>
  <c r="H74" i="19" s="1"/>
  <c r="G73" i="19"/>
  <c r="H73" i="19" s="1"/>
  <c r="G72" i="19"/>
  <c r="H72" i="19" s="1"/>
  <c r="G71" i="19"/>
  <c r="H71" i="19" s="1"/>
  <c r="G66" i="19"/>
  <c r="H66" i="19" s="1"/>
  <c r="G65" i="19"/>
  <c r="H65" i="19" s="1"/>
  <c r="G64" i="19"/>
  <c r="H64" i="19" s="1"/>
  <c r="G63" i="19"/>
  <c r="H63" i="19" s="1"/>
  <c r="G61" i="19"/>
  <c r="H61" i="19" s="1"/>
  <c r="G60" i="19"/>
  <c r="H60" i="19" s="1"/>
  <c r="G51" i="19"/>
  <c r="H51" i="19" s="1"/>
  <c r="G50" i="19"/>
  <c r="H50" i="19" s="1"/>
  <c r="G49" i="19"/>
  <c r="H49" i="19" s="1"/>
  <c r="G48" i="19"/>
  <c r="H48" i="19" s="1"/>
  <c r="G47" i="19"/>
  <c r="H47" i="19" s="1"/>
  <c r="G46" i="19"/>
  <c r="H46" i="19" s="1"/>
  <c r="G45" i="19"/>
  <c r="H45" i="19" s="1"/>
  <c r="G41" i="19"/>
  <c r="H41" i="19" s="1"/>
  <c r="G40" i="19"/>
  <c r="H40" i="19" s="1"/>
  <c r="G39" i="19"/>
  <c r="H39" i="19" s="1"/>
  <c r="G37" i="19"/>
  <c r="H37" i="19" s="1"/>
  <c r="G36" i="19"/>
  <c r="H36" i="19" s="1"/>
  <c r="G35" i="19"/>
  <c r="H35" i="19" s="1"/>
  <c r="G34" i="19"/>
  <c r="H34" i="19" s="1"/>
  <c r="G33" i="19"/>
  <c r="H33" i="19" s="1"/>
  <c r="G32" i="19"/>
  <c r="H32" i="19" s="1"/>
  <c r="G31" i="19"/>
  <c r="H31" i="19" s="1"/>
  <c r="G28" i="19"/>
  <c r="H28" i="19" s="1"/>
  <c r="G27" i="19"/>
  <c r="H27" i="19" s="1"/>
  <c r="G24" i="19"/>
  <c r="H24" i="19" s="1"/>
  <c r="G22" i="19"/>
  <c r="H22" i="19" s="1"/>
  <c r="G21" i="19"/>
  <c r="H21" i="19" s="1"/>
  <c r="G20" i="19"/>
  <c r="H20" i="19" s="1"/>
  <c r="G19" i="19"/>
  <c r="H19" i="19" s="1"/>
  <c r="G18" i="19"/>
  <c r="H18" i="19" s="1"/>
  <c r="G17" i="19"/>
  <c r="H17" i="19" s="1"/>
  <c r="G16" i="19"/>
  <c r="H16" i="19" s="1"/>
  <c r="G15" i="19"/>
  <c r="H15" i="19" s="1"/>
  <c r="G14" i="19"/>
  <c r="H14" i="19" s="1"/>
  <c r="G13" i="19"/>
  <c r="H13" i="19" s="1"/>
  <c r="G11" i="19"/>
  <c r="H11" i="19" s="1"/>
  <c r="G10" i="19"/>
  <c r="H10" i="19" s="1"/>
  <c r="G9" i="19"/>
  <c r="H9" i="19" s="1"/>
  <c r="G7" i="19"/>
  <c r="H7" i="19" s="1"/>
  <c r="G6" i="19"/>
  <c r="H6" i="19" s="1"/>
  <c r="G5" i="19"/>
  <c r="H5" i="19" s="1"/>
  <c r="G1579" i="14"/>
  <c r="H1579" i="14" s="1"/>
  <c r="G1576" i="14"/>
  <c r="H1576" i="14" s="1"/>
  <c r="G1574" i="14"/>
  <c r="H1574" i="14" s="1"/>
  <c r="G1570" i="14"/>
  <c r="H1570" i="14" s="1"/>
  <c r="G1566" i="14"/>
  <c r="H1566" i="14" s="1"/>
  <c r="G1565" i="14"/>
  <c r="H1565" i="14" s="1"/>
  <c r="G1563" i="14"/>
  <c r="H1563" i="14" s="1"/>
  <c r="G1562" i="14"/>
  <c r="H1562" i="14" s="1"/>
  <c r="G1560" i="14"/>
  <c r="H1560" i="14" s="1"/>
  <c r="G1558" i="14"/>
  <c r="H1558" i="14" s="1"/>
  <c r="G1556" i="14"/>
  <c r="H1556" i="14" s="1"/>
  <c r="G1554" i="14"/>
  <c r="H1554" i="14" s="1"/>
  <c r="G1553" i="14"/>
  <c r="H1553" i="14" s="1"/>
  <c r="G1551" i="14"/>
  <c r="H1551" i="14" s="1"/>
  <c r="G1547" i="14"/>
  <c r="H1547" i="14" s="1"/>
  <c r="G1543" i="14"/>
  <c r="H1543" i="14" s="1"/>
  <c r="G1541" i="14"/>
  <c r="H1541" i="14" s="1"/>
  <c r="G1539" i="14"/>
  <c r="H1539" i="14" s="1"/>
  <c r="G1538" i="14"/>
  <c r="H1538" i="14" s="1"/>
  <c r="G1537" i="14"/>
  <c r="H1537" i="14" s="1"/>
  <c r="G1536" i="14"/>
  <c r="H1536" i="14" s="1"/>
  <c r="G1535" i="14"/>
  <c r="H1535" i="14" s="1"/>
  <c r="G1534" i="14"/>
  <c r="H1534" i="14" s="1"/>
  <c r="G1533" i="14"/>
  <c r="H1533" i="14" s="1"/>
  <c r="G1532" i="14"/>
  <c r="H1532" i="14" s="1"/>
  <c r="G1531" i="14"/>
  <c r="H1531" i="14" s="1"/>
  <c r="G1528" i="14"/>
  <c r="H1528" i="14" s="1"/>
  <c r="G1529" i="14"/>
  <c r="H1529" i="14" s="1"/>
  <c r="G1527" i="14"/>
  <c r="H1527" i="14" s="1"/>
  <c r="G1526" i="14"/>
  <c r="H1526" i="14" s="1"/>
  <c r="G1525" i="14"/>
  <c r="H1525" i="14" s="1"/>
  <c r="G1524" i="14"/>
  <c r="H1524" i="14" s="1"/>
  <c r="G1522" i="14"/>
  <c r="H1522" i="14" s="1"/>
  <c r="G1521" i="14"/>
  <c r="H1521" i="14" s="1"/>
  <c r="G1519" i="14"/>
  <c r="H1519" i="14" s="1"/>
  <c r="G1518" i="14"/>
  <c r="H1518" i="14" s="1"/>
  <c r="G1516" i="14"/>
  <c r="H1516" i="14" s="1"/>
  <c r="D56" i="21"/>
  <c r="D55" i="21"/>
  <c r="D54" i="21"/>
  <c r="D53" i="21"/>
  <c r="D52" i="21"/>
  <c r="D51" i="21"/>
  <c r="D50" i="21"/>
  <c r="D56" i="20" l="1"/>
  <c r="D55" i="20"/>
  <c r="D54" i="20"/>
  <c r="D53" i="20"/>
  <c r="D52" i="20"/>
  <c r="D51" i="20"/>
  <c r="D50" i="20"/>
  <c r="G1515" i="14" l="1"/>
  <c r="H1515" i="14" s="1"/>
  <c r="G1514" i="14"/>
  <c r="H1514" i="14" s="1"/>
  <c r="G1512" i="14"/>
  <c r="H1512" i="14" s="1"/>
  <c r="G1509" i="14"/>
  <c r="H1509" i="14" s="1"/>
  <c r="G1504" i="14"/>
  <c r="H1504" i="14" s="1"/>
  <c r="G1499" i="14"/>
  <c r="H1499" i="14" s="1"/>
  <c r="G1494" i="14"/>
  <c r="H1494" i="14" s="1"/>
  <c r="G1489" i="14"/>
  <c r="H1489" i="14" s="1"/>
  <c r="G1484" i="14"/>
  <c r="H1484" i="14" s="1"/>
  <c r="G1481" i="14"/>
  <c r="H1481" i="14" s="1"/>
  <c r="G1478" i="14"/>
  <c r="H1478" i="14" s="1"/>
  <c r="G1476" i="14"/>
  <c r="H1476" i="14" s="1"/>
  <c r="G1471" i="14"/>
  <c r="H1471" i="14" s="1"/>
  <c r="G1468" i="14"/>
  <c r="H1468" i="14" s="1"/>
  <c r="G1463" i="14"/>
  <c r="H1463" i="14" s="1"/>
  <c r="G1460" i="14"/>
  <c r="H1460" i="14" s="1"/>
  <c r="G1457" i="14"/>
  <c r="H1457" i="14" s="1"/>
  <c r="G1456" i="14"/>
  <c r="H1456" i="14" s="1"/>
  <c r="G1455" i="14"/>
  <c r="H1455" i="14" s="1"/>
  <c r="G1450" i="14"/>
  <c r="H1450" i="14" s="1"/>
  <c r="G1445" i="14"/>
  <c r="H1445" i="14" s="1"/>
  <c r="G1440" i="14"/>
  <c r="H1440" i="14" s="1"/>
  <c r="G1435" i="14"/>
  <c r="H1435" i="14" s="1"/>
  <c r="G1430" i="14"/>
  <c r="H1430" i="14" s="1"/>
  <c r="G1425" i="14"/>
  <c r="H1425" i="14" s="1"/>
  <c r="G1420" i="14"/>
  <c r="H1420" i="14" s="1"/>
  <c r="G1415" i="14"/>
  <c r="H1415" i="14" s="1"/>
  <c r="G1414" i="14"/>
  <c r="H1414" i="14" s="1"/>
  <c r="G1412" i="14"/>
  <c r="H1412" i="14" s="1"/>
  <c r="G1409" i="14"/>
  <c r="H1409" i="14" s="1"/>
  <c r="G1405" i="14"/>
  <c r="H1405" i="14" s="1"/>
  <c r="G1401" i="14"/>
  <c r="H1401" i="14" s="1"/>
  <c r="G1397" i="14"/>
  <c r="H1397" i="14" s="1"/>
  <c r="G1395" i="14"/>
  <c r="H1395" i="14" s="1"/>
  <c r="G1393" i="14"/>
  <c r="H1393" i="14" s="1"/>
  <c r="G1391" i="14"/>
  <c r="H1391" i="14" s="1"/>
  <c r="G1387" i="14"/>
  <c r="H1387" i="14" s="1"/>
  <c r="G1383" i="14"/>
  <c r="H1383" i="14" s="1"/>
  <c r="G1382" i="14"/>
  <c r="H1382" i="14" s="1"/>
  <c r="G1380" i="14"/>
  <c r="H1380" i="14" s="1"/>
  <c r="G1377" i="14"/>
  <c r="H1377" i="14" s="1"/>
  <c r="G1376" i="14"/>
  <c r="H1376" i="14" s="1"/>
  <c r="G1374" i="14"/>
  <c r="H1374" i="14" s="1"/>
  <c r="G1371" i="14"/>
  <c r="H1371" i="14" s="1"/>
  <c r="G1370" i="14"/>
  <c r="H1370" i="14" s="1"/>
  <c r="G1367" i="14"/>
  <c r="H1367" i="14" s="1"/>
  <c r="G1365" i="14"/>
  <c r="H1365" i="14" s="1"/>
  <c r="G1362" i="14"/>
  <c r="H1362" i="14" s="1"/>
  <c r="G1359" i="14"/>
  <c r="H1359" i="14" s="1"/>
  <c r="G1356" i="14"/>
  <c r="H1356" i="14" s="1"/>
  <c r="G1353" i="14"/>
  <c r="H1353" i="14" s="1"/>
  <c r="G1352" i="14"/>
  <c r="H1352" i="14" s="1"/>
  <c r="G1351" i="14"/>
  <c r="H1351" i="14" s="1"/>
  <c r="G1349" i="14"/>
  <c r="H1349" i="14" s="1"/>
  <c r="G1348" i="14"/>
  <c r="H1348" i="14" s="1"/>
  <c r="G1344" i="14"/>
  <c r="H1344" i="14" s="1"/>
  <c r="G1340" i="14"/>
  <c r="H1340" i="14" s="1"/>
  <c r="G1336" i="14"/>
  <c r="H1336" i="14" s="1"/>
  <c r="G1332" i="14"/>
  <c r="H1332" i="14" s="1"/>
  <c r="G1329" i="14"/>
  <c r="H1329" i="14" s="1"/>
  <c r="G1326" i="14"/>
  <c r="H1326" i="14" s="1"/>
  <c r="G1324" i="14"/>
  <c r="H1324" i="14" s="1"/>
  <c r="G1320" i="14"/>
  <c r="H1320" i="14" s="1"/>
  <c r="G1317" i="14"/>
  <c r="H1317" i="14" s="1"/>
  <c r="G1314" i="14"/>
  <c r="H1314" i="14" s="1"/>
  <c r="G1311" i="14"/>
  <c r="H1311" i="14" s="1"/>
  <c r="G1308" i="14"/>
  <c r="H1308" i="14" s="1"/>
  <c r="G1305" i="14"/>
  <c r="H1305" i="14" s="1"/>
  <c r="G1303" i="14"/>
  <c r="H1303" i="14" s="1"/>
  <c r="G1302" i="14"/>
  <c r="H1302" i="14" s="1"/>
  <c r="G1300" i="14"/>
  <c r="H1300" i="14" s="1"/>
  <c r="G1297" i="14"/>
  <c r="H1297" i="14" s="1"/>
  <c r="G1295" i="14"/>
  <c r="H1295" i="14" s="1"/>
  <c r="G1294" i="14"/>
  <c r="H1294" i="14" s="1"/>
  <c r="G1291" i="14"/>
  <c r="H1291" i="14" s="1"/>
  <c r="G1289" i="14"/>
  <c r="H1289" i="14" s="1"/>
  <c r="G1287" i="14"/>
  <c r="H1287" i="14" s="1"/>
  <c r="G1285" i="14"/>
  <c r="H1285" i="14" s="1"/>
  <c r="G1281" i="14"/>
  <c r="H1281" i="14" s="1"/>
  <c r="G1278" i="14"/>
  <c r="H1278" i="14" s="1"/>
  <c r="G1277" i="14"/>
  <c r="H1277" i="14" s="1"/>
  <c r="G1276" i="14"/>
  <c r="H1276" i="14" s="1"/>
  <c r="G1275" i="14"/>
  <c r="H1275" i="14" s="1"/>
  <c r="G1274" i="14"/>
  <c r="H1274" i="14" s="1"/>
  <c r="G1273" i="14"/>
  <c r="H1273" i="14" s="1"/>
  <c r="G1271" i="14"/>
  <c r="H1271" i="14" s="1"/>
  <c r="G1269" i="14"/>
  <c r="H1269" i="14" s="1"/>
  <c r="G1267" i="14"/>
  <c r="H1267" i="14" s="1"/>
  <c r="G1265" i="14"/>
  <c r="H1265" i="14" s="1"/>
  <c r="G1264" i="14"/>
  <c r="H1264" i="14" s="1"/>
  <c r="G1263" i="14"/>
  <c r="H1263" i="14" s="1"/>
  <c r="G1259" i="14"/>
  <c r="H1259" i="14" s="1"/>
  <c r="G1256" i="14"/>
  <c r="H1256" i="14" s="1"/>
  <c r="G1252" i="14"/>
  <c r="H1252" i="14" s="1"/>
  <c r="G1250" i="14"/>
  <c r="H1250" i="14" s="1"/>
  <c r="G1249" i="14"/>
  <c r="H1249" i="14" s="1"/>
  <c r="G1247" i="14"/>
  <c r="H1247" i="14" s="1"/>
  <c r="G1244" i="14"/>
  <c r="H1244" i="14" s="1"/>
  <c r="G1242" i="14"/>
  <c r="H1242" i="14" s="1"/>
  <c r="G1241" i="14"/>
  <c r="H1241" i="14" s="1"/>
  <c r="G1240" i="14"/>
  <c r="H1240" i="14" s="1"/>
  <c r="G1239" i="14"/>
  <c r="H1239" i="14" s="1"/>
  <c r="G1236" i="14"/>
  <c r="H1236" i="14" s="1"/>
  <c r="G1235" i="14"/>
  <c r="H1235" i="14" s="1"/>
  <c r="G1233" i="14"/>
  <c r="H1233" i="14" s="1"/>
  <c r="G1231" i="14"/>
  <c r="H1231" i="14" s="1"/>
  <c r="G1230" i="14"/>
  <c r="H1230" i="14" s="1"/>
  <c r="G1226" i="14"/>
  <c r="H1226" i="14" s="1"/>
  <c r="G1222" i="14"/>
  <c r="H1222" i="14" s="1"/>
  <c r="G1218" i="14"/>
  <c r="H1218" i="14" s="1"/>
  <c r="G1217" i="14"/>
  <c r="H1217" i="14" s="1"/>
  <c r="G1216" i="14"/>
  <c r="H1216" i="14" s="1"/>
  <c r="G1213" i="14"/>
  <c r="H1213" i="14" s="1"/>
  <c r="G1210" i="14"/>
  <c r="H1210" i="14" s="1"/>
  <c r="G1207" i="14"/>
  <c r="H1207" i="14" s="1"/>
  <c r="G1206" i="14"/>
  <c r="H1206" i="14" s="1"/>
  <c r="G1200" i="14"/>
  <c r="H1200" i="14" s="1"/>
  <c r="G1197" i="14"/>
  <c r="H1197" i="14" s="1"/>
  <c r="G1196" i="14"/>
  <c r="H1196" i="14" s="1"/>
  <c r="G1193" i="14"/>
  <c r="H1193" i="14" s="1"/>
  <c r="G1190" i="14"/>
  <c r="H1190" i="14" s="1"/>
  <c r="G1187" i="14"/>
  <c r="H1187" i="14" s="1"/>
  <c r="G1182" i="14"/>
  <c r="H1182" i="14" s="1"/>
  <c r="G1177" i="14"/>
  <c r="H1177" i="14" s="1"/>
  <c r="G1174" i="14"/>
  <c r="H1174" i="14" s="1"/>
  <c r="G1171" i="14"/>
  <c r="H1171" i="14" s="1"/>
  <c r="G1169" i="14"/>
  <c r="H1169" i="14" s="1"/>
  <c r="G1165" i="14"/>
  <c r="H1165" i="14" s="1"/>
  <c r="G1161" i="14"/>
  <c r="H1161" i="14" s="1"/>
  <c r="G1157" i="14"/>
  <c r="H1157" i="14" s="1"/>
  <c r="G1155" i="14"/>
  <c r="H1155" i="14" s="1"/>
  <c r="G1151" i="14"/>
  <c r="H1151" i="14" s="1"/>
  <c r="G1150" i="14"/>
  <c r="H1150" i="14" s="1"/>
  <c r="G1148" i="14"/>
  <c r="H1148" i="14" s="1"/>
  <c r="G1144" i="14"/>
  <c r="H1144" i="14" s="1"/>
  <c r="G1140" i="14"/>
  <c r="H1140" i="14" s="1"/>
  <c r="G1136" i="14"/>
  <c r="H1136" i="14" s="1"/>
  <c r="G1135" i="14"/>
  <c r="H1135" i="14" s="1"/>
  <c r="G1131" i="14"/>
  <c r="H1131" i="14" s="1"/>
  <c r="G1127" i="14"/>
  <c r="H1127" i="14" s="1"/>
  <c r="G1123" i="14"/>
  <c r="H1123" i="14" s="1"/>
  <c r="G1122" i="14"/>
  <c r="H1122" i="14" s="1"/>
  <c r="G1120" i="14"/>
  <c r="H1120" i="14" s="1"/>
  <c r="G1118" i="14"/>
  <c r="H1118" i="14" s="1"/>
  <c r="G1115" i="14"/>
  <c r="H1115" i="14" s="1"/>
  <c r="G1112" i="14"/>
  <c r="H1112" i="14" s="1"/>
  <c r="G1111" i="14"/>
  <c r="H1111" i="14" s="1"/>
  <c r="G1110" i="14"/>
  <c r="H1110" i="14" s="1"/>
  <c r="G1108" i="14"/>
  <c r="H1108" i="14" s="1"/>
  <c r="G1104" i="14"/>
  <c r="H1104" i="14" s="1"/>
  <c r="G1103" i="14"/>
  <c r="H1103" i="14" s="1"/>
  <c r="G1102" i="14"/>
  <c r="H1102" i="14" s="1"/>
  <c r="G1099" i="14"/>
  <c r="H1099" i="14" s="1"/>
  <c r="G1098" i="14"/>
  <c r="H1098" i="14" s="1"/>
  <c r="G1096" i="14"/>
  <c r="H1096" i="14" s="1"/>
  <c r="G1093" i="14"/>
  <c r="H1093" i="14" s="1"/>
  <c r="G1089" i="14"/>
  <c r="H1089" i="14" s="1"/>
  <c r="G1085" i="14"/>
  <c r="H1085" i="14" s="1"/>
  <c r="G1083" i="14"/>
  <c r="H1083" i="14" s="1"/>
  <c r="G1081" i="14"/>
  <c r="H1081" i="14" s="1"/>
  <c r="G1078" i="14"/>
  <c r="H1078" i="14" s="1"/>
  <c r="G1075" i="14"/>
  <c r="H1075" i="14" s="1"/>
  <c r="G1073" i="14"/>
  <c r="H1073" i="14" s="1"/>
  <c r="G1070" i="14"/>
  <c r="H1070" i="14" s="1"/>
  <c r="G1068" i="14"/>
  <c r="H1068" i="14" s="1"/>
  <c r="G1066" i="14"/>
  <c r="H1066" i="14" s="1"/>
  <c r="G1062" i="14"/>
  <c r="H1062" i="14" s="1"/>
  <c r="G1058" i="14"/>
  <c r="H1058" i="14" s="1"/>
  <c r="G1054" i="14"/>
  <c r="H1054" i="14" s="1"/>
  <c r="G1053" i="14"/>
  <c r="H1053" i="14" s="1"/>
  <c r="G1052" i="14"/>
  <c r="H1052" i="14" s="1"/>
  <c r="G1051" i="14"/>
  <c r="H1051" i="14" s="1"/>
  <c r="G1050" i="14"/>
  <c r="H1050" i="14" s="1"/>
  <c r="G1046" i="14"/>
  <c r="H1046" i="14" s="1"/>
  <c r="G1042" i="14"/>
  <c r="H1042" i="14" s="1"/>
  <c r="G1038" i="14"/>
  <c r="H1038" i="14" s="1"/>
  <c r="G1034" i="14"/>
  <c r="H1034" i="14" s="1"/>
  <c r="G1029" i="14"/>
  <c r="H1029" i="14" s="1"/>
  <c r="G1024" i="14"/>
  <c r="H1024" i="14" s="1"/>
  <c r="G1022" i="14"/>
  <c r="H1022" i="14" s="1"/>
  <c r="G1019" i="14"/>
  <c r="H1019" i="14" s="1"/>
  <c r="G1016" i="14"/>
  <c r="H1016" i="14" s="1"/>
  <c r="G1012" i="14"/>
  <c r="H1012" i="14" s="1"/>
  <c r="G1008" i="14"/>
  <c r="H1008" i="14" s="1"/>
  <c r="G1003" i="14"/>
  <c r="H1003" i="14" s="1"/>
  <c r="G999" i="14"/>
  <c r="H999" i="14" s="1"/>
  <c r="G994" i="14"/>
  <c r="H994" i="14" s="1"/>
  <c r="G991" i="14"/>
  <c r="H991" i="14" s="1"/>
  <c r="G987" i="14"/>
  <c r="H987" i="14" s="1"/>
  <c r="G984" i="14"/>
  <c r="H984" i="14" s="1"/>
  <c r="G982" i="14"/>
  <c r="H982" i="14" s="1"/>
  <c r="G976" i="14"/>
  <c r="H976" i="14" s="1"/>
  <c r="G972" i="14"/>
  <c r="H972" i="14" s="1"/>
  <c r="G968" i="14"/>
  <c r="H968" i="14" s="1"/>
  <c r="G967" i="14"/>
  <c r="H967" i="14" s="1"/>
  <c r="G966" i="14"/>
  <c r="H966" i="14" s="1"/>
  <c r="G965" i="14"/>
  <c r="H965" i="14" s="1"/>
  <c r="G964" i="14"/>
  <c r="H964" i="14" s="1"/>
  <c r="G963" i="14"/>
  <c r="H963" i="14" s="1"/>
  <c r="G962" i="14"/>
  <c r="H962" i="14" s="1"/>
  <c r="G961" i="14"/>
  <c r="H961" i="14" s="1"/>
  <c r="G959" i="14"/>
  <c r="H959" i="14" s="1"/>
  <c r="G955" i="14"/>
  <c r="H955" i="14" s="1"/>
  <c r="G950" i="14"/>
  <c r="H950" i="14" s="1"/>
  <c r="G946" i="14"/>
  <c r="H946" i="14" s="1"/>
  <c r="G942" i="14"/>
  <c r="H942" i="14" s="1"/>
  <c r="G938" i="14"/>
  <c r="H938" i="14" s="1"/>
  <c r="G934" i="14"/>
  <c r="H934" i="14" s="1"/>
  <c r="G931" i="14"/>
  <c r="H931" i="14" s="1"/>
  <c r="G927" i="14"/>
  <c r="H927" i="14" s="1"/>
  <c r="G924" i="14"/>
  <c r="H924" i="14" s="1"/>
  <c r="G920" i="14"/>
  <c r="H920" i="14" s="1"/>
  <c r="G917" i="14"/>
  <c r="H917" i="14" s="1"/>
  <c r="G913" i="14"/>
  <c r="H913" i="14" s="1"/>
  <c r="G909" i="14"/>
  <c r="H909" i="14" s="1"/>
  <c r="G905" i="14"/>
  <c r="H905" i="14" s="1"/>
  <c r="G901" i="14"/>
  <c r="H901" i="14" s="1"/>
  <c r="G827" i="14"/>
  <c r="H827" i="14" s="1"/>
  <c r="G822" i="14"/>
  <c r="H822" i="14" s="1"/>
  <c r="G821" i="14"/>
  <c r="H821" i="14" s="1"/>
  <c r="G897" i="14"/>
  <c r="H897" i="14" s="1"/>
  <c r="G896" i="14"/>
  <c r="H896" i="14" s="1"/>
  <c r="G895" i="14"/>
  <c r="H895" i="14" s="1"/>
  <c r="G893" i="14"/>
  <c r="H893" i="14" s="1"/>
  <c r="G890" i="14"/>
  <c r="H890" i="14" s="1"/>
  <c r="G886" i="14"/>
  <c r="H886" i="14" s="1"/>
  <c r="G882" i="14"/>
  <c r="H882" i="14" s="1"/>
  <c r="G879" i="14"/>
  <c r="H879" i="14" s="1"/>
  <c r="G877" i="14"/>
  <c r="H877" i="14" s="1"/>
  <c r="G873" i="14"/>
  <c r="H873" i="14" s="1"/>
  <c r="G870" i="14"/>
  <c r="H870" i="14" s="1"/>
  <c r="G867" i="14"/>
  <c r="H867" i="14" s="1"/>
  <c r="G864" i="14"/>
  <c r="H864" i="14" s="1"/>
  <c r="G861" i="14"/>
  <c r="H861" i="14" s="1"/>
  <c r="G860" i="14"/>
  <c r="H860" i="14" s="1"/>
  <c r="G859" i="14"/>
  <c r="H859" i="14" s="1"/>
  <c r="G856" i="14"/>
  <c r="H856" i="14" s="1"/>
  <c r="G855" i="14"/>
  <c r="H855" i="14" s="1"/>
  <c r="G851" i="14"/>
  <c r="H851" i="14" s="1"/>
  <c r="G848" i="14"/>
  <c r="H848" i="14" s="1"/>
  <c r="G843" i="14"/>
  <c r="H843" i="14" s="1"/>
  <c r="G838" i="14"/>
  <c r="H838" i="14" s="1"/>
  <c r="G833" i="14"/>
  <c r="H833" i="14" s="1"/>
  <c r="G832" i="14"/>
  <c r="H832" i="14" s="1"/>
  <c r="G820" i="14"/>
  <c r="H820" i="14" s="1"/>
  <c r="G815" i="14"/>
  <c r="H815" i="14" s="1"/>
  <c r="G812" i="14"/>
  <c r="H812" i="14" s="1"/>
  <c r="G805" i="14"/>
  <c r="H805" i="14" s="1"/>
  <c r="G803" i="14"/>
  <c r="H803" i="14" s="1"/>
  <c r="G798" i="14"/>
  <c r="H798" i="14" s="1"/>
  <c r="G793" i="14"/>
  <c r="H793" i="14" s="1"/>
  <c r="G792" i="14"/>
  <c r="H792" i="14" s="1"/>
  <c r="G790" i="14"/>
  <c r="H790" i="14" s="1"/>
  <c r="G788" i="14"/>
  <c r="H788" i="14" s="1"/>
  <c r="G787" i="14"/>
  <c r="H787" i="14" s="1"/>
  <c r="G786" i="14"/>
  <c r="H786" i="14" s="1"/>
  <c r="G785" i="14"/>
  <c r="H785" i="14" s="1"/>
  <c r="G784" i="14"/>
  <c r="H784" i="14" s="1"/>
  <c r="G783" i="14"/>
  <c r="H783" i="14" s="1"/>
  <c r="G782" i="14"/>
  <c r="H782" i="14" s="1"/>
  <c r="G781" i="14"/>
  <c r="H781" i="14" s="1"/>
  <c r="G779" i="14"/>
  <c r="H779" i="14" s="1"/>
  <c r="G776" i="14"/>
  <c r="H776" i="14" s="1"/>
  <c r="G775" i="14"/>
  <c r="H775" i="14" s="1"/>
  <c r="G774" i="14"/>
  <c r="H774" i="14" s="1"/>
  <c r="G773" i="14"/>
  <c r="H773" i="14" s="1"/>
  <c r="G772" i="14"/>
  <c r="H772" i="14" s="1"/>
  <c r="G771" i="14"/>
  <c r="H771" i="14" s="1"/>
  <c r="G770" i="14"/>
  <c r="H770" i="14" s="1"/>
  <c r="G769" i="14"/>
  <c r="H769" i="14" s="1"/>
  <c r="G768" i="14"/>
  <c r="H768" i="14" s="1"/>
  <c r="G767" i="14"/>
  <c r="H767" i="14" s="1"/>
  <c r="G764" i="14"/>
  <c r="H764" i="14" s="1"/>
  <c r="G763" i="14"/>
  <c r="H763" i="14" s="1"/>
  <c r="G760" i="14"/>
  <c r="H760" i="14" s="1"/>
  <c r="G759" i="14"/>
  <c r="H759" i="14" s="1"/>
  <c r="G756" i="14"/>
  <c r="H756" i="14" s="1"/>
  <c r="G755" i="14"/>
  <c r="H755" i="14" s="1"/>
  <c r="G754" i="14"/>
  <c r="H754" i="14" s="1"/>
  <c r="G753" i="14"/>
  <c r="H753" i="14" s="1"/>
  <c r="G752" i="14"/>
  <c r="H752" i="14" s="1"/>
  <c r="G751" i="14"/>
  <c r="H751" i="14" s="1"/>
  <c r="G750" i="14"/>
  <c r="H750" i="14" s="1"/>
  <c r="G749" i="14"/>
  <c r="H749" i="14" s="1"/>
  <c r="G748" i="14"/>
  <c r="H748" i="14" s="1"/>
  <c r="G747" i="14"/>
  <c r="H747" i="14" s="1"/>
  <c r="G744" i="14"/>
  <c r="H744" i="14" s="1"/>
  <c r="G743" i="14"/>
  <c r="H743" i="14" s="1"/>
  <c r="G742" i="14"/>
  <c r="H742" i="14" s="1"/>
  <c r="G741" i="14"/>
  <c r="H741" i="14" s="1"/>
  <c r="G740" i="14"/>
  <c r="H740" i="14" s="1"/>
  <c r="G739" i="14"/>
  <c r="H739" i="14" s="1"/>
  <c r="G737" i="14"/>
  <c r="H737" i="14" s="1"/>
  <c r="G736" i="14"/>
  <c r="H736" i="14" s="1"/>
  <c r="G735" i="14"/>
  <c r="H735" i="14" s="1"/>
  <c r="G734" i="14"/>
  <c r="H734" i="14" s="1"/>
  <c r="G733" i="14"/>
  <c r="H733" i="14" s="1"/>
  <c r="G732" i="14"/>
  <c r="H732" i="14" s="1"/>
  <c r="G731" i="14"/>
  <c r="H731" i="14" s="1"/>
  <c r="G730" i="14"/>
  <c r="H730" i="14" s="1"/>
  <c r="G729" i="14"/>
  <c r="H729" i="14" s="1"/>
  <c r="G728" i="14"/>
  <c r="H728" i="14" s="1"/>
  <c r="G727" i="14"/>
  <c r="H727" i="14" s="1"/>
  <c r="G726" i="14"/>
  <c r="H726" i="14" s="1"/>
  <c r="G724" i="14"/>
  <c r="H724" i="14" s="1"/>
  <c r="G723" i="14"/>
  <c r="H723" i="14" s="1"/>
  <c r="G722" i="14"/>
  <c r="H722" i="14" s="1"/>
  <c r="G721" i="14"/>
  <c r="H721" i="14" s="1"/>
  <c r="G720" i="14"/>
  <c r="H720" i="14" s="1"/>
  <c r="G719" i="14"/>
  <c r="H719" i="14" s="1"/>
  <c r="G718" i="14"/>
  <c r="H718" i="14" s="1"/>
  <c r="G717" i="14"/>
  <c r="H717" i="14" s="1"/>
  <c r="G716" i="14"/>
  <c r="H716" i="14" s="1"/>
  <c r="G715" i="14"/>
  <c r="H715" i="14" s="1"/>
  <c r="G714" i="14"/>
  <c r="H714" i="14" s="1"/>
  <c r="G713" i="14"/>
  <c r="H713" i="14" s="1"/>
  <c r="G712" i="14"/>
  <c r="H712" i="14" s="1"/>
  <c r="G711" i="14"/>
  <c r="H711" i="14" s="1"/>
  <c r="G710" i="14"/>
  <c r="H710" i="14" s="1"/>
  <c r="G709" i="14"/>
  <c r="H709" i="14" s="1"/>
  <c r="G706" i="14"/>
  <c r="H706" i="14" s="1"/>
  <c r="G705" i="14"/>
  <c r="H705" i="14" s="1"/>
  <c r="G702" i="14"/>
  <c r="H702" i="14" s="1"/>
  <c r="G701" i="14"/>
  <c r="H701" i="14" s="1"/>
  <c r="G697" i="14"/>
  <c r="H697" i="14" s="1"/>
  <c r="G698" i="14"/>
  <c r="H698" i="14" s="1"/>
  <c r="G696" i="14"/>
  <c r="H696" i="14" s="1"/>
  <c r="M940" i="4"/>
  <c r="N940" i="4" s="1"/>
  <c r="M939" i="4"/>
  <c r="N939" i="4" s="1"/>
  <c r="M873" i="4"/>
  <c r="N873" i="4" s="1"/>
  <c r="M872" i="4"/>
  <c r="N872" i="4" s="1"/>
  <c r="M863" i="4"/>
  <c r="N863" i="4" s="1"/>
  <c r="M862" i="4"/>
  <c r="N862" i="4" s="1"/>
  <c r="G813" i="4"/>
  <c r="M814" i="4"/>
  <c r="N814" i="4" s="1"/>
  <c r="M813" i="4"/>
  <c r="N813" i="4" s="1"/>
  <c r="M812" i="4"/>
  <c r="N812" i="4" s="1"/>
  <c r="M811" i="4"/>
  <c r="N811" i="4" s="1"/>
  <c r="M800" i="4"/>
  <c r="N800" i="4" s="1"/>
  <c r="M799" i="4"/>
  <c r="N799" i="4" s="1"/>
  <c r="M798" i="4"/>
  <c r="N798" i="4" s="1"/>
  <c r="M797" i="4"/>
  <c r="N797" i="4" s="1"/>
  <c r="M796" i="4"/>
  <c r="N796" i="4" s="1"/>
  <c r="M793" i="4"/>
  <c r="N793" i="4" s="1"/>
  <c r="M786" i="4"/>
  <c r="N786" i="4" s="1"/>
  <c r="M783" i="4"/>
  <c r="N783" i="4" s="1"/>
  <c r="M772" i="4"/>
  <c r="N772" i="4" s="1"/>
  <c r="M769" i="4"/>
  <c r="N769" i="4" s="1"/>
  <c r="M584" i="4"/>
  <c r="N584" i="4" s="1"/>
  <c r="M583" i="4"/>
  <c r="N583" i="4" s="1"/>
  <c r="M500" i="4"/>
  <c r="N500" i="4" s="1"/>
  <c r="M499" i="4"/>
  <c r="N499" i="4" s="1"/>
  <c r="M332" i="4"/>
  <c r="N332" i="4" s="1"/>
  <c r="M328" i="4"/>
  <c r="N328" i="4" s="1"/>
  <c r="M320" i="4"/>
  <c r="N320" i="4" s="1"/>
  <c r="M317" i="4"/>
  <c r="N317" i="4" s="1"/>
  <c r="M309" i="4"/>
  <c r="N309" i="4" s="1"/>
  <c r="M306" i="4"/>
  <c r="N306" i="4" s="1"/>
  <c r="M305" i="4"/>
  <c r="N305" i="4" s="1"/>
  <c r="M304" i="4"/>
  <c r="N304" i="4" s="1"/>
  <c r="M300" i="4"/>
  <c r="N300" i="4" s="1"/>
  <c r="M289" i="4"/>
  <c r="N289" i="4" s="1"/>
  <c r="M288" i="4"/>
  <c r="N288" i="4" s="1"/>
  <c r="M279" i="4"/>
  <c r="N279" i="4" s="1"/>
  <c r="M270" i="4"/>
  <c r="N270" i="4" s="1"/>
  <c r="M264" i="4"/>
  <c r="N264" i="4" s="1"/>
  <c r="G695" i="14" l="1"/>
  <c r="H695" i="14" s="1"/>
  <c r="G694" i="14"/>
  <c r="H694" i="14" s="1"/>
  <c r="G693" i="14"/>
  <c r="H693" i="14" s="1"/>
  <c r="G692" i="14"/>
  <c r="H692" i="14" s="1"/>
  <c r="G691" i="14"/>
  <c r="G690" i="14"/>
  <c r="H690" i="14" s="1"/>
  <c r="G689" i="14"/>
  <c r="H689" i="14" s="1"/>
  <c r="G686" i="14"/>
  <c r="H686" i="14" s="1"/>
  <c r="G685" i="14"/>
  <c r="H685" i="14" s="1"/>
  <c r="G682" i="14"/>
  <c r="H682" i="14" s="1"/>
  <c r="G681" i="14"/>
  <c r="H681" i="14" s="1"/>
  <c r="G678" i="14"/>
  <c r="H678" i="14" s="1"/>
  <c r="G677" i="14"/>
  <c r="H677" i="14" s="1"/>
  <c r="G674" i="14"/>
  <c r="H674" i="14" s="1"/>
  <c r="G673" i="14"/>
  <c r="H673" i="14" s="1"/>
  <c r="G670" i="14"/>
  <c r="H670" i="14" s="1"/>
  <c r="G669" i="14"/>
  <c r="H669" i="14" s="1"/>
  <c r="G668" i="14"/>
  <c r="H668" i="14" s="1"/>
  <c r="G667" i="14"/>
  <c r="H667" i="14" s="1"/>
  <c r="G664" i="14"/>
  <c r="H664" i="14" s="1"/>
  <c r="G663" i="14"/>
  <c r="H663" i="14" s="1"/>
  <c r="G662" i="14"/>
  <c r="H662" i="14" s="1"/>
  <c r="G661" i="14"/>
  <c r="H661" i="14" s="1"/>
  <c r="G658" i="14"/>
  <c r="H658" i="14" s="1"/>
  <c r="G657" i="14"/>
  <c r="H657" i="14" s="1"/>
  <c r="G656" i="14"/>
  <c r="H656" i="14" s="1"/>
  <c r="G655" i="14"/>
  <c r="H655" i="14" s="1"/>
  <c r="G652" i="14"/>
  <c r="H652" i="14" s="1"/>
  <c r="G651" i="14"/>
  <c r="H651" i="14" s="1"/>
  <c r="G650" i="14"/>
  <c r="H650" i="14" s="1"/>
  <c r="G649" i="14"/>
  <c r="H649" i="14" s="1"/>
  <c r="G648" i="14"/>
  <c r="H648" i="14" s="1"/>
  <c r="G647" i="14"/>
  <c r="H647" i="14" s="1"/>
  <c r="G646" i="14"/>
  <c r="H646" i="14" s="1"/>
  <c r="G645" i="14"/>
  <c r="H645" i="14" s="1"/>
  <c r="G642" i="14"/>
  <c r="H642" i="14" s="1"/>
  <c r="G641" i="14"/>
  <c r="H641" i="14" s="1"/>
  <c r="G638" i="14"/>
  <c r="H638" i="14" s="1"/>
  <c r="G637" i="14"/>
  <c r="H637" i="14" s="1"/>
  <c r="G636" i="14"/>
  <c r="H636" i="14" s="1"/>
  <c r="G635" i="14"/>
  <c r="H635" i="14" s="1"/>
  <c r="G634" i="14"/>
  <c r="H634" i="14" s="1"/>
  <c r="G633" i="14"/>
  <c r="H633" i="14" s="1"/>
  <c r="G632" i="14"/>
  <c r="H632" i="14" s="1"/>
  <c r="G631" i="14"/>
  <c r="H631" i="14" s="1"/>
  <c r="G630" i="14"/>
  <c r="H630" i="14" s="1"/>
  <c r="G629" i="14"/>
  <c r="H629" i="14" s="1"/>
  <c r="G628" i="14"/>
  <c r="H628" i="14" s="1"/>
  <c r="G627" i="14"/>
  <c r="H627" i="14" s="1"/>
  <c r="G626" i="14"/>
  <c r="H626" i="14" s="1"/>
  <c r="G625" i="14"/>
  <c r="H625" i="14" s="1"/>
  <c r="G624" i="14"/>
  <c r="H624" i="14" s="1"/>
  <c r="G623" i="14"/>
  <c r="H623" i="14" s="1"/>
  <c r="G622" i="14"/>
  <c r="H622" i="14" s="1"/>
  <c r="G621" i="14"/>
  <c r="H621" i="14" s="1"/>
  <c r="G620" i="14"/>
  <c r="H620" i="14" s="1"/>
  <c r="G619" i="14"/>
  <c r="H619" i="14" s="1"/>
  <c r="G618" i="14"/>
  <c r="H618" i="14" s="1"/>
  <c r="G617" i="14"/>
  <c r="H617" i="14" s="1"/>
  <c r="G614" i="14"/>
  <c r="H614" i="14" s="1"/>
  <c r="G613" i="14"/>
  <c r="H613" i="14" s="1"/>
  <c r="G612" i="14"/>
  <c r="H612" i="14" s="1"/>
  <c r="G611" i="14"/>
  <c r="H611" i="14" s="1"/>
  <c r="G608" i="14"/>
  <c r="H608" i="14" s="1"/>
  <c r="G607" i="14"/>
  <c r="H607" i="14" s="1"/>
  <c r="G604" i="14"/>
  <c r="H604" i="14" s="1"/>
  <c r="G603" i="14"/>
  <c r="H603" i="14" s="1"/>
  <c r="G600" i="14"/>
  <c r="H600" i="14" s="1"/>
  <c r="G599" i="14"/>
  <c r="H599" i="14" s="1"/>
  <c r="G598" i="14"/>
  <c r="H598" i="14" s="1"/>
  <c r="G597" i="14"/>
  <c r="H597" i="14" s="1"/>
  <c r="G596" i="14"/>
  <c r="H596" i="14" s="1"/>
  <c r="G595" i="14"/>
  <c r="H595" i="14" s="1"/>
  <c r="G594" i="14"/>
  <c r="H594" i="14" s="1"/>
  <c r="G593" i="14"/>
  <c r="H593" i="14" s="1"/>
  <c r="G592" i="14"/>
  <c r="H592" i="14" s="1"/>
  <c r="G591" i="14"/>
  <c r="H591" i="14" s="1"/>
  <c r="G590" i="14"/>
  <c r="H590" i="14" s="1"/>
  <c r="G589" i="14"/>
  <c r="H589" i="14" s="1"/>
  <c r="G588" i="14"/>
  <c r="H588" i="14" s="1"/>
  <c r="G587" i="14"/>
  <c r="H587" i="14" s="1"/>
  <c r="G586" i="14"/>
  <c r="H586" i="14" s="1"/>
  <c r="G585" i="14"/>
  <c r="H585" i="14" s="1"/>
  <c r="G584" i="14"/>
  <c r="H584" i="14" s="1"/>
  <c r="G583" i="14"/>
  <c r="H583" i="14" s="1"/>
  <c r="G582" i="14"/>
  <c r="H582" i="14" s="1"/>
  <c r="G581" i="14"/>
  <c r="H581" i="14" s="1"/>
  <c r="G580" i="14"/>
  <c r="H580" i="14" s="1"/>
  <c r="G579" i="14"/>
  <c r="H579" i="14" s="1"/>
  <c r="G578" i="14"/>
  <c r="H578" i="14" s="1"/>
  <c r="G577" i="14"/>
  <c r="H577" i="14" s="1"/>
  <c r="G576" i="14"/>
  <c r="H576" i="14" s="1"/>
  <c r="G575" i="14"/>
  <c r="H575" i="14" s="1"/>
  <c r="G574" i="14"/>
  <c r="H574" i="14" s="1"/>
  <c r="G573" i="14"/>
  <c r="H573" i="14" s="1"/>
  <c r="G572" i="14"/>
  <c r="H572" i="14" s="1"/>
  <c r="G571" i="14"/>
  <c r="H571" i="14" s="1"/>
  <c r="G570" i="14"/>
  <c r="H570" i="14" s="1"/>
  <c r="G569" i="14"/>
  <c r="H569" i="14" s="1"/>
  <c r="G568" i="14"/>
  <c r="H568" i="14" s="1"/>
  <c r="G567" i="14"/>
  <c r="H567" i="14" s="1"/>
  <c r="G566" i="14"/>
  <c r="H566" i="14" s="1"/>
  <c r="G565" i="14"/>
  <c r="H565" i="14" s="1"/>
  <c r="G564" i="14"/>
  <c r="H564" i="14" s="1"/>
  <c r="G563" i="14"/>
  <c r="H563" i="14" s="1"/>
  <c r="G560" i="14"/>
  <c r="H560" i="14" s="1"/>
  <c r="G559" i="14"/>
  <c r="H559" i="14" s="1"/>
  <c r="G558" i="14"/>
  <c r="H558" i="14" s="1"/>
  <c r="G557" i="14"/>
  <c r="H557" i="14" s="1"/>
  <c r="G554" i="14"/>
  <c r="H554" i="14" s="1"/>
  <c r="G553" i="14"/>
  <c r="H553" i="14" s="1"/>
  <c r="G552" i="14"/>
  <c r="H552" i="14" s="1"/>
  <c r="G551" i="14"/>
  <c r="H551" i="14" s="1"/>
  <c r="G550" i="14"/>
  <c r="H550" i="14" s="1"/>
  <c r="G549" i="14"/>
  <c r="H549" i="14" s="1"/>
  <c r="G548" i="14"/>
  <c r="H548" i="14" s="1"/>
  <c r="G547" i="14"/>
  <c r="H547" i="14" s="1"/>
  <c r="G546" i="14"/>
  <c r="H546" i="14" s="1"/>
  <c r="G545" i="14"/>
  <c r="H545" i="14" s="1"/>
  <c r="G544" i="14"/>
  <c r="H544" i="14" s="1"/>
  <c r="G543" i="14"/>
  <c r="H543" i="14" s="1"/>
  <c r="G542" i="14"/>
  <c r="H542" i="14" s="1"/>
  <c r="G541" i="14"/>
  <c r="H541" i="14" s="1"/>
  <c r="G540" i="14"/>
  <c r="H540" i="14" s="1"/>
  <c r="G539" i="14"/>
  <c r="H539" i="14" s="1"/>
  <c r="G538" i="14"/>
  <c r="H538" i="14" s="1"/>
  <c r="G537" i="14"/>
  <c r="H537" i="14" s="1"/>
  <c r="G536" i="14"/>
  <c r="H536" i="14" s="1"/>
  <c r="G535" i="14"/>
  <c r="H535" i="14" s="1"/>
  <c r="G534" i="14"/>
  <c r="H534" i="14" s="1"/>
  <c r="G533" i="14"/>
  <c r="H533" i="14" s="1"/>
  <c r="G532" i="14"/>
  <c r="H532" i="14" s="1"/>
  <c r="G531" i="14"/>
  <c r="H531" i="14" s="1"/>
  <c r="G530" i="14"/>
  <c r="H530" i="14" s="1"/>
  <c r="G529" i="14"/>
  <c r="H529" i="14" s="1"/>
  <c r="G528" i="14"/>
  <c r="H528" i="14" s="1"/>
  <c r="G527" i="14"/>
  <c r="H527" i="14" s="1"/>
  <c r="G526" i="14"/>
  <c r="H526" i="14" s="1"/>
  <c r="G525" i="14"/>
  <c r="H525" i="14" s="1"/>
  <c r="G524" i="14"/>
  <c r="H524" i="14" s="1"/>
  <c r="G523" i="14"/>
  <c r="H523" i="14" s="1"/>
  <c r="G522" i="14"/>
  <c r="H522" i="14" s="1"/>
  <c r="G521" i="14"/>
  <c r="H521" i="14" s="1"/>
  <c r="G520" i="14"/>
  <c r="H520" i="14" s="1"/>
  <c r="G519" i="14"/>
  <c r="H519" i="14" s="1"/>
  <c r="G518" i="14"/>
  <c r="H518" i="14" s="1"/>
  <c r="G517" i="14"/>
  <c r="H517" i="14" s="1"/>
  <c r="G514" i="14"/>
  <c r="H514" i="14" s="1"/>
  <c r="G513" i="14"/>
  <c r="H513" i="14" s="1"/>
  <c r="G512" i="14"/>
  <c r="H512" i="14" s="1"/>
  <c r="G511" i="14"/>
  <c r="H511" i="14" s="1"/>
  <c r="G510" i="14"/>
  <c r="H510" i="14" s="1"/>
  <c r="G509" i="14"/>
  <c r="H509" i="14" s="1"/>
  <c r="G508" i="14"/>
  <c r="H508" i="14" s="1"/>
  <c r="G507" i="14"/>
  <c r="H507" i="14" s="1"/>
  <c r="G506" i="14"/>
  <c r="H506" i="14" s="1"/>
  <c r="G505" i="14"/>
  <c r="H505" i="14" s="1"/>
  <c r="G504" i="14"/>
  <c r="H504" i="14" s="1"/>
  <c r="G503" i="14"/>
  <c r="H503" i="14" s="1"/>
  <c r="G502" i="14"/>
  <c r="H502" i="14" s="1"/>
  <c r="G501" i="14"/>
  <c r="H501" i="14" s="1"/>
  <c r="G500" i="14"/>
  <c r="H500" i="14" s="1"/>
  <c r="G499" i="14"/>
  <c r="H499" i="14" s="1"/>
  <c r="G498" i="14"/>
  <c r="H498" i="14" s="1"/>
  <c r="G497" i="14"/>
  <c r="H497" i="14" s="1"/>
  <c r="G494" i="14"/>
  <c r="H494" i="14" s="1"/>
  <c r="G493" i="14"/>
  <c r="H493" i="14" s="1"/>
  <c r="G490" i="14"/>
  <c r="H490" i="14" s="1"/>
  <c r="G489" i="14"/>
  <c r="H489" i="14" s="1"/>
  <c r="G488" i="14"/>
  <c r="H488" i="14" s="1"/>
  <c r="G487" i="14"/>
  <c r="H487" i="14" s="1"/>
  <c r="G486" i="14"/>
  <c r="H486" i="14" s="1"/>
  <c r="G485" i="14"/>
  <c r="H485" i="14" s="1"/>
  <c r="G484" i="14"/>
  <c r="H484" i="14" s="1"/>
  <c r="G483" i="14"/>
  <c r="H483" i="14" s="1"/>
  <c r="G482" i="14"/>
  <c r="H482" i="14" s="1"/>
  <c r="G481" i="14"/>
  <c r="H481" i="14" s="1"/>
  <c r="G480" i="14"/>
  <c r="H480" i="14" s="1"/>
  <c r="G479" i="14"/>
  <c r="H479" i="14" s="1"/>
  <c r="G478" i="14"/>
  <c r="H478" i="14" s="1"/>
  <c r="G477" i="14"/>
  <c r="H477" i="14" s="1"/>
  <c r="G474" i="14"/>
  <c r="H474" i="14" s="1"/>
  <c r="G473" i="14"/>
  <c r="H473" i="14" s="1"/>
  <c r="G472" i="14"/>
  <c r="H472" i="14" s="1"/>
  <c r="H691" i="14"/>
  <c r="G471" i="14" l="1"/>
  <c r="H471" i="14" s="1"/>
  <c r="G470" i="14"/>
  <c r="H470" i="14" s="1"/>
  <c r="G469" i="14"/>
  <c r="H469" i="14" s="1"/>
  <c r="G466" i="14"/>
  <c r="H466" i="14" s="1"/>
  <c r="G465" i="14"/>
  <c r="H465" i="14" s="1"/>
  <c r="G462" i="14"/>
  <c r="H462" i="14" s="1"/>
  <c r="G461" i="14"/>
  <c r="H461" i="14" s="1"/>
  <c r="G460" i="14"/>
  <c r="H460" i="14" s="1"/>
  <c r="G459" i="14"/>
  <c r="H459" i="14" s="1"/>
  <c r="G458" i="14"/>
  <c r="H458" i="14" s="1"/>
  <c r="G457" i="14"/>
  <c r="H457" i="14" s="1"/>
  <c r="G456" i="14"/>
  <c r="H456" i="14" s="1"/>
  <c r="G455" i="14"/>
  <c r="H455" i="14" s="1"/>
  <c r="G454" i="14"/>
  <c r="H454" i="14" s="1"/>
  <c r="G453" i="14"/>
  <c r="H453" i="14" s="1"/>
  <c r="G452" i="14"/>
  <c r="H452" i="14" s="1"/>
  <c r="G451" i="14"/>
  <c r="H451" i="14" s="1"/>
  <c r="G450" i="14"/>
  <c r="H450" i="14" s="1"/>
  <c r="G449" i="14"/>
  <c r="H449" i="14" s="1"/>
  <c r="G448" i="14"/>
  <c r="H448" i="14" s="1"/>
  <c r="G447" i="14"/>
  <c r="H447" i="14" s="1"/>
  <c r="G444" i="14"/>
  <c r="H444" i="14" s="1"/>
  <c r="G443" i="14"/>
  <c r="H443" i="14" s="1"/>
  <c r="G442" i="14"/>
  <c r="H442" i="14" s="1"/>
  <c r="G441" i="14"/>
  <c r="H441" i="14" s="1"/>
  <c r="G440" i="14"/>
  <c r="H440" i="14" s="1"/>
  <c r="G439" i="14"/>
  <c r="H439" i="14" s="1"/>
  <c r="G438" i="14"/>
  <c r="H438" i="14" s="1"/>
  <c r="G437" i="14"/>
  <c r="H437" i="14" s="1"/>
  <c r="G436" i="14"/>
  <c r="H436" i="14" s="1"/>
  <c r="G435" i="14"/>
  <c r="H435" i="14" s="1"/>
  <c r="G434" i="14"/>
  <c r="H434" i="14" s="1"/>
  <c r="G433" i="14"/>
  <c r="H433" i="14" s="1"/>
  <c r="G432" i="14"/>
  <c r="H432" i="14" s="1"/>
  <c r="G431" i="14"/>
  <c r="H431" i="14" s="1"/>
  <c r="G430" i="14"/>
  <c r="H430" i="14" s="1"/>
  <c r="G428" i="14"/>
  <c r="H428" i="14" s="1"/>
  <c r="G427" i="14"/>
  <c r="H427" i="14" s="1"/>
  <c r="G426" i="14"/>
  <c r="H426" i="14" s="1"/>
  <c r="G425" i="14"/>
  <c r="H425" i="14" s="1"/>
  <c r="G424" i="14"/>
  <c r="H424" i="14" s="1"/>
  <c r="G423" i="14"/>
  <c r="H423" i="14" s="1"/>
  <c r="G422" i="14"/>
  <c r="H422" i="14" s="1"/>
  <c r="G421" i="14"/>
  <c r="H421" i="14" s="1"/>
  <c r="G418" i="14"/>
  <c r="H418" i="14" s="1"/>
  <c r="G417" i="14"/>
  <c r="H417" i="14" s="1"/>
  <c r="G414" i="14"/>
  <c r="H414" i="14" s="1"/>
  <c r="G429" i="14"/>
  <c r="H429" i="14" s="1"/>
  <c r="G413" i="14"/>
  <c r="H413" i="14" s="1"/>
  <c r="G412" i="14"/>
  <c r="H412" i="14" s="1"/>
  <c r="G411" i="14"/>
  <c r="H411" i="14" s="1"/>
  <c r="G408" i="14"/>
  <c r="H408" i="14" s="1"/>
  <c r="G407" i="14"/>
  <c r="H407" i="14" s="1"/>
  <c r="G406" i="14"/>
  <c r="H406" i="14" s="1"/>
  <c r="G405" i="14"/>
  <c r="H405" i="14" s="1"/>
  <c r="G404" i="14"/>
  <c r="H404" i="14" s="1"/>
  <c r="G403" i="14"/>
  <c r="H403" i="14" s="1"/>
  <c r="G402" i="14"/>
  <c r="H402" i="14" s="1"/>
  <c r="G401" i="14"/>
  <c r="H401" i="14" s="1"/>
  <c r="G400" i="14"/>
  <c r="H400" i="14" s="1"/>
  <c r="G399" i="14"/>
  <c r="H399" i="14" s="1"/>
  <c r="G398" i="14"/>
  <c r="H398" i="14" s="1"/>
  <c r="G397" i="14"/>
  <c r="H397" i="14" s="1"/>
  <c r="G396" i="14"/>
  <c r="H396" i="14" s="1"/>
  <c r="G395" i="14"/>
  <c r="H395" i="14" s="1"/>
  <c r="G394" i="14"/>
  <c r="H394" i="14" s="1"/>
  <c r="G393" i="14"/>
  <c r="H393" i="14" s="1"/>
  <c r="G392" i="14"/>
  <c r="H392" i="14" s="1"/>
  <c r="G391" i="14"/>
  <c r="H391" i="14" s="1"/>
  <c r="G390" i="14"/>
  <c r="H390" i="14" s="1"/>
  <c r="G389" i="14"/>
  <c r="H389" i="14" s="1"/>
  <c r="G388" i="14"/>
  <c r="H388" i="14" s="1"/>
  <c r="G387" i="14"/>
  <c r="H387" i="14" s="1"/>
  <c r="G386" i="14"/>
  <c r="H386" i="14" s="1"/>
  <c r="G385" i="14"/>
  <c r="H385" i="14" s="1"/>
  <c r="G384" i="14"/>
  <c r="H384" i="14" s="1"/>
  <c r="G383" i="14"/>
  <c r="H383" i="14" s="1"/>
  <c r="G382" i="14"/>
  <c r="H382" i="14" s="1"/>
  <c r="G381" i="14"/>
  <c r="H381" i="14" s="1"/>
  <c r="G380" i="14"/>
  <c r="H380" i="14" s="1"/>
  <c r="G379" i="14"/>
  <c r="H379" i="14" s="1"/>
  <c r="G376" i="14"/>
  <c r="H376" i="14" s="1"/>
  <c r="G375" i="14"/>
  <c r="H375" i="14" s="1"/>
  <c r="G374" i="14"/>
  <c r="H374" i="14" s="1"/>
  <c r="G373" i="14"/>
  <c r="H373" i="14" s="1"/>
  <c r="G372" i="14"/>
  <c r="H372" i="14" s="1"/>
  <c r="G371" i="14"/>
  <c r="H371" i="14" s="1"/>
  <c r="G370" i="14"/>
  <c r="H370" i="14" s="1"/>
  <c r="G369" i="14"/>
  <c r="H369" i="14" s="1"/>
  <c r="G366" i="14"/>
  <c r="H366" i="14" s="1"/>
  <c r="G365" i="14"/>
  <c r="H365" i="14" s="1"/>
  <c r="G364" i="14"/>
  <c r="H364" i="14" s="1"/>
  <c r="G363" i="14"/>
  <c r="H363" i="14" s="1"/>
  <c r="G360" i="14"/>
  <c r="H360" i="14" s="1"/>
  <c r="G359" i="14"/>
  <c r="H359" i="14" s="1"/>
  <c r="G358" i="14"/>
  <c r="H358" i="14" s="1"/>
  <c r="G357" i="14"/>
  <c r="H357" i="14" s="1"/>
  <c r="G354" i="14"/>
  <c r="H354" i="14" s="1"/>
  <c r="G353" i="14"/>
  <c r="H353" i="14" s="1"/>
  <c r="G352" i="14"/>
  <c r="H352" i="14" s="1"/>
  <c r="G351" i="14"/>
  <c r="H351" i="14" s="1"/>
  <c r="G350" i="14"/>
  <c r="H350" i="14" s="1"/>
  <c r="G349" i="14"/>
  <c r="H349" i="14" s="1"/>
  <c r="G348" i="14"/>
  <c r="H348" i="14" s="1"/>
  <c r="G347" i="14"/>
  <c r="H347" i="14" s="1"/>
  <c r="G346" i="14"/>
  <c r="H346" i="14" s="1"/>
  <c r="G345" i="14"/>
  <c r="H345" i="14" s="1"/>
  <c r="G344" i="14"/>
  <c r="H344" i="14" s="1"/>
  <c r="G343" i="14"/>
  <c r="H343" i="14" s="1"/>
  <c r="G342" i="14"/>
  <c r="H342" i="14" s="1"/>
  <c r="G341" i="14"/>
  <c r="H341" i="14" s="1"/>
  <c r="G340" i="14"/>
  <c r="H340" i="14" s="1"/>
  <c r="G339" i="14"/>
  <c r="H339" i="14" s="1"/>
  <c r="G338" i="14"/>
  <c r="H338" i="14" s="1"/>
  <c r="G337" i="14"/>
  <c r="H337" i="14" s="1"/>
  <c r="G336" i="14"/>
  <c r="H336" i="14" s="1"/>
  <c r="G335" i="14"/>
  <c r="H335" i="14" s="1"/>
  <c r="G334" i="14"/>
  <c r="H334" i="14" s="1"/>
  <c r="G333" i="14"/>
  <c r="H333" i="14" s="1"/>
  <c r="G332" i="14"/>
  <c r="H332" i="14" s="1"/>
  <c r="G331" i="14"/>
  <c r="H331" i="14" s="1"/>
  <c r="G330" i="14"/>
  <c r="H330" i="14" s="1"/>
  <c r="G329" i="14"/>
  <c r="H329" i="14" s="1"/>
  <c r="G328" i="14"/>
  <c r="H328" i="14" s="1"/>
  <c r="G327" i="14"/>
  <c r="H327" i="14" s="1"/>
  <c r="G326" i="14"/>
  <c r="H326" i="14" s="1"/>
  <c r="G325" i="14"/>
  <c r="H325" i="14" s="1"/>
  <c r="G324" i="14"/>
  <c r="H324" i="14" s="1"/>
  <c r="G323" i="14"/>
  <c r="H323" i="14" s="1"/>
  <c r="G322" i="14"/>
  <c r="H322" i="14" s="1"/>
  <c r="G321" i="14"/>
  <c r="H321" i="14" s="1"/>
  <c r="G320" i="14"/>
  <c r="H320" i="14" s="1"/>
  <c r="G319" i="14"/>
  <c r="H319" i="14" s="1"/>
  <c r="G318" i="14"/>
  <c r="H318" i="14" s="1"/>
  <c r="G317" i="14"/>
  <c r="H317" i="14" s="1"/>
  <c r="G316" i="14"/>
  <c r="H316" i="14" s="1"/>
  <c r="G315" i="14"/>
  <c r="H315" i="14" s="1"/>
  <c r="G314" i="14"/>
  <c r="H314" i="14" s="1"/>
  <c r="G313" i="14"/>
  <c r="H313" i="14" s="1"/>
  <c r="G312" i="14"/>
  <c r="H312" i="14" s="1"/>
  <c r="G311" i="14"/>
  <c r="H311" i="14" s="1"/>
  <c r="G310" i="14"/>
  <c r="H310" i="14" s="1"/>
  <c r="G309" i="14"/>
  <c r="H309" i="14" s="1"/>
  <c r="G308" i="14"/>
  <c r="H308" i="14" s="1"/>
  <c r="G307" i="14"/>
  <c r="H307" i="14" s="1"/>
  <c r="G306" i="14"/>
  <c r="H306" i="14" s="1"/>
  <c r="G305" i="14"/>
  <c r="H305" i="14" s="1"/>
  <c r="G304" i="14"/>
  <c r="H304" i="14" s="1"/>
  <c r="G303" i="14"/>
  <c r="H303" i="14" s="1"/>
  <c r="G302" i="14"/>
  <c r="H302" i="14" s="1"/>
  <c r="G301" i="14"/>
  <c r="H301" i="14" s="1"/>
  <c r="G300" i="14"/>
  <c r="H300" i="14" s="1"/>
  <c r="G299" i="14"/>
  <c r="H299" i="14" s="1"/>
  <c r="G298" i="14"/>
  <c r="H298" i="14" s="1"/>
  <c r="G297" i="14"/>
  <c r="H297" i="14" s="1"/>
  <c r="G296" i="14"/>
  <c r="H296" i="14" s="1"/>
  <c r="G295" i="14"/>
  <c r="H295" i="14" s="1"/>
  <c r="G294" i="14"/>
  <c r="H294" i="14" s="1"/>
  <c r="G293" i="14"/>
  <c r="H293" i="14" s="1"/>
  <c r="G292" i="14"/>
  <c r="H292" i="14" s="1"/>
  <c r="G291" i="14"/>
  <c r="H291" i="14" s="1"/>
  <c r="G290" i="14"/>
  <c r="H290" i="14" s="1"/>
  <c r="G289" i="14"/>
  <c r="H289" i="14" s="1"/>
  <c r="G288" i="14"/>
  <c r="H288" i="14" s="1"/>
  <c r="G287" i="14"/>
  <c r="H287" i="14" s="1"/>
  <c r="G286" i="14"/>
  <c r="H286" i="14" s="1"/>
  <c r="G285" i="14"/>
  <c r="H285" i="14" s="1"/>
  <c r="G284" i="14"/>
  <c r="H284" i="14" s="1"/>
  <c r="G283" i="14"/>
  <c r="H283" i="14" s="1"/>
  <c r="G282" i="14"/>
  <c r="H282" i="14" s="1"/>
  <c r="G281" i="14"/>
  <c r="H281" i="14" s="1"/>
  <c r="G280" i="14"/>
  <c r="H280" i="14" s="1"/>
  <c r="G279" i="14"/>
  <c r="H279" i="14" s="1"/>
  <c r="G278" i="14"/>
  <c r="H278" i="14" s="1"/>
  <c r="G277" i="14"/>
  <c r="H277" i="14" s="1"/>
  <c r="G276" i="14"/>
  <c r="H276" i="14" s="1"/>
  <c r="G275" i="14"/>
  <c r="H275" i="14" s="1"/>
  <c r="G274" i="14"/>
  <c r="H274" i="14" s="1"/>
  <c r="G273" i="14"/>
  <c r="H273" i="14" s="1"/>
  <c r="G272" i="14"/>
  <c r="H272" i="14" s="1"/>
  <c r="G271" i="14"/>
  <c r="H271" i="14" s="1"/>
  <c r="G270" i="14"/>
  <c r="H270" i="14" s="1"/>
  <c r="G269" i="14"/>
  <c r="H269" i="14" s="1"/>
  <c r="G268" i="14"/>
  <c r="H268" i="14" s="1"/>
  <c r="G267" i="14"/>
  <c r="G266" i="14"/>
  <c r="G265" i="14"/>
  <c r="G264" i="14"/>
  <c r="G263" i="14"/>
  <c r="G262" i="14"/>
  <c r="G261" i="14"/>
  <c r="G260" i="14"/>
  <c r="G259" i="14"/>
  <c r="G258" i="14"/>
  <c r="G257" i="14"/>
  <c r="G256" i="14"/>
  <c r="G255" i="14"/>
  <c r="G254" i="14"/>
  <c r="G253" i="14"/>
  <c r="G252" i="14"/>
  <c r="G251" i="14"/>
  <c r="G250" i="14"/>
  <c r="G249" i="14"/>
  <c r="G248" i="14"/>
  <c r="G247" i="14"/>
  <c r="G246" i="14"/>
  <c r="G245" i="14"/>
  <c r="G244" i="14"/>
  <c r="G243" i="14"/>
  <c r="G242" i="14"/>
  <c r="G241" i="14"/>
  <c r="G240" i="14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6" i="14"/>
  <c r="G205" i="14"/>
  <c r="G204" i="14"/>
  <c r="G203" i="14"/>
  <c r="G202" i="14"/>
  <c r="G201" i="14"/>
  <c r="G200" i="14"/>
  <c r="G199" i="14"/>
  <c r="G198" i="14"/>
  <c r="G197" i="14"/>
  <c r="G196" i="14"/>
  <c r="G207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4" i="14"/>
  <c r="G113" i="14"/>
  <c r="G112" i="14"/>
  <c r="G111" i="14"/>
  <c r="G110" i="14"/>
  <c r="G109" i="14"/>
  <c r="G108" i="14"/>
  <c r="G107" i="14"/>
  <c r="G106" i="14"/>
  <c r="G105" i="14"/>
  <c r="G104" i="14"/>
  <c r="D56" i="18" l="1"/>
  <c r="D55" i="18"/>
  <c r="D54" i="18"/>
  <c r="D53" i="18"/>
  <c r="D52" i="18"/>
  <c r="D51" i="18"/>
  <c r="D50" i="18"/>
  <c r="D56" i="17"/>
  <c r="D55" i="17"/>
  <c r="D54" i="17"/>
  <c r="D53" i="17"/>
  <c r="D52" i="17"/>
  <c r="D51" i="17"/>
  <c r="D50" i="17"/>
  <c r="H104" i="14"/>
  <c r="H105" i="14"/>
  <c r="H106" i="14"/>
  <c r="H107" i="14"/>
  <c r="H108" i="14"/>
  <c r="H109" i="14"/>
  <c r="H110" i="14"/>
  <c r="H111" i="14"/>
  <c r="H112" i="14"/>
  <c r="H113" i="14"/>
  <c r="H114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G103" i="14"/>
  <c r="H103" i="14" s="1"/>
  <c r="G102" i="14"/>
  <c r="H102" i="14" s="1"/>
  <c r="G101" i="14"/>
  <c r="H101" i="14" s="1"/>
  <c r="G100" i="14"/>
  <c r="H100" i="14" s="1"/>
  <c r="G99" i="14"/>
  <c r="H99" i="14" s="1"/>
  <c r="G98" i="14"/>
  <c r="H98" i="14" s="1"/>
  <c r="G97" i="14"/>
  <c r="H97" i="14" s="1"/>
  <c r="G96" i="14"/>
  <c r="H96" i="14" s="1"/>
  <c r="G95" i="14"/>
  <c r="H95" i="14" s="1"/>
  <c r="G94" i="14"/>
  <c r="H94" i="14" s="1"/>
  <c r="G93" i="14"/>
  <c r="H93" i="14" s="1"/>
  <c r="G92" i="14"/>
  <c r="H92" i="14" s="1"/>
  <c r="G91" i="14"/>
  <c r="H91" i="14" s="1"/>
  <c r="G90" i="14"/>
  <c r="H90" i="14" s="1"/>
  <c r="G89" i="14"/>
  <c r="H89" i="14" s="1"/>
  <c r="G88" i="14"/>
  <c r="H88" i="14" s="1"/>
  <c r="G87" i="14"/>
  <c r="H87" i="14" s="1"/>
  <c r="G86" i="14"/>
  <c r="H86" i="14" s="1"/>
  <c r="G85" i="14"/>
  <c r="H85" i="14" s="1"/>
  <c r="G84" i="14"/>
  <c r="H84" i="14" s="1"/>
  <c r="G83" i="14"/>
  <c r="H83" i="14" s="1"/>
  <c r="G82" i="14"/>
  <c r="H82" i="14" s="1"/>
  <c r="G11" i="14"/>
  <c r="H11" i="14" s="1"/>
  <c r="G81" i="14"/>
  <c r="H81" i="14" s="1"/>
  <c r="G80" i="14"/>
  <c r="H80" i="14" s="1"/>
  <c r="G79" i="14"/>
  <c r="H79" i="14" s="1"/>
  <c r="G78" i="14"/>
  <c r="H78" i="14" s="1"/>
  <c r="G77" i="14"/>
  <c r="H77" i="14" s="1"/>
  <c r="G76" i="14"/>
  <c r="H76" i="14" s="1"/>
  <c r="G75" i="14"/>
  <c r="H75" i="14" s="1"/>
  <c r="G74" i="14"/>
  <c r="H74" i="14" s="1"/>
  <c r="G73" i="14"/>
  <c r="H73" i="14" s="1"/>
  <c r="G72" i="14"/>
  <c r="H72" i="14" s="1"/>
  <c r="G71" i="14"/>
  <c r="H71" i="14" s="1"/>
  <c r="G70" i="14"/>
  <c r="H70" i="14" s="1"/>
  <c r="G69" i="14"/>
  <c r="H69" i="14" s="1"/>
  <c r="G68" i="14"/>
  <c r="H68" i="14" s="1"/>
  <c r="G67" i="14"/>
  <c r="H67" i="14" s="1"/>
  <c r="G66" i="14"/>
  <c r="H66" i="14" s="1"/>
  <c r="G65" i="14"/>
  <c r="H65" i="14" s="1"/>
  <c r="G64" i="14"/>
  <c r="H64" i="14" s="1"/>
  <c r="G63" i="14"/>
  <c r="H63" i="14" s="1"/>
  <c r="G62" i="14"/>
  <c r="H62" i="14" s="1"/>
  <c r="G61" i="14"/>
  <c r="H61" i="14" s="1"/>
  <c r="G60" i="14"/>
  <c r="H60" i="14" s="1"/>
  <c r="G59" i="14"/>
  <c r="H59" i="14" s="1"/>
  <c r="G58" i="14"/>
  <c r="H58" i="14" s="1"/>
  <c r="G57" i="14"/>
  <c r="H57" i="14" s="1"/>
  <c r="G56" i="14"/>
  <c r="H56" i="14" s="1"/>
  <c r="G55" i="14"/>
  <c r="H55" i="14" s="1"/>
  <c r="G54" i="14"/>
  <c r="H54" i="14" s="1"/>
  <c r="G53" i="14"/>
  <c r="H53" i="14" s="1"/>
  <c r="G52" i="14"/>
  <c r="H52" i="14" s="1"/>
  <c r="G49" i="14"/>
  <c r="H49" i="14" s="1"/>
  <c r="G48" i="14"/>
  <c r="H48" i="14" s="1"/>
  <c r="G47" i="14"/>
  <c r="H47" i="14" s="1"/>
  <c r="G46" i="14"/>
  <c r="H46" i="14" s="1"/>
  <c r="G45" i="14"/>
  <c r="H45" i="14" s="1"/>
  <c r="G44" i="14"/>
  <c r="H44" i="14" s="1"/>
  <c r="G43" i="14"/>
  <c r="H43" i="14" s="1"/>
  <c r="G42" i="14"/>
  <c r="H42" i="14" s="1"/>
  <c r="G41" i="14"/>
  <c r="H41" i="14" s="1"/>
  <c r="G40" i="14"/>
  <c r="H40" i="14" s="1"/>
  <c r="G39" i="14"/>
  <c r="H39" i="14" s="1"/>
  <c r="G38" i="14"/>
  <c r="H38" i="14" s="1"/>
  <c r="G37" i="14"/>
  <c r="H37" i="14" s="1"/>
  <c r="G36" i="14"/>
  <c r="H36" i="14" s="1"/>
  <c r="G35" i="14"/>
  <c r="H35" i="14" s="1"/>
  <c r="G34" i="14"/>
  <c r="H34" i="14" s="1"/>
  <c r="G33" i="14"/>
  <c r="H33" i="14" s="1"/>
  <c r="G32" i="14"/>
  <c r="H32" i="14" s="1"/>
  <c r="G31" i="14"/>
  <c r="H31" i="14" s="1"/>
  <c r="G30" i="14"/>
  <c r="H30" i="14" s="1"/>
  <c r="G29" i="14"/>
  <c r="H29" i="14" s="1"/>
  <c r="G28" i="14"/>
  <c r="H28" i="14" s="1"/>
  <c r="G27" i="14"/>
  <c r="H27" i="14" s="1"/>
  <c r="G26" i="14"/>
  <c r="H26" i="14" s="1"/>
  <c r="G25" i="14"/>
  <c r="H25" i="14" s="1"/>
  <c r="G24" i="14"/>
  <c r="H24" i="14" s="1"/>
  <c r="G23" i="14"/>
  <c r="H23" i="14" s="1"/>
  <c r="G22" i="14"/>
  <c r="H22" i="14" s="1"/>
  <c r="G21" i="14"/>
  <c r="H21" i="14" s="1"/>
  <c r="G20" i="14"/>
  <c r="H20" i="14" s="1"/>
  <c r="G19" i="14"/>
  <c r="H19" i="14" s="1"/>
  <c r="G18" i="14"/>
  <c r="H18" i="14" s="1"/>
  <c r="D56" i="16"/>
  <c r="D55" i="16"/>
  <c r="D54" i="16"/>
  <c r="D53" i="16"/>
  <c r="D52" i="16"/>
  <c r="D51" i="16"/>
  <c r="D50" i="16"/>
  <c r="D56" i="15" l="1"/>
  <c r="D55" i="15"/>
  <c r="D54" i="15"/>
  <c r="D53" i="15"/>
  <c r="D52" i="15"/>
  <c r="D51" i="15"/>
  <c r="D50" i="15"/>
  <c r="G17" i="14"/>
  <c r="H17" i="14" s="1"/>
  <c r="G15" i="14"/>
  <c r="H15" i="14" s="1"/>
  <c r="G16" i="14"/>
  <c r="H16" i="14" s="1"/>
  <c r="G14" i="14"/>
  <c r="H14" i="14" s="1"/>
  <c r="G10" i="14"/>
  <c r="H10" i="14" s="1"/>
  <c r="G9" i="14"/>
  <c r="H9" i="14" s="1"/>
  <c r="G8" i="14"/>
  <c r="H8" i="14" s="1"/>
  <c r="G7" i="14"/>
  <c r="H7" i="14" s="1"/>
  <c r="G6" i="14"/>
  <c r="H6" i="14" s="1"/>
  <c r="G5" i="14"/>
  <c r="H5" i="14" s="1"/>
  <c r="G1366" i="4"/>
  <c r="H1366" i="4" s="1"/>
  <c r="G1365" i="4"/>
  <c r="H1365" i="4" s="1"/>
  <c r="G1364" i="4"/>
  <c r="H1364" i="4" s="1"/>
  <c r="G1361" i="4"/>
  <c r="H1361" i="4" s="1"/>
  <c r="G1359" i="4"/>
  <c r="H1359" i="4" s="1"/>
  <c r="G1358" i="4"/>
  <c r="H1358" i="4" s="1"/>
  <c r="G1355" i="4"/>
  <c r="H1355" i="4" s="1"/>
  <c r="G1354" i="4"/>
  <c r="H1354" i="4" s="1"/>
  <c r="G1353" i="4"/>
  <c r="H1353" i="4" s="1"/>
  <c r="G1350" i="4"/>
  <c r="H1350" i="4" s="1"/>
  <c r="G1349" i="4"/>
  <c r="H1349" i="4" s="1"/>
  <c r="G1347" i="4"/>
  <c r="H1347" i="4" s="1"/>
  <c r="G1345" i="4"/>
  <c r="H1345" i="4" s="1"/>
  <c r="G1344" i="4"/>
  <c r="H1344" i="4" s="1"/>
  <c r="G1342" i="4"/>
  <c r="H1342" i="4" s="1"/>
  <c r="G1340" i="4"/>
  <c r="H1340" i="4" s="1"/>
  <c r="G1339" i="4"/>
  <c r="H1339" i="4" s="1"/>
  <c r="G1337" i="4"/>
  <c r="H1337" i="4" s="1"/>
  <c r="G1335" i="4"/>
  <c r="H1335" i="4" s="1"/>
  <c r="G1333" i="4"/>
  <c r="H1333" i="4" s="1"/>
  <c r="G1331" i="4"/>
  <c r="H1331" i="4" s="1"/>
  <c r="G1330" i="4"/>
  <c r="H1330" i="4" s="1"/>
  <c r="G1329" i="4"/>
  <c r="H1329" i="4" s="1"/>
  <c r="G1327" i="4"/>
  <c r="H1327" i="4" s="1"/>
  <c r="G1324" i="4"/>
  <c r="H1324" i="4" s="1"/>
  <c r="G1323" i="4"/>
  <c r="H1323" i="4" s="1"/>
  <c r="G1321" i="4"/>
  <c r="H1321" i="4" s="1"/>
  <c r="G1320" i="4"/>
  <c r="H1320" i="4" s="1"/>
  <c r="G1319" i="4"/>
  <c r="H1319" i="4" s="1"/>
  <c r="G1318" i="4"/>
  <c r="H1318" i="4" s="1"/>
  <c r="G1316" i="4"/>
  <c r="H1316" i="4" s="1"/>
  <c r="G1315" i="4"/>
  <c r="H1315" i="4" s="1"/>
  <c r="G1313" i="4"/>
  <c r="H1313" i="4" s="1"/>
  <c r="G1310" i="4"/>
  <c r="H1310" i="4" s="1"/>
  <c r="G1309" i="4"/>
  <c r="H1309" i="4" s="1"/>
  <c r="G1307" i="4"/>
  <c r="H1307" i="4" s="1"/>
  <c r="G1305" i="4"/>
  <c r="H1305" i="4" s="1"/>
  <c r="G1302" i="4"/>
  <c r="H1302" i="4" s="1"/>
  <c r="G1299" i="4"/>
  <c r="H1299" i="4" s="1"/>
  <c r="G1298" i="4"/>
  <c r="H1298" i="4" s="1"/>
  <c r="G1297" i="4"/>
  <c r="H1297" i="4" s="1"/>
  <c r="G1296" i="4"/>
  <c r="H1296" i="4" s="1"/>
  <c r="G1295" i="4"/>
  <c r="H1295" i="4" s="1"/>
  <c r="G1294" i="4"/>
  <c r="H1294" i="4" s="1"/>
  <c r="G1292" i="4"/>
  <c r="H1292" i="4" s="1"/>
  <c r="G1291" i="4"/>
  <c r="H1291" i="4" s="1"/>
  <c r="G1288" i="4"/>
  <c r="H1288" i="4" s="1"/>
  <c r="G1285" i="4"/>
  <c r="H1285" i="4" s="1"/>
  <c r="G1282" i="4"/>
  <c r="H1282" i="4" s="1"/>
  <c r="G1279" i="4"/>
  <c r="H1279" i="4" s="1"/>
  <c r="G1276" i="4"/>
  <c r="H1276" i="4" s="1"/>
  <c r="G1274" i="4"/>
  <c r="H1274" i="4" s="1"/>
  <c r="G1273" i="4"/>
  <c r="H1273" i="4" s="1"/>
  <c r="G1270" i="4"/>
  <c r="H1270" i="4" s="1"/>
  <c r="G1269" i="4"/>
  <c r="H1269" i="4" s="1"/>
  <c r="G1267" i="4"/>
  <c r="H1267" i="4" s="1"/>
  <c r="G1265" i="4"/>
  <c r="H1265" i="4" s="1"/>
  <c r="G1264" i="4"/>
  <c r="H1264" i="4" s="1"/>
  <c r="G1263" i="4"/>
  <c r="H1263" i="4" s="1"/>
  <c r="G1261" i="4"/>
  <c r="H1261" i="4" s="1"/>
  <c r="G1260" i="4"/>
  <c r="H1260" i="4" s="1"/>
  <c r="G1259" i="4"/>
  <c r="H1259" i="4" s="1"/>
  <c r="G1258" i="4"/>
  <c r="H1258" i="4" s="1"/>
  <c r="G1257" i="4"/>
  <c r="H1257" i="4" s="1"/>
  <c r="G1256" i="4"/>
  <c r="H1256" i="4" s="1"/>
  <c r="G1254" i="4"/>
  <c r="H1254" i="4" s="1"/>
  <c r="G1252" i="4"/>
  <c r="H1252" i="4" s="1"/>
  <c r="G1249" i="4"/>
  <c r="H1249" i="4" s="1"/>
  <c r="G1247" i="4"/>
  <c r="H1247" i="4" s="1"/>
  <c r="G1245" i="4"/>
  <c r="H1245" i="4" s="1"/>
  <c r="G1243" i="4"/>
  <c r="H1243" i="4" s="1"/>
  <c r="G1242" i="4"/>
  <c r="H1242" i="4" s="1"/>
  <c r="G1241" i="4"/>
  <c r="H1241" i="4" s="1"/>
  <c r="G1239" i="4"/>
  <c r="H1239" i="4" s="1"/>
  <c r="G1237" i="4"/>
  <c r="H1237" i="4" s="1"/>
  <c r="G1236" i="4"/>
  <c r="H1236" i="4" s="1"/>
  <c r="G1235" i="4"/>
  <c r="H1235" i="4" s="1"/>
  <c r="G1234" i="4"/>
  <c r="H1234" i="4" s="1"/>
  <c r="G1233" i="4"/>
  <c r="H1233" i="4" s="1"/>
  <c r="G1232" i="4"/>
  <c r="H1232" i="4" s="1"/>
  <c r="G1231" i="4"/>
  <c r="H1231" i="4" s="1"/>
  <c r="G1227" i="4"/>
  <c r="H1227" i="4" s="1"/>
  <c r="G1224" i="4"/>
  <c r="H1224" i="4" s="1"/>
  <c r="G1220" i="4"/>
  <c r="H1220" i="4" s="1"/>
  <c r="G1216" i="4"/>
  <c r="H1216" i="4" s="1"/>
  <c r="G1215" i="4"/>
  <c r="H1215" i="4" s="1"/>
  <c r="G1211" i="4"/>
  <c r="H1211" i="4" s="1"/>
  <c r="G1209" i="4"/>
  <c r="H1209" i="4" s="1"/>
  <c r="G1207" i="4"/>
  <c r="H1207" i="4" s="1"/>
  <c r="G1206" i="4"/>
  <c r="H1206" i="4" s="1"/>
  <c r="G1205" i="4"/>
  <c r="H1205" i="4" s="1"/>
  <c r="G1204" i="4"/>
  <c r="H1204" i="4" s="1"/>
  <c r="G1202" i="4"/>
  <c r="H1202" i="4" s="1"/>
  <c r="G1201" i="4"/>
  <c r="H1201" i="4" s="1"/>
  <c r="G1200" i="4"/>
  <c r="H1200" i="4" s="1"/>
  <c r="G1198" i="4"/>
  <c r="H1198" i="4" s="1"/>
  <c r="G1196" i="4"/>
  <c r="H1196" i="4" s="1"/>
  <c r="D50" i="12"/>
  <c r="D51" i="12"/>
  <c r="G1195" i="4"/>
  <c r="H1195" i="4" s="1"/>
  <c r="G1193" i="4"/>
  <c r="H1193" i="4" s="1"/>
  <c r="G1191" i="4"/>
  <c r="H1191" i="4" s="1"/>
  <c r="G1190" i="4"/>
  <c r="H1190" i="4" s="1"/>
  <c r="G1188" i="4"/>
  <c r="H1188" i="4" s="1"/>
  <c r="G1185" i="4"/>
  <c r="H1185" i="4" s="1"/>
  <c r="G1184" i="4"/>
  <c r="H1184" i="4" s="1"/>
  <c r="G1183" i="4"/>
  <c r="H1183" i="4" s="1"/>
  <c r="G1181" i="4"/>
  <c r="H1181" i="4" s="1"/>
  <c r="G1180" i="4"/>
  <c r="H1180" i="4" s="1"/>
  <c r="G1177" i="4"/>
  <c r="H1177" i="4" s="1"/>
  <c r="G1176" i="4"/>
  <c r="H1176" i="4" s="1"/>
  <c r="G1175" i="4"/>
  <c r="H1175" i="4" s="1"/>
  <c r="G1173" i="4"/>
  <c r="H1173" i="4" s="1"/>
  <c r="D56" i="13"/>
  <c r="D55" i="13"/>
  <c r="D54" i="13"/>
  <c r="D53" i="13"/>
  <c r="D52" i="13"/>
  <c r="D51" i="13"/>
  <c r="D50" i="13"/>
  <c r="D56" i="12" l="1"/>
  <c r="D55" i="12"/>
  <c r="D54" i="12"/>
  <c r="D53" i="12"/>
  <c r="D52" i="12"/>
  <c r="G1170" i="4"/>
  <c r="H1170" i="4" s="1"/>
  <c r="G1168" i="4"/>
  <c r="H1168" i="4" s="1"/>
  <c r="G1167" i="4"/>
  <c r="H1167" i="4" s="1"/>
  <c r="G1166" i="4"/>
  <c r="H1166" i="4" s="1"/>
  <c r="G1165" i="4"/>
  <c r="H1165" i="4" s="1"/>
  <c r="G1161" i="4"/>
  <c r="H1161" i="4" s="1"/>
  <c r="G1160" i="4"/>
  <c r="H1160" i="4" s="1"/>
  <c r="G1158" i="4"/>
  <c r="H1158" i="4" s="1"/>
  <c r="G1156" i="4"/>
  <c r="H1156" i="4" s="1"/>
  <c r="G1154" i="4"/>
  <c r="H1154" i="4" s="1"/>
  <c r="G1153" i="4"/>
  <c r="H1153" i="4" s="1"/>
  <c r="G1151" i="4"/>
  <c r="H1151" i="4" s="1"/>
  <c r="G1150" i="4"/>
  <c r="H1150" i="4" s="1"/>
  <c r="G1149" i="4"/>
  <c r="H1149" i="4" s="1"/>
  <c r="G1146" i="4"/>
  <c r="H1146" i="4" s="1"/>
  <c r="G1145" i="4"/>
  <c r="H1145" i="4" s="1"/>
  <c r="G1144" i="4"/>
  <c r="H1144" i="4" s="1"/>
  <c r="G1143" i="4"/>
  <c r="H1143" i="4" s="1"/>
  <c r="G1142" i="4"/>
  <c r="H1142" i="4" s="1"/>
  <c r="G1141" i="4"/>
  <c r="H1141" i="4" s="1"/>
  <c r="G1137" i="4"/>
  <c r="H1137" i="4" s="1"/>
  <c r="G1133" i="4"/>
  <c r="H1133" i="4" s="1"/>
  <c r="G1129" i="4"/>
  <c r="H1129" i="4" s="1"/>
  <c r="G1128" i="4"/>
  <c r="H1128" i="4" s="1"/>
  <c r="G1124" i="4"/>
  <c r="H1124" i="4" s="1"/>
  <c r="G1121" i="4"/>
  <c r="H1121" i="4" s="1"/>
  <c r="G1120" i="4"/>
  <c r="H1120" i="4" s="1"/>
  <c r="G1119" i="4"/>
  <c r="H1119" i="4" s="1"/>
  <c r="G1118" i="4"/>
  <c r="H1118" i="4" s="1"/>
  <c r="G1116" i="4"/>
  <c r="H1116" i="4" s="1"/>
  <c r="G1114" i="4"/>
  <c r="H1114" i="4" s="1"/>
  <c r="G1113" i="4"/>
  <c r="H1113" i="4" s="1"/>
  <c r="G1111" i="4"/>
  <c r="H1111" i="4" s="1"/>
  <c r="G1108" i="4"/>
  <c r="H1108" i="4" s="1"/>
  <c r="G1106" i="4"/>
  <c r="H1106" i="4" s="1"/>
  <c r="G1105" i="4"/>
  <c r="H1105" i="4" s="1"/>
  <c r="G1101" i="4"/>
  <c r="H1101" i="4" s="1"/>
  <c r="G1098" i="4"/>
  <c r="H1098" i="4" s="1"/>
  <c r="G1096" i="4"/>
  <c r="H1096" i="4" s="1"/>
  <c r="G1095" i="4"/>
  <c r="H1095" i="4" s="1"/>
  <c r="G1092" i="4"/>
  <c r="H1092" i="4" s="1"/>
  <c r="G1091" i="4"/>
  <c r="H1091" i="4" s="1"/>
  <c r="G1089" i="4"/>
  <c r="H1089" i="4" s="1"/>
  <c r="G1087" i="4"/>
  <c r="H1087" i="4" s="1"/>
  <c r="G1085" i="4"/>
  <c r="H1085" i="4" s="1"/>
  <c r="G1084" i="4"/>
  <c r="H1084" i="4" s="1"/>
  <c r="G1083" i="4"/>
  <c r="H1083" i="4" s="1"/>
  <c r="G1082" i="4"/>
  <c r="H1082" i="4" s="1"/>
  <c r="G1079" i="4"/>
  <c r="H1079" i="4" s="1"/>
  <c r="G1077" i="4"/>
  <c r="H1077" i="4" s="1"/>
  <c r="G1074" i="4"/>
  <c r="H1074" i="4" s="1"/>
  <c r="G1073" i="4"/>
  <c r="H1073" i="4" s="1"/>
  <c r="G1070" i="4"/>
  <c r="H1070" i="4" s="1"/>
  <c r="G1069" i="4"/>
  <c r="H1069" i="4" s="1"/>
  <c r="G1068" i="4"/>
  <c r="H1068" i="4" s="1"/>
  <c r="G1067" i="4"/>
  <c r="H1067" i="4" s="1"/>
  <c r="G1066" i="4"/>
  <c r="H1066" i="4" s="1"/>
  <c r="G1065" i="4"/>
  <c r="H1065" i="4" s="1"/>
  <c r="G1063" i="4"/>
  <c r="H1063" i="4" s="1"/>
  <c r="G1061" i="4"/>
  <c r="H1061" i="4" s="1"/>
  <c r="G1058" i="4"/>
  <c r="H1058" i="4" s="1"/>
  <c r="G1057" i="4"/>
  <c r="H1057" i="4" s="1"/>
  <c r="G1054" i="4"/>
  <c r="H1054" i="4" s="1"/>
  <c r="G1052" i="4"/>
  <c r="H1052" i="4" s="1"/>
  <c r="G1048" i="4"/>
  <c r="H1048" i="4" s="1"/>
  <c r="G1046" i="4"/>
  <c r="H1046" i="4" s="1"/>
  <c r="G1043" i="4"/>
  <c r="H1043" i="4" s="1"/>
  <c r="G1040" i="4"/>
  <c r="H1040" i="4" s="1"/>
  <c r="G1039" i="4"/>
  <c r="H1039" i="4" s="1"/>
  <c r="G1038" i="4"/>
  <c r="H1038" i="4" s="1"/>
  <c r="G1037" i="4"/>
  <c r="H1037" i="4" s="1"/>
  <c r="G1035" i="4"/>
  <c r="H1035" i="4" s="1"/>
  <c r="G1034" i="4"/>
  <c r="H1034" i="4" s="1"/>
  <c r="G1031" i="4"/>
  <c r="H1031" i="4" s="1"/>
  <c r="G1030" i="4"/>
  <c r="H1030" i="4" s="1"/>
  <c r="G1029" i="4"/>
  <c r="H1029" i="4" s="1"/>
  <c r="G1028" i="4"/>
  <c r="H1028" i="4" s="1"/>
  <c r="G1027" i="4"/>
  <c r="H1027" i="4" s="1"/>
  <c r="G1026" i="4"/>
  <c r="H1026" i="4" s="1"/>
  <c r="G1025" i="4"/>
  <c r="H1025" i="4" s="1"/>
  <c r="G1023" i="4"/>
  <c r="H1023" i="4" s="1"/>
  <c r="G1022" i="4"/>
  <c r="H1022" i="4" s="1"/>
  <c r="G1021" i="4"/>
  <c r="H1021" i="4" s="1"/>
  <c r="G1019" i="4"/>
  <c r="H1019" i="4" s="1"/>
  <c r="G1017" i="4"/>
  <c r="H1017" i="4" s="1"/>
  <c r="G1016" i="4"/>
  <c r="H1016" i="4" s="1"/>
  <c r="G1015" i="4"/>
  <c r="H1015" i="4" s="1"/>
  <c r="G1014" i="4"/>
  <c r="H1014" i="4" s="1"/>
  <c r="G1011" i="4"/>
  <c r="H1011" i="4" s="1"/>
  <c r="G1010" i="4"/>
  <c r="H1010" i="4" s="1"/>
  <c r="G1008" i="4"/>
  <c r="H1008" i="4" s="1"/>
  <c r="G1006" i="4"/>
  <c r="H1006" i="4" s="1"/>
  <c r="G1005" i="4"/>
  <c r="H1005" i="4" s="1"/>
  <c r="G1004" i="4"/>
  <c r="H1004" i="4" s="1"/>
  <c r="G1002" i="4"/>
  <c r="H1002" i="4" s="1"/>
  <c r="G1000" i="4"/>
  <c r="H1000" i="4" s="1"/>
  <c r="G996" i="4"/>
  <c r="H996" i="4" s="1"/>
  <c r="G992" i="4"/>
  <c r="H992" i="4" s="1"/>
  <c r="G990" i="4"/>
  <c r="H990" i="4" s="1"/>
  <c r="G988" i="4"/>
  <c r="H988" i="4" s="1"/>
  <c r="G986" i="4"/>
  <c r="H986" i="4" s="1"/>
  <c r="G983" i="4"/>
  <c r="H983" i="4" s="1"/>
  <c r="G982" i="4"/>
  <c r="H982" i="4" s="1"/>
  <c r="G980" i="4"/>
  <c r="H980" i="4" s="1"/>
  <c r="G977" i="4"/>
  <c r="H977" i="4" s="1"/>
  <c r="G975" i="4"/>
  <c r="H975" i="4" s="1"/>
  <c r="G974" i="4"/>
  <c r="H974" i="4" s="1"/>
  <c r="G972" i="4"/>
  <c r="H972" i="4" s="1"/>
  <c r="G971" i="4"/>
  <c r="H971" i="4" s="1"/>
  <c r="G969" i="4"/>
  <c r="H969" i="4" s="1"/>
  <c r="G968" i="4"/>
  <c r="H968" i="4" s="1"/>
  <c r="G967" i="4"/>
  <c r="H967" i="4" s="1"/>
  <c r="G966" i="4"/>
  <c r="H966" i="4" s="1"/>
  <c r="G964" i="4"/>
  <c r="H964" i="4" s="1"/>
  <c r="G963" i="4"/>
  <c r="H963" i="4" s="1"/>
  <c r="G962" i="4"/>
  <c r="H962" i="4" s="1"/>
  <c r="G959" i="4"/>
  <c r="H959" i="4" s="1"/>
  <c r="G957" i="4"/>
  <c r="H957" i="4" s="1"/>
  <c r="G956" i="4"/>
  <c r="H956" i="4" s="1"/>
  <c r="G955" i="4"/>
  <c r="H955" i="4" s="1"/>
  <c r="G952" i="4"/>
  <c r="H952" i="4" s="1"/>
  <c r="G951" i="4"/>
  <c r="H951" i="4" s="1"/>
  <c r="G949" i="4"/>
  <c r="H949" i="4" s="1"/>
  <c r="G947" i="4"/>
  <c r="H947" i="4" s="1"/>
  <c r="G946" i="4"/>
  <c r="H946" i="4" s="1"/>
  <c r="G945" i="4"/>
  <c r="H945" i="4" s="1"/>
  <c r="G944" i="4"/>
  <c r="H944" i="4" s="1"/>
  <c r="G943" i="4"/>
  <c r="H943" i="4" s="1"/>
  <c r="G942" i="4"/>
  <c r="H942" i="4" s="1"/>
  <c r="G941" i="4"/>
  <c r="H941" i="4" s="1"/>
  <c r="G940" i="4"/>
  <c r="H940" i="4" s="1"/>
  <c r="G939" i="4"/>
  <c r="H939" i="4" s="1"/>
  <c r="G938" i="4"/>
  <c r="H938" i="4" s="1"/>
  <c r="G937" i="4"/>
  <c r="H937" i="4" s="1"/>
  <c r="G936" i="4"/>
  <c r="H936" i="4" s="1"/>
  <c r="G935" i="4"/>
  <c r="H935" i="4" s="1"/>
  <c r="G934" i="4"/>
  <c r="H934" i="4" s="1"/>
  <c r="G933" i="4"/>
  <c r="H933" i="4" s="1"/>
  <c r="G932" i="4"/>
  <c r="H932" i="4" s="1"/>
  <c r="G931" i="4"/>
  <c r="H931" i="4" s="1"/>
  <c r="G930" i="4"/>
  <c r="H930" i="4" s="1"/>
  <c r="G928" i="4"/>
  <c r="H928" i="4" s="1"/>
  <c r="G927" i="4"/>
  <c r="H927" i="4" s="1"/>
  <c r="G924" i="4"/>
  <c r="H924" i="4" s="1"/>
  <c r="G923" i="4"/>
  <c r="H923" i="4" s="1"/>
  <c r="G922" i="4"/>
  <c r="H922" i="4" s="1"/>
  <c r="G921" i="4"/>
  <c r="H921" i="4" s="1"/>
  <c r="G918" i="4"/>
  <c r="H918" i="4" s="1"/>
  <c r="G917" i="4"/>
  <c r="H917" i="4" s="1"/>
  <c r="G916" i="4"/>
  <c r="H916" i="4" s="1"/>
  <c r="G915" i="4"/>
  <c r="H915" i="4" s="1"/>
  <c r="G912" i="4"/>
  <c r="H912" i="4" s="1"/>
  <c r="G911" i="4"/>
  <c r="H911" i="4" s="1"/>
  <c r="G910" i="4"/>
  <c r="H910" i="4" s="1"/>
  <c r="G909" i="4"/>
  <c r="H909" i="4" s="1"/>
  <c r="G908" i="4"/>
  <c r="H908" i="4" s="1"/>
  <c r="G907" i="4"/>
  <c r="H907" i="4" s="1"/>
  <c r="G906" i="4"/>
  <c r="H906" i="4" s="1"/>
  <c r="G905" i="4"/>
  <c r="H905" i="4" s="1"/>
  <c r="G902" i="4"/>
  <c r="H902" i="4" s="1"/>
  <c r="G901" i="4"/>
  <c r="H901" i="4" s="1"/>
  <c r="G900" i="4"/>
  <c r="H900" i="4" s="1"/>
  <c r="G899" i="4"/>
  <c r="H899" i="4" s="1"/>
  <c r="G898" i="4"/>
  <c r="H898" i="4" s="1"/>
  <c r="G897" i="4"/>
  <c r="H897" i="4" s="1"/>
  <c r="G896" i="4"/>
  <c r="H896" i="4" s="1"/>
  <c r="G895" i="4"/>
  <c r="H895" i="4" s="1"/>
  <c r="G894" i="4"/>
  <c r="H894" i="4" s="1"/>
  <c r="G893" i="4"/>
  <c r="H893" i="4" s="1"/>
  <c r="G892" i="4"/>
  <c r="H892" i="4" s="1"/>
  <c r="G891" i="4"/>
  <c r="H891" i="4" s="1"/>
  <c r="G887" i="4"/>
  <c r="H887" i="4" s="1"/>
  <c r="G888" i="4"/>
  <c r="H888" i="4" s="1"/>
  <c r="G886" i="4"/>
  <c r="H886" i="4" s="1"/>
  <c r="G885" i="4"/>
  <c r="H885" i="4" s="1"/>
  <c r="G884" i="4"/>
  <c r="H884" i="4" s="1"/>
  <c r="G883" i="4"/>
  <c r="H883" i="4" s="1"/>
  <c r="G882" i="4"/>
  <c r="H882" i="4" s="1"/>
  <c r="G881" i="4"/>
  <c r="H881" i="4" s="1"/>
  <c r="G880" i="4"/>
  <c r="H880" i="4" s="1"/>
  <c r="G879" i="4"/>
  <c r="H879" i="4" s="1"/>
  <c r="G876" i="4"/>
  <c r="H876" i="4" s="1"/>
  <c r="G875" i="4"/>
  <c r="H875" i="4" s="1"/>
  <c r="G874" i="4"/>
  <c r="H874" i="4" s="1"/>
  <c r="G873" i="4"/>
  <c r="H873" i="4" s="1"/>
  <c r="G872" i="4"/>
  <c r="H872" i="4" s="1"/>
  <c r="G871" i="4"/>
  <c r="H871" i="4" s="1"/>
  <c r="G870" i="4"/>
  <c r="H870" i="4" s="1"/>
  <c r="G869" i="4"/>
  <c r="H869" i="4" s="1"/>
  <c r="G868" i="4"/>
  <c r="H868" i="4" s="1"/>
  <c r="G867" i="4"/>
  <c r="H867" i="4" s="1"/>
  <c r="G866" i="4"/>
  <c r="H866" i="4" s="1"/>
  <c r="G865" i="4"/>
  <c r="H865" i="4" s="1"/>
  <c r="G864" i="4"/>
  <c r="H864" i="4" s="1"/>
  <c r="G863" i="4"/>
  <c r="H863" i="4" s="1"/>
  <c r="G862" i="4"/>
  <c r="H862" i="4" s="1"/>
  <c r="G861" i="4"/>
  <c r="H861" i="4" s="1"/>
  <c r="G860" i="4"/>
  <c r="H860" i="4" s="1"/>
  <c r="G859" i="4"/>
  <c r="H859" i="4" s="1"/>
  <c r="G858" i="4"/>
  <c r="H858" i="4" s="1"/>
  <c r="G857" i="4"/>
  <c r="H857" i="4" s="1"/>
  <c r="G856" i="4"/>
  <c r="H856" i="4" s="1"/>
  <c r="G855" i="4"/>
  <c r="H855" i="4" s="1"/>
  <c r="G854" i="4"/>
  <c r="H854" i="4" s="1"/>
  <c r="G853" i="4"/>
  <c r="H853" i="4" s="1"/>
  <c r="G852" i="4"/>
  <c r="H852" i="4" s="1"/>
  <c r="G851" i="4"/>
  <c r="H851" i="4" s="1"/>
  <c r="G850" i="4"/>
  <c r="H850" i="4" s="1"/>
  <c r="G849" i="4"/>
  <c r="H849" i="4" s="1"/>
  <c r="G846" i="4"/>
  <c r="H846" i="4" s="1"/>
  <c r="G845" i="4"/>
  <c r="H845" i="4" s="1"/>
  <c r="G842" i="4"/>
  <c r="H842" i="4" s="1"/>
  <c r="G841" i="4"/>
  <c r="G840" i="4"/>
  <c r="H840" i="4" s="1"/>
  <c r="G839" i="4"/>
  <c r="H839" i="4" s="1"/>
  <c r="G838" i="4"/>
  <c r="H838" i="4" s="1"/>
  <c r="G837" i="4"/>
  <c r="H837" i="4" s="1"/>
  <c r="G836" i="4"/>
  <c r="H836" i="4" s="1"/>
  <c r="G835" i="4"/>
  <c r="H835" i="4" s="1"/>
  <c r="G834" i="4"/>
  <c r="H834" i="4" s="1"/>
  <c r="G833" i="4"/>
  <c r="H833" i="4" s="1"/>
  <c r="G830" i="4"/>
  <c r="H830" i="4" s="1"/>
  <c r="G829" i="4"/>
  <c r="H829" i="4" s="1"/>
  <c r="G828" i="4"/>
  <c r="H828" i="4" s="1"/>
  <c r="G827" i="4"/>
  <c r="H827" i="4" s="1"/>
  <c r="G826" i="4"/>
  <c r="H826" i="4" s="1"/>
  <c r="G825" i="4"/>
  <c r="H825" i="4" s="1"/>
  <c r="G824" i="4"/>
  <c r="H824" i="4" s="1"/>
  <c r="G1171" i="4"/>
  <c r="H1171" i="4" s="1"/>
  <c r="G823" i="4"/>
  <c r="H823" i="4" s="1"/>
  <c r="G822" i="4"/>
  <c r="H822" i="4" s="1"/>
  <c r="G821" i="4"/>
  <c r="H821" i="4" s="1"/>
  <c r="G820" i="4"/>
  <c r="H820" i="4" s="1"/>
  <c r="G817" i="4"/>
  <c r="H817" i="4" s="1"/>
  <c r="G816" i="4"/>
  <c r="H816" i="4" s="1"/>
  <c r="G815" i="4"/>
  <c r="H815" i="4" s="1"/>
  <c r="G814" i="4"/>
  <c r="H814" i="4" s="1"/>
  <c r="H813" i="4"/>
  <c r="G812" i="4"/>
  <c r="H812" i="4" s="1"/>
  <c r="G811" i="4"/>
  <c r="H811" i="4" s="1"/>
  <c r="G810" i="4"/>
  <c r="H810" i="4" s="1"/>
  <c r="G807" i="4"/>
  <c r="H807" i="4" s="1"/>
  <c r="G806" i="4"/>
  <c r="H806" i="4" s="1"/>
  <c r="G805" i="4"/>
  <c r="H805" i="4" s="1"/>
  <c r="G804" i="4"/>
  <c r="H804" i="4" s="1"/>
  <c r="G801" i="4"/>
  <c r="H801" i="4" s="1"/>
  <c r="G800" i="4"/>
  <c r="H800" i="4" s="1"/>
  <c r="G799" i="4"/>
  <c r="H799" i="4" s="1"/>
  <c r="G798" i="4"/>
  <c r="H798" i="4" s="1"/>
  <c r="G797" i="4"/>
  <c r="H797" i="4" s="1"/>
  <c r="G796" i="4"/>
  <c r="H796" i="4" s="1"/>
  <c r="G793" i="4"/>
  <c r="H793" i="4" s="1"/>
  <c r="G792" i="4"/>
  <c r="H792" i="4" s="1"/>
  <c r="G791" i="4"/>
  <c r="H791" i="4" s="1"/>
  <c r="G790" i="4"/>
  <c r="H790" i="4" s="1"/>
  <c r="G787" i="4"/>
  <c r="H787" i="4" s="1"/>
  <c r="G786" i="4"/>
  <c r="H786" i="4" s="1"/>
  <c r="G783" i="4"/>
  <c r="H783" i="4" s="1"/>
  <c r="G782" i="4"/>
  <c r="H782" i="4" s="1"/>
  <c r="G781" i="4"/>
  <c r="H781" i="4" s="1"/>
  <c r="G780" i="4"/>
  <c r="H780" i="4" s="1"/>
  <c r="G779" i="4"/>
  <c r="H779" i="4" s="1"/>
  <c r="G778" i="4"/>
  <c r="H778" i="4" s="1"/>
  <c r="G777" i="4"/>
  <c r="H777" i="4" s="1"/>
  <c r="G776" i="4"/>
  <c r="H776" i="4" s="1"/>
  <c r="G775" i="4"/>
  <c r="H775" i="4" s="1"/>
  <c r="G774" i="4"/>
  <c r="H774" i="4" s="1"/>
  <c r="G773" i="4"/>
  <c r="H773" i="4" s="1"/>
  <c r="G772" i="4"/>
  <c r="H772" i="4" s="1"/>
  <c r="G769" i="4"/>
  <c r="H769" i="4" s="1"/>
  <c r="G768" i="4"/>
  <c r="H768" i="4" s="1"/>
  <c r="G767" i="4"/>
  <c r="H767" i="4" s="1"/>
  <c r="G766" i="4"/>
  <c r="H766" i="4" s="1"/>
  <c r="G765" i="4"/>
  <c r="H765" i="4" s="1"/>
  <c r="G764" i="4"/>
  <c r="H764" i="4" s="1"/>
  <c r="G761" i="4"/>
  <c r="H761" i="4" s="1"/>
  <c r="G760" i="4"/>
  <c r="H760" i="4" s="1"/>
  <c r="G757" i="4"/>
  <c r="H757" i="4" s="1"/>
  <c r="G756" i="4"/>
  <c r="H756" i="4" s="1"/>
  <c r="G755" i="4"/>
  <c r="H755" i="4" s="1"/>
  <c r="G754" i="4"/>
  <c r="H754" i="4" s="1"/>
  <c r="G753" i="4"/>
  <c r="H753" i="4" s="1"/>
  <c r="G752" i="4"/>
  <c r="H752" i="4" s="1"/>
  <c r="G751" i="4"/>
  <c r="H751" i="4" s="1"/>
  <c r="G750" i="4"/>
  <c r="H750" i="4" s="1"/>
  <c r="G749" i="4"/>
  <c r="H749" i="4" s="1"/>
  <c r="G748" i="4"/>
  <c r="H748" i="4" s="1"/>
  <c r="G747" i="4"/>
  <c r="H747" i="4" s="1"/>
  <c r="G746" i="4"/>
  <c r="H746" i="4" s="1"/>
  <c r="G745" i="4"/>
  <c r="H745" i="4" s="1"/>
  <c r="G744" i="4"/>
  <c r="H744" i="4" s="1"/>
  <c r="G741" i="4"/>
  <c r="H741" i="4" s="1"/>
  <c r="G740" i="4"/>
  <c r="H740" i="4" s="1"/>
  <c r="G739" i="4"/>
  <c r="H739" i="4" s="1"/>
  <c r="G738" i="4"/>
  <c r="H738" i="4" s="1"/>
  <c r="G737" i="4"/>
  <c r="H737" i="4" s="1"/>
  <c r="G736" i="4"/>
  <c r="H736" i="4" s="1"/>
  <c r="G735" i="4"/>
  <c r="H735" i="4" s="1"/>
  <c r="G734" i="4"/>
  <c r="H734" i="4" s="1"/>
  <c r="G733" i="4"/>
  <c r="H733" i="4" s="1"/>
  <c r="G732" i="4"/>
  <c r="H732" i="4" s="1"/>
  <c r="G731" i="4"/>
  <c r="H731" i="4" s="1"/>
  <c r="G730" i="4"/>
  <c r="H730" i="4" s="1"/>
  <c r="G729" i="4"/>
  <c r="H729" i="4" s="1"/>
  <c r="G728" i="4"/>
  <c r="H728" i="4" s="1"/>
  <c r="G727" i="4"/>
  <c r="H727" i="4" s="1"/>
  <c r="G726" i="4"/>
  <c r="H726" i="4" s="1"/>
  <c r="G725" i="4"/>
  <c r="H725" i="4" s="1"/>
  <c r="G724" i="4"/>
  <c r="H724" i="4" s="1"/>
  <c r="G723" i="4"/>
  <c r="H723" i="4" s="1"/>
  <c r="G722" i="4"/>
  <c r="H722" i="4" s="1"/>
  <c r="G721" i="4"/>
  <c r="H721" i="4" s="1"/>
  <c r="G720" i="4"/>
  <c r="H720" i="4" s="1"/>
  <c r="G719" i="4"/>
  <c r="H719" i="4" s="1"/>
  <c r="G718" i="4"/>
  <c r="H718" i="4" s="1"/>
  <c r="G717" i="4"/>
  <c r="H717" i="4" s="1"/>
  <c r="G716" i="4"/>
  <c r="H716" i="4" s="1"/>
  <c r="G715" i="4"/>
  <c r="H715" i="4" s="1"/>
  <c r="G714" i="4"/>
  <c r="H714" i="4" s="1"/>
  <c r="G713" i="4"/>
  <c r="H713" i="4" s="1"/>
  <c r="G712" i="4"/>
  <c r="H712" i="4" s="1"/>
  <c r="G711" i="4"/>
  <c r="H711" i="4" s="1"/>
  <c r="G710" i="4"/>
  <c r="H710" i="4" s="1"/>
  <c r="G709" i="4"/>
  <c r="H709" i="4" s="1"/>
  <c r="G708" i="4"/>
  <c r="H708" i="4" s="1"/>
  <c r="G707" i="4"/>
  <c r="H707" i="4" s="1"/>
  <c r="G704" i="4"/>
  <c r="H704" i="4" s="1"/>
  <c r="G703" i="4"/>
  <c r="H703" i="4" s="1"/>
  <c r="G702" i="4"/>
  <c r="H702" i="4" s="1"/>
  <c r="G705" i="4"/>
  <c r="H705" i="4" s="1"/>
  <c r="G706" i="4"/>
  <c r="H706" i="4" s="1"/>
  <c r="G701" i="4"/>
  <c r="H701" i="4" s="1"/>
  <c r="G700" i="4"/>
  <c r="H700" i="4" s="1"/>
  <c r="G699" i="4"/>
  <c r="H699" i="4" s="1"/>
  <c r="G698" i="4"/>
  <c r="H698" i="4" s="1"/>
  <c r="G697" i="4"/>
  <c r="H697" i="4" s="1"/>
  <c r="G696" i="4"/>
  <c r="H696" i="4" s="1"/>
  <c r="G695" i="4"/>
  <c r="H695" i="4" s="1"/>
  <c r="G694" i="4"/>
  <c r="H694" i="4" s="1"/>
  <c r="G691" i="4"/>
  <c r="H691" i="4" s="1"/>
  <c r="G690" i="4"/>
  <c r="H690" i="4" s="1"/>
  <c r="G689" i="4"/>
  <c r="H689" i="4" s="1"/>
  <c r="G688" i="4"/>
  <c r="H688" i="4" s="1"/>
  <c r="G687" i="4"/>
  <c r="H687" i="4" s="1"/>
  <c r="G686" i="4"/>
  <c r="H686" i="4" s="1"/>
  <c r="G683" i="4"/>
  <c r="H683" i="4" s="1"/>
  <c r="G682" i="4"/>
  <c r="H682" i="4" s="1"/>
  <c r="G681" i="4"/>
  <c r="H681" i="4" s="1"/>
  <c r="G680" i="4"/>
  <c r="H680" i="4" s="1"/>
  <c r="G679" i="4"/>
  <c r="H679" i="4" s="1"/>
  <c r="G678" i="4"/>
  <c r="H678" i="4" s="1"/>
  <c r="G677" i="4"/>
  <c r="H677" i="4" s="1"/>
  <c r="G676" i="4"/>
  <c r="H676" i="4" s="1"/>
  <c r="G675" i="4"/>
  <c r="H675" i="4" s="1"/>
  <c r="G674" i="4"/>
  <c r="H674" i="4" s="1"/>
  <c r="G673" i="4"/>
  <c r="H673" i="4" s="1"/>
  <c r="G672" i="4"/>
  <c r="H672" i="4" s="1"/>
  <c r="G670" i="4"/>
  <c r="H670" i="4" s="1"/>
  <c r="G669" i="4"/>
  <c r="H669" i="4" s="1"/>
  <c r="G666" i="4"/>
  <c r="H666" i="4" s="1"/>
  <c r="G665" i="4"/>
  <c r="H665" i="4" s="1"/>
  <c r="G664" i="4"/>
  <c r="H664" i="4" s="1"/>
  <c r="G663" i="4"/>
  <c r="H663" i="4" s="1"/>
  <c r="G662" i="4"/>
  <c r="H662" i="4" s="1"/>
  <c r="G661" i="4"/>
  <c r="H661" i="4" s="1"/>
  <c r="G659" i="4"/>
  <c r="H659" i="4" s="1"/>
  <c r="G658" i="4"/>
  <c r="H658" i="4" s="1"/>
  <c r="G657" i="4"/>
  <c r="H657" i="4" s="1"/>
  <c r="H841" i="4"/>
  <c r="G656" i="4"/>
  <c r="G655" i="4"/>
  <c r="G654" i="4"/>
  <c r="G653" i="4"/>
  <c r="G652" i="4"/>
  <c r="G651" i="4"/>
  <c r="G650" i="4"/>
  <c r="G647" i="4"/>
  <c r="G646" i="4"/>
  <c r="G643" i="4"/>
  <c r="G642" i="4"/>
  <c r="G641" i="4"/>
  <c r="G640" i="4"/>
  <c r="G639" i="4"/>
  <c r="G638" i="4"/>
  <c r="G635" i="4"/>
  <c r="G634" i="4"/>
  <c r="G633" i="4"/>
  <c r="G632" i="4"/>
  <c r="G629" i="4"/>
  <c r="G628" i="4" l="1"/>
  <c r="G627" i="4"/>
  <c r="G626" i="4" l="1"/>
  <c r="H626" i="4" s="1"/>
  <c r="G625" i="4"/>
  <c r="H625" i="4" s="1"/>
  <c r="G624" i="4"/>
  <c r="H624" i="4" s="1"/>
  <c r="G623" i="4"/>
  <c r="H623" i="4" s="1"/>
  <c r="G622" i="4"/>
  <c r="H622" i="4" s="1"/>
  <c r="G621" i="4"/>
  <c r="H621" i="4" s="1"/>
  <c r="G618" i="4"/>
  <c r="H618" i="4" s="1"/>
  <c r="G617" i="4"/>
  <c r="H617" i="4" s="1"/>
  <c r="G616" i="4"/>
  <c r="H616" i="4" s="1"/>
  <c r="G615" i="4"/>
  <c r="H615" i="4" s="1"/>
  <c r="G614" i="4"/>
  <c r="H614" i="4" s="1"/>
  <c r="G611" i="4"/>
  <c r="H611" i="4" s="1"/>
  <c r="G610" i="4"/>
  <c r="H610" i="4" s="1"/>
  <c r="G609" i="4"/>
  <c r="H609" i="4" s="1"/>
  <c r="G608" i="4"/>
  <c r="H608" i="4" s="1"/>
  <c r="G607" i="4"/>
  <c r="H607" i="4" s="1"/>
  <c r="G606" i="4"/>
  <c r="H606" i="4" s="1"/>
  <c r="G603" i="4"/>
  <c r="H603" i="4" s="1"/>
  <c r="G602" i="4"/>
  <c r="H602" i="4" s="1"/>
  <c r="G599" i="4"/>
  <c r="H599" i="4" s="1"/>
  <c r="G597" i="4"/>
  <c r="H597" i="4" s="1"/>
  <c r="G595" i="4"/>
  <c r="H595" i="4" s="1"/>
  <c r="G594" i="4"/>
  <c r="H594" i="4" s="1"/>
  <c r="G593" i="4"/>
  <c r="H593" i="4" s="1"/>
  <c r="G592" i="4"/>
  <c r="H592" i="4" s="1"/>
  <c r="G591" i="4"/>
  <c r="H591" i="4" s="1"/>
  <c r="G590" i="4"/>
  <c r="H590" i="4" s="1"/>
  <c r="G589" i="4"/>
  <c r="H589" i="4" s="1"/>
  <c r="G588" i="4"/>
  <c r="H588" i="4" s="1"/>
  <c r="G585" i="4"/>
  <c r="H585" i="4" s="1"/>
  <c r="G584" i="4"/>
  <c r="H584" i="4" s="1"/>
  <c r="G583" i="4"/>
  <c r="H583" i="4" s="1"/>
  <c r="G582" i="4"/>
  <c r="H582" i="4" s="1"/>
  <c r="G581" i="4"/>
  <c r="H581" i="4" s="1"/>
  <c r="G580" i="4"/>
  <c r="H580" i="4" s="1"/>
  <c r="G577" i="4"/>
  <c r="H577" i="4" s="1"/>
  <c r="G576" i="4"/>
  <c r="H576" i="4" s="1"/>
  <c r="G573" i="4"/>
  <c r="H573" i="4" s="1"/>
  <c r="G572" i="4"/>
  <c r="H572" i="4" s="1"/>
  <c r="G571" i="4"/>
  <c r="H571" i="4" s="1"/>
  <c r="G570" i="4"/>
  <c r="H570" i="4" s="1"/>
  <c r="G569" i="4"/>
  <c r="H569" i="4" s="1"/>
  <c r="G152" i="4"/>
  <c r="G149" i="4"/>
  <c r="G568" i="4"/>
  <c r="H568" i="4" s="1"/>
  <c r="G567" i="4"/>
  <c r="H567" i="4" s="1"/>
  <c r="G566" i="4"/>
  <c r="H566" i="4" s="1"/>
  <c r="G565" i="4"/>
  <c r="H565" i="4" s="1"/>
  <c r="G564" i="4"/>
  <c r="H564" i="4" s="1"/>
  <c r="G563" i="4"/>
  <c r="H563" i="4" s="1"/>
  <c r="G562" i="4"/>
  <c r="H562" i="4" s="1"/>
  <c r="G561" i="4"/>
  <c r="H561" i="4" s="1"/>
  <c r="G560" i="4"/>
  <c r="H560" i="4" s="1"/>
  <c r="G557" i="4"/>
  <c r="H557" i="4" s="1"/>
  <c r="G556" i="4"/>
  <c r="H556" i="4" s="1"/>
  <c r="G555" i="4"/>
  <c r="H555" i="4" s="1"/>
  <c r="G554" i="4"/>
  <c r="H554" i="4" s="1"/>
  <c r="G553" i="4"/>
  <c r="H553" i="4" s="1"/>
  <c r="G552" i="4"/>
  <c r="H552" i="4" s="1"/>
  <c r="G551" i="4"/>
  <c r="H551" i="4" s="1"/>
  <c r="G550" i="4"/>
  <c r="H550" i="4" s="1"/>
  <c r="G549" i="4"/>
  <c r="H549" i="4" s="1"/>
  <c r="G548" i="4"/>
  <c r="H548" i="4" s="1"/>
  <c r="G547" i="4"/>
  <c r="H547" i="4" s="1"/>
  <c r="G546" i="4"/>
  <c r="H546" i="4" s="1"/>
  <c r="G545" i="4"/>
  <c r="H545" i="4" s="1"/>
  <c r="G544" i="4"/>
  <c r="H544" i="4" s="1"/>
  <c r="G543" i="4"/>
  <c r="H543" i="4" s="1"/>
  <c r="G542" i="4"/>
  <c r="H542" i="4" s="1"/>
  <c r="G541" i="4"/>
  <c r="H541" i="4" s="1"/>
  <c r="G540" i="4"/>
  <c r="H540" i="4" s="1"/>
  <c r="G539" i="4"/>
  <c r="H539" i="4" s="1"/>
  <c r="G538" i="4"/>
  <c r="H538" i="4" s="1"/>
  <c r="G537" i="4"/>
  <c r="H537" i="4" s="1"/>
  <c r="G536" i="4"/>
  <c r="H536" i="4" s="1"/>
  <c r="G535" i="4"/>
  <c r="H535" i="4" s="1"/>
  <c r="G534" i="4"/>
  <c r="H534" i="4" s="1"/>
  <c r="G531" i="4"/>
  <c r="H531" i="4" s="1"/>
  <c r="G530" i="4"/>
  <c r="H530" i="4" s="1"/>
  <c r="G529" i="4"/>
  <c r="H529" i="4" s="1"/>
  <c r="G528" i="4"/>
  <c r="H528" i="4" s="1"/>
  <c r="G527" i="4"/>
  <c r="H527" i="4" s="1"/>
  <c r="G526" i="4"/>
  <c r="H526" i="4" s="1"/>
  <c r="G523" i="4"/>
  <c r="H523" i="4" s="1"/>
  <c r="G522" i="4"/>
  <c r="H522" i="4" s="1"/>
  <c r="G519" i="4"/>
  <c r="H519" i="4" s="1"/>
  <c r="G518" i="4"/>
  <c r="H518" i="4" s="1"/>
  <c r="G517" i="4"/>
  <c r="H517" i="4" s="1"/>
  <c r="G516" i="4"/>
  <c r="H516" i="4" s="1"/>
  <c r="G513" i="4"/>
  <c r="H513" i="4" s="1"/>
  <c r="G512" i="4"/>
  <c r="H512" i="4" s="1"/>
  <c r="G511" i="4"/>
  <c r="H511" i="4" s="1"/>
  <c r="G510" i="4"/>
  <c r="H510" i="4" s="1"/>
  <c r="G509" i="4"/>
  <c r="H509" i="4" s="1"/>
  <c r="G508" i="4"/>
  <c r="H508" i="4" s="1"/>
  <c r="G505" i="4"/>
  <c r="H505" i="4" s="1"/>
  <c r="G504" i="4"/>
  <c r="H504" i="4" s="1"/>
  <c r="G503" i="4"/>
  <c r="H503" i="4" s="1"/>
  <c r="G502" i="4"/>
  <c r="H502" i="4" s="1"/>
  <c r="G501" i="4"/>
  <c r="H501" i="4" s="1"/>
  <c r="G500" i="4"/>
  <c r="H500" i="4" s="1"/>
  <c r="G499" i="4"/>
  <c r="H499" i="4" s="1"/>
  <c r="G498" i="4"/>
  <c r="H498" i="4" s="1"/>
  <c r="G497" i="4"/>
  <c r="H497" i="4" s="1"/>
  <c r="G496" i="4"/>
  <c r="H496" i="4" s="1"/>
  <c r="G493" i="4"/>
  <c r="H493" i="4" s="1"/>
  <c r="G492" i="4"/>
  <c r="H492" i="4" s="1"/>
  <c r="G491" i="4"/>
  <c r="H491" i="4" s="1"/>
  <c r="G490" i="4"/>
  <c r="H490" i="4" s="1"/>
  <c r="G489" i="4"/>
  <c r="H489" i="4" s="1"/>
  <c r="G488" i="4"/>
  <c r="H488" i="4" s="1"/>
  <c r="G487" i="4"/>
  <c r="H487" i="4" s="1"/>
  <c r="G486" i="4"/>
  <c r="H486" i="4" s="1"/>
  <c r="G485" i="4"/>
  <c r="H485" i="4" s="1"/>
  <c r="G483" i="4"/>
  <c r="H483" i="4" s="1"/>
  <c r="G480" i="4"/>
  <c r="H480" i="4" s="1"/>
  <c r="G479" i="4"/>
  <c r="H479" i="4" s="1"/>
  <c r="G478" i="4"/>
  <c r="H478" i="4" s="1"/>
  <c r="G477" i="4"/>
  <c r="H477" i="4" s="1"/>
  <c r="G476" i="4"/>
  <c r="H476" i="4" s="1"/>
  <c r="G475" i="4"/>
  <c r="H475" i="4" s="1"/>
  <c r="G474" i="4"/>
  <c r="H474" i="4" s="1"/>
  <c r="G473" i="4"/>
  <c r="H473" i="4" s="1"/>
  <c r="G472" i="4"/>
  <c r="H472" i="4" s="1"/>
  <c r="G1172" i="4"/>
  <c r="H1172" i="4" s="1"/>
  <c r="G470" i="4"/>
  <c r="H470" i="4" s="1"/>
  <c r="G469" i="4"/>
  <c r="H469" i="4" s="1"/>
  <c r="G468" i="4"/>
  <c r="H468" i="4" s="1"/>
  <c r="G467" i="4"/>
  <c r="H467" i="4" s="1"/>
  <c r="G466" i="4"/>
  <c r="H466" i="4" s="1"/>
  <c r="G465" i="4"/>
  <c r="H465" i="4" s="1"/>
  <c r="G464" i="4"/>
  <c r="H464" i="4" s="1"/>
  <c r="G462" i="4"/>
  <c r="H462" i="4" s="1"/>
  <c r="G459" i="4"/>
  <c r="H459" i="4" s="1"/>
  <c r="G458" i="4"/>
  <c r="H458" i="4" s="1"/>
  <c r="G456" i="4"/>
  <c r="H456" i="4" s="1"/>
  <c r="G455" i="4"/>
  <c r="H455" i="4" s="1"/>
  <c r="G453" i="4"/>
  <c r="H453" i="4" s="1"/>
  <c r="G451" i="4"/>
  <c r="H451" i="4" s="1"/>
  <c r="G450" i="4"/>
  <c r="H450" i="4" s="1"/>
  <c r="G449" i="4"/>
  <c r="H449" i="4" s="1"/>
  <c r="G447" i="4"/>
  <c r="H447" i="4" s="1"/>
  <c r="G446" i="4"/>
  <c r="H446" i="4" s="1"/>
  <c r="G443" i="4"/>
  <c r="H443" i="4" s="1"/>
  <c r="G442" i="4"/>
  <c r="H442" i="4" s="1"/>
  <c r="G441" i="4"/>
  <c r="H441" i="4" s="1"/>
  <c r="G440" i="4"/>
  <c r="H440" i="4" s="1"/>
  <c r="G439" i="4"/>
  <c r="H439" i="4" s="1"/>
  <c r="G437" i="4"/>
  <c r="H437" i="4" s="1"/>
  <c r="G435" i="4"/>
  <c r="H435" i="4" s="1"/>
  <c r="G434" i="4"/>
  <c r="H434" i="4" s="1"/>
  <c r="G433" i="4"/>
  <c r="H433" i="4" s="1"/>
  <c r="G432" i="4"/>
  <c r="H432" i="4" s="1"/>
  <c r="G431" i="4"/>
  <c r="H431" i="4" s="1"/>
  <c r="G430" i="4"/>
  <c r="H430" i="4" s="1"/>
  <c r="G429" i="4"/>
  <c r="H429" i="4" s="1"/>
  <c r="G427" i="4"/>
  <c r="H427" i="4" s="1"/>
  <c r="G425" i="4"/>
  <c r="H425" i="4" s="1"/>
  <c r="G424" i="4"/>
  <c r="H424" i="4" s="1"/>
  <c r="G423" i="4"/>
  <c r="H423" i="4" s="1"/>
  <c r="G422" i="4"/>
  <c r="H422" i="4" s="1"/>
  <c r="G421" i="4"/>
  <c r="H421" i="4" s="1"/>
  <c r="G420" i="4"/>
  <c r="H420" i="4" s="1"/>
  <c r="H627" i="4"/>
  <c r="H628" i="4"/>
  <c r="H629" i="4"/>
  <c r="H632" i="4"/>
  <c r="H633" i="4"/>
  <c r="H634" i="4"/>
  <c r="H635" i="4"/>
  <c r="H638" i="4"/>
  <c r="H639" i="4"/>
  <c r="H640" i="4"/>
  <c r="H641" i="4"/>
  <c r="H642" i="4"/>
  <c r="H643" i="4"/>
  <c r="H646" i="4"/>
  <c r="H647" i="4"/>
  <c r="H650" i="4"/>
  <c r="H651" i="4"/>
  <c r="H652" i="4"/>
  <c r="H653" i="4"/>
  <c r="H654" i="4"/>
  <c r="H655" i="4"/>
  <c r="H656" i="4"/>
  <c r="G419" i="4"/>
  <c r="H419" i="4" s="1"/>
  <c r="D56" i="11"/>
  <c r="D55" i="11"/>
  <c r="D54" i="11"/>
  <c r="D53" i="11"/>
  <c r="D52" i="11"/>
  <c r="D51" i="11"/>
  <c r="D50" i="11"/>
  <c r="D56" i="10"/>
  <c r="D55" i="10"/>
  <c r="D54" i="10"/>
  <c r="D53" i="10"/>
  <c r="D52" i="10"/>
  <c r="D51" i="10"/>
  <c r="D50" i="10"/>
  <c r="D56" i="9" l="1"/>
  <c r="D55" i="9"/>
  <c r="D54" i="9"/>
  <c r="D53" i="9"/>
  <c r="D52" i="9"/>
  <c r="D51" i="9"/>
  <c r="D50" i="9"/>
  <c r="G10" i="4"/>
  <c r="H10" i="4" s="1"/>
  <c r="G472" i="2"/>
  <c r="H472" i="2" s="1"/>
  <c r="G471" i="2"/>
  <c r="H471" i="2" s="1"/>
  <c r="G470" i="2"/>
  <c r="H470" i="2" s="1"/>
  <c r="G469" i="2"/>
  <c r="H469" i="2" s="1"/>
  <c r="G468" i="2"/>
  <c r="H468" i="2" s="1"/>
  <c r="G467" i="2"/>
  <c r="H467" i="2" s="1"/>
  <c r="G466" i="2"/>
  <c r="H466" i="2" s="1"/>
  <c r="G465" i="2"/>
  <c r="H465" i="2" s="1"/>
  <c r="G463" i="2"/>
  <c r="H463" i="2" s="1"/>
  <c r="G461" i="2"/>
  <c r="H461" i="2" s="1"/>
  <c r="G458" i="2"/>
  <c r="H458" i="2" s="1"/>
  <c r="G456" i="2"/>
  <c r="H456" i="2" s="1"/>
  <c r="G453" i="2"/>
  <c r="H453" i="2" s="1"/>
  <c r="G452" i="2"/>
  <c r="H452" i="2" s="1"/>
  <c r="G449" i="2"/>
  <c r="H449" i="2" s="1"/>
  <c r="G447" i="2"/>
  <c r="H447" i="2" s="1"/>
  <c r="G445" i="2"/>
  <c r="H445" i="2" s="1"/>
  <c r="G444" i="2"/>
  <c r="H444" i="2" s="1"/>
  <c r="G442" i="2"/>
  <c r="H442" i="2" s="1"/>
  <c r="G440" i="2"/>
  <c r="H440" i="2" s="1"/>
  <c r="G437" i="2"/>
  <c r="H437" i="2" s="1"/>
  <c r="G436" i="2"/>
  <c r="H436" i="2" s="1"/>
  <c r="G434" i="2"/>
  <c r="H434" i="2" s="1"/>
  <c r="G435" i="2"/>
  <c r="H435" i="2" s="1"/>
  <c r="G417" i="4"/>
  <c r="H417" i="4" s="1"/>
  <c r="G416" i="4"/>
  <c r="H416" i="4" s="1"/>
  <c r="G415" i="4"/>
  <c r="H415" i="4" s="1"/>
  <c r="G414" i="4"/>
  <c r="H414" i="4" s="1"/>
  <c r="G413" i="4"/>
  <c r="H413" i="4" s="1"/>
  <c r="G410" i="4"/>
  <c r="H410" i="4" s="1"/>
  <c r="G409" i="4"/>
  <c r="H409" i="4" s="1"/>
  <c r="G408" i="4"/>
  <c r="H408" i="4" s="1"/>
  <c r="G407" i="4"/>
  <c r="H407" i="4" s="1"/>
  <c r="G406" i="4"/>
  <c r="H406" i="4" s="1"/>
  <c r="G405" i="4"/>
  <c r="H405" i="4" s="1"/>
  <c r="G402" i="4"/>
  <c r="H402" i="4" s="1"/>
  <c r="G401" i="4"/>
  <c r="H401" i="4" s="1"/>
  <c r="G400" i="4"/>
  <c r="H400" i="4" s="1"/>
  <c r="G399" i="4"/>
  <c r="H399" i="4" s="1"/>
  <c r="G398" i="4"/>
  <c r="H398" i="4" s="1"/>
  <c r="G397" i="4"/>
  <c r="H397" i="4" s="1"/>
  <c r="G396" i="4"/>
  <c r="H396" i="4" s="1"/>
  <c r="G395" i="4"/>
  <c r="H395" i="4" s="1"/>
  <c r="G392" i="4"/>
  <c r="H392" i="4" s="1"/>
  <c r="G388" i="4"/>
  <c r="H388" i="4" s="1"/>
  <c r="G387" i="4"/>
  <c r="H387" i="4" s="1"/>
  <c r="G384" i="4"/>
  <c r="H384" i="4" s="1"/>
  <c r="G383" i="4"/>
  <c r="H383" i="4" s="1"/>
  <c r="G380" i="4"/>
  <c r="H380" i="4" s="1"/>
  <c r="G379" i="4"/>
  <c r="H379" i="4" s="1"/>
  <c r="G378" i="4"/>
  <c r="H378" i="4" s="1"/>
  <c r="G377" i="4"/>
  <c r="H377" i="4" s="1"/>
  <c r="G376" i="4"/>
  <c r="H376" i="4" s="1"/>
  <c r="G375" i="4"/>
  <c r="H375" i="4" s="1"/>
  <c r="G374" i="4"/>
  <c r="H374" i="4" s="1"/>
  <c r="G373" i="4"/>
  <c r="H373" i="4" s="1"/>
  <c r="G372" i="4"/>
  <c r="H372" i="4" s="1"/>
  <c r="G371" i="4"/>
  <c r="H371" i="4" s="1"/>
  <c r="G368" i="4"/>
  <c r="H368" i="4" s="1"/>
  <c r="G367" i="4"/>
  <c r="H367" i="4" s="1"/>
  <c r="G366" i="4"/>
  <c r="H366" i="4" s="1"/>
  <c r="G365" i="4"/>
  <c r="H365" i="4" s="1"/>
  <c r="G364" i="4"/>
  <c r="H364" i="4" s="1"/>
  <c r="G363" i="4"/>
  <c r="H363" i="4" s="1"/>
  <c r="G360" i="4"/>
  <c r="H360" i="4" s="1"/>
  <c r="G359" i="4"/>
  <c r="H359" i="4" s="1"/>
  <c r="G358" i="4"/>
  <c r="H358" i="4" s="1"/>
  <c r="G357" i="4"/>
  <c r="H357" i="4" s="1"/>
  <c r="G356" i="4"/>
  <c r="H356" i="4" s="1"/>
  <c r="G355" i="4"/>
  <c r="H355" i="4" s="1"/>
  <c r="G354" i="4"/>
  <c r="H354" i="4" s="1"/>
  <c r="G353" i="4"/>
  <c r="H353" i="4" s="1"/>
  <c r="G352" i="4"/>
  <c r="H352" i="4" s="1"/>
  <c r="G351" i="4"/>
  <c r="H351" i="4" s="1"/>
  <c r="G350" i="4"/>
  <c r="H350" i="4" s="1"/>
  <c r="G349" i="4"/>
  <c r="H349" i="4" s="1"/>
  <c r="G348" i="4"/>
  <c r="H348" i="4" s="1"/>
  <c r="G347" i="4"/>
  <c r="H347" i="4" s="1"/>
  <c r="G346" i="4"/>
  <c r="H346" i="4" s="1"/>
  <c r="G345" i="4"/>
  <c r="H345" i="4" s="1"/>
  <c r="G342" i="4"/>
  <c r="H342" i="4" s="1"/>
  <c r="G341" i="4"/>
  <c r="H341" i="4" s="1"/>
  <c r="G340" i="4"/>
  <c r="H340" i="4" s="1"/>
  <c r="G339" i="4"/>
  <c r="H339" i="4" s="1"/>
  <c r="G336" i="4"/>
  <c r="H336" i="4" s="1"/>
  <c r="G335" i="4"/>
  <c r="H335" i="4" s="1"/>
  <c r="G333" i="4"/>
  <c r="H333" i="4" s="1"/>
  <c r="G332" i="4"/>
  <c r="H332" i="4" s="1"/>
  <c r="G331" i="4"/>
  <c r="H331" i="4" s="1"/>
  <c r="G330" i="4"/>
  <c r="H330" i="4" s="1"/>
  <c r="G329" i="4"/>
  <c r="H329" i="4" s="1"/>
  <c r="G328" i="4"/>
  <c r="H328" i="4" s="1"/>
  <c r="G327" i="4"/>
  <c r="H327" i="4" s="1"/>
  <c r="G326" i="4"/>
  <c r="H326" i="4" s="1"/>
  <c r="G325" i="4"/>
  <c r="H325" i="4" s="1"/>
  <c r="G324" i="4"/>
  <c r="H324" i="4" s="1"/>
  <c r="G323" i="4"/>
  <c r="H323" i="4" s="1"/>
  <c r="G322" i="4"/>
  <c r="H322" i="4" s="1"/>
  <c r="G321" i="4"/>
  <c r="H321" i="4" s="1"/>
  <c r="G320" i="4"/>
  <c r="H320" i="4" s="1"/>
  <c r="G319" i="4"/>
  <c r="H319" i="4" s="1"/>
  <c r="G318" i="4"/>
  <c r="H318" i="4" s="1"/>
  <c r="G317" i="4"/>
  <c r="H317" i="4" s="1"/>
  <c r="G316" i="4"/>
  <c r="H316" i="4" s="1"/>
  <c r="G315" i="4"/>
  <c r="H315" i="4" s="1"/>
  <c r="G314" i="4"/>
  <c r="H314" i="4" s="1"/>
  <c r="G313" i="4"/>
  <c r="H313" i="4" s="1"/>
  <c r="G312" i="4"/>
  <c r="H312" i="4" s="1"/>
  <c r="G311" i="4"/>
  <c r="H311" i="4" s="1"/>
  <c r="G310" i="4"/>
  <c r="H310" i="4" s="1"/>
  <c r="G309" i="4"/>
  <c r="H309" i="4" s="1"/>
  <c r="G308" i="4"/>
  <c r="H308" i="4" s="1"/>
  <c r="G307" i="4"/>
  <c r="H307" i="4" s="1"/>
  <c r="G306" i="4"/>
  <c r="H306" i="4" s="1"/>
  <c r="G305" i="4"/>
  <c r="H305" i="4" s="1"/>
  <c r="G304" i="4"/>
  <c r="H304" i="4" s="1"/>
  <c r="G303" i="4"/>
  <c r="H303" i="4" s="1"/>
  <c r="G302" i="4"/>
  <c r="H302" i="4" s="1"/>
  <c r="G301" i="4"/>
  <c r="H301" i="4" s="1"/>
  <c r="G300" i="4"/>
  <c r="H300" i="4" s="1"/>
  <c r="G299" i="4"/>
  <c r="H299" i="4" s="1"/>
  <c r="G298" i="4"/>
  <c r="H298" i="4" s="1"/>
  <c r="G297" i="4"/>
  <c r="H297" i="4" s="1"/>
  <c r="D57" i="7"/>
  <c r="D56" i="7"/>
  <c r="D55" i="7"/>
  <c r="D54" i="7"/>
  <c r="D53" i="7"/>
  <c r="D52" i="7"/>
  <c r="D51" i="7"/>
  <c r="G296" i="4"/>
  <c r="H296" i="4" s="1"/>
  <c r="G295" i="4"/>
  <c r="H295" i="4" s="1"/>
  <c r="G294" i="4"/>
  <c r="H294" i="4" s="1"/>
  <c r="G293" i="4"/>
  <c r="H293" i="4" s="1"/>
  <c r="G292" i="4"/>
  <c r="H292" i="4" s="1"/>
  <c r="G291" i="4"/>
  <c r="H291" i="4" s="1"/>
  <c r="G290" i="4"/>
  <c r="H290" i="4" s="1"/>
  <c r="G289" i="4"/>
  <c r="H289" i="4" s="1"/>
  <c r="G288" i="4"/>
  <c r="H288" i="4" s="1"/>
  <c r="G287" i="4"/>
  <c r="H287" i="4" s="1"/>
  <c r="G286" i="4"/>
  <c r="H286" i="4" s="1"/>
  <c r="G283" i="4"/>
  <c r="H283" i="4" s="1"/>
  <c r="G282" i="4"/>
  <c r="H282" i="4" s="1"/>
  <c r="G281" i="4"/>
  <c r="H281" i="4" s="1"/>
  <c r="G280" i="4"/>
  <c r="H280" i="4" s="1"/>
  <c r="G279" i="4"/>
  <c r="H279" i="4" s="1"/>
  <c r="G278" i="4"/>
  <c r="H278" i="4" s="1"/>
  <c r="G277" i="4"/>
  <c r="H277" i="4" s="1"/>
  <c r="G276" i="4"/>
  <c r="H276" i="4" s="1"/>
  <c r="G275" i="4"/>
  <c r="H275" i="4" s="1"/>
  <c r="G274" i="4"/>
  <c r="H274" i="4" s="1"/>
  <c r="G273" i="4"/>
  <c r="H273" i="4" s="1"/>
  <c r="G272" i="4"/>
  <c r="H272" i="4" s="1"/>
  <c r="G271" i="4"/>
  <c r="H271" i="4" s="1"/>
  <c r="G270" i="4"/>
  <c r="H270" i="4" s="1"/>
  <c r="G269" i="4"/>
  <c r="H269" i="4" s="1"/>
  <c r="G268" i="4"/>
  <c r="H268" i="4" s="1"/>
  <c r="G267" i="4"/>
  <c r="H267" i="4" s="1"/>
  <c r="G266" i="4"/>
  <c r="H266" i="4" s="1"/>
  <c r="G265" i="4"/>
  <c r="H265" i="4" s="1"/>
  <c r="G264" i="4"/>
  <c r="H264" i="4" s="1"/>
  <c r="G263" i="4"/>
  <c r="H263" i="4" s="1"/>
  <c r="G262" i="4"/>
  <c r="H262" i="4" s="1"/>
  <c r="G261" i="4"/>
  <c r="H261" i="4" s="1"/>
  <c r="G260" i="4"/>
  <c r="H260" i="4" s="1"/>
  <c r="G259" i="4"/>
  <c r="H259" i="4" s="1"/>
  <c r="G258" i="4"/>
  <c r="H258" i="4" s="1"/>
  <c r="G257" i="4"/>
  <c r="H257" i="4" s="1"/>
  <c r="G256" i="4"/>
  <c r="H256" i="4" s="1"/>
  <c r="G255" i="4"/>
  <c r="H255" i="4" s="1"/>
  <c r="G254" i="4"/>
  <c r="H254" i="4" s="1"/>
  <c r="G253" i="4"/>
  <c r="H253" i="4" s="1"/>
  <c r="G252" i="4"/>
  <c r="H252" i="4" s="1"/>
  <c r="G251" i="4"/>
  <c r="H251" i="4" s="1"/>
  <c r="G250" i="4"/>
  <c r="H250" i="4" s="1"/>
  <c r="G249" i="4"/>
  <c r="H249" i="4" s="1"/>
  <c r="G248" i="4"/>
  <c r="H248" i="4" s="1"/>
  <c r="G247" i="4"/>
  <c r="H247" i="4" s="1"/>
  <c r="G6" i="4"/>
  <c r="H6" i="4" s="1"/>
  <c r="G246" i="4"/>
  <c r="H246" i="4" s="1"/>
  <c r="G245" i="4"/>
  <c r="H245" i="4" s="1"/>
  <c r="G244" i="4"/>
  <c r="H244" i="4" s="1"/>
  <c r="G243" i="4"/>
  <c r="H243" i="4" s="1"/>
  <c r="G242" i="4"/>
  <c r="H242" i="4" s="1"/>
  <c r="G241" i="4"/>
  <c r="H241" i="4" s="1"/>
  <c r="G240" i="4"/>
  <c r="H240" i="4" s="1"/>
  <c r="G239" i="4"/>
  <c r="H239" i="4" s="1"/>
  <c r="G238" i="4"/>
  <c r="H238" i="4" s="1"/>
  <c r="G235" i="4"/>
  <c r="H235" i="4" s="1"/>
  <c r="G234" i="4"/>
  <c r="H234" i="4" s="1"/>
  <c r="G231" i="4"/>
  <c r="H231" i="4" s="1"/>
  <c r="G7" i="4"/>
  <c r="H7" i="4" s="1"/>
  <c r="G230" i="4"/>
  <c r="H230" i="4" s="1"/>
  <c r="G229" i="4"/>
  <c r="H229" i="4" s="1"/>
  <c r="G228" i="4"/>
  <c r="H228" i="4" s="1"/>
  <c r="G227" i="4"/>
  <c r="H227" i="4" s="1"/>
  <c r="G226" i="4"/>
  <c r="H226" i="4" s="1"/>
  <c r="G225" i="4"/>
  <c r="H225" i="4" s="1"/>
  <c r="G224" i="4"/>
  <c r="H224" i="4" s="1"/>
  <c r="G221" i="4"/>
  <c r="H221" i="4" s="1"/>
  <c r="G220" i="4"/>
  <c r="H220" i="4" s="1"/>
  <c r="G217" i="4"/>
  <c r="H217" i="4" s="1"/>
  <c r="G216" i="4"/>
  <c r="H216" i="4" s="1"/>
  <c r="G215" i="4"/>
  <c r="H215" i="4" s="1"/>
  <c r="G214" i="4"/>
  <c r="H214" i="4" s="1"/>
  <c r="G213" i="4"/>
  <c r="H213" i="4" s="1"/>
  <c r="G212" i="4"/>
  <c r="H212" i="4" s="1"/>
  <c r="G211" i="4"/>
  <c r="H211" i="4" s="1"/>
  <c r="G210" i="4"/>
  <c r="H210" i="4" s="1"/>
  <c r="G209" i="4"/>
  <c r="H209" i="4" s="1"/>
  <c r="G208" i="4"/>
  <c r="H208" i="4" s="1"/>
  <c r="G205" i="4"/>
  <c r="H205" i="4" s="1"/>
  <c r="G204" i="4"/>
  <c r="H204" i="4" s="1"/>
  <c r="G203" i="4"/>
  <c r="H203" i="4" s="1"/>
  <c r="G202" i="4"/>
  <c r="H202" i="4" s="1"/>
  <c r="G201" i="4"/>
  <c r="H201" i="4" s="1"/>
  <c r="G200" i="4"/>
  <c r="H200" i="4" s="1"/>
  <c r="G199" i="4"/>
  <c r="H199" i="4" s="1"/>
  <c r="G198" i="4"/>
  <c r="H198" i="4" s="1"/>
  <c r="G197" i="4"/>
  <c r="H197" i="4" s="1"/>
  <c r="G196" i="4"/>
  <c r="H196" i="4" s="1"/>
  <c r="G195" i="4"/>
  <c r="H195" i="4" s="1"/>
  <c r="G194" i="4"/>
  <c r="H194" i="4" s="1"/>
  <c r="G191" i="4"/>
  <c r="H191" i="4" s="1"/>
  <c r="G190" i="4"/>
  <c r="H190" i="4" s="1"/>
  <c r="G189" i="4"/>
  <c r="H189" i="4" s="1"/>
  <c r="G188" i="4"/>
  <c r="H188" i="4" s="1"/>
  <c r="G187" i="4"/>
  <c r="H187" i="4" s="1"/>
  <c r="G186" i="4"/>
  <c r="H186" i="4" s="1"/>
  <c r="G183" i="4"/>
  <c r="H183" i="4" s="1"/>
  <c r="G182" i="4"/>
  <c r="H182" i="4" s="1"/>
  <c r="G179" i="4"/>
  <c r="H179" i="4" s="1"/>
  <c r="G178" i="4"/>
  <c r="H178" i="4" s="1"/>
  <c r="G177" i="4"/>
  <c r="H177" i="4" s="1"/>
  <c r="G176" i="4"/>
  <c r="H176" i="4" s="1"/>
  <c r="G175" i="4"/>
  <c r="H175" i="4" s="1"/>
  <c r="G174" i="4"/>
  <c r="H174" i="4" s="1"/>
  <c r="G173" i="4"/>
  <c r="H173" i="4" s="1"/>
  <c r="G172" i="4"/>
  <c r="H172" i="4" s="1"/>
  <c r="G171" i="4"/>
  <c r="H171" i="4" s="1"/>
  <c r="G170" i="4"/>
  <c r="H170" i="4" s="1"/>
  <c r="G169" i="4"/>
  <c r="H169" i="4" s="1"/>
  <c r="G168" i="4"/>
  <c r="H168" i="4" s="1"/>
  <c r="G167" i="4"/>
  <c r="H167" i="4" s="1"/>
  <c r="G166" i="4"/>
  <c r="H166" i="4" s="1"/>
  <c r="G165" i="4"/>
  <c r="H165" i="4" s="1"/>
  <c r="G164" i="4"/>
  <c r="H164" i="4" s="1"/>
  <c r="G163" i="4"/>
  <c r="H163" i="4" s="1"/>
  <c r="G162" i="4"/>
  <c r="H162" i="4" s="1"/>
  <c r="G161" i="4"/>
  <c r="H161" i="4" s="1"/>
  <c r="G160" i="4"/>
  <c r="H160" i="4" s="1"/>
  <c r="G159" i="4"/>
  <c r="H159" i="4" s="1"/>
  <c r="G158" i="4"/>
  <c r="H158" i="4" s="1"/>
  <c r="G157" i="4"/>
  <c r="H157" i="4" s="1"/>
  <c r="G156" i="4"/>
  <c r="H156" i="4" s="1"/>
  <c r="G153" i="4"/>
  <c r="H153" i="4" s="1"/>
  <c r="H152" i="4"/>
  <c r="H149" i="4"/>
  <c r="G148" i="4"/>
  <c r="H148" i="4" s="1"/>
  <c r="G145" i="4"/>
  <c r="H145" i="4" s="1"/>
  <c r="G144" i="4"/>
  <c r="H144" i="4" s="1"/>
  <c r="G141" i="4"/>
  <c r="H141" i="4" s="1"/>
  <c r="G140" i="4"/>
  <c r="H140" i="4" s="1"/>
  <c r="G139" i="4"/>
  <c r="H139" i="4" s="1"/>
  <c r="G137" i="4"/>
  <c r="H137" i="4" s="1"/>
  <c r="G136" i="4"/>
  <c r="H136" i="4" s="1"/>
  <c r="G135" i="4"/>
  <c r="H135" i="4" s="1"/>
  <c r="G134" i="4"/>
  <c r="H134" i="4" s="1"/>
  <c r="G133" i="4"/>
  <c r="H133" i="4" s="1"/>
  <c r="G132" i="4"/>
  <c r="H132" i="4" s="1"/>
  <c r="G131" i="4"/>
  <c r="H131" i="4" s="1"/>
  <c r="G130" i="4"/>
  <c r="H130" i="4" s="1"/>
  <c r="G129" i="4"/>
  <c r="H129" i="4" s="1"/>
  <c r="G128" i="4"/>
  <c r="H128" i="4" s="1"/>
  <c r="G127" i="4"/>
  <c r="H127" i="4" s="1"/>
  <c r="G126" i="4"/>
  <c r="H126" i="4" s="1"/>
  <c r="G125" i="4"/>
  <c r="H125" i="4" s="1"/>
  <c r="G124" i="4"/>
  <c r="H124" i="4" s="1"/>
  <c r="G123" i="4"/>
  <c r="H123" i="4" s="1"/>
  <c r="G122" i="4"/>
  <c r="H122" i="4" s="1"/>
  <c r="G121" i="4"/>
  <c r="H121" i="4" s="1"/>
  <c r="G120" i="4"/>
  <c r="H120" i="4" s="1"/>
  <c r="G119" i="4"/>
  <c r="H119" i="4" s="1"/>
  <c r="G118" i="4"/>
  <c r="H118" i="4" s="1"/>
  <c r="G116" i="4"/>
  <c r="H116" i="4" s="1"/>
  <c r="G115" i="4"/>
  <c r="H115" i="4" s="1"/>
  <c r="G114" i="4"/>
  <c r="H114" i="4" s="1"/>
  <c r="G113" i="4"/>
  <c r="H113" i="4" s="1"/>
  <c r="G112" i="4"/>
  <c r="H112" i="4" s="1"/>
  <c r="G111" i="4"/>
  <c r="H111" i="4" s="1"/>
  <c r="G110" i="4"/>
  <c r="H110" i="4" s="1"/>
  <c r="G109" i="4"/>
  <c r="H109" i="4" s="1"/>
  <c r="G108" i="4"/>
  <c r="H108" i="4" s="1"/>
  <c r="G107" i="4"/>
  <c r="H107" i="4" s="1"/>
  <c r="G106" i="4"/>
  <c r="H106" i="4" s="1"/>
  <c r="G105" i="4"/>
  <c r="H105" i="4" s="1"/>
  <c r="G104" i="4"/>
  <c r="H104" i="4" s="1"/>
  <c r="G103" i="4"/>
  <c r="H103" i="4" s="1"/>
  <c r="G102" i="4"/>
  <c r="H102" i="4" s="1"/>
  <c r="G101" i="4"/>
  <c r="H101" i="4" s="1"/>
  <c r="G100" i="4"/>
  <c r="H100" i="4" s="1"/>
  <c r="G99" i="4"/>
  <c r="H99" i="4" s="1"/>
  <c r="G98" i="4"/>
  <c r="H98" i="4" s="1"/>
  <c r="G97" i="4"/>
  <c r="H97" i="4" s="1"/>
  <c r="G96" i="4"/>
  <c r="H96" i="4" s="1"/>
  <c r="G95" i="4"/>
  <c r="H95" i="4" s="1"/>
  <c r="G94" i="4"/>
  <c r="H94" i="4" s="1"/>
  <c r="G93" i="4"/>
  <c r="H93" i="4" s="1"/>
  <c r="G90" i="4"/>
  <c r="H90" i="4" s="1"/>
  <c r="G89" i="4"/>
  <c r="H89" i="4" s="1"/>
  <c r="G87" i="4"/>
  <c r="H87" i="4" s="1"/>
  <c r="G86" i="4"/>
  <c r="H86" i="4" s="1"/>
  <c r="G85" i="4"/>
  <c r="H85" i="4" s="1"/>
  <c r="G84" i="4"/>
  <c r="H84" i="4" s="1"/>
  <c r="G83" i="4"/>
  <c r="H83" i="4" s="1"/>
  <c r="G82" i="4"/>
  <c r="H82" i="4" s="1"/>
  <c r="G81" i="4"/>
  <c r="H81" i="4" s="1"/>
  <c r="G80" i="4"/>
  <c r="H80" i="4" s="1"/>
  <c r="G79" i="4"/>
  <c r="H79" i="4" s="1"/>
  <c r="G78" i="4"/>
  <c r="H78" i="4" s="1"/>
  <c r="G77" i="4"/>
  <c r="H77" i="4" s="1"/>
  <c r="G76" i="4"/>
  <c r="H76" i="4" s="1"/>
  <c r="G75" i="4"/>
  <c r="H75" i="4" s="1"/>
  <c r="G74" i="4"/>
  <c r="H74" i="4" s="1"/>
  <c r="G73" i="4"/>
  <c r="H73" i="4" s="1"/>
  <c r="G72" i="4"/>
  <c r="H72" i="4" s="1"/>
  <c r="G71" i="4"/>
  <c r="H71" i="4" s="1"/>
  <c r="G70" i="4"/>
  <c r="H70" i="4" s="1"/>
  <c r="G69" i="4"/>
  <c r="H69" i="4" s="1"/>
  <c r="G68" i="4"/>
  <c r="H68" i="4" s="1"/>
  <c r="G67" i="4"/>
  <c r="H67" i="4" s="1"/>
  <c r="G66" i="4"/>
  <c r="H66" i="4" s="1"/>
  <c r="G65" i="4"/>
  <c r="H65" i="4" s="1"/>
  <c r="G64" i="4"/>
  <c r="H64" i="4" s="1"/>
  <c r="G63" i="4"/>
  <c r="H63" i="4" s="1"/>
  <c r="G62" i="4"/>
  <c r="H62" i="4" s="1"/>
  <c r="G59" i="4"/>
  <c r="H59" i="4" s="1"/>
  <c r="G58" i="4"/>
  <c r="H58" i="4" s="1"/>
  <c r="G57" i="4"/>
  <c r="H57" i="4" s="1"/>
  <c r="G56" i="4"/>
  <c r="H56" i="4" s="1"/>
  <c r="G55" i="4"/>
  <c r="H55" i="4" s="1"/>
  <c r="G54" i="4"/>
  <c r="H54" i="4" s="1"/>
  <c r="G53" i="4"/>
  <c r="H53" i="4" s="1"/>
  <c r="G52" i="4"/>
  <c r="H52" i="4" s="1"/>
  <c r="G51" i="4"/>
  <c r="H51" i="4" s="1"/>
  <c r="G50" i="4"/>
  <c r="H50" i="4" s="1"/>
  <c r="G34" i="2"/>
  <c r="G48" i="4"/>
  <c r="H48" i="4" s="1"/>
  <c r="G47" i="4"/>
  <c r="H47" i="4" s="1"/>
  <c r="G46" i="4"/>
  <c r="H46" i="4" s="1"/>
  <c r="G45" i="4"/>
  <c r="H45" i="4" s="1"/>
  <c r="G44" i="4"/>
  <c r="H44" i="4" s="1"/>
  <c r="G41" i="4"/>
  <c r="H41" i="4" s="1"/>
  <c r="G40" i="4"/>
  <c r="H40" i="4" s="1"/>
  <c r="G39" i="4"/>
  <c r="H39" i="4" s="1"/>
  <c r="G38" i="4"/>
  <c r="H38" i="4" s="1"/>
  <c r="G37" i="4"/>
  <c r="H37" i="4" s="1"/>
  <c r="G36" i="4"/>
  <c r="H36" i="4" s="1"/>
  <c r="G35" i="4"/>
  <c r="H35" i="4" s="1"/>
  <c r="G34" i="4"/>
  <c r="H34" i="4" s="1"/>
  <c r="G31" i="4"/>
  <c r="H31" i="4" s="1"/>
  <c r="G30" i="4"/>
  <c r="H30" i="4" s="1"/>
  <c r="G29" i="4"/>
  <c r="H29" i="4" s="1"/>
  <c r="G28" i="4"/>
  <c r="H28" i="4" s="1"/>
  <c r="G25" i="4"/>
  <c r="H25" i="4" s="1"/>
  <c r="G24" i="4"/>
  <c r="H24" i="4" s="1"/>
  <c r="G21" i="4"/>
  <c r="H21" i="4" s="1"/>
  <c r="G49" i="4"/>
  <c r="H49" i="4" s="1"/>
  <c r="G20" i="4"/>
  <c r="H20" i="4" s="1"/>
  <c r="G17" i="4"/>
  <c r="H17" i="4" s="1"/>
  <c r="G16" i="4"/>
  <c r="H16" i="4" s="1"/>
  <c r="G13" i="4"/>
  <c r="H13" i="4" s="1"/>
  <c r="G12" i="4"/>
  <c r="H12" i="4" s="1"/>
  <c r="G11" i="4"/>
  <c r="H11" i="4" s="1"/>
  <c r="G5" i="4"/>
  <c r="H5" i="4" s="1"/>
  <c r="D50" i="5" l="1"/>
  <c r="D56" i="5"/>
  <c r="D55" i="5"/>
  <c r="D54" i="5"/>
  <c r="D53" i="5"/>
  <c r="D52" i="5"/>
  <c r="D51" i="5"/>
  <c r="G433" i="2"/>
  <c r="H433" i="2" s="1"/>
  <c r="G432" i="2"/>
  <c r="H432" i="2" s="1"/>
  <c r="G426" i="2"/>
  <c r="H426" i="2" s="1"/>
  <c r="G424" i="2"/>
  <c r="H424" i="2" s="1"/>
  <c r="G416" i="2"/>
  <c r="H416" i="2" s="1"/>
  <c r="G423" i="2"/>
  <c r="H423" i="2" s="1"/>
  <c r="G419" i="2"/>
  <c r="H419" i="2" s="1"/>
  <c r="G417" i="2"/>
  <c r="H417" i="2" s="1"/>
  <c r="G415" i="2"/>
  <c r="H415" i="2" s="1"/>
  <c r="G414" i="2"/>
  <c r="H414" i="2" s="1"/>
  <c r="G413" i="2"/>
  <c r="H413" i="2" s="1"/>
  <c r="G412" i="2"/>
  <c r="H412" i="2" s="1"/>
  <c r="G411" i="2"/>
  <c r="H411" i="2" s="1"/>
  <c r="G410" i="2"/>
  <c r="H410" i="2" s="1"/>
  <c r="G409" i="2"/>
  <c r="H409" i="2" s="1"/>
  <c r="G408" i="2"/>
  <c r="H408" i="2" s="1"/>
  <c r="G407" i="2"/>
  <c r="H407" i="2" s="1"/>
  <c r="G406" i="2"/>
  <c r="H406" i="2" s="1"/>
  <c r="G405" i="2"/>
  <c r="H405" i="2" s="1"/>
  <c r="G403" i="2"/>
  <c r="H403" i="2" s="1"/>
  <c r="G401" i="2"/>
  <c r="H401" i="2" s="1"/>
  <c r="G400" i="2"/>
  <c r="H400" i="2" s="1"/>
  <c r="G399" i="2"/>
  <c r="H399" i="2" s="1"/>
  <c r="G397" i="2"/>
  <c r="H397" i="2" s="1"/>
  <c r="G395" i="2"/>
  <c r="H395" i="2" s="1"/>
  <c r="G394" i="2"/>
  <c r="H394" i="2" s="1"/>
  <c r="G392" i="2"/>
  <c r="H392" i="2" s="1"/>
  <c r="G390" i="2"/>
  <c r="H390" i="2" s="1"/>
  <c r="G389" i="2"/>
  <c r="H389" i="2" s="1"/>
  <c r="G388" i="2"/>
  <c r="H388" i="2" s="1"/>
  <c r="G385" i="2"/>
  <c r="H385" i="2" s="1"/>
  <c r="G384" i="2"/>
  <c r="H384" i="2" s="1"/>
  <c r="G382" i="2"/>
  <c r="H382" i="2" s="1"/>
  <c r="G381" i="2"/>
  <c r="H381" i="2" s="1"/>
  <c r="G380" i="2"/>
  <c r="H380" i="2" s="1"/>
  <c r="G379" i="2"/>
  <c r="H379" i="2" s="1"/>
  <c r="G378" i="2"/>
  <c r="H378" i="2" s="1"/>
  <c r="G377" i="2"/>
  <c r="H377" i="2" s="1"/>
  <c r="G376" i="2"/>
  <c r="H376" i="2" s="1"/>
  <c r="G375" i="2"/>
  <c r="H375" i="2" s="1"/>
  <c r="G374" i="2"/>
  <c r="H374" i="2" s="1"/>
  <c r="G373" i="2"/>
  <c r="H373" i="2" s="1"/>
  <c r="G372" i="2"/>
  <c r="H372" i="2" s="1"/>
  <c r="G371" i="2"/>
  <c r="H371" i="2" s="1"/>
  <c r="G370" i="2"/>
  <c r="H370" i="2" s="1"/>
  <c r="G369" i="2"/>
  <c r="H369" i="2" s="1"/>
  <c r="G368" i="2"/>
  <c r="H368" i="2" s="1"/>
  <c r="G365" i="2"/>
  <c r="H365" i="2" s="1"/>
  <c r="G364" i="2"/>
  <c r="H364" i="2" s="1"/>
  <c r="G363" i="2"/>
  <c r="H363" i="2" s="1"/>
  <c r="G362" i="2"/>
  <c r="H362" i="2" s="1"/>
  <c r="G361" i="2"/>
  <c r="H361" i="2" s="1"/>
  <c r="G360" i="2"/>
  <c r="H360" i="2" s="1"/>
  <c r="G359" i="2"/>
  <c r="H359" i="2" s="1"/>
  <c r="G358" i="2"/>
  <c r="H358" i="2" s="1"/>
  <c r="G357" i="2"/>
  <c r="H357" i="2" s="1"/>
  <c r="G356" i="2"/>
  <c r="H356" i="2" s="1"/>
  <c r="G355" i="2"/>
  <c r="H355" i="2" s="1"/>
  <c r="G354" i="2"/>
  <c r="H354" i="2" s="1"/>
  <c r="G353" i="2"/>
  <c r="H353" i="2" s="1"/>
  <c r="G352" i="2"/>
  <c r="H352" i="2" s="1"/>
  <c r="G351" i="2"/>
  <c r="H351" i="2" s="1"/>
  <c r="G350" i="2"/>
  <c r="H350" i="2" s="1"/>
  <c r="G349" i="2"/>
  <c r="H349" i="2" s="1"/>
  <c r="G348" i="2"/>
  <c r="H348" i="2" s="1"/>
  <c r="G347" i="2"/>
  <c r="H347" i="2" s="1"/>
  <c r="G346" i="2"/>
  <c r="H346" i="2" s="1"/>
  <c r="G345" i="2"/>
  <c r="H345" i="2" s="1"/>
  <c r="G344" i="2"/>
  <c r="H344" i="2" s="1"/>
  <c r="G343" i="2"/>
  <c r="H343" i="2" s="1"/>
  <c r="G342" i="2"/>
  <c r="H342" i="2" s="1"/>
  <c r="G339" i="2"/>
  <c r="H339" i="2" s="1"/>
  <c r="G338" i="2"/>
  <c r="H338" i="2" s="1"/>
  <c r="G335" i="2"/>
  <c r="H335" i="2" s="1"/>
  <c r="G334" i="2"/>
  <c r="H334" i="2" s="1"/>
  <c r="G332" i="2"/>
  <c r="H332" i="2" s="1"/>
  <c r="G331" i="2"/>
  <c r="H331" i="2" s="1"/>
  <c r="G328" i="2"/>
  <c r="H328" i="2" s="1"/>
  <c r="G327" i="2"/>
  <c r="H327" i="2" s="1"/>
  <c r="G324" i="2"/>
  <c r="H324" i="2" s="1"/>
  <c r="G323" i="2"/>
  <c r="H323" i="2" s="1"/>
  <c r="G321" i="2"/>
  <c r="H321" i="2" s="1"/>
  <c r="G320" i="2"/>
  <c r="H320" i="2" s="1"/>
  <c r="G318" i="2"/>
  <c r="H318" i="2" s="1"/>
  <c r="G317" i="2"/>
  <c r="H317" i="2" s="1"/>
  <c r="G314" i="2"/>
  <c r="H314" i="2" s="1"/>
  <c r="G313" i="2"/>
  <c r="H313" i="2" s="1"/>
  <c r="G311" i="2"/>
  <c r="H311" i="2" s="1"/>
  <c r="G310" i="2"/>
  <c r="H310" i="2" s="1"/>
  <c r="G309" i="2"/>
  <c r="H309" i="2" s="1"/>
  <c r="G308" i="2"/>
  <c r="H308" i="2" s="1"/>
  <c r="G306" i="2"/>
  <c r="H306" i="2" s="1"/>
  <c r="G305" i="2"/>
  <c r="H305" i="2" s="1"/>
  <c r="G302" i="2"/>
  <c r="H302" i="2" s="1"/>
  <c r="G301" i="2"/>
  <c r="H301" i="2" s="1"/>
  <c r="G299" i="2"/>
  <c r="H299" i="2" s="1"/>
  <c r="G298" i="2"/>
  <c r="H298" i="2" s="1"/>
  <c r="G297" i="2"/>
  <c r="H297" i="2" s="1"/>
  <c r="G296" i="2"/>
  <c r="H296" i="2" s="1"/>
  <c r="G295" i="2"/>
  <c r="H295" i="2" s="1"/>
  <c r="G294" i="2"/>
  <c r="H294" i="2" s="1"/>
  <c r="G293" i="2"/>
  <c r="H293" i="2" s="1"/>
  <c r="G292" i="2"/>
  <c r="H292" i="2" s="1"/>
  <c r="G291" i="2"/>
  <c r="H291" i="2" s="1"/>
  <c r="G290" i="2"/>
  <c r="H290" i="2" s="1"/>
  <c r="G289" i="2"/>
  <c r="H289" i="2" s="1"/>
  <c r="G288" i="2"/>
  <c r="H288" i="2" s="1"/>
  <c r="G287" i="2"/>
  <c r="H287" i="2" s="1"/>
  <c r="G286" i="2"/>
  <c r="H286" i="2" s="1"/>
  <c r="G285" i="2"/>
  <c r="H285" i="2" s="1"/>
  <c r="G284" i="2"/>
  <c r="H284" i="2" s="1"/>
  <c r="G280" i="2"/>
  <c r="H280" i="2" s="1"/>
  <c r="G283" i="2"/>
  <c r="H283" i="2" s="1"/>
  <c r="G282" i="2"/>
  <c r="H282" i="2" s="1"/>
  <c r="G281" i="2"/>
  <c r="H281" i="2" s="1"/>
  <c r="G279" i="2"/>
  <c r="H279" i="2" s="1"/>
  <c r="G278" i="2"/>
  <c r="H278" i="2" s="1"/>
  <c r="G277" i="2"/>
  <c r="H277" i="2" s="1"/>
  <c r="G276" i="2"/>
  <c r="H276" i="2" s="1"/>
  <c r="G275" i="2"/>
  <c r="H275" i="2" s="1"/>
  <c r="G274" i="2"/>
  <c r="H274" i="2" s="1"/>
  <c r="G272" i="2"/>
  <c r="H272" i="2" s="1"/>
  <c r="G273" i="2"/>
  <c r="H273" i="2" s="1"/>
  <c r="G271" i="2"/>
  <c r="H271" i="2" s="1"/>
  <c r="G270" i="2"/>
  <c r="H270" i="2" s="1"/>
  <c r="G269" i="2"/>
  <c r="H269" i="2" s="1"/>
  <c r="G268" i="2"/>
  <c r="H268" i="2" s="1"/>
  <c r="G267" i="2"/>
  <c r="H267" i="2" s="1"/>
  <c r="G266" i="2"/>
  <c r="H266" i="2" s="1"/>
  <c r="G265" i="2"/>
  <c r="H265" i="2" s="1"/>
  <c r="G264" i="2"/>
  <c r="H264" i="2" s="1"/>
  <c r="G263" i="2"/>
  <c r="H263" i="2" s="1"/>
  <c r="G262" i="2"/>
  <c r="H262" i="2" s="1"/>
  <c r="G261" i="2"/>
  <c r="H261" i="2" s="1"/>
  <c r="G260" i="2"/>
  <c r="H260" i="2" s="1"/>
  <c r="G259" i="2"/>
  <c r="H259" i="2" s="1"/>
  <c r="G258" i="2"/>
  <c r="H258" i="2" s="1"/>
  <c r="G257" i="2"/>
  <c r="H257" i="2" s="1"/>
  <c r="G256" i="2"/>
  <c r="H256" i="2" s="1"/>
  <c r="G255" i="2"/>
  <c r="H255" i="2" s="1"/>
  <c r="G254" i="2"/>
  <c r="H254" i="2" s="1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G245" i="2"/>
  <c r="H245" i="2" s="1"/>
  <c r="G244" i="2"/>
  <c r="H244" i="2" s="1"/>
  <c r="G243" i="2"/>
  <c r="H243" i="2" s="1"/>
  <c r="G242" i="2"/>
  <c r="H242" i="2" s="1"/>
  <c r="G241" i="2"/>
  <c r="H241" i="2" s="1"/>
  <c r="G240" i="2"/>
  <c r="H240" i="2" s="1"/>
  <c r="G239" i="2"/>
  <c r="H239" i="2" s="1"/>
  <c r="G238" i="2"/>
  <c r="H238" i="2" s="1"/>
  <c r="G237" i="2"/>
  <c r="H237" i="2" s="1"/>
  <c r="G236" i="2"/>
  <c r="H236" i="2" s="1"/>
  <c r="G235" i="2"/>
  <c r="H235" i="2" s="1"/>
  <c r="G234" i="2"/>
  <c r="H234" i="2" s="1"/>
  <c r="G233" i="2"/>
  <c r="H233" i="2" s="1"/>
  <c r="G232" i="2"/>
  <c r="H232" i="2" s="1"/>
  <c r="G231" i="2"/>
  <c r="H231" i="2" s="1"/>
  <c r="G230" i="2"/>
  <c r="H230" i="2" s="1"/>
  <c r="G229" i="2"/>
  <c r="H229" i="2" s="1"/>
  <c r="G228" i="2"/>
  <c r="H228" i="2" s="1"/>
  <c r="G227" i="2"/>
  <c r="H227" i="2" s="1"/>
  <c r="G226" i="2"/>
  <c r="H226" i="2" s="1"/>
  <c r="G225" i="2"/>
  <c r="H225" i="2" s="1"/>
  <c r="G224" i="2"/>
  <c r="H224" i="2" s="1"/>
  <c r="G223" i="2"/>
  <c r="H223" i="2" s="1"/>
  <c r="G222" i="2"/>
  <c r="H222" i="2" s="1"/>
  <c r="G221" i="2"/>
  <c r="H221" i="2" s="1"/>
  <c r="G220" i="2"/>
  <c r="H220" i="2" s="1"/>
  <c r="G219" i="2"/>
  <c r="H219" i="2" s="1"/>
  <c r="G218" i="2"/>
  <c r="H218" i="2" s="1"/>
  <c r="G217" i="2"/>
  <c r="H217" i="2" s="1"/>
  <c r="G216" i="2"/>
  <c r="H216" i="2" s="1"/>
  <c r="G212" i="2"/>
  <c r="H212" i="2" s="1"/>
  <c r="G213" i="2"/>
  <c r="H213" i="2" s="1"/>
  <c r="G214" i="2"/>
  <c r="H214" i="2" s="1"/>
  <c r="G215" i="2"/>
  <c r="H215" i="2" s="1"/>
  <c r="G211" i="2"/>
  <c r="H211" i="2" s="1"/>
  <c r="G189" i="2"/>
  <c r="G188" i="2"/>
  <c r="D56" i="3" l="1"/>
  <c r="D55" i="3"/>
  <c r="D54" i="3"/>
  <c r="D53" i="3"/>
  <c r="D52" i="3"/>
  <c r="D51" i="3"/>
  <c r="D50" i="3"/>
  <c r="G210" i="2"/>
  <c r="H210" i="2" s="1"/>
  <c r="G209" i="2"/>
  <c r="H209" i="2" s="1"/>
  <c r="G208" i="2"/>
  <c r="H208" i="2" s="1"/>
  <c r="G205" i="2"/>
  <c r="H205" i="2" s="1"/>
  <c r="G204" i="2"/>
  <c r="H204" i="2" s="1"/>
  <c r="G203" i="2"/>
  <c r="H203" i="2" s="1"/>
  <c r="G202" i="2"/>
  <c r="H202" i="2" s="1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G191" i="2"/>
  <c r="H191" i="2" s="1"/>
  <c r="G190" i="2"/>
  <c r="H190" i="2" s="1"/>
  <c r="H188" i="2"/>
  <c r="G187" i="2"/>
  <c r="H187" i="2" s="1"/>
  <c r="G186" i="2"/>
  <c r="H186" i="2" s="1"/>
  <c r="G184" i="2"/>
  <c r="H184" i="2" s="1"/>
  <c r="G185" i="2"/>
  <c r="H185" i="2" s="1"/>
  <c r="G183" i="2"/>
  <c r="H183" i="2" s="1"/>
  <c r="G182" i="2"/>
  <c r="H182" i="2" s="1"/>
  <c r="G181" i="2"/>
  <c r="H181" i="2" s="1"/>
  <c r="H189" i="2"/>
  <c r="G180" i="2"/>
  <c r="H180" i="2" s="1"/>
  <c r="G179" i="2"/>
  <c r="H179" i="2" s="1"/>
  <c r="G178" i="2"/>
  <c r="H178" i="2" s="1"/>
  <c r="G177" i="2"/>
  <c r="H177" i="2" s="1"/>
  <c r="G176" i="2"/>
  <c r="H176" i="2" s="1"/>
  <c r="G175" i="2"/>
  <c r="H175" i="2" s="1"/>
  <c r="G174" i="2"/>
  <c r="H174" i="2" s="1"/>
  <c r="G173" i="2"/>
  <c r="H173" i="2" s="1"/>
  <c r="G172" i="2"/>
  <c r="H172" i="2" s="1"/>
  <c r="G169" i="2"/>
  <c r="H169" i="2" s="1"/>
  <c r="G168" i="2"/>
  <c r="H168" i="2" s="1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G161" i="2"/>
  <c r="H161" i="2" s="1"/>
  <c r="G160" i="2"/>
  <c r="H160" i="2" s="1"/>
  <c r="G159" i="2"/>
  <c r="H159" i="2" s="1"/>
  <c r="G158" i="2"/>
  <c r="H158" i="2" s="1"/>
  <c r="G157" i="2"/>
  <c r="H157" i="2" s="1"/>
  <c r="G156" i="2"/>
  <c r="H156" i="2" s="1"/>
  <c r="G155" i="2"/>
  <c r="H155" i="2" s="1"/>
  <c r="G154" i="2"/>
  <c r="H154" i="2" s="1"/>
  <c r="G153" i="2"/>
  <c r="H153" i="2" s="1"/>
  <c r="G152" i="2"/>
  <c r="H152" i="2" s="1"/>
  <c r="G151" i="2"/>
  <c r="H151" i="2" s="1"/>
  <c r="G150" i="2"/>
  <c r="H150" i="2" s="1"/>
  <c r="G149" i="2"/>
  <c r="H149" i="2" s="1"/>
  <c r="G148" i="2"/>
  <c r="H148" i="2" s="1"/>
  <c r="G145" i="2"/>
  <c r="H145" i="2" s="1"/>
  <c r="G144" i="2"/>
  <c r="H144" i="2" s="1"/>
  <c r="G141" i="2"/>
  <c r="H141" i="2" s="1"/>
  <c r="G140" i="2"/>
  <c r="H140" i="2" s="1"/>
  <c r="G139" i="2"/>
  <c r="H139" i="2" s="1"/>
  <c r="G138" i="2"/>
  <c r="H138" i="2" s="1"/>
  <c r="G137" i="2"/>
  <c r="H137" i="2" s="1"/>
  <c r="G136" i="2"/>
  <c r="H136" i="2" s="1"/>
  <c r="G135" i="2"/>
  <c r="H135" i="2" s="1"/>
  <c r="G134" i="2"/>
  <c r="H134" i="2" s="1"/>
  <c r="G131" i="2"/>
  <c r="H131" i="2" s="1"/>
  <c r="G130" i="2"/>
  <c r="H130" i="2" s="1"/>
  <c r="G129" i="2"/>
  <c r="H129" i="2" s="1"/>
  <c r="G128" i="2"/>
  <c r="H128" i="2" s="1"/>
  <c r="G127" i="2"/>
  <c r="H127" i="2" s="1"/>
  <c r="G133" i="2"/>
  <c r="H133" i="2" s="1"/>
  <c r="G132" i="2"/>
  <c r="H132" i="2" s="1"/>
  <c r="G126" i="2"/>
  <c r="H126" i="2" s="1"/>
  <c r="G125" i="2"/>
  <c r="H125" i="2" s="1"/>
  <c r="G124" i="2"/>
  <c r="H124" i="2" s="1"/>
  <c r="G123" i="2"/>
  <c r="H123" i="2" s="1"/>
  <c r="G122" i="2"/>
  <c r="H122" i="2" s="1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G113" i="2"/>
  <c r="H113" i="2" s="1"/>
  <c r="G112" i="2"/>
  <c r="H112" i="2" s="1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G105" i="2"/>
  <c r="H105" i="2" s="1"/>
  <c r="G102" i="2"/>
  <c r="H102" i="2" s="1"/>
  <c r="G101" i="2"/>
  <c r="H101" i="2" s="1"/>
  <c r="G98" i="2"/>
  <c r="H98" i="2" s="1"/>
  <c r="G97" i="2"/>
  <c r="H97" i="2" s="1"/>
  <c r="G96" i="2"/>
  <c r="H96" i="2" s="1"/>
  <c r="G95" i="2"/>
  <c r="H95" i="2" s="1"/>
  <c r="G94" i="2"/>
  <c r="H94" i="2" s="1"/>
  <c r="G93" i="2"/>
  <c r="H93" i="2" s="1"/>
  <c r="G92" i="2"/>
  <c r="H92" i="2" s="1"/>
  <c r="G91" i="2"/>
  <c r="H91" i="2" s="1"/>
  <c r="G90" i="2"/>
  <c r="H90" i="2" s="1"/>
  <c r="G89" i="2"/>
  <c r="H89" i="2" s="1"/>
  <c r="G88" i="2"/>
  <c r="H88" i="2" s="1"/>
  <c r="G87" i="2"/>
  <c r="H87" i="2" s="1"/>
  <c r="G86" i="2"/>
  <c r="H86" i="2" s="1"/>
  <c r="G85" i="2"/>
  <c r="H85" i="2" s="1"/>
  <c r="G84" i="2"/>
  <c r="H84" i="2" s="1"/>
  <c r="G83" i="2"/>
  <c r="H83" i="2" s="1"/>
  <c r="G82" i="2"/>
  <c r="H82" i="2" s="1"/>
  <c r="G81" i="2"/>
  <c r="H81" i="2" s="1"/>
  <c r="G79" i="2"/>
  <c r="H79" i="2" s="1"/>
  <c r="G78" i="2"/>
  <c r="H78" i="2" s="1"/>
  <c r="G75" i="2"/>
  <c r="H75" i="2" s="1"/>
  <c r="G74" i="2"/>
  <c r="H74" i="2" s="1"/>
  <c r="G73" i="2"/>
  <c r="H73" i="2" s="1"/>
  <c r="G72" i="2"/>
  <c r="H72" i="2" s="1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G65" i="2"/>
  <c r="H65" i="2" s="1"/>
  <c r="G64" i="2"/>
  <c r="H64" i="2" s="1"/>
  <c r="G63" i="2"/>
  <c r="H63" i="2" s="1"/>
  <c r="G62" i="2"/>
  <c r="H62" i="2" s="1"/>
  <c r="G61" i="2"/>
  <c r="H61" i="2" s="1"/>
  <c r="G60" i="2"/>
  <c r="H60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G48" i="2"/>
  <c r="H48" i="2" s="1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0" i="2"/>
  <c r="H40" i="2" s="1"/>
  <c r="G41" i="2"/>
  <c r="H41" i="2" s="1"/>
  <c r="G39" i="2"/>
  <c r="H39" i="2" s="1"/>
  <c r="G38" i="2"/>
  <c r="H38" i="2" s="1"/>
  <c r="G37" i="2"/>
  <c r="H37" i="2" s="1"/>
  <c r="G36" i="2"/>
  <c r="H36" i="2" s="1"/>
  <c r="G35" i="2"/>
  <c r="H35" i="2" s="1"/>
  <c r="H34" i="2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16" i="2"/>
  <c r="H16" i="2" s="1"/>
  <c r="G5" i="2"/>
  <c r="H5" i="2" s="1"/>
  <c r="D56" i="1"/>
  <c r="D55" i="1"/>
  <c r="D54" i="1"/>
  <c r="D53" i="1"/>
  <c r="D52" i="1"/>
  <c r="D51" i="1"/>
  <c r="D50" i="1"/>
</calcChain>
</file>

<file path=xl/sharedStrings.xml><?xml version="1.0" encoding="utf-8"?>
<sst xmlns="http://schemas.openxmlformats.org/spreadsheetml/2006/main" count="86375" uniqueCount="5601">
  <si>
    <t>Measurement results</t>
  </si>
  <si>
    <t>Template 384 test 190822.skax</t>
  </si>
  <si>
    <t>19-Aug-22 1:01:14 PM</t>
  </si>
  <si>
    <t xml:space="preserve"> </t>
  </si>
  <si>
    <t>Absorbance 2</t>
  </si>
  <si>
    <t>Wavelength: 450 nm</t>
  </si>
  <si>
    <t>Plate 1</t>
  </si>
  <si>
    <t>Abs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</si>
  <si>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</si>
  <si>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</si>
  <si>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</si>
  <si>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</si>
  <si>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</si>
  <si>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</si>
  <si>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</si>
  <si>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</si>
  <si>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</si>
  <si>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</si>
  <si>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</si>
  <si>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</si>
  <si>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</si>
  <si>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</si>
  <si>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</si>
  <si>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</si>
  <si>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Sample</t>
  </si>
  <si>
    <t>CAL10001</t>
  </si>
  <si>
    <t>CAL10002</t>
  </si>
  <si>
    <t>Un089</t>
  </si>
  <si>
    <t>Un090</t>
  </si>
  <si>
    <t>Un091</t>
  </si>
  <si>
    <t>Un092</t>
  </si>
  <si>
    <t>Un093</t>
  </si>
  <si>
    <t>Un094</t>
  </si>
  <si>
    <t>Un095</t>
  </si>
  <si>
    <t>Un096</t>
  </si>
  <si>
    <t>Un097</t>
  </si>
  <si>
    <t>Un098</t>
  </si>
  <si>
    <t>Un099</t>
  </si>
  <si>
    <t>Un100</t>
  </si>
  <si>
    <t>CAL20001</t>
  </si>
  <si>
    <t>Un020</t>
  </si>
  <si>
    <t>Un021</t>
  </si>
  <si>
    <t>Un022</t>
  </si>
  <si>
    <t>CAL20002</t>
  </si>
  <si>
    <t>Un101</t>
  </si>
  <si>
    <t>UN102</t>
  </si>
  <si>
    <t>Un103</t>
  </si>
  <si>
    <t>Un104</t>
  </si>
  <si>
    <t>Un105</t>
  </si>
  <si>
    <t>Un106</t>
  </si>
  <si>
    <t>Un107</t>
  </si>
  <si>
    <t>Un108</t>
  </si>
  <si>
    <t>Un109</t>
  </si>
  <si>
    <t>Un110</t>
  </si>
  <si>
    <t>Un111</t>
  </si>
  <si>
    <t>Un112</t>
  </si>
  <si>
    <t>CAL30001</t>
  </si>
  <si>
    <t>Un023</t>
  </si>
  <si>
    <t>Un024</t>
  </si>
  <si>
    <t>Un025</t>
  </si>
  <si>
    <t>Un026</t>
  </si>
  <si>
    <t>Un028</t>
  </si>
  <si>
    <t>Un029</t>
  </si>
  <si>
    <t>Un030</t>
  </si>
  <si>
    <t>Un031</t>
  </si>
  <si>
    <t>Un032</t>
  </si>
  <si>
    <t>Un033</t>
  </si>
  <si>
    <t>CAL30002</t>
  </si>
  <si>
    <t>Un113</t>
  </si>
  <si>
    <t>Un114</t>
  </si>
  <si>
    <t>Un115</t>
  </si>
  <si>
    <t>Un116</t>
  </si>
  <si>
    <t>Un117</t>
  </si>
  <si>
    <t>Un118</t>
  </si>
  <si>
    <t>Un119</t>
  </si>
  <si>
    <t>Un120</t>
  </si>
  <si>
    <t>Un121</t>
  </si>
  <si>
    <t>Un122</t>
  </si>
  <si>
    <t>Un123</t>
  </si>
  <si>
    <t>Un124</t>
  </si>
  <si>
    <t>CAL40001</t>
  </si>
  <si>
    <t>Un034</t>
  </si>
  <si>
    <t>Un035</t>
  </si>
  <si>
    <t>Un036</t>
  </si>
  <si>
    <t>Un037</t>
  </si>
  <si>
    <t>Un038</t>
  </si>
  <si>
    <t>Un039</t>
  </si>
  <si>
    <t>Un040</t>
  </si>
  <si>
    <t>Un041</t>
  </si>
  <si>
    <t>Un042</t>
  </si>
  <si>
    <t>Un043</t>
  </si>
  <si>
    <t>Un044</t>
  </si>
  <si>
    <t>CAL40002</t>
  </si>
  <si>
    <t>Un125</t>
  </si>
  <si>
    <t>Un126</t>
  </si>
  <si>
    <t>Un127</t>
  </si>
  <si>
    <t>Un128</t>
  </si>
  <si>
    <t>Un129</t>
  </si>
  <si>
    <t>Un130</t>
  </si>
  <si>
    <t>Un131</t>
  </si>
  <si>
    <t>Un132</t>
  </si>
  <si>
    <t>Un133</t>
  </si>
  <si>
    <t>Un134</t>
  </si>
  <si>
    <t>Un135</t>
  </si>
  <si>
    <t>Un136</t>
  </si>
  <si>
    <t>CAL50001</t>
  </si>
  <si>
    <t>Un045</t>
  </si>
  <si>
    <t>Un046</t>
  </si>
  <si>
    <t>Un047</t>
  </si>
  <si>
    <t>Un048</t>
  </si>
  <si>
    <t>Un049</t>
  </si>
  <si>
    <t>Un050</t>
  </si>
  <si>
    <t>Un051</t>
  </si>
  <si>
    <t>Un052</t>
  </si>
  <si>
    <t>Un053</t>
  </si>
  <si>
    <t>Un054</t>
  </si>
  <si>
    <t>Un055</t>
  </si>
  <si>
    <t>CAL50002</t>
  </si>
  <si>
    <t>Un137</t>
  </si>
  <si>
    <t>Un138</t>
  </si>
  <si>
    <t>Un139</t>
  </si>
  <si>
    <t>Un140</t>
  </si>
  <si>
    <t>Un141</t>
  </si>
  <si>
    <t>Un142</t>
  </si>
  <si>
    <t>Un143</t>
  </si>
  <si>
    <t>Un144</t>
  </si>
  <si>
    <t>Un145</t>
  </si>
  <si>
    <t>Un146</t>
  </si>
  <si>
    <t>Un147</t>
  </si>
  <si>
    <t>Un148</t>
  </si>
  <si>
    <t>CAL60001</t>
  </si>
  <si>
    <t>Un056</t>
  </si>
  <si>
    <t>Un057</t>
  </si>
  <si>
    <t>Un058</t>
  </si>
  <si>
    <t>Un059</t>
  </si>
  <si>
    <t>Un060</t>
  </si>
  <si>
    <t>Un061</t>
  </si>
  <si>
    <t>Un062</t>
  </si>
  <si>
    <t>Un063</t>
  </si>
  <si>
    <t>Un064</t>
  </si>
  <si>
    <t>Un065</t>
  </si>
  <si>
    <t>Un066</t>
  </si>
  <si>
    <t>CAL60002</t>
  </si>
  <si>
    <t>Un149</t>
  </si>
  <si>
    <t>Un150</t>
  </si>
  <si>
    <t>Un151</t>
  </si>
  <si>
    <t>Un152</t>
  </si>
  <si>
    <t>Un153</t>
  </si>
  <si>
    <t>Un154</t>
  </si>
  <si>
    <t>Un155</t>
  </si>
  <si>
    <t>Un156</t>
  </si>
  <si>
    <t>Un157</t>
  </si>
  <si>
    <t>Un158</t>
  </si>
  <si>
    <t>Un159</t>
  </si>
  <si>
    <t>Un160</t>
  </si>
  <si>
    <t>CAL70001</t>
  </si>
  <si>
    <t>Un067</t>
  </si>
  <si>
    <t>Un068</t>
  </si>
  <si>
    <t>Un069</t>
  </si>
  <si>
    <t>Un070</t>
  </si>
  <si>
    <t>Un071</t>
  </si>
  <si>
    <t>Un072</t>
  </si>
  <si>
    <t>Un073</t>
  </si>
  <si>
    <t>Un074</t>
  </si>
  <si>
    <t>Un075</t>
  </si>
  <si>
    <t>Un076</t>
  </si>
  <si>
    <t>Un077</t>
  </si>
  <si>
    <t>CAL70002</t>
  </si>
  <si>
    <t>Un161</t>
  </si>
  <si>
    <t>Un162</t>
  </si>
  <si>
    <t>Un163</t>
  </si>
  <si>
    <t>Un164</t>
  </si>
  <si>
    <t>Un165</t>
  </si>
  <si>
    <t>Un166</t>
  </si>
  <si>
    <t>Un167</t>
  </si>
  <si>
    <t>Un168</t>
  </si>
  <si>
    <t>Un169</t>
  </si>
  <si>
    <t>Un170</t>
  </si>
  <si>
    <t>Un171</t>
  </si>
  <si>
    <t>Un172</t>
  </si>
  <si>
    <t>Blank1</t>
  </si>
  <si>
    <t>Un078</t>
  </si>
  <si>
    <t>Un079</t>
  </si>
  <si>
    <t>Un080</t>
  </si>
  <si>
    <t>Un081</t>
  </si>
  <si>
    <t>Un082</t>
  </si>
  <si>
    <t>Un083</t>
  </si>
  <si>
    <t>Un084</t>
  </si>
  <si>
    <t>Un085</t>
  </si>
  <si>
    <t>Un086</t>
  </si>
  <si>
    <t>Un087</t>
  </si>
  <si>
    <t>Un088</t>
  </si>
  <si>
    <t>Un173</t>
  </si>
  <si>
    <t>Un174</t>
  </si>
  <si>
    <t>Un175</t>
  </si>
  <si>
    <t>Un176</t>
  </si>
  <si>
    <t>Un177</t>
  </si>
  <si>
    <t>Un178</t>
  </si>
  <si>
    <t>Un179</t>
  </si>
  <si>
    <t>Un180</t>
  </si>
  <si>
    <t>Un181</t>
  </si>
  <si>
    <t>Un182</t>
  </si>
  <si>
    <t>Un183</t>
  </si>
  <si>
    <t>Un184</t>
  </si>
  <si>
    <t>Autoloading range A1 - Y66</t>
  </si>
  <si>
    <t>ng/mL</t>
  </si>
  <si>
    <t>Mean</t>
  </si>
  <si>
    <t>Cal 1</t>
  </si>
  <si>
    <t>Cal 2</t>
  </si>
  <si>
    <t>Cal 3</t>
  </si>
  <si>
    <t>Cal 4</t>
  </si>
  <si>
    <t>Cal 5</t>
  </si>
  <si>
    <t>Cal 6</t>
  </si>
  <si>
    <t>Cal 7</t>
  </si>
  <si>
    <t>SAMPLE QUERY</t>
  </si>
  <si>
    <t>No.</t>
  </si>
  <si>
    <t>SUBJECT
NO</t>
  </si>
  <si>
    <t>Time Point</t>
  </si>
  <si>
    <t>E016-001</t>
  </si>
  <si>
    <t>D0</t>
  </si>
  <si>
    <t>D90</t>
  </si>
  <si>
    <t>E016-002</t>
  </si>
  <si>
    <t>E016-003</t>
  </si>
  <si>
    <t>E016-005</t>
  </si>
  <si>
    <t>E016-006</t>
  </si>
  <si>
    <t>E016-007</t>
  </si>
  <si>
    <t>E016-008</t>
  </si>
  <si>
    <t>E016-009</t>
  </si>
  <si>
    <t>E016-010</t>
  </si>
  <si>
    <t>E016-011</t>
  </si>
  <si>
    <t>E016-012</t>
  </si>
  <si>
    <t>E016-013</t>
  </si>
  <si>
    <t>E016-014</t>
  </si>
  <si>
    <t>E016-015</t>
  </si>
  <si>
    <t>E016-016</t>
  </si>
  <si>
    <t>E016-017</t>
  </si>
  <si>
    <t>E016-018</t>
  </si>
  <si>
    <t>E016-019</t>
  </si>
  <si>
    <t>E016-020</t>
  </si>
  <si>
    <t>E016-021</t>
  </si>
  <si>
    <t>E016-022</t>
  </si>
  <si>
    <t>E016-023</t>
  </si>
  <si>
    <t>E016-024</t>
  </si>
  <si>
    <t>E016-026</t>
  </si>
  <si>
    <t>E016-027</t>
  </si>
  <si>
    <t>E016-028</t>
  </si>
  <si>
    <t>E016-029</t>
  </si>
  <si>
    <t>E016-031</t>
  </si>
  <si>
    <t>E016-033</t>
  </si>
  <si>
    <t>E016-034</t>
  </si>
  <si>
    <t>E016-035</t>
  </si>
  <si>
    <t>E016-036</t>
  </si>
  <si>
    <t>E016-037</t>
  </si>
  <si>
    <t>E016-038</t>
  </si>
  <si>
    <t>E016-040</t>
  </si>
  <si>
    <t>E016-041</t>
  </si>
  <si>
    <t>E016-042</t>
  </si>
  <si>
    <t>E016-044</t>
  </si>
  <si>
    <t>E016-046</t>
  </si>
  <si>
    <t>E016-047</t>
  </si>
  <si>
    <t>E016-048</t>
  </si>
  <si>
    <t>E016-049</t>
  </si>
  <si>
    <t>E016-050</t>
  </si>
  <si>
    <t>E022-001</t>
  </si>
  <si>
    <t>E022-002</t>
  </si>
  <si>
    <t>E022-003</t>
  </si>
  <si>
    <t>E022-004</t>
  </si>
  <si>
    <t>E022-005</t>
  </si>
  <si>
    <t>E022-007</t>
  </si>
  <si>
    <t>E022-008</t>
  </si>
  <si>
    <t>E022-009</t>
  </si>
  <si>
    <t>E022-010</t>
  </si>
  <si>
    <t>E022-011</t>
  </si>
  <si>
    <t>E022-012</t>
  </si>
  <si>
    <t>E022-013</t>
  </si>
  <si>
    <t>E022-014</t>
  </si>
  <si>
    <t>E022-015</t>
  </si>
  <si>
    <t>E022-016</t>
  </si>
  <si>
    <t>E022-017</t>
  </si>
  <si>
    <t>E022-018</t>
  </si>
  <si>
    <t>E022-019</t>
  </si>
  <si>
    <t>E022-020</t>
  </si>
  <si>
    <t>E022-021</t>
  </si>
  <si>
    <t>E022-022</t>
  </si>
  <si>
    <t>E022-023</t>
  </si>
  <si>
    <t>E022-024</t>
  </si>
  <si>
    <t>E022-025</t>
  </si>
  <si>
    <t>E022-026</t>
  </si>
  <si>
    <t>E022-027</t>
  </si>
  <si>
    <t>E022-028</t>
  </si>
  <si>
    <t>E022-029</t>
  </si>
  <si>
    <t>E022-030</t>
  </si>
  <si>
    <t>E022-031</t>
  </si>
  <si>
    <t>E022-032</t>
  </si>
  <si>
    <t>E022-033</t>
  </si>
  <si>
    <t>E022-034</t>
  </si>
  <si>
    <t>E022-035</t>
  </si>
  <si>
    <t>E022-036</t>
  </si>
  <si>
    <t>E022-037</t>
  </si>
  <si>
    <t>E022-039</t>
  </si>
  <si>
    <t>E022-041</t>
  </si>
  <si>
    <t>E022-042</t>
  </si>
  <si>
    <t>E022-043</t>
  </si>
  <si>
    <t>E022-044</t>
  </si>
  <si>
    <t>E022-045</t>
  </si>
  <si>
    <t>E022-046</t>
  </si>
  <si>
    <t>E022-047</t>
  </si>
  <si>
    <t>E022-049</t>
  </si>
  <si>
    <t>E022-050</t>
  </si>
  <si>
    <t>E022-051</t>
  </si>
  <si>
    <t>E022-052</t>
  </si>
  <si>
    <t>E022-054</t>
  </si>
  <si>
    <t>Spike IgG 
(ng/mL)</t>
  </si>
  <si>
    <t>Final</t>
  </si>
  <si>
    <t>Negative</t>
  </si>
  <si>
    <t>Positive</t>
  </si>
  <si>
    <t>Absorbance 450nm (Mean)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</si>
  <si>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</si>
  <si>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</si>
  <si>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</si>
  <si>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</si>
  <si>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</si>
  <si>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</si>
  <si>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</si>
  <si>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</si>
  <si>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</si>
  <si>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</si>
  <si>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</si>
  <si>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</si>
  <si>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</si>
  <si>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</si>
  <si>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</si>
  <si>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</si>
  <si>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</si>
  <si>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</si>
  <si>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</si>
  <si>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</si>
  <si>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</si>
  <si>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</si>
  <si>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</si>
  <si>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</si>
  <si>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</si>
  <si>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</si>
  <si>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</si>
  <si>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</si>
  <si>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Standard Residuals</t>
  </si>
  <si>
    <t>Test Done</t>
  </si>
  <si>
    <t>Template 384 run.skax</t>
  </si>
  <si>
    <t>29-Aug-22 12:42:46 PM</t>
  </si>
  <si>
    <t>Absorbance 1</t>
  </si>
  <si>
    <t>Un001</t>
  </si>
  <si>
    <t>Un002</t>
  </si>
  <si>
    <t>Un003</t>
  </si>
  <si>
    <t>Un004</t>
  </si>
  <si>
    <t>Un005</t>
  </si>
  <si>
    <t>Un006</t>
  </si>
  <si>
    <t>Un007</t>
  </si>
  <si>
    <t>Un008</t>
  </si>
  <si>
    <t>Un009</t>
  </si>
  <si>
    <t>Un010</t>
  </si>
  <si>
    <t>Un011</t>
  </si>
  <si>
    <t>Un012</t>
  </si>
  <si>
    <t>Un013</t>
  </si>
  <si>
    <t>Un014</t>
  </si>
  <si>
    <t>Un015</t>
  </si>
  <si>
    <t>Un016</t>
  </si>
  <si>
    <t>Un017</t>
  </si>
  <si>
    <t>Un018</t>
  </si>
  <si>
    <t>Un019</t>
  </si>
  <si>
    <t>Autoloading range A1 - Y44</t>
  </si>
  <si>
    <t>Plate ID</t>
  </si>
  <si>
    <t>Un027</t>
  </si>
  <si>
    <t>Tube</t>
  </si>
  <si>
    <t>COLLECTION</t>
  </si>
  <si>
    <t>VOLUME (mL)</t>
  </si>
  <si>
    <t>BARCODE</t>
  </si>
  <si>
    <t>BOX/BAG</t>
  </si>
  <si>
    <t>POSITION</t>
  </si>
  <si>
    <t xml:space="preserve"> DATE</t>
  </si>
  <si>
    <t>TIME</t>
  </si>
  <si>
    <t>E016-001-0000012</t>
  </si>
  <si>
    <t>E016-001-0000023</t>
  </si>
  <si>
    <t>E016-002-0000012</t>
  </si>
  <si>
    <t>E016-002-0000023</t>
  </si>
  <si>
    <t>E016-003-0000012</t>
  </si>
  <si>
    <t>E016-003-0000023</t>
  </si>
  <si>
    <t>E016-005-0000012</t>
  </si>
  <si>
    <t>E016-005-0000023</t>
  </si>
  <si>
    <t>E016-006-0000012</t>
  </si>
  <si>
    <t>E016-006-0000023</t>
  </si>
  <si>
    <t>E016-007-0000012</t>
  </si>
  <si>
    <t>E016-007-0000023</t>
  </si>
  <si>
    <t>E016-008-0000012</t>
  </si>
  <si>
    <t>E016-008-0000023</t>
  </si>
  <si>
    <t>E016-009-0000012</t>
  </si>
  <si>
    <t>E016-009-0000023</t>
  </si>
  <si>
    <t>E016-010-0000012</t>
  </si>
  <si>
    <t>E016-010-0000023</t>
  </si>
  <si>
    <t>E016-011-0000012</t>
  </si>
  <si>
    <t>E016-011-0000023</t>
  </si>
  <si>
    <t>E016-012-0000012</t>
  </si>
  <si>
    <t>E016-012-0000023</t>
  </si>
  <si>
    <t>E016-013-0000012</t>
  </si>
  <si>
    <t>E016-013-0000023</t>
  </si>
  <si>
    <t>E016-014-0000012</t>
  </si>
  <si>
    <t>E016-014-0000023</t>
  </si>
  <si>
    <t>E016-015-0000012</t>
  </si>
  <si>
    <t>E016-015-0000023</t>
  </si>
  <si>
    <t>E016-016-0000012</t>
  </si>
  <si>
    <t>E016-016-0000023</t>
  </si>
  <si>
    <t>E016-017-0000012</t>
  </si>
  <si>
    <t>E016-017-0000023</t>
  </si>
  <si>
    <t>E016-018-0000012</t>
  </si>
  <si>
    <t>E016-018-0000023</t>
  </si>
  <si>
    <t>E016-019-0000012</t>
  </si>
  <si>
    <t>E016-019-0000023</t>
  </si>
  <si>
    <t>E016-020-0000012</t>
  </si>
  <si>
    <t>E016-020-0000023</t>
  </si>
  <si>
    <t>E016-021-0000012</t>
  </si>
  <si>
    <t>E016-021-0000023</t>
  </si>
  <si>
    <t>E016-022-0000012</t>
  </si>
  <si>
    <t>E016-022-0000023</t>
  </si>
  <si>
    <t>E016-023-0000012</t>
  </si>
  <si>
    <t>E016-023-0000023</t>
  </si>
  <si>
    <t>E016-024-0000012</t>
  </si>
  <si>
    <t>E016-024-0000023</t>
  </si>
  <si>
    <t>E016-026-0000012</t>
  </si>
  <si>
    <t>E016-026-0000023</t>
  </si>
  <si>
    <t>E016-027-0000012</t>
  </si>
  <si>
    <t>E016-027-0000023</t>
  </si>
  <si>
    <t>E016-028-0000012</t>
  </si>
  <si>
    <t>E016-028-0000023</t>
  </si>
  <si>
    <t>E016-029-0000012</t>
  </si>
  <si>
    <t>E016-029-0000023</t>
  </si>
  <si>
    <t>E016-031-0000012</t>
  </si>
  <si>
    <t>E016-031-0000023</t>
  </si>
  <si>
    <t>E016-033-0000012</t>
  </si>
  <si>
    <t>E016-033-0000023</t>
  </si>
  <si>
    <t>E016-034-0000012</t>
  </si>
  <si>
    <t>E016-034-0000023</t>
  </si>
  <si>
    <t>E016-035-0000012</t>
  </si>
  <si>
    <t>E016-035-0000023</t>
  </si>
  <si>
    <t>E016-036-0000012</t>
  </si>
  <si>
    <t>E016-036-0000023</t>
  </si>
  <si>
    <t>E016-037-0000012</t>
  </si>
  <si>
    <t>E016-037-0000023</t>
  </si>
  <si>
    <t>E016-038-0000012</t>
  </si>
  <si>
    <t>E016-038-0000023</t>
  </si>
  <si>
    <t>E016-040-0000012</t>
  </si>
  <si>
    <t>E016-040-0000023</t>
  </si>
  <si>
    <t>E016-041-0000012</t>
  </si>
  <si>
    <t>E016-041-0000023</t>
  </si>
  <si>
    <t>E016-042-0000012</t>
  </si>
  <si>
    <t>E016-042-0000023</t>
  </si>
  <si>
    <t>E016-044-0000012</t>
  </si>
  <si>
    <t>E016-044-0000023</t>
  </si>
  <si>
    <t>E016-046-0000012</t>
  </si>
  <si>
    <t>E016-046-0000023</t>
  </si>
  <si>
    <t>E016-047-0000012</t>
  </si>
  <si>
    <t>E016-047-0000023</t>
  </si>
  <si>
    <t>E016-048-0000012</t>
  </si>
  <si>
    <t>E016-048-0000023</t>
  </si>
  <si>
    <t>E016-049-0000012</t>
  </si>
  <si>
    <t>E016-049-0000023</t>
  </si>
  <si>
    <t>E016-050-0000012</t>
  </si>
  <si>
    <t>E016-050-0000023</t>
  </si>
  <si>
    <t>E022-001-0000012</t>
  </si>
  <si>
    <t>E022-001-0000023</t>
  </si>
  <si>
    <t>E022-002-0000012</t>
  </si>
  <si>
    <t>E022-002-0000023</t>
  </si>
  <si>
    <t>E022-003-0000012</t>
  </si>
  <si>
    <t>E022-003-0000023</t>
  </si>
  <si>
    <t>E022-004-0000012</t>
  </si>
  <si>
    <t>E022-004-0000023</t>
  </si>
  <si>
    <t>E022-005-0000012</t>
  </si>
  <si>
    <t>E022-005-0000023</t>
  </si>
  <si>
    <t>E022-007-0000012</t>
  </si>
  <si>
    <t>E022-007-0000023</t>
  </si>
  <si>
    <t>E022-008-0000012</t>
  </si>
  <si>
    <t>E022-008-0000023</t>
  </si>
  <si>
    <t>E022-009-0000012</t>
  </si>
  <si>
    <t>E022-009-0000023</t>
  </si>
  <si>
    <t>E022-010-0000012</t>
  </si>
  <si>
    <t>E022-010-0000023</t>
  </si>
  <si>
    <t>E022-011-0000012</t>
  </si>
  <si>
    <t>E022-011-0000023</t>
  </si>
  <si>
    <t>E022-012-0000012</t>
  </si>
  <si>
    <t>E022-012-0000023</t>
  </si>
  <si>
    <t>E022-013-0000012</t>
  </si>
  <si>
    <t>E022-013-0000023</t>
  </si>
  <si>
    <t>E022-014-0000012</t>
  </si>
  <si>
    <t>E022-014-0000023</t>
  </si>
  <si>
    <t>E022-015-0000012</t>
  </si>
  <si>
    <t>E022-015-0000023</t>
  </si>
  <si>
    <t>E022-016-0000012</t>
  </si>
  <si>
    <t>E022-016-0000023</t>
  </si>
  <si>
    <t>E022-017-0000012</t>
  </si>
  <si>
    <t>E022-017-0000023</t>
  </si>
  <si>
    <t>E022-018-0000012</t>
  </si>
  <si>
    <t>E022-018-0000023</t>
  </si>
  <si>
    <t>E022-019-0000012</t>
  </si>
  <si>
    <t>E022-019-0000023</t>
  </si>
  <si>
    <t>E022-020-0000012</t>
  </si>
  <si>
    <t>E022-020-0000023</t>
  </si>
  <si>
    <t>E022-021-0000012</t>
  </si>
  <si>
    <t>E022-021-0000023</t>
  </si>
  <si>
    <t>E022-022-0000012</t>
  </si>
  <si>
    <t>E022-022-0000023</t>
  </si>
  <si>
    <t>E022-023-0000012</t>
  </si>
  <si>
    <t>E022-023-0000023</t>
  </si>
  <si>
    <t>E022-024-0000012</t>
  </si>
  <si>
    <t>E022-024-0000023</t>
  </si>
  <si>
    <t>E022-025-0000012</t>
  </si>
  <si>
    <t>E022-025-0000023</t>
  </si>
  <si>
    <t>E022-026-0000013</t>
  </si>
  <si>
    <t>E022-026-0000023</t>
  </si>
  <si>
    <t>E022-027-0000012</t>
  </si>
  <si>
    <t>E022-027-0000023</t>
  </si>
  <si>
    <t>E022-028-0000013</t>
  </si>
  <si>
    <t>E022-028-0000023</t>
  </si>
  <si>
    <t>E022-029-0000013</t>
  </si>
  <si>
    <t>E022-029-0000023</t>
  </si>
  <si>
    <t>E022-030-0000013</t>
  </si>
  <si>
    <t>E022-030-0000023</t>
  </si>
  <si>
    <t>E022-031-0000013</t>
  </si>
  <si>
    <t>E022-031-0000023</t>
  </si>
  <si>
    <t>E022-032-0000013</t>
  </si>
  <si>
    <t>E022-032-0000023</t>
  </si>
  <si>
    <t>E022-033-0000013</t>
  </si>
  <si>
    <t>E022-033-0000023</t>
  </si>
  <si>
    <t>E022-034-0000013</t>
  </si>
  <si>
    <t>E022-034-0000023</t>
  </si>
  <si>
    <t>E022-035-0000013</t>
  </si>
  <si>
    <t>E022-035-0000023</t>
  </si>
  <si>
    <t>E022-036-0000013</t>
  </si>
  <si>
    <t>E022-036-0000023</t>
  </si>
  <si>
    <t>E022-037-0000013</t>
  </si>
  <si>
    <t>E022-037-0000023</t>
  </si>
  <si>
    <t>E022-039-0000013</t>
  </si>
  <si>
    <t>E022-039-0000023</t>
  </si>
  <si>
    <t>E022-041-0000013</t>
  </si>
  <si>
    <t>E022-041-0000023</t>
  </si>
  <si>
    <t>E022-042-0000013</t>
  </si>
  <si>
    <t>E022-042-0000023</t>
  </si>
  <si>
    <t>E022-043-0000013</t>
  </si>
  <si>
    <t>E022-043-0000023</t>
  </si>
  <si>
    <t>E022-044-0000013</t>
  </si>
  <si>
    <t>E022-044-0000023</t>
  </si>
  <si>
    <t>E022-045-0000013</t>
  </si>
  <si>
    <t>E022-045-0000023</t>
  </si>
  <si>
    <t>E022-046-0000013</t>
  </si>
  <si>
    <t>E022-046-0000023</t>
  </si>
  <si>
    <t>E022-047-0000013</t>
  </si>
  <si>
    <t>E022-047-0000023</t>
  </si>
  <si>
    <t>E022-049-0000013</t>
  </si>
  <si>
    <t>E022-049-0000023</t>
  </si>
  <si>
    <t>E022-050-0000013</t>
  </si>
  <si>
    <t>E022-050-0000023</t>
  </si>
  <si>
    <t>E022-051-0000013</t>
  </si>
  <si>
    <t>E022-051-0000023</t>
  </si>
  <si>
    <t>E022-052-0000013</t>
  </si>
  <si>
    <t>E022-052-0000023</t>
  </si>
  <si>
    <t>E022-054-0000013</t>
  </si>
  <si>
    <t>E022-054-0000023</t>
  </si>
  <si>
    <t>Actual volume (mL)</t>
  </si>
  <si>
    <t>Inventory (uL)</t>
  </si>
  <si>
    <r>
      <t>1</t>
    </r>
    <r>
      <rPr>
        <b/>
        <vertAlign val="superscript"/>
        <sz val="11"/>
        <color theme="1"/>
        <rFont val="Calibri"/>
        <family val="2"/>
        <scheme val="minor"/>
      </rPr>
      <t>st</t>
    </r>
    <r>
      <rPr>
        <b/>
        <sz val="11"/>
        <color theme="1"/>
        <rFont val="Calibri"/>
        <family val="2"/>
        <scheme val="minor"/>
      </rPr>
      <t xml:space="preserve"> </t>
    </r>
  </si>
  <si>
    <r>
      <t>2</t>
    </r>
    <r>
      <rPr>
        <b/>
        <vertAlign val="superscript"/>
        <sz val="11"/>
        <color theme="1"/>
        <rFont val="Calibri"/>
        <family val="2"/>
        <scheme val="minor"/>
      </rPr>
      <t>nd</t>
    </r>
  </si>
  <si>
    <r>
      <t>3</t>
    </r>
    <r>
      <rPr>
        <b/>
        <vertAlign val="superscript"/>
        <sz val="11"/>
        <color theme="1"/>
        <rFont val="Calibri"/>
        <family val="2"/>
        <scheme val="minor"/>
      </rPr>
      <t>rd</t>
    </r>
  </si>
  <si>
    <t>E022-055</t>
  </si>
  <si>
    <t>E022-055-0000012</t>
  </si>
  <si>
    <t>-</t>
  </si>
  <si>
    <t>E022-055-0000023</t>
  </si>
  <si>
    <t>E022-058</t>
  </si>
  <si>
    <t>E022-058-0000012</t>
  </si>
  <si>
    <t>E022-058-0000023</t>
  </si>
  <si>
    <t>E022-059</t>
  </si>
  <si>
    <t>E022-059-0000012</t>
  </si>
  <si>
    <t>E022-059-0000023</t>
  </si>
  <si>
    <t>E017-001</t>
  </si>
  <si>
    <t>E017-001-0000012</t>
  </si>
  <si>
    <t>E017-001-0000023</t>
  </si>
  <si>
    <t>E017-002</t>
  </si>
  <si>
    <t>E017-002-0000012</t>
  </si>
  <si>
    <t>E017-002-0000023</t>
  </si>
  <si>
    <t>E017-003</t>
  </si>
  <si>
    <t>E017-003-0000012</t>
  </si>
  <si>
    <t>E017-003-0000023</t>
  </si>
  <si>
    <t>E017-004</t>
  </si>
  <si>
    <t>E017-004-0000012</t>
  </si>
  <si>
    <t>E017-004-0000023</t>
  </si>
  <si>
    <t>E017-007</t>
  </si>
  <si>
    <t>E017-007-0000014</t>
  </si>
  <si>
    <t>E017-007-0000023</t>
  </si>
  <si>
    <t>E017-008</t>
  </si>
  <si>
    <t>E017-008-0000014</t>
  </si>
  <si>
    <t>E017-008-0000023</t>
  </si>
  <si>
    <t>E017-010</t>
  </si>
  <si>
    <t>E017-010-0000012</t>
  </si>
  <si>
    <t>E017-010-0000023</t>
  </si>
  <si>
    <t>E017-011</t>
  </si>
  <si>
    <t>E017-011-0000012</t>
  </si>
  <si>
    <t>E017-011-0000023</t>
  </si>
  <si>
    <t>E017-013</t>
  </si>
  <si>
    <t>E017-013-0000012</t>
  </si>
  <si>
    <t>E017-013-0000023</t>
  </si>
  <si>
    <t>E017-015</t>
  </si>
  <si>
    <t>E017-015-0000012</t>
  </si>
  <si>
    <t>E017-015-0000023</t>
  </si>
  <si>
    <t>E017-016</t>
  </si>
  <si>
    <t>E017-016-0000012</t>
  </si>
  <si>
    <t>E017-016-0000023</t>
  </si>
  <si>
    <t>E017-017</t>
  </si>
  <si>
    <t>E017-017-0000012</t>
  </si>
  <si>
    <t>E017-017-0000023</t>
  </si>
  <si>
    <t>E017-018</t>
  </si>
  <si>
    <t>E017-018-0000012</t>
  </si>
  <si>
    <t>E017-018-0000023</t>
  </si>
  <si>
    <t>E017-020</t>
  </si>
  <si>
    <t>E017-020-0000012</t>
  </si>
  <si>
    <t>E017-020-0000023</t>
  </si>
  <si>
    <t>E017-021</t>
  </si>
  <si>
    <t>E017-021-0000012</t>
  </si>
  <si>
    <t>E017-021-0000023</t>
  </si>
  <si>
    <t>E017-022</t>
  </si>
  <si>
    <t>E017-022-0000012</t>
  </si>
  <si>
    <t>E017-022-0000023</t>
  </si>
  <si>
    <t>E017-024</t>
  </si>
  <si>
    <t>E017-024-0000012</t>
  </si>
  <si>
    <t>E017-024-0000023</t>
  </si>
  <si>
    <t>E017-025</t>
  </si>
  <si>
    <t>E017-025-0000012</t>
  </si>
  <si>
    <t>E017-025-0000023</t>
  </si>
  <si>
    <t>E017-026</t>
  </si>
  <si>
    <t>E017-026-0000012</t>
  </si>
  <si>
    <t>E017-026-0000023</t>
  </si>
  <si>
    <t>E017-027</t>
  </si>
  <si>
    <t>E017-027-0000012</t>
  </si>
  <si>
    <t>E017-027-0000023</t>
  </si>
  <si>
    <t>E017-028</t>
  </si>
  <si>
    <t>E017-028-0000012</t>
  </si>
  <si>
    <t>E017-028-0000025</t>
  </si>
  <si>
    <t>E017-029</t>
  </si>
  <si>
    <t>E017-029-0000012</t>
  </si>
  <si>
    <t>E017-029-0000023</t>
  </si>
  <si>
    <t>E017-030</t>
  </si>
  <si>
    <t>E017-030-0000012</t>
  </si>
  <si>
    <t>E017-030-0000023</t>
  </si>
  <si>
    <t>E017-031</t>
  </si>
  <si>
    <t>E017-031-0000012</t>
  </si>
  <si>
    <t>E017-031-0000023</t>
  </si>
  <si>
    <t>E017-032</t>
  </si>
  <si>
    <t>E017-032-0000012</t>
  </si>
  <si>
    <t>E017-032-0000023</t>
  </si>
  <si>
    <t>E017-034</t>
  </si>
  <si>
    <t>E017-034-0000012</t>
  </si>
  <si>
    <t>E017-034-0000023</t>
  </si>
  <si>
    <t>E017-035</t>
  </si>
  <si>
    <t>E017-035-0000012</t>
  </si>
  <si>
    <t>E017-035-0000023</t>
  </si>
  <si>
    <t>E017-037</t>
  </si>
  <si>
    <t>E017-037-0000012</t>
  </si>
  <si>
    <t>E017-037-0000023</t>
  </si>
  <si>
    <t>E017-038</t>
  </si>
  <si>
    <t>E017-038-0000012</t>
  </si>
  <si>
    <t>E017-038-0000023</t>
  </si>
  <si>
    <t>E017-039</t>
  </si>
  <si>
    <t>E017-039-0000012</t>
  </si>
  <si>
    <t>E017-039-0000023</t>
  </si>
  <si>
    <t>E017-041</t>
  </si>
  <si>
    <t>E017-041-0000014</t>
  </si>
  <si>
    <t>E017-041-0000023</t>
  </si>
  <si>
    <t>E017-042</t>
  </si>
  <si>
    <t>E017-042-0000012</t>
  </si>
  <si>
    <t>E017-042-0000023</t>
  </si>
  <si>
    <t>E017-043</t>
  </si>
  <si>
    <t>E017-043-0000012</t>
  </si>
  <si>
    <t>E017-043-0000023</t>
  </si>
  <si>
    <t>E017-044</t>
  </si>
  <si>
    <t>E017-044-0000012</t>
  </si>
  <si>
    <t>E017-044-0000023</t>
  </si>
  <si>
    <t>E017-045</t>
  </si>
  <si>
    <t>E017-045-0000012</t>
  </si>
  <si>
    <t>E017-045-0000023</t>
  </si>
  <si>
    <t>E017-046</t>
  </si>
  <si>
    <t>E017-046-0000012</t>
  </si>
  <si>
    <t>E017-046-0000023</t>
  </si>
  <si>
    <t>E017-047</t>
  </si>
  <si>
    <t>E017-047-0000012</t>
  </si>
  <si>
    <t>E017-047-0000023</t>
  </si>
  <si>
    <t>E017-048</t>
  </si>
  <si>
    <t>E017-048-0000012</t>
  </si>
  <si>
    <t>E017-048-0000023</t>
  </si>
  <si>
    <t>E017-050</t>
  </si>
  <si>
    <t>E017-050-0000012</t>
  </si>
  <si>
    <t>E017-050-0000023</t>
  </si>
  <si>
    <t>E017-051</t>
  </si>
  <si>
    <t>E017-051-0000012</t>
  </si>
  <si>
    <t>E017-051-0000023</t>
  </si>
  <si>
    <t>E017-052</t>
  </si>
  <si>
    <t>E017-052-0000012</t>
  </si>
  <si>
    <t>E017-052-0000023</t>
  </si>
  <si>
    <t>E017-054</t>
  </si>
  <si>
    <t>E017-054-0000012</t>
  </si>
  <si>
    <t>E017-054-0000023</t>
  </si>
  <si>
    <t>E018-002</t>
  </si>
  <si>
    <t>E018-002-0000012</t>
  </si>
  <si>
    <t>E018-002-0000024</t>
  </si>
  <si>
    <t>E018-003</t>
  </si>
  <si>
    <t>E018-003-0000012</t>
  </si>
  <si>
    <t>E018-003-0000024</t>
  </si>
  <si>
    <t>E018-004</t>
  </si>
  <si>
    <t>E018-004-0000012</t>
  </si>
  <si>
    <t>E018-004-0000025</t>
  </si>
  <si>
    <t>E018-005</t>
  </si>
  <si>
    <t>E018-005-0000013</t>
  </si>
  <si>
    <t>E018-005-0000023</t>
  </si>
  <si>
    <t>E018-006</t>
  </si>
  <si>
    <t>E018-006-0000013</t>
  </si>
  <si>
    <t>E018-006-0000024</t>
  </si>
  <si>
    <t>E018-007</t>
  </si>
  <si>
    <t>E018-007-0000012</t>
  </si>
  <si>
    <t>E018-007-0000023</t>
  </si>
  <si>
    <t>E018-008</t>
  </si>
  <si>
    <t>E018-008-0000013</t>
  </si>
  <si>
    <t>E018-008-0000025</t>
  </si>
  <si>
    <t>E018-009</t>
  </si>
  <si>
    <t>E018-009-0000012</t>
  </si>
  <si>
    <t>E018-009-0000023</t>
  </si>
  <si>
    <t>E018-010</t>
  </si>
  <si>
    <t>E018-010-0000012</t>
  </si>
  <si>
    <t>E018-010-0000025</t>
  </si>
  <si>
    <t>E018-011</t>
  </si>
  <si>
    <t>E018-011-0000014</t>
  </si>
  <si>
    <t>E018-011-0000024</t>
  </si>
  <si>
    <t>E018-012</t>
  </si>
  <si>
    <t>E018-012-0000012</t>
  </si>
  <si>
    <t>E018-012-D90</t>
  </si>
  <si>
    <t>E018-013</t>
  </si>
  <si>
    <t>E018-013-0000014</t>
  </si>
  <si>
    <t>E018-013-0000025</t>
  </si>
  <si>
    <t>E018-016</t>
  </si>
  <si>
    <t>E018-016-0000012</t>
  </si>
  <si>
    <t>E018-016-D90</t>
  </si>
  <si>
    <t>E020-001</t>
  </si>
  <si>
    <t>E020-001-0000012</t>
  </si>
  <si>
    <t>E020-001-0000023</t>
  </si>
  <si>
    <t>E020-002</t>
  </si>
  <si>
    <t>E020-002-0000012</t>
  </si>
  <si>
    <t>E020-002-0000023</t>
  </si>
  <si>
    <t>E020-003</t>
  </si>
  <si>
    <t>E020-003-0000012</t>
  </si>
  <si>
    <t>E020-003-0000023</t>
  </si>
  <si>
    <t>E020-004</t>
  </si>
  <si>
    <t>E020-004-0000012</t>
  </si>
  <si>
    <t>E020-004-0000023</t>
  </si>
  <si>
    <t>E020-005</t>
  </si>
  <si>
    <t>E020-005-0000012</t>
  </si>
  <si>
    <t>E020-005-0000023</t>
  </si>
  <si>
    <t>E020-007</t>
  </si>
  <si>
    <t>E020-007-0000012</t>
  </si>
  <si>
    <t>E020-007-0000023</t>
  </si>
  <si>
    <t>E020-008</t>
  </si>
  <si>
    <t>E020-008-0000012</t>
  </si>
  <si>
    <t>E020-008-0000023</t>
  </si>
  <si>
    <t>E020-009</t>
  </si>
  <si>
    <t>E020-009-0000012</t>
  </si>
  <si>
    <t>E020-009-0000023</t>
  </si>
  <si>
    <t>E020-011</t>
  </si>
  <si>
    <t>E020-011-0000012</t>
  </si>
  <si>
    <t>E020-011-0000023</t>
  </si>
  <si>
    <t>E022-060</t>
  </si>
  <si>
    <t>E022-060-0000012</t>
  </si>
  <si>
    <t>E022-060-0000023</t>
  </si>
  <si>
    <t>E022-061</t>
  </si>
  <si>
    <t>E022-061-0000012</t>
  </si>
  <si>
    <t>E022-061-0000023</t>
  </si>
  <si>
    <t>E023-001</t>
  </si>
  <si>
    <t>E023-001-0000012</t>
  </si>
  <si>
    <t>E023-001-0000023</t>
  </si>
  <si>
    <t>E023-002</t>
  </si>
  <si>
    <t>E023-002-0000013</t>
  </si>
  <si>
    <t>E023-002-0000023</t>
  </si>
  <si>
    <t>E024-004</t>
  </si>
  <si>
    <t>E024-004-0000012</t>
  </si>
  <si>
    <t>E024-004-0000023</t>
  </si>
  <si>
    <t>E024-005</t>
  </si>
  <si>
    <t>E024-005-0000012</t>
  </si>
  <si>
    <t>E024-005-0000024</t>
  </si>
  <si>
    <t>E016-004</t>
  </si>
  <si>
    <t>E016-004-0000012</t>
  </si>
  <si>
    <t>E016-025</t>
  </si>
  <si>
    <t>E016-025-0000012</t>
  </si>
  <si>
    <t>E016-030</t>
  </si>
  <si>
    <t>E016-030-0000012</t>
  </si>
  <si>
    <t>E016-032</t>
  </si>
  <si>
    <t>E016-032-0000012</t>
  </si>
  <si>
    <t>E016-039</t>
  </si>
  <si>
    <t>E016-039-0000012</t>
  </si>
  <si>
    <t>E016-043</t>
  </si>
  <si>
    <t>E016-043-0000012</t>
  </si>
  <si>
    <t>E016-045</t>
  </si>
  <si>
    <t>E016-045-0000012</t>
  </si>
  <si>
    <t>E017-005</t>
  </si>
  <si>
    <t>E017-005-0000012</t>
  </si>
  <si>
    <t>E017-006</t>
  </si>
  <si>
    <t>E017-006-0000014</t>
  </si>
  <si>
    <t>E017-009</t>
  </si>
  <si>
    <t>E017-009-0000014</t>
  </si>
  <si>
    <t>E017-012</t>
  </si>
  <si>
    <t>E017-012-0000012</t>
  </si>
  <si>
    <t>E017-014</t>
  </si>
  <si>
    <t>E017-014-0000012</t>
  </si>
  <si>
    <t>E017-019</t>
  </si>
  <si>
    <t>E017-019-0000012</t>
  </si>
  <si>
    <t>E017-023</t>
  </si>
  <si>
    <t>E017-023-0000012</t>
  </si>
  <si>
    <t>E017-033</t>
  </si>
  <si>
    <t>E017-033-0000012</t>
  </si>
  <si>
    <t>E017-036</t>
  </si>
  <si>
    <t>E017-036-0000012</t>
  </si>
  <si>
    <t>E017-040</t>
  </si>
  <si>
    <t>E017-040-0000014</t>
  </si>
  <si>
    <t>E017-049</t>
  </si>
  <si>
    <t>E017-049-0000012</t>
  </si>
  <si>
    <t>E017-053</t>
  </si>
  <si>
    <t>E017-053-0000012</t>
  </si>
  <si>
    <t>E018-001</t>
  </si>
  <si>
    <t>E018-001-0000012</t>
  </si>
  <si>
    <t>E018-015</t>
  </si>
  <si>
    <t>e018-015-0000014</t>
  </si>
  <si>
    <t>E018-017</t>
  </si>
  <si>
    <t>E018-017-0000014</t>
  </si>
  <si>
    <t>E018-018</t>
  </si>
  <si>
    <t>E018-018-0000013</t>
  </si>
  <si>
    <t>E020-006</t>
  </si>
  <si>
    <t>E020-006-0000012</t>
  </si>
  <si>
    <t>E020-010</t>
  </si>
  <si>
    <t>E020-010-0000012</t>
  </si>
  <si>
    <t>E020-012</t>
  </si>
  <si>
    <t>E020-012-0000012</t>
  </si>
  <si>
    <t>E020-013</t>
  </si>
  <si>
    <t>E020-013-0000012</t>
  </si>
  <si>
    <t>E020-014</t>
  </si>
  <si>
    <t>E020-014-0000012</t>
  </si>
  <si>
    <t>E020-015</t>
  </si>
  <si>
    <t>E020-015-0000012</t>
  </si>
  <si>
    <t>E022-006</t>
  </si>
  <si>
    <t>E022-006-0000012</t>
  </si>
  <si>
    <t>E022-038</t>
  </si>
  <si>
    <t>E022-038-0000013</t>
  </si>
  <si>
    <t>E022-040</t>
  </si>
  <si>
    <t>E022-040-0000013</t>
  </si>
  <si>
    <t>E022-048</t>
  </si>
  <si>
    <t>E022-048-0000013</t>
  </si>
  <si>
    <t>E022-053</t>
  </si>
  <si>
    <t>E022-053-0000013</t>
  </si>
  <si>
    <t>E022-056</t>
  </si>
  <si>
    <t>E022-056-0000012</t>
  </si>
  <si>
    <t>E022-057</t>
  </si>
  <si>
    <t>E022-057-0000012</t>
  </si>
  <si>
    <t>E023-003</t>
  </si>
  <si>
    <t>E023-003-0000012</t>
  </si>
  <si>
    <t>D60</t>
  </si>
  <si>
    <t>E017-028-0000023</t>
  </si>
  <si>
    <t>Equivocal</t>
  </si>
  <si>
    <t>Repeated above due to wrong label (previously labeled as D60)</t>
  </si>
  <si>
    <t>C001-211</t>
  </si>
  <si>
    <t>D0H0</t>
  </si>
  <si>
    <t>C001-215</t>
  </si>
  <si>
    <t>C001-217</t>
  </si>
  <si>
    <t>C001-220</t>
  </si>
  <si>
    <t>C001-222</t>
  </si>
  <si>
    <t>C001-223</t>
  </si>
  <si>
    <t>C001-226</t>
  </si>
  <si>
    <t>C001-227</t>
  </si>
  <si>
    <t>C001-228</t>
  </si>
  <si>
    <t>C001-229</t>
  </si>
  <si>
    <t>C001-230</t>
  </si>
  <si>
    <t>C001-235</t>
  </si>
  <si>
    <t>C001-238</t>
  </si>
  <si>
    <t>C001-239</t>
  </si>
  <si>
    <t>C001-240</t>
  </si>
  <si>
    <t>C001-241</t>
  </si>
  <si>
    <t>C001-242</t>
  </si>
  <si>
    <t>C001-243</t>
  </si>
  <si>
    <t>C001-245</t>
  </si>
  <si>
    <t>C001-246</t>
  </si>
  <si>
    <t>C001-248</t>
  </si>
  <si>
    <t>C001-249</t>
  </si>
  <si>
    <t>C001-250</t>
  </si>
  <si>
    <t>C001-251</t>
  </si>
  <si>
    <t>C001-252</t>
  </si>
  <si>
    <t>C001-253</t>
  </si>
  <si>
    <t>C001-254</t>
  </si>
  <si>
    <t>C001-259</t>
  </si>
  <si>
    <t>C001-260</t>
  </si>
  <si>
    <t>C001-261</t>
  </si>
  <si>
    <t>C001-262</t>
  </si>
  <si>
    <t>C001-263</t>
  </si>
  <si>
    <t>C001-266</t>
  </si>
  <si>
    <t>C001-267</t>
  </si>
  <si>
    <t>C001-268</t>
  </si>
  <si>
    <t>C001-269</t>
  </si>
  <si>
    <t>C001-270</t>
  </si>
  <si>
    <t>C001-271</t>
  </si>
  <si>
    <t>C001-272</t>
  </si>
  <si>
    <t>C001-273</t>
  </si>
  <si>
    <t>C001-274</t>
  </si>
  <si>
    <t>C001-275</t>
  </si>
  <si>
    <t>C001-276</t>
  </si>
  <si>
    <t>C001-277</t>
  </si>
  <si>
    <t>C001-278</t>
  </si>
  <si>
    <t>C001-282</t>
  </si>
  <si>
    <t>C001-283</t>
  </si>
  <si>
    <t>C001-284</t>
  </si>
  <si>
    <t>C001-285</t>
  </si>
  <si>
    <t>C001-287</t>
  </si>
  <si>
    <t>C001-288</t>
  </si>
  <si>
    <t>C001-291</t>
  </si>
  <si>
    <t>C001-292</t>
  </si>
  <si>
    <t>C001-293</t>
  </si>
  <si>
    <t>C001-294</t>
  </si>
  <si>
    <t>C001-296</t>
  </si>
  <si>
    <t>C001-298</t>
  </si>
  <si>
    <t>C001-300</t>
  </si>
  <si>
    <t>C001-301</t>
  </si>
  <si>
    <t>C001-303</t>
  </si>
  <si>
    <t>C001-305</t>
  </si>
  <si>
    <t>C001-306</t>
  </si>
  <si>
    <t>C001-307</t>
  </si>
  <si>
    <t>C001-309</t>
  </si>
  <si>
    <t>C001-311</t>
  </si>
  <si>
    <t>C001-312</t>
  </si>
  <si>
    <t>C001-313</t>
  </si>
  <si>
    <t>C001-315</t>
  </si>
  <si>
    <t>C001-316</t>
  </si>
  <si>
    <t>C001-317</t>
  </si>
  <si>
    <t>C001-318</t>
  </si>
  <si>
    <t>C001-319</t>
  </si>
  <si>
    <t>C001-320</t>
  </si>
  <si>
    <t>C001-321</t>
  </si>
  <si>
    <t>C001-322</t>
  </si>
  <si>
    <t>C001-323</t>
  </si>
  <si>
    <t>C001-324</t>
  </si>
  <si>
    <t>C001-325</t>
  </si>
  <si>
    <t>C001-327</t>
  </si>
  <si>
    <t>C001-332</t>
  </si>
  <si>
    <t>C001-333</t>
  </si>
  <si>
    <t>C001-334</t>
  </si>
  <si>
    <t>C001-335</t>
  </si>
  <si>
    <t>C001-336</t>
  </si>
  <si>
    <t>C001-337</t>
  </si>
  <si>
    <t>C001-339</t>
  </si>
  <si>
    <t>C001-340</t>
  </si>
  <si>
    <t>C001-342</t>
  </si>
  <si>
    <t>C001-343</t>
  </si>
  <si>
    <t>C001-344</t>
  </si>
  <si>
    <t>C001-347</t>
  </si>
  <si>
    <t>C001-348</t>
  </si>
  <si>
    <t>C001-349</t>
  </si>
  <si>
    <t>C001-350</t>
  </si>
  <si>
    <t>C001-351</t>
  </si>
  <si>
    <t>C001-356</t>
  </si>
  <si>
    <t>C001-358</t>
  </si>
  <si>
    <t>C001-359</t>
  </si>
  <si>
    <t>C001-360</t>
  </si>
  <si>
    <t>C001-361</t>
  </si>
  <si>
    <t>C001-362</t>
  </si>
  <si>
    <t>C001-363</t>
  </si>
  <si>
    <t>C001-364</t>
  </si>
  <si>
    <t>C001-365</t>
  </si>
  <si>
    <t>C001-366</t>
  </si>
  <si>
    <t>C001-367</t>
  </si>
  <si>
    <t>C001-368</t>
  </si>
  <si>
    <t>C001-369</t>
  </si>
  <si>
    <t>C001-371</t>
  </si>
  <si>
    <t>C001-372</t>
  </si>
  <si>
    <t>C001-373</t>
  </si>
  <si>
    <t>C001-374</t>
  </si>
  <si>
    <t>C001-375</t>
  </si>
  <si>
    <t>C001-376</t>
  </si>
  <si>
    <t>C001-377</t>
  </si>
  <si>
    <t>C001-379</t>
  </si>
  <si>
    <t>C001-380</t>
  </si>
  <si>
    <t>C001-381</t>
  </si>
  <si>
    <t>C001-382</t>
  </si>
  <si>
    <t>C001-383</t>
  </si>
  <si>
    <t>C001-384</t>
  </si>
  <si>
    <t>C002-012</t>
  </si>
  <si>
    <t>C002-013</t>
  </si>
  <si>
    <t>C002-017</t>
  </si>
  <si>
    <t>C002-018</t>
  </si>
  <si>
    <t>C002-021</t>
  </si>
  <si>
    <t>C002-022</t>
  </si>
  <si>
    <t>C002-023</t>
  </si>
  <si>
    <t>C002-024</t>
  </si>
  <si>
    <t>C002-025</t>
  </si>
  <si>
    <t>C002-027</t>
  </si>
  <si>
    <t>C002-028</t>
  </si>
  <si>
    <t>C002-029</t>
  </si>
  <si>
    <t>C002-030</t>
  </si>
  <si>
    <t>C002-031</t>
  </si>
  <si>
    <t>C002-032</t>
  </si>
  <si>
    <t>C002-033</t>
  </si>
  <si>
    <t>C002-035</t>
  </si>
  <si>
    <t>C002-036</t>
  </si>
  <si>
    <t>C002-037</t>
  </si>
  <si>
    <t>E027-001</t>
  </si>
  <si>
    <t>E027-003</t>
  </si>
  <si>
    <t>E027-005</t>
  </si>
  <si>
    <t>E027-006</t>
  </si>
  <si>
    <t>E027-007</t>
  </si>
  <si>
    <t>E027-008</t>
  </si>
  <si>
    <t>E027-009</t>
  </si>
  <si>
    <t>E027-010</t>
  </si>
  <si>
    <t>E027-012</t>
  </si>
  <si>
    <t>E027-014</t>
  </si>
  <si>
    <t>E027-015</t>
  </si>
  <si>
    <t>E027-016</t>
  </si>
  <si>
    <t>E027-018</t>
  </si>
  <si>
    <t>E027-019</t>
  </si>
  <si>
    <t>E027-021</t>
  </si>
  <si>
    <t>E027-022</t>
  </si>
  <si>
    <t>E027-026</t>
  </si>
  <si>
    <t>E027-028</t>
  </si>
  <si>
    <t>E027-030</t>
  </si>
  <si>
    <t>E027-031</t>
  </si>
  <si>
    <t>E027-033</t>
  </si>
  <si>
    <t>E027-034</t>
  </si>
  <si>
    <t>E027-035</t>
  </si>
  <si>
    <t>E027-036</t>
  </si>
  <si>
    <t>E027-037</t>
  </si>
  <si>
    <t>E027-038</t>
  </si>
  <si>
    <t>E027-040</t>
  </si>
  <si>
    <t>E027-041</t>
  </si>
  <si>
    <t>E027-042</t>
  </si>
  <si>
    <t>E027-044</t>
  </si>
  <si>
    <t>E027-052</t>
  </si>
  <si>
    <t>E027-054</t>
  </si>
  <si>
    <t>E024-001</t>
  </si>
  <si>
    <t>E023-004</t>
  </si>
  <si>
    <t>E023-005</t>
  </si>
  <si>
    <t>E023-006</t>
  </si>
  <si>
    <t>E023-007</t>
  </si>
  <si>
    <t>E023-008</t>
  </si>
  <si>
    <t>E023-009</t>
  </si>
  <si>
    <t>E023-011</t>
  </si>
  <si>
    <t>E023-012</t>
  </si>
  <si>
    <t>E023-013</t>
  </si>
  <si>
    <t>E023-014</t>
  </si>
  <si>
    <t>E023-015</t>
  </si>
  <si>
    <t>E023-016</t>
  </si>
  <si>
    <t>E024-002</t>
  </si>
  <si>
    <t>E024-003</t>
  </si>
  <si>
    <t>E025-001</t>
  </si>
  <si>
    <t>E025-002</t>
  </si>
  <si>
    <t>E025-003</t>
  </si>
  <si>
    <t>E025-004</t>
  </si>
  <si>
    <t>E025-005</t>
  </si>
  <si>
    <t>E025-006</t>
  </si>
  <si>
    <t>E025-008</t>
  </si>
  <si>
    <t>C001-212</t>
  </si>
  <si>
    <t>C001-213</t>
  </si>
  <si>
    <t>No D90</t>
  </si>
  <si>
    <t>384 plate 1 070922.skax</t>
  </si>
  <si>
    <t>07-Sep-22 12:49:00 PM</t>
  </si>
  <si>
    <t>07-Sep-22 1:15:51 PM</t>
  </si>
  <si>
    <t>384 plate 2 070922.skax</t>
  </si>
  <si>
    <t>Plate Location</t>
  </si>
  <si>
    <t>E027-055</t>
  </si>
  <si>
    <t>E027-056</t>
  </si>
  <si>
    <t>E027-057</t>
  </si>
  <si>
    <t>E027-058</t>
  </si>
  <si>
    <t>E027-059</t>
  </si>
  <si>
    <t>E027-060</t>
  </si>
  <si>
    <t>E027-061</t>
  </si>
  <si>
    <t>E027-066</t>
  </si>
  <si>
    <t>E027-070</t>
  </si>
  <si>
    <t>E027-071</t>
  </si>
  <si>
    <t>E027-072</t>
  </si>
  <si>
    <t>E027-076</t>
  </si>
  <si>
    <t>E027-077</t>
  </si>
  <si>
    <t>E027-078</t>
  </si>
  <si>
    <t>E027-079</t>
  </si>
  <si>
    <t>E027-080</t>
  </si>
  <si>
    <t>E027-081</t>
  </si>
  <si>
    <t>E027-085</t>
  </si>
  <si>
    <t>E027-086</t>
  </si>
  <si>
    <t>E027-088</t>
  </si>
  <si>
    <t>E027-239</t>
  </si>
  <si>
    <t>E027-092</t>
  </si>
  <si>
    <t>E027-094</t>
  </si>
  <si>
    <t>E027-095</t>
  </si>
  <si>
    <t>E027-098</t>
  </si>
  <si>
    <t>E027-102</t>
  </si>
  <si>
    <t>E027-105</t>
  </si>
  <si>
    <t>E027-106</t>
  </si>
  <si>
    <t>E027-107</t>
  </si>
  <si>
    <t>E027-108</t>
  </si>
  <si>
    <t>E027-109</t>
  </si>
  <si>
    <t>E027-110</t>
  </si>
  <si>
    <t>E027-111</t>
  </si>
  <si>
    <t>E027-112</t>
  </si>
  <si>
    <t>E027-113</t>
  </si>
  <si>
    <t>E027-115</t>
  </si>
  <si>
    <t>E027-116</t>
  </si>
  <si>
    <t>E027-118</t>
  </si>
  <si>
    <t>E027-119</t>
  </si>
  <si>
    <t>E027-120</t>
  </si>
  <si>
    <t>E027-121</t>
  </si>
  <si>
    <t>E027-122</t>
  </si>
  <si>
    <t>E027-123</t>
  </si>
  <si>
    <t>E027-125</t>
  </si>
  <si>
    <t>E027-126</t>
  </si>
  <si>
    <t>E027-127</t>
  </si>
  <si>
    <t>E027-129</t>
  </si>
  <si>
    <t>E027-131</t>
  </si>
  <si>
    <t>E027-132</t>
  </si>
  <si>
    <t>E027-133</t>
  </si>
  <si>
    <t>E027-134</t>
  </si>
  <si>
    <t>E027-135</t>
  </si>
  <si>
    <t>E027-136</t>
  </si>
  <si>
    <t>E027-137</t>
  </si>
  <si>
    <t>E027-139</t>
  </si>
  <si>
    <t>E027-140</t>
  </si>
  <si>
    <t>E027-141</t>
  </si>
  <si>
    <t>E027-142</t>
  </si>
  <si>
    <t>E027-143</t>
  </si>
  <si>
    <t>E027-144</t>
  </si>
  <si>
    <t>E027-147</t>
  </si>
  <si>
    <t>E027-150</t>
  </si>
  <si>
    <t>E027-151</t>
  </si>
  <si>
    <t>E027-152</t>
  </si>
  <si>
    <t>E027-153</t>
  </si>
  <si>
    <t>E027-154</t>
  </si>
  <si>
    <t>E027-155</t>
  </si>
  <si>
    <t>E027-157</t>
  </si>
  <si>
    <t>E027-158</t>
  </si>
  <si>
    <t>E027-159</t>
  </si>
  <si>
    <t>E027-161</t>
  </si>
  <si>
    <t>E027-162</t>
  </si>
  <si>
    <t>E027-164</t>
  </si>
  <si>
    <t>E027-167</t>
  </si>
  <si>
    <t>E027-168</t>
  </si>
  <si>
    <t>E027-169</t>
  </si>
  <si>
    <t>E027-170</t>
  </si>
  <si>
    <t>E027-171</t>
  </si>
  <si>
    <t>E027-174</t>
  </si>
  <si>
    <t>E027-175</t>
  </si>
  <si>
    <t>E027-176</t>
  </si>
  <si>
    <t>E027-178</t>
  </si>
  <si>
    <t>E027-179</t>
  </si>
  <si>
    <t>E027-180</t>
  </si>
  <si>
    <t>E027-181</t>
  </si>
  <si>
    <t>E027-182</t>
  </si>
  <si>
    <t>E027-183</t>
  </si>
  <si>
    <t>E027-185</t>
  </si>
  <si>
    <t>E027-186</t>
  </si>
  <si>
    <t>E027-187</t>
  </si>
  <si>
    <t>E027-189</t>
  </si>
  <si>
    <t>E027-192</t>
  </si>
  <si>
    <t>E027-193</t>
  </si>
  <si>
    <t>E027-194</t>
  </si>
  <si>
    <t>E027-198</t>
  </si>
  <si>
    <t>E027-199</t>
  </si>
  <si>
    <t>E027-200</t>
  </si>
  <si>
    <t>E027-201</t>
  </si>
  <si>
    <t>E027-202</t>
  </si>
  <si>
    <t>E027-203</t>
  </si>
  <si>
    <t>E027-206</t>
  </si>
  <si>
    <t>E027-208</t>
  </si>
  <si>
    <t>E027-209</t>
  </si>
  <si>
    <t>E027-210</t>
  </si>
  <si>
    <t>E027-211</t>
  </si>
  <si>
    <t>E027-212</t>
  </si>
  <si>
    <t>E027-213</t>
  </si>
  <si>
    <t>E027-215</t>
  </si>
  <si>
    <t>E027-218</t>
  </si>
  <si>
    <t>E027-219</t>
  </si>
  <si>
    <t>E027-222</t>
  </si>
  <si>
    <t>E027-224</t>
  </si>
  <si>
    <t>E027-225</t>
  </si>
  <si>
    <t>E027-227</t>
  </si>
  <si>
    <t>E027-228</t>
  </si>
  <si>
    <t>E027-229</t>
  </si>
  <si>
    <t>E027-230</t>
  </si>
  <si>
    <t>E027-231</t>
  </si>
  <si>
    <t>E027-232</t>
  </si>
  <si>
    <t>E027-233</t>
  </si>
  <si>
    <t>E027-234</t>
  </si>
  <si>
    <t>E027-235</t>
  </si>
  <si>
    <t>E027-236</t>
  </si>
  <si>
    <t>E027-240</t>
  </si>
  <si>
    <t>E027-241</t>
  </si>
  <si>
    <t>E027-242</t>
  </si>
  <si>
    <t>E027-243</t>
  </si>
  <si>
    <t>E027-244</t>
  </si>
  <si>
    <t>E027-246</t>
  </si>
  <si>
    <t>E027-248</t>
  </si>
  <si>
    <t>E027-249</t>
  </si>
  <si>
    <t>E027-251</t>
  </si>
  <si>
    <t>E027-252</t>
  </si>
  <si>
    <t>E027-253</t>
  </si>
  <si>
    <t>E027-254</t>
  </si>
  <si>
    <t>E027-255</t>
  </si>
  <si>
    <t>E027-259</t>
  </si>
  <si>
    <t>E027-262</t>
  </si>
  <si>
    <t>E027-268</t>
  </si>
  <si>
    <t>E027-271</t>
  </si>
  <si>
    <t>E027-272</t>
  </si>
  <si>
    <t>E027-273</t>
  </si>
  <si>
    <t>E027-274</t>
  </si>
  <si>
    <t>E027-277</t>
  </si>
  <si>
    <t>E027-278</t>
  </si>
  <si>
    <t>E027-279</t>
  </si>
  <si>
    <t>E027-280</t>
  </si>
  <si>
    <t>E027-281</t>
  </si>
  <si>
    <t>E027-285</t>
  </si>
  <si>
    <t>E027-286</t>
  </si>
  <si>
    <t>E027-287</t>
  </si>
  <si>
    <t>E027-291</t>
  </si>
  <si>
    <t>E027-293</t>
  </si>
  <si>
    <t>E027-300</t>
  </si>
  <si>
    <t>E027-305</t>
  </si>
  <si>
    <t>E027-306</t>
  </si>
  <si>
    <t>E027-307</t>
  </si>
  <si>
    <t>E027-308</t>
  </si>
  <si>
    <t>E027-309</t>
  </si>
  <si>
    <t>E027-310</t>
  </si>
  <si>
    <t>E027-313</t>
  </si>
  <si>
    <t>E027-317</t>
  </si>
  <si>
    <t>E027-319</t>
  </si>
  <si>
    <t>E027-238</t>
  </si>
  <si>
    <t>E027-321</t>
  </si>
  <si>
    <t>E027-322</t>
  </si>
  <si>
    <t>E027-325</t>
  </si>
  <si>
    <t>E027-326</t>
  </si>
  <si>
    <t>E027-328</t>
  </si>
  <si>
    <t>E027-329</t>
  </si>
  <si>
    <t>E027-330</t>
  </si>
  <si>
    <t>E027-331</t>
  </si>
  <si>
    <t>E027-332</t>
  </si>
  <si>
    <t>E027-334</t>
  </si>
  <si>
    <t>E027-338</t>
  </si>
  <si>
    <t>E027-339</t>
  </si>
  <si>
    <t>E027-340</t>
  </si>
  <si>
    <t>E027-341</t>
  </si>
  <si>
    <t>E027-343</t>
  </si>
  <si>
    <t>E027-346</t>
  </si>
  <si>
    <t>E027-347</t>
  </si>
  <si>
    <t>E027-349</t>
  </si>
  <si>
    <t>E027-350</t>
  </si>
  <si>
    <t>E027-353</t>
  </si>
  <si>
    <t>E027-354</t>
  </si>
  <si>
    <t>E027-355</t>
  </si>
  <si>
    <t>E027-356</t>
  </si>
  <si>
    <t>E027-357</t>
  </si>
  <si>
    <t>E027-358</t>
  </si>
  <si>
    <t>E027-361</t>
  </si>
  <si>
    <t>E027-362</t>
  </si>
  <si>
    <t>E027-363</t>
  </si>
  <si>
    <t>E027-364</t>
  </si>
  <si>
    <t>E027-367</t>
  </si>
  <si>
    <t>E027-368</t>
  </si>
  <si>
    <t>E027-370</t>
  </si>
  <si>
    <t>E027-371</t>
  </si>
  <si>
    <t>E027-372</t>
  </si>
  <si>
    <t>E027-373</t>
  </si>
  <si>
    <t>E027-374</t>
  </si>
  <si>
    <t>E027-375</t>
  </si>
  <si>
    <t>E027-376</t>
  </si>
  <si>
    <t>E027-380</t>
  </si>
  <si>
    <t>E027-385</t>
  </si>
  <si>
    <t>E027-386</t>
  </si>
  <si>
    <t>E027-387</t>
  </si>
  <si>
    <t>E027-388</t>
  </si>
  <si>
    <t>E027-389</t>
  </si>
  <si>
    <t>E027-390</t>
  </si>
  <si>
    <t>E029-001</t>
  </si>
  <si>
    <t>E029-002</t>
  </si>
  <si>
    <t>E029-003</t>
  </si>
  <si>
    <t>E029-004</t>
  </si>
  <si>
    <t>E029-008</t>
  </si>
  <si>
    <t>E029-011</t>
  </si>
  <si>
    <t>E029-014</t>
  </si>
  <si>
    <t>C001-214</t>
  </si>
  <si>
    <t>C001-216</t>
  </si>
  <si>
    <t>C001-218</t>
  </si>
  <si>
    <t>C001-219</t>
  </si>
  <si>
    <t>C001-221</t>
  </si>
  <si>
    <t>C001-224</t>
  </si>
  <si>
    <t>C001-225</t>
  </si>
  <si>
    <t>C001-231</t>
  </si>
  <si>
    <t>C001-232</t>
  </si>
  <si>
    <t>C001-233</t>
  </si>
  <si>
    <t>C001-234</t>
  </si>
  <si>
    <t>C001-236</t>
  </si>
  <si>
    <t>C001-237</t>
  </si>
  <si>
    <t>C001-244</t>
  </si>
  <si>
    <t>C001-247</t>
  </si>
  <si>
    <t>C001-255</t>
  </si>
  <si>
    <t>C001-256</t>
  </si>
  <si>
    <t>C001-257</t>
  </si>
  <si>
    <t>C001-258</t>
  </si>
  <si>
    <t>C001-264</t>
  </si>
  <si>
    <t>C001-265</t>
  </si>
  <si>
    <t>C001-279</t>
  </si>
  <si>
    <t>C001-280</t>
  </si>
  <si>
    <t>C001-281</t>
  </si>
  <si>
    <t>C001-286</t>
  </si>
  <si>
    <t>C001-289</t>
  </si>
  <si>
    <t>C001-290</t>
  </si>
  <si>
    <t>C001-295</t>
  </si>
  <si>
    <t>C001-297</t>
  </si>
  <si>
    <t>C001-299</t>
  </si>
  <si>
    <t>C001-302</t>
  </si>
  <si>
    <t>C001-304</t>
  </si>
  <si>
    <t>C001-308</t>
  </si>
  <si>
    <t>C001-310</t>
  </si>
  <si>
    <t>C001-314</t>
  </si>
  <si>
    <t>C001-326</t>
  </si>
  <si>
    <t>C001-328</t>
  </si>
  <si>
    <t>C001-329</t>
  </si>
  <si>
    <t>C001-330</t>
  </si>
  <si>
    <t>C001-331</t>
  </si>
  <si>
    <t>C001-338</t>
  </si>
  <si>
    <t>C001-341</t>
  </si>
  <si>
    <t>C001-345</t>
  </si>
  <si>
    <t>C001-346</t>
  </si>
  <si>
    <t>C001-352</t>
  </si>
  <si>
    <t>C001-353</t>
  </si>
  <si>
    <t>C001-354</t>
  </si>
  <si>
    <t>C001-355</t>
  </si>
  <si>
    <t>C001-357</t>
  </si>
  <si>
    <t>C001-370</t>
  </si>
  <si>
    <t>C001-378</t>
  </si>
  <si>
    <t>C002-019</t>
  </si>
  <si>
    <t>C002-026</t>
  </si>
  <si>
    <t>C002-034</t>
  </si>
  <si>
    <t>E027-004</t>
  </si>
  <si>
    <t>E027-013</t>
  </si>
  <si>
    <t>E027-017</t>
  </si>
  <si>
    <t>E027-020</t>
  </si>
  <si>
    <t>E027-024</t>
  </si>
  <si>
    <t>E027-025</t>
  </si>
  <si>
    <t>E027-027</t>
  </si>
  <si>
    <t>E027-029</t>
  </si>
  <si>
    <t>E027-032</t>
  </si>
  <si>
    <t>E027-039</t>
  </si>
  <si>
    <t>E027-043</t>
  </si>
  <si>
    <t>E027-047</t>
  </si>
  <si>
    <t>E027-048</t>
  </si>
  <si>
    <t>E027-049</t>
  </si>
  <si>
    <t>E027-050</t>
  </si>
  <si>
    <t>E027-051</t>
  </si>
  <si>
    <t>E027-053</t>
  </si>
  <si>
    <t>E027-063</t>
  </si>
  <si>
    <t>E027-067</t>
  </si>
  <si>
    <t>E027-069</t>
  </si>
  <si>
    <t>E027-073</t>
  </si>
  <si>
    <t>E027-074</t>
  </si>
  <si>
    <t>E027-075</t>
  </si>
  <si>
    <t>E027-082</t>
  </si>
  <si>
    <t>E027-084</t>
  </si>
  <si>
    <t>E027-087</t>
  </si>
  <si>
    <t>E027-091</t>
  </si>
  <si>
    <t>E027-093</t>
  </si>
  <si>
    <t>E027-096</t>
  </si>
  <si>
    <t>E027-097</t>
  </si>
  <si>
    <t>E027-099</t>
  </si>
  <si>
    <t>E027-100</t>
  </si>
  <si>
    <t>E027-101</t>
  </si>
  <si>
    <t>E027-104</t>
  </si>
  <si>
    <t>E027-114</t>
  </si>
  <si>
    <t>E027-117</t>
  </si>
  <si>
    <t>E027-124</t>
  </si>
  <si>
    <t>E027-128</t>
  </si>
  <si>
    <t>E027-130</t>
  </si>
  <si>
    <t>E027-138</t>
  </si>
  <si>
    <t>E027-145</t>
  </si>
  <si>
    <t>E027-146</t>
  </si>
  <si>
    <t>E027-148</t>
  </si>
  <si>
    <t>E027-149</t>
  </si>
  <si>
    <t>E027-156</t>
  </si>
  <si>
    <t>E027-160</t>
  </si>
  <si>
    <t>E027-163</t>
  </si>
  <si>
    <t>E027-165</t>
  </si>
  <si>
    <t>E027-166</t>
  </si>
  <si>
    <t>E027-172</t>
  </si>
  <si>
    <t>E027-173</t>
  </si>
  <si>
    <t>E027-177</t>
  </si>
  <si>
    <t>E027-184</t>
  </si>
  <si>
    <t>E027-188</t>
  </si>
  <si>
    <t>E027-190</t>
  </si>
  <si>
    <t>E027-191</t>
  </si>
  <si>
    <t>E027-195</t>
  </si>
  <si>
    <t>E027-196</t>
  </si>
  <si>
    <t>E027-197</t>
  </si>
  <si>
    <t>E027-204</t>
  </si>
  <si>
    <t>E027-205</t>
  </si>
  <si>
    <t>E027-207</t>
  </si>
  <si>
    <t>E027-214</t>
  </si>
  <si>
    <t>E027-216</t>
  </si>
  <si>
    <t>E027-217</t>
  </si>
  <si>
    <t>E027-220</t>
  </si>
  <si>
    <t>E027-221</t>
  </si>
  <si>
    <t>E027-223</t>
  </si>
  <si>
    <t>E027-226</t>
  </si>
  <si>
    <t>E027-237</t>
  </si>
  <si>
    <t>384 plate 1 080922.skax</t>
  </si>
  <si>
    <t>08-Sep-22 12:22:56 PM</t>
  </si>
  <si>
    <t>384 plate 2 080922.skax</t>
  </si>
  <si>
    <t>08-Sep-22 12:32:02 PM</t>
  </si>
  <si>
    <t>080922 384 plate 3.skax</t>
  </si>
  <si>
    <t>08-Sep-22 12:45:12 PM</t>
  </si>
  <si>
    <t>Seroconverted</t>
  </si>
  <si>
    <t>Postive</t>
  </si>
  <si>
    <t>Un0270001</t>
  </si>
  <si>
    <t>13-Sep-22 12:40:33 PM</t>
  </si>
  <si>
    <t>130922 384 plate 1.skax</t>
  </si>
  <si>
    <t>130922 384 plate 2.skax</t>
  </si>
  <si>
    <t>13-Sep-22 1:06:34 PM</t>
  </si>
  <si>
    <t>E027-245</t>
  </si>
  <si>
    <t>E027-247</t>
  </si>
  <si>
    <t>E027-250</t>
  </si>
  <si>
    <t>E027-256</t>
  </si>
  <si>
    <t>E027-257</t>
  </si>
  <si>
    <t>E027-258</t>
  </si>
  <si>
    <t>E027-260</t>
  </si>
  <si>
    <t>E027-261</t>
  </si>
  <si>
    <t>E027-263</t>
  </si>
  <si>
    <t>E027-264</t>
  </si>
  <si>
    <t>E027-265</t>
  </si>
  <si>
    <t>E027-266</t>
  </si>
  <si>
    <t>E027-267</t>
  </si>
  <si>
    <t>E027-269</t>
  </si>
  <si>
    <t>E027-270</t>
  </si>
  <si>
    <t>E027-275</t>
  </si>
  <si>
    <t>E027-276</t>
  </si>
  <si>
    <t>E027-282</t>
  </si>
  <si>
    <t>E027-283</t>
  </si>
  <si>
    <t>E027-284</t>
  </si>
  <si>
    <t>E027-288</t>
  </si>
  <si>
    <t>E027-289</t>
  </si>
  <si>
    <t>E027-290</t>
  </si>
  <si>
    <t>E027-292</t>
  </si>
  <si>
    <t>E027-294</t>
  </si>
  <si>
    <t>E027-295</t>
  </si>
  <si>
    <t>E027-296</t>
  </si>
  <si>
    <t>E027-297</t>
  </si>
  <si>
    <t>E027-298</t>
  </si>
  <si>
    <t>E027-299</t>
  </si>
  <si>
    <t>E027-301</t>
  </si>
  <si>
    <t>E027-302</t>
  </si>
  <si>
    <t>E027-303</t>
  </si>
  <si>
    <t>E027-304</t>
  </si>
  <si>
    <t>E027-311</t>
  </si>
  <si>
    <t>E027-312</t>
  </si>
  <si>
    <t>E027-314</t>
  </si>
  <si>
    <t>E027-315</t>
  </si>
  <si>
    <t>E027-316</t>
  </si>
  <si>
    <t>E027-318</t>
  </si>
  <si>
    <t>E027-320</t>
  </si>
  <si>
    <t>E027-323</t>
  </si>
  <si>
    <t>E027-324</t>
  </si>
  <si>
    <t>E027-327</t>
  </si>
  <si>
    <t>E027-333</t>
  </si>
  <si>
    <t>E027-335</t>
  </si>
  <si>
    <t>E027-336</t>
  </si>
  <si>
    <t>E027-337</t>
  </si>
  <si>
    <t>E027-342</t>
  </si>
  <si>
    <t>E027-344</t>
  </si>
  <si>
    <t>E027-345</t>
  </si>
  <si>
    <t>E027-348</t>
  </si>
  <si>
    <t>E027-351</t>
  </si>
  <si>
    <t>E027-352</t>
  </si>
  <si>
    <t>E027-359</t>
  </si>
  <si>
    <t>E027-360</t>
  </si>
  <si>
    <t>E027-365</t>
  </si>
  <si>
    <t>E027-366</t>
  </si>
  <si>
    <t>E027-369</t>
  </si>
  <si>
    <t>E027-377</t>
  </si>
  <si>
    <t>E027-378</t>
  </si>
  <si>
    <t>E027-379</t>
  </si>
  <si>
    <t>E027-381</t>
  </si>
  <si>
    <t>E027-382</t>
  </si>
  <si>
    <t>E027-383</t>
  </si>
  <si>
    <t>E027-384</t>
  </si>
  <si>
    <t>E027-391</t>
  </si>
  <si>
    <t>E027-392</t>
  </si>
  <si>
    <t>E029-005</t>
  </si>
  <si>
    <t>E029-006</t>
  </si>
  <si>
    <t>E029-007</t>
  </si>
  <si>
    <t>E029-009</t>
  </si>
  <si>
    <t>E029-010</t>
  </si>
  <si>
    <t>E029-012</t>
  </si>
  <si>
    <t>E029-013</t>
  </si>
  <si>
    <t>E027-002</t>
  </si>
  <si>
    <t>E027-011</t>
  </si>
  <si>
    <t>E027-023</t>
  </si>
  <si>
    <t>E027-045</t>
  </si>
  <si>
    <t>E027-046</t>
  </si>
  <si>
    <t>E027-062</t>
  </si>
  <si>
    <t>E027-064</t>
  </si>
  <si>
    <t>E027-065</t>
  </si>
  <si>
    <t>E027-068</t>
  </si>
  <si>
    <t>E027-083</t>
  </si>
  <si>
    <t>E027-089</t>
  </si>
  <si>
    <t>E027-090</t>
  </si>
  <si>
    <t>A004-001</t>
  </si>
  <si>
    <t>A004-002</t>
  </si>
  <si>
    <t>A004-003</t>
  </si>
  <si>
    <t>A004-006</t>
  </si>
  <si>
    <t>A004-014</t>
  </si>
  <si>
    <t>A004-019</t>
  </si>
  <si>
    <t>A004-020</t>
  </si>
  <si>
    <t>A004-021</t>
  </si>
  <si>
    <t>A004-022</t>
  </si>
  <si>
    <t>A004-024</t>
  </si>
  <si>
    <t>A004-025</t>
  </si>
  <si>
    <t>A004-031</t>
  </si>
  <si>
    <t>A004-032</t>
  </si>
  <si>
    <t>A004-033</t>
  </si>
  <si>
    <t>A004-034</t>
  </si>
  <si>
    <t>A004-035</t>
  </si>
  <si>
    <t>A004-037</t>
  </si>
  <si>
    <t>A004-038</t>
  </si>
  <si>
    <t>A004-042</t>
  </si>
  <si>
    <t>A004-044</t>
  </si>
  <si>
    <t>A004-047</t>
  </si>
  <si>
    <t>A004-048</t>
  </si>
  <si>
    <t>A004-051</t>
  </si>
  <si>
    <t>A004-052</t>
  </si>
  <si>
    <t>A004-053</t>
  </si>
  <si>
    <t>A004-055</t>
  </si>
  <si>
    <t>A004-056</t>
  </si>
  <si>
    <t>A004-058</t>
  </si>
  <si>
    <t>A004-061</t>
  </si>
  <si>
    <t>A004-066</t>
  </si>
  <si>
    <t>A004-067</t>
  </si>
  <si>
    <t>A004-068</t>
  </si>
  <si>
    <t>A004-069</t>
  </si>
  <si>
    <t>A004-070</t>
  </si>
  <si>
    <t>A004-071</t>
  </si>
  <si>
    <t>A004-072</t>
  </si>
  <si>
    <t>A004-004</t>
  </si>
  <si>
    <t>A004-075</t>
  </si>
  <si>
    <t>A004-077</t>
  </si>
  <si>
    <t>A004-078</t>
  </si>
  <si>
    <t>A004-081</t>
  </si>
  <si>
    <t>A004-082</t>
  </si>
  <si>
    <t>A004-087</t>
  </si>
  <si>
    <t>A004-089</t>
  </si>
  <si>
    <t>A004-093</t>
  </si>
  <si>
    <t>A004-094</t>
  </si>
  <si>
    <t>A004-099</t>
  </si>
  <si>
    <t>A004-104</t>
  </si>
  <si>
    <t>A004-111</t>
  </si>
  <si>
    <t>A004-113</t>
  </si>
  <si>
    <t>A004-119</t>
  </si>
  <si>
    <t>A004-125</t>
  </si>
  <si>
    <t>A004-131</t>
  </si>
  <si>
    <t>A004-134</t>
  </si>
  <si>
    <t>A004-141</t>
  </si>
  <si>
    <t>A004-149</t>
  </si>
  <si>
    <t>A004-150</t>
  </si>
  <si>
    <t>A004-155</t>
  </si>
  <si>
    <t>A004-156</t>
  </si>
  <si>
    <t>A004-157</t>
  </si>
  <si>
    <t>A004-158</t>
  </si>
  <si>
    <t>A004-160</t>
  </si>
  <si>
    <t>A004-164</t>
  </si>
  <si>
    <t>A004-166</t>
  </si>
  <si>
    <t>A004-168</t>
  </si>
  <si>
    <t>A004-171</t>
  </si>
  <si>
    <t>A004-172</t>
  </si>
  <si>
    <t>A004-173</t>
  </si>
  <si>
    <t>A004-175</t>
  </si>
  <si>
    <t>A004-176</t>
  </si>
  <si>
    <t>A004-177</t>
  </si>
  <si>
    <t>A004-178</t>
  </si>
  <si>
    <t>A004-179</t>
  </si>
  <si>
    <t>A004-181</t>
  </si>
  <si>
    <t>A004-182</t>
  </si>
  <si>
    <t>A004-183</t>
  </si>
  <si>
    <t>A004-188</t>
  </si>
  <si>
    <t>A004-189</t>
  </si>
  <si>
    <t>A004-190</t>
  </si>
  <si>
    <t>A004-193</t>
  </si>
  <si>
    <t>A004-196</t>
  </si>
  <si>
    <t>A004-199</t>
  </si>
  <si>
    <t>A004-200</t>
  </si>
  <si>
    <t>A004-203</t>
  </si>
  <si>
    <t>A004-205</t>
  </si>
  <si>
    <t>A004-206</t>
  </si>
  <si>
    <t>A004-207</t>
  </si>
  <si>
    <t>A004-209</t>
  </si>
  <si>
    <t>A004-212</t>
  </si>
  <si>
    <t>A004-213</t>
  </si>
  <si>
    <t>A004-214</t>
  </si>
  <si>
    <t>A004-226</t>
  </si>
  <si>
    <t>A004-228</t>
  </si>
  <si>
    <t>A004-229</t>
  </si>
  <si>
    <t>A004-230</t>
  </si>
  <si>
    <t>A004-231</t>
  </si>
  <si>
    <t>A004-233</t>
  </si>
  <si>
    <t>A004-237</t>
  </si>
  <si>
    <t>A004-238</t>
  </si>
  <si>
    <t>A004-239</t>
  </si>
  <si>
    <t>A004-243</t>
  </si>
  <si>
    <t>A004-244</t>
  </si>
  <si>
    <t>A004-248</t>
  </si>
  <si>
    <t>A004-250</t>
  </si>
  <si>
    <t>A004-252</t>
  </si>
  <si>
    <t>A004-253</t>
  </si>
  <si>
    <t>A004-256</t>
  </si>
  <si>
    <t>A004-259</t>
  </si>
  <si>
    <t>A004-261</t>
  </si>
  <si>
    <t>A004-264</t>
  </si>
  <si>
    <t>A004-273</t>
  </si>
  <si>
    <t>A004-276</t>
  </si>
  <si>
    <t>A004-281</t>
  </si>
  <si>
    <t>A004-290</t>
  </si>
  <si>
    <t>A004-292</t>
  </si>
  <si>
    <t>A004-293</t>
  </si>
  <si>
    <t>A004-295</t>
  </si>
  <si>
    <t>A004-296</t>
  </si>
  <si>
    <t>A004-301</t>
  </si>
  <si>
    <t>A004-302</t>
  </si>
  <si>
    <t>A004-305</t>
  </si>
  <si>
    <t>A004-309</t>
  </si>
  <si>
    <t>A004-313</t>
  </si>
  <si>
    <t>A004-316</t>
  </si>
  <si>
    <t>A004-318</t>
  </si>
  <si>
    <t>A004-322</t>
  </si>
  <si>
    <t>A004-327</t>
  </si>
  <si>
    <t>A004-328</t>
  </si>
  <si>
    <t>A004-329</t>
  </si>
  <si>
    <t>140922 384 plate 1.skax</t>
  </si>
  <si>
    <t>14-Sep-22 12:08:05 PM</t>
  </si>
  <si>
    <t>140922 384 plate 2.skax</t>
  </si>
  <si>
    <t>14-Sep-22 12:26:15 PM</t>
  </si>
  <si>
    <t>Seroreversion</t>
  </si>
  <si>
    <t>150922 384 plate 1.skax</t>
  </si>
  <si>
    <t>15-Sep-22 12:04:20 PM</t>
  </si>
  <si>
    <t>150922 384 plate 2.skax</t>
  </si>
  <si>
    <t>15-Sep-22 12:30:11 PM</t>
  </si>
  <si>
    <t>A004-331</t>
  </si>
  <si>
    <t>A004-332</t>
  </si>
  <si>
    <t>A004-335</t>
  </si>
  <si>
    <t>A004-338</t>
  </si>
  <si>
    <t>A004-339</t>
  </si>
  <si>
    <t>A004-340</t>
  </si>
  <si>
    <t>A004-341</t>
  </si>
  <si>
    <t>A004-342</t>
  </si>
  <si>
    <t>A004-343</t>
  </si>
  <si>
    <t>A004-345</t>
  </si>
  <si>
    <t>A004-347</t>
  </si>
  <si>
    <t>A004-349</t>
  </si>
  <si>
    <t>A004-350</t>
  </si>
  <si>
    <t>A004-351</t>
  </si>
  <si>
    <t>A004-353</t>
  </si>
  <si>
    <t>A004-355</t>
  </si>
  <si>
    <t>A004-356</t>
  </si>
  <si>
    <t>A004-360</t>
  </si>
  <si>
    <t>A004-361</t>
  </si>
  <si>
    <t>A004-362</t>
  </si>
  <si>
    <t>A004-363</t>
  </si>
  <si>
    <t>A004-368</t>
  </si>
  <si>
    <t>A004-369</t>
  </si>
  <si>
    <t>A004-374</t>
  </si>
  <si>
    <t>A004-377</t>
  </si>
  <si>
    <t>A004-378</t>
  </si>
  <si>
    <t>A004-379</t>
  </si>
  <si>
    <t>A004-382</t>
  </si>
  <si>
    <t>A004-385</t>
  </si>
  <si>
    <t>A004-388</t>
  </si>
  <si>
    <t>A004-398</t>
  </si>
  <si>
    <t>A004-399</t>
  </si>
  <si>
    <t>A012-001</t>
  </si>
  <si>
    <t>A012-002</t>
  </si>
  <si>
    <t>A012-004</t>
  </si>
  <si>
    <t>A012-005</t>
  </si>
  <si>
    <t>A012-006</t>
  </si>
  <si>
    <t>A012-007</t>
  </si>
  <si>
    <t>A012-008</t>
  </si>
  <si>
    <t>A012-009</t>
  </si>
  <si>
    <t>A012-010</t>
  </si>
  <si>
    <t>A012-011</t>
  </si>
  <si>
    <t>A012-012</t>
  </si>
  <si>
    <t>A012-013</t>
  </si>
  <si>
    <t>A012-014</t>
  </si>
  <si>
    <t>A012-015</t>
  </si>
  <si>
    <t>A012-016</t>
  </si>
  <si>
    <t>A012-017</t>
  </si>
  <si>
    <t>A012-019</t>
  </si>
  <si>
    <t>A012-020</t>
  </si>
  <si>
    <t>A012-021</t>
  </si>
  <si>
    <t>A012-022</t>
  </si>
  <si>
    <t>A012-029</t>
  </si>
  <si>
    <t>A012-030</t>
  </si>
  <si>
    <t>A012-031</t>
  </si>
  <si>
    <t>A012-034</t>
  </si>
  <si>
    <t>A012-036</t>
  </si>
  <si>
    <t>A012-038</t>
  </si>
  <si>
    <t>A012-039</t>
  </si>
  <si>
    <t>A012-040</t>
  </si>
  <si>
    <t>A012-041</t>
  </si>
  <si>
    <t>A012-042</t>
  </si>
  <si>
    <t>A012-043</t>
  </si>
  <si>
    <t>A012-044</t>
  </si>
  <si>
    <t>A012-045</t>
  </si>
  <si>
    <t>A012-046</t>
  </si>
  <si>
    <t>A012-047</t>
  </si>
  <si>
    <t>A012-048</t>
  </si>
  <si>
    <t>A012-049</t>
  </si>
  <si>
    <t>A012-052</t>
  </si>
  <si>
    <t>A012-053</t>
  </si>
  <si>
    <t>A012-054</t>
  </si>
  <si>
    <t>A012-055</t>
  </si>
  <si>
    <t>A012-056</t>
  </si>
  <si>
    <t>A012-057</t>
  </si>
  <si>
    <t>A012-058</t>
  </si>
  <si>
    <t>A012-059</t>
  </si>
  <si>
    <t>A012-060</t>
  </si>
  <si>
    <t>A012-062</t>
  </si>
  <si>
    <t>A012-063</t>
  </si>
  <si>
    <t>A012-064</t>
  </si>
  <si>
    <t>A012-068</t>
  </si>
  <si>
    <t>A012-070</t>
  </si>
  <si>
    <t>A012-072</t>
  </si>
  <si>
    <t>A012-073</t>
  </si>
  <si>
    <t>A012-074</t>
  </si>
  <si>
    <t>A012-077</t>
  </si>
  <si>
    <t>A012-081</t>
  </si>
  <si>
    <t>A012-082</t>
  </si>
  <si>
    <t>A012-083</t>
  </si>
  <si>
    <t>A012-084</t>
  </si>
  <si>
    <t>A012-085</t>
  </si>
  <si>
    <t>A012-086</t>
  </si>
  <si>
    <t>A012-087</t>
  </si>
  <si>
    <t>A012-088</t>
  </si>
  <si>
    <t>A012-089</t>
  </si>
  <si>
    <t>A012-090</t>
  </si>
  <si>
    <t>A012-091</t>
  </si>
  <si>
    <t>A012-092</t>
  </si>
  <si>
    <t>A012-097</t>
  </si>
  <si>
    <t>A012-098</t>
  </si>
  <si>
    <t>A012-099</t>
  </si>
  <si>
    <t>A012-100</t>
  </si>
  <si>
    <t>A012-101</t>
  </si>
  <si>
    <t>A012-102</t>
  </si>
  <si>
    <t>A012-103</t>
  </si>
  <si>
    <t>A012-105</t>
  </si>
  <si>
    <t>A012-106</t>
  </si>
  <si>
    <t>A012-107</t>
  </si>
  <si>
    <t>A012-108</t>
  </si>
  <si>
    <t>A012-109</t>
  </si>
  <si>
    <t>A012-110</t>
  </si>
  <si>
    <t>A012-112</t>
  </si>
  <si>
    <t>A012-113</t>
  </si>
  <si>
    <t>A012-114</t>
  </si>
  <si>
    <t>A012-115</t>
  </si>
  <si>
    <t>A012-116</t>
  </si>
  <si>
    <t>A012-117</t>
  </si>
  <si>
    <t>A012-118</t>
  </si>
  <si>
    <t>A012-120</t>
  </si>
  <si>
    <t>A012-121</t>
  </si>
  <si>
    <t>A012-122</t>
  </si>
  <si>
    <t>A012-123</t>
  </si>
  <si>
    <t>A012-124</t>
  </si>
  <si>
    <t>A012-125</t>
  </si>
  <si>
    <t>A012-126</t>
  </si>
  <si>
    <t>A012-127</t>
  </si>
  <si>
    <t>A012-129</t>
  </si>
  <si>
    <t>A012-130</t>
  </si>
  <si>
    <t>A012-131</t>
  </si>
  <si>
    <t>A012-132</t>
  </si>
  <si>
    <t>A012-133</t>
  </si>
  <si>
    <t>A012-134</t>
  </si>
  <si>
    <t>A012-135</t>
  </si>
  <si>
    <t>A012-136</t>
  </si>
  <si>
    <t>A012-137</t>
  </si>
  <si>
    <t>A012-138</t>
  </si>
  <si>
    <t>A012-140</t>
  </si>
  <si>
    <t>A012-145</t>
  </si>
  <si>
    <t>A012-147</t>
  </si>
  <si>
    <t>A012-148</t>
  </si>
  <si>
    <t>A012-149</t>
  </si>
  <si>
    <t>A012-150</t>
  </si>
  <si>
    <t>A012-151</t>
  </si>
  <si>
    <t>A012-153</t>
  </si>
  <si>
    <t>A012-154</t>
  </si>
  <si>
    <t>A012-155</t>
  </si>
  <si>
    <t>A012-156</t>
  </si>
  <si>
    <t>A012-157</t>
  </si>
  <si>
    <t>A012-160</t>
  </si>
  <si>
    <t>A012-161</t>
  </si>
  <si>
    <t>A012-162</t>
  </si>
  <si>
    <t>A012-163</t>
  </si>
  <si>
    <t>A012-164</t>
  </si>
  <si>
    <t>A012-165</t>
  </si>
  <si>
    <t>A012-166</t>
  </si>
  <si>
    <t>A012-167</t>
  </si>
  <si>
    <t>A012-175</t>
  </si>
  <si>
    <t>A012-176</t>
  </si>
  <si>
    <t>A012-177</t>
  </si>
  <si>
    <t>A012-178</t>
  </si>
  <si>
    <t>A012-179</t>
  </si>
  <si>
    <t>A012-180</t>
  </si>
  <si>
    <t>A012-181</t>
  </si>
  <si>
    <t>A012-182</t>
  </si>
  <si>
    <t>A012-183</t>
  </si>
  <si>
    <t>A012-184</t>
  </si>
  <si>
    <t>A012-188</t>
  </si>
  <si>
    <t>A012-189</t>
  </si>
  <si>
    <t>A012-190</t>
  </si>
  <si>
    <t>A012-191</t>
  </si>
  <si>
    <t>A012-192</t>
  </si>
  <si>
    <t>A012-193</t>
  </si>
  <si>
    <t>A012-194</t>
  </si>
  <si>
    <t>A012-195</t>
  </si>
  <si>
    <t>A012-196</t>
  </si>
  <si>
    <t>A012-197</t>
  </si>
  <si>
    <t>A012-198</t>
  </si>
  <si>
    <t>A012-199</t>
  </si>
  <si>
    <t>A012-200</t>
  </si>
  <si>
    <t>A012-201</t>
  </si>
  <si>
    <t>A012-202</t>
  </si>
  <si>
    <t>A012-203</t>
  </si>
  <si>
    <t>A012-204</t>
  </si>
  <si>
    <t>CPVTFS3G0014</t>
  </si>
  <si>
    <t>A012-205</t>
  </si>
  <si>
    <t>A012-206</t>
  </si>
  <si>
    <t>A012-208</t>
  </si>
  <si>
    <t>A012-209</t>
  </si>
  <si>
    <t>A012-210</t>
  </si>
  <si>
    <t>A012-211</t>
  </si>
  <si>
    <t>A012-216</t>
  </si>
  <si>
    <t>A012-223</t>
  </si>
  <si>
    <t>A012-224</t>
  </si>
  <si>
    <t>A012-225</t>
  </si>
  <si>
    <t>A012-226</t>
  </si>
  <si>
    <t>A012-228</t>
  </si>
  <si>
    <t>A012-229</t>
  </si>
  <si>
    <t>A012-230</t>
  </si>
  <si>
    <t>A012-231</t>
  </si>
  <si>
    <t>A012-232</t>
  </si>
  <si>
    <t>A012-233</t>
  </si>
  <si>
    <t>A012-234</t>
  </si>
  <si>
    <t>A012-235</t>
  </si>
  <si>
    <t>A012-236</t>
  </si>
  <si>
    <t>A012-237</t>
  </si>
  <si>
    <t>A012-238</t>
  </si>
  <si>
    <t>A012-239</t>
  </si>
  <si>
    <t>A012-240</t>
  </si>
  <si>
    <t>A012-241</t>
  </si>
  <si>
    <t>A012-242</t>
  </si>
  <si>
    <t>A012-243</t>
  </si>
  <si>
    <t>A012-244</t>
  </si>
  <si>
    <t>A012-245</t>
  </si>
  <si>
    <t>A012-246</t>
  </si>
  <si>
    <t>A012-247</t>
  </si>
  <si>
    <t>A012-249</t>
  </si>
  <si>
    <t>A004-005</t>
  </si>
  <si>
    <t>A004-007</t>
  </si>
  <si>
    <t>A004-008</t>
  </si>
  <si>
    <t>A004-009</t>
  </si>
  <si>
    <t>A004-010</t>
  </si>
  <si>
    <t>A004-011</t>
  </si>
  <si>
    <t>A004-012</t>
  </si>
  <si>
    <t>A004-013</t>
  </si>
  <si>
    <t>A004-015</t>
  </si>
  <si>
    <t>A004-016</t>
  </si>
  <si>
    <t>A004-017</t>
  </si>
  <si>
    <t>A004-018</t>
  </si>
  <si>
    <t>A004-023</t>
  </si>
  <si>
    <t>A004-026</t>
  </si>
  <si>
    <t>A004-027</t>
  </si>
  <si>
    <t>A004-028</t>
  </si>
  <si>
    <t>A004-030</t>
  </si>
  <si>
    <t>A004-036</t>
  </si>
  <si>
    <t>A004-039</t>
  </si>
  <si>
    <t>A004-040</t>
  </si>
  <si>
    <t>A004-041</t>
  </si>
  <si>
    <t>A004-043</t>
  </si>
  <si>
    <t>A004-045</t>
  </si>
  <si>
    <t>A004-046</t>
  </si>
  <si>
    <t>A004-049</t>
  </si>
  <si>
    <t>A004-050</t>
  </si>
  <si>
    <t>A004-054</t>
  </si>
  <si>
    <t>A004-057</t>
  </si>
  <si>
    <t>A004-059</t>
  </si>
  <si>
    <t>A004-060</t>
  </si>
  <si>
    <t>A004-062</t>
  </si>
  <si>
    <t>A004-063</t>
  </si>
  <si>
    <t>A004-064</t>
  </si>
  <si>
    <t>A004-065</t>
  </si>
  <si>
    <t>A004-073</t>
  </si>
  <si>
    <t>A004-074</t>
  </si>
  <si>
    <t>A004-076</t>
  </si>
  <si>
    <t>A004-079</t>
  </si>
  <si>
    <t>A004-080</t>
  </si>
  <si>
    <t>A004-083</t>
  </si>
  <si>
    <t>A004-084</t>
  </si>
  <si>
    <t>A004-085</t>
  </si>
  <si>
    <t>A004-086</t>
  </si>
  <si>
    <t>A004-088</t>
  </si>
  <si>
    <t>A004-090</t>
  </si>
  <si>
    <t>A004-091</t>
  </si>
  <si>
    <t>A004-092</t>
  </si>
  <si>
    <t>A004-095</t>
  </si>
  <si>
    <t>A004-096</t>
  </si>
  <si>
    <t>A004-097</t>
  </si>
  <si>
    <t>A004-098</t>
  </si>
  <si>
    <t>A004-100</t>
  </si>
  <si>
    <t>A004-101</t>
  </si>
  <si>
    <t>A004-102</t>
  </si>
  <si>
    <t>A004-103</t>
  </si>
  <si>
    <t>A004-105</t>
  </si>
  <si>
    <t>A004-106</t>
  </si>
  <si>
    <t>A004-107</t>
  </si>
  <si>
    <t>A004-108</t>
  </si>
  <si>
    <t>A004-109</t>
  </si>
  <si>
    <t>A004-110</t>
  </si>
  <si>
    <t>A004-112</t>
  </si>
  <si>
    <t>A004-114</t>
  </si>
  <si>
    <t>A004-115</t>
  </si>
  <si>
    <t>A004-116</t>
  </si>
  <si>
    <t>A004-117</t>
  </si>
  <si>
    <t>A004-118</t>
  </si>
  <si>
    <t>A004-120</t>
  </si>
  <si>
    <t>A004-121</t>
  </si>
  <si>
    <t>A004-122</t>
  </si>
  <si>
    <t>A004-123</t>
  </si>
  <si>
    <t>A004-124</t>
  </si>
  <si>
    <t>A004-126</t>
  </si>
  <si>
    <t>A004-127</t>
  </si>
  <si>
    <t>A004-128</t>
  </si>
  <si>
    <t>A004-129</t>
  </si>
  <si>
    <t>A004-130</t>
  </si>
  <si>
    <t>A004-132</t>
  </si>
  <si>
    <t>A004-133</t>
  </si>
  <si>
    <t>A004-135</t>
  </si>
  <si>
    <t>A004-136</t>
  </si>
  <si>
    <t>A004-137</t>
  </si>
  <si>
    <t>A004-138</t>
  </si>
  <si>
    <t>A004-139</t>
  </si>
  <si>
    <t>A004-140</t>
  </si>
  <si>
    <t>A004-142</t>
  </si>
  <si>
    <t>A004-143</t>
  </si>
  <si>
    <t>A004-144</t>
  </si>
  <si>
    <t>A004-145</t>
  </si>
  <si>
    <t>A004-146</t>
  </si>
  <si>
    <t>A004-147</t>
  </si>
  <si>
    <t>A004-148</t>
  </si>
  <si>
    <t>A004-152</t>
  </si>
  <si>
    <t>A004-153</t>
  </si>
  <si>
    <t>A004-154</t>
  </si>
  <si>
    <t>A004-159</t>
  </si>
  <si>
    <t>A004-161</t>
  </si>
  <si>
    <t>A004-162</t>
  </si>
  <si>
    <t>A004-163</t>
  </si>
  <si>
    <t>A004-165</t>
  </si>
  <si>
    <t>A004-167</t>
  </si>
  <si>
    <t>A004-169</t>
  </si>
  <si>
    <t>A004-170</t>
  </si>
  <si>
    <t>A004-174</t>
  </si>
  <si>
    <t>A004-180</t>
  </si>
  <si>
    <t>A004-184</t>
  </si>
  <si>
    <t>A004-185</t>
  </si>
  <si>
    <t>A004-186</t>
  </si>
  <si>
    <t>A004-187</t>
  </si>
  <si>
    <t>A004-191</t>
  </si>
  <si>
    <t>A004-192</t>
  </si>
  <si>
    <t>A004-194</t>
  </si>
  <si>
    <t>A004-195</t>
  </si>
  <si>
    <t>A004-197</t>
  </si>
  <si>
    <t>A004-198</t>
  </si>
  <si>
    <t>A004-201</t>
  </si>
  <si>
    <t>A004-202</t>
  </si>
  <si>
    <t>A004-204</t>
  </si>
  <si>
    <t>A004-208</t>
  </si>
  <si>
    <t>A004-210</t>
  </si>
  <si>
    <t>A004-211</t>
  </si>
  <si>
    <t>A004-215</t>
  </si>
  <si>
    <t>A004-216</t>
  </si>
  <si>
    <t>A004-217</t>
  </si>
  <si>
    <t>A004-218</t>
  </si>
  <si>
    <t>A004-219</t>
  </si>
  <si>
    <t>A004-220</t>
  </si>
  <si>
    <t>A004-221</t>
  </si>
  <si>
    <t>A004-222</t>
  </si>
  <si>
    <t>A004-223</t>
  </si>
  <si>
    <t>A004-224</t>
  </si>
  <si>
    <t>A004-225</t>
  </si>
  <si>
    <t>A004-227</t>
  </si>
  <si>
    <t>A004-232</t>
  </si>
  <si>
    <t>A004-234</t>
  </si>
  <si>
    <t>A004-235</t>
  </si>
  <si>
    <t>A004-236</t>
  </si>
  <si>
    <t>A004-240</t>
  </si>
  <si>
    <t>A004-241</t>
  </si>
  <si>
    <t>A004-242</t>
  </si>
  <si>
    <t>A004-245</t>
  </si>
  <si>
    <t>A004-246</t>
  </si>
  <si>
    <t>A004-247</t>
  </si>
  <si>
    <t>A004-249</t>
  </si>
  <si>
    <t>A004-251</t>
  </si>
  <si>
    <t>A004-254</t>
  </si>
  <si>
    <t>A004-255</t>
  </si>
  <si>
    <t>A004-257</t>
  </si>
  <si>
    <t>A004-258</t>
  </si>
  <si>
    <t>A004-260</t>
  </si>
  <si>
    <t>A004-262</t>
  </si>
  <si>
    <t>A004-263</t>
  </si>
  <si>
    <t>A004-265</t>
  </si>
  <si>
    <t>A004-266</t>
  </si>
  <si>
    <t>A004-267</t>
  </si>
  <si>
    <t>A004-268</t>
  </si>
  <si>
    <t>A004-269</t>
  </si>
  <si>
    <t>A004-270</t>
  </si>
  <si>
    <t>A004-271</t>
  </si>
  <si>
    <t>A004-272</t>
  </si>
  <si>
    <t>A004-274</t>
  </si>
  <si>
    <t>A004-275</t>
  </si>
  <si>
    <t>A004-277</t>
  </si>
  <si>
    <t>A004-278</t>
  </si>
  <si>
    <t>A004-279</t>
  </si>
  <si>
    <t>A004-280</t>
  </si>
  <si>
    <t>A004-282</t>
  </si>
  <si>
    <t>A004-283</t>
  </si>
  <si>
    <t>A004-284</t>
  </si>
  <si>
    <t>A004-285</t>
  </si>
  <si>
    <t>A004-286</t>
  </si>
  <si>
    <t>A004-287</t>
  </si>
  <si>
    <t>A004-288</t>
  </si>
  <si>
    <t>A004-289</t>
  </si>
  <si>
    <t>A004-291</t>
  </si>
  <si>
    <t>A004-294</t>
  </si>
  <si>
    <t>A004-297</t>
  </si>
  <si>
    <t>A004-298</t>
  </si>
  <si>
    <t>A004-299</t>
  </si>
  <si>
    <t>A004-300</t>
  </si>
  <si>
    <t>A004-303</t>
  </si>
  <si>
    <t>A004-304</t>
  </si>
  <si>
    <t>A004-306</t>
  </si>
  <si>
    <t>A004-307</t>
  </si>
  <si>
    <t>A004-308</t>
  </si>
  <si>
    <t>A004-310</t>
  </si>
  <si>
    <t>A004-311</t>
  </si>
  <si>
    <t>A004-312</t>
  </si>
  <si>
    <t>A004-314</t>
  </si>
  <si>
    <t>A004-315</t>
  </si>
  <si>
    <t>A004-317</t>
  </si>
  <si>
    <t>A004-319</t>
  </si>
  <si>
    <t>A004-320</t>
  </si>
  <si>
    <t>A004-321</t>
  </si>
  <si>
    <t>A004-323</t>
  </si>
  <si>
    <t>A004-324</t>
  </si>
  <si>
    <t>A004-325</t>
  </si>
  <si>
    <t>A004-326</t>
  </si>
  <si>
    <t>A004-330</t>
  </si>
  <si>
    <t>A004-333</t>
  </si>
  <si>
    <t>A004-334</t>
  </si>
  <si>
    <t>A004-336</t>
  </si>
  <si>
    <t>A004-337</t>
  </si>
  <si>
    <t>A004-344</t>
  </si>
  <si>
    <t>A004-346</t>
  </si>
  <si>
    <t>A004-348</t>
  </si>
  <si>
    <t>A004-352</t>
  </si>
  <si>
    <t>A004-354</t>
  </si>
  <si>
    <t>A004-357</t>
  </si>
  <si>
    <t>A004-358</t>
  </si>
  <si>
    <t>A004-359</t>
  </si>
  <si>
    <t>A004-364</t>
  </si>
  <si>
    <t>A004-365</t>
  </si>
  <si>
    <t>A004-366</t>
  </si>
  <si>
    <t>A004-367</t>
  </si>
  <si>
    <t>A004-370</t>
  </si>
  <si>
    <t>A004-371</t>
  </si>
  <si>
    <t>A004-372</t>
  </si>
  <si>
    <t>A004-373</t>
  </si>
  <si>
    <t>A004-375</t>
  </si>
  <si>
    <t>A004-376</t>
  </si>
  <si>
    <t>A004-380</t>
  </si>
  <si>
    <t>A004-381</t>
  </si>
  <si>
    <t>A004-383</t>
  </si>
  <si>
    <t>A004-384</t>
  </si>
  <si>
    <t>A004-386</t>
  </si>
  <si>
    <t>A004-387</t>
  </si>
  <si>
    <t>A004-389</t>
  </si>
  <si>
    <t>A004-390</t>
  </si>
  <si>
    <t>A004-391</t>
  </si>
  <si>
    <t>A004-392</t>
  </si>
  <si>
    <t>A004-393</t>
  </si>
  <si>
    <t>A004-394</t>
  </si>
  <si>
    <t>A004-395</t>
  </si>
  <si>
    <t>A004-396</t>
  </si>
  <si>
    <t>A004-397</t>
  </si>
  <si>
    <t>A004-400</t>
  </si>
  <si>
    <t>A012-003</t>
  </si>
  <si>
    <t>A012-018</t>
  </si>
  <si>
    <t>A012-023</t>
  </si>
  <si>
    <t>A012-024</t>
  </si>
  <si>
    <t>A012-025</t>
  </si>
  <si>
    <t>A012-026</t>
  </si>
  <si>
    <t>A012-027</t>
  </si>
  <si>
    <t>A012-028</t>
  </si>
  <si>
    <t>A012-032</t>
  </si>
  <si>
    <t>A012-033</t>
  </si>
  <si>
    <t>A012-035</t>
  </si>
  <si>
    <t>A012-037</t>
  </si>
  <si>
    <t>A012-050</t>
  </si>
  <si>
    <t>A012-051</t>
  </si>
  <si>
    <t>A012-061</t>
  </si>
  <si>
    <t>A012-065</t>
  </si>
  <si>
    <t>A012-066</t>
  </si>
  <si>
    <t>A012-067</t>
  </si>
  <si>
    <t>A012-069</t>
  </si>
  <si>
    <t>A012-071</t>
  </si>
  <si>
    <t>A012-075</t>
  </si>
  <si>
    <t>A012-076</t>
  </si>
  <si>
    <t>A012-078</t>
  </si>
  <si>
    <t>A012-079</t>
  </si>
  <si>
    <t>A012-080</t>
  </si>
  <si>
    <t>A012-093</t>
  </si>
  <si>
    <t>A012-094</t>
  </si>
  <si>
    <t>A012-095</t>
  </si>
  <si>
    <t>A012-096</t>
  </si>
  <si>
    <t>E025-009</t>
  </si>
  <si>
    <t>A012-104</t>
  </si>
  <si>
    <t>A012-111</t>
  </si>
  <si>
    <t>A012-119</t>
  </si>
  <si>
    <t>A012-128</t>
  </si>
  <si>
    <t>A012-139</t>
  </si>
  <si>
    <t>A012-141</t>
  </si>
  <si>
    <t>A012-142</t>
  </si>
  <si>
    <t>A012-143</t>
  </si>
  <si>
    <t>A012-144</t>
  </si>
  <si>
    <t>A012-146</t>
  </si>
  <si>
    <t>A012-152</t>
  </si>
  <si>
    <t>A012-158</t>
  </si>
  <si>
    <t>A012-159</t>
  </si>
  <si>
    <t>A012-168</t>
  </si>
  <si>
    <t>A012-169</t>
  </si>
  <si>
    <t>A012-170</t>
  </si>
  <si>
    <t>A012-171</t>
  </si>
  <si>
    <t>A012-172</t>
  </si>
  <si>
    <t>A012-173</t>
  </si>
  <si>
    <t>A012-174</t>
  </si>
  <si>
    <t>A012-185</t>
  </si>
  <si>
    <t>A012-186</t>
  </si>
  <si>
    <t>A012-187</t>
  </si>
  <si>
    <t>A012-207</t>
  </si>
  <si>
    <t>A012-212</t>
  </si>
  <si>
    <t>A012-213</t>
  </si>
  <si>
    <t>A012-214</t>
  </si>
  <si>
    <t>A012-215</t>
  </si>
  <si>
    <t>A012-217</t>
  </si>
  <si>
    <t>A012-218</t>
  </si>
  <si>
    <t>A012-219</t>
  </si>
  <si>
    <t>A012-220</t>
  </si>
  <si>
    <t>A012-221</t>
  </si>
  <si>
    <t>A012-222</t>
  </si>
  <si>
    <t>A012-227</t>
  </si>
  <si>
    <t>A012-248</t>
  </si>
  <si>
    <t>A012-250</t>
  </si>
  <si>
    <t>C004-131</t>
  </si>
  <si>
    <t>C004-132</t>
  </si>
  <si>
    <t>C004-133</t>
  </si>
  <si>
    <t>C004-134</t>
  </si>
  <si>
    <t>C004-135</t>
  </si>
  <si>
    <t>C004-136</t>
  </si>
  <si>
    <t>C004-137</t>
  </si>
  <si>
    <t>C004-138</t>
  </si>
  <si>
    <t>C004-139</t>
  </si>
  <si>
    <t>C004-140</t>
  </si>
  <si>
    <t>C004-141</t>
  </si>
  <si>
    <t>C004-142</t>
  </si>
  <si>
    <t>C004-144</t>
  </si>
  <si>
    <t>C004-145</t>
  </si>
  <si>
    <t>C004-146</t>
  </si>
  <si>
    <t>C004-147</t>
  </si>
  <si>
    <t>C004-149</t>
  </si>
  <si>
    <t>C004-150</t>
  </si>
  <si>
    <t>C004-151</t>
  </si>
  <si>
    <t>C004-152</t>
  </si>
  <si>
    <t>C004-155</t>
  </si>
  <si>
    <t>C004-157</t>
  </si>
  <si>
    <t>C004-158</t>
  </si>
  <si>
    <t>C004-161</t>
  </si>
  <si>
    <t>C004-162</t>
  </si>
  <si>
    <t>C004-164</t>
  </si>
  <si>
    <t>C004-165</t>
  </si>
  <si>
    <t>C004-166</t>
  </si>
  <si>
    <t>E004-001</t>
  </si>
  <si>
    <t>E004-002</t>
  </si>
  <si>
    <t>E004-003</t>
  </si>
  <si>
    <t>E004-004</t>
  </si>
  <si>
    <t>E004-010</t>
  </si>
  <si>
    <t>E004-011</t>
  </si>
  <si>
    <t>E004-012</t>
  </si>
  <si>
    <t>E004-013</t>
  </si>
  <si>
    <t>E004-014</t>
  </si>
  <si>
    <t>E004-016</t>
  </si>
  <si>
    <t>E013-031</t>
  </si>
  <si>
    <t>E013-032</t>
  </si>
  <si>
    <t>E013-033</t>
  </si>
  <si>
    <t>E013-034</t>
  </si>
  <si>
    <t>E013-035</t>
  </si>
  <si>
    <t>E013-036</t>
  </si>
  <si>
    <t>E013-037</t>
  </si>
  <si>
    <t>E013-038</t>
  </si>
  <si>
    <t>E013-039</t>
  </si>
  <si>
    <t>E013-040</t>
  </si>
  <si>
    <t>E013-041</t>
  </si>
  <si>
    <t>E013-046</t>
  </si>
  <si>
    <t>E013-047</t>
  </si>
  <si>
    <t>E013-048</t>
  </si>
  <si>
    <t>E013-049</t>
  </si>
  <si>
    <t>E013-050</t>
  </si>
  <si>
    <t>E013-051</t>
  </si>
  <si>
    <t>E013-052</t>
  </si>
  <si>
    <t>E013-053</t>
  </si>
  <si>
    <t>E013-055</t>
  </si>
  <si>
    <t>E013-056</t>
  </si>
  <si>
    <t>E013-057</t>
  </si>
  <si>
    <t>E013-058</t>
  </si>
  <si>
    <t>E013-059</t>
  </si>
  <si>
    <t>E013-060</t>
  </si>
  <si>
    <t>E013-061</t>
  </si>
  <si>
    <t>E013-062</t>
  </si>
  <si>
    <t>E013-063</t>
  </si>
  <si>
    <t>E013-065</t>
  </si>
  <si>
    <t>E013-067</t>
  </si>
  <si>
    <t>E013-068</t>
  </si>
  <si>
    <t>E013-069</t>
  </si>
  <si>
    <t>E013-070</t>
  </si>
  <si>
    <t>E013-072</t>
  </si>
  <si>
    <t>E013-073</t>
  </si>
  <si>
    <t>C004-143</t>
  </si>
  <si>
    <t>E013-074</t>
  </si>
  <si>
    <t>E013-075</t>
  </si>
  <si>
    <t>E013-076</t>
  </si>
  <si>
    <t>E013-077</t>
  </si>
  <si>
    <t>E013-078</t>
  </si>
  <si>
    <t>E013-079</t>
  </si>
  <si>
    <t>E013-080</t>
  </si>
  <si>
    <t>E013-081</t>
  </si>
  <si>
    <t>E013-082</t>
  </si>
  <si>
    <t>E013-083</t>
  </si>
  <si>
    <t>E013-084</t>
  </si>
  <si>
    <t>E013-085</t>
  </si>
  <si>
    <t>E013-086</t>
  </si>
  <si>
    <t>E013-089</t>
  </si>
  <si>
    <t>E013-090</t>
  </si>
  <si>
    <t>E013-091</t>
  </si>
  <si>
    <t>E013-092</t>
  </si>
  <si>
    <t>E013-093</t>
  </si>
  <si>
    <t>E013-094</t>
  </si>
  <si>
    <t>E013-095</t>
  </si>
  <si>
    <t>E013-096</t>
  </si>
  <si>
    <t>E013-097</t>
  </si>
  <si>
    <t>E013-098</t>
  </si>
  <si>
    <t>E013-099</t>
  </si>
  <si>
    <t>E013-100</t>
  </si>
  <si>
    <t>E013-101</t>
  </si>
  <si>
    <t>E013-102</t>
  </si>
  <si>
    <t>E013-103</t>
  </si>
  <si>
    <t>E013-104</t>
  </si>
  <si>
    <t>E013-105</t>
  </si>
  <si>
    <t>E013-106</t>
  </si>
  <si>
    <t>E013-107</t>
  </si>
  <si>
    <t>E013-108</t>
  </si>
  <si>
    <t>E013-109</t>
  </si>
  <si>
    <t>E013-110</t>
  </si>
  <si>
    <t>E013-111</t>
  </si>
  <si>
    <t>E013-112</t>
  </si>
  <si>
    <t>E013-113</t>
  </si>
  <si>
    <t>E013-114</t>
  </si>
  <si>
    <t>E013-115</t>
  </si>
  <si>
    <t>E013-116</t>
  </si>
  <si>
    <t>E013-117</t>
  </si>
  <si>
    <t>E013-118</t>
  </si>
  <si>
    <t>E013-119</t>
  </si>
  <si>
    <t>E013-120</t>
  </si>
  <si>
    <t>E013-121</t>
  </si>
  <si>
    <t>E013-122</t>
  </si>
  <si>
    <t>E013-125</t>
  </si>
  <si>
    <t>E013-126</t>
  </si>
  <si>
    <t>E013-127</t>
  </si>
  <si>
    <t>E013-129</t>
  </si>
  <si>
    <t>E013-130</t>
  </si>
  <si>
    <t>E013-131</t>
  </si>
  <si>
    <t>E013-133</t>
  </si>
  <si>
    <t>E013-135</t>
  </si>
  <si>
    <t>E013-136</t>
  </si>
  <si>
    <t>E013-137</t>
  </si>
  <si>
    <t>E013-138</t>
  </si>
  <si>
    <t>E013-139</t>
  </si>
  <si>
    <t>E013-141</t>
  </si>
  <si>
    <t>E013-143</t>
  </si>
  <si>
    <t>E013-144</t>
  </si>
  <si>
    <t>E013-146</t>
  </si>
  <si>
    <t>E013-147</t>
  </si>
  <si>
    <t>E013-148</t>
  </si>
  <si>
    <t>E013-149</t>
  </si>
  <si>
    <t>E013-150</t>
  </si>
  <si>
    <t>E013-151</t>
  </si>
  <si>
    <t>E013-152</t>
  </si>
  <si>
    <t>E013-153</t>
  </si>
  <si>
    <t>E013-155</t>
  </si>
  <si>
    <t>E013-156</t>
  </si>
  <si>
    <t>E013-157</t>
  </si>
  <si>
    <t>E013-161</t>
  </si>
  <si>
    <t>E013-166</t>
  </si>
  <si>
    <t>E013-168</t>
  </si>
  <si>
    <t>E013-169</t>
  </si>
  <si>
    <t>E013-170</t>
  </si>
  <si>
    <t>E013-171</t>
  </si>
  <si>
    <t>E013-173</t>
  </si>
  <si>
    <t>E013-174</t>
  </si>
  <si>
    <t>E013-175</t>
  </si>
  <si>
    <t>E013-177</t>
  </si>
  <si>
    <t>E013-179</t>
  </si>
  <si>
    <t>E013-180</t>
  </si>
  <si>
    <t>E013-181</t>
  </si>
  <si>
    <t>E013-193</t>
  </si>
  <si>
    <t>E013-194</t>
  </si>
  <si>
    <t>E013-197</t>
  </si>
  <si>
    <t>E013-200</t>
  </si>
  <si>
    <t>E030-002</t>
  </si>
  <si>
    <t>E030-003</t>
  </si>
  <si>
    <t>200922 384 plate 1.skax</t>
  </si>
  <si>
    <t>20-Sep-22 12:06:15 PM</t>
  </si>
  <si>
    <t>200922 384 plate 2.skax</t>
  </si>
  <si>
    <t>20-Sep-22 12:28:28 PM</t>
  </si>
  <si>
    <t>E030-004</t>
  </si>
  <si>
    <t>E030-005</t>
  </si>
  <si>
    <t>E030-006</t>
  </si>
  <si>
    <t>E030-007</t>
  </si>
  <si>
    <t>E030-008</t>
  </si>
  <si>
    <t>E030-009</t>
  </si>
  <si>
    <t>E030-010</t>
  </si>
  <si>
    <t>E030-011</t>
  </si>
  <si>
    <t>E030-012</t>
  </si>
  <si>
    <t>E030-013</t>
  </si>
  <si>
    <t>E030-014</t>
  </si>
  <si>
    <t>E030-015</t>
  </si>
  <si>
    <t>E030-017</t>
  </si>
  <si>
    <t>E030-018</t>
  </si>
  <si>
    <t>E030-019</t>
  </si>
  <si>
    <t>E030-020</t>
  </si>
  <si>
    <t>E030-021</t>
  </si>
  <si>
    <t>E030-022</t>
  </si>
  <si>
    <t>E030-023</t>
  </si>
  <si>
    <t>E030-024</t>
  </si>
  <si>
    <t>E030-025</t>
  </si>
  <si>
    <t>E030-026</t>
  </si>
  <si>
    <t>E030-027</t>
  </si>
  <si>
    <t>E030-029</t>
  </si>
  <si>
    <t>C004-148</t>
  </si>
  <si>
    <t>C004-153</t>
  </si>
  <si>
    <t>C004-154</t>
  </si>
  <si>
    <t>C004-156</t>
  </si>
  <si>
    <t>C004-159</t>
  </si>
  <si>
    <t>C004-160</t>
  </si>
  <si>
    <t>C004-163</t>
  </si>
  <si>
    <t>E004-005</t>
  </si>
  <si>
    <t>E004-006</t>
  </si>
  <si>
    <t>E004-007</t>
  </si>
  <si>
    <t>E004-008</t>
  </si>
  <si>
    <t>E004-009</t>
  </si>
  <si>
    <t>E004-015</t>
  </si>
  <si>
    <t>E013-042</t>
  </si>
  <si>
    <t>E013-043</t>
  </si>
  <si>
    <t>E013-044</t>
  </si>
  <si>
    <t>E013-045</t>
  </si>
  <si>
    <t>E013-054</t>
  </si>
  <si>
    <t>E013-064</t>
  </si>
  <si>
    <t>E013-066</t>
  </si>
  <si>
    <t>E013-071</t>
  </si>
  <si>
    <t>E013-087</t>
  </si>
  <si>
    <t>E013-088</t>
  </si>
  <si>
    <t>E013-123</t>
  </si>
  <si>
    <t>E013-124</t>
  </si>
  <si>
    <t>E013-128</t>
  </si>
  <si>
    <t>E013-132</t>
  </si>
  <si>
    <t>E013-134</t>
  </si>
  <si>
    <t>E013-140</t>
  </si>
  <si>
    <t>E013-142</t>
  </si>
  <si>
    <t>E013-145</t>
  </si>
  <si>
    <t>E013-154</t>
  </si>
  <si>
    <t>E013-158</t>
  </si>
  <si>
    <t>E013-159</t>
  </si>
  <si>
    <t>E013-160</t>
  </si>
  <si>
    <t>E013-162</t>
  </si>
  <si>
    <t>E013-163</t>
  </si>
  <si>
    <t>E013-164</t>
  </si>
  <si>
    <t>E013-165</t>
  </si>
  <si>
    <t>E013-167</t>
  </si>
  <si>
    <t>E013-172</t>
  </si>
  <si>
    <t>E013-176</t>
  </si>
  <si>
    <t>E013-178</t>
  </si>
  <si>
    <t>E013-182</t>
  </si>
  <si>
    <t>E013-183</t>
  </si>
  <si>
    <t>E013-184</t>
  </si>
  <si>
    <t>E013-185</t>
  </si>
  <si>
    <t>E013-186</t>
  </si>
  <si>
    <t>E013-187</t>
  </si>
  <si>
    <t>E013-188</t>
  </si>
  <si>
    <t>E013-189</t>
  </si>
  <si>
    <t>E013-190</t>
  </si>
  <si>
    <t>E013-191</t>
  </si>
  <si>
    <t>E013-192</t>
  </si>
  <si>
    <t>E013-195</t>
  </si>
  <si>
    <t>E013-196</t>
  </si>
  <si>
    <t>E013-198</t>
  </si>
  <si>
    <t>E013-199</t>
  </si>
  <si>
    <t>E030-001</t>
  </si>
  <si>
    <t>E030-028</t>
  </si>
  <si>
    <t>A005-001</t>
  </si>
  <si>
    <t>A005-002</t>
  </si>
  <si>
    <t>A005-005</t>
  </si>
  <si>
    <t>A005-006</t>
  </si>
  <si>
    <t>A005-008</t>
  </si>
  <si>
    <t>A005-009</t>
  </si>
  <si>
    <t>A005-010</t>
  </si>
  <si>
    <t>A005-013</t>
  </si>
  <si>
    <t>A005-014</t>
  </si>
  <si>
    <t>A005-016</t>
  </si>
  <si>
    <t>A005-017</t>
  </si>
  <si>
    <t>A005-018</t>
  </si>
  <si>
    <t>A005-019</t>
  </si>
  <si>
    <t>A005-020</t>
  </si>
  <si>
    <t>A005-022</t>
  </si>
  <si>
    <t>A005-025</t>
  </si>
  <si>
    <t>A005-026</t>
  </si>
  <si>
    <t>A005-027</t>
  </si>
  <si>
    <t>A005-032</t>
  </si>
  <si>
    <t>Vaccination visit</t>
  </si>
  <si>
    <t>A005-033</t>
  </si>
  <si>
    <t>A005-034</t>
  </si>
  <si>
    <t>A005-035</t>
  </si>
  <si>
    <t>A005-038</t>
  </si>
  <si>
    <t>A005-039</t>
  </si>
  <si>
    <t>A005-040</t>
  </si>
  <si>
    <t>A005-043</t>
  </si>
  <si>
    <t>A005-046</t>
  </si>
  <si>
    <t>A005-047</t>
  </si>
  <si>
    <t>A005-049</t>
  </si>
  <si>
    <t>A005-052</t>
  </si>
  <si>
    <t>A005-053</t>
  </si>
  <si>
    <t>A005-056</t>
  </si>
  <si>
    <t>A005-057</t>
  </si>
  <si>
    <t>A005-060</t>
  </si>
  <si>
    <t>A005-064</t>
  </si>
  <si>
    <t>A005-065</t>
  </si>
  <si>
    <t>A005-069</t>
  </si>
  <si>
    <t>A005-070</t>
  </si>
  <si>
    <t>A005-071</t>
  </si>
  <si>
    <t>A005-076</t>
  </si>
  <si>
    <t>A005-079</t>
  </si>
  <si>
    <t>A005-080</t>
  </si>
  <si>
    <t>A005-085</t>
  </si>
  <si>
    <t>A005-089</t>
  </si>
  <si>
    <t>A005-090</t>
  </si>
  <si>
    <t>A005-092</t>
  </si>
  <si>
    <t>A005-095</t>
  </si>
  <si>
    <t>A005-096</t>
  </si>
  <si>
    <t>A005-104</t>
  </si>
  <si>
    <t>A005-106</t>
  </si>
  <si>
    <t>A005-107</t>
  </si>
  <si>
    <t>A005-109</t>
  </si>
  <si>
    <t>A005-114</t>
  </si>
  <si>
    <t>A005-115</t>
  </si>
  <si>
    <t>A005-116</t>
  </si>
  <si>
    <t>A005-117</t>
  </si>
  <si>
    <t>A005-118</t>
  </si>
  <si>
    <t>A005-125</t>
  </si>
  <si>
    <t>A005-128</t>
  </si>
  <si>
    <t>A005-129</t>
  </si>
  <si>
    <t>A005-136</t>
  </si>
  <si>
    <t>A005-137</t>
  </si>
  <si>
    <t>A005-141</t>
  </si>
  <si>
    <t>A005-146</t>
  </si>
  <si>
    <t>A005-147</t>
  </si>
  <si>
    <t>A005-148</t>
  </si>
  <si>
    <t>A005-151</t>
  </si>
  <si>
    <t>A005-155</t>
  </si>
  <si>
    <t>A005-156</t>
  </si>
  <si>
    <t>A005-157</t>
  </si>
  <si>
    <t>A005-158</t>
  </si>
  <si>
    <t>A005-159</t>
  </si>
  <si>
    <t>A005-160</t>
  </si>
  <si>
    <t>A005-161</t>
  </si>
  <si>
    <t>A005-162</t>
  </si>
  <si>
    <t>A005-163</t>
  </si>
  <si>
    <t>A005-166</t>
  </si>
  <si>
    <t>A005-168</t>
  </si>
  <si>
    <t>A005-169</t>
  </si>
  <si>
    <t>A005-170</t>
  </si>
  <si>
    <t>A005-171</t>
  </si>
  <si>
    <t>A005-172</t>
  </si>
  <si>
    <t>A005-173</t>
  </si>
  <si>
    <t>A005-175</t>
  </si>
  <si>
    <t>A005-176</t>
  </si>
  <si>
    <t>A005-177</t>
  </si>
  <si>
    <t>A005-178</t>
  </si>
  <si>
    <t>A005-179</t>
  </si>
  <si>
    <t>A005-181</t>
  </si>
  <si>
    <t>A005-182</t>
  </si>
  <si>
    <t>A005-185</t>
  </si>
  <si>
    <t>A005-186</t>
  </si>
  <si>
    <t>A005-188</t>
  </si>
  <si>
    <t>A005-189</t>
  </si>
  <si>
    <t>A005-190</t>
  </si>
  <si>
    <t>A005-191</t>
  </si>
  <si>
    <t>A005-192</t>
  </si>
  <si>
    <t>A005-193</t>
  </si>
  <si>
    <t>A005-194</t>
  </si>
  <si>
    <t>A005-198</t>
  </si>
  <si>
    <t>A005-200</t>
  </si>
  <si>
    <t>A005-201</t>
  </si>
  <si>
    <t>A005-202</t>
  </si>
  <si>
    <t>A005-203</t>
  </si>
  <si>
    <t>A005-204</t>
  </si>
  <si>
    <t>A005-205</t>
  </si>
  <si>
    <t>A005-206</t>
  </si>
  <si>
    <t>A005-207</t>
  </si>
  <si>
    <t>A005-212</t>
  </si>
  <si>
    <t>A005-213</t>
  </si>
  <si>
    <t>A005-217</t>
  </si>
  <si>
    <t>A005-218</t>
  </si>
  <si>
    <t>A005-219</t>
  </si>
  <si>
    <t>A005-220</t>
  </si>
  <si>
    <t>A005-221</t>
  </si>
  <si>
    <t>A005-224</t>
  </si>
  <si>
    <t>A005-225</t>
  </si>
  <si>
    <t>A005-226</t>
  </si>
  <si>
    <t>A005-227</t>
  </si>
  <si>
    <t>A005-228</t>
  </si>
  <si>
    <t>A005-229</t>
  </si>
  <si>
    <t>A005-231</t>
  </si>
  <si>
    <t>A005-235</t>
  </si>
  <si>
    <t>A005-236</t>
  </si>
  <si>
    <t>A005-237</t>
  </si>
  <si>
    <t>A005-238</t>
  </si>
  <si>
    <t>A005-239</t>
  </si>
  <si>
    <t>A005-242</t>
  </si>
  <si>
    <t>A005-243</t>
  </si>
  <si>
    <t>A005-244</t>
  </si>
  <si>
    <t>A005-245</t>
  </si>
  <si>
    <t>A005-246</t>
  </si>
  <si>
    <t>A005-247</t>
  </si>
  <si>
    <t>A005-249</t>
  </si>
  <si>
    <t>A005-250</t>
  </si>
  <si>
    <t>A005-251</t>
  </si>
  <si>
    <t>A005-253</t>
  </si>
  <si>
    <t>A005-262</t>
  </si>
  <si>
    <t>A005-263</t>
  </si>
  <si>
    <t>A005-264</t>
  </si>
  <si>
    <t>A005-265</t>
  </si>
  <si>
    <t>A005-266</t>
  </si>
  <si>
    <t>A005-267</t>
  </si>
  <si>
    <t>A005-268</t>
  </si>
  <si>
    <t>A005-269</t>
  </si>
  <si>
    <t>A005-271</t>
  </si>
  <si>
    <t>A005-272</t>
  </si>
  <si>
    <t>A005-273</t>
  </si>
  <si>
    <t>A005-276</t>
  </si>
  <si>
    <t>A005-277</t>
  </si>
  <si>
    <t>A005-285</t>
  </si>
  <si>
    <t>A005-287</t>
  </si>
  <si>
    <t>A005-288</t>
  </si>
  <si>
    <t>A005-289</t>
  </si>
  <si>
    <t>A005-290</t>
  </si>
  <si>
    <t>A005-291</t>
  </si>
  <si>
    <t>A005-292</t>
  </si>
  <si>
    <t>A005-293</t>
  </si>
  <si>
    <t>A005-294</t>
  </si>
  <si>
    <t>A005-296</t>
  </si>
  <si>
    <t>A005-297</t>
  </si>
  <si>
    <t>A005-298</t>
  </si>
  <si>
    <t>A005-302</t>
  </si>
  <si>
    <t>A005-303</t>
  </si>
  <si>
    <t>A005-306</t>
  </si>
  <si>
    <t>A005-307</t>
  </si>
  <si>
    <t>A005-309</t>
  </si>
  <si>
    <t>A005-311</t>
  </si>
  <si>
    <t>A005-312</t>
  </si>
  <si>
    <t>A005-313</t>
  </si>
  <si>
    <t>A005-320</t>
  </si>
  <si>
    <t>A005-321</t>
  </si>
  <si>
    <t>A005-323</t>
  </si>
  <si>
    <t>A005-324</t>
  </si>
  <si>
    <t>A005-325</t>
  </si>
  <si>
    <t>A005-326</t>
  </si>
  <si>
    <t>A005-327</t>
  </si>
  <si>
    <t>A005-329</t>
  </si>
  <si>
    <t>A005-331</t>
  </si>
  <si>
    <t>A005-332</t>
  </si>
  <si>
    <t>A005-333</t>
  </si>
  <si>
    <t>A005-334</t>
  </si>
  <si>
    <t>A005-335</t>
  </si>
  <si>
    <t>A005-003</t>
  </si>
  <si>
    <t>A005-007</t>
  </si>
  <si>
    <t>A005-011</t>
  </si>
  <si>
    <t>A005-012</t>
  </si>
  <si>
    <t>A005-015</t>
  </si>
  <si>
    <t>A005-021</t>
  </si>
  <si>
    <t>A005-023</t>
  </si>
  <si>
    <t>A005-024</t>
  </si>
  <si>
    <t>A005-028</t>
  </si>
  <si>
    <t>A005-029</t>
  </si>
  <si>
    <t>A005-030</t>
  </si>
  <si>
    <t>A005-041</t>
  </si>
  <si>
    <t>A005-044</t>
  </si>
  <si>
    <t>A005-045</t>
  </si>
  <si>
    <t>A005-048</t>
  </si>
  <si>
    <t>A005-050</t>
  </si>
  <si>
    <t>A005-051</t>
  </si>
  <si>
    <t>A005-054</t>
  </si>
  <si>
    <t>A005-055</t>
  </si>
  <si>
    <t>A005-058</t>
  </si>
  <si>
    <t>A005-059</t>
  </si>
  <si>
    <t>A005-061</t>
  </si>
  <si>
    <t>A005-062</t>
  </si>
  <si>
    <t>A005-063</t>
  </si>
  <si>
    <t>A005-067</t>
  </si>
  <si>
    <t>A005-077</t>
  </si>
  <si>
    <t>A005-082</t>
  </si>
  <si>
    <t>A005-086</t>
  </si>
  <si>
    <t>A005-088</t>
  </si>
  <si>
    <t>A005-091</t>
  </si>
  <si>
    <t>A005-093</t>
  </si>
  <si>
    <t>A005-094</t>
  </si>
  <si>
    <t>A005-097</t>
  </si>
  <si>
    <t>A005-098</t>
  </si>
  <si>
    <t>A005-099</t>
  </si>
  <si>
    <t>A005-102</t>
  </si>
  <si>
    <t>A005-103</t>
  </si>
  <si>
    <t>A005-105</t>
  </si>
  <si>
    <t>A005-108</t>
  </si>
  <si>
    <t>A005-110</t>
  </si>
  <si>
    <t>A005-111</t>
  </si>
  <si>
    <t>A005-112</t>
  </si>
  <si>
    <t>A005-113</t>
  </si>
  <si>
    <t>A005-119</t>
  </si>
  <si>
    <t>A005-120</t>
  </si>
  <si>
    <t>A005-122</t>
  </si>
  <si>
    <t>A005-123</t>
  </si>
  <si>
    <t>A005-124</t>
  </si>
  <si>
    <t>A005-126</t>
  </si>
  <si>
    <t>A005-127</t>
  </si>
  <si>
    <t>A005-130</t>
  </si>
  <si>
    <t>A005-131</t>
  </si>
  <si>
    <t>A005-132</t>
  </si>
  <si>
    <t>A005-133</t>
  </si>
  <si>
    <t>A005-134</t>
  </si>
  <si>
    <t>A005-135</t>
  </si>
  <si>
    <t>A005-138</t>
  </si>
  <si>
    <t>A005-139</t>
  </si>
  <si>
    <t>A005-140</t>
  </si>
  <si>
    <t>A005-142</t>
  </si>
  <si>
    <t>A005-143</t>
  </si>
  <si>
    <t>A005-144</t>
  </si>
  <si>
    <t>A005-145</t>
  </si>
  <si>
    <t>A005-149</t>
  </si>
  <si>
    <t>A005-150</t>
  </si>
  <si>
    <t>A005-152</t>
  </si>
  <si>
    <t>A005-153</t>
  </si>
  <si>
    <t>A005-154</t>
  </si>
  <si>
    <t>A005-164</t>
  </si>
  <si>
    <t>A005-165</t>
  </si>
  <si>
    <t>A005-167</t>
  </si>
  <si>
    <t>A005-174</t>
  </si>
  <si>
    <t>A005-180</t>
  </si>
  <si>
    <t>A005-183</t>
  </si>
  <si>
    <t>A005-184</t>
  </si>
  <si>
    <t>A005-187</t>
  </si>
  <si>
    <t>A005-195</t>
  </si>
  <si>
    <t>A005-196</t>
  </si>
  <si>
    <t>210922 384 plate 1.skax</t>
  </si>
  <si>
    <t>21-Sep-22 12:02:39 PM</t>
  </si>
  <si>
    <t>210922 384 plate 2.skax</t>
  </si>
  <si>
    <t>21-Sep-22 12:23:47 PM</t>
  </si>
  <si>
    <t>210922 384 plate 3.skax</t>
  </si>
  <si>
    <t>21-Sep-22 12:47:14 PM</t>
  </si>
  <si>
    <t>A005-197</t>
  </si>
  <si>
    <t>A005-199</t>
  </si>
  <si>
    <t>A005-208</t>
  </si>
  <si>
    <t>A005-209</t>
  </si>
  <si>
    <t>A005-210</t>
  </si>
  <si>
    <t>A005-211</t>
  </si>
  <si>
    <t>A005-214</t>
  </si>
  <si>
    <t>A005-215</t>
  </si>
  <si>
    <t>A005-216</t>
  </si>
  <si>
    <t>A005-222</t>
  </si>
  <si>
    <t>A005-223</t>
  </si>
  <si>
    <t>A005-230</t>
  </si>
  <si>
    <t>A005-232</t>
  </si>
  <si>
    <t>A005-233</t>
  </si>
  <si>
    <t>A005-234</t>
  </si>
  <si>
    <t>A005-240</t>
  </si>
  <si>
    <t>A005-241</t>
  </si>
  <si>
    <t>A005-252</t>
  </si>
  <si>
    <t>A005-254</t>
  </si>
  <si>
    <t>A005-255</t>
  </si>
  <si>
    <t>A005-256</t>
  </si>
  <si>
    <t>A005-257</t>
  </si>
  <si>
    <t>A005-258</t>
  </si>
  <si>
    <t>A005-259</t>
  </si>
  <si>
    <t>A005-260</t>
  </si>
  <si>
    <t>A005-261</t>
  </si>
  <si>
    <t>A005-270</t>
  </si>
  <si>
    <t>A005-274</t>
  </si>
  <si>
    <t>A005-275</t>
  </si>
  <si>
    <t>A005-278</t>
  </si>
  <si>
    <t>A005-279</t>
  </si>
  <si>
    <t>A005-280</t>
  </si>
  <si>
    <t>A005-281</t>
  </si>
  <si>
    <t>A005-282</t>
  </si>
  <si>
    <t>A005-283</t>
  </si>
  <si>
    <t>A005-284</t>
  </si>
  <si>
    <t>A005-286</t>
  </si>
  <si>
    <t>A005-295</t>
  </si>
  <si>
    <t>A005-299</t>
  </si>
  <si>
    <t>A005-300</t>
  </si>
  <si>
    <t>A005-301</t>
  </si>
  <si>
    <t>A005-304</t>
  </si>
  <si>
    <t>A005-305</t>
  </si>
  <si>
    <t>A005-308</t>
  </si>
  <si>
    <t>A005-310</t>
  </si>
  <si>
    <t>A005-314</t>
  </si>
  <si>
    <t>A005-315</t>
  </si>
  <si>
    <t>A005-316</t>
  </si>
  <si>
    <t>A005-317</t>
  </si>
  <si>
    <t>A005-318</t>
  </si>
  <si>
    <t>A005-319</t>
  </si>
  <si>
    <t>A005-322</t>
  </si>
  <si>
    <t>A005-328</t>
  </si>
  <si>
    <t>A005-330</t>
  </si>
  <si>
    <t>A005-336</t>
  </si>
  <si>
    <t>A005-004</t>
  </si>
  <si>
    <t>A005-031</t>
  </si>
  <si>
    <t>A005-036</t>
  </si>
  <si>
    <t>A005-037</t>
  </si>
  <si>
    <t>A005-042</t>
  </si>
  <si>
    <t>A005-066</t>
  </si>
  <si>
    <t>A005-068</t>
  </si>
  <si>
    <t>A005-072</t>
  </si>
  <si>
    <t>A005-073</t>
  </si>
  <si>
    <t>A005-074</t>
  </si>
  <si>
    <t>A005-075</t>
  </si>
  <si>
    <t>A005-078</t>
  </si>
  <si>
    <t>A005-081</t>
  </si>
  <si>
    <t>A005-083</t>
  </si>
  <si>
    <t>A005-084</t>
  </si>
  <si>
    <t>A005-087</t>
  </si>
  <si>
    <t>A005-100</t>
  </si>
  <si>
    <t>A005-101</t>
  </si>
  <si>
    <t>A005-121</t>
  </si>
  <si>
    <t>C004-351</t>
  </si>
  <si>
    <t>C004-352</t>
  </si>
  <si>
    <t>C004-353</t>
  </si>
  <si>
    <t>C004-355</t>
  </si>
  <si>
    <t>C004-356</t>
  </si>
  <si>
    <t>C004-357</t>
  </si>
  <si>
    <t>C004-358</t>
  </si>
  <si>
    <t>C004-359</t>
  </si>
  <si>
    <t>C004-360</t>
  </si>
  <si>
    <t>C004-361</t>
  </si>
  <si>
    <t>C004-362</t>
  </si>
  <si>
    <t>C004-363</t>
  </si>
  <si>
    <t>C004-364</t>
  </si>
  <si>
    <t>C004-365</t>
  </si>
  <si>
    <t>C004-366</t>
  </si>
  <si>
    <t>C004-367</t>
  </si>
  <si>
    <t>C004-368</t>
  </si>
  <si>
    <t>C004-369</t>
  </si>
  <si>
    <t>C004-370</t>
  </si>
  <si>
    <t>C004-371</t>
  </si>
  <si>
    <t>C004-372</t>
  </si>
  <si>
    <t>C004-373</t>
  </si>
  <si>
    <t>C004-374</t>
  </si>
  <si>
    <t>C004-375</t>
  </si>
  <si>
    <t>C006-261</t>
  </si>
  <si>
    <t>C006-262</t>
  </si>
  <si>
    <t>C006-263</t>
  </si>
  <si>
    <t>C006-264</t>
  </si>
  <si>
    <t>C006-265</t>
  </si>
  <si>
    <t>C006-267</t>
  </si>
  <si>
    <t>C006-268</t>
  </si>
  <si>
    <t>C006-270</t>
  </si>
  <si>
    <t>C006-271</t>
  </si>
  <si>
    <t>C006-272</t>
  </si>
  <si>
    <t>C006-273</t>
  </si>
  <si>
    <t>C004-354</t>
  </si>
  <si>
    <t>C006-274</t>
  </si>
  <si>
    <t>C006-277</t>
  </si>
  <si>
    <t>C006-278</t>
  </si>
  <si>
    <t>C006-279</t>
  </si>
  <si>
    <t>C006-280</t>
  </si>
  <si>
    <t>C006-281</t>
  </si>
  <si>
    <t>C006-282</t>
  </si>
  <si>
    <t>C006-283</t>
  </si>
  <si>
    <t>C006-284</t>
  </si>
  <si>
    <t>C006-285</t>
  </si>
  <si>
    <t>C006-287</t>
  </si>
  <si>
    <t>C006-289</t>
  </si>
  <si>
    <t>C006-290</t>
  </si>
  <si>
    <t>C006-291</t>
  </si>
  <si>
    <t>C006-292</t>
  </si>
  <si>
    <t>C006-293</t>
  </si>
  <si>
    <t>C006-294</t>
  </si>
  <si>
    <t>C006-295</t>
  </si>
  <si>
    <t>C006-296</t>
  </si>
  <si>
    <t>C006-297</t>
  </si>
  <si>
    <t>C006-298</t>
  </si>
  <si>
    <t>C006-299</t>
  </si>
  <si>
    <t>C006-300</t>
  </si>
  <si>
    <t>C006-301</t>
  </si>
  <si>
    <t>C006-302</t>
  </si>
  <si>
    <t>C006-303</t>
  </si>
  <si>
    <t>C006-304</t>
  </si>
  <si>
    <t>C006-305</t>
  </si>
  <si>
    <t>C006-306</t>
  </si>
  <si>
    <t>C006-307</t>
  </si>
  <si>
    <t>C006-308</t>
  </si>
  <si>
    <t>C006-309</t>
  </si>
  <si>
    <t>C006-310</t>
  </si>
  <si>
    <t>C006-311</t>
  </si>
  <si>
    <t>C006-312</t>
  </si>
  <si>
    <t>C006-314</t>
  </si>
  <si>
    <t>C006-316</t>
  </si>
  <si>
    <t>C006-317</t>
  </si>
  <si>
    <t>C006-318</t>
  </si>
  <si>
    <t>C006-319</t>
  </si>
  <si>
    <t>C006-321</t>
  </si>
  <si>
    <t>C006-322</t>
  </si>
  <si>
    <t>C006-323</t>
  </si>
  <si>
    <t>C006-324</t>
  </si>
  <si>
    <t>C006-325</t>
  </si>
  <si>
    <t>C006-326</t>
  </si>
  <si>
    <t>C006-327</t>
  </si>
  <si>
    <t>C006-328</t>
  </si>
  <si>
    <t>C006-329</t>
  </si>
  <si>
    <t>C006-330</t>
  </si>
  <si>
    <t>C006-331</t>
  </si>
  <si>
    <t>C006-332</t>
  </si>
  <si>
    <t>C006-333</t>
  </si>
  <si>
    <t>C006-334</t>
  </si>
  <si>
    <t>C006-335</t>
  </si>
  <si>
    <t>C006-337</t>
  </si>
  <si>
    <t>C006-338</t>
  </si>
  <si>
    <t>C006-339</t>
  </si>
  <si>
    <t>C006-340</t>
  </si>
  <si>
    <t>C006-342</t>
  </si>
  <si>
    <t>C006-343</t>
  </si>
  <si>
    <t>C006-344</t>
  </si>
  <si>
    <t>C006-345</t>
  </si>
  <si>
    <t>C006-348</t>
  </si>
  <si>
    <t>C006-349</t>
  </si>
  <si>
    <t>C006-350</t>
  </si>
  <si>
    <t>C006-351</t>
  </si>
  <si>
    <t>C006-352</t>
  </si>
  <si>
    <t>C006-353</t>
  </si>
  <si>
    <t>C006-354</t>
  </si>
  <si>
    <t>C006-355</t>
  </si>
  <si>
    <t>C006-358</t>
  </si>
  <si>
    <t>C006-359</t>
  </si>
  <si>
    <t>C006-360</t>
  </si>
  <si>
    <t>C006-362</t>
  </si>
  <si>
    <t>C006-363</t>
  </si>
  <si>
    <t>C006-364</t>
  </si>
  <si>
    <t>C006-365</t>
  </si>
  <si>
    <t>C006-366</t>
  </si>
  <si>
    <t>C006-367</t>
  </si>
  <si>
    <t>C006-368</t>
  </si>
  <si>
    <t>C006-371</t>
  </si>
  <si>
    <t>C006-373</t>
  </si>
  <si>
    <t>C006-374</t>
  </si>
  <si>
    <t>C006-375</t>
  </si>
  <si>
    <t>C006-376</t>
  </si>
  <si>
    <t>C006-377</t>
  </si>
  <si>
    <t>C006-378</t>
  </si>
  <si>
    <t>C006-379</t>
  </si>
  <si>
    <t>C006-381</t>
  </si>
  <si>
    <t>E013-201</t>
  </si>
  <si>
    <t>E013-203</t>
  </si>
  <si>
    <t>E013-205</t>
  </si>
  <si>
    <t>E013-206</t>
  </si>
  <si>
    <t>E013-207</t>
  </si>
  <si>
    <t>E013-208</t>
  </si>
  <si>
    <t>E013-209</t>
  </si>
  <si>
    <t>E013-211</t>
  </si>
  <si>
    <t>E013-212</t>
  </si>
  <si>
    <t>E013-213</t>
  </si>
  <si>
    <t>E013-214</t>
  </si>
  <si>
    <t>E013-217</t>
  </si>
  <si>
    <t>C006-266</t>
  </si>
  <si>
    <t>270922 384 plate 1.skax</t>
  </si>
  <si>
    <t>27-Sep-22 12:29:44 PM</t>
  </si>
  <si>
    <t>270922 384 plate 2.skax</t>
  </si>
  <si>
    <t>27-Sep-22 12:54:02 PM</t>
  </si>
  <si>
    <t>E013-218</t>
  </si>
  <si>
    <t>E013-219</t>
  </si>
  <si>
    <t>E013-220</t>
  </si>
  <si>
    <t>E013-221</t>
  </si>
  <si>
    <t>E013-223</t>
  </si>
  <si>
    <t>E013-224</t>
  </si>
  <si>
    <t>E013-225</t>
  </si>
  <si>
    <t>E013-232</t>
  </si>
  <si>
    <t>E013-234</t>
  </si>
  <si>
    <t>E013-243</t>
  </si>
  <si>
    <t>E013-245</t>
  </si>
  <si>
    <t>E013-246</t>
  </si>
  <si>
    <t>E013-247</t>
  </si>
  <si>
    <t>E013-248</t>
  </si>
  <si>
    <t>E013-249</t>
  </si>
  <si>
    <t>E013-250</t>
  </si>
  <si>
    <t>E013-312</t>
  </si>
  <si>
    <t>E013-315</t>
  </si>
  <si>
    <t>E013-319</t>
  </si>
  <si>
    <t>E014-043</t>
  </si>
  <si>
    <t>E013-320</t>
  </si>
  <si>
    <t>E013-324</t>
  </si>
  <si>
    <t>E013-325</t>
  </si>
  <si>
    <t>E013-326</t>
  </si>
  <si>
    <t>E013-328</t>
  </si>
  <si>
    <t>E013-333</t>
  </si>
  <si>
    <t>E013-334</t>
  </si>
  <si>
    <t>E013-335</t>
  </si>
  <si>
    <t>E013-336</t>
  </si>
  <si>
    <t>E013-337</t>
  </si>
  <si>
    <t>E013-340</t>
  </si>
  <si>
    <t>E013-341</t>
  </si>
  <si>
    <t>E013-346</t>
  </si>
  <si>
    <t>E013-347</t>
  </si>
  <si>
    <t>E013-352</t>
  </si>
  <si>
    <t>E013-353</t>
  </si>
  <si>
    <t>E013-359</t>
  </si>
  <si>
    <t>E013-360</t>
  </si>
  <si>
    <t>E013-361</t>
  </si>
  <si>
    <t>E013-364</t>
  </si>
  <si>
    <t>E013-365</t>
  </si>
  <si>
    <t>E013-373</t>
  </si>
  <si>
    <t>E013-379</t>
  </si>
  <si>
    <t>E013-384</t>
  </si>
  <si>
    <t>E013-385</t>
  </si>
  <si>
    <t>E013-386</t>
  </si>
  <si>
    <t>E013-388</t>
  </si>
  <si>
    <t>E013-389</t>
  </si>
  <si>
    <t>E013-399</t>
  </si>
  <si>
    <t>E014-003</t>
  </si>
  <si>
    <t>E014-004</t>
  </si>
  <si>
    <t>E014-005</t>
  </si>
  <si>
    <t>E014-008</t>
  </si>
  <si>
    <t>E014-009</t>
  </si>
  <si>
    <t>E014-013</t>
  </si>
  <si>
    <t>E014-014</t>
  </si>
  <si>
    <t>E014-016</t>
  </si>
  <si>
    <t>E014-020</t>
  </si>
  <si>
    <t>E014-021</t>
  </si>
  <si>
    <t>E014-023</t>
  </si>
  <si>
    <t>E014-024</t>
  </si>
  <si>
    <t>E014-028</t>
  </si>
  <si>
    <t>E014-029</t>
  </si>
  <si>
    <t>E014-030</t>
  </si>
  <si>
    <t>E014-032</t>
  </si>
  <si>
    <t>E014-054</t>
  </si>
  <si>
    <t>E014-068</t>
  </si>
  <si>
    <t>E014-069</t>
  </si>
  <si>
    <t>E014-070</t>
  </si>
  <si>
    <t>E014-071</t>
  </si>
  <si>
    <t>E014-072</t>
  </si>
  <si>
    <t>E014-074</t>
  </si>
  <si>
    <t>E014-076</t>
  </si>
  <si>
    <t>E014-078</t>
  </si>
  <si>
    <t>E014-081</t>
  </si>
  <si>
    <t>E014-082</t>
  </si>
  <si>
    <t>E014-084</t>
  </si>
  <si>
    <t>E014-085</t>
  </si>
  <si>
    <t>E014-087</t>
  </si>
  <si>
    <t>E014-088</t>
  </si>
  <si>
    <t>E014-090</t>
  </si>
  <si>
    <t>E014-092</t>
  </si>
  <si>
    <t>E014-093</t>
  </si>
  <si>
    <t>E014-095</t>
  </si>
  <si>
    <t>E014-103</t>
  </si>
  <si>
    <t>E014-044</t>
  </si>
  <si>
    <t>E014-105</t>
  </si>
  <si>
    <t>E014-106</t>
  </si>
  <si>
    <t>E014-107</t>
  </si>
  <si>
    <t>E014-111</t>
  </si>
  <si>
    <t>E014-114</t>
  </si>
  <si>
    <t>E014-117</t>
  </si>
  <si>
    <t>E014-118</t>
  </si>
  <si>
    <t>E014-122</t>
  </si>
  <si>
    <t>E014-123</t>
  </si>
  <si>
    <t>E014-126</t>
  </si>
  <si>
    <t>E014-127</t>
  </si>
  <si>
    <t>E014-128</t>
  </si>
  <si>
    <t>E014-130</t>
  </si>
  <si>
    <t>E014-134</t>
  </si>
  <si>
    <t>E014-139</t>
  </si>
  <si>
    <t>E014-146</t>
  </si>
  <si>
    <t>E014-147</t>
  </si>
  <si>
    <t>E014-148</t>
  </si>
  <si>
    <t>E014-151</t>
  </si>
  <si>
    <t>E014-152</t>
  </si>
  <si>
    <t>E014-157</t>
  </si>
  <si>
    <t>E014-160</t>
  </si>
  <si>
    <t>E014-166</t>
  </si>
  <si>
    <t>E014-167</t>
  </si>
  <si>
    <t>E014-168</t>
  </si>
  <si>
    <t>E014-176</t>
  </si>
  <si>
    <t>E014-183</t>
  </si>
  <si>
    <t>E014-185</t>
  </si>
  <si>
    <t>E014-189</t>
  </si>
  <si>
    <t>E014-192</t>
  </si>
  <si>
    <t>E014-193</t>
  </si>
  <si>
    <t>E014-195</t>
  </si>
  <si>
    <t>E014-198</t>
  </si>
  <si>
    <t>E014-200</t>
  </si>
  <si>
    <t>C006-269</t>
  </si>
  <si>
    <t>C006-275</t>
  </si>
  <si>
    <t>C006-276</t>
  </si>
  <si>
    <t>C006-286</t>
  </si>
  <si>
    <t>C006-288</t>
  </si>
  <si>
    <t>C006-313</t>
  </si>
  <si>
    <t>C006-315</t>
  </si>
  <si>
    <t>C006-320</t>
  </si>
  <si>
    <t>C006-336</t>
  </si>
  <si>
    <t>C006-341</t>
  </si>
  <si>
    <t>C006-346</t>
  </si>
  <si>
    <t>C006-347</t>
  </si>
  <si>
    <t>C006-356</t>
  </si>
  <si>
    <t>C006-357</t>
  </si>
  <si>
    <t>C006-369</t>
  </si>
  <si>
    <t>C006-370</t>
  </si>
  <si>
    <t>C006-372</t>
  </si>
  <si>
    <t>C006-380</t>
  </si>
  <si>
    <t>E013-202</t>
  </si>
  <si>
    <t>E013-204</t>
  </si>
  <si>
    <t>E013-210</t>
  </si>
  <si>
    <t>E013-215</t>
  </si>
  <si>
    <t>E013-216</t>
  </si>
  <si>
    <t>E013-222</t>
  </si>
  <si>
    <t>E013-226</t>
  </si>
  <si>
    <t>E013-227</t>
  </si>
  <si>
    <t>E013-229</t>
  </si>
  <si>
    <t>E013-230</t>
  </si>
  <si>
    <t>E013-233</t>
  </si>
  <si>
    <t>E013-235</t>
  </si>
  <si>
    <t>E013-236</t>
  </si>
  <si>
    <t>E013-237</t>
  </si>
  <si>
    <t>E013-238</t>
  </si>
  <si>
    <t>E013-239</t>
  </si>
  <si>
    <t>E013-240</t>
  </si>
  <si>
    <t>E013-241</t>
  </si>
  <si>
    <t>E013-242</t>
  </si>
  <si>
    <t>E013-244</t>
  </si>
  <si>
    <t>E013-301</t>
  </si>
  <si>
    <t>E013-302</t>
  </si>
  <si>
    <t>E013-303</t>
  </si>
  <si>
    <t>E013-304</t>
  </si>
  <si>
    <t>E013-305</t>
  </si>
  <si>
    <t>E013-306</t>
  </si>
  <si>
    <t>E013-307</t>
  </si>
  <si>
    <t>E013-308</t>
  </si>
  <si>
    <t>E013-309</t>
  </si>
  <si>
    <t>E013-310</t>
  </si>
  <si>
    <t>E013-311</t>
  </si>
  <si>
    <t>E013-313</t>
  </si>
  <si>
    <t>E013-314</t>
  </si>
  <si>
    <t>E013-316</t>
  </si>
  <si>
    <t>E013-317</t>
  </si>
  <si>
    <t>E013-318</t>
  </si>
  <si>
    <t>E013-321</t>
  </si>
  <si>
    <t>E013-322</t>
  </si>
  <si>
    <t>E013-323</t>
  </si>
  <si>
    <t>E013-327</t>
  </si>
  <si>
    <t>E013-329</t>
  </si>
  <si>
    <t>E013-330</t>
  </si>
  <si>
    <t>E013-331</t>
  </si>
  <si>
    <t>E013-332</t>
  </si>
  <si>
    <t>E013-338</t>
  </si>
  <si>
    <t>E013-339</t>
  </si>
  <si>
    <t>E013-342</t>
  </si>
  <si>
    <t>E013-343</t>
  </si>
  <si>
    <t>E013-344</t>
  </si>
  <si>
    <t>E013-345</t>
  </si>
  <si>
    <t>E013-348</t>
  </si>
  <si>
    <t>E013-349</t>
  </si>
  <si>
    <t>E013-350</t>
  </si>
  <si>
    <t>E013-351</t>
  </si>
  <si>
    <t>E013-354</t>
  </si>
  <si>
    <t>E013-355</t>
  </si>
  <si>
    <t>E013-356</t>
  </si>
  <si>
    <t>E013-357</t>
  </si>
  <si>
    <t>E013-358</t>
  </si>
  <si>
    <t>E013-362</t>
  </si>
  <si>
    <t>E013-363</t>
  </si>
  <si>
    <t>E013-366</t>
  </si>
  <si>
    <t>E013-367</t>
  </si>
  <si>
    <t>E013-368</t>
  </si>
  <si>
    <t>E013-369</t>
  </si>
  <si>
    <t>E013-370</t>
  </si>
  <si>
    <t>E013-371</t>
  </si>
  <si>
    <t>E013-372</t>
  </si>
  <si>
    <t>E013-374</t>
  </si>
  <si>
    <t>E013-375</t>
  </si>
  <si>
    <t>E013-376</t>
  </si>
  <si>
    <t>E013-377</t>
  </si>
  <si>
    <t>E013-378</t>
  </si>
  <si>
    <t>E013-380</t>
  </si>
  <si>
    <t>E013-381</t>
  </si>
  <si>
    <t>E013-382</t>
  </si>
  <si>
    <t>E013-383</t>
  </si>
  <si>
    <t>E013-387</t>
  </si>
  <si>
    <t>E013-390</t>
  </si>
  <si>
    <t>E013-391</t>
  </si>
  <si>
    <t>E013-392</t>
  </si>
  <si>
    <t>E013-393</t>
  </si>
  <si>
    <t>E013-394</t>
  </si>
  <si>
    <t>E013-395</t>
  </si>
  <si>
    <t>E013-396</t>
  </si>
  <si>
    <t>E013-397</t>
  </si>
  <si>
    <t>E013-398</t>
  </si>
  <si>
    <t>E013-400</t>
  </si>
  <si>
    <t>E014-001</t>
  </si>
  <si>
    <t>E014-002</t>
  </si>
  <si>
    <t>E014-006</t>
  </si>
  <si>
    <t>E014-007</t>
  </si>
  <si>
    <t>E014-010</t>
  </si>
  <si>
    <t>E014-011</t>
  </si>
  <si>
    <t>E014-012</t>
  </si>
  <si>
    <t>E014-015</t>
  </si>
  <si>
    <t>E014-017</t>
  </si>
  <si>
    <t>E014-018</t>
  </si>
  <si>
    <t>E014-019</t>
  </si>
  <si>
    <t>E014-022</t>
  </si>
  <si>
    <t>E014-025</t>
  </si>
  <si>
    <t>E014-026</t>
  </si>
  <si>
    <t>E014-027</t>
  </si>
  <si>
    <t>E014-031</t>
  </si>
  <si>
    <t>E014-033</t>
  </si>
  <si>
    <t>E014-034</t>
  </si>
  <si>
    <t>E014-035</t>
  </si>
  <si>
    <t>E014-036</t>
  </si>
  <si>
    <t>E014-037</t>
  </si>
  <si>
    <t>E014-038</t>
  </si>
  <si>
    <t>E014-039</t>
  </si>
  <si>
    <t>E014-040</t>
  </si>
  <si>
    <t>E014-041</t>
  </si>
  <si>
    <t>E014-042</t>
  </si>
  <si>
    <t>1/50 Dilution</t>
  </si>
  <si>
    <t>28-Sep-22 12:12:35 PM</t>
  </si>
  <si>
    <t>280922 384 plate 1.skax</t>
  </si>
  <si>
    <t>280922 384 plate 2.skax</t>
  </si>
  <si>
    <t>28-Sep-22 12:32:27 PM</t>
  </si>
  <si>
    <t>290922 384 plate 1.skax</t>
  </si>
  <si>
    <t>29-Sep-22 12:06:29 PM</t>
  </si>
  <si>
    <t>290922 384 plate 2.skax</t>
  </si>
  <si>
    <t>29-Sep-22 12:27:54 PM</t>
  </si>
  <si>
    <t>E014-045</t>
  </si>
  <si>
    <t>E014-046</t>
  </si>
  <si>
    <t>E014-047</t>
  </si>
  <si>
    <t>E014-048</t>
  </si>
  <si>
    <t>E014-049</t>
  </si>
  <si>
    <t>E014-050</t>
  </si>
  <si>
    <t>E014-051</t>
  </si>
  <si>
    <t>E014-052</t>
  </si>
  <si>
    <t>E014-053</t>
  </si>
  <si>
    <t>E014-055</t>
  </si>
  <si>
    <t>E014-056</t>
  </si>
  <si>
    <t>E014-057</t>
  </si>
  <si>
    <t>E014-058</t>
  </si>
  <si>
    <t>E014-059</t>
  </si>
  <si>
    <t>E014-060</t>
  </si>
  <si>
    <t>E014-061</t>
  </si>
  <si>
    <t>E014-062</t>
  </si>
  <si>
    <t>E014-063</t>
  </si>
  <si>
    <t>E014-064</t>
  </si>
  <si>
    <t>E014-065</t>
  </si>
  <si>
    <t>E014-066</t>
  </si>
  <si>
    <t>E014-067</t>
  </si>
  <si>
    <t>E014-073</t>
  </si>
  <si>
    <t>E014-075</t>
  </si>
  <si>
    <t>E014-077</t>
  </si>
  <si>
    <t>E014-079</t>
  </si>
  <si>
    <t>E014-080</t>
  </si>
  <si>
    <t>E014-083</t>
  </si>
  <si>
    <t>E014-086</t>
  </si>
  <si>
    <t>E014-089</t>
  </si>
  <si>
    <t>E014-091</t>
  </si>
  <si>
    <t>E014-094</t>
  </si>
  <si>
    <t>E014-096</t>
  </si>
  <si>
    <t>E014-097</t>
  </si>
  <si>
    <t>E014-098</t>
  </si>
  <si>
    <t>E014-099</t>
  </si>
  <si>
    <t>E014-100</t>
  </si>
  <si>
    <t>E014-101</t>
  </si>
  <si>
    <t>E014-102</t>
  </si>
  <si>
    <t>E014-104</t>
  </si>
  <si>
    <t>E014-108</t>
  </si>
  <si>
    <t>E014-110</t>
  </si>
  <si>
    <t>E014-112</t>
  </si>
  <si>
    <t>E014-113</t>
  </si>
  <si>
    <t>E014-115</t>
  </si>
  <si>
    <t>E014-116</t>
  </si>
  <si>
    <t>E014-119</t>
  </si>
  <si>
    <t>E014-120</t>
  </si>
  <si>
    <t>E014-121</t>
  </si>
  <si>
    <t>E014-125</t>
  </si>
  <si>
    <t>E014-129</t>
  </si>
  <si>
    <t>E014-131</t>
  </si>
  <si>
    <t>E014-132</t>
  </si>
  <si>
    <t>E014-133</t>
  </si>
  <si>
    <t>E014-135</t>
  </si>
  <si>
    <t>E014-136</t>
  </si>
  <si>
    <t>E014-137</t>
  </si>
  <si>
    <t>E014-138</t>
  </si>
  <si>
    <t>E014-140</t>
  </si>
  <si>
    <t>E014-141</t>
  </si>
  <si>
    <t>E014-142</t>
  </si>
  <si>
    <t>E014-143</t>
  </si>
  <si>
    <t>E014-144</t>
  </si>
  <si>
    <t>E014-145</t>
  </si>
  <si>
    <t>E014-149</t>
  </si>
  <si>
    <t>E014-150</t>
  </si>
  <si>
    <t>E014-153</t>
  </si>
  <si>
    <t>E014-154</t>
  </si>
  <si>
    <t>E014-155</t>
  </si>
  <si>
    <t>E014-156</t>
  </si>
  <si>
    <t>E014-158</t>
  </si>
  <si>
    <t>E014-159</t>
  </si>
  <si>
    <t>E014-161</t>
  </si>
  <si>
    <t>E014-162</t>
  </si>
  <si>
    <t>E014-163</t>
  </si>
  <si>
    <t>E014-164</t>
  </si>
  <si>
    <t>E014-165</t>
  </si>
  <si>
    <t>E014-169</t>
  </si>
  <si>
    <t>E014-170</t>
  </si>
  <si>
    <t>E014-171</t>
  </si>
  <si>
    <t>E014-172</t>
  </si>
  <si>
    <t>E014-173</t>
  </si>
  <si>
    <t>E014-174</t>
  </si>
  <si>
    <t>E014-175</t>
  </si>
  <si>
    <t>E014-177</t>
  </si>
  <si>
    <t>E014-178</t>
  </si>
  <si>
    <t>E014-179</t>
  </si>
  <si>
    <t>E014-180</t>
  </si>
  <si>
    <t>E014-181</t>
  </si>
  <si>
    <t>E014-182</t>
  </si>
  <si>
    <t>E014-184</t>
  </si>
  <si>
    <t>E014-186</t>
  </si>
  <si>
    <t>E014-187</t>
  </si>
  <si>
    <t>E014-188</t>
  </si>
  <si>
    <t>E014-190</t>
  </si>
  <si>
    <t>E014-191</t>
  </si>
  <si>
    <t>E014-194</t>
  </si>
  <si>
    <t>E014-196</t>
  </si>
  <si>
    <t>E014-197</t>
  </si>
  <si>
    <t>E014-199</t>
  </si>
  <si>
    <t>C003-161</t>
  </si>
  <si>
    <t>C003-162</t>
  </si>
  <si>
    <t>C003-163</t>
  </si>
  <si>
    <t>C003-164</t>
  </si>
  <si>
    <t>C003-165</t>
  </si>
  <si>
    <t>C003-166</t>
  </si>
  <si>
    <t>C003-167</t>
  </si>
  <si>
    <t>C003-168</t>
  </si>
  <si>
    <t>C003-169</t>
  </si>
  <si>
    <t>C003-170</t>
  </si>
  <si>
    <t>C003-171</t>
  </si>
  <si>
    <t>C003-172</t>
  </si>
  <si>
    <t>C003-173</t>
  </si>
  <si>
    <t>C003-174</t>
  </si>
  <si>
    <t>C003-175</t>
  </si>
  <si>
    <t>C003-176</t>
  </si>
  <si>
    <t>C003-177</t>
  </si>
  <si>
    <t>C003-178</t>
  </si>
  <si>
    <t>C003-179</t>
  </si>
  <si>
    <t>C003-180</t>
  </si>
  <si>
    <t>C003-181</t>
  </si>
  <si>
    <t>C003-182</t>
  </si>
  <si>
    <t>C003-183</t>
  </si>
  <si>
    <t>C003-184</t>
  </si>
  <si>
    <t>C003-185</t>
  </si>
  <si>
    <t>C003-186</t>
  </si>
  <si>
    <t>C003-187</t>
  </si>
  <si>
    <t>C003-188</t>
  </si>
  <si>
    <t>C003-189</t>
  </si>
  <si>
    <t>C003-190</t>
  </si>
  <si>
    <t>C003-191</t>
  </si>
  <si>
    <t>C003-192</t>
  </si>
  <si>
    <t>C003-193</t>
  </si>
  <si>
    <t>C003-194</t>
  </si>
  <si>
    <t>C003-195</t>
  </si>
  <si>
    <t>C003-196</t>
  </si>
  <si>
    <t>C003-197</t>
  </si>
  <si>
    <t>C003-198</t>
  </si>
  <si>
    <t>C003-199</t>
  </si>
  <si>
    <t>C003-200</t>
  </si>
  <si>
    <t>C003-201</t>
  </si>
  <si>
    <t>C003-202</t>
  </si>
  <si>
    <t>C003-203</t>
  </si>
  <si>
    <t>C003-204</t>
  </si>
  <si>
    <t>C003-205</t>
  </si>
  <si>
    <t>C003-206</t>
  </si>
  <si>
    <t>C003-208</t>
  </si>
  <si>
    <t>C003-209</t>
  </si>
  <si>
    <t>C003-210</t>
  </si>
  <si>
    <t>C003-211</t>
  </si>
  <si>
    <t>C003-212</t>
  </si>
  <si>
    <t>C003-213</t>
  </si>
  <si>
    <t>C003-214</t>
  </si>
  <si>
    <t>C003-215</t>
  </si>
  <si>
    <t>C003-216</t>
  </si>
  <si>
    <t>C003-217</t>
  </si>
  <si>
    <t>C003-218</t>
  </si>
  <si>
    <t>C003-219</t>
  </si>
  <si>
    <t>C003-220</t>
  </si>
  <si>
    <t>C003-221</t>
  </si>
  <si>
    <t>C003-222</t>
  </si>
  <si>
    <t>C003-223</t>
  </si>
  <si>
    <t>C003-224</t>
  </si>
  <si>
    <t>C003-225</t>
  </si>
  <si>
    <t>C003-226</t>
  </si>
  <si>
    <t>C003-228</t>
  </si>
  <si>
    <t>C003-229</t>
  </si>
  <si>
    <t>C003-230</t>
  </si>
  <si>
    <t>C003-371</t>
  </si>
  <si>
    <t>C003-372</t>
  </si>
  <si>
    <t>C003-373</t>
  </si>
  <si>
    <t>C003-374</t>
  </si>
  <si>
    <t>C003-375</t>
  </si>
  <si>
    <t>C003-376</t>
  </si>
  <si>
    <t>C003-377</t>
  </si>
  <si>
    <t>C003-378</t>
  </si>
  <si>
    <t>C003-379</t>
  </si>
  <si>
    <t>C003-380</t>
  </si>
  <si>
    <t>C003-381</t>
  </si>
  <si>
    <t>C003-382</t>
  </si>
  <si>
    <t>C003-383</t>
  </si>
  <si>
    <t>C003-384</t>
  </si>
  <si>
    <t>C003-385</t>
  </si>
  <si>
    <t>C003-386</t>
  </si>
  <si>
    <t>C003-387</t>
  </si>
  <si>
    <t>C003-388</t>
  </si>
  <si>
    <t>C003-389</t>
  </si>
  <si>
    <t>C007-301</t>
  </si>
  <si>
    <t>C007-302</t>
  </si>
  <si>
    <t>C007-303</t>
  </si>
  <si>
    <t>C007-305</t>
  </si>
  <si>
    <t>C007-306</t>
  </si>
  <si>
    <t>C007-307</t>
  </si>
  <si>
    <t>C007-308</t>
  </si>
  <si>
    <t>C007-309</t>
  </si>
  <si>
    <t>C007-310</t>
  </si>
  <si>
    <t>C007-311</t>
  </si>
  <si>
    <t>C007-312</t>
  </si>
  <si>
    <t>C007-313</t>
  </si>
  <si>
    <t>C007-314</t>
  </si>
  <si>
    <t>C007-315</t>
  </si>
  <si>
    <t>C007-316</t>
  </si>
  <si>
    <t>C007-317</t>
  </si>
  <si>
    <t>C007-318</t>
  </si>
  <si>
    <t>C007-319</t>
  </si>
  <si>
    <t>C007-320</t>
  </si>
  <si>
    <t>C007-321</t>
  </si>
  <si>
    <t>C007-322</t>
  </si>
  <si>
    <t>C007-323</t>
  </si>
  <si>
    <t>C007-324</t>
  </si>
  <si>
    <t>C007-325</t>
  </si>
  <si>
    <t>C007-326</t>
  </si>
  <si>
    <t>C007-327</t>
  </si>
  <si>
    <t>C007-330</t>
  </si>
  <si>
    <t>C007-331</t>
  </si>
  <si>
    <t>C007-332</t>
  </si>
  <si>
    <t>C007-333</t>
  </si>
  <si>
    <t>C007-334</t>
  </si>
  <si>
    <t>C007-335</t>
  </si>
  <si>
    <t>C007-336</t>
  </si>
  <si>
    <t>C007-337</t>
  </si>
  <si>
    <t>C007-338</t>
  </si>
  <si>
    <t>C007-339</t>
  </si>
  <si>
    <t>C007-340</t>
  </si>
  <si>
    <t>C007-341</t>
  </si>
  <si>
    <t>C007-342</t>
  </si>
  <si>
    <t>C007-343</t>
  </si>
  <si>
    <t>C007-344</t>
  </si>
  <si>
    <t>C007-345</t>
  </si>
  <si>
    <t>C007-346</t>
  </si>
  <si>
    <t>C007-347</t>
  </si>
  <si>
    <t>C007-348</t>
  </si>
  <si>
    <t>C007-349</t>
  </si>
  <si>
    <t>C007-350</t>
  </si>
  <si>
    <t>Seroconverted ???</t>
  </si>
  <si>
    <t>E033-001</t>
  </si>
  <si>
    <t>E033-002</t>
  </si>
  <si>
    <t>E033-003</t>
  </si>
  <si>
    <t>E033-004</t>
  </si>
  <si>
    <t>E033-005</t>
  </si>
  <si>
    <t>E033-006</t>
  </si>
  <si>
    <t>E033-007</t>
  </si>
  <si>
    <t>E033-008</t>
  </si>
  <si>
    <t>E033-009</t>
  </si>
  <si>
    <t>E033-010</t>
  </si>
  <si>
    <t>E033-011</t>
  </si>
  <si>
    <t>E033-012</t>
  </si>
  <si>
    <t>E033-013</t>
  </si>
  <si>
    <t>E033-014</t>
  </si>
  <si>
    <t>E033-015</t>
  </si>
  <si>
    <t>E033-017</t>
  </si>
  <si>
    <t>E033-018</t>
  </si>
  <si>
    <t>E033-019</t>
  </si>
  <si>
    <t>E033-020</t>
  </si>
  <si>
    <t>E033-021</t>
  </si>
  <si>
    <t>E033-022</t>
  </si>
  <si>
    <t>E033-023</t>
  </si>
  <si>
    <t>E033-024</t>
  </si>
  <si>
    <t>E033-025</t>
  </si>
  <si>
    <t>E033-027</t>
  </si>
  <si>
    <t>E033-028</t>
  </si>
  <si>
    <t>E033-029</t>
  </si>
  <si>
    <t>E033-030</t>
  </si>
  <si>
    <t>E033-032</t>
  </si>
  <si>
    <t>E033-033</t>
  </si>
  <si>
    <t>E033-034</t>
  </si>
  <si>
    <t>E033-035</t>
  </si>
  <si>
    <t>E033-036</t>
  </si>
  <si>
    <t>E033-037</t>
  </si>
  <si>
    <t>E033-038</t>
  </si>
  <si>
    <t>E033-039</t>
  </si>
  <si>
    <t>E033-040</t>
  </si>
  <si>
    <t>E033-041</t>
  </si>
  <si>
    <t>E033-042</t>
  </si>
  <si>
    <t>E033-043</t>
  </si>
  <si>
    <t>E033-044</t>
  </si>
  <si>
    <t>E033-045</t>
  </si>
  <si>
    <t>E033-046</t>
  </si>
  <si>
    <t>E033-047</t>
  </si>
  <si>
    <t>E033-048</t>
  </si>
  <si>
    <t>E033-049</t>
  </si>
  <si>
    <t>E033-050</t>
  </si>
  <si>
    <t>E033-051</t>
  </si>
  <si>
    <t>E033-052</t>
  </si>
  <si>
    <t>E033-053</t>
  </si>
  <si>
    <t>E033-054</t>
  </si>
  <si>
    <t>E033-055</t>
  </si>
  <si>
    <t>E033-056</t>
  </si>
  <si>
    <t>E033-057</t>
  </si>
  <si>
    <t>E033-058</t>
  </si>
  <si>
    <t>E033-059</t>
  </si>
  <si>
    <t>E033-060</t>
  </si>
  <si>
    <t>E033-061</t>
  </si>
  <si>
    <t>E033-062</t>
  </si>
  <si>
    <t>E033-063</t>
  </si>
  <si>
    <t>E033-064</t>
  </si>
  <si>
    <t>E033-066</t>
  </si>
  <si>
    <t>E033-078</t>
  </si>
  <si>
    <t>E033-083</t>
  </si>
  <si>
    <t>E033-085</t>
  </si>
  <si>
    <t>E033-098</t>
  </si>
  <si>
    <t>E033-099</t>
  </si>
  <si>
    <t>E033-102</t>
  </si>
  <si>
    <t>E033-103</t>
  </si>
  <si>
    <t>E033-109</t>
  </si>
  <si>
    <t>E033-113</t>
  </si>
  <si>
    <t>E033-137</t>
  </si>
  <si>
    <t>E033-140</t>
  </si>
  <si>
    <t>E034-001</t>
  </si>
  <si>
    <t>E034-002</t>
  </si>
  <si>
    <t>E034-003</t>
  </si>
  <si>
    <t>E034-004</t>
  </si>
  <si>
    <t>E034-005</t>
  </si>
  <si>
    <t>E034-006</t>
  </si>
  <si>
    <t>E034-007</t>
  </si>
  <si>
    <t>E034-008</t>
  </si>
  <si>
    <t>E034-009</t>
  </si>
  <si>
    <t>E034-011</t>
  </si>
  <si>
    <t>E034-012</t>
  </si>
  <si>
    <t>E034-013</t>
  </si>
  <si>
    <t>E034-014</t>
  </si>
  <si>
    <t>E034-015</t>
  </si>
  <si>
    <t>E034-016</t>
  </si>
  <si>
    <t>E034-017</t>
  </si>
  <si>
    <t>E034-018</t>
  </si>
  <si>
    <t>E034-019</t>
  </si>
  <si>
    <t>E034-020</t>
  </si>
  <si>
    <t>E034-021</t>
  </si>
  <si>
    <t>E034-022</t>
  </si>
  <si>
    <t>E034-023</t>
  </si>
  <si>
    <t>E034-024</t>
  </si>
  <si>
    <t>E034-025</t>
  </si>
  <si>
    <t>E034-026</t>
  </si>
  <si>
    <t>E034-027</t>
  </si>
  <si>
    <t>E034-028</t>
  </si>
  <si>
    <t>E034-029</t>
  </si>
  <si>
    <t>E034-030</t>
  </si>
  <si>
    <t>E034-031</t>
  </si>
  <si>
    <t>E034-032</t>
  </si>
  <si>
    <t>E034-033</t>
  </si>
  <si>
    <t>E034-034</t>
  </si>
  <si>
    <t>E034-035</t>
  </si>
  <si>
    <t>E034-036</t>
  </si>
  <si>
    <t>E034-037</t>
  </si>
  <si>
    <t>E034-039</t>
  </si>
  <si>
    <t>E034-040</t>
  </si>
  <si>
    <t>E034-041</t>
  </si>
  <si>
    <t>E034-042</t>
  </si>
  <si>
    <t>E034-043</t>
  </si>
  <si>
    <t>E034-044</t>
  </si>
  <si>
    <t>E034-045</t>
  </si>
  <si>
    <t>E034-046</t>
  </si>
  <si>
    <t>E034-047</t>
  </si>
  <si>
    <t>E034-048</t>
  </si>
  <si>
    <t>E034-049</t>
  </si>
  <si>
    <t>E034-050</t>
  </si>
  <si>
    <t>E034-051</t>
  </si>
  <si>
    <t>E034-052</t>
  </si>
  <si>
    <t>E034-054</t>
  </si>
  <si>
    <t>E034-055</t>
  </si>
  <si>
    <t>E034-056</t>
  </si>
  <si>
    <t>E034-057</t>
  </si>
  <si>
    <t>E034-058</t>
  </si>
  <si>
    <t>E034-059</t>
  </si>
  <si>
    <t>E034-060</t>
  </si>
  <si>
    <t>E034-062</t>
  </si>
  <si>
    <t>E034-063</t>
  </si>
  <si>
    <t>E034-065</t>
  </si>
  <si>
    <t>E034-066</t>
  </si>
  <si>
    <t>E034-067</t>
  </si>
  <si>
    <t>E034-068</t>
  </si>
  <si>
    <t>E034-069</t>
  </si>
  <si>
    <t>E034-071</t>
  </si>
  <si>
    <t>E034-072</t>
  </si>
  <si>
    <t>E034-073</t>
  </si>
  <si>
    <t>E034-074</t>
  </si>
  <si>
    <t>E034-077</t>
  </si>
  <si>
    <t>E034-078</t>
  </si>
  <si>
    <t>E034-079</t>
  </si>
  <si>
    <t>E034-080</t>
  </si>
  <si>
    <t>E034-082</t>
  </si>
  <si>
    <t>E034-083</t>
  </si>
  <si>
    <t>E034-084</t>
  </si>
  <si>
    <t>E034-085</t>
  </si>
  <si>
    <t>E034-086</t>
  </si>
  <si>
    <t>E034-088</t>
  </si>
  <si>
    <t>E034-089</t>
  </si>
  <si>
    <t>E034-090</t>
  </si>
  <si>
    <t>E034-091</t>
  </si>
  <si>
    <t>E034-092</t>
  </si>
  <si>
    <t>E034-093</t>
  </si>
  <si>
    <t>E034-094</t>
  </si>
  <si>
    <t>E034-095</t>
  </si>
  <si>
    <t>E034-096</t>
  </si>
  <si>
    <t>E034-097</t>
  </si>
  <si>
    <t>E034-098</t>
  </si>
  <si>
    <t>E034-099</t>
  </si>
  <si>
    <t>E034-100</t>
  </si>
  <si>
    <t>E034-101</t>
  </si>
  <si>
    <t>E034-102</t>
  </si>
  <si>
    <t>E034-103</t>
  </si>
  <si>
    <t>E034-104</t>
  </si>
  <si>
    <t>E034-105</t>
  </si>
  <si>
    <t>E034-106</t>
  </si>
  <si>
    <t>E034-107</t>
  </si>
  <si>
    <t>E034-108</t>
  </si>
  <si>
    <t>E034-109</t>
  </si>
  <si>
    <t>E034-110</t>
  </si>
  <si>
    <t>E034-111</t>
  </si>
  <si>
    <t>E034-112</t>
  </si>
  <si>
    <t>E034-113</t>
  </si>
  <si>
    <t>E034-114</t>
  </si>
  <si>
    <t>E034-115</t>
  </si>
  <si>
    <t>E034-116</t>
  </si>
  <si>
    <t>E034-117</t>
  </si>
  <si>
    <t>E034-118</t>
  </si>
  <si>
    <t>E034-119</t>
  </si>
  <si>
    <t>E034-120</t>
  </si>
  <si>
    <t>E034-121</t>
  </si>
  <si>
    <t>E034-122</t>
  </si>
  <si>
    <t>E034-123</t>
  </si>
  <si>
    <t>E034-124</t>
  </si>
  <si>
    <t>E034-127</t>
  </si>
  <si>
    <t>E034-128</t>
  </si>
  <si>
    <t>E034-129</t>
  </si>
  <si>
    <t>E034-130</t>
  </si>
  <si>
    <t>E034-131</t>
  </si>
  <si>
    <t>E034-132</t>
  </si>
  <si>
    <t>E034-133</t>
  </si>
  <si>
    <t>E034-134</t>
  </si>
  <si>
    <t>E034-135</t>
  </si>
  <si>
    <t>E034-136</t>
  </si>
  <si>
    <t>E034-137</t>
  </si>
  <si>
    <t>E034-138</t>
  </si>
  <si>
    <t>E034-139</t>
  </si>
  <si>
    <t>E034-140</t>
  </si>
  <si>
    <t>E034-141</t>
  </si>
  <si>
    <t>E034-142</t>
  </si>
  <si>
    <t>E034-149</t>
  </si>
  <si>
    <t>E034-151</t>
  </si>
  <si>
    <t>E034-175</t>
  </si>
  <si>
    <t>E034-178</t>
  </si>
  <si>
    <t>E034-179</t>
  </si>
  <si>
    <t>E034-190</t>
  </si>
  <si>
    <t>E034-191</t>
  </si>
  <si>
    <t>E034-197</t>
  </si>
  <si>
    <t>E034-218</t>
  </si>
  <si>
    <t>E034-219</t>
  </si>
  <si>
    <t>E034-220</t>
  </si>
  <si>
    <t>E034-231</t>
  </si>
  <si>
    <t>E034-233</t>
  </si>
  <si>
    <t>E034-235</t>
  </si>
  <si>
    <t>E034-247</t>
  </si>
  <si>
    <t>E034-253</t>
  </si>
  <si>
    <t>C003-207</t>
  </si>
  <si>
    <t>C003-227</t>
  </si>
  <si>
    <t>C003-390</t>
  </si>
  <si>
    <t>C007-304</t>
  </si>
  <si>
    <t>C007-328</t>
  </si>
  <si>
    <t>C007-329</t>
  </si>
  <si>
    <t>E033-016</t>
  </si>
  <si>
    <t>E033-026</t>
  </si>
  <si>
    <t>E033-065</t>
  </si>
  <si>
    <t>E033-067</t>
  </si>
  <si>
    <t>E033-068</t>
  </si>
  <si>
    <t>E033-069</t>
  </si>
  <si>
    <t>E033-070</t>
  </si>
  <si>
    <t>E033-071</t>
  </si>
  <si>
    <t>E033-072</t>
  </si>
  <si>
    <t>E033-073</t>
  </si>
  <si>
    <t>E033-074</t>
  </si>
  <si>
    <t>E033-075</t>
  </si>
  <si>
    <t>E033-076</t>
  </si>
  <si>
    <t>E033-077</t>
  </si>
  <si>
    <t>E033-079</t>
  </si>
  <si>
    <t>E033-080</t>
  </si>
  <si>
    <t>E033-081</t>
  </si>
  <si>
    <t>E033-082</t>
  </si>
  <si>
    <t>E033-084</t>
  </si>
  <si>
    <t>E033-086</t>
  </si>
  <si>
    <t>E033-087</t>
  </si>
  <si>
    <t>E033-088</t>
  </si>
  <si>
    <t>E033-089</t>
  </si>
  <si>
    <t>E033-090</t>
  </si>
  <si>
    <t>E033-091</t>
  </si>
  <si>
    <t>E033-092</t>
  </si>
  <si>
    <t>E033-093</t>
  </si>
  <si>
    <t>E033-094</t>
  </si>
  <si>
    <t>E033-095</t>
  </si>
  <si>
    <t>E033-096</t>
  </si>
  <si>
    <t>E033-097</t>
  </si>
  <si>
    <t>E033-100</t>
  </si>
  <si>
    <t>E033-101</t>
  </si>
  <si>
    <t>E033-104</t>
  </si>
  <si>
    <t>E033-105</t>
  </si>
  <si>
    <t>E033-106</t>
  </si>
  <si>
    <t>E033-107</t>
  </si>
  <si>
    <t>E033-108</t>
  </si>
  <si>
    <t>E033-110</t>
  </si>
  <si>
    <t>E033-111</t>
  </si>
  <si>
    <t>E033-112</t>
  </si>
  <si>
    <t>E033-114</t>
  </si>
  <si>
    <t>E033-115</t>
  </si>
  <si>
    <t>E033-116</t>
  </si>
  <si>
    <t>E033-117</t>
  </si>
  <si>
    <t>E033-118</t>
  </si>
  <si>
    <t>E033-119</t>
  </si>
  <si>
    <t>E033-120</t>
  </si>
  <si>
    <t>E033-121</t>
  </si>
  <si>
    <t>E033-122</t>
  </si>
  <si>
    <t>E033-123</t>
  </si>
  <si>
    <t>E033-124</t>
  </si>
  <si>
    <t>E033-125</t>
  </si>
  <si>
    <t>E033-126</t>
  </si>
  <si>
    <t>E033-127</t>
  </si>
  <si>
    <t>E033-128</t>
  </si>
  <si>
    <t>E033-129</t>
  </si>
  <si>
    <t>E033-130</t>
  </si>
  <si>
    <t>E033-131</t>
  </si>
  <si>
    <t>E033-132</t>
  </si>
  <si>
    <t>E033-133</t>
  </si>
  <si>
    <t>E033-134</t>
  </si>
  <si>
    <t>E033-135</t>
  </si>
  <si>
    <t>E033-136</t>
  </si>
  <si>
    <t>E033-138</t>
  </si>
  <si>
    <t>E033-139</t>
  </si>
  <si>
    <t>E033-141</t>
  </si>
  <si>
    <t>E033-142</t>
  </si>
  <si>
    <t>E033-143</t>
  </si>
  <si>
    <t>E033-144</t>
  </si>
  <si>
    <t>E033-145</t>
  </si>
  <si>
    <t>E033-146</t>
  </si>
  <si>
    <t>E033-147</t>
  </si>
  <si>
    <t>E033-148</t>
  </si>
  <si>
    <t>E033-149</t>
  </si>
  <si>
    <t>E033-150</t>
  </si>
  <si>
    <t>E033-151</t>
  </si>
  <si>
    <t>E033-152</t>
  </si>
  <si>
    <t>E033-153</t>
  </si>
  <si>
    <t>E033-154</t>
  </si>
  <si>
    <t>E033-155</t>
  </si>
  <si>
    <t>E033-156</t>
  </si>
  <si>
    <t>E033-157</t>
  </si>
  <si>
    <t>E033-158</t>
  </si>
  <si>
    <t>E033-159</t>
  </si>
  <si>
    <t>E033-160</t>
  </si>
  <si>
    <t>E033-161</t>
  </si>
  <si>
    <t>E033-162</t>
  </si>
  <si>
    <t>E033-163</t>
  </si>
  <si>
    <t>E033-164</t>
  </si>
  <si>
    <t>E033-165</t>
  </si>
  <si>
    <t>E033-166</t>
  </si>
  <si>
    <t>E033-167</t>
  </si>
  <si>
    <t>E033-168</t>
  </si>
  <si>
    <t>E033-169</t>
  </si>
  <si>
    <t>E033-170</t>
  </si>
  <si>
    <t>E033-171</t>
  </si>
  <si>
    <t>E033-172</t>
  </si>
  <si>
    <t>E033-173</t>
  </si>
  <si>
    <t>E033-174</t>
  </si>
  <si>
    <t>E033-175</t>
  </si>
  <si>
    <t>E033-176</t>
  </si>
  <si>
    <t>E033-177</t>
  </si>
  <si>
    <t>E033-185</t>
  </si>
  <si>
    <t>E033-186</t>
  </si>
  <si>
    <t>E033-187</t>
  </si>
  <si>
    <t>E033-189</t>
  </si>
  <si>
    <t>E033-190</t>
  </si>
  <si>
    <t>E033-191</t>
  </si>
  <si>
    <t>E033-192</t>
  </si>
  <si>
    <t>E033-193</t>
  </si>
  <si>
    <t>E033-194</t>
  </si>
  <si>
    <t>E033-195</t>
  </si>
  <si>
    <t>E033-196</t>
  </si>
  <si>
    <t>E033-197</t>
  </si>
  <si>
    <t>E033-198</t>
  </si>
  <si>
    <t>E033-199</t>
  </si>
  <si>
    <t>E033-200</t>
  </si>
  <si>
    <t>E033-201</t>
  </si>
  <si>
    <t>E033-202</t>
  </si>
  <si>
    <t>E033-203</t>
  </si>
  <si>
    <t>E033-204</t>
  </si>
  <si>
    <t>E033-205</t>
  </si>
  <si>
    <t>E033-206</t>
  </si>
  <si>
    <t>E033-207</t>
  </si>
  <si>
    <t>E033-208</t>
  </si>
  <si>
    <t>E033-209</t>
  </si>
  <si>
    <t>E033-210</t>
  </si>
  <si>
    <t>E033-211</t>
  </si>
  <si>
    <t>E033-212</t>
  </si>
  <si>
    <t>E033-213</t>
  </si>
  <si>
    <t>E033-214</t>
  </si>
  <si>
    <t>E033-215</t>
  </si>
  <si>
    <t>E033-216</t>
  </si>
  <si>
    <t>E033-217</t>
  </si>
  <si>
    <t>E034-010</t>
  </si>
  <si>
    <t>E034-038</t>
  </si>
  <si>
    <t>E034-053</t>
  </si>
  <si>
    <t>E034-061</t>
  </si>
  <si>
    <t>E034-064</t>
  </si>
  <si>
    <t>E034-070</t>
  </si>
  <si>
    <t>E034-075</t>
  </si>
  <si>
    <t>E034-076</t>
  </si>
  <si>
    <t>E034-081</t>
  </si>
  <si>
    <t>E034-125</t>
  </si>
  <si>
    <t>E034-126</t>
  </si>
  <si>
    <t>E034-147</t>
  </si>
  <si>
    <t>E034-148</t>
  </si>
  <si>
    <t>E034-150</t>
  </si>
  <si>
    <t>E034-152</t>
  </si>
  <si>
    <t>E034-153</t>
  </si>
  <si>
    <t>E034-154</t>
  </si>
  <si>
    <t>E034-155</t>
  </si>
  <si>
    <t>E034-156</t>
  </si>
  <si>
    <t>E034-157</t>
  </si>
  <si>
    <t>E034-158</t>
  </si>
  <si>
    <t>E034-159</t>
  </si>
  <si>
    <t>E034-160</t>
  </si>
  <si>
    <t>E034-161</t>
  </si>
  <si>
    <t>E034-162</t>
  </si>
  <si>
    <t>E034-163</t>
  </si>
  <si>
    <t>E034-164</t>
  </si>
  <si>
    <t>E034-165</t>
  </si>
  <si>
    <t>E034-166</t>
  </si>
  <si>
    <t>E034-167</t>
  </si>
  <si>
    <t>E034-168</t>
  </si>
  <si>
    <t>E034-169</t>
  </si>
  <si>
    <t>E034-170</t>
  </si>
  <si>
    <t>E034-171</t>
  </si>
  <si>
    <t>E034-172</t>
  </si>
  <si>
    <t>E034-173</t>
  </si>
  <si>
    <t>E034-174</t>
  </si>
  <si>
    <t>E034-176</t>
  </si>
  <si>
    <t>E034-177</t>
  </si>
  <si>
    <t>E034-180</t>
  </si>
  <si>
    <t>E034-181</t>
  </si>
  <si>
    <t>E034-182</t>
  </si>
  <si>
    <t>E034-183</t>
  </si>
  <si>
    <t>E034-184</t>
  </si>
  <si>
    <t>E034-185</t>
  </si>
  <si>
    <t>E034-186</t>
  </si>
  <si>
    <t>E034-188</t>
  </si>
  <si>
    <t>E034-189</t>
  </si>
  <si>
    <t>E034-192</t>
  </si>
  <si>
    <t>E034-193</t>
  </si>
  <si>
    <t>E034-194</t>
  </si>
  <si>
    <t>E034-195</t>
  </si>
  <si>
    <t>E034-196</t>
  </si>
  <si>
    <t>E034-198</t>
  </si>
  <si>
    <t>E034-199</t>
  </si>
  <si>
    <t>E034-200</t>
  </si>
  <si>
    <t>E034-201</t>
  </si>
  <si>
    <t>E034-202</t>
  </si>
  <si>
    <t>E034-203</t>
  </si>
  <si>
    <t>E034-204</t>
  </si>
  <si>
    <t>E034-205</t>
  </si>
  <si>
    <t>E034-206</t>
  </si>
  <si>
    <t>E034-207</t>
  </si>
  <si>
    <t>E034-208</t>
  </si>
  <si>
    <t>E034-209</t>
  </si>
  <si>
    <t>E034-210</t>
  </si>
  <si>
    <t>E034-211</t>
  </si>
  <si>
    <t>E034-212</t>
  </si>
  <si>
    <t>E034-213</t>
  </si>
  <si>
    <t>E034-214</t>
  </si>
  <si>
    <t>E034-215</t>
  </si>
  <si>
    <t>E034-216</t>
  </si>
  <si>
    <t>E034-217</t>
  </si>
  <si>
    <t>E034-223</t>
  </si>
  <si>
    <t>E034-224</t>
  </si>
  <si>
    <t>E034-225</t>
  </si>
  <si>
    <t>E034-226</t>
  </si>
  <si>
    <t>E034-227</t>
  </si>
  <si>
    <t>E034-228</t>
  </si>
  <si>
    <t>E034-229</t>
  </si>
  <si>
    <t>E034-230</t>
  </si>
  <si>
    <t>E034-232</t>
  </si>
  <si>
    <t>E034-234</t>
  </si>
  <si>
    <t>E034-236</t>
  </si>
  <si>
    <t>E034-237</t>
  </si>
  <si>
    <t>E034-238</t>
  </si>
  <si>
    <t>E034-239</t>
  </si>
  <si>
    <t>E034-240</t>
  </si>
  <si>
    <t>E034-241</t>
  </si>
  <si>
    <t>E034-242</t>
  </si>
  <si>
    <t>E034-243</t>
  </si>
  <si>
    <t>E034-244</t>
  </si>
  <si>
    <t>E034-245</t>
  </si>
  <si>
    <t>E034-246</t>
  </si>
  <si>
    <t>E034-248</t>
  </si>
  <si>
    <t>E034-249</t>
  </si>
  <si>
    <t>E034-250</t>
  </si>
  <si>
    <t>E034-251</t>
  </si>
  <si>
    <t>E034-252</t>
  </si>
  <si>
    <t>E033-031</t>
  </si>
  <si>
    <t>E034-087</t>
  </si>
  <si>
    <t>E034-143</t>
  </si>
  <si>
    <t>E034-144</t>
  </si>
  <si>
    <t>E034-145</t>
  </si>
  <si>
    <t>E034-222</t>
  </si>
  <si>
    <t>C002-302</t>
  </si>
  <si>
    <t>C002-303</t>
  </si>
  <si>
    <t>C002-304</t>
  </si>
  <si>
    <t>C002-305</t>
  </si>
  <si>
    <t>C002-306</t>
  </si>
  <si>
    <t>C002-307</t>
  </si>
  <si>
    <t>C002-309</t>
  </si>
  <si>
    <t>C002-310</t>
  </si>
  <si>
    <t>C002-312</t>
  </si>
  <si>
    <t>C002-316</t>
  </si>
  <si>
    <t>C002-317</t>
  </si>
  <si>
    <t>C002-318</t>
  </si>
  <si>
    <t>C002-319</t>
  </si>
  <si>
    <t>C005-091</t>
  </si>
  <si>
    <t>C005-093</t>
  </si>
  <si>
    <t>C005-094</t>
  </si>
  <si>
    <t>C005-096</t>
  </si>
  <si>
    <t>C005-097</t>
  </si>
  <si>
    <t>C005-098</t>
  </si>
  <si>
    <t>C005-099</t>
  </si>
  <si>
    <t>C005-100</t>
  </si>
  <si>
    <t>C005-101</t>
  </si>
  <si>
    <t>C005-102</t>
  </si>
  <si>
    <t>C005-103</t>
  </si>
  <si>
    <t>C005-104</t>
  </si>
  <si>
    <t>C005-105</t>
  </si>
  <si>
    <t>C005-106</t>
  </si>
  <si>
    <t>C005-107</t>
  </si>
  <si>
    <t>C005-108</t>
  </si>
  <si>
    <t>C005-109</t>
  </si>
  <si>
    <t>C005-111</t>
  </si>
  <si>
    <t>C005-112</t>
  </si>
  <si>
    <t>C005-113</t>
  </si>
  <si>
    <t>C005-114</t>
  </si>
  <si>
    <t>041022 384 plate 1.skax</t>
  </si>
  <si>
    <t>04-Oct-22 12:09:58 PM</t>
  </si>
  <si>
    <t>041022 384 plate 2.skax</t>
  </si>
  <si>
    <t>04-Oct-22 12:29:30 PM</t>
  </si>
  <si>
    <t>041022 384 plate 3.skax</t>
  </si>
  <si>
    <t>04-Oct-22 12:50:08 PM</t>
  </si>
  <si>
    <t>051022 384 plate 1.skax</t>
  </si>
  <si>
    <t>05-Oct-22 12:14:24 PM</t>
  </si>
  <si>
    <t>051022 384 plate 2.skax</t>
  </si>
  <si>
    <t>05-Oct-22 12:33:03 PM</t>
  </si>
  <si>
    <t>051022 384 plate 3.skax</t>
  </si>
  <si>
    <t>05-Oct-22 12:53:52 PM</t>
  </si>
  <si>
    <t>06-Oct-22 12:09:18 PM</t>
  </si>
  <si>
    <t>061022 384 plate 1.skax</t>
  </si>
  <si>
    <t>E035-122</t>
  </si>
  <si>
    <t>E035-124</t>
  </si>
  <si>
    <t>D28-Post vaccination visit</t>
  </si>
  <si>
    <t>E035-125</t>
  </si>
  <si>
    <t>E035-126</t>
  </si>
  <si>
    <t>E035-128</t>
  </si>
  <si>
    <t>E035-133</t>
  </si>
  <si>
    <t>E035-134</t>
  </si>
  <si>
    <t>E035-136</t>
  </si>
  <si>
    <t>E035-137</t>
  </si>
  <si>
    <t>E035-138</t>
  </si>
  <si>
    <t>E035-201</t>
  </si>
  <si>
    <t>E035-202</t>
  </si>
  <si>
    <t>E035-203</t>
  </si>
  <si>
    <t>E035-206</t>
  </si>
  <si>
    <t>E035-207</t>
  </si>
  <si>
    <t>E035-208</t>
  </si>
  <si>
    <t>E035-209</t>
  </si>
  <si>
    <t>E035-210</t>
  </si>
  <si>
    <t>E035-213</t>
  </si>
  <si>
    <t>E035-214</t>
  </si>
  <si>
    <t>E035-215</t>
  </si>
  <si>
    <t>E035-216</t>
  </si>
  <si>
    <t>E035-218</t>
  </si>
  <si>
    <t>E035-219</t>
  </si>
  <si>
    <t>E035-220</t>
  </si>
  <si>
    <t>E035-222</t>
  </si>
  <si>
    <t>E035-223</t>
  </si>
  <si>
    <t>E035-224</t>
  </si>
  <si>
    <t>E035-225</t>
  </si>
  <si>
    <t>E035-228</t>
  </si>
  <si>
    <t>E035-229</t>
  </si>
  <si>
    <t>E035-230</t>
  </si>
  <si>
    <t>E035-231</t>
  </si>
  <si>
    <t>E035-232</t>
  </si>
  <si>
    <t>E035-233</t>
  </si>
  <si>
    <t>E035-234</t>
  </si>
  <si>
    <t>E035-235</t>
  </si>
  <si>
    <t>E035-237</t>
  </si>
  <si>
    <t>E035-239</t>
  </si>
  <si>
    <t>E035-240</t>
  </si>
  <si>
    <t>E035-241</t>
  </si>
  <si>
    <t>E035-244</t>
  </si>
  <si>
    <t>E035-246</t>
  </si>
  <si>
    <t>E035-247</t>
  </si>
  <si>
    <t>E035-248</t>
  </si>
  <si>
    <t>E035-249</t>
  </si>
  <si>
    <t>E035-251</t>
  </si>
  <si>
    <t>E035-252</t>
  </si>
  <si>
    <t>E035-253</t>
  </si>
  <si>
    <t>E035-254</t>
  </si>
  <si>
    <t>E035-260</t>
  </si>
  <si>
    <t>E035-261</t>
  </si>
  <si>
    <t>E035-262</t>
  </si>
  <si>
    <t>E035-263</t>
  </si>
  <si>
    <t>E035-264</t>
  </si>
  <si>
    <t>E035-266</t>
  </si>
  <si>
    <t>E035-267</t>
  </si>
  <si>
    <t>E035-268</t>
  </si>
  <si>
    <t>E035-270</t>
  </si>
  <si>
    <t>E035-276</t>
  </si>
  <si>
    <t>E035-279</t>
  </si>
  <si>
    <t>E035-280</t>
  </si>
  <si>
    <t>E035-281</t>
  </si>
  <si>
    <t>E035-282</t>
  </si>
  <si>
    <t>C002-301</t>
  </si>
  <si>
    <t>C002-308</t>
  </si>
  <si>
    <t>C002-311</t>
  </si>
  <si>
    <t>C002-313</t>
  </si>
  <si>
    <t>C002-314</t>
  </si>
  <si>
    <t>C002-315</t>
  </si>
  <si>
    <t>C002-320</t>
  </si>
  <si>
    <t>C005-092</t>
  </si>
  <si>
    <t>C005-095</t>
  </si>
  <si>
    <t>C005-110</t>
  </si>
  <si>
    <t>C005-127</t>
  </si>
  <si>
    <t>C005-128</t>
  </si>
  <si>
    <t>C005-129</t>
  </si>
  <si>
    <t>C005-133</t>
  </si>
  <si>
    <t>C005-135</t>
  </si>
  <si>
    <t>C005-137</t>
  </si>
  <si>
    <t>C005-140</t>
  </si>
  <si>
    <t>C005-144</t>
  </si>
  <si>
    <t>C005-149</t>
  </si>
  <si>
    <t>C005-155</t>
  </si>
  <si>
    <t>C005-157</t>
  </si>
  <si>
    <t>C005-158</t>
  </si>
  <si>
    <t>C005-169</t>
  </si>
  <si>
    <t>C005-284</t>
  </si>
  <si>
    <t>C005-288</t>
  </si>
  <si>
    <t>C005-291</t>
  </si>
  <si>
    <t>C005-295</t>
  </si>
  <si>
    <t>C005-296</t>
  </si>
  <si>
    <t>C005-297</t>
  </si>
  <si>
    <t>C005-298</t>
  </si>
  <si>
    <t>C005-299</t>
  </si>
  <si>
    <t>C005-301</t>
  </si>
  <si>
    <t>C005-302</t>
  </si>
  <si>
    <t>C005-310</t>
  </si>
  <si>
    <t>C005-311</t>
  </si>
  <si>
    <t>C005-312</t>
  </si>
  <si>
    <t>C005-314</t>
  </si>
  <si>
    <t>C005-315</t>
  </si>
  <si>
    <t>C005-353</t>
  </si>
  <si>
    <t>C005-357</t>
  </si>
  <si>
    <t>C005-360</t>
  </si>
  <si>
    <t>C005-361</t>
  </si>
  <si>
    <t>C005-362</t>
  </si>
  <si>
    <t>C005-363</t>
  </si>
  <si>
    <t>C005-368</t>
  </si>
  <si>
    <t>C005-371</t>
  </si>
  <si>
    <t>C005-374</t>
  </si>
  <si>
    <t>C005-375</t>
  </si>
  <si>
    <t>C005-377</t>
  </si>
  <si>
    <t>C005-379</t>
  </si>
  <si>
    <t>C005-382</t>
  </si>
  <si>
    <t>C005-386</t>
  </si>
  <si>
    <t>C005-389</t>
  </si>
  <si>
    <t>C005-390</t>
  </si>
  <si>
    <t>C005-393</t>
  </si>
  <si>
    <t>C005-396</t>
  </si>
  <si>
    <t>C005-115</t>
  </si>
  <si>
    <t>C005-116</t>
  </si>
  <si>
    <t>C005-117</t>
  </si>
  <si>
    <t>C005-118</t>
  </si>
  <si>
    <t>C005-119</t>
  </si>
  <si>
    <t>C005-120</t>
  </si>
  <si>
    <t>C005-121</t>
  </si>
  <si>
    <t>C005-122</t>
  </si>
  <si>
    <t>C005-123</t>
  </si>
  <si>
    <t>C005-124</t>
  </si>
  <si>
    <t>C005-125</t>
  </si>
  <si>
    <t>C005-126</t>
  </si>
  <si>
    <t>C005-130</t>
  </si>
  <si>
    <t>C005-131</t>
  </si>
  <si>
    <t>C005-132</t>
  </si>
  <si>
    <t>C005-134</t>
  </si>
  <si>
    <t>C005-136</t>
  </si>
  <si>
    <t>C005-138</t>
  </si>
  <si>
    <t>C005-139</t>
  </si>
  <si>
    <t>C005-141</t>
  </si>
  <si>
    <t>C005-142</t>
  </si>
  <si>
    <t>C005-143</t>
  </si>
  <si>
    <t>C005-145</t>
  </si>
  <si>
    <t>C005-146</t>
  </si>
  <si>
    <t>C005-147</t>
  </si>
  <si>
    <t>C005-148</t>
  </si>
  <si>
    <t>C005-150</t>
  </si>
  <si>
    <t>C005-151</t>
  </si>
  <si>
    <t>C005-152</t>
  </si>
  <si>
    <t>C005-153</t>
  </si>
  <si>
    <t>C005-154</t>
  </si>
  <si>
    <t>C005-156</t>
  </si>
  <si>
    <t>C005-159</t>
  </si>
  <si>
    <t>C005-161</t>
  </si>
  <si>
    <t>C005-162</t>
  </si>
  <si>
    <t>C005-163</t>
  </si>
  <si>
    <t>C005-164</t>
  </si>
  <si>
    <t>C005-165</t>
  </si>
  <si>
    <t>C005-166</t>
  </si>
  <si>
    <t>C005-167</t>
  </si>
  <si>
    <t>C005-168</t>
  </si>
  <si>
    <t>C005-170</t>
  </si>
  <si>
    <t>C005-171</t>
  </si>
  <si>
    <t>C005-172</t>
  </si>
  <si>
    <t xml:space="preserve">D90 </t>
  </si>
  <si>
    <t>C005-173</t>
  </si>
  <si>
    <t>C005-174</t>
  </si>
  <si>
    <t>C005-175</t>
  </si>
  <si>
    <t>C005-176</t>
  </si>
  <si>
    <t>C005-177</t>
  </si>
  <si>
    <t>C005-178</t>
  </si>
  <si>
    <t>C005-289</t>
  </si>
  <si>
    <t>C005-290</t>
  </si>
  <si>
    <t>C005-292</t>
  </si>
  <si>
    <t>C005-294</t>
  </si>
  <si>
    <t>C005-300</t>
  </si>
  <si>
    <t>C005-304</t>
  </si>
  <si>
    <t>C005-305</t>
  </si>
  <si>
    <t>C005-306</t>
  </si>
  <si>
    <t>C005-308</t>
  </si>
  <si>
    <t>C005-309</t>
  </si>
  <si>
    <t>C005-313</t>
  </si>
  <si>
    <t>C005-316</t>
  </si>
  <si>
    <t>C005-317</t>
  </si>
  <si>
    <t>C005-319</t>
  </si>
  <si>
    <t>C005-320</t>
  </si>
  <si>
    <t>C005-351</t>
  </si>
  <si>
    <t>C005-352</t>
  </si>
  <si>
    <t>C005-354</t>
  </si>
  <si>
    <t>C005-355</t>
  </si>
  <si>
    <t>C005-356</t>
  </si>
  <si>
    <t>C005-358</t>
  </si>
  <si>
    <t>C005-364</t>
  </si>
  <si>
    <t>C005-365</t>
  </si>
  <si>
    <t>C005-366</t>
  </si>
  <si>
    <t>C005-367</t>
  </si>
  <si>
    <t>C005-369</t>
  </si>
  <si>
    <t>C005-370</t>
  </si>
  <si>
    <t>C005-372</t>
  </si>
  <si>
    <t>C005-373</t>
  </si>
  <si>
    <t>C005-376</t>
  </si>
  <si>
    <t>C005-378</t>
  </si>
  <si>
    <t>C005-380</t>
  </si>
  <si>
    <t>C005-381</t>
  </si>
  <si>
    <t>C005-383</t>
  </si>
  <si>
    <t>C005-384</t>
  </si>
  <si>
    <t>C005-385</t>
  </si>
  <si>
    <t>C005-387</t>
  </si>
  <si>
    <t>C005-388</t>
  </si>
  <si>
    <t>C005-391</t>
  </si>
  <si>
    <t>C005-392</t>
  </si>
  <si>
    <t>C005-394</t>
  </si>
  <si>
    <t>C005-395</t>
  </si>
  <si>
    <t>C005-397</t>
  </si>
  <si>
    <t>C005-399</t>
  </si>
  <si>
    <t>C005-400</t>
  </si>
  <si>
    <t>E035-001</t>
  </si>
  <si>
    <t>E035-002</t>
  </si>
  <si>
    <t>E035-003</t>
  </si>
  <si>
    <t>E035-004</t>
  </si>
  <si>
    <t>E035-005</t>
  </si>
  <si>
    <t>E035-006</t>
  </si>
  <si>
    <t>E035-007</t>
  </si>
  <si>
    <t>E035-008</t>
  </si>
  <si>
    <t>E035-009</t>
  </si>
  <si>
    <t>E035-010</t>
  </si>
  <si>
    <t>E035-011</t>
  </si>
  <si>
    <t>E035-013</t>
  </si>
  <si>
    <t>E035-014</t>
  </si>
  <si>
    <t>E035-015</t>
  </si>
  <si>
    <t>E035-016</t>
  </si>
  <si>
    <t>E035-017</t>
  </si>
  <si>
    <t>E035-018</t>
  </si>
  <si>
    <t>E035-019</t>
  </si>
  <si>
    <t>E035-021</t>
  </si>
  <si>
    <t>E035-022</t>
  </si>
  <si>
    <t>E035-023</t>
  </si>
  <si>
    <t>E035-027</t>
  </si>
  <si>
    <t>E035-028</t>
  </si>
  <si>
    <t>E035-030</t>
  </si>
  <si>
    <t>E035-031</t>
  </si>
  <si>
    <t>E035-032</t>
  </si>
  <si>
    <t>E035-033</t>
  </si>
  <si>
    <t>E035-034</t>
  </si>
  <si>
    <t>E035-036</t>
  </si>
  <si>
    <t>E035-037</t>
  </si>
  <si>
    <t>E035-038</t>
  </si>
  <si>
    <t>E035-039</t>
  </si>
  <si>
    <t>E035-040</t>
  </si>
  <si>
    <t>E035-041</t>
  </si>
  <si>
    <t>E035-042</t>
  </si>
  <si>
    <t>E035-043</t>
  </si>
  <si>
    <t>E035-046</t>
  </si>
  <si>
    <t>E035-047</t>
  </si>
  <si>
    <t>E035-048</t>
  </si>
  <si>
    <t>E035-049</t>
  </si>
  <si>
    <t>E035-050</t>
  </si>
  <si>
    <t>E035-051</t>
  </si>
  <si>
    <t>E035-052</t>
  </si>
  <si>
    <t>E035-053</t>
  </si>
  <si>
    <t>E035-054</t>
  </si>
  <si>
    <t>E035-055</t>
  </si>
  <si>
    <t>E035-056</t>
  </si>
  <si>
    <t>E035-057</t>
  </si>
  <si>
    <t>E035-058</t>
  </si>
  <si>
    <t>E035-059</t>
  </si>
  <si>
    <t>E035-060</t>
  </si>
  <si>
    <t>E035-063</t>
  </si>
  <si>
    <t>E035-064</t>
  </si>
  <si>
    <t>E035-065</t>
  </si>
  <si>
    <t>E035-067</t>
  </si>
  <si>
    <t>E035-068</t>
  </si>
  <si>
    <t>E035-070</t>
  </si>
  <si>
    <t>E035-071</t>
  </si>
  <si>
    <t>E035-072</t>
  </si>
  <si>
    <t>E035-073</t>
  </si>
  <si>
    <t>E035-074</t>
  </si>
  <si>
    <t>E035-075</t>
  </si>
  <si>
    <t>E035-076</t>
  </si>
  <si>
    <t>E035-077</t>
  </si>
  <si>
    <t>E035-079</t>
  </si>
  <si>
    <t>E035-080</t>
  </si>
  <si>
    <t>E035-082</t>
  </si>
  <si>
    <t>E035-084</t>
  </si>
  <si>
    <t>E035-086</t>
  </si>
  <si>
    <t>E035-089</t>
  </si>
  <si>
    <t>E035-090</t>
  </si>
  <si>
    <t>E035-092</t>
  </si>
  <si>
    <t>E035-094</t>
  </si>
  <si>
    <t>E035-095</t>
  </si>
  <si>
    <t>E035-097</t>
  </si>
  <si>
    <t>E035-098</t>
  </si>
  <si>
    <t>E035-100</t>
  </si>
  <si>
    <t>E035-101</t>
  </si>
  <si>
    <t>E035-102</t>
  </si>
  <si>
    <t>E035-104</t>
  </si>
  <si>
    <t>E035-105</t>
  </si>
  <si>
    <t>E035-106</t>
  </si>
  <si>
    <t>E035-109</t>
  </si>
  <si>
    <t>E035-110</t>
  </si>
  <si>
    <t>E035-114</t>
  </si>
  <si>
    <t>E035-115</t>
  </si>
  <si>
    <t>E035-117</t>
  </si>
  <si>
    <t>E035-121</t>
  </si>
  <si>
    <t>C005-160</t>
  </si>
  <si>
    <t>D28-Post vacc</t>
  </si>
  <si>
    <t>C005-303</t>
  </si>
  <si>
    <t>C005-307</t>
  </si>
  <si>
    <t>E035-083</t>
  </si>
  <si>
    <t>E035-087</t>
  </si>
  <si>
    <t>E035-088</t>
  </si>
  <si>
    <t>E035-091</t>
  </si>
  <si>
    <t>E035-093</t>
  </si>
  <si>
    <t>E035-096</t>
  </si>
  <si>
    <t>E035-099</t>
  </si>
  <si>
    <t>E035-103</t>
  </si>
  <si>
    <t>E035-107</t>
  </si>
  <si>
    <t>E035-108</t>
  </si>
  <si>
    <t>E035-111</t>
  </si>
  <si>
    <t>E035-113</t>
  </si>
  <si>
    <t>E035-116</t>
  </si>
  <si>
    <t>E035-119</t>
  </si>
  <si>
    <t>E035-127</t>
  </si>
  <si>
    <t>E035-140</t>
  </si>
  <si>
    <t>E035-212</t>
  </si>
  <si>
    <t>E035-221</t>
  </si>
  <si>
    <t>E035-238</t>
  </si>
  <si>
    <t>E035-242</t>
  </si>
  <si>
    <t>C005-318</t>
  </si>
  <si>
    <t>D00</t>
  </si>
  <si>
    <t>E035-255</t>
  </si>
  <si>
    <t>DV</t>
  </si>
  <si>
    <t>E035-257</t>
  </si>
  <si>
    <t>E035-265</t>
  </si>
  <si>
    <t>DV28</t>
  </si>
  <si>
    <t>E035-274</t>
  </si>
  <si>
    <t xml:space="preserve"> DV28</t>
  </si>
  <si>
    <t>E035-275</t>
  </si>
  <si>
    <t>DV28 Post vacc</t>
  </si>
  <si>
    <t>DV 28</t>
  </si>
  <si>
    <t>C005-293</t>
  </si>
  <si>
    <t>C005-359</t>
  </si>
  <si>
    <t>C005-398</t>
  </si>
  <si>
    <t>E035-012</t>
  </si>
  <si>
    <t>E035-020</t>
  </si>
  <si>
    <t>E035-024</t>
  </si>
  <si>
    <t>E035-025</t>
  </si>
  <si>
    <t>E035-026</t>
  </si>
  <si>
    <t>E035-029</t>
  </si>
  <si>
    <t>E035-035</t>
  </si>
  <si>
    <t>E035-044</t>
  </si>
  <si>
    <t>E035-045</t>
  </si>
  <si>
    <t>E035-061</t>
  </si>
  <si>
    <t>E035-062</t>
  </si>
  <si>
    <t>E035-066</t>
  </si>
  <si>
    <t>E035-069</t>
  </si>
  <si>
    <t>E035-078</t>
  </si>
  <si>
    <t>E035-081</t>
  </si>
  <si>
    <t>E035-085</t>
  </si>
  <si>
    <t>E035-112</t>
  </si>
  <si>
    <t>E035-118</t>
  </si>
  <si>
    <t>E035-120</t>
  </si>
  <si>
    <t>E035-123</t>
  </si>
  <si>
    <t>E035-129</t>
  </si>
  <si>
    <t>E035-130</t>
  </si>
  <si>
    <t>E035-131</t>
  </si>
  <si>
    <t>E035-132</t>
  </si>
  <si>
    <t>E035-135</t>
  </si>
  <si>
    <t>E035-139</t>
  </si>
  <si>
    <t>E035-204</t>
  </si>
  <si>
    <t>E035-205</t>
  </si>
  <si>
    <t>E035-211</t>
  </si>
  <si>
    <t>E035-217</t>
  </si>
  <si>
    <t>E035-226</t>
  </si>
  <si>
    <t>E035-227</t>
  </si>
  <si>
    <t>E035-236</t>
  </si>
  <si>
    <t>E035-243</t>
  </si>
  <si>
    <t>E035-245</t>
  </si>
  <si>
    <t>E035-250</t>
  </si>
  <si>
    <t>E035-256</t>
  </si>
  <si>
    <t>E035-258</t>
  </si>
  <si>
    <t>E035-259</t>
  </si>
  <si>
    <t>E035-269</t>
  </si>
  <si>
    <t>E035-271</t>
  </si>
  <si>
    <t>E035-272</t>
  </si>
  <si>
    <t>E035-273</t>
  </si>
  <si>
    <t>E035-277</t>
  </si>
  <si>
    <t>E035-278</t>
  </si>
  <si>
    <t>E035-283</t>
  </si>
  <si>
    <t>E035-284</t>
  </si>
  <si>
    <t>E035-285</t>
  </si>
  <si>
    <t>E035-286</t>
  </si>
  <si>
    <t>E026-001</t>
  </si>
  <si>
    <t>E026-002</t>
  </si>
  <si>
    <t>A003-001</t>
  </si>
  <si>
    <t>A003-007</t>
  </si>
  <si>
    <t>A003-018</t>
  </si>
  <si>
    <t>A003-019</t>
  </si>
  <si>
    <t>A003-020</t>
  </si>
  <si>
    <t>A003-029</t>
  </si>
  <si>
    <t>A003-039</t>
  </si>
  <si>
    <t>A003-042</t>
  </si>
  <si>
    <t>A003-043</t>
  </si>
  <si>
    <t>A003-045</t>
  </si>
  <si>
    <t>A003-049</t>
  </si>
  <si>
    <t>A003-050</t>
  </si>
  <si>
    <t>A003-051</t>
  </si>
  <si>
    <t>A003-052</t>
  </si>
  <si>
    <t>A003-059</t>
  </si>
  <si>
    <t>A003-067</t>
  </si>
  <si>
    <t>A003-068</t>
  </si>
  <si>
    <t>A003-069</t>
  </si>
  <si>
    <t>A003-076</t>
  </si>
  <si>
    <t>A003-078</t>
  </si>
  <si>
    <t>A003-079</t>
  </si>
  <si>
    <t>A003-080</t>
  </si>
  <si>
    <t>A003-081</t>
  </si>
  <si>
    <t>A003-082</t>
  </si>
  <si>
    <t>A003-084</t>
  </si>
  <si>
    <t>A003-085</t>
  </si>
  <si>
    <t>A003-086</t>
  </si>
  <si>
    <t>A003-091</t>
  </si>
  <si>
    <t>A003-094</t>
  </si>
  <si>
    <t>A003-096</t>
  </si>
  <si>
    <t>A003-201</t>
  </si>
  <si>
    <t>A003-204</t>
  </si>
  <si>
    <t>A003-205</t>
  </si>
  <si>
    <t>A003-206</t>
  </si>
  <si>
    <t>A003-209</t>
  </si>
  <si>
    <t>A003-212</t>
  </si>
  <si>
    <t>A003-213</t>
  </si>
  <si>
    <t>A003-218</t>
  </si>
  <si>
    <t>A003-219</t>
  </si>
  <si>
    <t>A003-220</t>
  </si>
  <si>
    <t>A003-221</t>
  </si>
  <si>
    <t>A003-222</t>
  </si>
  <si>
    <t>A003-223</t>
  </si>
  <si>
    <t>A003-224</t>
  </si>
  <si>
    <t>A003-225</t>
  </si>
  <si>
    <t>A003-240</t>
  </si>
  <si>
    <t>A003-245</t>
  </si>
  <si>
    <t>A003-246</t>
  </si>
  <si>
    <t>A003-250</t>
  </si>
  <si>
    <t>A003-254</t>
  </si>
  <si>
    <t>A003-255</t>
  </si>
  <si>
    <t>A003-256</t>
  </si>
  <si>
    <t>A003-258</t>
  </si>
  <si>
    <t>A003-259</t>
  </si>
  <si>
    <t>A003-260</t>
  </si>
  <si>
    <t>A003-261</t>
  </si>
  <si>
    <t>A003-263</t>
  </si>
  <si>
    <t>A003-264</t>
  </si>
  <si>
    <t>A003-265</t>
  </si>
  <si>
    <t>A003-266</t>
  </si>
  <si>
    <t>A003-267</t>
  </si>
  <si>
    <t>A003-270</t>
  </si>
  <si>
    <t>A003-271</t>
  </si>
  <si>
    <t>A003-272</t>
  </si>
  <si>
    <t>A003-273</t>
  </si>
  <si>
    <t>A003-274</t>
  </si>
  <si>
    <t>A003-275</t>
  </si>
  <si>
    <t>A003-276</t>
  </si>
  <si>
    <t>A003-278</t>
  </si>
  <si>
    <t>A003-279</t>
  </si>
  <si>
    <t>A003-280</t>
  </si>
  <si>
    <t>A003-281</t>
  </si>
  <si>
    <t>A003-282</t>
  </si>
  <si>
    <t>A003-283</t>
  </si>
  <si>
    <t>A003-284</t>
  </si>
  <si>
    <t>A003-285</t>
  </si>
  <si>
    <t>A003-286</t>
  </si>
  <si>
    <t>A003-288</t>
  </si>
  <si>
    <t>A003-289</t>
  </si>
  <si>
    <t>A003-290</t>
  </si>
  <si>
    <t>A003-291</t>
  </si>
  <si>
    <t>A003-292</t>
  </si>
  <si>
    <t>A003-294</t>
  </si>
  <si>
    <t>A003-295</t>
  </si>
  <si>
    <t>A003-296</t>
  </si>
  <si>
    <t>A003-297</t>
  </si>
  <si>
    <t>A003-298</t>
  </si>
  <si>
    <t>A003-299</t>
  </si>
  <si>
    <t>A003-301</t>
  </si>
  <si>
    <t>A003-302</t>
  </si>
  <si>
    <t>A003-303</t>
  </si>
  <si>
    <t>A003-304</t>
  </si>
  <si>
    <t>A003-305</t>
  </si>
  <si>
    <t>A003-306</t>
  </si>
  <si>
    <t>A003-308</t>
  </si>
  <si>
    <t>A003-309</t>
  </si>
  <si>
    <t>A003-310</t>
  </si>
  <si>
    <t>A003-311</t>
  </si>
  <si>
    <t>A003-312</t>
  </si>
  <si>
    <t>A003-313</t>
  </si>
  <si>
    <t>A003-314</t>
  </si>
  <si>
    <t>A003-315</t>
  </si>
  <si>
    <t>A003-323</t>
  </si>
  <si>
    <t>A003-324</t>
  </si>
  <si>
    <t>A003-325</t>
  </si>
  <si>
    <t>A003-326</t>
  </si>
  <si>
    <t>A003-327</t>
  </si>
  <si>
    <t>A003-328</t>
  </si>
  <si>
    <t>A003-329</t>
  </si>
  <si>
    <t>A003-330</t>
  </si>
  <si>
    <t>A003-332</t>
  </si>
  <si>
    <t>A003-333</t>
  </si>
  <si>
    <t>A003-335</t>
  </si>
  <si>
    <t>A003-336</t>
  </si>
  <si>
    <t>A003-337</t>
  </si>
  <si>
    <t>A003-338</t>
  </si>
  <si>
    <t>A003-339</t>
  </si>
  <si>
    <t>A003-340</t>
  </si>
  <si>
    <t>A003-343</t>
  </si>
  <si>
    <t>A003-344</t>
  </si>
  <si>
    <t>A003-345</t>
  </si>
  <si>
    <t>A003-346</t>
  </si>
  <si>
    <t>A003-347</t>
  </si>
  <si>
    <t>A003-348</t>
  </si>
  <si>
    <t>A003-349</t>
  </si>
  <si>
    <t>A003-351</t>
  </si>
  <si>
    <t>A003-353</t>
  </si>
  <si>
    <t>A003-354</t>
  </si>
  <si>
    <t>A003-356</t>
  </si>
  <si>
    <t>A003-357</t>
  </si>
  <si>
    <t>A003-358</t>
  </si>
  <si>
    <t>A003-359</t>
  </si>
  <si>
    <t>A006-001</t>
  </si>
  <si>
    <t>A006-002</t>
  </si>
  <si>
    <t>A006-003</t>
  </si>
  <si>
    <t>A006-004</t>
  </si>
  <si>
    <t>A006-007</t>
  </si>
  <si>
    <t>A006-008</t>
  </si>
  <si>
    <t>A006-009</t>
  </si>
  <si>
    <t>A006-011</t>
  </si>
  <si>
    <t>A006-014</t>
  </si>
  <si>
    <t>A006-016</t>
  </si>
  <si>
    <t>A006-018</t>
  </si>
  <si>
    <t>A006-019</t>
  </si>
  <si>
    <t>A006-020</t>
  </si>
  <si>
    <t>A006-021</t>
  </si>
  <si>
    <t>A006-023</t>
  </si>
  <si>
    <t>A006-024</t>
  </si>
  <si>
    <t>A006-026</t>
  </si>
  <si>
    <t>A006-028</t>
  </si>
  <si>
    <t>A006-030</t>
  </si>
  <si>
    <t>A006-032</t>
  </si>
  <si>
    <t>A006-033</t>
  </si>
  <si>
    <t>A006-035</t>
  </si>
  <si>
    <t>A006-038</t>
  </si>
  <si>
    <t>A006-040</t>
  </si>
  <si>
    <t>A006-042</t>
  </si>
  <si>
    <t>A006-043</t>
  </si>
  <si>
    <t>A006-044</t>
  </si>
  <si>
    <t>A006-045</t>
  </si>
  <si>
    <t>A006-046</t>
  </si>
  <si>
    <t>A006-047</t>
  </si>
  <si>
    <t>A006-048</t>
  </si>
  <si>
    <t>A006-050</t>
  </si>
  <si>
    <t>A006-051</t>
  </si>
  <si>
    <t>A006-052</t>
  </si>
  <si>
    <t>A006-053</t>
  </si>
  <si>
    <t>A006-054</t>
  </si>
  <si>
    <t>A006-060</t>
  </si>
  <si>
    <t>A006-063</t>
  </si>
  <si>
    <t>A006-067</t>
  </si>
  <si>
    <t>A006-069</t>
  </si>
  <si>
    <t>A006-070</t>
  </si>
  <si>
    <t>A006-071</t>
  </si>
  <si>
    <t>A006-074</t>
  </si>
  <si>
    <t>A006-075</t>
  </si>
  <si>
    <t>A006-077</t>
  </si>
  <si>
    <t>A006-159</t>
  </si>
  <si>
    <t>A006-174</t>
  </si>
  <si>
    <t>A006-175</t>
  </si>
  <si>
    <t>A006-178</t>
  </si>
  <si>
    <t>A006-188</t>
  </si>
  <si>
    <t>A006-195</t>
  </si>
  <si>
    <t>A008-202</t>
  </si>
  <si>
    <t>A008-204</t>
  </si>
  <si>
    <t>A008-206</t>
  </si>
  <si>
    <t>A008-207</t>
  </si>
  <si>
    <t>A008-209</t>
  </si>
  <si>
    <t>A008-210</t>
  </si>
  <si>
    <t>A008-211</t>
  </si>
  <si>
    <t>A010-007</t>
  </si>
  <si>
    <t>A010-008</t>
  </si>
  <si>
    <t>A010-011</t>
  </si>
  <si>
    <t>A010-018</t>
  </si>
  <si>
    <t>A010-020</t>
  </si>
  <si>
    <t>A010-022</t>
  </si>
  <si>
    <t>A010-023</t>
  </si>
  <si>
    <t>A010-027</t>
  </si>
  <si>
    <t>A010-029</t>
  </si>
  <si>
    <t>A010-032</t>
  </si>
  <si>
    <t>A010-033</t>
  </si>
  <si>
    <t>A010-035</t>
  </si>
  <si>
    <t>A010-037</t>
  </si>
  <si>
    <t>A010-040</t>
  </si>
  <si>
    <t>A010-041</t>
  </si>
  <si>
    <t>A010-047</t>
  </si>
  <si>
    <t>A010-049</t>
  </si>
  <si>
    <t>A010-050</t>
  </si>
  <si>
    <t>A010-052</t>
  </si>
  <si>
    <t>A010-053</t>
  </si>
  <si>
    <t>A010-054</t>
  </si>
  <si>
    <t>A010-055</t>
  </si>
  <si>
    <t>A010-056</t>
  </si>
  <si>
    <t>A010-060</t>
  </si>
  <si>
    <t>A010-062</t>
  </si>
  <si>
    <t>A010-067</t>
  </si>
  <si>
    <t>A010-074</t>
  </si>
  <si>
    <t>A010-075</t>
  </si>
  <si>
    <t>A010-076</t>
  </si>
  <si>
    <t>A010-078</t>
  </si>
  <si>
    <t>A010-079</t>
  </si>
  <si>
    <t>A010-080</t>
  </si>
  <si>
    <t>A010-081</t>
  </si>
  <si>
    <t>A010-082</t>
  </si>
  <si>
    <t>A010-083</t>
  </si>
  <si>
    <t>A010-084</t>
  </si>
  <si>
    <t>A010-085</t>
  </si>
  <si>
    <t>A010-086</t>
  </si>
  <si>
    <t>A010-096</t>
  </si>
  <si>
    <t>A010-097</t>
  </si>
  <si>
    <t>A010-099</t>
  </si>
  <si>
    <t>A010-105</t>
  </si>
  <si>
    <t>A010-106</t>
  </si>
  <si>
    <t>A010-107</t>
  </si>
  <si>
    <t>A010-115</t>
  </si>
  <si>
    <t>A010-139</t>
  </si>
  <si>
    <t>A010-154</t>
  </si>
  <si>
    <t>A010-160</t>
  </si>
  <si>
    <t>A010-161</t>
  </si>
  <si>
    <t>A010-164</t>
  </si>
  <si>
    <t>A010-167</t>
  </si>
  <si>
    <t>A010-169</t>
  </si>
  <si>
    <t>A010-170</t>
  </si>
  <si>
    <t>A010-171</t>
  </si>
  <si>
    <t>A010-173</t>
  </si>
  <si>
    <t>A010-174</t>
  </si>
  <si>
    <t>A010-178</t>
  </si>
  <si>
    <t>A010-188</t>
  </si>
  <si>
    <t>A010-190</t>
  </si>
  <si>
    <t>A010-191</t>
  </si>
  <si>
    <t>A010-192</t>
  </si>
  <si>
    <t>A010-193</t>
  </si>
  <si>
    <t>A010-194</t>
  </si>
  <si>
    <t>A010-195</t>
  </si>
  <si>
    <t>A010-199</t>
  </si>
  <si>
    <t>A010-200</t>
  </si>
  <si>
    <t>A010-201</t>
  </si>
  <si>
    <t>A010-202</t>
  </si>
  <si>
    <t>A010-203</t>
  </si>
  <si>
    <t>A010-204</t>
  </si>
  <si>
    <t>A010-206</t>
  </si>
  <si>
    <t>A010-208</t>
  </si>
  <si>
    <t>A010-211</t>
  </si>
  <si>
    <t>A010-213</t>
  </si>
  <si>
    <t>A010-214</t>
  </si>
  <si>
    <t>A010-217</t>
  </si>
  <si>
    <t>A010-218</t>
  </si>
  <si>
    <t>A010-220</t>
  </si>
  <si>
    <t>A010-221</t>
  </si>
  <si>
    <t>A010-224</t>
  </si>
  <si>
    <t>A010-225</t>
  </si>
  <si>
    <t>A010-230</t>
  </si>
  <si>
    <t>A010-236</t>
  </si>
  <si>
    <t>A010-237</t>
  </si>
  <si>
    <t>A010-238</t>
  </si>
  <si>
    <t>A010-239</t>
  </si>
  <si>
    <t>A010-240</t>
  </si>
  <si>
    <t>A010-241</t>
  </si>
  <si>
    <t>A010-244</t>
  </si>
  <si>
    <t>A010-246</t>
  </si>
  <si>
    <t>A010-256</t>
  </si>
  <si>
    <t>A010-260</t>
  </si>
  <si>
    <t>A010-261</t>
  </si>
  <si>
    <t>A010-264</t>
  </si>
  <si>
    <t>A010-265</t>
  </si>
  <si>
    <t>A010-268</t>
  </si>
  <si>
    <t>A010-271</t>
  </si>
  <si>
    <t>A010-274</t>
  </si>
  <si>
    <t>A010-276</t>
  </si>
  <si>
    <t>A010-277</t>
  </si>
  <si>
    <t>A010-283</t>
  </si>
  <si>
    <t>A010-290</t>
  </si>
  <si>
    <t>A010-291</t>
  </si>
  <si>
    <t>A010-292</t>
  </si>
  <si>
    <t>A010-293</t>
  </si>
  <si>
    <t>A010-295</t>
  </si>
  <si>
    <t>A010-299</t>
  </si>
  <si>
    <t>A010-300</t>
  </si>
  <si>
    <t>A010-309</t>
  </si>
  <si>
    <t>A010-310</t>
  </si>
  <si>
    <t>A010-311</t>
  </si>
  <si>
    <t>A010-313</t>
  </si>
  <si>
    <t>A010-315</t>
  </si>
  <si>
    <t>A010-316</t>
  </si>
  <si>
    <t>A010-318</t>
  </si>
  <si>
    <t>A010-324</t>
  </si>
  <si>
    <t>A010-325</t>
  </si>
  <si>
    <t>A010-326</t>
  </si>
  <si>
    <t>A010-332</t>
  </si>
  <si>
    <t>A010-336</t>
  </si>
  <si>
    <t>A010-344</t>
  </si>
  <si>
    <t>A010-345</t>
  </si>
  <si>
    <t>A010-347</t>
  </si>
  <si>
    <t>A010-349</t>
  </si>
  <si>
    <t>A010-354</t>
  </si>
  <si>
    <t>A010-357</t>
  </si>
  <si>
    <t>A010-359</t>
  </si>
  <si>
    <t>A010-362</t>
  </si>
  <si>
    <t>A010-363</t>
  </si>
  <si>
    <t>A010-364</t>
  </si>
  <si>
    <t>A010-365</t>
  </si>
  <si>
    <t>A010-367</t>
  </si>
  <si>
    <t>A010-368</t>
  </si>
  <si>
    <t>A010-369</t>
  </si>
  <si>
    <t>A010-370</t>
  </si>
  <si>
    <t>A010-373</t>
  </si>
  <si>
    <t>A010-375</t>
  </si>
  <si>
    <t>A010-376</t>
  </si>
  <si>
    <t>A010-382</t>
  </si>
  <si>
    <t>A010-383</t>
  </si>
  <si>
    <t>A010-384</t>
  </si>
  <si>
    <t>A010-386</t>
  </si>
  <si>
    <t>A010-387</t>
  </si>
  <si>
    <t>A010-391</t>
  </si>
  <si>
    <t>A011-003</t>
  </si>
  <si>
    <t>A011-008</t>
  </si>
  <si>
    <t>A011-015</t>
  </si>
  <si>
    <t>A011-024</t>
  </si>
  <si>
    <t>A011-034</t>
  </si>
  <si>
    <t>A011-035</t>
  </si>
  <si>
    <t>A011-037</t>
  </si>
  <si>
    <t>A011-039</t>
  </si>
  <si>
    <t>A011-046</t>
  </si>
  <si>
    <t>A011-050</t>
  </si>
  <si>
    <t>A011-057</t>
  </si>
  <si>
    <t>A011-058</t>
  </si>
  <si>
    <t>A011-066</t>
  </si>
  <si>
    <t>A011-067</t>
  </si>
  <si>
    <t>A011-068</t>
  </si>
  <si>
    <t>A011-069</t>
  </si>
  <si>
    <t>A011-073</t>
  </si>
  <si>
    <t>A011-074</t>
  </si>
  <si>
    <t>A011-078</t>
  </si>
  <si>
    <t>A011-080</t>
  </si>
  <si>
    <t>A011-081</t>
  </si>
  <si>
    <t>A011-083</t>
  </si>
  <si>
    <t>A011-093</t>
  </si>
  <si>
    <t>A011-204</t>
  </si>
  <si>
    <t>A011-205</t>
  </si>
  <si>
    <t>A011-208</t>
  </si>
  <si>
    <t>A011-211</t>
  </si>
  <si>
    <t>A003-002</t>
  </si>
  <si>
    <t>A011-226</t>
  </si>
  <si>
    <t>A011-233</t>
  </si>
  <si>
    <t>A003-003</t>
  </si>
  <si>
    <t>A011-234</t>
  </si>
  <si>
    <t>A003-004</t>
  </si>
  <si>
    <t>A011-235</t>
  </si>
  <si>
    <t>A011-238</t>
  </si>
  <si>
    <t>A003-005</t>
  </si>
  <si>
    <t>A011-239</t>
  </si>
  <si>
    <t>A003-006</t>
  </si>
  <si>
    <t>A011-240</t>
  </si>
  <si>
    <t>A003-008</t>
  </si>
  <si>
    <t>A011-241</t>
  </si>
  <si>
    <t>A003-009</t>
  </si>
  <si>
    <t>A011-242</t>
  </si>
  <si>
    <t>A003-010</t>
  </si>
  <si>
    <t>A011-243</t>
  </si>
  <si>
    <t>A003-011</t>
  </si>
  <si>
    <t>A011-244</t>
  </si>
  <si>
    <t>A003-012</t>
  </si>
  <si>
    <t>A011-245</t>
  </si>
  <si>
    <t>A003-013</t>
  </si>
  <si>
    <t>A011-246</t>
  </si>
  <si>
    <t>A003-014</t>
  </si>
  <si>
    <t>A011-247</t>
  </si>
  <si>
    <t>A003-016</t>
  </si>
  <si>
    <t>A011-248</t>
  </si>
  <si>
    <t>A003-017</t>
  </si>
  <si>
    <t>A011-249</t>
  </si>
  <si>
    <t>A003-021</t>
  </si>
  <si>
    <t>A011-251</t>
  </si>
  <si>
    <t>A003-022</t>
  </si>
  <si>
    <t>A011-252</t>
  </si>
  <si>
    <t>A003-023</t>
  </si>
  <si>
    <t>A011-253</t>
  </si>
  <si>
    <t>A003-024</t>
  </si>
  <si>
    <t>A011-254</t>
  </si>
  <si>
    <t>A003-025</t>
  </si>
  <si>
    <t>A011-258</t>
  </si>
  <si>
    <t>A003-026</t>
  </si>
  <si>
    <t>A011-259</t>
  </si>
  <si>
    <t>A003-027</t>
  </si>
  <si>
    <t>A011-263</t>
  </si>
  <si>
    <t>A003-030</t>
  </si>
  <si>
    <t>A011-264</t>
  </si>
  <si>
    <t>A003-031</t>
  </si>
  <si>
    <t>A011-265</t>
  </si>
  <si>
    <t>A003-032</t>
  </si>
  <si>
    <t>A011-266</t>
  </si>
  <si>
    <t>A003-033</t>
  </si>
  <si>
    <t>A011-267</t>
  </si>
  <si>
    <t>A003-034</t>
  </si>
  <si>
    <t>A011-268</t>
  </si>
  <si>
    <t>A003-036</t>
  </si>
  <si>
    <t>A003-037</t>
  </si>
  <si>
    <t>A003-038</t>
  </si>
  <si>
    <t>A003-040</t>
  </si>
  <si>
    <t>A003-041</t>
  </si>
  <si>
    <t>A003-048</t>
  </si>
  <si>
    <t>A003-053</t>
  </si>
  <si>
    <t>A003-054</t>
  </si>
  <si>
    <t>A003-055</t>
  </si>
  <si>
    <t>A003-056</t>
  </si>
  <si>
    <t>A003-057</t>
  </si>
  <si>
    <t>A003-058</t>
  </si>
  <si>
    <t>A003-060</t>
  </si>
  <si>
    <t>A003-064</t>
  </si>
  <si>
    <t>A003-065</t>
  </si>
  <si>
    <t>A003-066</t>
  </si>
  <si>
    <t>A003-073</t>
  </si>
  <si>
    <t>A003-074</t>
  </si>
  <si>
    <t>A003-075</t>
  </si>
  <si>
    <t>A003-077</t>
  </si>
  <si>
    <t>A003-083</t>
  </si>
  <si>
    <t>A003-087</t>
  </si>
  <si>
    <t>A003-088</t>
  </si>
  <si>
    <t>A003-089</t>
  </si>
  <si>
    <t>A003-090</t>
  </si>
  <si>
    <t>A003-092</t>
  </si>
  <si>
    <t>A003-093</t>
  </si>
  <si>
    <t>A003-095</t>
  </si>
  <si>
    <t>A003-097</t>
  </si>
  <si>
    <t>A003-202</t>
  </si>
  <si>
    <t>A003-207</t>
  </si>
  <si>
    <t>A003-208</t>
  </si>
  <si>
    <t>A003-210</t>
  </si>
  <si>
    <t>A003-211</t>
  </si>
  <si>
    <t>A003-214</t>
  </si>
  <si>
    <t>A003-215</t>
  </si>
  <si>
    <t>A003-216</t>
  </si>
  <si>
    <t>A003-217</t>
  </si>
  <si>
    <t>A003-226</t>
  </si>
  <si>
    <t>A003-227</t>
  </si>
  <si>
    <t>A003-228</t>
  </si>
  <si>
    <t>A003-229</t>
  </si>
  <si>
    <t>A003-230</t>
  </si>
  <si>
    <t>A003-231</t>
  </si>
  <si>
    <t>A003-232</t>
  </si>
  <si>
    <t>A003-233</t>
  </si>
  <si>
    <t>A003-234</t>
  </si>
  <si>
    <t>A003-235</t>
  </si>
  <si>
    <t>A003-236</t>
  </si>
  <si>
    <t>A003-237</t>
  </si>
  <si>
    <t>A003-238</t>
  </si>
  <si>
    <t>A003-239</t>
  </si>
  <si>
    <t>A003-247</t>
  </si>
  <si>
    <t>A003-248</t>
  </si>
  <si>
    <t>A003-249</t>
  </si>
  <si>
    <t>A003-251</t>
  </si>
  <si>
    <t>A003-252</t>
  </si>
  <si>
    <t>A003-253</t>
  </si>
  <si>
    <t>A003-257</t>
  </si>
  <si>
    <t>A003-262</t>
  </si>
  <si>
    <t>A003-268</t>
  </si>
  <si>
    <t>A003-269</t>
  </si>
  <si>
    <t>A003-277</t>
  </si>
  <si>
    <t>A003-287</t>
  </si>
  <si>
    <t>A003-300</t>
  </si>
  <si>
    <t>A003-307</t>
  </si>
  <si>
    <t>A003-316</t>
  </si>
  <si>
    <t>A003-317</t>
  </si>
  <si>
    <t>A003-318</t>
  </si>
  <si>
    <t>A003-319</t>
  </si>
  <si>
    <t>A003-320</t>
  </si>
  <si>
    <t>A003-321</t>
  </si>
  <si>
    <t>A003-322</t>
  </si>
  <si>
    <t>A003-331</t>
  </si>
  <si>
    <t>A003-334</t>
  </si>
  <si>
    <t>A003-341</t>
  </si>
  <si>
    <t>A003-342</t>
  </si>
  <si>
    <t>A003-350</t>
  </si>
  <si>
    <t>A003-352</t>
  </si>
  <si>
    <t>A003-355</t>
  </si>
  <si>
    <t>A003-360</t>
  </si>
  <si>
    <t>A006-017</t>
  </si>
  <si>
    <t>A006-025</t>
  </si>
  <si>
    <t>A006-036</t>
  </si>
  <si>
    <t>A006-061</t>
  </si>
  <si>
    <t>A006-062</t>
  </si>
  <si>
    <t>A006-065</t>
  </si>
  <si>
    <t>A006-066</t>
  </si>
  <si>
    <t>A006-072</t>
  </si>
  <si>
    <t>A006-083</t>
  </si>
  <si>
    <t>A006-084</t>
  </si>
  <si>
    <t>A006-087</t>
  </si>
  <si>
    <t>A006-088</t>
  </si>
  <si>
    <t>A006-089</t>
  </si>
  <si>
    <t>A006-090</t>
  </si>
  <si>
    <t>A006-091</t>
  </si>
  <si>
    <t>A006-092</t>
  </si>
  <si>
    <t>A006-093</t>
  </si>
  <si>
    <t>A006-094</t>
  </si>
  <si>
    <t>A006-095</t>
  </si>
  <si>
    <t>A006-096</t>
  </si>
  <si>
    <t>A006-097</t>
  </si>
  <si>
    <t>A006-098</t>
  </si>
  <si>
    <t>A006-099</t>
  </si>
  <si>
    <t>A006-101</t>
  </si>
  <si>
    <t>A006-102</t>
  </si>
  <si>
    <t>A006-103</t>
  </si>
  <si>
    <t>A006-104</t>
  </si>
  <si>
    <t>A006-106</t>
  </si>
  <si>
    <t>A006-107</t>
  </si>
  <si>
    <t>A006-108</t>
  </si>
  <si>
    <t>A006-109</t>
  </si>
  <si>
    <t>A006-111</t>
  </si>
  <si>
    <t>A006-112</t>
  </si>
  <si>
    <t>A006-113</t>
  </si>
  <si>
    <t>A006-114</t>
  </si>
  <si>
    <t>A006-115</t>
  </si>
  <si>
    <t>A006-116</t>
  </si>
  <si>
    <t>A006-117</t>
  </si>
  <si>
    <t>A006-118</t>
  </si>
  <si>
    <t>A006-119</t>
  </si>
  <si>
    <t>A006-120</t>
  </si>
  <si>
    <t>A006-121</t>
  </si>
  <si>
    <t>A006-122</t>
  </si>
  <si>
    <t>A006-123</t>
  </si>
  <si>
    <t>A006-124</t>
  </si>
  <si>
    <t>A006-125</t>
  </si>
  <si>
    <t>A006-126</t>
  </si>
  <si>
    <t>A006-127</t>
  </si>
  <si>
    <t>A006-129</t>
  </si>
  <si>
    <t>A006-130</t>
  </si>
  <si>
    <t>A006-131</t>
  </si>
  <si>
    <t>A006-132</t>
  </si>
  <si>
    <t>A006-133</t>
  </si>
  <si>
    <t>A006-134</t>
  </si>
  <si>
    <t>A006-135</t>
  </si>
  <si>
    <t>A006-136</t>
  </si>
  <si>
    <t>A006-137</t>
  </si>
  <si>
    <t>A006-138</t>
  </si>
  <si>
    <t>A006-139</t>
  </si>
  <si>
    <t>A006-140</t>
  </si>
  <si>
    <t>A006-141</t>
  </si>
  <si>
    <t>A006-142</t>
  </si>
  <si>
    <t>A006-143</t>
  </si>
  <si>
    <t>A006-144</t>
  </si>
  <si>
    <t>A006-145</t>
  </si>
  <si>
    <t>A006-146</t>
  </si>
  <si>
    <t>A006-147</t>
  </si>
  <si>
    <t>A006-148</t>
  </si>
  <si>
    <t>A006-149</t>
  </si>
  <si>
    <t>A006-150</t>
  </si>
  <si>
    <t>A006-151</t>
  </si>
  <si>
    <t>A006-152</t>
  </si>
  <si>
    <t>A006-153</t>
  </si>
  <si>
    <t>A006-154</t>
  </si>
  <si>
    <t>A006-155</t>
  </si>
  <si>
    <t>A006-156</t>
  </si>
  <si>
    <t>A006-157</t>
  </si>
  <si>
    <t>A006-158</t>
  </si>
  <si>
    <t>A006-160</t>
  </si>
  <si>
    <t>A006-161</t>
  </si>
  <si>
    <t>A006-162</t>
  </si>
  <si>
    <t>A006-163</t>
  </si>
  <si>
    <t>A006-164</t>
  </si>
  <si>
    <t>A006-165</t>
  </si>
  <si>
    <t>A006-166</t>
  </si>
  <si>
    <t>A006-167</t>
  </si>
  <si>
    <t>A006-168</t>
  </si>
  <si>
    <t>A006-169</t>
  </si>
  <si>
    <t>A006-170</t>
  </si>
  <si>
    <t>A006-171</t>
  </si>
  <si>
    <t>A006-172</t>
  </si>
  <si>
    <t>A006-173</t>
  </si>
  <si>
    <t>A006-176</t>
  </si>
  <si>
    <t>A006-177</t>
  </si>
  <si>
    <t>A006-179</t>
  </si>
  <si>
    <t>A006-181</t>
  </si>
  <si>
    <t>A006-182</t>
  </si>
  <si>
    <t>A006-183</t>
  </si>
  <si>
    <t>A006-184</t>
  </si>
  <si>
    <t>A006-185</t>
  </si>
  <si>
    <t>A006-186</t>
  </si>
  <si>
    <t>A006-189</t>
  </si>
  <si>
    <t>A006-190</t>
  </si>
  <si>
    <t>A006-191</t>
  </si>
  <si>
    <t>CPVTFC3SG0004</t>
  </si>
  <si>
    <t>CPVTFC3SG0002</t>
  </si>
  <si>
    <t>CPVTFC3SG0006</t>
  </si>
  <si>
    <t>CPVTFC3SG0021</t>
  </si>
  <si>
    <t>CPVTFC3SG0005</t>
  </si>
  <si>
    <t>CPVTFC3SG0007</t>
  </si>
  <si>
    <t>CPVTFC3SG0008</t>
  </si>
  <si>
    <t>CPVTFC3SG0009</t>
  </si>
  <si>
    <t>CPVTFC3SG0010</t>
  </si>
  <si>
    <t>CPVTFC3SG0012</t>
  </si>
  <si>
    <t>CPVTFC3SG0013</t>
  </si>
  <si>
    <t>CPVTFC3SG0014</t>
  </si>
  <si>
    <t>CPVTFC3SG0015</t>
  </si>
  <si>
    <t>CPVTFC3SG0016</t>
  </si>
  <si>
    <t>CPVTFC3SG0017</t>
  </si>
  <si>
    <t>CPVTFC3SG0018</t>
  </si>
  <si>
    <t>CPVTFC3SG0019</t>
  </si>
  <si>
    <t>CPVTFC3SG0020</t>
  </si>
  <si>
    <t>CPVTFC3SG0022</t>
  </si>
  <si>
    <t>CPVTFC3SG0023</t>
  </si>
  <si>
    <t>CPVTFC3SG0024</t>
  </si>
  <si>
    <t>CPVTFC3SG0025</t>
  </si>
  <si>
    <t>CPVTFC3SG0026</t>
  </si>
  <si>
    <t>CPVTFC3SG0027</t>
  </si>
  <si>
    <t>CPVTFC3SG0028</t>
  </si>
  <si>
    <t>CPVTFC3SG0029</t>
  </si>
  <si>
    <t>CPVTFC3SG0030</t>
  </si>
  <si>
    <t>CPVTFC3SG0031</t>
  </si>
  <si>
    <t>CPVTFC3SG0032</t>
  </si>
  <si>
    <t>CPVTFC3SG0033</t>
  </si>
  <si>
    <t>CPVTFC3SG0034</t>
  </si>
  <si>
    <t>CPVTFC3SG0035</t>
  </si>
  <si>
    <t>CPVTFC3SG0036</t>
  </si>
  <si>
    <t>CPVTFC3SG0037</t>
  </si>
  <si>
    <t>CPVTFC3SG0038</t>
  </si>
  <si>
    <t>CPVTFC3SG0039</t>
  </si>
  <si>
    <t>CPVTFC3SG0040</t>
  </si>
  <si>
    <t>CPVTFC3SG0041</t>
  </si>
  <si>
    <t>CPVTFC3SG0042</t>
  </si>
  <si>
    <t>CPVTFC3SG0043</t>
  </si>
  <si>
    <t>021122 384 plate 3.skax</t>
  </si>
  <si>
    <t>02-Nov-22 12:48:00 PM</t>
  </si>
  <si>
    <t>021122 384 plate 2.skax</t>
  </si>
  <si>
    <t>02-Nov-22 12:29:08 PM</t>
  </si>
  <si>
    <t>021122 384 plate 1.skax</t>
  </si>
  <si>
    <t>02-Nov-22 12:04:10 PM</t>
  </si>
  <si>
    <t>011122 384 plate 2.skax</t>
  </si>
  <si>
    <t>01-Nov-22 12:30:33 PM</t>
  </si>
  <si>
    <t>011122 384 plate 1.skax</t>
  </si>
  <si>
    <t>01-Nov-22 12:05:01 PM</t>
  </si>
  <si>
    <t>281022 384 plate 2.skax</t>
  </si>
  <si>
    <t>28-Oct-22 12:02:15 PM</t>
  </si>
  <si>
    <t>281022 384 plate 1.skax</t>
  </si>
  <si>
    <t>28-Oct-22 11:37:00 AM</t>
  </si>
  <si>
    <t>271022 384 plate 2.skax</t>
  </si>
  <si>
    <t>27-Oct-22 12:22:42 PM</t>
  </si>
  <si>
    <t>271022 384 plate 1.skax</t>
  </si>
  <si>
    <t>27-Oct-22 11:57:07 AM</t>
  </si>
  <si>
    <t>261022 plate 2.skax</t>
  </si>
  <si>
    <t>26-Oct-22 1:33:10 PM</t>
  </si>
  <si>
    <t>261022 plate 1.skax</t>
  </si>
  <si>
    <t>26-Oct-22 1:00:13 PM</t>
  </si>
  <si>
    <t>A011-256</t>
  </si>
  <si>
    <t>A011-260</t>
  </si>
  <si>
    <t>A011-261</t>
  </si>
  <si>
    <t>A011-262</t>
  </si>
  <si>
    <t>A011-277</t>
  </si>
  <si>
    <t>CPVTFC3SG0044</t>
  </si>
  <si>
    <t>A001-001</t>
  </si>
  <si>
    <t>A001-002</t>
  </si>
  <si>
    <t>A001-003</t>
  </si>
  <si>
    <t>A001-005</t>
  </si>
  <si>
    <t>A001-006</t>
  </si>
  <si>
    <t>A001-008</t>
  </si>
  <si>
    <t>A001-009</t>
  </si>
  <si>
    <t>A001-010</t>
  </si>
  <si>
    <t>A001-011</t>
  </si>
  <si>
    <t>A001-013</t>
  </si>
  <si>
    <t>A001-016</t>
  </si>
  <si>
    <t>A001-017</t>
  </si>
  <si>
    <t>1/400 Dilution Repeat</t>
  </si>
  <si>
    <t>041122 384 plate 1.skax</t>
  </si>
  <si>
    <t>04-Nov-22 1:30:13 PM</t>
  </si>
  <si>
    <t>041122 384 plate 2.skax</t>
  </si>
  <si>
    <t>04-Nov-22 1:48:45 PM</t>
  </si>
  <si>
    <t>A010-380</t>
  </si>
  <si>
    <t>A011-210</t>
  </si>
  <si>
    <t>A011-213</t>
  </si>
  <si>
    <t>A011-219</t>
  </si>
  <si>
    <t>A011-222</t>
  </si>
  <si>
    <t>A011-223</t>
  </si>
  <si>
    <t>A011-224</t>
  </si>
  <si>
    <t>A011-228</t>
  </si>
  <si>
    <t>A011-232</t>
  </si>
  <si>
    <t>A011-257</t>
  </si>
  <si>
    <t>A011-270</t>
  </si>
  <si>
    <t>A011-271</t>
  </si>
  <si>
    <t>A011-273</t>
  </si>
  <si>
    <t>A011-274</t>
  </si>
  <si>
    <t>A011-275</t>
  </si>
  <si>
    <t>A011-279</t>
  </si>
  <si>
    <t>A011-280</t>
  </si>
  <si>
    <t>A006-192</t>
  </si>
  <si>
    <t>A006-193</t>
  </si>
  <si>
    <t>A006-194</t>
  </si>
  <si>
    <t>A006-196</t>
  </si>
  <si>
    <t>A006-197</t>
  </si>
  <si>
    <t>A006-198</t>
  </si>
  <si>
    <t>A006-199</t>
  </si>
  <si>
    <t>A006-200</t>
  </si>
  <si>
    <t>A010-001</t>
  </si>
  <si>
    <t>A010-006</t>
  </si>
  <si>
    <t>A010-009</t>
  </si>
  <si>
    <t>A010-010</t>
  </si>
  <si>
    <t>A010-012</t>
  </si>
  <si>
    <t>A010-013</t>
  </si>
  <si>
    <t>A010-014</t>
  </si>
  <si>
    <t>A010-016</t>
  </si>
  <si>
    <t>A010-026</t>
  </si>
  <si>
    <t>A010-030</t>
  </si>
  <si>
    <t>A010-031</t>
  </si>
  <si>
    <t>A010-034</t>
  </si>
  <si>
    <t>A010-038</t>
  </si>
  <si>
    <t>A010-042</t>
  </si>
  <si>
    <t>A010-043</t>
  </si>
  <si>
    <t>A010-044</t>
  </si>
  <si>
    <t>A010-045</t>
  </si>
  <si>
    <t>A010-046</t>
  </si>
  <si>
    <t>A010-048</t>
  </si>
  <si>
    <t>A010-051</t>
  </si>
  <si>
    <t>A010-061</t>
  </si>
  <si>
    <t>A010-063</t>
  </si>
  <si>
    <t>A010-064</t>
  </si>
  <si>
    <t>A010-065</t>
  </si>
  <si>
    <t>A010-066</t>
  </si>
  <si>
    <t>A010-068</t>
  </si>
  <si>
    <t>A010-069</t>
  </si>
  <si>
    <t>A010-070</t>
  </si>
  <si>
    <t>A010-071</t>
  </si>
  <si>
    <t>A010-077</t>
  </si>
  <si>
    <t>A010-087</t>
  </si>
  <si>
    <t>A010-088</t>
  </si>
  <si>
    <t>A010-089</t>
  </si>
  <si>
    <t>A010-090</t>
  </si>
  <si>
    <t>A010-091</t>
  </si>
  <si>
    <t>A010-092</t>
  </si>
  <si>
    <t>A010-093</t>
  </si>
  <si>
    <t>A010-101</t>
  </si>
  <si>
    <t>A010-102</t>
  </si>
  <si>
    <t>A010-103</t>
  </si>
  <si>
    <t>A010-104</t>
  </si>
  <si>
    <t>A010-108</t>
  </si>
  <si>
    <t>A010-109</t>
  </si>
  <si>
    <t>A010-110</t>
  </si>
  <si>
    <t>A010-113</t>
  </si>
  <si>
    <t>A010-114</t>
  </si>
  <si>
    <t>A010-116</t>
  </si>
  <si>
    <t>A010-117</t>
  </si>
  <si>
    <t>A010-118</t>
  </si>
  <si>
    <t>A010-119</t>
  </si>
  <si>
    <t>A010-120</t>
  </si>
  <si>
    <t>A010-122</t>
  </si>
  <si>
    <t>A010-123</t>
  </si>
  <si>
    <t>A010-124</t>
  </si>
  <si>
    <t>A010-125</t>
  </si>
  <si>
    <t>A010-127</t>
  </si>
  <si>
    <t>A010-128</t>
  </si>
  <si>
    <t>A010-129</t>
  </si>
  <si>
    <t>A010-130</t>
  </si>
  <si>
    <t>A010-131</t>
  </si>
  <si>
    <t>A010-132</t>
  </si>
  <si>
    <t>A010-133</t>
  </si>
  <si>
    <t>A010-134</t>
  </si>
  <si>
    <t>A010-135</t>
  </si>
  <si>
    <t>A010-136</t>
  </si>
  <si>
    <t>A010-137</t>
  </si>
  <si>
    <t>A010-138</t>
  </si>
  <si>
    <t>A010-140</t>
  </si>
  <si>
    <t>A010-141</t>
  </si>
  <si>
    <t>A010-142</t>
  </si>
  <si>
    <t>A010-143</t>
  </si>
  <si>
    <t>A010-145</t>
  </si>
  <si>
    <t>A010-146</t>
  </si>
  <si>
    <t>A010-148</t>
  </si>
  <si>
    <t>A010-149</t>
  </si>
  <si>
    <t>A010-150</t>
  </si>
  <si>
    <t>A010-151</t>
  </si>
  <si>
    <t>A010-152</t>
  </si>
  <si>
    <t>A010-153</t>
  </si>
  <si>
    <t>A010-155</t>
  </si>
  <si>
    <t>A010-156</t>
  </si>
  <si>
    <t>A010-157</t>
  </si>
  <si>
    <t>A010-158</t>
  </si>
  <si>
    <t>A010-159</t>
  </si>
  <si>
    <t>A010-162</t>
  </si>
  <si>
    <t>A010-163</t>
  </si>
  <si>
    <t>A010-165</t>
  </si>
  <si>
    <t>A010-168</t>
  </si>
  <si>
    <t>A010-175</t>
  </si>
  <si>
    <t>A010-176</t>
  </si>
  <si>
    <t>A010-177</t>
  </si>
  <si>
    <t>A010-179</t>
  </si>
  <si>
    <t>A010-180</t>
  </si>
  <si>
    <t>A010-183</t>
  </si>
  <si>
    <t>A010-184</t>
  </si>
  <si>
    <t>A010-185</t>
  </si>
  <si>
    <t>A010-186</t>
  </si>
  <si>
    <t>A010-187</t>
  </si>
  <si>
    <t>A010-196</t>
  </si>
  <si>
    <t>A010-197</t>
  </si>
  <si>
    <t>A010-207</t>
  </si>
  <si>
    <t>A010-212</t>
  </si>
  <si>
    <t>A010-215</t>
  </si>
  <si>
    <t>A010-216</t>
  </si>
  <si>
    <t>A010-223</t>
  </si>
  <si>
    <t>A010-226</t>
  </si>
  <si>
    <t>A010-228</t>
  </si>
  <si>
    <t>A010-232</t>
  </si>
  <si>
    <t>A010-233</t>
  </si>
  <si>
    <t>A010-242</t>
  </si>
  <si>
    <t>A010-243</t>
  </si>
  <si>
    <t>A010-245</t>
  </si>
  <si>
    <t>A010-247</t>
  </si>
  <si>
    <t>A010-248</t>
  </si>
  <si>
    <t>A010-250</t>
  </si>
  <si>
    <t>A010-251</t>
  </si>
  <si>
    <t>A010-252</t>
  </si>
  <si>
    <t>A010-259</t>
  </si>
  <si>
    <t>A010-262</t>
  </si>
  <si>
    <t>A010-269</t>
  </si>
  <si>
    <t>A010-270</t>
  </si>
  <si>
    <t>A010-272</t>
  </si>
  <si>
    <t>A010-273</t>
  </si>
  <si>
    <t>A010-275</t>
  </si>
  <si>
    <t>A010-278</t>
  </si>
  <si>
    <t>A010-279</t>
  </si>
  <si>
    <t>A010-280</t>
  </si>
  <si>
    <t>A010-281</t>
  </si>
  <si>
    <t>A010-282</t>
  </si>
  <si>
    <t>A010-287</t>
  </si>
  <si>
    <t>A010-288</t>
  </si>
  <si>
    <t>A010-289</t>
  </si>
  <si>
    <t>A010-294</t>
  </si>
  <si>
    <t>A010-296</t>
  </si>
  <si>
    <t>A010-302</t>
  </si>
  <si>
    <t>A010-303</t>
  </si>
  <si>
    <t>A010-304</t>
  </si>
  <si>
    <t>A010-305</t>
  </si>
  <si>
    <t>A010-306</t>
  </si>
  <si>
    <t>A010-307</t>
  </si>
  <si>
    <t>A010-308</t>
  </si>
  <si>
    <t>A010-314</t>
  </si>
  <si>
    <t>A010-317</t>
  </si>
  <si>
    <t>A010-319</t>
  </si>
  <si>
    <t>A010-322</t>
  </si>
  <si>
    <t>A010-323</t>
  </si>
  <si>
    <t>A010-330</t>
  </si>
  <si>
    <t>A010-331</t>
  </si>
  <si>
    <t>A010-333</t>
  </si>
  <si>
    <t>A010-334</t>
  </si>
  <si>
    <t>A010-335</t>
  </si>
  <si>
    <t>A010-337</t>
  </si>
  <si>
    <t>A010-339</t>
  </si>
  <si>
    <t>A010-340</t>
  </si>
  <si>
    <t>A010-341</t>
  </si>
  <si>
    <t>A010-342</t>
  </si>
  <si>
    <t>A010-343</t>
  </si>
  <si>
    <t>A010-348</t>
  </si>
  <si>
    <t>A010-351</t>
  </si>
  <si>
    <t>A010-352</t>
  </si>
  <si>
    <t>A010-353</t>
  </si>
  <si>
    <t>A010-355</t>
  </si>
  <si>
    <t>A010-356</t>
  </si>
  <si>
    <t>A010-358</t>
  </si>
  <si>
    <t>A010-360</t>
  </si>
  <si>
    <t>A010-361</t>
  </si>
  <si>
    <t>A010-366</t>
  </si>
  <si>
    <t>A010-372</t>
  </si>
  <si>
    <t>A010-374</t>
  </si>
  <si>
    <t>A010-377</t>
  </si>
  <si>
    <t>A010-378</t>
  </si>
  <si>
    <t>A010-379</t>
  </si>
  <si>
    <t>A010-381</t>
  </si>
  <si>
    <t>A010-389</t>
  </si>
  <si>
    <t>A010-390</t>
  </si>
  <si>
    <t>A010-392</t>
  </si>
  <si>
    <t>A010-395</t>
  </si>
  <si>
    <t>A010-400</t>
  </si>
  <si>
    <t>A011-001</t>
  </si>
  <si>
    <t>A011-002</t>
  </si>
  <si>
    <t>A011-004</t>
  </si>
  <si>
    <t>A011-005</t>
  </si>
  <si>
    <t>A011-006</t>
  </si>
  <si>
    <t>A011-007</t>
  </si>
  <si>
    <t>A011-009</t>
  </si>
  <si>
    <t>A011-010</t>
  </si>
  <si>
    <t>A011-011</t>
  </si>
  <si>
    <t>A011-012</t>
  </si>
  <si>
    <t>A011-013</t>
  </si>
  <si>
    <t>A011-014</t>
  </si>
  <si>
    <t>A011-016</t>
  </si>
  <si>
    <t>A011-017</t>
  </si>
  <si>
    <t>A011-018</t>
  </si>
  <si>
    <t>A011-019</t>
  </si>
  <si>
    <t>A011-020</t>
  </si>
  <si>
    <t>A011-021</t>
  </si>
  <si>
    <t>A011-022</t>
  </si>
  <si>
    <t>A011-023</t>
  </si>
  <si>
    <t>A011-025</t>
  </si>
  <si>
    <t>A011-026</t>
  </si>
  <si>
    <t>A011-027</t>
  </si>
  <si>
    <t>A011-028</t>
  </si>
  <si>
    <t>A011-029</t>
  </si>
  <si>
    <t>A011-030</t>
  </si>
  <si>
    <t>A011-031</t>
  </si>
  <si>
    <t>A011-032</t>
  </si>
  <si>
    <t>A011-033</t>
  </si>
  <si>
    <t>A011-036</t>
  </si>
  <si>
    <t>A011-038</t>
  </si>
  <si>
    <t>A011-040</t>
  </si>
  <si>
    <t>A011-041</t>
  </si>
  <si>
    <t>A011-042</t>
  </si>
  <si>
    <t>A011-043</t>
  </si>
  <si>
    <t>A011-044</t>
  </si>
  <si>
    <t>A011-045</t>
  </si>
  <si>
    <t>A011-047</t>
  </si>
  <si>
    <t>A011-048</t>
  </si>
  <si>
    <t>A011-049</t>
  </si>
  <si>
    <t>A011-051</t>
  </si>
  <si>
    <t>A011-052</t>
  </si>
  <si>
    <t>A011-053</t>
  </si>
  <si>
    <t>A011-054</t>
  </si>
  <si>
    <t>A011-055</t>
  </si>
  <si>
    <t>A011-056</t>
  </si>
  <si>
    <t>A011-059</t>
  </si>
  <si>
    <t>A011-060</t>
  </si>
  <si>
    <t>A011-061</t>
  </si>
  <si>
    <t>A011-062</t>
  </si>
  <si>
    <t>A011-063</t>
  </si>
  <si>
    <t>A011-064</t>
  </si>
  <si>
    <t>A011-065</t>
  </si>
  <si>
    <t>A011-070</t>
  </si>
  <si>
    <t>A011-071</t>
  </si>
  <si>
    <t>A011-072</t>
  </si>
  <si>
    <t>A011-075</t>
  </si>
  <si>
    <t>A011-076</t>
  </si>
  <si>
    <t>A011-077</t>
  </si>
  <si>
    <t>A011-079</t>
  </si>
  <si>
    <t>A011-082</t>
  </si>
  <si>
    <t>A011-084</t>
  </si>
  <si>
    <t>A011-085</t>
  </si>
  <si>
    <t>A011-086</t>
  </si>
  <si>
    <t>A011-088</t>
  </si>
  <si>
    <t>A011-089</t>
  </si>
  <si>
    <t>A011-090</t>
  </si>
  <si>
    <t>A011-091</t>
  </si>
  <si>
    <t>A011-092</t>
  </si>
  <si>
    <t>A011-094</t>
  </si>
  <si>
    <t>A011-095</t>
  </si>
  <si>
    <t>A011-096</t>
  </si>
  <si>
    <t>A011-206</t>
  </si>
  <si>
    <t>A011-207</t>
  </si>
  <si>
    <t>A011-209</t>
  </si>
  <si>
    <t>A011-212</t>
  </si>
  <si>
    <t>A011-215</t>
  </si>
  <si>
    <t>A011-216</t>
  </si>
  <si>
    <t>A011-217</t>
  </si>
  <si>
    <t>A011-220</t>
  </si>
  <si>
    <t>A011-221</t>
  </si>
  <si>
    <t>A011-225</t>
  </si>
  <si>
    <t>A011-227</t>
  </si>
  <si>
    <t>A011-229</t>
  </si>
  <si>
    <t>A011-230</t>
  </si>
  <si>
    <t>A011-231</t>
  </si>
  <si>
    <t>A011-269</t>
  </si>
  <si>
    <t>A011-272</t>
  </si>
  <si>
    <t>A011-276</t>
  </si>
  <si>
    <t>A011-278</t>
  </si>
  <si>
    <t>A003-015</t>
  </si>
  <si>
    <t>A003-028</t>
  </si>
  <si>
    <t>A003-035</t>
  </si>
  <si>
    <t>A003-044</t>
  </si>
  <si>
    <t>A003-046</t>
  </si>
  <si>
    <t>A003-047</t>
  </si>
  <si>
    <t>A003-061</t>
  </si>
  <si>
    <t>A003-062</t>
  </si>
  <si>
    <t>A003-063</t>
  </si>
  <si>
    <t>A003-070</t>
  </si>
  <si>
    <t>A003-071</t>
  </si>
  <si>
    <t>A003-072</t>
  </si>
  <si>
    <t>A003-203</t>
  </si>
  <si>
    <t>A003-293</t>
  </si>
  <si>
    <t>A006-005</t>
  </si>
  <si>
    <t>A006-006</t>
  </si>
  <si>
    <t>A006-010</t>
  </si>
  <si>
    <t>A006-012</t>
  </si>
  <si>
    <t>A006-013</t>
  </si>
  <si>
    <t>A006-015</t>
  </si>
  <si>
    <t>A006-022</t>
  </si>
  <si>
    <t>A006-027</t>
  </si>
  <si>
    <t>A006-029</t>
  </si>
  <si>
    <t>A006-031</t>
  </si>
  <si>
    <t>A006-034</t>
  </si>
  <si>
    <t>A006-037</t>
  </si>
  <si>
    <t>A006-039</t>
  </si>
  <si>
    <t>A006-041</t>
  </si>
  <si>
    <t>A006-049</t>
  </si>
  <si>
    <t>A006-055</t>
  </si>
  <si>
    <t>A006-056</t>
  </si>
  <si>
    <t>A006-057</t>
  </si>
  <si>
    <t>A006-058</t>
  </si>
  <si>
    <t>A006-059</t>
  </si>
  <si>
    <t>A006-064</t>
  </si>
  <si>
    <t>A006-068</t>
  </si>
  <si>
    <t>A006-073</t>
  </si>
  <si>
    <t>A006-076</t>
  </si>
  <si>
    <t>A006-078</t>
  </si>
  <si>
    <t>A006-079</t>
  </si>
  <si>
    <t>A006-080</t>
  </si>
  <si>
    <t>A006-081</t>
  </si>
  <si>
    <t>A006-082</t>
  </si>
  <si>
    <t>A006-085</t>
  </si>
  <si>
    <t>A006-086</t>
  </si>
  <si>
    <t>A006-187</t>
  </si>
  <si>
    <t>A008-201</t>
  </si>
  <si>
    <t>A008-203</t>
  </si>
  <si>
    <t>A008-205</t>
  </si>
  <si>
    <t>A008-208</t>
  </si>
  <si>
    <t>A010-002</t>
  </si>
  <si>
    <t>A010-003</t>
  </si>
  <si>
    <t>A010-004</t>
  </si>
  <si>
    <t>A010-005</t>
  </si>
  <si>
    <t>A010-015</t>
  </si>
  <si>
    <t>A010-017</t>
  </si>
  <si>
    <t>A010-019</t>
  </si>
  <si>
    <t>A010-021</t>
  </si>
  <si>
    <t>A010-024</t>
  </si>
  <si>
    <t>A010-025</t>
  </si>
  <si>
    <t>A010-028</t>
  </si>
  <si>
    <t>A010-036</t>
  </si>
  <si>
    <t>A010-039</t>
  </si>
  <si>
    <t>A010-057</t>
  </si>
  <si>
    <t>A010-058</t>
  </si>
  <si>
    <t>A010-059</t>
  </si>
  <si>
    <t>A010-072</t>
  </si>
  <si>
    <t>A010-073</t>
  </si>
  <si>
    <t>A010-094</t>
  </si>
  <si>
    <t>A010-095</t>
  </si>
  <si>
    <t>A010-098</t>
  </si>
  <si>
    <t>A010-100</t>
  </si>
  <si>
    <t>A010-111</t>
  </si>
  <si>
    <t>A010-112</t>
  </si>
  <si>
    <t>A010-121</t>
  </si>
  <si>
    <t>A010-126</t>
  </si>
  <si>
    <t>A010-144</t>
  </si>
  <si>
    <t>A010-147</t>
  </si>
  <si>
    <t>A010-166</t>
  </si>
  <si>
    <t>A010-172</t>
  </si>
  <si>
    <t>A010-181</t>
  </si>
  <si>
    <t>A010-182</t>
  </si>
  <si>
    <t>A010-189</t>
  </si>
  <si>
    <t>A010-198</t>
  </si>
  <si>
    <t>A010-205</t>
  </si>
  <si>
    <t>A010-209</t>
  </si>
  <si>
    <t>A010-210</t>
  </si>
  <si>
    <t>A010-219</t>
  </si>
  <si>
    <t>A010-222</t>
  </si>
  <si>
    <t>A010-227</t>
  </si>
  <si>
    <t>A010-229</t>
  </si>
  <si>
    <t>A010-231</t>
  </si>
  <si>
    <t>A010-234</t>
  </si>
  <si>
    <t>A010-235</t>
  </si>
  <si>
    <t>A010-249</t>
  </si>
  <si>
    <t>A010-253</t>
  </si>
  <si>
    <t>A010-254</t>
  </si>
  <si>
    <t>A010-255</t>
  </si>
  <si>
    <t>A010-257</t>
  </si>
  <si>
    <t>A010-258</t>
  </si>
  <si>
    <t>A010-263</t>
  </si>
  <si>
    <t>A010-266</t>
  </si>
  <si>
    <t>A010-267</t>
  </si>
  <si>
    <t>A010-284</t>
  </si>
  <si>
    <t>A010-285</t>
  </si>
  <si>
    <t>A010-286</t>
  </si>
  <si>
    <t>A010-297</t>
  </si>
  <si>
    <t>A010-298</t>
  </si>
  <si>
    <t>A010-301</t>
  </si>
  <si>
    <t>A010-312</t>
  </si>
  <si>
    <t>A010-320</t>
  </si>
  <si>
    <t>A010-321</t>
  </si>
  <si>
    <t>A010-327</t>
  </si>
  <si>
    <t>A010-328</t>
  </si>
  <si>
    <t>A010-329</t>
  </si>
  <si>
    <t>A010-338</t>
  </si>
  <si>
    <t>A010-346</t>
  </si>
  <si>
    <t>A010-350</t>
  </si>
  <si>
    <t>A010-371</t>
  </si>
  <si>
    <t>A010-385</t>
  </si>
  <si>
    <t>A010-388</t>
  </si>
  <si>
    <t>A010-393</t>
  </si>
  <si>
    <t>A010-394</t>
  </si>
  <si>
    <t>A010-396</t>
  </si>
  <si>
    <t>A010-397</t>
  </si>
  <si>
    <t>A010-398</t>
  </si>
  <si>
    <t>A010-399</t>
  </si>
  <si>
    <t>A011-087</t>
  </si>
  <si>
    <t>A011-201</t>
  </si>
  <si>
    <t>A011-202</t>
  </si>
  <si>
    <t>A011-203</t>
  </si>
  <si>
    <t>A011-214</t>
  </si>
  <si>
    <t>A011-218</t>
  </si>
  <si>
    <t>A011-236</t>
  </si>
  <si>
    <t>A011-237</t>
  </si>
  <si>
    <t>A011-250</t>
  </si>
  <si>
    <t>A011-255</t>
  </si>
  <si>
    <t>1/50 Dilution Repeat</t>
  </si>
  <si>
    <t>04.11.22</t>
  </si>
  <si>
    <t>CPVTFC3SG0045</t>
  </si>
  <si>
    <t>081122 384 plate 1.skax</t>
  </si>
  <si>
    <t>08-Nov-22 11:59:11 AM</t>
  </si>
  <si>
    <t>081122 384 plate 2.skax</t>
  </si>
  <si>
    <t>08-Nov-22 12:19:55 PM</t>
  </si>
  <si>
    <t>Take previous dilution at 1/50</t>
  </si>
  <si>
    <t>CPVTFC3SG0011</t>
  </si>
  <si>
    <t>CPVTFC3SG0046</t>
  </si>
  <si>
    <t>CPVTFC3SG0047</t>
  </si>
  <si>
    <t>A001-004</t>
  </si>
  <si>
    <t>A001-007</t>
  </si>
  <si>
    <t>A001-012</t>
  </si>
  <si>
    <t>A001-014</t>
  </si>
  <si>
    <t>A001-015</t>
  </si>
  <si>
    <t>A001-018</t>
  </si>
  <si>
    <t>CPVTFC3SG0048</t>
  </si>
  <si>
    <t>161122 384 plate 1.skax</t>
  </si>
  <si>
    <t>16-Nov-22 11:51:57 AM</t>
  </si>
  <si>
    <t xml:space="preserve"> DBS 1/66 Dilution </t>
  </si>
  <si>
    <t>D30</t>
  </si>
  <si>
    <t>CPVTFC3SG0056</t>
  </si>
  <si>
    <t>CPVTFC3SG0049</t>
  </si>
  <si>
    <t>091122 384 plate 1.skax</t>
  </si>
  <si>
    <t>09-Nov-22 11:49:09 AM</t>
  </si>
  <si>
    <t>091122 384 plate 2.skax</t>
  </si>
  <si>
    <t>09-Nov-22 12:08:51 PM</t>
  </si>
  <si>
    <t>CPVTFC3SG0050</t>
  </si>
  <si>
    <t>Should repeat</t>
  </si>
  <si>
    <t>CPVTFC3SG0051</t>
  </si>
  <si>
    <t>101122 384 plate 1.skax</t>
  </si>
  <si>
    <t>10-Nov-22 12:06:29 PM</t>
  </si>
  <si>
    <t>384 plate 1 111122.skax</t>
  </si>
  <si>
    <t>11-Nov-22 1:33:40 PM</t>
  </si>
  <si>
    <t>CPVTFC3SG0052</t>
  </si>
  <si>
    <t>CPVTFC3SG0053</t>
  </si>
  <si>
    <t>CPVTFC3SG0054</t>
  </si>
  <si>
    <t>CPVTFC3SG0055</t>
  </si>
  <si>
    <t>151122 384 plate 1.skax</t>
  </si>
  <si>
    <t>15-Nov-22 12:12:19 PM</t>
  </si>
  <si>
    <t>151122 384 plate 2.skax</t>
  </si>
  <si>
    <t>15-Nov-22 12:34:06 PM</t>
  </si>
  <si>
    <t>151122 384 plate 3.skax</t>
  </si>
  <si>
    <t>15-Nov-22 12:52:32 PM</t>
  </si>
  <si>
    <t>161122 384 plate 2.skax</t>
  </si>
  <si>
    <t>16-Nov-22 12:10:30 PM</t>
  </si>
  <si>
    <t>161122 384 plate 3.skax</t>
  </si>
  <si>
    <t>16-Nov-22 12:30:42 PM</t>
  </si>
  <si>
    <t>CPVTFC3SG0057</t>
  </si>
  <si>
    <t>1 piece has a bit of paper</t>
  </si>
  <si>
    <t>Only 2 pcs, 1 piece blood, 1 piece with partial white paper</t>
  </si>
  <si>
    <t>Positve</t>
  </si>
  <si>
    <t>A004-029</t>
  </si>
  <si>
    <t>E030-016</t>
  </si>
  <si>
    <t>A005-248</t>
  </si>
  <si>
    <t>Mouldy</t>
  </si>
  <si>
    <t>Borderline</t>
  </si>
  <si>
    <t>CPVTFC3SG0058</t>
  </si>
  <si>
    <t>171122 384 plate 1.skax</t>
  </si>
  <si>
    <t>17-Nov-22 11:53:11 AM</t>
  </si>
  <si>
    <t>171122 384 plate 2.skax</t>
  </si>
  <si>
    <t>17-Nov-22 12:12:50 PM</t>
  </si>
  <si>
    <t>CPVTFC3SG0059</t>
  </si>
  <si>
    <t>CPVTFC3SG0060</t>
  </si>
  <si>
    <t>2 discs, 1 is blank paper</t>
  </si>
  <si>
    <t>D28 Post Vaccine?</t>
  </si>
  <si>
    <t>181122 384 plate 1.skax</t>
  </si>
  <si>
    <t>18-Nov-22 11:40:07 AM</t>
  </si>
  <si>
    <t>181122 384 plate 2.skax</t>
  </si>
  <si>
    <t>18-Nov-22 11:59:34 AM</t>
  </si>
  <si>
    <t>181122 384 plate 3.skax</t>
  </si>
  <si>
    <t>18-Nov-22 12:22:47 PM</t>
  </si>
  <si>
    <t>CPVTFC3SG0061</t>
  </si>
  <si>
    <t>D70</t>
  </si>
  <si>
    <t>118/11/2022</t>
  </si>
  <si>
    <t>CPVTFC3SG0062</t>
  </si>
  <si>
    <t>E014-124</t>
  </si>
  <si>
    <t xml:space="preserve">D0H0 </t>
  </si>
  <si>
    <t>CPVTFC3SG0063</t>
  </si>
  <si>
    <t>punch near edge, not homogeneus</t>
  </si>
  <si>
    <t>221122 384 plate 1_DBS&amp;Serum.skax</t>
  </si>
  <si>
    <t>22-Nov-22 12:03:05 PM</t>
  </si>
  <si>
    <t>221122 384 plate 2_DBS&amp;Serum.skax</t>
  </si>
  <si>
    <t>22-Nov-22 12:22:13 PM</t>
  </si>
  <si>
    <t>221122 384 plate 3_DBS&amp;Serum.skax</t>
  </si>
  <si>
    <t>22-Nov-22 12:44:09 PM</t>
  </si>
  <si>
    <t>CPVTFC3SG0064</t>
  </si>
  <si>
    <t>Vaccination Visit</t>
  </si>
  <si>
    <t>D28 - Post Vaccination Visit</t>
  </si>
  <si>
    <t>E027-103</t>
  </si>
  <si>
    <t>CPVTFC3SG0065</t>
  </si>
  <si>
    <t>C006-361</t>
  </si>
  <si>
    <t>d0H0</t>
  </si>
  <si>
    <t>E013-228</t>
  </si>
  <si>
    <t>E013-231</t>
  </si>
  <si>
    <t>CPVTFC3SG0066</t>
  </si>
  <si>
    <t>E014-109</t>
  </si>
  <si>
    <t>C003-157</t>
  </si>
  <si>
    <t>E033-178</t>
  </si>
  <si>
    <t>E033-179</t>
  </si>
  <si>
    <t>E033-180</t>
  </si>
  <si>
    <t>E033-181</t>
  </si>
  <si>
    <t>E033-182</t>
  </si>
  <si>
    <t>E033-183</t>
  </si>
  <si>
    <t>E033-184</t>
  </si>
  <si>
    <t>E033-188</t>
  </si>
  <si>
    <t>231122 384 plate 1.skax</t>
  </si>
  <si>
    <t>23-Nov-22 11:49:59 AM</t>
  </si>
  <si>
    <t>23-Nov-22 12:09:07 PM</t>
  </si>
  <si>
    <t>231122 384 plate 2.skax</t>
  </si>
  <si>
    <t>231122 384 plate 3.skax</t>
  </si>
  <si>
    <t>23-Nov-22 12:32:36 PM</t>
  </si>
  <si>
    <t>CPVTFC3SG0067</t>
  </si>
  <si>
    <t>E034-146</t>
  </si>
  <si>
    <t>E034-187</t>
  </si>
  <si>
    <t>E034-221</t>
  </si>
  <si>
    <t>CPVTFC3SG0068</t>
  </si>
  <si>
    <t>CPVTFC3SG0069</t>
  </si>
  <si>
    <t>291122 384 plate 1.skax</t>
  </si>
  <si>
    <t>29-Nov-22 11:53:02 AM</t>
  </si>
  <si>
    <t>291122 384 plate 2.skax</t>
  </si>
  <si>
    <t>29-Nov-22 12:12:44 PM</t>
  </si>
  <si>
    <t>281122 384 plate 1.skax</t>
  </si>
  <si>
    <t>28-Nov-22 11:52:20 AM</t>
  </si>
  <si>
    <t>281122 384 plate 2.skax</t>
  </si>
  <si>
    <t>28-Nov-22 12:10:28 PM</t>
  </si>
  <si>
    <t>281122 384 plate 3.skax</t>
  </si>
  <si>
    <t>28-Nov-22 12:31:26 PM</t>
  </si>
  <si>
    <t>241122 384 plate 1.skax</t>
  </si>
  <si>
    <t>24-Nov-22 11:59:54 AM</t>
  </si>
  <si>
    <t>241122 384 plate 2.skax</t>
  </si>
  <si>
    <t>24-Nov-22 12:17:50 PM</t>
  </si>
  <si>
    <t>241122 384 plate 3.skax</t>
  </si>
  <si>
    <t>24-Nov-22 12:37:42 PM</t>
  </si>
  <si>
    <t>CPVTFC3SG0070</t>
  </si>
  <si>
    <t>CPVTFC3SG0071</t>
  </si>
  <si>
    <t>CPVTFC3SG0082</t>
  </si>
  <si>
    <t>CPVTFC3SG0072</t>
  </si>
  <si>
    <t>301122 384 plate 1.skax</t>
  </si>
  <si>
    <t>30-Nov-22 11:50:03 AM</t>
  </si>
  <si>
    <t>301122 384 plate 2.skax</t>
  </si>
  <si>
    <t>30-Nov-22 12:10:21 PM</t>
  </si>
  <si>
    <t>CPVTFC3SG0083</t>
  </si>
  <si>
    <t>Dv28</t>
  </si>
  <si>
    <t>CPVTFC3SG0084</t>
  </si>
  <si>
    <t>251122 384 plate 1.skax</t>
  </si>
  <si>
    <t>25-Nov-22 1:22:01 PM</t>
  </si>
  <si>
    <t>251122 384 plate 2.skax</t>
  </si>
  <si>
    <t>25-Nov-22 1:41:55 PM</t>
  </si>
  <si>
    <t>251122 384 plate 3.skax</t>
  </si>
  <si>
    <t>25-Nov-22 2:01:33 PM</t>
  </si>
  <si>
    <t>261122 384 plate 1.skax</t>
  </si>
  <si>
    <t>26-Nov-22 11:45:39 AM</t>
  </si>
  <si>
    <t>261122 384 plate 2.skax</t>
  </si>
  <si>
    <t>26-Nov-22 12:05:52 PM</t>
  </si>
  <si>
    <t>CPVTFC3SG0073</t>
  </si>
  <si>
    <t>CPVTFC3SG0074</t>
  </si>
  <si>
    <t>CPVTFC3SG0075</t>
  </si>
  <si>
    <t>CPVTFC3SG0076</t>
  </si>
  <si>
    <t>CPVTFC3SG0077</t>
  </si>
  <si>
    <t>CPVTFC3SG0078</t>
  </si>
  <si>
    <t>011222 384 plate 1.skax</t>
  </si>
  <si>
    <t>01-Dec-22 3:35:13 PM</t>
  </si>
  <si>
    <t>CPVTFC3SG0079</t>
  </si>
  <si>
    <t>CPVTFC3SG0080</t>
  </si>
  <si>
    <t>CPVTFC3SG0081</t>
  </si>
  <si>
    <t>D24</t>
  </si>
  <si>
    <t xml:space="preserve">      </t>
  </si>
  <si>
    <t>Serconverted</t>
  </si>
  <si>
    <t>Seroconverter</t>
  </si>
  <si>
    <t>CPVTFC3SG0085</t>
  </si>
  <si>
    <t>Changed from E014-106 to E014-109</t>
  </si>
  <si>
    <t>Labelled on database as E014-109
Tube labelled at E014-106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</si>
</sst>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[$-409]d/mmm/yy;@"/>
  </numFmts>
  <fonts count="10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name val="Arial"/>
      <family val="2"/>
    </font>
    <font>
      <sz val="11"/>
      <color rgb="FFFF0000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8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rgb="FFFF0000"/>
      <name val="Arial"/>
      <family val="2"/>
    </font>
    <font>
      <sz val="12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name val="Arial"/>
      <family val="2"/>
    </font>
    <font>
      <sz val="9"/>
      <color theme="8" tint="-0.249977111117893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</fills>
  <borders count="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82" fillId="0" borderId="0"/>
    <xf numFmtId="0" fontId="88" fillId="0" borderId="0"/>
    <xf numFmtId="0" fontId="67" fillId="0" borderId="0"/>
    <xf numFmtId="0" fontId="58" fillId="0" borderId="0"/>
  </cellStyleXfs>
  <cellXfs count="4934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0" fontId="83" fillId="0" borderId="0" xfId="1" applyFont="1"/>
    <xf numFmtId="0" fontId="82" fillId="0" borderId="0" xfId="1"/>
    <xf numFmtId="0" fontId="82" fillId="0" borderId="1" xfId="1" applyBorder="1" applyAlignment="1">
      <alignment vertical="center"/>
    </xf>
    <xf numFmtId="0" fontId="82" fillId="0" borderId="1" xfId="1" applyBorder="1" applyAlignment="1">
      <alignment horizontal="center"/>
    </xf>
    <xf numFmtId="0" fontId="82" fillId="0" borderId="1" xfId="1" applyBorder="1"/>
    <xf numFmtId="0" fontId="82" fillId="2" borderId="1" xfId="1" applyFill="1" applyBorder="1" applyAlignment="1">
      <alignment vertical="center"/>
    </xf>
    <xf numFmtId="0" fontId="82" fillId="2" borderId="1" xfId="1" applyFill="1" applyBorder="1" applyAlignment="1">
      <alignment horizontal="center"/>
    </xf>
    <xf numFmtId="0" fontId="82" fillId="2" borderId="1" xfId="1" applyFill="1" applyBorder="1"/>
    <xf numFmtId="4" fontId="82" fillId="0" borderId="0" xfId="1" applyNumberFormat="1" applyAlignment="1">
      <alignment horizontal="center"/>
    </xf>
    <xf numFmtId="4" fontId="82" fillId="0" borderId="1" xfId="1" applyNumberFormat="1" applyBorder="1" applyAlignment="1">
      <alignment horizontal="center"/>
    </xf>
    <xf numFmtId="4" fontId="82" fillId="2" borderId="1" xfId="1" applyNumberFormat="1" applyFill="1" applyBorder="1" applyAlignment="1">
      <alignment horizontal="center"/>
    </xf>
    <xf numFmtId="0" fontId="0" fillId="0" borderId="4" xfId="0" applyBorder="1"/>
    <xf numFmtId="0" fontId="85" fillId="0" borderId="5" xfId="0" applyFont="1" applyBorder="1" applyAlignment="1">
      <alignment horizontal="center"/>
    </xf>
    <xf numFmtId="0" fontId="85" fillId="0" borderId="5" xfId="0" applyFont="1" applyBorder="1" applyAlignment="1">
      <alignment horizontal="centerContinuous"/>
    </xf>
    <xf numFmtId="15" fontId="82" fillId="0" borderId="1" xfId="1" applyNumberFormat="1" applyBorder="1" applyAlignment="1">
      <alignment horizontal="center"/>
    </xf>
    <xf numFmtId="15" fontId="82" fillId="2" borderId="1" xfId="1" applyNumberFormat="1" applyFill="1" applyBorder="1" applyAlignment="1">
      <alignment horizontal="center"/>
    </xf>
    <xf numFmtId="164" fontId="0" fillId="2" borderId="0" xfId="0" applyNumberFormat="1" applyFill="1" applyAlignment="1">
      <alignment horizontal="right"/>
    </xf>
    <xf numFmtId="164" fontId="87" fillId="3" borderId="0" xfId="0" applyNumberFormat="1" applyFont="1" applyFill="1" applyAlignment="1">
      <alignment horizontal="right"/>
    </xf>
    <xf numFmtId="0" fontId="83" fillId="0" borderId="0" xfId="1" applyFont="1" applyAlignment="1">
      <alignment horizontal="center"/>
    </xf>
    <xf numFmtId="0" fontId="82" fillId="0" borderId="0" xfId="1" applyAlignment="1">
      <alignment horizontal="center"/>
    </xf>
    <xf numFmtId="0" fontId="88" fillId="0" borderId="0" xfId="0" applyFont="1"/>
    <xf numFmtId="0" fontId="83" fillId="0" borderId="0" xfId="0" applyFont="1"/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4" fillId="0" borderId="1" xfId="0" applyFont="1" applyBorder="1" applyAlignment="1">
      <alignment horizontal="center" vertical="center" wrapText="1"/>
    </xf>
    <xf numFmtId="0" fontId="83" fillId="0" borderId="1" xfId="0" applyFont="1" applyBorder="1" applyAlignment="1">
      <alignment horizontal="center"/>
    </xf>
    <xf numFmtId="165" fontId="84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right"/>
    </xf>
    <xf numFmtId="0" fontId="0" fillId="0" borderId="6" xfId="0" applyBorder="1" applyAlignment="1">
      <alignment horizontal="center" vertical="top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right" vertical="top"/>
    </xf>
    <xf numFmtId="0" fontId="0" fillId="0" borderId="1" xfId="0" applyBorder="1"/>
    <xf numFmtId="2" fontId="0" fillId="0" borderId="1" xfId="0" applyNumberFormat="1" applyBorder="1" applyAlignment="1">
      <alignment horizontal="right" vertical="top"/>
    </xf>
    <xf numFmtId="0" fontId="86" fillId="0" borderId="1" xfId="0" applyFont="1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7" xfId="0" applyBorder="1" applyAlignment="1">
      <alignment horizontal="center" vertical="top"/>
    </xf>
    <xf numFmtId="0" fontId="86" fillId="0" borderId="1" xfId="0" applyFont="1" applyBorder="1" applyAlignment="1">
      <alignment horizontal="center"/>
    </xf>
    <xf numFmtId="0" fontId="90" fillId="0" borderId="1" xfId="0" applyFont="1" applyBorder="1" applyAlignment="1">
      <alignment horizontal="center"/>
    </xf>
    <xf numFmtId="0" fontId="90" fillId="0" borderId="1" xfId="0" applyFont="1" applyBorder="1" applyAlignment="1">
      <alignment horizontal="center" vertical="top"/>
    </xf>
    <xf numFmtId="0" fontId="90" fillId="2" borderId="1" xfId="0" applyFont="1" applyFill="1" applyBorder="1" applyAlignment="1">
      <alignment horizontal="center"/>
    </xf>
    <xf numFmtId="0" fontId="82" fillId="4" borderId="1" xfId="1" applyFill="1" applyBorder="1" applyAlignment="1">
      <alignment vertical="center"/>
    </xf>
    <xf numFmtId="0" fontId="90" fillId="4" borderId="1" xfId="0" applyFont="1" applyFill="1" applyBorder="1" applyAlignment="1">
      <alignment horizontal="center"/>
    </xf>
    <xf numFmtId="15" fontId="82" fillId="4" borderId="1" xfId="1" applyNumberFormat="1" applyFill="1" applyBorder="1" applyAlignment="1">
      <alignment horizontal="center"/>
    </xf>
    <xf numFmtId="0" fontId="82" fillId="4" borderId="1" xfId="1" applyFill="1" applyBorder="1" applyAlignment="1">
      <alignment horizontal="center"/>
    </xf>
    <xf numFmtId="4" fontId="82" fillId="4" borderId="1" xfId="1" applyNumberFormat="1" applyFill="1" applyBorder="1" applyAlignment="1">
      <alignment horizontal="center"/>
    </xf>
    <xf numFmtId="0" fontId="82" fillId="4" borderId="1" xfId="1" applyFill="1" applyBorder="1"/>
    <xf numFmtId="0" fontId="81" fillId="2" borderId="1" xfId="1" applyFont="1" applyFill="1" applyBorder="1"/>
    <xf numFmtId="0" fontId="81" fillId="4" borderId="1" xfId="1" applyFont="1" applyFill="1" applyBorder="1"/>
    <xf numFmtId="0" fontId="80" fillId="0" borderId="0" xfId="1" applyFont="1"/>
    <xf numFmtId="0" fontId="80" fillId="0" borderId="1" xfId="0" applyFont="1" applyBorder="1" applyAlignment="1">
      <alignment horizontal="center" vertical="top"/>
    </xf>
    <xf numFmtId="0" fontId="88" fillId="0" borderId="0" xfId="2"/>
    <xf numFmtId="0" fontId="88" fillId="0" borderId="0" xfId="2" applyAlignment="1">
      <alignment horizontal="right"/>
    </xf>
    <xf numFmtId="164" fontId="88" fillId="0" borderId="0" xfId="2" applyNumberFormat="1" applyAlignment="1">
      <alignment horizontal="right"/>
    </xf>
    <xf numFmtId="0" fontId="79" fillId="0" borderId="1" xfId="1" applyFont="1" applyBorder="1"/>
    <xf numFmtId="0" fontId="82" fillId="6" borderId="1" xfId="1" applyFill="1" applyBorder="1" applyAlignment="1">
      <alignment vertical="center"/>
    </xf>
    <xf numFmtId="15" fontId="82" fillId="6" borderId="1" xfId="1" applyNumberFormat="1" applyFill="1" applyBorder="1" applyAlignment="1">
      <alignment horizontal="center"/>
    </xf>
    <xf numFmtId="0" fontId="82" fillId="6" borderId="1" xfId="1" applyFill="1" applyBorder="1" applyAlignment="1">
      <alignment horizontal="center"/>
    </xf>
    <xf numFmtId="4" fontId="82" fillId="6" borderId="1" xfId="1" applyNumberFormat="1" applyFill="1" applyBorder="1" applyAlignment="1">
      <alignment horizontal="center"/>
    </xf>
    <xf numFmtId="0" fontId="82" fillId="6" borderId="1" xfId="1" applyFill="1" applyBorder="1"/>
    <xf numFmtId="0" fontId="0" fillId="6" borderId="2" xfId="0" applyFill="1" applyBorder="1" applyAlignment="1">
      <alignment horizontal="center" vertical="center"/>
    </xf>
    <xf numFmtId="0" fontId="82" fillId="5" borderId="1" xfId="1" applyFill="1" applyBorder="1" applyAlignment="1">
      <alignment vertical="center"/>
    </xf>
    <xf numFmtId="15" fontId="82" fillId="7" borderId="1" xfId="1" applyNumberFormat="1" applyFill="1" applyBorder="1" applyAlignment="1">
      <alignment horizontal="center"/>
    </xf>
    <xf numFmtId="0" fontId="82" fillId="7" borderId="1" xfId="1" applyFill="1" applyBorder="1" applyAlignment="1">
      <alignment horizontal="center"/>
    </xf>
    <xf numFmtId="4" fontId="82" fillId="7" borderId="1" xfId="1" applyNumberFormat="1" applyFill="1" applyBorder="1" applyAlignment="1">
      <alignment horizontal="center"/>
    </xf>
    <xf numFmtId="164" fontId="88" fillId="8" borderId="0" xfId="2" applyNumberFormat="1" applyFill="1" applyAlignment="1">
      <alignment horizontal="right"/>
    </xf>
    <xf numFmtId="164" fontId="88" fillId="2" borderId="8" xfId="2" applyNumberFormat="1" applyFill="1" applyBorder="1" applyAlignment="1">
      <alignment horizontal="right"/>
    </xf>
    <xf numFmtId="164" fontId="88" fillId="2" borderId="9" xfId="2" applyNumberFormat="1" applyFill="1" applyBorder="1" applyAlignment="1">
      <alignment horizontal="right"/>
    </xf>
    <xf numFmtId="164" fontId="0" fillId="8" borderId="0" xfId="0" applyNumberFormat="1" applyFill="1" applyAlignment="1">
      <alignment horizontal="right"/>
    </xf>
    <xf numFmtId="0" fontId="82" fillId="2" borderId="2" xfId="1" applyFill="1" applyBorder="1"/>
    <xf numFmtId="15" fontId="82" fillId="2" borderId="2" xfId="1" applyNumberFormat="1" applyFill="1" applyBorder="1" applyAlignment="1">
      <alignment horizontal="center"/>
    </xf>
    <xf numFmtId="0" fontId="82" fillId="2" borderId="2" xfId="1" applyFill="1" applyBorder="1" applyAlignment="1">
      <alignment horizontal="center"/>
    </xf>
    <xf numFmtId="4" fontId="82" fillId="2" borderId="2" xfId="1" applyNumberFormat="1" applyFill="1" applyBorder="1" applyAlignment="1">
      <alignment horizontal="center"/>
    </xf>
    <xf numFmtId="0" fontId="82" fillId="0" borderId="3" xfId="1" applyBorder="1" applyAlignment="1">
      <alignment vertical="center"/>
    </xf>
    <xf numFmtId="15" fontId="82" fillId="0" borderId="3" xfId="1" applyNumberFormat="1" applyBorder="1" applyAlignment="1">
      <alignment horizontal="center"/>
    </xf>
    <xf numFmtId="0" fontId="82" fillId="0" borderId="3" xfId="1" applyBorder="1" applyAlignment="1">
      <alignment horizontal="center"/>
    </xf>
    <xf numFmtId="4" fontId="82" fillId="0" borderId="3" xfId="1" applyNumberFormat="1" applyBorder="1" applyAlignment="1">
      <alignment horizontal="center"/>
    </xf>
    <xf numFmtId="0" fontId="82" fillId="2" borderId="11" xfId="1" applyFill="1" applyBorder="1" applyAlignment="1">
      <alignment vertical="center"/>
    </xf>
    <xf numFmtId="15" fontId="82" fillId="2" borderId="13" xfId="1" applyNumberFormat="1" applyFill="1" applyBorder="1" applyAlignment="1">
      <alignment horizontal="center"/>
    </xf>
    <xf numFmtId="0" fontId="82" fillId="2" borderId="13" xfId="1" applyFill="1" applyBorder="1" applyAlignment="1">
      <alignment horizontal="center"/>
    </xf>
    <xf numFmtId="4" fontId="82" fillId="2" borderId="13" xfId="1" applyNumberFormat="1" applyFill="1" applyBorder="1" applyAlignment="1">
      <alignment horizontal="center"/>
    </xf>
    <xf numFmtId="0" fontId="82" fillId="0" borderId="15" xfId="1" applyBorder="1"/>
    <xf numFmtId="15" fontId="82" fillId="0" borderId="17" xfId="1" applyNumberFormat="1" applyBorder="1" applyAlignment="1">
      <alignment horizontal="center"/>
    </xf>
    <xf numFmtId="0" fontId="78" fillId="0" borderId="1" xfId="1" applyFont="1" applyBorder="1" applyAlignment="1">
      <alignment horizontal="center"/>
    </xf>
    <xf numFmtId="0" fontId="93" fillId="0" borderId="0" xfId="0" applyFont="1"/>
    <xf numFmtId="0" fontId="94" fillId="0" borderId="0" xfId="0" applyFont="1"/>
    <xf numFmtId="0" fontId="78" fillId="2" borderId="1" xfId="1" applyFont="1" applyFill="1" applyBorder="1" applyAlignment="1">
      <alignment horizontal="center"/>
    </xf>
    <xf numFmtId="0" fontId="78" fillId="5" borderId="1" xfId="1" applyFont="1" applyFill="1" applyBorder="1" applyAlignment="1">
      <alignment horizontal="center"/>
    </xf>
    <xf numFmtId="0" fontId="92" fillId="6" borderId="1" xfId="1" applyFont="1" applyFill="1" applyBorder="1" applyAlignment="1">
      <alignment vertical="center"/>
    </xf>
    <xf numFmtId="15" fontId="92" fillId="6" borderId="1" xfId="1" applyNumberFormat="1" applyFont="1" applyFill="1" applyBorder="1" applyAlignment="1">
      <alignment horizontal="center"/>
    </xf>
    <xf numFmtId="0" fontId="92" fillId="6" borderId="1" xfId="1" applyFont="1" applyFill="1" applyBorder="1" applyAlignment="1">
      <alignment horizontal="center"/>
    </xf>
    <xf numFmtId="4" fontId="92" fillId="6" borderId="1" xfId="1" applyNumberFormat="1" applyFont="1" applyFill="1" applyBorder="1" applyAlignment="1">
      <alignment horizontal="center"/>
    </xf>
    <xf numFmtId="0" fontId="92" fillId="6" borderId="1" xfId="1" applyFont="1" applyFill="1" applyBorder="1"/>
    <xf numFmtId="0" fontId="82" fillId="0" borderId="1" xfId="1" applyBorder="1" applyAlignment="1">
      <alignment horizontal="center" vertical="center"/>
    </xf>
    <xf numFmtId="0" fontId="82" fillId="2" borderId="1" xfId="1" applyFill="1" applyBorder="1" applyAlignment="1">
      <alignment horizontal="center" vertical="center"/>
    </xf>
    <xf numFmtId="0" fontId="88" fillId="2" borderId="8" xfId="2" applyFill="1" applyBorder="1"/>
    <xf numFmtId="0" fontId="88" fillId="2" borderId="9" xfId="2" applyFill="1" applyBorder="1"/>
    <xf numFmtId="0" fontId="88" fillId="2" borderId="23" xfId="2" applyFill="1" applyBorder="1"/>
    <xf numFmtId="0" fontId="88" fillId="5" borderId="8" xfId="2" applyFill="1" applyBorder="1"/>
    <xf numFmtId="0" fontId="88" fillId="5" borderId="23" xfId="2" applyFill="1" applyBorder="1"/>
    <xf numFmtId="0" fontId="88" fillId="5" borderId="9" xfId="2" applyFill="1" applyBorder="1"/>
    <xf numFmtId="0" fontId="82" fillId="0" borderId="2" xfId="1" applyBorder="1"/>
    <xf numFmtId="15" fontId="82" fillId="0" borderId="2" xfId="1" applyNumberFormat="1" applyBorder="1" applyAlignment="1">
      <alignment horizontal="center"/>
    </xf>
    <xf numFmtId="0" fontId="82" fillId="0" borderId="2" xfId="1" applyBorder="1" applyAlignment="1">
      <alignment horizontal="center"/>
    </xf>
    <xf numFmtId="4" fontId="82" fillId="0" borderId="2" xfId="1" applyNumberFormat="1" applyBorder="1" applyAlignment="1">
      <alignment horizontal="center"/>
    </xf>
    <xf numFmtId="0" fontId="82" fillId="6" borderId="3" xfId="1" applyFill="1" applyBorder="1" applyAlignment="1">
      <alignment vertical="center"/>
    </xf>
    <xf numFmtId="15" fontId="82" fillId="6" borderId="3" xfId="1" applyNumberFormat="1" applyFill="1" applyBorder="1" applyAlignment="1">
      <alignment horizontal="center"/>
    </xf>
    <xf numFmtId="0" fontId="82" fillId="6" borderId="3" xfId="1" applyFill="1" applyBorder="1" applyAlignment="1">
      <alignment horizontal="center"/>
    </xf>
    <xf numFmtId="4" fontId="82" fillId="6" borderId="3" xfId="1" applyNumberFormat="1" applyFill="1" applyBorder="1" applyAlignment="1">
      <alignment horizontal="center"/>
    </xf>
    <xf numFmtId="0" fontId="82" fillId="0" borderId="14" xfId="1" applyBorder="1"/>
    <xf numFmtId="0" fontId="82" fillId="0" borderId="18" xfId="1" applyBorder="1"/>
    <xf numFmtId="0" fontId="82" fillId="6" borderId="2" xfId="1" applyFill="1" applyBorder="1"/>
    <xf numFmtId="15" fontId="82" fillId="6" borderId="2" xfId="1" applyNumberFormat="1" applyFill="1" applyBorder="1" applyAlignment="1">
      <alignment horizontal="center"/>
    </xf>
    <xf numFmtId="0" fontId="82" fillId="6" borderId="2" xfId="1" applyFill="1" applyBorder="1" applyAlignment="1">
      <alignment horizontal="center"/>
    </xf>
    <xf numFmtId="4" fontId="82" fillId="6" borderId="2" xfId="1" applyNumberFormat="1" applyFill="1" applyBorder="1" applyAlignment="1">
      <alignment horizontal="center"/>
    </xf>
    <xf numFmtId="0" fontId="82" fillId="2" borderId="3" xfId="1" applyFill="1" applyBorder="1" applyAlignment="1">
      <alignment vertical="center"/>
    </xf>
    <xf numFmtId="15" fontId="82" fillId="2" borderId="3" xfId="1" applyNumberFormat="1" applyFill="1" applyBorder="1" applyAlignment="1">
      <alignment horizontal="center"/>
    </xf>
    <xf numFmtId="0" fontId="82" fillId="2" borderId="3" xfId="1" applyFill="1" applyBorder="1" applyAlignment="1">
      <alignment horizontal="center"/>
    </xf>
    <xf numFmtId="0" fontId="78" fillId="0" borderId="3" xfId="1" applyFont="1" applyBorder="1" applyAlignment="1">
      <alignment horizontal="center"/>
    </xf>
    <xf numFmtId="0" fontId="82" fillId="6" borderId="19" xfId="1" applyFill="1" applyBorder="1" applyAlignment="1">
      <alignment vertical="center"/>
    </xf>
    <xf numFmtId="15" fontId="82" fillId="6" borderId="28" xfId="1" applyNumberFormat="1" applyFill="1" applyBorder="1" applyAlignment="1">
      <alignment horizontal="center"/>
    </xf>
    <xf numFmtId="0" fontId="82" fillId="6" borderId="28" xfId="1" applyFill="1" applyBorder="1" applyAlignment="1">
      <alignment horizontal="center"/>
    </xf>
    <xf numFmtId="4" fontId="82" fillId="6" borderId="28" xfId="1" applyNumberFormat="1" applyFill="1" applyBorder="1" applyAlignment="1">
      <alignment horizontal="center"/>
    </xf>
    <xf numFmtId="0" fontId="82" fillId="6" borderId="22" xfId="1" applyFill="1" applyBorder="1"/>
    <xf numFmtId="0" fontId="82" fillId="6" borderId="20" xfId="1" applyFill="1" applyBorder="1"/>
    <xf numFmtId="0" fontId="82" fillId="6" borderId="22" xfId="1" applyFill="1" applyBorder="1" applyAlignment="1">
      <alignment vertical="center"/>
    </xf>
    <xf numFmtId="0" fontId="82" fillId="0" borderId="19" xfId="1" applyBorder="1" applyAlignment="1">
      <alignment vertical="center"/>
    </xf>
    <xf numFmtId="0" fontId="79" fillId="0" borderId="19" xfId="1" applyFont="1" applyBorder="1"/>
    <xf numFmtId="0" fontId="82" fillId="2" borderId="28" xfId="1" applyFill="1" applyBorder="1" applyAlignment="1">
      <alignment horizontal="center"/>
    </xf>
    <xf numFmtId="0" fontId="92" fillId="0" borderId="1" xfId="1" applyFont="1" applyBorder="1"/>
    <xf numFmtId="0" fontId="96" fillId="0" borderId="1" xfId="0" applyFont="1" applyBorder="1" applyAlignment="1">
      <alignment horizontal="left" vertical="center"/>
    </xf>
    <xf numFmtId="0" fontId="96" fillId="0" borderId="7" xfId="0" applyFont="1" applyBorder="1" applyAlignment="1">
      <alignment horizontal="left" vertical="center"/>
    </xf>
    <xf numFmtId="0" fontId="96" fillId="0" borderId="2" xfId="0" applyFont="1" applyBorder="1" applyAlignment="1">
      <alignment vertical="center"/>
    </xf>
    <xf numFmtId="0" fontId="96" fillId="0" borderId="10" xfId="0" applyFont="1" applyBorder="1" applyAlignment="1">
      <alignment vertical="center"/>
    </xf>
    <xf numFmtId="0" fontId="96" fillId="0" borderId="3" xfId="0" applyFont="1" applyBorder="1" applyAlignment="1">
      <alignment vertical="center"/>
    </xf>
    <xf numFmtId="0" fontId="96" fillId="0" borderId="7" xfId="0" applyFont="1" applyBorder="1" applyAlignment="1">
      <alignment horizontal="center" vertical="center" wrapText="1"/>
    </xf>
    <xf numFmtId="0" fontId="92" fillId="6" borderId="1" xfId="1" applyFont="1" applyFill="1" applyBorder="1" applyAlignment="1">
      <alignment horizontal="center" vertical="center"/>
    </xf>
    <xf numFmtId="0" fontId="73" fillId="6" borderId="1" xfId="1" applyFont="1" applyFill="1" applyBorder="1" applyAlignment="1">
      <alignment horizontal="center" vertical="center"/>
    </xf>
    <xf numFmtId="0" fontId="73" fillId="0" borderId="1" xfId="1" applyFont="1" applyBorder="1" applyAlignment="1">
      <alignment horizontal="center" vertical="center"/>
    </xf>
    <xf numFmtId="0" fontId="73" fillId="2" borderId="1" xfId="1" applyFont="1" applyFill="1" applyBorder="1" applyAlignment="1">
      <alignment horizontal="center" vertical="center"/>
    </xf>
    <xf numFmtId="0" fontId="73" fillId="6" borderId="2" xfId="1" applyFont="1" applyFill="1" applyBorder="1" applyAlignment="1">
      <alignment horizontal="center" vertical="center"/>
    </xf>
    <xf numFmtId="0" fontId="73" fillId="6" borderId="28" xfId="1" applyFont="1" applyFill="1" applyBorder="1" applyAlignment="1">
      <alignment horizontal="center" vertical="center"/>
    </xf>
    <xf numFmtId="0" fontId="73" fillId="6" borderId="3" xfId="1" applyFont="1" applyFill="1" applyBorder="1" applyAlignment="1">
      <alignment horizontal="center" vertical="center"/>
    </xf>
    <xf numFmtId="0" fontId="73" fillId="0" borderId="3" xfId="1" applyFont="1" applyBorder="1" applyAlignment="1">
      <alignment horizontal="center" vertical="center"/>
    </xf>
    <xf numFmtId="0" fontId="73" fillId="0" borderId="2" xfId="1" applyFont="1" applyBorder="1" applyAlignment="1">
      <alignment horizontal="center" vertical="center"/>
    </xf>
    <xf numFmtId="0" fontId="73" fillId="2" borderId="13" xfId="1" applyFont="1" applyFill="1" applyBorder="1" applyAlignment="1">
      <alignment horizontal="center" vertical="center"/>
    </xf>
    <xf numFmtId="0" fontId="73" fillId="0" borderId="17" xfId="1" applyFont="1" applyBorder="1" applyAlignment="1">
      <alignment horizontal="center" vertical="center"/>
    </xf>
    <xf numFmtId="0" fontId="73" fillId="2" borderId="2" xfId="1" applyFont="1" applyFill="1" applyBorder="1" applyAlignment="1">
      <alignment horizontal="center" vertical="center"/>
    </xf>
    <xf numFmtId="0" fontId="73" fillId="0" borderId="1" xfId="0" applyFont="1" applyBorder="1" applyAlignment="1">
      <alignment horizontal="center" vertical="center"/>
    </xf>
    <xf numFmtId="0" fontId="73" fillId="0" borderId="0" xfId="1" applyFont="1" applyAlignment="1">
      <alignment horizontal="center" vertical="center"/>
    </xf>
    <xf numFmtId="0" fontId="73" fillId="2" borderId="1" xfId="0" applyFont="1" applyFill="1" applyBorder="1" applyAlignment="1">
      <alignment horizontal="center" vertical="center"/>
    </xf>
    <xf numFmtId="164" fontId="0" fillId="2" borderId="8" xfId="0" applyNumberFormat="1" applyFill="1" applyBorder="1" applyAlignment="1">
      <alignment horizontal="right"/>
    </xf>
    <xf numFmtId="164" fontId="0" fillId="2" borderId="9" xfId="0" applyNumberFormat="1" applyFill="1" applyBorder="1" applyAlignment="1">
      <alignment horizontal="right"/>
    </xf>
    <xf numFmtId="0" fontId="96" fillId="2" borderId="7" xfId="0" applyFont="1" applyFill="1" applyBorder="1" applyAlignment="1">
      <alignment horizontal="center" vertical="center" wrapText="1"/>
    </xf>
    <xf numFmtId="0" fontId="96" fillId="6" borderId="7" xfId="0" applyFont="1" applyFill="1" applyBorder="1" applyAlignment="1">
      <alignment horizontal="center" vertical="center" wrapText="1"/>
    </xf>
    <xf numFmtId="0" fontId="82" fillId="6" borderId="1" xfId="1" applyFill="1" applyBorder="1" applyAlignment="1">
      <alignment horizontal="center" vertical="center"/>
    </xf>
    <xf numFmtId="0" fontId="96" fillId="6" borderId="20" xfId="0" applyFont="1" applyFill="1" applyBorder="1" applyAlignment="1">
      <alignment horizontal="center" vertical="center" wrapText="1"/>
    </xf>
    <xf numFmtId="0" fontId="82" fillId="0" borderId="0" xfId="1" applyAlignment="1">
      <alignment horizontal="center" vertical="center"/>
    </xf>
    <xf numFmtId="0" fontId="88" fillId="0" borderId="0" xfId="0" applyFont="1" applyAlignment="1">
      <alignment horizontal="right"/>
    </xf>
    <xf numFmtId="0" fontId="70" fillId="0" borderId="1" xfId="1" applyFont="1" applyBorder="1"/>
    <xf numFmtId="0" fontId="96" fillId="0" borderId="1" xfId="0" applyFont="1" applyBorder="1" applyAlignment="1">
      <alignment horizontal="center" vertical="center" wrapText="1"/>
    </xf>
    <xf numFmtId="0" fontId="96" fillId="6" borderId="1" xfId="0" applyFont="1" applyFill="1" applyBorder="1" applyAlignment="1">
      <alignment horizontal="center" vertical="center" wrapText="1"/>
    </xf>
    <xf numFmtId="0" fontId="96" fillId="2" borderId="1" xfId="0" applyFont="1" applyFill="1" applyBorder="1" applyAlignment="1">
      <alignment horizontal="center" vertical="center" wrapText="1"/>
    </xf>
    <xf numFmtId="0" fontId="96" fillId="2" borderId="19" xfId="0" applyFont="1" applyFill="1" applyBorder="1" applyAlignment="1">
      <alignment horizontal="center" vertical="center" wrapText="1"/>
    </xf>
    <xf numFmtId="0" fontId="82" fillId="2" borderId="2" xfId="1" applyFill="1" applyBorder="1" applyAlignment="1">
      <alignment horizontal="center" vertical="center"/>
    </xf>
    <xf numFmtId="0" fontId="82" fillId="6" borderId="3" xfId="1" applyFill="1" applyBorder="1"/>
    <xf numFmtId="0" fontId="70" fillId="0" borderId="7" xfId="1" applyFont="1" applyBorder="1"/>
    <xf numFmtId="0" fontId="92" fillId="2" borderId="1" xfId="1" applyFont="1" applyFill="1" applyBorder="1" applyAlignment="1">
      <alignment vertical="center"/>
    </xf>
    <xf numFmtId="0" fontId="73" fillId="6" borderId="1" xfId="0" applyFont="1" applyFill="1" applyBorder="1" applyAlignment="1">
      <alignment horizontal="center" vertical="center"/>
    </xf>
    <xf numFmtId="0" fontId="79" fillId="6" borderId="7" xfId="1" applyFont="1" applyFill="1" applyBorder="1"/>
    <xf numFmtId="0" fontId="79" fillId="0" borderId="7" xfId="1" applyFont="1" applyBorder="1"/>
    <xf numFmtId="0" fontId="79" fillId="2" borderId="7" xfId="1" applyFont="1" applyFill="1" applyBorder="1"/>
    <xf numFmtId="0" fontId="77" fillId="0" borderId="7" xfId="1" applyFont="1" applyBorder="1"/>
    <xf numFmtId="0" fontId="79" fillId="6" borderId="19" xfId="1" applyFont="1" applyFill="1" applyBorder="1"/>
    <xf numFmtId="0" fontId="79" fillId="6" borderId="20" xfId="1" applyFont="1" applyFill="1" applyBorder="1"/>
    <xf numFmtId="0" fontId="79" fillId="0" borderId="20" xfId="1" applyFont="1" applyBorder="1"/>
    <xf numFmtId="0" fontId="79" fillId="2" borderId="19" xfId="1" applyFont="1" applyFill="1" applyBorder="1"/>
    <xf numFmtId="0" fontId="77" fillId="2" borderId="7" xfId="1" applyFont="1" applyFill="1" applyBorder="1"/>
    <xf numFmtId="0" fontId="77" fillId="6" borderId="7" xfId="1" applyFont="1" applyFill="1" applyBorder="1"/>
    <xf numFmtId="0" fontId="77" fillId="0" borderId="19" xfId="1" applyFont="1" applyBorder="1"/>
    <xf numFmtId="0" fontId="77" fillId="6" borderId="20" xfId="1" applyFont="1" applyFill="1" applyBorder="1"/>
    <xf numFmtId="0" fontId="77" fillId="6" borderId="19" xfId="1" applyFont="1" applyFill="1" applyBorder="1"/>
    <xf numFmtId="0" fontId="76" fillId="0" borderId="7" xfId="1" applyFont="1" applyBorder="1"/>
    <xf numFmtId="0" fontId="76" fillId="6" borderId="7" xfId="1" applyFont="1" applyFill="1" applyBorder="1"/>
    <xf numFmtId="0" fontId="76" fillId="2" borderId="7" xfId="1" applyFont="1" applyFill="1" applyBorder="1"/>
    <xf numFmtId="0" fontId="76" fillId="6" borderId="19" xfId="1" applyFont="1" applyFill="1" applyBorder="1"/>
    <xf numFmtId="0" fontId="76" fillId="0" borderId="20" xfId="1" applyFont="1" applyBorder="1"/>
    <xf numFmtId="0" fontId="76" fillId="2" borderId="19" xfId="1" applyFont="1" applyFill="1" applyBorder="1"/>
    <xf numFmtId="0" fontId="76" fillId="0" borderId="19" xfId="1" applyFont="1" applyBorder="1"/>
    <xf numFmtId="0" fontId="76" fillId="6" borderId="20" xfId="1" applyFont="1" applyFill="1" applyBorder="1"/>
    <xf numFmtId="0" fontId="75" fillId="0" borderId="7" xfId="1" applyFont="1" applyBorder="1"/>
    <xf numFmtId="0" fontId="75" fillId="2" borderId="7" xfId="1" applyFont="1" applyFill="1" applyBorder="1"/>
    <xf numFmtId="0" fontId="75" fillId="6" borderId="7" xfId="1" applyFont="1" applyFill="1" applyBorder="1"/>
    <xf numFmtId="0" fontId="75" fillId="6" borderId="19" xfId="1" applyFont="1" applyFill="1" applyBorder="1"/>
    <xf numFmtId="0" fontId="75" fillId="0" borderId="20" xfId="1" applyFont="1" applyBorder="1"/>
    <xf numFmtId="0" fontId="73" fillId="0" borderId="7" xfId="1" applyFont="1" applyBorder="1"/>
    <xf numFmtId="0" fontId="73" fillId="6" borderId="7" xfId="1" applyFont="1" applyFill="1" applyBorder="1"/>
    <xf numFmtId="0" fontId="92" fillId="0" borderId="7" xfId="1" applyFont="1" applyBorder="1"/>
    <xf numFmtId="0" fontId="92" fillId="9" borderId="1" xfId="1" applyFont="1" applyFill="1" applyBorder="1"/>
    <xf numFmtId="0" fontId="82" fillId="10" borderId="28" xfId="1" applyFill="1" applyBorder="1" applyAlignment="1">
      <alignment horizontal="center"/>
    </xf>
    <xf numFmtId="4" fontId="82" fillId="10" borderId="28" xfId="1" applyNumberFormat="1" applyFill="1" applyBorder="1" applyAlignment="1">
      <alignment horizontal="center"/>
    </xf>
    <xf numFmtId="0" fontId="79" fillId="10" borderId="34" xfId="1" applyFont="1" applyFill="1" applyBorder="1"/>
    <xf numFmtId="0" fontId="82" fillId="10" borderId="13" xfId="1" applyFill="1" applyBorder="1" applyAlignment="1">
      <alignment horizontal="center"/>
    </xf>
    <xf numFmtId="4" fontId="82" fillId="10" borderId="13" xfId="1" applyNumberFormat="1" applyFill="1" applyBorder="1" applyAlignment="1">
      <alignment horizontal="center"/>
    </xf>
    <xf numFmtId="0" fontId="82" fillId="10" borderId="17" xfId="1" applyFill="1" applyBorder="1" applyAlignment="1">
      <alignment horizontal="center"/>
    </xf>
    <xf numFmtId="4" fontId="82" fillId="10" borderId="17" xfId="1" applyNumberFormat="1" applyFill="1" applyBorder="1" applyAlignment="1">
      <alignment horizontal="center"/>
    </xf>
    <xf numFmtId="0" fontId="92" fillId="9" borderId="2" xfId="1" applyFont="1" applyFill="1" applyBorder="1"/>
    <xf numFmtId="0" fontId="92" fillId="9" borderId="3" xfId="1" applyFont="1" applyFill="1" applyBorder="1"/>
    <xf numFmtId="0" fontId="82" fillId="2" borderId="11" xfId="1" applyFill="1" applyBorder="1" applyAlignment="1">
      <alignment horizontal="center"/>
    </xf>
    <xf numFmtId="4" fontId="82" fillId="2" borderId="17" xfId="1" applyNumberFormat="1" applyFill="1" applyBorder="1" applyAlignment="1">
      <alignment horizontal="center"/>
    </xf>
    <xf numFmtId="0" fontId="82" fillId="2" borderId="15" xfId="1" applyFill="1" applyBorder="1"/>
    <xf numFmtId="15" fontId="82" fillId="2" borderId="17" xfId="1" applyNumberFormat="1" applyFill="1" applyBorder="1" applyAlignment="1">
      <alignment horizontal="center"/>
    </xf>
    <xf numFmtId="0" fontId="73" fillId="2" borderId="17" xfId="1" applyFont="1" applyFill="1" applyBorder="1" applyAlignment="1">
      <alignment horizontal="center" vertical="center"/>
    </xf>
    <xf numFmtId="0" fontId="82" fillId="2" borderId="17" xfId="1" applyFill="1" applyBorder="1" applyAlignment="1">
      <alignment horizontal="center"/>
    </xf>
    <xf numFmtId="0" fontId="76" fillId="10" borderId="24" xfId="1" applyFont="1" applyFill="1" applyBorder="1"/>
    <xf numFmtId="0" fontId="82" fillId="0" borderId="15" xfId="1" applyBorder="1" applyAlignment="1">
      <alignment horizontal="center"/>
    </xf>
    <xf numFmtId="4" fontId="82" fillId="0" borderId="17" xfId="1" applyNumberFormat="1" applyBorder="1" applyAlignment="1">
      <alignment horizontal="center"/>
    </xf>
    <xf numFmtId="0" fontId="76" fillId="9" borderId="20" xfId="1" applyFont="1" applyFill="1" applyBorder="1"/>
    <xf numFmtId="0" fontId="76" fillId="9" borderId="7" xfId="1" applyFont="1" applyFill="1" applyBorder="1"/>
    <xf numFmtId="0" fontId="76" fillId="9" borderId="19" xfId="1" applyFont="1" applyFill="1" applyBorder="1"/>
    <xf numFmtId="0" fontId="77" fillId="9" borderId="20" xfId="1" applyFont="1" applyFill="1" applyBorder="1"/>
    <xf numFmtId="0" fontId="77" fillId="9" borderId="7" xfId="1" applyFont="1" applyFill="1" applyBorder="1"/>
    <xf numFmtId="0" fontId="77" fillId="9" borderId="19" xfId="1" applyFont="1" applyFill="1" applyBorder="1"/>
    <xf numFmtId="0" fontId="79" fillId="9" borderId="20" xfId="1" applyFont="1" applyFill="1" applyBorder="1"/>
    <xf numFmtId="0" fontId="79" fillId="9" borderId="7" xfId="1" applyFont="1" applyFill="1" applyBorder="1"/>
    <xf numFmtId="0" fontId="79" fillId="9" borderId="19" xfId="1" applyFont="1" applyFill="1" applyBorder="1"/>
    <xf numFmtId="0" fontId="75" fillId="9" borderId="7" xfId="1" applyFont="1" applyFill="1" applyBorder="1"/>
    <xf numFmtId="0" fontId="75" fillId="9" borderId="19" xfId="1" applyFont="1" applyFill="1" applyBorder="1"/>
    <xf numFmtId="0" fontId="75" fillId="9" borderId="20" xfId="1" applyFont="1" applyFill="1" applyBorder="1"/>
    <xf numFmtId="0" fontId="73" fillId="9" borderId="7" xfId="1" applyFont="1" applyFill="1" applyBorder="1"/>
    <xf numFmtId="0" fontId="69" fillId="6" borderId="34" xfId="1" applyFont="1" applyFill="1" applyBorder="1"/>
    <xf numFmtId="0" fontId="79" fillId="9" borderId="7" xfId="1" applyFont="1" applyFill="1" applyBorder="1" applyAlignment="1">
      <alignment horizontal="center" vertical="center"/>
    </xf>
    <xf numFmtId="0" fontId="77" fillId="9" borderId="7" xfId="1" applyFont="1" applyFill="1" applyBorder="1" applyAlignment="1">
      <alignment horizontal="center" vertical="center"/>
    </xf>
    <xf numFmtId="0" fontId="79" fillId="9" borderId="19" xfId="1" applyFont="1" applyFill="1" applyBorder="1" applyAlignment="1">
      <alignment horizontal="center" vertical="center"/>
    </xf>
    <xf numFmtId="0" fontId="79" fillId="6" borderId="34" xfId="1" applyFont="1" applyFill="1" applyBorder="1" applyAlignment="1">
      <alignment horizontal="center" vertical="center"/>
    </xf>
    <xf numFmtId="0" fontId="79" fillId="9" borderId="20" xfId="1" applyFont="1" applyFill="1" applyBorder="1" applyAlignment="1">
      <alignment horizontal="center" vertical="center"/>
    </xf>
    <xf numFmtId="0" fontId="79" fillId="2" borderId="13" xfId="1" applyFont="1" applyFill="1" applyBorder="1" applyAlignment="1">
      <alignment horizontal="center" vertical="center"/>
    </xf>
    <xf numFmtId="0" fontId="77" fillId="9" borderId="19" xfId="1" applyFont="1" applyFill="1" applyBorder="1" applyAlignment="1">
      <alignment horizontal="center" vertical="center"/>
    </xf>
    <xf numFmtId="0" fontId="77" fillId="9" borderId="20" xfId="1" applyFont="1" applyFill="1" applyBorder="1" applyAlignment="1">
      <alignment horizontal="center" vertical="center"/>
    </xf>
    <xf numFmtId="0" fontId="76" fillId="9" borderId="7" xfId="1" applyFont="1" applyFill="1" applyBorder="1" applyAlignment="1">
      <alignment horizontal="center" vertical="center"/>
    </xf>
    <xf numFmtId="0" fontId="76" fillId="9" borderId="19" xfId="1" applyFont="1" applyFill="1" applyBorder="1" applyAlignment="1">
      <alignment horizontal="center" vertical="center"/>
    </xf>
    <xf numFmtId="0" fontId="76" fillId="2" borderId="24" xfId="1" applyFont="1" applyFill="1" applyBorder="1" applyAlignment="1">
      <alignment horizontal="center" vertical="center"/>
    </xf>
    <xf numFmtId="0" fontId="76" fillId="9" borderId="20" xfId="1" applyFont="1" applyFill="1" applyBorder="1" applyAlignment="1">
      <alignment horizontal="center" vertical="center"/>
    </xf>
    <xf numFmtId="0" fontId="76" fillId="2" borderId="13" xfId="1" applyFont="1" applyFill="1" applyBorder="1" applyAlignment="1">
      <alignment horizontal="center" vertical="center"/>
    </xf>
    <xf numFmtId="0" fontId="75" fillId="9" borderId="7" xfId="1" applyFont="1" applyFill="1" applyBorder="1" applyAlignment="1">
      <alignment horizontal="center" vertical="center"/>
    </xf>
    <xf numFmtId="0" fontId="75" fillId="9" borderId="19" xfId="1" applyFont="1" applyFill="1" applyBorder="1" applyAlignment="1">
      <alignment horizontal="center" vertical="center"/>
    </xf>
    <xf numFmtId="0" fontId="75" fillId="9" borderId="20" xfId="1" applyFont="1" applyFill="1" applyBorder="1" applyAlignment="1">
      <alignment horizontal="center" vertical="center"/>
    </xf>
    <xf numFmtId="0" fontId="73" fillId="9" borderId="7" xfId="1" applyFont="1" applyFill="1" applyBorder="1" applyAlignment="1">
      <alignment horizontal="center" vertical="center"/>
    </xf>
    <xf numFmtId="0" fontId="69" fillId="0" borderId="1" xfId="1" applyFont="1" applyBorder="1"/>
    <xf numFmtId="0" fontId="98" fillId="6" borderId="7" xfId="0" applyFont="1" applyFill="1" applyBorder="1" applyAlignment="1">
      <alignment horizontal="center" vertical="center" wrapText="1"/>
    </xf>
    <xf numFmtId="0" fontId="69" fillId="0" borderId="0" xfId="1" applyFont="1"/>
    <xf numFmtId="0" fontId="69" fillId="0" borderId="1" xfId="1" applyFont="1" applyBorder="1" applyAlignment="1">
      <alignment horizontal="center"/>
    </xf>
    <xf numFmtId="0" fontId="82" fillId="0" borderId="0" xfId="1" applyAlignment="1">
      <alignment horizontal="left" vertical="center"/>
    </xf>
    <xf numFmtId="0" fontId="82" fillId="0" borderId="21" xfId="1" applyBorder="1" applyAlignment="1">
      <alignment horizontal="left" vertical="center"/>
    </xf>
    <xf numFmtId="0" fontId="101" fillId="0" borderId="1" xfId="0" applyFont="1" applyBorder="1" applyAlignment="1">
      <alignment horizontal="center" vertical="center" wrapText="1"/>
    </xf>
    <xf numFmtId="0" fontId="68" fillId="0" borderId="1" xfId="1" applyFont="1" applyBorder="1" applyAlignment="1">
      <alignment horizontal="center"/>
    </xf>
    <xf numFmtId="0" fontId="68" fillId="0" borderId="1" xfId="0" applyFont="1" applyBorder="1" applyAlignment="1">
      <alignment horizontal="center" vertical="center"/>
    </xf>
    <xf numFmtId="0" fontId="98" fillId="0" borderId="7" xfId="0" applyFont="1" applyBorder="1" applyAlignment="1">
      <alignment horizontal="center" vertical="center" wrapText="1"/>
    </xf>
    <xf numFmtId="15" fontId="92" fillId="0" borderId="1" xfId="1" applyNumberFormat="1" applyFont="1" applyBorder="1" applyAlignment="1">
      <alignment horizontal="center"/>
    </xf>
    <xf numFmtId="0" fontId="92" fillId="0" borderId="1" xfId="1" applyFont="1" applyBorder="1" applyAlignment="1">
      <alignment horizontal="center"/>
    </xf>
    <xf numFmtId="0" fontId="92" fillId="0" borderId="1" xfId="1" applyFont="1" applyBorder="1" applyAlignment="1">
      <alignment vertical="center"/>
    </xf>
    <xf numFmtId="0" fontId="101" fillId="0" borderId="1" xfId="0" applyFont="1" applyBorder="1" applyAlignment="1">
      <alignment horizontal="center" vertical="top" wrapText="1"/>
    </xf>
    <xf numFmtId="0" fontId="101" fillId="0" borderId="7" xfId="0" applyFont="1" applyBorder="1" applyAlignment="1">
      <alignment horizontal="center" vertical="center" wrapText="1"/>
    </xf>
    <xf numFmtId="0" fontId="96" fillId="0" borderId="2" xfId="0" applyFont="1" applyBorder="1" applyAlignment="1">
      <alignment vertical="center" wrapText="1"/>
    </xf>
    <xf numFmtId="0" fontId="96" fillId="0" borderId="3" xfId="0" applyFont="1" applyBorder="1" applyAlignment="1">
      <alignment vertical="center" wrapText="1"/>
    </xf>
    <xf numFmtId="0" fontId="96" fillId="0" borderId="1" xfId="0" applyFont="1" applyBorder="1" applyAlignment="1">
      <alignment vertical="center" wrapText="1"/>
    </xf>
    <xf numFmtId="0" fontId="92" fillId="0" borderId="1" xfId="1" applyFont="1" applyBorder="1" applyAlignment="1">
      <alignment horizontal="center" vertical="center"/>
    </xf>
    <xf numFmtId="0" fontId="92" fillId="2" borderId="1" xfId="1" applyFont="1" applyFill="1" applyBorder="1" applyAlignment="1">
      <alignment horizontal="center" vertical="center"/>
    </xf>
    <xf numFmtId="0" fontId="68" fillId="0" borderId="1" xfId="1" applyFont="1" applyBorder="1"/>
    <xf numFmtId="0" fontId="68" fillId="2" borderId="1" xfId="1" applyFont="1" applyFill="1" applyBorder="1" applyAlignment="1">
      <alignment horizontal="center"/>
    </xf>
    <xf numFmtId="0" fontId="68" fillId="2" borderId="1" xfId="0" applyFont="1" applyFill="1" applyBorder="1" applyAlignment="1">
      <alignment horizontal="center" vertical="center"/>
    </xf>
    <xf numFmtId="0" fontId="101" fillId="2" borderId="1" xfId="0" applyFont="1" applyFill="1" applyBorder="1" applyAlignment="1">
      <alignment horizontal="center" vertical="top" wrapText="1"/>
    </xf>
    <xf numFmtId="0" fontId="101" fillId="6" borderId="1" xfId="0" applyFont="1" applyFill="1" applyBorder="1" applyAlignment="1">
      <alignment horizontal="center" vertical="top" wrapText="1"/>
    </xf>
    <xf numFmtId="0" fontId="68" fillId="6" borderId="1" xfId="1" applyFont="1" applyFill="1" applyBorder="1"/>
    <xf numFmtId="0" fontId="68" fillId="2" borderId="1" xfId="1" applyFont="1" applyFill="1" applyBorder="1"/>
    <xf numFmtId="0" fontId="80" fillId="0" borderId="0" xfId="1" applyFont="1" applyAlignment="1">
      <alignment horizontal="left" vertical="center"/>
    </xf>
    <xf numFmtId="0" fontId="80" fillId="0" borderId="21" xfId="1" applyFont="1" applyBorder="1" applyAlignment="1">
      <alignment horizontal="left" vertical="center"/>
    </xf>
    <xf numFmtId="0" fontId="77" fillId="0" borderId="0" xfId="1" applyFont="1" applyAlignment="1">
      <alignment vertical="center"/>
    </xf>
    <xf numFmtId="0" fontId="82" fillId="0" borderId="0" xfId="1" applyAlignment="1">
      <alignment vertical="center"/>
    </xf>
    <xf numFmtId="0" fontId="101" fillId="2" borderId="7" xfId="0" applyFont="1" applyFill="1" applyBorder="1" applyAlignment="1">
      <alignment horizontal="center" vertical="center" wrapText="1"/>
    </xf>
    <xf numFmtId="0" fontId="82" fillId="0" borderId="21" xfId="1" applyBorder="1" applyAlignment="1">
      <alignment vertical="center"/>
    </xf>
    <xf numFmtId="0" fontId="98" fillId="0" borderId="2" xfId="0" applyFont="1" applyBorder="1" applyAlignment="1">
      <alignment vertical="center" wrapText="1"/>
    </xf>
    <xf numFmtId="0" fontId="98" fillId="0" borderId="3" xfId="0" applyFont="1" applyBorder="1" applyAlignment="1">
      <alignment vertical="center" wrapText="1"/>
    </xf>
    <xf numFmtId="0" fontId="96" fillId="0" borderId="33" xfId="0" applyFont="1" applyBorder="1" applyAlignment="1">
      <alignment vertical="center" wrapText="1"/>
    </xf>
    <xf numFmtId="0" fontId="101" fillId="0" borderId="7" xfId="0" applyFont="1" applyBorder="1" applyAlignment="1">
      <alignment horizontal="center" vertical="center"/>
    </xf>
    <xf numFmtId="0" fontId="103" fillId="0" borderId="0" xfId="0" applyFont="1"/>
    <xf numFmtId="0" fontId="67" fillId="0" borderId="1" xfId="1" applyFont="1" applyBorder="1"/>
    <xf numFmtId="0" fontId="101" fillId="6" borderId="7" xfId="0" applyFont="1" applyFill="1" applyBorder="1" applyAlignment="1">
      <alignment horizontal="center" vertical="center" wrapText="1"/>
    </xf>
    <xf numFmtId="0" fontId="67" fillId="6" borderId="1" xfId="1" applyFont="1" applyFill="1" applyBorder="1"/>
    <xf numFmtId="0" fontId="67" fillId="2" borderId="1" xfId="1" applyFont="1" applyFill="1" applyBorder="1"/>
    <xf numFmtId="0" fontId="77" fillId="0" borderId="21" xfId="1" applyFont="1" applyBorder="1" applyAlignment="1">
      <alignment vertical="center"/>
    </xf>
    <xf numFmtId="0" fontId="101" fillId="6" borderId="7" xfId="0" applyFont="1" applyFill="1" applyBorder="1" applyAlignment="1">
      <alignment horizontal="center" vertical="center"/>
    </xf>
    <xf numFmtId="0" fontId="101" fillId="2" borderId="7" xfId="0" applyFont="1" applyFill="1" applyBorder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0" fontId="66" fillId="2" borderId="1" xfId="1" applyFont="1" applyFill="1" applyBorder="1"/>
    <xf numFmtId="0" fontId="66" fillId="0" borderId="1" xfId="1" applyFont="1" applyBorder="1"/>
    <xf numFmtId="0" fontId="66" fillId="6" borderId="1" xfId="1" applyFont="1" applyFill="1" applyBorder="1"/>
    <xf numFmtId="0" fontId="68" fillId="0" borderId="21" xfId="1" applyFont="1" applyBorder="1" applyAlignment="1">
      <alignment vertical="center"/>
    </xf>
    <xf numFmtId="0" fontId="71" fillId="0" borderId="21" xfId="1" applyFont="1" applyBorder="1" applyAlignment="1">
      <alignment vertical="center"/>
    </xf>
    <xf numFmtId="0" fontId="68" fillId="0" borderId="0" xfId="1" applyFont="1" applyAlignment="1">
      <alignment vertical="center"/>
    </xf>
    <xf numFmtId="4" fontId="104" fillId="0" borderId="1" xfId="1" applyNumberFormat="1" applyFont="1" applyBorder="1" applyAlignment="1">
      <alignment horizontal="center"/>
    </xf>
    <xf numFmtId="0" fontId="104" fillId="0" borderId="1" xfId="1" applyFont="1" applyBorder="1" applyAlignment="1">
      <alignment horizontal="center" vertical="center"/>
    </xf>
    <xf numFmtId="0" fontId="104" fillId="6" borderId="1" xfId="1" applyFont="1" applyFill="1" applyBorder="1" applyAlignment="1">
      <alignment horizontal="center" vertical="center"/>
    </xf>
    <xf numFmtId="0" fontId="92" fillId="9" borderId="19" xfId="1" applyFont="1" applyFill="1" applyBorder="1"/>
    <xf numFmtId="0" fontId="92" fillId="6" borderId="34" xfId="1" applyFont="1" applyFill="1" applyBorder="1"/>
    <xf numFmtId="0" fontId="74" fillId="0" borderId="0" xfId="1" applyFont="1" applyAlignment="1">
      <alignment vertical="center"/>
    </xf>
    <xf numFmtId="0" fontId="66" fillId="0" borderId="0" xfId="1" applyFont="1" applyAlignment="1">
      <alignment horizontal="left" vertical="center"/>
    </xf>
    <xf numFmtId="0" fontId="76" fillId="0" borderId="21" xfId="1" applyFont="1" applyBorder="1" applyAlignment="1">
      <alignment vertical="center"/>
    </xf>
    <xf numFmtId="0" fontId="101" fillId="2" borderId="2" xfId="0" applyFont="1" applyFill="1" applyBorder="1" applyAlignment="1">
      <alignment horizontal="center" vertical="center"/>
    </xf>
    <xf numFmtId="0" fontId="82" fillId="0" borderId="3" xfId="1" applyBorder="1"/>
    <xf numFmtId="0" fontId="101" fillId="0" borderId="7" xfId="0" applyFont="1" applyBorder="1" applyAlignment="1">
      <alignment horizontal="center" vertical="top"/>
    </xf>
    <xf numFmtId="0" fontId="101" fillId="0" borderId="1" xfId="0" applyFont="1" applyBorder="1" applyAlignment="1">
      <alignment horizontal="center" vertical="center"/>
    </xf>
    <xf numFmtId="0" fontId="82" fillId="0" borderId="2" xfId="1" applyBorder="1" applyAlignment="1">
      <alignment horizontal="center" vertical="center"/>
    </xf>
    <xf numFmtId="0" fontId="82" fillId="0" borderId="40" xfId="1" applyBorder="1" applyAlignment="1">
      <alignment horizontal="center" vertical="center"/>
    </xf>
    <xf numFmtId="0" fontId="64" fillId="0" borderId="7" xfId="1" applyFont="1" applyBorder="1"/>
    <xf numFmtId="0" fontId="64" fillId="0" borderId="1" xfId="1" applyFont="1" applyBorder="1"/>
    <xf numFmtId="0" fontId="92" fillId="2" borderId="1" xfId="1" applyFont="1" applyFill="1" applyBorder="1"/>
    <xf numFmtId="0" fontId="64" fillId="2" borderId="1" xfId="1" applyFont="1" applyFill="1" applyBorder="1"/>
    <xf numFmtId="0" fontId="101" fillId="2" borderId="7" xfId="0" applyFont="1" applyFill="1" applyBorder="1" applyAlignment="1">
      <alignment horizontal="center" vertical="top"/>
    </xf>
    <xf numFmtId="0" fontId="66" fillId="0" borderId="21" xfId="1" applyFont="1" applyBorder="1" applyAlignment="1">
      <alignment vertical="center"/>
    </xf>
    <xf numFmtId="0" fontId="102" fillId="2" borderId="1" xfId="0" applyFont="1" applyFill="1" applyBorder="1" applyAlignment="1">
      <alignment horizontal="center" vertical="top"/>
    </xf>
    <xf numFmtId="0" fontId="101" fillId="2" borderId="1" xfId="0" applyFont="1" applyFill="1" applyBorder="1" applyAlignment="1">
      <alignment horizontal="center" vertical="center"/>
    </xf>
    <xf numFmtId="0" fontId="102" fillId="2" borderId="1" xfId="0" applyFont="1" applyFill="1" applyBorder="1" applyAlignment="1">
      <alignment horizontal="center" vertical="center"/>
    </xf>
    <xf numFmtId="0" fontId="64" fillId="6" borderId="1" xfId="1" applyFont="1" applyFill="1" applyBorder="1"/>
    <xf numFmtId="0" fontId="101" fillId="6" borderId="7" xfId="0" applyFont="1" applyFill="1" applyBorder="1" applyAlignment="1">
      <alignment horizontal="center" vertical="top"/>
    </xf>
    <xf numFmtId="0" fontId="64" fillId="6" borderId="7" xfId="1" applyFont="1" applyFill="1" applyBorder="1"/>
    <xf numFmtId="0" fontId="63" fillId="0" borderId="1" xfId="1" applyFont="1" applyBorder="1"/>
    <xf numFmtId="0" fontId="101" fillId="2" borderId="19" xfId="0" applyFont="1" applyFill="1" applyBorder="1" applyAlignment="1">
      <alignment horizontal="center" vertical="center"/>
    </xf>
    <xf numFmtId="0" fontId="63" fillId="0" borderId="7" xfId="1" applyFont="1" applyBorder="1"/>
    <xf numFmtId="0" fontId="63" fillId="2" borderId="1" xfId="1" applyFont="1" applyFill="1" applyBorder="1"/>
    <xf numFmtId="0" fontId="82" fillId="0" borderId="40" xfId="1" applyBorder="1" applyAlignment="1">
      <alignment vertical="center"/>
    </xf>
    <xf numFmtId="0" fontId="63" fillId="6" borderId="1" xfId="1" applyFont="1" applyFill="1" applyBorder="1"/>
    <xf numFmtId="0" fontId="105" fillId="6" borderId="7" xfId="0" applyFont="1" applyFill="1" applyBorder="1" applyAlignment="1">
      <alignment horizontal="center" vertical="center"/>
    </xf>
    <xf numFmtId="0" fontId="92" fillId="6" borderId="3" xfId="1" applyFont="1" applyFill="1" applyBorder="1"/>
    <xf numFmtId="4" fontId="92" fillId="0" borderId="1" xfId="1" applyNumberFormat="1" applyFont="1" applyBorder="1" applyAlignment="1">
      <alignment horizontal="center"/>
    </xf>
    <xf numFmtId="4" fontId="92" fillId="2" borderId="1" xfId="1" applyNumberFormat="1" applyFont="1" applyFill="1" applyBorder="1" applyAlignment="1">
      <alignment horizontal="center"/>
    </xf>
    <xf numFmtId="0" fontId="63" fillId="2" borderId="7" xfId="1" applyFont="1" applyFill="1" applyBorder="1"/>
    <xf numFmtId="0" fontId="101" fillId="0" borderId="2" xfId="0" applyFont="1" applyBorder="1" applyAlignment="1">
      <alignment horizontal="center" vertical="center" wrapText="1"/>
    </xf>
    <xf numFmtId="0" fontId="69" fillId="0" borderId="7" xfId="1" applyFont="1" applyBorder="1"/>
    <xf numFmtId="0" fontId="69" fillId="0" borderId="21" xfId="1" applyFont="1" applyBorder="1" applyAlignment="1">
      <alignment vertical="center"/>
    </xf>
    <xf numFmtId="0" fontId="62" fillId="0" borderId="1" xfId="1" applyFont="1" applyBorder="1"/>
    <xf numFmtId="0" fontId="62" fillId="0" borderId="7" xfId="1" applyFont="1" applyBorder="1"/>
    <xf numFmtId="0" fontId="66" fillId="0" borderId="7" xfId="1" applyFont="1" applyBorder="1"/>
    <xf numFmtId="0" fontId="65" fillId="0" borderId="7" xfId="1" applyFont="1" applyBorder="1"/>
    <xf numFmtId="0" fontId="66" fillId="0" borderId="21" xfId="1" applyFont="1" applyBorder="1" applyAlignment="1">
      <alignment horizontal="left" vertical="center"/>
    </xf>
    <xf numFmtId="0" fontId="74" fillId="0" borderId="21" xfId="1" applyFont="1" applyBorder="1" applyAlignment="1">
      <alignment vertical="center"/>
    </xf>
    <xf numFmtId="0" fontId="62" fillId="2" borderId="1" xfId="1" applyFont="1" applyFill="1" applyBorder="1"/>
    <xf numFmtId="0" fontId="62" fillId="6" borderId="1" xfId="1" applyFont="1" applyFill="1" applyBorder="1"/>
    <xf numFmtId="0" fontId="62" fillId="2" borderId="7" xfId="1" applyFont="1" applyFill="1" applyBorder="1"/>
    <xf numFmtId="0" fontId="62" fillId="6" borderId="7" xfId="1" applyFont="1" applyFill="1" applyBorder="1"/>
    <xf numFmtId="0" fontId="82" fillId="0" borderId="7" xfId="1" applyBorder="1"/>
    <xf numFmtId="0" fontId="92" fillId="9" borderId="7" xfId="1" applyFont="1" applyFill="1" applyBorder="1"/>
    <xf numFmtId="0" fontId="92" fillId="2" borderId="24" xfId="1" applyFont="1" applyFill="1" applyBorder="1"/>
    <xf numFmtId="0" fontId="92" fillId="9" borderId="20" xfId="1" applyFont="1" applyFill="1" applyBorder="1"/>
    <xf numFmtId="0" fontId="92" fillId="0" borderId="25" xfId="1" applyFont="1" applyBorder="1"/>
    <xf numFmtId="0" fontId="76" fillId="10" borderId="21" xfId="1" applyFont="1" applyFill="1" applyBorder="1"/>
    <xf numFmtId="0" fontId="76" fillId="10" borderId="36" xfId="1" applyFont="1" applyFill="1" applyBorder="1"/>
    <xf numFmtId="0" fontId="83" fillId="0" borderId="0" xfId="1" applyFont="1" applyAlignment="1">
      <alignment horizontal="center" vertical="center"/>
    </xf>
    <xf numFmtId="0" fontId="66" fillId="0" borderId="2" xfId="1" applyFont="1" applyBorder="1"/>
    <xf numFmtId="0" fontId="66" fillId="2" borderId="3" xfId="1" applyFont="1" applyFill="1" applyBorder="1"/>
    <xf numFmtId="0" fontId="66" fillId="6" borderId="2" xfId="1" applyFont="1" applyFill="1" applyBorder="1"/>
    <xf numFmtId="0" fontId="79" fillId="0" borderId="0" xfId="1" applyFont="1" applyAlignment="1">
      <alignment vertical="center"/>
    </xf>
    <xf numFmtId="0" fontId="79" fillId="0" borderId="0" xfId="1" applyFont="1" applyAlignment="1">
      <alignment vertical="center" wrapText="1"/>
    </xf>
    <xf numFmtId="0" fontId="101" fillId="0" borderId="3" xfId="0" applyFont="1" applyBorder="1" applyAlignment="1">
      <alignment horizontal="center" vertical="center" wrapText="1"/>
    </xf>
    <xf numFmtId="0" fontId="102" fillId="0" borderId="7" xfId="0" applyFont="1" applyBorder="1" applyAlignment="1">
      <alignment horizontal="center" vertical="center" wrapText="1"/>
    </xf>
    <xf numFmtId="0" fontId="102" fillId="0" borderId="1" xfId="0" applyFont="1" applyBorder="1" applyAlignment="1">
      <alignment horizontal="center" vertical="center" wrapText="1"/>
    </xf>
    <xf numFmtId="0" fontId="82" fillId="0" borderId="3" xfId="1" applyBorder="1" applyAlignment="1">
      <alignment horizontal="center" vertical="center"/>
    </xf>
    <xf numFmtId="0" fontId="70" fillId="0" borderId="20" xfId="1" applyFont="1" applyBorder="1"/>
    <xf numFmtId="0" fontId="83" fillId="0" borderId="0" xfId="1" applyFont="1" applyAlignment="1">
      <alignment vertical="center"/>
    </xf>
    <xf numFmtId="0" fontId="83" fillId="0" borderId="35" xfId="1" applyFont="1" applyBorder="1" applyAlignment="1">
      <alignment vertical="center"/>
    </xf>
    <xf numFmtId="0" fontId="71" fillId="0" borderId="0" xfId="1" applyFont="1" applyAlignment="1">
      <alignment vertical="center"/>
    </xf>
    <xf numFmtId="0" fontId="60" fillId="0" borderId="1" xfId="1" applyFont="1" applyBorder="1" applyAlignment="1">
      <alignment horizontal="center"/>
    </xf>
    <xf numFmtId="15" fontId="60" fillId="0" borderId="1" xfId="1" applyNumberFormat="1" applyFont="1" applyBorder="1" applyAlignment="1">
      <alignment horizontal="center"/>
    </xf>
    <xf numFmtId="15" fontId="60" fillId="4" borderId="1" xfId="1" applyNumberFormat="1" applyFont="1" applyFill="1" applyBorder="1" applyAlignment="1">
      <alignment horizontal="center"/>
    </xf>
    <xf numFmtId="15" fontId="60" fillId="2" borderId="1" xfId="1" applyNumberFormat="1" applyFont="1" applyFill="1" applyBorder="1" applyAlignment="1">
      <alignment horizontal="center"/>
    </xf>
    <xf numFmtId="0" fontId="60" fillId="2" borderId="1" xfId="1" applyFont="1" applyFill="1" applyBorder="1" applyAlignment="1">
      <alignment horizontal="center"/>
    </xf>
    <xf numFmtId="0" fontId="60" fillId="4" borderId="1" xfId="1" applyFont="1" applyFill="1" applyBorder="1" applyAlignment="1">
      <alignment horizontal="center"/>
    </xf>
    <xf numFmtId="15" fontId="60" fillId="6" borderId="1" xfId="1" applyNumberFormat="1" applyFont="1" applyFill="1" applyBorder="1" applyAlignment="1">
      <alignment horizontal="center"/>
    </xf>
    <xf numFmtId="0" fontId="60" fillId="6" borderId="1" xfId="1" applyFont="1" applyFill="1" applyBorder="1" applyAlignment="1">
      <alignment horizontal="center"/>
    </xf>
    <xf numFmtId="0" fontId="60" fillId="6" borderId="3" xfId="1" applyFont="1" applyFill="1" applyBorder="1" applyAlignment="1">
      <alignment horizontal="center"/>
    </xf>
    <xf numFmtId="0" fontId="60" fillId="0" borderId="3" xfId="1" applyFont="1" applyBorder="1" applyAlignment="1">
      <alignment horizontal="center"/>
    </xf>
    <xf numFmtId="0" fontId="60" fillId="2" borderId="3" xfId="1" applyFont="1" applyFill="1" applyBorder="1" applyAlignment="1">
      <alignment horizontal="center"/>
    </xf>
    <xf numFmtId="0" fontId="60" fillId="6" borderId="34" xfId="1" applyFont="1" applyFill="1" applyBorder="1"/>
    <xf numFmtId="0" fontId="60" fillId="2" borderId="34" xfId="1" applyFont="1" applyFill="1" applyBorder="1"/>
    <xf numFmtId="0" fontId="60" fillId="0" borderId="34" xfId="1" applyFont="1" applyBorder="1"/>
    <xf numFmtId="0" fontId="76" fillId="0" borderId="25" xfId="1" applyFont="1" applyBorder="1" applyAlignment="1">
      <alignment horizontal="center" vertical="center"/>
    </xf>
    <xf numFmtId="0" fontId="101" fillId="6" borderId="2" xfId="0" applyFont="1" applyFill="1" applyBorder="1" applyAlignment="1">
      <alignment vertical="center" wrapText="1"/>
    </xf>
    <xf numFmtId="0" fontId="59" fillId="0" borderId="7" xfId="1" applyFont="1" applyBorder="1"/>
    <xf numFmtId="0" fontId="101" fillId="0" borderId="2" xfId="0" applyFont="1" applyBorder="1" applyAlignment="1">
      <alignment vertical="center" wrapText="1"/>
    </xf>
    <xf numFmtId="0" fontId="101" fillId="0" borderId="3" xfId="0" applyFont="1" applyBorder="1" applyAlignment="1">
      <alignment vertical="center" wrapText="1"/>
    </xf>
    <xf numFmtId="0" fontId="83" fillId="0" borderId="2" xfId="1" applyFont="1" applyBorder="1" applyAlignment="1">
      <alignment vertical="center"/>
    </xf>
    <xf numFmtId="0" fontId="58" fillId="4" borderId="1" xfId="1" applyFont="1" applyFill="1" applyBorder="1" applyAlignment="1">
      <alignment horizontal="center"/>
    </xf>
    <xf numFmtId="0" fontId="58" fillId="4" borderId="1" xfId="1" applyFont="1" applyFill="1" applyBorder="1"/>
    <xf numFmtId="0" fontId="82" fillId="13" borderId="0" xfId="1" applyFill="1"/>
    <xf numFmtId="0" fontId="81" fillId="0" borderId="0" xfId="1" applyFont="1"/>
    <xf numFmtId="0" fontId="58" fillId="6" borderId="19" xfId="1" applyFont="1" applyFill="1" applyBorder="1"/>
    <xf numFmtId="4" fontId="82" fillId="6" borderId="13" xfId="1" applyNumberFormat="1" applyFill="1" applyBorder="1" applyAlignment="1">
      <alignment horizontal="center"/>
    </xf>
    <xf numFmtId="0" fontId="82" fillId="6" borderId="11" xfId="1" applyFill="1" applyBorder="1" applyAlignment="1">
      <alignment vertical="center"/>
    </xf>
    <xf numFmtId="15" fontId="82" fillId="6" borderId="13" xfId="1" applyNumberFormat="1" applyFill="1" applyBorder="1" applyAlignment="1">
      <alignment horizontal="center"/>
    </xf>
    <xf numFmtId="0" fontId="73" fillId="6" borderId="13" xfId="1" applyFont="1" applyFill="1" applyBorder="1" applyAlignment="1">
      <alignment horizontal="center" vertical="center"/>
    </xf>
    <xf numFmtId="0" fontId="82" fillId="6" borderId="13" xfId="1" applyFill="1" applyBorder="1" applyAlignment="1">
      <alignment horizontal="center"/>
    </xf>
    <xf numFmtId="0" fontId="77" fillId="6" borderId="24" xfId="1" applyFont="1" applyFill="1" applyBorder="1"/>
    <xf numFmtId="0" fontId="82" fillId="6" borderId="15" xfId="1" applyFill="1" applyBorder="1"/>
    <xf numFmtId="15" fontId="82" fillId="6" borderId="17" xfId="1" applyNumberFormat="1" applyFill="1" applyBorder="1" applyAlignment="1">
      <alignment horizontal="center"/>
    </xf>
    <xf numFmtId="0" fontId="73" fillId="6" borderId="17" xfId="1" applyFont="1" applyFill="1" applyBorder="1" applyAlignment="1">
      <alignment horizontal="center" vertical="center"/>
    </xf>
    <xf numFmtId="0" fontId="82" fillId="6" borderId="17" xfId="1" applyFill="1" applyBorder="1" applyAlignment="1">
      <alignment horizontal="center"/>
    </xf>
    <xf numFmtId="4" fontId="82" fillId="6" borderId="17" xfId="1" applyNumberFormat="1" applyFill="1" applyBorder="1" applyAlignment="1">
      <alignment horizontal="center"/>
    </xf>
    <xf numFmtId="0" fontId="77" fillId="6" borderId="25" xfId="1" applyFont="1" applyFill="1" applyBorder="1"/>
    <xf numFmtId="0" fontId="79" fillId="6" borderId="7" xfId="1" applyFont="1" applyFill="1" applyBorder="1" applyAlignment="1">
      <alignment horizontal="center" vertical="center"/>
    </xf>
    <xf numFmtId="0" fontId="58" fillId="6" borderId="7" xfId="1" applyFont="1" applyFill="1" applyBorder="1"/>
    <xf numFmtId="0" fontId="58" fillId="7" borderId="7" xfId="1" applyFont="1" applyFill="1" applyBorder="1"/>
    <xf numFmtId="0" fontId="79" fillId="7" borderId="7" xfId="1" applyFont="1" applyFill="1" applyBorder="1" applyAlignment="1">
      <alignment horizontal="center" vertical="center"/>
    </xf>
    <xf numFmtId="0" fontId="92" fillId="7" borderId="1" xfId="1" applyFont="1" applyFill="1" applyBorder="1"/>
    <xf numFmtId="0" fontId="58" fillId="0" borderId="0" xfId="1" applyFont="1"/>
    <xf numFmtId="0" fontId="101" fillId="2" borderId="2" xfId="0" applyFont="1" applyFill="1" applyBorder="1" applyAlignment="1">
      <alignment horizontal="center" vertical="center" wrapText="1"/>
    </xf>
    <xf numFmtId="0" fontId="101" fillId="6" borderId="2" xfId="0" applyFont="1" applyFill="1" applyBorder="1" applyAlignment="1">
      <alignment vertical="center"/>
    </xf>
    <xf numFmtId="0" fontId="101" fillId="6" borderId="3" xfId="0" applyFont="1" applyFill="1" applyBorder="1" applyAlignment="1">
      <alignment vertical="center"/>
    </xf>
    <xf numFmtId="0" fontId="57" fillId="0" borderId="7" xfId="1" applyFont="1" applyBorder="1"/>
    <xf numFmtId="0" fontId="57" fillId="6" borderId="7" xfId="1" applyFont="1" applyFill="1" applyBorder="1"/>
    <xf numFmtId="0" fontId="57" fillId="2" borderId="7" xfId="1" applyFont="1" applyFill="1" applyBorder="1"/>
    <xf numFmtId="0" fontId="105" fillId="6" borderId="7" xfId="0" applyFont="1" applyFill="1" applyBorder="1" applyAlignment="1">
      <alignment horizontal="center" vertical="center" wrapText="1"/>
    </xf>
    <xf numFmtId="0" fontId="56" fillId="0" borderId="7" xfId="1" applyFont="1" applyBorder="1"/>
    <xf numFmtId="0" fontId="56" fillId="0" borderId="1" xfId="1" applyFont="1" applyBorder="1"/>
    <xf numFmtId="0" fontId="56" fillId="6" borderId="1" xfId="1" applyFont="1" applyFill="1" applyBorder="1"/>
    <xf numFmtId="0" fontId="56" fillId="2" borderId="1" xfId="1" applyFont="1" applyFill="1" applyBorder="1"/>
    <xf numFmtId="0" fontId="56" fillId="2" borderId="7" xfId="1" applyFont="1" applyFill="1" applyBorder="1"/>
    <xf numFmtId="0" fontId="56" fillId="6" borderId="7" xfId="1" applyFont="1" applyFill="1" applyBorder="1"/>
    <xf numFmtId="0" fontId="101" fillId="6" borderId="1" xfId="0" applyFont="1" applyFill="1" applyBorder="1" applyAlignment="1">
      <alignment horizontal="center" vertical="center" wrapText="1"/>
    </xf>
    <xf numFmtId="0" fontId="101" fillId="6" borderId="2" xfId="0" applyFont="1" applyFill="1" applyBorder="1" applyAlignment="1">
      <alignment horizontal="center" vertical="center" wrapText="1"/>
    </xf>
    <xf numFmtId="0" fontId="101" fillId="6" borderId="3" xfId="0" applyFont="1" applyFill="1" applyBorder="1" applyAlignment="1">
      <alignment horizontal="center" vertical="center" wrapText="1"/>
    </xf>
    <xf numFmtId="0" fontId="101" fillId="2" borderId="3" xfId="0" applyFont="1" applyFill="1" applyBorder="1" applyAlignment="1">
      <alignment horizontal="center" vertical="center" wrapText="1"/>
    </xf>
    <xf numFmtId="0" fontId="55" fillId="0" borderId="7" xfId="1" applyFont="1" applyBorder="1"/>
    <xf numFmtId="0" fontId="55" fillId="6" borderId="7" xfId="1" applyFont="1" applyFill="1" applyBorder="1"/>
    <xf numFmtId="0" fontId="55" fillId="2" borderId="7" xfId="1" applyFont="1" applyFill="1" applyBorder="1"/>
    <xf numFmtId="0" fontId="101" fillId="2" borderId="1" xfId="0" applyFont="1" applyFill="1" applyBorder="1" applyAlignment="1">
      <alignment horizontal="center" vertical="center" wrapText="1"/>
    </xf>
    <xf numFmtId="0" fontId="82" fillId="6" borderId="3" xfId="1" applyFill="1" applyBorder="1" applyAlignment="1">
      <alignment horizontal="center" vertical="center"/>
    </xf>
    <xf numFmtId="0" fontId="82" fillId="6" borderId="2" xfId="1" applyFill="1" applyBorder="1" applyAlignment="1">
      <alignment horizontal="center" vertical="center"/>
    </xf>
    <xf numFmtId="0" fontId="82" fillId="14" borderId="0" xfId="1" applyFill="1"/>
    <xf numFmtId="0" fontId="54" fillId="0" borderId="7" xfId="1" applyFont="1" applyBorder="1"/>
    <xf numFmtId="0" fontId="54" fillId="6" borderId="7" xfId="1" applyFont="1" applyFill="1" applyBorder="1"/>
    <xf numFmtId="0" fontId="82" fillId="2" borderId="3" xfId="1" applyFill="1" applyBorder="1" applyAlignment="1">
      <alignment horizontal="center" vertical="center"/>
    </xf>
    <xf numFmtId="0" fontId="82" fillId="6" borderId="2" xfId="1" applyFill="1" applyBorder="1" applyAlignment="1">
      <alignment vertical="center"/>
    </xf>
    <xf numFmtId="15" fontId="82" fillId="6" borderId="10" xfId="1" applyNumberFormat="1" applyFill="1" applyBorder="1" applyAlignment="1">
      <alignment horizontal="center"/>
    </xf>
    <xf numFmtId="0" fontId="60" fillId="6" borderId="2" xfId="1" applyFont="1" applyFill="1" applyBorder="1" applyAlignment="1">
      <alignment horizontal="center"/>
    </xf>
    <xf numFmtId="0" fontId="92" fillId="6" borderId="2" xfId="1" applyFont="1" applyFill="1" applyBorder="1" applyAlignment="1">
      <alignment horizontal="center" vertical="center"/>
    </xf>
    <xf numFmtId="4" fontId="92" fillId="6" borderId="2" xfId="1" applyNumberFormat="1" applyFont="1" applyFill="1" applyBorder="1" applyAlignment="1">
      <alignment horizontal="center"/>
    </xf>
    <xf numFmtId="0" fontId="54" fillId="6" borderId="19" xfId="1" applyFont="1" applyFill="1" applyBorder="1"/>
    <xf numFmtId="0" fontId="82" fillId="2" borderId="11" xfId="1" applyFill="1" applyBorder="1"/>
    <xf numFmtId="0" fontId="101" fillId="2" borderId="13" xfId="0" applyFont="1" applyFill="1" applyBorder="1" applyAlignment="1">
      <alignment horizontal="center" vertical="center" wrapText="1"/>
    </xf>
    <xf numFmtId="0" fontId="60" fillId="2" borderId="13" xfId="1" applyFont="1" applyFill="1" applyBorder="1" applyAlignment="1">
      <alignment horizontal="center"/>
    </xf>
    <xf numFmtId="0" fontId="82" fillId="2" borderId="13" xfId="1" applyFill="1" applyBorder="1" applyAlignment="1">
      <alignment horizontal="center" vertical="center"/>
    </xf>
    <xf numFmtId="0" fontId="92" fillId="2" borderId="13" xfId="1" applyFont="1" applyFill="1" applyBorder="1" applyAlignment="1">
      <alignment horizontal="center" vertical="center"/>
    </xf>
    <xf numFmtId="4" fontId="92" fillId="2" borderId="13" xfId="1" applyNumberFormat="1" applyFont="1" applyFill="1" applyBorder="1" applyAlignment="1">
      <alignment horizontal="center"/>
    </xf>
    <xf numFmtId="0" fontId="82" fillId="0" borderId="15" xfId="1" applyBorder="1" applyAlignment="1">
      <alignment vertical="center"/>
    </xf>
    <xf numFmtId="0" fontId="101" fillId="2" borderId="17" xfId="0" applyFont="1" applyFill="1" applyBorder="1" applyAlignment="1">
      <alignment horizontal="center" vertical="center" wrapText="1"/>
    </xf>
    <xf numFmtId="0" fontId="101" fillId="0" borderId="17" xfId="0" applyFont="1" applyBorder="1" applyAlignment="1">
      <alignment horizontal="center" vertical="center" wrapText="1"/>
    </xf>
    <xf numFmtId="15" fontId="82" fillId="0" borderId="16" xfId="1" applyNumberFormat="1" applyBorder="1" applyAlignment="1">
      <alignment horizontal="center"/>
    </xf>
    <xf numFmtId="0" fontId="60" fillId="0" borderId="17" xfId="1" applyFont="1" applyBorder="1" applyAlignment="1">
      <alignment horizontal="center"/>
    </xf>
    <xf numFmtId="0" fontId="82" fillId="0" borderId="17" xfId="1" applyBorder="1" applyAlignment="1">
      <alignment horizontal="center" vertical="center"/>
    </xf>
    <xf numFmtId="0" fontId="92" fillId="0" borderId="17" xfId="1" applyFont="1" applyBorder="1" applyAlignment="1">
      <alignment horizontal="center" vertical="center"/>
    </xf>
    <xf numFmtId="4" fontId="92" fillId="0" borderId="17" xfId="1" applyNumberFormat="1" applyFont="1" applyBorder="1" applyAlignment="1">
      <alignment horizontal="center"/>
    </xf>
    <xf numFmtId="0" fontId="82" fillId="0" borderId="2" xfId="1" applyBorder="1" applyAlignment="1">
      <alignment vertical="center"/>
    </xf>
    <xf numFmtId="15" fontId="82" fillId="0" borderId="10" xfId="1" applyNumberFormat="1" applyBorder="1" applyAlignment="1">
      <alignment horizontal="center"/>
    </xf>
    <xf numFmtId="0" fontId="60" fillId="0" borderId="2" xfId="1" applyFont="1" applyBorder="1" applyAlignment="1">
      <alignment horizontal="center"/>
    </xf>
    <xf numFmtId="0" fontId="92" fillId="0" borderId="2" xfId="1" applyFont="1" applyBorder="1" applyAlignment="1">
      <alignment horizontal="center" vertical="center"/>
    </xf>
    <xf numFmtId="4" fontId="92" fillId="0" borderId="2" xfId="1" applyNumberFormat="1" applyFont="1" applyBorder="1" applyAlignment="1">
      <alignment horizontal="center"/>
    </xf>
    <xf numFmtId="0" fontId="82" fillId="6" borderId="11" xfId="1" applyFill="1" applyBorder="1"/>
    <xf numFmtId="0" fontId="101" fillId="6" borderId="13" xfId="0" applyFont="1" applyFill="1" applyBorder="1" applyAlignment="1">
      <alignment horizontal="center" vertical="center" wrapText="1"/>
    </xf>
    <xf numFmtId="0" fontId="60" fillId="6" borderId="13" xfId="1" applyFont="1" applyFill="1" applyBorder="1" applyAlignment="1">
      <alignment horizontal="center"/>
    </xf>
    <xf numFmtId="0" fontId="82" fillId="6" borderId="13" xfId="1" applyFill="1" applyBorder="1" applyAlignment="1">
      <alignment horizontal="center" vertical="center"/>
    </xf>
    <xf numFmtId="0" fontId="92" fillId="6" borderId="13" xfId="1" applyFont="1" applyFill="1" applyBorder="1" applyAlignment="1">
      <alignment horizontal="center" vertical="center"/>
    </xf>
    <xf numFmtId="4" fontId="92" fillId="6" borderId="13" xfId="1" applyNumberFormat="1" applyFont="1" applyFill="1" applyBorder="1" applyAlignment="1">
      <alignment horizontal="center"/>
    </xf>
    <xf numFmtId="0" fontId="82" fillId="6" borderId="15" xfId="1" applyFill="1" applyBorder="1" applyAlignment="1">
      <alignment vertical="center"/>
    </xf>
    <xf numFmtId="0" fontId="101" fillId="6" borderId="17" xfId="0" applyFont="1" applyFill="1" applyBorder="1" applyAlignment="1">
      <alignment horizontal="center" vertical="center" wrapText="1"/>
    </xf>
    <xf numFmtId="15" fontId="82" fillId="6" borderId="16" xfId="1" applyNumberFormat="1" applyFill="1" applyBorder="1" applyAlignment="1">
      <alignment horizontal="center"/>
    </xf>
    <xf numFmtId="0" fontId="60" fillId="6" borderId="17" xfId="1" applyFont="1" applyFill="1" applyBorder="1" applyAlignment="1">
      <alignment horizontal="center"/>
    </xf>
    <xf numFmtId="0" fontId="82" fillId="6" borderId="17" xfId="1" applyFill="1" applyBorder="1" applyAlignment="1">
      <alignment horizontal="center" vertical="center"/>
    </xf>
    <xf numFmtId="0" fontId="92" fillId="6" borderId="17" xfId="1" applyFont="1" applyFill="1" applyBorder="1" applyAlignment="1">
      <alignment horizontal="center" vertical="center"/>
    </xf>
    <xf numFmtId="4" fontId="92" fillId="6" borderId="17" xfId="1" applyNumberFormat="1" applyFont="1" applyFill="1" applyBorder="1" applyAlignment="1">
      <alignment horizontal="center"/>
    </xf>
    <xf numFmtId="0" fontId="82" fillId="0" borderId="11" xfId="1" applyBorder="1"/>
    <xf numFmtId="0" fontId="101" fillId="0" borderId="13" xfId="0" applyFont="1" applyBorder="1" applyAlignment="1">
      <alignment horizontal="center" vertical="center" wrapText="1"/>
    </xf>
    <xf numFmtId="15" fontId="82" fillId="0" borderId="13" xfId="1" applyNumberFormat="1" applyBorder="1" applyAlignment="1">
      <alignment horizontal="center"/>
    </xf>
    <xf numFmtId="0" fontId="60" fillId="0" borderId="13" xfId="1" applyFont="1" applyBorder="1" applyAlignment="1">
      <alignment horizontal="center"/>
    </xf>
    <xf numFmtId="0" fontId="82" fillId="0" borderId="13" xfId="1" applyBorder="1" applyAlignment="1">
      <alignment horizontal="center" vertical="center"/>
    </xf>
    <xf numFmtId="0" fontId="92" fillId="0" borderId="13" xfId="1" applyFont="1" applyBorder="1" applyAlignment="1">
      <alignment horizontal="center" vertical="center"/>
    </xf>
    <xf numFmtId="4" fontId="92" fillId="0" borderId="13" xfId="1" applyNumberFormat="1" applyFont="1" applyBorder="1" applyAlignment="1">
      <alignment horizontal="center"/>
    </xf>
    <xf numFmtId="0" fontId="82" fillId="0" borderId="16" xfId="1" applyBorder="1" applyAlignment="1">
      <alignment horizontal="center" vertical="center"/>
    </xf>
    <xf numFmtId="0" fontId="92" fillId="6" borderId="2" xfId="1" applyFont="1" applyFill="1" applyBorder="1" applyAlignment="1">
      <alignment vertical="center"/>
    </xf>
    <xf numFmtId="0" fontId="101" fillId="6" borderId="19" xfId="0" applyFont="1" applyFill="1" applyBorder="1" applyAlignment="1">
      <alignment horizontal="center" vertical="center" wrapText="1"/>
    </xf>
    <xf numFmtId="0" fontId="82" fillId="0" borderId="46" xfId="1" applyBorder="1" applyAlignment="1">
      <alignment vertical="center"/>
    </xf>
    <xf numFmtId="0" fontId="92" fillId="6" borderId="3" xfId="1" applyFont="1" applyFill="1" applyBorder="1" applyAlignment="1">
      <alignment horizontal="center" vertical="center"/>
    </xf>
    <xf numFmtId="4" fontId="92" fillId="0" borderId="3" xfId="1" applyNumberFormat="1" applyFont="1" applyBorder="1" applyAlignment="1">
      <alignment horizontal="center"/>
    </xf>
    <xf numFmtId="0" fontId="82" fillId="2" borderId="3" xfId="1" applyFill="1" applyBorder="1"/>
    <xf numFmtId="0" fontId="92" fillId="2" borderId="3" xfId="1" applyFont="1" applyFill="1" applyBorder="1" applyAlignment="1">
      <alignment horizontal="center" vertical="center"/>
    </xf>
    <xf numFmtId="4" fontId="92" fillId="2" borderId="3" xfId="1" applyNumberFormat="1" applyFont="1" applyFill="1" applyBorder="1" applyAlignment="1">
      <alignment horizontal="center"/>
    </xf>
    <xf numFmtId="0" fontId="82" fillId="6" borderId="48" xfId="1" applyFill="1" applyBorder="1"/>
    <xf numFmtId="4" fontId="92" fillId="6" borderId="3" xfId="1" applyNumberFormat="1" applyFont="1" applyFill="1" applyBorder="1" applyAlignment="1">
      <alignment horizontal="center"/>
    </xf>
    <xf numFmtId="0" fontId="92" fillId="2" borderId="2" xfId="1" applyFont="1" applyFill="1" applyBorder="1" applyAlignment="1">
      <alignment horizontal="center" vertical="center"/>
    </xf>
    <xf numFmtId="4" fontId="92" fillId="2" borderId="2" xfId="1" applyNumberFormat="1" applyFont="1" applyFill="1" applyBorder="1" applyAlignment="1">
      <alignment horizontal="center"/>
    </xf>
    <xf numFmtId="0" fontId="82" fillId="0" borderId="11" xfId="1" applyBorder="1" applyAlignment="1">
      <alignment vertical="center"/>
    </xf>
    <xf numFmtId="0" fontId="92" fillId="2" borderId="17" xfId="1" applyFont="1" applyFill="1" applyBorder="1" applyAlignment="1">
      <alignment horizontal="center" vertical="center"/>
    </xf>
    <xf numFmtId="4" fontId="92" fillId="2" borderId="17" xfId="1" applyNumberFormat="1" applyFont="1" applyFill="1" applyBorder="1" applyAlignment="1">
      <alignment horizontal="center"/>
    </xf>
    <xf numFmtId="0" fontId="92" fillId="0" borderId="3" xfId="1" applyFont="1" applyBorder="1" applyAlignment="1">
      <alignment horizontal="center" vertical="center"/>
    </xf>
    <xf numFmtId="0" fontId="66" fillId="0" borderId="0" xfId="1" applyFont="1" applyAlignment="1">
      <alignment vertical="center"/>
    </xf>
    <xf numFmtId="0" fontId="54" fillId="6" borderId="20" xfId="1" applyFont="1" applyFill="1" applyBorder="1"/>
    <xf numFmtId="4" fontId="92" fillId="0" borderId="12" xfId="1" applyNumberFormat="1" applyFont="1" applyBorder="1" applyAlignment="1">
      <alignment horizontal="center"/>
    </xf>
    <xf numFmtId="0" fontId="54" fillId="0" borderId="24" xfId="1" applyFont="1" applyBorder="1"/>
    <xf numFmtId="0" fontId="82" fillId="2" borderId="15" xfId="1" applyFill="1" applyBorder="1" applyAlignment="1">
      <alignment vertical="center"/>
    </xf>
    <xf numFmtId="0" fontId="60" fillId="2" borderId="17" xfId="1" applyFont="1" applyFill="1" applyBorder="1" applyAlignment="1">
      <alignment horizontal="center"/>
    </xf>
    <xf numFmtId="0" fontId="82" fillId="2" borderId="17" xfId="1" applyFill="1" applyBorder="1" applyAlignment="1">
      <alignment horizontal="center" vertical="center"/>
    </xf>
    <xf numFmtId="0" fontId="54" fillId="2" borderId="25" xfId="1" applyFont="1" applyFill="1" applyBorder="1"/>
    <xf numFmtId="0" fontId="101" fillId="6" borderId="25" xfId="0" applyFont="1" applyFill="1" applyBorder="1" applyAlignment="1">
      <alignment horizontal="center" vertical="center" wrapText="1"/>
    </xf>
    <xf numFmtId="4" fontId="92" fillId="0" borderId="10" xfId="1" applyNumberFormat="1" applyFont="1" applyBorder="1" applyAlignment="1">
      <alignment horizontal="center"/>
    </xf>
    <xf numFmtId="0" fontId="92" fillId="6" borderId="10" xfId="1" applyFont="1" applyFill="1" applyBorder="1" applyAlignment="1">
      <alignment horizontal="center" vertical="center"/>
    </xf>
    <xf numFmtId="0" fontId="92" fillId="0" borderId="10" xfId="1" applyFont="1" applyBorder="1" applyAlignment="1">
      <alignment horizontal="center" vertical="center"/>
    </xf>
    <xf numFmtId="0" fontId="82" fillId="2" borderId="2" xfId="1" applyFill="1" applyBorder="1" applyAlignment="1">
      <alignment vertical="center"/>
    </xf>
    <xf numFmtId="0" fontId="60" fillId="2" borderId="2" xfId="1" applyFont="1" applyFill="1" applyBorder="1" applyAlignment="1">
      <alignment horizontal="center"/>
    </xf>
    <xf numFmtId="0" fontId="92" fillId="6" borderId="11" xfId="1" applyFont="1" applyFill="1" applyBorder="1"/>
    <xf numFmtId="0" fontId="82" fillId="6" borderId="53" xfId="1" applyFill="1" applyBorder="1" applyAlignment="1">
      <alignment vertical="center"/>
    </xf>
    <xf numFmtId="0" fontId="92" fillId="0" borderId="11" xfId="1" applyFont="1" applyBorder="1"/>
    <xf numFmtId="0" fontId="82" fillId="6" borderId="46" xfId="1" applyFill="1" applyBorder="1" applyAlignment="1">
      <alignment vertical="center"/>
    </xf>
    <xf numFmtId="0" fontId="54" fillId="0" borderId="21" xfId="1" applyFont="1" applyBorder="1"/>
    <xf numFmtId="0" fontId="82" fillId="2" borderId="10" xfId="1" applyFill="1" applyBorder="1" applyAlignment="1">
      <alignment vertical="center"/>
    </xf>
    <xf numFmtId="0" fontId="101" fillId="2" borderId="10" xfId="0" applyFont="1" applyFill="1" applyBorder="1" applyAlignment="1">
      <alignment horizontal="center" vertical="center" wrapText="1"/>
    </xf>
    <xf numFmtId="0" fontId="60" fillId="6" borderId="10" xfId="1" applyFont="1" applyFill="1" applyBorder="1" applyAlignment="1">
      <alignment horizontal="center"/>
    </xf>
    <xf numFmtId="0" fontId="82" fillId="6" borderId="10" xfId="1" applyFill="1" applyBorder="1" applyAlignment="1">
      <alignment horizontal="center" vertical="center"/>
    </xf>
    <xf numFmtId="0" fontId="92" fillId="2" borderId="12" xfId="1" applyFont="1" applyFill="1" applyBorder="1" applyAlignment="1">
      <alignment horizontal="center" vertical="center"/>
    </xf>
    <xf numFmtId="0" fontId="82" fillId="0" borderId="48" xfId="1" applyBorder="1"/>
    <xf numFmtId="0" fontId="82" fillId="2" borderId="46" xfId="1" applyFill="1" applyBorder="1" applyAlignment="1">
      <alignment vertical="center"/>
    </xf>
    <xf numFmtId="0" fontId="92" fillId="0" borderId="12" xfId="1" applyFont="1" applyBorder="1" applyAlignment="1">
      <alignment horizontal="center" vertical="center"/>
    </xf>
    <xf numFmtId="0" fontId="92" fillId="2" borderId="16" xfId="1" applyFont="1" applyFill="1" applyBorder="1" applyAlignment="1">
      <alignment horizontal="center" vertical="center"/>
    </xf>
    <xf numFmtId="0" fontId="92" fillId="2" borderId="28" xfId="1" applyFont="1" applyFill="1" applyBorder="1" applyAlignment="1">
      <alignment horizontal="center" vertical="center"/>
    </xf>
    <xf numFmtId="0" fontId="82" fillId="6" borderId="44" xfId="1" applyFill="1" applyBorder="1"/>
    <xf numFmtId="0" fontId="101" fillId="6" borderId="12" xfId="0" applyFont="1" applyFill="1" applyBorder="1" applyAlignment="1">
      <alignment horizontal="center" vertical="center" wrapText="1"/>
    </xf>
    <xf numFmtId="15" fontId="82" fillId="6" borderId="12" xfId="1" applyNumberFormat="1" applyFill="1" applyBorder="1" applyAlignment="1">
      <alignment horizontal="center"/>
    </xf>
    <xf numFmtId="0" fontId="60" fillId="6" borderId="12" xfId="1" applyFont="1" applyFill="1" applyBorder="1" applyAlignment="1">
      <alignment horizontal="center"/>
    </xf>
    <xf numFmtId="0" fontId="82" fillId="6" borderId="12" xfId="1" applyFill="1" applyBorder="1" applyAlignment="1">
      <alignment horizontal="center" vertical="center"/>
    </xf>
    <xf numFmtId="0" fontId="92" fillId="6" borderId="12" xfId="1" applyFont="1" applyFill="1" applyBorder="1" applyAlignment="1">
      <alignment horizontal="center" vertical="center"/>
    </xf>
    <xf numFmtId="0" fontId="92" fillId="0" borderId="2" xfId="1" applyFont="1" applyBorder="1" applyAlignment="1">
      <alignment vertical="center"/>
    </xf>
    <xf numFmtId="4" fontId="92" fillId="2" borderId="12" xfId="1" applyNumberFormat="1" applyFont="1" applyFill="1" applyBorder="1" applyAlignment="1">
      <alignment horizontal="center"/>
    </xf>
    <xf numFmtId="0" fontId="92" fillId="6" borderId="54" xfId="1" applyFont="1" applyFill="1" applyBorder="1" applyAlignment="1">
      <alignment horizontal="center" vertical="center"/>
    </xf>
    <xf numFmtId="0" fontId="92" fillId="6" borderId="6" xfId="1" applyFont="1" applyFill="1" applyBorder="1" applyAlignment="1">
      <alignment horizontal="center" vertical="center"/>
    </xf>
    <xf numFmtId="0" fontId="82" fillId="6" borderId="37" xfId="1" applyFill="1" applyBorder="1" applyAlignment="1">
      <alignment horizontal="center" vertical="center"/>
    </xf>
    <xf numFmtId="0" fontId="82" fillId="6" borderId="38" xfId="1" applyFill="1" applyBorder="1" applyAlignment="1">
      <alignment horizontal="center" vertical="center"/>
    </xf>
    <xf numFmtId="4" fontId="92" fillId="2" borderId="10" xfId="1" applyNumberFormat="1" applyFont="1" applyFill="1" applyBorder="1" applyAlignment="1">
      <alignment horizontal="center"/>
    </xf>
    <xf numFmtId="0" fontId="92" fillId="0" borderId="31" xfId="1" applyFont="1" applyBorder="1" applyAlignment="1">
      <alignment horizontal="center" vertical="center"/>
    </xf>
    <xf numFmtId="4" fontId="92" fillId="2" borderId="16" xfId="1" applyNumberFormat="1" applyFont="1" applyFill="1" applyBorder="1" applyAlignment="1">
      <alignment horizontal="center"/>
    </xf>
    <xf numFmtId="0" fontId="82" fillId="6" borderId="10" xfId="1" applyFill="1" applyBorder="1" applyAlignment="1">
      <alignment vertical="center"/>
    </xf>
    <xf numFmtId="0" fontId="76" fillId="0" borderId="0" xfId="1" applyFont="1" applyAlignment="1">
      <alignment vertical="center"/>
    </xf>
    <xf numFmtId="0" fontId="69" fillId="0" borderId="0" xfId="1" applyFont="1" applyAlignment="1">
      <alignment vertical="center"/>
    </xf>
    <xf numFmtId="4" fontId="92" fillId="0" borderId="16" xfId="1" applyNumberFormat="1" applyFont="1" applyBorder="1" applyAlignment="1">
      <alignment horizontal="center"/>
    </xf>
    <xf numFmtId="0" fontId="92" fillId="6" borderId="16" xfId="1" applyFont="1" applyFill="1" applyBorder="1" applyAlignment="1">
      <alignment horizontal="center" vertical="center"/>
    </xf>
    <xf numFmtId="0" fontId="105" fillId="2" borderId="1" xfId="0" applyFont="1" applyFill="1" applyBorder="1" applyAlignment="1">
      <alignment horizontal="center" vertical="center" wrapText="1"/>
    </xf>
    <xf numFmtId="0" fontId="101" fillId="6" borderId="2" xfId="0" applyFont="1" applyFill="1" applyBorder="1" applyAlignment="1">
      <alignment horizontal="center" vertical="top" wrapText="1"/>
    </xf>
    <xf numFmtId="0" fontId="68" fillId="6" borderId="2" xfId="0" applyFont="1" applyFill="1" applyBorder="1" applyAlignment="1">
      <alignment horizontal="center" vertical="center"/>
    </xf>
    <xf numFmtId="0" fontId="101" fillId="0" borderId="2" xfId="0" applyFont="1" applyBorder="1" applyAlignment="1">
      <alignment horizontal="center" vertical="top" wrapText="1"/>
    </xf>
    <xf numFmtId="0" fontId="68" fillId="0" borderId="2" xfId="0" applyFont="1" applyBorder="1" applyAlignment="1">
      <alignment horizontal="center" vertical="center"/>
    </xf>
    <xf numFmtId="0" fontId="101" fillId="6" borderId="3" xfId="0" applyFont="1" applyFill="1" applyBorder="1" applyAlignment="1">
      <alignment horizontal="center" vertical="top" wrapText="1"/>
    </xf>
    <xf numFmtId="0" fontId="68" fillId="6" borderId="3" xfId="0" applyFont="1" applyFill="1" applyBorder="1" applyAlignment="1">
      <alignment horizontal="center" vertical="center"/>
    </xf>
    <xf numFmtId="0" fontId="101" fillId="0" borderId="3" xfId="0" applyFont="1" applyBorder="1" applyAlignment="1">
      <alignment horizontal="center" vertical="top" wrapText="1"/>
    </xf>
    <xf numFmtId="0" fontId="68" fillId="0" borderId="3" xfId="0" applyFont="1" applyBorder="1" applyAlignment="1">
      <alignment horizontal="center" vertical="center"/>
    </xf>
    <xf numFmtId="0" fontId="101" fillId="6" borderId="13" xfId="0" applyFont="1" applyFill="1" applyBorder="1" applyAlignment="1">
      <alignment horizontal="center" vertical="top" wrapText="1"/>
    </xf>
    <xf numFmtId="0" fontId="68" fillId="6" borderId="13" xfId="0" applyFont="1" applyFill="1" applyBorder="1" applyAlignment="1">
      <alignment horizontal="center" vertical="center"/>
    </xf>
    <xf numFmtId="0" fontId="101" fillId="6" borderId="17" xfId="0" applyFont="1" applyFill="1" applyBorder="1" applyAlignment="1">
      <alignment horizontal="center" vertical="top" wrapText="1"/>
    </xf>
    <xf numFmtId="0" fontId="68" fillId="6" borderId="17" xfId="0" applyFont="1" applyFill="1" applyBorder="1" applyAlignment="1">
      <alignment horizontal="center" vertical="center"/>
    </xf>
    <xf numFmtId="0" fontId="101" fillId="0" borderId="13" xfId="0" applyFont="1" applyBorder="1" applyAlignment="1">
      <alignment horizontal="center" vertical="top" wrapText="1"/>
    </xf>
    <xf numFmtId="0" fontId="68" fillId="0" borderId="13" xfId="0" applyFont="1" applyBorder="1" applyAlignment="1">
      <alignment horizontal="center" vertical="center"/>
    </xf>
    <xf numFmtId="0" fontId="101" fillId="0" borderId="17" xfId="0" applyFont="1" applyBorder="1" applyAlignment="1">
      <alignment horizontal="center" vertical="top" wrapText="1"/>
    </xf>
    <xf numFmtId="0" fontId="68" fillId="0" borderId="17" xfId="0" applyFont="1" applyBorder="1" applyAlignment="1">
      <alignment horizontal="center" vertical="center"/>
    </xf>
    <xf numFmtId="0" fontId="68" fillId="2" borderId="3" xfId="0" applyFont="1" applyFill="1" applyBorder="1" applyAlignment="1">
      <alignment horizontal="center" vertical="center"/>
    </xf>
    <xf numFmtId="0" fontId="101" fillId="2" borderId="2" xfId="0" applyFont="1" applyFill="1" applyBorder="1" applyAlignment="1">
      <alignment horizontal="center" vertical="top" wrapText="1"/>
    </xf>
    <xf numFmtId="0" fontId="68" fillId="2" borderId="2" xfId="0" applyFont="1" applyFill="1" applyBorder="1" applyAlignment="1">
      <alignment horizontal="center" vertical="center"/>
    </xf>
    <xf numFmtId="0" fontId="101" fillId="2" borderId="13" xfId="0" applyFont="1" applyFill="1" applyBorder="1" applyAlignment="1">
      <alignment horizontal="center" vertical="top" wrapText="1"/>
    </xf>
    <xf numFmtId="0" fontId="68" fillId="2" borderId="13" xfId="0" applyFont="1" applyFill="1" applyBorder="1" applyAlignment="1">
      <alignment horizontal="center" vertical="center"/>
    </xf>
    <xf numFmtId="0" fontId="101" fillId="2" borderId="17" xfId="0" applyFont="1" applyFill="1" applyBorder="1" applyAlignment="1">
      <alignment horizontal="center" vertical="top" wrapText="1"/>
    </xf>
    <xf numFmtId="0" fontId="82" fillId="0" borderId="48" xfId="1" applyBorder="1" applyAlignment="1">
      <alignment vertical="center"/>
    </xf>
    <xf numFmtId="0" fontId="82" fillId="0" borderId="55" xfId="1" applyBorder="1" applyAlignment="1">
      <alignment vertical="center"/>
    </xf>
    <xf numFmtId="0" fontId="82" fillId="6" borderId="55" xfId="1" applyFill="1" applyBorder="1"/>
    <xf numFmtId="0" fontId="92" fillId="2" borderId="10" xfId="1" applyFont="1" applyFill="1" applyBorder="1" applyAlignment="1">
      <alignment horizontal="center" vertical="center"/>
    </xf>
    <xf numFmtId="0" fontId="52" fillId="0" borderId="0" xfId="1" applyFont="1" applyAlignment="1">
      <alignment vertical="center"/>
    </xf>
    <xf numFmtId="0" fontId="82" fillId="0" borderId="13" xfId="1" applyBorder="1" applyAlignment="1">
      <alignment horizontal="center"/>
    </xf>
    <xf numFmtId="0" fontId="82" fillId="6" borderId="55" xfId="1" applyFill="1" applyBorder="1" applyAlignment="1">
      <alignment vertical="center"/>
    </xf>
    <xf numFmtId="0" fontId="82" fillId="6" borderId="48" xfId="1" applyFill="1" applyBorder="1" applyAlignment="1">
      <alignment vertical="center"/>
    </xf>
    <xf numFmtId="0" fontId="82" fillId="2" borderId="48" xfId="1" applyFill="1" applyBorder="1" applyAlignment="1">
      <alignment vertical="center"/>
    </xf>
    <xf numFmtId="0" fontId="82" fillId="0" borderId="55" xfId="1" applyBorder="1"/>
    <xf numFmtId="0" fontId="82" fillId="6" borderId="12" xfId="1" applyFill="1" applyBorder="1" applyAlignment="1">
      <alignment horizontal="center"/>
    </xf>
    <xf numFmtId="0" fontId="82" fillId="0" borderId="17" xfId="1" applyBorder="1" applyAlignment="1">
      <alignment horizontal="center"/>
    </xf>
    <xf numFmtId="0" fontId="82" fillId="2" borderId="55" xfId="1" applyFill="1" applyBorder="1" applyAlignment="1">
      <alignment vertical="center"/>
    </xf>
    <xf numFmtId="0" fontId="82" fillId="2" borderId="55" xfId="1" applyFill="1" applyBorder="1"/>
    <xf numFmtId="0" fontId="82" fillId="2" borderId="46" xfId="1" applyFill="1" applyBorder="1"/>
    <xf numFmtId="0" fontId="82" fillId="6" borderId="46" xfId="1" applyFill="1" applyBorder="1"/>
    <xf numFmtId="0" fontId="82" fillId="2" borderId="27" xfId="1" applyFill="1" applyBorder="1" applyAlignment="1">
      <alignment vertical="center"/>
    </xf>
    <xf numFmtId="15" fontId="82" fillId="2" borderId="28" xfId="1" applyNumberFormat="1" applyFill="1" applyBorder="1" applyAlignment="1">
      <alignment horizontal="center"/>
    </xf>
    <xf numFmtId="0" fontId="60" fillId="2" borderId="28" xfId="1" applyFont="1" applyFill="1" applyBorder="1" applyAlignment="1">
      <alignment horizontal="center"/>
    </xf>
    <xf numFmtId="4" fontId="92" fillId="2" borderId="28" xfId="1" applyNumberFormat="1" applyFont="1" applyFill="1" applyBorder="1" applyAlignment="1">
      <alignment horizontal="center"/>
    </xf>
    <xf numFmtId="0" fontId="54" fillId="2" borderId="1" xfId="1" applyFont="1" applyFill="1" applyBorder="1"/>
    <xf numFmtId="0" fontId="83" fillId="0" borderId="54" xfId="1" applyFont="1" applyBorder="1" applyAlignment="1">
      <alignment horizontal="center" vertical="center"/>
    </xf>
    <xf numFmtId="0" fontId="83" fillId="0" borderId="31" xfId="1" applyFont="1" applyBorder="1" applyAlignment="1">
      <alignment horizontal="center" vertical="center"/>
    </xf>
    <xf numFmtId="0" fontId="81" fillId="13" borderId="0" xfId="1" applyFont="1" applyFill="1"/>
    <xf numFmtId="0" fontId="79" fillId="13" borderId="0" xfId="1" applyFont="1" applyFill="1"/>
    <xf numFmtId="0" fontId="58" fillId="0" borderId="3" xfId="1" applyFont="1" applyBorder="1" applyAlignment="1">
      <alignment horizontal="center"/>
    </xf>
    <xf numFmtId="0" fontId="58" fillId="0" borderId="13" xfId="1" applyFont="1" applyBorder="1" applyAlignment="1">
      <alignment horizontal="center"/>
    </xf>
    <xf numFmtId="0" fontId="58" fillId="0" borderId="17" xfId="1" applyFont="1" applyBorder="1" applyAlignment="1">
      <alignment horizontal="center"/>
    </xf>
    <xf numFmtId="0" fontId="101" fillId="0" borderId="2" xfId="4" applyFont="1" applyBorder="1" applyAlignment="1">
      <alignment horizontal="center" vertical="center"/>
    </xf>
    <xf numFmtId="0" fontId="58" fillId="0" borderId="2" xfId="1" applyFont="1" applyBorder="1" applyAlignment="1">
      <alignment horizontal="center"/>
    </xf>
    <xf numFmtId="0" fontId="83" fillId="0" borderId="10" xfId="1" applyFont="1" applyBorder="1" applyAlignment="1">
      <alignment vertical="center"/>
    </xf>
    <xf numFmtId="0" fontId="101" fillId="0" borderId="3" xfId="4" applyFont="1" applyBorder="1" applyAlignment="1">
      <alignment horizontal="center" vertical="center"/>
    </xf>
    <xf numFmtId="0" fontId="101" fillId="0" borderId="13" xfId="4" applyFont="1" applyBorder="1" applyAlignment="1">
      <alignment horizontal="center" vertical="center"/>
    </xf>
    <xf numFmtId="0" fontId="51" fillId="0" borderId="37" xfId="1" applyFont="1" applyBorder="1"/>
    <xf numFmtId="0" fontId="101" fillId="0" borderId="17" xfId="4" applyFont="1" applyBorder="1" applyAlignment="1">
      <alignment horizontal="center" vertical="center"/>
    </xf>
    <xf numFmtId="0" fontId="51" fillId="0" borderId="38" xfId="1" applyFont="1" applyBorder="1"/>
    <xf numFmtId="0" fontId="51" fillId="0" borderId="47" xfId="1" applyFont="1" applyBorder="1"/>
    <xf numFmtId="0" fontId="66" fillId="0" borderId="20" xfId="1" applyFont="1" applyBorder="1"/>
    <xf numFmtId="4" fontId="82" fillId="0" borderId="13" xfId="1" applyNumberFormat="1" applyBorder="1" applyAlignment="1">
      <alignment horizontal="center"/>
    </xf>
    <xf numFmtId="0" fontId="101" fillId="0" borderId="20" xfId="0" applyFont="1" applyBorder="1" applyAlignment="1">
      <alignment horizontal="center" vertical="center" wrapText="1"/>
    </xf>
    <xf numFmtId="0" fontId="68" fillId="0" borderId="3" xfId="1" applyFont="1" applyBorder="1" applyAlignment="1">
      <alignment horizontal="center"/>
    </xf>
    <xf numFmtId="0" fontId="51" fillId="0" borderId="49" xfId="1" applyFont="1" applyBorder="1"/>
    <xf numFmtId="15" fontId="81" fillId="4" borderId="1" xfId="1" applyNumberFormat="1" applyFont="1" applyFill="1" applyBorder="1"/>
    <xf numFmtId="15" fontId="79" fillId="6" borderId="7" xfId="1" applyNumberFormat="1" applyFont="1" applyFill="1" applyBorder="1"/>
    <xf numFmtId="0" fontId="79" fillId="15" borderId="7" xfId="1" applyFont="1" applyFill="1" applyBorder="1"/>
    <xf numFmtId="0" fontId="77" fillId="15" borderId="7" xfId="1" applyFont="1" applyFill="1" applyBorder="1"/>
    <xf numFmtId="0" fontId="79" fillId="15" borderId="19" xfId="1" applyFont="1" applyFill="1" applyBorder="1"/>
    <xf numFmtId="0" fontId="79" fillId="15" borderId="34" xfId="1" applyFont="1" applyFill="1" applyBorder="1"/>
    <xf numFmtId="0" fontId="79" fillId="15" borderId="20" xfId="1" applyFont="1" applyFill="1" applyBorder="1"/>
    <xf numFmtId="0" fontId="77" fillId="15" borderId="19" xfId="1" applyFont="1" applyFill="1" applyBorder="1"/>
    <xf numFmtId="0" fontId="77" fillId="15" borderId="20" xfId="1" applyFont="1" applyFill="1" applyBorder="1"/>
    <xf numFmtId="0" fontId="76" fillId="15" borderId="7" xfId="1" applyFont="1" applyFill="1" applyBorder="1"/>
    <xf numFmtId="0" fontId="76" fillId="15" borderId="19" xfId="1" applyFont="1" applyFill="1" applyBorder="1"/>
    <xf numFmtId="0" fontId="76" fillId="15" borderId="20" xfId="1" applyFont="1" applyFill="1" applyBorder="1"/>
    <xf numFmtId="0" fontId="75" fillId="15" borderId="7" xfId="1" applyFont="1" applyFill="1" applyBorder="1"/>
    <xf numFmtId="0" fontId="75" fillId="15" borderId="20" xfId="1" applyFont="1" applyFill="1" applyBorder="1"/>
    <xf numFmtId="0" fontId="73" fillId="15" borderId="7" xfId="1" applyFont="1" applyFill="1" applyBorder="1"/>
    <xf numFmtId="0" fontId="79" fillId="15" borderId="7" xfId="1" applyFont="1" applyFill="1" applyBorder="1" applyAlignment="1">
      <alignment horizontal="center" vertical="center"/>
    </xf>
    <xf numFmtId="0" fontId="92" fillId="15" borderId="1" xfId="1" applyFont="1" applyFill="1" applyBorder="1"/>
    <xf numFmtId="15" fontId="79" fillId="15" borderId="7" xfId="1" applyNumberFormat="1" applyFont="1" applyFill="1" applyBorder="1"/>
    <xf numFmtId="0" fontId="58" fillId="15" borderId="7" xfId="1" applyFont="1" applyFill="1" applyBorder="1"/>
    <xf numFmtId="0" fontId="82" fillId="15" borderId="1" xfId="1" applyFill="1" applyBorder="1" applyAlignment="1">
      <alignment horizontal="center"/>
    </xf>
    <xf numFmtId="4" fontId="82" fillId="15" borderId="1" xfId="1" applyNumberFormat="1" applyFill="1" applyBorder="1" applyAlignment="1">
      <alignment horizontal="center"/>
    </xf>
    <xf numFmtId="0" fontId="77" fillId="15" borderId="7" xfId="1" applyFont="1" applyFill="1" applyBorder="1" applyAlignment="1">
      <alignment horizontal="center" vertical="center"/>
    </xf>
    <xf numFmtId="0" fontId="92" fillId="15" borderId="7" xfId="1" applyFont="1" applyFill="1" applyBorder="1"/>
    <xf numFmtId="0" fontId="79" fillId="15" borderId="19" xfId="1" applyFont="1" applyFill="1" applyBorder="1" applyAlignment="1">
      <alignment horizontal="center" vertical="center"/>
    </xf>
    <xf numFmtId="0" fontId="92" fillId="15" borderId="2" xfId="1" applyFont="1" applyFill="1" applyBorder="1"/>
    <xf numFmtId="0" fontId="79" fillId="15" borderId="34" xfId="1" applyFont="1" applyFill="1" applyBorder="1" applyAlignment="1">
      <alignment horizontal="center" vertical="center"/>
    </xf>
    <xf numFmtId="0" fontId="82" fillId="15" borderId="28" xfId="1" applyFill="1" applyBorder="1" applyAlignment="1">
      <alignment horizontal="center"/>
    </xf>
    <xf numFmtId="4" fontId="82" fillId="15" borderId="28" xfId="1" applyNumberFormat="1" applyFill="1" applyBorder="1" applyAlignment="1">
      <alignment horizontal="center"/>
    </xf>
    <xf numFmtId="0" fontId="92" fillId="15" borderId="34" xfId="1" applyFont="1" applyFill="1" applyBorder="1"/>
    <xf numFmtId="0" fontId="79" fillId="15" borderId="20" xfId="1" applyFont="1" applyFill="1" applyBorder="1" applyAlignment="1">
      <alignment horizontal="center" vertical="center"/>
    </xf>
    <xf numFmtId="0" fontId="92" fillId="15" borderId="3" xfId="1" applyFont="1" applyFill="1" applyBorder="1"/>
    <xf numFmtId="0" fontId="92" fillId="15" borderId="19" xfId="1" applyFont="1" applyFill="1" applyBorder="1"/>
    <xf numFmtId="0" fontId="60" fillId="15" borderId="34" xfId="1" applyFont="1" applyFill="1" applyBorder="1"/>
    <xf numFmtId="0" fontId="79" fillId="15" borderId="13" xfId="1" applyFont="1" applyFill="1" applyBorder="1" applyAlignment="1">
      <alignment horizontal="center" vertical="center"/>
    </xf>
    <xf numFmtId="0" fontId="77" fillId="15" borderId="19" xfId="1" applyFont="1" applyFill="1" applyBorder="1" applyAlignment="1">
      <alignment horizontal="center" vertical="center"/>
    </xf>
    <xf numFmtId="4" fontId="82" fillId="15" borderId="13" xfId="1" applyNumberFormat="1" applyFill="1" applyBorder="1" applyAlignment="1">
      <alignment horizontal="center"/>
    </xf>
    <xf numFmtId="4" fontId="82" fillId="15" borderId="17" xfId="1" applyNumberFormat="1" applyFill="1" applyBorder="1" applyAlignment="1">
      <alignment horizontal="center"/>
    </xf>
    <xf numFmtId="0" fontId="77" fillId="15" borderId="20" xfId="1" applyFont="1" applyFill="1" applyBorder="1" applyAlignment="1">
      <alignment horizontal="center" vertical="center"/>
    </xf>
    <xf numFmtId="0" fontId="58" fillId="15" borderId="19" xfId="1" applyFont="1" applyFill="1" applyBorder="1"/>
    <xf numFmtId="0" fontId="76" fillId="15" borderId="7" xfId="1" applyFont="1" applyFill="1" applyBorder="1" applyAlignment="1">
      <alignment horizontal="center" vertical="center"/>
    </xf>
    <xf numFmtId="0" fontId="76" fillId="15" borderId="19" xfId="1" applyFont="1" applyFill="1" applyBorder="1" applyAlignment="1">
      <alignment horizontal="center" vertical="center"/>
    </xf>
    <xf numFmtId="0" fontId="82" fillId="15" borderId="13" xfId="1" applyFill="1" applyBorder="1" applyAlignment="1">
      <alignment horizontal="center"/>
    </xf>
    <xf numFmtId="0" fontId="82" fillId="15" borderId="17" xfId="1" applyFill="1" applyBorder="1" applyAlignment="1">
      <alignment horizontal="center"/>
    </xf>
    <xf numFmtId="0" fontId="76" fillId="15" borderId="20" xfId="1" applyFont="1" applyFill="1" applyBorder="1" applyAlignment="1">
      <alignment horizontal="center" vertical="center"/>
    </xf>
    <xf numFmtId="0" fontId="76" fillId="15" borderId="13" xfId="1" applyFont="1" applyFill="1" applyBorder="1" applyAlignment="1">
      <alignment horizontal="center" vertical="center"/>
    </xf>
    <xf numFmtId="0" fontId="76" fillId="15" borderId="17" xfId="1" applyFont="1" applyFill="1" applyBorder="1" applyAlignment="1">
      <alignment horizontal="center" vertical="center"/>
    </xf>
    <xf numFmtId="0" fontId="92" fillId="15" borderId="20" xfId="1" applyFont="1" applyFill="1" applyBorder="1"/>
    <xf numFmtId="0" fontId="75" fillId="15" borderId="7" xfId="1" applyFont="1" applyFill="1" applyBorder="1" applyAlignment="1">
      <alignment horizontal="center" vertical="center"/>
    </xf>
    <xf numFmtId="0" fontId="75" fillId="15" borderId="20" xfId="1" applyFont="1" applyFill="1" applyBorder="1" applyAlignment="1">
      <alignment horizontal="center" vertical="center"/>
    </xf>
    <xf numFmtId="0" fontId="101" fillId="2" borderId="19" xfId="0" applyFont="1" applyFill="1" applyBorder="1" applyAlignment="1">
      <alignment horizontal="center" vertical="center" wrapText="1"/>
    </xf>
    <xf numFmtId="15" fontId="82" fillId="2" borderId="10" xfId="1" applyNumberFormat="1" applyFill="1" applyBorder="1" applyAlignment="1">
      <alignment horizontal="center"/>
    </xf>
    <xf numFmtId="0" fontId="54" fillId="2" borderId="19" xfId="1" applyFont="1" applyFill="1" applyBorder="1"/>
    <xf numFmtId="0" fontId="55" fillId="2" borderId="19" xfId="1" applyFont="1" applyFill="1" applyBorder="1"/>
    <xf numFmtId="0" fontId="55" fillId="6" borderId="19" xfId="1" applyFont="1" applyFill="1" applyBorder="1"/>
    <xf numFmtId="0" fontId="101" fillId="6" borderId="20" xfId="0" applyFont="1" applyFill="1" applyBorder="1" applyAlignment="1">
      <alignment horizontal="center" vertical="center" wrapText="1"/>
    </xf>
    <xf numFmtId="0" fontId="101" fillId="2" borderId="20" xfId="0" applyFont="1" applyFill="1" applyBorder="1" applyAlignment="1">
      <alignment horizontal="center" vertical="center" wrapText="1"/>
    </xf>
    <xf numFmtId="0" fontId="101" fillId="2" borderId="25" xfId="0" applyFont="1" applyFill="1" applyBorder="1" applyAlignment="1">
      <alignment horizontal="center" vertical="center" wrapText="1"/>
    </xf>
    <xf numFmtId="15" fontId="82" fillId="2" borderId="16" xfId="1" applyNumberFormat="1" applyFill="1" applyBorder="1" applyAlignment="1">
      <alignment horizontal="center"/>
    </xf>
    <xf numFmtId="0" fontId="101" fillId="6" borderId="24" xfId="0" applyFont="1" applyFill="1" applyBorder="1" applyAlignment="1">
      <alignment horizontal="center" vertical="center" wrapText="1"/>
    </xf>
    <xf numFmtId="0" fontId="101" fillId="0" borderId="25" xfId="0" applyFont="1" applyBorder="1" applyAlignment="1">
      <alignment horizontal="center" vertical="center" wrapText="1"/>
    </xf>
    <xf numFmtId="0" fontId="101" fillId="2" borderId="24" xfId="0" applyFont="1" applyFill="1" applyBorder="1" applyAlignment="1">
      <alignment horizontal="center" vertical="center" wrapText="1"/>
    </xf>
    <xf numFmtId="0" fontId="101" fillId="0" borderId="24" xfId="0" applyFont="1" applyBorder="1" applyAlignment="1">
      <alignment horizontal="center" vertical="center" wrapText="1"/>
    </xf>
    <xf numFmtId="0" fontId="53" fillId="0" borderId="0" xfId="1" applyFont="1" applyAlignment="1">
      <alignment vertical="center"/>
    </xf>
    <xf numFmtId="0" fontId="82" fillId="0" borderId="0" xfId="1" applyAlignment="1">
      <alignment horizontal="right" vertical="center"/>
    </xf>
    <xf numFmtId="15" fontId="79" fillId="6" borderId="34" xfId="1" applyNumberFormat="1" applyFont="1" applyFill="1" applyBorder="1"/>
    <xf numFmtId="15" fontId="79" fillId="0" borderId="34" xfId="1" applyNumberFormat="1" applyFont="1" applyBorder="1"/>
    <xf numFmtId="0" fontId="75" fillId="10" borderId="13" xfId="1" applyFont="1" applyFill="1" applyBorder="1"/>
    <xf numFmtId="0" fontId="51" fillId="0" borderId="0" xfId="1" applyFont="1"/>
    <xf numFmtId="0" fontId="82" fillId="15" borderId="1" xfId="1" applyFill="1" applyBorder="1"/>
    <xf numFmtId="0" fontId="82" fillId="15" borderId="1" xfId="1" applyFill="1" applyBorder="1" applyAlignment="1">
      <alignment horizontal="center" vertical="center"/>
    </xf>
    <xf numFmtId="15" fontId="60" fillId="6" borderId="2" xfId="1" applyNumberFormat="1" applyFont="1" applyFill="1" applyBorder="1" applyAlignment="1">
      <alignment horizontal="center"/>
    </xf>
    <xf numFmtId="15" fontId="79" fillId="6" borderId="19" xfId="1" applyNumberFormat="1" applyFont="1" applyFill="1" applyBorder="1"/>
    <xf numFmtId="0" fontId="79" fillId="6" borderId="19" xfId="1" applyFont="1" applyFill="1" applyBorder="1" applyAlignment="1">
      <alignment horizontal="center" vertical="center"/>
    </xf>
    <xf numFmtId="0" fontId="92" fillId="6" borderId="2" xfId="1" applyFont="1" applyFill="1" applyBorder="1"/>
    <xf numFmtId="0" fontId="82" fillId="6" borderId="30" xfId="1" applyFill="1" applyBorder="1" applyAlignment="1">
      <alignment vertical="center"/>
    </xf>
    <xf numFmtId="15" fontId="60" fillId="6" borderId="3" xfId="1" applyNumberFormat="1" applyFont="1" applyFill="1" applyBorder="1" applyAlignment="1">
      <alignment horizontal="center"/>
    </xf>
    <xf numFmtId="0" fontId="73" fillId="6" borderId="16" xfId="1" applyFont="1" applyFill="1" applyBorder="1" applyAlignment="1">
      <alignment horizontal="center" vertical="center"/>
    </xf>
    <xf numFmtId="0" fontId="82" fillId="10" borderId="16" xfId="1" applyFill="1" applyBorder="1" applyAlignment="1">
      <alignment horizontal="center"/>
    </xf>
    <xf numFmtId="4" fontId="82" fillId="10" borderId="16" xfId="1" applyNumberFormat="1" applyFill="1" applyBorder="1" applyAlignment="1">
      <alignment horizontal="center"/>
    </xf>
    <xf numFmtId="0" fontId="79" fillId="10" borderId="36" xfId="1" applyFont="1" applyFill="1" applyBorder="1"/>
    <xf numFmtId="15" fontId="79" fillId="6" borderId="36" xfId="1" applyNumberFormat="1" applyFont="1" applyFill="1" applyBorder="1"/>
    <xf numFmtId="0" fontId="60" fillId="6" borderId="36" xfId="1" applyFont="1" applyFill="1" applyBorder="1"/>
    <xf numFmtId="0" fontId="79" fillId="6" borderId="36" xfId="1" applyFont="1" applyFill="1" applyBorder="1" applyAlignment="1">
      <alignment horizontal="center" vertical="center"/>
    </xf>
    <xf numFmtId="0" fontId="82" fillId="6" borderId="16" xfId="1" applyFill="1" applyBorder="1" applyAlignment="1">
      <alignment horizontal="center"/>
    </xf>
    <xf numFmtId="4" fontId="82" fillId="6" borderId="16" xfId="1" applyNumberFormat="1" applyFill="1" applyBorder="1" applyAlignment="1">
      <alignment horizontal="center"/>
    </xf>
    <xf numFmtId="0" fontId="92" fillId="6" borderId="36" xfId="1" applyFont="1" applyFill="1" applyBorder="1"/>
    <xf numFmtId="15" fontId="79" fillId="6" borderId="20" xfId="1" applyNumberFormat="1" applyFont="1" applyFill="1" applyBorder="1"/>
    <xf numFmtId="0" fontId="58" fillId="6" borderId="20" xfId="1" applyFont="1" applyFill="1" applyBorder="1"/>
    <xf numFmtId="0" fontId="79" fillId="6" borderId="20" xfId="1" applyFont="1" applyFill="1" applyBorder="1" applyAlignment="1">
      <alignment horizontal="center" vertical="center"/>
    </xf>
    <xf numFmtId="15" fontId="60" fillId="6" borderId="13" xfId="1" applyNumberFormat="1" applyFont="1" applyFill="1" applyBorder="1" applyAlignment="1">
      <alignment horizontal="center"/>
    </xf>
    <xf numFmtId="0" fontId="79" fillId="6" borderId="13" xfId="1" applyFont="1" applyFill="1" applyBorder="1"/>
    <xf numFmtId="0" fontId="79" fillId="15" borderId="13" xfId="1" applyFont="1" applyFill="1" applyBorder="1"/>
    <xf numFmtId="0" fontId="79" fillId="9" borderId="13" xfId="1" applyFont="1" applyFill="1" applyBorder="1"/>
    <xf numFmtId="0" fontId="79" fillId="9" borderId="13" xfId="1" applyFont="1" applyFill="1" applyBorder="1" applyAlignment="1">
      <alignment horizontal="center" vertical="center"/>
    </xf>
    <xf numFmtId="0" fontId="92" fillId="9" borderId="13" xfId="1" applyFont="1" applyFill="1" applyBorder="1"/>
    <xf numFmtId="0" fontId="92" fillId="15" borderId="13" xfId="1" applyFont="1" applyFill="1" applyBorder="1"/>
    <xf numFmtId="15" fontId="60" fillId="6" borderId="17" xfId="1" applyNumberFormat="1" applyFont="1" applyFill="1" applyBorder="1" applyAlignment="1">
      <alignment horizontal="center"/>
    </xf>
    <xf numFmtId="0" fontId="79" fillId="10" borderId="17" xfId="1" applyFont="1" applyFill="1" applyBorder="1"/>
    <xf numFmtId="15" fontId="79" fillId="6" borderId="17" xfId="1" applyNumberFormat="1" applyFont="1" applyFill="1" applyBorder="1"/>
    <xf numFmtId="0" fontId="60" fillId="6" borderId="17" xfId="1" applyFont="1" applyFill="1" applyBorder="1"/>
    <xf numFmtId="0" fontId="79" fillId="6" borderId="17" xfId="1" applyFont="1" applyFill="1" applyBorder="1" applyAlignment="1">
      <alignment horizontal="center" vertical="center"/>
    </xf>
    <xf numFmtId="0" fontId="92" fillId="6" borderId="17" xfId="1" applyFont="1" applyFill="1" applyBorder="1"/>
    <xf numFmtId="0" fontId="58" fillId="6" borderId="17" xfId="1" applyFont="1" applyFill="1" applyBorder="1"/>
    <xf numFmtId="15" fontId="60" fillId="0" borderId="3" xfId="1" applyNumberFormat="1" applyFont="1" applyBorder="1" applyAlignment="1">
      <alignment horizontal="center"/>
    </xf>
    <xf numFmtId="15" fontId="60" fillId="2" borderId="2" xfId="1" applyNumberFormat="1" applyFont="1" applyFill="1" applyBorder="1" applyAlignment="1">
      <alignment horizontal="center"/>
    </xf>
    <xf numFmtId="15" fontId="60" fillId="0" borderId="13" xfId="1" applyNumberFormat="1" applyFont="1" applyBorder="1" applyAlignment="1">
      <alignment horizontal="center"/>
    </xf>
    <xf numFmtId="0" fontId="73" fillId="0" borderId="13" xfId="1" applyFont="1" applyBorder="1" applyAlignment="1">
      <alignment horizontal="center" vertical="center"/>
    </xf>
    <xf numFmtId="0" fontId="79" fillId="0" borderId="13" xfId="1" applyFont="1" applyBorder="1"/>
    <xf numFmtId="0" fontId="82" fillId="10" borderId="2" xfId="1" applyFill="1" applyBorder="1" applyAlignment="1">
      <alignment horizontal="center"/>
    </xf>
    <xf numFmtId="4" fontId="82" fillId="10" borderId="2" xfId="1" applyNumberFormat="1" applyFill="1" applyBorder="1" applyAlignment="1">
      <alignment horizontal="center"/>
    </xf>
    <xf numFmtId="0" fontId="79" fillId="10" borderId="2" xfId="1" applyFont="1" applyFill="1" applyBorder="1"/>
    <xf numFmtId="15" fontId="79" fillId="6" borderId="2" xfId="1" applyNumberFormat="1" applyFont="1" applyFill="1" applyBorder="1"/>
    <xf numFmtId="0" fontId="60" fillId="2" borderId="2" xfId="1" applyFont="1" applyFill="1" applyBorder="1"/>
    <xf numFmtId="0" fontId="79" fillId="2" borderId="2" xfId="1" applyFont="1" applyFill="1" applyBorder="1" applyAlignment="1">
      <alignment horizontal="center" vertical="center"/>
    </xf>
    <xf numFmtId="0" fontId="92" fillId="2" borderId="2" xfId="1" applyFont="1" applyFill="1" applyBorder="1"/>
    <xf numFmtId="0" fontId="58" fillId="6" borderId="2" xfId="1" applyFont="1" applyFill="1" applyBorder="1"/>
    <xf numFmtId="0" fontId="79" fillId="6" borderId="2" xfId="1" applyFont="1" applyFill="1" applyBorder="1" applyAlignment="1">
      <alignment horizontal="center" vertical="center"/>
    </xf>
    <xf numFmtId="15" fontId="60" fillId="2" borderId="13" xfId="1" applyNumberFormat="1" applyFont="1" applyFill="1" applyBorder="1" applyAlignment="1">
      <alignment horizontal="center"/>
    </xf>
    <xf numFmtId="0" fontId="79" fillId="10" borderId="13" xfId="1" applyFont="1" applyFill="1" applyBorder="1"/>
    <xf numFmtId="0" fontId="60" fillId="2" borderId="13" xfId="1" applyFont="1" applyFill="1" applyBorder="1"/>
    <xf numFmtId="0" fontId="92" fillId="2" borderId="13" xfId="1" applyFont="1" applyFill="1" applyBorder="1"/>
    <xf numFmtId="0" fontId="60" fillId="15" borderId="13" xfId="1" applyFont="1" applyFill="1" applyBorder="1"/>
    <xf numFmtId="15" fontId="60" fillId="0" borderId="17" xfId="1" applyNumberFormat="1" applyFont="1" applyBorder="1" applyAlignment="1">
      <alignment horizontal="center"/>
    </xf>
    <xf numFmtId="0" fontId="74" fillId="10" borderId="17" xfId="1" applyFont="1" applyFill="1" applyBorder="1"/>
    <xf numFmtId="0" fontId="74" fillId="15" borderId="17" xfId="1" applyFont="1" applyFill="1" applyBorder="1"/>
    <xf numFmtId="0" fontId="60" fillId="0" borderId="17" xfId="1" applyFont="1" applyBorder="1"/>
    <xf numFmtId="0" fontId="74" fillId="0" borderId="17" xfId="1" applyFont="1" applyBorder="1" applyAlignment="1">
      <alignment horizontal="center" vertical="center"/>
    </xf>
    <xf numFmtId="0" fontId="92" fillId="0" borderId="17" xfId="1" applyFont="1" applyBorder="1"/>
    <xf numFmtId="0" fontId="60" fillId="15" borderId="17" xfId="1" applyFont="1" applyFill="1" applyBorder="1"/>
    <xf numFmtId="0" fontId="74" fillId="15" borderId="17" xfId="1" applyFont="1" applyFill="1" applyBorder="1" applyAlignment="1">
      <alignment horizontal="center" vertical="center"/>
    </xf>
    <xf numFmtId="15" fontId="79" fillId="6" borderId="13" xfId="1" applyNumberFormat="1" applyFont="1" applyFill="1" applyBorder="1"/>
    <xf numFmtId="0" fontId="60" fillId="6" borderId="13" xfId="1" applyFont="1" applyFill="1" applyBorder="1"/>
    <xf numFmtId="0" fontId="79" fillId="6" borderId="13" xfId="1" applyFont="1" applyFill="1" applyBorder="1" applyAlignment="1">
      <alignment horizontal="center" vertical="center"/>
    </xf>
    <xf numFmtId="0" fontId="92" fillId="6" borderId="13" xfId="1" applyFont="1" applyFill="1" applyBorder="1"/>
    <xf numFmtId="0" fontId="79" fillId="6" borderId="17" xfId="1" applyFont="1" applyFill="1" applyBorder="1"/>
    <xf numFmtId="0" fontId="79" fillId="9" borderId="17" xfId="1" applyFont="1" applyFill="1" applyBorder="1"/>
    <xf numFmtId="0" fontId="79" fillId="9" borderId="17" xfId="1" applyFont="1" applyFill="1" applyBorder="1" applyAlignment="1">
      <alignment horizontal="center" vertical="center"/>
    </xf>
    <xf numFmtId="0" fontId="92" fillId="9" borderId="17" xfId="1" applyFont="1" applyFill="1" applyBorder="1"/>
    <xf numFmtId="0" fontId="61" fillId="0" borderId="56" xfId="1" applyFont="1" applyBorder="1" applyAlignment="1">
      <alignment vertical="center"/>
    </xf>
    <xf numFmtId="0" fontId="82" fillId="0" borderId="18" xfId="1" applyBorder="1" applyAlignment="1">
      <alignment vertical="center"/>
    </xf>
    <xf numFmtId="0" fontId="79" fillId="6" borderId="24" xfId="1" applyFont="1" applyFill="1" applyBorder="1"/>
    <xf numFmtId="0" fontId="79" fillId="9" borderId="24" xfId="1" applyFont="1" applyFill="1" applyBorder="1"/>
    <xf numFmtId="0" fontId="79" fillId="9" borderId="24" xfId="1" applyFont="1" applyFill="1" applyBorder="1" applyAlignment="1">
      <alignment horizontal="center" vertical="center"/>
    </xf>
    <xf numFmtId="15" fontId="79" fillId="6" borderId="12" xfId="1" applyNumberFormat="1" applyFont="1" applyFill="1" applyBorder="1"/>
    <xf numFmtId="0" fontId="58" fillId="6" borderId="12" xfId="1" applyFont="1" applyFill="1" applyBorder="1"/>
    <xf numFmtId="0" fontId="79" fillId="6" borderId="12" xfId="1" applyFont="1" applyFill="1" applyBorder="1" applyAlignment="1">
      <alignment horizontal="center" vertical="center"/>
    </xf>
    <xf numFmtId="4" fontId="82" fillId="6" borderId="12" xfId="1" applyNumberFormat="1" applyFill="1" applyBorder="1" applyAlignment="1">
      <alignment horizontal="center"/>
    </xf>
    <xf numFmtId="0" fontId="79" fillId="6" borderId="25" xfId="1" applyFont="1" applyFill="1" applyBorder="1"/>
    <xf numFmtId="0" fontId="79" fillId="15" borderId="25" xfId="1" applyFont="1" applyFill="1" applyBorder="1"/>
    <xf numFmtId="0" fontId="79" fillId="9" borderId="25" xfId="1" applyFont="1" applyFill="1" applyBorder="1"/>
    <xf numFmtId="0" fontId="79" fillId="9" borderId="25" xfId="1" applyFont="1" applyFill="1" applyBorder="1" applyAlignment="1">
      <alignment horizontal="center" vertical="center"/>
    </xf>
    <xf numFmtId="0" fontId="79" fillId="15" borderId="25" xfId="1" applyFont="1" applyFill="1" applyBorder="1" applyAlignment="1">
      <alignment horizontal="center" vertical="center"/>
    </xf>
    <xf numFmtId="0" fontId="92" fillId="15" borderId="17" xfId="1" applyFont="1" applyFill="1" applyBorder="1"/>
    <xf numFmtId="0" fontId="79" fillId="15" borderId="24" xfId="1" applyFont="1" applyFill="1" applyBorder="1"/>
    <xf numFmtId="0" fontId="79" fillId="15" borderId="24" xfId="1" applyFont="1" applyFill="1" applyBorder="1" applyAlignment="1">
      <alignment horizontal="center" vertical="center"/>
    </xf>
    <xf numFmtId="0" fontId="58" fillId="6" borderId="13" xfId="1" applyFont="1" applyFill="1" applyBorder="1"/>
    <xf numFmtId="0" fontId="92" fillId="6" borderId="37" xfId="1" applyFont="1" applyFill="1" applyBorder="1"/>
    <xf numFmtId="0" fontId="79" fillId="6" borderId="2" xfId="1" applyFont="1" applyFill="1" applyBorder="1"/>
    <xf numFmtId="0" fontId="79" fillId="9" borderId="2" xfId="1" applyFont="1" applyFill="1" applyBorder="1"/>
    <xf numFmtId="0" fontId="79" fillId="9" borderId="2" xfId="1" applyFont="1" applyFill="1" applyBorder="1" applyAlignment="1">
      <alignment horizontal="center" vertical="center"/>
    </xf>
    <xf numFmtId="0" fontId="82" fillId="15" borderId="17" xfId="1" applyFill="1" applyBorder="1"/>
    <xf numFmtId="0" fontId="82" fillId="15" borderId="17" xfId="1" applyFill="1" applyBorder="1" applyAlignment="1">
      <alignment horizontal="center" vertical="center"/>
    </xf>
    <xf numFmtId="0" fontId="82" fillId="15" borderId="38" xfId="1" applyFill="1" applyBorder="1"/>
    <xf numFmtId="0" fontId="79" fillId="0" borderId="24" xfId="1" applyFont="1" applyBorder="1"/>
    <xf numFmtId="0" fontId="92" fillId="9" borderId="24" xfId="1" applyFont="1" applyFill="1" applyBorder="1"/>
    <xf numFmtId="0" fontId="79" fillId="15" borderId="17" xfId="1" applyFont="1" applyFill="1" applyBorder="1"/>
    <xf numFmtId="0" fontId="79" fillId="15" borderId="17" xfId="1" applyFont="1" applyFill="1" applyBorder="1" applyAlignment="1">
      <alignment horizontal="center" vertical="center"/>
    </xf>
    <xf numFmtId="0" fontId="79" fillId="15" borderId="2" xfId="1" applyFont="1" applyFill="1" applyBorder="1"/>
    <xf numFmtId="0" fontId="79" fillId="15" borderId="2" xfId="1" applyFont="1" applyFill="1" applyBorder="1" applyAlignment="1">
      <alignment horizontal="center" vertical="center"/>
    </xf>
    <xf numFmtId="15" fontId="79" fillId="6" borderId="3" xfId="1" applyNumberFormat="1" applyFont="1" applyFill="1" applyBorder="1"/>
    <xf numFmtId="0" fontId="58" fillId="6" borderId="3" xfId="1" applyFont="1" applyFill="1" applyBorder="1"/>
    <xf numFmtId="0" fontId="79" fillId="6" borderId="3" xfId="1" applyFont="1" applyFill="1" applyBorder="1" applyAlignment="1">
      <alignment horizontal="center" vertical="center"/>
    </xf>
    <xf numFmtId="15" fontId="60" fillId="0" borderId="2" xfId="1" applyNumberFormat="1" applyFont="1" applyBorder="1" applyAlignment="1">
      <alignment horizontal="center"/>
    </xf>
    <xf numFmtId="15" fontId="79" fillId="6" borderId="16" xfId="1" applyNumberFormat="1" applyFont="1" applyFill="1" applyBorder="1"/>
    <xf numFmtId="0" fontId="58" fillId="6" borderId="16" xfId="1" applyFont="1" applyFill="1" applyBorder="1"/>
    <xf numFmtId="0" fontId="79" fillId="6" borderId="16" xfId="1" applyFont="1" applyFill="1" applyBorder="1" applyAlignment="1">
      <alignment horizontal="center" vertical="center"/>
    </xf>
    <xf numFmtId="0" fontId="77" fillId="0" borderId="20" xfId="1" applyFont="1" applyBorder="1"/>
    <xf numFmtId="0" fontId="77" fillId="9" borderId="1" xfId="1" applyFont="1" applyFill="1" applyBorder="1" applyAlignment="1">
      <alignment horizontal="center" vertical="center"/>
    </xf>
    <xf numFmtId="0" fontId="77" fillId="2" borderId="19" xfId="1" applyFont="1" applyFill="1" applyBorder="1"/>
    <xf numFmtId="0" fontId="77" fillId="6" borderId="13" xfId="1" applyFont="1" applyFill="1" applyBorder="1"/>
    <xf numFmtId="0" fontId="77" fillId="15" borderId="13" xfId="1" applyFont="1" applyFill="1" applyBorder="1"/>
    <xf numFmtId="0" fontId="77" fillId="9" borderId="13" xfId="1" applyFont="1" applyFill="1" applyBorder="1"/>
    <xf numFmtId="0" fontId="77" fillId="9" borderId="13" xfId="1" applyFont="1" applyFill="1" applyBorder="1" applyAlignment="1">
      <alignment horizontal="center" vertical="center"/>
    </xf>
    <xf numFmtId="0" fontId="77" fillId="15" borderId="13" xfId="1" applyFont="1" applyFill="1" applyBorder="1" applyAlignment="1">
      <alignment horizontal="center" vertical="center"/>
    </xf>
    <xf numFmtId="0" fontId="77" fillId="6" borderId="17" xfId="1" applyFont="1" applyFill="1" applyBorder="1"/>
    <xf numFmtId="0" fontId="77" fillId="9" borderId="17" xfId="1" applyFont="1" applyFill="1" applyBorder="1"/>
    <xf numFmtId="0" fontId="77" fillId="9" borderId="17" xfId="1" applyFont="1" applyFill="1" applyBorder="1" applyAlignment="1">
      <alignment horizontal="center" vertical="center"/>
    </xf>
    <xf numFmtId="0" fontId="77" fillId="0" borderId="13" xfId="1" applyFont="1" applyBorder="1"/>
    <xf numFmtId="0" fontId="77" fillId="0" borderId="17" xfId="1" applyFont="1" applyBorder="1"/>
    <xf numFmtId="0" fontId="77" fillId="15" borderId="17" xfId="1" applyFont="1" applyFill="1" applyBorder="1"/>
    <xf numFmtId="0" fontId="77" fillId="15" borderId="17" xfId="1" applyFont="1" applyFill="1" applyBorder="1" applyAlignment="1">
      <alignment horizontal="center" vertical="center"/>
    </xf>
    <xf numFmtId="0" fontId="77" fillId="15" borderId="24" xfId="1" applyFont="1" applyFill="1" applyBorder="1"/>
    <xf numFmtId="0" fontId="77" fillId="9" borderId="24" xfId="1" applyFont="1" applyFill="1" applyBorder="1"/>
    <xf numFmtId="0" fontId="77" fillId="9" borderId="24" xfId="1" applyFont="1" applyFill="1" applyBorder="1" applyAlignment="1">
      <alignment horizontal="center" vertical="center"/>
    </xf>
    <xf numFmtId="0" fontId="77" fillId="15" borderId="24" xfId="1" applyFont="1" applyFill="1" applyBorder="1" applyAlignment="1">
      <alignment horizontal="center" vertical="center"/>
    </xf>
    <xf numFmtId="0" fontId="77" fillId="9" borderId="25" xfId="1" applyFont="1" applyFill="1" applyBorder="1"/>
    <xf numFmtId="0" fontId="77" fillId="9" borderId="25" xfId="1" applyFont="1" applyFill="1" applyBorder="1" applyAlignment="1">
      <alignment horizontal="center" vertical="center"/>
    </xf>
    <xf numFmtId="0" fontId="77" fillId="0" borderId="24" xfId="1" applyFont="1" applyBorder="1"/>
    <xf numFmtId="0" fontId="77" fillId="2" borderId="25" xfId="1" applyFont="1" applyFill="1" applyBorder="1"/>
    <xf numFmtId="0" fontId="77" fillId="15" borderId="25" xfId="1" applyFont="1" applyFill="1" applyBorder="1"/>
    <xf numFmtId="0" fontId="77" fillId="15" borderId="25" xfId="1" applyFont="1" applyFill="1" applyBorder="1" applyAlignment="1">
      <alignment horizontal="center" vertical="center"/>
    </xf>
    <xf numFmtId="0" fontId="77" fillId="15" borderId="3" xfId="1" applyFont="1" applyFill="1" applyBorder="1"/>
    <xf numFmtId="0" fontId="60" fillId="15" borderId="3" xfId="1" applyFont="1" applyFill="1" applyBorder="1"/>
    <xf numFmtId="0" fontId="77" fillId="15" borderId="3" xfId="1" applyFont="1" applyFill="1" applyBorder="1" applyAlignment="1">
      <alignment horizontal="center" vertical="center"/>
    </xf>
    <xf numFmtId="0" fontId="82" fillId="15" borderId="3" xfId="1" applyFill="1" applyBorder="1" applyAlignment="1">
      <alignment horizontal="center"/>
    </xf>
    <xf numFmtId="4" fontId="82" fillId="15" borderId="3" xfId="1" applyNumberFormat="1" applyFill="1" applyBorder="1" applyAlignment="1">
      <alignment horizontal="center"/>
    </xf>
    <xf numFmtId="0" fontId="77" fillId="10" borderId="13" xfId="1" applyFont="1" applyFill="1" applyBorder="1"/>
    <xf numFmtId="0" fontId="77" fillId="2" borderId="13" xfId="1" applyFont="1" applyFill="1" applyBorder="1" applyAlignment="1">
      <alignment horizontal="center" vertical="center"/>
    </xf>
    <xf numFmtId="0" fontId="82" fillId="15" borderId="13" xfId="1" applyFill="1" applyBorder="1"/>
    <xf numFmtId="0" fontId="82" fillId="15" borderId="13" xfId="1" applyFill="1" applyBorder="1" applyAlignment="1">
      <alignment horizontal="center" vertical="center"/>
    </xf>
    <xf numFmtId="0" fontId="82" fillId="15" borderId="37" xfId="1" applyFill="1" applyBorder="1"/>
    <xf numFmtId="0" fontId="60" fillId="6" borderId="3" xfId="1" applyFont="1" applyFill="1" applyBorder="1"/>
    <xf numFmtId="0" fontId="77" fillId="6" borderId="3" xfId="1" applyFont="1" applyFill="1" applyBorder="1" applyAlignment="1">
      <alignment horizontal="center" vertical="center"/>
    </xf>
    <xf numFmtId="0" fontId="58" fillId="15" borderId="17" xfId="1" applyFont="1" applyFill="1" applyBorder="1"/>
    <xf numFmtId="0" fontId="101" fillId="6" borderId="2" xfId="0" applyFont="1" applyFill="1" applyBorder="1" applyAlignment="1">
      <alignment horizontal="center" vertical="center"/>
    </xf>
    <xf numFmtId="0" fontId="77" fillId="15" borderId="1" xfId="1" applyFont="1" applyFill="1" applyBorder="1"/>
    <xf numFmtId="0" fontId="77" fillId="15" borderId="1" xfId="1" applyFont="1" applyFill="1" applyBorder="1" applyAlignment="1">
      <alignment horizontal="center" vertical="center"/>
    </xf>
    <xf numFmtId="0" fontId="58" fillId="15" borderId="1" xfId="1" applyFont="1" applyFill="1" applyBorder="1"/>
    <xf numFmtId="0" fontId="50" fillId="4" borderId="1" xfId="1" applyFont="1" applyFill="1" applyBorder="1"/>
    <xf numFmtId="0" fontId="50" fillId="6" borderId="1" xfId="1" applyFont="1" applyFill="1" applyBorder="1"/>
    <xf numFmtId="0" fontId="50" fillId="2" borderId="1" xfId="1" applyFont="1" applyFill="1" applyBorder="1"/>
    <xf numFmtId="15" fontId="92" fillId="2" borderId="1" xfId="1" applyNumberFormat="1" applyFont="1" applyFill="1" applyBorder="1" applyAlignment="1">
      <alignment horizontal="center"/>
    </xf>
    <xf numFmtId="0" fontId="92" fillId="2" borderId="1" xfId="1" applyFont="1" applyFill="1" applyBorder="1" applyAlignment="1">
      <alignment horizontal="center"/>
    </xf>
    <xf numFmtId="0" fontId="77" fillId="9" borderId="2" xfId="1" applyFont="1" applyFill="1" applyBorder="1"/>
    <xf numFmtId="0" fontId="77" fillId="9" borderId="2" xfId="1" applyFont="1" applyFill="1" applyBorder="1" applyAlignment="1">
      <alignment horizontal="center" vertical="center"/>
    </xf>
    <xf numFmtId="0" fontId="50" fillId="6" borderId="17" xfId="1" applyFont="1" applyFill="1" applyBorder="1"/>
    <xf numFmtId="15" fontId="79" fillId="6" borderId="1" xfId="1" applyNumberFormat="1" applyFont="1" applyFill="1" applyBorder="1"/>
    <xf numFmtId="0" fontId="79" fillId="6" borderId="1" xfId="1" applyFont="1" applyFill="1" applyBorder="1" applyAlignment="1">
      <alignment horizontal="center" vertical="center"/>
    </xf>
    <xf numFmtId="0" fontId="50" fillId="6" borderId="13" xfId="1" applyFont="1" applyFill="1" applyBorder="1"/>
    <xf numFmtId="0" fontId="76" fillId="15" borderId="1" xfId="1" applyFont="1" applyFill="1" applyBorder="1"/>
    <xf numFmtId="0" fontId="60" fillId="15" borderId="1" xfId="1" applyFont="1" applyFill="1" applyBorder="1"/>
    <xf numFmtId="0" fontId="76" fillId="15" borderId="1" xfId="1" applyFont="1" applyFill="1" applyBorder="1" applyAlignment="1">
      <alignment horizontal="center" vertical="center"/>
    </xf>
    <xf numFmtId="0" fontId="92" fillId="6" borderId="7" xfId="1" applyFont="1" applyFill="1" applyBorder="1"/>
    <xf numFmtId="0" fontId="76" fillId="15" borderId="12" xfId="1" applyFont="1" applyFill="1" applyBorder="1" applyAlignment="1">
      <alignment horizontal="center" vertical="center"/>
    </xf>
    <xf numFmtId="4" fontId="82" fillId="15" borderId="12" xfId="1" applyNumberFormat="1" applyFill="1" applyBorder="1" applyAlignment="1">
      <alignment horizontal="center"/>
    </xf>
    <xf numFmtId="0" fontId="92" fillId="15" borderId="39" xfId="1" applyFont="1" applyFill="1" applyBorder="1"/>
    <xf numFmtId="164" fontId="0" fillId="10" borderId="0" xfId="0" applyNumberFormat="1" applyFill="1" applyAlignment="1">
      <alignment horizontal="right"/>
    </xf>
    <xf numFmtId="0" fontId="75" fillId="15" borderId="1" xfId="1" applyFont="1" applyFill="1" applyBorder="1"/>
    <xf numFmtId="0" fontId="75" fillId="15" borderId="1" xfId="1" applyFont="1" applyFill="1" applyBorder="1" applyAlignment="1">
      <alignment horizontal="center" vertical="center"/>
    </xf>
    <xf numFmtId="15" fontId="79" fillId="7" borderId="1" xfId="1" applyNumberFormat="1" applyFont="1" applyFill="1" applyBorder="1"/>
    <xf numFmtId="0" fontId="50" fillId="7" borderId="1" xfId="1" applyFont="1" applyFill="1" applyBorder="1"/>
    <xf numFmtId="0" fontId="79" fillId="7" borderId="1" xfId="1" applyFont="1" applyFill="1" applyBorder="1" applyAlignment="1">
      <alignment horizontal="center" vertical="center"/>
    </xf>
    <xf numFmtId="0" fontId="50" fillId="10" borderId="17" xfId="1" applyFont="1" applyFill="1" applyBorder="1"/>
    <xf numFmtId="15" fontId="79" fillId="6" borderId="23" xfId="1" applyNumberFormat="1" applyFont="1" applyFill="1" applyBorder="1"/>
    <xf numFmtId="0" fontId="75" fillId="6" borderId="13" xfId="1" applyFont="1" applyFill="1" applyBorder="1" applyAlignment="1">
      <alignment horizontal="center" vertical="center"/>
    </xf>
    <xf numFmtId="0" fontId="82" fillId="6" borderId="41" xfId="1" applyFill="1" applyBorder="1" applyAlignment="1">
      <alignment horizontal="center"/>
    </xf>
    <xf numFmtId="0" fontId="92" fillId="6" borderId="24" xfId="1" applyFont="1" applyFill="1" applyBorder="1"/>
    <xf numFmtId="0" fontId="75" fillId="6" borderId="17" xfId="1" applyFont="1" applyFill="1" applyBorder="1" applyAlignment="1">
      <alignment horizontal="center" vertical="center"/>
    </xf>
    <xf numFmtId="0" fontId="82" fillId="6" borderId="43" xfId="1" applyFill="1" applyBorder="1" applyAlignment="1">
      <alignment horizontal="center"/>
    </xf>
    <xf numFmtId="15" fontId="79" fillId="15" borderId="1" xfId="1" applyNumberFormat="1" applyFont="1" applyFill="1" applyBorder="1"/>
    <xf numFmtId="0" fontId="50" fillId="15" borderId="1" xfId="1" applyFont="1" applyFill="1" applyBorder="1"/>
    <xf numFmtId="0" fontId="79" fillId="15" borderId="1" xfId="1" applyFont="1" applyFill="1" applyBorder="1" applyAlignment="1">
      <alignment horizontal="center" vertical="center"/>
    </xf>
    <xf numFmtId="0" fontId="79" fillId="15" borderId="1" xfId="1" applyFont="1" applyFill="1" applyBorder="1"/>
    <xf numFmtId="0" fontId="74" fillId="15" borderId="1" xfId="1" applyFont="1" applyFill="1" applyBorder="1"/>
    <xf numFmtId="0" fontId="74" fillId="15" borderId="1" xfId="1" applyFont="1" applyFill="1" applyBorder="1" applyAlignment="1">
      <alignment horizontal="center" vertical="center"/>
    </xf>
    <xf numFmtId="0" fontId="73" fillId="15" borderId="1" xfId="1" applyFont="1" applyFill="1" applyBorder="1"/>
    <xf numFmtId="0" fontId="73" fillId="15" borderId="1" xfId="1" applyFont="1" applyFill="1" applyBorder="1" applyAlignment="1">
      <alignment horizontal="center" vertical="center"/>
    </xf>
    <xf numFmtId="0" fontId="61" fillId="0" borderId="0" xfId="1" applyFont="1" applyAlignment="1">
      <alignment vertical="center"/>
    </xf>
    <xf numFmtId="15" fontId="92" fillId="7" borderId="1" xfId="1" applyNumberFormat="1" applyFont="1" applyFill="1" applyBorder="1"/>
    <xf numFmtId="0" fontId="92" fillId="7" borderId="1" xfId="1" applyFont="1" applyFill="1" applyBorder="1" applyAlignment="1">
      <alignment horizontal="center" vertical="center"/>
    </xf>
    <xf numFmtId="0" fontId="92" fillId="7" borderId="1" xfId="1" applyFont="1" applyFill="1" applyBorder="1" applyAlignment="1">
      <alignment horizontal="center"/>
    </xf>
    <xf numFmtId="4" fontId="92" fillId="7" borderId="1" xfId="1" applyNumberFormat="1" applyFont="1" applyFill="1" applyBorder="1" applyAlignment="1">
      <alignment horizontal="center"/>
    </xf>
    <xf numFmtId="0" fontId="92" fillId="15" borderId="6" xfId="1" applyFont="1" applyFill="1" applyBorder="1"/>
    <xf numFmtId="0" fontId="92" fillId="7" borderId="7" xfId="1" applyFont="1" applyFill="1" applyBorder="1"/>
    <xf numFmtId="0" fontId="96" fillId="6" borderId="19" xfId="0" applyFont="1" applyFill="1" applyBorder="1" applyAlignment="1">
      <alignment horizontal="center" vertical="center" wrapText="1"/>
    </xf>
    <xf numFmtId="15" fontId="92" fillId="15" borderId="1" xfId="1" applyNumberFormat="1" applyFont="1" applyFill="1" applyBorder="1"/>
    <xf numFmtId="0" fontId="92" fillId="15" borderId="1" xfId="1" applyFont="1" applyFill="1" applyBorder="1" applyAlignment="1">
      <alignment horizontal="center" vertical="center"/>
    </xf>
    <xf numFmtId="0" fontId="92" fillId="15" borderId="1" xfId="1" applyFont="1" applyFill="1" applyBorder="1" applyAlignment="1">
      <alignment horizontal="center"/>
    </xf>
    <xf numFmtId="4" fontId="92" fillId="15" borderId="1" xfId="1" applyNumberFormat="1" applyFont="1" applyFill="1" applyBorder="1" applyAlignment="1">
      <alignment horizontal="center"/>
    </xf>
    <xf numFmtId="0" fontId="49" fillId="6" borderId="1" xfId="1" applyFont="1" applyFill="1" applyBorder="1"/>
    <xf numFmtId="0" fontId="49" fillId="7" borderId="1" xfId="1" applyFont="1" applyFill="1" applyBorder="1"/>
    <xf numFmtId="0" fontId="49" fillId="0" borderId="1" xfId="1" applyFont="1" applyBorder="1"/>
    <xf numFmtId="0" fontId="49" fillId="2" borderId="1" xfId="1" applyFont="1" applyFill="1" applyBorder="1"/>
    <xf numFmtId="0" fontId="49" fillId="0" borderId="1" xfId="1" applyFont="1" applyBorder="1" applyAlignment="1">
      <alignment horizontal="center"/>
    </xf>
    <xf numFmtId="0" fontId="49" fillId="15" borderId="1" xfId="1" applyFont="1" applyFill="1" applyBorder="1"/>
    <xf numFmtId="15" fontId="92" fillId="6" borderId="1" xfId="1" applyNumberFormat="1" applyFont="1" applyFill="1" applyBorder="1"/>
    <xf numFmtId="0" fontId="82" fillId="15" borderId="0" xfId="1" applyFill="1"/>
    <xf numFmtId="0" fontId="82" fillId="15" borderId="0" xfId="1" applyFill="1" applyAlignment="1">
      <alignment horizontal="center"/>
    </xf>
    <xf numFmtId="4" fontId="82" fillId="15" borderId="0" xfId="1" applyNumberFormat="1" applyFill="1" applyAlignment="1">
      <alignment horizontal="center"/>
    </xf>
    <xf numFmtId="0" fontId="81" fillId="15" borderId="0" xfId="1" applyFont="1" applyFill="1"/>
    <xf numFmtId="15" fontId="81" fillId="15" borderId="0" xfId="1" applyNumberFormat="1" applyFont="1" applyFill="1"/>
    <xf numFmtId="0" fontId="58" fillId="15" borderId="0" xfId="1" applyFont="1" applyFill="1" applyAlignment="1">
      <alignment horizontal="center"/>
    </xf>
    <xf numFmtId="0" fontId="58" fillId="15" borderId="0" xfId="1" applyFont="1" applyFill="1"/>
    <xf numFmtId="0" fontId="79" fillId="15" borderId="0" xfId="1" applyFont="1" applyFill="1"/>
    <xf numFmtId="15" fontId="82" fillId="0" borderId="1" xfId="1" applyNumberFormat="1" applyBorder="1"/>
    <xf numFmtId="15" fontId="82" fillId="13" borderId="1" xfId="1" applyNumberFormat="1" applyFill="1" applyBorder="1" applyAlignment="1">
      <alignment horizontal="center"/>
    </xf>
    <xf numFmtId="15" fontId="60" fillId="13" borderId="1" xfId="1" applyNumberFormat="1" applyFont="1" applyFill="1" applyBorder="1" applyAlignment="1">
      <alignment horizontal="center"/>
    </xf>
    <xf numFmtId="0" fontId="82" fillId="13" borderId="1" xfId="1" applyFill="1" applyBorder="1" applyAlignment="1">
      <alignment horizontal="center"/>
    </xf>
    <xf numFmtId="4" fontId="82" fillId="13" borderId="1" xfId="1" applyNumberFormat="1" applyFill="1" applyBorder="1" applyAlignment="1">
      <alignment horizontal="center"/>
    </xf>
    <xf numFmtId="0" fontId="82" fillId="13" borderId="1" xfId="1" applyFill="1" applyBorder="1"/>
    <xf numFmtId="15" fontId="82" fillId="2" borderId="1" xfId="1" applyNumberFormat="1" applyFill="1" applyBorder="1"/>
    <xf numFmtId="0" fontId="60" fillId="13" borderId="1" xfId="1" applyFont="1" applyFill="1" applyBorder="1" applyAlignment="1">
      <alignment horizontal="center"/>
    </xf>
    <xf numFmtId="0" fontId="50" fillId="13" borderId="0" xfId="1" applyFont="1" applyFill="1"/>
    <xf numFmtId="0" fontId="82" fillId="13" borderId="0" xfId="1" applyFill="1" applyAlignment="1">
      <alignment horizontal="center"/>
    </xf>
    <xf numFmtId="4" fontId="82" fillId="13" borderId="0" xfId="1" applyNumberFormat="1" applyFill="1" applyAlignment="1">
      <alignment horizontal="center"/>
    </xf>
    <xf numFmtId="0" fontId="49" fillId="13" borderId="0" xfId="1" applyFont="1" applyFill="1"/>
    <xf numFmtId="0" fontId="58" fillId="13" borderId="0" xfId="1" applyFont="1" applyFill="1" applyAlignment="1">
      <alignment horizontal="center"/>
    </xf>
    <xf numFmtId="0" fontId="58" fillId="13" borderId="0" xfId="1" applyFont="1" applyFill="1"/>
    <xf numFmtId="0" fontId="68" fillId="13" borderId="1" xfId="1" applyFont="1" applyFill="1" applyBorder="1"/>
    <xf numFmtId="0" fontId="79" fillId="13" borderId="1" xfId="1" applyFont="1" applyFill="1" applyBorder="1"/>
    <xf numFmtId="0" fontId="79" fillId="13" borderId="1" xfId="1" applyFont="1" applyFill="1" applyBorder="1" applyAlignment="1">
      <alignment horizontal="center" vertical="center"/>
    </xf>
    <xf numFmtId="0" fontId="92" fillId="13" borderId="1" xfId="1" applyFont="1" applyFill="1" applyBorder="1"/>
    <xf numFmtId="15" fontId="82" fillId="6" borderId="1" xfId="1" applyNumberFormat="1" applyFill="1" applyBorder="1"/>
    <xf numFmtId="0" fontId="82" fillId="0" borderId="13" xfId="1" applyBorder="1"/>
    <xf numFmtId="0" fontId="82" fillId="13" borderId="59" xfId="1" applyFill="1" applyBorder="1"/>
    <xf numFmtId="15" fontId="82" fillId="0" borderId="13" xfId="1" applyNumberFormat="1" applyBorder="1"/>
    <xf numFmtId="0" fontId="49" fillId="0" borderId="13" xfId="1" applyFont="1" applyBorder="1"/>
    <xf numFmtId="0" fontId="49" fillId="0" borderId="37" xfId="1" applyFont="1" applyBorder="1"/>
    <xf numFmtId="0" fontId="49" fillId="0" borderId="50" xfId="1" applyFont="1" applyBorder="1"/>
    <xf numFmtId="0" fontId="82" fillId="0" borderId="17" xfId="1" applyBorder="1"/>
    <xf numFmtId="0" fontId="82" fillId="13" borderId="4" xfId="1" applyFill="1" applyBorder="1"/>
    <xf numFmtId="15" fontId="82" fillId="0" borderId="17" xfId="1" applyNumberFormat="1" applyBorder="1"/>
    <xf numFmtId="0" fontId="49" fillId="0" borderId="17" xfId="1" applyFont="1" applyBorder="1"/>
    <xf numFmtId="0" fontId="49" fillId="0" borderId="38" xfId="1" applyFont="1" applyBorder="1"/>
    <xf numFmtId="15" fontId="60" fillId="2" borderId="17" xfId="1" applyNumberFormat="1" applyFont="1" applyFill="1" applyBorder="1" applyAlignment="1">
      <alignment horizontal="center"/>
    </xf>
    <xf numFmtId="0" fontId="82" fillId="2" borderId="17" xfId="1" applyFill="1" applyBorder="1"/>
    <xf numFmtId="0" fontId="82" fillId="13" borderId="13" xfId="1" applyFill="1" applyBorder="1"/>
    <xf numFmtId="15" fontId="82" fillId="2" borderId="17" xfId="1" applyNumberFormat="1" applyFill="1" applyBorder="1"/>
    <xf numFmtId="0" fontId="49" fillId="2" borderId="17" xfId="1" applyFont="1" applyFill="1" applyBorder="1"/>
    <xf numFmtId="0" fontId="49" fillId="2" borderId="38" xfId="1" applyFont="1" applyFill="1" applyBorder="1"/>
    <xf numFmtId="0" fontId="82" fillId="0" borderId="24" xfId="1" applyBorder="1"/>
    <xf numFmtId="0" fontId="82" fillId="13" borderId="7" xfId="1" applyFill="1" applyBorder="1"/>
    <xf numFmtId="0" fontId="82" fillId="0" borderId="25" xfId="1" applyBorder="1"/>
    <xf numFmtId="15" fontId="82" fillId="0" borderId="41" xfId="1" applyNumberFormat="1" applyBorder="1"/>
    <xf numFmtId="15" fontId="82" fillId="0" borderId="6" xfId="1" applyNumberFormat="1" applyBorder="1"/>
    <xf numFmtId="15" fontId="82" fillId="0" borderId="42" xfId="1" applyNumberFormat="1" applyBorder="1"/>
    <xf numFmtId="15" fontId="82" fillId="0" borderId="16" xfId="1" applyNumberFormat="1" applyBorder="1"/>
    <xf numFmtId="0" fontId="49" fillId="0" borderId="16" xfId="1" applyFont="1" applyBorder="1"/>
    <xf numFmtId="0" fontId="82" fillId="0" borderId="16" xfId="1" applyBorder="1"/>
    <xf numFmtId="0" fontId="82" fillId="0" borderId="16" xfId="1" applyBorder="1" applyAlignment="1">
      <alignment horizontal="center"/>
    </xf>
    <xf numFmtId="0" fontId="82" fillId="13" borderId="1" xfId="1" applyFill="1" applyBorder="1" applyAlignment="1">
      <alignment horizontal="center" vertical="center"/>
    </xf>
    <xf numFmtId="0" fontId="68" fillId="6" borderId="2" xfId="1" applyFont="1" applyFill="1" applyBorder="1"/>
    <xf numFmtId="0" fontId="79" fillId="15" borderId="3" xfId="1" applyFont="1" applyFill="1" applyBorder="1"/>
    <xf numFmtId="0" fontId="79" fillId="15" borderId="3" xfId="1" applyFont="1" applyFill="1" applyBorder="1" applyAlignment="1">
      <alignment horizontal="center" vertical="center"/>
    </xf>
    <xf numFmtId="0" fontId="68" fillId="0" borderId="13" xfId="1" applyFont="1" applyBorder="1"/>
    <xf numFmtId="0" fontId="49" fillId="6" borderId="50" xfId="1" applyFont="1" applyFill="1" applyBorder="1"/>
    <xf numFmtId="0" fontId="68" fillId="2" borderId="17" xfId="1" applyFont="1" applyFill="1" applyBorder="1"/>
    <xf numFmtId="15" fontId="79" fillId="15" borderId="17" xfId="1" applyNumberFormat="1" applyFont="1" applyFill="1" applyBorder="1"/>
    <xf numFmtId="15" fontId="82" fillId="6" borderId="17" xfId="1" applyNumberFormat="1" applyFill="1" applyBorder="1"/>
    <xf numFmtId="0" fontId="49" fillId="6" borderId="17" xfId="1" applyFont="1" applyFill="1" applyBorder="1"/>
    <xf numFmtId="0" fontId="49" fillId="6" borderId="38" xfId="1" applyFont="1" applyFill="1" applyBorder="1"/>
    <xf numFmtId="15" fontId="79" fillId="15" borderId="2" xfId="1" applyNumberFormat="1" applyFont="1" applyFill="1" applyBorder="1"/>
    <xf numFmtId="0" fontId="58" fillId="15" borderId="2" xfId="1" applyFont="1" applyFill="1" applyBorder="1"/>
    <xf numFmtId="0" fontId="82" fillId="15" borderId="2" xfId="1" applyFill="1" applyBorder="1" applyAlignment="1">
      <alignment horizontal="center"/>
    </xf>
    <xf numFmtId="4" fontId="82" fillId="15" borderId="2" xfId="1" applyNumberFormat="1" applyFill="1" applyBorder="1" applyAlignment="1">
      <alignment horizontal="center"/>
    </xf>
    <xf numFmtId="0" fontId="68" fillId="0" borderId="3" xfId="1" applyFont="1" applyBorder="1"/>
    <xf numFmtId="0" fontId="68" fillId="0" borderId="2" xfId="1" applyFont="1" applyBorder="1"/>
    <xf numFmtId="0" fontId="68" fillId="6" borderId="3" xfId="1" applyFont="1" applyFill="1" applyBorder="1"/>
    <xf numFmtId="15" fontId="79" fillId="7" borderId="3" xfId="1" applyNumberFormat="1" applyFont="1" applyFill="1" applyBorder="1"/>
    <xf numFmtId="0" fontId="49" fillId="7" borderId="3" xfId="1" applyFont="1" applyFill="1" applyBorder="1"/>
    <xf numFmtId="0" fontId="79" fillId="7" borderId="3" xfId="1" applyFont="1" applyFill="1" applyBorder="1" applyAlignment="1">
      <alignment horizontal="center" vertical="center"/>
    </xf>
    <xf numFmtId="0" fontId="82" fillId="7" borderId="3" xfId="1" applyFill="1" applyBorder="1" applyAlignment="1">
      <alignment horizontal="center"/>
    </xf>
    <xf numFmtId="4" fontId="82" fillId="7" borderId="3" xfId="1" applyNumberFormat="1" applyFill="1" applyBorder="1" applyAlignment="1">
      <alignment horizontal="center"/>
    </xf>
    <xf numFmtId="0" fontId="92" fillId="7" borderId="3" xfId="1" applyFont="1" applyFill="1" applyBorder="1"/>
    <xf numFmtId="0" fontId="68" fillId="6" borderId="13" xfId="1" applyFont="1" applyFill="1" applyBorder="1"/>
    <xf numFmtId="0" fontId="68" fillId="6" borderId="17" xfId="1" applyFont="1" applyFill="1" applyBorder="1"/>
    <xf numFmtId="15" fontId="79" fillId="7" borderId="17" xfId="1" applyNumberFormat="1" applyFont="1" applyFill="1" applyBorder="1"/>
    <xf numFmtId="0" fontId="49" fillId="7" borderId="17" xfId="1" applyFont="1" applyFill="1" applyBorder="1"/>
    <xf numFmtId="0" fontId="79" fillId="7" borderId="17" xfId="1" applyFont="1" applyFill="1" applyBorder="1" applyAlignment="1">
      <alignment horizontal="center" vertical="center"/>
    </xf>
    <xf numFmtId="0" fontId="82" fillId="7" borderId="17" xfId="1" applyFill="1" applyBorder="1" applyAlignment="1">
      <alignment horizontal="center"/>
    </xf>
    <xf numFmtId="4" fontId="82" fillId="7" borderId="17" xfId="1" applyNumberFormat="1" applyFill="1" applyBorder="1" applyAlignment="1">
      <alignment horizontal="center"/>
    </xf>
    <xf numFmtId="0" fontId="92" fillId="7" borderId="17" xfId="1" applyFont="1" applyFill="1" applyBorder="1"/>
    <xf numFmtId="0" fontId="49" fillId="0" borderId="52" xfId="1" applyFont="1" applyBorder="1"/>
    <xf numFmtId="15" fontId="82" fillId="13" borderId="3" xfId="1" applyNumberFormat="1" applyFill="1" applyBorder="1" applyAlignment="1">
      <alignment horizontal="center"/>
    </xf>
    <xf numFmtId="0" fontId="60" fillId="13" borderId="3" xfId="1" applyFont="1" applyFill="1" applyBorder="1" applyAlignment="1">
      <alignment horizontal="center"/>
    </xf>
    <xf numFmtId="0" fontId="82" fillId="13" borderId="3" xfId="1" applyFill="1" applyBorder="1" applyAlignment="1">
      <alignment horizontal="center" vertical="center"/>
    </xf>
    <xf numFmtId="4" fontId="82" fillId="13" borderId="3" xfId="1" applyNumberFormat="1" applyFill="1" applyBorder="1" applyAlignment="1">
      <alignment horizontal="center"/>
    </xf>
    <xf numFmtId="0" fontId="68" fillId="13" borderId="3" xfId="1" applyFont="1" applyFill="1" applyBorder="1"/>
    <xf numFmtId="15" fontId="79" fillId="13" borderId="3" xfId="1" applyNumberFormat="1" applyFont="1" applyFill="1" applyBorder="1"/>
    <xf numFmtId="0" fontId="49" fillId="13" borderId="3" xfId="1" applyFont="1" applyFill="1" applyBorder="1"/>
    <xf numFmtId="0" fontId="79" fillId="13" borderId="3" xfId="1" applyFont="1" applyFill="1" applyBorder="1" applyAlignment="1">
      <alignment horizontal="center" vertical="center"/>
    </xf>
    <xf numFmtId="0" fontId="82" fillId="13" borderId="3" xfId="1" applyFill="1" applyBorder="1" applyAlignment="1">
      <alignment horizontal="center"/>
    </xf>
    <xf numFmtId="0" fontId="92" fillId="13" borderId="3" xfId="1" applyFont="1" applyFill="1" applyBorder="1"/>
    <xf numFmtId="15" fontId="79" fillId="7" borderId="2" xfId="1" applyNumberFormat="1" applyFont="1" applyFill="1" applyBorder="1"/>
    <xf numFmtId="0" fontId="49" fillId="7" borderId="2" xfId="1" applyFont="1" applyFill="1" applyBorder="1"/>
    <xf numFmtId="0" fontId="79" fillId="7" borderId="2" xfId="1" applyFont="1" applyFill="1" applyBorder="1" applyAlignment="1">
      <alignment horizontal="center" vertical="center"/>
    </xf>
    <xf numFmtId="0" fontId="82" fillId="7" borderId="2" xfId="1" applyFill="1" applyBorder="1" applyAlignment="1">
      <alignment horizontal="center"/>
    </xf>
    <xf numFmtId="4" fontId="82" fillId="7" borderId="2" xfId="1" applyNumberFormat="1" applyFill="1" applyBorder="1" applyAlignment="1">
      <alignment horizontal="center"/>
    </xf>
    <xf numFmtId="0" fontId="92" fillId="7" borderId="2" xfId="1" applyFont="1" applyFill="1" applyBorder="1"/>
    <xf numFmtId="15" fontId="79" fillId="15" borderId="3" xfId="1" applyNumberFormat="1" applyFont="1" applyFill="1" applyBorder="1"/>
    <xf numFmtId="0" fontId="50" fillId="15" borderId="3" xfId="1" applyFont="1" applyFill="1" applyBorder="1"/>
    <xf numFmtId="15" fontId="79" fillId="7" borderId="13" xfId="1" applyNumberFormat="1" applyFont="1" applyFill="1" applyBorder="1"/>
    <xf numFmtId="0" fontId="49" fillId="7" borderId="13" xfId="1" applyFont="1" applyFill="1" applyBorder="1"/>
    <xf numFmtId="0" fontId="79" fillId="7" borderId="13" xfId="1" applyFont="1" applyFill="1" applyBorder="1" applyAlignment="1">
      <alignment horizontal="center" vertical="center"/>
    </xf>
    <xf numFmtId="0" fontId="82" fillId="7" borderId="13" xfId="1" applyFill="1" applyBorder="1" applyAlignment="1">
      <alignment horizontal="center"/>
    </xf>
    <xf numFmtId="4" fontId="82" fillId="7" borderId="13" xfId="1" applyNumberFormat="1" applyFill="1" applyBorder="1" applyAlignment="1">
      <alignment horizontal="center"/>
    </xf>
    <xf numFmtId="0" fontId="92" fillId="7" borderId="13" xfId="1" applyFont="1" applyFill="1" applyBorder="1"/>
    <xf numFmtId="15" fontId="82" fillId="0" borderId="12" xfId="1" applyNumberFormat="1" applyBorder="1"/>
    <xf numFmtId="0" fontId="49" fillId="0" borderId="12" xfId="1" applyFont="1" applyBorder="1"/>
    <xf numFmtId="0" fontId="82" fillId="0" borderId="12" xfId="1" applyBorder="1"/>
    <xf numFmtId="0" fontId="82" fillId="0" borderId="12" xfId="1" applyBorder="1" applyAlignment="1">
      <alignment horizontal="center"/>
    </xf>
    <xf numFmtId="0" fontId="49" fillId="0" borderId="51" xfId="1" applyFont="1" applyBorder="1"/>
    <xf numFmtId="0" fontId="58" fillId="15" borderId="3" xfId="1" applyFont="1" applyFill="1" applyBorder="1"/>
    <xf numFmtId="15" fontId="79" fillId="15" borderId="13" xfId="1" applyNumberFormat="1" applyFont="1" applyFill="1" applyBorder="1"/>
    <xf numFmtId="0" fontId="50" fillId="15" borderId="13" xfId="1" applyFont="1" applyFill="1" applyBorder="1"/>
    <xf numFmtId="0" fontId="68" fillId="0" borderId="17" xfId="1" applyFont="1" applyBorder="1"/>
    <xf numFmtId="0" fontId="50" fillId="15" borderId="2" xfId="1" applyFont="1" applyFill="1" applyBorder="1"/>
    <xf numFmtId="0" fontId="82" fillId="2" borderId="16" xfId="1" applyFill="1" applyBorder="1" applyAlignment="1">
      <alignment horizontal="center"/>
    </xf>
    <xf numFmtId="4" fontId="82" fillId="2" borderId="16" xfId="1" applyNumberFormat="1" applyFill="1" applyBorder="1" applyAlignment="1">
      <alignment horizontal="center"/>
    </xf>
    <xf numFmtId="0" fontId="49" fillId="2" borderId="52" xfId="1" applyFont="1" applyFill="1" applyBorder="1"/>
    <xf numFmtId="0" fontId="101" fillId="6" borderId="10" xfId="0" applyFont="1" applyFill="1" applyBorder="1" applyAlignment="1">
      <alignment vertical="center" wrapText="1"/>
    </xf>
    <xf numFmtId="0" fontId="49" fillId="6" borderId="2" xfId="1" applyFont="1" applyFill="1" applyBorder="1"/>
    <xf numFmtId="0" fontId="101" fillId="6" borderId="12" xfId="0" applyFont="1" applyFill="1" applyBorder="1" applyAlignment="1">
      <alignment vertical="center" wrapText="1"/>
    </xf>
    <xf numFmtId="15" fontId="82" fillId="6" borderId="12" xfId="1" applyNumberFormat="1" applyFill="1" applyBorder="1"/>
    <xf numFmtId="0" fontId="49" fillId="6" borderId="51" xfId="1" applyFont="1" applyFill="1" applyBorder="1"/>
    <xf numFmtId="0" fontId="101" fillId="6" borderId="17" xfId="0" applyFont="1" applyFill="1" applyBorder="1" applyAlignment="1">
      <alignment vertical="center" wrapText="1"/>
    </xf>
    <xf numFmtId="0" fontId="82" fillId="6" borderId="61" xfId="1" applyFill="1" applyBorder="1" applyAlignment="1">
      <alignment vertical="center"/>
    </xf>
    <xf numFmtId="0" fontId="101" fillId="6" borderId="10" xfId="0" applyFont="1" applyFill="1" applyBorder="1" applyAlignment="1">
      <alignment horizontal="center" vertical="top" wrapText="1"/>
    </xf>
    <xf numFmtId="15" fontId="82" fillId="13" borderId="10" xfId="1" applyNumberFormat="1" applyFill="1" applyBorder="1" applyAlignment="1">
      <alignment horizontal="center"/>
    </xf>
    <xf numFmtId="0" fontId="60" fillId="13" borderId="10" xfId="1" applyFont="1" applyFill="1" applyBorder="1" applyAlignment="1">
      <alignment horizontal="center"/>
    </xf>
    <xf numFmtId="0" fontId="82" fillId="13" borderId="10" xfId="1" applyFill="1" applyBorder="1" applyAlignment="1">
      <alignment horizontal="center" vertical="center"/>
    </xf>
    <xf numFmtId="4" fontId="82" fillId="13" borderId="10" xfId="1" applyNumberFormat="1" applyFill="1" applyBorder="1" applyAlignment="1">
      <alignment horizontal="center"/>
    </xf>
    <xf numFmtId="0" fontId="68" fillId="13" borderId="10" xfId="1" applyFont="1" applyFill="1" applyBorder="1"/>
    <xf numFmtId="0" fontId="49" fillId="13" borderId="1" xfId="1" applyFont="1" applyFill="1" applyBorder="1"/>
    <xf numFmtId="0" fontId="79" fillId="13" borderId="3" xfId="1" applyFont="1" applyFill="1" applyBorder="1"/>
    <xf numFmtId="15" fontId="79" fillId="13" borderId="1" xfId="1" applyNumberFormat="1" applyFont="1" applyFill="1" applyBorder="1"/>
    <xf numFmtId="0" fontId="50" fillId="13" borderId="1" xfId="1" applyFont="1" applyFill="1" applyBorder="1"/>
    <xf numFmtId="0" fontId="58" fillId="13" borderId="1" xfId="1" applyFont="1" applyFill="1" applyBorder="1"/>
    <xf numFmtId="15" fontId="79" fillId="13" borderId="13" xfId="1" applyNumberFormat="1" applyFont="1" applyFill="1" applyBorder="1"/>
    <xf numFmtId="0" fontId="50" fillId="13" borderId="13" xfId="1" applyFont="1" applyFill="1" applyBorder="1"/>
    <xf numFmtId="0" fontId="79" fillId="13" borderId="13" xfId="1" applyFont="1" applyFill="1" applyBorder="1" applyAlignment="1">
      <alignment horizontal="center" vertical="center"/>
    </xf>
    <xf numFmtId="0" fontId="82" fillId="13" borderId="13" xfId="1" applyFill="1" applyBorder="1" applyAlignment="1">
      <alignment horizontal="center"/>
    </xf>
    <xf numFmtId="4" fontId="82" fillId="13" borderId="13" xfId="1" applyNumberFormat="1" applyFill="1" applyBorder="1" applyAlignment="1">
      <alignment horizontal="center"/>
    </xf>
    <xf numFmtId="0" fontId="92" fillId="13" borderId="13" xfId="1" applyFont="1" applyFill="1" applyBorder="1"/>
    <xf numFmtId="15" fontId="79" fillId="13" borderId="10" xfId="1" applyNumberFormat="1" applyFont="1" applyFill="1" applyBorder="1"/>
    <xf numFmtId="0" fontId="50" fillId="13" borderId="10" xfId="1" applyFont="1" applyFill="1" applyBorder="1"/>
    <xf numFmtId="0" fontId="79" fillId="13" borderId="10" xfId="1" applyFont="1" applyFill="1" applyBorder="1" applyAlignment="1">
      <alignment horizontal="center" vertical="center"/>
    </xf>
    <xf numFmtId="0" fontId="82" fillId="13" borderId="10" xfId="1" applyFill="1" applyBorder="1" applyAlignment="1">
      <alignment horizontal="center"/>
    </xf>
    <xf numFmtId="0" fontId="92" fillId="13" borderId="10" xfId="1" applyFont="1" applyFill="1" applyBorder="1"/>
    <xf numFmtId="0" fontId="79" fillId="13" borderId="13" xfId="1" applyFont="1" applyFill="1" applyBorder="1"/>
    <xf numFmtId="15" fontId="82" fillId="6" borderId="13" xfId="1" applyNumberFormat="1" applyFill="1" applyBorder="1"/>
    <xf numFmtId="0" fontId="49" fillId="6" borderId="13" xfId="1" applyFont="1" applyFill="1" applyBorder="1"/>
    <xf numFmtId="0" fontId="49" fillId="6" borderId="37" xfId="1" applyFont="1" applyFill="1" applyBorder="1"/>
    <xf numFmtId="0" fontId="79" fillId="13" borderId="17" xfId="1" applyFont="1" applyFill="1" applyBorder="1"/>
    <xf numFmtId="0" fontId="79" fillId="13" borderId="17" xfId="1" applyFont="1" applyFill="1" applyBorder="1" applyAlignment="1">
      <alignment horizontal="center" vertical="center"/>
    </xf>
    <xf numFmtId="0" fontId="92" fillId="13" borderId="17" xfId="1" applyFont="1" applyFill="1" applyBorder="1"/>
    <xf numFmtId="0" fontId="68" fillId="2" borderId="2" xfId="1" applyFont="1" applyFill="1" applyBorder="1"/>
    <xf numFmtId="15" fontId="79" fillId="13" borderId="2" xfId="1" applyNumberFormat="1" applyFont="1" applyFill="1" applyBorder="1"/>
    <xf numFmtId="0" fontId="50" fillId="13" borderId="2" xfId="1" applyFont="1" applyFill="1" applyBorder="1"/>
    <xf numFmtId="0" fontId="79" fillId="13" borderId="2" xfId="1" applyFont="1" applyFill="1" applyBorder="1" applyAlignment="1">
      <alignment horizontal="center" vertical="center"/>
    </xf>
    <xf numFmtId="0" fontId="82" fillId="13" borderId="2" xfId="1" applyFill="1" applyBorder="1" applyAlignment="1">
      <alignment horizontal="center"/>
    </xf>
    <xf numFmtId="4" fontId="82" fillId="13" borderId="2" xfId="1" applyNumberFormat="1" applyFill="1" applyBorder="1" applyAlignment="1">
      <alignment horizontal="center"/>
    </xf>
    <xf numFmtId="0" fontId="92" fillId="13" borderId="2" xfId="1" applyFont="1" applyFill="1" applyBorder="1"/>
    <xf numFmtId="0" fontId="79" fillId="13" borderId="2" xfId="1" applyFont="1" applyFill="1" applyBorder="1"/>
    <xf numFmtId="0" fontId="58" fillId="13" borderId="3" xfId="1" applyFont="1" applyFill="1" applyBorder="1"/>
    <xf numFmtId="0" fontId="68" fillId="2" borderId="13" xfId="1" applyFont="1" applyFill="1" applyBorder="1"/>
    <xf numFmtId="0" fontId="58" fillId="13" borderId="13" xfId="1" applyFont="1" applyFill="1" applyBorder="1"/>
    <xf numFmtId="0" fontId="82" fillId="13" borderId="14" xfId="1" applyFill="1" applyBorder="1"/>
    <xf numFmtId="0" fontId="49" fillId="6" borderId="3" xfId="1" applyFont="1" applyFill="1" applyBorder="1"/>
    <xf numFmtId="0" fontId="82" fillId="13" borderId="37" xfId="1" applyFill="1" applyBorder="1"/>
    <xf numFmtId="4" fontId="82" fillId="2" borderId="3" xfId="1" applyNumberFormat="1" applyFill="1" applyBorder="1" applyAlignment="1">
      <alignment horizontal="center"/>
    </xf>
    <xf numFmtId="0" fontId="49" fillId="6" borderId="3" xfId="1" applyFont="1" applyFill="1" applyBorder="1" applyAlignment="1">
      <alignment horizontal="center" vertical="center"/>
    </xf>
    <xf numFmtId="0" fontId="60" fillId="13" borderId="1" xfId="1" applyFont="1" applyFill="1" applyBorder="1"/>
    <xf numFmtId="0" fontId="49" fillId="2" borderId="13" xfId="1" applyFont="1" applyFill="1" applyBorder="1"/>
    <xf numFmtId="0" fontId="49" fillId="2" borderId="37" xfId="1" applyFont="1" applyFill="1" applyBorder="1"/>
    <xf numFmtId="0" fontId="49" fillId="2" borderId="50" xfId="1" applyFont="1" applyFill="1" applyBorder="1"/>
    <xf numFmtId="0" fontId="82" fillId="13" borderId="3" xfId="1" applyFill="1" applyBorder="1"/>
    <xf numFmtId="0" fontId="60" fillId="13" borderId="13" xfId="1" applyFont="1" applyFill="1" applyBorder="1"/>
    <xf numFmtId="15" fontId="79" fillId="13" borderId="17" xfId="1" applyNumberFormat="1" applyFont="1" applyFill="1" applyBorder="1"/>
    <xf numFmtId="0" fontId="58" fillId="13" borderId="17" xfId="1" applyFont="1" applyFill="1" applyBorder="1"/>
    <xf numFmtId="0" fontId="82" fillId="13" borderId="17" xfId="1" applyFill="1" applyBorder="1" applyAlignment="1">
      <alignment horizontal="center"/>
    </xf>
    <xf numFmtId="4" fontId="82" fillId="13" borderId="17" xfId="1" applyNumberFormat="1" applyFill="1" applyBorder="1" applyAlignment="1">
      <alignment horizontal="center"/>
    </xf>
    <xf numFmtId="0" fontId="82" fillId="13" borderId="13" xfId="1" applyFill="1" applyBorder="1" applyAlignment="1">
      <alignment horizontal="center" vertical="center"/>
    </xf>
    <xf numFmtId="0" fontId="79" fillId="0" borderId="0" xfId="1" applyFont="1" applyAlignment="1">
      <alignment horizontal="center" vertical="center"/>
    </xf>
    <xf numFmtId="15" fontId="48" fillId="7" borderId="1" xfId="1" applyNumberFormat="1" applyFont="1" applyFill="1" applyBorder="1"/>
    <xf numFmtId="0" fontId="48" fillId="7" borderId="1" xfId="1" applyFont="1" applyFill="1" applyBorder="1"/>
    <xf numFmtId="0" fontId="48" fillId="7" borderId="1" xfId="1" applyFont="1" applyFill="1" applyBorder="1" applyAlignment="1">
      <alignment horizontal="center" vertical="center"/>
    </xf>
    <xf numFmtId="0" fontId="48" fillId="7" borderId="1" xfId="1" applyFont="1" applyFill="1" applyBorder="1" applyAlignment="1">
      <alignment horizontal="center"/>
    </xf>
    <xf numFmtId="4" fontId="48" fillId="7" borderId="1" xfId="1" applyNumberFormat="1" applyFont="1" applyFill="1" applyBorder="1" applyAlignment="1">
      <alignment horizontal="center"/>
    </xf>
    <xf numFmtId="15" fontId="48" fillId="6" borderId="1" xfId="1" applyNumberFormat="1" applyFont="1" applyFill="1" applyBorder="1"/>
    <xf numFmtId="0" fontId="48" fillId="6" borderId="1" xfId="1" applyFont="1" applyFill="1" applyBorder="1"/>
    <xf numFmtId="0" fontId="48" fillId="6" borderId="1" xfId="1" applyFont="1" applyFill="1" applyBorder="1" applyAlignment="1">
      <alignment horizontal="center" vertical="center"/>
    </xf>
    <xf numFmtId="0" fontId="48" fillId="6" borderId="1" xfId="1" applyFont="1" applyFill="1" applyBorder="1" applyAlignment="1">
      <alignment horizontal="center"/>
    </xf>
    <xf numFmtId="4" fontId="48" fillId="6" borderId="1" xfId="1" applyNumberFormat="1" applyFont="1" applyFill="1" applyBorder="1" applyAlignment="1">
      <alignment horizontal="center"/>
    </xf>
    <xf numFmtId="15" fontId="48" fillId="15" borderId="1" xfId="1" applyNumberFormat="1" applyFont="1" applyFill="1" applyBorder="1"/>
    <xf numFmtId="0" fontId="48" fillId="15" borderId="1" xfId="1" applyFont="1" applyFill="1" applyBorder="1"/>
    <xf numFmtId="0" fontId="48" fillId="15" borderId="1" xfId="1" applyFont="1" applyFill="1" applyBorder="1" applyAlignment="1">
      <alignment horizontal="center" vertical="center"/>
    </xf>
    <xf numFmtId="0" fontId="48" fillId="15" borderId="1" xfId="1" applyFont="1" applyFill="1" applyBorder="1" applyAlignment="1">
      <alignment horizontal="center"/>
    </xf>
    <xf numFmtId="4" fontId="48" fillId="15" borderId="1" xfId="1" applyNumberFormat="1" applyFont="1" applyFill="1" applyBorder="1" applyAlignment="1">
      <alignment horizontal="center"/>
    </xf>
    <xf numFmtId="0" fontId="82" fillId="15" borderId="0" xfId="1" applyFill="1" applyAlignment="1">
      <alignment horizontal="center" vertical="center"/>
    </xf>
    <xf numFmtId="0" fontId="48" fillId="0" borderId="0" xfId="1" applyFont="1"/>
    <xf numFmtId="15" fontId="79" fillId="0" borderId="0" xfId="1" applyNumberFormat="1" applyFont="1"/>
    <xf numFmtId="0" fontId="49" fillId="0" borderId="0" xfId="1" applyFont="1"/>
    <xf numFmtId="0" fontId="92" fillId="0" borderId="0" xfId="1" applyFont="1"/>
    <xf numFmtId="15" fontId="92" fillId="0" borderId="0" xfId="1" applyNumberFormat="1" applyFont="1"/>
    <xf numFmtId="0" fontId="92" fillId="0" borderId="0" xfId="1" applyFont="1" applyAlignment="1">
      <alignment horizontal="center" vertical="center"/>
    </xf>
    <xf numFmtId="0" fontId="92" fillId="0" borderId="0" xfId="1" applyFont="1" applyAlignment="1">
      <alignment horizontal="center"/>
    </xf>
    <xf numFmtId="4" fontId="92" fillId="0" borderId="0" xfId="1" applyNumberFormat="1" applyFont="1" applyAlignment="1">
      <alignment horizontal="center"/>
    </xf>
    <xf numFmtId="0" fontId="79" fillId="0" borderId="0" xfId="1" applyFont="1"/>
    <xf numFmtId="0" fontId="58" fillId="7" borderId="13" xfId="1" applyFont="1" applyFill="1" applyBorder="1"/>
    <xf numFmtId="0" fontId="82" fillId="4" borderId="7" xfId="1" applyFill="1" applyBorder="1"/>
    <xf numFmtId="0" fontId="47" fillId="0" borderId="0" xfId="1" applyFont="1"/>
    <xf numFmtId="15" fontId="46" fillId="7" borderId="1" xfId="1" applyNumberFormat="1" applyFont="1" applyFill="1" applyBorder="1"/>
    <xf numFmtId="0" fontId="46" fillId="7" borderId="1" xfId="1" applyFont="1" applyFill="1" applyBorder="1"/>
    <xf numFmtId="0" fontId="46" fillId="7" borderId="1" xfId="1" applyFont="1" applyFill="1" applyBorder="1" applyAlignment="1">
      <alignment horizontal="center" vertical="center"/>
    </xf>
    <xf numFmtId="0" fontId="46" fillId="7" borderId="1" xfId="1" applyFont="1" applyFill="1" applyBorder="1" applyAlignment="1">
      <alignment horizontal="center"/>
    </xf>
    <xf numFmtId="4" fontId="46" fillId="7" borderId="1" xfId="1" applyNumberFormat="1" applyFont="1" applyFill="1" applyBorder="1" applyAlignment="1">
      <alignment horizontal="center"/>
    </xf>
    <xf numFmtId="0" fontId="46" fillId="15" borderId="1" xfId="1" applyFont="1" applyFill="1" applyBorder="1"/>
    <xf numFmtId="0" fontId="46" fillId="15" borderId="1" xfId="1" applyFont="1" applyFill="1" applyBorder="1" applyAlignment="1">
      <alignment horizontal="center" vertical="center"/>
    </xf>
    <xf numFmtId="15" fontId="46" fillId="15" borderId="1" xfId="1" applyNumberFormat="1" applyFont="1" applyFill="1" applyBorder="1"/>
    <xf numFmtId="0" fontId="46" fillId="15" borderId="1" xfId="1" applyFont="1" applyFill="1" applyBorder="1" applyAlignment="1">
      <alignment horizontal="center"/>
    </xf>
    <xf numFmtId="4" fontId="46" fillId="15" borderId="1" xfId="1" applyNumberFormat="1" applyFont="1" applyFill="1" applyBorder="1" applyAlignment="1">
      <alignment horizontal="center"/>
    </xf>
    <xf numFmtId="15" fontId="46" fillId="6" borderId="1" xfId="1" applyNumberFormat="1" applyFont="1" applyFill="1" applyBorder="1"/>
    <xf numFmtId="0" fontId="46" fillId="6" borderId="1" xfId="1" applyFont="1" applyFill="1" applyBorder="1"/>
    <xf numFmtId="0" fontId="46" fillId="6" borderId="1" xfId="1" applyFont="1" applyFill="1" applyBorder="1" applyAlignment="1">
      <alignment horizontal="center" vertical="center"/>
    </xf>
    <xf numFmtId="0" fontId="46" fillId="6" borderId="1" xfId="1" applyFont="1" applyFill="1" applyBorder="1" applyAlignment="1">
      <alignment horizontal="center"/>
    </xf>
    <xf numFmtId="4" fontId="46" fillId="6" borderId="1" xfId="1" applyNumberFormat="1" applyFont="1" applyFill="1" applyBorder="1" applyAlignment="1">
      <alignment horizontal="center"/>
    </xf>
    <xf numFmtId="0" fontId="46" fillId="6" borderId="7" xfId="1" applyFont="1" applyFill="1" applyBorder="1"/>
    <xf numFmtId="0" fontId="54" fillId="2" borderId="21" xfId="1" applyFont="1" applyFill="1" applyBorder="1"/>
    <xf numFmtId="0" fontId="55" fillId="6" borderId="24" xfId="1" applyFont="1" applyFill="1" applyBorder="1"/>
    <xf numFmtId="0" fontId="55" fillId="6" borderId="25" xfId="1" applyFont="1" applyFill="1" applyBorder="1"/>
    <xf numFmtId="0" fontId="54" fillId="6" borderId="24" xfId="1" applyFont="1" applyFill="1" applyBorder="1"/>
    <xf numFmtId="0" fontId="54" fillId="6" borderId="25" xfId="1" applyFont="1" applyFill="1" applyBorder="1"/>
    <xf numFmtId="0" fontId="56" fillId="0" borderId="0" xfId="1" applyFont="1" applyAlignment="1">
      <alignment vertical="center"/>
    </xf>
    <xf numFmtId="0" fontId="56" fillId="0" borderId="26" xfId="1" applyFont="1" applyBorder="1" applyAlignment="1">
      <alignment vertical="center"/>
    </xf>
    <xf numFmtId="0" fontId="66" fillId="0" borderId="31" xfId="1" applyFont="1" applyBorder="1" applyAlignment="1">
      <alignment vertical="center"/>
    </xf>
    <xf numFmtId="0" fontId="45" fillId="7" borderId="1" xfId="1" applyFont="1" applyFill="1" applyBorder="1" applyAlignment="1">
      <alignment horizontal="center"/>
    </xf>
    <xf numFmtId="0" fontId="73" fillId="7" borderId="1" xfId="0" applyFont="1" applyFill="1" applyBorder="1" applyAlignment="1">
      <alignment horizontal="center" vertical="center"/>
    </xf>
    <xf numFmtId="0" fontId="45" fillId="7" borderId="7" xfId="1" applyFont="1" applyFill="1" applyBorder="1"/>
    <xf numFmtId="0" fontId="45" fillId="6" borderId="1" xfId="1" applyFont="1" applyFill="1" applyBorder="1" applyAlignment="1">
      <alignment horizontal="center"/>
    </xf>
    <xf numFmtId="0" fontId="45" fillId="6" borderId="1" xfId="1" applyFont="1" applyFill="1" applyBorder="1"/>
    <xf numFmtId="0" fontId="45" fillId="7" borderId="1" xfId="1" applyFont="1" applyFill="1" applyBorder="1"/>
    <xf numFmtId="0" fontId="45" fillId="0" borderId="0" xfId="1" applyFont="1"/>
    <xf numFmtId="15" fontId="82" fillId="15" borderId="1" xfId="1" applyNumberFormat="1" applyFill="1" applyBorder="1" applyAlignment="1">
      <alignment horizontal="center"/>
    </xf>
    <xf numFmtId="0" fontId="45" fillId="15" borderId="1" xfId="1" applyFont="1" applyFill="1" applyBorder="1" applyAlignment="1">
      <alignment horizontal="center"/>
    </xf>
    <xf numFmtId="0" fontId="73" fillId="15" borderId="1" xfId="0" applyFont="1" applyFill="1" applyBorder="1" applyAlignment="1">
      <alignment horizontal="center" vertical="center"/>
    </xf>
    <xf numFmtId="0" fontId="45" fillId="15" borderId="1" xfId="1" applyFont="1" applyFill="1" applyBorder="1"/>
    <xf numFmtId="0" fontId="54" fillId="0" borderId="39" xfId="1" applyFont="1" applyBorder="1"/>
    <xf numFmtId="0" fontId="54" fillId="2" borderId="36" xfId="1" applyFont="1" applyFill="1" applyBorder="1"/>
    <xf numFmtId="0" fontId="92" fillId="6" borderId="1" xfId="0" applyFont="1" applyFill="1" applyBorder="1" applyAlignment="1">
      <alignment horizontal="center" vertical="center"/>
    </xf>
    <xf numFmtId="15" fontId="92" fillId="7" borderId="1" xfId="1" applyNumberFormat="1" applyFont="1" applyFill="1" applyBorder="1" applyAlignment="1">
      <alignment horizontal="center"/>
    </xf>
    <xf numFmtId="0" fontId="92" fillId="7" borderId="1" xfId="0" applyFont="1" applyFill="1" applyBorder="1" applyAlignment="1">
      <alignment horizontal="center" vertical="center"/>
    </xf>
    <xf numFmtId="0" fontId="54" fillId="0" borderId="6" xfId="1" applyFont="1" applyBorder="1" applyAlignment="1">
      <alignment vertical="center"/>
    </xf>
    <xf numFmtId="0" fontId="82" fillId="0" borderId="6" xfId="1" applyBorder="1" applyAlignment="1">
      <alignment vertical="center"/>
    </xf>
    <xf numFmtId="1" fontId="82" fillId="0" borderId="1" xfId="1" applyNumberFormat="1" applyBorder="1" applyAlignment="1">
      <alignment horizontal="center"/>
    </xf>
    <xf numFmtId="1" fontId="82" fillId="4" borderId="1" xfId="1" applyNumberFormat="1" applyFill="1" applyBorder="1" applyAlignment="1">
      <alignment horizontal="center"/>
    </xf>
    <xf numFmtId="1" fontId="82" fillId="0" borderId="2" xfId="1" applyNumberFormat="1" applyBorder="1" applyAlignment="1">
      <alignment horizontal="center"/>
    </xf>
    <xf numFmtId="1" fontId="82" fillId="0" borderId="13" xfId="1" applyNumberFormat="1" applyBorder="1" applyAlignment="1">
      <alignment horizontal="center"/>
    </xf>
    <xf numFmtId="1" fontId="82" fillId="13" borderId="1" xfId="1" applyNumberFormat="1" applyFill="1" applyBorder="1" applyAlignment="1">
      <alignment horizontal="center"/>
    </xf>
    <xf numFmtId="1" fontId="82" fillId="0" borderId="17" xfId="1" applyNumberFormat="1" applyBorder="1" applyAlignment="1">
      <alignment horizontal="center"/>
    </xf>
    <xf numFmtId="1" fontId="82" fillId="0" borderId="3" xfId="1" applyNumberFormat="1" applyBorder="1" applyAlignment="1">
      <alignment horizontal="center"/>
    </xf>
    <xf numFmtId="1" fontId="82" fillId="2" borderId="17" xfId="1" applyNumberFormat="1" applyFill="1" applyBorder="1" applyAlignment="1">
      <alignment horizontal="center"/>
    </xf>
    <xf numFmtId="1" fontId="82" fillId="2" borderId="1" xfId="1" applyNumberFormat="1" applyFill="1" applyBorder="1" applyAlignment="1">
      <alignment horizontal="center"/>
    </xf>
    <xf numFmtId="1" fontId="82" fillId="2" borderId="2" xfId="1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82" fillId="0" borderId="0" xfId="1" applyNumberFormat="1" applyAlignment="1">
      <alignment horizontal="center"/>
    </xf>
    <xf numFmtId="0" fontId="101" fillId="2" borderId="3" xfId="0" applyFont="1" applyFill="1" applyBorder="1" applyAlignment="1">
      <alignment horizontal="center" vertical="center"/>
    </xf>
    <xf numFmtId="0" fontId="52" fillId="0" borderId="6" xfId="1" applyFont="1" applyBorder="1" applyAlignment="1">
      <alignment vertical="center"/>
    </xf>
    <xf numFmtId="15" fontId="92" fillId="15" borderId="1" xfId="1" applyNumberFormat="1" applyFont="1" applyFill="1" applyBorder="1" applyAlignment="1">
      <alignment horizontal="center"/>
    </xf>
    <xf numFmtId="4" fontId="82" fillId="0" borderId="12" xfId="1" applyNumberFormat="1" applyBorder="1" applyAlignment="1">
      <alignment horizontal="center"/>
    </xf>
    <xf numFmtId="0" fontId="44" fillId="0" borderId="51" xfId="1" applyFont="1" applyBorder="1"/>
    <xf numFmtId="0" fontId="44" fillId="0" borderId="1" xfId="1" applyFont="1" applyBorder="1"/>
    <xf numFmtId="0" fontId="44" fillId="0" borderId="13" xfId="1" applyFont="1" applyBorder="1"/>
    <xf numFmtId="0" fontId="44" fillId="0" borderId="17" xfId="1" applyFont="1" applyBorder="1"/>
    <xf numFmtId="0" fontId="44" fillId="2" borderId="13" xfId="1" applyFont="1" applyFill="1" applyBorder="1"/>
    <xf numFmtId="0" fontId="44" fillId="0" borderId="3" xfId="1" applyFont="1" applyBorder="1"/>
    <xf numFmtId="0" fontId="44" fillId="0" borderId="38" xfId="1" applyFont="1" applyBorder="1"/>
    <xf numFmtId="0" fontId="44" fillId="6" borderId="13" xfId="1" applyFont="1" applyFill="1" applyBorder="1"/>
    <xf numFmtId="0" fontId="44" fillId="6" borderId="17" xfId="1" applyFont="1" applyFill="1" applyBorder="1"/>
    <xf numFmtId="0" fontId="44" fillId="6" borderId="1" xfId="1" applyFont="1" applyFill="1" applyBorder="1"/>
    <xf numFmtId="15" fontId="82" fillId="0" borderId="2" xfId="1" applyNumberFormat="1" applyBorder="1"/>
    <xf numFmtId="0" fontId="49" fillId="0" borderId="2" xfId="1" applyFont="1" applyBorder="1"/>
    <xf numFmtId="0" fontId="44" fillId="0" borderId="47" xfId="1" applyFont="1" applyBorder="1"/>
    <xf numFmtId="0" fontId="82" fillId="13" borderId="63" xfId="1" applyFill="1" applyBorder="1"/>
    <xf numFmtId="0" fontId="82" fillId="13" borderId="64" xfId="1" applyFill="1" applyBorder="1"/>
    <xf numFmtId="0" fontId="82" fillId="13" borderId="65" xfId="1" applyFill="1" applyBorder="1"/>
    <xf numFmtId="4" fontId="82" fillId="0" borderId="16" xfId="1" applyNumberFormat="1" applyBorder="1" applyAlignment="1">
      <alignment horizontal="center"/>
    </xf>
    <xf numFmtId="4" fontId="82" fillId="0" borderId="10" xfId="1" applyNumberFormat="1" applyBorder="1" applyAlignment="1">
      <alignment horizontal="center"/>
    </xf>
    <xf numFmtId="0" fontId="90" fillId="2" borderId="2" xfId="0" applyFont="1" applyFill="1" applyBorder="1" applyAlignment="1">
      <alignment horizontal="center"/>
    </xf>
    <xf numFmtId="0" fontId="81" fillId="2" borderId="2" xfId="1" applyFont="1" applyFill="1" applyBorder="1"/>
    <xf numFmtId="0" fontId="90" fillId="0" borderId="3" xfId="0" applyFont="1" applyBorder="1" applyAlignment="1">
      <alignment horizontal="center"/>
    </xf>
    <xf numFmtId="0" fontId="90" fillId="0" borderId="13" xfId="0" applyFont="1" applyBorder="1" applyAlignment="1">
      <alignment horizontal="center"/>
    </xf>
    <xf numFmtId="0" fontId="90" fillId="2" borderId="17" xfId="0" applyFont="1" applyFill="1" applyBorder="1" applyAlignment="1">
      <alignment horizontal="center"/>
    </xf>
    <xf numFmtId="0" fontId="81" fillId="2" borderId="17" xfId="1" applyFont="1" applyFill="1" applyBorder="1"/>
    <xf numFmtId="0" fontId="81" fillId="13" borderId="4" xfId="1" applyFont="1" applyFill="1" applyBorder="1"/>
    <xf numFmtId="0" fontId="44" fillId="0" borderId="50" xfId="1" applyFont="1" applyBorder="1"/>
    <xf numFmtId="15" fontId="82" fillId="6" borderId="16" xfId="1" applyNumberFormat="1" applyFill="1" applyBorder="1"/>
    <xf numFmtId="0" fontId="49" fillId="6" borderId="52" xfId="1" applyFont="1" applyFill="1" applyBorder="1"/>
    <xf numFmtId="0" fontId="44" fillId="0" borderId="2" xfId="1" applyFont="1" applyBorder="1"/>
    <xf numFmtId="0" fontId="58" fillId="13" borderId="2" xfId="1" applyFont="1" applyFill="1" applyBorder="1"/>
    <xf numFmtId="0" fontId="92" fillId="6" borderId="25" xfId="1" applyFont="1" applyFill="1" applyBorder="1"/>
    <xf numFmtId="15" fontId="82" fillId="6" borderId="11" xfId="1" applyNumberFormat="1" applyFill="1" applyBorder="1"/>
    <xf numFmtId="0" fontId="44" fillId="6" borderId="37" xfId="1" applyFont="1" applyFill="1" applyBorder="1"/>
    <xf numFmtId="0" fontId="44" fillId="6" borderId="38" xfId="1" applyFont="1" applyFill="1" applyBorder="1"/>
    <xf numFmtId="0" fontId="92" fillId="6" borderId="55" xfId="1" applyFont="1" applyFill="1" applyBorder="1"/>
    <xf numFmtId="0" fontId="44" fillId="6" borderId="50" xfId="1" applyFont="1" applyFill="1" applyBorder="1"/>
    <xf numFmtId="0" fontId="44" fillId="6" borderId="52" xfId="1" applyFont="1" applyFill="1" applyBorder="1"/>
    <xf numFmtId="0" fontId="92" fillId="13" borderId="7" xfId="1" applyFont="1" applyFill="1" applyBorder="1"/>
    <xf numFmtId="15" fontId="82" fillId="6" borderId="55" xfId="1" applyNumberFormat="1" applyFill="1" applyBorder="1"/>
    <xf numFmtId="15" fontId="82" fillId="6" borderId="57" xfId="1" applyNumberFormat="1" applyFill="1" applyBorder="1"/>
    <xf numFmtId="0" fontId="74" fillId="13" borderId="1" xfId="1" applyFont="1" applyFill="1" applyBorder="1"/>
    <xf numFmtId="0" fontId="74" fillId="13" borderId="1" xfId="1" applyFont="1" applyFill="1" applyBorder="1" applyAlignment="1">
      <alignment horizontal="center" vertical="center"/>
    </xf>
    <xf numFmtId="0" fontId="74" fillId="13" borderId="13" xfId="1" applyFont="1" applyFill="1" applyBorder="1"/>
    <xf numFmtId="0" fontId="74" fillId="13" borderId="13" xfId="1" applyFont="1" applyFill="1" applyBorder="1" applyAlignment="1">
      <alignment horizontal="center" vertical="center"/>
    </xf>
    <xf numFmtId="0" fontId="44" fillId="6" borderId="51" xfId="1" applyFont="1" applyFill="1" applyBorder="1"/>
    <xf numFmtId="0" fontId="44" fillId="0" borderId="12" xfId="1" applyFont="1" applyBorder="1"/>
    <xf numFmtId="0" fontId="44" fillId="0" borderId="16" xfId="1" applyFont="1" applyBorder="1"/>
    <xf numFmtId="0" fontId="44" fillId="0" borderId="52" xfId="1" applyFont="1" applyBorder="1"/>
    <xf numFmtId="0" fontId="44" fillId="0" borderId="10" xfId="1" applyFont="1" applyBorder="1"/>
    <xf numFmtId="0" fontId="82" fillId="0" borderId="10" xfId="1" applyBorder="1"/>
    <xf numFmtId="0" fontId="82" fillId="0" borderId="10" xfId="1" applyBorder="1" applyAlignment="1">
      <alignment horizontal="center"/>
    </xf>
    <xf numFmtId="0" fontId="44" fillId="0" borderId="45" xfId="1" applyFont="1" applyBorder="1"/>
    <xf numFmtId="0" fontId="92" fillId="13" borderId="24" xfId="1" applyFont="1" applyFill="1" applyBorder="1"/>
    <xf numFmtId="0" fontId="92" fillId="13" borderId="25" xfId="1" applyFont="1" applyFill="1" applyBorder="1"/>
    <xf numFmtId="0" fontId="44" fillId="13" borderId="1" xfId="1" applyFont="1" applyFill="1" applyBorder="1"/>
    <xf numFmtId="0" fontId="44" fillId="6" borderId="2" xfId="1" applyFont="1" applyFill="1" applyBorder="1"/>
    <xf numFmtId="0" fontId="50" fillId="13" borderId="17" xfId="1" applyFont="1" applyFill="1" applyBorder="1"/>
    <xf numFmtId="0" fontId="82" fillId="13" borderId="17" xfId="1" applyFill="1" applyBorder="1"/>
    <xf numFmtId="0" fontId="92" fillId="13" borderId="20" xfId="1" applyFont="1" applyFill="1" applyBorder="1"/>
    <xf numFmtId="15" fontId="92" fillId="13" borderId="2" xfId="1" applyNumberFormat="1" applyFont="1" applyFill="1" applyBorder="1"/>
    <xf numFmtId="0" fontId="92" fillId="13" borderId="2" xfId="1" applyFont="1" applyFill="1" applyBorder="1" applyAlignment="1">
      <alignment horizontal="center" vertical="center"/>
    </xf>
    <xf numFmtId="0" fontId="92" fillId="13" borderId="2" xfId="1" applyFont="1" applyFill="1" applyBorder="1" applyAlignment="1">
      <alignment horizontal="center"/>
    </xf>
    <xf numFmtId="4" fontId="92" fillId="13" borderId="2" xfId="1" applyNumberFormat="1" applyFont="1" applyFill="1" applyBorder="1" applyAlignment="1">
      <alignment horizontal="center"/>
    </xf>
    <xf numFmtId="0" fontId="44" fillId="0" borderId="0" xfId="1" applyFont="1" applyAlignment="1">
      <alignment horizontal="left" vertical="center"/>
    </xf>
    <xf numFmtId="0" fontId="92" fillId="13" borderId="6" xfId="1" applyFont="1" applyFill="1" applyBorder="1"/>
    <xf numFmtId="0" fontId="101" fillId="2" borderId="7" xfId="0" applyFont="1" applyFill="1" applyBorder="1" applyAlignment="1">
      <alignment horizontal="center" vertical="top" wrapText="1"/>
    </xf>
    <xf numFmtId="0" fontId="44" fillId="2" borderId="1" xfId="1" applyFont="1" applyFill="1" applyBorder="1"/>
    <xf numFmtId="0" fontId="77" fillId="13" borderId="1" xfId="1" applyFont="1" applyFill="1" applyBorder="1"/>
    <xf numFmtId="0" fontId="77" fillId="13" borderId="1" xfId="1" applyFont="1" applyFill="1" applyBorder="1" applyAlignment="1">
      <alignment horizontal="center" vertical="center"/>
    </xf>
    <xf numFmtId="0" fontId="67" fillId="0" borderId="3" xfId="1" applyFont="1" applyBorder="1"/>
    <xf numFmtId="0" fontId="101" fillId="2" borderId="24" xfId="0" applyFont="1" applyFill="1" applyBorder="1" applyAlignment="1">
      <alignment horizontal="center" vertical="top" wrapText="1"/>
    </xf>
    <xf numFmtId="0" fontId="101" fillId="0" borderId="25" xfId="0" applyFont="1" applyBorder="1" applyAlignment="1">
      <alignment horizontal="center" vertical="top" wrapText="1"/>
    </xf>
    <xf numFmtId="0" fontId="44" fillId="13" borderId="38" xfId="1" applyFont="1" applyFill="1" applyBorder="1"/>
    <xf numFmtId="0" fontId="44" fillId="0" borderId="37" xfId="1" applyFont="1" applyBorder="1"/>
    <xf numFmtId="15" fontId="82" fillId="15" borderId="1" xfId="1" applyNumberFormat="1" applyFill="1" applyBorder="1"/>
    <xf numFmtId="15" fontId="82" fillId="15" borderId="13" xfId="1" applyNumberFormat="1" applyFill="1" applyBorder="1"/>
    <xf numFmtId="0" fontId="49" fillId="15" borderId="13" xfId="1" applyFont="1" applyFill="1" applyBorder="1"/>
    <xf numFmtId="0" fontId="49" fillId="15" borderId="37" xfId="1" applyFont="1" applyFill="1" applyBorder="1"/>
    <xf numFmtId="0" fontId="49" fillId="15" borderId="17" xfId="1" applyFont="1" applyFill="1" applyBorder="1"/>
    <xf numFmtId="15" fontId="82" fillId="15" borderId="16" xfId="1" applyNumberFormat="1" applyFill="1" applyBorder="1"/>
    <xf numFmtId="0" fontId="82" fillId="15" borderId="16" xfId="1" applyFill="1" applyBorder="1"/>
    <xf numFmtId="0" fontId="82" fillId="15" borderId="16" xfId="1" applyFill="1" applyBorder="1" applyAlignment="1">
      <alignment horizontal="center"/>
    </xf>
    <xf numFmtId="4" fontId="82" fillId="15" borderId="16" xfId="1" applyNumberFormat="1" applyFill="1" applyBorder="1" applyAlignment="1">
      <alignment horizontal="center"/>
    </xf>
    <xf numFmtId="0" fontId="44" fillId="15" borderId="1" xfId="1" applyFont="1" applyFill="1" applyBorder="1"/>
    <xf numFmtId="0" fontId="82" fillId="15" borderId="7" xfId="1" applyFill="1" applyBorder="1"/>
    <xf numFmtId="0" fontId="81" fillId="15" borderId="1" xfId="1" applyFont="1" applyFill="1" applyBorder="1"/>
    <xf numFmtId="15" fontId="81" fillId="15" borderId="1" xfId="1" applyNumberFormat="1" applyFont="1" applyFill="1" applyBorder="1"/>
    <xf numFmtId="0" fontId="58" fillId="15" borderId="1" xfId="1" applyFont="1" applyFill="1" applyBorder="1" applyAlignment="1">
      <alignment horizontal="center"/>
    </xf>
    <xf numFmtId="0" fontId="60" fillId="15" borderId="1" xfId="1" applyFont="1" applyFill="1" applyBorder="1" applyAlignment="1">
      <alignment horizontal="center"/>
    </xf>
    <xf numFmtId="0" fontId="66" fillId="15" borderId="1" xfId="1" applyFont="1" applyFill="1" applyBorder="1"/>
    <xf numFmtId="0" fontId="101" fillId="0" borderId="19" xfId="0" applyFont="1" applyBorder="1" applyAlignment="1">
      <alignment horizontal="center" vertical="center"/>
    </xf>
    <xf numFmtId="0" fontId="49" fillId="15" borderId="2" xfId="1" applyFont="1" applyFill="1" applyBorder="1"/>
    <xf numFmtId="0" fontId="82" fillId="15" borderId="2" xfId="1" applyFill="1" applyBorder="1"/>
    <xf numFmtId="0" fontId="101" fillId="6" borderId="20" xfId="0" applyFont="1" applyFill="1" applyBorder="1" applyAlignment="1">
      <alignment horizontal="center" vertical="center"/>
    </xf>
    <xf numFmtId="0" fontId="66" fillId="6" borderId="3" xfId="1" applyFont="1" applyFill="1" applyBorder="1"/>
    <xf numFmtId="0" fontId="82" fillId="15" borderId="3" xfId="1" applyFill="1" applyBorder="1"/>
    <xf numFmtId="0" fontId="101" fillId="0" borderId="24" xfId="0" applyFont="1" applyBorder="1" applyAlignment="1">
      <alignment horizontal="center" vertical="center"/>
    </xf>
    <xf numFmtId="0" fontId="66" fillId="0" borderId="13" xfId="1" applyFont="1" applyBorder="1"/>
    <xf numFmtId="0" fontId="58" fillId="15" borderId="13" xfId="1" applyFont="1" applyFill="1" applyBorder="1"/>
    <xf numFmtId="0" fontId="101" fillId="0" borderId="25" xfId="0" applyFont="1" applyBorder="1" applyAlignment="1">
      <alignment horizontal="center" vertical="center"/>
    </xf>
    <xf numFmtId="0" fontId="66" fillId="0" borderId="17" xfId="1" applyFont="1" applyBorder="1"/>
    <xf numFmtId="0" fontId="101" fillId="6" borderId="19" xfId="0" applyFont="1" applyFill="1" applyBorder="1" applyAlignment="1">
      <alignment horizontal="center" vertical="center"/>
    </xf>
    <xf numFmtId="0" fontId="101" fillId="0" borderId="20" xfId="0" applyFont="1" applyBorder="1" applyAlignment="1">
      <alignment horizontal="center" vertical="center"/>
    </xf>
    <xf numFmtId="0" fontId="66" fillId="0" borderId="3" xfId="1" applyFont="1" applyBorder="1"/>
    <xf numFmtId="0" fontId="66" fillId="0" borderId="10" xfId="1" applyFont="1" applyBorder="1"/>
    <xf numFmtId="0" fontId="49" fillId="15" borderId="3" xfId="1" applyFont="1" applyFill="1" applyBorder="1"/>
    <xf numFmtId="0" fontId="101" fillId="6" borderId="24" xfId="0" applyFont="1" applyFill="1" applyBorder="1" applyAlignment="1">
      <alignment horizontal="center" vertical="center"/>
    </xf>
    <xf numFmtId="0" fontId="66" fillId="6" borderId="13" xfId="1" applyFont="1" applyFill="1" applyBorder="1"/>
    <xf numFmtId="0" fontId="101" fillId="6" borderId="25" xfId="0" applyFont="1" applyFill="1" applyBorder="1" applyAlignment="1">
      <alignment horizontal="center" vertical="center"/>
    </xf>
    <xf numFmtId="0" fontId="66" fillId="6" borderId="17" xfId="1" applyFont="1" applyFill="1" applyBorder="1"/>
    <xf numFmtId="15" fontId="82" fillId="15" borderId="3" xfId="1" applyNumberFormat="1" applyFill="1" applyBorder="1" applyAlignment="1">
      <alignment horizontal="center"/>
    </xf>
    <xf numFmtId="0" fontId="60" fillId="15" borderId="3" xfId="1" applyFont="1" applyFill="1" applyBorder="1" applyAlignment="1">
      <alignment horizontal="center"/>
    </xf>
    <xf numFmtId="0" fontId="82" fillId="15" borderId="3" xfId="1" applyFill="1" applyBorder="1" applyAlignment="1">
      <alignment horizontal="center" vertical="center"/>
    </xf>
    <xf numFmtId="0" fontId="66" fillId="15" borderId="3" xfId="1" applyFont="1" applyFill="1" applyBorder="1"/>
    <xf numFmtId="0" fontId="66" fillId="15" borderId="10" xfId="1" applyFont="1" applyFill="1" applyBorder="1"/>
    <xf numFmtId="0" fontId="66" fillId="0" borderId="12" xfId="1" applyFont="1" applyBorder="1"/>
    <xf numFmtId="0" fontId="101" fillId="2" borderId="25" xfId="0" applyFont="1" applyFill="1" applyBorder="1" applyAlignment="1">
      <alignment horizontal="center" vertical="center"/>
    </xf>
    <xf numFmtId="0" fontId="66" fillId="2" borderId="17" xfId="1" applyFont="1" applyFill="1" applyBorder="1"/>
    <xf numFmtId="0" fontId="66" fillId="2" borderId="16" xfId="1" applyFont="1" applyFill="1" applyBorder="1"/>
    <xf numFmtId="15" fontId="82" fillId="15" borderId="3" xfId="1" applyNumberFormat="1" applyFill="1" applyBorder="1"/>
    <xf numFmtId="0" fontId="101" fillId="2" borderId="13" xfId="0" applyFont="1" applyFill="1" applyBorder="1" applyAlignment="1">
      <alignment horizontal="center" vertical="center"/>
    </xf>
    <xf numFmtId="0" fontId="101" fillId="0" borderId="13" xfId="0" applyFont="1" applyBorder="1" applyAlignment="1">
      <alignment horizontal="center" vertical="center"/>
    </xf>
    <xf numFmtId="0" fontId="101" fillId="2" borderId="17" xfId="0" applyFont="1" applyFill="1" applyBorder="1" applyAlignment="1">
      <alignment horizontal="center" vertical="center"/>
    </xf>
    <xf numFmtId="0" fontId="92" fillId="15" borderId="24" xfId="1" applyFont="1" applyFill="1" applyBorder="1"/>
    <xf numFmtId="0" fontId="44" fillId="0" borderId="49" xfId="1" applyFont="1" applyBorder="1"/>
    <xf numFmtId="0" fontId="101" fillId="0" borderId="17" xfId="0" applyFont="1" applyBorder="1" applyAlignment="1">
      <alignment horizontal="center" vertical="center"/>
    </xf>
    <xf numFmtId="0" fontId="66" fillId="2" borderId="10" xfId="1" applyFont="1" applyFill="1" applyBorder="1"/>
    <xf numFmtId="15" fontId="82" fillId="15" borderId="2" xfId="1" applyNumberFormat="1" applyFill="1" applyBorder="1"/>
    <xf numFmtId="0" fontId="92" fillId="6" borderId="20" xfId="1" applyFont="1" applyFill="1" applyBorder="1"/>
    <xf numFmtId="0" fontId="101" fillId="6" borderId="10" xfId="0" applyFont="1" applyFill="1" applyBorder="1" applyAlignment="1">
      <alignment vertical="center"/>
    </xf>
    <xf numFmtId="0" fontId="92" fillId="15" borderId="25" xfId="1" applyFont="1" applyFill="1" applyBorder="1"/>
    <xf numFmtId="0" fontId="101" fillId="2" borderId="20" xfId="0" applyFont="1" applyFill="1" applyBorder="1" applyAlignment="1">
      <alignment horizontal="center" vertical="center"/>
    </xf>
    <xf numFmtId="0" fontId="82" fillId="0" borderId="27" xfId="1" applyBorder="1"/>
    <xf numFmtId="0" fontId="101" fillId="0" borderId="34" xfId="0" applyFont="1" applyBorder="1" applyAlignment="1">
      <alignment horizontal="center" vertical="center"/>
    </xf>
    <xf numFmtId="15" fontId="82" fillId="0" borderId="28" xfId="1" applyNumberFormat="1" applyBorder="1" applyAlignment="1">
      <alignment horizontal="center"/>
    </xf>
    <xf numFmtId="0" fontId="60" fillId="0" borderId="28" xfId="1" applyFont="1" applyBorder="1" applyAlignment="1">
      <alignment horizontal="center"/>
    </xf>
    <xf numFmtId="0" fontId="82" fillId="0" borderId="28" xfId="1" applyBorder="1" applyAlignment="1">
      <alignment horizontal="center" vertical="center"/>
    </xf>
    <xf numFmtId="4" fontId="82" fillId="0" borderId="28" xfId="1" applyNumberFormat="1" applyBorder="1" applyAlignment="1">
      <alignment horizontal="center"/>
    </xf>
    <xf numFmtId="0" fontId="66" fillId="0" borderId="28" xfId="1" applyFont="1" applyBorder="1"/>
    <xf numFmtId="15" fontId="79" fillId="15" borderId="28" xfId="1" applyNumberFormat="1" applyFont="1" applyFill="1" applyBorder="1"/>
    <xf numFmtId="0" fontId="58" fillId="15" borderId="28" xfId="1" applyFont="1" applyFill="1" applyBorder="1"/>
    <xf numFmtId="0" fontId="79" fillId="15" borderId="28" xfId="1" applyFont="1" applyFill="1" applyBorder="1" applyAlignment="1">
      <alignment horizontal="center" vertical="center"/>
    </xf>
    <xf numFmtId="0" fontId="82" fillId="0" borderId="28" xfId="1" applyBorder="1"/>
    <xf numFmtId="0" fontId="82" fillId="0" borderId="28" xfId="1" applyBorder="1" applyAlignment="1">
      <alignment horizontal="center"/>
    </xf>
    <xf numFmtId="0" fontId="104" fillId="0" borderId="2" xfId="1" applyFont="1" applyBorder="1" applyAlignment="1">
      <alignment horizontal="center" vertical="center"/>
    </xf>
    <xf numFmtId="15" fontId="92" fillId="7" borderId="3" xfId="1" applyNumberFormat="1" applyFont="1" applyFill="1" applyBorder="1"/>
    <xf numFmtId="0" fontId="92" fillId="7" borderId="3" xfId="1" applyFont="1" applyFill="1" applyBorder="1" applyAlignment="1">
      <alignment horizontal="center" vertical="center"/>
    </xf>
    <xf numFmtId="0" fontId="92" fillId="7" borderId="3" xfId="1" applyFont="1" applyFill="1" applyBorder="1" applyAlignment="1">
      <alignment horizontal="center"/>
    </xf>
    <xf numFmtId="4" fontId="92" fillId="7" borderId="3" xfId="1" applyNumberFormat="1" applyFont="1" applyFill="1" applyBorder="1" applyAlignment="1">
      <alignment horizontal="center"/>
    </xf>
    <xf numFmtId="0" fontId="92" fillId="7" borderId="20" xfId="1" applyFont="1" applyFill="1" applyBorder="1"/>
    <xf numFmtId="15" fontId="92" fillId="6" borderId="13" xfId="1" applyNumberFormat="1" applyFont="1" applyFill="1" applyBorder="1"/>
    <xf numFmtId="0" fontId="92" fillId="6" borderId="13" xfId="1" applyFont="1" applyFill="1" applyBorder="1" applyAlignment="1">
      <alignment horizontal="center"/>
    </xf>
    <xf numFmtId="15" fontId="92" fillId="6" borderId="2" xfId="1" applyNumberFormat="1" applyFont="1" applyFill="1" applyBorder="1"/>
    <xf numFmtId="0" fontId="92" fillId="6" borderId="2" xfId="1" applyFont="1" applyFill="1" applyBorder="1" applyAlignment="1">
      <alignment horizontal="center"/>
    </xf>
    <xf numFmtId="0" fontId="92" fillId="6" borderId="19" xfId="1" applyFont="1" applyFill="1" applyBorder="1"/>
    <xf numFmtId="15" fontId="92" fillId="6" borderId="17" xfId="1" applyNumberFormat="1" applyFont="1" applyFill="1" applyBorder="1"/>
    <xf numFmtId="0" fontId="92" fillId="6" borderId="17" xfId="1" applyFont="1" applyFill="1" applyBorder="1" applyAlignment="1">
      <alignment horizontal="center"/>
    </xf>
    <xf numFmtId="0" fontId="44" fillId="15" borderId="2" xfId="1" applyFont="1" applyFill="1" applyBorder="1"/>
    <xf numFmtId="15" fontId="92" fillId="7" borderId="17" xfId="1" applyNumberFormat="1" applyFont="1" applyFill="1" applyBorder="1"/>
    <xf numFmtId="0" fontId="92" fillId="7" borderId="17" xfId="1" applyFont="1" applyFill="1" applyBorder="1" applyAlignment="1">
      <alignment horizontal="center" vertical="center"/>
    </xf>
    <xf numFmtId="0" fontId="92" fillId="7" borderId="17" xfId="1" applyFont="1" applyFill="1" applyBorder="1" applyAlignment="1">
      <alignment horizontal="center"/>
    </xf>
    <xf numFmtId="4" fontId="92" fillId="7" borderId="17" xfId="1" applyNumberFormat="1" applyFont="1" applyFill="1" applyBorder="1" applyAlignment="1">
      <alignment horizontal="center"/>
    </xf>
    <xf numFmtId="0" fontId="92" fillId="7" borderId="25" xfId="1" applyFont="1" applyFill="1" applyBorder="1"/>
    <xf numFmtId="0" fontId="48" fillId="6" borderId="7" xfId="1" applyFont="1" applyFill="1" applyBorder="1"/>
    <xf numFmtId="0" fontId="48" fillId="7" borderId="7" xfId="1" applyFont="1" applyFill="1" applyBorder="1"/>
    <xf numFmtId="0" fontId="68" fillId="0" borderId="40" xfId="1" applyFont="1" applyBorder="1" applyAlignment="1">
      <alignment vertical="center"/>
    </xf>
    <xf numFmtId="0" fontId="64" fillId="0" borderId="26" xfId="1" applyFont="1" applyBorder="1" applyAlignment="1">
      <alignment vertical="center"/>
    </xf>
    <xf numFmtId="0" fontId="64" fillId="0" borderId="31" xfId="1" applyFont="1" applyBorder="1" applyAlignment="1">
      <alignment vertical="center"/>
    </xf>
    <xf numFmtId="0" fontId="64" fillId="15" borderId="1" xfId="1" applyFont="1" applyFill="1" applyBorder="1"/>
    <xf numFmtId="0" fontId="101" fillId="2" borderId="19" xfId="0" applyFont="1" applyFill="1" applyBorder="1" applyAlignment="1">
      <alignment horizontal="center" vertical="top"/>
    </xf>
    <xf numFmtId="0" fontId="64" fillId="2" borderId="2" xfId="1" applyFont="1" applyFill="1" applyBorder="1"/>
    <xf numFmtId="0" fontId="101" fillId="6" borderId="20" xfId="0" applyFont="1" applyFill="1" applyBorder="1" applyAlignment="1">
      <alignment horizontal="center" vertical="top"/>
    </xf>
    <xf numFmtId="0" fontId="64" fillId="6" borderId="3" xfId="1" applyFont="1" applyFill="1" applyBorder="1"/>
    <xf numFmtId="0" fontId="101" fillId="6" borderId="24" xfId="0" applyFont="1" applyFill="1" applyBorder="1" applyAlignment="1">
      <alignment horizontal="center" vertical="top"/>
    </xf>
    <xf numFmtId="0" fontId="64" fillId="6" borderId="13" xfId="1" applyFont="1" applyFill="1" applyBorder="1"/>
    <xf numFmtId="0" fontId="101" fillId="6" borderId="25" xfId="0" applyFont="1" applyFill="1" applyBorder="1" applyAlignment="1">
      <alignment horizontal="center" vertical="top"/>
    </xf>
    <xf numFmtId="0" fontId="64" fillId="6" borderId="17" xfId="1" applyFont="1" applyFill="1" applyBorder="1"/>
    <xf numFmtId="0" fontId="64" fillId="15" borderId="3" xfId="1" applyFont="1" applyFill="1" applyBorder="1"/>
    <xf numFmtId="0" fontId="101" fillId="6" borderId="19" xfId="0" applyFont="1" applyFill="1" applyBorder="1" applyAlignment="1">
      <alignment horizontal="center" vertical="top"/>
    </xf>
    <xf numFmtId="0" fontId="64" fillId="6" borderId="2" xfId="1" applyFont="1" applyFill="1" applyBorder="1"/>
    <xf numFmtId="15" fontId="92" fillId="7" borderId="13" xfId="1" applyNumberFormat="1" applyFont="1" applyFill="1" applyBorder="1"/>
    <xf numFmtId="0" fontId="92" fillId="7" borderId="13" xfId="1" applyFont="1" applyFill="1" applyBorder="1" applyAlignment="1">
      <alignment horizontal="center" vertical="center"/>
    </xf>
    <xf numFmtId="0" fontId="92" fillId="7" borderId="13" xfId="1" applyFont="1" applyFill="1" applyBorder="1" applyAlignment="1">
      <alignment horizontal="center"/>
    </xf>
    <xf numFmtId="4" fontId="92" fillId="7" borderId="13" xfId="1" applyNumberFormat="1" applyFont="1" applyFill="1" applyBorder="1" applyAlignment="1">
      <alignment horizontal="center"/>
    </xf>
    <xf numFmtId="0" fontId="92" fillId="7" borderId="24" xfId="1" applyFont="1" applyFill="1" applyBorder="1"/>
    <xf numFmtId="0" fontId="43" fillId="6" borderId="1" xfId="1" applyFont="1" applyFill="1" applyBorder="1"/>
    <xf numFmtId="0" fontId="43" fillId="0" borderId="1" xfId="1" applyFont="1" applyBorder="1"/>
    <xf numFmtId="0" fontId="48" fillId="15" borderId="7" xfId="1" applyFont="1" applyFill="1" applyBorder="1"/>
    <xf numFmtId="15" fontId="92" fillId="15" borderId="3" xfId="1" applyNumberFormat="1" applyFont="1" applyFill="1" applyBorder="1"/>
    <xf numFmtId="0" fontId="92" fillId="15" borderId="3" xfId="1" applyFont="1" applyFill="1" applyBorder="1" applyAlignment="1">
      <alignment horizontal="center" vertical="center"/>
    </xf>
    <xf numFmtId="0" fontId="92" fillId="15" borderId="3" xfId="1" applyFont="1" applyFill="1" applyBorder="1" applyAlignment="1">
      <alignment horizontal="center"/>
    </xf>
    <xf numFmtId="4" fontId="92" fillId="15" borderId="3" xfId="1" applyNumberFormat="1" applyFont="1" applyFill="1" applyBorder="1" applyAlignment="1">
      <alignment horizontal="center"/>
    </xf>
    <xf numFmtId="0" fontId="44" fillId="15" borderId="3" xfId="1" applyFont="1" applyFill="1" applyBorder="1"/>
    <xf numFmtId="15" fontId="48" fillId="6" borderId="13" xfId="1" applyNumberFormat="1" applyFont="1" applyFill="1" applyBorder="1"/>
    <xf numFmtId="0" fontId="48" fillId="6" borderId="13" xfId="1" applyFont="1" applyFill="1" applyBorder="1"/>
    <xf numFmtId="0" fontId="48" fillId="6" borderId="13" xfId="1" applyFont="1" applyFill="1" applyBorder="1" applyAlignment="1">
      <alignment horizontal="center" vertical="center"/>
    </xf>
    <xf numFmtId="0" fontId="48" fillId="6" borderId="13" xfId="1" applyFont="1" applyFill="1" applyBorder="1" applyAlignment="1">
      <alignment horizontal="center"/>
    </xf>
    <xf numFmtId="4" fontId="48" fillId="6" borderId="13" xfId="1" applyNumberFormat="1" applyFont="1" applyFill="1" applyBorder="1" applyAlignment="1">
      <alignment horizontal="center"/>
    </xf>
    <xf numFmtId="0" fontId="48" fillId="6" borderId="24" xfId="1" applyFont="1" applyFill="1" applyBorder="1"/>
    <xf numFmtId="0" fontId="101" fillId="6" borderId="17" xfId="0" applyFont="1" applyFill="1" applyBorder="1" applyAlignment="1">
      <alignment vertical="center"/>
    </xf>
    <xf numFmtId="0" fontId="43" fillId="6" borderId="37" xfId="1" applyFont="1" applyFill="1" applyBorder="1"/>
    <xf numFmtId="0" fontId="43" fillId="6" borderId="50" xfId="1" applyFont="1" applyFill="1" applyBorder="1"/>
    <xf numFmtId="0" fontId="43" fillId="0" borderId="38" xfId="1" applyFont="1" applyBorder="1"/>
    <xf numFmtId="0" fontId="101" fillId="6" borderId="17" xfId="0" applyFont="1" applyFill="1" applyBorder="1" applyAlignment="1">
      <alignment horizontal="center" vertical="center"/>
    </xf>
    <xf numFmtId="0" fontId="63" fillId="2" borderId="20" xfId="1" applyFont="1" applyFill="1" applyBorder="1"/>
    <xf numFmtId="0" fontId="101" fillId="2" borderId="24" xfId="0" applyFont="1" applyFill="1" applyBorder="1" applyAlignment="1">
      <alignment horizontal="center" vertical="center"/>
    </xf>
    <xf numFmtId="0" fontId="63" fillId="2" borderId="24" xfId="1" applyFont="1" applyFill="1" applyBorder="1"/>
    <xf numFmtId="15" fontId="82" fillId="15" borderId="17" xfId="1" applyNumberFormat="1" applyFill="1" applyBorder="1" applyAlignment="1">
      <alignment horizontal="center"/>
    </xf>
    <xf numFmtId="0" fontId="60" fillId="15" borderId="17" xfId="1" applyFont="1" applyFill="1" applyBorder="1" applyAlignment="1">
      <alignment horizontal="center"/>
    </xf>
    <xf numFmtId="0" fontId="92" fillId="15" borderId="17" xfId="1" applyFont="1" applyFill="1" applyBorder="1" applyAlignment="1">
      <alignment horizontal="center" vertical="center"/>
    </xf>
    <xf numFmtId="4" fontId="92" fillId="15" borderId="17" xfId="1" applyNumberFormat="1" applyFont="1" applyFill="1" applyBorder="1" applyAlignment="1">
      <alignment horizontal="center"/>
    </xf>
    <xf numFmtId="0" fontId="43" fillId="0" borderId="37" xfId="1" applyFont="1" applyBorder="1"/>
    <xf numFmtId="0" fontId="105" fillId="6" borderId="19" xfId="0" applyFont="1" applyFill="1" applyBorder="1" applyAlignment="1">
      <alignment horizontal="center" vertical="center"/>
    </xf>
    <xf numFmtId="15" fontId="92" fillId="6" borderId="2" xfId="1" applyNumberFormat="1" applyFont="1" applyFill="1" applyBorder="1" applyAlignment="1">
      <alignment horizontal="center"/>
    </xf>
    <xf numFmtId="15" fontId="92" fillId="15" borderId="2" xfId="1" applyNumberFormat="1" applyFont="1" applyFill="1" applyBorder="1"/>
    <xf numFmtId="0" fontId="92" fillId="15" borderId="2" xfId="1" applyFont="1" applyFill="1" applyBorder="1" applyAlignment="1">
      <alignment horizontal="center" vertical="center"/>
    </xf>
    <xf numFmtId="0" fontId="92" fillId="15" borderId="2" xfId="1" applyFont="1" applyFill="1" applyBorder="1" applyAlignment="1">
      <alignment horizontal="center"/>
    </xf>
    <xf numFmtId="4" fontId="92" fillId="15" borderId="2" xfId="1" applyNumberFormat="1" applyFont="1" applyFill="1" applyBorder="1" applyAlignment="1">
      <alignment horizontal="center"/>
    </xf>
    <xf numFmtId="15" fontId="48" fillId="7" borderId="3" xfId="1" applyNumberFormat="1" applyFont="1" applyFill="1" applyBorder="1"/>
    <xf numFmtId="0" fontId="48" fillId="7" borderId="3" xfId="1" applyFont="1" applyFill="1" applyBorder="1"/>
    <xf numFmtId="0" fontId="48" fillId="7" borderId="3" xfId="1" applyFont="1" applyFill="1" applyBorder="1" applyAlignment="1">
      <alignment horizontal="center" vertical="center"/>
    </xf>
    <xf numFmtId="0" fontId="48" fillId="7" borderId="3" xfId="1" applyFont="1" applyFill="1" applyBorder="1" applyAlignment="1">
      <alignment horizontal="center"/>
    </xf>
    <xf numFmtId="4" fontId="48" fillId="7" borderId="3" xfId="1" applyNumberFormat="1" applyFont="1" applyFill="1" applyBorder="1" applyAlignment="1">
      <alignment horizontal="center"/>
    </xf>
    <xf numFmtId="0" fontId="48" fillId="7" borderId="20" xfId="1" applyFont="1" applyFill="1" applyBorder="1"/>
    <xf numFmtId="15" fontId="48" fillId="7" borderId="13" xfId="1" applyNumberFormat="1" applyFont="1" applyFill="1" applyBorder="1"/>
    <xf numFmtId="0" fontId="48" fillId="7" borderId="13" xfId="1" applyFont="1" applyFill="1" applyBorder="1"/>
    <xf numFmtId="0" fontId="48" fillId="7" borderId="13" xfId="1" applyFont="1" applyFill="1" applyBorder="1" applyAlignment="1">
      <alignment horizontal="center" vertical="center"/>
    </xf>
    <xf numFmtId="0" fontId="48" fillId="7" borderId="13" xfId="1" applyFont="1" applyFill="1" applyBorder="1" applyAlignment="1">
      <alignment horizontal="center"/>
    </xf>
    <xf numFmtId="4" fontId="48" fillId="7" borderId="13" xfId="1" applyNumberFormat="1" applyFont="1" applyFill="1" applyBorder="1" applyAlignment="1">
      <alignment horizontal="center"/>
    </xf>
    <xf numFmtId="0" fontId="48" fillId="7" borderId="24" xfId="1" applyFont="1" applyFill="1" applyBorder="1"/>
    <xf numFmtId="0" fontId="43" fillId="0" borderId="50" xfId="1" applyFont="1" applyBorder="1"/>
    <xf numFmtId="15" fontId="48" fillId="7" borderId="17" xfId="1" applyNumberFormat="1" applyFont="1" applyFill="1" applyBorder="1"/>
    <xf numFmtId="0" fontId="48" fillId="7" borderId="17" xfId="1" applyFont="1" applyFill="1" applyBorder="1"/>
    <xf numFmtId="0" fontId="48" fillId="7" borderId="17" xfId="1" applyFont="1" applyFill="1" applyBorder="1" applyAlignment="1">
      <alignment horizontal="center" vertical="center"/>
    </xf>
    <xf numFmtId="0" fontId="48" fillId="7" borderId="17" xfId="1" applyFont="1" applyFill="1" applyBorder="1" applyAlignment="1">
      <alignment horizontal="center"/>
    </xf>
    <xf numFmtId="4" fontId="48" fillId="7" borderId="17" xfId="1" applyNumberFormat="1" applyFont="1" applyFill="1" applyBorder="1" applyAlignment="1">
      <alignment horizontal="center"/>
    </xf>
    <xf numFmtId="0" fontId="48" fillId="7" borderId="25" xfId="1" applyFont="1" applyFill="1" applyBorder="1"/>
    <xf numFmtId="0" fontId="76" fillId="15" borderId="2" xfId="1" applyFont="1" applyFill="1" applyBorder="1"/>
    <xf numFmtId="0" fontId="76" fillId="15" borderId="2" xfId="1" applyFont="1" applyFill="1" applyBorder="1" applyAlignment="1">
      <alignment horizontal="center" vertical="center"/>
    </xf>
    <xf numFmtId="0" fontId="50" fillId="15" borderId="17" xfId="1" applyFont="1" applyFill="1" applyBorder="1"/>
    <xf numFmtId="0" fontId="63" fillId="0" borderId="2" xfId="1" applyFont="1" applyBorder="1"/>
    <xf numFmtId="0" fontId="63" fillId="0" borderId="3" xfId="1" applyFont="1" applyBorder="1"/>
    <xf numFmtId="0" fontId="63" fillId="0" borderId="13" xfId="1" applyFont="1" applyBorder="1"/>
    <xf numFmtId="0" fontId="63" fillId="0" borderId="17" xfId="1" applyFont="1" applyBorder="1"/>
    <xf numFmtId="0" fontId="63" fillId="0" borderId="20" xfId="1" applyFont="1" applyBorder="1"/>
    <xf numFmtId="0" fontId="92" fillId="0" borderId="28" xfId="1" applyFont="1" applyBorder="1" applyAlignment="1">
      <alignment horizontal="center" vertical="center"/>
    </xf>
    <xf numFmtId="4" fontId="92" fillId="0" borderId="28" xfId="1" applyNumberFormat="1" applyFont="1" applyBorder="1" applyAlignment="1">
      <alignment horizontal="center"/>
    </xf>
    <xf numFmtId="0" fontId="50" fillId="15" borderId="28" xfId="1" applyFont="1" applyFill="1" applyBorder="1"/>
    <xf numFmtId="0" fontId="101" fillId="2" borderId="34" xfId="0" applyFont="1" applyFill="1" applyBorder="1" applyAlignment="1">
      <alignment horizontal="center" vertical="center"/>
    </xf>
    <xf numFmtId="0" fontId="82" fillId="2" borderId="28" xfId="1" applyFill="1" applyBorder="1" applyAlignment="1">
      <alignment horizontal="center" vertical="center"/>
    </xf>
    <xf numFmtId="0" fontId="63" fillId="2" borderId="34" xfId="1" applyFont="1" applyFill="1" applyBorder="1"/>
    <xf numFmtId="0" fontId="76" fillId="15" borderId="28" xfId="1" applyFont="1" applyFill="1" applyBorder="1"/>
    <xf numFmtId="0" fontId="76" fillId="15" borderId="28" xfId="1" applyFont="1" applyFill="1" applyBorder="1" applyAlignment="1">
      <alignment horizontal="center" vertical="center"/>
    </xf>
    <xf numFmtId="0" fontId="92" fillId="15" borderId="28" xfId="1" applyFont="1" applyFill="1" applyBorder="1"/>
    <xf numFmtId="0" fontId="76" fillId="15" borderId="3" xfId="1" applyFont="1" applyFill="1" applyBorder="1"/>
    <xf numFmtId="0" fontId="76" fillId="15" borderId="3" xfId="1" applyFont="1" applyFill="1" applyBorder="1" applyAlignment="1">
      <alignment horizontal="center" vertical="center"/>
    </xf>
    <xf numFmtId="0" fontId="82" fillId="15" borderId="28" xfId="1" applyFill="1" applyBorder="1" applyAlignment="1">
      <alignment horizontal="center" vertical="center"/>
    </xf>
    <xf numFmtId="0" fontId="92" fillId="15" borderId="28" xfId="1" applyFont="1" applyFill="1" applyBorder="1" applyAlignment="1">
      <alignment horizontal="center" vertical="center"/>
    </xf>
    <xf numFmtId="4" fontId="92" fillId="15" borderId="28" xfId="1" applyNumberFormat="1" applyFont="1" applyFill="1" applyBorder="1" applyAlignment="1">
      <alignment horizontal="center"/>
    </xf>
    <xf numFmtId="0" fontId="60" fillId="15" borderId="2" xfId="1" applyFont="1" applyFill="1" applyBorder="1"/>
    <xf numFmtId="0" fontId="63" fillId="0" borderId="24" xfId="1" applyFont="1" applyBorder="1"/>
    <xf numFmtId="0" fontId="76" fillId="15" borderId="13" xfId="1" applyFont="1" applyFill="1" applyBorder="1"/>
    <xf numFmtId="0" fontId="76" fillId="15" borderId="17" xfId="1" applyFont="1" applyFill="1" applyBorder="1"/>
    <xf numFmtId="0" fontId="63" fillId="15" borderId="1" xfId="1" applyFont="1" applyFill="1" applyBorder="1"/>
    <xf numFmtId="0" fontId="43" fillId="0" borderId="13" xfId="1" applyFont="1" applyBorder="1"/>
    <xf numFmtId="0" fontId="63" fillId="15" borderId="17" xfId="1" applyFont="1" applyFill="1" applyBorder="1"/>
    <xf numFmtId="0" fontId="63" fillId="6" borderId="3" xfId="1" applyFont="1" applyFill="1" applyBorder="1"/>
    <xf numFmtId="0" fontId="63" fillId="6" borderId="2" xfId="1" applyFont="1" applyFill="1" applyBorder="1"/>
    <xf numFmtId="15" fontId="48" fillId="7" borderId="2" xfId="1" applyNumberFormat="1" applyFont="1" applyFill="1" applyBorder="1"/>
    <xf numFmtId="0" fontId="48" fillId="7" borderId="2" xfId="1" applyFont="1" applyFill="1" applyBorder="1"/>
    <xf numFmtId="0" fontId="48" fillId="7" borderId="2" xfId="1" applyFont="1" applyFill="1" applyBorder="1" applyAlignment="1">
      <alignment horizontal="center" vertical="center"/>
    </xf>
    <xf numFmtId="0" fontId="48" fillId="7" borderId="2" xfId="1" applyFont="1" applyFill="1" applyBorder="1" applyAlignment="1">
      <alignment horizontal="center"/>
    </xf>
    <xf numFmtId="4" fontId="48" fillId="7" borderId="2" xfId="1" applyNumberFormat="1" applyFont="1" applyFill="1" applyBorder="1" applyAlignment="1">
      <alignment horizontal="center"/>
    </xf>
    <xf numFmtId="0" fontId="48" fillId="7" borderId="19" xfId="1" applyFont="1" applyFill="1" applyBorder="1"/>
    <xf numFmtId="0" fontId="101" fillId="6" borderId="13" xfId="0" applyFont="1" applyFill="1" applyBorder="1" applyAlignment="1">
      <alignment vertical="center"/>
    </xf>
    <xf numFmtId="0" fontId="101" fillId="6" borderId="13" xfId="0" applyFont="1" applyFill="1" applyBorder="1" applyAlignment="1">
      <alignment horizontal="center" vertical="center"/>
    </xf>
    <xf numFmtId="0" fontId="63" fillId="6" borderId="13" xfId="1" applyFont="1" applyFill="1" applyBorder="1"/>
    <xf numFmtId="0" fontId="63" fillId="6" borderId="17" xfId="1" applyFont="1" applyFill="1" applyBorder="1"/>
    <xf numFmtId="15" fontId="48" fillId="6" borderId="17" xfId="1" applyNumberFormat="1" applyFont="1" applyFill="1" applyBorder="1"/>
    <xf numFmtId="0" fontId="48" fillId="6" borderId="17" xfId="1" applyFont="1" applyFill="1" applyBorder="1"/>
    <xf numFmtId="0" fontId="48" fillId="6" borderId="17" xfId="1" applyFont="1" applyFill="1" applyBorder="1" applyAlignment="1">
      <alignment horizontal="center" vertical="center"/>
    </xf>
    <xf numFmtId="0" fontId="48" fillId="6" borderId="17" xfId="1" applyFont="1" applyFill="1" applyBorder="1" applyAlignment="1">
      <alignment horizontal="center"/>
    </xf>
    <xf numFmtId="4" fontId="48" fillId="6" borderId="17" xfId="1" applyNumberFormat="1" applyFont="1" applyFill="1" applyBorder="1" applyAlignment="1">
      <alignment horizontal="center"/>
    </xf>
    <xf numFmtId="0" fontId="43" fillId="6" borderId="38" xfId="1" applyFont="1" applyFill="1" applyBorder="1"/>
    <xf numFmtId="0" fontId="63" fillId="2" borderId="13" xfId="1" applyFont="1" applyFill="1" applyBorder="1"/>
    <xf numFmtId="0" fontId="82" fillId="2" borderId="10" xfId="1" applyFill="1" applyBorder="1"/>
    <xf numFmtId="0" fontId="101" fillId="2" borderId="21" xfId="0" applyFont="1" applyFill="1" applyBorder="1" applyAlignment="1">
      <alignment horizontal="center" vertical="center"/>
    </xf>
    <xf numFmtId="0" fontId="60" fillId="2" borderId="10" xfId="1" applyFont="1" applyFill="1" applyBorder="1" applyAlignment="1">
      <alignment horizontal="center"/>
    </xf>
    <xf numFmtId="0" fontId="82" fillId="2" borderId="10" xfId="1" applyFill="1" applyBorder="1" applyAlignment="1">
      <alignment horizontal="center" vertical="center"/>
    </xf>
    <xf numFmtId="0" fontId="63" fillId="2" borderId="21" xfId="1" applyFont="1" applyFill="1" applyBorder="1"/>
    <xf numFmtId="15" fontId="79" fillId="15" borderId="10" xfId="1" applyNumberFormat="1" applyFont="1" applyFill="1" applyBorder="1"/>
    <xf numFmtId="0" fontId="50" fillId="15" borderId="10" xfId="1" applyFont="1" applyFill="1" applyBorder="1"/>
    <xf numFmtId="0" fontId="79" fillId="15" borderId="10" xfId="1" applyFont="1" applyFill="1" applyBorder="1" applyAlignment="1">
      <alignment horizontal="center" vertical="center"/>
    </xf>
    <xf numFmtId="0" fontId="82" fillId="15" borderId="10" xfId="1" applyFill="1" applyBorder="1" applyAlignment="1">
      <alignment horizontal="center"/>
    </xf>
    <xf numFmtId="4" fontId="82" fillId="15" borderId="10" xfId="1" applyNumberFormat="1" applyFill="1" applyBorder="1" applyAlignment="1">
      <alignment horizontal="center"/>
    </xf>
    <xf numFmtId="0" fontId="92" fillId="15" borderId="21" xfId="1" applyFont="1" applyFill="1" applyBorder="1"/>
    <xf numFmtId="0" fontId="82" fillId="15" borderId="10" xfId="1" applyFill="1" applyBorder="1"/>
    <xf numFmtId="0" fontId="62" fillId="0" borderId="24" xfId="1" applyFont="1" applyBorder="1"/>
    <xf numFmtId="0" fontId="43" fillId="6" borderId="47" xfId="1" applyFont="1" applyFill="1" applyBorder="1"/>
    <xf numFmtId="15" fontId="48" fillId="6" borderId="2" xfId="1" applyNumberFormat="1" applyFont="1" applyFill="1" applyBorder="1"/>
    <xf numFmtId="0" fontId="48" fillId="6" borderId="2" xfId="1" applyFont="1" applyFill="1" applyBorder="1"/>
    <xf numFmtId="0" fontId="48" fillId="6" borderId="2" xfId="1" applyFont="1" applyFill="1" applyBorder="1" applyAlignment="1">
      <alignment horizontal="center" vertical="center"/>
    </xf>
    <xf numFmtId="0" fontId="48" fillId="6" borderId="2" xfId="1" applyFont="1" applyFill="1" applyBorder="1" applyAlignment="1">
      <alignment horizontal="center"/>
    </xf>
    <xf numFmtId="4" fontId="48" fillId="6" borderId="2" xfId="1" applyNumberFormat="1" applyFont="1" applyFill="1" applyBorder="1" applyAlignment="1">
      <alignment horizontal="center"/>
    </xf>
    <xf numFmtId="0" fontId="48" fillId="6" borderId="19" xfId="1" applyFont="1" applyFill="1" applyBorder="1"/>
    <xf numFmtId="0" fontId="63" fillId="2" borderId="2" xfId="1" applyFont="1" applyFill="1" applyBorder="1"/>
    <xf numFmtId="0" fontId="63" fillId="2" borderId="17" xfId="1" applyFont="1" applyFill="1" applyBorder="1"/>
    <xf numFmtId="0" fontId="46" fillId="15" borderId="7" xfId="1" applyFont="1" applyFill="1" applyBorder="1"/>
    <xf numFmtId="0" fontId="46" fillId="7" borderId="7" xfId="1" applyFont="1" applyFill="1" applyBorder="1"/>
    <xf numFmtId="0" fontId="62" fillId="0" borderId="26" xfId="1" applyFont="1" applyBorder="1" applyAlignment="1">
      <alignment vertical="center"/>
    </xf>
    <xf numFmtId="0" fontId="62" fillId="0" borderId="31" xfId="1" applyFont="1" applyBorder="1" applyAlignment="1">
      <alignment vertical="center"/>
    </xf>
    <xf numFmtId="0" fontId="59" fillId="0" borderId="26" xfId="1" applyFont="1" applyBorder="1" applyAlignment="1">
      <alignment vertical="center"/>
    </xf>
    <xf numFmtId="0" fontId="59" fillId="0" borderId="31" xfId="1" applyFont="1" applyBorder="1" applyAlignment="1">
      <alignment vertical="center"/>
    </xf>
    <xf numFmtId="0" fontId="57" fillId="0" borderId="26" xfId="1" applyFont="1" applyBorder="1" applyAlignment="1">
      <alignment vertical="center"/>
    </xf>
    <xf numFmtId="0" fontId="57" fillId="0" borderId="31" xfId="1" applyFont="1" applyBorder="1" applyAlignment="1">
      <alignment vertical="center"/>
    </xf>
    <xf numFmtId="0" fontId="43" fillId="15" borderId="1" xfId="1" applyFont="1" applyFill="1" applyBorder="1"/>
    <xf numFmtId="0" fontId="73" fillId="6" borderId="2" xfId="0" applyFont="1" applyFill="1" applyBorder="1" applyAlignment="1">
      <alignment horizontal="center" vertical="center"/>
    </xf>
    <xf numFmtId="0" fontId="73" fillId="6" borderId="3" xfId="0" applyFont="1" applyFill="1" applyBorder="1" applyAlignment="1">
      <alignment horizontal="center" vertical="center"/>
    </xf>
    <xf numFmtId="0" fontId="42" fillId="6" borderId="13" xfId="1" applyFont="1" applyFill="1" applyBorder="1" applyAlignment="1">
      <alignment horizontal="center"/>
    </xf>
    <xf numFmtId="0" fontId="102" fillId="6" borderId="25" xfId="0" applyFont="1" applyFill="1" applyBorder="1" applyAlignment="1">
      <alignment horizontal="center" vertical="center" wrapText="1"/>
    </xf>
    <xf numFmtId="0" fontId="67" fillId="6" borderId="17" xfId="1" applyFont="1" applyFill="1" applyBorder="1"/>
    <xf numFmtId="0" fontId="82" fillId="13" borderId="18" xfId="1" applyFill="1" applyBorder="1"/>
    <xf numFmtId="0" fontId="92" fillId="0" borderId="13" xfId="1" applyFont="1" applyBorder="1" applyAlignment="1">
      <alignment horizontal="center"/>
    </xf>
    <xf numFmtId="0" fontId="92" fillId="0" borderId="13" xfId="1" applyFont="1" applyBorder="1"/>
    <xf numFmtId="0" fontId="67" fillId="2" borderId="2" xfId="1" applyFont="1" applyFill="1" applyBorder="1"/>
    <xf numFmtId="0" fontId="67" fillId="2" borderId="3" xfId="1" applyFont="1" applyFill="1" applyBorder="1"/>
    <xf numFmtId="0" fontId="42" fillId="0" borderId="13" xfId="1" applyFont="1" applyBorder="1" applyAlignment="1">
      <alignment horizontal="center"/>
    </xf>
    <xf numFmtId="0" fontId="82" fillId="15" borderId="59" xfId="1" applyFill="1" applyBorder="1"/>
    <xf numFmtId="0" fontId="82" fillId="15" borderId="14" xfId="1" applyFill="1" applyBorder="1"/>
    <xf numFmtId="0" fontId="102" fillId="2" borderId="19" xfId="0" applyFont="1" applyFill="1" applyBorder="1" applyAlignment="1">
      <alignment horizontal="center" vertical="center" wrapText="1"/>
    </xf>
    <xf numFmtId="0" fontId="77" fillId="15" borderId="41" xfId="1" applyFont="1" applyFill="1" applyBorder="1"/>
    <xf numFmtId="0" fontId="77" fillId="15" borderId="16" xfId="1" applyFont="1" applyFill="1" applyBorder="1"/>
    <xf numFmtId="0" fontId="77" fillId="15" borderId="16" xfId="1" applyFont="1" applyFill="1" applyBorder="1" applyAlignment="1">
      <alignment horizontal="center" vertical="center"/>
    </xf>
    <xf numFmtId="0" fontId="92" fillId="15" borderId="16" xfId="1" applyFont="1" applyFill="1" applyBorder="1"/>
    <xf numFmtId="0" fontId="67" fillId="6" borderId="13" xfId="1" applyFont="1" applyFill="1" applyBorder="1"/>
    <xf numFmtId="15" fontId="82" fillId="6" borderId="17" xfId="1" applyNumberFormat="1" applyFill="1" applyBorder="1" applyAlignment="1">
      <alignment horizontal="center" vertical="center"/>
    </xf>
    <xf numFmtId="0" fontId="42" fillId="6" borderId="17" xfId="1" applyFont="1" applyFill="1" applyBorder="1" applyAlignment="1">
      <alignment horizontal="center" vertical="center"/>
    </xf>
    <xf numFmtId="4" fontId="82" fillId="6" borderId="17" xfId="1" applyNumberFormat="1" applyFill="1" applyBorder="1" applyAlignment="1">
      <alignment horizontal="center" vertical="center"/>
    </xf>
    <xf numFmtId="0" fontId="92" fillId="6" borderId="17" xfId="1" applyFont="1" applyFill="1" applyBorder="1" applyAlignment="1">
      <alignment vertical="center"/>
    </xf>
    <xf numFmtId="15" fontId="79" fillId="15" borderId="6" xfId="1" applyNumberFormat="1" applyFont="1" applyFill="1" applyBorder="1"/>
    <xf numFmtId="15" fontId="82" fillId="2" borderId="17" xfId="1" applyNumberFormat="1" applyFill="1" applyBorder="1" applyAlignment="1">
      <alignment horizontal="center" vertical="center"/>
    </xf>
    <xf numFmtId="0" fontId="42" fillId="2" borderId="17" xfId="1" applyFont="1" applyFill="1" applyBorder="1" applyAlignment="1">
      <alignment horizontal="center" vertical="center"/>
    </xf>
    <xf numFmtId="4" fontId="82" fillId="2" borderId="17" xfId="1" applyNumberFormat="1" applyFill="1" applyBorder="1" applyAlignment="1">
      <alignment horizontal="center" vertical="center"/>
    </xf>
    <xf numFmtId="0" fontId="92" fillId="2" borderId="17" xfId="1" applyFont="1" applyFill="1" applyBorder="1" applyAlignment="1">
      <alignment vertical="center"/>
    </xf>
    <xf numFmtId="0" fontId="60" fillId="0" borderId="10" xfId="1" applyFont="1" applyBorder="1" applyAlignment="1">
      <alignment horizontal="center"/>
    </xf>
    <xf numFmtId="0" fontId="82" fillId="0" borderId="10" xfId="1" applyBorder="1" applyAlignment="1">
      <alignment horizontal="center" vertical="center"/>
    </xf>
    <xf numFmtId="0" fontId="66" fillId="2" borderId="13" xfId="1" applyFont="1" applyFill="1" applyBorder="1"/>
    <xf numFmtId="0" fontId="82" fillId="2" borderId="57" xfId="1" applyFill="1" applyBorder="1"/>
    <xf numFmtId="4" fontId="82" fillId="2" borderId="10" xfId="1" applyNumberFormat="1" applyFill="1" applyBorder="1" applyAlignment="1">
      <alignment horizontal="center"/>
    </xf>
    <xf numFmtId="15" fontId="82" fillId="0" borderId="17" xfId="1" applyNumberFormat="1" applyBorder="1" applyAlignment="1">
      <alignment horizontal="center" vertical="center"/>
    </xf>
    <xf numFmtId="0" fontId="42" fillId="0" borderId="17" xfId="1" applyFont="1" applyBorder="1" applyAlignment="1">
      <alignment horizontal="center" vertical="center"/>
    </xf>
    <xf numFmtId="4" fontId="82" fillId="0" borderId="17" xfId="1" applyNumberFormat="1" applyBorder="1" applyAlignment="1">
      <alignment horizontal="center" vertical="center"/>
    </xf>
    <xf numFmtId="0" fontId="92" fillId="0" borderId="17" xfId="1" applyFont="1" applyBorder="1" applyAlignment="1">
      <alignment vertical="center"/>
    </xf>
    <xf numFmtId="0" fontId="65" fillId="0" borderId="13" xfId="1" applyFont="1" applyBorder="1"/>
    <xf numFmtId="0" fontId="41" fillId="0" borderId="1" xfId="1" applyFont="1" applyBorder="1"/>
    <xf numFmtId="0" fontId="41" fillId="6" borderId="13" xfId="1" applyFont="1" applyFill="1" applyBorder="1"/>
    <xf numFmtId="0" fontId="41" fillId="6" borderId="16" xfId="1" applyFont="1" applyFill="1" applyBorder="1"/>
    <xf numFmtId="0" fontId="41" fillId="6" borderId="1" xfId="1" applyFont="1" applyFill="1" applyBorder="1"/>
    <xf numFmtId="0" fontId="62" fillId="15" borderId="1" xfId="1" applyFont="1" applyFill="1" applyBorder="1"/>
    <xf numFmtId="0" fontId="62" fillId="6" borderId="2" xfId="1" applyFont="1" applyFill="1" applyBorder="1"/>
    <xf numFmtId="0" fontId="62" fillId="6" borderId="3" xfId="1" applyFont="1" applyFill="1" applyBorder="1"/>
    <xf numFmtId="15" fontId="48" fillId="6" borderId="3" xfId="1" applyNumberFormat="1" applyFont="1" applyFill="1" applyBorder="1"/>
    <xf numFmtId="0" fontId="48" fillId="6" borderId="3" xfId="1" applyFont="1" applyFill="1" applyBorder="1"/>
    <xf numFmtId="0" fontId="48" fillId="6" borderId="3" xfId="1" applyFont="1" applyFill="1" applyBorder="1" applyAlignment="1">
      <alignment horizontal="center" vertical="center"/>
    </xf>
    <xf numFmtId="0" fontId="48" fillId="6" borderId="3" xfId="1" applyFont="1" applyFill="1" applyBorder="1" applyAlignment="1">
      <alignment horizontal="center"/>
    </xf>
    <xf numFmtId="4" fontId="48" fillId="6" borderId="3" xfId="1" applyNumberFormat="1" applyFont="1" applyFill="1" applyBorder="1" applyAlignment="1">
      <alignment horizontal="center"/>
    </xf>
    <xf numFmtId="0" fontId="48" fillId="6" borderId="20" xfId="1" applyFont="1" applyFill="1" applyBorder="1"/>
    <xf numFmtId="0" fontId="62" fillId="6" borderId="13" xfId="1" applyFont="1" applyFill="1" applyBorder="1"/>
    <xf numFmtId="15" fontId="92" fillId="15" borderId="13" xfId="1" applyNumberFormat="1" applyFont="1" applyFill="1" applyBorder="1"/>
    <xf numFmtId="0" fontId="92" fillId="15" borderId="13" xfId="1" applyFont="1" applyFill="1" applyBorder="1" applyAlignment="1">
      <alignment horizontal="center" vertical="center"/>
    </xf>
    <xf numFmtId="0" fontId="92" fillId="15" borderId="13" xfId="1" applyFont="1" applyFill="1" applyBorder="1" applyAlignment="1">
      <alignment horizontal="center"/>
    </xf>
    <xf numFmtId="4" fontId="92" fillId="15" borderId="13" xfId="1" applyNumberFormat="1" applyFont="1" applyFill="1" applyBorder="1" applyAlignment="1">
      <alignment horizontal="center"/>
    </xf>
    <xf numFmtId="0" fontId="41" fillId="6" borderId="50" xfId="1" applyFont="1" applyFill="1" applyBorder="1"/>
    <xf numFmtId="0" fontId="62" fillId="6" borderId="17" xfId="1" applyFont="1" applyFill="1" applyBorder="1"/>
    <xf numFmtId="0" fontId="48" fillId="6" borderId="25" xfId="1" applyFont="1" applyFill="1" applyBorder="1"/>
    <xf numFmtId="0" fontId="41" fillId="6" borderId="38" xfId="1" applyFont="1" applyFill="1" applyBorder="1"/>
    <xf numFmtId="0" fontId="62" fillId="6" borderId="19" xfId="1" applyFont="1" applyFill="1" applyBorder="1"/>
    <xf numFmtId="0" fontId="62" fillId="6" borderId="20" xfId="1" applyFont="1" applyFill="1" applyBorder="1"/>
    <xf numFmtId="0" fontId="62" fillId="6" borderId="24" xfId="1" applyFont="1" applyFill="1" applyBorder="1"/>
    <xf numFmtId="0" fontId="41" fillId="6" borderId="37" xfId="1" applyFont="1" applyFill="1" applyBorder="1"/>
    <xf numFmtId="0" fontId="62" fillId="6" borderId="25" xfId="1" applyFont="1" applyFill="1" applyBorder="1"/>
    <xf numFmtId="0" fontId="41" fillId="0" borderId="37" xfId="1" applyFont="1" applyBorder="1"/>
    <xf numFmtId="0" fontId="41" fillId="0" borderId="50" xfId="1" applyFont="1" applyBorder="1"/>
    <xf numFmtId="0" fontId="62" fillId="15" borderId="7" xfId="1" applyFont="1" applyFill="1" applyBorder="1"/>
    <xf numFmtId="0" fontId="59" fillId="2" borderId="19" xfId="1" applyFont="1" applyFill="1" applyBorder="1"/>
    <xf numFmtId="0" fontId="41" fillId="0" borderId="38" xfId="1" applyFont="1" applyBorder="1"/>
    <xf numFmtId="0" fontId="48" fillId="15" borderId="2" xfId="1" applyFont="1" applyFill="1" applyBorder="1" applyAlignment="1">
      <alignment horizontal="center" vertical="center"/>
    </xf>
    <xf numFmtId="15" fontId="48" fillId="15" borderId="2" xfId="1" applyNumberFormat="1" applyFont="1" applyFill="1" applyBorder="1"/>
    <xf numFmtId="0" fontId="48" fillId="15" borderId="2" xfId="1" applyFont="1" applyFill="1" applyBorder="1"/>
    <xf numFmtId="0" fontId="48" fillId="15" borderId="2" xfId="1" applyFont="1" applyFill="1" applyBorder="1" applyAlignment="1">
      <alignment horizontal="center"/>
    </xf>
    <xf numFmtId="4" fontId="48" fillId="15" borderId="2" xfId="1" applyNumberFormat="1" applyFont="1" applyFill="1" applyBorder="1" applyAlignment="1">
      <alignment horizontal="center"/>
    </xf>
    <xf numFmtId="0" fontId="48" fillId="15" borderId="19" xfId="1" applyFont="1" applyFill="1" applyBorder="1"/>
    <xf numFmtId="0" fontId="43" fillId="15" borderId="2" xfId="1" applyFont="1" applyFill="1" applyBorder="1"/>
    <xf numFmtId="15" fontId="48" fillId="15" borderId="13" xfId="1" applyNumberFormat="1" applyFont="1" applyFill="1" applyBorder="1"/>
    <xf numFmtId="0" fontId="48" fillId="15" borderId="13" xfId="1" applyFont="1" applyFill="1" applyBorder="1"/>
    <xf numFmtId="0" fontId="48" fillId="15" borderId="13" xfId="1" applyFont="1" applyFill="1" applyBorder="1" applyAlignment="1">
      <alignment horizontal="center" vertical="center"/>
    </xf>
    <xf numFmtId="0" fontId="48" fillId="15" borderId="13" xfId="1" applyFont="1" applyFill="1" applyBorder="1" applyAlignment="1">
      <alignment horizontal="center"/>
    </xf>
    <xf numFmtId="4" fontId="48" fillId="15" borderId="13" xfId="1" applyNumberFormat="1" applyFont="1" applyFill="1" applyBorder="1" applyAlignment="1">
      <alignment horizontal="center"/>
    </xf>
    <xf numFmtId="0" fontId="44" fillId="15" borderId="13" xfId="1" applyFont="1" applyFill="1" applyBorder="1"/>
    <xf numFmtId="0" fontId="44" fillId="15" borderId="37" xfId="1" applyFont="1" applyFill="1" applyBorder="1"/>
    <xf numFmtId="15" fontId="48" fillId="15" borderId="3" xfId="1" applyNumberFormat="1" applyFont="1" applyFill="1" applyBorder="1"/>
    <xf numFmtId="0" fontId="48" fillId="15" borderId="3" xfId="1" applyFont="1" applyFill="1" applyBorder="1"/>
    <xf numFmtId="0" fontId="48" fillId="15" borderId="3" xfId="1" applyFont="1" applyFill="1" applyBorder="1" applyAlignment="1">
      <alignment horizontal="center" vertical="center"/>
    </xf>
    <xf numFmtId="0" fontId="48" fillId="15" borderId="3" xfId="1" applyFont="1" applyFill="1" applyBorder="1" applyAlignment="1">
      <alignment horizontal="center"/>
    </xf>
    <xf numFmtId="4" fontId="48" fillId="15" borderId="3" xfId="1" applyNumberFormat="1" applyFont="1" applyFill="1" applyBorder="1" applyAlignment="1">
      <alignment horizontal="center"/>
    </xf>
    <xf numFmtId="0" fontId="48" fillId="15" borderId="20" xfId="1" applyFont="1" applyFill="1" applyBorder="1"/>
    <xf numFmtId="0" fontId="41" fillId="0" borderId="0" xfId="1" applyFont="1"/>
    <xf numFmtId="0" fontId="62" fillId="0" borderId="54" xfId="1" applyFont="1" applyBorder="1" applyAlignment="1">
      <alignment vertical="center"/>
    </xf>
    <xf numFmtId="0" fontId="101" fillId="0" borderId="19" xfId="0" applyFont="1" applyBorder="1" applyAlignment="1">
      <alignment horizontal="center" vertical="center" wrapText="1"/>
    </xf>
    <xf numFmtId="0" fontId="59" fillId="0" borderId="19" xfId="1" applyFont="1" applyBorder="1"/>
    <xf numFmtId="0" fontId="82" fillId="15" borderId="2" xfId="1" applyFill="1" applyBorder="1" applyAlignment="1">
      <alignment horizontal="center" vertical="center"/>
    </xf>
    <xf numFmtId="0" fontId="82" fillId="15" borderId="19" xfId="1" applyFill="1" applyBorder="1"/>
    <xf numFmtId="0" fontId="43" fillId="15" borderId="3" xfId="1" applyFont="1" applyFill="1" applyBorder="1"/>
    <xf numFmtId="15" fontId="48" fillId="15" borderId="17" xfId="1" applyNumberFormat="1" applyFont="1" applyFill="1" applyBorder="1"/>
    <xf numFmtId="0" fontId="48" fillId="15" borderId="17" xfId="1" applyFont="1" applyFill="1" applyBorder="1"/>
    <xf numFmtId="0" fontId="48" fillId="15" borderId="17" xfId="1" applyFont="1" applyFill="1" applyBorder="1" applyAlignment="1">
      <alignment horizontal="center" vertical="center"/>
    </xf>
    <xf numFmtId="0" fontId="48" fillId="15" borderId="17" xfId="1" applyFont="1" applyFill="1" applyBorder="1" applyAlignment="1">
      <alignment horizontal="center"/>
    </xf>
    <xf numFmtId="4" fontId="48" fillId="15" borderId="17" xfId="1" applyNumberFormat="1" applyFont="1" applyFill="1" applyBorder="1" applyAlignment="1">
      <alignment horizontal="center"/>
    </xf>
    <xf numFmtId="0" fontId="48" fillId="15" borderId="25" xfId="1" applyFont="1" applyFill="1" applyBorder="1"/>
    <xf numFmtId="0" fontId="59" fillId="15" borderId="20" xfId="1" applyFont="1" applyFill="1" applyBorder="1"/>
    <xf numFmtId="0" fontId="41" fillId="0" borderId="47" xfId="1" applyFont="1" applyBorder="1"/>
    <xf numFmtId="0" fontId="59" fillId="0" borderId="20" xfId="1" applyFont="1" applyBorder="1"/>
    <xf numFmtId="0" fontId="41" fillId="0" borderId="24" xfId="1" applyFont="1" applyBorder="1"/>
    <xf numFmtId="0" fontId="59" fillId="0" borderId="25" xfId="1" applyFont="1" applyBorder="1"/>
    <xf numFmtId="15" fontId="92" fillId="15" borderId="17" xfId="1" applyNumberFormat="1" applyFont="1" applyFill="1" applyBorder="1"/>
    <xf numFmtId="0" fontId="92" fillId="15" borderId="17" xfId="1" applyFont="1" applyFill="1" applyBorder="1" applyAlignment="1">
      <alignment horizontal="center"/>
    </xf>
    <xf numFmtId="0" fontId="82" fillId="15" borderId="24" xfId="1" applyFill="1" applyBorder="1"/>
    <xf numFmtId="0" fontId="62" fillId="15" borderId="20" xfId="1" applyFont="1" applyFill="1" applyBorder="1"/>
    <xf numFmtId="0" fontId="41" fillId="0" borderId="17" xfId="1" applyFont="1" applyBorder="1"/>
    <xf numFmtId="0" fontId="41" fillId="0" borderId="13" xfId="1" applyFont="1" applyBorder="1"/>
    <xf numFmtId="0" fontId="57" fillId="0" borderId="54" xfId="1" applyFont="1" applyBorder="1" applyAlignment="1">
      <alignment vertical="center"/>
    </xf>
    <xf numFmtId="0" fontId="57" fillId="15" borderId="7" xfId="1" applyFont="1" applyFill="1" applyBorder="1"/>
    <xf numFmtId="0" fontId="57" fillId="0" borderId="19" xfId="1" applyFont="1" applyBorder="1"/>
    <xf numFmtId="0" fontId="57" fillId="2" borderId="20" xfId="1" applyFont="1" applyFill="1" applyBorder="1"/>
    <xf numFmtId="0" fontId="92" fillId="6" borderId="11" xfId="1" applyFont="1" applyFill="1" applyBorder="1" applyAlignment="1">
      <alignment vertical="center"/>
    </xf>
    <xf numFmtId="15" fontId="92" fillId="6" borderId="13" xfId="1" applyNumberFormat="1" applyFont="1" applyFill="1" applyBorder="1" applyAlignment="1">
      <alignment horizontal="center"/>
    </xf>
    <xf numFmtId="0" fontId="57" fillId="6" borderId="24" xfId="1" applyFont="1" applyFill="1" applyBorder="1"/>
    <xf numFmtId="0" fontId="92" fillId="6" borderId="55" xfId="1" applyFont="1" applyFill="1" applyBorder="1" applyAlignment="1">
      <alignment vertical="center"/>
    </xf>
    <xf numFmtId="0" fontId="92" fillId="6" borderId="15" xfId="1" applyFont="1" applyFill="1" applyBorder="1"/>
    <xf numFmtId="15" fontId="92" fillId="6" borderId="17" xfId="1" applyNumberFormat="1" applyFont="1" applyFill="1" applyBorder="1" applyAlignment="1">
      <alignment horizontal="center"/>
    </xf>
    <xf numFmtId="0" fontId="57" fillId="6" borderId="25" xfId="1" applyFont="1" applyFill="1" applyBorder="1"/>
    <xf numFmtId="0" fontId="44" fillId="15" borderId="16" xfId="1" applyFont="1" applyFill="1" applyBorder="1"/>
    <xf numFmtId="0" fontId="44" fillId="15" borderId="52" xfId="1" applyFont="1" applyFill="1" applyBorder="1"/>
    <xf numFmtId="0" fontId="57" fillId="2" borderId="19" xfId="1" applyFont="1" applyFill="1" applyBorder="1"/>
    <xf numFmtId="0" fontId="57" fillId="2" borderId="24" xfId="1" applyFont="1" applyFill="1" applyBorder="1"/>
    <xf numFmtId="0" fontId="57" fillId="15" borderId="25" xfId="1" applyFont="1" applyFill="1" applyBorder="1"/>
    <xf numFmtId="0" fontId="41" fillId="6" borderId="17" xfId="1" applyFont="1" applyFill="1" applyBorder="1"/>
    <xf numFmtId="0" fontId="101" fillId="2" borderId="21" xfId="0" applyFont="1" applyFill="1" applyBorder="1" applyAlignment="1">
      <alignment horizontal="center" vertical="center" wrapText="1"/>
    </xf>
    <xf numFmtId="0" fontId="82" fillId="2" borderId="10" xfId="1" applyFill="1" applyBorder="1" applyAlignment="1">
      <alignment horizontal="center"/>
    </xf>
    <xf numFmtId="0" fontId="57" fillId="2" borderId="21" xfId="1" applyFont="1" applyFill="1" applyBorder="1"/>
    <xf numFmtId="0" fontId="56" fillId="15" borderId="7" xfId="1" applyFont="1" applyFill="1" applyBorder="1"/>
    <xf numFmtId="0" fontId="41" fillId="6" borderId="52" xfId="1" applyFont="1" applyFill="1" applyBorder="1"/>
    <xf numFmtId="0" fontId="56" fillId="0" borderId="24" xfId="1" applyFont="1" applyBorder="1"/>
    <xf numFmtId="0" fontId="56" fillId="15" borderId="25" xfId="1" applyFont="1" applyFill="1" applyBorder="1"/>
    <xf numFmtId="0" fontId="56" fillId="15" borderId="1" xfId="1" applyFont="1" applyFill="1" applyBorder="1"/>
    <xf numFmtId="0" fontId="56" fillId="2" borderId="2" xfId="1" applyFont="1" applyFill="1" applyBorder="1"/>
    <xf numFmtId="0" fontId="75" fillId="15" borderId="2" xfId="1" applyFont="1" applyFill="1" applyBorder="1"/>
    <xf numFmtId="0" fontId="75" fillId="15" borderId="2" xfId="1" applyFont="1" applyFill="1" applyBorder="1" applyAlignment="1">
      <alignment horizontal="center" vertical="center"/>
    </xf>
    <xf numFmtId="0" fontId="56" fillId="2" borderId="3" xfId="1" applyFont="1" applyFill="1" applyBorder="1"/>
    <xf numFmtId="0" fontId="75" fillId="15" borderId="3" xfId="1" applyFont="1" applyFill="1" applyBorder="1"/>
    <xf numFmtId="0" fontId="75" fillId="15" borderId="3" xfId="1" applyFont="1" applyFill="1" applyBorder="1" applyAlignment="1">
      <alignment horizontal="center" vertical="center"/>
    </xf>
    <xf numFmtId="0" fontId="56" fillId="2" borderId="13" xfId="1" applyFont="1" applyFill="1" applyBorder="1"/>
    <xf numFmtId="0" fontId="75" fillId="15" borderId="13" xfId="1" applyFont="1" applyFill="1" applyBorder="1"/>
    <xf numFmtId="0" fontId="75" fillId="15" borderId="13" xfId="1" applyFont="1" applyFill="1" applyBorder="1" applyAlignment="1">
      <alignment horizontal="center" vertical="center"/>
    </xf>
    <xf numFmtId="0" fontId="56" fillId="15" borderId="17" xfId="1" applyFont="1" applyFill="1" applyBorder="1"/>
    <xf numFmtId="0" fontId="75" fillId="15" borderId="17" xfId="1" applyFont="1" applyFill="1" applyBorder="1"/>
    <xf numFmtId="0" fontId="75" fillId="15" borderId="17" xfId="1" applyFont="1" applyFill="1" applyBorder="1" applyAlignment="1">
      <alignment horizontal="center" vertical="center"/>
    </xf>
    <xf numFmtId="0" fontId="77" fillId="15" borderId="2" xfId="1" applyFont="1" applyFill="1" applyBorder="1"/>
    <xf numFmtId="0" fontId="77" fillId="15" borderId="2" xfId="1" applyFont="1" applyFill="1" applyBorder="1" applyAlignment="1">
      <alignment horizontal="center" vertical="center"/>
    </xf>
    <xf numFmtId="0" fontId="57" fillId="6" borderId="20" xfId="1" applyFont="1" applyFill="1" applyBorder="1"/>
    <xf numFmtId="0" fontId="57" fillId="6" borderId="19" xfId="1" applyFont="1" applyFill="1" applyBorder="1"/>
    <xf numFmtId="0" fontId="41" fillId="6" borderId="12" xfId="1" applyFont="1" applyFill="1" applyBorder="1"/>
    <xf numFmtId="0" fontId="41" fillId="6" borderId="51" xfId="1" applyFont="1" applyFill="1" applyBorder="1"/>
    <xf numFmtId="0" fontId="57" fillId="0" borderId="20" xfId="1" applyFont="1" applyBorder="1"/>
    <xf numFmtId="15" fontId="46" fillId="6" borderId="17" xfId="1" applyNumberFormat="1" applyFont="1" applyFill="1" applyBorder="1"/>
    <xf numFmtId="0" fontId="46" fillId="6" borderId="17" xfId="1" applyFont="1" applyFill="1" applyBorder="1"/>
    <xf numFmtId="0" fontId="46" fillId="6" borderId="17" xfId="1" applyFont="1" applyFill="1" applyBorder="1" applyAlignment="1">
      <alignment horizontal="center" vertical="center"/>
    </xf>
    <xf numFmtId="0" fontId="46" fillId="6" borderId="17" xfId="1" applyFont="1" applyFill="1" applyBorder="1" applyAlignment="1">
      <alignment horizontal="center"/>
    </xf>
    <xf numFmtId="0" fontId="46" fillId="6" borderId="25" xfId="1" applyFont="1" applyFill="1" applyBorder="1"/>
    <xf numFmtId="15" fontId="46" fillId="6" borderId="2" xfId="1" applyNumberFormat="1" applyFont="1" applyFill="1" applyBorder="1"/>
    <xf numFmtId="0" fontId="46" fillId="6" borderId="2" xfId="1" applyFont="1" applyFill="1" applyBorder="1"/>
    <xf numFmtId="0" fontId="46" fillId="6" borderId="2" xfId="1" applyFont="1" applyFill="1" applyBorder="1" applyAlignment="1">
      <alignment horizontal="center" vertical="center"/>
    </xf>
    <xf numFmtId="0" fontId="46" fillId="6" borderId="2" xfId="1" applyFont="1" applyFill="1" applyBorder="1" applyAlignment="1">
      <alignment horizontal="center"/>
    </xf>
    <xf numFmtId="0" fontId="46" fillId="6" borderId="19" xfId="1" applyFont="1" applyFill="1" applyBorder="1"/>
    <xf numFmtId="15" fontId="46" fillId="6" borderId="13" xfId="1" applyNumberFormat="1" applyFont="1" applyFill="1" applyBorder="1"/>
    <xf numFmtId="0" fontId="46" fillId="6" borderId="13" xfId="1" applyFont="1" applyFill="1" applyBorder="1"/>
    <xf numFmtId="0" fontId="46" fillId="6" borderId="13" xfId="1" applyFont="1" applyFill="1" applyBorder="1" applyAlignment="1">
      <alignment horizontal="center" vertical="center"/>
    </xf>
    <xf numFmtId="0" fontId="46" fillId="6" borderId="13" xfId="1" applyFont="1" applyFill="1" applyBorder="1" applyAlignment="1">
      <alignment horizontal="center"/>
    </xf>
    <xf numFmtId="0" fontId="46" fillId="6" borderId="24" xfId="1" applyFont="1" applyFill="1" applyBorder="1"/>
    <xf numFmtId="0" fontId="57" fillId="0" borderId="24" xfId="1" applyFont="1" applyBorder="1"/>
    <xf numFmtId="0" fontId="57" fillId="0" borderId="25" xfId="1" applyFont="1" applyBorder="1"/>
    <xf numFmtId="0" fontId="82" fillId="0" borderId="67" xfId="1" applyBorder="1" applyAlignment="1">
      <alignment vertical="center"/>
    </xf>
    <xf numFmtId="0" fontId="82" fillId="0" borderId="68" xfId="1" applyBorder="1" applyAlignment="1">
      <alignment vertical="center"/>
    </xf>
    <xf numFmtId="0" fontId="82" fillId="0" borderId="53" xfId="1" applyBorder="1"/>
    <xf numFmtId="0" fontId="57" fillId="15" borderId="20" xfId="1" applyFont="1" applyFill="1" applyBorder="1"/>
    <xf numFmtId="15" fontId="46" fillId="6" borderId="3" xfId="1" applyNumberFormat="1" applyFont="1" applyFill="1" applyBorder="1"/>
    <xf numFmtId="0" fontId="46" fillId="6" borderId="3" xfId="1" applyFont="1" applyFill="1" applyBorder="1"/>
    <xf numFmtId="0" fontId="46" fillId="6" borderId="3" xfId="1" applyFont="1" applyFill="1" applyBorder="1" applyAlignment="1">
      <alignment horizontal="center" vertical="center"/>
    </xf>
    <xf numFmtId="0" fontId="46" fillId="6" borderId="3" xfId="1" applyFont="1" applyFill="1" applyBorder="1" applyAlignment="1">
      <alignment horizontal="center"/>
    </xf>
    <xf numFmtId="0" fontId="46" fillId="6" borderId="20" xfId="1" applyFont="1" applyFill="1" applyBorder="1"/>
    <xf numFmtId="15" fontId="46" fillId="7" borderId="2" xfId="1" applyNumberFormat="1" applyFont="1" applyFill="1" applyBorder="1"/>
    <xf numFmtId="0" fontId="46" fillId="7" borderId="2" xfId="1" applyFont="1" applyFill="1" applyBorder="1"/>
    <xf numFmtId="0" fontId="46" fillId="7" borderId="2" xfId="1" applyFont="1" applyFill="1" applyBorder="1" applyAlignment="1">
      <alignment horizontal="center" vertical="center"/>
    </xf>
    <xf numFmtId="0" fontId="46" fillId="7" borderId="2" xfId="1" applyFont="1" applyFill="1" applyBorder="1" applyAlignment="1">
      <alignment horizontal="center"/>
    </xf>
    <xf numFmtId="0" fontId="46" fillId="7" borderId="19" xfId="1" applyFont="1" applyFill="1" applyBorder="1"/>
    <xf numFmtId="15" fontId="46" fillId="7" borderId="3" xfId="1" applyNumberFormat="1" applyFont="1" applyFill="1" applyBorder="1"/>
    <xf numFmtId="0" fontId="46" fillId="7" borderId="3" xfId="1" applyFont="1" applyFill="1" applyBorder="1"/>
    <xf numFmtId="0" fontId="46" fillId="7" borderId="3" xfId="1" applyFont="1" applyFill="1" applyBorder="1" applyAlignment="1">
      <alignment horizontal="center" vertical="center"/>
    </xf>
    <xf numFmtId="0" fontId="46" fillId="7" borderId="3" xfId="1" applyFont="1" applyFill="1" applyBorder="1" applyAlignment="1">
      <alignment horizontal="center"/>
    </xf>
    <xf numFmtId="0" fontId="46" fillId="7" borderId="20" xfId="1" applyFont="1" applyFill="1" applyBorder="1"/>
    <xf numFmtId="0" fontId="56" fillId="0" borderId="2" xfId="1" applyFont="1" applyBorder="1"/>
    <xf numFmtId="0" fontId="56" fillId="0" borderId="3" xfId="1" applyFont="1" applyBorder="1"/>
    <xf numFmtId="0" fontId="56" fillId="0" borderId="13" xfId="1" applyFont="1" applyBorder="1"/>
    <xf numFmtId="0" fontId="41" fillId="15" borderId="37" xfId="1" applyFont="1" applyFill="1" applyBorder="1"/>
    <xf numFmtId="0" fontId="41" fillId="15" borderId="1" xfId="1" applyFont="1" applyFill="1" applyBorder="1"/>
    <xf numFmtId="0" fontId="41" fillId="15" borderId="52" xfId="1" applyFont="1" applyFill="1" applyBorder="1"/>
    <xf numFmtId="15" fontId="92" fillId="15" borderId="7" xfId="1" applyNumberFormat="1" applyFont="1" applyFill="1" applyBorder="1"/>
    <xf numFmtId="0" fontId="45" fillId="6" borderId="7" xfId="1" applyFont="1" applyFill="1" applyBorder="1"/>
    <xf numFmtId="0" fontId="56" fillId="6" borderId="19" xfId="1" applyFont="1" applyFill="1" applyBorder="1"/>
    <xf numFmtId="0" fontId="56" fillId="6" borderId="20" xfId="1" applyFont="1" applyFill="1" applyBorder="1"/>
    <xf numFmtId="0" fontId="56" fillId="6" borderId="24" xfId="1" applyFont="1" applyFill="1" applyBorder="1"/>
    <xf numFmtId="15" fontId="92" fillId="15" borderId="24" xfId="1" applyNumberFormat="1" applyFont="1" applyFill="1" applyBorder="1"/>
    <xf numFmtId="0" fontId="56" fillId="6" borderId="25" xfId="1" applyFont="1" applyFill="1" applyBorder="1"/>
    <xf numFmtId="15" fontId="92" fillId="15" borderId="25" xfId="1" applyNumberFormat="1" applyFont="1" applyFill="1" applyBorder="1"/>
    <xf numFmtId="15" fontId="92" fillId="15" borderId="19" xfId="1" applyNumberFormat="1" applyFont="1" applyFill="1" applyBorder="1"/>
    <xf numFmtId="15" fontId="92" fillId="15" borderId="20" xfId="1" applyNumberFormat="1" applyFont="1" applyFill="1" applyBorder="1"/>
    <xf numFmtId="0" fontId="56" fillId="0" borderId="37" xfId="1" applyFont="1" applyBorder="1"/>
    <xf numFmtId="0" fontId="56" fillId="0" borderId="50" xfId="1" applyFont="1" applyBorder="1"/>
    <xf numFmtId="0" fontId="41" fillId="6" borderId="7" xfId="1" applyFont="1" applyFill="1" applyBorder="1"/>
    <xf numFmtId="0" fontId="56" fillId="15" borderId="20" xfId="1" applyFont="1" applyFill="1" applyBorder="1"/>
    <xf numFmtId="0" fontId="41" fillId="6" borderId="2" xfId="1" applyFont="1" applyFill="1" applyBorder="1"/>
    <xf numFmtId="0" fontId="41" fillId="6" borderId="47" xfId="1" applyFont="1" applyFill="1" applyBorder="1"/>
    <xf numFmtId="0" fontId="56" fillId="0" borderId="20" xfId="1" applyFont="1" applyBorder="1"/>
    <xf numFmtId="0" fontId="56" fillId="2" borderId="25" xfId="1" applyFont="1" applyFill="1" applyBorder="1"/>
    <xf numFmtId="0" fontId="56" fillId="2" borderId="19" xfId="1" applyFont="1" applyFill="1" applyBorder="1"/>
    <xf numFmtId="0" fontId="92" fillId="6" borderId="50" xfId="1" applyFont="1" applyFill="1" applyBorder="1"/>
    <xf numFmtId="15" fontId="46" fillId="7" borderId="13" xfId="1" applyNumberFormat="1" applyFont="1" applyFill="1" applyBorder="1"/>
    <xf numFmtId="0" fontId="46" fillId="7" borderId="13" xfId="1" applyFont="1" applyFill="1" applyBorder="1"/>
    <xf numFmtId="0" fontId="46" fillId="7" borderId="13" xfId="1" applyFont="1" applyFill="1" applyBorder="1" applyAlignment="1">
      <alignment horizontal="center" vertical="center"/>
    </xf>
    <xf numFmtId="0" fontId="46" fillId="7" borderId="13" xfId="1" applyFont="1" applyFill="1" applyBorder="1" applyAlignment="1">
      <alignment horizontal="center"/>
    </xf>
    <xf numFmtId="0" fontId="46" fillId="7" borderId="24" xfId="1" applyFont="1" applyFill="1" applyBorder="1"/>
    <xf numFmtId="0" fontId="41" fillId="15" borderId="3" xfId="1" applyFont="1" applyFill="1" applyBorder="1"/>
    <xf numFmtId="0" fontId="55" fillId="15" borderId="7" xfId="1" applyFont="1" applyFill="1" applyBorder="1"/>
    <xf numFmtId="0" fontId="55" fillId="2" borderId="24" xfId="1" applyFont="1" applyFill="1" applyBorder="1"/>
    <xf numFmtId="15" fontId="46" fillId="7" borderId="17" xfId="1" applyNumberFormat="1" applyFont="1" applyFill="1" applyBorder="1"/>
    <xf numFmtId="0" fontId="46" fillId="7" borderId="17" xfId="1" applyFont="1" applyFill="1" applyBorder="1"/>
    <xf numFmtId="0" fontId="46" fillId="7" borderId="17" xfId="1" applyFont="1" applyFill="1" applyBorder="1" applyAlignment="1">
      <alignment horizontal="center" vertical="center"/>
    </xf>
    <xf numFmtId="0" fontId="46" fillId="7" borderId="17" xfId="1" applyFont="1" applyFill="1" applyBorder="1" applyAlignment="1">
      <alignment horizontal="center"/>
    </xf>
    <xf numFmtId="0" fontId="46" fillId="7" borderId="25" xfId="1" applyFont="1" applyFill="1" applyBorder="1"/>
    <xf numFmtId="0" fontId="56" fillId="6" borderId="13" xfId="1" applyFont="1" applyFill="1" applyBorder="1"/>
    <xf numFmtId="0" fontId="56" fillId="6" borderId="17" xfId="1" applyFont="1" applyFill="1" applyBorder="1"/>
    <xf numFmtId="15" fontId="46" fillId="15" borderId="3" xfId="1" applyNumberFormat="1" applyFont="1" applyFill="1" applyBorder="1"/>
    <xf numFmtId="0" fontId="46" fillId="15" borderId="3" xfId="1" applyFont="1" applyFill="1" applyBorder="1"/>
    <xf numFmtId="0" fontId="46" fillId="15" borderId="3" xfId="1" applyFont="1" applyFill="1" applyBorder="1" applyAlignment="1">
      <alignment horizontal="center" vertical="center"/>
    </xf>
    <xf numFmtId="0" fontId="46" fillId="15" borderId="3" xfId="1" applyFont="1" applyFill="1" applyBorder="1" applyAlignment="1">
      <alignment horizontal="center"/>
    </xf>
    <xf numFmtId="0" fontId="46" fillId="15" borderId="20" xfId="1" applyFont="1" applyFill="1" applyBorder="1"/>
    <xf numFmtId="0" fontId="56" fillId="6" borderId="2" xfId="1" applyFont="1" applyFill="1" applyBorder="1"/>
    <xf numFmtId="0" fontId="45" fillId="6" borderId="3" xfId="1" applyFont="1" applyFill="1" applyBorder="1" applyAlignment="1">
      <alignment horizontal="center"/>
    </xf>
    <xf numFmtId="0" fontId="45" fillId="6" borderId="2" xfId="1" applyFont="1" applyFill="1" applyBorder="1" applyAlignment="1">
      <alignment horizontal="center"/>
    </xf>
    <xf numFmtId="15" fontId="82" fillId="7" borderId="13" xfId="1" applyNumberFormat="1" applyFill="1" applyBorder="1" applyAlignment="1">
      <alignment horizontal="center"/>
    </xf>
    <xf numFmtId="0" fontId="45" fillId="7" borderId="13" xfId="1" applyFont="1" applyFill="1" applyBorder="1" applyAlignment="1">
      <alignment horizontal="center"/>
    </xf>
    <xf numFmtId="0" fontId="73" fillId="7" borderId="13" xfId="0" applyFont="1" applyFill="1" applyBorder="1" applyAlignment="1">
      <alignment horizontal="center" vertical="center"/>
    </xf>
    <xf numFmtId="15" fontId="82" fillId="7" borderId="17" xfId="1" applyNumberFormat="1" applyFill="1" applyBorder="1" applyAlignment="1">
      <alignment horizontal="center"/>
    </xf>
    <xf numFmtId="0" fontId="45" fillId="7" borderId="17" xfId="1" applyFont="1" applyFill="1" applyBorder="1" applyAlignment="1">
      <alignment horizontal="center"/>
    </xf>
    <xf numFmtId="0" fontId="73" fillId="7" borderId="17" xfId="0" applyFont="1" applyFill="1" applyBorder="1" applyAlignment="1">
      <alignment horizontal="center" vertical="center"/>
    </xf>
    <xf numFmtId="0" fontId="41" fillId="15" borderId="2" xfId="1" applyFont="1" applyFill="1" applyBorder="1"/>
    <xf numFmtId="0" fontId="45" fillId="6" borderId="17" xfId="1" applyFont="1" applyFill="1" applyBorder="1" applyAlignment="1">
      <alignment horizontal="center"/>
    </xf>
    <xf numFmtId="0" fontId="73" fillId="6" borderId="17" xfId="0" applyFont="1" applyFill="1" applyBorder="1" applyAlignment="1">
      <alignment horizontal="center" vertical="center"/>
    </xf>
    <xf numFmtId="15" fontId="82" fillId="7" borderId="2" xfId="1" applyNumberFormat="1" applyFill="1" applyBorder="1" applyAlignment="1">
      <alignment horizontal="center"/>
    </xf>
    <xf numFmtId="0" fontId="45" fillId="7" borderId="2" xfId="1" applyFont="1" applyFill="1" applyBorder="1" applyAlignment="1">
      <alignment horizontal="center"/>
    </xf>
    <xf numFmtId="0" fontId="73" fillId="7" borderId="2" xfId="0" applyFont="1" applyFill="1" applyBorder="1" applyAlignment="1">
      <alignment horizontal="center" vertical="center"/>
    </xf>
    <xf numFmtId="0" fontId="56" fillId="2" borderId="17" xfId="1" applyFont="1" applyFill="1" applyBorder="1"/>
    <xf numFmtId="0" fontId="102" fillId="6" borderId="19" xfId="0" applyFont="1" applyFill="1" applyBorder="1" applyAlignment="1">
      <alignment horizontal="center" vertical="center" wrapText="1"/>
    </xf>
    <xf numFmtId="15" fontId="82" fillId="7" borderId="3" xfId="1" applyNumberFormat="1" applyFill="1" applyBorder="1" applyAlignment="1">
      <alignment horizontal="center"/>
    </xf>
    <xf numFmtId="0" fontId="45" fillId="7" borderId="3" xfId="1" applyFont="1" applyFill="1" applyBorder="1" applyAlignment="1">
      <alignment horizontal="center"/>
    </xf>
    <xf numFmtId="0" fontId="73" fillId="7" borderId="3" xfId="0" applyFont="1" applyFill="1" applyBorder="1" applyAlignment="1">
      <alignment horizontal="center" vertical="center"/>
    </xf>
    <xf numFmtId="0" fontId="45" fillId="7" borderId="20" xfId="1" applyFont="1" applyFill="1" applyBorder="1"/>
    <xf numFmtId="0" fontId="45" fillId="6" borderId="13" xfId="1" applyFont="1" applyFill="1" applyBorder="1" applyAlignment="1">
      <alignment horizontal="center"/>
    </xf>
    <xf numFmtId="0" fontId="73" fillId="6" borderId="13" xfId="0" applyFont="1" applyFill="1" applyBorder="1" applyAlignment="1">
      <alignment horizontal="center" vertical="center"/>
    </xf>
    <xf numFmtId="0" fontId="82" fillId="6" borderId="57" xfId="1" applyFill="1" applyBorder="1"/>
    <xf numFmtId="0" fontId="82" fillId="15" borderId="52" xfId="1" applyFill="1" applyBorder="1"/>
    <xf numFmtId="0" fontId="55" fillId="6" borderId="20" xfId="1" applyFont="1" applyFill="1" applyBorder="1"/>
    <xf numFmtId="0" fontId="55" fillId="15" borderId="1" xfId="1" applyFont="1" applyFill="1" applyBorder="1"/>
    <xf numFmtId="0" fontId="55" fillId="6" borderId="13" xfId="1" applyFont="1" applyFill="1" applyBorder="1"/>
    <xf numFmtId="0" fontId="55" fillId="6" borderId="17" xfId="1" applyFont="1" applyFill="1" applyBorder="1"/>
    <xf numFmtId="0" fontId="45" fillId="6" borderId="19" xfId="1" applyFont="1" applyFill="1" applyBorder="1"/>
    <xf numFmtId="0" fontId="45" fillId="6" borderId="20" xfId="1" applyFont="1" applyFill="1" applyBorder="1"/>
    <xf numFmtId="0" fontId="55" fillId="0" borderId="24" xfId="1" applyFont="1" applyBorder="1"/>
    <xf numFmtId="0" fontId="55" fillId="2" borderId="25" xfId="1" applyFont="1" applyFill="1" applyBorder="1"/>
    <xf numFmtId="0" fontId="45" fillId="15" borderId="7" xfId="1" applyFont="1" applyFill="1" applyBorder="1"/>
    <xf numFmtId="0" fontId="45" fillId="6" borderId="24" xfId="1" applyFont="1" applyFill="1" applyBorder="1"/>
    <xf numFmtId="0" fontId="45" fillId="6" borderId="25" xfId="1" applyFont="1" applyFill="1" applyBorder="1"/>
    <xf numFmtId="15" fontId="82" fillId="0" borderId="0" xfId="1" applyNumberFormat="1"/>
    <xf numFmtId="0" fontId="56" fillId="0" borderId="0" xfId="1" applyFont="1"/>
    <xf numFmtId="0" fontId="44" fillId="0" borderId="0" xfId="1" applyFont="1"/>
    <xf numFmtId="0" fontId="43" fillId="0" borderId="0" xfId="1" applyFont="1"/>
    <xf numFmtId="15" fontId="81" fillId="0" borderId="0" xfId="1" applyNumberFormat="1" applyFont="1"/>
    <xf numFmtId="0" fontId="58" fillId="0" borderId="0" xfId="1" applyFont="1" applyAlignment="1">
      <alignment horizontal="center"/>
    </xf>
    <xf numFmtId="0" fontId="101" fillId="0" borderId="1" xfId="4" applyFont="1" applyBorder="1" applyAlignment="1">
      <alignment horizontal="center" vertical="center"/>
    </xf>
    <xf numFmtId="0" fontId="51" fillId="0" borderId="24" xfId="1" applyFont="1" applyBorder="1"/>
    <xf numFmtId="0" fontId="51" fillId="15" borderId="7" xfId="1" applyFont="1" applyFill="1" applyBorder="1"/>
    <xf numFmtId="0" fontId="51" fillId="0" borderId="25" xfId="1" applyFont="1" applyBorder="1"/>
    <xf numFmtId="15" fontId="92" fillId="0" borderId="11" xfId="1" applyNumberFormat="1" applyFont="1" applyBorder="1"/>
    <xf numFmtId="0" fontId="92" fillId="0" borderId="37" xfId="1" applyFont="1" applyBorder="1"/>
    <xf numFmtId="15" fontId="92" fillId="0" borderId="55" xfId="1" applyNumberFormat="1" applyFont="1" applyBorder="1"/>
    <xf numFmtId="0" fontId="92" fillId="0" borderId="50" xfId="1" applyFont="1" applyBorder="1"/>
    <xf numFmtId="15" fontId="92" fillId="0" borderId="15" xfId="1" applyNumberFormat="1" applyFont="1" applyBorder="1"/>
    <xf numFmtId="0" fontId="92" fillId="0" borderId="17" xfId="1" applyFont="1" applyBorder="1" applyAlignment="1">
      <alignment horizontal="center"/>
    </xf>
    <xf numFmtId="0" fontId="92" fillId="0" borderId="38" xfId="1" applyFont="1" applyBorder="1"/>
    <xf numFmtId="15" fontId="82" fillId="2" borderId="2" xfId="1" applyNumberFormat="1" applyFill="1" applyBorder="1" applyAlignment="1">
      <alignment horizontal="center" vertical="center"/>
    </xf>
    <xf numFmtId="0" fontId="42" fillId="2" borderId="2" xfId="1" applyFont="1" applyFill="1" applyBorder="1" applyAlignment="1">
      <alignment horizontal="center" vertical="center"/>
    </xf>
    <xf numFmtId="4" fontId="82" fillId="2" borderId="2" xfId="1" applyNumberFormat="1" applyFill="1" applyBorder="1" applyAlignment="1">
      <alignment horizontal="center" vertical="center"/>
    </xf>
    <xf numFmtId="0" fontId="82" fillId="4" borderId="1" xfId="1" applyFill="1" applyBorder="1" applyAlignment="1">
      <alignment horizontal="center" vertical="center"/>
    </xf>
    <xf numFmtId="0" fontId="101" fillId="0" borderId="3" xfId="0" applyFont="1" applyBorder="1" applyAlignment="1">
      <alignment horizontal="center" vertical="center"/>
    </xf>
    <xf numFmtId="0" fontId="90" fillId="0" borderId="2" xfId="0" applyFont="1" applyBorder="1" applyAlignment="1">
      <alignment horizontal="center"/>
    </xf>
    <xf numFmtId="0" fontId="90" fillId="2" borderId="3" xfId="0" applyFont="1" applyFill="1" applyBorder="1" applyAlignment="1">
      <alignment horizontal="center"/>
    </xf>
    <xf numFmtId="1" fontId="82" fillId="2" borderId="3" xfId="1" applyNumberFormat="1" applyFill="1" applyBorder="1" applyAlignment="1">
      <alignment horizontal="center"/>
    </xf>
    <xf numFmtId="0" fontId="50" fillId="2" borderId="3" xfId="1" applyFont="1" applyFill="1" applyBorder="1"/>
    <xf numFmtId="0" fontId="81" fillId="13" borderId="23" xfId="1" applyFont="1" applyFill="1" applyBorder="1"/>
    <xf numFmtId="0" fontId="82" fillId="13" borderId="23" xfId="1" applyFill="1" applyBorder="1"/>
    <xf numFmtId="0" fontId="40" fillId="0" borderId="28" xfId="1" applyFont="1" applyBorder="1" applyAlignment="1">
      <alignment horizontal="center"/>
    </xf>
    <xf numFmtId="0" fontId="38" fillId="0" borderId="66" xfId="1" applyFont="1" applyBorder="1"/>
    <xf numFmtId="0" fontId="82" fillId="2" borderId="27" xfId="1" applyFill="1" applyBorder="1"/>
    <xf numFmtId="0" fontId="90" fillId="2" borderId="28" xfId="0" applyFont="1" applyFill="1" applyBorder="1" applyAlignment="1">
      <alignment horizontal="center" vertical="center"/>
    </xf>
    <xf numFmtId="0" fontId="90" fillId="2" borderId="28" xfId="0" applyFont="1" applyFill="1" applyBorder="1" applyAlignment="1">
      <alignment horizontal="center"/>
    </xf>
    <xf numFmtId="1" fontId="82" fillId="2" borderId="28" xfId="1" applyNumberFormat="1" applyFill="1" applyBorder="1" applyAlignment="1">
      <alignment horizontal="center"/>
    </xf>
    <xf numFmtId="4" fontId="82" fillId="2" borderId="28" xfId="1" applyNumberFormat="1" applyFill="1" applyBorder="1" applyAlignment="1">
      <alignment horizontal="center"/>
    </xf>
    <xf numFmtId="0" fontId="50" fillId="2" borderId="28" xfId="1" applyFont="1" applyFill="1" applyBorder="1"/>
    <xf numFmtId="0" fontId="82" fillId="0" borderId="10" xfId="1" applyBorder="1" applyAlignment="1">
      <alignment vertical="center"/>
    </xf>
    <xf numFmtId="0" fontId="90" fillId="0" borderId="10" xfId="0" applyFont="1" applyBorder="1" applyAlignment="1">
      <alignment horizontal="center" vertical="center"/>
    </xf>
    <xf numFmtId="0" fontId="90" fillId="0" borderId="10" xfId="0" applyFont="1" applyBorder="1" applyAlignment="1">
      <alignment horizontal="center"/>
    </xf>
    <xf numFmtId="1" fontId="82" fillId="0" borderId="10" xfId="1" applyNumberFormat="1" applyBorder="1" applyAlignment="1">
      <alignment horizontal="center"/>
    </xf>
    <xf numFmtId="15" fontId="82" fillId="0" borderId="12" xfId="1" applyNumberFormat="1" applyBorder="1" applyAlignment="1">
      <alignment horizontal="center"/>
    </xf>
    <xf numFmtId="0" fontId="40" fillId="0" borderId="12" xfId="1" applyFont="1" applyBorder="1" applyAlignment="1">
      <alignment horizontal="center"/>
    </xf>
    <xf numFmtId="0" fontId="82" fillId="0" borderId="12" xfId="1" applyBorder="1" applyAlignment="1">
      <alignment horizontal="center" vertical="center"/>
    </xf>
    <xf numFmtId="0" fontId="38" fillId="0" borderId="51" xfId="1" applyFont="1" applyBorder="1"/>
    <xf numFmtId="0" fontId="90" fillId="0" borderId="28" xfId="0" applyFont="1" applyBorder="1" applyAlignment="1">
      <alignment horizontal="center" vertical="center"/>
    </xf>
    <xf numFmtId="0" fontId="90" fillId="0" borderId="28" xfId="0" applyFont="1" applyBorder="1" applyAlignment="1">
      <alignment horizontal="center"/>
    </xf>
    <xf numFmtId="1" fontId="82" fillId="0" borderId="28" xfId="1" applyNumberFormat="1" applyBorder="1" applyAlignment="1">
      <alignment horizontal="center"/>
    </xf>
    <xf numFmtId="1" fontId="82" fillId="13" borderId="10" xfId="1" applyNumberFormat="1" applyFill="1" applyBorder="1" applyAlignment="1">
      <alignment horizontal="center"/>
    </xf>
    <xf numFmtId="0" fontId="82" fillId="13" borderId="10" xfId="1" applyFill="1" applyBorder="1"/>
    <xf numFmtId="0" fontId="90" fillId="0" borderId="12" xfId="0" applyFont="1" applyBorder="1" applyAlignment="1">
      <alignment horizontal="center" vertical="center"/>
    </xf>
    <xf numFmtId="0" fontId="40" fillId="0" borderId="1" xfId="1" applyFont="1" applyBorder="1" applyAlignment="1">
      <alignment horizontal="center"/>
    </xf>
    <xf numFmtId="0" fontId="38" fillId="0" borderId="1" xfId="1" applyFont="1" applyBorder="1"/>
    <xf numFmtId="0" fontId="40" fillId="0" borderId="13" xfId="1" applyFont="1" applyBorder="1" applyAlignment="1">
      <alignment horizontal="center"/>
    </xf>
    <xf numFmtId="0" fontId="38" fillId="0" borderId="37" xfId="1" applyFont="1" applyBorder="1"/>
    <xf numFmtId="0" fontId="90" fillId="0" borderId="17" xfId="0" applyFont="1" applyBorder="1" applyAlignment="1">
      <alignment horizontal="center"/>
    </xf>
    <xf numFmtId="15" fontId="82" fillId="13" borderId="17" xfId="1" applyNumberFormat="1" applyFill="1" applyBorder="1" applyAlignment="1">
      <alignment horizontal="center"/>
    </xf>
    <xf numFmtId="0" fontId="60" fillId="13" borderId="17" xfId="1" applyFont="1" applyFill="1" applyBorder="1" applyAlignment="1">
      <alignment horizontal="center"/>
    </xf>
    <xf numFmtId="1" fontId="82" fillId="13" borderId="17" xfId="1" applyNumberFormat="1" applyFill="1" applyBorder="1" applyAlignment="1">
      <alignment horizontal="center"/>
    </xf>
    <xf numFmtId="0" fontId="40" fillId="0" borderId="17" xfId="1" applyFont="1" applyBorder="1" applyAlignment="1">
      <alignment horizontal="center"/>
    </xf>
    <xf numFmtId="0" fontId="38" fillId="0" borderId="38" xfId="1" applyFont="1" applyBorder="1"/>
    <xf numFmtId="0" fontId="90" fillId="2" borderId="20" xfId="0" applyFont="1" applyFill="1" applyBorder="1" applyAlignment="1">
      <alignment horizontal="center" vertical="top"/>
    </xf>
    <xf numFmtId="0" fontId="82" fillId="0" borderId="27" xfId="1" applyBorder="1" applyAlignment="1">
      <alignment vertical="center"/>
    </xf>
    <xf numFmtId="1" fontId="82" fillId="13" borderId="3" xfId="1" applyNumberFormat="1" applyFill="1" applyBorder="1" applyAlignment="1">
      <alignment horizontal="center"/>
    </xf>
    <xf numFmtId="0" fontId="81" fillId="13" borderId="3" xfId="1" applyFont="1" applyFill="1" applyBorder="1"/>
    <xf numFmtId="0" fontId="82" fillId="0" borderId="44" xfId="1" applyBorder="1" applyAlignment="1">
      <alignment vertical="center"/>
    </xf>
    <xf numFmtId="0" fontId="90" fillId="0" borderId="12" xfId="0" applyFont="1" applyBorder="1" applyAlignment="1">
      <alignment horizontal="center"/>
    </xf>
    <xf numFmtId="0" fontId="60" fillId="0" borderId="12" xfId="1" applyFont="1" applyBorder="1" applyAlignment="1">
      <alignment horizontal="center"/>
    </xf>
    <xf numFmtId="1" fontId="82" fillId="0" borderId="12" xfId="1" applyNumberFormat="1" applyBorder="1" applyAlignment="1">
      <alignment horizontal="center"/>
    </xf>
    <xf numFmtId="0" fontId="90" fillId="2" borderId="13" xfId="0" applyFont="1" applyFill="1" applyBorder="1" applyAlignment="1">
      <alignment horizontal="center"/>
    </xf>
    <xf numFmtId="1" fontId="82" fillId="2" borderId="13" xfId="1" applyNumberFormat="1" applyFill="1" applyBorder="1" applyAlignment="1">
      <alignment horizontal="center"/>
    </xf>
    <xf numFmtId="0" fontId="81" fillId="2" borderId="13" xfId="1" applyFont="1" applyFill="1" applyBorder="1"/>
    <xf numFmtId="0" fontId="81" fillId="13" borderId="59" xfId="1" applyFont="1" applyFill="1" applyBorder="1"/>
    <xf numFmtId="0" fontId="82" fillId="2" borderId="48" xfId="1" applyFill="1" applyBorder="1"/>
    <xf numFmtId="0" fontId="38" fillId="0" borderId="50" xfId="1" applyFont="1" applyBorder="1"/>
    <xf numFmtId="0" fontId="90" fillId="2" borderId="16" xfId="0" applyFont="1" applyFill="1" applyBorder="1" applyAlignment="1">
      <alignment horizontal="center"/>
    </xf>
    <xf numFmtId="15" fontId="82" fillId="13" borderId="16" xfId="1" applyNumberFormat="1" applyFill="1" applyBorder="1" applyAlignment="1">
      <alignment horizontal="center"/>
    </xf>
    <xf numFmtId="0" fontId="60" fillId="13" borderId="16" xfId="1" applyFont="1" applyFill="1" applyBorder="1" applyAlignment="1">
      <alignment horizontal="center"/>
    </xf>
    <xf numFmtId="1" fontId="82" fillId="13" borderId="16" xfId="1" applyNumberFormat="1" applyFill="1" applyBorder="1" applyAlignment="1">
      <alignment horizontal="center"/>
    </xf>
    <xf numFmtId="0" fontId="82" fillId="13" borderId="16" xfId="1" applyFill="1" applyBorder="1" applyAlignment="1">
      <alignment horizontal="center"/>
    </xf>
    <xf numFmtId="4" fontId="82" fillId="13" borderId="16" xfId="1" applyNumberFormat="1" applyFill="1" applyBorder="1" applyAlignment="1">
      <alignment horizontal="center"/>
    </xf>
    <xf numFmtId="0" fontId="81" fillId="13" borderId="16" xfId="1" applyFont="1" applyFill="1" applyBorder="1"/>
    <xf numFmtId="0" fontId="40" fillId="0" borderId="2" xfId="1" applyFont="1" applyBorder="1" applyAlignment="1">
      <alignment horizontal="center"/>
    </xf>
    <xf numFmtId="0" fontId="38" fillId="0" borderId="47" xfId="1" applyFont="1" applyBorder="1"/>
    <xf numFmtId="0" fontId="90" fillId="0" borderId="21" xfId="0" applyFont="1" applyBorder="1" applyAlignment="1">
      <alignment horizontal="center" vertical="top"/>
    </xf>
    <xf numFmtId="0" fontId="90" fillId="0" borderId="34" xfId="0" applyFont="1" applyBorder="1" applyAlignment="1">
      <alignment horizontal="center" vertical="top"/>
    </xf>
    <xf numFmtId="15" fontId="82" fillId="13" borderId="2" xfId="1" applyNumberFormat="1" applyFill="1" applyBorder="1" applyAlignment="1">
      <alignment horizontal="center"/>
    </xf>
    <xf numFmtId="0" fontId="60" fillId="13" borderId="2" xfId="1" applyFont="1" applyFill="1" applyBorder="1" applyAlignment="1">
      <alignment horizontal="center"/>
    </xf>
    <xf numFmtId="1" fontId="82" fillId="13" borderId="2" xfId="1" applyNumberFormat="1" applyFill="1" applyBorder="1" applyAlignment="1">
      <alignment horizontal="center"/>
    </xf>
    <xf numFmtId="0" fontId="82" fillId="13" borderId="2" xfId="1" applyFill="1" applyBorder="1"/>
    <xf numFmtId="0" fontId="82" fillId="0" borderId="57" xfId="1" applyBorder="1"/>
    <xf numFmtId="0" fontId="90" fillId="0" borderId="16" xfId="0" applyFont="1" applyBorder="1" applyAlignment="1">
      <alignment horizontal="center"/>
    </xf>
    <xf numFmtId="0" fontId="82" fillId="13" borderId="16" xfId="1" applyFill="1" applyBorder="1"/>
    <xf numFmtId="0" fontId="90" fillId="0" borderId="39" xfId="0" applyFont="1" applyBorder="1" applyAlignment="1">
      <alignment horizontal="center" vertical="top"/>
    </xf>
    <xf numFmtId="0" fontId="82" fillId="0" borderId="57" xfId="1" applyBorder="1" applyAlignment="1">
      <alignment vertical="center"/>
    </xf>
    <xf numFmtId="0" fontId="40" fillId="0" borderId="3" xfId="1" applyFont="1" applyBorder="1" applyAlignment="1">
      <alignment horizontal="center"/>
    </xf>
    <xf numFmtId="0" fontId="38" fillId="0" borderId="49" xfId="1" applyFont="1" applyBorder="1"/>
    <xf numFmtId="15" fontId="82" fillId="0" borderId="27" xfId="1" applyNumberFormat="1" applyBorder="1" applyAlignment="1">
      <alignment horizontal="center"/>
    </xf>
    <xf numFmtId="0" fontId="40" fillId="0" borderId="10" xfId="1" applyFont="1" applyBorder="1" applyAlignment="1">
      <alignment horizontal="center"/>
    </xf>
    <xf numFmtId="0" fontId="38" fillId="0" borderId="45" xfId="1" applyFont="1" applyBorder="1"/>
    <xf numFmtId="15" fontId="82" fillId="0" borderId="11" xfId="1" applyNumberFormat="1" applyBorder="1" applyAlignment="1">
      <alignment horizontal="center"/>
    </xf>
    <xf numFmtId="15" fontId="82" fillId="0" borderId="15" xfId="1" applyNumberFormat="1" applyBorder="1" applyAlignment="1">
      <alignment horizontal="center"/>
    </xf>
    <xf numFmtId="0" fontId="90" fillId="0" borderId="28" xfId="0" applyFont="1" applyBorder="1" applyAlignment="1">
      <alignment horizontal="center" vertical="top"/>
    </xf>
    <xf numFmtId="0" fontId="82" fillId="0" borderId="46" xfId="1" applyBorder="1"/>
    <xf numFmtId="0" fontId="82" fillId="0" borderId="11" xfId="1" applyBorder="1" applyAlignment="1">
      <alignment horizontal="center" vertical="center"/>
    </xf>
    <xf numFmtId="0" fontId="82" fillId="0" borderId="15" xfId="1" applyBorder="1" applyAlignment="1">
      <alignment horizontal="center" vertical="center"/>
    </xf>
    <xf numFmtId="0" fontId="82" fillId="2" borderId="15" xfId="1" applyFill="1" applyBorder="1" applyAlignment="1">
      <alignment horizontal="center" vertical="center"/>
    </xf>
    <xf numFmtId="0" fontId="82" fillId="4" borderId="3" xfId="1" applyFill="1" applyBorder="1" applyAlignment="1">
      <alignment vertical="center"/>
    </xf>
    <xf numFmtId="0" fontId="90" fillId="4" borderId="3" xfId="0" applyFont="1" applyFill="1" applyBorder="1" applyAlignment="1">
      <alignment horizontal="center"/>
    </xf>
    <xf numFmtId="15" fontId="82" fillId="4" borderId="3" xfId="1" applyNumberFormat="1" applyFill="1" applyBorder="1" applyAlignment="1">
      <alignment horizontal="center"/>
    </xf>
    <xf numFmtId="0" fontId="60" fillId="4" borderId="3" xfId="1" applyFont="1" applyFill="1" applyBorder="1" applyAlignment="1">
      <alignment horizontal="center"/>
    </xf>
    <xf numFmtId="1" fontId="82" fillId="4" borderId="3" xfId="1" applyNumberFormat="1" applyFill="1" applyBorder="1" applyAlignment="1">
      <alignment horizontal="center"/>
    </xf>
    <xf numFmtId="0" fontId="82" fillId="4" borderId="3" xfId="1" applyFill="1" applyBorder="1" applyAlignment="1">
      <alignment horizontal="center"/>
    </xf>
    <xf numFmtId="4" fontId="82" fillId="4" borderId="3" xfId="1" applyNumberFormat="1" applyFill="1" applyBorder="1" applyAlignment="1">
      <alignment horizontal="center"/>
    </xf>
    <xf numFmtId="0" fontId="81" fillId="4" borderId="3" xfId="1" applyFont="1" applyFill="1" applyBorder="1"/>
    <xf numFmtId="15" fontId="81" fillId="4" borderId="3" xfId="1" applyNumberFormat="1" applyFont="1" applyFill="1" applyBorder="1"/>
    <xf numFmtId="0" fontId="58" fillId="4" borderId="3" xfId="1" applyFont="1" applyFill="1" applyBorder="1" applyAlignment="1">
      <alignment horizontal="center"/>
    </xf>
    <xf numFmtId="0" fontId="82" fillId="4" borderId="3" xfId="1" applyFill="1" applyBorder="1"/>
    <xf numFmtId="0" fontId="58" fillId="4" borderId="3" xfId="1" applyFont="1" applyFill="1" applyBorder="1"/>
    <xf numFmtId="15" fontId="81" fillId="13" borderId="3" xfId="1" applyNumberFormat="1" applyFont="1" applyFill="1" applyBorder="1"/>
    <xf numFmtId="0" fontId="58" fillId="13" borderId="3" xfId="1" applyFont="1" applyFill="1" applyBorder="1" applyAlignment="1">
      <alignment horizontal="center"/>
    </xf>
    <xf numFmtId="0" fontId="82" fillId="4" borderId="2" xfId="1" applyFill="1" applyBorder="1"/>
    <xf numFmtId="0" fontId="90" fillId="4" borderId="2" xfId="0" applyFont="1" applyFill="1" applyBorder="1" applyAlignment="1">
      <alignment horizontal="center"/>
    </xf>
    <xf numFmtId="15" fontId="82" fillId="4" borderId="2" xfId="1" applyNumberFormat="1" applyFill="1" applyBorder="1" applyAlignment="1">
      <alignment horizontal="center"/>
    </xf>
    <xf numFmtId="0" fontId="60" fillId="4" borderId="2" xfId="1" applyFont="1" applyFill="1" applyBorder="1" applyAlignment="1">
      <alignment horizontal="center"/>
    </xf>
    <xf numFmtId="1" fontId="82" fillId="4" borderId="2" xfId="1" applyNumberFormat="1" applyFill="1" applyBorder="1" applyAlignment="1">
      <alignment horizontal="center"/>
    </xf>
    <xf numFmtId="0" fontId="82" fillId="4" borderId="2" xfId="1" applyFill="1" applyBorder="1" applyAlignment="1">
      <alignment horizontal="center"/>
    </xf>
    <xf numFmtId="4" fontId="82" fillId="4" borderId="2" xfId="1" applyNumberFormat="1" applyFill="1" applyBorder="1" applyAlignment="1">
      <alignment horizontal="center"/>
    </xf>
    <xf numFmtId="0" fontId="81" fillId="4" borderId="2" xfId="1" applyFont="1" applyFill="1" applyBorder="1"/>
    <xf numFmtId="15" fontId="81" fillId="4" borderId="2" xfId="1" applyNumberFormat="1" applyFont="1" applyFill="1" applyBorder="1"/>
    <xf numFmtId="0" fontId="58" fillId="4" borderId="2" xfId="1" applyFont="1" applyFill="1" applyBorder="1" applyAlignment="1">
      <alignment horizontal="center"/>
    </xf>
    <xf numFmtId="0" fontId="58" fillId="4" borderId="2" xfId="1" applyFont="1" applyFill="1" applyBorder="1"/>
    <xf numFmtId="0" fontId="90" fillId="2" borderId="3" xfId="0" applyFont="1" applyFill="1" applyBorder="1" applyAlignment="1">
      <alignment horizontal="center" vertical="top"/>
    </xf>
    <xf numFmtId="0" fontId="90" fillId="0" borderId="2" xfId="0" applyFont="1" applyBorder="1" applyAlignment="1">
      <alignment horizontal="center" vertical="top"/>
    </xf>
    <xf numFmtId="15" fontId="82" fillId="0" borderId="41" xfId="1" applyNumberFormat="1" applyBorder="1" applyAlignment="1">
      <alignment horizontal="center"/>
    </xf>
    <xf numFmtId="15" fontId="82" fillId="0" borderId="26" xfId="1" applyNumberFormat="1" applyBorder="1" applyAlignment="1">
      <alignment horizontal="center"/>
    </xf>
    <xf numFmtId="0" fontId="82" fillId="13" borderId="47" xfId="1" applyFill="1" applyBorder="1"/>
    <xf numFmtId="0" fontId="82" fillId="0" borderId="44" xfId="1" applyBorder="1"/>
    <xf numFmtId="0" fontId="40" fillId="0" borderId="16" xfId="1" applyFont="1" applyBorder="1" applyAlignment="1">
      <alignment horizontal="center"/>
    </xf>
    <xf numFmtId="0" fontId="38" fillId="0" borderId="52" xfId="1" applyFont="1" applyBorder="1"/>
    <xf numFmtId="0" fontId="90" fillId="2" borderId="10" xfId="0" applyFont="1" applyFill="1" applyBorder="1" applyAlignment="1">
      <alignment horizontal="center"/>
    </xf>
    <xf numFmtId="0" fontId="40" fillId="2" borderId="10" xfId="1" applyFont="1" applyFill="1" applyBorder="1" applyAlignment="1">
      <alignment horizontal="center"/>
    </xf>
    <xf numFmtId="0" fontId="38" fillId="2" borderId="45" xfId="1" applyFont="1" applyFill="1" applyBorder="1"/>
    <xf numFmtId="0" fontId="82" fillId="2" borderId="61" xfId="1" applyFill="1" applyBorder="1"/>
    <xf numFmtId="15" fontId="82" fillId="13" borderId="12" xfId="1" applyNumberFormat="1" applyFill="1" applyBorder="1" applyAlignment="1">
      <alignment horizontal="center"/>
    </xf>
    <xf numFmtId="0" fontId="60" fillId="13" borderId="12" xfId="1" applyFont="1" applyFill="1" applyBorder="1" applyAlignment="1">
      <alignment horizontal="center"/>
    </xf>
    <xf numFmtId="1" fontId="82" fillId="13" borderId="12" xfId="1" applyNumberFormat="1" applyFill="1" applyBorder="1" applyAlignment="1">
      <alignment horizontal="center"/>
    </xf>
    <xf numFmtId="0" fontId="82" fillId="13" borderId="12" xfId="1" applyFill="1" applyBorder="1" applyAlignment="1">
      <alignment horizontal="center"/>
    </xf>
    <xf numFmtId="4" fontId="82" fillId="13" borderId="12" xfId="1" applyNumberFormat="1" applyFill="1" applyBorder="1" applyAlignment="1">
      <alignment horizontal="center"/>
    </xf>
    <xf numFmtId="0" fontId="82" fillId="13" borderId="12" xfId="1" applyFill="1" applyBorder="1"/>
    <xf numFmtId="0" fontId="0" fillId="2" borderId="2" xfId="0" applyFill="1" applyBorder="1" applyAlignment="1">
      <alignment horizontal="center"/>
    </xf>
    <xf numFmtId="1" fontId="0" fillId="2" borderId="2" xfId="0" applyNumberFormat="1" applyFill="1" applyBorder="1" applyAlignment="1">
      <alignment horizontal="center"/>
    </xf>
    <xf numFmtId="0" fontId="79" fillId="2" borderId="2" xfId="1" applyFont="1" applyFill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79" fillId="0" borderId="3" xfId="1" applyFont="1" applyBorder="1"/>
    <xf numFmtId="0" fontId="80" fillId="0" borderId="12" xfId="0" applyFont="1" applyBorder="1" applyAlignment="1">
      <alignment horizontal="center" vertical="center"/>
    </xf>
    <xf numFmtId="15" fontId="60" fillId="13" borderId="3" xfId="1" applyNumberFormat="1" applyFont="1" applyFill="1" applyBorder="1" applyAlignment="1">
      <alignment horizontal="center"/>
    </xf>
    <xf numFmtId="1" fontId="0" fillId="13" borderId="3" xfId="0" applyNumberFormat="1" applyFill="1" applyBorder="1" applyAlignment="1">
      <alignment horizontal="center"/>
    </xf>
    <xf numFmtId="15" fontId="82" fillId="0" borderId="51" xfId="1" applyNumberFormat="1" applyBorder="1" applyAlignment="1">
      <alignment horizontal="center"/>
    </xf>
    <xf numFmtId="0" fontId="40" fillId="0" borderId="58" xfId="1" applyFont="1" applyBorder="1" applyAlignment="1">
      <alignment horizontal="center"/>
    </xf>
    <xf numFmtId="0" fontId="0" fillId="0" borderId="13" xfId="0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79" fillId="13" borderId="59" xfId="1" applyFont="1" applyFill="1" applyBorder="1"/>
    <xf numFmtId="0" fontId="0" fillId="0" borderId="16" xfId="0" applyBorder="1" applyAlignment="1">
      <alignment horizontal="center"/>
    </xf>
    <xf numFmtId="15" fontId="60" fillId="13" borderId="16" xfId="1" applyNumberFormat="1" applyFont="1" applyFill="1" applyBorder="1" applyAlignment="1">
      <alignment horizontal="center"/>
    </xf>
    <xf numFmtId="1" fontId="0" fillId="13" borderId="16" xfId="0" applyNumberFormat="1" applyFill="1" applyBorder="1" applyAlignment="1">
      <alignment horizontal="center"/>
    </xf>
    <xf numFmtId="0" fontId="79" fillId="13" borderId="16" xfId="1" applyFont="1" applyFill="1" applyBorder="1"/>
    <xf numFmtId="0" fontId="79" fillId="13" borderId="4" xfId="1" applyFont="1" applyFill="1" applyBorder="1"/>
    <xf numFmtId="0" fontId="80" fillId="0" borderId="28" xfId="0" applyFont="1" applyBorder="1" applyAlignment="1">
      <alignment horizontal="center" vertical="center"/>
    </xf>
    <xf numFmtId="0" fontId="0" fillId="0" borderId="28" xfId="0" applyBorder="1" applyAlignment="1">
      <alignment horizontal="center"/>
    </xf>
    <xf numFmtId="15" fontId="60" fillId="0" borderId="28" xfId="1" applyNumberFormat="1" applyFont="1" applyBorder="1" applyAlignment="1">
      <alignment horizontal="center"/>
    </xf>
    <xf numFmtId="1" fontId="0" fillId="0" borderId="28" xfId="0" applyNumberFormat="1" applyBorder="1" applyAlignment="1">
      <alignment horizontal="center"/>
    </xf>
    <xf numFmtId="0" fontId="79" fillId="0" borderId="28" xfId="1" applyFont="1" applyBorder="1"/>
    <xf numFmtId="0" fontId="79" fillId="13" borderId="23" xfId="1" applyFont="1" applyFill="1" applyBorder="1"/>
    <xf numFmtId="0" fontId="0" fillId="0" borderId="17" xfId="0" applyBorder="1" applyAlignment="1">
      <alignment horizontal="center"/>
    </xf>
    <xf numFmtId="15" fontId="60" fillId="13" borderId="17" xfId="1" applyNumberFormat="1" applyFont="1" applyFill="1" applyBorder="1" applyAlignment="1">
      <alignment horizontal="center"/>
    </xf>
    <xf numFmtId="1" fontId="0" fillId="13" borderId="17" xfId="0" applyNumberFormat="1" applyFill="1" applyBorder="1" applyAlignment="1">
      <alignment horizontal="center"/>
    </xf>
    <xf numFmtId="0" fontId="0" fillId="0" borderId="12" xfId="0" applyBorder="1" applyAlignment="1">
      <alignment horizontal="center"/>
    </xf>
    <xf numFmtId="15" fontId="60" fillId="0" borderId="12" xfId="1" applyNumberFormat="1" applyFon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79" fillId="0" borderId="12" xfId="1" applyFont="1" applyBorder="1"/>
    <xf numFmtId="0" fontId="82" fillId="0" borderId="61" xfId="1" applyBorder="1"/>
    <xf numFmtId="0" fontId="0" fillId="0" borderId="10" xfId="0" applyBorder="1" applyAlignment="1">
      <alignment horizontal="center"/>
    </xf>
    <xf numFmtId="15" fontId="60" fillId="13" borderId="10" xfId="1" applyNumberFormat="1" applyFont="1" applyFill="1" applyBorder="1" applyAlignment="1">
      <alignment horizontal="center"/>
    </xf>
    <xf numFmtId="1" fontId="0" fillId="13" borderId="10" xfId="0" applyNumberFormat="1" applyFill="1" applyBorder="1" applyAlignment="1">
      <alignment horizontal="center"/>
    </xf>
    <xf numFmtId="0" fontId="79" fillId="13" borderId="10" xfId="1" applyFont="1" applyFill="1" applyBorder="1"/>
    <xf numFmtId="0" fontId="80" fillId="0" borderId="3" xfId="0" applyFont="1" applyBorder="1" applyAlignment="1">
      <alignment horizontal="center" vertical="top"/>
    </xf>
    <xf numFmtId="0" fontId="92" fillId="2" borderId="11" xfId="1" applyFont="1" applyFill="1" applyBorder="1"/>
    <xf numFmtId="0" fontId="88" fillId="2" borderId="13" xfId="0" applyFont="1" applyFill="1" applyBorder="1" applyAlignment="1">
      <alignment horizontal="center"/>
    </xf>
    <xf numFmtId="15" fontId="92" fillId="2" borderId="13" xfId="1" applyNumberFormat="1" applyFont="1" applyFill="1" applyBorder="1" applyAlignment="1">
      <alignment horizontal="center"/>
    </xf>
    <xf numFmtId="1" fontId="0" fillId="2" borderId="13" xfId="0" applyNumberFormat="1" applyFill="1" applyBorder="1" applyAlignment="1">
      <alignment horizontal="center"/>
    </xf>
    <xf numFmtId="0" fontId="92" fillId="2" borderId="13" xfId="1" applyFont="1" applyFill="1" applyBorder="1" applyAlignment="1">
      <alignment horizontal="center"/>
    </xf>
    <xf numFmtId="0" fontId="50" fillId="2" borderId="13" xfId="1" applyFont="1" applyFill="1" applyBorder="1"/>
    <xf numFmtId="0" fontId="92" fillId="2" borderId="57" xfId="1" applyFont="1" applyFill="1" applyBorder="1"/>
    <xf numFmtId="0" fontId="88" fillId="2" borderId="16" xfId="0" applyFont="1" applyFill="1" applyBorder="1" applyAlignment="1">
      <alignment horizontal="center"/>
    </xf>
    <xf numFmtId="0" fontId="92" fillId="13" borderId="16" xfId="1" applyFont="1" applyFill="1" applyBorder="1" applyAlignment="1">
      <alignment horizontal="center"/>
    </xf>
    <xf numFmtId="4" fontId="92" fillId="13" borderId="16" xfId="1" applyNumberFormat="1" applyFont="1" applyFill="1" applyBorder="1" applyAlignment="1">
      <alignment horizontal="center"/>
    </xf>
    <xf numFmtId="0" fontId="50" fillId="13" borderId="16" xfId="1" applyFont="1" applyFill="1" applyBorder="1"/>
    <xf numFmtId="15" fontId="92" fillId="13" borderId="16" xfId="1" applyNumberFormat="1" applyFont="1" applyFill="1" applyBorder="1" applyAlignment="1">
      <alignment horizontal="center"/>
    </xf>
    <xf numFmtId="0" fontId="38" fillId="0" borderId="12" xfId="1" applyFont="1" applyBorder="1"/>
    <xf numFmtId="0" fontId="81" fillId="2" borderId="28" xfId="1" applyFont="1" applyFill="1" applyBorder="1"/>
    <xf numFmtId="0" fontId="42" fillId="6" borderId="17" xfId="1" applyFont="1" applyFill="1" applyBorder="1" applyAlignment="1">
      <alignment horizontal="center"/>
    </xf>
    <xf numFmtId="0" fontId="49" fillId="13" borderId="17" xfId="1" applyFont="1" applyFill="1" applyBorder="1"/>
    <xf numFmtId="0" fontId="101" fillId="6" borderId="21" xfId="0" applyFont="1" applyFill="1" applyBorder="1" applyAlignment="1">
      <alignment horizontal="center" vertical="top" wrapText="1"/>
    </xf>
    <xf numFmtId="0" fontId="49" fillId="15" borderId="10" xfId="1" applyFont="1" applyFill="1" applyBorder="1"/>
    <xf numFmtId="0" fontId="92" fillId="15" borderId="10" xfId="1" applyFont="1" applyFill="1" applyBorder="1"/>
    <xf numFmtId="15" fontId="82" fillId="15" borderId="10" xfId="1" applyNumberFormat="1" applyFill="1" applyBorder="1" applyAlignment="1">
      <alignment horizontal="center"/>
    </xf>
    <xf numFmtId="0" fontId="42" fillId="15" borderId="10" xfId="1" applyFont="1" applyFill="1" applyBorder="1" applyAlignment="1">
      <alignment horizontal="center"/>
    </xf>
    <xf numFmtId="0" fontId="92" fillId="15" borderId="10" xfId="1" applyFont="1" applyFill="1" applyBorder="1" applyAlignment="1">
      <alignment horizontal="center"/>
    </xf>
    <xf numFmtId="0" fontId="42" fillId="6" borderId="3" xfId="1" applyFont="1" applyFill="1" applyBorder="1" applyAlignment="1">
      <alignment horizontal="center"/>
    </xf>
    <xf numFmtId="0" fontId="92" fillId="6" borderId="3" xfId="1" applyFont="1" applyFill="1" applyBorder="1" applyAlignment="1">
      <alignment horizontal="center"/>
    </xf>
    <xf numFmtId="0" fontId="40" fillId="6" borderId="1" xfId="1" applyFont="1" applyFill="1" applyBorder="1" applyAlignment="1">
      <alignment horizontal="center"/>
    </xf>
    <xf numFmtId="0" fontId="38" fillId="6" borderId="50" xfId="1" applyFont="1" applyFill="1" applyBorder="1"/>
    <xf numFmtId="0" fontId="40" fillId="6" borderId="17" xfId="1" applyFont="1" applyFill="1" applyBorder="1" applyAlignment="1">
      <alignment horizontal="center"/>
    </xf>
    <xf numFmtId="0" fontId="38" fillId="6" borderId="38" xfId="1" applyFont="1" applyFill="1" applyBorder="1"/>
    <xf numFmtId="0" fontId="82" fillId="6" borderId="27" xfId="1" applyFill="1" applyBorder="1" applyAlignment="1">
      <alignment vertical="center"/>
    </xf>
    <xf numFmtId="0" fontId="79" fillId="15" borderId="28" xfId="1" applyFont="1" applyFill="1" applyBorder="1"/>
    <xf numFmtId="0" fontId="67" fillId="6" borderId="2" xfId="1" applyFont="1" applyFill="1" applyBorder="1"/>
    <xf numFmtId="0" fontId="40" fillId="6" borderId="2" xfId="1" applyFont="1" applyFill="1" applyBorder="1" applyAlignment="1">
      <alignment horizontal="center"/>
    </xf>
    <xf numFmtId="0" fontId="38" fillId="6" borderId="47" xfId="1" applyFont="1" applyFill="1" applyBorder="1"/>
    <xf numFmtId="0" fontId="77" fillId="15" borderId="28" xfId="1" applyFont="1" applyFill="1" applyBorder="1"/>
    <xf numFmtId="0" fontId="77" fillId="15" borderId="28" xfId="1" applyFont="1" applyFill="1" applyBorder="1" applyAlignment="1">
      <alignment horizontal="center" vertical="center"/>
    </xf>
    <xf numFmtId="0" fontId="101" fillId="0" borderId="28" xfId="0" applyFont="1" applyBorder="1" applyAlignment="1">
      <alignment horizontal="center" vertical="center" wrapText="1"/>
    </xf>
    <xf numFmtId="0" fontId="49" fillId="15" borderId="28" xfId="1" applyFont="1" applyFill="1" applyBorder="1"/>
    <xf numFmtId="0" fontId="101" fillId="0" borderId="34" xfId="0" applyFont="1" applyBorder="1" applyAlignment="1">
      <alignment horizontal="center" vertical="center" wrapText="1"/>
    </xf>
    <xf numFmtId="0" fontId="67" fillId="0" borderId="28" xfId="1" applyFont="1" applyBorder="1"/>
    <xf numFmtId="0" fontId="82" fillId="15" borderId="28" xfId="1" applyFill="1" applyBorder="1"/>
    <xf numFmtId="0" fontId="67" fillId="15" borderId="1" xfId="1" applyFont="1" applyFill="1" applyBorder="1"/>
    <xf numFmtId="0" fontId="67" fillId="0" borderId="13" xfId="1" applyFont="1" applyBorder="1"/>
    <xf numFmtId="0" fontId="40" fillId="2" borderId="28" xfId="1" applyFont="1" applyFill="1" applyBorder="1" applyAlignment="1">
      <alignment horizontal="center"/>
    </xf>
    <xf numFmtId="0" fontId="38" fillId="2" borderId="66" xfId="1" applyFont="1" applyFill="1" applyBorder="1"/>
    <xf numFmtId="0" fontId="79" fillId="15" borderId="69" xfId="1" applyFont="1" applyFill="1" applyBorder="1"/>
    <xf numFmtId="0" fontId="101" fillId="2" borderId="34" xfId="0" applyFont="1" applyFill="1" applyBorder="1" applyAlignment="1">
      <alignment horizontal="center" vertical="center" wrapText="1"/>
    </xf>
    <xf numFmtId="0" fontId="67" fillId="2" borderId="28" xfId="1" applyFont="1" applyFill="1" applyBorder="1"/>
    <xf numFmtId="0" fontId="77" fillId="15" borderId="69" xfId="1" applyFont="1" applyFill="1" applyBorder="1"/>
    <xf numFmtId="15" fontId="79" fillId="15" borderId="69" xfId="1" applyNumberFormat="1" applyFont="1" applyFill="1" applyBorder="1"/>
    <xf numFmtId="0" fontId="37" fillId="2" borderId="2" xfId="1" applyFont="1" applyFill="1" applyBorder="1"/>
    <xf numFmtId="0" fontId="37" fillId="0" borderId="3" xfId="1" applyFont="1" applyBorder="1"/>
    <xf numFmtId="0" fontId="37" fillId="2" borderId="0" xfId="1" applyFont="1" applyFill="1"/>
    <xf numFmtId="0" fontId="67" fillId="15" borderId="3" xfId="1" applyFont="1" applyFill="1" applyBorder="1"/>
    <xf numFmtId="0" fontId="82" fillId="2" borderId="44" xfId="1" applyFill="1" applyBorder="1" applyAlignment="1">
      <alignment vertical="center"/>
    </xf>
    <xf numFmtId="0" fontId="101" fillId="2" borderId="39" xfId="0" applyFont="1" applyFill="1" applyBorder="1" applyAlignment="1">
      <alignment horizontal="center" vertical="center" wrapText="1"/>
    </xf>
    <xf numFmtId="15" fontId="82" fillId="2" borderId="12" xfId="1" applyNumberFormat="1" applyFill="1" applyBorder="1" applyAlignment="1">
      <alignment horizontal="center"/>
    </xf>
    <xf numFmtId="0" fontId="60" fillId="2" borderId="12" xfId="1" applyFont="1" applyFill="1" applyBorder="1" applyAlignment="1">
      <alignment horizontal="center"/>
    </xf>
    <xf numFmtId="0" fontId="82" fillId="2" borderId="12" xfId="1" applyFill="1" applyBorder="1" applyAlignment="1">
      <alignment horizontal="center" vertical="center"/>
    </xf>
    <xf numFmtId="4" fontId="82" fillId="2" borderId="12" xfId="1" applyNumberFormat="1" applyFill="1" applyBorder="1" applyAlignment="1">
      <alignment horizontal="center"/>
    </xf>
    <xf numFmtId="0" fontId="67" fillId="2" borderId="12" xfId="1" applyFont="1" applyFill="1" applyBorder="1"/>
    <xf numFmtId="0" fontId="77" fillId="15" borderId="12" xfId="1" applyFont="1" applyFill="1" applyBorder="1"/>
    <xf numFmtId="0" fontId="77" fillId="15" borderId="12" xfId="1" applyFont="1" applyFill="1" applyBorder="1" applyAlignment="1">
      <alignment horizontal="center" vertical="center"/>
    </xf>
    <xf numFmtId="0" fontId="92" fillId="15" borderId="12" xfId="1" applyFont="1" applyFill="1" applyBorder="1"/>
    <xf numFmtId="0" fontId="67" fillId="2" borderId="13" xfId="1" applyFont="1" applyFill="1" applyBorder="1"/>
    <xf numFmtId="0" fontId="101" fillId="2" borderId="36" xfId="0" applyFont="1" applyFill="1" applyBorder="1" applyAlignment="1">
      <alignment horizontal="center" vertical="center" wrapText="1"/>
    </xf>
    <xf numFmtId="15" fontId="82" fillId="15" borderId="16" xfId="1" applyNumberFormat="1" applyFill="1" applyBorder="1" applyAlignment="1">
      <alignment horizontal="center"/>
    </xf>
    <xf numFmtId="0" fontId="60" fillId="15" borderId="16" xfId="1" applyFont="1" applyFill="1" applyBorder="1" applyAlignment="1">
      <alignment horizontal="center"/>
    </xf>
    <xf numFmtId="0" fontId="82" fillId="15" borderId="16" xfId="1" applyFill="1" applyBorder="1" applyAlignment="1">
      <alignment horizontal="center" vertical="center"/>
    </xf>
    <xf numFmtId="0" fontId="67" fillId="15" borderId="16" xfId="1" applyFont="1" applyFill="1" applyBorder="1"/>
    <xf numFmtId="15" fontId="79" fillId="15" borderId="16" xfId="1" applyNumberFormat="1" applyFont="1" applyFill="1" applyBorder="1"/>
    <xf numFmtId="0" fontId="50" fillId="15" borderId="16" xfId="1" applyFont="1" applyFill="1" applyBorder="1"/>
    <xf numFmtId="0" fontId="79" fillId="15" borderId="16" xfId="1" applyFont="1" applyFill="1" applyBorder="1" applyAlignment="1">
      <alignment horizontal="center" vertical="center"/>
    </xf>
    <xf numFmtId="0" fontId="92" fillId="15" borderId="36" xfId="1" applyFont="1" applyFill="1" applyBorder="1"/>
    <xf numFmtId="0" fontId="40" fillId="6" borderId="13" xfId="1" applyFont="1" applyFill="1" applyBorder="1" applyAlignment="1">
      <alignment horizontal="center"/>
    </xf>
    <xf numFmtId="0" fontId="37" fillId="6" borderId="37" xfId="1" applyFont="1" applyFill="1" applyBorder="1"/>
    <xf numFmtId="0" fontId="37" fillId="6" borderId="38" xfId="1" applyFont="1" applyFill="1" applyBorder="1"/>
    <xf numFmtId="0" fontId="37" fillId="0" borderId="66" xfId="1" applyFont="1" applyBorder="1"/>
    <xf numFmtId="0" fontId="37" fillId="2" borderId="66" xfId="1" applyFont="1" applyFill="1" applyBorder="1"/>
    <xf numFmtId="0" fontId="82" fillId="15" borderId="56" xfId="1" applyFill="1" applyBorder="1"/>
    <xf numFmtId="0" fontId="82" fillId="2" borderId="57" xfId="1" applyFill="1" applyBorder="1" applyAlignment="1">
      <alignment vertical="center"/>
    </xf>
    <xf numFmtId="0" fontId="40" fillId="2" borderId="12" xfId="1" applyFont="1" applyFill="1" applyBorder="1" applyAlignment="1">
      <alignment horizontal="center"/>
    </xf>
    <xf numFmtId="0" fontId="37" fillId="2" borderId="51" xfId="1" applyFont="1" applyFill="1" applyBorder="1"/>
    <xf numFmtId="0" fontId="37" fillId="2" borderId="1" xfId="1" applyFont="1" applyFill="1" applyBorder="1"/>
    <xf numFmtId="0" fontId="40" fillId="2" borderId="13" xfId="1" applyFont="1" applyFill="1" applyBorder="1" applyAlignment="1">
      <alignment horizontal="center"/>
    </xf>
    <xf numFmtId="0" fontId="37" fillId="2" borderId="37" xfId="1" applyFont="1" applyFill="1" applyBorder="1"/>
    <xf numFmtId="0" fontId="37" fillId="2" borderId="50" xfId="1" applyFont="1" applyFill="1" applyBorder="1"/>
    <xf numFmtId="0" fontId="40" fillId="2" borderId="17" xfId="1" applyFont="1" applyFill="1" applyBorder="1" applyAlignment="1">
      <alignment horizontal="center"/>
    </xf>
    <xf numFmtId="0" fontId="37" fillId="2" borderId="38" xfId="1" applyFont="1" applyFill="1" applyBorder="1"/>
    <xf numFmtId="0" fontId="37" fillId="6" borderId="50" xfId="1" applyFont="1" applyFill="1" applyBorder="1"/>
    <xf numFmtId="0" fontId="37" fillId="6" borderId="47" xfId="1" applyFont="1" applyFill="1" applyBorder="1"/>
    <xf numFmtId="0" fontId="82" fillId="2" borderId="61" xfId="1" applyFill="1" applyBorder="1" applyAlignment="1">
      <alignment vertical="center"/>
    </xf>
    <xf numFmtId="0" fontId="60" fillId="15" borderId="10" xfId="1" applyFont="1" applyFill="1" applyBorder="1" applyAlignment="1">
      <alignment horizontal="center"/>
    </xf>
    <xf numFmtId="0" fontId="82" fillId="15" borderId="10" xfId="1" applyFill="1" applyBorder="1" applyAlignment="1">
      <alignment horizontal="center" vertical="center"/>
    </xf>
    <xf numFmtId="0" fontId="67" fillId="15" borderId="10" xfId="1" applyFont="1" applyFill="1" applyBorder="1"/>
    <xf numFmtId="0" fontId="77" fillId="15" borderId="10" xfId="1" applyFont="1" applyFill="1" applyBorder="1"/>
    <xf numFmtId="0" fontId="77" fillId="15" borderId="10" xfId="1" applyFont="1" applyFill="1" applyBorder="1" applyAlignment="1">
      <alignment horizontal="center" vertical="center"/>
    </xf>
    <xf numFmtId="0" fontId="58" fillId="15" borderId="16" xfId="1" applyFont="1" applyFill="1" applyBorder="1"/>
    <xf numFmtId="0" fontId="37" fillId="0" borderId="38" xfId="1" applyFont="1" applyBorder="1"/>
    <xf numFmtId="0" fontId="101" fillId="0" borderId="21" xfId="0" applyFont="1" applyBorder="1" applyAlignment="1">
      <alignment horizontal="center" vertical="center" wrapText="1"/>
    </xf>
    <xf numFmtId="0" fontId="67" fillId="0" borderId="10" xfId="1" applyFont="1" applyBorder="1"/>
    <xf numFmtId="0" fontId="58" fillId="15" borderId="10" xfId="1" applyFont="1" applyFill="1" applyBorder="1"/>
    <xf numFmtId="0" fontId="37" fillId="0" borderId="47" xfId="1" applyFont="1" applyBorder="1"/>
    <xf numFmtId="0" fontId="67" fillId="15" borderId="17" xfId="1" applyFont="1" applyFill="1" applyBorder="1"/>
    <xf numFmtId="0" fontId="37" fillId="0" borderId="51" xfId="1" applyFont="1" applyBorder="1"/>
    <xf numFmtId="0" fontId="40" fillId="6" borderId="12" xfId="1" applyFont="1" applyFill="1" applyBorder="1" applyAlignment="1">
      <alignment horizontal="center"/>
    </xf>
    <xf numFmtId="0" fontId="37" fillId="6" borderId="51" xfId="1" applyFont="1" applyFill="1" applyBorder="1"/>
    <xf numFmtId="0" fontId="42" fillId="0" borderId="10" xfId="1" applyFont="1" applyBorder="1"/>
    <xf numFmtId="15" fontId="82" fillId="0" borderId="46" xfId="1" applyNumberFormat="1" applyBorder="1" applyAlignment="1">
      <alignment horizontal="center"/>
    </xf>
    <xf numFmtId="0" fontId="82" fillId="5" borderId="10" xfId="1" applyFill="1" applyBorder="1"/>
    <xf numFmtId="0" fontId="67" fillId="2" borderId="10" xfId="1" applyFont="1" applyFill="1" applyBorder="1"/>
    <xf numFmtId="0" fontId="37" fillId="0" borderId="37" xfId="1" applyFont="1" applyBorder="1"/>
    <xf numFmtId="0" fontId="37" fillId="0" borderId="50" xfId="1" applyFont="1" applyBorder="1"/>
    <xf numFmtId="0" fontId="40" fillId="2" borderId="2" xfId="1" applyFont="1" applyFill="1" applyBorder="1" applyAlignment="1">
      <alignment horizontal="center"/>
    </xf>
    <xf numFmtId="0" fontId="37" fillId="2" borderId="47" xfId="1" applyFont="1" applyFill="1" applyBorder="1"/>
    <xf numFmtId="0" fontId="101" fillId="0" borderId="39" xfId="0" applyFont="1" applyBorder="1" applyAlignment="1">
      <alignment horizontal="center" vertical="center" wrapText="1"/>
    </xf>
    <xf numFmtId="0" fontId="67" fillId="0" borderId="12" xfId="1" applyFont="1" applyBorder="1"/>
    <xf numFmtId="15" fontId="79" fillId="15" borderId="12" xfId="1" applyNumberFormat="1" applyFont="1" applyFill="1" applyBorder="1"/>
    <xf numFmtId="0" fontId="50" fillId="15" borderId="12" xfId="1" applyFont="1" applyFill="1" applyBorder="1"/>
    <xf numFmtId="0" fontId="79" fillId="15" borderId="12" xfId="1" applyFont="1" applyFill="1" applyBorder="1" applyAlignment="1">
      <alignment horizontal="center" vertical="center"/>
    </xf>
    <xf numFmtId="0" fontId="82" fillId="15" borderId="12" xfId="1" applyFill="1" applyBorder="1" applyAlignment="1">
      <alignment horizontal="center"/>
    </xf>
    <xf numFmtId="0" fontId="60" fillId="15" borderId="16" xfId="1" applyFont="1" applyFill="1" applyBorder="1"/>
    <xf numFmtId="0" fontId="60" fillId="15" borderId="28" xfId="1" applyFont="1" applyFill="1" applyBorder="1"/>
    <xf numFmtId="0" fontId="67" fillId="6" borderId="3" xfId="1" applyFont="1" applyFill="1" applyBorder="1"/>
    <xf numFmtId="15" fontId="79" fillId="15" borderId="31" xfId="1" applyNumberFormat="1" applyFont="1" applyFill="1" applyBorder="1"/>
    <xf numFmtId="15" fontId="82" fillId="6" borderId="2" xfId="1" applyNumberFormat="1" applyFill="1" applyBorder="1" applyAlignment="1">
      <alignment horizontal="center" vertical="center"/>
    </xf>
    <xf numFmtId="0" fontId="42" fillId="6" borderId="2" xfId="1" applyFont="1" applyFill="1" applyBorder="1" applyAlignment="1">
      <alignment horizontal="center" vertical="center"/>
    </xf>
    <xf numFmtId="4" fontId="82" fillId="6" borderId="2" xfId="1" applyNumberFormat="1" applyFill="1" applyBorder="1" applyAlignment="1">
      <alignment horizontal="center" vertical="center"/>
    </xf>
    <xf numFmtId="15" fontId="79" fillId="15" borderId="26" xfId="1" applyNumberFormat="1" applyFont="1" applyFill="1" applyBorder="1"/>
    <xf numFmtId="0" fontId="82" fillId="2" borderId="44" xfId="1" applyFill="1" applyBorder="1"/>
    <xf numFmtId="15" fontId="82" fillId="15" borderId="2" xfId="1" applyNumberFormat="1" applyFill="1" applyBorder="1" applyAlignment="1">
      <alignment horizontal="center"/>
    </xf>
    <xf numFmtId="0" fontId="60" fillId="15" borderId="2" xfId="1" applyFont="1" applyFill="1" applyBorder="1" applyAlignment="1">
      <alignment horizontal="center"/>
    </xf>
    <xf numFmtId="0" fontId="67" fillId="15" borderId="2" xfId="1" applyFont="1" applyFill="1" applyBorder="1"/>
    <xf numFmtId="0" fontId="37" fillId="0" borderId="49" xfId="1" applyFont="1" applyBorder="1"/>
    <xf numFmtId="0" fontId="37" fillId="0" borderId="17" xfId="1" applyFont="1" applyBorder="1" applyAlignment="1">
      <alignment horizontal="center"/>
    </xf>
    <xf numFmtId="0" fontId="37" fillId="0" borderId="1" xfId="1" applyFont="1" applyBorder="1" applyAlignment="1">
      <alignment horizontal="center"/>
    </xf>
    <xf numFmtId="0" fontId="37" fillId="2" borderId="17" xfId="1" applyFont="1" applyFill="1" applyBorder="1" applyAlignment="1">
      <alignment horizontal="center"/>
    </xf>
    <xf numFmtId="0" fontId="37" fillId="0" borderId="2" xfId="1" applyFont="1" applyBorder="1" applyAlignment="1">
      <alignment horizontal="center"/>
    </xf>
    <xf numFmtId="0" fontId="37" fillId="2" borderId="1" xfId="1" applyFont="1" applyFill="1" applyBorder="1" applyAlignment="1">
      <alignment horizontal="center"/>
    </xf>
    <xf numFmtId="0" fontId="37" fillId="0" borderId="13" xfId="1" applyFont="1" applyBorder="1" applyAlignment="1">
      <alignment horizontal="center"/>
    </xf>
    <xf numFmtId="0" fontId="37" fillId="6" borderId="13" xfId="1" applyFont="1" applyFill="1" applyBorder="1" applyAlignment="1">
      <alignment horizontal="center"/>
    </xf>
    <xf numFmtId="0" fontId="37" fillId="6" borderId="1" xfId="1" applyFont="1" applyFill="1" applyBorder="1" applyAlignment="1">
      <alignment horizontal="center"/>
    </xf>
    <xf numFmtId="0" fontId="37" fillId="6" borderId="17" xfId="1" applyFont="1" applyFill="1" applyBorder="1" applyAlignment="1">
      <alignment horizontal="center"/>
    </xf>
    <xf numFmtId="0" fontId="37" fillId="0" borderId="0" xfId="1" applyFont="1" applyAlignment="1">
      <alignment horizontal="left" vertical="center"/>
    </xf>
    <xf numFmtId="0" fontId="37" fillId="6" borderId="2" xfId="1" applyFont="1" applyFill="1" applyBorder="1" applyAlignment="1">
      <alignment horizontal="center"/>
    </xf>
    <xf numFmtId="0" fontId="37" fillId="2" borderId="13" xfId="1" applyFont="1" applyFill="1" applyBorder="1" applyAlignment="1">
      <alignment horizontal="center"/>
    </xf>
    <xf numFmtId="0" fontId="37" fillId="0" borderId="13" xfId="1" applyFont="1" applyBorder="1"/>
    <xf numFmtId="0" fontId="37" fillId="15" borderId="2" xfId="1" applyFont="1" applyFill="1" applyBorder="1"/>
    <xf numFmtId="0" fontId="37" fillId="0" borderId="28" xfId="1" applyFont="1" applyBorder="1" applyAlignment="1">
      <alignment horizontal="center"/>
    </xf>
    <xf numFmtId="0" fontId="37" fillId="0" borderId="12" xfId="1" applyFont="1" applyBorder="1" applyAlignment="1">
      <alignment horizontal="center"/>
    </xf>
    <xf numFmtId="0" fontId="37" fillId="2" borderId="12" xfId="1" applyFont="1" applyFill="1" applyBorder="1"/>
    <xf numFmtId="0" fontId="92" fillId="2" borderId="2" xfId="1" applyFont="1" applyFill="1" applyBorder="1" applyAlignment="1">
      <alignment vertical="center"/>
    </xf>
    <xf numFmtId="0" fontId="50" fillId="13" borderId="3" xfId="1" applyFont="1" applyFill="1" applyBorder="1"/>
    <xf numFmtId="15" fontId="82" fillId="2" borderId="13" xfId="1" applyNumberFormat="1" applyFill="1" applyBorder="1" applyAlignment="1">
      <alignment horizontal="center" vertical="center"/>
    </xf>
    <xf numFmtId="0" fontId="42" fillId="2" borderId="13" xfId="1" applyFont="1" applyFill="1" applyBorder="1" applyAlignment="1">
      <alignment horizontal="center" vertical="center"/>
    </xf>
    <xf numFmtId="4" fontId="82" fillId="2" borderId="13" xfId="1" applyNumberFormat="1" applyFill="1" applyBorder="1" applyAlignment="1">
      <alignment horizontal="center" vertical="center"/>
    </xf>
    <xf numFmtId="0" fontId="92" fillId="2" borderId="13" xfId="1" applyFont="1" applyFill="1" applyBorder="1" applyAlignment="1">
      <alignment vertical="center"/>
    </xf>
    <xf numFmtId="15" fontId="82" fillId="15" borderId="17" xfId="1" applyNumberFormat="1" applyFill="1" applyBorder="1" applyAlignment="1">
      <alignment horizontal="center" vertical="center"/>
    </xf>
    <xf numFmtId="0" fontId="42" fillId="15" borderId="17" xfId="1" applyFont="1" applyFill="1" applyBorder="1" applyAlignment="1">
      <alignment horizontal="center" vertical="center"/>
    </xf>
    <xf numFmtId="4" fontId="82" fillId="15" borderId="17" xfId="1" applyNumberFormat="1" applyFill="1" applyBorder="1" applyAlignment="1">
      <alignment horizontal="center" vertical="center"/>
    </xf>
    <xf numFmtId="0" fontId="92" fillId="15" borderId="17" xfId="1" applyFont="1" applyFill="1" applyBorder="1" applyAlignment="1">
      <alignment vertical="center"/>
    </xf>
    <xf numFmtId="0" fontId="96" fillId="0" borderId="10" xfId="0" applyFont="1" applyBorder="1" applyAlignment="1">
      <alignment vertical="center" wrapText="1"/>
    </xf>
    <xf numFmtId="0" fontId="96" fillId="0" borderId="20" xfId="0" applyFont="1" applyBorder="1" applyAlignment="1">
      <alignment horizontal="center" vertical="center" wrapText="1"/>
    </xf>
    <xf numFmtId="0" fontId="101" fillId="6" borderId="21" xfId="0" applyFont="1" applyFill="1" applyBorder="1" applyAlignment="1">
      <alignment horizontal="center" vertical="center"/>
    </xf>
    <xf numFmtId="15" fontId="79" fillId="15" borderId="41" xfId="1" applyNumberFormat="1" applyFont="1" applyFill="1" applyBorder="1"/>
    <xf numFmtId="0" fontId="69" fillId="0" borderId="6" xfId="1" applyFont="1" applyBorder="1" applyAlignment="1">
      <alignment vertical="center"/>
    </xf>
    <xf numFmtId="0" fontId="73" fillId="6" borderId="24" xfId="1" applyFont="1" applyFill="1" applyBorder="1"/>
    <xf numFmtId="0" fontId="66" fillId="15" borderId="17" xfId="1" applyFont="1" applyFill="1" applyBorder="1"/>
    <xf numFmtId="0" fontId="66" fillId="15" borderId="2" xfId="1" applyFont="1" applyFill="1" applyBorder="1"/>
    <xf numFmtId="0" fontId="37" fillId="0" borderId="3" xfId="1" applyFont="1" applyBorder="1" applyAlignment="1">
      <alignment horizontal="center"/>
    </xf>
    <xf numFmtId="0" fontId="101" fillId="0" borderId="39" xfId="0" applyFont="1" applyBorder="1" applyAlignment="1">
      <alignment horizontal="center" vertical="center"/>
    </xf>
    <xf numFmtId="0" fontId="49" fillId="15" borderId="12" xfId="1" applyFont="1" applyFill="1" applyBorder="1"/>
    <xf numFmtId="0" fontId="101" fillId="16" borderId="19" xfId="0" applyFont="1" applyFill="1" applyBorder="1" applyAlignment="1">
      <alignment horizontal="center" vertical="center" wrapText="1"/>
    </xf>
    <xf numFmtId="0" fontId="82" fillId="15" borderId="47" xfId="1" applyFill="1" applyBorder="1"/>
    <xf numFmtId="0" fontId="101" fillId="6" borderId="1" xfId="0" applyFont="1" applyFill="1" applyBorder="1" applyAlignment="1">
      <alignment horizontal="center" vertical="center"/>
    </xf>
    <xf numFmtId="0" fontId="73" fillId="6" borderId="1" xfId="1" applyFont="1" applyFill="1" applyBorder="1"/>
    <xf numFmtId="0" fontId="73" fillId="6" borderId="13" xfId="1" applyFont="1" applyFill="1" applyBorder="1"/>
    <xf numFmtId="0" fontId="82" fillId="15" borderId="49" xfId="1" applyFill="1" applyBorder="1"/>
    <xf numFmtId="0" fontId="102" fillId="2" borderId="17" xfId="0" applyFont="1" applyFill="1" applyBorder="1" applyAlignment="1">
      <alignment horizontal="center" vertical="center"/>
    </xf>
    <xf numFmtId="0" fontId="50" fillId="15" borderId="3" xfId="1" applyFont="1" applyFill="1" applyBorder="1" applyAlignment="1">
      <alignment horizontal="center"/>
    </xf>
    <xf numFmtId="0" fontId="50" fillId="15" borderId="2" xfId="1" applyFont="1" applyFill="1" applyBorder="1" applyAlignment="1">
      <alignment horizontal="center"/>
    </xf>
    <xf numFmtId="0" fontId="50" fillId="15" borderId="1" xfId="1" applyFont="1" applyFill="1" applyBorder="1" applyAlignment="1">
      <alignment horizontal="center"/>
    </xf>
    <xf numFmtId="0" fontId="81" fillId="15" borderId="1" xfId="1" applyFont="1" applyFill="1" applyBorder="1" applyAlignment="1">
      <alignment horizontal="center"/>
    </xf>
    <xf numFmtId="15" fontId="81" fillId="15" borderId="1" xfId="1" applyNumberFormat="1" applyFont="1" applyFill="1" applyBorder="1" applyAlignment="1">
      <alignment horizontal="center"/>
    </xf>
    <xf numFmtId="0" fontId="101" fillId="16" borderId="25" xfId="0" applyFont="1" applyFill="1" applyBorder="1" applyAlignment="1">
      <alignment horizontal="center" vertical="center" wrapText="1"/>
    </xf>
    <xf numFmtId="0" fontId="101" fillId="16" borderId="2" xfId="0" applyFont="1" applyFill="1" applyBorder="1" applyAlignment="1">
      <alignment horizontal="center" vertical="center" wrapText="1"/>
    </xf>
    <xf numFmtId="0" fontId="45" fillId="7" borderId="2" xfId="1" applyFont="1" applyFill="1" applyBorder="1"/>
    <xf numFmtId="0" fontId="73" fillId="6" borderId="25" xfId="1" applyFont="1" applyFill="1" applyBorder="1"/>
    <xf numFmtId="0" fontId="73" fillId="6" borderId="19" xfId="1" applyFont="1" applyFill="1" applyBorder="1"/>
    <xf numFmtId="0" fontId="36" fillId="6" borderId="37" xfId="1" applyFont="1" applyFill="1" applyBorder="1"/>
    <xf numFmtId="0" fontId="36" fillId="6" borderId="50" xfId="1" applyFont="1" applyFill="1" applyBorder="1"/>
    <xf numFmtId="0" fontId="36" fillId="0" borderId="50" xfId="1" applyFont="1" applyBorder="1"/>
    <xf numFmtId="0" fontId="101" fillId="0" borderId="21" xfId="0" applyFont="1" applyBorder="1" applyAlignment="1">
      <alignment horizontal="center" vertical="center"/>
    </xf>
    <xf numFmtId="0" fontId="36" fillId="0" borderId="37" xfId="1" applyFont="1" applyBorder="1"/>
    <xf numFmtId="0" fontId="36" fillId="0" borderId="38" xfId="1" applyFont="1" applyBorder="1"/>
    <xf numFmtId="0" fontId="36" fillId="0" borderId="66" xfId="1" applyFont="1" applyBorder="1"/>
    <xf numFmtId="0" fontId="36" fillId="0" borderId="51" xfId="1" applyFont="1" applyBorder="1"/>
    <xf numFmtId="0" fontId="36" fillId="2" borderId="38" xfId="1" applyFont="1" applyFill="1" applyBorder="1"/>
    <xf numFmtId="0" fontId="82" fillId="0" borderId="61" xfId="1" applyBorder="1" applyAlignment="1">
      <alignment vertical="center"/>
    </xf>
    <xf numFmtId="0" fontId="37" fillId="0" borderId="10" xfId="1" applyFont="1" applyBorder="1" applyAlignment="1">
      <alignment horizontal="center"/>
    </xf>
    <xf numFmtId="0" fontId="36" fillId="0" borderId="45" xfId="1" applyFont="1" applyBorder="1"/>
    <xf numFmtId="0" fontId="36" fillId="2" borderId="37" xfId="1" applyFont="1" applyFill="1" applyBorder="1"/>
    <xf numFmtId="0" fontId="36" fillId="0" borderId="47" xfId="1" applyFont="1" applyBorder="1"/>
    <xf numFmtId="0" fontId="66" fillId="2" borderId="28" xfId="1" applyFont="1" applyFill="1" applyBorder="1"/>
    <xf numFmtId="0" fontId="82" fillId="15" borderId="34" xfId="1" applyFill="1" applyBorder="1"/>
    <xf numFmtId="0" fontId="101" fillId="2" borderId="12" xfId="0" applyFont="1" applyFill="1" applyBorder="1" applyAlignment="1">
      <alignment horizontal="center" vertical="center"/>
    </xf>
    <xf numFmtId="0" fontId="101" fillId="2" borderId="16" xfId="0" applyFont="1" applyFill="1" applyBorder="1" applyAlignment="1">
      <alignment horizontal="center" vertical="center"/>
    </xf>
    <xf numFmtId="0" fontId="82" fillId="15" borderId="45" xfId="1" applyFill="1" applyBorder="1"/>
    <xf numFmtId="0" fontId="101" fillId="16" borderId="17" xfId="0" applyFont="1" applyFill="1" applyBorder="1" applyAlignment="1">
      <alignment horizontal="center" vertical="center" wrapText="1"/>
    </xf>
    <xf numFmtId="0" fontId="45" fillId="15" borderId="3" xfId="1" applyFont="1" applyFill="1" applyBorder="1" applyAlignment="1">
      <alignment horizontal="center"/>
    </xf>
    <xf numFmtId="0" fontId="73" fillId="15" borderId="3" xfId="0" applyFont="1" applyFill="1" applyBorder="1" applyAlignment="1">
      <alignment horizontal="center" vertical="center"/>
    </xf>
    <xf numFmtId="0" fontId="45" fillId="7" borderId="13" xfId="1" applyFont="1" applyFill="1" applyBorder="1"/>
    <xf numFmtId="0" fontId="73" fillId="6" borderId="17" xfId="1" applyFont="1" applyFill="1" applyBorder="1"/>
    <xf numFmtId="0" fontId="73" fillId="6" borderId="20" xfId="1" applyFont="1" applyFill="1" applyBorder="1"/>
    <xf numFmtId="0" fontId="101" fillId="6" borderId="12" xfId="0" applyFont="1" applyFill="1" applyBorder="1" applyAlignment="1">
      <alignment vertical="center"/>
    </xf>
    <xf numFmtId="0" fontId="73" fillId="6" borderId="2" xfId="1" applyFont="1" applyFill="1" applyBorder="1"/>
    <xf numFmtId="0" fontId="101" fillId="6" borderId="1" xfId="0" applyFont="1" applyFill="1" applyBorder="1" applyAlignment="1">
      <alignment vertical="center"/>
    </xf>
    <xf numFmtId="0" fontId="35" fillId="0" borderId="50" xfId="1" applyFont="1" applyBorder="1"/>
    <xf numFmtId="0" fontId="35" fillId="0" borderId="37" xfId="1" applyFont="1" applyBorder="1"/>
    <xf numFmtId="0" fontId="35" fillId="0" borderId="66" xfId="1" applyFont="1" applyBorder="1"/>
    <xf numFmtId="0" fontId="64" fillId="0" borderId="24" xfId="1" applyFont="1" applyBorder="1"/>
    <xf numFmtId="0" fontId="64" fillId="0" borderId="39" xfId="1" applyFont="1" applyBorder="1"/>
    <xf numFmtId="0" fontId="64" fillId="0" borderId="25" xfId="1" applyFont="1" applyBorder="1"/>
    <xf numFmtId="0" fontId="35" fillId="0" borderId="49" xfId="1" applyFont="1" applyBorder="1"/>
    <xf numFmtId="0" fontId="35" fillId="6" borderId="37" xfId="1" applyFont="1" applyFill="1" applyBorder="1"/>
    <xf numFmtId="0" fontId="101" fillId="2" borderId="36" xfId="0" applyFont="1" applyFill="1" applyBorder="1" applyAlignment="1">
      <alignment horizontal="center" vertical="center"/>
    </xf>
    <xf numFmtId="0" fontId="66" fillId="15" borderId="16" xfId="1" applyFont="1" applyFill="1" applyBorder="1"/>
    <xf numFmtId="0" fontId="35" fillId="0" borderId="38" xfId="1" applyFont="1" applyBorder="1"/>
    <xf numFmtId="0" fontId="35" fillId="0" borderId="47" xfId="1" applyFont="1" applyBorder="1"/>
    <xf numFmtId="0" fontId="35" fillId="0" borderId="51" xfId="1" applyFont="1" applyBorder="1"/>
    <xf numFmtId="0" fontId="44" fillId="0" borderId="13" xfId="1" applyFont="1" applyBorder="1" applyAlignment="1">
      <alignment horizontal="center"/>
    </xf>
    <xf numFmtId="0" fontId="35" fillId="2" borderId="37" xfId="1" applyFont="1" applyFill="1" applyBorder="1"/>
    <xf numFmtId="0" fontId="73" fillId="15" borderId="20" xfId="1" applyFont="1" applyFill="1" applyBorder="1"/>
    <xf numFmtId="0" fontId="92" fillId="6" borderId="48" xfId="1" applyFont="1" applyFill="1" applyBorder="1" applyAlignment="1">
      <alignment vertical="center"/>
    </xf>
    <xf numFmtId="0" fontId="101" fillId="0" borderId="36" xfId="0" applyFont="1" applyBorder="1" applyAlignment="1">
      <alignment horizontal="center" vertical="center"/>
    </xf>
    <xf numFmtId="0" fontId="37" fillId="2" borderId="28" xfId="1" applyFont="1" applyFill="1" applyBorder="1" applyAlignment="1">
      <alignment horizontal="center"/>
    </xf>
    <xf numFmtId="0" fontId="35" fillId="2" borderId="66" xfId="1" applyFont="1" applyFill="1" applyBorder="1"/>
    <xf numFmtId="0" fontId="101" fillId="2" borderId="39" xfId="0" applyFont="1" applyFill="1" applyBorder="1" applyAlignment="1">
      <alignment horizontal="center" vertical="center"/>
    </xf>
    <xf numFmtId="0" fontId="66" fillId="2" borderId="12" xfId="1" applyFont="1" applyFill="1" applyBorder="1"/>
    <xf numFmtId="0" fontId="42" fillId="15" borderId="1" xfId="1" applyFont="1" applyFill="1" applyBorder="1"/>
    <xf numFmtId="0" fontId="35" fillId="6" borderId="47" xfId="1" applyFont="1" applyFill="1" applyBorder="1"/>
    <xf numFmtId="0" fontId="42" fillId="0" borderId="13" xfId="1" applyFont="1" applyBorder="1"/>
    <xf numFmtId="0" fontId="42" fillId="15" borderId="2" xfId="1" applyFont="1" applyFill="1" applyBorder="1"/>
    <xf numFmtId="0" fontId="35" fillId="0" borderId="13" xfId="1" applyFont="1" applyBorder="1" applyAlignment="1">
      <alignment horizontal="center"/>
    </xf>
    <xf numFmtId="0" fontId="35" fillId="0" borderId="2" xfId="1" applyFont="1" applyBorder="1" applyAlignment="1">
      <alignment horizontal="center"/>
    </xf>
    <xf numFmtId="0" fontId="101" fillId="2" borderId="16" xfId="0" applyFont="1" applyFill="1" applyBorder="1" applyAlignment="1">
      <alignment horizontal="center" vertical="center" wrapText="1"/>
    </xf>
    <xf numFmtId="0" fontId="101" fillId="6" borderId="10" xfId="0" applyFont="1" applyFill="1" applyBorder="1" applyAlignment="1">
      <alignment horizontal="center" vertical="center" wrapText="1"/>
    </xf>
    <xf numFmtId="0" fontId="101" fillId="2" borderId="10" xfId="0" applyFont="1" applyFill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35" fillId="6" borderId="13" xfId="1" applyFont="1" applyFill="1" applyBorder="1" applyAlignment="1">
      <alignment horizontal="center"/>
    </xf>
    <xf numFmtId="0" fontId="35" fillId="6" borderId="17" xfId="1" applyFont="1" applyFill="1" applyBorder="1" applyAlignment="1">
      <alignment horizontal="center"/>
    </xf>
    <xf numFmtId="0" fontId="35" fillId="2" borderId="17" xfId="1" applyFont="1" applyFill="1" applyBorder="1" applyAlignment="1">
      <alignment horizontal="center"/>
    </xf>
    <xf numFmtId="0" fontId="35" fillId="0" borderId="17" xfId="1" applyFont="1" applyBorder="1" applyAlignment="1">
      <alignment horizontal="center"/>
    </xf>
    <xf numFmtId="0" fontId="35" fillId="6" borderId="2" xfId="1" applyFont="1" applyFill="1" applyBorder="1" applyAlignment="1">
      <alignment horizontal="center"/>
    </xf>
    <xf numFmtId="0" fontId="35" fillId="0" borderId="1" xfId="1" applyFont="1" applyBorder="1" applyAlignment="1">
      <alignment horizontal="center"/>
    </xf>
    <xf numFmtId="0" fontId="35" fillId="2" borderId="13" xfId="1" applyFont="1" applyFill="1" applyBorder="1" applyAlignment="1">
      <alignment horizontal="center"/>
    </xf>
    <xf numFmtId="0" fontId="34" fillId="0" borderId="38" xfId="1" applyFont="1" applyBorder="1"/>
    <xf numFmtId="0" fontId="34" fillId="0" borderId="47" xfId="1" applyFont="1" applyBorder="1"/>
    <xf numFmtId="0" fontId="34" fillId="0" borderId="1" xfId="1" applyFont="1" applyBorder="1"/>
    <xf numFmtId="0" fontId="34" fillId="0" borderId="37" xfId="1" applyFont="1" applyBorder="1"/>
    <xf numFmtId="0" fontId="34" fillId="2" borderId="38" xfId="1" applyFont="1" applyFill="1" applyBorder="1"/>
    <xf numFmtId="0" fontId="35" fillId="2" borderId="2" xfId="1" applyFont="1" applyFill="1" applyBorder="1" applyAlignment="1">
      <alignment horizontal="center"/>
    </xf>
    <xf numFmtId="0" fontId="34" fillId="2" borderId="47" xfId="1" applyFont="1" applyFill="1" applyBorder="1"/>
    <xf numFmtId="0" fontId="34" fillId="2" borderId="1" xfId="1" applyFont="1" applyFill="1" applyBorder="1"/>
    <xf numFmtId="0" fontId="34" fillId="2" borderId="37" xfId="1" applyFont="1" applyFill="1" applyBorder="1"/>
    <xf numFmtId="0" fontId="34" fillId="0" borderId="50" xfId="1" applyFont="1" applyBorder="1"/>
    <xf numFmtId="0" fontId="34" fillId="6" borderId="37" xfId="1" applyFont="1" applyFill="1" applyBorder="1"/>
    <xf numFmtId="0" fontId="34" fillId="6" borderId="38" xfId="1" applyFont="1" applyFill="1" applyBorder="1"/>
    <xf numFmtId="0" fontId="77" fillId="15" borderId="31" xfId="1" applyFont="1" applyFill="1" applyBorder="1"/>
    <xf numFmtId="0" fontId="35" fillId="0" borderId="28" xfId="1" applyFont="1" applyBorder="1" applyAlignment="1">
      <alignment horizontal="center"/>
    </xf>
    <xf numFmtId="0" fontId="34" fillId="0" borderId="66" xfId="1" applyFont="1" applyBorder="1"/>
    <xf numFmtId="0" fontId="35" fillId="2" borderId="28" xfId="1" applyFont="1" applyFill="1" applyBorder="1" applyAlignment="1">
      <alignment horizontal="center"/>
    </xf>
    <xf numFmtId="0" fontId="34" fillId="2" borderId="66" xfId="1" applyFont="1" applyFill="1" applyBorder="1"/>
    <xf numFmtId="0" fontId="65" fillId="0" borderId="10" xfId="1" applyFont="1" applyBorder="1"/>
    <xf numFmtId="0" fontId="65" fillId="15" borderId="10" xfId="1" applyFont="1" applyFill="1" applyBorder="1"/>
    <xf numFmtId="0" fontId="35" fillId="2" borderId="12" xfId="1" applyFont="1" applyFill="1" applyBorder="1" applyAlignment="1">
      <alignment horizontal="center"/>
    </xf>
    <xf numFmtId="0" fontId="34" fillId="2" borderId="51" xfId="1" applyFont="1" applyFill="1" applyBorder="1"/>
    <xf numFmtId="0" fontId="58" fillId="15" borderId="12" xfId="1" applyFont="1" applyFill="1" applyBorder="1"/>
    <xf numFmtId="15" fontId="82" fillId="0" borderId="2" xfId="1" applyNumberFormat="1" applyBorder="1" applyAlignment="1">
      <alignment horizontal="center" vertical="center"/>
    </xf>
    <xf numFmtId="0" fontId="42" fillId="0" borderId="2" xfId="1" applyFont="1" applyBorder="1" applyAlignment="1">
      <alignment horizontal="center" vertical="center"/>
    </xf>
    <xf numFmtId="4" fontId="82" fillId="0" borderId="2" xfId="1" applyNumberFormat="1" applyBorder="1" applyAlignment="1">
      <alignment horizontal="center" vertical="center"/>
    </xf>
    <xf numFmtId="0" fontId="77" fillId="15" borderId="26" xfId="1" applyFont="1" applyFill="1" applyBorder="1"/>
    <xf numFmtId="0" fontId="65" fillId="0" borderId="12" xfId="1" applyFont="1" applyBorder="1"/>
    <xf numFmtId="0" fontId="35" fillId="0" borderId="12" xfId="1" applyFont="1" applyBorder="1" applyAlignment="1">
      <alignment horizontal="center"/>
    </xf>
    <xf numFmtId="0" fontId="34" fillId="0" borderId="51" xfId="1" applyFont="1" applyBorder="1"/>
    <xf numFmtId="0" fontId="60" fillId="2" borderId="16" xfId="1" applyFont="1" applyFill="1" applyBorder="1" applyAlignment="1">
      <alignment horizontal="center"/>
    </xf>
    <xf numFmtId="0" fontId="82" fillId="2" borderId="16" xfId="1" applyFill="1" applyBorder="1" applyAlignment="1">
      <alignment horizontal="center" vertical="center"/>
    </xf>
    <xf numFmtId="0" fontId="35" fillId="0" borderId="16" xfId="1" applyFont="1" applyBorder="1" applyAlignment="1">
      <alignment horizontal="center"/>
    </xf>
    <xf numFmtId="0" fontId="34" fillId="0" borderId="52" xfId="1" applyFont="1" applyBorder="1"/>
    <xf numFmtId="0" fontId="35" fillId="0" borderId="10" xfId="1" applyFont="1" applyBorder="1" applyAlignment="1">
      <alignment horizontal="center"/>
    </xf>
    <xf numFmtId="0" fontId="34" fillId="0" borderId="45" xfId="1" applyFont="1" applyBorder="1"/>
    <xf numFmtId="0" fontId="35" fillId="0" borderId="3" xfId="1" applyFont="1" applyBorder="1" applyAlignment="1">
      <alignment horizontal="center"/>
    </xf>
    <xf numFmtId="0" fontId="34" fillId="0" borderId="49" xfId="1" applyFont="1" applyBorder="1"/>
    <xf numFmtId="0" fontId="101" fillId="2" borderId="28" xfId="0" applyFont="1" applyFill="1" applyBorder="1" applyAlignment="1">
      <alignment horizontal="center" vertical="center"/>
    </xf>
    <xf numFmtId="0" fontId="65" fillId="15" borderId="1" xfId="1" applyFont="1" applyFill="1" applyBorder="1"/>
    <xf numFmtId="4" fontId="82" fillId="6" borderId="10" xfId="1" applyNumberFormat="1" applyFill="1" applyBorder="1" applyAlignment="1">
      <alignment horizontal="center"/>
    </xf>
    <xf numFmtId="0" fontId="66" fillId="6" borderId="10" xfId="1" applyFont="1" applyFill="1" applyBorder="1"/>
    <xf numFmtId="0" fontId="35" fillId="6" borderId="1" xfId="1" applyFont="1" applyFill="1" applyBorder="1" applyAlignment="1">
      <alignment horizontal="center"/>
    </xf>
    <xf numFmtId="0" fontId="34" fillId="6" borderId="50" xfId="1" applyFont="1" applyFill="1" applyBorder="1"/>
    <xf numFmtId="0" fontId="34" fillId="6" borderId="47" xfId="1" applyFont="1" applyFill="1" applyBorder="1"/>
    <xf numFmtId="0" fontId="34" fillId="6" borderId="1" xfId="1" applyFont="1" applyFill="1" applyBorder="1"/>
    <xf numFmtId="0" fontId="65" fillId="15" borderId="2" xfId="1" applyFont="1" applyFill="1" applyBorder="1"/>
    <xf numFmtId="0" fontId="79" fillId="15" borderId="13" xfId="1" applyFont="1" applyFill="1" applyBorder="1" applyAlignment="1">
      <alignment horizontal="center"/>
    </xf>
    <xf numFmtId="15" fontId="82" fillId="2" borderId="12" xfId="1" applyNumberFormat="1" applyFill="1" applyBorder="1" applyAlignment="1">
      <alignment horizontal="center" vertical="center"/>
    </xf>
    <xf numFmtId="0" fontId="42" fillId="2" borderId="12" xfId="1" applyFont="1" applyFill="1" applyBorder="1" applyAlignment="1">
      <alignment horizontal="center" vertical="center"/>
    </xf>
    <xf numFmtId="4" fontId="82" fillId="2" borderId="12" xfId="1" applyNumberFormat="1" applyFill="1" applyBorder="1" applyAlignment="1">
      <alignment horizontal="center" vertical="center"/>
    </xf>
    <xf numFmtId="0" fontId="41" fillId="2" borderId="12" xfId="1" applyFont="1" applyFill="1" applyBorder="1"/>
    <xf numFmtId="0" fontId="40" fillId="6" borderId="17" xfId="1" applyFont="1" applyFill="1" applyBorder="1"/>
    <xf numFmtId="0" fontId="40" fillId="6" borderId="2" xfId="1" applyFont="1" applyFill="1" applyBorder="1"/>
    <xf numFmtId="0" fontId="101" fillId="6" borderId="39" xfId="0" applyFont="1" applyFill="1" applyBorder="1" applyAlignment="1">
      <alignment horizontal="center" vertical="center"/>
    </xf>
    <xf numFmtId="0" fontId="66" fillId="6" borderId="12" xfId="1" applyFont="1" applyFill="1" applyBorder="1"/>
    <xf numFmtId="0" fontId="45" fillId="6" borderId="12" xfId="1" applyFont="1" applyFill="1" applyBorder="1" applyAlignment="1">
      <alignment horizontal="center"/>
    </xf>
    <xf numFmtId="0" fontId="73" fillId="6" borderId="12" xfId="0" applyFont="1" applyFill="1" applyBorder="1" applyAlignment="1">
      <alignment horizontal="center" vertical="center"/>
    </xf>
    <xf numFmtId="0" fontId="73" fillId="6" borderId="39" xfId="1" applyFont="1" applyFill="1" applyBorder="1"/>
    <xf numFmtId="0" fontId="101" fillId="16" borderId="21" xfId="0" applyFont="1" applyFill="1" applyBorder="1" applyAlignment="1">
      <alignment horizontal="center" vertical="center" wrapText="1"/>
    </xf>
    <xf numFmtId="0" fontId="34" fillId="2" borderId="10" xfId="1" applyFont="1" applyFill="1" applyBorder="1"/>
    <xf numFmtId="0" fontId="34" fillId="2" borderId="7" xfId="1" applyFont="1" applyFill="1" applyBorder="1"/>
    <xf numFmtId="0" fontId="34" fillId="10" borderId="17" xfId="1" applyFont="1" applyFill="1" applyBorder="1"/>
    <xf numFmtId="0" fontId="34" fillId="6" borderId="3" xfId="1" applyFont="1" applyFill="1" applyBorder="1"/>
    <xf numFmtId="15" fontId="79" fillId="15" borderId="54" xfId="1" applyNumberFormat="1" applyFont="1" applyFill="1" applyBorder="1"/>
    <xf numFmtId="0" fontId="39" fillId="15" borderId="1" xfId="1" applyFont="1" applyFill="1" applyBorder="1"/>
    <xf numFmtId="0" fontId="39" fillId="2" borderId="13" xfId="1" applyFont="1" applyFill="1" applyBorder="1"/>
    <xf numFmtId="0" fontId="39" fillId="15" borderId="17" xfId="1" applyFont="1" applyFill="1" applyBorder="1"/>
    <xf numFmtId="0" fontId="34" fillId="0" borderId="13" xfId="1" applyFont="1" applyBorder="1"/>
    <xf numFmtId="0" fontId="34" fillId="15" borderId="2" xfId="1" applyFont="1" applyFill="1" applyBorder="1"/>
    <xf numFmtId="15" fontId="82" fillId="0" borderId="42" xfId="1" applyNumberFormat="1" applyBorder="1" applyAlignment="1">
      <alignment horizontal="center"/>
    </xf>
    <xf numFmtId="0" fontId="64" fillId="0" borderId="10" xfId="1" applyFont="1" applyBorder="1"/>
    <xf numFmtId="0" fontId="92" fillId="15" borderId="66" xfId="1" applyFont="1" applyFill="1" applyBorder="1"/>
    <xf numFmtId="0" fontId="92" fillId="15" borderId="51" xfId="1" applyFont="1" applyFill="1" applyBorder="1"/>
    <xf numFmtId="0" fontId="64" fillId="0" borderId="13" xfId="1" applyFont="1" applyBorder="1"/>
    <xf numFmtId="0" fontId="64" fillId="15" borderId="2" xfId="1" applyFont="1" applyFill="1" applyBorder="1"/>
    <xf numFmtId="0" fontId="34" fillId="6" borderId="2" xfId="1" applyFont="1" applyFill="1" applyBorder="1"/>
    <xf numFmtId="0" fontId="104" fillId="2" borderId="1" xfId="1" applyFont="1" applyFill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 wrapText="1"/>
    </xf>
    <xf numFmtId="0" fontId="102" fillId="2" borderId="2" xfId="0" applyFont="1" applyFill="1" applyBorder="1" applyAlignment="1">
      <alignment horizontal="center" vertical="center"/>
    </xf>
    <xf numFmtId="0" fontId="33" fillId="2" borderId="66" xfId="1" applyFont="1" applyFill="1" applyBorder="1"/>
    <xf numFmtId="15" fontId="33" fillId="2" borderId="17" xfId="1" applyNumberFormat="1" applyFont="1" applyFill="1" applyBorder="1" applyAlignment="1">
      <alignment horizontal="center"/>
    </xf>
    <xf numFmtId="0" fontId="35" fillId="2" borderId="10" xfId="1" applyFont="1" applyFill="1" applyBorder="1" applyAlignment="1">
      <alignment horizontal="center"/>
    </xf>
    <xf numFmtId="0" fontId="33" fillId="2" borderId="1" xfId="1" applyFont="1" applyFill="1" applyBorder="1"/>
    <xf numFmtId="0" fontId="33" fillId="2" borderId="38" xfId="1" applyFont="1" applyFill="1" applyBorder="1"/>
    <xf numFmtId="0" fontId="33" fillId="0" borderId="1" xfId="1" applyFont="1" applyBorder="1"/>
    <xf numFmtId="0" fontId="33" fillId="0" borderId="38" xfId="1" applyFont="1" applyBorder="1"/>
    <xf numFmtId="0" fontId="33" fillId="0" borderId="13" xfId="1" applyFont="1" applyBorder="1"/>
    <xf numFmtId="0" fontId="33" fillId="0" borderId="66" xfId="1" applyFont="1" applyBorder="1"/>
    <xf numFmtId="0" fontId="63" fillId="2" borderId="39" xfId="1" applyFont="1" applyFill="1" applyBorder="1"/>
    <xf numFmtId="0" fontId="33" fillId="0" borderId="51" xfId="1" applyFont="1" applyBorder="1"/>
    <xf numFmtId="0" fontId="33" fillId="0" borderId="45" xfId="1" applyFont="1" applyBorder="1"/>
    <xf numFmtId="0" fontId="33" fillId="2" borderId="45" xfId="1" applyFont="1" applyFill="1" applyBorder="1"/>
    <xf numFmtId="0" fontId="33" fillId="0" borderId="37" xfId="1" applyFont="1" applyBorder="1"/>
    <xf numFmtId="0" fontId="63" fillId="0" borderId="21" xfId="1" applyFont="1" applyBorder="1"/>
    <xf numFmtId="0" fontId="33" fillId="0" borderId="49" xfId="1" applyFont="1" applyBorder="1"/>
    <xf numFmtId="0" fontId="33" fillId="0" borderId="47" xfId="1" applyFont="1" applyBorder="1"/>
    <xf numFmtId="0" fontId="33" fillId="2" borderId="28" xfId="1" applyFont="1" applyFill="1" applyBorder="1" applyAlignment="1">
      <alignment horizontal="center"/>
    </xf>
    <xf numFmtId="0" fontId="33" fillId="0" borderId="28" xfId="1" applyFont="1" applyBorder="1" applyAlignment="1">
      <alignment horizontal="center"/>
    </xf>
    <xf numFmtId="0" fontId="33" fillId="0" borderId="16" xfId="1" applyFont="1" applyBorder="1" applyAlignment="1">
      <alignment horizontal="center"/>
    </xf>
    <xf numFmtId="0" fontId="33" fillId="0" borderId="52" xfId="1" applyFont="1" applyBorder="1"/>
    <xf numFmtId="0" fontId="33" fillId="0" borderId="1" xfId="1" applyFont="1" applyBorder="1" applyAlignment="1">
      <alignment horizontal="center"/>
    </xf>
    <xf numFmtId="0" fontId="33" fillId="0" borderId="13" xfId="1" applyFont="1" applyBorder="1" applyAlignment="1">
      <alignment horizontal="center"/>
    </xf>
    <xf numFmtId="0" fontId="33" fillId="0" borderId="17" xfId="1" applyFont="1" applyBorder="1" applyAlignment="1">
      <alignment horizontal="center"/>
    </xf>
    <xf numFmtId="0" fontId="33" fillId="0" borderId="10" xfId="1" applyFont="1" applyBorder="1" applyAlignment="1">
      <alignment horizontal="center"/>
    </xf>
    <xf numFmtId="0" fontId="33" fillId="2" borderId="17" xfId="1" applyFont="1" applyFill="1" applyBorder="1" applyAlignment="1">
      <alignment horizontal="center"/>
    </xf>
    <xf numFmtId="0" fontId="33" fillId="2" borderId="1" xfId="1" applyFont="1" applyFill="1" applyBorder="1" applyAlignment="1">
      <alignment horizontal="center"/>
    </xf>
    <xf numFmtId="0" fontId="33" fillId="2" borderId="13" xfId="1" applyFont="1" applyFill="1" applyBorder="1" applyAlignment="1">
      <alignment horizontal="center"/>
    </xf>
    <xf numFmtId="0" fontId="33" fillId="2" borderId="37" xfId="1" applyFont="1" applyFill="1" applyBorder="1"/>
    <xf numFmtId="0" fontId="33" fillId="6" borderId="13" xfId="1" applyFont="1" applyFill="1" applyBorder="1" applyAlignment="1">
      <alignment horizontal="center"/>
    </xf>
    <xf numFmtId="0" fontId="33" fillId="6" borderId="37" xfId="1" applyFont="1" applyFill="1" applyBorder="1"/>
    <xf numFmtId="0" fontId="33" fillId="6" borderId="17" xfId="1" applyFont="1" applyFill="1" applyBorder="1" applyAlignment="1">
      <alignment horizontal="center"/>
    </xf>
    <xf numFmtId="0" fontId="33" fillId="6" borderId="38" xfId="1" applyFont="1" applyFill="1" applyBorder="1"/>
    <xf numFmtId="0" fontId="33" fillId="0" borderId="12" xfId="1" applyFont="1" applyBorder="1" applyAlignment="1">
      <alignment horizontal="center"/>
    </xf>
    <xf numFmtId="0" fontId="33" fillId="2" borderId="12" xfId="1" applyFont="1" applyFill="1" applyBorder="1" applyAlignment="1">
      <alignment horizontal="center"/>
    </xf>
    <xf numFmtId="0" fontId="33" fillId="2" borderId="51" xfId="1" applyFont="1" applyFill="1" applyBorder="1"/>
    <xf numFmtId="15" fontId="82" fillId="2" borderId="28" xfId="1" applyNumberFormat="1" applyFill="1" applyBorder="1" applyAlignment="1">
      <alignment horizontal="center" vertical="center"/>
    </xf>
    <xf numFmtId="15" fontId="82" fillId="0" borderId="28" xfId="1" applyNumberFormat="1" applyBorder="1" applyAlignment="1">
      <alignment horizontal="center" vertical="center"/>
    </xf>
    <xf numFmtId="15" fontId="82" fillId="0" borderId="12" xfId="1" applyNumberFormat="1" applyBorder="1" applyAlignment="1">
      <alignment horizontal="center" vertical="center"/>
    </xf>
    <xf numFmtId="15" fontId="82" fillId="2" borderId="10" xfId="1" applyNumberFormat="1" applyFill="1" applyBorder="1" applyAlignment="1">
      <alignment horizontal="center" vertical="center"/>
    </xf>
    <xf numFmtId="15" fontId="82" fillId="0" borderId="13" xfId="1" applyNumberFormat="1" applyBorder="1" applyAlignment="1">
      <alignment horizontal="center" vertical="center"/>
    </xf>
    <xf numFmtId="15" fontId="82" fillId="0" borderId="10" xfId="1" applyNumberFormat="1" applyBorder="1" applyAlignment="1">
      <alignment horizontal="center" vertical="center"/>
    </xf>
    <xf numFmtId="15" fontId="82" fillId="0" borderId="3" xfId="1" applyNumberFormat="1" applyBorder="1" applyAlignment="1">
      <alignment horizontal="center" vertical="center"/>
    </xf>
    <xf numFmtId="15" fontId="82" fillId="6" borderId="13" xfId="1" applyNumberFormat="1" applyFill="1" applyBorder="1" applyAlignment="1">
      <alignment horizontal="center" vertical="center"/>
    </xf>
    <xf numFmtId="15" fontId="82" fillId="15" borderId="1" xfId="1" applyNumberFormat="1" applyFill="1" applyBorder="1" applyAlignment="1">
      <alignment horizontal="center" vertical="center"/>
    </xf>
    <xf numFmtId="0" fontId="50" fillId="15" borderId="1" xfId="1" applyFont="1" applyFill="1" applyBorder="1" applyAlignment="1">
      <alignment horizontal="center" vertical="center"/>
    </xf>
    <xf numFmtId="15" fontId="82" fillId="15" borderId="2" xfId="1" applyNumberFormat="1" applyFill="1" applyBorder="1" applyAlignment="1">
      <alignment horizontal="center" vertical="center"/>
    </xf>
    <xf numFmtId="15" fontId="82" fillId="15" borderId="13" xfId="1" applyNumberFormat="1" applyFill="1" applyBorder="1" applyAlignment="1">
      <alignment horizontal="center" vertical="center"/>
    </xf>
    <xf numFmtId="15" fontId="82" fillId="6" borderId="1" xfId="1" applyNumberFormat="1" applyFill="1" applyBorder="1" applyAlignment="1">
      <alignment horizontal="center" vertical="center"/>
    </xf>
    <xf numFmtId="15" fontId="82" fillId="15" borderId="16" xfId="1" applyNumberFormat="1" applyFill="1" applyBorder="1" applyAlignment="1">
      <alignment horizontal="center" vertical="center"/>
    </xf>
    <xf numFmtId="15" fontId="82" fillId="15" borderId="3" xfId="1" applyNumberFormat="1" applyFill="1" applyBorder="1" applyAlignment="1">
      <alignment horizontal="center" vertical="center"/>
    </xf>
    <xf numFmtId="15" fontId="82" fillId="0" borderId="1" xfId="1" applyNumberFormat="1" applyBorder="1" applyAlignment="1">
      <alignment horizontal="center" vertical="center"/>
    </xf>
    <xf numFmtId="0" fontId="81" fillId="15" borderId="1" xfId="1" applyFont="1" applyFill="1" applyBorder="1" applyAlignment="1">
      <alignment horizontal="center" vertical="center"/>
    </xf>
    <xf numFmtId="15" fontId="81" fillId="15" borderId="1" xfId="1" applyNumberFormat="1" applyFont="1" applyFill="1" applyBorder="1" applyAlignment="1">
      <alignment horizontal="center" vertical="center"/>
    </xf>
    <xf numFmtId="15" fontId="82" fillId="6" borderId="11" xfId="1" applyNumberFormat="1" applyFill="1" applyBorder="1" applyAlignment="1">
      <alignment horizontal="center" vertical="center"/>
    </xf>
    <xf numFmtId="15" fontId="82" fillId="6" borderId="55" xfId="1" applyNumberFormat="1" applyFill="1" applyBorder="1" applyAlignment="1">
      <alignment horizontal="center" vertical="center"/>
    </xf>
    <xf numFmtId="15" fontId="82" fillId="0" borderId="15" xfId="1" applyNumberFormat="1" applyBorder="1" applyAlignment="1">
      <alignment horizontal="center" vertical="center"/>
    </xf>
    <xf numFmtId="15" fontId="82" fillId="0" borderId="11" xfId="1" applyNumberFormat="1" applyBorder="1" applyAlignment="1">
      <alignment horizontal="center" vertical="center"/>
    </xf>
    <xf numFmtId="0" fontId="81" fillId="15" borderId="3" xfId="1" applyFont="1" applyFill="1" applyBorder="1" applyAlignment="1">
      <alignment horizontal="center" vertical="center"/>
    </xf>
    <xf numFmtId="0" fontId="44" fillId="15" borderId="1" xfId="1" applyFont="1" applyFill="1" applyBorder="1" applyAlignment="1">
      <alignment horizontal="center"/>
    </xf>
    <xf numFmtId="0" fontId="44" fillId="15" borderId="2" xfId="1" applyFont="1" applyFill="1" applyBorder="1" applyAlignment="1">
      <alignment horizontal="center"/>
    </xf>
    <xf numFmtId="0" fontId="49" fillId="15" borderId="13" xfId="1" applyFont="1" applyFill="1" applyBorder="1" applyAlignment="1">
      <alignment horizontal="center"/>
    </xf>
    <xf numFmtId="0" fontId="44" fillId="6" borderId="1" xfId="1" applyFont="1" applyFill="1" applyBorder="1" applyAlignment="1">
      <alignment horizontal="center"/>
    </xf>
    <xf numFmtId="0" fontId="44" fillId="6" borderId="17" xfId="1" applyFont="1" applyFill="1" applyBorder="1" applyAlignment="1">
      <alignment horizontal="center"/>
    </xf>
    <xf numFmtId="0" fontId="49" fillId="15" borderId="3" xfId="1" applyFont="1" applyFill="1" applyBorder="1" applyAlignment="1">
      <alignment horizontal="center"/>
    </xf>
    <xf numFmtId="0" fontId="49" fillId="15" borderId="1" xfId="1" applyFont="1" applyFill="1" applyBorder="1" applyAlignment="1">
      <alignment horizontal="center"/>
    </xf>
    <xf numFmtId="0" fontId="44" fillId="0" borderId="1" xfId="1" applyFont="1" applyBorder="1" applyAlignment="1">
      <alignment horizontal="center"/>
    </xf>
    <xf numFmtId="0" fontId="44" fillId="6" borderId="13" xfId="1" applyFont="1" applyFill="1" applyBorder="1" applyAlignment="1">
      <alignment horizontal="center"/>
    </xf>
    <xf numFmtId="0" fontId="44" fillId="0" borderId="17" xfId="1" applyFont="1" applyBorder="1" applyAlignment="1">
      <alignment horizontal="center"/>
    </xf>
    <xf numFmtId="0" fontId="44" fillId="15" borderId="3" xfId="1" applyFont="1" applyFill="1" applyBorder="1" applyAlignment="1">
      <alignment horizontal="center"/>
    </xf>
    <xf numFmtId="0" fontId="44" fillId="6" borderId="2" xfId="1" applyFont="1" applyFill="1" applyBorder="1" applyAlignment="1">
      <alignment horizontal="center"/>
    </xf>
    <xf numFmtId="0" fontId="81" fillId="15" borderId="3" xfId="1" applyFont="1" applyFill="1" applyBorder="1" applyAlignment="1">
      <alignment horizontal="center"/>
    </xf>
    <xf numFmtId="15" fontId="82" fillId="0" borderId="16" xfId="1" applyNumberFormat="1" applyBorder="1" applyAlignment="1">
      <alignment horizontal="center" vertical="center"/>
    </xf>
    <xf numFmtId="0" fontId="76" fillId="15" borderId="10" xfId="1" applyFont="1" applyFill="1" applyBorder="1"/>
    <xf numFmtId="0" fontId="60" fillId="15" borderId="10" xfId="1" applyFont="1" applyFill="1" applyBorder="1"/>
    <xf numFmtId="0" fontId="76" fillId="15" borderId="10" xfId="1" applyFont="1" applyFill="1" applyBorder="1" applyAlignment="1">
      <alignment horizontal="center" vertical="center"/>
    </xf>
    <xf numFmtId="0" fontId="33" fillId="15" borderId="1" xfId="1" applyFont="1" applyFill="1" applyBorder="1"/>
    <xf numFmtId="0" fontId="33" fillId="2" borderId="13" xfId="1" applyFont="1" applyFill="1" applyBorder="1"/>
    <xf numFmtId="0" fontId="33" fillId="15" borderId="17" xfId="1" applyFont="1" applyFill="1" applyBorder="1"/>
    <xf numFmtId="0" fontId="33" fillId="6" borderId="1" xfId="1" applyFont="1" applyFill="1" applyBorder="1" applyAlignment="1">
      <alignment horizontal="center"/>
    </xf>
    <xf numFmtId="0" fontId="43" fillId="0" borderId="2" xfId="1" applyFont="1" applyBorder="1"/>
    <xf numFmtId="0" fontId="69" fillId="0" borderId="3" xfId="1" applyFont="1" applyBorder="1"/>
    <xf numFmtId="0" fontId="96" fillId="0" borderId="17" xfId="0" applyFont="1" applyBorder="1" applyAlignment="1">
      <alignment horizontal="center" vertical="center" wrapText="1"/>
    </xf>
    <xf numFmtId="0" fontId="78" fillId="15" borderId="17" xfId="1" applyFont="1" applyFill="1" applyBorder="1" applyAlignment="1">
      <alignment horizontal="center"/>
    </xf>
    <xf numFmtId="0" fontId="69" fillId="15" borderId="17" xfId="1" applyFont="1" applyFill="1" applyBorder="1"/>
    <xf numFmtId="0" fontId="62" fillId="2" borderId="19" xfId="1" applyFont="1" applyFill="1" applyBorder="1"/>
    <xf numFmtId="0" fontId="62" fillId="0" borderId="20" xfId="1" applyFont="1" applyBorder="1"/>
    <xf numFmtId="0" fontId="101" fillId="2" borderId="28" xfId="0" applyFont="1" applyFill="1" applyBorder="1" applyAlignment="1">
      <alignment horizontal="center" vertical="center" wrapText="1"/>
    </xf>
    <xf numFmtId="15" fontId="92" fillId="15" borderId="28" xfId="1" applyNumberFormat="1" applyFont="1" applyFill="1" applyBorder="1"/>
    <xf numFmtId="15" fontId="82" fillId="15" borderId="13" xfId="1" applyNumberFormat="1" applyFill="1" applyBorder="1" applyAlignment="1">
      <alignment horizontal="center"/>
    </xf>
    <xf numFmtId="0" fontId="60" fillId="15" borderId="13" xfId="1" applyFont="1" applyFill="1" applyBorder="1" applyAlignment="1">
      <alignment horizontal="center"/>
    </xf>
    <xf numFmtId="0" fontId="33" fillId="0" borderId="50" xfId="1" applyFont="1" applyBorder="1"/>
    <xf numFmtId="0" fontId="96" fillId="0" borderId="3" xfId="0" applyFont="1" applyBorder="1" applyAlignment="1">
      <alignment horizontal="center" vertical="center"/>
    </xf>
    <xf numFmtId="0" fontId="96" fillId="0" borderId="2" xfId="0" applyFont="1" applyBorder="1" applyAlignment="1">
      <alignment horizontal="center" vertical="center"/>
    </xf>
    <xf numFmtId="0" fontId="96" fillId="0" borderId="10" xfId="0" applyFont="1" applyBorder="1" applyAlignment="1">
      <alignment horizontal="center" vertical="center"/>
    </xf>
    <xf numFmtId="0" fontId="57" fillId="2" borderId="34" xfId="1" applyFont="1" applyFill="1" applyBorder="1"/>
    <xf numFmtId="0" fontId="57" fillId="15" borderId="1" xfId="1" applyFont="1" applyFill="1" applyBorder="1"/>
    <xf numFmtId="0" fontId="57" fillId="2" borderId="13" xfId="1" applyFont="1" applyFill="1" applyBorder="1"/>
    <xf numFmtId="0" fontId="57" fillId="15" borderId="17" xfId="1" applyFont="1" applyFill="1" applyBorder="1"/>
    <xf numFmtId="0" fontId="57" fillId="15" borderId="2" xfId="1" applyFont="1" applyFill="1" applyBorder="1"/>
    <xf numFmtId="0" fontId="33" fillId="0" borderId="2" xfId="1" applyFont="1" applyBorder="1" applyAlignment="1">
      <alignment horizontal="center"/>
    </xf>
    <xf numFmtId="0" fontId="33" fillId="6" borderId="50" xfId="1" applyFont="1" applyFill="1" applyBorder="1"/>
    <xf numFmtId="0" fontId="92" fillId="0" borderId="2" xfId="1" applyFont="1" applyBorder="1"/>
    <xf numFmtId="15" fontId="82" fillId="2" borderId="1" xfId="1" applyNumberFormat="1" applyFill="1" applyBorder="1" applyAlignment="1">
      <alignment horizontal="center" vertical="center"/>
    </xf>
    <xf numFmtId="0" fontId="33" fillId="2" borderId="50" xfId="1" applyFont="1" applyFill="1" applyBorder="1"/>
    <xf numFmtId="0" fontId="56" fillId="0" borderId="10" xfId="1" applyFont="1" applyBorder="1"/>
    <xf numFmtId="0" fontId="75" fillId="15" borderId="10" xfId="1" applyFont="1" applyFill="1" applyBorder="1"/>
    <xf numFmtId="0" fontId="75" fillId="15" borderId="10" xfId="1" applyFont="1" applyFill="1" applyBorder="1" applyAlignment="1">
      <alignment horizontal="center" vertical="center"/>
    </xf>
    <xf numFmtId="0" fontId="56" fillId="2" borderId="28" xfId="1" applyFont="1" applyFill="1" applyBorder="1"/>
    <xf numFmtId="0" fontId="75" fillId="15" borderId="28" xfId="1" applyFont="1" applyFill="1" applyBorder="1"/>
    <xf numFmtId="0" fontId="75" fillId="15" borderId="28" xfId="1" applyFont="1" applyFill="1" applyBorder="1" applyAlignment="1">
      <alignment horizontal="center" vertical="center"/>
    </xf>
    <xf numFmtId="0" fontId="82" fillId="2" borderId="12" xfId="1" applyFill="1" applyBorder="1" applyAlignment="1">
      <alignment horizontal="center"/>
    </xf>
    <xf numFmtId="0" fontId="56" fillId="2" borderId="12" xfId="1" applyFont="1" applyFill="1" applyBorder="1"/>
    <xf numFmtId="0" fontId="75" fillId="15" borderId="12" xfId="1" applyFont="1" applyFill="1" applyBorder="1"/>
    <xf numFmtId="0" fontId="75" fillId="15" borderId="12" xfId="1" applyFont="1" applyFill="1" applyBorder="1" applyAlignment="1">
      <alignment horizontal="center" vertical="center"/>
    </xf>
    <xf numFmtId="0" fontId="56" fillId="2" borderId="10" xfId="1" applyFont="1" applyFill="1" applyBorder="1"/>
    <xf numFmtId="0" fontId="56" fillId="15" borderId="2" xfId="1" applyFont="1" applyFill="1" applyBorder="1"/>
    <xf numFmtId="0" fontId="73" fillId="15" borderId="2" xfId="1" applyFont="1" applyFill="1" applyBorder="1"/>
    <xf numFmtId="0" fontId="73" fillId="15" borderId="2" xfId="1" applyFont="1" applyFill="1" applyBorder="1" applyAlignment="1">
      <alignment horizontal="center" vertical="center"/>
    </xf>
    <xf numFmtId="0" fontId="73" fillId="15" borderId="3" xfId="1" applyFont="1" applyFill="1" applyBorder="1"/>
    <xf numFmtId="0" fontId="73" fillId="15" borderId="3" xfId="1" applyFont="1" applyFill="1" applyBorder="1" applyAlignment="1">
      <alignment horizontal="center" vertical="center"/>
    </xf>
    <xf numFmtId="0" fontId="73" fillId="15" borderId="13" xfId="1" applyFont="1" applyFill="1" applyBorder="1"/>
    <xf numFmtId="0" fontId="73" fillId="15" borderId="13" xfId="1" applyFont="1" applyFill="1" applyBorder="1" applyAlignment="1">
      <alignment horizontal="center" vertical="center"/>
    </xf>
    <xf numFmtId="0" fontId="73" fillId="15" borderId="17" xfId="1" applyFont="1" applyFill="1" applyBorder="1"/>
    <xf numFmtId="0" fontId="73" fillId="15" borderId="17" xfId="1" applyFont="1" applyFill="1" applyBorder="1" applyAlignment="1">
      <alignment horizontal="center" vertical="center"/>
    </xf>
    <xf numFmtId="0" fontId="33" fillId="2" borderId="2" xfId="1" applyFont="1" applyFill="1" applyBorder="1"/>
    <xf numFmtId="0" fontId="73" fillId="15" borderId="10" xfId="1" applyFont="1" applyFill="1" applyBorder="1"/>
    <xf numFmtId="0" fontId="73" fillId="15" borderId="10" xfId="1" applyFont="1" applyFill="1" applyBorder="1" applyAlignment="1">
      <alignment horizontal="center" vertical="center"/>
    </xf>
    <xf numFmtId="0" fontId="55" fillId="2" borderId="20" xfId="1" applyFont="1" applyFill="1" applyBorder="1"/>
    <xf numFmtId="0" fontId="45" fillId="7" borderId="19" xfId="1" applyFont="1" applyFill="1" applyBorder="1"/>
    <xf numFmtId="0" fontId="55" fillId="2" borderId="13" xfId="1" applyFont="1" applyFill="1" applyBorder="1"/>
    <xf numFmtId="0" fontId="55" fillId="15" borderId="17" xfId="1" applyFont="1" applyFill="1" applyBorder="1"/>
    <xf numFmtId="0" fontId="55" fillId="2" borderId="34" xfId="1" applyFont="1" applyFill="1" applyBorder="1"/>
    <xf numFmtId="15" fontId="92" fillId="15" borderId="34" xfId="1" applyNumberFormat="1" applyFont="1" applyFill="1" applyBorder="1"/>
    <xf numFmtId="0" fontId="55" fillId="2" borderId="21" xfId="1" applyFont="1" applyFill="1" applyBorder="1"/>
    <xf numFmtId="15" fontId="92" fillId="15" borderId="10" xfId="1" applyNumberFormat="1" applyFont="1" applyFill="1" applyBorder="1"/>
    <xf numFmtId="15" fontId="92" fillId="15" borderId="21" xfId="1" applyNumberFormat="1" applyFont="1" applyFill="1" applyBorder="1"/>
    <xf numFmtId="0" fontId="55" fillId="15" borderId="2" xfId="1" applyFont="1" applyFill="1" applyBorder="1"/>
    <xf numFmtId="0" fontId="33" fillId="2" borderId="17" xfId="1" applyFont="1" applyFill="1" applyBorder="1" applyAlignment="1">
      <alignment horizontal="center" vertical="center"/>
    </xf>
    <xf numFmtId="0" fontId="33" fillId="2" borderId="1" xfId="1" applyFont="1" applyFill="1" applyBorder="1" applyAlignment="1">
      <alignment horizontal="center" vertical="center"/>
    </xf>
    <xf numFmtId="0" fontId="102" fillId="0" borderId="21" xfId="0" applyFont="1" applyBorder="1" applyAlignment="1">
      <alignment horizontal="center" vertical="center" wrapText="1"/>
    </xf>
    <xf numFmtId="0" fontId="33" fillId="0" borderId="21" xfId="1" applyFont="1" applyBorder="1"/>
    <xf numFmtId="0" fontId="33" fillId="0" borderId="17" xfId="1" applyFont="1" applyBorder="1" applyAlignment="1">
      <alignment horizontal="center" vertical="center"/>
    </xf>
    <xf numFmtId="0" fontId="33" fillId="0" borderId="2" xfId="1" applyFont="1" applyBorder="1" applyAlignment="1">
      <alignment horizontal="center" vertical="center"/>
    </xf>
    <xf numFmtId="0" fontId="33" fillId="15" borderId="2" xfId="1" applyFont="1" applyFill="1" applyBorder="1"/>
    <xf numFmtId="0" fontId="33" fillId="2" borderId="2" xfId="1" applyFont="1" applyFill="1" applyBorder="1" applyAlignment="1">
      <alignment horizontal="center"/>
    </xf>
    <xf numFmtId="0" fontId="33" fillId="2" borderId="2" xfId="1" applyFont="1" applyFill="1" applyBorder="1" applyAlignment="1">
      <alignment horizontal="center" vertical="center"/>
    </xf>
    <xf numFmtId="0" fontId="33" fillId="2" borderId="47" xfId="1" applyFont="1" applyFill="1" applyBorder="1"/>
    <xf numFmtId="0" fontId="33" fillId="0" borderId="10" xfId="1" applyFont="1" applyBorder="1" applyAlignment="1">
      <alignment horizontal="center" vertical="center"/>
    </xf>
    <xf numFmtId="0" fontId="33" fillId="0" borderId="28" xfId="1" applyFont="1" applyBorder="1" applyAlignment="1">
      <alignment horizontal="center" vertical="center"/>
    </xf>
    <xf numFmtId="0" fontId="33" fillId="0" borderId="12" xfId="1" applyFont="1" applyBorder="1" applyAlignment="1">
      <alignment horizontal="center" vertical="center"/>
    </xf>
    <xf numFmtId="0" fontId="55" fillId="2" borderId="36" xfId="1" applyFont="1" applyFill="1" applyBorder="1"/>
    <xf numFmtId="15" fontId="92" fillId="15" borderId="16" xfId="1" applyNumberFormat="1" applyFont="1" applyFill="1" applyBorder="1"/>
    <xf numFmtId="15" fontId="92" fillId="15" borderId="36" xfId="1" applyNumberFormat="1" applyFont="1" applyFill="1" applyBorder="1"/>
    <xf numFmtId="0" fontId="33" fillId="0" borderId="16" xfId="1" applyFont="1" applyBorder="1" applyAlignment="1">
      <alignment horizontal="center" vertical="center"/>
    </xf>
    <xf numFmtId="0" fontId="33" fillId="0" borderId="1" xfId="1" applyFont="1" applyBorder="1" applyAlignment="1">
      <alignment horizontal="center" vertical="center"/>
    </xf>
    <xf numFmtId="0" fontId="33" fillId="0" borderId="13" xfId="1" applyFont="1" applyBorder="1" applyAlignment="1">
      <alignment horizontal="center" vertical="center"/>
    </xf>
    <xf numFmtId="0" fontId="55" fillId="0" borderId="21" xfId="1" applyFont="1" applyBorder="1"/>
    <xf numFmtId="0" fontId="55" fillId="15" borderId="19" xfId="1" applyFont="1" applyFill="1" applyBorder="1"/>
    <xf numFmtId="0" fontId="41" fillId="0" borderId="13" xfId="1" applyFont="1" applyBorder="1" applyAlignment="1">
      <alignment horizontal="center"/>
    </xf>
    <xf numFmtId="0" fontId="41" fillId="0" borderId="1" xfId="1" applyFont="1" applyBorder="1" applyAlignment="1">
      <alignment horizontal="center"/>
    </xf>
    <xf numFmtId="0" fontId="41" fillId="0" borderId="17" xfId="1" applyFont="1" applyBorder="1" applyAlignment="1">
      <alignment horizontal="center"/>
    </xf>
    <xf numFmtId="0" fontId="41" fillId="6" borderId="1" xfId="1" applyFont="1" applyFill="1" applyBorder="1" applyAlignment="1">
      <alignment horizontal="center"/>
    </xf>
    <xf numFmtId="0" fontId="41" fillId="6" borderId="2" xfId="1" applyFont="1" applyFill="1" applyBorder="1" applyAlignment="1">
      <alignment horizontal="center"/>
    </xf>
    <xf numFmtId="0" fontId="41" fillId="0" borderId="2" xfId="1" applyFont="1" applyBorder="1" applyAlignment="1">
      <alignment horizontal="center"/>
    </xf>
    <xf numFmtId="0" fontId="41" fillId="6" borderId="17" xfId="1" applyFont="1" applyFill="1" applyBorder="1" applyAlignment="1">
      <alignment horizontal="center"/>
    </xf>
    <xf numFmtId="0" fontId="49" fillId="15" borderId="2" xfId="1" applyFont="1" applyFill="1" applyBorder="1" applyAlignment="1">
      <alignment horizontal="center"/>
    </xf>
    <xf numFmtId="0" fontId="41" fillId="6" borderId="13" xfId="1" applyFont="1" applyFill="1" applyBorder="1" applyAlignment="1">
      <alignment horizontal="center"/>
    </xf>
    <xf numFmtId="0" fontId="44" fillId="15" borderId="13" xfId="1" applyFont="1" applyFill="1" applyBorder="1" applyAlignment="1">
      <alignment horizontal="center"/>
    </xf>
    <xf numFmtId="0" fontId="41" fillId="15" borderId="1" xfId="1" applyFont="1" applyFill="1" applyBorder="1" applyAlignment="1">
      <alignment horizontal="center"/>
    </xf>
    <xf numFmtId="0" fontId="41" fillId="15" borderId="3" xfId="1" applyFont="1" applyFill="1" applyBorder="1" applyAlignment="1">
      <alignment horizontal="center"/>
    </xf>
    <xf numFmtId="0" fontId="41" fillId="15" borderId="16" xfId="1" applyFont="1" applyFill="1" applyBorder="1" applyAlignment="1">
      <alignment horizontal="center"/>
    </xf>
    <xf numFmtId="0" fontId="55" fillId="6" borderId="1" xfId="1" applyFont="1" applyFill="1" applyBorder="1"/>
    <xf numFmtId="0" fontId="33" fillId="6" borderId="1" xfId="1" applyFont="1" applyFill="1" applyBorder="1" applyAlignment="1">
      <alignment horizontal="center" vertical="center"/>
    </xf>
    <xf numFmtId="0" fontId="41" fillId="0" borderId="10" xfId="1" applyFont="1" applyBorder="1" applyAlignment="1">
      <alignment horizontal="center"/>
    </xf>
    <xf numFmtId="0" fontId="41" fillId="0" borderId="45" xfId="1" applyFont="1" applyBorder="1"/>
    <xf numFmtId="0" fontId="79" fillId="15" borderId="1" xfId="1" applyFont="1" applyFill="1" applyBorder="1" applyAlignment="1">
      <alignment horizontal="center"/>
    </xf>
    <xf numFmtId="0" fontId="55" fillId="15" borderId="20" xfId="1" applyFont="1" applyFill="1" applyBorder="1"/>
    <xf numFmtId="0" fontId="55" fillId="0" borderId="39" xfId="1" applyFont="1" applyBorder="1"/>
    <xf numFmtId="15" fontId="92" fillId="15" borderId="12" xfId="1" applyNumberFormat="1" applyFont="1" applyFill="1" applyBorder="1"/>
    <xf numFmtId="15" fontId="92" fillId="15" borderId="39" xfId="1" applyNumberFormat="1" applyFont="1" applyFill="1" applyBorder="1"/>
    <xf numFmtId="0" fontId="55" fillId="15" borderId="13" xfId="1" applyFont="1" applyFill="1" applyBorder="1"/>
    <xf numFmtId="0" fontId="33" fillId="0" borderId="34" xfId="1" applyFont="1" applyBorder="1"/>
    <xf numFmtId="0" fontId="55" fillId="0" borderId="13" xfId="1" applyFont="1" applyBorder="1"/>
    <xf numFmtId="0" fontId="45" fillId="15" borderId="20" xfId="1" applyFont="1" applyFill="1" applyBorder="1"/>
    <xf numFmtId="0" fontId="55" fillId="6" borderId="2" xfId="1" applyFont="1" applyFill="1" applyBorder="1"/>
    <xf numFmtId="0" fontId="45" fillId="6" borderId="2" xfId="1" applyFont="1" applyFill="1" applyBorder="1"/>
    <xf numFmtId="0" fontId="55" fillId="2" borderId="39" xfId="1" applyFont="1" applyFill="1" applyBorder="1"/>
    <xf numFmtId="0" fontId="33" fillId="2" borderId="12" xfId="1" applyFont="1" applyFill="1" applyBorder="1" applyAlignment="1">
      <alignment horizontal="center" vertical="center"/>
    </xf>
    <xf numFmtId="0" fontId="92" fillId="15" borderId="16" xfId="1" applyFont="1" applyFill="1" applyBorder="1" applyAlignment="1">
      <alignment horizontal="center" vertical="center"/>
    </xf>
    <xf numFmtId="4" fontId="92" fillId="15" borderId="16" xfId="1" applyNumberFormat="1" applyFont="1" applyFill="1" applyBorder="1" applyAlignment="1">
      <alignment horizontal="center"/>
    </xf>
    <xf numFmtId="0" fontId="55" fillId="15" borderId="36" xfId="1" applyFont="1" applyFill="1" applyBorder="1"/>
    <xf numFmtId="0" fontId="101" fillId="0" borderId="12" xfId="0" applyFont="1" applyBorder="1" applyAlignment="1">
      <alignment horizontal="center" vertical="center" wrapText="1"/>
    </xf>
    <xf numFmtId="0" fontId="101" fillId="2" borderId="12" xfId="0" applyFont="1" applyFill="1" applyBorder="1" applyAlignment="1">
      <alignment horizontal="center" vertical="center" wrapText="1"/>
    </xf>
    <xf numFmtId="0" fontId="32" fillId="0" borderId="24" xfId="1" applyFont="1" applyBorder="1"/>
    <xf numFmtId="0" fontId="32" fillId="2" borderId="28" xfId="1" applyFont="1" applyFill="1" applyBorder="1" applyAlignment="1">
      <alignment horizontal="center"/>
    </xf>
    <xf numFmtId="0" fontId="33" fillId="2" borderId="28" xfId="1" applyFont="1" applyFill="1" applyBorder="1" applyAlignment="1">
      <alignment horizontal="center" vertical="center"/>
    </xf>
    <xf numFmtId="0" fontId="32" fillId="2" borderId="66" xfId="1" applyFont="1" applyFill="1" applyBorder="1"/>
    <xf numFmtId="0" fontId="54" fillId="2" borderId="34" xfId="1" applyFont="1" applyFill="1" applyBorder="1"/>
    <xf numFmtId="0" fontId="32" fillId="0" borderId="28" xfId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32" fillId="0" borderId="13" xfId="1" applyFont="1" applyBorder="1" applyAlignment="1">
      <alignment horizontal="center"/>
    </xf>
    <xf numFmtId="0" fontId="32" fillId="0" borderId="17" xfId="1" applyFont="1" applyBorder="1" applyAlignment="1">
      <alignment horizontal="center"/>
    </xf>
    <xf numFmtId="0" fontId="102" fillId="2" borderId="21" xfId="0" applyFont="1" applyFill="1" applyBorder="1" applyAlignment="1">
      <alignment horizontal="center" vertical="center" wrapText="1"/>
    </xf>
    <xf numFmtId="0" fontId="32" fillId="0" borderId="2" xfId="1" applyFont="1" applyBorder="1" applyAlignment="1">
      <alignment horizontal="center"/>
    </xf>
    <xf numFmtId="0" fontId="32" fillId="0" borderId="10" xfId="1" applyFont="1" applyBorder="1" applyAlignment="1">
      <alignment horizontal="center"/>
    </xf>
    <xf numFmtId="0" fontId="32" fillId="0" borderId="38" xfId="1" applyFont="1" applyBorder="1"/>
    <xf numFmtId="0" fontId="55" fillId="6" borderId="3" xfId="1" applyFont="1" applyFill="1" applyBorder="1"/>
    <xf numFmtId="0" fontId="33" fillId="0" borderId="3" xfId="1" applyFont="1" applyBorder="1" applyAlignment="1">
      <alignment horizontal="center"/>
    </xf>
    <xf numFmtId="0" fontId="33" fillId="0" borderId="3" xfId="1" applyFont="1" applyBorder="1" applyAlignment="1">
      <alignment horizontal="center" vertical="center"/>
    </xf>
    <xf numFmtId="0" fontId="55" fillId="2" borderId="3" xfId="1" applyFont="1" applyFill="1" applyBorder="1"/>
    <xf numFmtId="0" fontId="32" fillId="0" borderId="3" xfId="1" applyFont="1" applyBorder="1" applyAlignment="1">
      <alignment horizontal="center"/>
    </xf>
    <xf numFmtId="0" fontId="32" fillId="0" borderId="37" xfId="1" applyFont="1" applyBorder="1"/>
    <xf numFmtId="0" fontId="32" fillId="0" borderId="49" xfId="1" applyFont="1" applyBorder="1"/>
    <xf numFmtId="0" fontId="32" fillId="2" borderId="17" xfId="1" applyFont="1" applyFill="1" applyBorder="1" applyAlignment="1">
      <alignment horizontal="center"/>
    </xf>
    <xf numFmtId="0" fontId="32" fillId="2" borderId="38" xfId="1" applyFont="1" applyFill="1" applyBorder="1"/>
    <xf numFmtId="0" fontId="32" fillId="2" borderId="1" xfId="1" applyFont="1" applyFill="1" applyBorder="1" applyAlignment="1">
      <alignment horizontal="center"/>
    </xf>
    <xf numFmtId="0" fontId="32" fillId="2" borderId="50" xfId="1" applyFont="1" applyFill="1" applyBorder="1"/>
    <xf numFmtId="0" fontId="54" fillId="2" borderId="39" xfId="1" applyFont="1" applyFill="1" applyBorder="1"/>
    <xf numFmtId="0" fontId="32" fillId="0" borderId="12" xfId="1" applyFont="1" applyBorder="1" applyAlignment="1">
      <alignment horizontal="center"/>
    </xf>
    <xf numFmtId="0" fontId="32" fillId="0" borderId="51" xfId="1" applyFont="1" applyBorder="1"/>
    <xf numFmtId="0" fontId="54" fillId="15" borderId="1" xfId="1" applyFont="1" applyFill="1" applyBorder="1"/>
    <xf numFmtId="0" fontId="54" fillId="2" borderId="13" xfId="1" applyFont="1" applyFill="1" applyBorder="1"/>
    <xf numFmtId="0" fontId="32" fillId="0" borderId="50" xfId="1" applyFont="1" applyBorder="1"/>
    <xf numFmtId="0" fontId="54" fillId="15" borderId="17" xfId="1" applyFont="1" applyFill="1" applyBorder="1"/>
    <xf numFmtId="0" fontId="32" fillId="0" borderId="47" xfId="1" applyFont="1" applyBorder="1"/>
    <xf numFmtId="0" fontId="32" fillId="0" borderId="16" xfId="1" applyFont="1" applyBorder="1" applyAlignment="1">
      <alignment horizontal="center"/>
    </xf>
    <xf numFmtId="0" fontId="32" fillId="0" borderId="52" xfId="1" applyFont="1" applyBorder="1"/>
    <xf numFmtId="0" fontId="54" fillId="0" borderId="13" xfId="1" applyFont="1" applyBorder="1"/>
    <xf numFmtId="0" fontId="54" fillId="15" borderId="2" xfId="1" applyFont="1" applyFill="1" applyBorder="1"/>
    <xf numFmtId="0" fontId="32" fillId="0" borderId="45" xfId="1" applyFont="1" applyBorder="1"/>
    <xf numFmtId="0" fontId="32" fillId="15" borderId="1" xfId="1" applyFont="1" applyFill="1" applyBorder="1"/>
    <xf numFmtId="0" fontId="32" fillId="0" borderId="13" xfId="1" applyFont="1" applyBorder="1"/>
    <xf numFmtId="0" fontId="32" fillId="15" borderId="2" xfId="1" applyFont="1" applyFill="1" applyBorder="1"/>
    <xf numFmtId="0" fontId="54" fillId="0" borderId="3" xfId="1" applyFont="1" applyBorder="1"/>
    <xf numFmtId="0" fontId="41" fillId="0" borderId="3" xfId="1" applyFont="1" applyBorder="1" applyAlignment="1">
      <alignment horizontal="center"/>
    </xf>
    <xf numFmtId="0" fontId="41" fillId="0" borderId="49" xfId="1" applyFont="1" applyBorder="1"/>
    <xf numFmtId="0" fontId="102" fillId="6" borderId="17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73" fillId="0" borderId="3" xfId="0" applyFont="1" applyBorder="1" applyAlignment="1">
      <alignment horizontal="center" vertical="center"/>
    </xf>
    <xf numFmtId="0" fontId="32" fillId="6" borderId="13" xfId="1" applyFont="1" applyFill="1" applyBorder="1" applyAlignment="1">
      <alignment horizontal="center"/>
    </xf>
    <xf numFmtId="0" fontId="33" fillId="6" borderId="13" xfId="1" applyFont="1" applyFill="1" applyBorder="1" applyAlignment="1">
      <alignment horizontal="center" vertical="center"/>
    </xf>
    <xf numFmtId="0" fontId="31" fillId="6" borderId="37" xfId="1" applyFont="1" applyFill="1" applyBorder="1"/>
    <xf numFmtId="0" fontId="32" fillId="6" borderId="1" xfId="1" applyFont="1" applyFill="1" applyBorder="1" applyAlignment="1">
      <alignment horizontal="center"/>
    </xf>
    <xf numFmtId="0" fontId="31" fillId="6" borderId="50" xfId="1" applyFont="1" applyFill="1" applyBorder="1"/>
    <xf numFmtId="0" fontId="32" fillId="6" borderId="17" xfId="1" applyFont="1" applyFill="1" applyBorder="1" applyAlignment="1">
      <alignment horizontal="center"/>
    </xf>
    <xf numFmtId="0" fontId="33" fillId="6" borderId="17" xfId="1" applyFont="1" applyFill="1" applyBorder="1" applyAlignment="1">
      <alignment horizontal="center" vertical="center"/>
    </xf>
    <xf numFmtId="0" fontId="31" fillId="6" borderId="38" xfId="1" applyFont="1" applyFill="1" applyBorder="1"/>
    <xf numFmtId="0" fontId="31" fillId="0" borderId="38" xfId="1" applyFont="1" applyBorder="1"/>
    <xf numFmtId="0" fontId="92" fillId="0" borderId="10" xfId="1" applyFont="1" applyBorder="1" applyAlignment="1">
      <alignment vertical="center"/>
    </xf>
    <xf numFmtId="0" fontId="54" fillId="0" borderId="34" xfId="1" applyFont="1" applyBorder="1"/>
    <xf numFmtId="0" fontId="31" fillId="0" borderId="66" xfId="1" applyFont="1" applyBorder="1"/>
    <xf numFmtId="0" fontId="31" fillId="0" borderId="51" xfId="1" applyFont="1" applyBorder="1"/>
    <xf numFmtId="0" fontId="31" fillId="0" borderId="37" xfId="1" applyFont="1" applyBorder="1"/>
    <xf numFmtId="0" fontId="31" fillId="0" borderId="50" xfId="1" applyFont="1" applyBorder="1"/>
    <xf numFmtId="0" fontId="92" fillId="2" borderId="34" xfId="1" applyFont="1" applyFill="1" applyBorder="1"/>
    <xf numFmtId="0" fontId="41" fillId="15" borderId="2" xfId="1" applyFont="1" applyFill="1" applyBorder="1" applyAlignment="1">
      <alignment horizontal="center"/>
    </xf>
    <xf numFmtId="0" fontId="102" fillId="0" borderId="17" xfId="0" applyFont="1" applyBorder="1" applyAlignment="1">
      <alignment horizontal="center" vertical="center" wrapText="1"/>
    </xf>
    <xf numFmtId="0" fontId="56" fillId="0" borderId="17" xfId="1" applyFont="1" applyBorder="1"/>
    <xf numFmtId="15" fontId="82" fillId="6" borderId="28" xfId="1" applyNumberFormat="1" applyFill="1" applyBorder="1" applyAlignment="1">
      <alignment horizontal="center" vertical="center"/>
    </xf>
    <xf numFmtId="0" fontId="32" fillId="6" borderId="28" xfId="1" applyFont="1" applyFill="1" applyBorder="1" applyAlignment="1">
      <alignment horizontal="center"/>
    </xf>
    <xf numFmtId="0" fontId="82" fillId="6" borderId="28" xfId="1" applyFill="1" applyBorder="1" applyAlignment="1">
      <alignment horizontal="center" vertical="center"/>
    </xf>
    <xf numFmtId="0" fontId="31" fillId="6" borderId="66" xfId="1" applyFont="1" applyFill="1" applyBorder="1"/>
    <xf numFmtId="0" fontId="45" fillId="6" borderId="13" xfId="1" applyFont="1" applyFill="1" applyBorder="1"/>
    <xf numFmtId="0" fontId="45" fillId="6" borderId="17" xfId="1" applyFont="1" applyFill="1" applyBorder="1"/>
    <xf numFmtId="0" fontId="54" fillId="15" borderId="20" xfId="1" applyFont="1" applyFill="1" applyBorder="1"/>
    <xf numFmtId="0" fontId="54" fillId="0" borderId="1" xfId="1" applyFont="1" applyBorder="1"/>
    <xf numFmtId="0" fontId="45" fillId="7" borderId="24" xfId="1" applyFont="1" applyFill="1" applyBorder="1"/>
    <xf numFmtId="15" fontId="81" fillId="15" borderId="17" xfId="1" applyNumberFormat="1" applyFont="1" applyFill="1" applyBorder="1" applyAlignment="1">
      <alignment horizontal="center"/>
    </xf>
    <xf numFmtId="0" fontId="58" fillId="15" borderId="17" xfId="1" applyFont="1" applyFill="1" applyBorder="1" applyAlignment="1">
      <alignment horizontal="center"/>
    </xf>
    <xf numFmtId="0" fontId="58" fillId="15" borderId="38" xfId="1" applyFont="1" applyFill="1" applyBorder="1"/>
    <xf numFmtId="0" fontId="45" fillId="7" borderId="25" xfId="1" applyFont="1" applyFill="1" applyBorder="1"/>
    <xf numFmtId="0" fontId="44" fillId="15" borderId="17" xfId="1" applyFont="1" applyFill="1" applyBorder="1" applyAlignment="1">
      <alignment horizontal="center"/>
    </xf>
    <xf numFmtId="0" fontId="43" fillId="15" borderId="38" xfId="1" applyFont="1" applyFill="1" applyBorder="1"/>
    <xf numFmtId="0" fontId="81" fillId="15" borderId="13" xfId="1" applyFont="1" applyFill="1" applyBorder="1" applyAlignment="1">
      <alignment horizontal="center"/>
    </xf>
    <xf numFmtId="0" fontId="31" fillId="0" borderId="47" xfId="1" applyFont="1" applyBorder="1"/>
    <xf numFmtId="0" fontId="41" fillId="15" borderId="13" xfId="1" applyFont="1" applyFill="1" applyBorder="1" applyAlignment="1">
      <alignment horizontal="center"/>
    </xf>
    <xf numFmtId="0" fontId="43" fillId="15" borderId="47" xfId="1" applyFont="1" applyFill="1" applyBorder="1"/>
    <xf numFmtId="0" fontId="54" fillId="2" borderId="17" xfId="1" applyFont="1" applyFill="1" applyBorder="1"/>
    <xf numFmtId="0" fontId="41" fillId="15" borderId="17" xfId="1" applyFont="1" applyFill="1" applyBorder="1" applyAlignment="1">
      <alignment horizontal="center"/>
    </xf>
    <xf numFmtId="0" fontId="41" fillId="15" borderId="38" xfId="1" applyFont="1" applyFill="1" applyBorder="1"/>
    <xf numFmtId="0" fontId="54" fillId="6" borderId="1" xfId="1" applyFont="1" applyFill="1" applyBorder="1"/>
    <xf numFmtId="0" fontId="54" fillId="6" borderId="17" xfId="1" applyFont="1" applyFill="1" applyBorder="1"/>
    <xf numFmtId="0" fontId="92" fillId="2" borderId="39" xfId="1" applyFont="1" applyFill="1" applyBorder="1"/>
    <xf numFmtId="0" fontId="92" fillId="15" borderId="10" xfId="1" applyFont="1" applyFill="1" applyBorder="1" applyAlignment="1">
      <alignment horizontal="center" vertical="center"/>
    </xf>
    <xf numFmtId="4" fontId="92" fillId="15" borderId="10" xfId="1" applyNumberFormat="1" applyFont="1" applyFill="1" applyBorder="1" applyAlignment="1">
      <alignment horizontal="center"/>
    </xf>
    <xf numFmtId="0" fontId="32" fillId="2" borderId="13" xfId="1" applyFont="1" applyFill="1" applyBorder="1" applyAlignment="1">
      <alignment horizontal="center"/>
    </xf>
    <xf numFmtId="0" fontId="31" fillId="2" borderId="37" xfId="1" applyFont="1" applyFill="1" applyBorder="1"/>
    <xf numFmtId="0" fontId="49" fillId="15" borderId="17" xfId="1" applyFont="1" applyFill="1" applyBorder="1" applyAlignment="1">
      <alignment horizontal="center"/>
    </xf>
    <xf numFmtId="0" fontId="49" fillId="15" borderId="38" xfId="1" applyFont="1" applyFill="1" applyBorder="1"/>
    <xf numFmtId="0" fontId="32" fillId="6" borderId="2" xfId="1" applyFont="1" applyFill="1" applyBorder="1" applyAlignment="1">
      <alignment horizontal="center"/>
    </xf>
    <xf numFmtId="0" fontId="31" fillId="6" borderId="47" xfId="1" applyFont="1" applyFill="1" applyBorder="1"/>
    <xf numFmtId="0" fontId="92" fillId="2" borderId="3" xfId="1" applyFont="1" applyFill="1" applyBorder="1"/>
    <xf numFmtId="0" fontId="56" fillId="0" borderId="54" xfId="1" applyFont="1" applyBorder="1" applyAlignment="1">
      <alignment vertical="center"/>
    </xf>
    <xf numFmtId="0" fontId="102" fillId="6" borderId="2" xfId="0" applyFont="1" applyFill="1" applyBorder="1" applyAlignment="1">
      <alignment horizontal="center" vertical="center" wrapText="1"/>
    </xf>
    <xf numFmtId="0" fontId="54" fillId="6" borderId="13" xfId="1" applyFont="1" applyFill="1" applyBorder="1"/>
    <xf numFmtId="15" fontId="82" fillId="6" borderId="12" xfId="1" applyNumberFormat="1" applyFill="1" applyBorder="1" applyAlignment="1">
      <alignment horizontal="center" vertical="center"/>
    </xf>
    <xf numFmtId="0" fontId="32" fillId="6" borderId="12" xfId="1" applyFont="1" applyFill="1" applyBorder="1" applyAlignment="1">
      <alignment horizontal="center"/>
    </xf>
    <xf numFmtId="0" fontId="31" fillId="6" borderId="51" xfId="1" applyFont="1" applyFill="1" applyBorder="1"/>
    <xf numFmtId="0" fontId="54" fillId="6" borderId="2" xfId="1" applyFont="1" applyFill="1" applyBorder="1"/>
    <xf numFmtId="0" fontId="82" fillId="15" borderId="50" xfId="1" applyFill="1" applyBorder="1"/>
    <xf numFmtId="0" fontId="107" fillId="0" borderId="1" xfId="0" applyFont="1" applyBorder="1" applyAlignment="1">
      <alignment horizontal="center" vertical="center"/>
    </xf>
    <xf numFmtId="0" fontId="31" fillId="0" borderId="13" xfId="1" applyFont="1" applyBorder="1" applyAlignment="1">
      <alignment horizontal="center"/>
    </xf>
    <xf numFmtId="0" fontId="81" fillId="15" borderId="2" xfId="1" applyFont="1" applyFill="1" applyBorder="1" applyAlignment="1">
      <alignment horizontal="center"/>
    </xf>
    <xf numFmtId="0" fontId="31" fillId="0" borderId="1" xfId="1" applyFont="1" applyBorder="1" applyAlignment="1">
      <alignment horizontal="center"/>
    </xf>
    <xf numFmtId="0" fontId="31" fillId="0" borderId="17" xfId="1" applyFont="1" applyBorder="1" applyAlignment="1">
      <alignment horizontal="center"/>
    </xf>
    <xf numFmtId="0" fontId="31" fillId="6" borderId="17" xfId="1" applyFont="1" applyFill="1" applyBorder="1" applyAlignment="1">
      <alignment horizontal="center"/>
    </xf>
    <xf numFmtId="0" fontId="55" fillId="0" borderId="20" xfId="1" applyFont="1" applyBorder="1"/>
    <xf numFmtId="0" fontId="31" fillId="6" borderId="1" xfId="1" applyFont="1" applyFill="1" applyBorder="1" applyAlignment="1">
      <alignment horizontal="center"/>
    </xf>
    <xf numFmtId="0" fontId="31" fillId="0" borderId="2" xfId="1" applyFont="1" applyBorder="1" applyAlignment="1">
      <alignment horizontal="center"/>
    </xf>
    <xf numFmtId="0" fontId="101" fillId="0" borderId="36" xfId="0" applyFont="1" applyBorder="1" applyAlignment="1">
      <alignment horizontal="center" vertical="center" wrapText="1"/>
    </xf>
    <xf numFmtId="0" fontId="54" fillId="15" borderId="36" xfId="1" applyFont="1" applyFill="1" applyBorder="1"/>
    <xf numFmtId="0" fontId="31" fillId="0" borderId="28" xfId="1" applyFont="1" applyBorder="1" applyAlignment="1">
      <alignment horizontal="center"/>
    </xf>
    <xf numFmtId="0" fontId="79" fillId="15" borderId="3" xfId="1" applyFont="1" applyFill="1" applyBorder="1" applyAlignment="1">
      <alignment horizontal="center"/>
    </xf>
    <xf numFmtId="0" fontId="79" fillId="15" borderId="17" xfId="1" applyFont="1" applyFill="1" applyBorder="1" applyAlignment="1">
      <alignment horizontal="center"/>
    </xf>
    <xf numFmtId="0" fontId="79" fillId="15" borderId="2" xfId="1" applyFont="1" applyFill="1" applyBorder="1" applyAlignment="1">
      <alignment horizontal="center"/>
    </xf>
    <xf numFmtId="0" fontId="31" fillId="6" borderId="2" xfId="1" applyFont="1" applyFill="1" applyBorder="1" applyAlignment="1">
      <alignment horizontal="center"/>
    </xf>
    <xf numFmtId="0" fontId="31" fillId="6" borderId="13" xfId="1" applyFont="1" applyFill="1" applyBorder="1" applyAlignment="1">
      <alignment horizontal="center"/>
    </xf>
    <xf numFmtId="0" fontId="32" fillId="15" borderId="20" xfId="1" applyFont="1" applyFill="1" applyBorder="1"/>
    <xf numFmtId="0" fontId="92" fillId="6" borderId="15" xfId="1" applyFont="1" applyFill="1" applyBorder="1" applyAlignment="1">
      <alignment vertical="center"/>
    </xf>
    <xf numFmtId="0" fontId="101" fillId="6" borderId="21" xfId="0" applyFont="1" applyFill="1" applyBorder="1" applyAlignment="1">
      <alignment horizontal="center" vertical="center" wrapText="1"/>
    </xf>
    <xf numFmtId="0" fontId="73" fillId="0" borderId="10" xfId="0" applyFont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96" fillId="2" borderId="2" xfId="0" applyFont="1" applyFill="1" applyBorder="1" applyAlignment="1">
      <alignment horizontal="center" vertical="center" wrapText="1"/>
    </xf>
    <xf numFmtId="0" fontId="96" fillId="0" borderId="3" xfId="0" applyFont="1" applyBorder="1" applyAlignment="1">
      <alignment horizontal="center" vertical="center" wrapText="1"/>
    </xf>
    <xf numFmtId="0" fontId="31" fillId="2" borderId="1" xfId="1" applyFont="1" applyFill="1" applyBorder="1" applyAlignment="1">
      <alignment horizontal="center"/>
    </xf>
    <xf numFmtId="0" fontId="30" fillId="0" borderId="50" xfId="1" applyFont="1" applyBorder="1"/>
    <xf numFmtId="0" fontId="54" fillId="0" borderId="17" xfId="1" applyFont="1" applyBorder="1"/>
    <xf numFmtId="0" fontId="30" fillId="6" borderId="50" xfId="1" applyFont="1" applyFill="1" applyBorder="1"/>
    <xf numFmtId="0" fontId="30" fillId="6" borderId="38" xfId="1" applyFont="1" applyFill="1" applyBorder="1"/>
    <xf numFmtId="0" fontId="30" fillId="0" borderId="38" xfId="1" applyFont="1" applyBorder="1"/>
    <xf numFmtId="0" fontId="30" fillId="0" borderId="66" xfId="1" applyFont="1" applyBorder="1"/>
    <xf numFmtId="0" fontId="31" fillId="0" borderId="12" xfId="1" applyFont="1" applyBorder="1" applyAlignment="1">
      <alignment horizontal="center"/>
    </xf>
    <xf numFmtId="0" fontId="30" fillId="0" borderId="51" xfId="1" applyFont="1" applyBorder="1"/>
    <xf numFmtId="0" fontId="30" fillId="0" borderId="37" xfId="1" applyFont="1" applyBorder="1"/>
    <xf numFmtId="0" fontId="45" fillId="7" borderId="17" xfId="1" applyFont="1" applyFill="1" applyBorder="1"/>
    <xf numFmtId="0" fontId="92" fillId="6" borderId="3" xfId="1" applyFont="1" applyFill="1" applyBorder="1" applyAlignment="1">
      <alignment vertical="center"/>
    </xf>
    <xf numFmtId="0" fontId="30" fillId="0" borderId="47" xfId="1" applyFont="1" applyBorder="1"/>
    <xf numFmtId="0" fontId="30" fillId="6" borderId="37" xfId="1" applyFont="1" applyFill="1" applyBorder="1"/>
    <xf numFmtId="0" fontId="30" fillId="6" borderId="47" xfId="1" applyFont="1" applyFill="1" applyBorder="1"/>
    <xf numFmtId="0" fontId="69" fillId="0" borderId="20" xfId="1" applyFont="1" applyBorder="1"/>
    <xf numFmtId="0" fontId="92" fillId="2" borderId="21" xfId="1" applyFont="1" applyFill="1" applyBorder="1"/>
    <xf numFmtId="0" fontId="101" fillId="2" borderId="3" xfId="0" applyFont="1" applyFill="1" applyBorder="1" applyAlignment="1">
      <alignment horizontal="center" vertical="top"/>
    </xf>
    <xf numFmtId="0" fontId="49" fillId="2" borderId="3" xfId="1" applyFont="1" applyFill="1" applyBorder="1" applyAlignment="1">
      <alignment horizontal="center"/>
    </xf>
    <xf numFmtId="0" fontId="49" fillId="2" borderId="20" xfId="1" applyFont="1" applyFill="1" applyBorder="1"/>
    <xf numFmtId="0" fontId="101" fillId="0" borderId="28" xfId="0" applyFont="1" applyBorder="1" applyAlignment="1">
      <alignment horizontal="center" vertical="top"/>
    </xf>
    <xf numFmtId="0" fontId="49" fillId="0" borderId="28" xfId="1" applyFont="1" applyBorder="1" applyAlignment="1">
      <alignment horizontal="center"/>
    </xf>
    <xf numFmtId="0" fontId="30" fillId="0" borderId="34" xfId="1" applyFont="1" applyBorder="1"/>
    <xf numFmtId="0" fontId="101" fillId="2" borderId="10" xfId="0" applyFont="1" applyFill="1" applyBorder="1" applyAlignment="1">
      <alignment horizontal="center" vertical="top"/>
    </xf>
    <xf numFmtId="0" fontId="49" fillId="15" borderId="10" xfId="1" applyFont="1" applyFill="1" applyBorder="1" applyAlignment="1">
      <alignment horizontal="center"/>
    </xf>
    <xf numFmtId="0" fontId="49" fillId="15" borderId="21" xfId="1" applyFont="1" applyFill="1" applyBorder="1"/>
    <xf numFmtId="0" fontId="101" fillId="0" borderId="13" xfId="0" applyFont="1" applyBorder="1" applyAlignment="1">
      <alignment horizontal="center" vertical="top"/>
    </xf>
    <xf numFmtId="0" fontId="49" fillId="0" borderId="13" xfId="1" applyFont="1" applyBorder="1" applyAlignment="1">
      <alignment horizontal="center"/>
    </xf>
    <xf numFmtId="0" fontId="30" fillId="0" borderId="24" xfId="1" applyFont="1" applyBorder="1"/>
    <xf numFmtId="0" fontId="101" fillId="0" borderId="17" xfId="0" applyFont="1" applyBorder="1" applyAlignment="1">
      <alignment horizontal="center" vertical="top"/>
    </xf>
    <xf numFmtId="0" fontId="30" fillId="15" borderId="25" xfId="1" applyFont="1" applyFill="1" applyBorder="1"/>
    <xf numFmtId="0" fontId="101" fillId="2" borderId="13" xfId="0" applyFont="1" applyFill="1" applyBorder="1" applyAlignment="1">
      <alignment horizontal="center" vertical="top"/>
    </xf>
    <xf numFmtId="0" fontId="49" fillId="2" borderId="13" xfId="1" applyFont="1" applyFill="1" applyBorder="1" applyAlignment="1">
      <alignment horizontal="center"/>
    </xf>
    <xf numFmtId="0" fontId="101" fillId="0" borderId="17" xfId="0" applyFont="1" applyBorder="1" applyAlignment="1">
      <alignment vertical="center" wrapText="1"/>
    </xf>
    <xf numFmtId="0" fontId="68" fillId="15" borderId="17" xfId="1" applyFont="1" applyFill="1" applyBorder="1" applyAlignment="1">
      <alignment horizontal="center"/>
    </xf>
    <xf numFmtId="0" fontId="49" fillId="2" borderId="10" xfId="1" applyFont="1" applyFill="1" applyBorder="1" applyAlignment="1">
      <alignment horizontal="center"/>
    </xf>
    <xf numFmtId="0" fontId="49" fillId="2" borderId="21" xfId="1" applyFont="1" applyFill="1" applyBorder="1"/>
    <xf numFmtId="0" fontId="31" fillId="2" borderId="17" xfId="1" applyFont="1" applyFill="1" applyBorder="1" applyAlignment="1">
      <alignment horizontal="center"/>
    </xf>
    <xf numFmtId="0" fontId="75" fillId="2" borderId="19" xfId="1" applyFont="1" applyFill="1" applyBorder="1"/>
    <xf numFmtId="0" fontId="75" fillId="15" borderId="19" xfId="1" applyFont="1" applyFill="1" applyBorder="1"/>
    <xf numFmtId="0" fontId="75" fillId="15" borderId="19" xfId="1" applyFont="1" applyFill="1" applyBorder="1" applyAlignment="1">
      <alignment horizontal="center" vertical="center"/>
    </xf>
    <xf numFmtId="0" fontId="73" fillId="2" borderId="3" xfId="1" applyFont="1" applyFill="1" applyBorder="1" applyAlignment="1">
      <alignment horizontal="center" vertical="center"/>
    </xf>
    <xf numFmtId="0" fontId="75" fillId="2" borderId="24" xfId="1" applyFont="1" applyFill="1" applyBorder="1"/>
    <xf numFmtId="0" fontId="75" fillId="15" borderId="24" xfId="1" applyFont="1" applyFill="1" applyBorder="1"/>
    <xf numFmtId="0" fontId="75" fillId="9" borderId="24" xfId="1" applyFont="1" applyFill="1" applyBorder="1"/>
    <xf numFmtId="0" fontId="75" fillId="9" borderId="24" xfId="1" applyFont="1" applyFill="1" applyBorder="1" applyAlignment="1">
      <alignment horizontal="center" vertical="center"/>
    </xf>
    <xf numFmtId="0" fontId="75" fillId="15" borderId="25" xfId="1" applyFont="1" applyFill="1" applyBorder="1"/>
    <xf numFmtId="0" fontId="75" fillId="9" borderId="25" xfId="1" applyFont="1" applyFill="1" applyBorder="1"/>
    <xf numFmtId="0" fontId="75" fillId="9" borderId="25" xfId="1" applyFont="1" applyFill="1" applyBorder="1" applyAlignment="1">
      <alignment horizontal="center" vertical="center"/>
    </xf>
    <xf numFmtId="0" fontId="75" fillId="2" borderId="21" xfId="1" applyFont="1" applyFill="1" applyBorder="1"/>
    <xf numFmtId="0" fontId="30" fillId="2" borderId="1" xfId="1" applyFont="1" applyFill="1" applyBorder="1"/>
    <xf numFmtId="0" fontId="0" fillId="6" borderId="32" xfId="0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/>
    </xf>
    <xf numFmtId="0" fontId="75" fillId="9" borderId="1" xfId="1" applyFont="1" applyFill="1" applyBorder="1"/>
    <xf numFmtId="0" fontId="75" fillId="9" borderId="1" xfId="1" applyFont="1" applyFill="1" applyBorder="1" applyAlignment="1">
      <alignment horizontal="center" vertical="center"/>
    </xf>
    <xf numFmtId="0" fontId="75" fillId="2" borderId="13" xfId="1" applyFont="1" applyFill="1" applyBorder="1"/>
    <xf numFmtId="0" fontId="75" fillId="9" borderId="13" xfId="1" applyFont="1" applyFill="1" applyBorder="1"/>
    <xf numFmtId="0" fontId="75" fillId="9" borderId="13" xfId="1" applyFont="1" applyFill="1" applyBorder="1" applyAlignment="1">
      <alignment horizontal="center" vertical="center"/>
    </xf>
    <xf numFmtId="0" fontId="75" fillId="9" borderId="17" xfId="1" applyFont="1" applyFill="1" applyBorder="1"/>
    <xf numFmtId="0" fontId="75" fillId="9" borderId="17" xfId="1" applyFont="1" applyFill="1" applyBorder="1" applyAlignment="1">
      <alignment horizontal="center" vertical="center"/>
    </xf>
    <xf numFmtId="0" fontId="75" fillId="15" borderId="24" xfId="1" applyFont="1" applyFill="1" applyBorder="1" applyAlignment="1">
      <alignment horizontal="center" vertical="center"/>
    </xf>
    <xf numFmtId="0" fontId="73" fillId="15" borderId="16" xfId="1" applyFont="1" applyFill="1" applyBorder="1" applyAlignment="1">
      <alignment horizontal="center" vertical="center"/>
    </xf>
    <xf numFmtId="0" fontId="75" fillId="15" borderId="16" xfId="1" applyFont="1" applyFill="1" applyBorder="1"/>
    <xf numFmtId="0" fontId="75" fillId="15" borderId="36" xfId="1" applyFont="1" applyFill="1" applyBorder="1"/>
    <xf numFmtId="0" fontId="75" fillId="9" borderId="36" xfId="1" applyFont="1" applyFill="1" applyBorder="1"/>
    <xf numFmtId="0" fontId="75" fillId="9" borderId="36" xfId="1" applyFont="1" applyFill="1" applyBorder="1" applyAlignment="1">
      <alignment horizontal="center" vertical="center"/>
    </xf>
    <xf numFmtId="0" fontId="92" fillId="9" borderId="16" xfId="1" applyFont="1" applyFill="1" applyBorder="1"/>
    <xf numFmtId="0" fontId="75" fillId="0" borderId="13" xfId="1" applyFont="1" applyBorder="1"/>
    <xf numFmtId="0" fontId="77" fillId="9" borderId="1" xfId="1" applyFont="1" applyFill="1" applyBorder="1"/>
    <xf numFmtId="0" fontId="77" fillId="2" borderId="20" xfId="1" applyFont="1" applyFill="1" applyBorder="1"/>
    <xf numFmtId="0" fontId="92" fillId="6" borderId="21" xfId="1" applyFont="1" applyFill="1" applyBorder="1"/>
    <xf numFmtId="0" fontId="40" fillId="15" borderId="1" xfId="1" applyFont="1" applyFill="1" applyBorder="1" applyAlignment="1">
      <alignment horizontal="center"/>
    </xf>
    <xf numFmtId="0" fontId="37" fillId="15" borderId="1" xfId="1" applyFont="1" applyFill="1" applyBorder="1" applyAlignment="1">
      <alignment horizontal="center"/>
    </xf>
    <xf numFmtId="0" fontId="92" fillId="6" borderId="39" xfId="1" applyFont="1" applyFill="1" applyBorder="1"/>
    <xf numFmtId="0" fontId="82" fillId="15" borderId="25" xfId="1" applyFill="1" applyBorder="1"/>
    <xf numFmtId="0" fontId="92" fillId="7" borderId="19" xfId="1" applyFont="1" applyFill="1" applyBorder="1"/>
    <xf numFmtId="0" fontId="50" fillId="0" borderId="0" xfId="1" applyFont="1"/>
    <xf numFmtId="0" fontId="82" fillId="0" borderId="35" xfId="1" applyBorder="1"/>
    <xf numFmtId="0" fontId="38" fillId="15" borderId="1" xfId="1" applyFont="1" applyFill="1" applyBorder="1"/>
    <xf numFmtId="0" fontId="37" fillId="15" borderId="1" xfId="1" applyFont="1" applyFill="1" applyBorder="1"/>
    <xf numFmtId="0" fontId="81" fillId="15" borderId="2" xfId="1" applyFont="1" applyFill="1" applyBorder="1"/>
    <xf numFmtId="0" fontId="81" fillId="15" borderId="17" xfId="1" applyFont="1" applyFill="1" applyBorder="1"/>
    <xf numFmtId="15" fontId="79" fillId="7" borderId="7" xfId="1" applyNumberFormat="1" applyFont="1" applyFill="1" applyBorder="1"/>
    <xf numFmtId="15" fontId="79" fillId="6" borderId="10" xfId="1" applyNumberFormat="1" applyFont="1" applyFill="1" applyBorder="1"/>
    <xf numFmtId="0" fontId="58" fillId="6" borderId="10" xfId="1" applyFont="1" applyFill="1" applyBorder="1"/>
    <xf numFmtId="0" fontId="79" fillId="6" borderId="10" xfId="1" applyFont="1" applyFill="1" applyBorder="1" applyAlignment="1">
      <alignment horizontal="center" vertical="center"/>
    </xf>
    <xf numFmtId="0" fontId="82" fillId="6" borderId="10" xfId="1" applyFill="1" applyBorder="1" applyAlignment="1">
      <alignment horizontal="center"/>
    </xf>
    <xf numFmtId="0" fontId="75" fillId="15" borderId="25" xfId="1" applyFont="1" applyFill="1" applyBorder="1" applyAlignment="1">
      <alignment horizontal="center" vertical="center"/>
    </xf>
    <xf numFmtId="0" fontId="29" fillId="15" borderId="1" xfId="1" applyFont="1" applyFill="1" applyBorder="1"/>
    <xf numFmtId="0" fontId="50" fillId="6" borderId="3" xfId="1" applyFont="1" applyFill="1" applyBorder="1"/>
    <xf numFmtId="0" fontId="73" fillId="2" borderId="10" xfId="1" applyFont="1" applyFill="1" applyBorder="1" applyAlignment="1">
      <alignment horizontal="center" vertical="center"/>
    </xf>
    <xf numFmtId="0" fontId="75" fillId="15" borderId="21" xfId="1" applyFont="1" applyFill="1" applyBorder="1"/>
    <xf numFmtId="0" fontId="75" fillId="9" borderId="21" xfId="1" applyFont="1" applyFill="1" applyBorder="1"/>
    <xf numFmtId="0" fontId="75" fillId="9" borderId="21" xfId="1" applyFont="1" applyFill="1" applyBorder="1" applyAlignment="1">
      <alignment horizontal="center" vertical="center"/>
    </xf>
    <xf numFmtId="0" fontId="92" fillId="9" borderId="10" xfId="1" applyFont="1" applyFill="1" applyBorder="1"/>
    <xf numFmtId="0" fontId="75" fillId="15" borderId="21" xfId="1" applyFont="1" applyFill="1" applyBorder="1" applyAlignment="1">
      <alignment horizontal="center" vertical="center"/>
    </xf>
    <xf numFmtId="0" fontId="73" fillId="15" borderId="19" xfId="1" applyFont="1" applyFill="1" applyBorder="1"/>
    <xf numFmtId="0" fontId="73" fillId="9" borderId="19" xfId="1" applyFont="1" applyFill="1" applyBorder="1"/>
    <xf numFmtId="0" fontId="73" fillId="9" borderId="19" xfId="1" applyFont="1" applyFill="1" applyBorder="1" applyAlignment="1">
      <alignment horizontal="center" vertical="center"/>
    </xf>
    <xf numFmtId="0" fontId="73" fillId="9" borderId="20" xfId="1" applyFont="1" applyFill="1" applyBorder="1"/>
    <xf numFmtId="0" fontId="73" fillId="9" borderId="20" xfId="1" applyFont="1" applyFill="1" applyBorder="1" applyAlignment="1">
      <alignment horizontal="center" vertical="center"/>
    </xf>
    <xf numFmtId="0" fontId="73" fillId="2" borderId="13" xfId="0" applyFont="1" applyFill="1" applyBorder="1" applyAlignment="1">
      <alignment horizontal="center" vertical="center"/>
    </xf>
    <xf numFmtId="0" fontId="73" fillId="2" borderId="13" xfId="1" applyFont="1" applyFill="1" applyBorder="1"/>
    <xf numFmtId="0" fontId="73" fillId="9" borderId="13" xfId="1" applyFont="1" applyFill="1" applyBorder="1"/>
    <xf numFmtId="0" fontId="73" fillId="9" borderId="13" xfId="1" applyFont="1" applyFill="1" applyBorder="1" applyAlignment="1">
      <alignment horizontal="center" vertical="center"/>
    </xf>
    <xf numFmtId="0" fontId="73" fillId="9" borderId="17" xfId="1" applyFont="1" applyFill="1" applyBorder="1"/>
    <xf numFmtId="0" fontId="73" fillId="9" borderId="17" xfId="1" applyFont="1" applyFill="1" applyBorder="1" applyAlignment="1">
      <alignment horizontal="center" vertical="center"/>
    </xf>
    <xf numFmtId="0" fontId="73" fillId="15" borderId="21" xfId="1" applyFont="1" applyFill="1" applyBorder="1"/>
    <xf numFmtId="0" fontId="73" fillId="9" borderId="21" xfId="1" applyFont="1" applyFill="1" applyBorder="1"/>
    <xf numFmtId="0" fontId="73" fillId="9" borderId="21" xfId="1" applyFont="1" applyFill="1" applyBorder="1" applyAlignment="1">
      <alignment horizontal="center" vertical="center"/>
    </xf>
    <xf numFmtId="0" fontId="73" fillId="15" borderId="21" xfId="1" applyFont="1" applyFill="1" applyBorder="1" applyAlignment="1">
      <alignment horizontal="center" vertical="center"/>
    </xf>
    <xf numFmtId="0" fontId="73" fillId="0" borderId="13" xfId="0" applyFont="1" applyBorder="1" applyAlignment="1">
      <alignment horizontal="center" vertical="center"/>
    </xf>
    <xf numFmtId="0" fontId="31" fillId="15" borderId="1" xfId="1" applyFont="1" applyFill="1" applyBorder="1" applyAlignment="1">
      <alignment horizontal="center"/>
    </xf>
    <xf numFmtId="0" fontId="61" fillId="0" borderId="6" xfId="1" applyFont="1" applyBorder="1" applyAlignment="1">
      <alignment vertical="center"/>
    </xf>
    <xf numFmtId="0" fontId="61" fillId="0" borderId="40" xfId="1" applyFont="1" applyBorder="1" applyAlignment="1">
      <alignment vertical="center"/>
    </xf>
    <xf numFmtId="0" fontId="82" fillId="0" borderId="35" xfId="1" applyBorder="1" applyAlignment="1">
      <alignment vertical="center"/>
    </xf>
    <xf numFmtId="0" fontId="30" fillId="15" borderId="1" xfId="1" applyFont="1" applyFill="1" applyBorder="1"/>
    <xf numFmtId="0" fontId="96" fillId="6" borderId="13" xfId="0" applyFont="1" applyFill="1" applyBorder="1" applyAlignment="1">
      <alignment horizontal="center" vertical="center" wrapText="1"/>
    </xf>
    <xf numFmtId="0" fontId="96" fillId="2" borderId="20" xfId="0" applyFont="1" applyFill="1" applyBorder="1" applyAlignment="1">
      <alignment horizontal="center" vertical="center" wrapText="1"/>
    </xf>
    <xf numFmtId="0" fontId="96" fillId="6" borderId="24" xfId="0" applyFont="1" applyFill="1" applyBorder="1" applyAlignment="1">
      <alignment horizontal="center" vertical="center" wrapText="1"/>
    </xf>
    <xf numFmtId="0" fontId="96" fillId="2" borderId="21" xfId="0" applyFont="1" applyFill="1" applyBorder="1" applyAlignment="1">
      <alignment horizontal="center" vertical="center" wrapText="1"/>
    </xf>
    <xf numFmtId="0" fontId="96" fillId="2" borderId="13" xfId="0" applyFont="1" applyFill="1" applyBorder="1" applyAlignment="1">
      <alignment horizontal="center" vertical="center" wrapText="1"/>
    </xf>
    <xf numFmtId="0" fontId="96" fillId="2" borderId="17" xfId="0" applyFont="1" applyFill="1" applyBorder="1" applyAlignment="1">
      <alignment horizontal="center" vertical="center" wrapText="1"/>
    </xf>
    <xf numFmtId="0" fontId="96" fillId="2" borderId="24" xfId="0" applyFont="1" applyFill="1" applyBorder="1" applyAlignment="1">
      <alignment horizontal="center" vertical="center" wrapText="1"/>
    </xf>
    <xf numFmtId="0" fontId="96" fillId="0" borderId="13" xfId="0" applyFont="1" applyBorder="1" applyAlignment="1">
      <alignment horizontal="center" vertical="center" wrapText="1"/>
    </xf>
    <xf numFmtId="0" fontId="82" fillId="11" borderId="10" xfId="1" applyFill="1" applyBorder="1" applyAlignment="1">
      <alignment horizontal="center" vertical="center"/>
    </xf>
    <xf numFmtId="0" fontId="50" fillId="6" borderId="2" xfId="1" applyFont="1" applyFill="1" applyBorder="1"/>
    <xf numFmtId="0" fontId="96" fillId="0" borderId="21" xfId="0" applyFont="1" applyBorder="1" applyAlignment="1">
      <alignment horizontal="center" vertical="center" wrapText="1"/>
    </xf>
    <xf numFmtId="0" fontId="96" fillId="2" borderId="3" xfId="0" applyFont="1" applyFill="1" applyBorder="1" applyAlignment="1">
      <alignment horizontal="center" vertical="center" wrapText="1"/>
    </xf>
    <xf numFmtId="0" fontId="31" fillId="2" borderId="2" xfId="1" applyFont="1" applyFill="1" applyBorder="1" applyAlignment="1">
      <alignment horizontal="center"/>
    </xf>
    <xf numFmtId="0" fontId="96" fillId="0" borderId="24" xfId="0" applyFont="1" applyBorder="1" applyAlignment="1">
      <alignment horizontal="center" vertical="center" wrapText="1"/>
    </xf>
    <xf numFmtId="0" fontId="28" fillId="2" borderId="1" xfId="1" applyFont="1" applyFill="1" applyBorder="1" applyAlignment="1">
      <alignment horizontal="center"/>
    </xf>
    <xf numFmtId="0" fontId="28" fillId="2" borderId="17" xfId="1" applyFont="1" applyFill="1" applyBorder="1" applyAlignment="1">
      <alignment horizontal="center"/>
    </xf>
    <xf numFmtId="0" fontId="28" fillId="0" borderId="17" xfId="1" applyFont="1" applyBorder="1" applyAlignment="1">
      <alignment horizontal="center"/>
    </xf>
    <xf numFmtId="0" fontId="28" fillId="0" borderId="1" xfId="1" applyFont="1" applyBorder="1" applyAlignment="1">
      <alignment horizontal="center"/>
    </xf>
    <xf numFmtId="0" fontId="28" fillId="2" borderId="2" xfId="1" applyFont="1" applyFill="1" applyBorder="1" applyAlignment="1">
      <alignment horizontal="center"/>
    </xf>
    <xf numFmtId="0" fontId="96" fillId="0" borderId="2" xfId="0" applyFont="1" applyBorder="1" applyAlignment="1">
      <alignment horizontal="center" vertical="center" wrapText="1"/>
    </xf>
    <xf numFmtId="0" fontId="28" fillId="2" borderId="10" xfId="1" applyFont="1" applyFill="1" applyBorder="1" applyAlignment="1">
      <alignment horizontal="center"/>
    </xf>
    <xf numFmtId="0" fontId="27" fillId="2" borderId="17" xfId="1" applyFont="1" applyFill="1" applyBorder="1" applyAlignment="1">
      <alignment horizontal="center"/>
    </xf>
    <xf numFmtId="0" fontId="27" fillId="2" borderId="1" xfId="1" applyFont="1" applyFill="1" applyBorder="1" applyAlignment="1">
      <alignment horizontal="center"/>
    </xf>
    <xf numFmtId="0" fontId="27" fillId="2" borderId="2" xfId="1" applyFont="1" applyFill="1" applyBorder="1" applyAlignment="1">
      <alignment horizontal="center"/>
    </xf>
    <xf numFmtId="0" fontId="27" fillId="0" borderId="17" xfId="1" applyFont="1" applyBorder="1" applyAlignment="1">
      <alignment horizontal="center"/>
    </xf>
    <xf numFmtId="0" fontId="75" fillId="15" borderId="16" xfId="1" applyFont="1" applyFill="1" applyBorder="1" applyAlignment="1">
      <alignment horizontal="center" vertical="center"/>
    </xf>
    <xf numFmtId="0" fontId="28" fillId="0" borderId="2" xfId="1" applyFont="1" applyBorder="1" applyAlignment="1">
      <alignment horizontal="center"/>
    </xf>
    <xf numFmtId="0" fontId="101" fillId="0" borderId="12" xfId="0" applyFont="1" applyBorder="1" applyAlignment="1">
      <alignment horizontal="center" vertical="center"/>
    </xf>
    <xf numFmtId="0" fontId="73" fillId="15" borderId="41" xfId="1" applyFont="1" applyFill="1" applyBorder="1"/>
    <xf numFmtId="0" fontId="73" fillId="15" borderId="0" xfId="1" applyFont="1" applyFill="1"/>
    <xf numFmtId="0" fontId="73" fillId="0" borderId="3" xfId="1" applyFont="1" applyBorder="1"/>
    <xf numFmtId="0" fontId="29" fillId="6" borderId="17" xfId="1" applyFont="1" applyFill="1" applyBorder="1"/>
    <xf numFmtId="0" fontId="73" fillId="0" borderId="13" xfId="1" applyFont="1" applyBorder="1"/>
    <xf numFmtId="0" fontId="31" fillId="15" borderId="17" xfId="1" applyFont="1" applyFill="1" applyBorder="1" applyAlignment="1">
      <alignment horizontal="center"/>
    </xf>
    <xf numFmtId="0" fontId="30" fillId="2" borderId="17" xfId="1" applyFont="1" applyFill="1" applyBorder="1"/>
    <xf numFmtId="15" fontId="86" fillId="15" borderId="1" xfId="1" applyNumberFormat="1" applyFont="1" applyFill="1" applyBorder="1" applyAlignment="1">
      <alignment horizontal="center"/>
    </xf>
    <xf numFmtId="0" fontId="86" fillId="15" borderId="1" xfId="1" applyFont="1" applyFill="1" applyBorder="1" applyAlignment="1">
      <alignment horizontal="center"/>
    </xf>
    <xf numFmtId="0" fontId="86" fillId="15" borderId="1" xfId="1" applyFont="1" applyFill="1" applyBorder="1" applyAlignment="1">
      <alignment horizontal="center" vertical="center"/>
    </xf>
    <xf numFmtId="4" fontId="86" fillId="15" borderId="1" xfId="1" applyNumberFormat="1" applyFont="1" applyFill="1" applyBorder="1" applyAlignment="1">
      <alignment horizontal="center"/>
    </xf>
    <xf numFmtId="0" fontId="86" fillId="15" borderId="1" xfId="1" applyFont="1" applyFill="1" applyBorder="1"/>
    <xf numFmtId="15" fontId="86" fillId="15" borderId="2" xfId="1" applyNumberFormat="1" applyFont="1" applyFill="1" applyBorder="1" applyAlignment="1">
      <alignment horizontal="center"/>
    </xf>
    <xf numFmtId="0" fontId="86" fillId="15" borderId="2" xfId="1" applyFont="1" applyFill="1" applyBorder="1" applyAlignment="1">
      <alignment horizontal="center"/>
    </xf>
    <xf numFmtId="0" fontId="86" fillId="15" borderId="2" xfId="1" applyFont="1" applyFill="1" applyBorder="1" applyAlignment="1">
      <alignment horizontal="center" vertical="center"/>
    </xf>
    <xf numFmtId="4" fontId="86" fillId="15" borderId="2" xfId="1" applyNumberFormat="1" applyFont="1" applyFill="1" applyBorder="1" applyAlignment="1">
      <alignment horizontal="center"/>
    </xf>
    <xf numFmtId="0" fontId="86" fillId="15" borderId="2" xfId="1" applyFont="1" applyFill="1" applyBorder="1"/>
    <xf numFmtId="0" fontId="86" fillId="15" borderId="3" xfId="1" applyFont="1" applyFill="1" applyBorder="1"/>
    <xf numFmtId="0" fontId="60" fillId="2" borderId="13" xfId="1" applyFont="1" applyFill="1" applyBorder="1" applyAlignment="1">
      <alignment horizontal="center" vertical="center"/>
    </xf>
    <xf numFmtId="0" fontId="69" fillId="2" borderId="13" xfId="1" applyFont="1" applyFill="1" applyBorder="1" applyAlignment="1">
      <alignment vertical="center"/>
    </xf>
    <xf numFmtId="0" fontId="69" fillId="2" borderId="17" xfId="1" applyFont="1" applyFill="1" applyBorder="1" applyAlignment="1">
      <alignment vertical="center"/>
    </xf>
    <xf numFmtId="0" fontId="96" fillId="0" borderId="34" xfId="0" applyFont="1" applyBorder="1" applyAlignment="1">
      <alignment horizontal="center" vertical="center" wrapText="1"/>
    </xf>
    <xf numFmtId="0" fontId="82" fillId="15" borderId="66" xfId="1" applyFill="1" applyBorder="1"/>
    <xf numFmtId="0" fontId="29" fillId="15" borderId="38" xfId="1" applyFont="1" applyFill="1" applyBorder="1"/>
    <xf numFmtId="0" fontId="75" fillId="15" borderId="6" xfId="1" applyFont="1" applyFill="1" applyBorder="1"/>
    <xf numFmtId="0" fontId="92" fillId="2" borderId="20" xfId="1" applyFont="1" applyFill="1" applyBorder="1"/>
    <xf numFmtId="0" fontId="69" fillId="2" borderId="24" xfId="1" applyFont="1" applyFill="1" applyBorder="1" applyAlignment="1">
      <alignment vertical="center"/>
    </xf>
    <xf numFmtId="0" fontId="28" fillId="6" borderId="17" xfId="1" applyFont="1" applyFill="1" applyBorder="1" applyAlignment="1">
      <alignment horizontal="center"/>
    </xf>
    <xf numFmtId="0" fontId="73" fillId="15" borderId="16" xfId="1" applyFont="1" applyFill="1" applyBorder="1"/>
    <xf numFmtId="0" fontId="29" fillId="15" borderId="50" xfId="1" applyFont="1" applyFill="1" applyBorder="1"/>
    <xf numFmtId="0" fontId="25" fillId="2" borderId="2" xfId="1" applyFont="1" applyFill="1" applyBorder="1"/>
    <xf numFmtId="0" fontId="34" fillId="0" borderId="24" xfId="1" applyFont="1" applyBorder="1"/>
    <xf numFmtId="0" fontId="25" fillId="2" borderId="17" xfId="1" applyFont="1" applyFill="1" applyBorder="1"/>
    <xf numFmtId="0" fontId="73" fillId="15" borderId="31" xfId="1" applyFont="1" applyFill="1" applyBorder="1"/>
    <xf numFmtId="0" fontId="25" fillId="0" borderId="13" xfId="1" applyFont="1" applyBorder="1"/>
    <xf numFmtId="0" fontId="64" fillId="0" borderId="3" xfId="1" applyFont="1" applyBorder="1"/>
    <xf numFmtId="0" fontId="27" fillId="2" borderId="28" xfId="1" applyFont="1" applyFill="1" applyBorder="1" applyAlignment="1">
      <alignment horizontal="center"/>
    </xf>
    <xf numFmtId="0" fontId="28" fillId="2" borderId="28" xfId="1" applyFont="1" applyFill="1" applyBorder="1" applyAlignment="1">
      <alignment horizontal="center"/>
    </xf>
    <xf numFmtId="0" fontId="25" fillId="2" borderId="28" xfId="1" applyFont="1" applyFill="1" applyBorder="1"/>
    <xf numFmtId="0" fontId="92" fillId="15" borderId="28" xfId="1" applyFont="1" applyFill="1" applyBorder="1" applyAlignment="1">
      <alignment horizontal="center"/>
    </xf>
    <xf numFmtId="15" fontId="92" fillId="7" borderId="2" xfId="1" applyNumberFormat="1" applyFont="1" applyFill="1" applyBorder="1"/>
    <xf numFmtId="0" fontId="92" fillId="7" borderId="2" xfId="1" applyFont="1" applyFill="1" applyBorder="1" applyAlignment="1">
      <alignment horizontal="center" vertical="center"/>
    </xf>
    <xf numFmtId="0" fontId="92" fillId="7" borderId="2" xfId="1" applyFont="1" applyFill="1" applyBorder="1" applyAlignment="1">
      <alignment horizontal="center"/>
    </xf>
    <xf numFmtId="4" fontId="92" fillId="7" borderId="2" xfId="1" applyNumberFormat="1" applyFont="1" applyFill="1" applyBorder="1" applyAlignment="1">
      <alignment horizontal="center"/>
    </xf>
    <xf numFmtId="0" fontId="101" fillId="2" borderId="34" xfId="0" applyFont="1" applyFill="1" applyBorder="1" applyAlignment="1">
      <alignment horizontal="center" vertical="top"/>
    </xf>
    <xf numFmtId="15" fontId="82" fillId="15" borderId="28" xfId="1" applyNumberFormat="1" applyFill="1" applyBorder="1" applyAlignment="1">
      <alignment horizontal="center" vertical="center"/>
    </xf>
    <xf numFmtId="0" fontId="44" fillId="15" borderId="28" xfId="1" applyFont="1" applyFill="1" applyBorder="1" applyAlignment="1">
      <alignment horizontal="center"/>
    </xf>
    <xf numFmtId="0" fontId="44" fillId="15" borderId="66" xfId="1" applyFont="1" applyFill="1" applyBorder="1"/>
    <xf numFmtId="0" fontId="64" fillId="2" borderId="13" xfId="1" applyFont="1" applyFill="1" applyBorder="1"/>
    <xf numFmtId="0" fontId="101" fillId="2" borderId="17" xfId="0" applyFont="1" applyFill="1" applyBorder="1" applyAlignment="1">
      <alignment horizontal="center" vertical="top"/>
    </xf>
    <xf numFmtId="15" fontId="92" fillId="6" borderId="3" xfId="1" applyNumberFormat="1" applyFont="1" applyFill="1" applyBorder="1"/>
    <xf numFmtId="0" fontId="64" fillId="2" borderId="3" xfId="1" applyFont="1" applyFill="1" applyBorder="1"/>
    <xf numFmtId="0" fontId="44" fillId="15" borderId="38" xfId="1" applyFont="1" applyFill="1" applyBorder="1"/>
    <xf numFmtId="0" fontId="27" fillId="2" borderId="13" xfId="1" applyFont="1" applyFill="1" applyBorder="1" applyAlignment="1">
      <alignment horizontal="center"/>
    </xf>
    <xf numFmtId="0" fontId="28" fillId="2" borderId="13" xfId="1" applyFont="1" applyFill="1" applyBorder="1" applyAlignment="1">
      <alignment horizontal="center"/>
    </xf>
    <xf numFmtId="0" fontId="25" fillId="2" borderId="13" xfId="1" applyFont="1" applyFill="1" applyBorder="1"/>
    <xf numFmtId="0" fontId="101" fillId="0" borderId="16" xfId="0" applyFont="1" applyBorder="1" applyAlignment="1">
      <alignment horizontal="center" vertical="center"/>
    </xf>
    <xf numFmtId="0" fontId="63" fillId="0" borderId="39" xfId="1" applyFont="1" applyBorder="1"/>
    <xf numFmtId="0" fontId="63" fillId="2" borderId="36" xfId="1" applyFont="1" applyFill="1" applyBorder="1"/>
    <xf numFmtId="0" fontId="25" fillId="2" borderId="1" xfId="1" applyFont="1" applyFill="1" applyBorder="1"/>
    <xf numFmtId="0" fontId="35" fillId="15" borderId="1" xfId="1" applyFont="1" applyFill="1" applyBorder="1" applyAlignment="1">
      <alignment horizontal="center"/>
    </xf>
    <xf numFmtId="0" fontId="33" fillId="15" borderId="50" xfId="1" applyFont="1" applyFill="1" applyBorder="1"/>
    <xf numFmtId="0" fontId="35" fillId="15" borderId="17" xfId="1" applyFont="1" applyFill="1" applyBorder="1" applyAlignment="1">
      <alignment horizontal="center"/>
    </xf>
    <xf numFmtId="0" fontId="33" fillId="15" borderId="38" xfId="1" applyFont="1" applyFill="1" applyBorder="1"/>
    <xf numFmtId="0" fontId="43" fillId="15" borderId="52" xfId="1" applyFont="1" applyFill="1" applyBorder="1"/>
    <xf numFmtId="0" fontId="82" fillId="2" borderId="54" xfId="1" applyFill="1" applyBorder="1"/>
    <xf numFmtId="0" fontId="102" fillId="2" borderId="10" xfId="0" applyFont="1" applyFill="1" applyBorder="1" applyAlignment="1">
      <alignment horizontal="center" vertical="center"/>
    </xf>
    <xf numFmtId="0" fontId="82" fillId="15" borderId="21" xfId="1" applyFill="1" applyBorder="1"/>
    <xf numFmtId="0" fontId="82" fillId="15" borderId="12" xfId="1" applyFill="1" applyBorder="1" applyAlignment="1">
      <alignment horizontal="center" vertical="center"/>
    </xf>
    <xf numFmtId="0" fontId="82" fillId="15" borderId="12" xfId="1" applyFill="1" applyBorder="1"/>
    <xf numFmtId="0" fontId="82" fillId="15" borderId="51" xfId="1" applyFill="1" applyBorder="1"/>
    <xf numFmtId="0" fontId="102" fillId="2" borderId="16" xfId="0" applyFont="1" applyFill="1" applyBorder="1" applyAlignment="1">
      <alignment horizontal="center" vertical="center"/>
    </xf>
    <xf numFmtId="0" fontId="82" fillId="2" borderId="54" xfId="1" applyFill="1" applyBorder="1" applyAlignment="1">
      <alignment vertical="center"/>
    </xf>
    <xf numFmtId="0" fontId="28" fillId="2" borderId="12" xfId="1" applyFont="1" applyFill="1" applyBorder="1" applyAlignment="1">
      <alignment horizontal="center"/>
    </xf>
    <xf numFmtId="0" fontId="102" fillId="2" borderId="13" xfId="0" applyFont="1" applyFill="1" applyBorder="1" applyAlignment="1">
      <alignment horizontal="center" vertical="center"/>
    </xf>
    <xf numFmtId="0" fontId="24" fillId="2" borderId="17" xfId="1" applyFont="1" applyFill="1" applyBorder="1"/>
    <xf numFmtId="0" fontId="24" fillId="0" borderId="17" xfId="1" applyFont="1" applyBorder="1"/>
    <xf numFmtId="0" fontId="24" fillId="0" borderId="1" xfId="1" applyFont="1" applyBorder="1"/>
    <xf numFmtId="0" fontId="28" fillId="0" borderId="13" xfId="1" applyFont="1" applyBorder="1" applyAlignment="1">
      <alignment horizontal="center"/>
    </xf>
    <xf numFmtId="0" fontId="102" fillId="0" borderId="17" xfId="0" applyFont="1" applyBorder="1" applyAlignment="1">
      <alignment horizontal="center" vertical="center"/>
    </xf>
    <xf numFmtId="0" fontId="24" fillId="0" borderId="2" xfId="1" applyFont="1" applyBorder="1"/>
    <xf numFmtId="0" fontId="63" fillId="2" borderId="3" xfId="1" applyFont="1" applyFill="1" applyBorder="1"/>
    <xf numFmtId="0" fontId="24" fillId="2" borderId="17" xfId="1" applyFont="1" applyFill="1" applyBorder="1" applyAlignment="1">
      <alignment horizontal="center"/>
    </xf>
    <xf numFmtId="0" fontId="24" fillId="2" borderId="2" xfId="1" applyFont="1" applyFill="1" applyBorder="1"/>
    <xf numFmtId="0" fontId="24" fillId="2" borderId="1" xfId="1" applyFont="1" applyFill="1" applyBorder="1" applyAlignment="1">
      <alignment horizontal="center"/>
    </xf>
    <xf numFmtId="0" fontId="24" fillId="2" borderId="1" xfId="1" applyFont="1" applyFill="1" applyBorder="1"/>
    <xf numFmtId="0" fontId="24" fillId="0" borderId="17" xfId="1" applyFont="1" applyBorder="1" applyAlignment="1">
      <alignment horizontal="center"/>
    </xf>
    <xf numFmtId="15" fontId="82" fillId="2" borderId="16" xfId="1" applyNumberFormat="1" applyFill="1" applyBorder="1" applyAlignment="1">
      <alignment horizontal="center" vertical="center"/>
    </xf>
    <xf numFmtId="0" fontId="35" fillId="2" borderId="16" xfId="1" applyFont="1" applyFill="1" applyBorder="1" applyAlignment="1">
      <alignment horizontal="center"/>
    </xf>
    <xf numFmtId="0" fontId="33" fillId="2" borderId="52" xfId="1" applyFont="1" applyFill="1" applyBorder="1"/>
    <xf numFmtId="0" fontId="44" fillId="0" borderId="2" xfId="1" applyFont="1" applyBorder="1" applyAlignment="1">
      <alignment horizontal="center"/>
    </xf>
    <xf numFmtId="0" fontId="58" fillId="15" borderId="13" xfId="1" applyFont="1" applyFill="1" applyBorder="1" applyAlignment="1">
      <alignment horizontal="center"/>
    </xf>
    <xf numFmtId="15" fontId="81" fillId="15" borderId="17" xfId="1" applyNumberFormat="1" applyFont="1" applyFill="1" applyBorder="1" applyAlignment="1">
      <alignment horizontal="center" vertical="center"/>
    </xf>
    <xf numFmtId="0" fontId="92" fillId="2" borderId="44" xfId="1" applyFont="1" applyFill="1" applyBorder="1" applyAlignment="1">
      <alignment vertical="center"/>
    </xf>
    <xf numFmtId="0" fontId="24" fillId="0" borderId="2" xfId="1" applyFont="1" applyBorder="1" applyAlignment="1">
      <alignment horizontal="center"/>
    </xf>
    <xf numFmtId="0" fontId="92" fillId="0" borderId="57" xfId="1" applyFont="1" applyBorder="1"/>
    <xf numFmtId="0" fontId="63" fillId="0" borderId="36" xfId="1" applyFont="1" applyBorder="1"/>
    <xf numFmtId="0" fontId="24" fillId="2" borderId="2" xfId="1" applyFont="1" applyFill="1" applyBorder="1" applyAlignment="1">
      <alignment horizontal="center"/>
    </xf>
    <xf numFmtId="0" fontId="24" fillId="2" borderId="13" xfId="1" applyFont="1" applyFill="1" applyBorder="1" applyAlignment="1">
      <alignment horizontal="center"/>
    </xf>
    <xf numFmtId="0" fontId="24" fillId="2" borderId="13" xfId="1" applyFont="1" applyFill="1" applyBorder="1"/>
    <xf numFmtId="15" fontId="82" fillId="6" borderId="3" xfId="1" applyNumberFormat="1" applyFill="1" applyBorder="1" applyAlignment="1">
      <alignment horizontal="center" vertical="center"/>
    </xf>
    <xf numFmtId="0" fontId="33" fillId="2" borderId="10" xfId="1" applyFont="1" applyFill="1" applyBorder="1" applyAlignment="1">
      <alignment horizontal="center"/>
    </xf>
    <xf numFmtId="0" fontId="60" fillId="0" borderId="16" xfId="1" applyFont="1" applyBorder="1" applyAlignment="1">
      <alignment horizontal="center"/>
    </xf>
    <xf numFmtId="0" fontId="92" fillId="0" borderId="16" xfId="1" applyFont="1" applyBorder="1" applyAlignment="1">
      <alignment horizontal="center" vertical="center"/>
    </xf>
    <xf numFmtId="0" fontId="33" fillId="2" borderId="16" xfId="1" applyFont="1" applyFill="1" applyBorder="1" applyAlignment="1">
      <alignment horizontal="center"/>
    </xf>
    <xf numFmtId="0" fontId="43" fillId="0" borderId="24" xfId="1" applyFont="1" applyBorder="1"/>
    <xf numFmtId="0" fontId="43" fillId="2" borderId="13" xfId="1" applyFont="1" applyFill="1" applyBorder="1"/>
    <xf numFmtId="0" fontId="76" fillId="15" borderId="16" xfId="1" applyFont="1" applyFill="1" applyBorder="1"/>
    <xf numFmtId="0" fontId="76" fillId="15" borderId="16" xfId="1" applyFont="1" applyFill="1" applyBorder="1" applyAlignment="1">
      <alignment horizontal="center" vertical="center"/>
    </xf>
    <xf numFmtId="0" fontId="33" fillId="2" borderId="3" xfId="1" applyFont="1" applyFill="1" applyBorder="1"/>
    <xf numFmtId="0" fontId="63" fillId="15" borderId="2" xfId="1" applyFont="1" applyFill="1" applyBorder="1"/>
    <xf numFmtId="0" fontId="63" fillId="15" borderId="13" xfId="1" applyFont="1" applyFill="1" applyBorder="1"/>
    <xf numFmtId="0" fontId="76" fillId="15" borderId="6" xfId="1" applyFont="1" applyFill="1" applyBorder="1"/>
    <xf numFmtId="0" fontId="62" fillId="0" borderId="13" xfId="1" applyFont="1" applyBorder="1"/>
    <xf numFmtId="0" fontId="33" fillId="0" borderId="24" xfId="1" applyFont="1" applyBorder="1"/>
    <xf numFmtId="0" fontId="76" fillId="15" borderId="26" xfId="1" applyFont="1" applyFill="1" applyBorder="1"/>
    <xf numFmtId="0" fontId="76" fillId="15" borderId="12" xfId="1" applyFont="1" applyFill="1" applyBorder="1"/>
    <xf numFmtId="0" fontId="60" fillId="15" borderId="12" xfId="1" applyFont="1" applyFill="1" applyBorder="1"/>
    <xf numFmtId="0" fontId="33" fillId="15" borderId="13" xfId="1" applyFont="1" applyFill="1" applyBorder="1" applyAlignment="1">
      <alignment horizontal="center"/>
    </xf>
    <xf numFmtId="0" fontId="33" fillId="15" borderId="37" xfId="1" applyFont="1" applyFill="1" applyBorder="1"/>
    <xf numFmtId="0" fontId="33" fillId="15" borderId="17" xfId="1" applyFont="1" applyFill="1" applyBorder="1" applyAlignment="1">
      <alignment horizontal="center"/>
    </xf>
    <xf numFmtId="0" fontId="62" fillId="0" borderId="39" xfId="1" applyFont="1" applyBorder="1"/>
    <xf numFmtId="0" fontId="92" fillId="2" borderId="57" xfId="1" applyFont="1" applyFill="1" applyBorder="1" applyAlignment="1">
      <alignment vertical="center"/>
    </xf>
    <xf numFmtId="0" fontId="92" fillId="2" borderId="15" xfId="1" applyFont="1" applyFill="1" applyBorder="1"/>
    <xf numFmtId="0" fontId="23" fillId="0" borderId="2" xfId="1" applyFont="1" applyBorder="1"/>
    <xf numFmtId="0" fontId="62" fillId="0" borderId="10" xfId="1" applyFont="1" applyBorder="1"/>
    <xf numFmtId="0" fontId="24" fillId="0" borderId="24" xfId="1" applyFont="1" applyBorder="1"/>
    <xf numFmtId="0" fontId="92" fillId="2" borderId="11" xfId="1" applyFont="1" applyFill="1" applyBorder="1" applyAlignment="1">
      <alignment vertical="center"/>
    </xf>
    <xf numFmtId="0" fontId="92" fillId="2" borderId="15" xfId="1" applyFont="1" applyFill="1" applyBorder="1" applyAlignment="1">
      <alignment vertical="center"/>
    </xf>
    <xf numFmtId="0" fontId="23" fillId="0" borderId="0" xfId="1" applyFont="1" applyAlignment="1">
      <alignment horizontal="left" vertical="center"/>
    </xf>
    <xf numFmtId="0" fontId="23" fillId="0" borderId="0" xfId="1" applyFont="1"/>
    <xf numFmtId="0" fontId="23" fillId="2" borderId="27" xfId="1" applyFont="1" applyFill="1" applyBorder="1" applyAlignment="1">
      <alignment horizontal="center" vertical="center"/>
    </xf>
    <xf numFmtId="0" fontId="96" fillId="2" borderId="28" xfId="1" applyFont="1" applyFill="1" applyBorder="1" applyAlignment="1">
      <alignment horizontal="center" vertical="center" wrapText="1"/>
    </xf>
    <xf numFmtId="0" fontId="96" fillId="2" borderId="34" xfId="1" applyFont="1" applyFill="1" applyBorder="1" applyAlignment="1">
      <alignment horizontal="center" vertical="center" wrapText="1"/>
    </xf>
    <xf numFmtId="0" fontId="24" fillId="2" borderId="28" xfId="1" applyFont="1" applyFill="1" applyBorder="1" applyAlignment="1">
      <alignment horizontal="center"/>
    </xf>
    <xf numFmtId="0" fontId="24" fillId="2" borderId="28" xfId="1" applyFont="1" applyFill="1" applyBorder="1"/>
    <xf numFmtId="0" fontId="96" fillId="15" borderId="28" xfId="1" applyFont="1" applyFill="1" applyBorder="1" applyAlignment="1">
      <alignment horizontal="center" vertical="center" wrapText="1"/>
    </xf>
    <xf numFmtId="0" fontId="98" fillId="15" borderId="28" xfId="1" applyFont="1" applyFill="1" applyBorder="1" applyAlignment="1">
      <alignment horizontal="center" vertical="center" wrapText="1"/>
    </xf>
    <xf numFmtId="4" fontId="98" fillId="15" borderId="28" xfId="1" applyNumberFormat="1" applyFont="1" applyFill="1" applyBorder="1" applyAlignment="1">
      <alignment horizontal="center" vertical="center"/>
    </xf>
    <xf numFmtId="0" fontId="92" fillId="15" borderId="34" xfId="1" applyFont="1" applyFill="1" applyBorder="1" applyAlignment="1">
      <alignment horizontal="center" vertical="center"/>
    </xf>
    <xf numFmtId="0" fontId="92" fillId="15" borderId="66" xfId="1" applyFont="1" applyFill="1" applyBorder="1" applyAlignment="1">
      <alignment horizontal="center" vertical="center"/>
    </xf>
    <xf numFmtId="15" fontId="82" fillId="15" borderId="28" xfId="1" applyNumberFormat="1" applyFill="1" applyBorder="1"/>
    <xf numFmtId="0" fontId="44" fillId="15" borderId="28" xfId="1" applyFont="1" applyFill="1" applyBorder="1"/>
    <xf numFmtId="15" fontId="48" fillId="15" borderId="28" xfId="1" applyNumberFormat="1" applyFont="1" applyFill="1" applyBorder="1"/>
    <xf numFmtId="0" fontId="48" fillId="15" borderId="28" xfId="1" applyFont="1" applyFill="1" applyBorder="1"/>
    <xf numFmtId="0" fontId="48" fillId="15" borderId="28" xfId="1" applyFont="1" applyFill="1" applyBorder="1" applyAlignment="1">
      <alignment horizontal="center" vertical="center"/>
    </xf>
    <xf numFmtId="0" fontId="48" fillId="15" borderId="28" xfId="1" applyFont="1" applyFill="1" applyBorder="1" applyAlignment="1">
      <alignment horizontal="center"/>
    </xf>
    <xf numFmtId="4" fontId="48" fillId="15" borderId="28" xfId="1" applyNumberFormat="1" applyFont="1" applyFill="1" applyBorder="1" applyAlignment="1">
      <alignment horizontal="center"/>
    </xf>
    <xf numFmtId="0" fontId="48" fillId="15" borderId="34" xfId="1" applyFont="1" applyFill="1" applyBorder="1"/>
    <xf numFmtId="0" fontId="59" fillId="0" borderId="0" xfId="1" applyFont="1" applyAlignment="1">
      <alignment horizontal="left" vertical="center"/>
    </xf>
    <xf numFmtId="0" fontId="57" fillId="0" borderId="0" xfId="1" applyFont="1" applyAlignment="1">
      <alignment horizontal="left" vertical="center"/>
    </xf>
    <xf numFmtId="0" fontId="81" fillId="15" borderId="3" xfId="1" applyFont="1" applyFill="1" applyBorder="1"/>
    <xf numFmtId="0" fontId="57" fillId="2" borderId="39" xfId="1" applyFont="1" applyFill="1" applyBorder="1"/>
    <xf numFmtId="15" fontId="82" fillId="0" borderId="44" xfId="1" applyNumberFormat="1" applyBorder="1" applyAlignment="1">
      <alignment horizontal="center" vertical="center"/>
    </xf>
    <xf numFmtId="0" fontId="57" fillId="2" borderId="3" xfId="1" applyFont="1" applyFill="1" applyBorder="1"/>
    <xf numFmtId="15" fontId="82" fillId="2" borderId="3" xfId="1" applyNumberFormat="1" applyFill="1" applyBorder="1" applyAlignment="1">
      <alignment horizontal="center" vertical="center"/>
    </xf>
    <xf numFmtId="0" fontId="33" fillId="2" borderId="3" xfId="1" applyFont="1" applyFill="1" applyBorder="1" applyAlignment="1">
      <alignment horizontal="center"/>
    </xf>
    <xf numFmtId="0" fontId="33" fillId="2" borderId="49" xfId="1" applyFont="1" applyFill="1" applyBorder="1"/>
    <xf numFmtId="0" fontId="22" fillId="2" borderId="17" xfId="1" applyFont="1" applyFill="1" applyBorder="1"/>
    <xf numFmtId="0" fontId="57" fillId="2" borderId="25" xfId="1" applyFont="1" applyFill="1" applyBorder="1"/>
    <xf numFmtId="0" fontId="22" fillId="0" borderId="17" xfId="1" applyFont="1" applyBorder="1"/>
    <xf numFmtId="0" fontId="22" fillId="2" borderId="13" xfId="1" applyFont="1" applyFill="1" applyBorder="1"/>
    <xf numFmtId="0" fontId="22" fillId="2" borderId="2" xfId="1" applyFont="1" applyFill="1" applyBorder="1"/>
    <xf numFmtId="0" fontId="24" fillId="2" borderId="12" xfId="1" applyFont="1" applyFill="1" applyBorder="1" applyAlignment="1">
      <alignment horizontal="center"/>
    </xf>
    <xf numFmtId="0" fontId="22" fillId="2" borderId="12" xfId="1" applyFont="1" applyFill="1" applyBorder="1"/>
    <xf numFmtId="0" fontId="57" fillId="0" borderId="13" xfId="1" applyFont="1" applyBorder="1"/>
    <xf numFmtId="0" fontId="48" fillId="15" borderId="24" xfId="1" applyFont="1" applyFill="1" applyBorder="1"/>
    <xf numFmtId="15" fontId="48" fillId="15" borderId="16" xfId="1" applyNumberFormat="1" applyFont="1" applyFill="1" applyBorder="1"/>
    <xf numFmtId="0" fontId="48" fillId="15" borderId="16" xfId="1" applyFont="1" applyFill="1" applyBorder="1"/>
    <xf numFmtId="0" fontId="48" fillId="15" borderId="16" xfId="1" applyFont="1" applyFill="1" applyBorder="1" applyAlignment="1">
      <alignment horizontal="center" vertical="center"/>
    </xf>
    <xf numFmtId="0" fontId="48" fillId="15" borderId="16" xfId="1" applyFont="1" applyFill="1" applyBorder="1" applyAlignment="1">
      <alignment horizontal="center"/>
    </xf>
    <xf numFmtId="4" fontId="48" fillId="15" borderId="16" xfId="1" applyNumberFormat="1" applyFont="1" applyFill="1" applyBorder="1" applyAlignment="1">
      <alignment horizontal="center"/>
    </xf>
    <xf numFmtId="0" fontId="48" fillId="15" borderId="36" xfId="1" applyFont="1" applyFill="1" applyBorder="1"/>
    <xf numFmtId="0" fontId="81" fillId="15" borderId="13" xfId="1" applyFont="1" applyFill="1" applyBorder="1"/>
    <xf numFmtId="0" fontId="81" fillId="15" borderId="16" xfId="1" applyFont="1" applyFill="1" applyBorder="1"/>
    <xf numFmtId="0" fontId="0" fillId="6" borderId="3" xfId="0" applyFill="1" applyBorder="1" applyAlignment="1">
      <alignment horizontal="center" vertical="center"/>
    </xf>
    <xf numFmtId="0" fontId="21" fillId="2" borderId="17" xfId="1" applyFont="1" applyFill="1" applyBorder="1" applyAlignment="1">
      <alignment horizontal="center"/>
    </xf>
    <xf numFmtId="0" fontId="21" fillId="2" borderId="17" xfId="1" applyFont="1" applyFill="1" applyBorder="1"/>
    <xf numFmtId="0" fontId="21" fillId="0" borderId="17" xfId="1" applyFont="1" applyBorder="1" applyAlignment="1">
      <alignment horizontal="center"/>
    </xf>
    <xf numFmtId="0" fontId="21" fillId="0" borderId="17" xfId="1" applyFont="1" applyBorder="1"/>
    <xf numFmtId="0" fontId="44" fillId="15" borderId="47" xfId="1" applyFont="1" applyFill="1" applyBorder="1"/>
    <xf numFmtId="0" fontId="43" fillId="15" borderId="37" xfId="1" applyFont="1" applyFill="1" applyBorder="1"/>
    <xf numFmtId="0" fontId="21" fillId="2" borderId="2" xfId="1" applyFont="1" applyFill="1" applyBorder="1" applyAlignment="1">
      <alignment horizontal="center"/>
    </xf>
    <xf numFmtId="0" fontId="21" fillId="2" borderId="2" xfId="1" applyFont="1" applyFill="1" applyBorder="1"/>
    <xf numFmtId="0" fontId="21" fillId="2" borderId="13" xfId="1" applyFont="1" applyFill="1" applyBorder="1" applyAlignment="1">
      <alignment horizontal="center"/>
    </xf>
    <xf numFmtId="0" fontId="21" fillId="2" borderId="13" xfId="1" applyFont="1" applyFill="1" applyBorder="1"/>
    <xf numFmtId="0" fontId="73" fillId="15" borderId="12" xfId="1" applyFont="1" applyFill="1" applyBorder="1"/>
    <xf numFmtId="0" fontId="73" fillId="15" borderId="12" xfId="1" applyFont="1" applyFill="1" applyBorder="1" applyAlignment="1">
      <alignment horizontal="center" vertical="center"/>
    </xf>
    <xf numFmtId="0" fontId="56" fillId="0" borderId="16" xfId="1" applyFont="1" applyBorder="1"/>
    <xf numFmtId="0" fontId="21" fillId="0" borderId="13" xfId="1" applyFont="1" applyBorder="1" applyAlignment="1">
      <alignment horizontal="center"/>
    </xf>
    <xf numFmtId="0" fontId="21" fillId="0" borderId="13" xfId="1" applyFont="1" applyBorder="1"/>
    <xf numFmtId="0" fontId="21" fillId="2" borderId="28" xfId="1" applyFont="1" applyFill="1" applyBorder="1" applyAlignment="1">
      <alignment horizontal="center"/>
    </xf>
    <xf numFmtId="0" fontId="21" fillId="2" borderId="28" xfId="1" applyFont="1" applyFill="1" applyBorder="1"/>
    <xf numFmtId="0" fontId="73" fillId="15" borderId="28" xfId="1" applyFont="1" applyFill="1" applyBorder="1"/>
    <xf numFmtId="0" fontId="73" fillId="15" borderId="28" xfId="1" applyFont="1" applyFill="1" applyBorder="1" applyAlignment="1">
      <alignment horizontal="center" vertical="center"/>
    </xf>
    <xf numFmtId="0" fontId="73" fillId="15" borderId="54" xfId="1" applyFont="1" applyFill="1" applyBorder="1"/>
    <xf numFmtId="0" fontId="0" fillId="2" borderId="1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0" fillId="2" borderId="13" xfId="1" applyFont="1" applyFill="1" applyBorder="1"/>
    <xf numFmtId="0" fontId="20" fillId="0" borderId="13" xfId="1" applyFont="1" applyBorder="1"/>
    <xf numFmtId="0" fontId="21" fillId="0" borderId="2" xfId="1" applyFont="1" applyBorder="1" applyAlignment="1">
      <alignment horizontal="center"/>
    </xf>
    <xf numFmtId="0" fontId="20" fillId="0" borderId="2" xfId="1" applyFont="1" applyBorder="1"/>
    <xf numFmtId="15" fontId="60" fillId="15" borderId="1" xfId="1" applyNumberFormat="1" applyFont="1" applyFill="1" applyBorder="1" applyAlignment="1">
      <alignment horizontal="center"/>
    </xf>
    <xf numFmtId="0" fontId="21" fillId="0" borderId="1" xfId="1" applyFont="1" applyBorder="1" applyAlignment="1">
      <alignment horizontal="center"/>
    </xf>
    <xf numFmtId="0" fontId="21" fillId="0" borderId="1" xfId="1" applyFont="1" applyBorder="1"/>
    <xf numFmtId="0" fontId="79" fillId="9" borderId="1" xfId="1" applyFont="1" applyFill="1" applyBorder="1"/>
    <xf numFmtId="0" fontId="79" fillId="9" borderId="1" xfId="1" applyFont="1" applyFill="1" applyBorder="1" applyAlignment="1">
      <alignment horizontal="center" vertical="center"/>
    </xf>
    <xf numFmtId="15" fontId="79" fillId="15" borderId="19" xfId="1" applyNumberFormat="1" applyFont="1" applyFill="1" applyBorder="1"/>
    <xf numFmtId="15" fontId="79" fillId="15" borderId="20" xfId="1" applyNumberFormat="1" applyFont="1" applyFill="1" applyBorder="1"/>
    <xf numFmtId="0" fontId="58" fillId="15" borderId="20" xfId="1" applyFont="1" applyFill="1" applyBorder="1"/>
    <xf numFmtId="0" fontId="79" fillId="2" borderId="17" xfId="1" applyFont="1" applyFill="1" applyBorder="1"/>
    <xf numFmtId="15" fontId="79" fillId="6" borderId="25" xfId="1" applyNumberFormat="1" applyFont="1" applyFill="1" applyBorder="1"/>
    <xf numFmtId="0" fontId="58" fillId="6" borderId="25" xfId="1" applyFont="1" applyFill="1" applyBorder="1"/>
    <xf numFmtId="0" fontId="79" fillId="6" borderId="25" xfId="1" applyFont="1" applyFill="1" applyBorder="1" applyAlignment="1">
      <alignment horizontal="center" vertical="center"/>
    </xf>
    <xf numFmtId="0" fontId="21" fillId="6" borderId="1" xfId="1" applyFont="1" applyFill="1" applyBorder="1" applyAlignment="1">
      <alignment horizontal="center"/>
    </xf>
    <xf numFmtId="0" fontId="28" fillId="6" borderId="1" xfId="1" applyFont="1" applyFill="1" applyBorder="1" applyAlignment="1">
      <alignment horizontal="center"/>
    </xf>
    <xf numFmtId="15" fontId="79" fillId="15" borderId="24" xfId="1" applyNumberFormat="1" applyFont="1" applyFill="1" applyBorder="1"/>
    <xf numFmtId="0" fontId="58" fillId="15" borderId="24" xfId="1" applyFont="1" applyFill="1" applyBorder="1"/>
    <xf numFmtId="15" fontId="79" fillId="6" borderId="24" xfId="1" applyNumberFormat="1" applyFont="1" applyFill="1" applyBorder="1"/>
    <xf numFmtId="0" fontId="58" fillId="6" borderId="24" xfId="1" applyFont="1" applyFill="1" applyBorder="1"/>
    <xf numFmtId="0" fontId="79" fillId="6" borderId="24" xfId="1" applyFont="1" applyFill="1" applyBorder="1" applyAlignment="1">
      <alignment horizontal="center" vertical="center"/>
    </xf>
    <xf numFmtId="0" fontId="21" fillId="6" borderId="13" xfId="1" applyFont="1" applyFill="1" applyBorder="1" applyAlignment="1">
      <alignment horizontal="center"/>
    </xf>
    <xf numFmtId="0" fontId="28" fillId="6" borderId="13" xfId="1" applyFont="1" applyFill="1" applyBorder="1" applyAlignment="1">
      <alignment horizontal="center"/>
    </xf>
    <xf numFmtId="0" fontId="21" fillId="6" borderId="37" xfId="1" applyFont="1" applyFill="1" applyBorder="1"/>
    <xf numFmtId="0" fontId="21" fillId="6" borderId="50" xfId="1" applyFont="1" applyFill="1" applyBorder="1"/>
    <xf numFmtId="0" fontId="21" fillId="6" borderId="17" xfId="1" applyFont="1" applyFill="1" applyBorder="1" applyAlignment="1">
      <alignment horizontal="center"/>
    </xf>
    <xf numFmtId="0" fontId="21" fillId="6" borderId="2" xfId="1" applyFont="1" applyFill="1" applyBorder="1" applyAlignment="1">
      <alignment horizontal="center"/>
    </xf>
    <xf numFmtId="0" fontId="28" fillId="6" borderId="2" xfId="1" applyFont="1" applyFill="1" applyBorder="1" applyAlignment="1">
      <alignment horizontal="center"/>
    </xf>
    <xf numFmtId="0" fontId="21" fillId="6" borderId="47" xfId="1" applyFont="1" applyFill="1" applyBorder="1"/>
    <xf numFmtId="0" fontId="21" fillId="0" borderId="37" xfId="1" applyFont="1" applyBorder="1"/>
    <xf numFmtId="0" fontId="21" fillId="0" borderId="50" xfId="1" applyFont="1" applyBorder="1"/>
    <xf numFmtId="0" fontId="21" fillId="6" borderId="10" xfId="1" applyFont="1" applyFill="1" applyBorder="1" applyAlignment="1">
      <alignment horizontal="center"/>
    </xf>
    <xf numFmtId="0" fontId="28" fillId="6" borderId="10" xfId="1" applyFont="1" applyFill="1" applyBorder="1" applyAlignment="1">
      <alignment horizontal="center"/>
    </xf>
    <xf numFmtId="0" fontId="21" fillId="6" borderId="45" xfId="1" applyFont="1" applyFill="1" applyBorder="1"/>
    <xf numFmtId="0" fontId="20" fillId="0" borderId="50" xfId="1" applyFont="1" applyBorder="1"/>
    <xf numFmtId="0" fontId="20" fillId="0" borderId="38" xfId="1" applyFont="1" applyBorder="1"/>
    <xf numFmtId="0" fontId="20" fillId="0" borderId="37" xfId="1" applyFont="1" applyBorder="1"/>
    <xf numFmtId="0" fontId="20" fillId="6" borderId="38" xfId="1" applyFont="1" applyFill="1" applyBorder="1"/>
    <xf numFmtId="0" fontId="40" fillId="15" borderId="2" xfId="1" applyFont="1" applyFill="1" applyBorder="1" applyAlignment="1">
      <alignment horizontal="center"/>
    </xf>
    <xf numFmtId="0" fontId="38" fillId="15" borderId="2" xfId="1" applyFont="1" applyFill="1" applyBorder="1"/>
    <xf numFmtId="0" fontId="92" fillId="9" borderId="25" xfId="1" applyFont="1" applyFill="1" applyBorder="1"/>
    <xf numFmtId="0" fontId="20" fillId="6" borderId="50" xfId="1" applyFont="1" applyFill="1" applyBorder="1"/>
    <xf numFmtId="0" fontId="20" fillId="6" borderId="47" xfId="1" applyFont="1" applyFill="1" applyBorder="1"/>
    <xf numFmtId="15" fontId="82" fillId="15" borderId="17" xfId="1" applyNumberFormat="1" applyFill="1" applyBorder="1"/>
    <xf numFmtId="0" fontId="20" fillId="6" borderId="37" xfId="1" applyFont="1" applyFill="1" applyBorder="1"/>
    <xf numFmtId="0" fontId="77" fillId="9" borderId="3" xfId="1" applyFont="1" applyFill="1" applyBorder="1"/>
    <xf numFmtId="0" fontId="77" fillId="9" borderId="3" xfId="1" applyFont="1" applyFill="1" applyBorder="1" applyAlignment="1">
      <alignment horizontal="center" vertical="center"/>
    </xf>
    <xf numFmtId="0" fontId="21" fillId="0" borderId="3" xfId="1" applyFont="1" applyBorder="1" applyAlignment="1">
      <alignment horizontal="center"/>
    </xf>
    <xf numFmtId="0" fontId="28" fillId="0" borderId="3" xfId="1" applyFont="1" applyBorder="1" applyAlignment="1">
      <alignment horizontal="center"/>
    </xf>
    <xf numFmtId="0" fontId="20" fillId="0" borderId="47" xfId="1" applyFont="1" applyBorder="1"/>
    <xf numFmtId="0" fontId="79" fillId="0" borderId="17" xfId="1" applyFont="1" applyBorder="1"/>
    <xf numFmtId="0" fontId="20" fillId="6" borderId="20" xfId="1" applyFont="1" applyFill="1" applyBorder="1"/>
    <xf numFmtId="0" fontId="20" fillId="6" borderId="13" xfId="1" applyFont="1" applyFill="1" applyBorder="1"/>
    <xf numFmtId="0" fontId="79" fillId="6" borderId="3" xfId="1" applyFont="1" applyFill="1" applyBorder="1"/>
    <xf numFmtId="0" fontId="79" fillId="9" borderId="3" xfId="1" applyFont="1" applyFill="1" applyBorder="1"/>
    <xf numFmtId="0" fontId="79" fillId="9" borderId="3" xfId="1" applyFont="1" applyFill="1" applyBorder="1" applyAlignment="1">
      <alignment horizontal="center" vertical="center"/>
    </xf>
    <xf numFmtId="0" fontId="60" fillId="6" borderId="2" xfId="1" applyFont="1" applyFill="1" applyBorder="1"/>
    <xf numFmtId="0" fontId="79" fillId="0" borderId="2" xfId="1" applyFont="1" applyBorder="1"/>
    <xf numFmtId="15" fontId="81" fillId="15" borderId="2" xfId="1" applyNumberFormat="1" applyFont="1" applyFill="1" applyBorder="1"/>
    <xf numFmtId="0" fontId="58" fillId="15" borderId="2" xfId="1" applyFont="1" applyFill="1" applyBorder="1" applyAlignment="1">
      <alignment horizontal="center"/>
    </xf>
    <xf numFmtId="0" fontId="34" fillId="2" borderId="24" xfId="1" applyFont="1" applyFill="1" applyBorder="1"/>
    <xf numFmtId="0" fontId="34" fillId="2" borderId="25" xfId="1" applyFont="1" applyFill="1" applyBorder="1"/>
    <xf numFmtId="0" fontId="73" fillId="0" borderId="10" xfId="1" applyFont="1" applyBorder="1" applyAlignment="1">
      <alignment horizontal="center" vertical="center"/>
    </xf>
    <xf numFmtId="0" fontId="79" fillId="15" borderId="10" xfId="1" applyFont="1" applyFill="1" applyBorder="1"/>
    <xf numFmtId="0" fontId="79" fillId="9" borderId="10" xfId="1" applyFont="1" applyFill="1" applyBorder="1"/>
    <xf numFmtId="0" fontId="79" fillId="9" borderId="10" xfId="1" applyFont="1" applyFill="1" applyBorder="1" applyAlignment="1">
      <alignment horizontal="center" vertical="center"/>
    </xf>
    <xf numFmtId="0" fontId="34" fillId="0" borderId="25" xfId="1" applyFont="1" applyBorder="1"/>
    <xf numFmtId="0" fontId="79" fillId="0" borderId="25" xfId="1" applyFont="1" applyBorder="1"/>
    <xf numFmtId="0" fontId="20" fillId="0" borderId="17" xfId="1" applyFont="1" applyBorder="1" applyAlignment="1">
      <alignment horizontal="center"/>
    </xf>
    <xf numFmtId="0" fontId="20" fillId="6" borderId="17" xfId="1" applyFont="1" applyFill="1" applyBorder="1" applyAlignment="1">
      <alignment horizontal="center"/>
    </xf>
    <xf numFmtId="0" fontId="20" fillId="6" borderId="1" xfId="1" applyFont="1" applyFill="1" applyBorder="1" applyAlignment="1">
      <alignment horizontal="center"/>
    </xf>
    <xf numFmtId="0" fontId="82" fillId="6" borderId="61" xfId="1" applyFill="1" applyBorder="1"/>
    <xf numFmtId="0" fontId="20" fillId="6" borderId="2" xfId="1" applyFont="1" applyFill="1" applyBorder="1" applyAlignment="1">
      <alignment horizontal="center"/>
    </xf>
    <xf numFmtId="0" fontId="20" fillId="0" borderId="49" xfId="1" applyFont="1" applyBorder="1"/>
    <xf numFmtId="0" fontId="44" fillId="15" borderId="17" xfId="1" applyFont="1" applyFill="1" applyBorder="1"/>
    <xf numFmtId="0" fontId="20" fillId="0" borderId="2" xfId="1" applyFont="1" applyBorder="1" applyAlignment="1">
      <alignment horizontal="center"/>
    </xf>
    <xf numFmtId="0" fontId="20" fillId="6" borderId="12" xfId="1" applyFont="1" applyFill="1" applyBorder="1" applyAlignment="1">
      <alignment horizontal="center"/>
    </xf>
    <xf numFmtId="0" fontId="28" fillId="6" borderId="12" xfId="1" applyFont="1" applyFill="1" applyBorder="1" applyAlignment="1">
      <alignment horizontal="center"/>
    </xf>
    <xf numFmtId="0" fontId="20" fillId="6" borderId="51" xfId="1" applyFont="1" applyFill="1" applyBorder="1"/>
    <xf numFmtId="0" fontId="77" fillId="15" borderId="21" xfId="1" applyFont="1" applyFill="1" applyBorder="1"/>
    <xf numFmtId="0" fontId="77" fillId="9" borderId="21" xfId="1" applyFont="1" applyFill="1" applyBorder="1"/>
    <xf numFmtId="0" fontId="77" fillId="9" borderId="21" xfId="1" applyFont="1" applyFill="1" applyBorder="1" applyAlignment="1">
      <alignment horizontal="center" vertical="center"/>
    </xf>
    <xf numFmtId="0" fontId="77" fillId="15" borderId="21" xfId="1" applyFont="1" applyFill="1" applyBorder="1" applyAlignment="1">
      <alignment horizontal="center" vertical="center"/>
    </xf>
    <xf numFmtId="0" fontId="77" fillId="6" borderId="2" xfId="1" applyFont="1" applyFill="1" applyBorder="1"/>
    <xf numFmtId="0" fontId="20" fillId="0" borderId="1" xfId="1" applyFont="1" applyBorder="1" applyAlignment="1">
      <alignment horizontal="center"/>
    </xf>
    <xf numFmtId="0" fontId="20" fillId="0" borderId="13" xfId="1" applyFont="1" applyBorder="1" applyAlignment="1">
      <alignment horizontal="center"/>
    </xf>
    <xf numFmtId="0" fontId="77" fillId="2" borderId="17" xfId="1" applyFont="1" applyFill="1" applyBorder="1"/>
    <xf numFmtId="0" fontId="31" fillId="6" borderId="16" xfId="1" applyFont="1" applyFill="1" applyBorder="1" applyAlignment="1">
      <alignment horizontal="center"/>
    </xf>
    <xf numFmtId="0" fontId="30" fillId="6" borderId="52" xfId="1" applyFont="1" applyFill="1" applyBorder="1"/>
    <xf numFmtId="0" fontId="77" fillId="15" borderId="36" xfId="1" applyFont="1" applyFill="1" applyBorder="1"/>
    <xf numFmtId="0" fontId="77" fillId="9" borderId="36" xfId="1" applyFont="1" applyFill="1" applyBorder="1"/>
    <xf numFmtId="0" fontId="77" fillId="9" borderId="36" xfId="1" applyFont="1" applyFill="1" applyBorder="1" applyAlignment="1">
      <alignment horizontal="center" vertical="center"/>
    </xf>
    <xf numFmtId="0" fontId="20" fillId="6" borderId="13" xfId="1" applyFont="1" applyFill="1" applyBorder="1" applyAlignment="1">
      <alignment horizontal="center"/>
    </xf>
    <xf numFmtId="0" fontId="60" fillId="2" borderId="17" xfId="1" applyFont="1" applyFill="1" applyBorder="1"/>
    <xf numFmtId="0" fontId="77" fillId="2" borderId="17" xfId="1" applyFont="1" applyFill="1" applyBorder="1" applyAlignment="1">
      <alignment horizontal="center" vertical="center"/>
    </xf>
    <xf numFmtId="0" fontId="92" fillId="2" borderId="17" xfId="1" applyFont="1" applyFill="1" applyBorder="1"/>
    <xf numFmtId="0" fontId="20" fillId="0" borderId="7" xfId="1" applyFont="1" applyBorder="1"/>
    <xf numFmtId="0" fontId="20" fillId="2" borderId="7" xfId="1" applyFont="1" applyFill="1" applyBorder="1"/>
    <xf numFmtId="0" fontId="58" fillId="7" borderId="17" xfId="1" applyFont="1" applyFill="1" applyBorder="1"/>
    <xf numFmtId="0" fontId="77" fillId="0" borderId="25" xfId="1" applyFont="1" applyBorder="1"/>
    <xf numFmtId="0" fontId="77" fillId="2" borderId="13" xfId="1" applyFont="1" applyFill="1" applyBorder="1"/>
    <xf numFmtId="0" fontId="20" fillId="0" borderId="17" xfId="1" applyFont="1" applyBorder="1"/>
    <xf numFmtId="0" fontId="77" fillId="0" borderId="2" xfId="1" applyFont="1" applyBorder="1"/>
    <xf numFmtId="0" fontId="20" fillId="2" borderId="20" xfId="1" applyFont="1" applyFill="1" applyBorder="1"/>
    <xf numFmtId="0" fontId="40" fillId="15" borderId="3" xfId="1" applyFont="1" applyFill="1" applyBorder="1" applyAlignment="1">
      <alignment horizontal="center"/>
    </xf>
    <xf numFmtId="0" fontId="37" fillId="15" borderId="3" xfId="1" applyFont="1" applyFill="1" applyBorder="1"/>
    <xf numFmtId="0" fontId="60" fillId="2" borderId="36" xfId="1" applyFont="1" applyFill="1" applyBorder="1"/>
    <xf numFmtId="15" fontId="79" fillId="2" borderId="2" xfId="1" applyNumberFormat="1" applyFont="1" applyFill="1" applyBorder="1"/>
    <xf numFmtId="15" fontId="79" fillId="2" borderId="23" xfId="1" applyNumberFormat="1" applyFont="1" applyFill="1" applyBorder="1"/>
    <xf numFmtId="0" fontId="82" fillId="10" borderId="10" xfId="1" applyFill="1" applyBorder="1" applyAlignment="1">
      <alignment horizontal="center"/>
    </xf>
    <xf numFmtId="4" fontId="82" fillId="10" borderId="10" xfId="1" applyNumberFormat="1" applyFill="1" applyBorder="1" applyAlignment="1">
      <alignment horizontal="center"/>
    </xf>
    <xf numFmtId="0" fontId="77" fillId="2" borderId="24" xfId="1" applyFont="1" applyFill="1" applyBorder="1"/>
    <xf numFmtId="0" fontId="20" fillId="0" borderId="12" xfId="1" applyFont="1" applyBorder="1" applyAlignment="1">
      <alignment horizontal="center"/>
    </xf>
    <xf numFmtId="0" fontId="28" fillId="0" borderId="12" xfId="1" applyFont="1" applyBorder="1" applyAlignment="1">
      <alignment horizontal="center"/>
    </xf>
    <xf numFmtId="0" fontId="20" fillId="0" borderId="51" xfId="1" applyFont="1" applyBorder="1"/>
    <xf numFmtId="0" fontId="40" fillId="15" borderId="16" xfId="1" applyFont="1" applyFill="1" applyBorder="1" applyAlignment="1">
      <alignment horizontal="center"/>
    </xf>
    <xf numFmtId="0" fontId="37" fillId="15" borderId="52" xfId="1" applyFont="1" applyFill="1" applyBorder="1"/>
    <xf numFmtId="0" fontId="77" fillId="6" borderId="2" xfId="1" applyFont="1" applyFill="1" applyBorder="1" applyAlignment="1">
      <alignment horizontal="center" vertical="center"/>
    </xf>
    <xf numFmtId="15" fontId="86" fillId="15" borderId="3" xfId="1" applyNumberFormat="1" applyFont="1" applyFill="1" applyBorder="1" applyAlignment="1">
      <alignment horizontal="center"/>
    </xf>
    <xf numFmtId="0" fontId="86" fillId="15" borderId="3" xfId="1" applyFont="1" applyFill="1" applyBorder="1" applyAlignment="1">
      <alignment horizontal="center"/>
    </xf>
    <xf numFmtId="0" fontId="86" fillId="15" borderId="3" xfId="1" applyFont="1" applyFill="1" applyBorder="1" applyAlignment="1">
      <alignment horizontal="center" vertical="center"/>
    </xf>
    <xf numFmtId="4" fontId="86" fillId="15" borderId="3" xfId="1" applyNumberFormat="1" applyFont="1" applyFill="1" applyBorder="1" applyAlignment="1">
      <alignment horizontal="center"/>
    </xf>
    <xf numFmtId="0" fontId="37" fillId="15" borderId="3" xfId="1" applyFont="1" applyFill="1" applyBorder="1" applyAlignment="1">
      <alignment horizontal="center"/>
    </xf>
    <xf numFmtId="0" fontId="77" fillId="2" borderId="39" xfId="1" applyFont="1" applyFill="1" applyBorder="1"/>
    <xf numFmtId="0" fontId="37" fillId="15" borderId="2" xfId="1" applyFont="1" applyFill="1" applyBorder="1" applyAlignment="1">
      <alignment horizontal="center"/>
    </xf>
    <xf numFmtId="0" fontId="77" fillId="2" borderId="2" xfId="1" applyFont="1" applyFill="1" applyBorder="1"/>
    <xf numFmtId="0" fontId="20" fillId="2" borderId="17" xfId="1" applyFont="1" applyFill="1" applyBorder="1"/>
    <xf numFmtId="0" fontId="95" fillId="6" borderId="13" xfId="0" applyFont="1" applyFill="1" applyBorder="1" applyAlignment="1">
      <alignment horizontal="center" vertical="center"/>
    </xf>
    <xf numFmtId="0" fontId="95" fillId="6" borderId="17" xfId="0" applyFont="1" applyFill="1" applyBorder="1" applyAlignment="1">
      <alignment horizontal="center" vertical="center"/>
    </xf>
    <xf numFmtId="0" fontId="61" fillId="6" borderId="20" xfId="1" applyFont="1" applyFill="1" applyBorder="1"/>
    <xf numFmtId="0" fontId="61" fillId="15" borderId="20" xfId="1" applyFont="1" applyFill="1" applyBorder="1"/>
    <xf numFmtId="0" fontId="76" fillId="9" borderId="1" xfId="1" applyFont="1" applyFill="1" applyBorder="1"/>
    <xf numFmtId="0" fontId="76" fillId="9" borderId="1" xfId="1" applyFont="1" applyFill="1" applyBorder="1" applyAlignment="1">
      <alignment horizontal="center" vertical="center"/>
    </xf>
    <xf numFmtId="0" fontId="76" fillId="0" borderId="13" xfId="1" applyFont="1" applyBorder="1"/>
    <xf numFmtId="0" fontId="76" fillId="9" borderId="13" xfId="1" applyFont="1" applyFill="1" applyBorder="1"/>
    <xf numFmtId="0" fontId="76" fillId="9" borderId="13" xfId="1" applyFont="1" applyFill="1" applyBorder="1" applyAlignment="1">
      <alignment horizontal="center" vertical="center"/>
    </xf>
    <xf numFmtId="0" fontId="76" fillId="2" borderId="17" xfId="1" applyFont="1" applyFill="1" applyBorder="1"/>
    <xf numFmtId="0" fontId="76" fillId="9" borderId="17" xfId="1" applyFont="1" applyFill="1" applyBorder="1"/>
    <xf numFmtId="0" fontId="76" fillId="9" borderId="17" xfId="1" applyFont="1" applyFill="1" applyBorder="1" applyAlignment="1">
      <alignment horizontal="center" vertical="center"/>
    </xf>
    <xf numFmtId="0" fontId="76" fillId="2" borderId="2" xfId="1" applyFont="1" applyFill="1" applyBorder="1"/>
    <xf numFmtId="0" fontId="76" fillId="9" borderId="2" xfId="1" applyFont="1" applyFill="1" applyBorder="1"/>
    <xf numFmtId="0" fontId="76" fillId="9" borderId="2" xfId="1" applyFont="1" applyFill="1" applyBorder="1" applyAlignment="1">
      <alignment horizontal="center" vertical="center"/>
    </xf>
    <xf numFmtId="0" fontId="76" fillId="6" borderId="13" xfId="1" applyFont="1" applyFill="1" applyBorder="1"/>
    <xf numFmtId="0" fontId="76" fillId="6" borderId="17" xfId="1" applyFont="1" applyFill="1" applyBorder="1"/>
    <xf numFmtId="0" fontId="20" fillId="15" borderId="17" xfId="1" applyFont="1" applyFill="1" applyBorder="1" applyAlignment="1">
      <alignment horizontal="center"/>
    </xf>
    <xf numFmtId="0" fontId="28" fillId="15" borderId="17" xfId="1" applyFont="1" applyFill="1" applyBorder="1" applyAlignment="1">
      <alignment horizontal="center"/>
    </xf>
    <xf numFmtId="0" fontId="20" fillId="15" borderId="38" xfId="1" applyFont="1" applyFill="1" applyBorder="1"/>
    <xf numFmtId="0" fontId="76" fillId="10" borderId="13" xfId="1" applyFont="1" applyFill="1" applyBorder="1"/>
    <xf numFmtId="15" fontId="79" fillId="2" borderId="13" xfId="1" applyNumberFormat="1" applyFont="1" applyFill="1" applyBorder="1"/>
    <xf numFmtId="0" fontId="76" fillId="10" borderId="17" xfId="1" applyFont="1" applyFill="1" applyBorder="1"/>
    <xf numFmtId="15" fontId="79" fillId="2" borderId="17" xfId="1" applyNumberFormat="1" applyFont="1" applyFill="1" applyBorder="1"/>
    <xf numFmtId="0" fontId="76" fillId="2" borderId="17" xfId="1" applyFont="1" applyFill="1" applyBorder="1" applyAlignment="1">
      <alignment horizontal="center" vertical="center"/>
    </xf>
    <xf numFmtId="0" fontId="76" fillId="10" borderId="2" xfId="1" applyFont="1" applyFill="1" applyBorder="1"/>
    <xf numFmtId="0" fontId="76" fillId="2" borderId="2" xfId="1" applyFont="1" applyFill="1" applyBorder="1" applyAlignment="1">
      <alignment horizontal="center" vertical="center"/>
    </xf>
    <xf numFmtId="0" fontId="73" fillId="2" borderId="16" xfId="1" applyFont="1" applyFill="1" applyBorder="1" applyAlignment="1">
      <alignment horizontal="center" vertical="center"/>
    </xf>
    <xf numFmtId="15" fontId="79" fillId="2" borderId="4" xfId="1" applyNumberFormat="1" applyFont="1" applyFill="1" applyBorder="1"/>
    <xf numFmtId="0" fontId="76" fillId="2" borderId="20" xfId="1" applyFont="1" applyFill="1" applyBorder="1" applyAlignment="1">
      <alignment horizontal="center" vertical="center"/>
    </xf>
    <xf numFmtId="0" fontId="82" fillId="2" borderId="48" xfId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76" fillId="10" borderId="19" xfId="1" applyFont="1" applyFill="1" applyBorder="1"/>
    <xf numFmtId="15" fontId="79" fillId="2" borderId="59" xfId="1" applyNumberFormat="1" applyFont="1" applyFill="1" applyBorder="1"/>
    <xf numFmtId="0" fontId="60" fillId="2" borderId="39" xfId="1" applyFont="1" applyFill="1" applyBorder="1"/>
    <xf numFmtId="0" fontId="76" fillId="2" borderId="19" xfId="1" applyFont="1" applyFill="1" applyBorder="1" applyAlignment="1">
      <alignment horizontal="center" vertical="center"/>
    </xf>
    <xf numFmtId="0" fontId="82" fillId="2" borderId="46" xfId="1" applyFill="1" applyBorder="1" applyAlignment="1">
      <alignment horizontal="center"/>
    </xf>
    <xf numFmtId="0" fontId="76" fillId="6" borderId="2" xfId="1" applyFont="1" applyFill="1" applyBorder="1"/>
    <xf numFmtId="0" fontId="20" fillId="10" borderId="17" xfId="1" applyFont="1" applyFill="1" applyBorder="1"/>
    <xf numFmtId="0" fontId="20" fillId="10" borderId="2" xfId="1" applyFont="1" applyFill="1" applyBorder="1"/>
    <xf numFmtId="0" fontId="20" fillId="10" borderId="13" xfId="1" applyFont="1" applyFill="1" applyBorder="1"/>
    <xf numFmtId="0" fontId="76" fillId="0" borderId="24" xfId="1" applyFont="1" applyBorder="1"/>
    <xf numFmtId="0" fontId="76" fillId="15" borderId="24" xfId="1" applyFont="1" applyFill="1" applyBorder="1"/>
    <xf numFmtId="0" fontId="76" fillId="9" borderId="24" xfId="1" applyFont="1" applyFill="1" applyBorder="1"/>
    <xf numFmtId="0" fontId="76" fillId="9" borderId="24" xfId="1" applyFont="1" applyFill="1" applyBorder="1" applyAlignment="1">
      <alignment horizontal="center" vertical="center"/>
    </xf>
    <xf numFmtId="0" fontId="76" fillId="15" borderId="24" xfId="1" applyFont="1" applyFill="1" applyBorder="1" applyAlignment="1">
      <alignment horizontal="center" vertical="center"/>
    </xf>
    <xf numFmtId="0" fontId="76" fillId="0" borderId="25" xfId="1" applyFont="1" applyBorder="1"/>
    <xf numFmtId="0" fontId="76" fillId="15" borderId="25" xfId="1" applyFont="1" applyFill="1" applyBorder="1"/>
    <xf numFmtId="0" fontId="76" fillId="9" borderId="25" xfId="1" applyFont="1" applyFill="1" applyBorder="1"/>
    <xf numFmtId="0" fontId="76" fillId="9" borderId="25" xfId="1" applyFont="1" applyFill="1" applyBorder="1" applyAlignment="1">
      <alignment horizontal="center" vertical="center"/>
    </xf>
    <xf numFmtId="0" fontId="76" fillId="15" borderId="25" xfId="1" applyFont="1" applyFill="1" applyBorder="1" applyAlignment="1">
      <alignment horizontal="center" vertical="center"/>
    </xf>
    <xf numFmtId="0" fontId="76" fillId="6" borderId="13" xfId="1" applyFont="1" applyFill="1" applyBorder="1" applyAlignment="1">
      <alignment horizontal="center" vertical="center"/>
    </xf>
    <xf numFmtId="0" fontId="76" fillId="6" borderId="17" xfId="1" applyFont="1" applyFill="1" applyBorder="1" applyAlignment="1">
      <alignment horizontal="center" vertical="center"/>
    </xf>
    <xf numFmtId="0" fontId="50" fillId="15" borderId="7" xfId="1" applyFont="1" applyFill="1" applyBorder="1"/>
    <xf numFmtId="0" fontId="19" fillId="6" borderId="47" xfId="1" applyFont="1" applyFill="1" applyBorder="1"/>
    <xf numFmtId="0" fontId="76" fillId="6" borderId="24" xfId="1" applyFont="1" applyFill="1" applyBorder="1"/>
    <xf numFmtId="0" fontId="19" fillId="6" borderId="51" xfId="1" applyFont="1" applyFill="1" applyBorder="1"/>
    <xf numFmtId="0" fontId="76" fillId="6" borderId="25" xfId="1" applyFont="1" applyFill="1" applyBorder="1"/>
    <xf numFmtId="0" fontId="76" fillId="0" borderId="17" xfId="1" applyFont="1" applyBorder="1"/>
    <xf numFmtId="0" fontId="50" fillId="7" borderId="17" xfId="1" applyFont="1" applyFill="1" applyBorder="1"/>
    <xf numFmtId="0" fontId="19" fillId="6" borderId="37" xfId="1" applyFont="1" applyFill="1" applyBorder="1"/>
    <xf numFmtId="0" fontId="50" fillId="7" borderId="13" xfId="1" applyFont="1" applyFill="1" applyBorder="1"/>
    <xf numFmtId="0" fontId="76" fillId="2" borderId="24" xfId="1" applyFont="1" applyFill="1" applyBorder="1"/>
    <xf numFmtId="0" fontId="50" fillId="7" borderId="3" xfId="1" applyFont="1" applyFill="1" applyBorder="1"/>
    <xf numFmtId="0" fontId="76" fillId="2" borderId="13" xfId="1" applyFont="1" applyFill="1" applyBorder="1"/>
    <xf numFmtId="0" fontId="19" fillId="6" borderId="50" xfId="1" applyFont="1" applyFill="1" applyBorder="1"/>
    <xf numFmtId="15" fontId="60" fillId="15" borderId="17" xfId="1" applyNumberFormat="1" applyFont="1" applyFill="1" applyBorder="1" applyAlignment="1">
      <alignment horizontal="center"/>
    </xf>
    <xf numFmtId="0" fontId="19" fillId="2" borderId="38" xfId="1" applyFont="1" applyFill="1" applyBorder="1"/>
    <xf numFmtId="0" fontId="0" fillId="2" borderId="28" xfId="0" applyFill="1" applyBorder="1" applyAlignment="1">
      <alignment horizontal="center" vertical="center"/>
    </xf>
    <xf numFmtId="15" fontId="60" fillId="2" borderId="28" xfId="1" applyNumberFormat="1" applyFont="1" applyFill="1" applyBorder="1" applyAlignment="1">
      <alignment horizontal="center"/>
    </xf>
    <xf numFmtId="0" fontId="73" fillId="2" borderId="28" xfId="1" applyFont="1" applyFill="1" applyBorder="1" applyAlignment="1">
      <alignment horizontal="center" vertical="center"/>
    </xf>
    <xf numFmtId="0" fontId="79" fillId="2" borderId="34" xfId="1" applyFont="1" applyFill="1" applyBorder="1"/>
    <xf numFmtId="0" fontId="79" fillId="9" borderId="34" xfId="1" applyFont="1" applyFill="1" applyBorder="1"/>
    <xf numFmtId="0" fontId="79" fillId="9" borderId="34" xfId="1" applyFont="1" applyFill="1" applyBorder="1" applyAlignment="1">
      <alignment horizontal="center" vertical="center"/>
    </xf>
    <xf numFmtId="0" fontId="92" fillId="9" borderId="28" xfId="1" applyFont="1" applyFill="1" applyBorder="1"/>
    <xf numFmtId="0" fontId="20" fillId="2" borderId="28" xfId="1" applyFont="1" applyFill="1" applyBorder="1" applyAlignment="1">
      <alignment horizontal="center"/>
    </xf>
    <xf numFmtId="0" fontId="19" fillId="2" borderId="66" xfId="1" applyFont="1" applyFill="1" applyBorder="1"/>
    <xf numFmtId="0" fontId="19" fillId="2" borderId="17" xfId="1" applyFont="1" applyFill="1" applyBorder="1" applyAlignment="1">
      <alignment horizontal="center"/>
    </xf>
    <xf numFmtId="0" fontId="19" fillId="2" borderId="13" xfId="1" applyFont="1" applyFill="1" applyBorder="1" applyAlignment="1">
      <alignment horizontal="center"/>
    </xf>
    <xf numFmtId="0" fontId="19" fillId="2" borderId="37" xfId="1" applyFont="1" applyFill="1" applyBorder="1"/>
    <xf numFmtId="0" fontId="88" fillId="2" borderId="1" xfId="0" applyFont="1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86" fillId="6" borderId="17" xfId="0" applyFont="1" applyFill="1" applyBorder="1" applyAlignment="1">
      <alignment horizontal="center" vertical="center"/>
    </xf>
    <xf numFmtId="0" fontId="86" fillId="0" borderId="17" xfId="0" applyFont="1" applyBorder="1" applyAlignment="1">
      <alignment horizontal="center" vertical="center"/>
    </xf>
    <xf numFmtId="0" fontId="0" fillId="6" borderId="36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88" fillId="6" borderId="7" xfId="0" applyFont="1" applyFill="1" applyBorder="1" applyAlignment="1">
      <alignment horizontal="center" vertical="center"/>
    </xf>
    <xf numFmtId="0" fontId="73" fillId="0" borderId="7" xfId="0" applyFont="1" applyBorder="1" applyAlignment="1">
      <alignment horizontal="center" vertical="center"/>
    </xf>
    <xf numFmtId="0" fontId="29" fillId="2" borderId="17" xfId="0" applyFont="1" applyFill="1" applyBorder="1" applyAlignment="1">
      <alignment horizontal="center" vertical="center"/>
    </xf>
    <xf numFmtId="0" fontId="73" fillId="0" borderId="21" xfId="0" applyFont="1" applyBorder="1" applyAlignment="1">
      <alignment horizontal="center" vertical="center"/>
    </xf>
    <xf numFmtId="0" fontId="75" fillId="15" borderId="36" xfId="1" applyFont="1" applyFill="1" applyBorder="1" applyAlignment="1">
      <alignment horizontal="center" vertical="center"/>
    </xf>
    <xf numFmtId="0" fontId="19" fillId="0" borderId="17" xfId="1" applyFont="1" applyBorder="1" applyAlignment="1">
      <alignment horizontal="center"/>
    </xf>
    <xf numFmtId="0" fontId="19" fillId="0" borderId="38" xfId="1" applyFont="1" applyBorder="1"/>
    <xf numFmtId="0" fontId="75" fillId="15" borderId="34" xfId="1" applyFont="1" applyFill="1" applyBorder="1"/>
    <xf numFmtId="0" fontId="75" fillId="9" borderId="34" xfId="1" applyFont="1" applyFill="1" applyBorder="1"/>
    <xf numFmtId="0" fontId="75" fillId="9" borderId="34" xfId="1" applyFont="1" applyFill="1" applyBorder="1" applyAlignment="1">
      <alignment horizontal="center" vertical="center"/>
    </xf>
    <xf numFmtId="0" fontId="75" fillId="15" borderId="34" xfId="1" applyFont="1" applyFill="1" applyBorder="1" applyAlignment="1">
      <alignment horizontal="center" vertical="center"/>
    </xf>
    <xf numFmtId="0" fontId="19" fillId="0" borderId="28" xfId="1" applyFont="1" applyBorder="1" applyAlignment="1">
      <alignment horizontal="center"/>
    </xf>
    <xf numFmtId="0" fontId="28" fillId="0" borderId="28" xfId="1" applyFont="1" applyBorder="1" applyAlignment="1">
      <alignment horizontal="center"/>
    </xf>
    <xf numFmtId="0" fontId="19" fillId="0" borderId="66" xfId="1" applyFont="1" applyBorder="1"/>
    <xf numFmtId="0" fontId="73" fillId="2" borderId="12" xfId="1" applyFont="1" applyFill="1" applyBorder="1" applyAlignment="1">
      <alignment horizontal="center" vertical="center"/>
    </xf>
    <xf numFmtId="0" fontId="75" fillId="2" borderId="39" xfId="1" applyFont="1" applyFill="1" applyBorder="1"/>
    <xf numFmtId="0" fontId="75" fillId="15" borderId="39" xfId="1" applyFont="1" applyFill="1" applyBorder="1"/>
    <xf numFmtId="0" fontId="75" fillId="9" borderId="39" xfId="1" applyFont="1" applyFill="1" applyBorder="1"/>
    <xf numFmtId="0" fontId="75" fillId="9" borderId="39" xfId="1" applyFont="1" applyFill="1" applyBorder="1" applyAlignment="1">
      <alignment horizontal="center" vertical="center"/>
    </xf>
    <xf numFmtId="0" fontId="92" fillId="9" borderId="12" xfId="1" applyFont="1" applyFill="1" applyBorder="1"/>
    <xf numFmtId="0" fontId="75" fillId="15" borderId="39" xfId="1" applyFont="1" applyFill="1" applyBorder="1" applyAlignment="1">
      <alignment horizontal="center" vertical="center"/>
    </xf>
    <xf numFmtId="0" fontId="19" fillId="0" borderId="12" xfId="1" applyFont="1" applyBorder="1" applyAlignment="1">
      <alignment horizontal="center"/>
    </xf>
    <xf numFmtId="0" fontId="19" fillId="0" borderId="51" xfId="1" applyFont="1" applyBorder="1"/>
    <xf numFmtId="0" fontId="19" fillId="0" borderId="1" xfId="1" applyFont="1" applyBorder="1" applyAlignment="1">
      <alignment horizontal="center"/>
    </xf>
    <xf numFmtId="0" fontId="19" fillId="0" borderId="13" xfId="1" applyFont="1" applyBorder="1" applyAlignment="1">
      <alignment horizontal="center"/>
    </xf>
    <xf numFmtId="0" fontId="19" fillId="0" borderId="37" xfId="1" applyFont="1" applyBorder="1"/>
    <xf numFmtId="0" fontId="19" fillId="0" borderId="50" xfId="1" applyFont="1" applyBorder="1"/>
    <xf numFmtId="0" fontId="0" fillId="0" borderId="28" xfId="0" applyBorder="1" applyAlignment="1">
      <alignment horizontal="center" vertical="center"/>
    </xf>
    <xf numFmtId="0" fontId="73" fillId="0" borderId="28" xfId="1" applyFont="1" applyBorder="1" applyAlignment="1">
      <alignment horizontal="center" vertical="center"/>
    </xf>
    <xf numFmtId="0" fontId="75" fillId="0" borderId="34" xfId="1" applyFont="1" applyBorder="1"/>
    <xf numFmtId="0" fontId="75" fillId="0" borderId="21" xfId="1" applyFont="1" applyBorder="1"/>
    <xf numFmtId="0" fontId="73" fillId="0" borderId="12" xfId="1" applyFont="1" applyBorder="1" applyAlignment="1">
      <alignment horizontal="center" vertical="center"/>
    </xf>
    <xf numFmtId="0" fontId="75" fillId="0" borderId="39" xfId="1" applyFont="1" applyBorder="1"/>
    <xf numFmtId="0" fontId="19" fillId="6" borderId="17" xfId="1" applyFont="1" applyFill="1" applyBorder="1" applyAlignment="1">
      <alignment horizontal="center"/>
    </xf>
    <xf numFmtId="0" fontId="18" fillId="6" borderId="38" xfId="1" applyFont="1" applyFill="1" applyBorder="1"/>
    <xf numFmtId="0" fontId="75" fillId="9" borderId="2" xfId="1" applyFont="1" applyFill="1" applyBorder="1"/>
    <xf numFmtId="0" fontId="75" fillId="9" borderId="2" xfId="1" applyFont="1" applyFill="1" applyBorder="1" applyAlignment="1">
      <alignment horizontal="center" vertical="center"/>
    </xf>
    <xf numFmtId="0" fontId="19" fillId="0" borderId="2" xfId="1" applyFont="1" applyBorder="1" applyAlignment="1">
      <alignment horizontal="center"/>
    </xf>
    <xf numFmtId="0" fontId="19" fillId="0" borderId="47" xfId="1" applyFont="1" applyBorder="1"/>
    <xf numFmtId="0" fontId="19" fillId="6" borderId="1" xfId="1" applyFont="1" applyFill="1" applyBorder="1" applyAlignment="1">
      <alignment horizontal="center"/>
    </xf>
    <xf numFmtId="0" fontId="30" fillId="2" borderId="13" xfId="1" applyFont="1" applyFill="1" applyBorder="1"/>
    <xf numFmtId="0" fontId="18" fillId="6" borderId="50" xfId="1" applyFont="1" applyFill="1" applyBorder="1"/>
    <xf numFmtId="0" fontId="75" fillId="2" borderId="28" xfId="1" applyFont="1" applyFill="1" applyBorder="1"/>
    <xf numFmtId="0" fontId="75" fillId="2" borderId="34" xfId="1" applyFont="1" applyFill="1" applyBorder="1"/>
    <xf numFmtId="0" fontId="19" fillId="2" borderId="28" xfId="1" applyFont="1" applyFill="1" applyBorder="1" applyAlignment="1">
      <alignment horizontal="center"/>
    </xf>
    <xf numFmtId="0" fontId="18" fillId="2" borderId="66" xfId="1" applyFont="1" applyFill="1" applyBorder="1"/>
    <xf numFmtId="0" fontId="18" fillId="0" borderId="66" xfId="1" applyFont="1" applyBorder="1"/>
    <xf numFmtId="0" fontId="75" fillId="2" borderId="12" xfId="1" applyFont="1" applyFill="1" applyBorder="1"/>
    <xf numFmtId="0" fontId="18" fillId="0" borderId="51" xfId="1" applyFont="1" applyBorder="1"/>
    <xf numFmtId="0" fontId="18" fillId="0" borderId="37" xfId="1" applyFont="1" applyBorder="1"/>
    <xf numFmtId="0" fontId="18" fillId="0" borderId="38" xfId="1" applyFont="1" applyBorder="1"/>
    <xf numFmtId="0" fontId="18" fillId="0" borderId="47" xfId="1" applyFont="1" applyBorder="1"/>
    <xf numFmtId="0" fontId="75" fillId="0" borderId="10" xfId="1" applyFont="1" applyBorder="1"/>
    <xf numFmtId="0" fontId="19" fillId="0" borderId="10" xfId="1" applyFont="1" applyBorder="1" applyAlignment="1">
      <alignment horizontal="center"/>
    </xf>
    <xf numFmtId="0" fontId="28" fillId="0" borderId="10" xfId="1" applyFont="1" applyBorder="1" applyAlignment="1">
      <alignment horizontal="center"/>
    </xf>
    <xf numFmtId="0" fontId="18" fillId="0" borderId="45" xfId="1" applyFont="1" applyBorder="1"/>
    <xf numFmtId="0" fontId="30" fillId="2" borderId="28" xfId="1" applyFont="1" applyFill="1" applyBorder="1"/>
    <xf numFmtId="0" fontId="18" fillId="2" borderId="38" xfId="1" applyFont="1" applyFill="1" applyBorder="1"/>
    <xf numFmtId="0" fontId="19" fillId="2" borderId="12" xfId="1" applyFont="1" applyFill="1" applyBorder="1" applyAlignment="1">
      <alignment horizontal="center"/>
    </xf>
    <xf numFmtId="0" fontId="18" fillId="2" borderId="51" xfId="1" applyFont="1" applyFill="1" applyBorder="1"/>
    <xf numFmtId="0" fontId="19" fillId="2" borderId="1" xfId="1" applyFont="1" applyFill="1" applyBorder="1" applyAlignment="1">
      <alignment horizontal="center"/>
    </xf>
    <xf numFmtId="0" fontId="18" fillId="2" borderId="37" xfId="1" applyFont="1" applyFill="1" applyBorder="1"/>
    <xf numFmtId="0" fontId="18" fillId="0" borderId="50" xfId="1" applyFont="1" applyBorder="1"/>
    <xf numFmtId="0" fontId="19" fillId="2" borderId="2" xfId="1" applyFont="1" applyFill="1" applyBorder="1" applyAlignment="1">
      <alignment horizontal="center"/>
    </xf>
    <xf numFmtId="0" fontId="18" fillId="2" borderId="47" xfId="1" applyFont="1" applyFill="1" applyBorder="1"/>
    <xf numFmtId="0" fontId="18" fillId="2" borderId="50" xfId="1" applyFont="1" applyFill="1" applyBorder="1"/>
    <xf numFmtId="0" fontId="30" fillId="2" borderId="2" xfId="1" applyFont="1" applyFill="1" applyBorder="1"/>
    <xf numFmtId="0" fontId="30" fillId="2" borderId="12" xfId="1" applyFont="1" applyFill="1" applyBorder="1"/>
    <xf numFmtId="0" fontId="73" fillId="2" borderId="10" xfId="0" applyFont="1" applyFill="1" applyBorder="1" applyAlignment="1">
      <alignment horizontal="center" vertical="center"/>
    </xf>
    <xf numFmtId="0" fontId="17" fillId="2" borderId="38" xfId="1" applyFont="1" applyFill="1" applyBorder="1"/>
    <xf numFmtId="0" fontId="17" fillId="0" borderId="38" xfId="1" applyFont="1" applyBorder="1"/>
    <xf numFmtId="0" fontId="75" fillId="0" borderId="28" xfId="1" applyFont="1" applyBorder="1"/>
    <xf numFmtId="0" fontId="17" fillId="0" borderId="66" xfId="1" applyFont="1" applyBorder="1"/>
    <xf numFmtId="0" fontId="75" fillId="0" borderId="12" xfId="1" applyFont="1" applyBorder="1"/>
    <xf numFmtId="0" fontId="17" fillId="0" borderId="51" xfId="1" applyFont="1" applyBorder="1"/>
    <xf numFmtId="0" fontId="17" fillId="2" borderId="66" xfId="1" applyFont="1" applyFill="1" applyBorder="1"/>
    <xf numFmtId="0" fontId="75" fillId="9" borderId="28" xfId="1" applyFont="1" applyFill="1" applyBorder="1"/>
    <xf numFmtId="0" fontId="75" fillId="9" borderId="28" xfId="1" applyFont="1" applyFill="1" applyBorder="1" applyAlignment="1">
      <alignment horizontal="center" vertical="center"/>
    </xf>
    <xf numFmtId="0" fontId="17" fillId="0" borderId="37" xfId="1" applyFont="1" applyBorder="1"/>
    <xf numFmtId="0" fontId="17" fillId="0" borderId="47" xfId="1" applyFont="1" applyBorder="1"/>
    <xf numFmtId="0" fontId="30" fillId="2" borderId="10" xfId="1" applyFont="1" applyFill="1" applyBorder="1"/>
    <xf numFmtId="0" fontId="17" fillId="0" borderId="45" xfId="1" applyFont="1" applyBorder="1"/>
    <xf numFmtId="0" fontId="17" fillId="2" borderId="37" xfId="1" applyFont="1" applyFill="1" applyBorder="1"/>
    <xf numFmtId="0" fontId="17" fillId="2" borderId="50" xfId="1" applyFont="1" applyFill="1" applyBorder="1"/>
    <xf numFmtId="0" fontId="17" fillId="2" borderId="47" xfId="1" applyFont="1" applyFill="1" applyBorder="1"/>
    <xf numFmtId="0" fontId="17" fillId="0" borderId="0" xfId="1" applyFont="1"/>
    <xf numFmtId="0" fontId="73" fillId="2" borderId="12" xfId="0" applyFont="1" applyFill="1" applyBorder="1" applyAlignment="1">
      <alignment horizontal="center" vertical="center"/>
    </xf>
    <xf numFmtId="0" fontId="73" fillId="0" borderId="12" xfId="0" applyFont="1" applyBorder="1" applyAlignment="1">
      <alignment horizontal="center" vertical="center"/>
    </xf>
    <xf numFmtId="0" fontId="73" fillId="0" borderId="2" xfId="0" applyFont="1" applyBorder="1" applyAlignment="1">
      <alignment horizontal="center" vertical="center"/>
    </xf>
    <xf numFmtId="0" fontId="73" fillId="9" borderId="1" xfId="1" applyFont="1" applyFill="1" applyBorder="1"/>
    <xf numFmtId="0" fontId="73" fillId="9" borderId="1" xfId="1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center" vertical="center"/>
    </xf>
    <xf numFmtId="0" fontId="19" fillId="6" borderId="13" xfId="1" applyFont="1" applyFill="1" applyBorder="1" applyAlignment="1">
      <alignment horizontal="center"/>
    </xf>
    <xf numFmtId="0" fontId="16" fillId="6" borderId="37" xfId="1" applyFont="1" applyFill="1" applyBorder="1"/>
    <xf numFmtId="0" fontId="16" fillId="6" borderId="50" xfId="1" applyFont="1" applyFill="1" applyBorder="1"/>
    <xf numFmtId="0" fontId="73" fillId="9" borderId="2" xfId="1" applyFont="1" applyFill="1" applyBorder="1"/>
    <xf numFmtId="0" fontId="73" fillId="9" borderId="2" xfId="1" applyFont="1" applyFill="1" applyBorder="1" applyAlignment="1">
      <alignment horizontal="center" vertical="center"/>
    </xf>
    <xf numFmtId="0" fontId="17" fillId="0" borderId="50" xfId="1" applyFont="1" applyBorder="1"/>
    <xf numFmtId="0" fontId="20" fillId="6" borderId="1" xfId="1" applyFont="1" applyFill="1" applyBorder="1"/>
    <xf numFmtId="0" fontId="16" fillId="6" borderId="47" xfId="1" applyFont="1" applyFill="1" applyBorder="1"/>
    <xf numFmtId="0" fontId="16" fillId="6" borderId="38" xfId="1" applyFont="1" applyFill="1" applyBorder="1"/>
    <xf numFmtId="4" fontId="86" fillId="15" borderId="17" xfId="1" applyNumberFormat="1" applyFont="1" applyFill="1" applyBorder="1" applyAlignment="1">
      <alignment horizontal="center"/>
    </xf>
    <xf numFmtId="0" fontId="86" fillId="15" borderId="17" xfId="1" applyFont="1" applyFill="1" applyBorder="1"/>
    <xf numFmtId="0" fontId="15" fillId="6" borderId="50" xfId="1" applyFont="1" applyFill="1" applyBorder="1"/>
    <xf numFmtId="0" fontId="15" fillId="0" borderId="50" xfId="1" applyFont="1" applyBorder="1"/>
    <xf numFmtId="0" fontId="15" fillId="0" borderId="66" xfId="1" applyFont="1" applyBorder="1"/>
    <xf numFmtId="0" fontId="15" fillId="2" borderId="66" xfId="1" applyFont="1" applyFill="1" applyBorder="1"/>
    <xf numFmtId="0" fontId="15" fillId="0" borderId="51" xfId="1" applyFont="1" applyBorder="1"/>
    <xf numFmtId="0" fontId="15" fillId="0" borderId="37" xfId="1" applyFont="1" applyBorder="1"/>
    <xf numFmtId="0" fontId="15" fillId="2" borderId="38" xfId="1" applyFont="1" applyFill="1" applyBorder="1"/>
    <xf numFmtId="0" fontId="15" fillId="0" borderId="38" xfId="1" applyFont="1" applyBorder="1"/>
    <xf numFmtId="0" fontId="75" fillId="0" borderId="24" xfId="1" applyFont="1" applyBorder="1"/>
    <xf numFmtId="0" fontId="15" fillId="6" borderId="38" xfId="1" applyFont="1" applyFill="1" applyBorder="1"/>
    <xf numFmtId="0" fontId="73" fillId="2" borderId="1" xfId="1" applyFont="1" applyFill="1" applyBorder="1"/>
    <xf numFmtId="0" fontId="19" fillId="6" borderId="2" xfId="1" applyFont="1" applyFill="1" applyBorder="1" applyAlignment="1">
      <alignment horizontal="center"/>
    </xf>
    <xf numFmtId="0" fontId="15" fillId="0" borderId="47" xfId="1" applyFont="1" applyBorder="1"/>
    <xf numFmtId="0" fontId="15" fillId="6" borderId="37" xfId="1" applyFont="1" applyFill="1" applyBorder="1"/>
    <xf numFmtId="0" fontId="15" fillId="2" borderId="13" xfId="1" applyFont="1" applyFill="1" applyBorder="1"/>
    <xf numFmtId="0" fontId="15" fillId="2" borderId="47" xfId="1" applyFont="1" applyFill="1" applyBorder="1"/>
    <xf numFmtId="0" fontId="15" fillId="0" borderId="20" xfId="0" applyFont="1" applyBorder="1" applyAlignment="1">
      <alignment horizontal="center" vertical="center"/>
    </xf>
    <xf numFmtId="0" fontId="73" fillId="2" borderId="2" xfId="1" applyFont="1" applyFill="1" applyBorder="1"/>
    <xf numFmtId="0" fontId="15" fillId="6" borderId="47" xfId="1" applyFont="1" applyFill="1" applyBorder="1"/>
    <xf numFmtId="0" fontId="73" fillId="0" borderId="1" xfId="1" applyFont="1" applyBorder="1"/>
    <xf numFmtId="0" fontId="15" fillId="0" borderId="1" xfId="0" applyFont="1" applyBorder="1" applyAlignment="1">
      <alignment horizontal="center" vertical="center"/>
    </xf>
    <xf numFmtId="0" fontId="15" fillId="2" borderId="51" xfId="1" applyFont="1" applyFill="1" applyBorder="1"/>
    <xf numFmtId="0" fontId="15" fillId="0" borderId="45" xfId="1" applyFont="1" applyBorder="1"/>
    <xf numFmtId="0" fontId="15" fillId="2" borderId="34" xfId="1" applyFont="1" applyFill="1" applyBorder="1"/>
    <xf numFmtId="0" fontId="77" fillId="6" borderId="1" xfId="1" applyFont="1" applyFill="1" applyBorder="1"/>
    <xf numFmtId="0" fontId="86" fillId="6" borderId="1" xfId="0" applyFont="1" applyFill="1" applyBorder="1" applyAlignment="1">
      <alignment horizontal="center" vertical="center"/>
    </xf>
    <xf numFmtId="0" fontId="73" fillId="0" borderId="17" xfId="0" applyFont="1" applyBorder="1" applyAlignment="1">
      <alignment horizontal="center" vertical="center"/>
    </xf>
    <xf numFmtId="0" fontId="15" fillId="2" borderId="50" xfId="1" applyFont="1" applyFill="1" applyBorder="1"/>
    <xf numFmtId="0" fontId="15" fillId="2" borderId="1" xfId="0" applyFont="1" applyFill="1" applyBorder="1" applyAlignment="1">
      <alignment horizontal="center" vertical="center"/>
    </xf>
    <xf numFmtId="0" fontId="25" fillId="15" borderId="1" xfId="1" applyFont="1" applyFill="1" applyBorder="1"/>
    <xf numFmtId="0" fontId="15" fillId="2" borderId="37" xfId="1" applyFont="1" applyFill="1" applyBorder="1"/>
    <xf numFmtId="0" fontId="77" fillId="6" borderId="21" xfId="1" applyFont="1" applyFill="1" applyBorder="1"/>
    <xf numFmtId="0" fontId="25" fillId="0" borderId="2" xfId="1" applyFont="1" applyBorder="1"/>
    <xf numFmtId="0" fontId="15" fillId="15" borderId="17" xfId="1" applyFont="1" applyFill="1" applyBorder="1"/>
    <xf numFmtId="0" fontId="15" fillId="15" borderId="2" xfId="1" applyFont="1" applyFill="1" applyBorder="1"/>
    <xf numFmtId="0" fontId="30" fillId="0" borderId="17" xfId="1" applyFont="1" applyBorder="1"/>
    <xf numFmtId="0" fontId="77" fillId="6" borderId="3" xfId="1" applyFont="1" applyFill="1" applyBorder="1"/>
    <xf numFmtId="0" fontId="19" fillId="0" borderId="3" xfId="1" applyFont="1" applyBorder="1" applyAlignment="1">
      <alignment horizontal="center"/>
    </xf>
    <xf numFmtId="0" fontId="15" fillId="0" borderId="49" xfId="1" applyFont="1" applyBorder="1"/>
    <xf numFmtId="0" fontId="15" fillId="6" borderId="1" xfId="1" applyFont="1" applyFill="1" applyBorder="1" applyAlignment="1">
      <alignment horizontal="center"/>
    </xf>
    <xf numFmtId="0" fontId="15" fillId="6" borderId="17" xfId="1" applyFont="1" applyFill="1" applyBorder="1" applyAlignment="1">
      <alignment horizontal="center"/>
    </xf>
    <xf numFmtId="0" fontId="15" fillId="0" borderId="17" xfId="1" applyFont="1" applyBorder="1" applyAlignment="1">
      <alignment horizontal="center"/>
    </xf>
    <xf numFmtId="0" fontId="15" fillId="0" borderId="28" xfId="1" applyFont="1" applyBorder="1" applyAlignment="1">
      <alignment horizontal="center"/>
    </xf>
    <xf numFmtId="0" fontId="15" fillId="0" borderId="12" xfId="1" applyFont="1" applyBorder="1" applyAlignment="1">
      <alignment horizontal="center"/>
    </xf>
    <xf numFmtId="0" fontId="15" fillId="6" borderId="13" xfId="1" applyFont="1" applyFill="1" applyBorder="1" applyAlignment="1">
      <alignment horizontal="center"/>
    </xf>
    <xf numFmtId="0" fontId="88" fillId="2" borderId="17" xfId="0" applyFont="1" applyFill="1" applyBorder="1" applyAlignment="1">
      <alignment horizontal="center" vertical="center"/>
    </xf>
    <xf numFmtId="0" fontId="88" fillId="2" borderId="2" xfId="0" applyFont="1" applyFill="1" applyBorder="1" applyAlignment="1">
      <alignment horizontal="center" vertical="center"/>
    </xf>
    <xf numFmtId="0" fontId="15" fillId="6" borderId="2" xfId="1" applyFont="1" applyFill="1" applyBorder="1" applyAlignment="1">
      <alignment horizontal="center"/>
    </xf>
    <xf numFmtId="0" fontId="15" fillId="0" borderId="1" xfId="1" applyFont="1" applyBorder="1" applyAlignment="1">
      <alignment horizontal="center"/>
    </xf>
    <xf numFmtId="0" fontId="15" fillId="0" borderId="13" xfId="1" applyFont="1" applyBorder="1" applyAlignment="1">
      <alignment horizontal="center"/>
    </xf>
    <xf numFmtId="0" fontId="15" fillId="0" borderId="2" xfId="1" applyFont="1" applyBorder="1" applyAlignment="1">
      <alignment horizontal="center"/>
    </xf>
    <xf numFmtId="0" fontId="88" fillId="0" borderId="2" xfId="0" applyFont="1" applyBorder="1" applyAlignment="1">
      <alignment horizontal="center" vertical="center"/>
    </xf>
    <xf numFmtId="0" fontId="15" fillId="0" borderId="10" xfId="1" applyFont="1" applyBorder="1" applyAlignment="1">
      <alignment horizontal="center"/>
    </xf>
    <xf numFmtId="0" fontId="15" fillId="2" borderId="28" xfId="1" applyFont="1" applyFill="1" applyBorder="1" applyAlignment="1">
      <alignment horizontal="center"/>
    </xf>
    <xf numFmtId="0" fontId="73" fillId="2" borderId="21" xfId="1" applyFont="1" applyFill="1" applyBorder="1"/>
    <xf numFmtId="0" fontId="15" fillId="0" borderId="16" xfId="1" applyFont="1" applyBorder="1" applyAlignment="1">
      <alignment horizontal="center"/>
    </xf>
    <xf numFmtId="0" fontId="28" fillId="0" borderId="16" xfId="1" applyFont="1" applyBorder="1" applyAlignment="1">
      <alignment horizontal="center"/>
    </xf>
    <xf numFmtId="0" fontId="15" fillId="0" borderId="52" xfId="1" applyFont="1" applyBorder="1"/>
    <xf numFmtId="0" fontId="30" fillId="6" borderId="17" xfId="1" applyFont="1" applyFill="1" applyBorder="1"/>
    <xf numFmtId="0" fontId="75" fillId="6" borderId="13" xfId="1" applyFont="1" applyFill="1" applyBorder="1"/>
    <xf numFmtId="0" fontId="88" fillId="6" borderId="1" xfId="0" applyFont="1" applyFill="1" applyBorder="1" applyAlignment="1">
      <alignment horizontal="center" vertical="center"/>
    </xf>
    <xf numFmtId="0" fontId="88" fillId="0" borderId="1" xfId="0" applyFont="1" applyBorder="1" applyAlignment="1">
      <alignment horizontal="center" vertical="center"/>
    </xf>
    <xf numFmtId="0" fontId="20" fillId="6" borderId="3" xfId="1" applyFont="1" applyFill="1" applyBorder="1" applyAlignment="1">
      <alignment horizontal="center"/>
    </xf>
    <xf numFmtId="0" fontId="28" fillId="6" borderId="3" xfId="1" applyFont="1" applyFill="1" applyBorder="1" applyAlignment="1">
      <alignment horizontal="center"/>
    </xf>
    <xf numFmtId="0" fontId="20" fillId="6" borderId="49" xfId="1" applyFont="1" applyFill="1" applyBorder="1"/>
    <xf numFmtId="0" fontId="29" fillId="6" borderId="1" xfId="1" applyFont="1" applyFill="1" applyBorder="1"/>
    <xf numFmtId="0" fontId="86" fillId="15" borderId="38" xfId="1" applyFont="1" applyFill="1" applyBorder="1"/>
    <xf numFmtId="0" fontId="15" fillId="2" borderId="1" xfId="1" applyFont="1" applyFill="1" applyBorder="1" applyAlignment="1">
      <alignment horizontal="center"/>
    </xf>
    <xf numFmtId="0" fontId="15" fillId="2" borderId="2" xfId="1" applyFont="1" applyFill="1" applyBorder="1" applyAlignment="1">
      <alignment horizontal="center"/>
    </xf>
    <xf numFmtId="0" fontId="29" fillId="6" borderId="2" xfId="1" applyFont="1" applyFill="1" applyBorder="1"/>
    <xf numFmtId="0" fontId="77" fillId="0" borderId="1" xfId="1" applyFont="1" applyBorder="1"/>
    <xf numFmtId="0" fontId="86" fillId="0" borderId="1" xfId="0" applyFont="1" applyBorder="1" applyAlignment="1">
      <alignment horizontal="center" vertical="center"/>
    </xf>
    <xf numFmtId="0" fontId="92" fillId="15" borderId="50" xfId="1" applyFont="1" applyFill="1" applyBorder="1"/>
    <xf numFmtId="0" fontId="73" fillId="0" borderId="21" xfId="1" applyFont="1" applyBorder="1"/>
    <xf numFmtId="0" fontId="15" fillId="2" borderId="12" xfId="1" applyFont="1" applyFill="1" applyBorder="1" applyAlignment="1">
      <alignment horizontal="center"/>
    </xf>
    <xf numFmtId="0" fontId="15" fillId="2" borderId="13" xfId="1" applyFont="1" applyFill="1" applyBorder="1" applyAlignment="1">
      <alignment horizontal="center"/>
    </xf>
    <xf numFmtId="0" fontId="15" fillId="2" borderId="17" xfId="1" applyFont="1" applyFill="1" applyBorder="1" applyAlignment="1">
      <alignment horizontal="center"/>
    </xf>
    <xf numFmtId="0" fontId="88" fillId="0" borderId="17" xfId="0" applyFont="1" applyBorder="1" applyAlignment="1">
      <alignment horizontal="center" vertical="center"/>
    </xf>
    <xf numFmtId="0" fontId="77" fillId="0" borderId="6" xfId="1" applyFont="1" applyBorder="1" applyAlignment="1">
      <alignment vertical="center"/>
    </xf>
    <xf numFmtId="0" fontId="15" fillId="0" borderId="17" xfId="0" applyFont="1" applyBorder="1" applyAlignment="1">
      <alignment horizontal="center" vertical="center"/>
    </xf>
    <xf numFmtId="0" fontId="73" fillId="15" borderId="17" xfId="0" applyFont="1" applyFill="1" applyBorder="1" applyAlignment="1">
      <alignment horizontal="center" vertical="center"/>
    </xf>
    <xf numFmtId="0" fontId="73" fillId="2" borderId="21" xfId="0" applyFont="1" applyFill="1" applyBorder="1" applyAlignment="1">
      <alignment horizontal="center" vertical="center"/>
    </xf>
    <xf numFmtId="0" fontId="73" fillId="9" borderId="3" xfId="1" applyFont="1" applyFill="1" applyBorder="1"/>
    <xf numFmtId="0" fontId="73" fillId="9" borderId="3" xfId="1" applyFont="1" applyFill="1" applyBorder="1" applyAlignment="1">
      <alignment horizontal="center" vertical="center"/>
    </xf>
    <xf numFmtId="0" fontId="15" fillId="0" borderId="3" xfId="1" applyFont="1" applyBorder="1" applyAlignment="1">
      <alignment horizontal="center"/>
    </xf>
    <xf numFmtId="0" fontId="34" fillId="2" borderId="34" xfId="1" applyFont="1" applyFill="1" applyBorder="1"/>
    <xf numFmtId="0" fontId="77" fillId="15" borderId="34" xfId="1" applyFont="1" applyFill="1" applyBorder="1"/>
    <xf numFmtId="0" fontId="77" fillId="9" borderId="34" xfId="1" applyFont="1" applyFill="1" applyBorder="1"/>
    <xf numFmtId="0" fontId="77" fillId="9" borderId="34" xfId="1" applyFont="1" applyFill="1" applyBorder="1" applyAlignment="1">
      <alignment horizontal="center" vertical="center"/>
    </xf>
    <xf numFmtId="0" fontId="77" fillId="15" borderId="34" xfId="1" applyFont="1" applyFill="1" applyBorder="1" applyAlignment="1">
      <alignment horizontal="center" vertical="center"/>
    </xf>
    <xf numFmtId="0" fontId="73" fillId="0" borderId="28" xfId="0" applyFont="1" applyBorder="1" applyAlignment="1">
      <alignment horizontal="center" vertical="center"/>
    </xf>
    <xf numFmtId="0" fontId="73" fillId="0" borderId="34" xfId="0" applyFont="1" applyBorder="1" applyAlignment="1">
      <alignment horizontal="center" vertical="center"/>
    </xf>
    <xf numFmtId="0" fontId="73" fillId="0" borderId="34" xfId="1" applyFont="1" applyBorder="1"/>
    <xf numFmtId="0" fontId="73" fillId="15" borderId="34" xfId="1" applyFont="1" applyFill="1" applyBorder="1"/>
    <xf numFmtId="0" fontId="73" fillId="9" borderId="34" xfId="1" applyFont="1" applyFill="1" applyBorder="1"/>
    <xf numFmtId="0" fontId="73" fillId="9" borderId="34" xfId="1" applyFont="1" applyFill="1" applyBorder="1" applyAlignment="1">
      <alignment horizontal="center" vertical="center"/>
    </xf>
    <xf numFmtId="0" fontId="73" fillId="15" borderId="34" xfId="1" applyFont="1" applyFill="1" applyBorder="1" applyAlignment="1">
      <alignment horizontal="center" vertical="center"/>
    </xf>
    <xf numFmtId="0" fontId="73" fillId="0" borderId="39" xfId="0" applyFont="1" applyBorder="1" applyAlignment="1">
      <alignment horizontal="center" vertical="center"/>
    </xf>
    <xf numFmtId="0" fontId="73" fillId="0" borderId="39" xfId="1" applyFont="1" applyBorder="1"/>
    <xf numFmtId="0" fontId="73" fillId="15" borderId="39" xfId="1" applyFont="1" applyFill="1" applyBorder="1"/>
    <xf numFmtId="0" fontId="73" fillId="9" borderId="39" xfId="1" applyFont="1" applyFill="1" applyBorder="1"/>
    <xf numFmtId="0" fontId="73" fillId="9" borderId="39" xfId="1" applyFont="1" applyFill="1" applyBorder="1" applyAlignment="1">
      <alignment horizontal="center" vertical="center"/>
    </xf>
    <xf numFmtId="0" fontId="73" fillId="15" borderId="39" xfId="1" applyFont="1" applyFill="1" applyBorder="1" applyAlignment="1">
      <alignment horizontal="center" vertical="center"/>
    </xf>
    <xf numFmtId="0" fontId="15" fillId="2" borderId="17" xfId="0" applyFont="1" applyFill="1" applyBorder="1" applyAlignment="1">
      <alignment horizontal="center" vertical="center"/>
    </xf>
    <xf numFmtId="0" fontId="73" fillId="2" borderId="28" xfId="0" applyFont="1" applyFill="1" applyBorder="1" applyAlignment="1">
      <alignment horizontal="center" vertical="center"/>
    </xf>
    <xf numFmtId="0" fontId="73" fillId="2" borderId="34" xfId="0" applyFont="1" applyFill="1" applyBorder="1" applyAlignment="1">
      <alignment horizontal="center" vertical="center"/>
    </xf>
    <xf numFmtId="0" fontId="73" fillId="2" borderId="34" xfId="1" applyFont="1" applyFill="1" applyBorder="1"/>
    <xf numFmtId="0" fontId="15" fillId="2" borderId="2" xfId="0" applyFont="1" applyFill="1" applyBorder="1" applyAlignment="1">
      <alignment horizontal="center" vertical="center"/>
    </xf>
    <xf numFmtId="0" fontId="73" fillId="15" borderId="2" xfId="0" applyFont="1" applyFill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25" fillId="2" borderId="21" xfId="1" applyFont="1" applyFill="1" applyBorder="1"/>
    <xf numFmtId="0" fontId="25" fillId="15" borderId="17" xfId="1" applyFont="1" applyFill="1" applyBorder="1"/>
    <xf numFmtId="0" fontId="73" fillId="0" borderId="10" xfId="1" applyFont="1" applyBorder="1"/>
    <xf numFmtId="0" fontId="29" fillId="0" borderId="2" xfId="0" applyFont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15" fillId="6" borderId="12" xfId="1" applyFont="1" applyFill="1" applyBorder="1" applyAlignment="1">
      <alignment horizontal="center"/>
    </xf>
    <xf numFmtId="0" fontId="25" fillId="2" borderId="34" xfId="1" applyFont="1" applyFill="1" applyBorder="1"/>
    <xf numFmtId="0" fontId="73" fillId="2" borderId="39" xfId="0" applyFont="1" applyFill="1" applyBorder="1" applyAlignment="1">
      <alignment horizontal="center" vertical="center"/>
    </xf>
    <xf numFmtId="0" fontId="25" fillId="2" borderId="39" xfId="1" applyFont="1" applyFill="1" applyBorder="1"/>
    <xf numFmtId="0" fontId="73" fillId="2" borderId="39" xfId="1" applyFont="1" applyFill="1" applyBorder="1"/>
    <xf numFmtId="0" fontId="92" fillId="9" borderId="21" xfId="1" applyFont="1" applyFill="1" applyBorder="1"/>
    <xf numFmtId="0" fontId="92" fillId="9" borderId="34" xfId="1" applyFont="1" applyFill="1" applyBorder="1"/>
    <xf numFmtId="0" fontId="92" fillId="9" borderId="39" xfId="1" applyFont="1" applyFill="1" applyBorder="1"/>
    <xf numFmtId="0" fontId="73" fillId="6" borderId="3" xfId="1" applyFont="1" applyFill="1" applyBorder="1"/>
    <xf numFmtId="0" fontId="82" fillId="0" borderId="6" xfId="1" applyBorder="1" applyAlignment="1">
      <alignment horizontal="left" vertical="center"/>
    </xf>
    <xf numFmtId="0" fontId="96" fillId="2" borderId="10" xfId="0" applyFont="1" applyFill="1" applyBorder="1" applyAlignment="1">
      <alignment horizontal="center" vertical="center" wrapText="1"/>
    </xf>
    <xf numFmtId="0" fontId="96" fillId="2" borderId="16" xfId="0" applyFont="1" applyFill="1" applyBorder="1" applyAlignment="1">
      <alignment horizontal="center" vertical="center" wrapText="1"/>
    </xf>
    <xf numFmtId="0" fontId="98" fillId="6" borderId="19" xfId="0" applyFont="1" applyFill="1" applyBorder="1" applyAlignment="1">
      <alignment horizontal="center" vertical="center" wrapText="1"/>
    </xf>
    <xf numFmtId="0" fontId="14" fillId="2" borderId="47" xfId="1" applyFont="1" applyFill="1" applyBorder="1"/>
    <xf numFmtId="0" fontId="15" fillId="2" borderId="10" xfId="1" applyFont="1" applyFill="1" applyBorder="1" applyAlignment="1">
      <alignment horizontal="center"/>
    </xf>
    <xf numFmtId="0" fontId="14" fillId="2" borderId="45" xfId="1" applyFont="1" applyFill="1" applyBorder="1"/>
    <xf numFmtId="0" fontId="96" fillId="2" borderId="34" xfId="0" applyFont="1" applyFill="1" applyBorder="1" applyAlignment="1">
      <alignment horizontal="center" vertical="center" wrapText="1"/>
    </xf>
    <xf numFmtId="0" fontId="14" fillId="6" borderId="50" xfId="1" applyFont="1" applyFill="1" applyBorder="1"/>
    <xf numFmtId="0" fontId="14" fillId="6" borderId="37" xfId="1" applyFont="1" applyFill="1" applyBorder="1"/>
    <xf numFmtId="0" fontId="14" fillId="6" borderId="1" xfId="1" applyFont="1" applyFill="1" applyBorder="1"/>
    <xf numFmtId="0" fontId="14" fillId="6" borderId="47" xfId="1" applyFont="1" applyFill="1" applyBorder="1"/>
    <xf numFmtId="0" fontId="14" fillId="2" borderId="10" xfId="1" applyFont="1" applyFill="1" applyBorder="1" applyAlignment="1">
      <alignment horizontal="center"/>
    </xf>
    <xf numFmtId="0" fontId="14" fillId="2" borderId="1" xfId="1" applyFont="1" applyFill="1" applyBorder="1" applyAlignment="1">
      <alignment horizontal="center"/>
    </xf>
    <xf numFmtId="0" fontId="14" fillId="2" borderId="17" xfId="1" applyFont="1" applyFill="1" applyBorder="1" applyAlignment="1">
      <alignment horizontal="center"/>
    </xf>
    <xf numFmtId="0" fontId="14" fillId="2" borderId="17" xfId="1" applyFont="1" applyFill="1" applyBorder="1"/>
    <xf numFmtId="0" fontId="14" fillId="0" borderId="17" xfId="1" applyFont="1" applyBorder="1" applyAlignment="1">
      <alignment horizontal="center"/>
    </xf>
    <xf numFmtId="0" fontId="14" fillId="0" borderId="17" xfId="1" applyFont="1" applyBorder="1"/>
    <xf numFmtId="0" fontId="14" fillId="0" borderId="2" xfId="1" applyFont="1" applyBorder="1" applyAlignment="1">
      <alignment horizontal="center"/>
    </xf>
    <xf numFmtId="0" fontId="14" fillId="2" borderId="2" xfId="1" applyFont="1" applyFill="1" applyBorder="1" applyAlignment="1">
      <alignment horizontal="center"/>
    </xf>
    <xf numFmtId="0" fontId="14" fillId="2" borderId="2" xfId="1" applyFont="1" applyFill="1" applyBorder="1"/>
    <xf numFmtId="0" fontId="14" fillId="0" borderId="1" xfId="1" applyFont="1" applyBorder="1" applyAlignment="1">
      <alignment horizontal="center"/>
    </xf>
    <xf numFmtId="0" fontId="14" fillId="0" borderId="1" xfId="1" applyFont="1" applyBorder="1"/>
    <xf numFmtId="0" fontId="60" fillId="6" borderId="1" xfId="1" applyFont="1" applyFill="1" applyBorder="1" applyAlignment="1">
      <alignment horizontal="center" vertical="center"/>
    </xf>
    <xf numFmtId="4" fontId="82" fillId="6" borderId="1" xfId="1" applyNumberFormat="1" applyFill="1" applyBorder="1" applyAlignment="1">
      <alignment horizontal="center" vertical="center"/>
    </xf>
    <xf numFmtId="0" fontId="72" fillId="6" borderId="7" xfId="1" applyFont="1" applyFill="1" applyBorder="1" applyAlignment="1">
      <alignment vertical="center"/>
    </xf>
    <xf numFmtId="0" fontId="71" fillId="6" borderId="7" xfId="1" applyFont="1" applyFill="1" applyBorder="1" applyAlignment="1">
      <alignment vertical="center"/>
    </xf>
    <xf numFmtId="0" fontId="60" fillId="0" borderId="1" xfId="1" applyFont="1" applyBorder="1" applyAlignment="1">
      <alignment horizontal="center" vertical="center"/>
    </xf>
    <xf numFmtId="4" fontId="82" fillId="0" borderId="1" xfId="1" applyNumberFormat="1" applyBorder="1" applyAlignment="1">
      <alignment horizontal="center" vertical="center"/>
    </xf>
    <xf numFmtId="0" fontId="72" fillId="0" borderId="7" xfId="1" applyFont="1" applyBorder="1" applyAlignment="1">
      <alignment vertical="center"/>
    </xf>
    <xf numFmtId="0" fontId="60" fillId="6" borderId="2" xfId="1" applyFont="1" applyFill="1" applyBorder="1" applyAlignment="1">
      <alignment horizontal="center" vertical="center"/>
    </xf>
    <xf numFmtId="0" fontId="71" fillId="6" borderId="19" xfId="1" applyFont="1" applyFill="1" applyBorder="1" applyAlignment="1">
      <alignment vertical="center"/>
    </xf>
    <xf numFmtId="0" fontId="60" fillId="0" borderId="13" xfId="1" applyFont="1" applyBorder="1" applyAlignment="1">
      <alignment horizontal="center" vertical="center"/>
    </xf>
    <xf numFmtId="4" fontId="82" fillId="0" borderId="13" xfId="1" applyNumberFormat="1" applyBorder="1" applyAlignment="1">
      <alignment horizontal="center" vertical="center"/>
    </xf>
    <xf numFmtId="0" fontId="71" fillId="0" borderId="13" xfId="1" applyFont="1" applyBorder="1" applyAlignment="1">
      <alignment vertical="center"/>
    </xf>
    <xf numFmtId="0" fontId="60" fillId="15" borderId="1" xfId="1" applyFont="1" applyFill="1" applyBorder="1" applyAlignment="1">
      <alignment horizontal="center" vertical="center"/>
    </xf>
    <xf numFmtId="4" fontId="82" fillId="15" borderId="1" xfId="1" applyNumberFormat="1" applyFill="1" applyBorder="1" applyAlignment="1">
      <alignment horizontal="center" vertical="center"/>
    </xf>
    <xf numFmtId="0" fontId="71" fillId="15" borderId="1" xfId="1" applyFont="1" applyFill="1" applyBorder="1" applyAlignment="1">
      <alignment vertical="center"/>
    </xf>
    <xf numFmtId="0" fontId="60" fillId="15" borderId="17" xfId="1" applyFont="1" applyFill="1" applyBorder="1" applyAlignment="1">
      <alignment horizontal="center" vertical="center"/>
    </xf>
    <xf numFmtId="0" fontId="71" fillId="15" borderId="17" xfId="1" applyFont="1" applyFill="1" applyBorder="1" applyAlignment="1">
      <alignment vertical="center"/>
    </xf>
    <xf numFmtId="0" fontId="60" fillId="0" borderId="3" xfId="1" applyFont="1" applyBorder="1" applyAlignment="1">
      <alignment horizontal="center" vertical="center"/>
    </xf>
    <xf numFmtId="4" fontId="82" fillId="0" borderId="3" xfId="1" applyNumberFormat="1" applyBorder="1" applyAlignment="1">
      <alignment horizontal="center" vertical="center"/>
    </xf>
    <xf numFmtId="0" fontId="72" fillId="0" borderId="20" xfId="1" applyFont="1" applyBorder="1" applyAlignment="1">
      <alignment vertical="center"/>
    </xf>
    <xf numFmtId="0" fontId="60" fillId="2" borderId="1" xfId="1" applyFont="1" applyFill="1" applyBorder="1" applyAlignment="1">
      <alignment horizontal="center" vertical="center"/>
    </xf>
    <xf numFmtId="4" fontId="82" fillId="2" borderId="1" xfId="1" applyNumberFormat="1" applyFill="1" applyBorder="1" applyAlignment="1">
      <alignment horizontal="center" vertical="center"/>
    </xf>
    <xf numFmtId="0" fontId="71" fillId="2" borderId="7" xfId="1" applyFont="1" applyFill="1" applyBorder="1" applyAlignment="1">
      <alignment vertical="center"/>
    </xf>
    <xf numFmtId="0" fontId="71" fillId="0" borderId="7" xfId="1" applyFont="1" applyBorder="1" applyAlignment="1">
      <alignment vertical="center"/>
    </xf>
    <xf numFmtId="0" fontId="71" fillId="0" borderId="24" xfId="1" applyFont="1" applyBorder="1" applyAlignment="1">
      <alignment vertical="center"/>
    </xf>
    <xf numFmtId="0" fontId="31" fillId="0" borderId="1" xfId="1" applyFont="1" applyBorder="1" applyAlignment="1">
      <alignment horizontal="center" vertical="center"/>
    </xf>
    <xf numFmtId="0" fontId="29" fillId="0" borderId="7" xfId="1" applyFont="1" applyBorder="1" applyAlignment="1">
      <alignment vertical="center"/>
    </xf>
    <xf numFmtId="0" fontId="31" fillId="0" borderId="17" xfId="1" applyFont="1" applyBorder="1" applyAlignment="1">
      <alignment horizontal="center" vertical="center"/>
    </xf>
    <xf numFmtId="0" fontId="29" fillId="0" borderId="25" xfId="1" applyFont="1" applyBorder="1" applyAlignment="1">
      <alignment vertical="center"/>
    </xf>
    <xf numFmtId="0" fontId="60" fillId="6" borderId="3" xfId="1" applyFont="1" applyFill="1" applyBorder="1" applyAlignment="1">
      <alignment horizontal="center" vertical="center"/>
    </xf>
    <xf numFmtId="4" fontId="82" fillId="6" borderId="3" xfId="1" applyNumberFormat="1" applyFill="1" applyBorder="1" applyAlignment="1">
      <alignment horizontal="center" vertical="center"/>
    </xf>
    <xf numFmtId="0" fontId="71" fillId="6" borderId="20" xfId="1" applyFont="1" applyFill="1" applyBorder="1" applyAlignment="1">
      <alignment vertical="center"/>
    </xf>
    <xf numFmtId="0" fontId="70" fillId="6" borderId="7" xfId="1" applyFont="1" applyFill="1" applyBorder="1" applyAlignment="1">
      <alignment vertical="center"/>
    </xf>
    <xf numFmtId="0" fontId="70" fillId="2" borderId="7" xfId="1" applyFont="1" applyFill="1" applyBorder="1" applyAlignment="1">
      <alignment vertical="center"/>
    </xf>
    <xf numFmtId="0" fontId="70" fillId="0" borderId="7" xfId="1" applyFont="1" applyBorder="1" applyAlignment="1">
      <alignment vertical="center"/>
    </xf>
    <xf numFmtId="0" fontId="50" fillId="6" borderId="7" xfId="1" applyFont="1" applyFill="1" applyBorder="1" applyAlignment="1">
      <alignment vertical="center"/>
    </xf>
    <xf numFmtId="0" fontId="50" fillId="2" borderId="7" xfId="1" applyFont="1" applyFill="1" applyBorder="1" applyAlignment="1">
      <alignment vertical="center"/>
    </xf>
    <xf numFmtId="0" fontId="70" fillId="6" borderId="19" xfId="1" applyFont="1" applyFill="1" applyBorder="1" applyAlignment="1">
      <alignment vertical="center"/>
    </xf>
    <xf numFmtId="0" fontId="70" fillId="6" borderId="20" xfId="1" applyFont="1" applyFill="1" applyBorder="1" applyAlignment="1">
      <alignment vertical="center"/>
    </xf>
    <xf numFmtId="0" fontId="69" fillId="2" borderId="7" xfId="1" applyFont="1" applyFill="1" applyBorder="1" applyAlignment="1">
      <alignment vertical="center"/>
    </xf>
    <xf numFmtId="0" fontId="69" fillId="0" borderId="7" xfId="1" applyFont="1" applyBorder="1" applyAlignment="1">
      <alignment vertical="center"/>
    </xf>
    <xf numFmtId="0" fontId="69" fillId="6" borderId="7" xfId="1" applyFont="1" applyFill="1" applyBorder="1" applyAlignment="1">
      <alignment vertical="center"/>
    </xf>
    <xf numFmtId="0" fontId="69" fillId="6" borderId="20" xfId="1" applyFont="1" applyFill="1" applyBorder="1" applyAlignment="1">
      <alignment vertical="center"/>
    </xf>
    <xf numFmtId="0" fontId="69" fillId="2" borderId="21" xfId="1" applyFont="1" applyFill="1" applyBorder="1" applyAlignment="1">
      <alignment vertical="center"/>
    </xf>
    <xf numFmtId="15" fontId="92" fillId="6" borderId="1" xfId="1" applyNumberFormat="1" applyFont="1" applyFill="1" applyBorder="1" applyAlignment="1">
      <alignment horizontal="center" vertical="center"/>
    </xf>
    <xf numFmtId="15" fontId="92" fillId="6" borderId="2" xfId="1" applyNumberFormat="1" applyFont="1" applyFill="1" applyBorder="1" applyAlignment="1">
      <alignment horizontal="center" vertical="center"/>
    </xf>
    <xf numFmtId="0" fontId="69" fillId="6" borderId="19" xfId="1" applyFont="1" applyFill="1" applyBorder="1" applyAlignment="1">
      <alignment vertical="center"/>
    </xf>
    <xf numFmtId="0" fontId="69" fillId="0" borderId="13" xfId="1" applyFont="1" applyBorder="1" applyAlignment="1">
      <alignment vertical="center"/>
    </xf>
    <xf numFmtId="0" fontId="69" fillId="15" borderId="1" xfId="1" applyFont="1" applyFill="1" applyBorder="1" applyAlignment="1">
      <alignment vertical="center"/>
    </xf>
    <xf numFmtId="0" fontId="69" fillId="15" borderId="17" xfId="1" applyFont="1" applyFill="1" applyBorder="1" applyAlignment="1">
      <alignment vertical="center"/>
    </xf>
    <xf numFmtId="0" fontId="60" fillId="2" borderId="10" xfId="1" applyFont="1" applyFill="1" applyBorder="1" applyAlignment="1">
      <alignment horizontal="center" vertical="center"/>
    </xf>
    <xf numFmtId="4" fontId="82" fillId="2" borderId="10" xfId="1" applyNumberFormat="1" applyFill="1" applyBorder="1" applyAlignment="1">
      <alignment horizontal="center" vertical="center"/>
    </xf>
    <xf numFmtId="0" fontId="60" fillId="0" borderId="28" xfId="1" applyFont="1" applyBorder="1" applyAlignment="1">
      <alignment horizontal="center" vertical="center"/>
    </xf>
    <xf numFmtId="4" fontId="82" fillId="0" borderId="28" xfId="1" applyNumberFormat="1" applyBorder="1" applyAlignment="1">
      <alignment horizontal="center" vertical="center"/>
    </xf>
    <xf numFmtId="0" fontId="69" fillId="0" borderId="34" xfId="1" applyFont="1" applyBorder="1" applyAlignment="1">
      <alignment vertical="center"/>
    </xf>
    <xf numFmtId="0" fontId="42" fillId="2" borderId="21" xfId="1" applyFont="1" applyFill="1" applyBorder="1" applyAlignment="1">
      <alignment vertical="center"/>
    </xf>
    <xf numFmtId="0" fontId="60" fillId="2" borderId="28" xfId="1" applyFont="1" applyFill="1" applyBorder="1" applyAlignment="1">
      <alignment horizontal="center" vertical="center"/>
    </xf>
    <xf numFmtId="4" fontId="82" fillId="2" borderId="28" xfId="1" applyNumberFormat="1" applyFill="1" applyBorder="1" applyAlignment="1">
      <alignment horizontal="center" vertical="center"/>
    </xf>
    <xf numFmtId="0" fontId="42" fillId="2" borderId="34" xfId="1" applyFont="1" applyFill="1" applyBorder="1" applyAlignment="1">
      <alignment vertical="center"/>
    </xf>
    <xf numFmtId="0" fontId="69" fillId="2" borderId="34" xfId="1" applyFont="1" applyFill="1" applyBorder="1" applyAlignment="1">
      <alignment vertical="center"/>
    </xf>
    <xf numFmtId="0" fontId="60" fillId="0" borderId="10" xfId="1" applyFont="1" applyBorder="1" applyAlignment="1">
      <alignment horizontal="center" vertical="center"/>
    </xf>
    <xf numFmtId="4" fontId="82" fillId="0" borderId="10" xfId="1" applyNumberFormat="1" applyBorder="1" applyAlignment="1">
      <alignment horizontal="center" vertical="center"/>
    </xf>
    <xf numFmtId="0" fontId="60" fillId="2" borderId="3" xfId="1" applyFont="1" applyFill="1" applyBorder="1" applyAlignment="1">
      <alignment horizontal="center" vertical="center"/>
    </xf>
    <xf numFmtId="4" fontId="82" fillId="2" borderId="3" xfId="1" applyNumberFormat="1" applyFill="1" applyBorder="1" applyAlignment="1">
      <alignment horizontal="center" vertical="center"/>
    </xf>
    <xf numFmtId="0" fontId="42" fillId="2" borderId="3" xfId="1" applyFont="1" applyFill="1" applyBorder="1" applyAlignment="1">
      <alignment vertical="center"/>
    </xf>
    <xf numFmtId="0" fontId="69" fillId="2" borderId="3" xfId="1" applyFont="1" applyFill="1" applyBorder="1" applyAlignment="1">
      <alignment vertical="center"/>
    </xf>
    <xf numFmtId="0" fontId="42" fillId="15" borderId="17" xfId="1" applyFont="1" applyFill="1" applyBorder="1" applyAlignment="1">
      <alignment vertical="center"/>
    </xf>
    <xf numFmtId="0" fontId="60" fillId="6" borderId="13" xfId="1" applyFont="1" applyFill="1" applyBorder="1" applyAlignment="1">
      <alignment horizontal="center" vertical="center"/>
    </xf>
    <xf numFmtId="4" fontId="82" fillId="6" borderId="13" xfId="1" applyNumberFormat="1" applyFill="1" applyBorder="1" applyAlignment="1">
      <alignment horizontal="center" vertical="center"/>
    </xf>
    <xf numFmtId="0" fontId="42" fillId="6" borderId="13" xfId="1" applyFont="1" applyFill="1" applyBorder="1" applyAlignment="1">
      <alignment vertical="center"/>
    </xf>
    <xf numFmtId="0" fontId="69" fillId="6" borderId="13" xfId="1" applyFont="1" applyFill="1" applyBorder="1" applyAlignment="1">
      <alignment vertical="center"/>
    </xf>
    <xf numFmtId="0" fontId="42" fillId="15" borderId="1" xfId="1" applyFont="1" applyFill="1" applyBorder="1" applyAlignment="1">
      <alignment vertical="center"/>
    </xf>
    <xf numFmtId="0" fontId="31" fillId="6" borderId="1" xfId="1" applyFont="1" applyFill="1" applyBorder="1" applyAlignment="1">
      <alignment horizontal="center" vertical="center"/>
    </xf>
    <xf numFmtId="0" fontId="29" fillId="6" borderId="1" xfId="1" applyFont="1" applyFill="1" applyBorder="1" applyAlignment="1">
      <alignment vertical="center"/>
    </xf>
    <xf numFmtId="0" fontId="29" fillId="6" borderId="7" xfId="1" applyFont="1" applyFill="1" applyBorder="1" applyAlignment="1">
      <alignment vertical="center"/>
    </xf>
    <xf numFmtId="0" fontId="92" fillId="6" borderId="19" xfId="1" applyFont="1" applyFill="1" applyBorder="1" applyAlignment="1">
      <alignment vertical="center"/>
    </xf>
    <xf numFmtId="0" fontId="60" fillId="15" borderId="2" xfId="1" applyFont="1" applyFill="1" applyBorder="1" applyAlignment="1">
      <alignment horizontal="center" vertical="center"/>
    </xf>
    <xf numFmtId="4" fontId="82" fillId="15" borderId="2" xfId="1" applyNumberFormat="1" applyFill="1" applyBorder="1" applyAlignment="1">
      <alignment horizontal="center" vertical="center"/>
    </xf>
    <xf numFmtId="0" fontId="69" fillId="15" borderId="2" xfId="1" applyFont="1" applyFill="1" applyBorder="1" applyAlignment="1">
      <alignment vertical="center"/>
    </xf>
    <xf numFmtId="0" fontId="31" fillId="6" borderId="17" xfId="1" applyFont="1" applyFill="1" applyBorder="1" applyAlignment="1">
      <alignment horizontal="center" vertical="center"/>
    </xf>
    <xf numFmtId="0" fontId="29" fillId="6" borderId="17" xfId="1" applyFont="1" applyFill="1" applyBorder="1" applyAlignment="1">
      <alignment vertical="center"/>
    </xf>
    <xf numFmtId="0" fontId="29" fillId="6" borderId="25" xfId="1" applyFont="1" applyFill="1" applyBorder="1" applyAlignment="1">
      <alignment vertical="center"/>
    </xf>
    <xf numFmtId="0" fontId="69" fillId="2" borderId="20" xfId="1" applyFont="1" applyFill="1" applyBorder="1" applyAlignment="1">
      <alignment vertical="center"/>
    </xf>
    <xf numFmtId="0" fontId="69" fillId="0" borderId="24" xfId="1" applyFont="1" applyBorder="1" applyAlignment="1">
      <alignment vertical="center"/>
    </xf>
    <xf numFmtId="0" fontId="69" fillId="0" borderId="20" xfId="1" applyFont="1" applyBorder="1" applyAlignment="1">
      <alignment vertical="center"/>
    </xf>
    <xf numFmtId="0" fontId="69" fillId="0" borderId="3" xfId="1" applyFont="1" applyBorder="1" applyAlignment="1">
      <alignment vertical="center"/>
    </xf>
    <xf numFmtId="0" fontId="92" fillId="2" borderId="25" xfId="1" applyFont="1" applyFill="1" applyBorder="1" applyAlignment="1">
      <alignment vertical="center"/>
    </xf>
    <xf numFmtId="0" fontId="42" fillId="6" borderId="24" xfId="1" applyFont="1" applyFill="1" applyBorder="1" applyAlignment="1">
      <alignment vertical="center"/>
    </xf>
    <xf numFmtId="0" fontId="69" fillId="2" borderId="39" xfId="1" applyFont="1" applyFill="1" applyBorder="1" applyAlignment="1">
      <alignment vertical="center"/>
    </xf>
    <xf numFmtId="0" fontId="69" fillId="15" borderId="21" xfId="1" applyFont="1" applyFill="1" applyBorder="1" applyAlignment="1">
      <alignment vertical="center"/>
    </xf>
    <xf numFmtId="0" fontId="69" fillId="2" borderId="36" xfId="1" applyFont="1" applyFill="1" applyBorder="1" applyAlignment="1">
      <alignment vertical="center"/>
    </xf>
    <xf numFmtId="0" fontId="42" fillId="2" borderId="24" xfId="1" applyFont="1" applyFill="1" applyBorder="1" applyAlignment="1">
      <alignment vertical="center"/>
    </xf>
    <xf numFmtId="0" fontId="31" fillId="6" borderId="2" xfId="1" applyFont="1" applyFill="1" applyBorder="1" applyAlignment="1">
      <alignment horizontal="center" vertical="center"/>
    </xf>
    <xf numFmtId="0" fontId="29" fillId="6" borderId="19" xfId="1" applyFont="1" applyFill="1" applyBorder="1" applyAlignment="1">
      <alignment vertical="center"/>
    </xf>
    <xf numFmtId="0" fontId="60" fillId="2" borderId="2" xfId="1" applyFont="1" applyFill="1" applyBorder="1" applyAlignment="1">
      <alignment horizontal="center" vertical="center"/>
    </xf>
    <xf numFmtId="0" fontId="31" fillId="2" borderId="1" xfId="1" applyFont="1" applyFill="1" applyBorder="1" applyAlignment="1">
      <alignment horizontal="center" vertical="center"/>
    </xf>
    <xf numFmtId="0" fontId="29" fillId="2" borderId="7" xfId="1" applyFont="1" applyFill="1" applyBorder="1" applyAlignment="1">
      <alignment vertical="center"/>
    </xf>
    <xf numFmtId="0" fontId="31" fillId="2" borderId="17" xfId="1" applyFont="1" applyFill="1" applyBorder="1" applyAlignment="1">
      <alignment horizontal="center" vertical="center"/>
    </xf>
    <xf numFmtId="0" fontId="29" fillId="2" borderId="25" xfId="1" applyFont="1" applyFill="1" applyBorder="1" applyAlignment="1">
      <alignment vertical="center"/>
    </xf>
    <xf numFmtId="0" fontId="31" fillId="2" borderId="2" xfId="1" applyFont="1" applyFill="1" applyBorder="1" applyAlignment="1">
      <alignment horizontal="center" vertical="center"/>
    </xf>
    <xf numFmtId="0" fontId="29" fillId="2" borderId="19" xfId="1" applyFont="1" applyFill="1" applyBorder="1" applyAlignment="1">
      <alignment vertical="center"/>
    </xf>
    <xf numFmtId="0" fontId="69" fillId="0" borderId="39" xfId="1" applyFont="1" applyBorder="1" applyAlignment="1">
      <alignment vertical="center"/>
    </xf>
    <xf numFmtId="0" fontId="28" fillId="2" borderId="17" xfId="1" applyFont="1" applyFill="1" applyBorder="1" applyAlignment="1">
      <alignment horizontal="center" vertical="center"/>
    </xf>
    <xf numFmtId="0" fontId="28" fillId="0" borderId="17" xfId="1" applyFont="1" applyBorder="1" applyAlignment="1">
      <alignment horizontal="center" vertical="center"/>
    </xf>
    <xf numFmtId="0" fontId="69" fillId="15" borderId="36" xfId="1" applyFont="1" applyFill="1" applyBorder="1" applyAlignment="1">
      <alignment vertical="center"/>
    </xf>
    <xf numFmtId="0" fontId="28" fillId="0" borderId="1" xfId="1" applyFont="1" applyBorder="1" applyAlignment="1">
      <alignment horizontal="center" vertical="center"/>
    </xf>
    <xf numFmtId="0" fontId="28" fillId="0" borderId="7" xfId="1" applyFont="1" applyBorder="1" applyAlignment="1">
      <alignment vertical="center"/>
    </xf>
    <xf numFmtId="0" fontId="28" fillId="2" borderId="2" xfId="1" applyFont="1" applyFill="1" applyBorder="1" applyAlignment="1">
      <alignment horizontal="center" vertical="center"/>
    </xf>
    <xf numFmtId="0" fontId="28" fillId="2" borderId="1" xfId="1" applyFont="1" applyFill="1" applyBorder="1" applyAlignment="1">
      <alignment horizontal="center" vertical="center"/>
    </xf>
    <xf numFmtId="0" fontId="28" fillId="2" borderId="24" xfId="1" applyFont="1" applyFill="1" applyBorder="1" applyAlignment="1">
      <alignment vertical="center"/>
    </xf>
    <xf numFmtId="0" fontId="28" fillId="0" borderId="24" xfId="1" applyFont="1" applyBorder="1" applyAlignment="1">
      <alignment vertical="center"/>
    </xf>
    <xf numFmtId="0" fontId="27" fillId="2" borderId="2" xfId="1" applyFont="1" applyFill="1" applyBorder="1" applyAlignment="1">
      <alignment horizontal="center" vertical="center"/>
    </xf>
    <xf numFmtId="0" fontId="27" fillId="2" borderId="1" xfId="1" applyFont="1" applyFill="1" applyBorder="1" applyAlignment="1">
      <alignment horizontal="center" vertical="center"/>
    </xf>
    <xf numFmtId="0" fontId="27" fillId="2" borderId="17" xfId="1" applyFont="1" applyFill="1" applyBorder="1" applyAlignment="1">
      <alignment horizontal="center" vertical="center"/>
    </xf>
    <xf numFmtId="0" fontId="27" fillId="0" borderId="1" xfId="1" applyFont="1" applyBorder="1" applyAlignment="1">
      <alignment horizontal="center" vertical="center"/>
    </xf>
    <xf numFmtId="0" fontId="27" fillId="0" borderId="7" xfId="1" applyFont="1" applyBorder="1" applyAlignment="1">
      <alignment vertical="center"/>
    </xf>
    <xf numFmtId="0" fontId="27" fillId="2" borderId="7" xfId="1" applyFont="1" applyFill="1" applyBorder="1" applyAlignment="1">
      <alignment vertical="center"/>
    </xf>
    <xf numFmtId="0" fontId="27" fillId="2" borderId="25" xfId="1" applyFont="1" applyFill="1" applyBorder="1" applyAlignment="1">
      <alignment vertical="center"/>
    </xf>
    <xf numFmtId="0" fontId="42" fillId="2" borderId="20" xfId="1" applyFont="1" applyFill="1" applyBorder="1" applyAlignment="1">
      <alignment vertical="center"/>
    </xf>
    <xf numFmtId="0" fontId="27" fillId="2" borderId="19" xfId="1" applyFont="1" applyFill="1" applyBorder="1" applyAlignment="1">
      <alignment vertical="center"/>
    </xf>
    <xf numFmtId="0" fontId="27" fillId="0" borderId="17" xfId="1" applyFont="1" applyBorder="1" applyAlignment="1">
      <alignment horizontal="center" vertical="center"/>
    </xf>
    <xf numFmtId="0" fontId="26" fillId="2" borderId="19" xfId="1" applyFont="1" applyFill="1" applyBorder="1" applyAlignment="1">
      <alignment vertical="center"/>
    </xf>
    <xf numFmtId="0" fontId="26" fillId="2" borderId="7" xfId="1" applyFont="1" applyFill="1" applyBorder="1" applyAlignment="1">
      <alignment vertical="center"/>
    </xf>
    <xf numFmtId="0" fontId="42" fillId="2" borderId="1" xfId="1" applyFont="1" applyFill="1" applyBorder="1" applyAlignment="1">
      <alignment horizontal="center" vertical="center"/>
    </xf>
    <xf numFmtId="0" fontId="92" fillId="2" borderId="7" xfId="1" applyFont="1" applyFill="1" applyBorder="1" applyAlignment="1">
      <alignment vertical="center"/>
    </xf>
    <xf numFmtId="0" fontId="25" fillId="0" borderId="7" xfId="1" applyFont="1" applyBorder="1" applyAlignment="1">
      <alignment vertical="center"/>
    </xf>
    <xf numFmtId="0" fontId="42" fillId="6" borderId="1" xfId="1" applyFont="1" applyFill="1" applyBorder="1" applyAlignment="1">
      <alignment horizontal="center" vertical="center"/>
    </xf>
    <xf numFmtId="0" fontId="26" fillId="2" borderId="1" xfId="1" applyFont="1" applyFill="1" applyBorder="1" applyAlignment="1">
      <alignment vertical="center"/>
    </xf>
    <xf numFmtId="0" fontId="26" fillId="2" borderId="17" xfId="1" applyFont="1" applyFill="1" applyBorder="1" applyAlignment="1">
      <alignment vertical="center"/>
    </xf>
    <xf numFmtId="0" fontId="26" fillId="2" borderId="2" xfId="1" applyFont="1" applyFill="1" applyBorder="1" applyAlignment="1">
      <alignment vertical="center"/>
    </xf>
    <xf numFmtId="0" fontId="14" fillId="2" borderId="2" xfId="1" applyFont="1" applyFill="1" applyBorder="1" applyAlignment="1">
      <alignment horizontal="center" vertical="center"/>
    </xf>
    <xf numFmtId="0" fontId="14" fillId="2" borderId="2" xfId="1" applyFont="1" applyFill="1" applyBorder="1" applyAlignment="1">
      <alignment vertical="center"/>
    </xf>
    <xf numFmtId="0" fontId="25" fillId="0" borderId="1" xfId="1" applyFont="1" applyBorder="1" applyAlignment="1">
      <alignment vertical="center"/>
    </xf>
    <xf numFmtId="0" fontId="14" fillId="2" borderId="17" xfId="1" applyFont="1" applyFill="1" applyBorder="1" applyAlignment="1">
      <alignment horizontal="center" vertical="center"/>
    </xf>
    <xf numFmtId="0" fontId="14" fillId="2" borderId="17" xfId="1" applyFont="1" applyFill="1" applyBorder="1" applyAlignment="1">
      <alignment vertical="center"/>
    </xf>
    <xf numFmtId="0" fontId="25" fillId="2" borderId="1" xfId="1" applyFont="1" applyFill="1" applyBorder="1" applyAlignment="1">
      <alignment vertical="center"/>
    </xf>
    <xf numFmtId="0" fontId="14" fillId="0" borderId="17" xfId="1" applyFont="1" applyBorder="1" applyAlignment="1">
      <alignment horizontal="center" vertical="center"/>
    </xf>
    <xf numFmtId="0" fontId="14" fillId="0" borderId="17" xfId="1" applyFont="1" applyBorder="1" applyAlignment="1">
      <alignment vertical="center"/>
    </xf>
    <xf numFmtId="0" fontId="25" fillId="0" borderId="13" xfId="1" applyFont="1" applyBorder="1" applyAlignment="1">
      <alignment vertical="center"/>
    </xf>
    <xf numFmtId="0" fontId="78" fillId="0" borderId="1" xfId="1" applyFont="1" applyBorder="1" applyAlignment="1">
      <alignment horizontal="center" vertical="center"/>
    </xf>
    <xf numFmtId="0" fontId="82" fillId="0" borderId="7" xfId="1" applyBorder="1" applyAlignment="1">
      <alignment vertical="center"/>
    </xf>
    <xf numFmtId="4" fontId="82" fillId="0" borderId="0" xfId="1" applyNumberFormat="1" applyAlignment="1">
      <alignment horizontal="center" vertical="center"/>
    </xf>
    <xf numFmtId="0" fontId="14" fillId="0" borderId="2" xfId="1" applyFont="1" applyBorder="1" applyAlignment="1">
      <alignment horizontal="center" vertical="center"/>
    </xf>
    <xf numFmtId="0" fontId="14" fillId="0" borderId="2" xfId="1" applyFont="1" applyBorder="1" applyAlignment="1">
      <alignment vertical="center"/>
    </xf>
    <xf numFmtId="0" fontId="25" fillId="2" borderId="13" xfId="1" applyFont="1" applyFill="1" applyBorder="1" applyAlignment="1">
      <alignment vertical="center"/>
    </xf>
    <xf numFmtId="0" fontId="42" fillId="0" borderId="0" xfId="1" applyFont="1" applyAlignment="1">
      <alignment vertical="center"/>
    </xf>
    <xf numFmtId="0" fontId="69" fillId="2" borderId="2" xfId="1" applyFont="1" applyFill="1" applyBorder="1" applyAlignment="1">
      <alignment vertical="center"/>
    </xf>
    <xf numFmtId="0" fontId="28" fillId="0" borderId="10" xfId="1" applyFont="1" applyBorder="1" applyAlignment="1">
      <alignment horizontal="center" vertical="center"/>
    </xf>
    <xf numFmtId="0" fontId="25" fillId="0" borderId="21" xfId="1" applyFont="1" applyBorder="1" applyAlignment="1">
      <alignment vertical="center"/>
    </xf>
    <xf numFmtId="0" fontId="14" fillId="0" borderId="50" xfId="1" applyFont="1" applyBorder="1"/>
    <xf numFmtId="0" fontId="96" fillId="2" borderId="36" xfId="0" applyFont="1" applyFill="1" applyBorder="1" applyAlignment="1">
      <alignment horizontal="center" vertical="center" wrapText="1"/>
    </xf>
    <xf numFmtId="15" fontId="82" fillId="15" borderId="10" xfId="1" applyNumberFormat="1" applyFill="1" applyBorder="1" applyAlignment="1">
      <alignment horizontal="center" vertical="center"/>
    </xf>
    <xf numFmtId="0" fontId="60" fillId="15" borderId="10" xfId="1" applyFont="1" applyFill="1" applyBorder="1" applyAlignment="1">
      <alignment horizontal="center" vertical="center"/>
    </xf>
    <xf numFmtId="4" fontId="82" fillId="15" borderId="10" xfId="1" applyNumberFormat="1" applyFill="1" applyBorder="1" applyAlignment="1">
      <alignment horizontal="center" vertical="center"/>
    </xf>
    <xf numFmtId="0" fontId="42" fillId="15" borderId="2" xfId="1" applyFont="1" applyFill="1" applyBorder="1" applyAlignment="1">
      <alignment vertical="center"/>
    </xf>
    <xf numFmtId="0" fontId="14" fillId="0" borderId="37" xfId="1" applyFont="1" applyBorder="1"/>
    <xf numFmtId="0" fontId="14" fillId="0" borderId="47" xfId="1" applyFont="1" applyBorder="1"/>
    <xf numFmtId="0" fontId="60" fillId="2" borderId="12" xfId="1" applyFont="1" applyFill="1" applyBorder="1" applyAlignment="1">
      <alignment horizontal="center" vertical="center"/>
    </xf>
    <xf numFmtId="0" fontId="69" fillId="2" borderId="12" xfId="1" applyFont="1" applyFill="1" applyBorder="1" applyAlignment="1">
      <alignment vertical="center"/>
    </xf>
    <xf numFmtId="0" fontId="14" fillId="6" borderId="51" xfId="1" applyFont="1" applyFill="1" applyBorder="1"/>
    <xf numFmtId="0" fontId="14" fillId="0" borderId="66" xfId="1" applyFont="1" applyBorder="1"/>
    <xf numFmtId="0" fontId="14" fillId="0" borderId="51" xfId="1" applyFont="1" applyBorder="1"/>
    <xf numFmtId="0" fontId="14" fillId="0" borderId="24" xfId="1" applyFont="1" applyBorder="1"/>
    <xf numFmtId="0" fontId="14" fillId="0" borderId="7" xfId="1" applyFont="1" applyBorder="1"/>
    <xf numFmtId="0" fontId="14" fillId="6" borderId="7" xfId="1" applyFont="1" applyFill="1" applyBorder="1"/>
    <xf numFmtId="0" fontId="14" fillId="0" borderId="19" xfId="1" applyFont="1" applyBorder="1"/>
    <xf numFmtId="0" fontId="14" fillId="2" borderId="50" xfId="1" applyFont="1" applyFill="1" applyBorder="1"/>
    <xf numFmtId="0" fontId="96" fillId="0" borderId="39" xfId="0" applyFont="1" applyBorder="1" applyAlignment="1">
      <alignment horizontal="center" vertical="center" wrapText="1"/>
    </xf>
    <xf numFmtId="0" fontId="60" fillId="0" borderId="12" xfId="1" applyFont="1" applyBorder="1" applyAlignment="1">
      <alignment horizontal="center" vertical="center"/>
    </xf>
    <xf numFmtId="4" fontId="82" fillId="0" borderId="12" xfId="1" applyNumberFormat="1" applyBorder="1" applyAlignment="1">
      <alignment horizontal="center" vertical="center"/>
    </xf>
    <xf numFmtId="0" fontId="14" fillId="0" borderId="38" xfId="1" applyFont="1" applyBorder="1"/>
    <xf numFmtId="0" fontId="92" fillId="0" borderId="44" xfId="1" applyFont="1" applyBorder="1" applyAlignment="1">
      <alignment vertical="center"/>
    </xf>
    <xf numFmtId="0" fontId="98" fillId="0" borderId="39" xfId="0" applyFont="1" applyBorder="1" applyAlignment="1">
      <alignment horizontal="center" vertical="center" wrapText="1"/>
    </xf>
    <xf numFmtId="15" fontId="92" fillId="0" borderId="12" xfId="1" applyNumberFormat="1" applyFont="1" applyBorder="1" applyAlignment="1">
      <alignment horizontal="center" vertical="center"/>
    </xf>
    <xf numFmtId="0" fontId="92" fillId="0" borderId="39" xfId="1" applyFont="1" applyBorder="1" applyAlignment="1">
      <alignment vertical="center"/>
    </xf>
    <xf numFmtId="0" fontId="42" fillId="2" borderId="13" xfId="1" applyFont="1" applyFill="1" applyBorder="1" applyAlignment="1">
      <alignment vertical="center"/>
    </xf>
    <xf numFmtId="0" fontId="29" fillId="6" borderId="2" xfId="1" applyFont="1" applyFill="1" applyBorder="1" applyAlignment="1">
      <alignment vertical="center"/>
    </xf>
    <xf numFmtId="0" fontId="14" fillId="2" borderId="37" xfId="1" applyFont="1" applyFill="1" applyBorder="1"/>
    <xf numFmtId="0" fontId="60" fillId="15" borderId="3" xfId="1" applyFont="1" applyFill="1" applyBorder="1" applyAlignment="1">
      <alignment horizontal="center" vertical="center"/>
    </xf>
    <xf numFmtId="0" fontId="31" fillId="0" borderId="2" xfId="1" applyFont="1" applyBorder="1" applyAlignment="1">
      <alignment horizontal="center" vertical="center"/>
    </xf>
    <xf numFmtId="0" fontId="29" fillId="0" borderId="19" xfId="1" applyFont="1" applyBorder="1" applyAlignment="1">
      <alignment vertical="center"/>
    </xf>
    <xf numFmtId="0" fontId="28" fillId="2" borderId="13" xfId="1" applyFont="1" applyFill="1" applyBorder="1" applyAlignment="1">
      <alignment vertical="center"/>
    </xf>
    <xf numFmtId="0" fontId="28" fillId="15" borderId="17" xfId="1" applyFont="1" applyFill="1" applyBorder="1" applyAlignment="1">
      <alignment vertical="center"/>
    </xf>
    <xf numFmtId="0" fontId="28" fillId="2" borderId="21" xfId="1" applyFont="1" applyFill="1" applyBorder="1" applyAlignment="1">
      <alignment vertical="center"/>
    </xf>
    <xf numFmtId="0" fontId="14" fillId="2" borderId="66" xfId="1" applyFont="1" applyFill="1" applyBorder="1"/>
    <xf numFmtId="0" fontId="69" fillId="15" borderId="20" xfId="1" applyFont="1" applyFill="1" applyBorder="1" applyAlignment="1">
      <alignment vertical="center"/>
    </xf>
    <xf numFmtId="0" fontId="96" fillId="2" borderId="39" xfId="0" applyFont="1" applyFill="1" applyBorder="1" applyAlignment="1">
      <alignment horizontal="center" vertical="center" wrapText="1"/>
    </xf>
    <xf numFmtId="0" fontId="14" fillId="2" borderId="51" xfId="1" applyFont="1" applyFill="1" applyBorder="1"/>
    <xf numFmtId="0" fontId="29" fillId="2" borderId="1" xfId="1" applyFont="1" applyFill="1" applyBorder="1" applyAlignment="1">
      <alignment vertical="center"/>
    </xf>
    <xf numFmtId="0" fontId="29" fillId="2" borderId="17" xfId="1" applyFont="1" applyFill="1" applyBorder="1" applyAlignment="1">
      <alignment vertical="center"/>
    </xf>
    <xf numFmtId="0" fontId="29" fillId="2" borderId="2" xfId="1" applyFont="1" applyFill="1" applyBorder="1" applyAlignment="1">
      <alignment vertical="center"/>
    </xf>
    <xf numFmtId="0" fontId="31" fillId="0" borderId="10" xfId="1" applyFont="1" applyBorder="1" applyAlignment="1">
      <alignment horizontal="center" vertical="center"/>
    </xf>
    <xf numFmtId="0" fontId="14" fillId="0" borderId="13" xfId="1" applyFont="1" applyBorder="1" applyAlignment="1">
      <alignment horizontal="center"/>
    </xf>
    <xf numFmtId="0" fontId="28" fillId="0" borderId="17" xfId="1" applyFont="1" applyBorder="1" applyAlignment="1">
      <alignment vertical="center"/>
    </xf>
    <xf numFmtId="0" fontId="14" fillId="2" borderId="13" xfId="1" applyFont="1" applyFill="1" applyBorder="1" applyAlignment="1">
      <alignment horizontal="center"/>
    </xf>
    <xf numFmtId="0" fontId="14" fillId="0" borderId="10" xfId="1" applyFont="1" applyBorder="1" applyAlignment="1">
      <alignment horizontal="center"/>
    </xf>
    <xf numFmtId="0" fontId="14" fillId="0" borderId="45" xfId="1" applyFont="1" applyBorder="1"/>
    <xf numFmtId="0" fontId="14" fillId="0" borderId="28" xfId="1" applyFont="1" applyBorder="1" applyAlignment="1">
      <alignment horizontal="center"/>
    </xf>
    <xf numFmtId="0" fontId="14" fillId="2" borderId="28" xfId="1" applyFont="1" applyFill="1" applyBorder="1" applyAlignment="1">
      <alignment horizontal="center"/>
    </xf>
    <xf numFmtId="0" fontId="28" fillId="2" borderId="34" xfId="1" applyFont="1" applyFill="1" applyBorder="1" applyAlignment="1">
      <alignment vertical="center"/>
    </xf>
    <xf numFmtId="0" fontId="96" fillId="2" borderId="28" xfId="0" applyFont="1" applyFill="1" applyBorder="1" applyAlignment="1">
      <alignment horizontal="center" vertical="center" wrapText="1"/>
    </xf>
    <xf numFmtId="0" fontId="69" fillId="2" borderId="28" xfId="1" applyFont="1" applyFill="1" applyBorder="1" applyAlignment="1">
      <alignment vertical="center"/>
    </xf>
    <xf numFmtId="0" fontId="27" fillId="0" borderId="1" xfId="1" applyFont="1" applyBorder="1" applyAlignment="1">
      <alignment vertical="center"/>
    </xf>
    <xf numFmtId="0" fontId="27" fillId="0" borderId="17" xfId="1" applyFont="1" applyBorder="1" applyAlignment="1">
      <alignment vertical="center"/>
    </xf>
    <xf numFmtId="0" fontId="28" fillId="0" borderId="34" xfId="1" applyFont="1" applyBorder="1" applyAlignment="1">
      <alignment vertical="center"/>
    </xf>
    <xf numFmtId="0" fontId="27" fillId="2" borderId="1" xfId="1" applyFont="1" applyFill="1" applyBorder="1" applyAlignment="1">
      <alignment vertical="center"/>
    </xf>
    <xf numFmtId="0" fontId="27" fillId="2" borderId="17" xfId="1" applyFont="1" applyFill="1" applyBorder="1" applyAlignment="1">
      <alignment vertical="center"/>
    </xf>
    <xf numFmtId="0" fontId="27" fillId="2" borderId="2" xfId="1" applyFont="1" applyFill="1" applyBorder="1" applyAlignment="1">
      <alignment vertical="center"/>
    </xf>
    <xf numFmtId="0" fontId="60" fillId="15" borderId="16" xfId="1" applyFont="1" applyFill="1" applyBorder="1" applyAlignment="1">
      <alignment horizontal="center" vertical="center"/>
    </xf>
    <xf numFmtId="4" fontId="82" fillId="15" borderId="16" xfId="1" applyNumberFormat="1" applyFill="1" applyBorder="1" applyAlignment="1">
      <alignment horizontal="center" vertical="center"/>
    </xf>
    <xf numFmtId="0" fontId="42" fillId="15" borderId="36" xfId="1" applyFont="1" applyFill="1" applyBorder="1" applyAlignment="1">
      <alignment vertical="center"/>
    </xf>
    <xf numFmtId="0" fontId="14" fillId="0" borderId="12" xfId="1" applyFont="1" applyBorder="1" applyAlignment="1">
      <alignment horizontal="center"/>
    </xf>
    <xf numFmtId="0" fontId="42" fillId="0" borderId="21" xfId="1" applyFont="1" applyBorder="1" applyAlignment="1">
      <alignment vertical="center"/>
    </xf>
    <xf numFmtId="0" fontId="42" fillId="0" borderId="13" xfId="1" applyFont="1" applyBorder="1" applyAlignment="1">
      <alignment vertical="center"/>
    </xf>
    <xf numFmtId="0" fontId="14" fillId="6" borderId="1" xfId="1" applyFont="1" applyFill="1" applyBorder="1" applyAlignment="1">
      <alignment horizontal="center"/>
    </xf>
    <xf numFmtId="0" fontId="14" fillId="6" borderId="13" xfId="1" applyFont="1" applyFill="1" applyBorder="1" applyAlignment="1">
      <alignment horizontal="center"/>
    </xf>
    <xf numFmtId="0" fontId="45" fillId="15" borderId="2" xfId="1" applyFont="1" applyFill="1" applyBorder="1" applyAlignment="1">
      <alignment horizontal="center"/>
    </xf>
    <xf numFmtId="0" fontId="45" fillId="15" borderId="13" xfId="1" applyFont="1" applyFill="1" applyBorder="1" applyAlignment="1">
      <alignment horizontal="center"/>
    </xf>
    <xf numFmtId="0" fontId="73" fillId="15" borderId="13" xfId="0" applyFont="1" applyFill="1" applyBorder="1" applyAlignment="1">
      <alignment horizontal="center" vertical="center"/>
    </xf>
    <xf numFmtId="0" fontId="45" fillId="15" borderId="17" xfId="1" applyFont="1" applyFill="1" applyBorder="1" applyAlignment="1">
      <alignment horizontal="center"/>
    </xf>
    <xf numFmtId="15" fontId="92" fillId="6" borderId="3" xfId="1" applyNumberFormat="1" applyFont="1" applyFill="1" applyBorder="1" applyAlignment="1">
      <alignment horizontal="center"/>
    </xf>
    <xf numFmtId="0" fontId="92" fillId="6" borderId="3" xfId="0" applyFont="1" applyFill="1" applyBorder="1" applyAlignment="1">
      <alignment horizontal="center" vertical="center"/>
    </xf>
    <xf numFmtId="0" fontId="68" fillId="2" borderId="10" xfId="0" applyFont="1" applyFill="1" applyBorder="1" applyAlignment="1">
      <alignment horizontal="center" vertical="center"/>
    </xf>
    <xf numFmtId="0" fontId="82" fillId="15" borderId="6" xfId="1" applyFill="1" applyBorder="1"/>
    <xf numFmtId="0" fontId="82" fillId="15" borderId="26" xfId="1" applyFill="1" applyBorder="1"/>
    <xf numFmtId="0" fontId="92" fillId="6" borderId="2" xfId="0" applyFont="1" applyFill="1" applyBorder="1" applyAlignment="1">
      <alignment horizontal="center" vertical="center"/>
    </xf>
    <xf numFmtId="0" fontId="92" fillId="6" borderId="13" xfId="0" applyFont="1" applyFill="1" applyBorder="1" applyAlignment="1">
      <alignment horizontal="center" vertical="center"/>
    </xf>
    <xf numFmtId="15" fontId="92" fillId="15" borderId="17" xfId="1" applyNumberFormat="1" applyFont="1" applyFill="1" applyBorder="1" applyAlignment="1">
      <alignment horizontal="center"/>
    </xf>
    <xf numFmtId="0" fontId="92" fillId="15" borderId="17" xfId="0" applyFont="1" applyFill="1" applyBorder="1" applyAlignment="1">
      <alignment horizontal="center" vertical="center"/>
    </xf>
    <xf numFmtId="15" fontId="92" fillId="7" borderId="13" xfId="1" applyNumberFormat="1" applyFont="1" applyFill="1" applyBorder="1" applyAlignment="1">
      <alignment horizontal="center"/>
    </xf>
    <xf numFmtId="0" fontId="92" fillId="7" borderId="13" xfId="0" applyFont="1" applyFill="1" applyBorder="1" applyAlignment="1">
      <alignment horizontal="center" vertical="center"/>
    </xf>
    <xf numFmtId="0" fontId="14" fillId="15" borderId="2" xfId="1" applyFont="1" applyFill="1" applyBorder="1" applyAlignment="1">
      <alignment horizontal="center"/>
    </xf>
    <xf numFmtId="0" fontId="14" fillId="15" borderId="2" xfId="1" applyFont="1" applyFill="1" applyBorder="1"/>
    <xf numFmtId="0" fontId="105" fillId="6" borderId="20" xfId="0" applyFont="1" applyFill="1" applyBorder="1" applyAlignment="1">
      <alignment horizontal="center" vertical="center" wrapText="1"/>
    </xf>
    <xf numFmtId="15" fontId="82" fillId="6" borderId="3" xfId="1" applyNumberFormat="1" applyFill="1" applyBorder="1"/>
    <xf numFmtId="0" fontId="41" fillId="6" borderId="3" xfId="1" applyFont="1" applyFill="1" applyBorder="1"/>
    <xf numFmtId="0" fontId="82" fillId="15" borderId="35" xfId="1" applyFill="1" applyBorder="1"/>
    <xf numFmtId="0" fontId="82" fillId="15" borderId="31" xfId="1" applyFill="1" applyBorder="1"/>
    <xf numFmtId="0" fontId="82" fillId="15" borderId="54" xfId="1" applyFill="1" applyBorder="1"/>
    <xf numFmtId="0" fontId="14" fillId="0" borderId="13" xfId="1" applyFont="1" applyBorder="1"/>
    <xf numFmtId="0" fontId="58" fillId="15" borderId="6" xfId="1" applyFont="1" applyFill="1" applyBorder="1"/>
    <xf numFmtId="15" fontId="81" fillId="15" borderId="13" xfId="1" applyNumberFormat="1" applyFont="1" applyFill="1" applyBorder="1"/>
    <xf numFmtId="4" fontId="82" fillId="15" borderId="37" xfId="1" applyNumberFormat="1" applyFill="1" applyBorder="1" applyAlignment="1">
      <alignment horizontal="center"/>
    </xf>
    <xf numFmtId="0" fontId="44" fillId="15" borderId="31" xfId="1" applyFont="1" applyFill="1" applyBorder="1"/>
    <xf numFmtId="0" fontId="44" fillId="15" borderId="6" xfId="1" applyFont="1" applyFill="1" applyBorder="1"/>
    <xf numFmtId="0" fontId="44" fillId="15" borderId="35" xfId="1" applyFont="1" applyFill="1" applyBorder="1"/>
    <xf numFmtId="0" fontId="92" fillId="6" borderId="46" xfId="1" applyFont="1" applyFill="1" applyBorder="1"/>
    <xf numFmtId="0" fontId="105" fillId="6" borderId="19" xfId="0" applyFont="1" applyFill="1" applyBorder="1" applyAlignment="1">
      <alignment horizontal="center" vertical="center" wrapText="1"/>
    </xf>
    <xf numFmtId="4" fontId="82" fillId="15" borderId="52" xfId="1" applyNumberFormat="1" applyFill="1" applyBorder="1" applyAlignment="1">
      <alignment horizontal="center"/>
    </xf>
    <xf numFmtId="0" fontId="43" fillId="15" borderId="6" xfId="1" applyFont="1" applyFill="1" applyBorder="1"/>
    <xf numFmtId="0" fontId="56" fillId="6" borderId="3" xfId="1" applyFont="1" applyFill="1" applyBorder="1"/>
    <xf numFmtId="0" fontId="92" fillId="2" borderId="3" xfId="1" applyFont="1" applyFill="1" applyBorder="1" applyAlignment="1">
      <alignment vertical="center"/>
    </xf>
    <xf numFmtId="4" fontId="82" fillId="15" borderId="38" xfId="1" applyNumberFormat="1" applyFill="1" applyBorder="1" applyAlignment="1">
      <alignment horizontal="center"/>
    </xf>
    <xf numFmtId="0" fontId="42" fillId="15" borderId="20" xfId="1" applyFont="1" applyFill="1" applyBorder="1" applyAlignment="1">
      <alignment vertical="center"/>
    </xf>
    <xf numFmtId="0" fontId="14" fillId="2" borderId="12" xfId="1" applyFont="1" applyFill="1" applyBorder="1" applyAlignment="1">
      <alignment horizontal="center"/>
    </xf>
    <xf numFmtId="0" fontId="13" fillId="2" borderId="66" xfId="1" applyFont="1" applyFill="1" applyBorder="1"/>
    <xf numFmtId="0" fontId="13" fillId="2" borderId="51" xfId="1" applyFont="1" applyFill="1" applyBorder="1"/>
    <xf numFmtId="0" fontId="14" fillId="2" borderId="3" xfId="1" applyFont="1" applyFill="1" applyBorder="1" applyAlignment="1">
      <alignment horizontal="center"/>
    </xf>
    <xf numFmtId="0" fontId="13" fillId="2" borderId="37" xfId="1" applyFont="1" applyFill="1" applyBorder="1"/>
    <xf numFmtId="0" fontId="13" fillId="2" borderId="50" xfId="1" applyFont="1" applyFill="1" applyBorder="1"/>
    <xf numFmtId="0" fontId="27" fillId="15" borderId="20" xfId="1" applyFont="1" applyFill="1" applyBorder="1" applyAlignment="1">
      <alignment vertical="center"/>
    </xf>
    <xf numFmtId="0" fontId="13" fillId="0" borderId="50" xfId="1" applyFont="1" applyBorder="1"/>
    <xf numFmtId="0" fontId="13" fillId="0" borderId="37" xfId="1" applyFont="1" applyBorder="1"/>
    <xf numFmtId="0" fontId="13" fillId="0" borderId="66" xfId="1" applyFont="1" applyBorder="1"/>
    <xf numFmtId="0" fontId="13" fillId="0" borderId="51" xfId="1" applyFont="1" applyBorder="1"/>
    <xf numFmtId="0" fontId="0" fillId="8" borderId="0" xfId="0" applyFill="1"/>
    <xf numFmtId="164" fontId="0" fillId="8" borderId="0" xfId="0" applyNumberFormat="1" applyFill="1"/>
    <xf numFmtId="0" fontId="13" fillId="2" borderId="17" xfId="1" applyFont="1" applyFill="1" applyBorder="1" applyAlignment="1">
      <alignment horizontal="center"/>
    </xf>
    <xf numFmtId="0" fontId="13" fillId="0" borderId="17" xfId="1" applyFont="1" applyBorder="1" applyAlignment="1">
      <alignment horizontal="center"/>
    </xf>
    <xf numFmtId="0" fontId="13" fillId="0" borderId="38" xfId="1" applyFont="1" applyBorder="1"/>
    <xf numFmtId="0" fontId="13" fillId="2" borderId="47" xfId="1" applyFont="1" applyFill="1" applyBorder="1"/>
    <xf numFmtId="0" fontId="13" fillId="0" borderId="1" xfId="1" applyFont="1" applyBorder="1" applyAlignment="1">
      <alignment horizontal="center"/>
    </xf>
    <xf numFmtId="0" fontId="13" fillId="2" borderId="13" xfId="1" applyFont="1" applyFill="1" applyBorder="1" applyAlignment="1">
      <alignment vertical="center"/>
    </xf>
    <xf numFmtId="0" fontId="13" fillId="0" borderId="13" xfId="1" applyFont="1" applyBorder="1" applyAlignment="1">
      <alignment horizontal="center"/>
    </xf>
    <xf numFmtId="0" fontId="13" fillId="0" borderId="28" xfId="1" applyFont="1" applyBorder="1" applyAlignment="1">
      <alignment horizontal="center"/>
    </xf>
    <xf numFmtId="0" fontId="13" fillId="2" borderId="28" xfId="1" applyFont="1" applyFill="1" applyBorder="1" applyAlignment="1">
      <alignment horizontal="center"/>
    </xf>
    <xf numFmtId="0" fontId="13" fillId="0" borderId="12" xfId="1" applyFont="1" applyBorder="1" applyAlignment="1">
      <alignment horizontal="center"/>
    </xf>
    <xf numFmtId="0" fontId="13" fillId="2" borderId="1" xfId="1" applyFont="1" applyFill="1" applyBorder="1" applyAlignment="1">
      <alignment horizontal="center"/>
    </xf>
    <xf numFmtId="0" fontId="13" fillId="2" borderId="2" xfId="1" applyFont="1" applyFill="1" applyBorder="1" applyAlignment="1">
      <alignment horizontal="center"/>
    </xf>
    <xf numFmtId="0" fontId="13" fillId="0" borderId="10" xfId="1" applyFont="1" applyBorder="1" applyAlignment="1">
      <alignment horizontal="center"/>
    </xf>
    <xf numFmtId="0" fontId="13" fillId="2" borderId="13" xfId="1" applyFont="1" applyFill="1" applyBorder="1" applyAlignment="1">
      <alignment horizontal="center"/>
    </xf>
    <xf numFmtId="0" fontId="13" fillId="0" borderId="13" xfId="1" applyFont="1" applyBorder="1" applyAlignment="1">
      <alignment vertical="center"/>
    </xf>
    <xf numFmtId="0" fontId="13" fillId="0" borderId="2" xfId="1" applyFont="1" applyBorder="1" applyAlignment="1">
      <alignment horizontal="center"/>
    </xf>
    <xf numFmtId="0" fontId="13" fillId="0" borderId="47" xfId="1" applyFont="1" applyBorder="1"/>
    <xf numFmtId="0" fontId="13" fillId="0" borderId="45" xfId="1" applyFont="1" applyBorder="1"/>
    <xf numFmtId="0" fontId="13" fillId="2" borderId="3" xfId="1" applyFont="1" applyFill="1" applyBorder="1" applyAlignment="1">
      <alignment horizontal="center"/>
    </xf>
    <xf numFmtId="0" fontId="13" fillId="2" borderId="12" xfId="1" applyFont="1" applyFill="1" applyBorder="1" applyAlignment="1">
      <alignment horizontal="center"/>
    </xf>
    <xf numFmtId="0" fontId="26" fillId="0" borderId="17" xfId="1" applyFont="1" applyBorder="1" applyAlignment="1">
      <alignment vertical="center"/>
    </xf>
    <xf numFmtId="0" fontId="12" fillId="2" borderId="50" xfId="1" applyFont="1" applyFill="1" applyBorder="1"/>
    <xf numFmtId="0" fontId="12" fillId="2" borderId="37" xfId="1" applyFont="1" applyFill="1" applyBorder="1"/>
    <xf numFmtId="0" fontId="12" fillId="2" borderId="51" xfId="1" applyFont="1" applyFill="1" applyBorder="1"/>
    <xf numFmtId="0" fontId="12" fillId="2" borderId="47" xfId="1" applyFont="1" applyFill="1" applyBorder="1"/>
    <xf numFmtId="0" fontId="12" fillId="0" borderId="37" xfId="1" applyFont="1" applyBorder="1"/>
    <xf numFmtId="0" fontId="12" fillId="0" borderId="50" xfId="1" applyFont="1" applyBorder="1"/>
    <xf numFmtId="0" fontId="96" fillId="2" borderId="12" xfId="0" applyFont="1" applyFill="1" applyBorder="1" applyAlignment="1">
      <alignment horizontal="center" vertical="center" wrapText="1"/>
    </xf>
    <xf numFmtId="0" fontId="96" fillId="0" borderId="10" xfId="0" applyFont="1" applyBorder="1" applyAlignment="1">
      <alignment horizontal="center" vertical="center" wrapText="1"/>
    </xf>
    <xf numFmtId="0" fontId="96" fillId="6" borderId="2" xfId="0" applyFont="1" applyFill="1" applyBorder="1" applyAlignment="1">
      <alignment horizontal="center" vertical="center" wrapText="1"/>
    </xf>
    <xf numFmtId="0" fontId="96" fillId="6" borderId="10" xfId="0" applyFont="1" applyFill="1" applyBorder="1" applyAlignment="1">
      <alignment horizontal="center" vertical="center" wrapText="1"/>
    </xf>
    <xf numFmtId="0" fontId="96" fillId="6" borderId="17" xfId="0" applyFont="1" applyFill="1" applyBorder="1" applyAlignment="1">
      <alignment horizontal="center" vertical="center" wrapText="1"/>
    </xf>
    <xf numFmtId="0" fontId="96" fillId="6" borderId="26" xfId="0" applyFont="1" applyFill="1" applyBorder="1" applyAlignment="1">
      <alignment horizontal="center" vertical="center" wrapText="1"/>
    </xf>
    <xf numFmtId="0" fontId="11" fillId="2" borderId="50" xfId="1" applyFont="1" applyFill="1" applyBorder="1"/>
    <xf numFmtId="0" fontId="13" fillId="6" borderId="1" xfId="1" applyFont="1" applyFill="1" applyBorder="1" applyAlignment="1">
      <alignment horizontal="center"/>
    </xf>
    <xf numFmtId="0" fontId="11" fillId="6" borderId="50" xfId="1" applyFont="1" applyFill="1" applyBorder="1"/>
    <xf numFmtId="0" fontId="11" fillId="0" borderId="50" xfId="1" applyFont="1" applyBorder="1"/>
    <xf numFmtId="0" fontId="27" fillId="6" borderId="2" xfId="1" applyFont="1" applyFill="1" applyBorder="1" applyAlignment="1">
      <alignment horizontal="center" vertical="center"/>
    </xf>
    <xf numFmtId="0" fontId="28" fillId="6" borderId="2" xfId="1" applyFont="1" applyFill="1" applyBorder="1" applyAlignment="1">
      <alignment horizontal="center" vertical="center"/>
    </xf>
    <xf numFmtId="0" fontId="26" fillId="6" borderId="2" xfId="1" applyFont="1" applyFill="1" applyBorder="1" applyAlignment="1">
      <alignment vertical="center"/>
    </xf>
    <xf numFmtId="0" fontId="11" fillId="0" borderId="47" xfId="1" applyFont="1" applyBorder="1"/>
    <xf numFmtId="0" fontId="11" fillId="0" borderId="66" xfId="1" applyFont="1" applyBorder="1"/>
    <xf numFmtId="0" fontId="11" fillId="0" borderId="37" xfId="1" applyFont="1" applyBorder="1"/>
    <xf numFmtId="0" fontId="11" fillId="0" borderId="38" xfId="1" applyFont="1" applyBorder="1"/>
    <xf numFmtId="0" fontId="11" fillId="2" borderId="66" xfId="1" applyFont="1" applyFill="1" applyBorder="1"/>
    <xf numFmtId="0" fontId="11" fillId="0" borderId="51" xfId="1" applyFont="1" applyBorder="1"/>
    <xf numFmtId="0" fontId="11" fillId="2" borderId="38" xfId="1" applyFont="1" applyFill="1" applyBorder="1"/>
    <xf numFmtId="0" fontId="11" fillId="2" borderId="47" xfId="1" applyFont="1" applyFill="1" applyBorder="1"/>
    <xf numFmtId="0" fontId="96" fillId="0" borderId="28" xfId="0" applyFont="1" applyBorder="1" applyAlignment="1">
      <alignment horizontal="center" vertical="center" wrapText="1"/>
    </xf>
    <xf numFmtId="0" fontId="69" fillId="0" borderId="28" xfId="1" applyFont="1" applyBorder="1" applyAlignment="1">
      <alignment vertical="center"/>
    </xf>
    <xf numFmtId="0" fontId="11" fillId="2" borderId="37" xfId="1" applyFont="1" applyFill="1" applyBorder="1"/>
    <xf numFmtId="0" fontId="11" fillId="2" borderId="49" xfId="1" applyFont="1" applyFill="1" applyBorder="1"/>
    <xf numFmtId="0" fontId="11" fillId="0" borderId="45" xfId="1" applyFont="1" applyBorder="1"/>
    <xf numFmtId="0" fontId="34" fillId="0" borderId="3" xfId="1" applyFont="1" applyBorder="1" applyAlignment="1">
      <alignment vertical="center"/>
    </xf>
    <xf numFmtId="0" fontId="92" fillId="2" borderId="50" xfId="1" applyFont="1" applyFill="1" applyBorder="1"/>
    <xf numFmtId="0" fontId="82" fillId="0" borderId="54" xfId="1" applyBorder="1" applyAlignment="1">
      <alignment vertical="center"/>
    </xf>
    <xf numFmtId="15" fontId="92" fillId="0" borderId="3" xfId="1" applyNumberFormat="1" applyFont="1" applyBorder="1" applyAlignment="1">
      <alignment horizontal="center"/>
    </xf>
    <xf numFmtId="0" fontId="92" fillId="0" borderId="3" xfId="1" applyFont="1" applyBorder="1" applyAlignment="1">
      <alignment horizontal="center"/>
    </xf>
    <xf numFmtId="0" fontId="92" fillId="0" borderId="49" xfId="1" applyFont="1" applyBorder="1"/>
    <xf numFmtId="15" fontId="92" fillId="2" borderId="17" xfId="1" applyNumberFormat="1" applyFont="1" applyFill="1" applyBorder="1" applyAlignment="1">
      <alignment horizontal="center"/>
    </xf>
    <xf numFmtId="0" fontId="92" fillId="2" borderId="17" xfId="1" applyFont="1" applyFill="1" applyBorder="1" applyAlignment="1">
      <alignment horizontal="center"/>
    </xf>
    <xf numFmtId="0" fontId="92" fillId="2" borderId="38" xfId="1" applyFont="1" applyFill="1" applyBorder="1"/>
    <xf numFmtId="15" fontId="92" fillId="0" borderId="2" xfId="1" applyNumberFormat="1" applyFont="1" applyBorder="1" applyAlignment="1">
      <alignment horizontal="center"/>
    </xf>
    <xf numFmtId="0" fontId="92" fillId="0" borderId="2" xfId="1" applyFont="1" applyBorder="1" applyAlignment="1">
      <alignment horizontal="center"/>
    </xf>
    <xf numFmtId="0" fontId="92" fillId="0" borderId="47" xfId="1" applyFont="1" applyBorder="1"/>
    <xf numFmtId="15" fontId="92" fillId="0" borderId="13" xfId="1" applyNumberFormat="1" applyFont="1" applyBorder="1" applyAlignment="1">
      <alignment horizontal="center"/>
    </xf>
    <xf numFmtId="15" fontId="92" fillId="2" borderId="3" xfId="1" applyNumberFormat="1" applyFont="1" applyFill="1" applyBorder="1" applyAlignment="1">
      <alignment horizontal="center"/>
    </xf>
    <xf numFmtId="0" fontId="92" fillId="2" borderId="3" xfId="1" applyFont="1" applyFill="1" applyBorder="1" applyAlignment="1">
      <alignment horizontal="center"/>
    </xf>
    <xf numFmtId="0" fontId="92" fillId="2" borderId="49" xfId="1" applyFont="1" applyFill="1" applyBorder="1"/>
    <xf numFmtId="0" fontId="92" fillId="2" borderId="37" xfId="1" applyFont="1" applyFill="1" applyBorder="1"/>
    <xf numFmtId="0" fontId="25" fillId="0" borderId="3" xfId="1" applyFont="1" applyBorder="1" applyAlignment="1">
      <alignment vertical="center"/>
    </xf>
    <xf numFmtId="15" fontId="92" fillId="2" borderId="16" xfId="1" applyNumberFormat="1" applyFont="1" applyFill="1" applyBorder="1" applyAlignment="1">
      <alignment horizontal="center"/>
    </xf>
    <xf numFmtId="0" fontId="92" fillId="2" borderId="16" xfId="1" applyFont="1" applyFill="1" applyBorder="1" applyAlignment="1">
      <alignment horizontal="center"/>
    </xf>
    <xf numFmtId="0" fontId="92" fillId="2" borderId="52" xfId="1" applyFont="1" applyFill="1" applyBorder="1"/>
    <xf numFmtId="15" fontId="92" fillId="2" borderId="10" xfId="1" applyNumberFormat="1" applyFont="1" applyFill="1" applyBorder="1" applyAlignment="1">
      <alignment horizontal="center"/>
    </xf>
    <xf numFmtId="0" fontId="92" fillId="2" borderId="10" xfId="1" applyFont="1" applyFill="1" applyBorder="1" applyAlignment="1">
      <alignment horizontal="center"/>
    </xf>
    <xf numFmtId="0" fontId="92" fillId="2" borderId="45" xfId="1" applyFont="1" applyFill="1" applyBorder="1"/>
    <xf numFmtId="15" fontId="92" fillId="0" borderId="17" xfId="1" applyNumberFormat="1" applyFont="1" applyBorder="1" applyAlignment="1">
      <alignment horizontal="center"/>
    </xf>
    <xf numFmtId="0" fontId="25" fillId="0" borderId="34" xfId="1" applyFont="1" applyBorder="1" applyAlignment="1">
      <alignment vertical="center"/>
    </xf>
    <xf numFmtId="15" fontId="92" fillId="2" borderId="28" xfId="1" applyNumberFormat="1" applyFont="1" applyFill="1" applyBorder="1" applyAlignment="1">
      <alignment horizontal="center"/>
    </xf>
    <xf numFmtId="0" fontId="92" fillId="2" borderId="28" xfId="1" applyFont="1" applyFill="1" applyBorder="1" applyAlignment="1">
      <alignment horizontal="center"/>
    </xf>
    <xf numFmtId="0" fontId="92" fillId="2" borderId="66" xfId="1" applyFont="1" applyFill="1" applyBorder="1"/>
    <xf numFmtId="15" fontId="92" fillId="2" borderId="12" xfId="1" applyNumberFormat="1" applyFont="1" applyFill="1" applyBorder="1" applyAlignment="1">
      <alignment horizontal="center"/>
    </xf>
    <xf numFmtId="0" fontId="92" fillId="2" borderId="12" xfId="1" applyFont="1" applyFill="1" applyBorder="1" applyAlignment="1">
      <alignment horizontal="center"/>
    </xf>
    <xf numFmtId="0" fontId="92" fillId="2" borderId="51" xfId="1" applyFont="1" applyFill="1" applyBorder="1"/>
    <xf numFmtId="0" fontId="68" fillId="2" borderId="28" xfId="0" applyFont="1" applyFill="1" applyBorder="1" applyAlignment="1">
      <alignment horizontal="center" vertical="center"/>
    </xf>
    <xf numFmtId="15" fontId="92" fillId="0" borderId="28" xfId="1" applyNumberFormat="1" applyFont="1" applyBorder="1" applyAlignment="1">
      <alignment horizontal="center"/>
    </xf>
    <xf numFmtId="0" fontId="92" fillId="0" borderId="28" xfId="1" applyFont="1" applyBorder="1" applyAlignment="1">
      <alignment horizontal="center"/>
    </xf>
    <xf numFmtId="0" fontId="92" fillId="0" borderId="66" xfId="1" applyFont="1" applyBorder="1"/>
    <xf numFmtId="0" fontId="68" fillId="2" borderId="12" xfId="0" applyFont="1" applyFill="1" applyBorder="1" applyAlignment="1">
      <alignment horizontal="center" vertical="center"/>
    </xf>
    <xf numFmtId="15" fontId="92" fillId="0" borderId="12" xfId="1" applyNumberFormat="1" applyFont="1" applyBorder="1" applyAlignment="1">
      <alignment horizontal="center"/>
    </xf>
    <xf numFmtId="0" fontId="92" fillId="0" borderId="12" xfId="1" applyFont="1" applyBorder="1" applyAlignment="1">
      <alignment horizontal="center"/>
    </xf>
    <xf numFmtId="0" fontId="92" fillId="0" borderId="51" xfId="1" applyFont="1" applyBorder="1"/>
    <xf numFmtId="0" fontId="68" fillId="0" borderId="10" xfId="0" applyFont="1" applyBorder="1" applyAlignment="1">
      <alignment horizontal="center" vertical="center"/>
    </xf>
    <xf numFmtId="15" fontId="92" fillId="0" borderId="10" xfId="1" applyNumberFormat="1" applyFont="1" applyBorder="1" applyAlignment="1">
      <alignment horizontal="center"/>
    </xf>
    <xf numFmtId="0" fontId="92" fillId="0" borderId="10" xfId="1" applyFont="1" applyBorder="1" applyAlignment="1">
      <alignment horizontal="center"/>
    </xf>
    <xf numFmtId="0" fontId="92" fillId="0" borderId="45" xfId="1" applyFont="1" applyBorder="1"/>
    <xf numFmtId="0" fontId="68" fillId="0" borderId="20" xfId="1" applyFont="1" applyBorder="1" applyAlignment="1">
      <alignment vertical="center"/>
    </xf>
    <xf numFmtId="0" fontId="68" fillId="0" borderId="28" xfId="0" applyFont="1" applyBorder="1" applyAlignment="1">
      <alignment horizontal="center" vertical="center"/>
    </xf>
    <xf numFmtId="0" fontId="60" fillId="2" borderId="16" xfId="1" applyFont="1" applyFill="1" applyBorder="1" applyAlignment="1">
      <alignment horizontal="center" vertical="center"/>
    </xf>
    <xf numFmtId="0" fontId="68" fillId="2" borderId="16" xfId="0" applyFont="1" applyFill="1" applyBorder="1" applyAlignment="1">
      <alignment horizontal="center" vertical="center"/>
    </xf>
    <xf numFmtId="4" fontId="82" fillId="2" borderId="16" xfId="1" applyNumberFormat="1" applyFill="1" applyBorder="1" applyAlignment="1">
      <alignment horizontal="center" vertical="center"/>
    </xf>
    <xf numFmtId="0" fontId="68" fillId="0" borderId="13" xfId="1" applyFont="1" applyBorder="1" applyAlignment="1">
      <alignment vertical="center"/>
    </xf>
    <xf numFmtId="15" fontId="92" fillId="2" borderId="2" xfId="1" applyNumberFormat="1" applyFont="1" applyFill="1" applyBorder="1" applyAlignment="1">
      <alignment horizontal="center"/>
    </xf>
    <xf numFmtId="0" fontId="92" fillId="2" borderId="2" xfId="1" applyFont="1" applyFill="1" applyBorder="1" applyAlignment="1">
      <alignment horizontal="center"/>
    </xf>
    <xf numFmtId="0" fontId="92" fillId="2" borderId="47" xfId="1" applyFont="1" applyFill="1" applyBorder="1"/>
    <xf numFmtId="0" fontId="96" fillId="0" borderId="20" xfId="0" applyFont="1" applyBorder="1" applyAlignment="1">
      <alignment horizontal="left" vertical="center"/>
    </xf>
    <xf numFmtId="0" fontId="78" fillId="0" borderId="3" xfId="1" applyFont="1" applyBorder="1" applyAlignment="1">
      <alignment horizontal="center" vertical="center"/>
    </xf>
    <xf numFmtId="0" fontId="96" fillId="0" borderId="3" xfId="0" applyFont="1" applyBorder="1" applyAlignment="1">
      <alignment horizontal="left" vertical="center"/>
    </xf>
    <xf numFmtId="0" fontId="82" fillId="0" borderId="20" xfId="1" applyBorder="1" applyAlignment="1">
      <alignment vertical="center"/>
    </xf>
    <xf numFmtId="0" fontId="70" fillId="0" borderId="20" xfId="1" applyFont="1" applyBorder="1" applyAlignment="1">
      <alignment vertical="center"/>
    </xf>
    <xf numFmtId="0" fontId="60" fillId="2" borderId="17" xfId="1" applyFont="1" applyFill="1" applyBorder="1" applyAlignment="1">
      <alignment horizontal="center" vertical="center"/>
    </xf>
    <xf numFmtId="0" fontId="70" fillId="2" borderId="17" xfId="1" applyFont="1" applyFill="1" applyBorder="1" applyAlignment="1">
      <alignment vertical="center"/>
    </xf>
    <xf numFmtId="0" fontId="10" fillId="6" borderId="7" xfId="1" applyFont="1" applyFill="1" applyBorder="1" applyAlignment="1">
      <alignment vertical="center"/>
    </xf>
    <xf numFmtId="0" fontId="10" fillId="2" borderId="7" xfId="1" applyFont="1" applyFill="1" applyBorder="1" applyAlignment="1">
      <alignment vertical="center"/>
    </xf>
    <xf numFmtId="0" fontId="70" fillId="15" borderId="1" xfId="1" applyFont="1" applyFill="1" applyBorder="1" applyAlignment="1">
      <alignment vertical="center"/>
    </xf>
    <xf numFmtId="0" fontId="70" fillId="0" borderId="13" xfId="1" applyFont="1" applyBorder="1" applyAlignment="1">
      <alignment vertical="center"/>
    </xf>
    <xf numFmtId="0" fontId="60" fillId="0" borderId="17" xfId="1" applyFont="1" applyBorder="1" applyAlignment="1">
      <alignment horizontal="center" vertical="center"/>
    </xf>
    <xf numFmtId="0" fontId="70" fillId="0" borderId="17" xfId="1" applyFont="1" applyBorder="1" applyAlignment="1">
      <alignment vertical="center"/>
    </xf>
    <xf numFmtId="0" fontId="10" fillId="2" borderId="1" xfId="1" applyFont="1" applyFill="1" applyBorder="1" applyAlignment="1">
      <alignment vertical="center"/>
    </xf>
    <xf numFmtId="0" fontId="10" fillId="2" borderId="17" xfId="1" applyFont="1" applyFill="1" applyBorder="1" applyAlignment="1">
      <alignment vertical="center"/>
    </xf>
    <xf numFmtId="0" fontId="70" fillId="6" borderId="13" xfId="1" applyFont="1" applyFill="1" applyBorder="1" applyAlignment="1">
      <alignment vertical="center"/>
    </xf>
    <xf numFmtId="0" fontId="60" fillId="6" borderId="17" xfId="1" applyFont="1" applyFill="1" applyBorder="1" applyAlignment="1">
      <alignment horizontal="center" vertical="center"/>
    </xf>
    <xf numFmtId="0" fontId="70" fillId="6" borderId="17" xfId="1" applyFont="1" applyFill="1" applyBorder="1" applyAlignment="1">
      <alignment vertical="center"/>
    </xf>
    <xf numFmtId="0" fontId="92" fillId="6" borderId="38" xfId="1" applyFont="1" applyFill="1" applyBorder="1"/>
    <xf numFmtId="0" fontId="10" fillId="6" borderId="13" xfId="1" applyFont="1" applyFill="1" applyBorder="1" applyAlignment="1">
      <alignment vertical="center"/>
    </xf>
    <xf numFmtId="0" fontId="70" fillId="6" borderId="24" xfId="1" applyFont="1" applyFill="1" applyBorder="1" applyAlignment="1">
      <alignment vertical="center"/>
    </xf>
    <xf numFmtId="0" fontId="96" fillId="6" borderId="25" xfId="0" applyFont="1" applyFill="1" applyBorder="1" applyAlignment="1">
      <alignment horizontal="center" vertical="center" wrapText="1"/>
    </xf>
    <xf numFmtId="0" fontId="92" fillId="6" borderId="47" xfId="1" applyFont="1" applyFill="1" applyBorder="1"/>
    <xf numFmtId="0" fontId="96" fillId="6" borderId="33" xfId="0" applyFont="1" applyFill="1" applyBorder="1" applyAlignment="1">
      <alignment horizontal="center" vertical="center" wrapText="1"/>
    </xf>
    <xf numFmtId="0" fontId="70" fillId="2" borderId="2" xfId="1" applyFont="1" applyFill="1" applyBorder="1" applyAlignment="1">
      <alignment vertical="center"/>
    </xf>
    <xf numFmtId="0" fontId="50" fillId="6" borderId="20" xfId="1" applyFont="1" applyFill="1" applyBorder="1" applyAlignment="1">
      <alignment vertical="center"/>
    </xf>
    <xf numFmtId="0" fontId="50" fillId="6" borderId="13" xfId="1" applyFont="1" applyFill="1" applyBorder="1" applyAlignment="1">
      <alignment vertical="center"/>
    </xf>
    <xf numFmtId="0" fontId="70" fillId="6" borderId="2" xfId="1" applyFont="1" applyFill="1" applyBorder="1" applyAlignment="1">
      <alignment vertical="center"/>
    </xf>
    <xf numFmtId="0" fontId="10" fillId="0" borderId="7" xfId="1" applyFont="1" applyBorder="1" applyAlignment="1">
      <alignment vertical="center"/>
    </xf>
    <xf numFmtId="0" fontId="10" fillId="0" borderId="20" xfId="1" applyFont="1" applyBorder="1" applyAlignment="1">
      <alignment vertical="center"/>
    </xf>
    <xf numFmtId="0" fontId="70" fillId="2" borderId="19" xfId="1" applyFont="1" applyFill="1" applyBorder="1" applyAlignment="1">
      <alignment vertical="center"/>
    </xf>
    <xf numFmtId="0" fontId="10" fillId="0" borderId="1" xfId="1" applyFont="1" applyBorder="1" applyAlignment="1">
      <alignment vertical="center"/>
    </xf>
    <xf numFmtId="0" fontId="96" fillId="0" borderId="19" xfId="0" applyFont="1" applyBorder="1" applyAlignment="1">
      <alignment horizontal="center" vertical="center" wrapText="1"/>
    </xf>
    <xf numFmtId="0" fontId="60" fillId="0" borderId="2" xfId="1" applyFont="1" applyBorder="1" applyAlignment="1">
      <alignment horizontal="center" vertical="center"/>
    </xf>
    <xf numFmtId="0" fontId="10" fillId="0" borderId="19" xfId="1" applyFont="1" applyBorder="1" applyAlignment="1">
      <alignment vertical="center"/>
    </xf>
    <xf numFmtId="0" fontId="82" fillId="0" borderId="70" xfId="1" applyBorder="1" applyAlignment="1">
      <alignment vertical="center"/>
    </xf>
    <xf numFmtId="0" fontId="82" fillId="0" borderId="71" xfId="1" applyBorder="1" applyAlignment="1">
      <alignment vertical="center"/>
    </xf>
    <xf numFmtId="0" fontId="82" fillId="2" borderId="72" xfId="1" applyFill="1" applyBorder="1" applyAlignment="1">
      <alignment vertical="center"/>
    </xf>
    <xf numFmtId="0" fontId="69" fillId="6" borderId="17" xfId="1" applyFont="1" applyFill="1" applyBorder="1" applyAlignment="1">
      <alignment vertical="center"/>
    </xf>
    <xf numFmtId="0" fontId="10" fillId="15" borderId="1" xfId="1" applyFont="1" applyFill="1" applyBorder="1" applyAlignment="1">
      <alignment vertical="center"/>
    </xf>
    <xf numFmtId="0" fontId="10" fillId="0" borderId="13" xfId="1" applyFont="1" applyBorder="1" applyAlignment="1">
      <alignment vertical="center"/>
    </xf>
    <xf numFmtId="0" fontId="50" fillId="6" borderId="24" xfId="1" applyFont="1" applyFill="1" applyBorder="1" applyAlignment="1">
      <alignment vertical="center"/>
    </xf>
    <xf numFmtId="0" fontId="10" fillId="6" borderId="25" xfId="1" applyFont="1" applyFill="1" applyBorder="1" applyAlignment="1">
      <alignment vertical="center"/>
    </xf>
    <xf numFmtId="0" fontId="50" fillId="6" borderId="17" xfId="1" applyFont="1" applyFill="1" applyBorder="1" applyAlignment="1">
      <alignment vertical="center"/>
    </xf>
    <xf numFmtId="15" fontId="92" fillId="7" borderId="3" xfId="1" applyNumberFormat="1" applyFont="1" applyFill="1" applyBorder="1" applyAlignment="1">
      <alignment horizontal="center"/>
    </xf>
    <xf numFmtId="0" fontId="15" fillId="15" borderId="1" xfId="1" applyFont="1" applyFill="1" applyBorder="1" applyAlignment="1">
      <alignment horizontal="center"/>
    </xf>
    <xf numFmtId="0" fontId="28" fillId="15" borderId="1" xfId="1" applyFont="1" applyFill="1" applyBorder="1" applyAlignment="1">
      <alignment horizontal="center"/>
    </xf>
    <xf numFmtId="0" fontId="15" fillId="15" borderId="17" xfId="1" applyFont="1" applyFill="1" applyBorder="1" applyAlignment="1">
      <alignment horizontal="center"/>
    </xf>
    <xf numFmtId="0" fontId="15" fillId="15" borderId="38" xfId="1" applyFont="1" applyFill="1" applyBorder="1"/>
    <xf numFmtId="0" fontId="15" fillId="15" borderId="10" xfId="1" applyFont="1" applyFill="1" applyBorder="1" applyAlignment="1">
      <alignment horizontal="center"/>
    </xf>
    <xf numFmtId="0" fontId="28" fillId="15" borderId="10" xfId="1" applyFont="1" applyFill="1" applyBorder="1" applyAlignment="1">
      <alignment horizontal="center"/>
    </xf>
    <xf numFmtId="0" fontId="14" fillId="15" borderId="1" xfId="1" applyFont="1" applyFill="1" applyBorder="1"/>
    <xf numFmtId="0" fontId="14" fillId="15" borderId="1" xfId="1" applyFont="1" applyFill="1" applyBorder="1" applyAlignment="1">
      <alignment horizontal="center"/>
    </xf>
    <xf numFmtId="0" fontId="14" fillId="15" borderId="17" xfId="1" applyFont="1" applyFill="1" applyBorder="1" applyAlignment="1">
      <alignment horizontal="center"/>
    </xf>
    <xf numFmtId="0" fontId="14" fillId="15" borderId="10" xfId="1" applyFont="1" applyFill="1" applyBorder="1" applyAlignment="1">
      <alignment horizontal="center"/>
    </xf>
    <xf numFmtId="0" fontId="13" fillId="15" borderId="17" xfId="1" applyFont="1" applyFill="1" applyBorder="1" applyAlignment="1">
      <alignment horizontal="center"/>
    </xf>
    <xf numFmtId="0" fontId="13" fillId="15" borderId="1" xfId="1" applyFont="1" applyFill="1" applyBorder="1" applyAlignment="1">
      <alignment horizontal="center"/>
    </xf>
    <xf numFmtId="0" fontId="13" fillId="15" borderId="2" xfId="1" applyFont="1" applyFill="1" applyBorder="1" applyAlignment="1">
      <alignment horizontal="center"/>
    </xf>
    <xf numFmtId="0" fontId="13" fillId="15" borderId="10" xfId="1" applyFont="1" applyFill="1" applyBorder="1" applyAlignment="1">
      <alignment horizontal="center"/>
    </xf>
    <xf numFmtId="0" fontId="14" fillId="15" borderId="3" xfId="1" applyFont="1" applyFill="1" applyBorder="1" applyAlignment="1">
      <alignment horizontal="center"/>
    </xf>
    <xf numFmtId="0" fontId="11" fillId="15" borderId="50" xfId="1" applyFont="1" applyFill="1" applyBorder="1"/>
    <xf numFmtId="0" fontId="11" fillId="15" borderId="38" xfId="1" applyFont="1" applyFill="1" applyBorder="1"/>
    <xf numFmtId="0" fontId="11" fillId="15" borderId="47" xfId="1" applyFont="1" applyFill="1" applyBorder="1"/>
    <xf numFmtId="15" fontId="92" fillId="15" borderId="10" xfId="1" applyNumberFormat="1" applyFont="1" applyFill="1" applyBorder="1" applyAlignment="1">
      <alignment horizontal="center"/>
    </xf>
    <xf numFmtId="0" fontId="46" fillId="15" borderId="19" xfId="1" applyFont="1" applyFill="1" applyBorder="1"/>
    <xf numFmtId="0" fontId="46" fillId="15" borderId="24" xfId="1" applyFont="1" applyFill="1" applyBorder="1"/>
    <xf numFmtId="0" fontId="46" fillId="15" borderId="25" xfId="1" applyFont="1" applyFill="1" applyBorder="1"/>
    <xf numFmtId="0" fontId="45" fillId="15" borderId="24" xfId="1" applyFont="1" applyFill="1" applyBorder="1"/>
    <xf numFmtId="0" fontId="82" fillId="15" borderId="20" xfId="1" applyFill="1" applyBorder="1"/>
    <xf numFmtId="0" fontId="82" fillId="15" borderId="36" xfId="1" applyFill="1" applyBorder="1"/>
    <xf numFmtId="0" fontId="82" fillId="15" borderId="7" xfId="1" applyFill="1" applyBorder="1" applyAlignment="1">
      <alignment horizontal="center"/>
    </xf>
    <xf numFmtId="0" fontId="53" fillId="0" borderId="6" xfId="1" applyFont="1" applyBorder="1" applyAlignment="1">
      <alignment vertical="center"/>
    </xf>
    <xf numFmtId="0" fontId="15" fillId="15" borderId="1" xfId="1" applyFont="1" applyFill="1" applyBorder="1"/>
    <xf numFmtId="0" fontId="105" fillId="2" borderId="2" xfId="0" applyFont="1" applyFill="1" applyBorder="1" applyAlignment="1">
      <alignment horizontal="center" vertical="center" wrapText="1"/>
    </xf>
    <xf numFmtId="0" fontId="105" fillId="2" borderId="10" xfId="0" applyFont="1" applyFill="1" applyBorder="1" applyAlignment="1">
      <alignment horizontal="center" vertical="center" wrapText="1"/>
    </xf>
    <xf numFmtId="0" fontId="15" fillId="15" borderId="10" xfId="1" applyFont="1" applyFill="1" applyBorder="1"/>
    <xf numFmtId="0" fontId="14" fillId="15" borderId="3" xfId="1" applyFont="1" applyFill="1" applyBorder="1"/>
    <xf numFmtId="0" fontId="12" fillId="15" borderId="2" xfId="1" applyFont="1" applyFill="1" applyBorder="1"/>
    <xf numFmtId="0" fontId="92" fillId="6" borderId="17" xfId="0" applyFont="1" applyFill="1" applyBorder="1" applyAlignment="1">
      <alignment horizontal="center" vertical="center"/>
    </xf>
    <xf numFmtId="0" fontId="12" fillId="15" borderId="38" xfId="1" applyFont="1" applyFill="1" applyBorder="1"/>
    <xf numFmtId="0" fontId="11" fillId="15" borderId="2" xfId="1" applyFont="1" applyFill="1" applyBorder="1"/>
    <xf numFmtId="0" fontId="82" fillId="15" borderId="39" xfId="1" applyFill="1" applyBorder="1"/>
    <xf numFmtId="0" fontId="13" fillId="15" borderId="10" xfId="1" applyFont="1" applyFill="1" applyBorder="1"/>
    <xf numFmtId="0" fontId="12" fillId="15" borderId="47" xfId="1" applyFont="1" applyFill="1" applyBorder="1"/>
    <xf numFmtId="15" fontId="92" fillId="7" borderId="2" xfId="1" applyNumberFormat="1" applyFont="1" applyFill="1" applyBorder="1" applyAlignment="1">
      <alignment horizontal="center"/>
    </xf>
    <xf numFmtId="0" fontId="92" fillId="7" borderId="2" xfId="0" applyFont="1" applyFill="1" applyBorder="1" applyAlignment="1">
      <alignment horizontal="center" vertical="center"/>
    </xf>
    <xf numFmtId="15" fontId="92" fillId="7" borderId="17" xfId="1" applyNumberFormat="1" applyFont="1" applyFill="1" applyBorder="1" applyAlignment="1">
      <alignment horizontal="center"/>
    </xf>
    <xf numFmtId="0" fontId="92" fillId="7" borderId="17" xfId="0" applyFont="1" applyFill="1" applyBorder="1" applyAlignment="1">
      <alignment horizontal="center" vertical="center"/>
    </xf>
    <xf numFmtId="0" fontId="40" fillId="15" borderId="17" xfId="1" applyFont="1" applyFill="1" applyBorder="1" applyAlignment="1">
      <alignment horizontal="center"/>
    </xf>
    <xf numFmtId="0" fontId="38" fillId="15" borderId="38" xfId="1" applyFont="1" applyFill="1" applyBorder="1"/>
    <xf numFmtId="15" fontId="46" fillId="15" borderId="13" xfId="1" applyNumberFormat="1" applyFont="1" applyFill="1" applyBorder="1"/>
    <xf numFmtId="0" fontId="46" fillId="15" borderId="13" xfId="1" applyFont="1" applyFill="1" applyBorder="1"/>
    <xf numFmtId="0" fontId="46" fillId="15" borderId="13" xfId="1" applyFont="1" applyFill="1" applyBorder="1" applyAlignment="1">
      <alignment horizontal="center" vertical="center"/>
    </xf>
    <xf numFmtId="0" fontId="46" fillId="15" borderId="13" xfId="1" applyFont="1" applyFill="1" applyBorder="1" applyAlignment="1">
      <alignment horizontal="center"/>
    </xf>
    <xf numFmtId="15" fontId="46" fillId="15" borderId="2" xfId="1" applyNumberFormat="1" applyFont="1" applyFill="1" applyBorder="1"/>
    <xf numFmtId="0" fontId="46" fillId="15" borderId="2" xfId="1" applyFont="1" applyFill="1" applyBorder="1"/>
    <xf numFmtId="0" fontId="46" fillId="15" borderId="2" xfId="1" applyFont="1" applyFill="1" applyBorder="1" applyAlignment="1">
      <alignment horizontal="center" vertical="center"/>
    </xf>
    <xf numFmtId="0" fontId="46" fillId="15" borderId="2" xfId="1" applyFont="1" applyFill="1" applyBorder="1" applyAlignment="1">
      <alignment horizontal="center"/>
    </xf>
    <xf numFmtId="0" fontId="38" fillId="15" borderId="3" xfId="1" applyFont="1" applyFill="1" applyBorder="1"/>
    <xf numFmtId="0" fontId="92" fillId="0" borderId="16" xfId="1" applyFont="1" applyBorder="1" applyAlignment="1">
      <alignment horizontal="center"/>
    </xf>
    <xf numFmtId="15" fontId="92" fillId="0" borderId="16" xfId="1" applyNumberFormat="1" applyFont="1" applyBorder="1" applyAlignment="1">
      <alignment horizontal="center"/>
    </xf>
    <xf numFmtId="0" fontId="92" fillId="0" borderId="52" xfId="1" applyFont="1" applyBorder="1"/>
    <xf numFmtId="0" fontId="82" fillId="15" borderId="20" xfId="1" applyFill="1" applyBorder="1" applyAlignment="1">
      <alignment horizontal="center"/>
    </xf>
    <xf numFmtId="0" fontId="82" fillId="15" borderId="19" xfId="1" applyFill="1" applyBorder="1" applyAlignment="1">
      <alignment horizontal="center"/>
    </xf>
    <xf numFmtId="0" fontId="92" fillId="15" borderId="1" xfId="0" applyFont="1" applyFill="1" applyBorder="1" applyAlignment="1">
      <alignment horizontal="center" vertical="center"/>
    </xf>
    <xf numFmtId="0" fontId="31" fillId="15" borderId="3" xfId="1" applyFont="1" applyFill="1" applyBorder="1" applyAlignment="1">
      <alignment horizontal="center"/>
    </xf>
    <xf numFmtId="0" fontId="82" fillId="15" borderId="24" xfId="1" applyFill="1" applyBorder="1" applyAlignment="1">
      <alignment horizontal="center"/>
    </xf>
    <xf numFmtId="0" fontId="46" fillId="15" borderId="17" xfId="1" applyFont="1" applyFill="1" applyBorder="1"/>
    <xf numFmtId="0" fontId="14" fillId="15" borderId="13" xfId="1" applyFont="1" applyFill="1" applyBorder="1" applyAlignment="1">
      <alignment horizontal="center"/>
    </xf>
    <xf numFmtId="0" fontId="45" fillId="15" borderId="19" xfId="1" applyFont="1" applyFill="1" applyBorder="1"/>
    <xf numFmtId="15" fontId="92" fillId="15" borderId="3" xfId="1" applyNumberFormat="1" applyFont="1" applyFill="1" applyBorder="1" applyAlignment="1">
      <alignment horizontal="center"/>
    </xf>
    <xf numFmtId="0" fontId="92" fillId="15" borderId="3" xfId="0" applyFont="1" applyFill="1" applyBorder="1" applyAlignment="1">
      <alignment horizontal="center" vertical="center"/>
    </xf>
    <xf numFmtId="0" fontId="92" fillId="7" borderId="3" xfId="0" applyFont="1" applyFill="1" applyBorder="1" applyAlignment="1">
      <alignment horizontal="center" vertical="center"/>
    </xf>
    <xf numFmtId="0" fontId="92" fillId="15" borderId="38" xfId="1" applyFont="1" applyFill="1" applyBorder="1"/>
    <xf numFmtId="0" fontId="82" fillId="15" borderId="25" xfId="1" applyFill="1" applyBorder="1" applyAlignment="1">
      <alignment horizontal="center"/>
    </xf>
    <xf numFmtId="0" fontId="82" fillId="6" borderId="0" xfId="1" applyFill="1" applyAlignment="1">
      <alignment horizontal="center"/>
    </xf>
    <xf numFmtId="0" fontId="14" fillId="15" borderId="38" xfId="1" applyFont="1" applyFill="1" applyBorder="1"/>
    <xf numFmtId="0" fontId="14" fillId="15" borderId="37" xfId="1" applyFont="1" applyFill="1" applyBorder="1"/>
    <xf numFmtId="0" fontId="14" fillId="15" borderId="50" xfId="1" applyFont="1" applyFill="1" applyBorder="1"/>
    <xf numFmtId="0" fontId="68" fillId="2" borderId="17" xfId="0" applyFont="1" applyFill="1" applyBorder="1" applyAlignment="1">
      <alignment horizontal="center" vertical="center"/>
    </xf>
    <xf numFmtId="0" fontId="68" fillId="15" borderId="1" xfId="0" applyFont="1" applyFill="1" applyBorder="1" applyAlignment="1">
      <alignment horizontal="center" vertical="center"/>
    </xf>
    <xf numFmtId="0" fontId="68" fillId="15" borderId="17" xfId="0" applyFont="1" applyFill="1" applyBorder="1" applyAlignment="1">
      <alignment horizontal="center" vertical="center"/>
    </xf>
    <xf numFmtId="15" fontId="92" fillId="15" borderId="2" xfId="1" applyNumberFormat="1" applyFont="1" applyFill="1" applyBorder="1" applyAlignment="1">
      <alignment horizontal="center"/>
    </xf>
    <xf numFmtId="0" fontId="92" fillId="15" borderId="47" xfId="1" applyFont="1" applyFill="1" applyBorder="1"/>
    <xf numFmtId="0" fontId="30" fillId="15" borderId="3" xfId="1" applyFont="1" applyFill="1" applyBorder="1"/>
    <xf numFmtId="0" fontId="14" fillId="15" borderId="47" xfId="1" applyFont="1" applyFill="1" applyBorder="1"/>
    <xf numFmtId="0" fontId="68" fillId="15" borderId="2" xfId="0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45" fillId="15" borderId="13" xfId="1" applyFont="1" applyFill="1" applyBorder="1"/>
    <xf numFmtId="0" fontId="92" fillId="0" borderId="24" xfId="1" applyFont="1" applyBorder="1" applyAlignment="1">
      <alignment horizontal="center"/>
    </xf>
    <xf numFmtId="0" fontId="92" fillId="0" borderId="25" xfId="1" applyFont="1" applyBorder="1" applyAlignment="1">
      <alignment horizontal="center"/>
    </xf>
    <xf numFmtId="0" fontId="92" fillId="0" borderId="73" xfId="1" applyFont="1" applyBorder="1"/>
    <xf numFmtId="0" fontId="92" fillId="0" borderId="74" xfId="1" applyFont="1" applyBorder="1"/>
    <xf numFmtId="4" fontId="92" fillId="0" borderId="70" xfId="1" applyNumberFormat="1" applyFont="1" applyBorder="1" applyAlignment="1">
      <alignment horizontal="center"/>
    </xf>
    <xf numFmtId="4" fontId="92" fillId="0" borderId="75" xfId="1" applyNumberFormat="1" applyFont="1" applyBorder="1" applyAlignment="1">
      <alignment horizontal="center"/>
    </xf>
    <xf numFmtId="15" fontId="92" fillId="0" borderId="27" xfId="1" applyNumberFormat="1" applyFont="1" applyBorder="1" applyAlignment="1">
      <alignment horizontal="center"/>
    </xf>
    <xf numFmtId="0" fontId="92" fillId="0" borderId="19" xfId="1" applyFont="1" applyBorder="1" applyAlignment="1">
      <alignment horizontal="center"/>
    </xf>
    <xf numFmtId="0" fontId="92" fillId="0" borderId="76" xfId="1" applyFont="1" applyBorder="1"/>
    <xf numFmtId="15" fontId="92" fillId="0" borderId="11" xfId="1" applyNumberFormat="1" applyFont="1" applyBorder="1" applyAlignment="1">
      <alignment horizontal="center"/>
    </xf>
    <xf numFmtId="15" fontId="82" fillId="15" borderId="15" xfId="1" applyNumberFormat="1" applyFill="1" applyBorder="1" applyAlignment="1">
      <alignment horizontal="center"/>
    </xf>
    <xf numFmtId="4" fontId="92" fillId="2" borderId="39" xfId="1" applyNumberFormat="1" applyFont="1" applyFill="1" applyBorder="1" applyAlignment="1">
      <alignment horizontal="center"/>
    </xf>
    <xf numFmtId="4" fontId="92" fillId="0" borderId="34" xfId="1" applyNumberFormat="1" applyFont="1" applyBorder="1" applyAlignment="1">
      <alignment horizontal="center"/>
    </xf>
    <xf numFmtId="4" fontId="92" fillId="0" borderId="39" xfId="1" applyNumberFormat="1" applyFont="1" applyBorder="1" applyAlignment="1">
      <alignment horizontal="center"/>
    </xf>
    <xf numFmtId="4" fontId="92" fillId="0" borderId="21" xfId="1" applyNumberFormat="1" applyFont="1" applyBorder="1" applyAlignment="1">
      <alignment horizontal="center"/>
    </xf>
    <xf numFmtId="0" fontId="45" fillId="15" borderId="17" xfId="1" applyFont="1" applyFill="1" applyBorder="1"/>
    <xf numFmtId="4" fontId="92" fillId="0" borderId="36" xfId="1" applyNumberFormat="1" applyFont="1" applyBorder="1" applyAlignment="1">
      <alignment horizontal="center"/>
    </xf>
    <xf numFmtId="4" fontId="92" fillId="2" borderId="34" xfId="1" applyNumberFormat="1" applyFont="1" applyFill="1" applyBorder="1" applyAlignment="1">
      <alignment horizontal="center"/>
    </xf>
    <xf numFmtId="4" fontId="92" fillId="2" borderId="21" xfId="1" applyNumberFormat="1" applyFont="1" applyFill="1" applyBorder="1" applyAlignment="1">
      <alignment horizontal="center"/>
    </xf>
    <xf numFmtId="0" fontId="37" fillId="15" borderId="38" xfId="1" applyFont="1" applyFill="1" applyBorder="1"/>
    <xf numFmtId="0" fontId="40" fillId="15" borderId="13" xfId="1" applyFont="1" applyFill="1" applyBorder="1" applyAlignment="1">
      <alignment horizontal="center"/>
    </xf>
    <xf numFmtId="0" fontId="37" fillId="15" borderId="37" xfId="1" applyFont="1" applyFill="1" applyBorder="1"/>
    <xf numFmtId="0" fontId="92" fillId="2" borderId="19" xfId="1" applyFont="1" applyFill="1" applyBorder="1"/>
    <xf numFmtId="0" fontId="88" fillId="8" borderId="0" xfId="2" applyFill="1"/>
    <xf numFmtId="0" fontId="83" fillId="0" borderId="35" xfId="1" applyFont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61" fillId="0" borderId="6" xfId="1" applyFont="1" applyBorder="1" applyAlignment="1">
      <alignment horizontal="left" vertical="center"/>
    </xf>
    <xf numFmtId="0" fontId="101" fillId="0" borderId="16" xfId="0" applyFont="1" applyBorder="1" applyAlignment="1">
      <alignment horizontal="center" vertical="center" wrapText="1"/>
    </xf>
    <xf numFmtId="15" fontId="92" fillId="2" borderId="55" xfId="1" applyNumberFormat="1" applyFont="1" applyFill="1" applyBorder="1" applyAlignment="1">
      <alignment horizontal="center"/>
    </xf>
    <xf numFmtId="15" fontId="92" fillId="2" borderId="15" xfId="1" applyNumberFormat="1" applyFont="1" applyFill="1" applyBorder="1" applyAlignment="1">
      <alignment horizontal="center"/>
    </xf>
    <xf numFmtId="15" fontId="92" fillId="0" borderId="48" xfId="1" applyNumberFormat="1" applyFont="1" applyBorder="1" applyAlignment="1">
      <alignment horizontal="center"/>
    </xf>
    <xf numFmtId="15" fontId="92" fillId="2" borderId="61" xfId="1" applyNumberFormat="1" applyFont="1" applyFill="1" applyBorder="1" applyAlignment="1">
      <alignment horizontal="center"/>
    </xf>
    <xf numFmtId="15" fontId="92" fillId="6" borderId="11" xfId="1" applyNumberFormat="1" applyFont="1" applyFill="1" applyBorder="1" applyAlignment="1">
      <alignment horizontal="center"/>
    </xf>
    <xf numFmtId="15" fontId="92" fillId="6" borderId="55" xfId="1" applyNumberFormat="1" applyFont="1" applyFill="1" applyBorder="1" applyAlignment="1">
      <alignment horizontal="center"/>
    </xf>
    <xf numFmtId="0" fontId="82" fillId="15" borderId="15" xfId="1" applyFill="1" applyBorder="1"/>
    <xf numFmtId="0" fontId="37" fillId="15" borderId="13" xfId="1" applyFont="1" applyFill="1" applyBorder="1" applyAlignment="1">
      <alignment horizontal="center"/>
    </xf>
    <xf numFmtId="0" fontId="37" fillId="15" borderId="17" xfId="1" applyFont="1" applyFill="1" applyBorder="1" applyAlignment="1">
      <alignment horizontal="center"/>
    </xf>
    <xf numFmtId="15" fontId="92" fillId="15" borderId="13" xfId="1" applyNumberFormat="1" applyFont="1" applyFill="1" applyBorder="1" applyAlignment="1">
      <alignment horizontal="center"/>
    </xf>
    <xf numFmtId="0" fontId="92" fillId="15" borderId="37" xfId="1" applyFont="1" applyFill="1" applyBorder="1"/>
    <xf numFmtId="0" fontId="45" fillId="15" borderId="25" xfId="1" applyFont="1" applyFill="1" applyBorder="1"/>
    <xf numFmtId="0" fontId="101" fillId="6" borderId="12" xfId="0" applyFont="1" applyFill="1" applyBorder="1" applyAlignment="1">
      <alignment horizontal="center" vertical="center"/>
    </xf>
    <xf numFmtId="4" fontId="92" fillId="2" borderId="28" xfId="1" applyNumberFormat="1" applyFont="1" applyFill="1" applyBorder="1" applyAlignment="1">
      <alignment horizontal="center" vertical="center"/>
    </xf>
    <xf numFmtId="4" fontId="92" fillId="6" borderId="3" xfId="1" applyNumberFormat="1" applyFont="1" applyFill="1" applyBorder="1" applyAlignment="1">
      <alignment horizontal="center" vertical="center"/>
    </xf>
    <xf numFmtId="4" fontId="92" fillId="6" borderId="17" xfId="1" applyNumberFormat="1" applyFont="1" applyFill="1" applyBorder="1" applyAlignment="1">
      <alignment horizontal="center" vertical="center"/>
    </xf>
    <xf numFmtId="4" fontId="92" fillId="6" borderId="1" xfId="1" applyNumberFormat="1" applyFont="1" applyFill="1" applyBorder="1" applyAlignment="1">
      <alignment horizontal="center" vertical="center"/>
    </xf>
    <xf numFmtId="4" fontId="92" fillId="6" borderId="2" xfId="1" applyNumberFormat="1" applyFont="1" applyFill="1" applyBorder="1" applyAlignment="1">
      <alignment horizontal="center" vertical="center"/>
    </xf>
    <xf numFmtId="4" fontId="92" fillId="6" borderId="13" xfId="1" applyNumberFormat="1" applyFont="1" applyFill="1" applyBorder="1" applyAlignment="1">
      <alignment horizontal="center" vertical="center"/>
    </xf>
    <xf numFmtId="4" fontId="92" fillId="0" borderId="3" xfId="1" applyNumberFormat="1" applyFont="1" applyBorder="1" applyAlignment="1">
      <alignment horizontal="center" vertical="center"/>
    </xf>
    <xf numFmtId="4" fontId="92" fillId="0" borderId="2" xfId="1" applyNumberFormat="1" applyFont="1" applyBorder="1" applyAlignment="1">
      <alignment horizontal="center" vertical="center"/>
    </xf>
    <xf numFmtId="4" fontId="92" fillId="2" borderId="13" xfId="1" applyNumberFormat="1" applyFont="1" applyFill="1" applyBorder="1" applyAlignment="1">
      <alignment horizontal="center" vertical="center"/>
    </xf>
    <xf numFmtId="4" fontId="92" fillId="0" borderId="13" xfId="1" applyNumberFormat="1" applyFont="1" applyBorder="1" applyAlignment="1">
      <alignment horizontal="center" vertical="center"/>
    </xf>
    <xf numFmtId="4" fontId="92" fillId="0" borderId="17" xfId="1" applyNumberFormat="1" applyFont="1" applyBorder="1" applyAlignment="1">
      <alignment horizontal="center" vertical="center"/>
    </xf>
    <xf numFmtId="4" fontId="92" fillId="2" borderId="3" xfId="1" applyNumberFormat="1" applyFont="1" applyFill="1" applyBorder="1" applyAlignment="1">
      <alignment horizontal="center" vertical="center"/>
    </xf>
    <xf numFmtId="4" fontId="92" fillId="15" borderId="1" xfId="1" applyNumberFormat="1" applyFont="1" applyFill="1" applyBorder="1" applyAlignment="1">
      <alignment horizontal="center" vertical="center"/>
    </xf>
    <xf numFmtId="0" fontId="14" fillId="6" borderId="17" xfId="1" applyFont="1" applyFill="1" applyBorder="1" applyAlignment="1">
      <alignment horizontal="center" vertical="center"/>
    </xf>
    <xf numFmtId="4" fontId="92" fillId="0" borderId="10" xfId="1" applyNumberFormat="1" applyFont="1" applyBorder="1" applyAlignment="1">
      <alignment horizontal="center" vertical="center"/>
    </xf>
    <xf numFmtId="4" fontId="92" fillId="2" borderId="17" xfId="1" applyNumberFormat="1" applyFont="1" applyFill="1" applyBorder="1" applyAlignment="1">
      <alignment horizontal="center" vertical="center"/>
    </xf>
    <xf numFmtId="4" fontId="92" fillId="6" borderId="10" xfId="1" applyNumberFormat="1" applyFont="1" applyFill="1" applyBorder="1" applyAlignment="1">
      <alignment horizontal="center" vertical="center"/>
    </xf>
    <xf numFmtId="4" fontId="92" fillId="6" borderId="16" xfId="1" applyNumberFormat="1" applyFont="1" applyFill="1" applyBorder="1" applyAlignment="1">
      <alignment horizontal="center" vertical="center"/>
    </xf>
    <xf numFmtId="4" fontId="92" fillId="2" borderId="2" xfId="1" applyNumberFormat="1" applyFont="1" applyFill="1" applyBorder="1" applyAlignment="1">
      <alignment horizontal="center" vertical="center"/>
    </xf>
    <xf numFmtId="4" fontId="92" fillId="2" borderId="1" xfId="1" applyNumberFormat="1" applyFont="1" applyFill="1" applyBorder="1" applyAlignment="1">
      <alignment horizontal="center" vertical="center"/>
    </xf>
    <xf numFmtId="4" fontId="92" fillId="15" borderId="10" xfId="1" applyNumberFormat="1" applyFont="1" applyFill="1" applyBorder="1" applyAlignment="1">
      <alignment horizontal="center" vertical="center"/>
    </xf>
    <xf numFmtId="0" fontId="60" fillId="6" borderId="10" xfId="1" applyFont="1" applyFill="1" applyBorder="1" applyAlignment="1">
      <alignment horizontal="center" vertical="center"/>
    </xf>
    <xf numFmtId="4" fontId="92" fillId="6" borderId="12" xfId="1" applyNumberFormat="1" applyFont="1" applyFill="1" applyBorder="1" applyAlignment="1">
      <alignment horizontal="center" vertical="center"/>
    </xf>
    <xf numFmtId="0" fontId="60" fillId="6" borderId="12" xfId="1" applyFont="1" applyFill="1" applyBorder="1" applyAlignment="1">
      <alignment horizontal="center" vertical="center"/>
    </xf>
    <xf numFmtId="4" fontId="92" fillId="0" borderId="12" xfId="1" applyNumberFormat="1" applyFont="1" applyBorder="1" applyAlignment="1">
      <alignment horizontal="center" vertical="center"/>
    </xf>
    <xf numFmtId="4" fontId="92" fillId="2" borderId="12" xfId="1" applyNumberFormat="1" applyFont="1" applyFill="1" applyBorder="1" applyAlignment="1">
      <alignment horizontal="center" vertical="center"/>
    </xf>
    <xf numFmtId="4" fontId="92" fillId="2" borderId="16" xfId="1" applyNumberFormat="1" applyFont="1" applyFill="1" applyBorder="1" applyAlignment="1">
      <alignment horizontal="center" vertical="center"/>
    </xf>
    <xf numFmtId="4" fontId="92" fillId="0" borderId="1" xfId="1" applyNumberFormat="1" applyFont="1" applyBorder="1" applyAlignment="1">
      <alignment horizontal="center" vertical="center"/>
    </xf>
    <xf numFmtId="4" fontId="92" fillId="2" borderId="10" xfId="1" applyNumberFormat="1" applyFont="1" applyFill="1" applyBorder="1" applyAlignment="1">
      <alignment horizontal="center" vertical="center"/>
    </xf>
    <xf numFmtId="4" fontId="92" fillId="0" borderId="16" xfId="1" applyNumberFormat="1" applyFont="1" applyBorder="1" applyAlignment="1">
      <alignment horizontal="center" vertical="center"/>
    </xf>
    <xf numFmtId="4" fontId="92" fillId="0" borderId="28" xfId="1" applyNumberFormat="1" applyFont="1" applyBorder="1" applyAlignment="1">
      <alignment horizontal="center" vertical="center"/>
    </xf>
    <xf numFmtId="4" fontId="92" fillId="15" borderId="17" xfId="1" applyNumberFormat="1" applyFont="1" applyFill="1" applyBorder="1" applyAlignment="1">
      <alignment horizontal="center" vertical="center"/>
    </xf>
    <xf numFmtId="4" fontId="92" fillId="15" borderId="2" xfId="1" applyNumberFormat="1" applyFont="1" applyFill="1" applyBorder="1" applyAlignment="1">
      <alignment horizontal="center" vertical="center"/>
    </xf>
    <xf numFmtId="0" fontId="52" fillId="0" borderId="34" xfId="1" applyFont="1" applyBorder="1" applyAlignment="1">
      <alignment horizontal="center" vertical="center"/>
    </xf>
    <xf numFmtId="4" fontId="92" fillId="15" borderId="16" xfId="1" applyNumberFormat="1" applyFont="1" applyFill="1" applyBorder="1" applyAlignment="1">
      <alignment horizontal="center" vertical="center"/>
    </xf>
    <xf numFmtId="0" fontId="60" fillId="0" borderId="16" xfId="1" applyFont="1" applyBorder="1" applyAlignment="1">
      <alignment horizontal="center" vertical="center"/>
    </xf>
    <xf numFmtId="0" fontId="82" fillId="6" borderId="20" xfId="1" applyFill="1" applyBorder="1" applyAlignment="1">
      <alignment horizontal="center" vertical="center"/>
    </xf>
    <xf numFmtId="0" fontId="82" fillId="6" borderId="7" xfId="1" applyFill="1" applyBorder="1" applyAlignment="1">
      <alignment horizontal="center" vertical="center"/>
    </xf>
    <xf numFmtId="0" fontId="82" fillId="6" borderId="19" xfId="1" applyFill="1" applyBorder="1" applyAlignment="1">
      <alignment horizontal="center" vertical="center"/>
    </xf>
    <xf numFmtId="0" fontId="82" fillId="0" borderId="24" xfId="1" applyBorder="1" applyAlignment="1">
      <alignment horizontal="center" vertical="center"/>
    </xf>
    <xf numFmtId="0" fontId="82" fillId="0" borderId="7" xfId="1" applyBorder="1" applyAlignment="1">
      <alignment horizontal="center" vertical="center"/>
    </xf>
    <xf numFmtId="0" fontId="82" fillId="2" borderId="25" xfId="1" applyFill="1" applyBorder="1" applyAlignment="1">
      <alignment horizontal="center" vertical="center"/>
    </xf>
    <xf numFmtId="0" fontId="82" fillId="0" borderId="20" xfId="1" applyBorder="1" applyAlignment="1">
      <alignment horizontal="center" vertical="center"/>
    </xf>
    <xf numFmtId="0" fontId="82" fillId="0" borderId="19" xfId="1" applyBorder="1" applyAlignment="1">
      <alignment horizontal="center" vertical="center"/>
    </xf>
    <xf numFmtId="4" fontId="92" fillId="15" borderId="3" xfId="1" applyNumberFormat="1" applyFont="1" applyFill="1" applyBorder="1" applyAlignment="1">
      <alignment horizontal="center" vertical="center"/>
    </xf>
    <xf numFmtId="0" fontId="101" fillId="6" borderId="1" xfId="4" applyFont="1" applyFill="1" applyBorder="1" applyAlignment="1">
      <alignment horizontal="center" vertical="center" wrapText="1"/>
    </xf>
    <xf numFmtId="0" fontId="58" fillId="6" borderId="1" xfId="1" applyFont="1" applyFill="1" applyBorder="1" applyAlignment="1">
      <alignment horizontal="center" vertical="center"/>
    </xf>
    <xf numFmtId="0" fontId="101" fillId="6" borderId="17" xfId="4" applyFont="1" applyFill="1" applyBorder="1" applyAlignment="1">
      <alignment horizontal="center" vertical="center" wrapText="1"/>
    </xf>
    <xf numFmtId="0" fontId="58" fillId="6" borderId="17" xfId="1" applyFont="1" applyFill="1" applyBorder="1" applyAlignment="1">
      <alignment horizontal="center" vertical="center"/>
    </xf>
    <xf numFmtId="0" fontId="101" fillId="6" borderId="3" xfId="4" applyFont="1" applyFill="1" applyBorder="1" applyAlignment="1">
      <alignment horizontal="center" vertical="center" wrapText="1"/>
    </xf>
    <xf numFmtId="0" fontId="101" fillId="6" borderId="2" xfId="4" applyFont="1" applyFill="1" applyBorder="1" applyAlignment="1">
      <alignment horizontal="center" vertical="center" wrapText="1"/>
    </xf>
    <xf numFmtId="0" fontId="58" fillId="6" borderId="2" xfId="1" applyFont="1" applyFill="1" applyBorder="1" applyAlignment="1">
      <alignment horizontal="center" vertical="center"/>
    </xf>
    <xf numFmtId="0" fontId="101" fillId="6" borderId="13" xfId="4" applyFont="1" applyFill="1" applyBorder="1" applyAlignment="1">
      <alignment horizontal="center" vertical="center" wrapText="1"/>
    </xf>
    <xf numFmtId="0" fontId="58" fillId="6" borderId="13" xfId="1" applyFont="1" applyFill="1" applyBorder="1" applyAlignment="1">
      <alignment horizontal="center" vertical="center"/>
    </xf>
    <xf numFmtId="0" fontId="54" fillId="6" borderId="20" xfId="1" applyFont="1" applyFill="1" applyBorder="1" applyAlignment="1">
      <alignment horizontal="center" vertical="center"/>
    </xf>
    <xf numFmtId="0" fontId="54" fillId="6" borderId="25" xfId="1" applyFont="1" applyFill="1" applyBorder="1" applyAlignment="1">
      <alignment horizontal="center" vertical="center"/>
    </xf>
    <xf numFmtId="0" fontId="54" fillId="6" borderId="19" xfId="1" applyFont="1" applyFill="1" applyBorder="1" applyAlignment="1">
      <alignment horizontal="center" vertical="center"/>
    </xf>
    <xf numFmtId="0" fontId="54" fillId="6" borderId="24" xfId="1" applyFont="1" applyFill="1" applyBorder="1" applyAlignment="1">
      <alignment horizontal="center" vertical="center"/>
    </xf>
    <xf numFmtId="0" fontId="54" fillId="0" borderId="20" xfId="1" applyFont="1" applyBorder="1" applyAlignment="1">
      <alignment horizontal="center" vertical="center"/>
    </xf>
    <xf numFmtId="0" fontId="54" fillId="0" borderId="19" xfId="1" applyFont="1" applyBorder="1" applyAlignment="1">
      <alignment horizontal="center" vertical="center"/>
    </xf>
    <xf numFmtId="0" fontId="54" fillId="2" borderId="24" xfId="1" applyFont="1" applyFill="1" applyBorder="1" applyAlignment="1">
      <alignment horizontal="center" vertical="center"/>
    </xf>
    <xf numFmtId="0" fontId="54" fillId="2" borderId="20" xfId="1" applyFont="1" applyFill="1" applyBorder="1" applyAlignment="1">
      <alignment horizontal="center" vertical="center"/>
    </xf>
    <xf numFmtId="0" fontId="54" fillId="0" borderId="24" xfId="1" applyFont="1" applyBorder="1" applyAlignment="1">
      <alignment horizontal="center" vertical="center"/>
    </xf>
    <xf numFmtId="0" fontId="54" fillId="0" borderId="25" xfId="1" applyFont="1" applyBorder="1" applyAlignment="1">
      <alignment horizontal="center" vertical="center"/>
    </xf>
    <xf numFmtId="0" fontId="54" fillId="6" borderId="21" xfId="1" applyFont="1" applyFill="1" applyBorder="1" applyAlignment="1">
      <alignment horizontal="center" vertical="center"/>
    </xf>
    <xf numFmtId="0" fontId="54" fillId="6" borderId="39" xfId="1" applyFont="1" applyFill="1" applyBorder="1" applyAlignment="1">
      <alignment horizontal="center" vertical="center"/>
    </xf>
    <xf numFmtId="0" fontId="54" fillId="6" borderId="13" xfId="1" applyFont="1" applyFill="1" applyBorder="1" applyAlignment="1">
      <alignment horizontal="center" vertical="center"/>
    </xf>
    <xf numFmtId="0" fontId="54" fillId="15" borderId="1" xfId="1" applyFont="1" applyFill="1" applyBorder="1" applyAlignment="1">
      <alignment horizontal="center" vertical="center"/>
    </xf>
    <xf numFmtId="0" fontId="54" fillId="6" borderId="1" xfId="1" applyFont="1" applyFill="1" applyBorder="1" applyAlignment="1">
      <alignment horizontal="center" vertical="center"/>
    </xf>
    <xf numFmtId="0" fontId="54" fillId="2" borderId="25" xfId="1" applyFont="1" applyFill="1" applyBorder="1" applyAlignment="1">
      <alignment horizontal="center" vertical="center"/>
    </xf>
    <xf numFmtId="0" fontId="54" fillId="2" borderId="19" xfId="1" applyFont="1" applyFill="1" applyBorder="1" applyAlignment="1">
      <alignment horizontal="center" vertical="center"/>
    </xf>
    <xf numFmtId="0" fontId="54" fillId="6" borderId="17" xfId="1" applyFont="1" applyFill="1" applyBorder="1" applyAlignment="1">
      <alignment horizontal="center" vertical="center"/>
    </xf>
    <xf numFmtId="0" fontId="54" fillId="6" borderId="36" xfId="1" applyFont="1" applyFill="1" applyBorder="1" applyAlignment="1">
      <alignment horizontal="center" vertical="center"/>
    </xf>
    <xf numFmtId="0" fontId="54" fillId="0" borderId="7" xfId="1" applyFont="1" applyBorder="1" applyAlignment="1">
      <alignment horizontal="center" vertical="center"/>
    </xf>
    <xf numFmtId="0" fontId="54" fillId="0" borderId="39" xfId="1" applyFont="1" applyBorder="1" applyAlignment="1">
      <alignment horizontal="center" vertical="center"/>
    </xf>
    <xf numFmtId="0" fontId="54" fillId="0" borderId="21" xfId="1" applyFont="1" applyBorder="1" applyAlignment="1">
      <alignment horizontal="center" vertical="center"/>
    </xf>
    <xf numFmtId="0" fontId="8" fillId="2" borderId="25" xfId="1" applyFont="1" applyFill="1" applyBorder="1" applyAlignment="1">
      <alignment horizontal="center" vertical="center"/>
    </xf>
    <xf numFmtId="0" fontId="54" fillId="0" borderId="13" xfId="1" applyFont="1" applyBorder="1" applyAlignment="1">
      <alignment horizontal="center" vertical="center"/>
    </xf>
    <xf numFmtId="0" fontId="54" fillId="2" borderId="1" xfId="1" applyFont="1" applyFill="1" applyBorder="1" applyAlignment="1">
      <alignment horizontal="center" vertical="center"/>
    </xf>
    <xf numFmtId="0" fontId="54" fillId="0" borderId="17" xfId="1" applyFont="1" applyBorder="1" applyAlignment="1">
      <alignment horizontal="center" vertical="center"/>
    </xf>
    <xf numFmtId="0" fontId="54" fillId="15" borderId="21" xfId="1" applyFont="1" applyFill="1" applyBorder="1" applyAlignment="1">
      <alignment horizontal="center" vertical="center"/>
    </xf>
    <xf numFmtId="0" fontId="54" fillId="6" borderId="2" xfId="1" applyFont="1" applyFill="1" applyBorder="1" applyAlignment="1">
      <alignment horizontal="center" vertical="center"/>
    </xf>
    <xf numFmtId="0" fontId="54" fillId="2" borderId="21" xfId="1" applyFont="1" applyFill="1" applyBorder="1" applyAlignment="1">
      <alignment horizontal="center" vertical="center"/>
    </xf>
    <xf numFmtId="0" fontId="51" fillId="2" borderId="13" xfId="1" applyFont="1" applyFill="1" applyBorder="1" applyAlignment="1">
      <alignment horizontal="center" vertical="center"/>
    </xf>
    <xf numFmtId="0" fontId="53" fillId="0" borderId="25" xfId="1" applyFont="1" applyBorder="1" applyAlignment="1">
      <alignment horizontal="center" vertical="center"/>
    </xf>
    <xf numFmtId="0" fontId="53" fillId="0" borderId="19" xfId="1" applyFont="1" applyBorder="1" applyAlignment="1">
      <alignment horizontal="center" vertical="center"/>
    </xf>
    <xf numFmtId="0" fontId="53" fillId="0" borderId="20" xfId="1" applyFont="1" applyBorder="1" applyAlignment="1">
      <alignment horizontal="center" vertical="center"/>
    </xf>
    <xf numFmtId="0" fontId="53" fillId="0" borderId="21" xfId="1" applyFont="1" applyBorder="1" applyAlignment="1">
      <alignment horizontal="center" vertical="center"/>
    </xf>
    <xf numFmtId="0" fontId="53" fillId="2" borderId="19" xfId="1" applyFont="1" applyFill="1" applyBorder="1" applyAlignment="1">
      <alignment horizontal="center" vertical="center"/>
    </xf>
    <xf numFmtId="0" fontId="53" fillId="0" borderId="24" xfId="1" applyFont="1" applyBorder="1" applyAlignment="1">
      <alignment horizontal="center" vertical="center"/>
    </xf>
    <xf numFmtId="0" fontId="53" fillId="6" borderId="20" xfId="1" applyFont="1" applyFill="1" applyBorder="1" applyAlignment="1">
      <alignment horizontal="center" vertical="center"/>
    </xf>
    <xf numFmtId="0" fontId="53" fillId="6" borderId="19" xfId="1" applyFont="1" applyFill="1" applyBorder="1" applyAlignment="1">
      <alignment horizontal="center" vertical="center"/>
    </xf>
    <xf numFmtId="0" fontId="53" fillId="0" borderId="39" xfId="1" applyFont="1" applyBorder="1" applyAlignment="1">
      <alignment horizontal="center" vertical="center"/>
    </xf>
    <xf numFmtId="0" fontId="53" fillId="2" borderId="25" xfId="1" applyFont="1" applyFill="1" applyBorder="1" applyAlignment="1">
      <alignment horizontal="center" vertical="center"/>
    </xf>
    <xf numFmtId="0" fontId="52" fillId="6" borderId="13" xfId="1" applyFont="1" applyFill="1" applyBorder="1" applyAlignment="1">
      <alignment horizontal="center" vertical="center"/>
    </xf>
    <xf numFmtId="0" fontId="52" fillId="15" borderId="1" xfId="1" applyFont="1" applyFill="1" applyBorder="1" applyAlignment="1">
      <alignment horizontal="center" vertical="center"/>
    </xf>
    <xf numFmtId="0" fontId="52" fillId="6" borderId="17" xfId="1" applyFont="1" applyFill="1" applyBorder="1" applyAlignment="1">
      <alignment horizontal="center" vertical="center"/>
    </xf>
    <xf numFmtId="0" fontId="52" fillId="6" borderId="20" xfId="1" applyFont="1" applyFill="1" applyBorder="1" applyAlignment="1">
      <alignment horizontal="center" vertical="center"/>
    </xf>
    <xf numFmtId="0" fontId="52" fillId="6" borderId="19" xfId="1" applyFont="1" applyFill="1" applyBorder="1" applyAlignment="1">
      <alignment horizontal="center" vertical="center"/>
    </xf>
    <xf numFmtId="0" fontId="52" fillId="6" borderId="24" xfId="1" applyFont="1" applyFill="1" applyBorder="1" applyAlignment="1">
      <alignment horizontal="center" vertical="center"/>
    </xf>
    <xf numFmtId="0" fontId="52" fillId="6" borderId="25" xfId="1" applyFont="1" applyFill="1" applyBorder="1" applyAlignment="1">
      <alignment horizontal="center" vertical="center"/>
    </xf>
    <xf numFmtId="0" fontId="52" fillId="2" borderId="25" xfId="1" applyFont="1" applyFill="1" applyBorder="1" applyAlignment="1">
      <alignment horizontal="center" vertical="center"/>
    </xf>
    <xf numFmtId="0" fontId="52" fillId="2" borderId="19" xfId="1" applyFont="1" applyFill="1" applyBorder="1" applyAlignment="1">
      <alignment horizontal="center" vertical="center"/>
    </xf>
    <xf numFmtId="0" fontId="52" fillId="2" borderId="20" xfId="1" applyFont="1" applyFill="1" applyBorder="1" applyAlignment="1">
      <alignment horizontal="center" vertical="center"/>
    </xf>
    <xf numFmtId="0" fontId="51" fillId="2" borderId="19" xfId="1" applyFont="1" applyFill="1" applyBorder="1" applyAlignment="1">
      <alignment horizontal="center" vertical="center"/>
    </xf>
    <xf numFmtId="0" fontId="52" fillId="0" borderId="24" xfId="1" applyFont="1" applyBorder="1" applyAlignment="1">
      <alignment horizontal="center" vertical="center"/>
    </xf>
    <xf numFmtId="0" fontId="52" fillId="0" borderId="20" xfId="1" applyFont="1" applyBorder="1" applyAlignment="1">
      <alignment horizontal="center" vertical="center"/>
    </xf>
    <xf numFmtId="0" fontId="52" fillId="0" borderId="19" xfId="1" applyFont="1" applyBorder="1" applyAlignment="1">
      <alignment horizontal="center" vertical="center"/>
    </xf>
    <xf numFmtId="0" fontId="52" fillId="0" borderId="25" xfId="1" applyFont="1" applyBorder="1" applyAlignment="1">
      <alignment horizontal="center" vertical="center"/>
    </xf>
    <xf numFmtId="0" fontId="52" fillId="6" borderId="39" xfId="1" applyFont="1" applyFill="1" applyBorder="1" applyAlignment="1">
      <alignment horizontal="center" vertical="center"/>
    </xf>
    <xf numFmtId="0" fontId="52" fillId="6" borderId="21" xfId="1" applyFont="1" applyFill="1" applyBorder="1" applyAlignment="1">
      <alignment horizontal="center" vertical="center"/>
    </xf>
    <xf numFmtId="0" fontId="52" fillId="15" borderId="21" xfId="1" applyFont="1" applyFill="1" applyBorder="1" applyAlignment="1">
      <alignment horizontal="center" vertical="center"/>
    </xf>
    <xf numFmtId="0" fontId="52" fillId="2" borderId="39" xfId="1" applyFont="1" applyFill="1" applyBorder="1" applyAlignment="1">
      <alignment horizontal="center" vertical="center"/>
    </xf>
    <xf numFmtId="0" fontId="52" fillId="2" borderId="21" xfId="1" applyFont="1" applyFill="1" applyBorder="1" applyAlignment="1">
      <alignment horizontal="center" vertical="center"/>
    </xf>
    <xf numFmtId="0" fontId="7" fillId="0" borderId="25" xfId="1" applyFont="1" applyBorder="1" applyAlignment="1">
      <alignment horizontal="center" vertical="center"/>
    </xf>
    <xf numFmtId="0" fontId="52" fillId="2" borderId="24" xfId="1" applyFont="1" applyFill="1" applyBorder="1" applyAlignment="1">
      <alignment horizontal="center" vertical="center"/>
    </xf>
    <xf numFmtId="0" fontId="52" fillId="0" borderId="7" xfId="1" applyFont="1" applyBorder="1" applyAlignment="1">
      <alignment horizontal="center" vertical="center"/>
    </xf>
    <xf numFmtId="0" fontId="52" fillId="6" borderId="1" xfId="1" applyFont="1" applyFill="1" applyBorder="1" applyAlignment="1">
      <alignment horizontal="center" vertical="center"/>
    </xf>
    <xf numFmtId="0" fontId="52" fillId="0" borderId="13" xfId="1" applyFont="1" applyBorder="1" applyAlignment="1">
      <alignment horizontal="center" vertical="center"/>
    </xf>
    <xf numFmtId="0" fontId="52" fillId="0" borderId="1" xfId="1" applyFont="1" applyBorder="1" applyAlignment="1">
      <alignment horizontal="center" vertical="center"/>
    </xf>
    <xf numFmtId="0" fontId="52" fillId="0" borderId="17" xfId="1" applyFont="1" applyBorder="1" applyAlignment="1">
      <alignment horizontal="center" vertical="center"/>
    </xf>
    <xf numFmtId="0" fontId="52" fillId="6" borderId="36" xfId="1" applyFont="1" applyFill="1" applyBorder="1" applyAlignment="1">
      <alignment horizontal="center" vertical="center"/>
    </xf>
    <xf numFmtId="0" fontId="52" fillId="2" borderId="34" xfId="1" applyFont="1" applyFill="1" applyBorder="1" applyAlignment="1">
      <alignment horizontal="center" vertical="center"/>
    </xf>
    <xf numFmtId="0" fontId="52" fillId="2" borderId="7" xfId="1" applyFont="1" applyFill="1" applyBorder="1" applyAlignment="1">
      <alignment horizontal="center" vertical="center"/>
    </xf>
    <xf numFmtId="0" fontId="14" fillId="2" borderId="25" xfId="1" applyFont="1" applyFill="1" applyBorder="1" applyAlignment="1">
      <alignment horizontal="center" vertical="center"/>
    </xf>
    <xf numFmtId="0" fontId="52" fillId="0" borderId="21" xfId="1" applyFont="1" applyBorder="1" applyAlignment="1">
      <alignment horizontal="center" vertical="center"/>
    </xf>
    <xf numFmtId="0" fontId="52" fillId="15" borderId="17" xfId="1" applyFont="1" applyFill="1" applyBorder="1" applyAlignment="1">
      <alignment horizontal="center" vertical="center"/>
    </xf>
    <xf numFmtId="0" fontId="52" fillId="2" borderId="13" xfId="1" applyFont="1" applyFill="1" applyBorder="1" applyAlignment="1">
      <alignment horizontal="center" vertical="center"/>
    </xf>
    <xf numFmtId="0" fontId="52" fillId="0" borderId="39" xfId="1" applyFont="1" applyBorder="1" applyAlignment="1">
      <alignment horizontal="center" vertical="center"/>
    </xf>
    <xf numFmtId="0" fontId="10" fillId="0" borderId="21" xfId="1" applyFont="1" applyBorder="1" applyAlignment="1">
      <alignment horizontal="center" vertical="center"/>
    </xf>
    <xf numFmtId="0" fontId="52" fillId="15" borderId="2" xfId="1" applyFont="1" applyFill="1" applyBorder="1" applyAlignment="1">
      <alignment horizontal="center" vertical="center"/>
    </xf>
    <xf numFmtId="0" fontId="10" fillId="2" borderId="13" xfId="1" applyFont="1" applyFill="1" applyBorder="1" applyAlignment="1">
      <alignment horizontal="center" vertical="center"/>
    </xf>
    <xf numFmtId="0" fontId="10" fillId="0" borderId="13" xfId="1" applyFont="1" applyBorder="1" applyAlignment="1">
      <alignment horizontal="center" vertical="center"/>
    </xf>
    <xf numFmtId="0" fontId="9" fillId="0" borderId="34" xfId="1" applyFont="1" applyBorder="1" applyAlignment="1">
      <alignment horizontal="center" vertical="center"/>
    </xf>
    <xf numFmtId="0" fontId="52" fillId="2" borderId="3" xfId="1" applyFont="1" applyFill="1" applyBorder="1" applyAlignment="1">
      <alignment horizontal="center" vertical="center"/>
    </xf>
    <xf numFmtId="0" fontId="52" fillId="2" borderId="36" xfId="1" applyFont="1" applyFill="1" applyBorder="1" applyAlignment="1">
      <alignment horizontal="center" vertical="center"/>
    </xf>
    <xf numFmtId="0" fontId="8" fillId="0" borderId="39" xfId="1" applyFont="1" applyBorder="1" applyAlignment="1">
      <alignment horizontal="center" vertical="center"/>
    </xf>
    <xf numFmtId="0" fontId="52" fillId="2" borderId="16" xfId="1" applyFont="1" applyFill="1" applyBorder="1" applyAlignment="1">
      <alignment horizontal="center" vertical="center"/>
    </xf>
    <xf numFmtId="0" fontId="8" fillId="2" borderId="19" xfId="1" applyFont="1" applyFill="1" applyBorder="1" applyAlignment="1">
      <alignment horizontal="center" vertical="center"/>
    </xf>
    <xf numFmtId="0" fontId="8" fillId="0" borderId="7" xfId="1" applyFont="1" applyBorder="1" applyAlignment="1">
      <alignment horizontal="center" vertical="center"/>
    </xf>
    <xf numFmtId="0" fontId="52" fillId="15" borderId="25" xfId="1" applyFont="1" applyFill="1" applyBorder="1" applyAlignment="1">
      <alignment horizontal="center" vertical="center"/>
    </xf>
    <xf numFmtId="0" fontId="14" fillId="2" borderId="19" xfId="1" applyFont="1" applyFill="1" applyBorder="1" applyAlignment="1">
      <alignment horizontal="center" vertical="center"/>
    </xf>
    <xf numFmtId="0" fontId="14" fillId="0" borderId="25" xfId="1" applyFont="1" applyBorder="1" applyAlignment="1">
      <alignment horizontal="center" vertical="center"/>
    </xf>
    <xf numFmtId="0" fontId="52" fillId="0" borderId="36" xfId="1" applyFont="1" applyBorder="1" applyAlignment="1">
      <alignment horizontal="center" vertical="center"/>
    </xf>
    <xf numFmtId="0" fontId="14" fillId="0" borderId="13" xfId="1" applyFont="1" applyBorder="1" applyAlignment="1">
      <alignment horizontal="center" vertical="center"/>
    </xf>
    <xf numFmtId="0" fontId="14" fillId="15" borderId="1" xfId="1" applyFont="1" applyFill="1" applyBorder="1" applyAlignment="1">
      <alignment horizontal="center" vertical="center"/>
    </xf>
    <xf numFmtId="0" fontId="52" fillId="2" borderId="2" xfId="1" applyFont="1" applyFill="1" applyBorder="1" applyAlignment="1">
      <alignment horizontal="center" vertical="center"/>
    </xf>
    <xf numFmtId="0" fontId="14" fillId="15" borderId="2" xfId="1" applyFont="1" applyFill="1" applyBorder="1" applyAlignment="1">
      <alignment horizontal="center" vertical="center"/>
    </xf>
    <xf numFmtId="0" fontId="52" fillId="15" borderId="36" xfId="1" applyFont="1" applyFill="1" applyBorder="1" applyAlignment="1">
      <alignment horizontal="center" vertical="center"/>
    </xf>
    <xf numFmtId="0" fontId="10" fillId="0" borderId="34" xfId="1" applyFont="1" applyBorder="1" applyAlignment="1">
      <alignment horizontal="center" vertical="center"/>
    </xf>
    <xf numFmtId="0" fontId="52" fillId="6" borderId="2" xfId="1" applyFont="1" applyFill="1" applyBorder="1" applyAlignment="1">
      <alignment horizontal="center" vertical="center"/>
    </xf>
    <xf numFmtId="0" fontId="52" fillId="2" borderId="17" xfId="1" applyFont="1" applyFill="1" applyBorder="1" applyAlignment="1">
      <alignment horizontal="center" vertical="center"/>
    </xf>
    <xf numFmtId="0" fontId="52" fillId="6" borderId="7" xfId="1" applyFont="1" applyFill="1" applyBorder="1" applyAlignment="1">
      <alignment horizontal="center" vertical="center"/>
    </xf>
    <xf numFmtId="0" fontId="10" fillId="2" borderId="1" xfId="1" applyFont="1" applyFill="1" applyBorder="1" applyAlignment="1">
      <alignment horizontal="center" vertical="center"/>
    </xf>
    <xf numFmtId="0" fontId="52" fillId="2" borderId="1" xfId="1" applyFont="1" applyFill="1" applyBorder="1" applyAlignment="1">
      <alignment horizontal="center" vertical="center"/>
    </xf>
    <xf numFmtId="0" fontId="8" fillId="0" borderId="13" xfId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8" fillId="0" borderId="17" xfId="1" applyFont="1" applyBorder="1" applyAlignment="1">
      <alignment horizontal="center" vertical="center"/>
    </xf>
    <xf numFmtId="0" fontId="52" fillId="0" borderId="3" xfId="1" applyFont="1" applyBorder="1" applyAlignment="1">
      <alignment horizontal="center" vertical="center"/>
    </xf>
    <xf numFmtId="0" fontId="51" fillId="6" borderId="20" xfId="1" applyFont="1" applyFill="1" applyBorder="1" applyAlignment="1">
      <alignment horizontal="center" vertical="center"/>
    </xf>
    <xf numFmtId="0" fontId="52" fillId="0" borderId="2" xfId="1" applyFont="1" applyBorder="1" applyAlignment="1">
      <alignment horizontal="center" vertical="center"/>
    </xf>
    <xf numFmtId="0" fontId="52" fillId="15" borderId="20" xfId="1" applyFont="1" applyFill="1" applyBorder="1" applyAlignment="1">
      <alignment horizontal="center" vertical="center"/>
    </xf>
    <xf numFmtId="0" fontId="8" fillId="6" borderId="1" xfId="1" applyFont="1" applyFill="1" applyBorder="1" applyAlignment="1">
      <alignment horizontal="center" vertical="center"/>
    </xf>
    <xf numFmtId="0" fontId="52" fillId="6" borderId="3" xfId="1" applyFont="1" applyFill="1" applyBorder="1" applyAlignment="1">
      <alignment horizontal="center" vertical="center"/>
    </xf>
    <xf numFmtId="0" fontId="8" fillId="6" borderId="17" xfId="1" applyFont="1" applyFill="1" applyBorder="1" applyAlignment="1">
      <alignment horizontal="center" vertical="center"/>
    </xf>
    <xf numFmtId="0" fontId="52" fillId="6" borderId="5" xfId="1" applyFont="1" applyFill="1" applyBorder="1" applyAlignment="1">
      <alignment horizontal="center" vertical="center"/>
    </xf>
    <xf numFmtId="0" fontId="52" fillId="15" borderId="35" xfId="1" applyFont="1" applyFill="1" applyBorder="1" applyAlignment="1">
      <alignment horizontal="center" vertical="center"/>
    </xf>
    <xf numFmtId="0" fontId="52" fillId="6" borderId="60" xfId="1" applyFont="1" applyFill="1" applyBorder="1" applyAlignment="1">
      <alignment horizontal="center" vertical="center"/>
    </xf>
    <xf numFmtId="0" fontId="52" fillId="6" borderId="40" xfId="1" applyFont="1" applyFill="1" applyBorder="1" applyAlignment="1">
      <alignment horizontal="center" vertical="center"/>
    </xf>
    <xf numFmtId="0" fontId="52" fillId="6" borderId="35" xfId="1" applyFont="1" applyFill="1" applyBorder="1" applyAlignment="1">
      <alignment horizontal="center" vertical="center"/>
    </xf>
    <xf numFmtId="0" fontId="52" fillId="6" borderId="62" xfId="1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horizontal="center" vertical="center"/>
    </xf>
    <xf numFmtId="0" fontId="105" fillId="2" borderId="13" xfId="0" applyFont="1" applyFill="1" applyBorder="1" applyAlignment="1">
      <alignment horizontal="center" vertical="center" wrapText="1"/>
    </xf>
    <xf numFmtId="0" fontId="6" fillId="0" borderId="17" xfId="1" applyFont="1" applyBorder="1" applyAlignment="1">
      <alignment horizontal="center" vertical="center"/>
    </xf>
    <xf numFmtId="0" fontId="10" fillId="15" borderId="1" xfId="1" applyFont="1" applyFill="1" applyBorder="1" applyAlignment="1">
      <alignment horizontal="center" vertical="center"/>
    </xf>
    <xf numFmtId="0" fontId="10" fillId="15" borderId="17" xfId="1" applyFont="1" applyFill="1" applyBorder="1" applyAlignment="1">
      <alignment horizontal="center" vertical="center"/>
    </xf>
    <xf numFmtId="0" fontId="14" fillId="15" borderId="49" xfId="1" applyFont="1" applyFill="1" applyBorder="1"/>
    <xf numFmtId="0" fontId="73" fillId="9" borderId="10" xfId="1" applyFont="1" applyFill="1" applyBorder="1"/>
    <xf numFmtId="0" fontId="73" fillId="9" borderId="10" xfId="1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75" fillId="2" borderId="3" xfId="1" applyFont="1" applyFill="1" applyBorder="1"/>
    <xf numFmtId="0" fontId="75" fillId="9" borderId="3" xfId="1" applyFont="1" applyFill="1" applyBorder="1"/>
    <xf numFmtId="0" fontId="75" fillId="9" borderId="3" xfId="1" applyFont="1" applyFill="1" applyBorder="1" applyAlignment="1">
      <alignment horizontal="center" vertical="center"/>
    </xf>
    <xf numFmtId="0" fontId="19" fillId="2" borderId="3" xfId="1" applyFont="1" applyFill="1" applyBorder="1" applyAlignment="1">
      <alignment horizontal="center"/>
    </xf>
    <xf numFmtId="0" fontId="28" fillId="2" borderId="3" xfId="1" applyFont="1" applyFill="1" applyBorder="1" applyAlignment="1">
      <alignment horizontal="center"/>
    </xf>
    <xf numFmtId="0" fontId="18" fillId="2" borderId="49" xfId="1" applyFont="1" applyFill="1" applyBorder="1"/>
    <xf numFmtId="0" fontId="30" fillId="15" borderId="17" xfId="1" applyFont="1" applyFill="1" applyBorder="1"/>
    <xf numFmtId="0" fontId="17" fillId="0" borderId="49" xfId="1" applyFont="1" applyBorder="1"/>
    <xf numFmtId="0" fontId="6" fillId="6" borderId="1" xfId="0" applyFont="1" applyFill="1" applyBorder="1" applyAlignment="1">
      <alignment horizontal="center" vertical="center"/>
    </xf>
    <xf numFmtId="0" fontId="6" fillId="6" borderId="17" xfId="0" applyFont="1" applyFill="1" applyBorder="1" applyAlignment="1">
      <alignment horizontal="center" vertical="center"/>
    </xf>
    <xf numFmtId="0" fontId="73" fillId="15" borderId="10" xfId="0" applyFont="1" applyFill="1" applyBorder="1" applyAlignment="1">
      <alignment horizontal="center" vertical="center"/>
    </xf>
    <xf numFmtId="0" fontId="73" fillId="0" borderId="20" xfId="0" applyFont="1" applyBorder="1" applyAlignment="1">
      <alignment horizontal="center" vertical="center"/>
    </xf>
    <xf numFmtId="0" fontId="73" fillId="0" borderId="20" xfId="1" applyFont="1" applyBorder="1"/>
    <xf numFmtId="0" fontId="6" fillId="2" borderId="1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0" borderId="50" xfId="1" applyFont="1" applyBorder="1"/>
    <xf numFmtId="0" fontId="58" fillId="6" borderId="1" xfId="1" applyFont="1" applyFill="1" applyBorder="1"/>
    <xf numFmtId="0" fontId="44" fillId="15" borderId="50" xfId="1" applyFont="1" applyFill="1" applyBorder="1"/>
    <xf numFmtId="0" fontId="73" fillId="2" borderId="19" xfId="0" applyFont="1" applyFill="1" applyBorder="1" applyAlignment="1">
      <alignment horizontal="center" vertical="center"/>
    </xf>
    <xf numFmtId="0" fontId="25" fillId="2" borderId="19" xfId="1" applyFont="1" applyFill="1" applyBorder="1"/>
    <xf numFmtId="0" fontId="73" fillId="2" borderId="3" xfId="0" applyFont="1" applyFill="1" applyBorder="1" applyAlignment="1">
      <alignment horizontal="center" vertical="center"/>
    </xf>
    <xf numFmtId="0" fontId="25" fillId="2" borderId="3" xfId="1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1" fillId="0" borderId="0" xfId="1" applyFont="1" applyAlignment="1">
      <alignment horizontal="left" vertical="center"/>
    </xf>
    <xf numFmtId="0" fontId="6" fillId="2" borderId="10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25" fillId="15" borderId="10" xfId="1" applyFont="1" applyFill="1" applyBorder="1"/>
    <xf numFmtId="0" fontId="86" fillId="6" borderId="2" xfId="0" applyFont="1" applyFill="1" applyBorder="1" applyAlignment="1">
      <alignment horizontal="center" vertical="center"/>
    </xf>
    <xf numFmtId="0" fontId="77" fillId="0" borderId="3" xfId="1" applyFont="1" applyBorder="1"/>
    <xf numFmtId="0" fontId="20" fillId="0" borderId="3" xfId="1" applyFont="1" applyBorder="1" applyAlignment="1">
      <alignment horizontal="center"/>
    </xf>
    <xf numFmtId="0" fontId="30" fillId="6" borderId="1" xfId="1" applyFont="1" applyFill="1" applyBorder="1"/>
    <xf numFmtId="0" fontId="6" fillId="0" borderId="2" xfId="0" applyFont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77" fillId="15" borderId="54" xfId="1" applyFont="1" applyFill="1" applyBorder="1"/>
    <xf numFmtId="0" fontId="40" fillId="2" borderId="3" xfId="1" applyFont="1" applyFill="1" applyBorder="1" applyAlignment="1">
      <alignment horizontal="center"/>
    </xf>
    <xf numFmtId="0" fontId="37" fillId="2" borderId="49" xfId="1" applyFont="1" applyFill="1" applyBorder="1"/>
    <xf numFmtId="0" fontId="35" fillId="2" borderId="1" xfId="1" applyFont="1" applyFill="1" applyBorder="1" applyAlignment="1">
      <alignment horizontal="center"/>
    </xf>
    <xf numFmtId="0" fontId="25" fillId="2" borderId="3" xfId="1" applyFont="1" applyFill="1" applyBorder="1" applyAlignment="1">
      <alignment horizontal="center"/>
    </xf>
    <xf numFmtId="0" fontId="33" fillId="2" borderId="21" xfId="1" applyFont="1" applyFill="1" applyBorder="1"/>
    <xf numFmtId="0" fontId="27" fillId="2" borderId="3" xfId="1" applyFont="1" applyFill="1" applyBorder="1" applyAlignment="1">
      <alignment horizontal="center"/>
    </xf>
    <xf numFmtId="0" fontId="63" fillId="15" borderId="21" xfId="1" applyFont="1" applyFill="1" applyBorder="1"/>
    <xf numFmtId="0" fontId="27" fillId="0" borderId="3" xfId="1" applyFont="1" applyBorder="1" applyAlignment="1">
      <alignment horizontal="center"/>
    </xf>
    <xf numFmtId="0" fontId="24" fillId="0" borderId="3" xfId="1" applyFont="1" applyBorder="1"/>
    <xf numFmtId="0" fontId="63" fillId="15" borderId="36" xfId="1" applyFont="1" applyFill="1" applyBorder="1"/>
    <xf numFmtId="0" fontId="81" fillId="15" borderId="13" xfId="1" applyFont="1" applyFill="1" applyBorder="1" applyAlignment="1">
      <alignment horizontal="center" vertical="center"/>
    </xf>
    <xf numFmtId="0" fontId="24" fillId="15" borderId="1" xfId="1" applyFont="1" applyFill="1" applyBorder="1" applyAlignment="1">
      <alignment horizontal="center"/>
    </xf>
    <xf numFmtId="0" fontId="24" fillId="15" borderId="1" xfId="1" applyFont="1" applyFill="1" applyBorder="1"/>
    <xf numFmtId="0" fontId="24" fillId="15" borderId="17" xfId="1" applyFont="1" applyFill="1" applyBorder="1" applyAlignment="1">
      <alignment horizontal="center"/>
    </xf>
    <xf numFmtId="0" fontId="24" fillId="15" borderId="17" xfId="1" applyFont="1" applyFill="1" applyBorder="1"/>
    <xf numFmtId="0" fontId="44" fillId="2" borderId="2" xfId="1" applyFont="1" applyFill="1" applyBorder="1" applyAlignment="1">
      <alignment horizontal="center"/>
    </xf>
    <xf numFmtId="0" fontId="43" fillId="2" borderId="47" xfId="1" applyFont="1" applyFill="1" applyBorder="1"/>
    <xf numFmtId="0" fontId="82" fillId="0" borderId="1" xfId="1" applyBorder="1" applyAlignment="1">
      <alignment horizontal="left" vertical="center"/>
    </xf>
    <xf numFmtId="0" fontId="101" fillId="6" borderId="16" xfId="0" applyFont="1" applyFill="1" applyBorder="1" applyAlignment="1">
      <alignment horizontal="center" vertical="center" wrapText="1"/>
    </xf>
    <xf numFmtId="0" fontId="82" fillId="2" borderId="54" xfId="1" applyFill="1" applyBorder="1" applyAlignment="1">
      <alignment horizontal="center" vertical="center"/>
    </xf>
    <xf numFmtId="0" fontId="55" fillId="15" borderId="21" xfId="1" applyFont="1" applyFill="1" applyBorder="1" applyAlignment="1">
      <alignment horizontal="center" vertical="center"/>
    </xf>
    <xf numFmtId="15" fontId="92" fillId="15" borderId="10" xfId="1" applyNumberFormat="1" applyFont="1" applyFill="1" applyBorder="1" applyAlignment="1">
      <alignment horizontal="center" vertical="center"/>
    </xf>
    <xf numFmtId="15" fontId="92" fillId="15" borderId="21" xfId="1" applyNumberFormat="1" applyFont="1" applyFill="1" applyBorder="1" applyAlignment="1">
      <alignment horizontal="center" vertical="center"/>
    </xf>
    <xf numFmtId="15" fontId="92" fillId="2" borderId="1" xfId="1" applyNumberFormat="1" applyFont="1" applyFill="1" applyBorder="1" applyAlignment="1">
      <alignment horizontal="center" vertical="center"/>
    </xf>
    <xf numFmtId="0" fontId="92" fillId="2" borderId="50" xfId="1" applyFont="1" applyFill="1" applyBorder="1" applyAlignment="1">
      <alignment horizontal="center" vertical="center"/>
    </xf>
    <xf numFmtId="0" fontId="55" fillId="2" borderId="21" xfId="1" applyFont="1" applyFill="1" applyBorder="1" applyAlignment="1">
      <alignment horizontal="center" vertical="center"/>
    </xf>
    <xf numFmtId="15" fontId="92" fillId="0" borderId="1" xfId="1" applyNumberFormat="1" applyFont="1" applyBorder="1" applyAlignment="1">
      <alignment horizontal="center" vertical="center"/>
    </xf>
    <xf numFmtId="0" fontId="92" fillId="0" borderId="50" xfId="1" applyFont="1" applyBorder="1" applyAlignment="1">
      <alignment horizontal="center" vertical="center"/>
    </xf>
    <xf numFmtId="0" fontId="92" fillId="0" borderId="50" xfId="1" applyFont="1" applyBorder="1" applyAlignment="1">
      <alignment horizontal="left" vertical="center"/>
    </xf>
    <xf numFmtId="0" fontId="31" fillId="0" borderId="50" xfId="1" applyFont="1" applyBorder="1" applyAlignment="1">
      <alignment horizontal="left"/>
    </xf>
    <xf numFmtId="0" fontId="31" fillId="0" borderId="38" xfId="1" applyFont="1" applyBorder="1" applyAlignment="1">
      <alignment horizontal="left"/>
    </xf>
    <xf numFmtId="0" fontId="32" fillId="6" borderId="3" xfId="1" applyFont="1" applyFill="1" applyBorder="1" applyAlignment="1">
      <alignment horizontal="center"/>
    </xf>
    <xf numFmtId="0" fontId="33" fillId="6" borderId="3" xfId="1" applyFont="1" applyFill="1" applyBorder="1" applyAlignment="1">
      <alignment horizontal="center" vertical="center"/>
    </xf>
    <xf numFmtId="0" fontId="31" fillId="6" borderId="49" xfId="1" applyFont="1" applyFill="1" applyBorder="1"/>
    <xf numFmtId="15" fontId="92" fillId="0" borderId="17" xfId="1" applyNumberFormat="1" applyFont="1" applyBorder="1" applyAlignment="1">
      <alignment horizontal="center" vertical="center"/>
    </xf>
    <xf numFmtId="0" fontId="92" fillId="0" borderId="38" xfId="1" applyFont="1" applyBorder="1" applyAlignment="1">
      <alignment horizontal="left" vertical="center"/>
    </xf>
    <xf numFmtId="0" fontId="92" fillId="6" borderId="50" xfId="1" applyFont="1" applyFill="1" applyBorder="1" applyAlignment="1">
      <alignment horizontal="left" vertical="center"/>
    </xf>
    <xf numFmtId="0" fontId="5" fillId="6" borderId="17" xfId="1" applyFont="1" applyFill="1" applyBorder="1" applyAlignment="1">
      <alignment horizontal="center"/>
    </xf>
    <xf numFmtId="0" fontId="5" fillId="15" borderId="17" xfId="1" applyFont="1" applyFill="1" applyBorder="1" applyAlignment="1">
      <alignment horizontal="center"/>
    </xf>
    <xf numFmtId="15" fontId="92" fillId="15" borderId="1" xfId="1" applyNumberFormat="1" applyFont="1" applyFill="1" applyBorder="1" applyAlignment="1">
      <alignment horizontal="center" vertical="center"/>
    </xf>
    <xf numFmtId="0" fontId="92" fillId="15" borderId="1" xfId="1" applyFont="1" applyFill="1" applyBorder="1" applyAlignment="1">
      <alignment horizontal="left" vertical="center"/>
    </xf>
    <xf numFmtId="0" fontId="45" fillId="15" borderId="2" xfId="1" applyFont="1" applyFill="1" applyBorder="1"/>
    <xf numFmtId="0" fontId="92" fillId="15" borderId="50" xfId="1" applyFont="1" applyFill="1" applyBorder="1" applyAlignment="1">
      <alignment horizontal="left" vertical="center"/>
    </xf>
    <xf numFmtId="0" fontId="54" fillId="15" borderId="21" xfId="1" applyFont="1" applyFill="1" applyBorder="1"/>
    <xf numFmtId="0" fontId="54" fillId="6" borderId="3" xfId="1" applyFont="1" applyFill="1" applyBorder="1"/>
    <xf numFmtId="0" fontId="45" fillId="6" borderId="3" xfId="1" applyFont="1" applyFill="1" applyBorder="1"/>
    <xf numFmtId="0" fontId="31" fillId="0" borderId="3" xfId="1" applyFont="1" applyBorder="1" applyAlignment="1">
      <alignment horizontal="center"/>
    </xf>
    <xf numFmtId="0" fontId="30" fillId="0" borderId="49" xfId="1" applyFont="1" applyBorder="1"/>
    <xf numFmtId="0" fontId="45" fillId="15" borderId="10" xfId="1" applyFont="1" applyFill="1" applyBorder="1" applyAlignment="1">
      <alignment horizontal="center"/>
    </xf>
    <xf numFmtId="0" fontId="45" fillId="15" borderId="21" xfId="1" applyFont="1" applyFill="1" applyBorder="1"/>
    <xf numFmtId="0" fontId="92" fillId="0" borderId="3" xfId="1" applyFont="1" applyBorder="1"/>
    <xf numFmtId="15" fontId="92" fillId="2" borderId="17" xfId="1" applyNumberFormat="1" applyFont="1" applyFill="1" applyBorder="1" applyAlignment="1">
      <alignment horizontal="center" vertical="center"/>
    </xf>
    <xf numFmtId="0" fontId="92" fillId="2" borderId="38" xfId="1" applyFont="1" applyFill="1" applyBorder="1" applyAlignment="1">
      <alignment horizontal="left" vertical="center"/>
    </xf>
    <xf numFmtId="0" fontId="31" fillId="0" borderId="45" xfId="1" applyFont="1" applyBorder="1"/>
    <xf numFmtId="0" fontId="31" fillId="6" borderId="3" xfId="1" applyFont="1" applyFill="1" applyBorder="1" applyAlignment="1">
      <alignment horizontal="center"/>
    </xf>
    <xf numFmtId="0" fontId="30" fillId="6" borderId="49" xfId="1" applyFont="1" applyFill="1" applyBorder="1"/>
    <xf numFmtId="0" fontId="31" fillId="2" borderId="13" xfId="1" applyFont="1" applyFill="1" applyBorder="1" applyAlignment="1">
      <alignment horizontal="center"/>
    </xf>
    <xf numFmtId="0" fontId="30" fillId="2" borderId="37" xfId="1" applyFont="1" applyFill="1" applyBorder="1"/>
    <xf numFmtId="0" fontId="68" fillId="0" borderId="1" xfId="1" applyFont="1" applyBorder="1" applyAlignment="1">
      <alignment vertical="center"/>
    </xf>
    <xf numFmtId="0" fontId="77" fillId="0" borderId="1" xfId="1" applyFont="1" applyBorder="1" applyAlignment="1">
      <alignment vertical="center"/>
    </xf>
    <xf numFmtId="0" fontId="66" fillId="0" borderId="1" xfId="1" applyFont="1" applyBorder="1" applyAlignment="1">
      <alignment vertical="center"/>
    </xf>
    <xf numFmtId="15" fontId="92" fillId="0" borderId="13" xfId="1" applyNumberFormat="1" applyFont="1" applyBorder="1" applyAlignment="1">
      <alignment horizontal="center" vertical="center"/>
    </xf>
    <xf numFmtId="0" fontId="92" fillId="0" borderId="37" xfId="1" applyFont="1" applyBorder="1" applyAlignment="1">
      <alignment horizontal="left" vertical="center"/>
    </xf>
    <xf numFmtId="15" fontId="92" fillId="0" borderId="2" xfId="1" applyNumberFormat="1" applyFont="1" applyBorder="1" applyAlignment="1">
      <alignment horizontal="center" vertical="center"/>
    </xf>
    <xf numFmtId="0" fontId="92" fillId="0" borderId="47" xfId="1" applyFont="1" applyBorder="1" applyAlignment="1">
      <alignment horizontal="left" vertical="center"/>
    </xf>
    <xf numFmtId="0" fontId="77" fillId="0" borderId="3" xfId="1" applyFont="1" applyBorder="1" applyAlignment="1">
      <alignment vertical="center"/>
    </xf>
    <xf numFmtId="0" fontId="38" fillId="6" borderId="13" xfId="1" applyFont="1" applyFill="1" applyBorder="1"/>
    <xf numFmtId="0" fontId="14" fillId="0" borderId="3" xfId="1" applyFont="1" applyBorder="1" applyAlignment="1">
      <alignment horizontal="center"/>
    </xf>
    <xf numFmtId="0" fontId="82" fillId="15" borderId="4" xfId="1" applyFill="1" applyBorder="1"/>
    <xf numFmtId="0" fontId="82" fillId="15" borderId="18" xfId="1" applyFill="1" applyBorder="1"/>
    <xf numFmtId="0" fontId="25" fillId="15" borderId="10" xfId="1" applyFont="1" applyFill="1" applyBorder="1" applyAlignment="1">
      <alignment vertical="center"/>
    </xf>
    <xf numFmtId="0" fontId="92" fillId="2" borderId="50" xfId="1" applyFont="1" applyFill="1" applyBorder="1" applyAlignment="1">
      <alignment horizontal="left" vertical="center"/>
    </xf>
    <xf numFmtId="0" fontId="68" fillId="15" borderId="10" xfId="0" applyFont="1" applyFill="1" applyBorder="1" applyAlignment="1">
      <alignment horizontal="center" vertical="center"/>
    </xf>
    <xf numFmtId="0" fontId="68" fillId="15" borderId="21" xfId="1" applyFont="1" applyFill="1" applyBorder="1" applyAlignment="1">
      <alignment vertical="center"/>
    </xf>
    <xf numFmtId="15" fontId="92" fillId="2" borderId="13" xfId="1" applyNumberFormat="1" applyFont="1" applyFill="1" applyBorder="1" applyAlignment="1">
      <alignment horizontal="center" vertical="center"/>
    </xf>
    <xf numFmtId="0" fontId="92" fillId="2" borderId="37" xfId="1" applyFont="1" applyFill="1" applyBorder="1" applyAlignment="1">
      <alignment horizontal="left" vertical="center"/>
    </xf>
    <xf numFmtId="15" fontId="92" fillId="2" borderId="28" xfId="1" applyNumberFormat="1" applyFont="1" applyFill="1" applyBorder="1" applyAlignment="1">
      <alignment horizontal="center" vertical="center"/>
    </xf>
    <xf numFmtId="0" fontId="92" fillId="2" borderId="66" xfId="1" applyFont="1" applyFill="1" applyBorder="1" applyAlignment="1">
      <alignment horizontal="left" vertical="center"/>
    </xf>
    <xf numFmtId="15" fontId="92" fillId="2" borderId="3" xfId="1" applyNumberFormat="1" applyFont="1" applyFill="1" applyBorder="1" applyAlignment="1">
      <alignment horizontal="center" vertical="center"/>
    </xf>
    <xf numFmtId="0" fontId="92" fillId="2" borderId="49" xfId="1" applyFont="1" applyFill="1" applyBorder="1" applyAlignment="1">
      <alignment horizontal="left" vertical="center"/>
    </xf>
    <xf numFmtId="15" fontId="92" fillId="0" borderId="3" xfId="1" applyNumberFormat="1" applyFont="1" applyBorder="1" applyAlignment="1">
      <alignment horizontal="center" vertical="center"/>
    </xf>
    <xf numFmtId="0" fontId="92" fillId="0" borderId="49" xfId="1" applyFont="1" applyBorder="1" applyAlignment="1">
      <alignment horizontal="left" vertical="center"/>
    </xf>
    <xf numFmtId="15" fontId="86" fillId="15" borderId="17" xfId="1" applyNumberFormat="1" applyFont="1" applyFill="1" applyBorder="1" applyAlignment="1">
      <alignment horizontal="center" vertical="center"/>
    </xf>
    <xf numFmtId="0" fontId="86" fillId="15" borderId="17" xfId="1" applyFont="1" applyFill="1" applyBorder="1" applyAlignment="1">
      <alignment horizontal="center" vertical="center"/>
    </xf>
    <xf numFmtId="0" fontId="86" fillId="15" borderId="17" xfId="0" applyFont="1" applyFill="1" applyBorder="1" applyAlignment="1">
      <alignment horizontal="center" vertical="center"/>
    </xf>
    <xf numFmtId="4" fontId="86" fillId="15" borderId="17" xfId="1" applyNumberFormat="1" applyFont="1" applyFill="1" applyBorder="1" applyAlignment="1">
      <alignment horizontal="center" vertical="center"/>
    </xf>
    <xf numFmtId="0" fontId="86" fillId="15" borderId="17" xfId="1" applyFont="1" applyFill="1" applyBorder="1" applyAlignment="1">
      <alignment vertical="center"/>
    </xf>
    <xf numFmtId="0" fontId="69" fillId="2" borderId="19" xfId="1" applyFont="1" applyFill="1" applyBorder="1" applyAlignment="1">
      <alignment vertical="center"/>
    </xf>
    <xf numFmtId="0" fontId="102" fillId="2" borderId="13" xfId="0" applyFont="1" applyFill="1" applyBorder="1" applyAlignment="1">
      <alignment horizontal="center" vertical="center" wrapText="1"/>
    </xf>
    <xf numFmtId="0" fontId="54" fillId="2" borderId="13" xfId="1" applyFont="1" applyFill="1" applyBorder="1" applyAlignment="1">
      <alignment horizontal="center" vertical="center"/>
    </xf>
    <xf numFmtId="0" fontId="102" fillId="2" borderId="17" xfId="0" applyFont="1" applyFill="1" applyBorder="1" applyAlignment="1">
      <alignment horizontal="center" vertical="center" wrapText="1"/>
    </xf>
    <xf numFmtId="0" fontId="54" fillId="15" borderId="17" xfId="1" applyFont="1" applyFill="1" applyBorder="1" applyAlignment="1">
      <alignment horizontal="center" vertical="center"/>
    </xf>
    <xf numFmtId="0" fontId="52" fillId="15" borderId="3" xfId="1" applyFont="1" applyFill="1" applyBorder="1" applyAlignment="1">
      <alignment horizontal="center" vertical="center"/>
    </xf>
    <xf numFmtId="0" fontId="82" fillId="15" borderId="38" xfId="1" applyFill="1" applyBorder="1" applyAlignment="1">
      <alignment horizontal="center"/>
    </xf>
    <xf numFmtId="0" fontId="82" fillId="15" borderId="4" xfId="1" applyFill="1" applyBorder="1" applyAlignment="1">
      <alignment horizontal="center"/>
    </xf>
    <xf numFmtId="0" fontId="82" fillId="15" borderId="18" xfId="1" applyFill="1" applyBorder="1" applyAlignment="1">
      <alignment horizontal="center"/>
    </xf>
    <xf numFmtId="0" fontId="52" fillId="15" borderId="10" xfId="1" applyFont="1" applyFill="1" applyBorder="1" applyAlignment="1">
      <alignment horizontal="center" vertical="center"/>
    </xf>
    <xf numFmtId="15" fontId="92" fillId="15" borderId="17" xfId="1" applyNumberFormat="1" applyFont="1" applyFill="1" applyBorder="1" applyAlignment="1">
      <alignment horizontal="center" vertical="center"/>
    </xf>
    <xf numFmtId="0" fontId="92" fillId="15" borderId="17" xfId="1" applyFont="1" applyFill="1" applyBorder="1" applyAlignment="1">
      <alignment horizontal="left" vertical="center"/>
    </xf>
    <xf numFmtId="0" fontId="92" fillId="15" borderId="10" xfId="0" applyFont="1" applyFill="1" applyBorder="1" applyAlignment="1">
      <alignment horizontal="center" vertical="center"/>
    </xf>
    <xf numFmtId="0" fontId="52" fillId="0" borderId="28" xfId="1" applyFont="1" applyBorder="1" applyAlignment="1">
      <alignment horizontal="center" vertical="center"/>
    </xf>
    <xf numFmtId="0" fontId="82" fillId="15" borderId="28" xfId="1" applyFill="1" applyBorder="1" applyAlignment="1">
      <alignment horizontal="left" vertical="center"/>
    </xf>
    <xf numFmtId="0" fontId="92" fillId="0" borderId="20" xfId="1" applyFont="1" applyBorder="1" applyAlignment="1">
      <alignment horizontal="center"/>
    </xf>
    <xf numFmtId="0" fontId="92" fillId="0" borderId="77" xfId="1" applyFont="1" applyBorder="1"/>
    <xf numFmtId="0" fontId="68" fillId="0" borderId="16" xfId="0" applyFont="1" applyBorder="1" applyAlignment="1">
      <alignment horizontal="center" vertical="center"/>
    </xf>
    <xf numFmtId="0" fontId="82" fillId="6" borderId="57" xfId="1" applyFill="1" applyBorder="1" applyAlignment="1">
      <alignment vertical="center"/>
    </xf>
    <xf numFmtId="15" fontId="82" fillId="6" borderId="16" xfId="1" applyNumberFormat="1" applyFill="1" applyBorder="1" applyAlignment="1">
      <alignment horizontal="center" vertical="center"/>
    </xf>
    <xf numFmtId="0" fontId="60" fillId="6" borderId="16" xfId="1" applyFont="1" applyFill="1" applyBorder="1" applyAlignment="1">
      <alignment horizontal="center" vertical="center"/>
    </xf>
    <xf numFmtId="0" fontId="82" fillId="6" borderId="16" xfId="1" applyFill="1" applyBorder="1" applyAlignment="1">
      <alignment horizontal="center" vertical="center"/>
    </xf>
    <xf numFmtId="0" fontId="54" fillId="6" borderId="16" xfId="1" applyFont="1" applyFill="1" applyBorder="1" applyAlignment="1">
      <alignment horizontal="center" vertical="center"/>
    </xf>
    <xf numFmtId="15" fontId="92" fillId="15" borderId="3" xfId="1" applyNumberFormat="1" applyFont="1" applyFill="1" applyBorder="1" applyAlignment="1">
      <alignment horizontal="center" vertical="center"/>
    </xf>
    <xf numFmtId="0" fontId="92" fillId="15" borderId="49" xfId="1" applyFont="1" applyFill="1" applyBorder="1" applyAlignment="1">
      <alignment horizontal="left" vertical="center"/>
    </xf>
    <xf numFmtId="4" fontId="92" fillId="0" borderId="78" xfId="1" applyNumberFormat="1" applyFont="1" applyBorder="1" applyAlignment="1">
      <alignment horizontal="center"/>
    </xf>
    <xf numFmtId="0" fontId="5" fillId="6" borderId="2" xfId="1" applyFont="1" applyFill="1" applyBorder="1" applyAlignment="1">
      <alignment horizontal="center" vertical="center"/>
    </xf>
    <xf numFmtId="0" fontId="5" fillId="15" borderId="10" xfId="1" applyFont="1" applyFill="1" applyBorder="1"/>
    <xf numFmtId="0" fontId="96" fillId="6" borderId="3" xfId="0" applyFont="1" applyFill="1" applyBorder="1" applyAlignment="1">
      <alignment horizontal="center" vertical="center" wrapText="1"/>
    </xf>
    <xf numFmtId="0" fontId="92" fillId="15" borderId="2" xfId="0" applyFont="1" applyFill="1" applyBorder="1" applyAlignment="1">
      <alignment horizontal="center" vertical="center"/>
    </xf>
    <xf numFmtId="0" fontId="101" fillId="6" borderId="10" xfId="0" applyFont="1" applyFill="1" applyBorder="1" applyAlignment="1">
      <alignment horizontal="center" vertical="center"/>
    </xf>
    <xf numFmtId="0" fontId="105" fillId="6" borderId="2" xfId="0" applyFont="1" applyFill="1" applyBorder="1" applyAlignment="1">
      <alignment horizontal="center" vertical="center"/>
    </xf>
    <xf numFmtId="15" fontId="92" fillId="7" borderId="1" xfId="1" applyNumberFormat="1" applyFont="1" applyFill="1" applyBorder="1" applyAlignment="1">
      <alignment horizontal="center" vertical="center"/>
    </xf>
    <xf numFmtId="4" fontId="92" fillId="7" borderId="1" xfId="1" applyNumberFormat="1" applyFont="1" applyFill="1" applyBorder="1" applyAlignment="1">
      <alignment horizontal="center" vertical="center"/>
    </xf>
    <xf numFmtId="0" fontId="92" fillId="7" borderId="50" xfId="1" applyFont="1" applyFill="1" applyBorder="1" applyAlignment="1">
      <alignment horizontal="left" vertical="center"/>
    </xf>
    <xf numFmtId="0" fontId="92" fillId="0" borderId="1" xfId="1" applyFont="1" applyBorder="1" applyAlignment="1">
      <alignment horizontal="left" vertical="center"/>
    </xf>
    <xf numFmtId="15" fontId="92" fillId="6" borderId="3" xfId="1" applyNumberFormat="1" applyFont="1" applyFill="1" applyBorder="1" applyAlignment="1">
      <alignment horizontal="center" vertical="center"/>
    </xf>
    <xf numFmtId="0" fontId="92" fillId="6" borderId="49" xfId="1" applyFont="1" applyFill="1" applyBorder="1" applyAlignment="1">
      <alignment horizontal="left" vertical="center"/>
    </xf>
    <xf numFmtId="15" fontId="92" fillId="6" borderId="17" xfId="1" applyNumberFormat="1" applyFont="1" applyFill="1" applyBorder="1" applyAlignment="1">
      <alignment horizontal="center" vertical="center"/>
    </xf>
    <xf numFmtId="0" fontId="92" fillId="6" borderId="38" xfId="1" applyFont="1" applyFill="1" applyBorder="1" applyAlignment="1">
      <alignment horizontal="left" vertical="center"/>
    </xf>
    <xf numFmtId="15" fontId="92" fillId="7" borderId="17" xfId="1" applyNumberFormat="1" applyFont="1" applyFill="1" applyBorder="1" applyAlignment="1">
      <alignment horizontal="center" vertical="center"/>
    </xf>
    <xf numFmtId="4" fontId="92" fillId="7" borderId="17" xfId="1" applyNumberFormat="1" applyFont="1" applyFill="1" applyBorder="1" applyAlignment="1">
      <alignment horizontal="center" vertical="center"/>
    </xf>
    <xf numFmtId="0" fontId="92" fillId="7" borderId="38" xfId="1" applyFont="1" applyFill="1" applyBorder="1" applyAlignment="1">
      <alignment horizontal="left" vertical="center"/>
    </xf>
    <xf numFmtId="15" fontId="92" fillId="6" borderId="16" xfId="1" applyNumberFormat="1" applyFont="1" applyFill="1" applyBorder="1" applyAlignment="1">
      <alignment horizontal="center" vertical="center"/>
    </xf>
    <xf numFmtId="0" fontId="92" fillId="6" borderId="1" xfId="1" applyFont="1" applyFill="1" applyBorder="1" applyAlignment="1">
      <alignment horizontal="left" vertical="center"/>
    </xf>
    <xf numFmtId="15" fontId="92" fillId="6" borderId="10" xfId="1" applyNumberFormat="1" applyFont="1" applyFill="1" applyBorder="1" applyAlignment="1">
      <alignment horizontal="center" vertical="center"/>
    </xf>
    <xf numFmtId="0" fontId="92" fillId="6" borderId="21" xfId="1" applyFont="1" applyFill="1" applyBorder="1" applyAlignment="1">
      <alignment horizontal="left" vertical="center"/>
    </xf>
    <xf numFmtId="0" fontId="15" fillId="6" borderId="3" xfId="1" applyFont="1" applyFill="1" applyBorder="1" applyAlignment="1">
      <alignment horizontal="center"/>
    </xf>
    <xf numFmtId="0" fontId="14" fillId="6" borderId="49" xfId="1" applyFont="1" applyFill="1" applyBorder="1"/>
    <xf numFmtId="15" fontId="92" fillId="6" borderId="13" xfId="1" applyNumberFormat="1" applyFont="1" applyFill="1" applyBorder="1" applyAlignment="1">
      <alignment horizontal="center" vertical="center"/>
    </xf>
    <xf numFmtId="0" fontId="92" fillId="6" borderId="13" xfId="1" applyFont="1" applyFill="1" applyBorder="1" applyAlignment="1">
      <alignment horizontal="left" vertical="center"/>
    </xf>
    <xf numFmtId="0" fontId="92" fillId="6" borderId="17" xfId="1" applyFont="1" applyFill="1" applyBorder="1" applyAlignment="1">
      <alignment horizontal="left" vertical="center"/>
    </xf>
    <xf numFmtId="0" fontId="92" fillId="7" borderId="17" xfId="1" applyFont="1" applyFill="1" applyBorder="1" applyAlignment="1">
      <alignment horizontal="left" vertical="center"/>
    </xf>
    <xf numFmtId="0" fontId="42" fillId="2" borderId="3" xfId="1" applyFont="1" applyFill="1" applyBorder="1" applyAlignment="1">
      <alignment horizontal="center" vertical="center"/>
    </xf>
    <xf numFmtId="0" fontId="92" fillId="2" borderId="20" xfId="1" applyFont="1" applyFill="1" applyBorder="1" applyAlignment="1">
      <alignment vertical="center"/>
    </xf>
    <xf numFmtId="0" fontId="92" fillId="7" borderId="1" xfId="1" applyFont="1" applyFill="1" applyBorder="1" applyAlignment="1">
      <alignment horizontal="left" vertical="center"/>
    </xf>
    <xf numFmtId="0" fontId="92" fillId="6" borderId="3" xfId="1" applyFont="1" applyFill="1" applyBorder="1" applyAlignment="1">
      <alignment horizontal="left" vertical="center"/>
    </xf>
    <xf numFmtId="0" fontId="92" fillId="6" borderId="2" xfId="1" applyFont="1" applyFill="1" applyBorder="1" applyAlignment="1">
      <alignment horizontal="left" vertical="center"/>
    </xf>
    <xf numFmtId="0" fontId="14" fillId="0" borderId="49" xfId="1" applyFont="1" applyBorder="1"/>
    <xf numFmtId="15" fontId="92" fillId="7" borderId="3" xfId="1" applyNumberFormat="1" applyFont="1" applyFill="1" applyBorder="1" applyAlignment="1">
      <alignment horizontal="center" vertical="center"/>
    </xf>
    <xf numFmtId="4" fontId="92" fillId="7" borderId="3" xfId="1" applyNumberFormat="1" applyFont="1" applyFill="1" applyBorder="1" applyAlignment="1">
      <alignment horizontal="center" vertical="center"/>
    </xf>
    <xf numFmtId="0" fontId="92" fillId="7" borderId="3" xfId="1" applyFont="1" applyFill="1" applyBorder="1" applyAlignment="1">
      <alignment horizontal="left" vertical="center"/>
    </xf>
    <xf numFmtId="0" fontId="92" fillId="6" borderId="16" xfId="1" applyFont="1" applyFill="1" applyBorder="1" applyAlignment="1">
      <alignment horizontal="left" vertical="center"/>
    </xf>
    <xf numFmtId="0" fontId="92" fillId="6" borderId="10" xfId="1" applyFont="1" applyFill="1" applyBorder="1" applyAlignment="1">
      <alignment horizontal="left" vertical="center"/>
    </xf>
    <xf numFmtId="15" fontId="92" fillId="7" borderId="16" xfId="1" applyNumberFormat="1" applyFont="1" applyFill="1" applyBorder="1" applyAlignment="1">
      <alignment horizontal="center" vertical="center"/>
    </xf>
    <xf numFmtId="0" fontId="92" fillId="7" borderId="16" xfId="1" applyFont="1" applyFill="1" applyBorder="1" applyAlignment="1">
      <alignment horizontal="center" vertical="center"/>
    </xf>
    <xf numFmtId="4" fontId="92" fillId="7" borderId="16" xfId="1" applyNumberFormat="1" applyFont="1" applyFill="1" applyBorder="1" applyAlignment="1">
      <alignment horizontal="center" vertical="center"/>
    </xf>
    <xf numFmtId="0" fontId="92" fillId="7" borderId="16" xfId="1" applyFont="1" applyFill="1" applyBorder="1" applyAlignment="1">
      <alignment horizontal="left" vertical="center"/>
    </xf>
    <xf numFmtId="0" fontId="14" fillId="2" borderId="7" xfId="1" applyFont="1" applyFill="1" applyBorder="1"/>
    <xf numFmtId="0" fontId="14" fillId="2" borderId="49" xfId="1" applyFont="1" applyFill="1" applyBorder="1"/>
    <xf numFmtId="15" fontId="92" fillId="7" borderId="13" xfId="1" applyNumberFormat="1" applyFont="1" applyFill="1" applyBorder="1" applyAlignment="1">
      <alignment horizontal="center" vertical="center"/>
    </xf>
    <xf numFmtId="4" fontId="92" fillId="7" borderId="13" xfId="1" applyNumberFormat="1" applyFont="1" applyFill="1" applyBorder="1" applyAlignment="1">
      <alignment horizontal="center" vertical="center"/>
    </xf>
    <xf numFmtId="0" fontId="92" fillId="7" borderId="13" xfId="1" applyFont="1" applyFill="1" applyBorder="1" applyAlignment="1">
      <alignment horizontal="left" vertical="center"/>
    </xf>
    <xf numFmtId="0" fontId="14" fillId="0" borderId="16" xfId="1" applyFont="1" applyBorder="1" applyAlignment="1">
      <alignment horizontal="center"/>
    </xf>
    <xf numFmtId="0" fontId="14" fillId="0" borderId="52" xfId="1" applyFont="1" applyBorder="1"/>
    <xf numFmtId="15" fontId="92" fillId="7" borderId="2" xfId="1" applyNumberFormat="1" applyFont="1" applyFill="1" applyBorder="1" applyAlignment="1">
      <alignment horizontal="center" vertical="center"/>
    </xf>
    <xf numFmtId="4" fontId="92" fillId="7" borderId="2" xfId="1" applyNumberFormat="1" applyFont="1" applyFill="1" applyBorder="1" applyAlignment="1">
      <alignment horizontal="center" vertical="center"/>
    </xf>
    <xf numFmtId="0" fontId="92" fillId="7" borderId="2" xfId="1" applyFont="1" applyFill="1" applyBorder="1" applyAlignment="1">
      <alignment horizontal="left" vertical="center"/>
    </xf>
    <xf numFmtId="0" fontId="27" fillId="0" borderId="20" xfId="1" applyFont="1" applyBorder="1" applyAlignment="1">
      <alignment vertical="center"/>
    </xf>
    <xf numFmtId="0" fontId="13" fillId="0" borderId="49" xfId="1" applyFont="1" applyBorder="1"/>
    <xf numFmtId="0" fontId="27" fillId="15" borderId="1" xfId="1" applyFont="1" applyFill="1" applyBorder="1" applyAlignment="1">
      <alignment vertical="center"/>
    </xf>
    <xf numFmtId="0" fontId="13" fillId="2" borderId="16" xfId="1" applyFont="1" applyFill="1" applyBorder="1" applyAlignment="1">
      <alignment horizontal="center"/>
    </xf>
    <xf numFmtId="0" fontId="14" fillId="2" borderId="16" xfId="1" applyFont="1" applyFill="1" applyBorder="1" applyAlignment="1">
      <alignment horizontal="center"/>
    </xf>
    <xf numFmtId="0" fontId="13" fillId="2" borderId="52" xfId="1" applyFont="1" applyFill="1" applyBorder="1"/>
    <xf numFmtId="0" fontId="13" fillId="0" borderId="3" xfId="1" applyFont="1" applyBorder="1" applyAlignment="1">
      <alignment horizontal="center"/>
    </xf>
    <xf numFmtId="0" fontId="13" fillId="2" borderId="10" xfId="1" applyFont="1" applyFill="1" applyBorder="1" applyAlignment="1">
      <alignment horizontal="center"/>
    </xf>
    <xf numFmtId="0" fontId="13" fillId="2" borderId="45" xfId="1" applyFont="1" applyFill="1" applyBorder="1"/>
    <xf numFmtId="0" fontId="12" fillId="0" borderId="49" xfId="1" applyFont="1" applyBorder="1"/>
    <xf numFmtId="0" fontId="75" fillId="15" borderId="31" xfId="1" applyFont="1" applyFill="1" applyBorder="1"/>
    <xf numFmtId="0" fontId="12" fillId="2" borderId="49" xfId="1" applyFont="1" applyFill="1" applyBorder="1"/>
    <xf numFmtId="0" fontId="12" fillId="2" borderId="38" xfId="1" applyFont="1" applyFill="1" applyBorder="1"/>
    <xf numFmtId="0" fontId="75" fillId="15" borderId="26" xfId="1" applyFont="1" applyFill="1" applyBorder="1"/>
    <xf numFmtId="0" fontId="42" fillId="6" borderId="3" xfId="1" applyFont="1" applyFill="1" applyBorder="1" applyAlignment="1">
      <alignment vertical="center"/>
    </xf>
    <xf numFmtId="0" fontId="82" fillId="13" borderId="0" xfId="1" applyFill="1" applyAlignment="1">
      <alignment horizontal="center" vertical="center"/>
    </xf>
    <xf numFmtId="0" fontId="82" fillId="13" borderId="59" xfId="1" applyFill="1" applyBorder="1" applyAlignment="1">
      <alignment horizontal="center" vertical="center"/>
    </xf>
    <xf numFmtId="0" fontId="82" fillId="13" borderId="4" xfId="1" applyFill="1" applyBorder="1" applyAlignment="1">
      <alignment horizontal="center" vertical="center"/>
    </xf>
    <xf numFmtId="0" fontId="82" fillId="13" borderId="17" xfId="1" applyFill="1" applyBorder="1" applyAlignment="1">
      <alignment horizontal="center" vertical="center"/>
    </xf>
    <xf numFmtId="0" fontId="82" fillId="15" borderId="59" xfId="1" applyFill="1" applyBorder="1" applyAlignment="1">
      <alignment horizontal="center" vertical="center"/>
    </xf>
    <xf numFmtId="0" fontId="82" fillId="13" borderId="59" xfId="1" applyFill="1" applyBorder="1" applyAlignment="1">
      <alignment horizontal="center"/>
    </xf>
    <xf numFmtId="0" fontId="82" fillId="13" borderId="4" xfId="1" applyFill="1" applyBorder="1" applyAlignment="1">
      <alignment horizontal="center"/>
    </xf>
    <xf numFmtId="0" fontId="50" fillId="13" borderId="0" xfId="1" applyFont="1" applyFill="1" applyAlignment="1">
      <alignment horizontal="center"/>
    </xf>
    <xf numFmtId="0" fontId="49" fillId="0" borderId="17" xfId="1" applyFont="1" applyBorder="1" applyAlignment="1">
      <alignment horizontal="center"/>
    </xf>
    <xf numFmtId="0" fontId="49" fillId="6" borderId="1" xfId="1" applyFont="1" applyFill="1" applyBorder="1" applyAlignment="1">
      <alignment horizontal="center"/>
    </xf>
    <xf numFmtId="0" fontId="49" fillId="6" borderId="17" xfId="1" applyFont="1" applyFill="1" applyBorder="1" applyAlignment="1">
      <alignment horizontal="center"/>
    </xf>
    <xf numFmtId="0" fontId="49" fillId="13" borderId="0" xfId="1" applyFont="1" applyFill="1" applyAlignment="1">
      <alignment horizontal="center"/>
    </xf>
    <xf numFmtId="0" fontId="49" fillId="0" borderId="12" xfId="1" applyFont="1" applyBorder="1" applyAlignment="1">
      <alignment horizontal="center"/>
    </xf>
    <xf numFmtId="0" fontId="49" fillId="2" borderId="16" xfId="1" applyFont="1" applyFill="1" applyBorder="1" applyAlignment="1">
      <alignment horizontal="center"/>
    </xf>
    <xf numFmtId="0" fontId="49" fillId="2" borderId="17" xfId="1" applyFont="1" applyFill="1" applyBorder="1" applyAlignment="1">
      <alignment horizontal="center"/>
    </xf>
    <xf numFmtId="0" fontId="49" fillId="0" borderId="16" xfId="1" applyFont="1" applyBorder="1" applyAlignment="1">
      <alignment horizontal="center"/>
    </xf>
    <xf numFmtId="0" fontId="49" fillId="6" borderId="12" xfId="1" applyFont="1" applyFill="1" applyBorder="1" applyAlignment="1">
      <alignment horizontal="center"/>
    </xf>
    <xf numFmtId="0" fontId="49" fillId="6" borderId="16" xfId="1" applyFont="1" applyFill="1" applyBorder="1" applyAlignment="1">
      <alignment horizontal="center"/>
    </xf>
    <xf numFmtId="0" fontId="49" fillId="6" borderId="13" xfId="1" applyFont="1" applyFill="1" applyBorder="1" applyAlignment="1">
      <alignment horizontal="center"/>
    </xf>
    <xf numFmtId="0" fontId="49" fillId="2" borderId="1" xfId="1" applyFont="1" applyFill="1" applyBorder="1" applyAlignment="1">
      <alignment horizontal="center"/>
    </xf>
    <xf numFmtId="0" fontId="44" fillId="6" borderId="16" xfId="1" applyFont="1" applyFill="1" applyBorder="1" applyAlignment="1">
      <alignment horizontal="center"/>
    </xf>
    <xf numFmtId="0" fontId="44" fillId="0" borderId="12" xfId="1" applyFont="1" applyBorder="1" applyAlignment="1">
      <alignment horizontal="center"/>
    </xf>
    <xf numFmtId="0" fontId="44" fillId="0" borderId="16" xfId="1" applyFont="1" applyBorder="1" applyAlignment="1">
      <alignment horizontal="center"/>
    </xf>
    <xf numFmtId="0" fontId="44" fillId="0" borderId="10" xfId="1" applyFont="1" applyBorder="1" applyAlignment="1">
      <alignment horizontal="center"/>
    </xf>
    <xf numFmtId="0" fontId="44" fillId="6" borderId="12" xfId="1" applyFont="1" applyFill="1" applyBorder="1" applyAlignment="1">
      <alignment horizontal="center"/>
    </xf>
    <xf numFmtId="0" fontId="44" fillId="13" borderId="17" xfId="1" applyFont="1" applyFill="1" applyBorder="1" applyAlignment="1">
      <alignment horizontal="center"/>
    </xf>
    <xf numFmtId="0" fontId="82" fillId="15" borderId="59" xfId="1" applyFill="1" applyBorder="1" applyAlignment="1">
      <alignment horizontal="center"/>
    </xf>
    <xf numFmtId="0" fontId="82" fillId="13" borderId="0" xfId="1" applyFill="1" applyAlignment="1">
      <alignment horizontal="right"/>
    </xf>
    <xf numFmtId="0" fontId="82" fillId="13" borderId="59" xfId="1" applyFill="1" applyBorder="1" applyAlignment="1">
      <alignment horizontal="right"/>
    </xf>
    <xf numFmtId="15" fontId="92" fillId="0" borderId="17" xfId="1" applyNumberFormat="1" applyFont="1" applyBorder="1" applyAlignment="1">
      <alignment horizontal="right" vertical="center"/>
    </xf>
    <xf numFmtId="0" fontId="82" fillId="13" borderId="4" xfId="1" applyFill="1" applyBorder="1" applyAlignment="1">
      <alignment horizontal="right"/>
    </xf>
    <xf numFmtId="0" fontId="50" fillId="13" borderId="0" xfId="1" applyFont="1" applyFill="1" applyAlignment="1">
      <alignment horizontal="right"/>
    </xf>
    <xf numFmtId="15" fontId="82" fillId="0" borderId="1" xfId="1" applyNumberFormat="1" applyBorder="1" applyAlignment="1">
      <alignment horizontal="right"/>
    </xf>
    <xf numFmtId="15" fontId="82" fillId="0" borderId="17" xfId="1" applyNumberFormat="1" applyBorder="1" applyAlignment="1">
      <alignment horizontal="right"/>
    </xf>
    <xf numFmtId="15" fontId="82" fillId="6" borderId="1" xfId="1" applyNumberFormat="1" applyFill="1" applyBorder="1" applyAlignment="1">
      <alignment horizontal="right"/>
    </xf>
    <xf numFmtId="15" fontId="82" fillId="6" borderId="17" xfId="1" applyNumberFormat="1" applyFill="1" applyBorder="1" applyAlignment="1">
      <alignment horizontal="right"/>
    </xf>
    <xf numFmtId="0" fontId="82" fillId="15" borderId="13" xfId="1" applyFill="1" applyBorder="1" applyAlignment="1">
      <alignment horizontal="right"/>
    </xf>
    <xf numFmtId="15" fontId="82" fillId="2" borderId="28" xfId="1" applyNumberFormat="1" applyFill="1" applyBorder="1" applyAlignment="1">
      <alignment horizontal="right"/>
    </xf>
    <xf numFmtId="15" fontId="82" fillId="6" borderId="2" xfId="1" applyNumberFormat="1" applyFill="1" applyBorder="1" applyAlignment="1">
      <alignment horizontal="right"/>
    </xf>
    <xf numFmtId="15" fontId="82" fillId="0" borderId="27" xfId="1" applyNumberFormat="1" applyBorder="1" applyAlignment="1">
      <alignment horizontal="right"/>
    </xf>
    <xf numFmtId="15" fontId="82" fillId="13" borderId="0" xfId="1" applyNumberFormat="1" applyFill="1" applyAlignment="1">
      <alignment horizontal="right"/>
    </xf>
    <xf numFmtId="15" fontId="82" fillId="0" borderId="13" xfId="1" applyNumberFormat="1" applyBorder="1" applyAlignment="1">
      <alignment horizontal="right"/>
    </xf>
    <xf numFmtId="15" fontId="82" fillId="0" borderId="12" xfId="1" applyNumberFormat="1" applyBorder="1" applyAlignment="1">
      <alignment horizontal="right"/>
    </xf>
    <xf numFmtId="15" fontId="82" fillId="2" borderId="16" xfId="1" applyNumberFormat="1" applyFill="1" applyBorder="1" applyAlignment="1">
      <alignment horizontal="right"/>
    </xf>
    <xf numFmtId="15" fontId="82" fillId="2" borderId="17" xfId="1" applyNumberFormat="1" applyFill="1" applyBorder="1" applyAlignment="1">
      <alignment horizontal="right"/>
    </xf>
    <xf numFmtId="15" fontId="82" fillId="0" borderId="16" xfId="1" applyNumberFormat="1" applyBorder="1" applyAlignment="1">
      <alignment horizontal="right"/>
    </xf>
    <xf numFmtId="15" fontId="82" fillId="6" borderId="12" xfId="1" applyNumberFormat="1" applyFill="1" applyBorder="1" applyAlignment="1">
      <alignment horizontal="right"/>
    </xf>
    <xf numFmtId="15" fontId="82" fillId="6" borderId="16" xfId="1" applyNumberFormat="1" applyFill="1" applyBorder="1" applyAlignment="1">
      <alignment horizontal="right"/>
    </xf>
    <xf numFmtId="15" fontId="82" fillId="6" borderId="13" xfId="1" applyNumberFormat="1" applyFill="1" applyBorder="1" applyAlignment="1">
      <alignment horizontal="right"/>
    </xf>
    <xf numFmtId="0" fontId="82" fillId="13" borderId="13" xfId="1" applyFill="1" applyBorder="1" applyAlignment="1">
      <alignment horizontal="right"/>
    </xf>
    <xf numFmtId="15" fontId="82" fillId="2" borderId="13" xfId="1" applyNumberFormat="1" applyFill="1" applyBorder="1" applyAlignment="1">
      <alignment horizontal="right"/>
    </xf>
    <xf numFmtId="15" fontId="82" fillId="2" borderId="1" xfId="1" applyNumberFormat="1" applyFill="1" applyBorder="1" applyAlignment="1">
      <alignment horizontal="right"/>
    </xf>
    <xf numFmtId="0" fontId="81" fillId="13" borderId="0" xfId="1" applyFont="1" applyFill="1" applyAlignment="1">
      <alignment horizontal="right"/>
    </xf>
    <xf numFmtId="15" fontId="81" fillId="13" borderId="0" xfId="1" applyNumberFormat="1" applyFont="1" applyFill="1" applyAlignment="1">
      <alignment horizontal="right"/>
    </xf>
    <xf numFmtId="15" fontId="82" fillId="6" borderId="11" xfId="1" applyNumberFormat="1" applyFill="1" applyBorder="1" applyAlignment="1">
      <alignment horizontal="right"/>
    </xf>
    <xf numFmtId="15" fontId="82" fillId="6" borderId="55" xfId="1" applyNumberFormat="1" applyFill="1" applyBorder="1" applyAlignment="1">
      <alignment horizontal="right"/>
    </xf>
    <xf numFmtId="15" fontId="82" fillId="6" borderId="57" xfId="1" applyNumberFormat="1" applyFill="1" applyBorder="1" applyAlignment="1">
      <alignment horizontal="right"/>
    </xf>
    <xf numFmtId="15" fontId="82" fillId="0" borderId="44" xfId="1" applyNumberFormat="1" applyBorder="1" applyAlignment="1">
      <alignment horizontal="right"/>
    </xf>
    <xf numFmtId="15" fontId="82" fillId="0" borderId="57" xfId="1" applyNumberFormat="1" applyBorder="1" applyAlignment="1">
      <alignment horizontal="right"/>
    </xf>
    <xf numFmtId="15" fontId="82" fillId="0" borderId="55" xfId="1" applyNumberFormat="1" applyBorder="1" applyAlignment="1">
      <alignment horizontal="right"/>
    </xf>
    <xf numFmtId="15" fontId="82" fillId="0" borderId="61" xfId="1" applyNumberFormat="1" applyBorder="1" applyAlignment="1">
      <alignment horizontal="right"/>
    </xf>
    <xf numFmtId="15" fontId="82" fillId="6" borderId="44" xfId="1" applyNumberFormat="1" applyFill="1" applyBorder="1" applyAlignment="1">
      <alignment horizontal="right"/>
    </xf>
    <xf numFmtId="0" fontId="82" fillId="15" borderId="0" xfId="1" applyFill="1" applyAlignment="1">
      <alignment horizontal="right"/>
    </xf>
    <xf numFmtId="15" fontId="82" fillId="13" borderId="17" xfId="1" applyNumberFormat="1" applyFill="1" applyBorder="1" applyAlignment="1">
      <alignment horizontal="right"/>
    </xf>
    <xf numFmtId="0" fontId="81" fillId="15" borderId="0" xfId="1" applyFont="1" applyFill="1" applyAlignment="1">
      <alignment horizontal="right"/>
    </xf>
    <xf numFmtId="15" fontId="82" fillId="0" borderId="28" xfId="1" applyNumberFormat="1" applyBorder="1" applyAlignment="1">
      <alignment horizontal="right"/>
    </xf>
    <xf numFmtId="15" fontId="82" fillId="2" borderId="12" xfId="1" applyNumberFormat="1" applyFill="1" applyBorder="1" applyAlignment="1">
      <alignment horizontal="right"/>
    </xf>
    <xf numFmtId="15" fontId="82" fillId="6" borderId="46" xfId="1" applyNumberFormat="1" applyFill="1" applyBorder="1" applyAlignment="1">
      <alignment horizontal="right"/>
    </xf>
    <xf numFmtId="15" fontId="82" fillId="0" borderId="2" xfId="1" applyNumberFormat="1" applyBorder="1" applyAlignment="1">
      <alignment horizontal="right"/>
    </xf>
    <xf numFmtId="15" fontId="82" fillId="6" borderId="15" xfId="1" applyNumberFormat="1" applyFill="1" applyBorder="1" applyAlignment="1">
      <alignment horizontal="right"/>
    </xf>
    <xf numFmtId="15" fontId="82" fillId="0" borderId="46" xfId="1" applyNumberFormat="1" applyBorder="1" applyAlignment="1">
      <alignment horizontal="right"/>
    </xf>
    <xf numFmtId="0" fontId="79" fillId="15" borderId="59" xfId="1" applyFont="1" applyFill="1" applyBorder="1" applyAlignment="1">
      <alignment horizontal="right"/>
    </xf>
    <xf numFmtId="0" fontId="79" fillId="15" borderId="0" xfId="1" applyFont="1" applyFill="1" applyAlignment="1">
      <alignment horizontal="right"/>
    </xf>
    <xf numFmtId="15" fontId="92" fillId="0" borderId="13" xfId="1" applyNumberFormat="1" applyFont="1" applyBorder="1" applyAlignment="1">
      <alignment horizontal="right"/>
    </xf>
    <xf numFmtId="15" fontId="82" fillId="2" borderId="3" xfId="1" applyNumberFormat="1" applyFill="1" applyBorder="1" applyAlignment="1">
      <alignment horizontal="right"/>
    </xf>
    <xf numFmtId="15" fontId="82" fillId="2" borderId="2" xfId="1" applyNumberFormat="1" applyFill="1" applyBorder="1" applyAlignment="1">
      <alignment horizontal="right"/>
    </xf>
    <xf numFmtId="15" fontId="82" fillId="0" borderId="3" xfId="1" applyNumberFormat="1" applyBorder="1" applyAlignment="1">
      <alignment horizontal="right"/>
    </xf>
    <xf numFmtId="0" fontId="82" fillId="0" borderId="0" xfId="1" applyAlignment="1">
      <alignment horizontal="right"/>
    </xf>
    <xf numFmtId="15" fontId="92" fillId="6" borderId="13" xfId="1" applyNumberFormat="1" applyFont="1" applyFill="1" applyBorder="1" applyAlignment="1">
      <alignment horizontal="right" vertical="center"/>
    </xf>
    <xf numFmtId="0" fontId="92" fillId="6" borderId="37" xfId="1" applyFont="1" applyFill="1" applyBorder="1" applyAlignment="1">
      <alignment horizontal="left" vertical="center"/>
    </xf>
    <xf numFmtId="15" fontId="92" fillId="6" borderId="12" xfId="1" applyNumberFormat="1" applyFont="1" applyFill="1" applyBorder="1" applyAlignment="1">
      <alignment horizontal="right" vertical="center"/>
    </xf>
    <xf numFmtId="0" fontId="92" fillId="6" borderId="51" xfId="1" applyFont="1" applyFill="1" applyBorder="1" applyAlignment="1">
      <alignment horizontal="left" vertical="center"/>
    </xf>
    <xf numFmtId="15" fontId="92" fillId="0" borderId="13" xfId="1" applyNumberFormat="1" applyFont="1" applyBorder="1" applyAlignment="1">
      <alignment horizontal="right" vertical="center"/>
    </xf>
    <xf numFmtId="0" fontId="82" fillId="13" borderId="2" xfId="1" applyFill="1" applyBorder="1" applyAlignment="1">
      <alignment horizontal="center" vertical="center"/>
    </xf>
    <xf numFmtId="0" fontId="68" fillId="13" borderId="2" xfId="1" applyFont="1" applyFill="1" applyBorder="1"/>
    <xf numFmtId="0" fontId="74" fillId="13" borderId="2" xfId="1" applyFont="1" applyFill="1" applyBorder="1"/>
    <xf numFmtId="0" fontId="60" fillId="13" borderId="2" xfId="1" applyFont="1" applyFill="1" applyBorder="1"/>
    <xf numFmtId="0" fontId="74" fillId="13" borderId="2" xfId="1" applyFont="1" applyFill="1" applyBorder="1" applyAlignment="1">
      <alignment horizontal="center" vertical="center"/>
    </xf>
    <xf numFmtId="0" fontId="92" fillId="13" borderId="19" xfId="1" applyFont="1" applyFill="1" applyBorder="1"/>
    <xf numFmtId="15" fontId="92" fillId="0" borderId="1" xfId="1" applyNumberFormat="1" applyFont="1" applyBorder="1" applyAlignment="1">
      <alignment horizontal="right" vertical="center"/>
    </xf>
    <xf numFmtId="0" fontId="101" fillId="15" borderId="19" xfId="0" applyFont="1" applyFill="1" applyBorder="1" applyAlignment="1">
      <alignment horizontal="center" vertical="top"/>
    </xf>
    <xf numFmtId="0" fontId="101" fillId="0" borderId="24" xfId="0" applyFont="1" applyBorder="1" applyAlignment="1">
      <alignment horizontal="center" vertical="top"/>
    </xf>
    <xf numFmtId="0" fontId="92" fillId="6" borderId="47" xfId="1" applyFont="1" applyFill="1" applyBorder="1" applyAlignment="1">
      <alignment horizontal="left" vertical="center"/>
    </xf>
    <xf numFmtId="0" fontId="101" fillId="6" borderId="1" xfId="0" applyFont="1" applyFill="1" applyBorder="1" applyAlignment="1">
      <alignment horizontal="center" vertical="top"/>
    </xf>
    <xf numFmtId="0" fontId="101" fillId="6" borderId="13" xfId="0" applyFont="1" applyFill="1" applyBorder="1" applyAlignment="1">
      <alignment horizontal="center" vertical="top"/>
    </xf>
    <xf numFmtId="0" fontId="101" fillId="6" borderId="17" xfId="0" applyFont="1" applyFill="1" applyBorder="1" applyAlignment="1">
      <alignment horizontal="center" vertical="top"/>
    </xf>
    <xf numFmtId="0" fontId="101" fillId="6" borderId="2" xfId="0" applyFont="1" applyFill="1" applyBorder="1" applyAlignment="1">
      <alignment horizontal="center" vertical="top"/>
    </xf>
    <xf numFmtId="0" fontId="92" fillId="7" borderId="10" xfId="1" applyFont="1" applyFill="1" applyBorder="1" applyAlignment="1">
      <alignment horizontal="center" vertical="center"/>
    </xf>
    <xf numFmtId="0" fontId="44" fillId="6" borderId="3" xfId="1" applyFont="1" applyFill="1" applyBorder="1"/>
    <xf numFmtId="0" fontId="101" fillId="0" borderId="20" xfId="0" applyFont="1" applyBorder="1" applyAlignment="1">
      <alignment horizontal="center" vertical="top"/>
    </xf>
    <xf numFmtId="0" fontId="64" fillId="0" borderId="0" xfId="1" applyFont="1" applyAlignment="1">
      <alignment horizontal="left" vertical="center"/>
    </xf>
    <xf numFmtId="0" fontId="102" fillId="6" borderId="17" xfId="0" applyFont="1" applyFill="1" applyBorder="1" applyAlignment="1">
      <alignment horizontal="center" vertical="center"/>
    </xf>
    <xf numFmtId="0" fontId="64" fillId="2" borderId="20" xfId="1" applyFont="1" applyFill="1" applyBorder="1"/>
    <xf numFmtId="15" fontId="81" fillId="15" borderId="3" xfId="1" applyNumberFormat="1" applyFont="1" applyFill="1" applyBorder="1" applyAlignment="1">
      <alignment horizontal="center" vertical="center"/>
    </xf>
    <xf numFmtId="0" fontId="58" fillId="15" borderId="3" xfId="1" applyFont="1" applyFill="1" applyBorder="1" applyAlignment="1">
      <alignment horizontal="center"/>
    </xf>
    <xf numFmtId="0" fontId="58" fillId="15" borderId="49" xfId="1" applyFont="1" applyFill="1" applyBorder="1"/>
    <xf numFmtId="0" fontId="44" fillId="0" borderId="3" xfId="1" applyFont="1" applyBorder="1" applyAlignment="1">
      <alignment horizontal="center"/>
    </xf>
    <xf numFmtId="0" fontId="43" fillId="0" borderId="49" xfId="1" applyFont="1" applyBorder="1"/>
    <xf numFmtId="0" fontId="63" fillId="15" borderId="3" xfId="1" applyFont="1" applyFill="1" applyBorder="1"/>
    <xf numFmtId="0" fontId="63" fillId="15" borderId="10" xfId="1" applyFont="1" applyFill="1" applyBorder="1"/>
    <xf numFmtId="0" fontId="3" fillId="2" borderId="38" xfId="1" applyFont="1" applyFill="1" applyBorder="1"/>
    <xf numFmtId="0" fontId="3" fillId="2" borderId="50" xfId="1" applyFont="1" applyFill="1" applyBorder="1"/>
    <xf numFmtId="0" fontId="3" fillId="0" borderId="38" xfId="1" applyFont="1" applyBorder="1"/>
    <xf numFmtId="0" fontId="49" fillId="15" borderId="47" xfId="1" applyFont="1" applyFill="1" applyBorder="1"/>
    <xf numFmtId="0" fontId="3" fillId="0" borderId="1" xfId="1" applyFont="1" applyBorder="1"/>
    <xf numFmtId="0" fontId="3" fillId="0" borderId="50" xfId="1" applyFont="1" applyBorder="1"/>
    <xf numFmtId="0" fontId="3" fillId="6" borderId="50" xfId="1" applyFont="1" applyFill="1" applyBorder="1"/>
    <xf numFmtId="0" fontId="3" fillId="6" borderId="1" xfId="1" applyFont="1" applyFill="1" applyBorder="1"/>
    <xf numFmtId="0" fontId="62" fillId="15" borderId="2" xfId="1" applyFont="1" applyFill="1" applyBorder="1"/>
    <xf numFmtId="0" fontId="92" fillId="2" borderId="17" xfId="1" applyFont="1" applyFill="1" applyBorder="1" applyAlignment="1">
      <alignment horizontal="left" vertical="center"/>
    </xf>
    <xf numFmtId="0" fontId="92" fillId="2" borderId="1" xfId="1" applyFont="1" applyFill="1" applyBorder="1" applyAlignment="1">
      <alignment horizontal="left" vertical="center"/>
    </xf>
    <xf numFmtId="15" fontId="92" fillId="2" borderId="16" xfId="1" applyNumberFormat="1" applyFont="1" applyFill="1" applyBorder="1" applyAlignment="1">
      <alignment horizontal="center" vertical="center"/>
    </xf>
    <xf numFmtId="0" fontId="92" fillId="2" borderId="16" xfId="1" applyFont="1" applyFill="1" applyBorder="1" applyAlignment="1">
      <alignment horizontal="left" vertical="center"/>
    </xf>
    <xf numFmtId="15" fontId="92" fillId="2" borderId="2" xfId="1" applyNumberFormat="1" applyFont="1" applyFill="1" applyBorder="1" applyAlignment="1">
      <alignment horizontal="center" vertical="center"/>
    </xf>
    <xf numFmtId="0" fontId="92" fillId="2" borderId="2" xfId="1" applyFont="1" applyFill="1" applyBorder="1" applyAlignment="1">
      <alignment horizontal="left" vertical="center"/>
    </xf>
    <xf numFmtId="0" fontId="11" fillId="0" borderId="49" xfId="1" applyFont="1" applyBorder="1"/>
    <xf numFmtId="15" fontId="92" fillId="7" borderId="10" xfId="1" applyNumberFormat="1" applyFont="1" applyFill="1" applyBorder="1" applyAlignment="1">
      <alignment horizontal="center" vertical="center"/>
    </xf>
    <xf numFmtId="4" fontId="92" fillId="7" borderId="10" xfId="1" applyNumberFormat="1" applyFont="1" applyFill="1" applyBorder="1" applyAlignment="1">
      <alignment horizontal="center" vertical="center"/>
    </xf>
    <xf numFmtId="0" fontId="92" fillId="7" borderId="10" xfId="1" applyFont="1" applyFill="1" applyBorder="1" applyAlignment="1">
      <alignment horizontal="left" vertical="center"/>
    </xf>
    <xf numFmtId="0" fontId="73" fillId="6" borderId="10" xfId="0" applyFont="1" applyFill="1" applyBorder="1" applyAlignment="1">
      <alignment horizontal="center" vertical="center"/>
    </xf>
    <xf numFmtId="0" fontId="21" fillId="0" borderId="2" xfId="1" applyFont="1" applyBorder="1"/>
    <xf numFmtId="15" fontId="92" fillId="6" borderId="11" xfId="1" applyNumberFormat="1" applyFont="1" applyFill="1" applyBorder="1" applyAlignment="1">
      <alignment horizontal="center" vertical="center"/>
    </xf>
    <xf numFmtId="0" fontId="80" fillId="0" borderId="0" xfId="1" applyFont="1" applyAlignment="1">
      <alignment vertical="center"/>
    </xf>
    <xf numFmtId="0" fontId="50" fillId="0" borderId="1" xfId="1" applyFont="1" applyBorder="1" applyAlignment="1">
      <alignment horizontal="center" vertical="center"/>
    </xf>
    <xf numFmtId="0" fontId="1" fillId="0" borderId="7" xfId="1" applyFont="1" applyBorder="1" applyAlignment="1">
      <alignment vertical="center"/>
    </xf>
    <xf numFmtId="0" fontId="1" fillId="2" borderId="7" xfId="1" applyFont="1" applyFill="1" applyBorder="1" applyAlignment="1">
      <alignment vertical="center"/>
    </xf>
    <xf numFmtId="0" fontId="1" fillId="6" borderId="7" xfId="1" applyFont="1" applyFill="1" applyBorder="1" applyAlignment="1">
      <alignment vertical="center"/>
    </xf>
    <xf numFmtId="0" fontId="1" fillId="0" borderId="19" xfId="1" applyFont="1" applyBorder="1" applyAlignment="1">
      <alignment vertical="center"/>
    </xf>
    <xf numFmtId="0" fontId="98" fillId="6" borderId="1" xfId="0" applyFont="1" applyFill="1" applyBorder="1" applyAlignment="1">
      <alignment horizontal="center" vertical="center" wrapText="1"/>
    </xf>
    <xf numFmtId="0" fontId="1" fillId="0" borderId="1" xfId="1" applyFont="1" applyBorder="1"/>
    <xf numFmtId="0" fontId="1" fillId="6" borderId="7" xfId="1" applyFont="1" applyFill="1" applyBorder="1"/>
    <xf numFmtId="0" fontId="1" fillId="6" borderId="1" xfId="1" applyFont="1" applyFill="1" applyBorder="1"/>
    <xf numFmtId="0" fontId="1" fillId="2" borderId="1" xfId="1" applyFont="1" applyFill="1" applyBorder="1"/>
    <xf numFmtId="0" fontId="1" fillId="0" borderId="3" xfId="1" applyFont="1" applyBorder="1"/>
    <xf numFmtId="0" fontId="62" fillId="0" borderId="0" xfId="1" applyFont="1" applyAlignment="1">
      <alignment horizontal="left" vertical="center"/>
    </xf>
    <xf numFmtId="0" fontId="1" fillId="0" borderId="7" xfId="1" applyFont="1" applyBorder="1"/>
    <xf numFmtId="0" fontId="1" fillId="6" borderId="20" xfId="1" applyFont="1" applyFill="1" applyBorder="1"/>
    <xf numFmtId="0" fontId="1" fillId="2" borderId="7" xfId="1" applyFont="1" applyFill="1" applyBorder="1"/>
    <xf numFmtId="0" fontId="1" fillId="0" borderId="19" xfId="1" applyFont="1" applyBorder="1" applyAlignment="1">
      <alignment horizontal="center" vertical="center"/>
    </xf>
    <xf numFmtId="0" fontId="1" fillId="0" borderId="25" xfId="1" applyFont="1" applyBorder="1" applyAlignment="1">
      <alignment horizontal="center" vertical="center"/>
    </xf>
    <xf numFmtId="0" fontId="1" fillId="2" borderId="20" xfId="1" applyFont="1" applyFill="1" applyBorder="1" applyAlignment="1">
      <alignment horizontal="center" vertical="center"/>
    </xf>
    <xf numFmtId="0" fontId="1" fillId="2" borderId="24" xfId="1" applyFont="1" applyFill="1" applyBorder="1" applyAlignment="1">
      <alignment horizontal="center" vertical="center"/>
    </xf>
    <xf numFmtId="0" fontId="1" fillId="2" borderId="25" xfId="1" applyFont="1" applyFill="1" applyBorder="1" applyAlignment="1">
      <alignment horizontal="center" vertical="center"/>
    </xf>
    <xf numFmtId="0" fontId="1" fillId="6" borderId="19" xfId="1" applyFont="1" applyFill="1" applyBorder="1" applyAlignment="1">
      <alignment horizontal="center" vertical="center"/>
    </xf>
    <xf numFmtId="0" fontId="1" fillId="0" borderId="2" xfId="1" applyFont="1" applyBorder="1" applyAlignment="1">
      <alignment horizontal="center" vertical="center"/>
    </xf>
    <xf numFmtId="0" fontId="1" fillId="6" borderId="24" xfId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8" fillId="0" borderId="49" xfId="1" applyFont="1" applyBorder="1"/>
    <xf numFmtId="0" fontId="75" fillId="15" borderId="11" xfId="1" applyFont="1" applyFill="1" applyBorder="1"/>
    <xf numFmtId="0" fontId="75" fillId="15" borderId="15" xfId="1" applyFont="1" applyFill="1" applyBorder="1"/>
    <xf numFmtId="15" fontId="48" fillId="2" borderId="1" xfId="1" applyNumberFormat="1" applyFont="1" applyFill="1" applyBorder="1" applyAlignment="1">
      <alignment horizontal="center"/>
    </xf>
    <xf numFmtId="0" fontId="48" fillId="2" borderId="1" xfId="1" applyFont="1" applyFill="1" applyBorder="1"/>
    <xf numFmtId="0" fontId="48" fillId="2" borderId="1" xfId="1" applyFont="1" applyFill="1" applyBorder="1" applyAlignment="1">
      <alignment horizontal="center" vertical="center"/>
    </xf>
    <xf numFmtId="0" fontId="48" fillId="2" borderId="1" xfId="1" applyFont="1" applyFill="1" applyBorder="1" applyAlignment="1">
      <alignment horizontal="center"/>
    </xf>
    <xf numFmtId="4" fontId="48" fillId="2" borderId="1" xfId="1" applyNumberFormat="1" applyFont="1" applyFill="1" applyBorder="1" applyAlignment="1">
      <alignment horizontal="center"/>
    </xf>
    <xf numFmtId="0" fontId="48" fillId="2" borderId="7" xfId="1" applyFont="1" applyFill="1" applyBorder="1"/>
    <xf numFmtId="15" fontId="48" fillId="0" borderId="1" xfId="1" applyNumberFormat="1" applyFont="1" applyBorder="1" applyAlignment="1">
      <alignment horizontal="center"/>
    </xf>
    <xf numFmtId="0" fontId="48" fillId="0" borderId="1" xfId="1" applyFont="1" applyBorder="1"/>
    <xf numFmtId="0" fontId="48" fillId="0" borderId="1" xfId="1" applyFont="1" applyBorder="1" applyAlignment="1">
      <alignment horizontal="center" vertical="center"/>
    </xf>
    <xf numFmtId="0" fontId="48" fillId="0" borderId="1" xfId="1" applyFont="1" applyBorder="1" applyAlignment="1">
      <alignment horizontal="center"/>
    </xf>
    <xf numFmtId="4" fontId="48" fillId="0" borderId="1" xfId="1" applyNumberFormat="1" applyFont="1" applyBorder="1" applyAlignment="1">
      <alignment horizontal="center"/>
    </xf>
    <xf numFmtId="0" fontId="88" fillId="15" borderId="21" xfId="0" applyFont="1" applyFill="1" applyBorder="1" applyAlignment="1">
      <alignment horizontal="center" vertical="center"/>
    </xf>
    <xf numFmtId="15" fontId="82" fillId="15" borderId="21" xfId="1" applyNumberFormat="1" applyFill="1" applyBorder="1" applyAlignment="1">
      <alignment horizontal="center"/>
    </xf>
    <xf numFmtId="0" fontId="46" fillId="15" borderId="10" xfId="1" applyFont="1" applyFill="1" applyBorder="1" applyAlignment="1">
      <alignment horizontal="center"/>
    </xf>
    <xf numFmtId="15" fontId="82" fillId="15" borderId="12" xfId="1" applyNumberFormat="1" applyFill="1" applyBorder="1" applyAlignment="1">
      <alignment horizontal="center"/>
    </xf>
    <xf numFmtId="0" fontId="15" fillId="15" borderId="12" xfId="1" applyFont="1" applyFill="1" applyBorder="1" applyAlignment="1">
      <alignment horizontal="center"/>
    </xf>
    <xf numFmtId="0" fontId="28" fillId="15" borderId="12" xfId="1" applyFont="1" applyFill="1" applyBorder="1" applyAlignment="1">
      <alignment horizontal="center"/>
    </xf>
    <xf numFmtId="0" fontId="15" fillId="15" borderId="51" xfId="1" applyFont="1" applyFill="1" applyBorder="1"/>
    <xf numFmtId="0" fontId="73" fillId="6" borderId="21" xfId="0" applyFont="1" applyFill="1" applyBorder="1" applyAlignment="1">
      <alignment horizontal="center" vertical="center"/>
    </xf>
    <xf numFmtId="0" fontId="73" fillId="6" borderId="21" xfId="1" applyFont="1" applyFill="1" applyBorder="1"/>
    <xf numFmtId="0" fontId="82" fillId="6" borderId="54" xfId="1" applyFill="1" applyBorder="1" applyAlignment="1">
      <alignment vertical="center"/>
    </xf>
    <xf numFmtId="0" fontId="77" fillId="0" borderId="2" xfId="1" applyFont="1" applyBorder="1" applyAlignment="1">
      <alignment horizontal="left" vertical="center"/>
    </xf>
    <xf numFmtId="0" fontId="82" fillId="15" borderId="21" xfId="1" applyFill="1" applyBorder="1" applyAlignment="1">
      <alignment horizontal="center"/>
    </xf>
    <xf numFmtId="0" fontId="73" fillId="15" borderId="36" xfId="1" applyFont="1" applyFill="1" applyBorder="1"/>
    <xf numFmtId="0" fontId="73" fillId="15" borderId="36" xfId="1" applyFont="1" applyFill="1" applyBorder="1" applyAlignment="1">
      <alignment horizontal="center" vertical="center"/>
    </xf>
    <xf numFmtId="0" fontId="1" fillId="0" borderId="0" xfId="1" applyFont="1" applyAlignment="1">
      <alignment vertical="center"/>
    </xf>
    <xf numFmtId="0" fontId="50" fillId="0" borderId="19" xfId="1" applyFont="1" applyBorder="1" applyAlignment="1">
      <alignment horizontal="left" vertical="center"/>
    </xf>
    <xf numFmtId="0" fontId="50" fillId="0" borderId="40" xfId="1" applyFont="1" applyBorder="1" applyAlignment="1">
      <alignment horizontal="left" vertical="center"/>
    </xf>
    <xf numFmtId="0" fontId="50" fillId="0" borderId="20" xfId="1" applyFont="1" applyBorder="1" applyAlignment="1">
      <alignment horizontal="left" vertical="center"/>
    </xf>
    <xf numFmtId="0" fontId="50" fillId="0" borderId="35" xfId="1" applyFont="1" applyBorder="1" applyAlignment="1">
      <alignment horizontal="left" vertical="center"/>
    </xf>
    <xf numFmtId="0" fontId="50" fillId="0" borderId="21" xfId="1" applyFont="1" applyBorder="1" applyAlignment="1">
      <alignment horizontal="left" vertical="center"/>
    </xf>
    <xf numFmtId="0" fontId="50" fillId="0" borderId="0" xfId="1" applyFont="1" applyAlignment="1">
      <alignment horizontal="left" vertical="center"/>
    </xf>
    <xf numFmtId="0" fontId="50" fillId="0" borderId="1" xfId="1" applyFont="1" applyBorder="1" applyAlignment="1">
      <alignment horizontal="left" vertical="center"/>
    </xf>
    <xf numFmtId="0" fontId="82" fillId="0" borderId="7" xfId="1" applyBorder="1" applyAlignment="1">
      <alignment horizontal="left" vertical="center"/>
    </xf>
    <xf numFmtId="0" fontId="82" fillId="0" borderId="1" xfId="1" applyBorder="1" applyAlignment="1">
      <alignment horizontal="left" vertical="center"/>
    </xf>
    <xf numFmtId="0" fontId="83" fillId="0" borderId="1" xfId="1" applyFont="1" applyBorder="1" applyAlignment="1">
      <alignment horizontal="center" vertical="center"/>
    </xf>
    <xf numFmtId="0" fontId="84" fillId="0" borderId="2" xfId="1" applyFont="1" applyBorder="1" applyAlignment="1">
      <alignment horizontal="center" vertical="center" wrapText="1"/>
    </xf>
    <xf numFmtId="0" fontId="84" fillId="0" borderId="3" xfId="1" applyFont="1" applyBorder="1" applyAlignment="1">
      <alignment horizontal="center" vertical="center" wrapText="1"/>
    </xf>
    <xf numFmtId="0" fontId="99" fillId="0" borderId="1" xfId="1" applyFont="1" applyBorder="1" applyAlignment="1">
      <alignment horizontal="center" vertical="center" wrapText="1"/>
    </xf>
    <xf numFmtId="4" fontId="99" fillId="0" borderId="1" xfId="1" applyNumberFormat="1" applyFont="1" applyBorder="1" applyAlignment="1">
      <alignment horizontal="center" vertical="center" wrapText="1"/>
    </xf>
    <xf numFmtId="4" fontId="99" fillId="0" borderId="1" xfId="1" applyNumberFormat="1" applyFont="1" applyBorder="1" applyAlignment="1">
      <alignment horizontal="center" vertical="center"/>
    </xf>
    <xf numFmtId="0" fontId="100" fillId="0" borderId="1" xfId="1" applyFont="1" applyBorder="1" applyAlignment="1">
      <alignment horizontal="center" vertical="center"/>
    </xf>
    <xf numFmtId="0" fontId="83" fillId="0" borderId="0" xfId="1" applyFont="1" applyAlignment="1">
      <alignment horizontal="left" vertical="center"/>
    </xf>
    <xf numFmtId="0" fontId="83" fillId="0" borderId="35" xfId="1" applyFont="1" applyBorder="1" applyAlignment="1">
      <alignment horizontal="left" vertical="center"/>
    </xf>
    <xf numFmtId="0" fontId="80" fillId="0" borderId="1" xfId="0" applyFont="1" applyBorder="1" applyAlignment="1">
      <alignment horizontal="center" vertical="center"/>
    </xf>
    <xf numFmtId="0" fontId="80" fillId="2" borderId="2" xfId="0" applyFont="1" applyFill="1" applyBorder="1" applyAlignment="1">
      <alignment horizontal="center" vertical="center"/>
    </xf>
    <xf numFmtId="0" fontId="80" fillId="2" borderId="10" xfId="0" applyFont="1" applyFill="1" applyBorder="1" applyAlignment="1">
      <alignment horizontal="center" vertical="center"/>
    </xf>
    <xf numFmtId="0" fontId="90" fillId="2" borderId="1" xfId="0" applyFont="1" applyFill="1" applyBorder="1" applyAlignment="1">
      <alignment horizontal="center" vertical="center"/>
    </xf>
    <xf numFmtId="0" fontId="90" fillId="0" borderId="1" xfId="0" applyFont="1" applyBorder="1" applyAlignment="1">
      <alignment horizontal="center" vertical="center"/>
    </xf>
    <xf numFmtId="0" fontId="90" fillId="0" borderId="2" xfId="0" applyFont="1" applyBorder="1" applyAlignment="1">
      <alignment horizontal="center" vertical="center"/>
    </xf>
    <xf numFmtId="0" fontId="90" fillId="2" borderId="2" xfId="0" applyFont="1" applyFill="1" applyBorder="1" applyAlignment="1">
      <alignment horizontal="center" vertical="center"/>
    </xf>
    <xf numFmtId="0" fontId="90" fillId="2" borderId="3" xfId="0" applyFont="1" applyFill="1" applyBorder="1" applyAlignment="1">
      <alignment horizontal="center" vertical="center"/>
    </xf>
    <xf numFmtId="0" fontId="90" fillId="0" borderId="3" xfId="0" applyFont="1" applyBorder="1" applyAlignment="1">
      <alignment horizontal="center" vertical="center"/>
    </xf>
    <xf numFmtId="0" fontId="90" fillId="2" borderId="13" xfId="0" applyFont="1" applyFill="1" applyBorder="1" applyAlignment="1">
      <alignment horizontal="center" vertical="center"/>
    </xf>
    <xf numFmtId="0" fontId="90" fillId="2" borderId="17" xfId="0" applyFont="1" applyFill="1" applyBorder="1" applyAlignment="1">
      <alignment horizontal="center" vertical="center"/>
    </xf>
    <xf numFmtId="0" fontId="90" fillId="4" borderId="3" xfId="0" applyFont="1" applyFill="1" applyBorder="1" applyAlignment="1">
      <alignment horizontal="center" vertical="center"/>
    </xf>
    <xf numFmtId="0" fontId="90" fillId="4" borderId="2" xfId="0" applyFont="1" applyFill="1" applyBorder="1" applyAlignment="1">
      <alignment horizontal="center" vertical="center"/>
    </xf>
    <xf numFmtId="0" fontId="90" fillId="0" borderId="13" xfId="0" applyFont="1" applyBorder="1" applyAlignment="1">
      <alignment horizontal="center" vertical="center"/>
    </xf>
    <xf numFmtId="0" fontId="90" fillId="0" borderId="17" xfId="0" applyFont="1" applyBorder="1" applyAlignment="1">
      <alignment horizontal="center" vertical="center"/>
    </xf>
    <xf numFmtId="0" fontId="90" fillId="2" borderId="10" xfId="0" applyFont="1" applyFill="1" applyBorder="1" applyAlignment="1">
      <alignment horizontal="center" vertical="center"/>
    </xf>
    <xf numFmtId="0" fontId="90" fillId="4" borderId="1" xfId="0" applyFont="1" applyFill="1" applyBorder="1" applyAlignment="1">
      <alignment horizontal="center" vertical="center"/>
    </xf>
    <xf numFmtId="0" fontId="83" fillId="0" borderId="2" xfId="1" applyFont="1" applyBorder="1" applyAlignment="1">
      <alignment horizontal="center" vertical="center"/>
    </xf>
    <xf numFmtId="0" fontId="83" fillId="0" borderId="3" xfId="1" applyFont="1" applyBorder="1" applyAlignment="1">
      <alignment horizontal="center" vertical="center"/>
    </xf>
    <xf numFmtId="0" fontId="82" fillId="0" borderId="1" xfId="1" applyBorder="1" applyAlignment="1">
      <alignment horizontal="center" vertical="center"/>
    </xf>
    <xf numFmtId="0" fontId="82" fillId="4" borderId="1" xfId="1" applyFill="1" applyBorder="1" applyAlignment="1">
      <alignment horizontal="center" vertical="center"/>
    </xf>
    <xf numFmtId="4" fontId="84" fillId="0" borderId="1" xfId="1" applyNumberFormat="1" applyFont="1" applyBorder="1" applyAlignment="1">
      <alignment horizontal="center" vertical="center" wrapText="1"/>
    </xf>
    <xf numFmtId="4" fontId="84" fillId="0" borderId="1" xfId="1" applyNumberFormat="1" applyFont="1" applyBorder="1" applyAlignment="1">
      <alignment horizontal="center" vertical="center"/>
    </xf>
    <xf numFmtId="1" fontId="84" fillId="0" borderId="2" xfId="1" applyNumberFormat="1" applyFont="1" applyBorder="1" applyAlignment="1">
      <alignment horizontal="center" vertical="center" wrapText="1"/>
    </xf>
    <xf numFmtId="1" fontId="84" fillId="0" borderId="3" xfId="1" applyNumberFormat="1" applyFont="1" applyBorder="1" applyAlignment="1">
      <alignment horizontal="center" vertical="center" wrapText="1"/>
    </xf>
    <xf numFmtId="0" fontId="82" fillId="0" borderId="2" xfId="1" applyBorder="1" applyAlignment="1">
      <alignment horizontal="center" vertical="center"/>
    </xf>
    <xf numFmtId="0" fontId="82" fillId="0" borderId="13" xfId="1" applyBorder="1" applyAlignment="1">
      <alignment horizontal="center" vertical="center"/>
    </xf>
    <xf numFmtId="0" fontId="82" fillId="0" borderId="17" xfId="1" applyBorder="1" applyAlignment="1">
      <alignment horizontal="center" vertical="center"/>
    </xf>
    <xf numFmtId="0" fontId="82" fillId="0" borderId="3" xfId="1" applyBorder="1" applyAlignment="1">
      <alignment horizontal="center" vertical="center"/>
    </xf>
    <xf numFmtId="0" fontId="82" fillId="2" borderId="13" xfId="1" applyFill="1" applyBorder="1" applyAlignment="1">
      <alignment horizontal="center" vertical="center"/>
    </xf>
    <xf numFmtId="0" fontId="82" fillId="2" borderId="1" xfId="1" applyFill="1" applyBorder="1" applyAlignment="1">
      <alignment horizontal="center" vertical="center"/>
    </xf>
    <xf numFmtId="0" fontId="82" fillId="2" borderId="17" xfId="1" applyFill="1" applyBorder="1" applyAlignment="1">
      <alignment horizontal="center" vertical="center"/>
    </xf>
    <xf numFmtId="0" fontId="82" fillId="2" borderId="2" xfId="1" applyFill="1" applyBorder="1" applyAlignment="1">
      <alignment horizontal="center" vertical="center"/>
    </xf>
    <xf numFmtId="0" fontId="83" fillId="0" borderId="0" xfId="1" applyFont="1" applyAlignment="1">
      <alignment horizontal="center" vertical="center"/>
    </xf>
    <xf numFmtId="0" fontId="83" fillId="0" borderId="54" xfId="1" applyFont="1" applyBorder="1" applyAlignment="1">
      <alignment horizontal="center" vertical="center"/>
    </xf>
    <xf numFmtId="0" fontId="83" fillId="0" borderId="35" xfId="1" applyFont="1" applyBorder="1" applyAlignment="1">
      <alignment horizontal="center" vertical="center"/>
    </xf>
    <xf numFmtId="0" fontId="83" fillId="0" borderId="31" xfId="1" applyFont="1" applyBorder="1" applyAlignment="1">
      <alignment horizontal="center" vertical="center"/>
    </xf>
    <xf numFmtId="0" fontId="82" fillId="2" borderId="3" xfId="1" applyFill="1" applyBorder="1" applyAlignment="1">
      <alignment horizontal="center" vertical="center"/>
    </xf>
    <xf numFmtId="0" fontId="90" fillId="2" borderId="12" xfId="0" applyFont="1" applyFill="1" applyBorder="1" applyAlignment="1">
      <alignment horizontal="center" vertical="center"/>
    </xf>
    <xf numFmtId="0" fontId="90" fillId="2" borderId="16" xfId="0" applyFont="1" applyFill="1" applyBorder="1" applyAlignment="1">
      <alignment horizontal="center" vertical="center"/>
    </xf>
    <xf numFmtId="0" fontId="90" fillId="0" borderId="12" xfId="0" applyFont="1" applyBorder="1" applyAlignment="1">
      <alignment horizontal="center" vertical="center"/>
    </xf>
    <xf numFmtId="0" fontId="90" fillId="0" borderId="10" xfId="0" applyFont="1" applyBorder="1" applyAlignment="1">
      <alignment horizontal="center" vertical="center"/>
    </xf>
    <xf numFmtId="0" fontId="90" fillId="0" borderId="16" xfId="0" applyFont="1" applyBorder="1" applyAlignment="1">
      <alignment horizontal="center" vertical="center"/>
    </xf>
    <xf numFmtId="0" fontId="80" fillId="0" borderId="12" xfId="0" applyFont="1" applyBorder="1" applyAlignment="1">
      <alignment horizontal="center" vertical="center"/>
    </xf>
    <xf numFmtId="0" fontId="80" fillId="0" borderId="10" xfId="0" applyFont="1" applyBorder="1" applyAlignment="1">
      <alignment horizontal="center" vertical="center"/>
    </xf>
    <xf numFmtId="0" fontId="80" fillId="0" borderId="16" xfId="0" applyFont="1" applyBorder="1" applyAlignment="1">
      <alignment horizontal="center" vertical="center"/>
    </xf>
    <xf numFmtId="0" fontId="92" fillId="2" borderId="12" xfId="0" applyFont="1" applyFill="1" applyBorder="1" applyAlignment="1">
      <alignment horizontal="center" vertical="center"/>
    </xf>
    <xf numFmtId="0" fontId="92" fillId="2" borderId="16" xfId="0" applyFont="1" applyFill="1" applyBorder="1" applyAlignment="1">
      <alignment horizontal="center" vertical="center"/>
    </xf>
    <xf numFmtId="0" fontId="73" fillId="0" borderId="13" xfId="0" applyFont="1" applyBorder="1" applyAlignment="1">
      <alignment horizontal="center" vertical="center"/>
    </xf>
    <xf numFmtId="0" fontId="73" fillId="0" borderId="1" xfId="0" applyFont="1" applyBorder="1" applyAlignment="1">
      <alignment horizontal="center" vertical="center"/>
    </xf>
    <xf numFmtId="0" fontId="73" fillId="0" borderId="17" xfId="0" applyFont="1" applyBorder="1" applyAlignment="1">
      <alignment horizontal="center" vertical="center"/>
    </xf>
    <xf numFmtId="0" fontId="73" fillId="2" borderId="13" xfId="0" applyFont="1" applyFill="1" applyBorder="1" applyAlignment="1">
      <alignment horizontal="center" vertical="center"/>
    </xf>
    <xf numFmtId="0" fontId="73" fillId="2" borderId="1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/>
    </xf>
    <xf numFmtId="0" fontId="73" fillId="0" borderId="12" xfId="0" applyFont="1" applyBorder="1" applyAlignment="1">
      <alignment horizontal="center" vertical="center"/>
    </xf>
    <xf numFmtId="0" fontId="73" fillId="0" borderId="10" xfId="0" applyFont="1" applyBorder="1" applyAlignment="1">
      <alignment horizontal="center" vertical="center"/>
    </xf>
    <xf numFmtId="0" fontId="73" fillId="2" borderId="17" xfId="0" applyFont="1" applyFill="1" applyBorder="1" applyAlignment="1">
      <alignment horizontal="center" vertical="center"/>
    </xf>
    <xf numFmtId="0" fontId="73" fillId="0" borderId="2" xfId="0" applyFont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73" fillId="2" borderId="12" xfId="0" applyFont="1" applyFill="1" applyBorder="1" applyAlignment="1">
      <alignment horizontal="center" vertical="center"/>
    </xf>
    <xf numFmtId="0" fontId="73" fillId="2" borderId="10" xfId="0" applyFont="1" applyFill="1" applyBorder="1" applyAlignment="1">
      <alignment horizontal="center" vertical="center"/>
    </xf>
    <xf numFmtId="0" fontId="7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/>
    </xf>
    <xf numFmtId="0" fontId="61" fillId="0" borderId="6" xfId="1" applyFont="1" applyBorder="1" applyAlignment="1">
      <alignment horizontal="left" vertical="center"/>
    </xf>
    <xf numFmtId="0" fontId="82" fillId="0" borderId="6" xfId="1" applyBorder="1" applyAlignment="1">
      <alignment horizontal="left" vertical="center"/>
    </xf>
    <xf numFmtId="0" fontId="77" fillId="0" borderId="6" xfId="1" applyFont="1" applyBorder="1" applyAlignment="1">
      <alignment horizontal="left" vertical="center"/>
    </xf>
    <xf numFmtId="0" fontId="4" fillId="0" borderId="29" xfId="1" applyFont="1" applyBorder="1" applyAlignment="1">
      <alignment horizontal="left" vertical="center"/>
    </xf>
    <xf numFmtId="0" fontId="82" fillId="0" borderId="32" xfId="1" applyBorder="1" applyAlignment="1">
      <alignment horizontal="left" vertical="center"/>
    </xf>
    <xf numFmtId="0" fontId="82" fillId="0" borderId="30" xfId="1" applyBorder="1" applyAlignment="1">
      <alignment horizontal="left" vertical="center"/>
    </xf>
    <xf numFmtId="0" fontId="1" fillId="0" borderId="64" xfId="1" applyFont="1" applyBorder="1" applyAlignment="1">
      <alignment horizontal="left" vertical="center"/>
    </xf>
    <xf numFmtId="0" fontId="82" fillId="0" borderId="64" xfId="1" applyBorder="1" applyAlignment="1">
      <alignment horizontal="left" vertical="center"/>
    </xf>
    <xf numFmtId="0" fontId="84" fillId="0" borderId="10" xfId="1" applyFont="1" applyBorder="1" applyAlignment="1">
      <alignment horizontal="center" vertical="center" wrapText="1"/>
    </xf>
    <xf numFmtId="0" fontId="99" fillId="0" borderId="2" xfId="1" applyFont="1" applyBorder="1" applyAlignment="1">
      <alignment horizontal="center" vertical="center" wrapText="1"/>
    </xf>
    <xf numFmtId="4" fontId="99" fillId="0" borderId="2" xfId="1" applyNumberFormat="1" applyFont="1" applyBorder="1" applyAlignment="1">
      <alignment horizontal="center" vertical="center"/>
    </xf>
    <xf numFmtId="0" fontId="100" fillId="0" borderId="2" xfId="1" applyFont="1" applyBorder="1" applyAlignment="1">
      <alignment horizontal="center" vertical="center"/>
    </xf>
    <xf numFmtId="0" fontId="77" fillId="0" borderId="31" xfId="1" applyFont="1" applyBorder="1" applyAlignment="1">
      <alignment horizontal="left" vertical="center"/>
    </xf>
    <xf numFmtId="0" fontId="76" fillId="0" borderId="0" xfId="1" applyFont="1" applyAlignment="1">
      <alignment horizontal="left" vertical="center"/>
    </xf>
    <xf numFmtId="0" fontId="82" fillId="0" borderId="0" xfId="1" applyAlignment="1">
      <alignment horizontal="left" vertical="center"/>
    </xf>
    <xf numFmtId="0" fontId="50" fillId="0" borderId="6" xfId="1" applyFont="1" applyBorder="1" applyAlignment="1">
      <alignment horizontal="left" vertical="center"/>
    </xf>
    <xf numFmtId="0" fontId="73" fillId="2" borderId="16" xfId="0" applyFont="1" applyFill="1" applyBorder="1" applyAlignment="1">
      <alignment horizontal="center" vertical="center"/>
    </xf>
    <xf numFmtId="0" fontId="58" fillId="0" borderId="0" xfId="1" applyFont="1" applyAlignment="1">
      <alignment horizontal="left" vertical="center"/>
    </xf>
    <xf numFmtId="0" fontId="79" fillId="0" borderId="0" xfId="1" applyFont="1" applyAlignment="1">
      <alignment horizontal="center" vertical="center"/>
    </xf>
    <xf numFmtId="0" fontId="82" fillId="0" borderId="0" xfId="1" applyAlignment="1">
      <alignment horizontal="center" vertical="center"/>
    </xf>
    <xf numFmtId="0" fontId="77" fillId="0" borderId="40" xfId="1" applyFont="1" applyBorder="1" applyAlignment="1">
      <alignment horizontal="left" vertical="center"/>
    </xf>
    <xf numFmtId="0" fontId="51" fillId="0" borderId="26" xfId="1" applyFont="1" applyBorder="1" applyAlignment="1">
      <alignment horizontal="left" vertical="center"/>
    </xf>
    <xf numFmtId="0" fontId="82" fillId="0" borderId="31" xfId="1" applyBorder="1" applyAlignment="1">
      <alignment horizontal="left" vertical="center"/>
    </xf>
    <xf numFmtId="0" fontId="82" fillId="0" borderId="26" xfId="1" applyBorder="1" applyAlignment="1">
      <alignment horizontal="left" vertical="center"/>
    </xf>
    <xf numFmtId="0" fontId="79" fillId="0" borderId="0" xfId="1" applyFont="1" applyAlignment="1">
      <alignment horizontal="left" vertical="center" wrapText="1"/>
    </xf>
    <xf numFmtId="0" fontId="83" fillId="0" borderId="7" xfId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95" fillId="6" borderId="13" xfId="0" applyFont="1" applyFill="1" applyBorder="1" applyAlignment="1">
      <alignment horizontal="center" vertical="center"/>
    </xf>
    <xf numFmtId="0" fontId="95" fillId="6" borderId="1" xfId="0" applyFont="1" applyFill="1" applyBorder="1" applyAlignment="1">
      <alignment horizontal="center" vertical="center"/>
    </xf>
    <xf numFmtId="0" fontId="95" fillId="6" borderId="17" xfId="0" applyFont="1" applyFill="1" applyBorder="1" applyAlignment="1">
      <alignment horizontal="center" vertical="center"/>
    </xf>
    <xf numFmtId="0" fontId="61" fillId="0" borderId="14" xfId="1" applyFont="1" applyBorder="1" applyAlignment="1">
      <alignment horizontal="left" vertical="center"/>
    </xf>
    <xf numFmtId="0" fontId="82" fillId="0" borderId="18" xfId="1" applyBorder="1" applyAlignment="1">
      <alignment horizontal="left" vertical="center"/>
    </xf>
    <xf numFmtId="0" fontId="77" fillId="0" borderId="0" xfId="1" applyFont="1" applyAlignment="1">
      <alignment horizontal="left" vertical="center"/>
    </xf>
    <xf numFmtId="0" fontId="82" fillId="0" borderId="35" xfId="1" applyBorder="1" applyAlignment="1">
      <alignment horizontal="left" vertical="center"/>
    </xf>
    <xf numFmtId="0" fontId="61" fillId="0" borderId="56" xfId="1" applyFont="1" applyBorder="1" applyAlignment="1">
      <alignment horizontal="left" vertical="center"/>
    </xf>
    <xf numFmtId="0" fontId="69" fillId="0" borderId="6" xfId="1" applyFont="1" applyBorder="1" applyAlignment="1">
      <alignment horizontal="left" vertical="center"/>
    </xf>
    <xf numFmtId="0" fontId="83" fillId="0" borderId="19" xfId="1" applyFont="1" applyBorder="1" applyAlignment="1">
      <alignment horizontal="center" vertical="center"/>
    </xf>
    <xf numFmtId="0" fontId="83" fillId="0" borderId="40" xfId="1" applyFont="1" applyBorder="1" applyAlignment="1">
      <alignment horizontal="center" vertical="center"/>
    </xf>
    <xf numFmtId="0" fontId="83" fillId="0" borderId="26" xfId="1" applyFont="1" applyBorder="1" applyAlignment="1">
      <alignment horizontal="center" vertical="center"/>
    </xf>
    <xf numFmtId="0" fontId="83" fillId="0" borderId="20" xfId="1" applyFont="1" applyBorder="1" applyAlignment="1">
      <alignment horizontal="center" vertical="center"/>
    </xf>
    <xf numFmtId="0" fontId="73" fillId="6" borderId="12" xfId="0" applyFont="1" applyFill="1" applyBorder="1" applyAlignment="1">
      <alignment horizontal="center" vertical="center"/>
    </xf>
    <xf numFmtId="0" fontId="73" fillId="6" borderId="10" xfId="0" applyFont="1" applyFill="1" applyBorder="1" applyAlignment="1">
      <alignment horizontal="center" vertical="center"/>
    </xf>
    <xf numFmtId="0" fontId="73" fillId="6" borderId="16" xfId="0" applyFont="1" applyFill="1" applyBorder="1" applyAlignment="1">
      <alignment horizontal="center" vertical="center"/>
    </xf>
    <xf numFmtId="0" fontId="73" fillId="6" borderId="13" xfId="0" applyFont="1" applyFill="1" applyBorder="1" applyAlignment="1">
      <alignment horizontal="center" vertical="center"/>
    </xf>
    <xf numFmtId="0" fontId="73" fillId="6" borderId="1" xfId="0" applyFont="1" applyFill="1" applyBorder="1" applyAlignment="1">
      <alignment horizontal="center" vertical="center"/>
    </xf>
    <xf numFmtId="0" fontId="73" fillId="6" borderId="2" xfId="0" applyFont="1" applyFill="1" applyBorder="1" applyAlignment="1">
      <alignment horizontal="center" vertical="center"/>
    </xf>
    <xf numFmtId="0" fontId="2" fillId="0" borderId="29" xfId="1" applyFont="1" applyBorder="1" applyAlignment="1">
      <alignment horizontal="left" vertical="center"/>
    </xf>
    <xf numFmtId="0" fontId="4" fillId="0" borderId="14" xfId="1" applyFont="1" applyBorder="1" applyAlignment="1">
      <alignment horizontal="left" vertical="center"/>
    </xf>
    <xf numFmtId="0" fontId="82" fillId="0" borderId="56" xfId="1" applyBorder="1" applyAlignment="1">
      <alignment horizontal="left" vertical="center"/>
    </xf>
    <xf numFmtId="0" fontId="25" fillId="0" borderId="29" xfId="1" applyFont="1" applyBorder="1" applyAlignment="1">
      <alignment horizontal="left" vertical="center"/>
    </xf>
    <xf numFmtId="0" fontId="25" fillId="0" borderId="32" xfId="1" applyFont="1" applyBorder="1" applyAlignment="1">
      <alignment horizontal="left" vertical="center"/>
    </xf>
    <xf numFmtId="0" fontId="42" fillId="0" borderId="0" xfId="1" applyFont="1" applyAlignment="1">
      <alignment horizontal="left" vertical="center"/>
    </xf>
    <xf numFmtId="0" fontId="25" fillId="0" borderId="14" xfId="1" applyFont="1" applyBorder="1" applyAlignment="1">
      <alignment horizontal="left" vertical="center"/>
    </xf>
    <xf numFmtId="0" fontId="25" fillId="0" borderId="56" xfId="1" applyFont="1" applyBorder="1" applyAlignment="1">
      <alignment horizontal="left" vertical="center"/>
    </xf>
    <xf numFmtId="0" fontId="42" fillId="0" borderId="29" xfId="1" applyFont="1" applyBorder="1" applyAlignment="1">
      <alignment horizontal="left" vertical="center"/>
    </xf>
    <xf numFmtId="0" fontId="42" fillId="0" borderId="32" xfId="1" applyFont="1" applyBorder="1" applyAlignment="1">
      <alignment horizontal="left" vertical="center"/>
    </xf>
    <xf numFmtId="0" fontId="42" fillId="0" borderId="30" xfId="1" applyFont="1" applyBorder="1" applyAlignment="1">
      <alignment horizontal="left" vertical="center"/>
    </xf>
    <xf numFmtId="0" fontId="96" fillId="0" borderId="13" xfId="0" applyFont="1" applyBorder="1" applyAlignment="1">
      <alignment horizontal="center" vertical="center" wrapText="1"/>
    </xf>
    <xf numFmtId="0" fontId="96" fillId="0" borderId="17" xfId="0" applyFont="1" applyBorder="1" applyAlignment="1">
      <alignment horizontal="center" vertical="center" wrapText="1"/>
    </xf>
    <xf numFmtId="0" fontId="96" fillId="6" borderId="12" xfId="0" applyFont="1" applyFill="1" applyBorder="1" applyAlignment="1">
      <alignment horizontal="center" vertical="center" wrapText="1"/>
    </xf>
    <xf numFmtId="0" fontId="96" fillId="6" borderId="10" xfId="0" applyFont="1" applyFill="1" applyBorder="1" applyAlignment="1">
      <alignment horizontal="center" vertical="center" wrapText="1"/>
    </xf>
    <xf numFmtId="0" fontId="96" fillId="2" borderId="13" xfId="0" applyFont="1" applyFill="1" applyBorder="1" applyAlignment="1">
      <alignment horizontal="center" vertical="center" wrapText="1"/>
    </xf>
    <xf numFmtId="0" fontId="96" fillId="2" borderId="1" xfId="0" applyFont="1" applyFill="1" applyBorder="1" applyAlignment="1">
      <alignment horizontal="center" vertical="center" wrapText="1"/>
    </xf>
    <xf numFmtId="0" fontId="96" fillId="2" borderId="17" xfId="0" applyFont="1" applyFill="1" applyBorder="1" applyAlignment="1">
      <alignment horizontal="center" vertical="center" wrapText="1"/>
    </xf>
    <xf numFmtId="0" fontId="96" fillId="6" borderId="13" xfId="0" applyFont="1" applyFill="1" applyBorder="1" applyAlignment="1">
      <alignment horizontal="center" vertical="center" wrapText="1"/>
    </xf>
    <xf numFmtId="0" fontId="96" fillId="6" borderId="1" xfId="0" applyFont="1" applyFill="1" applyBorder="1" applyAlignment="1">
      <alignment horizontal="center" vertical="center" wrapText="1"/>
    </xf>
    <xf numFmtId="0" fontId="96" fillId="6" borderId="17" xfId="0" applyFont="1" applyFill="1" applyBorder="1" applyAlignment="1">
      <alignment horizontal="center" vertical="center" wrapText="1"/>
    </xf>
    <xf numFmtId="0" fontId="96" fillId="0" borderId="3" xfId="0" applyFont="1" applyBorder="1" applyAlignment="1">
      <alignment horizontal="center" vertical="center" wrapText="1"/>
    </xf>
    <xf numFmtId="0" fontId="96" fillId="0" borderId="1" xfId="0" applyFont="1" applyBorder="1" applyAlignment="1">
      <alignment horizontal="center" vertical="center" wrapText="1"/>
    </xf>
    <xf numFmtId="0" fontId="96" fillId="2" borderId="12" xfId="0" applyFont="1" applyFill="1" applyBorder="1" applyAlignment="1">
      <alignment horizontal="center" vertical="center" wrapText="1"/>
    </xf>
    <xf numFmtId="0" fontId="96" fillId="2" borderId="10" xfId="0" applyFont="1" applyFill="1" applyBorder="1" applyAlignment="1">
      <alignment horizontal="center" vertical="center" wrapText="1"/>
    </xf>
    <xf numFmtId="0" fontId="96" fillId="2" borderId="16" xfId="0" applyFont="1" applyFill="1" applyBorder="1" applyAlignment="1">
      <alignment horizontal="center" vertical="center" wrapText="1"/>
    </xf>
    <xf numFmtId="0" fontId="96" fillId="2" borderId="2" xfId="0" applyFont="1" applyFill="1" applyBorder="1" applyAlignment="1">
      <alignment horizontal="center" vertical="center" wrapText="1"/>
    </xf>
    <xf numFmtId="0" fontId="96" fillId="0" borderId="10" xfId="0" applyFont="1" applyBorder="1" applyAlignment="1">
      <alignment horizontal="center" vertical="center" wrapText="1"/>
    </xf>
    <xf numFmtId="0" fontId="96" fillId="0" borderId="12" xfId="0" applyFont="1" applyBorder="1" applyAlignment="1">
      <alignment horizontal="center" vertical="center" wrapText="1"/>
    </xf>
    <xf numFmtId="0" fontId="96" fillId="0" borderId="16" xfId="0" applyFont="1" applyBorder="1" applyAlignment="1">
      <alignment horizontal="center" vertical="center" wrapText="1"/>
    </xf>
    <xf numFmtId="0" fontId="96" fillId="0" borderId="2" xfId="0" applyFont="1" applyBorder="1" applyAlignment="1">
      <alignment horizontal="center" vertical="center" wrapText="1"/>
    </xf>
    <xf numFmtId="0" fontId="96" fillId="2" borderId="3" xfId="0" applyFont="1" applyFill="1" applyBorder="1" applyAlignment="1">
      <alignment horizontal="center" vertical="center" wrapText="1"/>
    </xf>
    <xf numFmtId="0" fontId="96" fillId="6" borderId="2" xfId="0" applyFont="1" applyFill="1" applyBorder="1" applyAlignment="1">
      <alignment horizontal="center" vertical="center" wrapText="1"/>
    </xf>
    <xf numFmtId="0" fontId="96" fillId="6" borderId="3" xfId="0" applyFont="1" applyFill="1" applyBorder="1" applyAlignment="1">
      <alignment horizontal="center" vertical="center" wrapText="1"/>
    </xf>
    <xf numFmtId="0" fontId="96" fillId="2" borderId="11" xfId="0" applyFont="1" applyFill="1" applyBorder="1" applyAlignment="1">
      <alignment horizontal="center" vertical="center" wrapText="1"/>
    </xf>
    <xf numFmtId="0" fontId="96" fillId="2" borderId="55" xfId="0" applyFont="1" applyFill="1" applyBorder="1" applyAlignment="1">
      <alignment horizontal="center" vertical="center" wrapText="1"/>
    </xf>
    <xf numFmtId="0" fontId="96" fillId="2" borderId="46" xfId="0" applyFont="1" applyFill="1" applyBorder="1" applyAlignment="1">
      <alignment horizontal="center" vertical="center" wrapText="1"/>
    </xf>
    <xf numFmtId="0" fontId="96" fillId="6" borderId="16" xfId="0" applyFont="1" applyFill="1" applyBorder="1" applyAlignment="1">
      <alignment horizontal="center" vertical="center" wrapText="1"/>
    </xf>
    <xf numFmtId="0" fontId="61" fillId="0" borderId="26" xfId="1" applyFont="1" applyBorder="1" applyAlignment="1">
      <alignment horizontal="left" vertical="center"/>
    </xf>
    <xf numFmtId="0" fontId="61" fillId="0" borderId="54" xfId="1" applyFont="1" applyBorder="1" applyAlignment="1">
      <alignment horizontal="left" vertical="center"/>
    </xf>
    <xf numFmtId="0" fontId="61" fillId="0" borderId="31" xfId="1" applyFont="1" applyBorder="1" applyAlignment="1">
      <alignment horizontal="left" vertical="center"/>
    </xf>
    <xf numFmtId="0" fontId="71" fillId="8" borderId="0" xfId="1" applyFont="1" applyFill="1" applyAlignment="1">
      <alignment horizontal="left" vertical="center"/>
    </xf>
    <xf numFmtId="0" fontId="82" fillId="8" borderId="0" xfId="1" applyFill="1" applyAlignment="1">
      <alignment horizontal="left" vertical="center"/>
    </xf>
    <xf numFmtId="0" fontId="96" fillId="0" borderId="26" xfId="0" applyFont="1" applyBorder="1" applyAlignment="1">
      <alignment horizontal="center" vertical="center" wrapText="1"/>
    </xf>
    <xf numFmtId="0" fontId="96" fillId="0" borderId="31" xfId="0" applyFont="1" applyBorder="1" applyAlignment="1">
      <alignment horizontal="center" vertical="center" wrapText="1"/>
    </xf>
    <xf numFmtId="0" fontId="96" fillId="6" borderId="26" xfId="0" applyFont="1" applyFill="1" applyBorder="1" applyAlignment="1">
      <alignment horizontal="center" vertical="center" wrapText="1"/>
    </xf>
    <xf numFmtId="0" fontId="96" fillId="6" borderId="31" xfId="0" applyFont="1" applyFill="1" applyBorder="1" applyAlignment="1">
      <alignment horizontal="center" vertical="center" wrapText="1"/>
    </xf>
    <xf numFmtId="0" fontId="96" fillId="2" borderId="26" xfId="0" applyFont="1" applyFill="1" applyBorder="1" applyAlignment="1">
      <alignment horizontal="center" vertical="center" wrapText="1"/>
    </xf>
    <xf numFmtId="0" fontId="96" fillId="2" borderId="31" xfId="0" applyFont="1" applyFill="1" applyBorder="1" applyAlignment="1">
      <alignment horizontal="center" vertical="center" wrapText="1"/>
    </xf>
    <xf numFmtId="0" fontId="71" fillId="0" borderId="6" xfId="1" applyFont="1" applyBorder="1" applyAlignment="1">
      <alignment horizontal="left" vertical="center"/>
    </xf>
    <xf numFmtId="0" fontId="71" fillId="0" borderId="0" xfId="1" applyFont="1" applyAlignment="1">
      <alignment horizontal="left" vertical="center"/>
    </xf>
    <xf numFmtId="0" fontId="71" fillId="8" borderId="31" xfId="1" applyFont="1" applyFill="1" applyBorder="1" applyAlignment="1">
      <alignment horizontal="left" vertical="center"/>
    </xf>
    <xf numFmtId="0" fontId="82" fillId="8" borderId="6" xfId="1" applyFill="1" applyBorder="1" applyAlignment="1">
      <alignment horizontal="left" vertical="center"/>
    </xf>
    <xf numFmtId="0" fontId="92" fillId="0" borderId="6" xfId="1" applyFont="1" applyBorder="1" applyAlignment="1">
      <alignment horizontal="left" vertical="center"/>
    </xf>
    <xf numFmtId="0" fontId="92" fillId="0" borderId="26" xfId="1" applyFont="1" applyBorder="1" applyAlignment="1">
      <alignment horizontal="left" vertical="center"/>
    </xf>
    <xf numFmtId="0" fontId="69" fillId="0" borderId="31" xfId="1" applyFont="1" applyBorder="1" applyAlignment="1">
      <alignment horizontal="left" vertical="center"/>
    </xf>
    <xf numFmtId="0" fontId="61" fillId="0" borderId="0" xfId="1" applyFont="1" applyAlignment="1">
      <alignment horizontal="left" vertical="center"/>
    </xf>
    <xf numFmtId="0" fontId="69" fillId="0" borderId="26" xfId="1" applyFont="1" applyBorder="1" applyAlignment="1">
      <alignment horizontal="left" vertical="center"/>
    </xf>
    <xf numFmtId="0" fontId="98" fillId="6" borderId="2" xfId="0" applyFont="1" applyFill="1" applyBorder="1" applyAlignment="1">
      <alignment horizontal="center" vertical="center" wrapText="1"/>
    </xf>
    <xf numFmtId="0" fontId="98" fillId="6" borderId="10" xfId="0" applyFont="1" applyFill="1" applyBorder="1" applyAlignment="1">
      <alignment horizontal="center" vertical="center" wrapText="1"/>
    </xf>
    <xf numFmtId="0" fontId="25" fillId="0" borderId="30" xfId="1" applyFont="1" applyBorder="1" applyAlignment="1">
      <alignment horizontal="left" vertical="center"/>
    </xf>
    <xf numFmtId="0" fontId="25" fillId="0" borderId="0" xfId="1" applyFont="1" applyAlignment="1">
      <alignment horizontal="left" vertical="center"/>
    </xf>
    <xf numFmtId="0" fontId="25" fillId="0" borderId="18" xfId="1" applyFont="1" applyBorder="1" applyAlignment="1">
      <alignment horizontal="left" vertical="center"/>
    </xf>
    <xf numFmtId="0" fontId="42" fillId="0" borderId="14" xfId="1" applyFont="1" applyBorder="1" applyAlignment="1">
      <alignment horizontal="left" vertical="center"/>
    </xf>
    <xf numFmtId="0" fontId="42" fillId="0" borderId="56" xfId="1" applyFont="1" applyBorder="1" applyAlignment="1">
      <alignment horizontal="left" vertical="center"/>
    </xf>
    <xf numFmtId="0" fontId="42" fillId="0" borderId="64" xfId="1" applyFont="1" applyBorder="1" applyAlignment="1">
      <alignment horizontal="left" vertical="center"/>
    </xf>
    <xf numFmtId="0" fontId="3" fillId="0" borderId="29" xfId="1" applyFont="1" applyBorder="1" applyAlignment="1">
      <alignment horizontal="left" vertical="center"/>
    </xf>
    <xf numFmtId="0" fontId="101" fillId="6" borderId="13" xfId="0" applyFont="1" applyFill="1" applyBorder="1" applyAlignment="1">
      <alignment horizontal="center" vertical="center" wrapText="1"/>
    </xf>
    <xf numFmtId="0" fontId="101" fillId="6" borderId="1" xfId="0" applyFont="1" applyFill="1" applyBorder="1" applyAlignment="1">
      <alignment horizontal="center" vertical="center" wrapText="1"/>
    </xf>
    <xf numFmtId="0" fontId="101" fillId="6" borderId="17" xfId="0" applyFont="1" applyFill="1" applyBorder="1" applyAlignment="1">
      <alignment horizontal="center" vertical="center" wrapText="1"/>
    </xf>
    <xf numFmtId="0" fontId="101" fillId="0" borderId="12" xfId="0" applyFont="1" applyBorder="1" applyAlignment="1">
      <alignment horizontal="center" vertical="center" wrapText="1"/>
    </xf>
    <xf numFmtId="0" fontId="101" fillId="0" borderId="10" xfId="0" applyFont="1" applyBorder="1" applyAlignment="1">
      <alignment horizontal="center" vertical="center" wrapText="1"/>
    </xf>
    <xf numFmtId="0" fontId="101" fillId="0" borderId="16" xfId="0" applyFont="1" applyBorder="1" applyAlignment="1">
      <alignment horizontal="center" vertical="center" wrapText="1"/>
    </xf>
    <xf numFmtId="0" fontId="101" fillId="2" borderId="12" xfId="0" applyFont="1" applyFill="1" applyBorder="1" applyAlignment="1">
      <alignment horizontal="center" vertical="center" wrapText="1"/>
    </xf>
    <xf numFmtId="0" fontId="101" fillId="2" borderId="10" xfId="0" applyFont="1" applyFill="1" applyBorder="1" applyAlignment="1">
      <alignment horizontal="center" vertical="center" wrapText="1"/>
    </xf>
    <xf numFmtId="0" fontId="101" fillId="2" borderId="16" xfId="0" applyFont="1" applyFill="1" applyBorder="1" applyAlignment="1">
      <alignment horizontal="center" vertical="center" wrapText="1"/>
    </xf>
    <xf numFmtId="0" fontId="101" fillId="2" borderId="13" xfId="0" applyFont="1" applyFill="1" applyBorder="1" applyAlignment="1">
      <alignment horizontal="center" vertical="center" wrapText="1"/>
    </xf>
    <xf numFmtId="0" fontId="101" fillId="2" borderId="17" xfId="0" applyFont="1" applyFill="1" applyBorder="1" applyAlignment="1">
      <alignment horizontal="center" vertical="center" wrapText="1"/>
    </xf>
    <xf numFmtId="0" fontId="101" fillId="0" borderId="13" xfId="0" applyFont="1" applyBorder="1" applyAlignment="1">
      <alignment horizontal="center" vertical="center" wrapText="1"/>
    </xf>
    <xf numFmtId="0" fontId="101" fillId="0" borderId="2" xfId="0" applyFont="1" applyBorder="1" applyAlignment="1">
      <alignment horizontal="center" vertical="center" wrapText="1"/>
    </xf>
    <xf numFmtId="0" fontId="101" fillId="0" borderId="1" xfId="0" applyFont="1" applyBorder="1" applyAlignment="1">
      <alignment horizontal="center" vertical="center" wrapText="1"/>
    </xf>
    <xf numFmtId="0" fontId="101" fillId="6" borderId="12" xfId="0" applyFont="1" applyFill="1" applyBorder="1" applyAlignment="1">
      <alignment horizontal="center" vertical="center" wrapText="1"/>
    </xf>
    <xf numFmtId="0" fontId="101" fillId="6" borderId="10" xfId="0" applyFont="1" applyFill="1" applyBorder="1" applyAlignment="1">
      <alignment horizontal="center" vertical="center" wrapText="1"/>
    </xf>
    <xf numFmtId="0" fontId="101" fillId="2" borderId="1" xfId="0" applyFont="1" applyFill="1" applyBorder="1" applyAlignment="1">
      <alignment horizontal="center" vertical="center" wrapText="1"/>
    </xf>
    <xf numFmtId="0" fontId="101" fillId="0" borderId="3" xfId="0" applyFont="1" applyBorder="1" applyAlignment="1">
      <alignment horizontal="center" vertical="center" wrapText="1"/>
    </xf>
    <xf numFmtId="0" fontId="101" fillId="6" borderId="2" xfId="0" applyFont="1" applyFill="1" applyBorder="1" applyAlignment="1">
      <alignment horizontal="center" vertical="center" wrapText="1"/>
    </xf>
    <xf numFmtId="0" fontId="101" fillId="2" borderId="3" xfId="0" applyFont="1" applyFill="1" applyBorder="1" applyAlignment="1">
      <alignment horizontal="center" vertical="center" wrapText="1"/>
    </xf>
    <xf numFmtId="0" fontId="101" fillId="6" borderId="3" xfId="0" applyFont="1" applyFill="1" applyBorder="1" applyAlignment="1">
      <alignment horizontal="center" vertical="center" wrapText="1"/>
    </xf>
    <xf numFmtId="0" fontId="101" fillId="6" borderId="16" xfId="0" applyFont="1" applyFill="1" applyBorder="1" applyAlignment="1">
      <alignment horizontal="center" vertical="center" wrapText="1"/>
    </xf>
    <xf numFmtId="0" fontId="101" fillId="2" borderId="2" xfId="0" applyFont="1" applyFill="1" applyBorder="1" applyAlignment="1">
      <alignment horizontal="center" vertical="center" wrapText="1"/>
    </xf>
    <xf numFmtId="0" fontId="68" fillId="0" borderId="7" xfId="1" applyFont="1" applyBorder="1" applyAlignment="1">
      <alignment horizontal="left" vertical="center"/>
    </xf>
    <xf numFmtId="0" fontId="68" fillId="0" borderId="60" xfId="1" applyFont="1" applyBorder="1" applyAlignment="1">
      <alignment horizontal="left" vertical="center"/>
    </xf>
    <xf numFmtId="0" fontId="82" fillId="0" borderId="60" xfId="1" applyBorder="1" applyAlignment="1">
      <alignment horizontal="left" vertical="center"/>
    </xf>
    <xf numFmtId="0" fontId="71" fillId="0" borderId="21" xfId="1" applyFont="1" applyBorder="1" applyAlignment="1">
      <alignment horizontal="left" vertical="center"/>
    </xf>
    <xf numFmtId="0" fontId="82" fillId="0" borderId="21" xfId="1" applyBorder="1" applyAlignment="1">
      <alignment horizontal="left" vertical="center"/>
    </xf>
    <xf numFmtId="0" fontId="68" fillId="0" borderId="0" xfId="1" applyFont="1" applyAlignment="1">
      <alignment horizontal="left" vertical="center"/>
    </xf>
    <xf numFmtId="0" fontId="68" fillId="0" borderId="21" xfId="1" applyFont="1" applyBorder="1" applyAlignment="1">
      <alignment horizontal="left" vertical="center"/>
    </xf>
    <xf numFmtId="0" fontId="77" fillId="0" borderId="21" xfId="1" applyFont="1" applyBorder="1" applyAlignment="1">
      <alignment horizontal="left" vertical="center"/>
    </xf>
    <xf numFmtId="0" fontId="69" fillId="0" borderId="1" xfId="1" applyFont="1" applyBorder="1" applyAlignment="1">
      <alignment horizontal="left" vertical="center"/>
    </xf>
    <xf numFmtId="0" fontId="76" fillId="0" borderId="21" xfId="1" applyFont="1" applyBorder="1" applyAlignment="1">
      <alignment horizontal="left" vertical="center"/>
    </xf>
    <xf numFmtId="0" fontId="84" fillId="0" borderId="2" xfId="1" applyFont="1" applyBorder="1" applyAlignment="1">
      <alignment horizontal="right" vertical="center" wrapText="1"/>
    </xf>
    <xf numFmtId="0" fontId="84" fillId="0" borderId="10" xfId="1" applyFont="1" applyBorder="1" applyAlignment="1">
      <alignment horizontal="right" vertical="center" wrapText="1"/>
    </xf>
    <xf numFmtId="0" fontId="101" fillId="0" borderId="13" xfId="0" applyFont="1" applyBorder="1" applyAlignment="1">
      <alignment horizontal="center" vertical="center"/>
    </xf>
    <xf numFmtId="0" fontId="101" fillId="0" borderId="1" xfId="0" applyFont="1" applyBorder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0" fontId="101" fillId="2" borderId="12" xfId="0" applyFont="1" applyFill="1" applyBorder="1" applyAlignment="1">
      <alignment horizontal="center" vertical="center"/>
    </xf>
    <xf numFmtId="0" fontId="101" fillId="2" borderId="10" xfId="0" applyFont="1" applyFill="1" applyBorder="1" applyAlignment="1">
      <alignment horizontal="center" vertical="center"/>
    </xf>
    <xf numFmtId="0" fontId="101" fillId="2" borderId="16" xfId="0" applyFont="1" applyFill="1" applyBorder="1" applyAlignment="1">
      <alignment horizontal="center" vertical="center"/>
    </xf>
    <xf numFmtId="0" fontId="101" fillId="0" borderId="12" xfId="0" applyFont="1" applyBorder="1" applyAlignment="1">
      <alignment horizontal="center" vertical="center"/>
    </xf>
    <xf numFmtId="0" fontId="101" fillId="0" borderId="16" xfId="0" applyFont="1" applyBorder="1" applyAlignment="1">
      <alignment horizontal="center" vertical="center"/>
    </xf>
    <xf numFmtId="0" fontId="101" fillId="2" borderId="13" xfId="0" applyFont="1" applyFill="1" applyBorder="1" applyAlignment="1">
      <alignment horizontal="center" vertical="center"/>
    </xf>
    <xf numFmtId="0" fontId="101" fillId="2" borderId="1" xfId="0" applyFont="1" applyFill="1" applyBorder="1" applyAlignment="1">
      <alignment horizontal="center" vertical="center"/>
    </xf>
    <xf numFmtId="0" fontId="101" fillId="2" borderId="2" xfId="0" applyFont="1" applyFill="1" applyBorder="1" applyAlignment="1">
      <alignment horizontal="center" vertical="center"/>
    </xf>
    <xf numFmtId="0" fontId="101" fillId="0" borderId="17" xfId="0" applyFont="1" applyBorder="1" applyAlignment="1">
      <alignment horizontal="center" vertical="center"/>
    </xf>
    <xf numFmtId="0" fontId="101" fillId="6" borderId="13" xfId="0" applyFont="1" applyFill="1" applyBorder="1" applyAlignment="1">
      <alignment horizontal="center" vertical="center"/>
    </xf>
    <xf numFmtId="0" fontId="101" fillId="6" borderId="1" xfId="0" applyFont="1" applyFill="1" applyBorder="1" applyAlignment="1">
      <alignment horizontal="center" vertical="center"/>
    </xf>
    <xf numFmtId="0" fontId="101" fillId="6" borderId="17" xfId="0" applyFont="1" applyFill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101" fillId="2" borderId="17" xfId="0" applyFont="1" applyFill="1" applyBorder="1" applyAlignment="1">
      <alignment horizontal="center" vertical="center"/>
    </xf>
    <xf numFmtId="0" fontId="101" fillId="6" borderId="12" xfId="0" applyFont="1" applyFill="1" applyBorder="1" applyAlignment="1">
      <alignment horizontal="center" vertical="center"/>
    </xf>
    <xf numFmtId="0" fontId="101" fillId="6" borderId="16" xfId="0" applyFont="1" applyFill="1" applyBorder="1" applyAlignment="1">
      <alignment horizontal="center" vertical="center"/>
    </xf>
    <xf numFmtId="0" fontId="101" fillId="6" borderId="2" xfId="0" applyFont="1" applyFill="1" applyBorder="1" applyAlignment="1">
      <alignment horizontal="center" vertical="center"/>
    </xf>
    <xf numFmtId="0" fontId="101" fillId="2" borderId="3" xfId="0" applyFont="1" applyFill="1" applyBorder="1" applyAlignment="1">
      <alignment horizontal="center" vertical="center"/>
    </xf>
    <xf numFmtId="0" fontId="55" fillId="0" borderId="26" xfId="1" applyFont="1" applyBorder="1" applyAlignment="1">
      <alignment horizontal="left" vertical="center"/>
    </xf>
    <xf numFmtId="0" fontId="82" fillId="0" borderId="54" xfId="1" applyBorder="1" applyAlignment="1">
      <alignment horizontal="left" vertical="center"/>
    </xf>
    <xf numFmtId="0" fontId="55" fillId="0" borderId="54" xfId="1" applyFont="1" applyBorder="1" applyAlignment="1">
      <alignment horizontal="left" vertical="center"/>
    </xf>
    <xf numFmtId="0" fontId="101" fillId="6" borderId="10" xfId="0" applyFont="1" applyFill="1" applyBorder="1" applyAlignment="1">
      <alignment horizontal="center" vertical="center"/>
    </xf>
    <xf numFmtId="0" fontId="101" fillId="6" borderId="3" xfId="0" applyFont="1" applyFill="1" applyBorder="1" applyAlignment="1">
      <alignment horizontal="center" vertical="center"/>
    </xf>
    <xf numFmtId="0" fontId="101" fillId="0" borderId="3" xfId="0" applyFont="1" applyBorder="1" applyAlignment="1">
      <alignment horizontal="center" vertical="center"/>
    </xf>
    <xf numFmtId="0" fontId="66" fillId="0" borderId="26" xfId="1" applyFont="1" applyBorder="1" applyAlignment="1">
      <alignment horizontal="left" vertical="center"/>
    </xf>
    <xf numFmtId="0" fontId="1" fillId="0" borderId="1" xfId="1" applyFont="1" applyBorder="1" applyAlignment="1">
      <alignment horizontal="left" vertical="center"/>
    </xf>
    <xf numFmtId="0" fontId="66" fillId="0" borderId="54" xfId="1" applyFont="1" applyBorder="1" applyAlignment="1">
      <alignment horizontal="left" vertical="center"/>
    </xf>
    <xf numFmtId="0" fontId="60" fillId="0" borderId="26" xfId="1" applyFont="1" applyBorder="1" applyAlignment="1">
      <alignment horizontal="left" vertical="center"/>
    </xf>
    <xf numFmtId="0" fontId="60" fillId="0" borderId="54" xfId="1" applyFont="1" applyBorder="1" applyAlignment="1">
      <alignment horizontal="left" vertical="center"/>
    </xf>
    <xf numFmtId="0" fontId="24" fillId="0" borderId="0" xfId="1" applyFont="1" applyAlignment="1">
      <alignment horizontal="left" vertical="center"/>
    </xf>
    <xf numFmtId="0" fontId="64" fillId="0" borderId="26" xfId="1" applyFont="1" applyBorder="1" applyAlignment="1">
      <alignment horizontal="left" vertical="center"/>
    </xf>
    <xf numFmtId="0" fontId="64" fillId="0" borderId="31" xfId="1" applyFont="1" applyBorder="1" applyAlignment="1">
      <alignment horizontal="left" vertical="center"/>
    </xf>
    <xf numFmtId="0" fontId="64" fillId="0" borderId="54" xfId="1" applyFont="1" applyBorder="1" applyAlignment="1">
      <alignment horizontal="left" vertical="center"/>
    </xf>
    <xf numFmtId="0" fontId="68" fillId="0" borderId="40" xfId="1" applyFont="1" applyBorder="1" applyAlignment="1">
      <alignment horizontal="left" vertical="center"/>
    </xf>
    <xf numFmtId="0" fontId="68" fillId="0" borderId="35" xfId="1" applyFont="1" applyBorder="1" applyAlignment="1">
      <alignment horizontal="left" vertical="center"/>
    </xf>
    <xf numFmtId="0" fontId="105" fillId="6" borderId="2" xfId="0" applyFont="1" applyFill="1" applyBorder="1" applyAlignment="1">
      <alignment horizontal="center" vertical="center"/>
    </xf>
    <xf numFmtId="0" fontId="105" fillId="6" borderId="3" xfId="0" applyFont="1" applyFill="1" applyBorder="1" applyAlignment="1">
      <alignment horizontal="center" vertical="center"/>
    </xf>
    <xf numFmtId="0" fontId="105" fillId="6" borderId="10" xfId="0" applyFont="1" applyFill="1" applyBorder="1" applyAlignment="1">
      <alignment horizontal="center" vertical="center"/>
    </xf>
    <xf numFmtId="0" fontId="24" fillId="0" borderId="64" xfId="1" applyFont="1" applyBorder="1" applyAlignment="1">
      <alignment horizontal="left" vertical="center"/>
    </xf>
    <xf numFmtId="0" fontId="24" fillId="0" borderId="1" xfId="1" applyFont="1" applyBorder="1" applyAlignment="1">
      <alignment horizontal="left" vertical="center"/>
    </xf>
    <xf numFmtId="0" fontId="1" fillId="0" borderId="64" xfId="1" applyFont="1" applyBorder="1" applyAlignment="1">
      <alignment horizontal="left" vertical="center" wrapText="1"/>
    </xf>
    <xf numFmtId="0" fontId="24" fillId="0" borderId="29" xfId="1" applyFont="1" applyBorder="1" applyAlignment="1">
      <alignment horizontal="left" vertical="center"/>
    </xf>
    <xf numFmtId="0" fontId="3" fillId="0" borderId="64" xfId="1" applyFont="1" applyBorder="1" applyAlignment="1">
      <alignment horizontal="left" vertical="center"/>
    </xf>
    <xf numFmtId="0" fontId="77" fillId="0" borderId="64" xfId="1" applyFont="1" applyBorder="1" applyAlignment="1">
      <alignment horizontal="left" vertical="center"/>
    </xf>
    <xf numFmtId="0" fontId="22" fillId="0" borderId="64" xfId="1" applyFont="1" applyBorder="1" applyAlignment="1">
      <alignment horizontal="left" vertical="center"/>
    </xf>
    <xf numFmtId="0" fontId="57" fillId="0" borderId="26" xfId="1" applyFont="1" applyBorder="1" applyAlignment="1">
      <alignment horizontal="left" vertical="center"/>
    </xf>
    <xf numFmtId="0" fontId="57" fillId="0" borderId="31" xfId="1" applyFont="1" applyBorder="1" applyAlignment="1">
      <alignment horizontal="left" vertical="center"/>
    </xf>
    <xf numFmtId="0" fontId="101" fillId="0" borderId="44" xfId="0" applyFont="1" applyBorder="1" applyAlignment="1">
      <alignment horizontal="center" vertical="center" wrapText="1"/>
    </xf>
    <xf numFmtId="0" fontId="101" fillId="0" borderId="61" xfId="0" applyFont="1" applyBorder="1" applyAlignment="1">
      <alignment horizontal="center" vertical="center" wrapText="1"/>
    </xf>
    <xf numFmtId="0" fontId="101" fillId="0" borderId="57" xfId="0" applyFont="1" applyBorder="1" applyAlignment="1">
      <alignment horizontal="center" vertical="center" wrapText="1"/>
    </xf>
    <xf numFmtId="0" fontId="101" fillId="0" borderId="17" xfId="0" applyFont="1" applyBorder="1" applyAlignment="1">
      <alignment horizontal="center" vertical="center" wrapText="1"/>
    </xf>
    <xf numFmtId="0" fontId="21" fillId="0" borderId="64" xfId="1" applyFont="1" applyBorder="1" applyAlignment="1">
      <alignment horizontal="left" vertical="center"/>
    </xf>
    <xf numFmtId="0" fontId="105" fillId="6" borderId="10" xfId="0" applyFont="1" applyFill="1" applyBorder="1" applyAlignment="1">
      <alignment horizontal="center" vertical="center" wrapText="1"/>
    </xf>
    <xf numFmtId="0" fontId="62" fillId="0" borderId="26" xfId="1" applyFont="1" applyBorder="1" applyAlignment="1">
      <alignment horizontal="left" vertical="center"/>
    </xf>
    <xf numFmtId="0" fontId="62" fillId="0" borderId="31" xfId="1" applyFont="1" applyBorder="1" applyAlignment="1">
      <alignment horizontal="left" vertical="center"/>
    </xf>
    <xf numFmtId="4" fontId="84" fillId="0" borderId="2" xfId="1" applyNumberFormat="1" applyFont="1" applyBorder="1" applyAlignment="1">
      <alignment horizontal="center" vertical="center"/>
    </xf>
    <xf numFmtId="0" fontId="83" fillId="0" borderId="10" xfId="1" applyFont="1" applyBorder="1" applyAlignment="1">
      <alignment horizontal="center" vertical="center"/>
    </xf>
    <xf numFmtId="0" fontId="62" fillId="12" borderId="26" xfId="1" applyFont="1" applyFill="1" applyBorder="1" applyAlignment="1">
      <alignment horizontal="left" vertical="center"/>
    </xf>
    <xf numFmtId="0" fontId="62" fillId="12" borderId="31" xfId="1" applyFont="1" applyFill="1" applyBorder="1" applyAlignment="1">
      <alignment horizontal="left" vertical="center"/>
    </xf>
    <xf numFmtId="0" fontId="59" fillId="0" borderId="26" xfId="1" applyFont="1" applyBorder="1" applyAlignment="1">
      <alignment horizontal="left" vertical="center"/>
    </xf>
    <xf numFmtId="0" fontId="59" fillId="0" borderId="31" xfId="1" applyFont="1" applyBorder="1" applyAlignment="1">
      <alignment horizontal="left" vertical="center"/>
    </xf>
    <xf numFmtId="0" fontId="56" fillId="0" borderId="26" xfId="1" applyFont="1" applyBorder="1" applyAlignment="1">
      <alignment horizontal="left" vertical="center"/>
    </xf>
    <xf numFmtId="0" fontId="56" fillId="0" borderId="31" xfId="1" applyFont="1" applyBorder="1" applyAlignment="1">
      <alignment horizontal="left" vertical="center"/>
    </xf>
    <xf numFmtId="0" fontId="57" fillId="8" borderId="26" xfId="1" applyFont="1" applyFill="1" applyBorder="1" applyAlignment="1">
      <alignment horizontal="left" vertical="center"/>
    </xf>
    <xf numFmtId="0" fontId="57" fillId="8" borderId="31" xfId="1" applyFont="1" applyFill="1" applyBorder="1" applyAlignment="1">
      <alignment horizontal="left" vertical="center"/>
    </xf>
    <xf numFmtId="0" fontId="57" fillId="0" borderId="54" xfId="1" applyFont="1" applyBorder="1" applyAlignment="1">
      <alignment horizontal="left" vertical="center"/>
    </xf>
    <xf numFmtId="0" fontId="64" fillId="0" borderId="6" xfId="1" applyFont="1" applyBorder="1" applyAlignment="1">
      <alignment horizontal="left" vertical="center"/>
    </xf>
    <xf numFmtId="0" fontId="66" fillId="0" borderId="31" xfId="1" applyFont="1" applyBorder="1" applyAlignment="1">
      <alignment horizontal="left" vertical="center"/>
    </xf>
    <xf numFmtId="0" fontId="56" fillId="0" borderId="6" xfId="1" applyFont="1" applyBorder="1" applyAlignment="1">
      <alignment horizontal="left" vertical="center"/>
    </xf>
    <xf numFmtId="0" fontId="66" fillId="0" borderId="6" xfId="1" applyFont="1" applyBorder="1" applyAlignment="1">
      <alignment horizontal="left" vertical="center"/>
    </xf>
    <xf numFmtId="0" fontId="56" fillId="0" borderId="54" xfId="1" applyFont="1" applyBorder="1" applyAlignment="1">
      <alignment horizontal="left" vertical="center"/>
    </xf>
    <xf numFmtId="0" fontId="54" fillId="0" borderId="6" xfId="1" applyFont="1" applyBorder="1" applyAlignment="1">
      <alignment horizontal="left" vertical="center"/>
    </xf>
    <xf numFmtId="0" fontId="54" fillId="0" borderId="26" xfId="1" applyFont="1" applyBorder="1" applyAlignment="1">
      <alignment horizontal="left" vertical="center"/>
    </xf>
    <xf numFmtId="0" fontId="54" fillId="0" borderId="54" xfId="1" applyFont="1" applyBorder="1" applyAlignment="1">
      <alignment horizontal="left" vertical="center"/>
    </xf>
    <xf numFmtId="0" fontId="54" fillId="0" borderId="31" xfId="1" applyFont="1" applyBorder="1" applyAlignment="1">
      <alignment horizontal="left" vertical="center"/>
    </xf>
    <xf numFmtId="0" fontId="54" fillId="0" borderId="6" xfId="1" applyFont="1" applyBorder="1" applyAlignment="1">
      <alignment vertical="center"/>
    </xf>
    <xf numFmtId="0" fontId="82" fillId="0" borderId="6" xfId="1" applyBorder="1" applyAlignment="1">
      <alignment vertical="center"/>
    </xf>
    <xf numFmtId="0" fontId="52" fillId="0" borderId="6" xfId="1" applyFont="1" applyBorder="1" applyAlignment="1">
      <alignment vertical="center"/>
    </xf>
    <xf numFmtId="0" fontId="14" fillId="0" borderId="14" xfId="1" applyFont="1" applyBorder="1" applyAlignment="1">
      <alignment vertical="center"/>
    </xf>
    <xf numFmtId="0" fontId="14" fillId="0" borderId="56" xfId="1" applyFont="1" applyBorder="1" applyAlignment="1">
      <alignment vertical="center"/>
    </xf>
    <xf numFmtId="0" fontId="82" fillId="0" borderId="18" xfId="1" applyBorder="1" applyAlignment="1">
      <alignment vertical="center"/>
    </xf>
    <xf numFmtId="0" fontId="2" fillId="0" borderId="64" xfId="1" applyFont="1" applyBorder="1" applyAlignment="1">
      <alignment vertical="center"/>
    </xf>
    <xf numFmtId="0" fontId="82" fillId="0" borderId="64" xfId="1" applyBorder="1" applyAlignment="1">
      <alignment vertical="center"/>
    </xf>
    <xf numFmtId="0" fontId="53" fillId="0" borderId="0" xfId="1" applyFont="1" applyAlignment="1">
      <alignment vertical="center"/>
    </xf>
    <xf numFmtId="0" fontId="82" fillId="0" borderId="0" xfId="1" applyAlignment="1">
      <alignment vertical="center"/>
    </xf>
    <xf numFmtId="0" fontId="53" fillId="0" borderId="40" xfId="1" applyFont="1" applyBorder="1" applyAlignment="1">
      <alignment vertical="center"/>
    </xf>
    <xf numFmtId="0" fontId="54" fillId="0" borderId="0" xfId="1" applyFont="1" applyAlignment="1">
      <alignment vertical="center"/>
    </xf>
    <xf numFmtId="0" fontId="14" fillId="0" borderId="0" xfId="1" applyFont="1" applyAlignment="1">
      <alignment vertical="center"/>
    </xf>
    <xf numFmtId="0" fontId="101" fillId="0" borderId="13" xfId="4" applyFont="1" applyBorder="1" applyAlignment="1">
      <alignment horizontal="center" vertical="center"/>
    </xf>
    <xf numFmtId="0" fontId="101" fillId="0" borderId="1" xfId="4" applyFont="1" applyBorder="1" applyAlignment="1">
      <alignment horizontal="center" vertical="center"/>
    </xf>
    <xf numFmtId="0" fontId="101" fillId="0" borderId="17" xfId="4" applyFont="1" applyBorder="1" applyAlignment="1">
      <alignment horizontal="center" vertical="center"/>
    </xf>
    <xf numFmtId="0" fontId="84" fillId="0" borderId="1" xfId="0" applyFont="1" applyBorder="1" applyAlignment="1">
      <alignment horizontal="center" vertical="center" wrapText="1"/>
    </xf>
    <xf numFmtId="0" fontId="83" fillId="0" borderId="1" xfId="0" applyFont="1" applyBorder="1" applyAlignment="1">
      <alignment horizontal="center" vertical="center"/>
    </xf>
    <xf numFmtId="0" fontId="84" fillId="0" borderId="2" xfId="0" applyFont="1" applyBorder="1" applyAlignment="1">
      <alignment horizontal="center" vertical="center" wrapText="1"/>
    </xf>
    <xf numFmtId="0" fontId="84" fillId="0" borderId="3" xfId="0" applyFont="1" applyBorder="1" applyAlignment="1">
      <alignment horizontal="center" vertical="center" wrapText="1"/>
    </xf>
    <xf numFmtId="0" fontId="83" fillId="0" borderId="1" xfId="0" applyFont="1" applyBorder="1" applyAlignment="1">
      <alignment horizontal="center"/>
    </xf>
  </cellXfs>
  <cellStyles count="5">
    <cellStyle name="Normal" xfId="0" builtinId="0"/>
    <cellStyle name="Normal 2" xfId="1" xr:uid="{A4DC7B80-AC62-4AD3-82D0-89E1EB4F29E3}"/>
    <cellStyle name="Normal 3" xfId="2" xr:uid="{EE93719D-FB2C-44AA-8366-43E21B58A35F}"/>
    <cellStyle name="Normal 4" xfId="3" xr:uid="{0E65FF69-FD35-4349-B01D-AA884A72EC75}"/>
    <cellStyle name="Normal 5" xfId="4" xr:uid="{9031BD34-97D6-4F82-BD87-1CAA5B08A4A8}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400" b="0" i="0" baseline="0">
                <a:effectLst/>
              </a:rPr>
              <a:t>Straight Line Graph of Calibrators for Anti-Spike SARS-CoV-2 ELISA </a:t>
            </a:r>
            <a:endParaRPr lang="en-SG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CPVTFC3SG0002!$D$50:$D$56</c:f>
              <c:numCache>
                <c:formatCode>0.0000</c:formatCode>
                <c:ptCount val="7"/>
                <c:pt idx="0">
                  <c:v>2.4826999999999999</c:v>
                </c:pt>
                <c:pt idx="1">
                  <c:v>1.9940500000000001</c:v>
                </c:pt>
                <c:pt idx="2">
                  <c:v>1.41825</c:v>
                </c:pt>
                <c:pt idx="3">
                  <c:v>1.1129</c:v>
                </c:pt>
                <c:pt idx="4">
                  <c:v>0.54820000000000002</c:v>
                </c:pt>
                <c:pt idx="5">
                  <c:v>0.27565000000000001</c:v>
                </c:pt>
                <c:pt idx="6">
                  <c:v>0.18540000000000001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44-4B67-B8C9-DD1B70A9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966575"/>
        <c:axId val="689968239"/>
      </c:scatterChart>
      <c:valAx>
        <c:axId val="689966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Antibodies ng/mL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68239"/>
        <c:crosses val="autoZero"/>
        <c:crossBetween val="midCat"/>
      </c:valAx>
      <c:valAx>
        <c:axId val="68996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Abs 450nm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66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400" b="0" i="0" baseline="0">
                <a:effectLst/>
              </a:rPr>
              <a:t>Logarithmic Graph of Calibrators for Anti-Spike SARS-CoV-2 ELISA</a:t>
            </a:r>
            <a:endParaRPr lang="en-SG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CPVTFC3SG0002!$D$50:$D$56</c:f>
              <c:numCache>
                <c:formatCode>0.0000</c:formatCode>
                <c:ptCount val="7"/>
                <c:pt idx="0">
                  <c:v>2.4826999999999999</c:v>
                </c:pt>
                <c:pt idx="1">
                  <c:v>1.9940500000000001</c:v>
                </c:pt>
                <c:pt idx="2">
                  <c:v>1.41825</c:v>
                </c:pt>
                <c:pt idx="3">
                  <c:v>1.1129</c:v>
                </c:pt>
                <c:pt idx="4">
                  <c:v>0.54820000000000002</c:v>
                </c:pt>
                <c:pt idx="5">
                  <c:v>0.27565000000000001</c:v>
                </c:pt>
                <c:pt idx="6">
                  <c:v>0.18540000000000001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74-4B1E-993A-00CE431C9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966575"/>
        <c:axId val="689968239"/>
      </c:scatterChart>
      <c:valAx>
        <c:axId val="68996657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Antibodies ng/mL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68239"/>
        <c:crosses val="autoZero"/>
        <c:crossBetween val="midCat"/>
      </c:valAx>
      <c:valAx>
        <c:axId val="68996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Abs 450nm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66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CPVTFC3SG0004!$D$50:$D$56</c:f>
              <c:numCache>
                <c:formatCode>0.0000</c:formatCode>
                <c:ptCount val="7"/>
                <c:pt idx="0">
                  <c:v>2.6497999999999999</c:v>
                </c:pt>
                <c:pt idx="1">
                  <c:v>2.3047500000000003</c:v>
                </c:pt>
                <c:pt idx="2">
                  <c:v>1.6836500000000001</c:v>
                </c:pt>
                <c:pt idx="3">
                  <c:v>1.3977499999999998</c:v>
                </c:pt>
                <c:pt idx="4">
                  <c:v>0.59009999999999996</c:v>
                </c:pt>
                <c:pt idx="5">
                  <c:v>0.29644999999999999</c:v>
                </c:pt>
                <c:pt idx="6">
                  <c:v>0.19980000000000001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06-40AC-A461-3466CC022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518975"/>
        <c:axId val="1541511487"/>
      </c:scatterChart>
      <c:valAx>
        <c:axId val="154151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511487"/>
        <c:crosses val="autoZero"/>
        <c:crossBetween val="midCat"/>
      </c:valAx>
      <c:valAx>
        <c:axId val="154151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51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CPVTFC3SG0004!$D$50:$D$56</c:f>
              <c:numCache>
                <c:formatCode>0.0000</c:formatCode>
                <c:ptCount val="7"/>
                <c:pt idx="0">
                  <c:v>2.6497999999999999</c:v>
                </c:pt>
                <c:pt idx="1">
                  <c:v>2.3047500000000003</c:v>
                </c:pt>
                <c:pt idx="2">
                  <c:v>1.6836500000000001</c:v>
                </c:pt>
                <c:pt idx="3">
                  <c:v>1.3977499999999998</c:v>
                </c:pt>
                <c:pt idx="4">
                  <c:v>0.59009999999999996</c:v>
                </c:pt>
                <c:pt idx="5">
                  <c:v>0.29644999999999999</c:v>
                </c:pt>
                <c:pt idx="6">
                  <c:v>0.19980000000000001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9A-457F-9319-A3C8310FD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518975"/>
        <c:axId val="1541511487"/>
      </c:scatterChart>
      <c:valAx>
        <c:axId val="154151897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511487"/>
        <c:crosses val="autoZero"/>
        <c:crossBetween val="midCat"/>
      </c:valAx>
      <c:valAx>
        <c:axId val="154151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51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CPVTFC3SG0005!$D$50:$D$56</c:f>
              <c:numCache>
                <c:formatCode>0.0000</c:formatCode>
                <c:ptCount val="7"/>
                <c:pt idx="0">
                  <c:v>2.8214999999999999</c:v>
                </c:pt>
                <c:pt idx="1">
                  <c:v>2.5038</c:v>
                </c:pt>
                <c:pt idx="2">
                  <c:v>2.0486499999999999</c:v>
                </c:pt>
                <c:pt idx="3">
                  <c:v>1.7079499999999999</c:v>
                </c:pt>
                <c:pt idx="4">
                  <c:v>0.92449999999999999</c:v>
                </c:pt>
                <c:pt idx="5">
                  <c:v>0.46794999999999998</c:v>
                </c:pt>
                <c:pt idx="6">
                  <c:v>0.24495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86-4B60-91B2-0BAAF7D7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535535"/>
        <c:axId val="1712545935"/>
      </c:scatterChart>
      <c:valAx>
        <c:axId val="171253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45935"/>
        <c:crosses val="autoZero"/>
        <c:crossBetween val="midCat"/>
      </c:valAx>
      <c:valAx>
        <c:axId val="171254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3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CPVTFC3SG0005!$D$50:$D$56</c:f>
              <c:numCache>
                <c:formatCode>0.0000</c:formatCode>
                <c:ptCount val="7"/>
                <c:pt idx="0">
                  <c:v>2.8214999999999999</c:v>
                </c:pt>
                <c:pt idx="1">
                  <c:v>2.5038</c:v>
                </c:pt>
                <c:pt idx="2">
                  <c:v>2.0486499999999999</c:v>
                </c:pt>
                <c:pt idx="3">
                  <c:v>1.7079499999999999</c:v>
                </c:pt>
                <c:pt idx="4">
                  <c:v>0.92449999999999999</c:v>
                </c:pt>
                <c:pt idx="5">
                  <c:v>0.46794999999999998</c:v>
                </c:pt>
                <c:pt idx="6">
                  <c:v>0.24495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F2-4589-AB64-6A293FBE3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535535"/>
        <c:axId val="1712545935"/>
      </c:scatterChart>
      <c:valAx>
        <c:axId val="17125355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45935"/>
        <c:crosses val="autoZero"/>
        <c:crossBetween val="midCat"/>
      </c:valAx>
      <c:valAx>
        <c:axId val="171254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3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CPVTFC3SG0006!$C$51:$C$57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CPVTFC3SG0006!$D$51:$D$57</c:f>
              <c:numCache>
                <c:formatCode>0.0000</c:formatCode>
                <c:ptCount val="7"/>
                <c:pt idx="0">
                  <c:v>2.5258500000000002</c:v>
                </c:pt>
                <c:pt idx="1">
                  <c:v>2.32605</c:v>
                </c:pt>
                <c:pt idx="2">
                  <c:v>1.7085999999999999</c:v>
                </c:pt>
                <c:pt idx="3">
                  <c:v>1.46435</c:v>
                </c:pt>
                <c:pt idx="4">
                  <c:v>0.65615000000000001</c:v>
                </c:pt>
                <c:pt idx="5">
                  <c:v>0.33335000000000004</c:v>
                </c:pt>
                <c:pt idx="6">
                  <c:v>0.15509999999999999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13-4DDE-BDD9-2BCE741D8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784095"/>
        <c:axId val="1879782431"/>
      </c:scatterChart>
      <c:valAx>
        <c:axId val="1879784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82431"/>
        <c:crosses val="autoZero"/>
        <c:crossBetween val="midCat"/>
      </c:valAx>
      <c:valAx>
        <c:axId val="187978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84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CPVTFC3SG0006!$C$51:$C$57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CPVTFC3SG0006!$D$51:$D$57</c:f>
              <c:numCache>
                <c:formatCode>0.0000</c:formatCode>
                <c:ptCount val="7"/>
                <c:pt idx="0">
                  <c:v>2.5258500000000002</c:v>
                </c:pt>
                <c:pt idx="1">
                  <c:v>2.32605</c:v>
                </c:pt>
                <c:pt idx="2">
                  <c:v>1.7085999999999999</c:v>
                </c:pt>
                <c:pt idx="3">
                  <c:v>1.46435</c:v>
                </c:pt>
                <c:pt idx="4">
                  <c:v>0.65615000000000001</c:v>
                </c:pt>
                <c:pt idx="5">
                  <c:v>0.33335000000000004</c:v>
                </c:pt>
                <c:pt idx="6">
                  <c:v>0.15509999999999999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CE-4FFD-9CF2-1A7D38736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784095"/>
        <c:axId val="1879782431"/>
      </c:scatterChart>
      <c:valAx>
        <c:axId val="187978409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82431"/>
        <c:crosses val="autoZero"/>
        <c:crossBetween val="midCat"/>
      </c:valAx>
      <c:valAx>
        <c:axId val="187978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84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CPVTFC3SG0007!$D$50:$D$56</c:f>
              <c:numCache>
                <c:formatCode>0.0000</c:formatCode>
                <c:ptCount val="7"/>
                <c:pt idx="0">
                  <c:v>2.7795000000000001</c:v>
                </c:pt>
                <c:pt idx="1">
                  <c:v>2.4830000000000001</c:v>
                </c:pt>
                <c:pt idx="2">
                  <c:v>1.9488000000000001</c:v>
                </c:pt>
                <c:pt idx="3">
                  <c:v>1.6001000000000001</c:v>
                </c:pt>
                <c:pt idx="4">
                  <c:v>0.66169999999999995</c:v>
                </c:pt>
                <c:pt idx="5">
                  <c:v>0.31109999999999999</c:v>
                </c:pt>
                <c:pt idx="6">
                  <c:v>0.17100000000000001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60-480D-AB13-ACE8CE8C1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56975"/>
        <c:axId val="195857391"/>
      </c:scatterChart>
      <c:valAx>
        <c:axId val="195856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7391"/>
        <c:crosses val="autoZero"/>
        <c:crossBetween val="midCat"/>
      </c:valAx>
      <c:valAx>
        <c:axId val="19585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6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CPVTFC3SG0007!$D$50:$D$56</c:f>
              <c:numCache>
                <c:formatCode>0.0000</c:formatCode>
                <c:ptCount val="7"/>
                <c:pt idx="0">
                  <c:v>2.7795000000000001</c:v>
                </c:pt>
                <c:pt idx="1">
                  <c:v>2.4830000000000001</c:v>
                </c:pt>
                <c:pt idx="2">
                  <c:v>1.9488000000000001</c:v>
                </c:pt>
                <c:pt idx="3">
                  <c:v>1.6001000000000001</c:v>
                </c:pt>
                <c:pt idx="4">
                  <c:v>0.66169999999999995</c:v>
                </c:pt>
                <c:pt idx="5">
                  <c:v>0.31109999999999999</c:v>
                </c:pt>
                <c:pt idx="6">
                  <c:v>0.17100000000000001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DB-4703-B6C9-79361E660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56975"/>
        <c:axId val="195857391"/>
      </c:scatterChart>
      <c:valAx>
        <c:axId val="19585697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7391"/>
        <c:crosses val="autoZero"/>
        <c:crossBetween val="midCat"/>
      </c:valAx>
      <c:valAx>
        <c:axId val="19585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6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CPVTFC3SG0008!$D$50:$D$56</c:f>
              <c:numCache>
                <c:formatCode>0.0000</c:formatCode>
                <c:ptCount val="7"/>
                <c:pt idx="0">
                  <c:v>2.5564</c:v>
                </c:pt>
                <c:pt idx="1">
                  <c:v>2.3088500000000001</c:v>
                </c:pt>
                <c:pt idx="2">
                  <c:v>1.6842000000000001</c:v>
                </c:pt>
                <c:pt idx="3">
                  <c:v>1.2583</c:v>
                </c:pt>
                <c:pt idx="4">
                  <c:v>0.62705</c:v>
                </c:pt>
                <c:pt idx="5">
                  <c:v>0.30185000000000001</c:v>
                </c:pt>
                <c:pt idx="6">
                  <c:v>0.16444999999999999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9-44A9-83E0-6C639D839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64847"/>
        <c:axId val="191880655"/>
      </c:scatterChart>
      <c:valAx>
        <c:axId val="19186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0655"/>
        <c:crosses val="autoZero"/>
        <c:crossBetween val="midCat"/>
      </c:valAx>
      <c:valAx>
        <c:axId val="19188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64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CPVTFC3SG0008!$D$50:$D$56</c:f>
              <c:numCache>
                <c:formatCode>0.0000</c:formatCode>
                <c:ptCount val="7"/>
                <c:pt idx="0">
                  <c:v>2.5564</c:v>
                </c:pt>
                <c:pt idx="1">
                  <c:v>2.3088500000000001</c:v>
                </c:pt>
                <c:pt idx="2">
                  <c:v>1.6842000000000001</c:v>
                </c:pt>
                <c:pt idx="3">
                  <c:v>1.2583</c:v>
                </c:pt>
                <c:pt idx="4">
                  <c:v>0.62705</c:v>
                </c:pt>
                <c:pt idx="5">
                  <c:v>0.30185000000000001</c:v>
                </c:pt>
                <c:pt idx="6">
                  <c:v>0.16444999999999999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71-4D98-B128-4D3907263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64847"/>
        <c:axId val="191880655"/>
      </c:scatterChart>
      <c:valAx>
        <c:axId val="19186484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0655"/>
        <c:crosses val="autoZero"/>
        <c:crossBetween val="midCat"/>
      </c:valAx>
      <c:valAx>
        <c:axId val="19188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64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CPVTFC3SG0009!$D$50:$D$56</c:f>
              <c:numCache>
                <c:formatCode>0.0000</c:formatCode>
                <c:ptCount val="7"/>
                <c:pt idx="0">
                  <c:v>2.5790999999999999</c:v>
                </c:pt>
                <c:pt idx="1">
                  <c:v>2.1486999999999998</c:v>
                </c:pt>
                <c:pt idx="2">
                  <c:v>1.4921000000000002</c:v>
                </c:pt>
                <c:pt idx="3">
                  <c:v>1.29555</c:v>
                </c:pt>
                <c:pt idx="4">
                  <c:v>0.65565000000000007</c:v>
                </c:pt>
                <c:pt idx="5">
                  <c:v>0.33594999999999997</c:v>
                </c:pt>
                <c:pt idx="6">
                  <c:v>0.17909999999999998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C3-42D0-BDDC-97CE3FF98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33775"/>
        <c:axId val="1939226287"/>
      </c:scatterChart>
      <c:valAx>
        <c:axId val="1939233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226287"/>
        <c:crosses val="autoZero"/>
        <c:crossBetween val="midCat"/>
      </c:valAx>
      <c:valAx>
        <c:axId val="193922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233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CPVTFC3SG0009!$C$50:$C$56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CPVTFC3SG0009!$D$50:$D$56</c:f>
              <c:numCache>
                <c:formatCode>0.0000</c:formatCode>
                <c:ptCount val="7"/>
                <c:pt idx="0">
                  <c:v>2.5790999999999999</c:v>
                </c:pt>
                <c:pt idx="1">
                  <c:v>2.1486999999999998</c:v>
                </c:pt>
                <c:pt idx="2">
                  <c:v>1.4921000000000002</c:v>
                </c:pt>
                <c:pt idx="3">
                  <c:v>1.29555</c:v>
                </c:pt>
                <c:pt idx="4">
                  <c:v>0.65565000000000007</c:v>
                </c:pt>
                <c:pt idx="5">
                  <c:v>0.33594999999999997</c:v>
                </c:pt>
                <c:pt idx="6">
                  <c:v>0.17909999999999998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11-4D4E-B46A-FD53F2E9E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33775"/>
        <c:axId val="1939226287"/>
      </c:scatterChart>
      <c:valAx>
        <c:axId val="193923377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226287"/>
        <c:crosses val="autoZero"/>
        <c:crossBetween val="midCat"/>
      </c:valAx>
      <c:valAx>
        <c:axId val="193922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233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CPVTFC3SG0010!$D$50:$D$56</c:f>
              <c:numCache>
                <c:formatCode>0.0000</c:formatCode>
                <c:ptCount val="7"/>
                <c:pt idx="0">
                  <c:v>2.7631999999999999</c:v>
                </c:pt>
                <c:pt idx="1">
                  <c:v>2.5337000000000001</c:v>
                </c:pt>
                <c:pt idx="2">
                  <c:v>2.05105</c:v>
                </c:pt>
                <c:pt idx="3">
                  <c:v>1.8989499999999999</c:v>
                </c:pt>
                <c:pt idx="4">
                  <c:v>1.1144000000000001</c:v>
                </c:pt>
                <c:pt idx="5">
                  <c:v>0.51</c:v>
                </c:pt>
                <c:pt idx="6">
                  <c:v>0.29959999999999998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2-4F4E-A68B-73363FC1C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330895"/>
        <c:axId val="1196334223"/>
      </c:scatterChart>
      <c:valAx>
        <c:axId val="1196330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334223"/>
        <c:crosses val="autoZero"/>
        <c:crossBetween val="midCat"/>
      </c:valAx>
      <c:valAx>
        <c:axId val="119633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330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CPVTFC3SG0010!$D$50:$D$56</c:f>
              <c:numCache>
                <c:formatCode>0.0000</c:formatCode>
                <c:ptCount val="7"/>
                <c:pt idx="0">
                  <c:v>2.7631999999999999</c:v>
                </c:pt>
                <c:pt idx="1">
                  <c:v>2.5337000000000001</c:v>
                </c:pt>
                <c:pt idx="2">
                  <c:v>2.05105</c:v>
                </c:pt>
                <c:pt idx="3">
                  <c:v>1.8989499999999999</c:v>
                </c:pt>
                <c:pt idx="4">
                  <c:v>1.1144000000000001</c:v>
                </c:pt>
                <c:pt idx="5">
                  <c:v>0.51</c:v>
                </c:pt>
                <c:pt idx="6">
                  <c:v>0.29959999999999998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CF-480A-85D6-4A57F42F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330895"/>
        <c:axId val="1196334223"/>
      </c:scatterChart>
      <c:valAx>
        <c:axId val="119633089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334223"/>
        <c:crosses val="autoZero"/>
        <c:crossBetween val="midCat"/>
      </c:valAx>
      <c:valAx>
        <c:axId val="119633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330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CPVTFC3SG0011!$D$50:$D$56</c:f>
              <c:numCache>
                <c:formatCode>0.0000</c:formatCode>
                <c:ptCount val="7"/>
                <c:pt idx="0">
                  <c:v>2.6255999999999999</c:v>
                </c:pt>
                <c:pt idx="1">
                  <c:v>2.4108000000000001</c:v>
                </c:pt>
                <c:pt idx="2">
                  <c:v>1.6768000000000001</c:v>
                </c:pt>
                <c:pt idx="3">
                  <c:v>1.5560499999999999</c:v>
                </c:pt>
                <c:pt idx="4">
                  <c:v>0.72039999999999993</c:v>
                </c:pt>
                <c:pt idx="5">
                  <c:v>0.35835</c:v>
                </c:pt>
                <c:pt idx="6">
                  <c:v>0.19159999999999999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E3-47CC-AAC5-956B5471D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203983"/>
        <c:axId val="1045191919"/>
      </c:scatterChart>
      <c:valAx>
        <c:axId val="1045203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191919"/>
        <c:crosses val="autoZero"/>
        <c:crossBetween val="midCat"/>
      </c:valAx>
      <c:valAx>
        <c:axId val="104519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0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CPVTFC3SG0011!$C$50:$C$56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CPVTFC3SG0011!$D$50:$D$56</c:f>
              <c:numCache>
                <c:formatCode>0.0000</c:formatCode>
                <c:ptCount val="7"/>
                <c:pt idx="0">
                  <c:v>2.6255999999999999</c:v>
                </c:pt>
                <c:pt idx="1">
                  <c:v>2.4108000000000001</c:v>
                </c:pt>
                <c:pt idx="2">
                  <c:v>1.6768000000000001</c:v>
                </c:pt>
                <c:pt idx="3">
                  <c:v>1.5560499999999999</c:v>
                </c:pt>
                <c:pt idx="4">
                  <c:v>0.72039999999999993</c:v>
                </c:pt>
                <c:pt idx="5">
                  <c:v>0.35835</c:v>
                </c:pt>
                <c:pt idx="6">
                  <c:v>0.19159999999999999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5A-4F41-8213-2B2A0A9DC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203983"/>
        <c:axId val="1045191919"/>
      </c:scatterChart>
      <c:valAx>
        <c:axId val="104520398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191919"/>
        <c:crosses val="autoZero"/>
        <c:crossBetween val="midCat"/>
      </c:valAx>
      <c:valAx>
        <c:axId val="104519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03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CPVTFC3SG0012!$D$50:$D$56</c:f>
              <c:numCache>
                <c:formatCode>0.0000</c:formatCode>
                <c:ptCount val="7"/>
                <c:pt idx="0">
                  <c:v>2.6680999999999999</c:v>
                </c:pt>
                <c:pt idx="1">
                  <c:v>2.3337500000000002</c:v>
                </c:pt>
                <c:pt idx="2">
                  <c:v>1.49095</c:v>
                </c:pt>
                <c:pt idx="3">
                  <c:v>1.3041499999999999</c:v>
                </c:pt>
                <c:pt idx="4">
                  <c:v>0.69874999999999998</c:v>
                </c:pt>
                <c:pt idx="5">
                  <c:v>0.32835000000000003</c:v>
                </c:pt>
                <c:pt idx="6">
                  <c:v>0.1729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A-4BFA-A117-F2724E225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769600"/>
        <c:axId val="296766688"/>
      </c:scatterChart>
      <c:valAx>
        <c:axId val="2967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66688"/>
        <c:crosses val="autoZero"/>
        <c:crossBetween val="midCat"/>
      </c:valAx>
      <c:valAx>
        <c:axId val="2967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CPVTFC3SG0012!$D$50:$D$56</c:f>
              <c:numCache>
                <c:formatCode>0.0000</c:formatCode>
                <c:ptCount val="7"/>
                <c:pt idx="0">
                  <c:v>2.6680999999999999</c:v>
                </c:pt>
                <c:pt idx="1">
                  <c:v>2.3337500000000002</c:v>
                </c:pt>
                <c:pt idx="2">
                  <c:v>1.49095</c:v>
                </c:pt>
                <c:pt idx="3">
                  <c:v>1.3041499999999999</c:v>
                </c:pt>
                <c:pt idx="4">
                  <c:v>0.69874999999999998</c:v>
                </c:pt>
                <c:pt idx="5">
                  <c:v>0.32835000000000003</c:v>
                </c:pt>
                <c:pt idx="6">
                  <c:v>0.1729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35-4EFC-97E9-3E8A1151F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769600"/>
        <c:axId val="296766688"/>
      </c:scatterChart>
      <c:valAx>
        <c:axId val="29676960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66688"/>
        <c:crosses val="autoZero"/>
        <c:crossBetween val="midCat"/>
      </c:valAx>
      <c:valAx>
        <c:axId val="2967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CPVTFC3SG0013!$D$50:$D$56</c:f>
              <c:numCache>
                <c:formatCode>0.0000</c:formatCode>
                <c:ptCount val="7"/>
                <c:pt idx="0">
                  <c:v>2.5303500000000003</c:v>
                </c:pt>
                <c:pt idx="1">
                  <c:v>2.2517500000000004</c:v>
                </c:pt>
                <c:pt idx="2">
                  <c:v>1.5709</c:v>
                </c:pt>
                <c:pt idx="3">
                  <c:v>1.32975</c:v>
                </c:pt>
                <c:pt idx="4">
                  <c:v>0.62870000000000004</c:v>
                </c:pt>
                <c:pt idx="5">
                  <c:v>0.29964999999999997</c:v>
                </c:pt>
                <c:pt idx="6">
                  <c:v>0.17830000000000001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46-4830-828B-85F15B53E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839696"/>
        <c:axId val="311843024"/>
      </c:scatterChart>
      <c:valAx>
        <c:axId val="31183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43024"/>
        <c:crosses val="autoZero"/>
        <c:crossBetween val="midCat"/>
      </c:valAx>
      <c:valAx>
        <c:axId val="3118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3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CPVTFC3SG0013!$D$50:$D$56</c:f>
              <c:numCache>
                <c:formatCode>0.0000</c:formatCode>
                <c:ptCount val="7"/>
                <c:pt idx="0">
                  <c:v>2.5303500000000003</c:v>
                </c:pt>
                <c:pt idx="1">
                  <c:v>2.2517500000000004</c:v>
                </c:pt>
                <c:pt idx="2">
                  <c:v>1.5709</c:v>
                </c:pt>
                <c:pt idx="3">
                  <c:v>1.32975</c:v>
                </c:pt>
                <c:pt idx="4">
                  <c:v>0.62870000000000004</c:v>
                </c:pt>
                <c:pt idx="5">
                  <c:v>0.29964999999999997</c:v>
                </c:pt>
                <c:pt idx="6">
                  <c:v>0.17830000000000001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A9-4B40-9E02-61F2095AD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839696"/>
        <c:axId val="311843024"/>
      </c:scatterChart>
      <c:valAx>
        <c:axId val="31183969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43024"/>
        <c:crosses val="autoZero"/>
        <c:crossBetween val="midCat"/>
      </c:valAx>
      <c:valAx>
        <c:axId val="3118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83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CPVTFC3SG0014!$D$50:$D$56</c:f>
              <c:numCache>
                <c:formatCode>0.0000</c:formatCode>
                <c:ptCount val="7"/>
                <c:pt idx="0">
                  <c:v>2.5775000000000001</c:v>
                </c:pt>
                <c:pt idx="1">
                  <c:v>2.2122999999999999</c:v>
                </c:pt>
                <c:pt idx="2">
                  <c:v>1.4171</c:v>
                </c:pt>
                <c:pt idx="3">
                  <c:v>1.2275</c:v>
                </c:pt>
                <c:pt idx="4">
                  <c:v>0.63705000000000001</c:v>
                </c:pt>
                <c:pt idx="5">
                  <c:v>0.30054999999999998</c:v>
                </c:pt>
                <c:pt idx="6">
                  <c:v>0.17055000000000001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1C-47A4-B141-0901D9C53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74096"/>
        <c:axId val="176261200"/>
      </c:scatterChart>
      <c:valAx>
        <c:axId val="17627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1200"/>
        <c:crosses val="autoZero"/>
        <c:crossBetween val="midCat"/>
      </c:valAx>
      <c:valAx>
        <c:axId val="1762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7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CPVTFC3SG0014!$D$50:$D$56</c:f>
              <c:numCache>
                <c:formatCode>0.0000</c:formatCode>
                <c:ptCount val="7"/>
                <c:pt idx="0">
                  <c:v>2.5775000000000001</c:v>
                </c:pt>
                <c:pt idx="1">
                  <c:v>2.2122999999999999</c:v>
                </c:pt>
                <c:pt idx="2">
                  <c:v>1.4171</c:v>
                </c:pt>
                <c:pt idx="3">
                  <c:v>1.2275</c:v>
                </c:pt>
                <c:pt idx="4">
                  <c:v>0.63705000000000001</c:v>
                </c:pt>
                <c:pt idx="5">
                  <c:v>0.30054999999999998</c:v>
                </c:pt>
                <c:pt idx="6">
                  <c:v>0.17055000000000001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FB-4354-B0F8-6971BA580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74096"/>
        <c:axId val="176261200"/>
      </c:scatterChart>
      <c:valAx>
        <c:axId val="17627409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1200"/>
        <c:crosses val="autoZero"/>
        <c:crossBetween val="midCat"/>
      </c:valAx>
      <c:valAx>
        <c:axId val="1762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7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CPVTFC3SG0015!$D$50:$D$56</c:f>
              <c:numCache>
                <c:formatCode>0.0000</c:formatCode>
                <c:ptCount val="7"/>
                <c:pt idx="0">
                  <c:v>2.5125000000000002</c:v>
                </c:pt>
                <c:pt idx="1">
                  <c:v>2.1344000000000003</c:v>
                </c:pt>
                <c:pt idx="2">
                  <c:v>1.5061</c:v>
                </c:pt>
                <c:pt idx="3">
                  <c:v>1.252</c:v>
                </c:pt>
                <c:pt idx="4">
                  <c:v>0.62529999999999997</c:v>
                </c:pt>
                <c:pt idx="5">
                  <c:v>0.28839999999999999</c:v>
                </c:pt>
                <c:pt idx="6">
                  <c:v>0.15554999999999999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91-4BA4-A8C6-B97E5646B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45296"/>
        <c:axId val="1981269840"/>
      </c:scatterChart>
      <c:valAx>
        <c:axId val="198124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69840"/>
        <c:crosses val="autoZero"/>
        <c:crossBetween val="midCat"/>
      </c:valAx>
      <c:valAx>
        <c:axId val="198126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4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CPVTFC3SG0015!$D$50:$D$56</c:f>
              <c:numCache>
                <c:formatCode>0.0000</c:formatCode>
                <c:ptCount val="7"/>
                <c:pt idx="0">
                  <c:v>2.5125000000000002</c:v>
                </c:pt>
                <c:pt idx="1">
                  <c:v>2.1344000000000003</c:v>
                </c:pt>
                <c:pt idx="2">
                  <c:v>1.5061</c:v>
                </c:pt>
                <c:pt idx="3">
                  <c:v>1.252</c:v>
                </c:pt>
                <c:pt idx="4">
                  <c:v>0.62529999999999997</c:v>
                </c:pt>
                <c:pt idx="5">
                  <c:v>0.28839999999999999</c:v>
                </c:pt>
                <c:pt idx="6">
                  <c:v>0.15554999999999999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C6-4E37-BB54-16940AA5A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45296"/>
        <c:axId val="1981269840"/>
      </c:scatterChart>
      <c:valAx>
        <c:axId val="198124529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69840"/>
        <c:crosses val="autoZero"/>
        <c:crossBetween val="midCat"/>
      </c:valAx>
      <c:valAx>
        <c:axId val="198126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24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CPVTFC3SG0016!$D$50:$D$56</c:f>
              <c:numCache>
                <c:formatCode>0.0000</c:formatCode>
                <c:ptCount val="7"/>
                <c:pt idx="0">
                  <c:v>2.6204499999999999</c:v>
                </c:pt>
                <c:pt idx="1">
                  <c:v>2.3266499999999999</c:v>
                </c:pt>
                <c:pt idx="2">
                  <c:v>1.6251</c:v>
                </c:pt>
                <c:pt idx="3">
                  <c:v>1.4097</c:v>
                </c:pt>
                <c:pt idx="4">
                  <c:v>0.73619999999999997</c:v>
                </c:pt>
                <c:pt idx="5">
                  <c:v>0.33329999999999999</c:v>
                </c:pt>
                <c:pt idx="6">
                  <c:v>0.185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04-493D-A8B5-8F382F9C7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137248"/>
        <c:axId val="1371382752"/>
      </c:scatterChart>
      <c:valAx>
        <c:axId val="138313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382752"/>
        <c:crosses val="autoZero"/>
        <c:crossBetween val="midCat"/>
      </c:valAx>
      <c:valAx>
        <c:axId val="13713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13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CPVTFC3SG0016!$D$50:$D$56</c:f>
              <c:numCache>
                <c:formatCode>0.0000</c:formatCode>
                <c:ptCount val="7"/>
                <c:pt idx="0">
                  <c:v>2.6204499999999999</c:v>
                </c:pt>
                <c:pt idx="1">
                  <c:v>2.3266499999999999</c:v>
                </c:pt>
                <c:pt idx="2">
                  <c:v>1.6251</c:v>
                </c:pt>
                <c:pt idx="3">
                  <c:v>1.4097</c:v>
                </c:pt>
                <c:pt idx="4">
                  <c:v>0.73619999999999997</c:v>
                </c:pt>
                <c:pt idx="5">
                  <c:v>0.33329999999999999</c:v>
                </c:pt>
                <c:pt idx="6">
                  <c:v>0.185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A5-4B64-8D1F-E900C3EE6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137248"/>
        <c:axId val="1371382752"/>
      </c:scatterChart>
      <c:valAx>
        <c:axId val="138313724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382752"/>
        <c:crosses val="autoZero"/>
        <c:crossBetween val="midCat"/>
      </c:valAx>
      <c:valAx>
        <c:axId val="13713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13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CPVTFC3SG0017!$D$50:$D$56</c:f>
              <c:numCache>
                <c:formatCode>0.0000</c:formatCode>
                <c:ptCount val="7"/>
                <c:pt idx="0">
                  <c:v>2.5769000000000002</c:v>
                </c:pt>
                <c:pt idx="1">
                  <c:v>2.0132500000000002</c:v>
                </c:pt>
                <c:pt idx="2">
                  <c:v>1.41045</c:v>
                </c:pt>
                <c:pt idx="3">
                  <c:v>1.23125</c:v>
                </c:pt>
                <c:pt idx="4">
                  <c:v>0.68209999999999993</c:v>
                </c:pt>
                <c:pt idx="5">
                  <c:v>0.2868</c:v>
                </c:pt>
                <c:pt idx="6">
                  <c:v>0.17020000000000002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C-445F-9DD1-51BF32F7B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733936"/>
        <c:axId val="1556732272"/>
      </c:scatterChart>
      <c:valAx>
        <c:axId val="1556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32272"/>
        <c:crosses val="autoZero"/>
        <c:crossBetween val="midCat"/>
      </c:valAx>
      <c:valAx>
        <c:axId val="15567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CPVTFC3SG0017!$D$50:$D$56</c:f>
              <c:numCache>
                <c:formatCode>0.0000</c:formatCode>
                <c:ptCount val="7"/>
                <c:pt idx="0">
                  <c:v>2.5769000000000002</c:v>
                </c:pt>
                <c:pt idx="1">
                  <c:v>2.0132500000000002</c:v>
                </c:pt>
                <c:pt idx="2">
                  <c:v>1.41045</c:v>
                </c:pt>
                <c:pt idx="3">
                  <c:v>1.23125</c:v>
                </c:pt>
                <c:pt idx="4">
                  <c:v>0.68209999999999993</c:v>
                </c:pt>
                <c:pt idx="5">
                  <c:v>0.2868</c:v>
                </c:pt>
                <c:pt idx="6">
                  <c:v>0.17020000000000002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6E-4DCE-8B3D-CB88D4EB6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733936"/>
        <c:axId val="1556732272"/>
      </c:scatterChart>
      <c:valAx>
        <c:axId val="15567339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32272"/>
        <c:crosses val="autoZero"/>
        <c:crossBetween val="midCat"/>
      </c:valAx>
      <c:valAx>
        <c:axId val="15567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CPVTFC3SG0018!$D$50:$D$56</c:f>
              <c:numCache>
                <c:formatCode>0.0000</c:formatCode>
                <c:ptCount val="7"/>
                <c:pt idx="0">
                  <c:v>2.5817999999999999</c:v>
                </c:pt>
                <c:pt idx="1">
                  <c:v>2.2644500000000001</c:v>
                </c:pt>
                <c:pt idx="2">
                  <c:v>1.5268999999999999</c:v>
                </c:pt>
                <c:pt idx="3">
                  <c:v>1.3256999999999999</c:v>
                </c:pt>
                <c:pt idx="4">
                  <c:v>0.65179999999999993</c:v>
                </c:pt>
                <c:pt idx="5">
                  <c:v>0.3246</c:v>
                </c:pt>
                <c:pt idx="6">
                  <c:v>0.21734999999999999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1-419E-BA34-AD755B423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284799"/>
        <c:axId val="447285215"/>
      </c:scatterChart>
      <c:valAx>
        <c:axId val="447284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85215"/>
        <c:crosses val="autoZero"/>
        <c:crossBetween val="midCat"/>
      </c:valAx>
      <c:valAx>
        <c:axId val="44728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84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CPVTFC3SG0018!$D$50:$D$56</c:f>
              <c:numCache>
                <c:formatCode>0.0000</c:formatCode>
                <c:ptCount val="7"/>
                <c:pt idx="0">
                  <c:v>2.5817999999999999</c:v>
                </c:pt>
                <c:pt idx="1">
                  <c:v>2.2644500000000001</c:v>
                </c:pt>
                <c:pt idx="2">
                  <c:v>1.5268999999999999</c:v>
                </c:pt>
                <c:pt idx="3">
                  <c:v>1.3256999999999999</c:v>
                </c:pt>
                <c:pt idx="4">
                  <c:v>0.65179999999999993</c:v>
                </c:pt>
                <c:pt idx="5">
                  <c:v>0.3246</c:v>
                </c:pt>
                <c:pt idx="6">
                  <c:v>0.21734999999999999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B1-49B7-8EB4-BCA26999B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284799"/>
        <c:axId val="447285215"/>
      </c:scatterChart>
      <c:valAx>
        <c:axId val="44728479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85215"/>
        <c:crosses val="autoZero"/>
        <c:crossBetween val="midCat"/>
      </c:valAx>
      <c:valAx>
        <c:axId val="44728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284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CPVTFC3SG0019!$D$50:$D$56</c:f>
              <c:numCache>
                <c:formatCode>0.0000</c:formatCode>
                <c:ptCount val="7"/>
                <c:pt idx="0">
                  <c:v>2.5086500000000003</c:v>
                </c:pt>
                <c:pt idx="1">
                  <c:v>2.2374000000000001</c:v>
                </c:pt>
                <c:pt idx="2">
                  <c:v>1.4882499999999999</c:v>
                </c:pt>
                <c:pt idx="3">
                  <c:v>1.3185</c:v>
                </c:pt>
                <c:pt idx="4">
                  <c:v>0.67830000000000001</c:v>
                </c:pt>
                <c:pt idx="5">
                  <c:v>0.23735000000000001</c:v>
                </c:pt>
                <c:pt idx="6">
                  <c:v>0.16605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DA-4D91-BCB5-2A0969F9A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10895"/>
        <c:axId val="633336015"/>
      </c:scatterChart>
      <c:valAx>
        <c:axId val="180910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36015"/>
        <c:crosses val="autoZero"/>
        <c:crossBetween val="midCat"/>
      </c:valAx>
      <c:valAx>
        <c:axId val="63333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10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CPVTFC3SG0019!$C$50:$C$56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CPVTFC3SG0019!$D$50:$D$56</c:f>
              <c:numCache>
                <c:formatCode>0.0000</c:formatCode>
                <c:ptCount val="7"/>
                <c:pt idx="0">
                  <c:v>2.5086500000000003</c:v>
                </c:pt>
                <c:pt idx="1">
                  <c:v>2.2374000000000001</c:v>
                </c:pt>
                <c:pt idx="2">
                  <c:v>1.4882499999999999</c:v>
                </c:pt>
                <c:pt idx="3">
                  <c:v>1.3185</c:v>
                </c:pt>
                <c:pt idx="4">
                  <c:v>0.67830000000000001</c:v>
                </c:pt>
                <c:pt idx="5">
                  <c:v>0.23735000000000001</c:v>
                </c:pt>
                <c:pt idx="6">
                  <c:v>0.16605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A-4F1C-B4F8-2387DA792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10895"/>
        <c:axId val="633336015"/>
      </c:scatterChart>
      <c:valAx>
        <c:axId val="18091089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336015"/>
        <c:crosses val="autoZero"/>
        <c:crossBetween val="midCat"/>
      </c:valAx>
      <c:valAx>
        <c:axId val="63333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10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CPVTFC3SG0020!$D$50:$D$56</c:f>
              <c:numCache>
                <c:formatCode>0.0000</c:formatCode>
                <c:ptCount val="7"/>
                <c:pt idx="0">
                  <c:v>2.45905</c:v>
                </c:pt>
                <c:pt idx="1">
                  <c:v>1.9230499999999999</c:v>
                </c:pt>
                <c:pt idx="2">
                  <c:v>1.51325</c:v>
                </c:pt>
                <c:pt idx="3">
                  <c:v>1.3579000000000001</c:v>
                </c:pt>
                <c:pt idx="4">
                  <c:v>0.6603</c:v>
                </c:pt>
                <c:pt idx="5">
                  <c:v>0.30485000000000001</c:v>
                </c:pt>
                <c:pt idx="6">
                  <c:v>0.17499999999999999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49-4C67-95B1-672907ECD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37295"/>
        <c:axId val="473436463"/>
      </c:scatterChart>
      <c:valAx>
        <c:axId val="473437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36463"/>
        <c:crosses val="autoZero"/>
        <c:crossBetween val="midCat"/>
      </c:valAx>
      <c:valAx>
        <c:axId val="4734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3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CPVTFC3SG0020!$D$50:$D$56</c:f>
              <c:numCache>
                <c:formatCode>0.0000</c:formatCode>
                <c:ptCount val="7"/>
                <c:pt idx="0">
                  <c:v>2.45905</c:v>
                </c:pt>
                <c:pt idx="1">
                  <c:v>1.9230499999999999</c:v>
                </c:pt>
                <c:pt idx="2">
                  <c:v>1.51325</c:v>
                </c:pt>
                <c:pt idx="3">
                  <c:v>1.3579000000000001</c:v>
                </c:pt>
                <c:pt idx="4">
                  <c:v>0.6603</c:v>
                </c:pt>
                <c:pt idx="5">
                  <c:v>0.30485000000000001</c:v>
                </c:pt>
                <c:pt idx="6">
                  <c:v>0.17499999999999999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9-4765-BFA6-50D9F4839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437295"/>
        <c:axId val="473436463"/>
      </c:scatterChart>
      <c:valAx>
        <c:axId val="47343729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36463"/>
        <c:crosses val="autoZero"/>
        <c:crossBetween val="midCat"/>
      </c:valAx>
      <c:valAx>
        <c:axId val="4734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3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CPVTFC3SG0021!$D$50:$D$56</c:f>
              <c:numCache>
                <c:formatCode>0.0000</c:formatCode>
                <c:ptCount val="7"/>
                <c:pt idx="0">
                  <c:v>2.6006499999999999</c:v>
                </c:pt>
                <c:pt idx="1">
                  <c:v>2.2999499999999999</c:v>
                </c:pt>
                <c:pt idx="2">
                  <c:v>1.7276500000000001</c:v>
                </c:pt>
                <c:pt idx="3">
                  <c:v>1.3325499999999999</c:v>
                </c:pt>
                <c:pt idx="4">
                  <c:v>0.66880000000000006</c:v>
                </c:pt>
                <c:pt idx="5">
                  <c:v>0.33119999999999999</c:v>
                </c:pt>
                <c:pt idx="6">
                  <c:v>0.17094999999999999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7B-4E1E-A507-EC147D578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96703"/>
        <c:axId val="1459697119"/>
      </c:scatterChart>
      <c:valAx>
        <c:axId val="145969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97119"/>
        <c:crosses val="autoZero"/>
        <c:crossBetween val="midCat"/>
      </c:valAx>
      <c:valAx>
        <c:axId val="145969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96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CPVTFC3SG0021!$D$50:$D$56</c:f>
              <c:numCache>
                <c:formatCode>0.0000</c:formatCode>
                <c:ptCount val="7"/>
                <c:pt idx="0">
                  <c:v>2.6006499999999999</c:v>
                </c:pt>
                <c:pt idx="1">
                  <c:v>2.2999499999999999</c:v>
                </c:pt>
                <c:pt idx="2">
                  <c:v>1.7276500000000001</c:v>
                </c:pt>
                <c:pt idx="3">
                  <c:v>1.3325499999999999</c:v>
                </c:pt>
                <c:pt idx="4">
                  <c:v>0.66880000000000006</c:v>
                </c:pt>
                <c:pt idx="5">
                  <c:v>0.33119999999999999</c:v>
                </c:pt>
                <c:pt idx="6">
                  <c:v>0.17094999999999999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71-41F6-84ED-5C131E01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696703"/>
        <c:axId val="1459697119"/>
      </c:scatterChart>
      <c:valAx>
        <c:axId val="145969670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97119"/>
        <c:crosses val="autoZero"/>
        <c:crossBetween val="midCat"/>
      </c:valAx>
      <c:valAx>
        <c:axId val="145969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96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CPVTFC3SG0022!$D$50:$D$56</c:f>
              <c:numCache>
                <c:formatCode>0.0000</c:formatCode>
                <c:ptCount val="7"/>
                <c:pt idx="0">
                  <c:v>2.3586999999999998</c:v>
                </c:pt>
                <c:pt idx="1">
                  <c:v>2.1313</c:v>
                </c:pt>
                <c:pt idx="2">
                  <c:v>1.5908</c:v>
                </c:pt>
                <c:pt idx="3">
                  <c:v>1.3117000000000001</c:v>
                </c:pt>
                <c:pt idx="4">
                  <c:v>0.58255000000000001</c:v>
                </c:pt>
                <c:pt idx="5">
                  <c:v>0.31120000000000003</c:v>
                </c:pt>
                <c:pt idx="6">
                  <c:v>0.12705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3B-497F-9608-BAA01C68B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221919"/>
        <c:axId val="1141201119"/>
      </c:scatterChart>
      <c:valAx>
        <c:axId val="1141221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201119"/>
        <c:crosses val="autoZero"/>
        <c:crossBetween val="midCat"/>
      </c:valAx>
      <c:valAx>
        <c:axId val="114120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221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CPVTFC3SG0022!$D$50:$D$56</c:f>
              <c:numCache>
                <c:formatCode>0.0000</c:formatCode>
                <c:ptCount val="7"/>
                <c:pt idx="0">
                  <c:v>2.3586999999999998</c:v>
                </c:pt>
                <c:pt idx="1">
                  <c:v>2.1313</c:v>
                </c:pt>
                <c:pt idx="2">
                  <c:v>1.5908</c:v>
                </c:pt>
                <c:pt idx="3">
                  <c:v>1.3117000000000001</c:v>
                </c:pt>
                <c:pt idx="4">
                  <c:v>0.58255000000000001</c:v>
                </c:pt>
                <c:pt idx="5">
                  <c:v>0.31120000000000003</c:v>
                </c:pt>
                <c:pt idx="6">
                  <c:v>0.12705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0A-4F3B-893C-FA693AF2B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221919"/>
        <c:axId val="1141201119"/>
      </c:scatterChart>
      <c:valAx>
        <c:axId val="11412219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201119"/>
        <c:crosses val="autoZero"/>
        <c:crossBetween val="midCat"/>
      </c:valAx>
      <c:valAx>
        <c:axId val="114120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221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CPVTFC3SG0023!$D$50:$D$56</c:f>
              <c:numCache>
                <c:formatCode>0.0000</c:formatCode>
                <c:ptCount val="7"/>
                <c:pt idx="0">
                  <c:v>2.47675</c:v>
                </c:pt>
                <c:pt idx="1">
                  <c:v>2.1269999999999998</c:v>
                </c:pt>
                <c:pt idx="2">
                  <c:v>1.5201500000000001</c:v>
                </c:pt>
                <c:pt idx="3">
                  <c:v>1.2681499999999999</c:v>
                </c:pt>
                <c:pt idx="4">
                  <c:v>0.59495000000000009</c:v>
                </c:pt>
                <c:pt idx="5">
                  <c:v>0.28489999999999999</c:v>
                </c:pt>
                <c:pt idx="6">
                  <c:v>0.16665000000000002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7-47F3-AFCE-44DF8250C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081439"/>
        <c:axId val="1100100991"/>
      </c:scatterChart>
      <c:valAx>
        <c:axId val="110008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00991"/>
        <c:crosses val="autoZero"/>
        <c:crossBetween val="midCat"/>
      </c:valAx>
      <c:valAx>
        <c:axId val="11001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1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CPVTFC3SG0023!$D$50:$D$56</c:f>
              <c:numCache>
                <c:formatCode>0.0000</c:formatCode>
                <c:ptCount val="7"/>
                <c:pt idx="0">
                  <c:v>2.47675</c:v>
                </c:pt>
                <c:pt idx="1">
                  <c:v>2.1269999999999998</c:v>
                </c:pt>
                <c:pt idx="2">
                  <c:v>1.5201500000000001</c:v>
                </c:pt>
                <c:pt idx="3">
                  <c:v>1.2681499999999999</c:v>
                </c:pt>
                <c:pt idx="4">
                  <c:v>0.59495000000000009</c:v>
                </c:pt>
                <c:pt idx="5">
                  <c:v>0.28489999999999999</c:v>
                </c:pt>
                <c:pt idx="6">
                  <c:v>0.16665000000000002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52-42CB-BD28-6947EE127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081439"/>
        <c:axId val="1100100991"/>
      </c:scatterChart>
      <c:valAx>
        <c:axId val="110008143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00991"/>
        <c:crosses val="autoZero"/>
        <c:crossBetween val="midCat"/>
      </c:valAx>
      <c:valAx>
        <c:axId val="11001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081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CPVTFC3SG0024!$D$50:$D$56</c:f>
              <c:numCache>
                <c:formatCode>0.0000</c:formatCode>
                <c:ptCount val="7"/>
                <c:pt idx="0">
                  <c:v>2.46305</c:v>
                </c:pt>
                <c:pt idx="1">
                  <c:v>2.1750500000000001</c:v>
                </c:pt>
                <c:pt idx="2">
                  <c:v>1.6123499999999999</c:v>
                </c:pt>
                <c:pt idx="3">
                  <c:v>1.29525</c:v>
                </c:pt>
                <c:pt idx="4">
                  <c:v>0.6028</c:v>
                </c:pt>
                <c:pt idx="5">
                  <c:v>0.30874999999999997</c:v>
                </c:pt>
                <c:pt idx="6">
                  <c:v>0.16714999999999999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E-4EC1-ADAC-69E27D80D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06815"/>
        <c:axId val="1100113055"/>
      </c:scatterChart>
      <c:valAx>
        <c:axId val="1100106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13055"/>
        <c:crosses val="autoZero"/>
        <c:crossBetween val="midCat"/>
      </c:valAx>
      <c:valAx>
        <c:axId val="110011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0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CPVTFC3SG0024!$D$50:$D$56</c:f>
              <c:numCache>
                <c:formatCode>0.0000</c:formatCode>
                <c:ptCount val="7"/>
                <c:pt idx="0">
                  <c:v>2.46305</c:v>
                </c:pt>
                <c:pt idx="1">
                  <c:v>2.1750500000000001</c:v>
                </c:pt>
                <c:pt idx="2">
                  <c:v>1.6123499999999999</c:v>
                </c:pt>
                <c:pt idx="3">
                  <c:v>1.29525</c:v>
                </c:pt>
                <c:pt idx="4">
                  <c:v>0.6028</c:v>
                </c:pt>
                <c:pt idx="5">
                  <c:v>0.30874999999999997</c:v>
                </c:pt>
                <c:pt idx="6">
                  <c:v>0.16714999999999999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B7-42F0-AD7E-0E1EE51FE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106815"/>
        <c:axId val="1100113055"/>
      </c:scatterChart>
      <c:valAx>
        <c:axId val="11001068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13055"/>
        <c:crosses val="autoZero"/>
        <c:crossBetween val="midCat"/>
      </c:valAx>
      <c:valAx>
        <c:axId val="110011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10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CPVTFC3SG0025!$D$50:$D$56</c:f>
              <c:numCache>
                <c:formatCode>0.0000</c:formatCode>
                <c:ptCount val="7"/>
                <c:pt idx="0">
                  <c:v>2.6830499999999997</c:v>
                </c:pt>
                <c:pt idx="1">
                  <c:v>2.2800500000000001</c:v>
                </c:pt>
                <c:pt idx="2">
                  <c:v>1.6565000000000001</c:v>
                </c:pt>
                <c:pt idx="3">
                  <c:v>1.51075</c:v>
                </c:pt>
                <c:pt idx="4">
                  <c:v>0.65175000000000005</c:v>
                </c:pt>
                <c:pt idx="5">
                  <c:v>0.31930000000000003</c:v>
                </c:pt>
                <c:pt idx="6">
                  <c:v>0.1762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D9-4894-A1C1-14E411F86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959071"/>
        <c:axId val="1289986095"/>
      </c:scatterChart>
      <c:valAx>
        <c:axId val="1241959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986095"/>
        <c:crosses val="autoZero"/>
        <c:crossBetween val="midCat"/>
      </c:valAx>
      <c:valAx>
        <c:axId val="12899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59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CPVTFC3SG0025!$D$50:$D$56</c:f>
              <c:numCache>
                <c:formatCode>0.0000</c:formatCode>
                <c:ptCount val="7"/>
                <c:pt idx="0">
                  <c:v>2.6830499999999997</c:v>
                </c:pt>
                <c:pt idx="1">
                  <c:v>2.2800500000000001</c:v>
                </c:pt>
                <c:pt idx="2">
                  <c:v>1.6565000000000001</c:v>
                </c:pt>
                <c:pt idx="3">
                  <c:v>1.51075</c:v>
                </c:pt>
                <c:pt idx="4">
                  <c:v>0.65175000000000005</c:v>
                </c:pt>
                <c:pt idx="5">
                  <c:v>0.31930000000000003</c:v>
                </c:pt>
                <c:pt idx="6">
                  <c:v>0.1762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17-463D-B375-CF2551D6F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959071"/>
        <c:axId val="1289986095"/>
      </c:scatterChart>
      <c:valAx>
        <c:axId val="124195907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986095"/>
        <c:crosses val="autoZero"/>
        <c:crossBetween val="midCat"/>
      </c:valAx>
      <c:valAx>
        <c:axId val="128998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59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CPVTFC3SG0026!$D$50:$D$56</c:f>
              <c:numCache>
                <c:formatCode>0.0000</c:formatCode>
                <c:ptCount val="7"/>
                <c:pt idx="0">
                  <c:v>2.5869499999999999</c:v>
                </c:pt>
                <c:pt idx="1">
                  <c:v>2.2894999999999999</c:v>
                </c:pt>
                <c:pt idx="2">
                  <c:v>1.6729500000000002</c:v>
                </c:pt>
                <c:pt idx="3">
                  <c:v>1.4354</c:v>
                </c:pt>
                <c:pt idx="4">
                  <c:v>0.65800000000000003</c:v>
                </c:pt>
                <c:pt idx="5">
                  <c:v>0.34215000000000001</c:v>
                </c:pt>
                <c:pt idx="6">
                  <c:v>0.18064999999999998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61-48B6-91C9-6F92A8F0E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071615"/>
        <c:axId val="1847053311"/>
      </c:scatterChart>
      <c:valAx>
        <c:axId val="1847071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053311"/>
        <c:crosses val="autoZero"/>
        <c:crossBetween val="midCat"/>
      </c:valAx>
      <c:valAx>
        <c:axId val="184705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07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CPVTFC3SG0026!$D$50:$D$56</c:f>
              <c:numCache>
                <c:formatCode>0.0000</c:formatCode>
                <c:ptCount val="7"/>
                <c:pt idx="0">
                  <c:v>2.5869499999999999</c:v>
                </c:pt>
                <c:pt idx="1">
                  <c:v>2.2894999999999999</c:v>
                </c:pt>
                <c:pt idx="2">
                  <c:v>1.6729500000000002</c:v>
                </c:pt>
                <c:pt idx="3">
                  <c:v>1.4354</c:v>
                </c:pt>
                <c:pt idx="4">
                  <c:v>0.65800000000000003</c:v>
                </c:pt>
                <c:pt idx="5">
                  <c:v>0.34215000000000001</c:v>
                </c:pt>
                <c:pt idx="6">
                  <c:v>0.18064999999999998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AB-45A5-A59F-EA28933EA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071615"/>
        <c:axId val="1847053311"/>
      </c:scatterChart>
      <c:valAx>
        <c:axId val="18470716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053311"/>
        <c:crosses val="autoZero"/>
        <c:crossBetween val="midCat"/>
      </c:valAx>
      <c:valAx>
        <c:axId val="184705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07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CPVTFC3SG0027!$D$50:$D$56</c:f>
              <c:numCache>
                <c:formatCode>0.0000</c:formatCode>
                <c:ptCount val="7"/>
                <c:pt idx="0">
                  <c:v>2.6903999999999999</c:v>
                </c:pt>
                <c:pt idx="1">
                  <c:v>2.4169499999999999</c:v>
                </c:pt>
                <c:pt idx="2">
                  <c:v>1.8165</c:v>
                </c:pt>
                <c:pt idx="3">
                  <c:v>1.5064500000000001</c:v>
                </c:pt>
                <c:pt idx="4">
                  <c:v>0.70399999999999996</c:v>
                </c:pt>
                <c:pt idx="5">
                  <c:v>0.33805000000000002</c:v>
                </c:pt>
                <c:pt idx="6">
                  <c:v>0.1827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6-464A-8BC4-7B1556494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147135"/>
        <c:axId val="1626150047"/>
      </c:scatterChart>
      <c:valAx>
        <c:axId val="1626147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150047"/>
        <c:crosses val="autoZero"/>
        <c:crossBetween val="midCat"/>
      </c:valAx>
      <c:valAx>
        <c:axId val="162615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147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CPVTFC3SG0027!$D$50:$D$56</c:f>
              <c:numCache>
                <c:formatCode>0.0000</c:formatCode>
                <c:ptCount val="7"/>
                <c:pt idx="0">
                  <c:v>2.6903999999999999</c:v>
                </c:pt>
                <c:pt idx="1">
                  <c:v>2.4169499999999999</c:v>
                </c:pt>
                <c:pt idx="2">
                  <c:v>1.8165</c:v>
                </c:pt>
                <c:pt idx="3">
                  <c:v>1.5064500000000001</c:v>
                </c:pt>
                <c:pt idx="4">
                  <c:v>0.70399999999999996</c:v>
                </c:pt>
                <c:pt idx="5">
                  <c:v>0.33805000000000002</c:v>
                </c:pt>
                <c:pt idx="6">
                  <c:v>0.1827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B3-4C64-8352-EB21E48B4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147135"/>
        <c:axId val="1626150047"/>
      </c:scatterChart>
      <c:valAx>
        <c:axId val="16261471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150047"/>
        <c:crosses val="autoZero"/>
        <c:crossBetween val="midCat"/>
      </c:valAx>
      <c:valAx>
        <c:axId val="162615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147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CPVTFC3SG0028!$D$50:$D$56</c:f>
              <c:numCache>
                <c:formatCode>0.0000</c:formatCode>
                <c:ptCount val="7"/>
                <c:pt idx="0">
                  <c:v>2.7025999999999999</c:v>
                </c:pt>
                <c:pt idx="1">
                  <c:v>2.3522499999999997</c:v>
                </c:pt>
                <c:pt idx="2">
                  <c:v>1.7675999999999998</c:v>
                </c:pt>
                <c:pt idx="3">
                  <c:v>1.3910499999999999</c:v>
                </c:pt>
                <c:pt idx="4">
                  <c:v>0.68254999999999999</c:v>
                </c:pt>
                <c:pt idx="5">
                  <c:v>0.32574999999999998</c:v>
                </c:pt>
                <c:pt idx="6">
                  <c:v>0.17560000000000001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3C-417E-9F40-2C198E5CA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57327"/>
        <c:axId val="1866663567"/>
      </c:scatterChart>
      <c:valAx>
        <c:axId val="1866657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63567"/>
        <c:crosses val="autoZero"/>
        <c:crossBetween val="midCat"/>
      </c:valAx>
      <c:valAx>
        <c:axId val="186666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57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CPVTFC3SG0028!$D$50:$D$56</c:f>
              <c:numCache>
                <c:formatCode>0.0000</c:formatCode>
                <c:ptCount val="7"/>
                <c:pt idx="0">
                  <c:v>2.7025999999999999</c:v>
                </c:pt>
                <c:pt idx="1">
                  <c:v>2.3522499999999997</c:v>
                </c:pt>
                <c:pt idx="2">
                  <c:v>1.7675999999999998</c:v>
                </c:pt>
                <c:pt idx="3">
                  <c:v>1.3910499999999999</c:v>
                </c:pt>
                <c:pt idx="4">
                  <c:v>0.68254999999999999</c:v>
                </c:pt>
                <c:pt idx="5">
                  <c:v>0.32574999999999998</c:v>
                </c:pt>
                <c:pt idx="6">
                  <c:v>0.17560000000000001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AD-4285-8B40-BB64D18C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57327"/>
        <c:axId val="1866663567"/>
      </c:scatterChart>
      <c:valAx>
        <c:axId val="186665732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63567"/>
        <c:crosses val="autoZero"/>
        <c:crossBetween val="midCat"/>
      </c:valAx>
      <c:valAx>
        <c:axId val="186666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57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CPVTFC3SG0029!$D$50:$D$56</c:f>
              <c:numCache>
                <c:formatCode>0.0000</c:formatCode>
                <c:ptCount val="7"/>
                <c:pt idx="0">
                  <c:v>2.6533499999999997</c:v>
                </c:pt>
                <c:pt idx="1">
                  <c:v>2.2816999999999998</c:v>
                </c:pt>
                <c:pt idx="2">
                  <c:v>1.7568999999999999</c:v>
                </c:pt>
                <c:pt idx="3">
                  <c:v>1.3649499999999999</c:v>
                </c:pt>
                <c:pt idx="4">
                  <c:v>0.67385000000000006</c:v>
                </c:pt>
                <c:pt idx="5">
                  <c:v>0.34260000000000002</c:v>
                </c:pt>
                <c:pt idx="6">
                  <c:v>0.17985000000000001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5-4C0E-ADF9-67E946BAB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80623"/>
        <c:axId val="1866680207"/>
      </c:scatterChart>
      <c:valAx>
        <c:axId val="186668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80207"/>
        <c:crosses val="autoZero"/>
        <c:crossBetween val="midCat"/>
      </c:valAx>
      <c:valAx>
        <c:axId val="186668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80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CPVTFC3SG0029!$C$50:$C$56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CPVTFC3SG0029!$D$50:$D$56</c:f>
              <c:numCache>
                <c:formatCode>0.0000</c:formatCode>
                <c:ptCount val="7"/>
                <c:pt idx="0">
                  <c:v>2.6533499999999997</c:v>
                </c:pt>
                <c:pt idx="1">
                  <c:v>2.2816999999999998</c:v>
                </c:pt>
                <c:pt idx="2">
                  <c:v>1.7568999999999999</c:v>
                </c:pt>
                <c:pt idx="3">
                  <c:v>1.3649499999999999</c:v>
                </c:pt>
                <c:pt idx="4">
                  <c:v>0.67385000000000006</c:v>
                </c:pt>
                <c:pt idx="5">
                  <c:v>0.34260000000000002</c:v>
                </c:pt>
                <c:pt idx="6">
                  <c:v>0.17985000000000001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63-48A7-80E4-D1C2518EE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680623"/>
        <c:axId val="1866680207"/>
      </c:scatterChart>
      <c:valAx>
        <c:axId val="186668062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80207"/>
        <c:crosses val="autoZero"/>
        <c:crossBetween val="midCat"/>
      </c:valAx>
      <c:valAx>
        <c:axId val="186668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680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CPVTFC3SG0030!$D$50:$D$56</c:f>
              <c:numCache>
                <c:formatCode>0.0000</c:formatCode>
                <c:ptCount val="7"/>
                <c:pt idx="0">
                  <c:v>2.7765</c:v>
                </c:pt>
                <c:pt idx="1">
                  <c:v>2.5093000000000001</c:v>
                </c:pt>
                <c:pt idx="2">
                  <c:v>2.3844500000000002</c:v>
                </c:pt>
                <c:pt idx="3">
                  <c:v>1.91225</c:v>
                </c:pt>
                <c:pt idx="4">
                  <c:v>0.98170000000000002</c:v>
                </c:pt>
                <c:pt idx="5">
                  <c:v>0.53825000000000001</c:v>
                </c:pt>
                <c:pt idx="6">
                  <c:v>0.26085000000000003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F5-4A2C-A828-63093E5A3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13520"/>
        <c:axId val="172201872"/>
      </c:scatterChart>
      <c:valAx>
        <c:axId val="17221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01872"/>
        <c:crosses val="autoZero"/>
        <c:crossBetween val="midCat"/>
      </c:valAx>
      <c:valAx>
        <c:axId val="1722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CPVTFC3SG0031!$D$50:$D$56</c:f>
              <c:numCache>
                <c:formatCode>0.0000</c:formatCode>
                <c:ptCount val="7"/>
                <c:pt idx="0">
                  <c:v>2.7099000000000002</c:v>
                </c:pt>
                <c:pt idx="1">
                  <c:v>2.3891499999999999</c:v>
                </c:pt>
                <c:pt idx="2">
                  <c:v>1.8386</c:v>
                </c:pt>
                <c:pt idx="3">
                  <c:v>1.4300999999999999</c:v>
                </c:pt>
                <c:pt idx="4">
                  <c:v>0.7117</c:v>
                </c:pt>
                <c:pt idx="5">
                  <c:v>0.34920000000000001</c:v>
                </c:pt>
                <c:pt idx="6">
                  <c:v>0.17865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B9-401C-82B9-43EACF344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90208"/>
        <c:axId val="162071488"/>
      </c:scatterChart>
      <c:valAx>
        <c:axId val="16209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1488"/>
        <c:crosses val="autoZero"/>
        <c:crossBetween val="midCat"/>
      </c:valAx>
      <c:valAx>
        <c:axId val="1620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90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CPVTFC3SG0032!$D$50:$D$56</c:f>
              <c:numCache>
                <c:formatCode>0.0000</c:formatCode>
                <c:ptCount val="7"/>
                <c:pt idx="0">
                  <c:v>2.6906499999999998</c:v>
                </c:pt>
                <c:pt idx="1">
                  <c:v>2.3776999999999999</c:v>
                </c:pt>
                <c:pt idx="2">
                  <c:v>1.8563000000000001</c:v>
                </c:pt>
                <c:pt idx="3">
                  <c:v>1.4672000000000001</c:v>
                </c:pt>
                <c:pt idx="4">
                  <c:v>0.71489999999999998</c:v>
                </c:pt>
                <c:pt idx="5">
                  <c:v>0.35609999999999997</c:v>
                </c:pt>
                <c:pt idx="6">
                  <c:v>0.184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11-479E-9918-02D4367D8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271808"/>
        <c:axId val="399272224"/>
      </c:scatterChart>
      <c:valAx>
        <c:axId val="39927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72224"/>
        <c:crosses val="autoZero"/>
        <c:crossBetween val="midCat"/>
      </c:valAx>
      <c:valAx>
        <c:axId val="39927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27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CPVTFC3SG0033!$D$50:$D$56</c:f>
              <c:numCache>
                <c:formatCode>0.0000</c:formatCode>
                <c:ptCount val="7"/>
                <c:pt idx="0">
                  <c:v>2.7001499999999998</c:v>
                </c:pt>
                <c:pt idx="1">
                  <c:v>2.3927499999999999</c:v>
                </c:pt>
                <c:pt idx="2">
                  <c:v>1.89615</c:v>
                </c:pt>
                <c:pt idx="3">
                  <c:v>1.46475</c:v>
                </c:pt>
                <c:pt idx="4">
                  <c:v>0.71684999999999999</c:v>
                </c:pt>
                <c:pt idx="5">
                  <c:v>0.34079999999999999</c:v>
                </c:pt>
                <c:pt idx="6">
                  <c:v>0.18654999999999999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21-4448-9379-8F2610F25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593103"/>
        <c:axId val="1512593935"/>
      </c:scatterChart>
      <c:valAx>
        <c:axId val="1512593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93935"/>
        <c:crosses val="autoZero"/>
        <c:crossBetween val="midCat"/>
      </c:valAx>
      <c:valAx>
        <c:axId val="151259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93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CPVTFC3SG0034!$D$50:$D$56</c:f>
              <c:numCache>
                <c:formatCode>0.0000</c:formatCode>
                <c:ptCount val="7"/>
                <c:pt idx="0">
                  <c:v>2.73705</c:v>
                </c:pt>
                <c:pt idx="1">
                  <c:v>2.4710000000000001</c:v>
                </c:pt>
                <c:pt idx="2">
                  <c:v>1.7925499999999999</c:v>
                </c:pt>
                <c:pt idx="3">
                  <c:v>1.48075</c:v>
                </c:pt>
                <c:pt idx="4">
                  <c:v>0.71865000000000001</c:v>
                </c:pt>
                <c:pt idx="5">
                  <c:v>0.34129999999999999</c:v>
                </c:pt>
                <c:pt idx="6">
                  <c:v>0.15084999999999998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4B-4135-9F31-E9AD10A67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96320"/>
        <c:axId val="107596736"/>
      </c:scatterChart>
      <c:valAx>
        <c:axId val="10759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96736"/>
        <c:crosses val="autoZero"/>
        <c:crossBetween val="midCat"/>
      </c:valAx>
      <c:valAx>
        <c:axId val="10759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9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CPVTFC3SG0034!$D$50:$D$56</c:f>
              <c:numCache>
                <c:formatCode>0.0000</c:formatCode>
                <c:ptCount val="7"/>
                <c:pt idx="0">
                  <c:v>2.73705</c:v>
                </c:pt>
                <c:pt idx="1">
                  <c:v>2.4710000000000001</c:v>
                </c:pt>
                <c:pt idx="2">
                  <c:v>1.7925499999999999</c:v>
                </c:pt>
                <c:pt idx="3">
                  <c:v>1.48075</c:v>
                </c:pt>
                <c:pt idx="4">
                  <c:v>0.71865000000000001</c:v>
                </c:pt>
                <c:pt idx="5">
                  <c:v>0.34129999999999999</c:v>
                </c:pt>
                <c:pt idx="6">
                  <c:v>0.15084999999999998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E-465C-A80F-15A6564FE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96320"/>
        <c:axId val="107596736"/>
      </c:scatterChart>
      <c:valAx>
        <c:axId val="10759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96736"/>
        <c:crosses val="autoZero"/>
        <c:crossBetween val="midCat"/>
      </c:valAx>
      <c:valAx>
        <c:axId val="10759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9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CPVTFC3SG0035!$D$50:$D$56</c:f>
              <c:numCache>
                <c:formatCode>0.0000</c:formatCode>
                <c:ptCount val="7"/>
                <c:pt idx="0">
                  <c:v>2.80375</c:v>
                </c:pt>
                <c:pt idx="1">
                  <c:v>2.3809499999999999</c:v>
                </c:pt>
                <c:pt idx="2">
                  <c:v>2.1369499999999997</c:v>
                </c:pt>
                <c:pt idx="3">
                  <c:v>1.7560500000000001</c:v>
                </c:pt>
                <c:pt idx="4">
                  <c:v>0.80889999999999995</c:v>
                </c:pt>
                <c:pt idx="5">
                  <c:v>0.39839999999999998</c:v>
                </c:pt>
                <c:pt idx="6">
                  <c:v>0.19769999999999999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1A-4B2C-91D6-C89CDFAF8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74528"/>
        <c:axId val="244475360"/>
      </c:scatterChart>
      <c:valAx>
        <c:axId val="24447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75360"/>
        <c:crosses val="autoZero"/>
        <c:crossBetween val="midCat"/>
      </c:valAx>
      <c:valAx>
        <c:axId val="2444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7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CPVTFC3SG0035!$D$50:$D$56</c:f>
              <c:numCache>
                <c:formatCode>0.0000</c:formatCode>
                <c:ptCount val="7"/>
                <c:pt idx="0">
                  <c:v>2.80375</c:v>
                </c:pt>
                <c:pt idx="1">
                  <c:v>2.3809499999999999</c:v>
                </c:pt>
                <c:pt idx="2">
                  <c:v>2.1369499999999997</c:v>
                </c:pt>
                <c:pt idx="3">
                  <c:v>1.7560500000000001</c:v>
                </c:pt>
                <c:pt idx="4">
                  <c:v>0.80889999999999995</c:v>
                </c:pt>
                <c:pt idx="5">
                  <c:v>0.39839999999999998</c:v>
                </c:pt>
                <c:pt idx="6">
                  <c:v>0.19769999999999999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81-4ACB-9C42-41F7DBDA8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474528"/>
        <c:axId val="244475360"/>
      </c:scatterChart>
      <c:valAx>
        <c:axId val="24447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75360"/>
        <c:crosses val="autoZero"/>
        <c:crossBetween val="midCat"/>
      </c:valAx>
      <c:valAx>
        <c:axId val="2444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47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CPVTFC3SG0036!$D$50:$D$56</c:f>
              <c:numCache>
                <c:formatCode>0.0000</c:formatCode>
                <c:ptCount val="7"/>
                <c:pt idx="0">
                  <c:v>2.7553999999999998</c:v>
                </c:pt>
                <c:pt idx="1">
                  <c:v>2.4759500000000001</c:v>
                </c:pt>
                <c:pt idx="2">
                  <c:v>1.9047999999999998</c:v>
                </c:pt>
                <c:pt idx="3">
                  <c:v>1.5064500000000001</c:v>
                </c:pt>
                <c:pt idx="4">
                  <c:v>0.73764999999999992</c:v>
                </c:pt>
                <c:pt idx="5">
                  <c:v>0.33904999999999996</c:v>
                </c:pt>
                <c:pt idx="6">
                  <c:v>0.17155000000000001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55-43BC-BB70-185214759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597440"/>
        <c:axId val="2099598272"/>
      </c:scatterChart>
      <c:valAx>
        <c:axId val="209959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98272"/>
        <c:crosses val="autoZero"/>
        <c:crossBetween val="midCat"/>
      </c:valAx>
      <c:valAx>
        <c:axId val="20995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9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CPVTFC3SG0036!$D$50:$D$56</c:f>
              <c:numCache>
                <c:formatCode>0.0000</c:formatCode>
                <c:ptCount val="7"/>
                <c:pt idx="0">
                  <c:v>2.7553999999999998</c:v>
                </c:pt>
                <c:pt idx="1">
                  <c:v>2.4759500000000001</c:v>
                </c:pt>
                <c:pt idx="2">
                  <c:v>1.9047999999999998</c:v>
                </c:pt>
                <c:pt idx="3">
                  <c:v>1.5064500000000001</c:v>
                </c:pt>
                <c:pt idx="4">
                  <c:v>0.73764999999999992</c:v>
                </c:pt>
                <c:pt idx="5">
                  <c:v>0.33904999999999996</c:v>
                </c:pt>
                <c:pt idx="6">
                  <c:v>0.17155000000000001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A0-4D96-B26B-A6C5201D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597440"/>
        <c:axId val="2099598272"/>
      </c:scatterChart>
      <c:valAx>
        <c:axId val="209959744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98272"/>
        <c:crosses val="autoZero"/>
        <c:crossBetween val="midCat"/>
      </c:valAx>
      <c:valAx>
        <c:axId val="20995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597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CPVTFC3SG0037!$D$50:$D$56</c:f>
              <c:numCache>
                <c:formatCode>0.0000</c:formatCode>
                <c:ptCount val="7"/>
                <c:pt idx="0">
                  <c:v>2.6635</c:v>
                </c:pt>
                <c:pt idx="1">
                  <c:v>2.4999000000000002</c:v>
                </c:pt>
                <c:pt idx="2">
                  <c:v>1.9836499999999999</c:v>
                </c:pt>
                <c:pt idx="3">
                  <c:v>1.5230000000000001</c:v>
                </c:pt>
                <c:pt idx="4">
                  <c:v>0.78100000000000003</c:v>
                </c:pt>
                <c:pt idx="5">
                  <c:v>0.35320000000000001</c:v>
                </c:pt>
                <c:pt idx="6">
                  <c:v>0.1759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A-4C4E-8FCE-9B35EBB86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8960"/>
        <c:axId val="120863680"/>
      </c:scatterChart>
      <c:valAx>
        <c:axId val="1211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3680"/>
        <c:crosses val="autoZero"/>
        <c:crossBetween val="midCat"/>
      </c:valAx>
      <c:valAx>
        <c:axId val="1208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1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CPVTFC3SG0037!$D$50:$D$56</c:f>
              <c:numCache>
                <c:formatCode>0.0000</c:formatCode>
                <c:ptCount val="7"/>
                <c:pt idx="0">
                  <c:v>2.6635</c:v>
                </c:pt>
                <c:pt idx="1">
                  <c:v>2.4999000000000002</c:v>
                </c:pt>
                <c:pt idx="2">
                  <c:v>1.9836499999999999</c:v>
                </c:pt>
                <c:pt idx="3">
                  <c:v>1.5230000000000001</c:v>
                </c:pt>
                <c:pt idx="4">
                  <c:v>0.78100000000000003</c:v>
                </c:pt>
                <c:pt idx="5">
                  <c:v>0.35320000000000001</c:v>
                </c:pt>
                <c:pt idx="6">
                  <c:v>0.1759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78-4DCB-9D39-081E54352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18960"/>
        <c:axId val="120863680"/>
      </c:scatterChart>
      <c:valAx>
        <c:axId val="12111896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3680"/>
        <c:crosses val="autoZero"/>
        <c:crossBetween val="midCat"/>
      </c:valAx>
      <c:valAx>
        <c:axId val="1208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1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CPVTFC3SG0038!$D$50:$D$56</c:f>
              <c:numCache>
                <c:formatCode>0.0000</c:formatCode>
                <c:ptCount val="7"/>
                <c:pt idx="0">
                  <c:v>2.7603499999999999</c:v>
                </c:pt>
                <c:pt idx="1">
                  <c:v>2.4751000000000003</c:v>
                </c:pt>
                <c:pt idx="2">
                  <c:v>1.8931499999999999</c:v>
                </c:pt>
                <c:pt idx="3">
                  <c:v>1.5512999999999999</c:v>
                </c:pt>
                <c:pt idx="4">
                  <c:v>0.71504999999999996</c:v>
                </c:pt>
                <c:pt idx="5">
                  <c:v>0.33179999999999998</c:v>
                </c:pt>
                <c:pt idx="6">
                  <c:v>0.17560000000000001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18-4486-84AE-475ED5246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55344"/>
        <c:axId val="120055760"/>
      </c:scatterChart>
      <c:valAx>
        <c:axId val="12005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5760"/>
        <c:crosses val="autoZero"/>
        <c:crossBetween val="midCat"/>
      </c:valAx>
      <c:valAx>
        <c:axId val="1200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CPVTFC3SG0038!$D$50:$D$56</c:f>
              <c:numCache>
                <c:formatCode>0.0000</c:formatCode>
                <c:ptCount val="7"/>
                <c:pt idx="0">
                  <c:v>2.7603499999999999</c:v>
                </c:pt>
                <c:pt idx="1">
                  <c:v>2.4751000000000003</c:v>
                </c:pt>
                <c:pt idx="2">
                  <c:v>1.8931499999999999</c:v>
                </c:pt>
                <c:pt idx="3">
                  <c:v>1.5512999999999999</c:v>
                </c:pt>
                <c:pt idx="4">
                  <c:v>0.71504999999999996</c:v>
                </c:pt>
                <c:pt idx="5">
                  <c:v>0.33179999999999998</c:v>
                </c:pt>
                <c:pt idx="6">
                  <c:v>0.17560000000000001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F7-4111-B6C1-F83BD030B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55344"/>
        <c:axId val="120055760"/>
      </c:scatterChart>
      <c:valAx>
        <c:axId val="1200553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5760"/>
        <c:crosses val="autoZero"/>
        <c:crossBetween val="midCat"/>
      </c:valAx>
      <c:valAx>
        <c:axId val="1200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CPVTFC3SG0039!$D$50:$D$56</c:f>
              <c:numCache>
                <c:formatCode>0.0000</c:formatCode>
                <c:ptCount val="7"/>
                <c:pt idx="0">
                  <c:v>2.6601999999999997</c:v>
                </c:pt>
                <c:pt idx="1">
                  <c:v>2.4372500000000001</c:v>
                </c:pt>
                <c:pt idx="2">
                  <c:v>1.7725</c:v>
                </c:pt>
                <c:pt idx="3">
                  <c:v>1.4212500000000001</c:v>
                </c:pt>
                <c:pt idx="4">
                  <c:v>0.70425000000000004</c:v>
                </c:pt>
                <c:pt idx="5">
                  <c:v>0.31994999999999996</c:v>
                </c:pt>
                <c:pt idx="6">
                  <c:v>0.17165000000000002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B6-46B8-B17F-0B5EF3241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79024"/>
        <c:axId val="204961552"/>
      </c:scatterChart>
      <c:valAx>
        <c:axId val="20497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61552"/>
        <c:crosses val="autoZero"/>
        <c:crossBetween val="midCat"/>
      </c:valAx>
      <c:valAx>
        <c:axId val="20496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7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CPVTFC3SG0039!$C$50:$C$56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CPVTFC3SG0039!$D$50:$D$56</c:f>
              <c:numCache>
                <c:formatCode>0.0000</c:formatCode>
                <c:ptCount val="7"/>
                <c:pt idx="0">
                  <c:v>2.6601999999999997</c:v>
                </c:pt>
                <c:pt idx="1">
                  <c:v>2.4372500000000001</c:v>
                </c:pt>
                <c:pt idx="2">
                  <c:v>1.7725</c:v>
                </c:pt>
                <c:pt idx="3">
                  <c:v>1.4212500000000001</c:v>
                </c:pt>
                <c:pt idx="4">
                  <c:v>0.70425000000000004</c:v>
                </c:pt>
                <c:pt idx="5">
                  <c:v>0.31994999999999996</c:v>
                </c:pt>
                <c:pt idx="6">
                  <c:v>0.17165000000000002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60-41BD-945D-76D9F890C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79024"/>
        <c:axId val="204961552"/>
      </c:scatterChart>
      <c:valAx>
        <c:axId val="20497902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61552"/>
        <c:crosses val="autoZero"/>
        <c:crossBetween val="midCat"/>
      </c:valAx>
      <c:valAx>
        <c:axId val="20496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7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CPVTFC3SG0040!$D$50:$D$56</c:f>
              <c:numCache>
                <c:formatCode>0.0000</c:formatCode>
                <c:ptCount val="7"/>
                <c:pt idx="0">
                  <c:v>2.7242000000000002</c:v>
                </c:pt>
                <c:pt idx="1">
                  <c:v>2.4492500000000001</c:v>
                </c:pt>
                <c:pt idx="2">
                  <c:v>1.9</c:v>
                </c:pt>
                <c:pt idx="3">
                  <c:v>1.5720499999999999</c:v>
                </c:pt>
                <c:pt idx="4">
                  <c:v>0.76754999999999995</c:v>
                </c:pt>
                <c:pt idx="5">
                  <c:v>0.37209999999999999</c:v>
                </c:pt>
                <c:pt idx="6">
                  <c:v>0.1749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40-42DE-B136-8B1ADF0F5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588480"/>
        <c:axId val="380597216"/>
      </c:scatterChart>
      <c:valAx>
        <c:axId val="38058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597216"/>
        <c:crosses val="autoZero"/>
        <c:crossBetween val="midCat"/>
      </c:valAx>
      <c:valAx>
        <c:axId val="3805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58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CPVTFC3SG0040!$D$50:$D$56</c:f>
              <c:numCache>
                <c:formatCode>0.0000</c:formatCode>
                <c:ptCount val="7"/>
                <c:pt idx="0">
                  <c:v>2.7242000000000002</c:v>
                </c:pt>
                <c:pt idx="1">
                  <c:v>2.4492500000000001</c:v>
                </c:pt>
                <c:pt idx="2">
                  <c:v>1.9</c:v>
                </c:pt>
                <c:pt idx="3">
                  <c:v>1.5720499999999999</c:v>
                </c:pt>
                <c:pt idx="4">
                  <c:v>0.76754999999999995</c:v>
                </c:pt>
                <c:pt idx="5">
                  <c:v>0.37209999999999999</c:v>
                </c:pt>
                <c:pt idx="6">
                  <c:v>0.1749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BF-455F-B1ED-AC9CA0F25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588480"/>
        <c:axId val="380597216"/>
      </c:scatterChart>
      <c:valAx>
        <c:axId val="38058848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597216"/>
        <c:crosses val="autoZero"/>
        <c:crossBetween val="midCat"/>
      </c:valAx>
      <c:valAx>
        <c:axId val="3805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58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CPVTFC3SG0041!$D$50:$D$56</c:f>
              <c:numCache>
                <c:formatCode>0.0000</c:formatCode>
                <c:ptCount val="7"/>
                <c:pt idx="0">
                  <c:v>2.73115</c:v>
                </c:pt>
                <c:pt idx="1">
                  <c:v>2.3770499999999997</c:v>
                </c:pt>
                <c:pt idx="2">
                  <c:v>1.7602500000000001</c:v>
                </c:pt>
                <c:pt idx="3">
                  <c:v>1.50515</c:v>
                </c:pt>
                <c:pt idx="4">
                  <c:v>0.65195000000000003</c:v>
                </c:pt>
                <c:pt idx="5">
                  <c:v>0.34145000000000003</c:v>
                </c:pt>
                <c:pt idx="6">
                  <c:v>0.1767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B-4847-AE61-514100306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00352"/>
        <c:axId val="209093280"/>
      </c:scatterChart>
      <c:valAx>
        <c:axId val="20910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3280"/>
        <c:crosses val="autoZero"/>
        <c:crossBetween val="midCat"/>
      </c:valAx>
      <c:valAx>
        <c:axId val="2090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0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CPVTFC3SG0041!$D$50:$D$56</c:f>
              <c:numCache>
                <c:formatCode>0.0000</c:formatCode>
                <c:ptCount val="7"/>
                <c:pt idx="0">
                  <c:v>2.73115</c:v>
                </c:pt>
                <c:pt idx="1">
                  <c:v>2.3770499999999997</c:v>
                </c:pt>
                <c:pt idx="2">
                  <c:v>1.7602500000000001</c:v>
                </c:pt>
                <c:pt idx="3">
                  <c:v>1.50515</c:v>
                </c:pt>
                <c:pt idx="4">
                  <c:v>0.65195000000000003</c:v>
                </c:pt>
                <c:pt idx="5">
                  <c:v>0.34145000000000003</c:v>
                </c:pt>
                <c:pt idx="6">
                  <c:v>0.1767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24-447F-A01E-1DC219043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00352"/>
        <c:axId val="209093280"/>
      </c:scatterChart>
      <c:valAx>
        <c:axId val="20910035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93280"/>
        <c:crosses val="autoZero"/>
        <c:crossBetween val="midCat"/>
      </c:valAx>
      <c:valAx>
        <c:axId val="2090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0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CPVTFC3SG0042!$D$50:$D$56</c:f>
              <c:numCache>
                <c:formatCode>0.0000</c:formatCode>
                <c:ptCount val="7"/>
                <c:pt idx="0">
                  <c:v>2.6864999999999997</c:v>
                </c:pt>
                <c:pt idx="1">
                  <c:v>2.3745000000000003</c:v>
                </c:pt>
                <c:pt idx="2">
                  <c:v>1.8407</c:v>
                </c:pt>
                <c:pt idx="3">
                  <c:v>1.4767999999999999</c:v>
                </c:pt>
                <c:pt idx="4">
                  <c:v>0.7117</c:v>
                </c:pt>
                <c:pt idx="5">
                  <c:v>0.32715000000000005</c:v>
                </c:pt>
                <c:pt idx="6">
                  <c:v>0.17575000000000002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20-45F6-959F-615D8CF74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47408"/>
        <c:axId val="465158224"/>
      </c:scatterChart>
      <c:valAx>
        <c:axId val="46514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58224"/>
        <c:crosses val="autoZero"/>
        <c:crossBetween val="midCat"/>
      </c:valAx>
      <c:valAx>
        <c:axId val="4651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4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CPVTFC3SG0042!$D$50:$D$56</c:f>
              <c:numCache>
                <c:formatCode>0.0000</c:formatCode>
                <c:ptCount val="7"/>
                <c:pt idx="0">
                  <c:v>2.6864999999999997</c:v>
                </c:pt>
                <c:pt idx="1">
                  <c:v>2.3745000000000003</c:v>
                </c:pt>
                <c:pt idx="2">
                  <c:v>1.8407</c:v>
                </c:pt>
                <c:pt idx="3">
                  <c:v>1.4767999999999999</c:v>
                </c:pt>
                <c:pt idx="4">
                  <c:v>0.7117</c:v>
                </c:pt>
                <c:pt idx="5">
                  <c:v>0.32715000000000005</c:v>
                </c:pt>
                <c:pt idx="6">
                  <c:v>0.17575000000000002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75-446F-87A8-033A9302E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47408"/>
        <c:axId val="465158224"/>
      </c:scatterChart>
      <c:valAx>
        <c:axId val="4651474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58224"/>
        <c:crosses val="autoZero"/>
        <c:crossBetween val="midCat"/>
      </c:valAx>
      <c:valAx>
        <c:axId val="4651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4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CPVTFC3SG0043!$D$50:$D$56</c:f>
              <c:numCache>
                <c:formatCode>0.0000</c:formatCode>
                <c:ptCount val="7"/>
                <c:pt idx="0">
                  <c:v>2.6863999999999999</c:v>
                </c:pt>
                <c:pt idx="1">
                  <c:v>2.4495</c:v>
                </c:pt>
                <c:pt idx="2">
                  <c:v>1.8833</c:v>
                </c:pt>
                <c:pt idx="3">
                  <c:v>1.50315</c:v>
                </c:pt>
                <c:pt idx="4">
                  <c:v>0.72445000000000004</c:v>
                </c:pt>
                <c:pt idx="5">
                  <c:v>0.34284999999999999</c:v>
                </c:pt>
                <c:pt idx="6">
                  <c:v>0.17620000000000002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E8-4E70-98C1-9536CD269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97328"/>
        <c:axId val="465199824"/>
      </c:scatterChart>
      <c:valAx>
        <c:axId val="46519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99824"/>
        <c:crosses val="autoZero"/>
        <c:crossBetween val="midCat"/>
      </c:valAx>
      <c:valAx>
        <c:axId val="4651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9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CPVTFC3SG0043!$D$50:$D$56</c:f>
              <c:numCache>
                <c:formatCode>0.0000</c:formatCode>
                <c:ptCount val="7"/>
                <c:pt idx="0">
                  <c:v>2.6863999999999999</c:v>
                </c:pt>
                <c:pt idx="1">
                  <c:v>2.4495</c:v>
                </c:pt>
                <c:pt idx="2">
                  <c:v>1.8833</c:v>
                </c:pt>
                <c:pt idx="3">
                  <c:v>1.50315</c:v>
                </c:pt>
                <c:pt idx="4">
                  <c:v>0.72445000000000004</c:v>
                </c:pt>
                <c:pt idx="5">
                  <c:v>0.34284999999999999</c:v>
                </c:pt>
                <c:pt idx="6">
                  <c:v>0.17620000000000002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E8-46D9-84DF-9BF70189E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197328"/>
        <c:axId val="465199824"/>
      </c:scatterChart>
      <c:valAx>
        <c:axId val="46519732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99824"/>
        <c:crosses val="autoZero"/>
        <c:crossBetween val="midCat"/>
      </c:valAx>
      <c:valAx>
        <c:axId val="4651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9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CPVTFC3SG0044!$D$50:$D$56</c:f>
              <c:numCache>
                <c:formatCode>0.0000</c:formatCode>
                <c:ptCount val="7"/>
                <c:pt idx="0">
                  <c:v>2.7032499999999997</c:v>
                </c:pt>
                <c:pt idx="1">
                  <c:v>2.4117500000000001</c:v>
                </c:pt>
                <c:pt idx="2">
                  <c:v>1.8387500000000001</c:v>
                </c:pt>
                <c:pt idx="3">
                  <c:v>1.4433</c:v>
                </c:pt>
                <c:pt idx="4">
                  <c:v>0.72040000000000004</c:v>
                </c:pt>
                <c:pt idx="5">
                  <c:v>0.32899999999999996</c:v>
                </c:pt>
                <c:pt idx="6">
                  <c:v>0.17945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45-4A32-9EFF-5092000F5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474720"/>
        <c:axId val="1619037696"/>
      </c:scatterChart>
      <c:valAx>
        <c:axId val="162047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037696"/>
        <c:crosses val="autoZero"/>
        <c:crossBetween val="midCat"/>
      </c:valAx>
      <c:valAx>
        <c:axId val="16190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7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CPVTFC3SG0044!$D$50:$D$56</c:f>
              <c:numCache>
                <c:formatCode>0.0000</c:formatCode>
                <c:ptCount val="7"/>
                <c:pt idx="0">
                  <c:v>2.7032499999999997</c:v>
                </c:pt>
                <c:pt idx="1">
                  <c:v>2.4117500000000001</c:v>
                </c:pt>
                <c:pt idx="2">
                  <c:v>1.8387500000000001</c:v>
                </c:pt>
                <c:pt idx="3">
                  <c:v>1.4433</c:v>
                </c:pt>
                <c:pt idx="4">
                  <c:v>0.72040000000000004</c:v>
                </c:pt>
                <c:pt idx="5">
                  <c:v>0.32899999999999996</c:v>
                </c:pt>
                <c:pt idx="6">
                  <c:v>0.17945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6-44C9-B61F-93D98468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474720"/>
        <c:axId val="1619037696"/>
      </c:scatterChart>
      <c:valAx>
        <c:axId val="162047472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037696"/>
        <c:crosses val="autoZero"/>
        <c:crossBetween val="midCat"/>
      </c:valAx>
      <c:valAx>
        <c:axId val="16190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47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CPVTFC3SG0045!$D$50:$D$56</c:f>
              <c:numCache>
                <c:formatCode>0.0000</c:formatCode>
                <c:ptCount val="7"/>
                <c:pt idx="0">
                  <c:v>2.7606000000000002</c:v>
                </c:pt>
                <c:pt idx="1">
                  <c:v>2.4402999999999997</c:v>
                </c:pt>
                <c:pt idx="2">
                  <c:v>1.9375</c:v>
                </c:pt>
                <c:pt idx="3">
                  <c:v>1.4013</c:v>
                </c:pt>
                <c:pt idx="4">
                  <c:v>0.77110000000000001</c:v>
                </c:pt>
                <c:pt idx="5">
                  <c:v>0.35670000000000002</c:v>
                </c:pt>
                <c:pt idx="6">
                  <c:v>0.16589999999999999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64-4CB3-9BB7-E1520DCD7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307472"/>
        <c:axId val="687305392"/>
      </c:scatterChart>
      <c:valAx>
        <c:axId val="68730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05392"/>
        <c:crosses val="autoZero"/>
        <c:crossBetween val="midCat"/>
      </c:valAx>
      <c:valAx>
        <c:axId val="68730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0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CPVTFC3SG0045!$D$50:$D$56</c:f>
              <c:numCache>
                <c:formatCode>0.0000</c:formatCode>
                <c:ptCount val="7"/>
                <c:pt idx="0">
                  <c:v>2.7606000000000002</c:v>
                </c:pt>
                <c:pt idx="1">
                  <c:v>2.4402999999999997</c:v>
                </c:pt>
                <c:pt idx="2">
                  <c:v>1.9375</c:v>
                </c:pt>
                <c:pt idx="3">
                  <c:v>1.4013</c:v>
                </c:pt>
                <c:pt idx="4">
                  <c:v>0.77110000000000001</c:v>
                </c:pt>
                <c:pt idx="5">
                  <c:v>0.35670000000000002</c:v>
                </c:pt>
                <c:pt idx="6">
                  <c:v>0.16589999999999999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6F-4106-8667-D2A4BF024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307472"/>
        <c:axId val="687305392"/>
      </c:scatterChart>
      <c:valAx>
        <c:axId val="68730747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05392"/>
        <c:crosses val="autoZero"/>
        <c:crossBetween val="midCat"/>
      </c:valAx>
      <c:valAx>
        <c:axId val="68730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07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CPVTFC3SG0046!$D$50:$D$56</c:f>
              <c:numCache>
                <c:formatCode>0.0000</c:formatCode>
                <c:ptCount val="7"/>
                <c:pt idx="0">
                  <c:v>2.6075499999999998</c:v>
                </c:pt>
                <c:pt idx="1">
                  <c:v>2.3566500000000001</c:v>
                </c:pt>
                <c:pt idx="2">
                  <c:v>1.7837000000000001</c:v>
                </c:pt>
                <c:pt idx="3">
                  <c:v>1.5091000000000001</c:v>
                </c:pt>
                <c:pt idx="4">
                  <c:v>0.71404999999999996</c:v>
                </c:pt>
                <c:pt idx="5">
                  <c:v>0.32535000000000003</c:v>
                </c:pt>
                <c:pt idx="6">
                  <c:v>0.16494999999999999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0-4073-892C-8B5A315B3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033056"/>
        <c:axId val="782030976"/>
      </c:scatterChart>
      <c:valAx>
        <c:axId val="78203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030976"/>
        <c:crosses val="autoZero"/>
        <c:crossBetween val="midCat"/>
      </c:valAx>
      <c:valAx>
        <c:axId val="7820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03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CPVTFC3SG0046!$D$50:$D$56</c:f>
              <c:numCache>
                <c:formatCode>0.0000</c:formatCode>
                <c:ptCount val="7"/>
                <c:pt idx="0">
                  <c:v>2.6075499999999998</c:v>
                </c:pt>
                <c:pt idx="1">
                  <c:v>2.3566500000000001</c:v>
                </c:pt>
                <c:pt idx="2">
                  <c:v>1.7837000000000001</c:v>
                </c:pt>
                <c:pt idx="3">
                  <c:v>1.5091000000000001</c:v>
                </c:pt>
                <c:pt idx="4">
                  <c:v>0.71404999999999996</c:v>
                </c:pt>
                <c:pt idx="5">
                  <c:v>0.32535000000000003</c:v>
                </c:pt>
                <c:pt idx="6">
                  <c:v>0.16494999999999999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21-4B9C-9196-A33A8DF9E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033056"/>
        <c:axId val="782030976"/>
      </c:scatterChart>
      <c:valAx>
        <c:axId val="78203305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030976"/>
        <c:crosses val="autoZero"/>
        <c:crossBetween val="midCat"/>
      </c:valAx>
      <c:valAx>
        <c:axId val="7820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03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CPVTFC3SG0047!$D$50:$D$56</c:f>
              <c:numCache>
                <c:formatCode>0.0000</c:formatCode>
                <c:ptCount val="7"/>
                <c:pt idx="0">
                  <c:v>2.71645</c:v>
                </c:pt>
                <c:pt idx="1">
                  <c:v>2.4205999999999999</c:v>
                </c:pt>
                <c:pt idx="2">
                  <c:v>1.7645</c:v>
                </c:pt>
                <c:pt idx="3">
                  <c:v>1.4682499999999998</c:v>
                </c:pt>
                <c:pt idx="4">
                  <c:v>0.70584999999999998</c:v>
                </c:pt>
                <c:pt idx="5">
                  <c:v>0.33</c:v>
                </c:pt>
                <c:pt idx="6">
                  <c:v>0.16975000000000001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2-4DDD-8C12-1BAF5EC9E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588912"/>
        <c:axId val="614589744"/>
      </c:scatterChart>
      <c:valAx>
        <c:axId val="61458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89744"/>
        <c:crosses val="autoZero"/>
        <c:crossBetween val="midCat"/>
      </c:valAx>
      <c:valAx>
        <c:axId val="61458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8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CPVTFC3SG0047!$D$50:$D$56</c:f>
              <c:numCache>
                <c:formatCode>0.0000</c:formatCode>
                <c:ptCount val="7"/>
                <c:pt idx="0">
                  <c:v>2.71645</c:v>
                </c:pt>
                <c:pt idx="1">
                  <c:v>2.4205999999999999</c:v>
                </c:pt>
                <c:pt idx="2">
                  <c:v>1.7645</c:v>
                </c:pt>
                <c:pt idx="3">
                  <c:v>1.4682499999999998</c:v>
                </c:pt>
                <c:pt idx="4">
                  <c:v>0.70584999999999998</c:v>
                </c:pt>
                <c:pt idx="5">
                  <c:v>0.33</c:v>
                </c:pt>
                <c:pt idx="6">
                  <c:v>0.16975000000000001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63-4DBB-B03C-496D97AAD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588912"/>
        <c:axId val="614589744"/>
      </c:scatterChart>
      <c:valAx>
        <c:axId val="61458891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89744"/>
        <c:crosses val="autoZero"/>
        <c:crossBetween val="midCat"/>
      </c:valAx>
      <c:valAx>
        <c:axId val="61458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8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CPVTFC3SG0048!$D$50:$D$56</c:f>
              <c:numCache>
                <c:formatCode>0.0000</c:formatCode>
                <c:ptCount val="7"/>
                <c:pt idx="0">
                  <c:v>2.6348500000000001</c:v>
                </c:pt>
                <c:pt idx="1">
                  <c:v>2.3062</c:v>
                </c:pt>
                <c:pt idx="2">
                  <c:v>1.78355</c:v>
                </c:pt>
                <c:pt idx="3">
                  <c:v>1.3813</c:v>
                </c:pt>
                <c:pt idx="4">
                  <c:v>0.68175000000000008</c:v>
                </c:pt>
                <c:pt idx="5">
                  <c:v>0.30690000000000001</c:v>
                </c:pt>
                <c:pt idx="6">
                  <c:v>0.16385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CE-49D7-B743-971F0121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910416"/>
        <c:axId val="340910832"/>
      </c:scatterChart>
      <c:valAx>
        <c:axId val="34091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10832"/>
        <c:crosses val="autoZero"/>
        <c:crossBetween val="midCat"/>
      </c:valAx>
      <c:valAx>
        <c:axId val="34091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1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CPVTFC3SG0048!$D$50:$D$56</c:f>
              <c:numCache>
                <c:formatCode>0.0000</c:formatCode>
                <c:ptCount val="7"/>
                <c:pt idx="0">
                  <c:v>2.6348500000000001</c:v>
                </c:pt>
                <c:pt idx="1">
                  <c:v>2.3062</c:v>
                </c:pt>
                <c:pt idx="2">
                  <c:v>1.78355</c:v>
                </c:pt>
                <c:pt idx="3">
                  <c:v>1.3813</c:v>
                </c:pt>
                <c:pt idx="4">
                  <c:v>0.68175000000000008</c:v>
                </c:pt>
                <c:pt idx="5">
                  <c:v>0.30690000000000001</c:v>
                </c:pt>
                <c:pt idx="6">
                  <c:v>0.16385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47-4591-9DF4-64B75D47C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910416"/>
        <c:axId val="340910832"/>
      </c:scatterChart>
      <c:valAx>
        <c:axId val="34091041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10832"/>
        <c:crosses val="autoZero"/>
        <c:crossBetween val="midCat"/>
      </c:valAx>
      <c:valAx>
        <c:axId val="34091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1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CPVTFC3SG0049!$D$50:$D$56</c:f>
              <c:numCache>
                <c:formatCode>0.0000</c:formatCode>
                <c:ptCount val="7"/>
                <c:pt idx="0">
                  <c:v>2.7173500000000002</c:v>
                </c:pt>
                <c:pt idx="1">
                  <c:v>2.45505</c:v>
                </c:pt>
                <c:pt idx="2">
                  <c:v>1.8143500000000001</c:v>
                </c:pt>
                <c:pt idx="3">
                  <c:v>1.5103499999999999</c:v>
                </c:pt>
                <c:pt idx="4">
                  <c:v>0.73270000000000002</c:v>
                </c:pt>
                <c:pt idx="5">
                  <c:v>0.33765000000000001</c:v>
                </c:pt>
                <c:pt idx="6">
                  <c:v>0.17454999999999998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95-4EDF-BA4E-F57F9CB0C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32511"/>
        <c:axId val="703632095"/>
      </c:scatterChart>
      <c:valAx>
        <c:axId val="70363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2095"/>
        <c:crosses val="autoZero"/>
        <c:crossBetween val="midCat"/>
      </c:valAx>
      <c:valAx>
        <c:axId val="7036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CPVTFC3SG0049!$C$50:$C$56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CPVTFC3SG0049!$D$50:$D$56</c:f>
              <c:numCache>
                <c:formatCode>0.0000</c:formatCode>
                <c:ptCount val="7"/>
                <c:pt idx="0">
                  <c:v>2.7173500000000002</c:v>
                </c:pt>
                <c:pt idx="1">
                  <c:v>2.45505</c:v>
                </c:pt>
                <c:pt idx="2">
                  <c:v>1.8143500000000001</c:v>
                </c:pt>
                <c:pt idx="3">
                  <c:v>1.5103499999999999</c:v>
                </c:pt>
                <c:pt idx="4">
                  <c:v>0.73270000000000002</c:v>
                </c:pt>
                <c:pt idx="5">
                  <c:v>0.33765000000000001</c:v>
                </c:pt>
                <c:pt idx="6">
                  <c:v>0.17454999999999998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9B-442D-ACCC-7BA816F91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632511"/>
        <c:axId val="703632095"/>
      </c:scatterChart>
      <c:valAx>
        <c:axId val="70363251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2095"/>
        <c:crosses val="autoZero"/>
        <c:crossBetween val="midCat"/>
      </c:valAx>
      <c:valAx>
        <c:axId val="70363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3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CPVTFC3SG0050!$D$50:$D$56</c:f>
              <c:numCache>
                <c:formatCode>0.0000</c:formatCode>
                <c:ptCount val="7"/>
                <c:pt idx="0">
                  <c:v>2.6818499999999998</c:v>
                </c:pt>
                <c:pt idx="1">
                  <c:v>2.3475999999999999</c:v>
                </c:pt>
                <c:pt idx="2">
                  <c:v>1.8047</c:v>
                </c:pt>
                <c:pt idx="3">
                  <c:v>1.4064999999999999</c:v>
                </c:pt>
                <c:pt idx="4">
                  <c:v>0.70850000000000002</c:v>
                </c:pt>
                <c:pt idx="5">
                  <c:v>0.32290000000000002</c:v>
                </c:pt>
                <c:pt idx="6">
                  <c:v>0.17774999999999999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C0-47B8-A786-51A936469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74655"/>
        <c:axId val="358775071"/>
      </c:scatterChart>
      <c:valAx>
        <c:axId val="358774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775071"/>
        <c:crosses val="autoZero"/>
        <c:crossBetween val="midCat"/>
      </c:valAx>
      <c:valAx>
        <c:axId val="3587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774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CPVTFC3SG0050!$D$50:$D$56</c:f>
              <c:numCache>
                <c:formatCode>0.0000</c:formatCode>
                <c:ptCount val="7"/>
                <c:pt idx="0">
                  <c:v>2.6818499999999998</c:v>
                </c:pt>
                <c:pt idx="1">
                  <c:v>2.3475999999999999</c:v>
                </c:pt>
                <c:pt idx="2">
                  <c:v>1.8047</c:v>
                </c:pt>
                <c:pt idx="3">
                  <c:v>1.4064999999999999</c:v>
                </c:pt>
                <c:pt idx="4">
                  <c:v>0.70850000000000002</c:v>
                </c:pt>
                <c:pt idx="5">
                  <c:v>0.32290000000000002</c:v>
                </c:pt>
                <c:pt idx="6">
                  <c:v>0.17774999999999999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FD-4C20-9A1B-F7F767DB1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74655"/>
        <c:axId val="358775071"/>
      </c:scatterChart>
      <c:valAx>
        <c:axId val="35877465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775071"/>
        <c:crosses val="autoZero"/>
        <c:crossBetween val="midCat"/>
      </c:valAx>
      <c:valAx>
        <c:axId val="3587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774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CPVTFC3SG0051!$D$50:$D$56</c:f>
              <c:numCache>
                <c:formatCode>0.0000</c:formatCode>
                <c:ptCount val="7"/>
                <c:pt idx="0">
                  <c:v>2.7047999999999996</c:v>
                </c:pt>
                <c:pt idx="1">
                  <c:v>2.3852500000000001</c:v>
                </c:pt>
                <c:pt idx="2">
                  <c:v>1.8051999999999999</c:v>
                </c:pt>
                <c:pt idx="3">
                  <c:v>1.3949</c:v>
                </c:pt>
                <c:pt idx="4">
                  <c:v>0.66454999999999997</c:v>
                </c:pt>
                <c:pt idx="5">
                  <c:v>0.3231</c:v>
                </c:pt>
                <c:pt idx="6">
                  <c:v>0.13055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3B-4AAA-9913-B717DA4DF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349071"/>
        <c:axId val="1821348239"/>
      </c:scatterChart>
      <c:valAx>
        <c:axId val="1821349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348239"/>
        <c:crosses val="autoZero"/>
        <c:crossBetween val="midCat"/>
      </c:valAx>
      <c:valAx>
        <c:axId val="182134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349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CPVTFC3SG0051!$D$50:$D$56</c:f>
              <c:numCache>
                <c:formatCode>0.0000</c:formatCode>
                <c:ptCount val="7"/>
                <c:pt idx="0">
                  <c:v>2.7047999999999996</c:v>
                </c:pt>
                <c:pt idx="1">
                  <c:v>2.3852500000000001</c:v>
                </c:pt>
                <c:pt idx="2">
                  <c:v>1.8051999999999999</c:v>
                </c:pt>
                <c:pt idx="3">
                  <c:v>1.3949</c:v>
                </c:pt>
                <c:pt idx="4">
                  <c:v>0.66454999999999997</c:v>
                </c:pt>
                <c:pt idx="5">
                  <c:v>0.3231</c:v>
                </c:pt>
                <c:pt idx="6">
                  <c:v>0.13055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62-4A9B-B79F-646EF9F89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349071"/>
        <c:axId val="1821348239"/>
      </c:scatterChart>
      <c:valAx>
        <c:axId val="182134907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348239"/>
        <c:crosses val="autoZero"/>
        <c:crossBetween val="midCat"/>
      </c:valAx>
      <c:valAx>
        <c:axId val="182134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349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CPVTFC3SG0052!$D$50:$D$56</c:f>
              <c:numCache>
                <c:formatCode>0.0000</c:formatCode>
                <c:ptCount val="7"/>
                <c:pt idx="0">
                  <c:v>2.7112499999999997</c:v>
                </c:pt>
                <c:pt idx="1">
                  <c:v>2.3763000000000001</c:v>
                </c:pt>
                <c:pt idx="2">
                  <c:v>1.7718499999999999</c:v>
                </c:pt>
                <c:pt idx="3">
                  <c:v>1.3891</c:v>
                </c:pt>
                <c:pt idx="4">
                  <c:v>0.69609999999999994</c:v>
                </c:pt>
                <c:pt idx="5">
                  <c:v>0.31059999999999999</c:v>
                </c:pt>
                <c:pt idx="6">
                  <c:v>0.1169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EB-48D1-AD0E-CBFB3E10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62207"/>
        <c:axId val="473126703"/>
      </c:scatterChart>
      <c:valAx>
        <c:axId val="1137362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26703"/>
        <c:crosses val="autoZero"/>
        <c:crossBetween val="midCat"/>
      </c:valAx>
      <c:valAx>
        <c:axId val="47312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362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CPVTFC3SG0052!$D$50:$D$56</c:f>
              <c:numCache>
                <c:formatCode>0.0000</c:formatCode>
                <c:ptCount val="7"/>
                <c:pt idx="0">
                  <c:v>2.7112499999999997</c:v>
                </c:pt>
                <c:pt idx="1">
                  <c:v>2.3763000000000001</c:v>
                </c:pt>
                <c:pt idx="2">
                  <c:v>1.7718499999999999</c:v>
                </c:pt>
                <c:pt idx="3">
                  <c:v>1.3891</c:v>
                </c:pt>
                <c:pt idx="4">
                  <c:v>0.69609999999999994</c:v>
                </c:pt>
                <c:pt idx="5">
                  <c:v>0.31059999999999999</c:v>
                </c:pt>
                <c:pt idx="6">
                  <c:v>0.1169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46-4940-BA09-0BD2BD9C1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62207"/>
        <c:axId val="473126703"/>
      </c:scatterChart>
      <c:valAx>
        <c:axId val="113736220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126703"/>
        <c:crosses val="autoZero"/>
        <c:crossBetween val="midCat"/>
      </c:valAx>
      <c:valAx>
        <c:axId val="47312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362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CPVTFC3SG0053!$D$50:$D$56</c:f>
              <c:numCache>
                <c:formatCode>0.0000</c:formatCode>
                <c:ptCount val="7"/>
                <c:pt idx="0">
                  <c:v>2.66235</c:v>
                </c:pt>
                <c:pt idx="1">
                  <c:v>2.3555999999999999</c:v>
                </c:pt>
                <c:pt idx="2">
                  <c:v>1.7858499999999999</c:v>
                </c:pt>
                <c:pt idx="3">
                  <c:v>1.3266</c:v>
                </c:pt>
                <c:pt idx="4">
                  <c:v>0.65375000000000005</c:v>
                </c:pt>
                <c:pt idx="5">
                  <c:v>0.31125000000000003</c:v>
                </c:pt>
                <c:pt idx="6">
                  <c:v>0.17685000000000001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7-4ADB-9574-4A4A39498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085183"/>
        <c:axId val="1841073119"/>
      </c:scatterChart>
      <c:valAx>
        <c:axId val="1841085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73119"/>
        <c:crosses val="autoZero"/>
        <c:crossBetween val="midCat"/>
      </c:valAx>
      <c:valAx>
        <c:axId val="184107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85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CPVTFC3SG0053!$D$50:$D$56</c:f>
              <c:numCache>
                <c:formatCode>0.0000</c:formatCode>
                <c:ptCount val="7"/>
                <c:pt idx="0">
                  <c:v>2.66235</c:v>
                </c:pt>
                <c:pt idx="1">
                  <c:v>2.3555999999999999</c:v>
                </c:pt>
                <c:pt idx="2">
                  <c:v>1.7858499999999999</c:v>
                </c:pt>
                <c:pt idx="3">
                  <c:v>1.3266</c:v>
                </c:pt>
                <c:pt idx="4">
                  <c:v>0.65375000000000005</c:v>
                </c:pt>
                <c:pt idx="5">
                  <c:v>0.31125000000000003</c:v>
                </c:pt>
                <c:pt idx="6">
                  <c:v>0.17685000000000001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26-434A-9A82-D7BCE604B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085183"/>
        <c:axId val="1841073119"/>
      </c:scatterChart>
      <c:valAx>
        <c:axId val="184108518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73119"/>
        <c:crosses val="autoZero"/>
        <c:crossBetween val="midCat"/>
      </c:valAx>
      <c:valAx>
        <c:axId val="184107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085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CPVTFC3SG0054!$D$50:$D$56</c:f>
              <c:numCache>
                <c:formatCode>0.0000</c:formatCode>
                <c:ptCount val="7"/>
                <c:pt idx="0">
                  <c:v>2.7271999999999998</c:v>
                </c:pt>
                <c:pt idx="1">
                  <c:v>2.36585</c:v>
                </c:pt>
                <c:pt idx="2">
                  <c:v>1.8624000000000001</c:v>
                </c:pt>
                <c:pt idx="3">
                  <c:v>1.3848</c:v>
                </c:pt>
                <c:pt idx="4">
                  <c:v>0.69155</c:v>
                </c:pt>
                <c:pt idx="5">
                  <c:v>0.32650000000000001</c:v>
                </c:pt>
                <c:pt idx="6">
                  <c:v>0.17830000000000001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6-4825-8D36-5EA7EA0B5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679535"/>
        <c:axId val="1847685775"/>
      </c:scatterChart>
      <c:valAx>
        <c:axId val="184767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85775"/>
        <c:crosses val="autoZero"/>
        <c:crossBetween val="midCat"/>
      </c:valAx>
      <c:valAx>
        <c:axId val="184768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79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CPVTFC3SG0054!$D$50:$D$56</c:f>
              <c:numCache>
                <c:formatCode>0.0000</c:formatCode>
                <c:ptCount val="7"/>
                <c:pt idx="0">
                  <c:v>2.7271999999999998</c:v>
                </c:pt>
                <c:pt idx="1">
                  <c:v>2.36585</c:v>
                </c:pt>
                <c:pt idx="2">
                  <c:v>1.8624000000000001</c:v>
                </c:pt>
                <c:pt idx="3">
                  <c:v>1.3848</c:v>
                </c:pt>
                <c:pt idx="4">
                  <c:v>0.69155</c:v>
                </c:pt>
                <c:pt idx="5">
                  <c:v>0.32650000000000001</c:v>
                </c:pt>
                <c:pt idx="6">
                  <c:v>0.17830000000000001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C-4125-994B-B6F1A3689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679535"/>
        <c:axId val="1847685775"/>
      </c:scatterChart>
      <c:valAx>
        <c:axId val="18476795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85775"/>
        <c:crosses val="autoZero"/>
        <c:crossBetween val="midCat"/>
      </c:valAx>
      <c:valAx>
        <c:axId val="184768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679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CPVTFC3SG0055!$D$50:$D$56</c:f>
              <c:numCache>
                <c:formatCode>0.0000</c:formatCode>
                <c:ptCount val="7"/>
                <c:pt idx="0">
                  <c:v>2.6380499999999998</c:v>
                </c:pt>
                <c:pt idx="1">
                  <c:v>2.3513500000000001</c:v>
                </c:pt>
                <c:pt idx="2">
                  <c:v>1.7764</c:v>
                </c:pt>
                <c:pt idx="3">
                  <c:v>1.3568500000000001</c:v>
                </c:pt>
                <c:pt idx="4">
                  <c:v>0.59024999999999994</c:v>
                </c:pt>
                <c:pt idx="5">
                  <c:v>0.30115000000000003</c:v>
                </c:pt>
                <c:pt idx="6">
                  <c:v>0.17469999999999999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DE-4410-AFDC-70D02C289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51151"/>
        <c:axId val="1170851983"/>
      </c:scatterChart>
      <c:valAx>
        <c:axId val="117085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51983"/>
        <c:crosses val="autoZero"/>
        <c:crossBetween val="midCat"/>
      </c:valAx>
      <c:valAx>
        <c:axId val="117085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51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CPVTFC3SG0055!$D$50:$D$56</c:f>
              <c:numCache>
                <c:formatCode>0.0000</c:formatCode>
                <c:ptCount val="7"/>
                <c:pt idx="0">
                  <c:v>2.6380499999999998</c:v>
                </c:pt>
                <c:pt idx="1">
                  <c:v>2.3513500000000001</c:v>
                </c:pt>
                <c:pt idx="2">
                  <c:v>1.7764</c:v>
                </c:pt>
                <c:pt idx="3">
                  <c:v>1.3568500000000001</c:v>
                </c:pt>
                <c:pt idx="4">
                  <c:v>0.59024999999999994</c:v>
                </c:pt>
                <c:pt idx="5">
                  <c:v>0.30115000000000003</c:v>
                </c:pt>
                <c:pt idx="6">
                  <c:v>0.17469999999999999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F9-422E-8B76-7813CF9D0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51151"/>
        <c:axId val="1170851983"/>
      </c:scatterChart>
      <c:valAx>
        <c:axId val="11708511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51983"/>
        <c:crosses val="autoZero"/>
        <c:crossBetween val="midCat"/>
      </c:valAx>
      <c:valAx>
        <c:axId val="117085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51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CPVTFC3SG0056!$D$50:$D$56</c:f>
              <c:numCache>
                <c:formatCode>0.0000</c:formatCode>
                <c:ptCount val="7"/>
                <c:pt idx="0">
                  <c:v>2.734</c:v>
                </c:pt>
                <c:pt idx="1">
                  <c:v>2.39615</c:v>
                </c:pt>
                <c:pt idx="2">
                  <c:v>1.7600500000000001</c:v>
                </c:pt>
                <c:pt idx="3">
                  <c:v>1.37575</c:v>
                </c:pt>
                <c:pt idx="4">
                  <c:v>0.64284999999999992</c:v>
                </c:pt>
                <c:pt idx="5">
                  <c:v>0.31694999999999995</c:v>
                </c:pt>
                <c:pt idx="6">
                  <c:v>0.17404999999999998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21-4E06-91AC-7C6B8F51A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43008"/>
        <c:axId val="246139680"/>
      </c:scatterChart>
      <c:valAx>
        <c:axId val="246143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39680"/>
        <c:crosses val="autoZero"/>
        <c:crossBetween val="midCat"/>
      </c:valAx>
      <c:valAx>
        <c:axId val="2461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4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CPVTFC3SG0056!$D$50:$D$56</c:f>
              <c:numCache>
                <c:formatCode>0.0000</c:formatCode>
                <c:ptCount val="7"/>
                <c:pt idx="0">
                  <c:v>2.734</c:v>
                </c:pt>
                <c:pt idx="1">
                  <c:v>2.39615</c:v>
                </c:pt>
                <c:pt idx="2">
                  <c:v>1.7600500000000001</c:v>
                </c:pt>
                <c:pt idx="3">
                  <c:v>1.37575</c:v>
                </c:pt>
                <c:pt idx="4">
                  <c:v>0.64284999999999992</c:v>
                </c:pt>
                <c:pt idx="5">
                  <c:v>0.31694999999999995</c:v>
                </c:pt>
                <c:pt idx="6">
                  <c:v>0.17404999999999998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5-41CF-A1AB-A139E4821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43008"/>
        <c:axId val="246139680"/>
      </c:scatterChart>
      <c:valAx>
        <c:axId val="2461430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39680"/>
        <c:crosses val="autoZero"/>
        <c:crossBetween val="midCat"/>
      </c:valAx>
      <c:valAx>
        <c:axId val="2461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43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CPVTFC3SG0057!$D$50:$D$56</c:f>
              <c:numCache>
                <c:formatCode>0.0000</c:formatCode>
                <c:ptCount val="7"/>
                <c:pt idx="0">
                  <c:v>2.6214500000000003</c:v>
                </c:pt>
                <c:pt idx="1">
                  <c:v>2.2504</c:v>
                </c:pt>
                <c:pt idx="2">
                  <c:v>1.6869499999999999</c:v>
                </c:pt>
                <c:pt idx="3">
                  <c:v>1.3320500000000002</c:v>
                </c:pt>
                <c:pt idx="4">
                  <c:v>0.61955000000000005</c:v>
                </c:pt>
                <c:pt idx="5">
                  <c:v>0.30825000000000002</c:v>
                </c:pt>
                <c:pt idx="6">
                  <c:v>0.17344999999999999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2-4EC2-92CD-467C8574F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604847"/>
        <c:axId val="1396592367"/>
      </c:scatterChart>
      <c:valAx>
        <c:axId val="139660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92367"/>
        <c:crosses val="autoZero"/>
        <c:crossBetween val="midCat"/>
      </c:valAx>
      <c:valAx>
        <c:axId val="139659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604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CPVTFC3SG0057!$D$50:$D$56</c:f>
              <c:numCache>
                <c:formatCode>0.0000</c:formatCode>
                <c:ptCount val="7"/>
                <c:pt idx="0">
                  <c:v>2.6214500000000003</c:v>
                </c:pt>
                <c:pt idx="1">
                  <c:v>2.2504</c:v>
                </c:pt>
                <c:pt idx="2">
                  <c:v>1.6869499999999999</c:v>
                </c:pt>
                <c:pt idx="3">
                  <c:v>1.3320500000000002</c:v>
                </c:pt>
                <c:pt idx="4">
                  <c:v>0.61955000000000005</c:v>
                </c:pt>
                <c:pt idx="5">
                  <c:v>0.30825000000000002</c:v>
                </c:pt>
                <c:pt idx="6">
                  <c:v>0.17344999999999999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25-4C8F-A342-3ED6DAE96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604847"/>
        <c:axId val="1396592367"/>
      </c:scatterChart>
      <c:valAx>
        <c:axId val="139660484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92367"/>
        <c:crosses val="autoZero"/>
        <c:crossBetween val="midCat"/>
      </c:valAx>
      <c:valAx>
        <c:axId val="139659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604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CPVTFC3SG0058!$D$50:$D$56</c:f>
              <c:numCache>
                <c:formatCode>0.0000</c:formatCode>
                <c:ptCount val="7"/>
                <c:pt idx="0">
                  <c:v>2.6120000000000001</c:v>
                </c:pt>
                <c:pt idx="1">
                  <c:v>2.22905</c:v>
                </c:pt>
                <c:pt idx="2">
                  <c:v>1.62605</c:v>
                </c:pt>
                <c:pt idx="3">
                  <c:v>1.2820499999999999</c:v>
                </c:pt>
                <c:pt idx="4">
                  <c:v>0.62234999999999996</c:v>
                </c:pt>
                <c:pt idx="5">
                  <c:v>0.28405000000000002</c:v>
                </c:pt>
                <c:pt idx="6">
                  <c:v>0.1704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0-44FC-B58C-5E15811E0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91951"/>
        <c:axId val="1396592783"/>
      </c:scatterChart>
      <c:valAx>
        <c:axId val="1396591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92783"/>
        <c:crosses val="autoZero"/>
        <c:crossBetween val="midCat"/>
      </c:valAx>
      <c:valAx>
        <c:axId val="13965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91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CPVTFC3SG0058!$D$50:$D$56</c:f>
              <c:numCache>
                <c:formatCode>0.0000</c:formatCode>
                <c:ptCount val="7"/>
                <c:pt idx="0">
                  <c:v>2.6120000000000001</c:v>
                </c:pt>
                <c:pt idx="1">
                  <c:v>2.22905</c:v>
                </c:pt>
                <c:pt idx="2">
                  <c:v>1.62605</c:v>
                </c:pt>
                <c:pt idx="3">
                  <c:v>1.2820499999999999</c:v>
                </c:pt>
                <c:pt idx="4">
                  <c:v>0.62234999999999996</c:v>
                </c:pt>
                <c:pt idx="5">
                  <c:v>0.28405000000000002</c:v>
                </c:pt>
                <c:pt idx="6">
                  <c:v>0.1704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8C-434A-B3B6-5652A0D9A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91951"/>
        <c:axId val="1396592783"/>
      </c:scatterChart>
      <c:valAx>
        <c:axId val="13965919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92783"/>
        <c:crosses val="autoZero"/>
        <c:crossBetween val="midCat"/>
      </c:valAx>
      <c:valAx>
        <c:axId val="13965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91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CPVTFC3SG0059!$D$50:$D$56</c:f>
              <c:numCache>
                <c:formatCode>0.0000</c:formatCode>
                <c:ptCount val="7"/>
                <c:pt idx="0">
                  <c:v>2.6117499999999998</c:v>
                </c:pt>
                <c:pt idx="1">
                  <c:v>2.3365499999999999</c:v>
                </c:pt>
                <c:pt idx="2">
                  <c:v>1.7862</c:v>
                </c:pt>
                <c:pt idx="3">
                  <c:v>1.3480500000000002</c:v>
                </c:pt>
                <c:pt idx="4">
                  <c:v>0.66460000000000008</c:v>
                </c:pt>
                <c:pt idx="5">
                  <c:v>0.31945000000000001</c:v>
                </c:pt>
                <c:pt idx="6">
                  <c:v>0.17425000000000002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E-479E-9E83-97FF5FB91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84176"/>
        <c:axId val="196781680"/>
      </c:scatterChart>
      <c:valAx>
        <c:axId val="19678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1680"/>
        <c:crosses val="autoZero"/>
        <c:crossBetween val="midCat"/>
      </c:valAx>
      <c:valAx>
        <c:axId val="1967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CPVTFC3SG0059!$C$50:$C$56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CPVTFC3SG0059!$D$50:$D$56</c:f>
              <c:numCache>
                <c:formatCode>0.0000</c:formatCode>
                <c:ptCount val="7"/>
                <c:pt idx="0">
                  <c:v>2.6117499999999998</c:v>
                </c:pt>
                <c:pt idx="1">
                  <c:v>2.3365499999999999</c:v>
                </c:pt>
                <c:pt idx="2">
                  <c:v>1.7862</c:v>
                </c:pt>
                <c:pt idx="3">
                  <c:v>1.3480500000000002</c:v>
                </c:pt>
                <c:pt idx="4">
                  <c:v>0.66460000000000008</c:v>
                </c:pt>
                <c:pt idx="5">
                  <c:v>0.31945000000000001</c:v>
                </c:pt>
                <c:pt idx="6">
                  <c:v>0.17425000000000002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7D-426C-9C13-C74D6C228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84176"/>
        <c:axId val="196781680"/>
      </c:scatterChart>
      <c:valAx>
        <c:axId val="19678417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1680"/>
        <c:crosses val="autoZero"/>
        <c:crossBetween val="midCat"/>
      </c:valAx>
      <c:valAx>
        <c:axId val="19678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CPVTFC3SG0060!$D$50:$D$56</c:f>
              <c:numCache>
                <c:formatCode>0.0000</c:formatCode>
                <c:ptCount val="7"/>
                <c:pt idx="0">
                  <c:v>2.6103999999999998</c:v>
                </c:pt>
                <c:pt idx="1">
                  <c:v>2.3651499999999999</c:v>
                </c:pt>
                <c:pt idx="2">
                  <c:v>1.7343000000000002</c:v>
                </c:pt>
                <c:pt idx="3">
                  <c:v>1.3442500000000002</c:v>
                </c:pt>
                <c:pt idx="4">
                  <c:v>0.66714999999999991</c:v>
                </c:pt>
                <c:pt idx="5">
                  <c:v>0.31379999999999997</c:v>
                </c:pt>
                <c:pt idx="6">
                  <c:v>0.1764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01-441E-986A-D346C4CAB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46176"/>
        <c:axId val="207864064"/>
      </c:scatterChart>
      <c:valAx>
        <c:axId val="20784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4064"/>
        <c:crosses val="autoZero"/>
        <c:crossBetween val="midCat"/>
      </c:valAx>
      <c:valAx>
        <c:axId val="2078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4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CPVTFC3SG0060!$D$50:$D$56</c:f>
              <c:numCache>
                <c:formatCode>0.0000</c:formatCode>
                <c:ptCount val="7"/>
                <c:pt idx="0">
                  <c:v>2.6103999999999998</c:v>
                </c:pt>
                <c:pt idx="1">
                  <c:v>2.3651499999999999</c:v>
                </c:pt>
                <c:pt idx="2">
                  <c:v>1.7343000000000002</c:v>
                </c:pt>
                <c:pt idx="3">
                  <c:v>1.3442500000000002</c:v>
                </c:pt>
                <c:pt idx="4">
                  <c:v>0.66714999999999991</c:v>
                </c:pt>
                <c:pt idx="5">
                  <c:v>0.31379999999999997</c:v>
                </c:pt>
                <c:pt idx="6">
                  <c:v>0.1764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39-4225-A84A-FDC279F41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46176"/>
        <c:axId val="207864064"/>
      </c:scatterChart>
      <c:valAx>
        <c:axId val="20784617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4064"/>
        <c:crosses val="autoZero"/>
        <c:crossBetween val="midCat"/>
      </c:valAx>
      <c:valAx>
        <c:axId val="20786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4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CPVTFC3SG0061!$D$50:$D$56</c:f>
              <c:numCache>
                <c:formatCode>0.0000</c:formatCode>
                <c:ptCount val="7"/>
                <c:pt idx="0">
                  <c:v>2.6936499999999999</c:v>
                </c:pt>
                <c:pt idx="1">
                  <c:v>2.3711000000000002</c:v>
                </c:pt>
                <c:pt idx="2">
                  <c:v>1.74085</c:v>
                </c:pt>
                <c:pt idx="3">
                  <c:v>1.3586499999999999</c:v>
                </c:pt>
                <c:pt idx="4">
                  <c:v>0.62480000000000002</c:v>
                </c:pt>
                <c:pt idx="5">
                  <c:v>0.318</c:v>
                </c:pt>
                <c:pt idx="6">
                  <c:v>0.17715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4A-4934-9C22-D94FE268D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89408"/>
        <c:axId val="201505632"/>
      </c:scatterChart>
      <c:valAx>
        <c:axId val="20148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05632"/>
        <c:crosses val="autoZero"/>
        <c:crossBetween val="midCat"/>
      </c:valAx>
      <c:valAx>
        <c:axId val="2015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8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CPVTFC3SG0061!$D$50:$D$56</c:f>
              <c:numCache>
                <c:formatCode>0.0000</c:formatCode>
                <c:ptCount val="7"/>
                <c:pt idx="0">
                  <c:v>2.6936499999999999</c:v>
                </c:pt>
                <c:pt idx="1">
                  <c:v>2.3711000000000002</c:v>
                </c:pt>
                <c:pt idx="2">
                  <c:v>1.74085</c:v>
                </c:pt>
                <c:pt idx="3">
                  <c:v>1.3586499999999999</c:v>
                </c:pt>
                <c:pt idx="4">
                  <c:v>0.62480000000000002</c:v>
                </c:pt>
                <c:pt idx="5">
                  <c:v>0.318</c:v>
                </c:pt>
                <c:pt idx="6">
                  <c:v>0.17715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C8-473D-90D8-65D897EEF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89408"/>
        <c:axId val="201505632"/>
      </c:scatterChart>
      <c:valAx>
        <c:axId val="2014894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05632"/>
        <c:crosses val="autoZero"/>
        <c:crossBetween val="midCat"/>
      </c:valAx>
      <c:valAx>
        <c:axId val="2015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8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CPVTFC3SG0062!$D$50:$D$56</c:f>
              <c:numCache>
                <c:formatCode>0.0000</c:formatCode>
                <c:ptCount val="7"/>
                <c:pt idx="0">
                  <c:v>2.6657500000000001</c:v>
                </c:pt>
                <c:pt idx="1">
                  <c:v>2.2950999999999997</c:v>
                </c:pt>
                <c:pt idx="2">
                  <c:v>1.6553</c:v>
                </c:pt>
                <c:pt idx="3">
                  <c:v>1.25475</c:v>
                </c:pt>
                <c:pt idx="4">
                  <c:v>0.6321</c:v>
                </c:pt>
                <c:pt idx="5">
                  <c:v>0.30064999999999997</c:v>
                </c:pt>
                <c:pt idx="6">
                  <c:v>0.16494999999999999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A-4F68-B384-AE64C1A06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341808"/>
        <c:axId val="765346384"/>
      </c:scatterChart>
      <c:valAx>
        <c:axId val="76534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46384"/>
        <c:crosses val="autoZero"/>
        <c:crossBetween val="midCat"/>
      </c:valAx>
      <c:valAx>
        <c:axId val="7653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4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CPVTFC3SG0062!$D$50:$D$56</c:f>
              <c:numCache>
                <c:formatCode>0.0000</c:formatCode>
                <c:ptCount val="7"/>
                <c:pt idx="0">
                  <c:v>2.6657500000000001</c:v>
                </c:pt>
                <c:pt idx="1">
                  <c:v>2.2950999999999997</c:v>
                </c:pt>
                <c:pt idx="2">
                  <c:v>1.6553</c:v>
                </c:pt>
                <c:pt idx="3">
                  <c:v>1.25475</c:v>
                </c:pt>
                <c:pt idx="4">
                  <c:v>0.6321</c:v>
                </c:pt>
                <c:pt idx="5">
                  <c:v>0.30064999999999997</c:v>
                </c:pt>
                <c:pt idx="6">
                  <c:v>0.16494999999999999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F2-405E-84D2-F451153F5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341808"/>
        <c:axId val="765346384"/>
      </c:scatterChart>
      <c:valAx>
        <c:axId val="7653418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46384"/>
        <c:crosses val="autoZero"/>
        <c:crossBetween val="midCat"/>
      </c:valAx>
      <c:valAx>
        <c:axId val="7653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34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CPVTFC3SG0063!$D$50:$D$56</c:f>
              <c:numCache>
                <c:formatCode>0.0000</c:formatCode>
                <c:ptCount val="7"/>
                <c:pt idx="0">
                  <c:v>2.6318999999999999</c:v>
                </c:pt>
                <c:pt idx="1">
                  <c:v>2.3177500000000002</c:v>
                </c:pt>
                <c:pt idx="2">
                  <c:v>1.6856499999999999</c:v>
                </c:pt>
                <c:pt idx="3">
                  <c:v>1.3230499999999998</c:v>
                </c:pt>
                <c:pt idx="4">
                  <c:v>0.61820000000000008</c:v>
                </c:pt>
                <c:pt idx="5">
                  <c:v>0.30630000000000002</c:v>
                </c:pt>
                <c:pt idx="6">
                  <c:v>0.17225000000000001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8-4339-89CC-D88993854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6720"/>
        <c:axId val="946977952"/>
      </c:scatterChart>
      <c:valAx>
        <c:axId val="94696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77952"/>
        <c:crosses val="autoZero"/>
        <c:crossBetween val="midCat"/>
      </c:valAx>
      <c:valAx>
        <c:axId val="9469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CPVTFC3SG0063!$D$50:$D$56</c:f>
              <c:numCache>
                <c:formatCode>0.0000</c:formatCode>
                <c:ptCount val="7"/>
                <c:pt idx="0">
                  <c:v>2.6318999999999999</c:v>
                </c:pt>
                <c:pt idx="1">
                  <c:v>2.3177500000000002</c:v>
                </c:pt>
                <c:pt idx="2">
                  <c:v>1.6856499999999999</c:v>
                </c:pt>
                <c:pt idx="3">
                  <c:v>1.3230499999999998</c:v>
                </c:pt>
                <c:pt idx="4">
                  <c:v>0.61820000000000008</c:v>
                </c:pt>
                <c:pt idx="5">
                  <c:v>0.30630000000000002</c:v>
                </c:pt>
                <c:pt idx="6">
                  <c:v>0.17225000000000001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5D-4511-BF64-1DB3B5306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6720"/>
        <c:axId val="946977952"/>
      </c:scatterChart>
      <c:valAx>
        <c:axId val="94696672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77952"/>
        <c:crosses val="autoZero"/>
        <c:crossBetween val="midCat"/>
      </c:valAx>
      <c:valAx>
        <c:axId val="9469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CPVTFC3SG0064!$D$50:$D$56</c:f>
              <c:numCache>
                <c:formatCode>0.0000</c:formatCode>
                <c:ptCount val="7"/>
                <c:pt idx="0">
                  <c:v>2.6649500000000002</c:v>
                </c:pt>
                <c:pt idx="1">
                  <c:v>2.3472</c:v>
                </c:pt>
                <c:pt idx="2">
                  <c:v>1.7869999999999999</c:v>
                </c:pt>
                <c:pt idx="3">
                  <c:v>1.5002</c:v>
                </c:pt>
                <c:pt idx="4">
                  <c:v>0.63569999999999993</c:v>
                </c:pt>
                <c:pt idx="5">
                  <c:v>0.32695000000000002</c:v>
                </c:pt>
                <c:pt idx="6">
                  <c:v>0.17704999999999999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EC-4BB9-9558-89708E39D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80783"/>
        <c:axId val="340482863"/>
      </c:scatterChart>
      <c:valAx>
        <c:axId val="340480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82863"/>
        <c:crosses val="autoZero"/>
        <c:crossBetween val="midCat"/>
      </c:valAx>
      <c:valAx>
        <c:axId val="34048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80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CPVTFC3SG0064!$D$50:$D$56</c:f>
              <c:numCache>
                <c:formatCode>0.0000</c:formatCode>
                <c:ptCount val="7"/>
                <c:pt idx="0">
                  <c:v>2.6649500000000002</c:v>
                </c:pt>
                <c:pt idx="1">
                  <c:v>2.3472</c:v>
                </c:pt>
                <c:pt idx="2">
                  <c:v>1.7869999999999999</c:v>
                </c:pt>
                <c:pt idx="3">
                  <c:v>1.5002</c:v>
                </c:pt>
                <c:pt idx="4">
                  <c:v>0.63569999999999993</c:v>
                </c:pt>
                <c:pt idx="5">
                  <c:v>0.32695000000000002</c:v>
                </c:pt>
                <c:pt idx="6">
                  <c:v>0.17704999999999999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AF-4E44-A549-1CE98BDE6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80783"/>
        <c:axId val="340482863"/>
      </c:scatterChart>
      <c:valAx>
        <c:axId val="34048078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82863"/>
        <c:crosses val="autoZero"/>
        <c:crossBetween val="midCat"/>
      </c:valAx>
      <c:valAx>
        <c:axId val="34048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480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CPVTFC3SG0065!$D$50:$D$56</c:f>
              <c:numCache>
                <c:formatCode>0.0000</c:formatCode>
                <c:ptCount val="7"/>
                <c:pt idx="0">
                  <c:v>2.6520999999999999</c:v>
                </c:pt>
                <c:pt idx="1">
                  <c:v>2.3494000000000002</c:v>
                </c:pt>
                <c:pt idx="2">
                  <c:v>1.79905</c:v>
                </c:pt>
                <c:pt idx="3">
                  <c:v>1.4516</c:v>
                </c:pt>
                <c:pt idx="4">
                  <c:v>0.67205000000000004</c:v>
                </c:pt>
                <c:pt idx="5">
                  <c:v>0.31930000000000003</c:v>
                </c:pt>
                <c:pt idx="6">
                  <c:v>0.18590000000000001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4-4953-9E50-C244C8535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91615"/>
        <c:axId val="217992031"/>
      </c:scatterChart>
      <c:valAx>
        <c:axId val="217991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92031"/>
        <c:crosses val="autoZero"/>
        <c:crossBetween val="midCat"/>
      </c:valAx>
      <c:valAx>
        <c:axId val="21799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9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CPVTFC3SG0065!$D$50:$D$56</c:f>
              <c:numCache>
                <c:formatCode>0.0000</c:formatCode>
                <c:ptCount val="7"/>
                <c:pt idx="0">
                  <c:v>2.6520999999999999</c:v>
                </c:pt>
                <c:pt idx="1">
                  <c:v>2.3494000000000002</c:v>
                </c:pt>
                <c:pt idx="2">
                  <c:v>1.79905</c:v>
                </c:pt>
                <c:pt idx="3">
                  <c:v>1.4516</c:v>
                </c:pt>
                <c:pt idx="4">
                  <c:v>0.67205000000000004</c:v>
                </c:pt>
                <c:pt idx="5">
                  <c:v>0.31930000000000003</c:v>
                </c:pt>
                <c:pt idx="6">
                  <c:v>0.18590000000000001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99-47DA-8074-75C62C2B0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991615"/>
        <c:axId val="217992031"/>
      </c:scatterChart>
      <c:valAx>
        <c:axId val="2179916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92031"/>
        <c:crosses val="autoZero"/>
        <c:crossBetween val="midCat"/>
      </c:valAx>
      <c:valAx>
        <c:axId val="21799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9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CPVTFC3SG0066!$D$50:$D$56</c:f>
              <c:numCache>
                <c:formatCode>0.0000</c:formatCode>
                <c:ptCount val="7"/>
                <c:pt idx="0">
                  <c:v>2.5831</c:v>
                </c:pt>
                <c:pt idx="1">
                  <c:v>2.3302499999999999</c:v>
                </c:pt>
                <c:pt idx="2">
                  <c:v>1.7596000000000001</c:v>
                </c:pt>
                <c:pt idx="3">
                  <c:v>1.39175</c:v>
                </c:pt>
                <c:pt idx="4">
                  <c:v>0.66905000000000003</c:v>
                </c:pt>
                <c:pt idx="5">
                  <c:v>0.30864999999999998</c:v>
                </c:pt>
                <c:pt idx="6">
                  <c:v>0.1731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A6-48AE-BBEA-72F2B2331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909519"/>
        <c:axId val="455917423"/>
      </c:scatterChart>
      <c:valAx>
        <c:axId val="45590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17423"/>
        <c:crosses val="autoZero"/>
        <c:crossBetween val="midCat"/>
      </c:valAx>
      <c:valAx>
        <c:axId val="45591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0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CPVTFC3SG0066!$D$50:$D$56</c:f>
              <c:numCache>
                <c:formatCode>0.0000</c:formatCode>
                <c:ptCount val="7"/>
                <c:pt idx="0">
                  <c:v>2.5831</c:v>
                </c:pt>
                <c:pt idx="1">
                  <c:v>2.3302499999999999</c:v>
                </c:pt>
                <c:pt idx="2">
                  <c:v>1.7596000000000001</c:v>
                </c:pt>
                <c:pt idx="3">
                  <c:v>1.39175</c:v>
                </c:pt>
                <c:pt idx="4">
                  <c:v>0.66905000000000003</c:v>
                </c:pt>
                <c:pt idx="5">
                  <c:v>0.30864999999999998</c:v>
                </c:pt>
                <c:pt idx="6">
                  <c:v>0.1731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E0-423A-AA7B-EDC2FBD1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5909519"/>
        <c:axId val="455917423"/>
      </c:scatterChart>
      <c:valAx>
        <c:axId val="4559095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17423"/>
        <c:crosses val="autoZero"/>
        <c:crossBetween val="midCat"/>
      </c:valAx>
      <c:valAx>
        <c:axId val="45591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0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CPVTFC3SG0067!$D$50:$D$56</c:f>
              <c:numCache>
                <c:formatCode>0.0000</c:formatCode>
                <c:ptCount val="7"/>
                <c:pt idx="0">
                  <c:v>2.65855</c:v>
                </c:pt>
                <c:pt idx="1">
                  <c:v>2.3945499999999997</c:v>
                </c:pt>
                <c:pt idx="2">
                  <c:v>1.7978000000000001</c:v>
                </c:pt>
                <c:pt idx="3">
                  <c:v>1.51545</c:v>
                </c:pt>
                <c:pt idx="4">
                  <c:v>0.70035000000000003</c:v>
                </c:pt>
                <c:pt idx="5">
                  <c:v>0.33755000000000002</c:v>
                </c:pt>
                <c:pt idx="6">
                  <c:v>0.18859999999999999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FD-42BA-AA50-E72A1DAE5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25568"/>
        <c:axId val="39031808"/>
      </c:scatterChart>
      <c:valAx>
        <c:axId val="3902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1808"/>
        <c:crosses val="autoZero"/>
        <c:crossBetween val="midCat"/>
      </c:valAx>
      <c:valAx>
        <c:axId val="3903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CPVTFC3SG0067!$D$50:$D$56</c:f>
              <c:numCache>
                <c:formatCode>0.0000</c:formatCode>
                <c:ptCount val="7"/>
                <c:pt idx="0">
                  <c:v>2.65855</c:v>
                </c:pt>
                <c:pt idx="1">
                  <c:v>2.3945499999999997</c:v>
                </c:pt>
                <c:pt idx="2">
                  <c:v>1.7978000000000001</c:v>
                </c:pt>
                <c:pt idx="3">
                  <c:v>1.51545</c:v>
                </c:pt>
                <c:pt idx="4">
                  <c:v>0.70035000000000003</c:v>
                </c:pt>
                <c:pt idx="5">
                  <c:v>0.33755000000000002</c:v>
                </c:pt>
                <c:pt idx="6">
                  <c:v>0.18859999999999999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4D-433E-8230-754B1733A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25568"/>
        <c:axId val="39031808"/>
      </c:scatterChart>
      <c:valAx>
        <c:axId val="3902556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1808"/>
        <c:crosses val="autoZero"/>
        <c:crossBetween val="midCat"/>
      </c:valAx>
      <c:valAx>
        <c:axId val="3903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CPVTFC3SG0068!$D$50:$D$56</c:f>
              <c:numCache>
                <c:formatCode>0.0000</c:formatCode>
                <c:ptCount val="7"/>
                <c:pt idx="0">
                  <c:v>2.5380000000000003</c:v>
                </c:pt>
                <c:pt idx="1">
                  <c:v>2.2197499999999999</c:v>
                </c:pt>
                <c:pt idx="2">
                  <c:v>1.6799500000000001</c:v>
                </c:pt>
                <c:pt idx="3">
                  <c:v>1.3538000000000001</c:v>
                </c:pt>
                <c:pt idx="4">
                  <c:v>0.60329999999999995</c:v>
                </c:pt>
                <c:pt idx="5">
                  <c:v>0.28775000000000001</c:v>
                </c:pt>
                <c:pt idx="6">
                  <c:v>0.1734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2D-446B-9484-81A862909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344"/>
        <c:axId val="38993120"/>
      </c:scatterChart>
      <c:valAx>
        <c:axId val="3900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3120"/>
        <c:crosses val="autoZero"/>
        <c:crossBetween val="midCat"/>
      </c:valAx>
      <c:valAx>
        <c:axId val="3899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CPVTFC3SG0068!$D$50:$D$56</c:f>
              <c:numCache>
                <c:formatCode>0.0000</c:formatCode>
                <c:ptCount val="7"/>
                <c:pt idx="0">
                  <c:v>2.5380000000000003</c:v>
                </c:pt>
                <c:pt idx="1">
                  <c:v>2.2197499999999999</c:v>
                </c:pt>
                <c:pt idx="2">
                  <c:v>1.6799500000000001</c:v>
                </c:pt>
                <c:pt idx="3">
                  <c:v>1.3538000000000001</c:v>
                </c:pt>
                <c:pt idx="4">
                  <c:v>0.60329999999999995</c:v>
                </c:pt>
                <c:pt idx="5">
                  <c:v>0.28775000000000001</c:v>
                </c:pt>
                <c:pt idx="6">
                  <c:v>0.1734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2E-413B-AB39-2F19BB9E1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09344"/>
        <c:axId val="38993120"/>
      </c:scatterChart>
      <c:valAx>
        <c:axId val="390093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3120"/>
        <c:crosses val="autoZero"/>
        <c:crossBetween val="midCat"/>
      </c:valAx>
      <c:valAx>
        <c:axId val="3899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CPVTFC3SG0069!$D$50:$D$56</c:f>
              <c:numCache>
                <c:formatCode>0.0000</c:formatCode>
                <c:ptCount val="7"/>
                <c:pt idx="0">
                  <c:v>2.5660499999999997</c:v>
                </c:pt>
                <c:pt idx="1">
                  <c:v>2.1985999999999999</c:v>
                </c:pt>
                <c:pt idx="2">
                  <c:v>1.6898</c:v>
                </c:pt>
                <c:pt idx="3">
                  <c:v>1.3193999999999999</c:v>
                </c:pt>
                <c:pt idx="4">
                  <c:v>0.62244999999999995</c:v>
                </c:pt>
                <c:pt idx="5">
                  <c:v>0.2853</c:v>
                </c:pt>
                <c:pt idx="6">
                  <c:v>0.1716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3-4EAB-A48D-C995C2FE7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40960"/>
        <c:axId val="39043872"/>
      </c:scatterChart>
      <c:valAx>
        <c:axId val="39040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3872"/>
        <c:crosses val="autoZero"/>
        <c:crossBetween val="midCat"/>
      </c:valAx>
      <c:valAx>
        <c:axId val="390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CPVTFC3SG0069!$C$50:$C$56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CPVTFC3SG0069!$D$50:$D$56</c:f>
              <c:numCache>
                <c:formatCode>0.0000</c:formatCode>
                <c:ptCount val="7"/>
                <c:pt idx="0">
                  <c:v>2.5660499999999997</c:v>
                </c:pt>
                <c:pt idx="1">
                  <c:v>2.1985999999999999</c:v>
                </c:pt>
                <c:pt idx="2">
                  <c:v>1.6898</c:v>
                </c:pt>
                <c:pt idx="3">
                  <c:v>1.3193999999999999</c:v>
                </c:pt>
                <c:pt idx="4">
                  <c:v>0.62244999999999995</c:v>
                </c:pt>
                <c:pt idx="5">
                  <c:v>0.2853</c:v>
                </c:pt>
                <c:pt idx="6">
                  <c:v>0.1716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EC-4CBA-9CBB-7E9057AC7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40960"/>
        <c:axId val="39043872"/>
      </c:scatterChart>
      <c:valAx>
        <c:axId val="3904096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3872"/>
        <c:crosses val="autoZero"/>
        <c:crossBetween val="midCat"/>
      </c:valAx>
      <c:valAx>
        <c:axId val="390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CPVTFC3SG0070!$D$50:$D$56</c:f>
              <c:numCache>
                <c:formatCode>0.0000</c:formatCode>
                <c:ptCount val="7"/>
                <c:pt idx="0">
                  <c:v>2.7000999999999999</c:v>
                </c:pt>
                <c:pt idx="1">
                  <c:v>2.3236499999999998</c:v>
                </c:pt>
                <c:pt idx="2">
                  <c:v>1.7742499999999999</c:v>
                </c:pt>
                <c:pt idx="3">
                  <c:v>1.5462500000000001</c:v>
                </c:pt>
                <c:pt idx="4">
                  <c:v>0.72304999999999997</c:v>
                </c:pt>
                <c:pt idx="5">
                  <c:v>0.34725</c:v>
                </c:pt>
                <c:pt idx="6">
                  <c:v>0.18924999999999997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0E-4CC6-924B-46033142A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079839"/>
        <c:axId val="998075263"/>
      </c:scatterChart>
      <c:valAx>
        <c:axId val="99807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075263"/>
        <c:crosses val="autoZero"/>
        <c:crossBetween val="midCat"/>
      </c:valAx>
      <c:valAx>
        <c:axId val="9980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07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CPVTFC3SG0070!$D$50:$D$56</c:f>
              <c:numCache>
                <c:formatCode>0.0000</c:formatCode>
                <c:ptCount val="7"/>
                <c:pt idx="0">
                  <c:v>2.7000999999999999</c:v>
                </c:pt>
                <c:pt idx="1">
                  <c:v>2.3236499999999998</c:v>
                </c:pt>
                <c:pt idx="2">
                  <c:v>1.7742499999999999</c:v>
                </c:pt>
                <c:pt idx="3">
                  <c:v>1.5462500000000001</c:v>
                </c:pt>
                <c:pt idx="4">
                  <c:v>0.72304999999999997</c:v>
                </c:pt>
                <c:pt idx="5">
                  <c:v>0.34725</c:v>
                </c:pt>
                <c:pt idx="6">
                  <c:v>0.18924999999999997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8B-41E8-967D-01212F058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079839"/>
        <c:axId val="998075263"/>
      </c:scatterChart>
      <c:valAx>
        <c:axId val="99807983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075263"/>
        <c:crosses val="autoZero"/>
        <c:crossBetween val="midCat"/>
      </c:valAx>
      <c:valAx>
        <c:axId val="99807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07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CPVTFC3SG0071!$D$50:$D$56</c:f>
              <c:numCache>
                <c:formatCode>0.0000</c:formatCode>
                <c:ptCount val="7"/>
                <c:pt idx="0">
                  <c:v>2.5488</c:v>
                </c:pt>
                <c:pt idx="1">
                  <c:v>2.2835999999999999</c:v>
                </c:pt>
                <c:pt idx="2">
                  <c:v>1.7354000000000001</c:v>
                </c:pt>
                <c:pt idx="3">
                  <c:v>1.43435</c:v>
                </c:pt>
                <c:pt idx="4">
                  <c:v>0.67575000000000007</c:v>
                </c:pt>
                <c:pt idx="5">
                  <c:v>0.31125000000000003</c:v>
                </c:pt>
                <c:pt idx="6">
                  <c:v>0.18479999999999999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7-454C-810F-D09045E66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49951"/>
        <c:axId val="995650367"/>
      </c:scatterChart>
      <c:valAx>
        <c:axId val="99564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50367"/>
        <c:crosses val="autoZero"/>
        <c:crossBetween val="midCat"/>
      </c:valAx>
      <c:valAx>
        <c:axId val="99565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4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CPVTFC3SG0071!$D$50:$D$56</c:f>
              <c:numCache>
                <c:formatCode>0.0000</c:formatCode>
                <c:ptCount val="7"/>
                <c:pt idx="0">
                  <c:v>2.5488</c:v>
                </c:pt>
                <c:pt idx="1">
                  <c:v>2.2835999999999999</c:v>
                </c:pt>
                <c:pt idx="2">
                  <c:v>1.7354000000000001</c:v>
                </c:pt>
                <c:pt idx="3">
                  <c:v>1.43435</c:v>
                </c:pt>
                <c:pt idx="4">
                  <c:v>0.67575000000000007</c:v>
                </c:pt>
                <c:pt idx="5">
                  <c:v>0.31125000000000003</c:v>
                </c:pt>
                <c:pt idx="6">
                  <c:v>0.18479999999999999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5-4ECD-8235-30989B9F4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49951"/>
        <c:axId val="995650367"/>
      </c:scatterChart>
      <c:valAx>
        <c:axId val="99564995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50367"/>
        <c:crosses val="autoZero"/>
        <c:crossBetween val="midCat"/>
      </c:valAx>
      <c:valAx>
        <c:axId val="99565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4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CPVTFC3SG0072!$D$50:$D$56</c:f>
              <c:numCache>
                <c:formatCode>0.0000</c:formatCode>
                <c:ptCount val="7"/>
                <c:pt idx="0">
                  <c:v>2.6041499999999997</c:v>
                </c:pt>
                <c:pt idx="1">
                  <c:v>2.1912500000000001</c:v>
                </c:pt>
                <c:pt idx="2">
                  <c:v>1.7389000000000001</c:v>
                </c:pt>
                <c:pt idx="3">
                  <c:v>1.39395</c:v>
                </c:pt>
                <c:pt idx="4">
                  <c:v>0.66684999999999994</c:v>
                </c:pt>
                <c:pt idx="5">
                  <c:v>0.31784999999999997</c:v>
                </c:pt>
                <c:pt idx="6">
                  <c:v>0.17404999999999998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AC-4B40-87C2-651A744C5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251887"/>
        <c:axId val="1053253551"/>
      </c:scatterChart>
      <c:valAx>
        <c:axId val="1053251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253551"/>
        <c:crosses val="autoZero"/>
        <c:crossBetween val="midCat"/>
      </c:valAx>
      <c:valAx>
        <c:axId val="105325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25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CPVTFC3SG0072!$D$50:$D$56</c:f>
              <c:numCache>
                <c:formatCode>0.0000</c:formatCode>
                <c:ptCount val="7"/>
                <c:pt idx="0">
                  <c:v>2.6041499999999997</c:v>
                </c:pt>
                <c:pt idx="1">
                  <c:v>2.1912500000000001</c:v>
                </c:pt>
                <c:pt idx="2">
                  <c:v>1.7389000000000001</c:v>
                </c:pt>
                <c:pt idx="3">
                  <c:v>1.39395</c:v>
                </c:pt>
                <c:pt idx="4">
                  <c:v>0.66684999999999994</c:v>
                </c:pt>
                <c:pt idx="5">
                  <c:v>0.31784999999999997</c:v>
                </c:pt>
                <c:pt idx="6">
                  <c:v>0.17404999999999998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C1-49F1-AD2D-9DC006729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251887"/>
        <c:axId val="1053253551"/>
      </c:scatterChart>
      <c:valAx>
        <c:axId val="105325188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253551"/>
        <c:crosses val="autoZero"/>
        <c:crossBetween val="midCat"/>
      </c:valAx>
      <c:valAx>
        <c:axId val="105325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251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CPVTFC3SG0073!$D$50:$D$56</c:f>
              <c:numCache>
                <c:formatCode>0.0000</c:formatCode>
                <c:ptCount val="7"/>
                <c:pt idx="0">
                  <c:v>2.6887499999999998</c:v>
                </c:pt>
                <c:pt idx="1">
                  <c:v>2.3391999999999999</c:v>
                </c:pt>
                <c:pt idx="2">
                  <c:v>1.7405999999999999</c:v>
                </c:pt>
                <c:pt idx="3">
                  <c:v>1.31375</c:v>
                </c:pt>
                <c:pt idx="4">
                  <c:v>0.63624999999999998</c:v>
                </c:pt>
                <c:pt idx="5">
                  <c:v>0.29520000000000002</c:v>
                </c:pt>
                <c:pt idx="6">
                  <c:v>0.16635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F-41F6-BD39-C5C07304B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075663"/>
        <c:axId val="647073999"/>
      </c:scatterChart>
      <c:valAx>
        <c:axId val="647075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73999"/>
        <c:crosses val="autoZero"/>
        <c:crossBetween val="midCat"/>
      </c:valAx>
      <c:valAx>
        <c:axId val="64707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75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CPVTFC3SG0073!$D$50:$D$56</c:f>
              <c:numCache>
                <c:formatCode>0.0000</c:formatCode>
                <c:ptCount val="7"/>
                <c:pt idx="0">
                  <c:v>2.6887499999999998</c:v>
                </c:pt>
                <c:pt idx="1">
                  <c:v>2.3391999999999999</c:v>
                </c:pt>
                <c:pt idx="2">
                  <c:v>1.7405999999999999</c:v>
                </c:pt>
                <c:pt idx="3">
                  <c:v>1.31375</c:v>
                </c:pt>
                <c:pt idx="4">
                  <c:v>0.63624999999999998</c:v>
                </c:pt>
                <c:pt idx="5">
                  <c:v>0.29520000000000002</c:v>
                </c:pt>
                <c:pt idx="6">
                  <c:v>0.16635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AA-454C-AAAB-C278C2B2F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075663"/>
        <c:axId val="647073999"/>
      </c:scatterChart>
      <c:valAx>
        <c:axId val="64707566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73999"/>
        <c:crosses val="autoZero"/>
        <c:crossBetween val="midCat"/>
      </c:valAx>
      <c:valAx>
        <c:axId val="64707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075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CPVTFC3SG0074!$D$50:$D$56</c:f>
              <c:numCache>
                <c:formatCode>0.0000</c:formatCode>
                <c:ptCount val="7"/>
                <c:pt idx="0">
                  <c:v>2.5354999999999999</c:v>
                </c:pt>
                <c:pt idx="1">
                  <c:v>2.2019500000000001</c:v>
                </c:pt>
                <c:pt idx="2">
                  <c:v>1.6330499999999999</c:v>
                </c:pt>
                <c:pt idx="3">
                  <c:v>1.35415</c:v>
                </c:pt>
                <c:pt idx="4">
                  <c:v>0.59599999999999997</c:v>
                </c:pt>
                <c:pt idx="5">
                  <c:v>0.27875</c:v>
                </c:pt>
                <c:pt idx="6">
                  <c:v>0.16670000000000001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77-4058-9894-61B9C6BC6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21839"/>
        <c:axId val="588528495"/>
      </c:scatterChart>
      <c:valAx>
        <c:axId val="58852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28495"/>
        <c:crosses val="autoZero"/>
        <c:crossBetween val="midCat"/>
      </c:valAx>
      <c:valAx>
        <c:axId val="58852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2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CPVTFC3SG0074!$D$50:$D$56</c:f>
              <c:numCache>
                <c:formatCode>0.0000</c:formatCode>
                <c:ptCount val="7"/>
                <c:pt idx="0">
                  <c:v>2.5354999999999999</c:v>
                </c:pt>
                <c:pt idx="1">
                  <c:v>2.2019500000000001</c:v>
                </c:pt>
                <c:pt idx="2">
                  <c:v>1.6330499999999999</c:v>
                </c:pt>
                <c:pt idx="3">
                  <c:v>1.35415</c:v>
                </c:pt>
                <c:pt idx="4">
                  <c:v>0.59599999999999997</c:v>
                </c:pt>
                <c:pt idx="5">
                  <c:v>0.27875</c:v>
                </c:pt>
                <c:pt idx="6">
                  <c:v>0.16670000000000001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F4-463B-B607-3DEF796A8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21839"/>
        <c:axId val="588528495"/>
      </c:scatterChart>
      <c:valAx>
        <c:axId val="58852183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28495"/>
        <c:crosses val="autoZero"/>
        <c:crossBetween val="midCat"/>
      </c:valAx>
      <c:valAx>
        <c:axId val="58852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2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CPVTFC3SG0075!$D$50:$D$56</c:f>
              <c:numCache>
                <c:formatCode>0.0000</c:formatCode>
                <c:ptCount val="7"/>
                <c:pt idx="0">
                  <c:v>2.5085000000000002</c:v>
                </c:pt>
                <c:pt idx="1">
                  <c:v>2.2469000000000001</c:v>
                </c:pt>
                <c:pt idx="2">
                  <c:v>1.6189499999999999</c:v>
                </c:pt>
                <c:pt idx="3">
                  <c:v>1.2704499999999999</c:v>
                </c:pt>
                <c:pt idx="4">
                  <c:v>0.61314999999999997</c:v>
                </c:pt>
                <c:pt idx="5">
                  <c:v>0.27825</c:v>
                </c:pt>
                <c:pt idx="6">
                  <c:v>0.15845000000000001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E-4864-8B27-4BF65B6F1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12687"/>
        <c:axId val="588524335"/>
      </c:scatterChart>
      <c:valAx>
        <c:axId val="588512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24335"/>
        <c:crosses val="autoZero"/>
        <c:crossBetween val="midCat"/>
      </c:valAx>
      <c:valAx>
        <c:axId val="5885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12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CPVTFC3SG0075!$D$50:$D$56</c:f>
              <c:numCache>
                <c:formatCode>0.0000</c:formatCode>
                <c:ptCount val="7"/>
                <c:pt idx="0">
                  <c:v>2.5085000000000002</c:v>
                </c:pt>
                <c:pt idx="1">
                  <c:v>2.2469000000000001</c:v>
                </c:pt>
                <c:pt idx="2">
                  <c:v>1.6189499999999999</c:v>
                </c:pt>
                <c:pt idx="3">
                  <c:v>1.2704499999999999</c:v>
                </c:pt>
                <c:pt idx="4">
                  <c:v>0.61314999999999997</c:v>
                </c:pt>
                <c:pt idx="5">
                  <c:v>0.27825</c:v>
                </c:pt>
                <c:pt idx="6">
                  <c:v>0.15845000000000001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E2-4304-83F5-407663CDB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12687"/>
        <c:axId val="588524335"/>
      </c:scatterChart>
      <c:valAx>
        <c:axId val="58851268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24335"/>
        <c:crosses val="autoZero"/>
        <c:crossBetween val="midCat"/>
      </c:valAx>
      <c:valAx>
        <c:axId val="58852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12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CPVTFC3SG0076!$D$50:$D$56</c:f>
              <c:numCache>
                <c:formatCode>0.0000</c:formatCode>
                <c:ptCount val="7"/>
                <c:pt idx="0">
                  <c:v>2.71455</c:v>
                </c:pt>
                <c:pt idx="1">
                  <c:v>2.38815</c:v>
                </c:pt>
                <c:pt idx="2">
                  <c:v>1.8199999999999998</c:v>
                </c:pt>
                <c:pt idx="3">
                  <c:v>1.4361999999999999</c:v>
                </c:pt>
                <c:pt idx="4">
                  <c:v>0.70490000000000008</c:v>
                </c:pt>
                <c:pt idx="5">
                  <c:v>0.31574999999999998</c:v>
                </c:pt>
                <c:pt idx="6">
                  <c:v>0.18254999999999999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68-46CB-8F01-C7B0C26E9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06447"/>
        <c:axId val="588521839"/>
      </c:scatterChart>
      <c:valAx>
        <c:axId val="58850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21839"/>
        <c:crosses val="autoZero"/>
        <c:crossBetween val="midCat"/>
      </c:valAx>
      <c:valAx>
        <c:axId val="58852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06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CPVTFC3SG0076!$C$50:$C$56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CPVTFC3SG0076!$D$50:$D$56</c:f>
              <c:numCache>
                <c:formatCode>0.0000</c:formatCode>
                <c:ptCount val="7"/>
                <c:pt idx="0">
                  <c:v>2.71455</c:v>
                </c:pt>
                <c:pt idx="1">
                  <c:v>2.38815</c:v>
                </c:pt>
                <c:pt idx="2">
                  <c:v>1.8199999999999998</c:v>
                </c:pt>
                <c:pt idx="3">
                  <c:v>1.4361999999999999</c:v>
                </c:pt>
                <c:pt idx="4">
                  <c:v>0.70490000000000008</c:v>
                </c:pt>
                <c:pt idx="5">
                  <c:v>0.31574999999999998</c:v>
                </c:pt>
                <c:pt idx="6">
                  <c:v>0.18254999999999999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D9-4CDC-9CA4-65C26E743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06447"/>
        <c:axId val="588521839"/>
      </c:scatterChart>
      <c:valAx>
        <c:axId val="58850644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21839"/>
        <c:crosses val="autoZero"/>
        <c:crossBetween val="midCat"/>
      </c:valAx>
      <c:valAx>
        <c:axId val="58852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506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CPVTFC3SG0077!$D$50:$D$56</c:f>
              <c:numCache>
                <c:formatCode>0.0000</c:formatCode>
                <c:ptCount val="7"/>
                <c:pt idx="0">
                  <c:v>2.5919499999999998</c:v>
                </c:pt>
                <c:pt idx="1">
                  <c:v>2.23055</c:v>
                </c:pt>
                <c:pt idx="2">
                  <c:v>1.6399499999999998</c:v>
                </c:pt>
                <c:pt idx="3">
                  <c:v>1.35565</c:v>
                </c:pt>
                <c:pt idx="4">
                  <c:v>0.61004999999999998</c:v>
                </c:pt>
                <c:pt idx="5">
                  <c:v>0.27949999999999997</c:v>
                </c:pt>
                <c:pt idx="6">
                  <c:v>0.16930000000000001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6F-4B07-A323-D844C4830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59983"/>
        <c:axId val="973079951"/>
      </c:scatterChart>
      <c:valAx>
        <c:axId val="973059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079951"/>
        <c:crosses val="autoZero"/>
        <c:crossBetween val="midCat"/>
      </c:valAx>
      <c:valAx>
        <c:axId val="97307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059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CPVTFC3SG0077!$C$50:$C$56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CPVTFC3SG0077!$D$50:$D$56</c:f>
              <c:numCache>
                <c:formatCode>0.0000</c:formatCode>
                <c:ptCount val="7"/>
                <c:pt idx="0">
                  <c:v>2.5919499999999998</c:v>
                </c:pt>
                <c:pt idx="1">
                  <c:v>2.23055</c:v>
                </c:pt>
                <c:pt idx="2">
                  <c:v>1.6399499999999998</c:v>
                </c:pt>
                <c:pt idx="3">
                  <c:v>1.35565</c:v>
                </c:pt>
                <c:pt idx="4">
                  <c:v>0.61004999999999998</c:v>
                </c:pt>
                <c:pt idx="5">
                  <c:v>0.27949999999999997</c:v>
                </c:pt>
                <c:pt idx="6">
                  <c:v>0.16930000000000001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4B-42F9-B059-B3FB687C0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3059983"/>
        <c:axId val="973079951"/>
      </c:scatterChart>
      <c:valAx>
        <c:axId val="97305998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079951"/>
        <c:crosses val="autoZero"/>
        <c:crossBetween val="midCat"/>
      </c:valAx>
      <c:valAx>
        <c:axId val="97307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059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CPVTFC3SG0078!$D$50:$D$56</c:f>
              <c:numCache>
                <c:formatCode>0.0000</c:formatCode>
                <c:ptCount val="7"/>
                <c:pt idx="0">
                  <c:v>2.7222</c:v>
                </c:pt>
                <c:pt idx="1">
                  <c:v>2.3754499999999998</c:v>
                </c:pt>
                <c:pt idx="2">
                  <c:v>1.78485</c:v>
                </c:pt>
                <c:pt idx="3">
                  <c:v>1.3975</c:v>
                </c:pt>
                <c:pt idx="4">
                  <c:v>0.65559999999999996</c:v>
                </c:pt>
                <c:pt idx="5">
                  <c:v>0.30009999999999998</c:v>
                </c:pt>
                <c:pt idx="6">
                  <c:v>0.1706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04-4EC3-9ADE-5A617D96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612575"/>
        <c:axId val="206847839"/>
      </c:scatterChart>
      <c:valAx>
        <c:axId val="763612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47839"/>
        <c:crosses val="autoZero"/>
        <c:crossBetween val="midCat"/>
      </c:valAx>
      <c:valAx>
        <c:axId val="20684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612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CPVTFC3SG0078!$C$50:$C$56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CPVTFC3SG0078!$D$50:$D$56</c:f>
              <c:numCache>
                <c:formatCode>0.0000</c:formatCode>
                <c:ptCount val="7"/>
                <c:pt idx="0">
                  <c:v>2.7222</c:v>
                </c:pt>
                <c:pt idx="1">
                  <c:v>2.3754499999999998</c:v>
                </c:pt>
                <c:pt idx="2">
                  <c:v>1.78485</c:v>
                </c:pt>
                <c:pt idx="3">
                  <c:v>1.3975</c:v>
                </c:pt>
                <c:pt idx="4">
                  <c:v>0.65559999999999996</c:v>
                </c:pt>
                <c:pt idx="5">
                  <c:v>0.30009999999999998</c:v>
                </c:pt>
                <c:pt idx="6">
                  <c:v>0.1706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D-4E0E-A5DD-B8A82170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612575"/>
        <c:axId val="206847839"/>
      </c:scatterChart>
      <c:valAx>
        <c:axId val="76361257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47839"/>
        <c:crosses val="autoZero"/>
        <c:crossBetween val="midCat"/>
      </c:valAx>
      <c:valAx>
        <c:axId val="20684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612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CPVTFC3SG0079!$D$50:$D$56</c:f>
              <c:numCache>
                <c:formatCode>0.0000</c:formatCode>
                <c:ptCount val="7"/>
                <c:pt idx="0">
                  <c:v>2.6737500000000001</c:v>
                </c:pt>
                <c:pt idx="1">
                  <c:v>2.3102499999999999</c:v>
                </c:pt>
                <c:pt idx="2">
                  <c:v>1.69895</c:v>
                </c:pt>
                <c:pt idx="3">
                  <c:v>1.39215</c:v>
                </c:pt>
                <c:pt idx="4">
                  <c:v>0.66575000000000006</c:v>
                </c:pt>
                <c:pt idx="5">
                  <c:v>0.29189999999999999</c:v>
                </c:pt>
                <c:pt idx="6">
                  <c:v>0.1807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5-41FD-9CC2-CB1C8BA96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74831"/>
        <c:axId val="847171503"/>
      </c:scatterChart>
      <c:valAx>
        <c:axId val="847174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71503"/>
        <c:crosses val="autoZero"/>
        <c:crossBetween val="midCat"/>
      </c:valAx>
      <c:valAx>
        <c:axId val="8471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7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CPVTFC3SG0079!$C$50:$C$56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CPVTFC3SG0079!$D$50:$D$56</c:f>
              <c:numCache>
                <c:formatCode>0.0000</c:formatCode>
                <c:ptCount val="7"/>
                <c:pt idx="0">
                  <c:v>2.6737500000000001</c:v>
                </c:pt>
                <c:pt idx="1">
                  <c:v>2.3102499999999999</c:v>
                </c:pt>
                <c:pt idx="2">
                  <c:v>1.69895</c:v>
                </c:pt>
                <c:pt idx="3">
                  <c:v>1.39215</c:v>
                </c:pt>
                <c:pt idx="4">
                  <c:v>0.66575000000000006</c:v>
                </c:pt>
                <c:pt idx="5">
                  <c:v>0.29189999999999999</c:v>
                </c:pt>
                <c:pt idx="6">
                  <c:v>0.1807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5E-4335-A43A-1677F859E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174831"/>
        <c:axId val="847171503"/>
      </c:scatterChart>
      <c:valAx>
        <c:axId val="84717483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71503"/>
        <c:crosses val="autoZero"/>
        <c:crossBetween val="midCat"/>
      </c:valAx>
      <c:valAx>
        <c:axId val="8471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17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CPVTFC3SG0080!$D$50:$D$56</c:f>
              <c:numCache>
                <c:formatCode>0.0000</c:formatCode>
                <c:ptCount val="7"/>
                <c:pt idx="0">
                  <c:v>2.5799000000000003</c:v>
                </c:pt>
                <c:pt idx="1">
                  <c:v>2.1274500000000001</c:v>
                </c:pt>
                <c:pt idx="2">
                  <c:v>1.5359500000000001</c:v>
                </c:pt>
                <c:pt idx="3">
                  <c:v>1.2387999999999999</c:v>
                </c:pt>
                <c:pt idx="4">
                  <c:v>0.53734999999999999</c:v>
                </c:pt>
                <c:pt idx="5">
                  <c:v>0.25695000000000001</c:v>
                </c:pt>
                <c:pt idx="6">
                  <c:v>0.15445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3-4D95-A713-040E703A7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32063"/>
        <c:axId val="995639967"/>
      </c:scatterChart>
      <c:valAx>
        <c:axId val="995632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39967"/>
        <c:crosses val="autoZero"/>
        <c:crossBetween val="midCat"/>
      </c:valAx>
      <c:valAx>
        <c:axId val="99563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32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CPVTFC3SG0080!$C$50:$C$56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CPVTFC3SG0080!$D$50:$D$56</c:f>
              <c:numCache>
                <c:formatCode>0.0000</c:formatCode>
                <c:ptCount val="7"/>
                <c:pt idx="0">
                  <c:v>2.5799000000000003</c:v>
                </c:pt>
                <c:pt idx="1">
                  <c:v>2.1274500000000001</c:v>
                </c:pt>
                <c:pt idx="2">
                  <c:v>1.5359500000000001</c:v>
                </c:pt>
                <c:pt idx="3">
                  <c:v>1.2387999999999999</c:v>
                </c:pt>
                <c:pt idx="4">
                  <c:v>0.53734999999999999</c:v>
                </c:pt>
                <c:pt idx="5">
                  <c:v>0.25695000000000001</c:v>
                </c:pt>
                <c:pt idx="6">
                  <c:v>0.15445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33-474F-A3D4-BF89B0CEC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32063"/>
        <c:axId val="995639967"/>
      </c:scatterChart>
      <c:valAx>
        <c:axId val="99563206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39967"/>
        <c:crosses val="autoZero"/>
        <c:crossBetween val="midCat"/>
      </c:valAx>
      <c:valAx>
        <c:axId val="99563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32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CPVTFC3SG0081!$D$50:$D$56</c:f>
              <c:numCache>
                <c:formatCode>0.0000</c:formatCode>
                <c:ptCount val="7"/>
                <c:pt idx="0">
                  <c:v>2.7412000000000001</c:v>
                </c:pt>
                <c:pt idx="1">
                  <c:v>2.3830999999999998</c:v>
                </c:pt>
                <c:pt idx="2">
                  <c:v>1.76905</c:v>
                </c:pt>
                <c:pt idx="3">
                  <c:v>1.4571000000000001</c:v>
                </c:pt>
                <c:pt idx="4">
                  <c:v>0.68464999999999998</c:v>
                </c:pt>
                <c:pt idx="5">
                  <c:v>0.34520000000000001</c:v>
                </c:pt>
                <c:pt idx="6">
                  <c:v>0.18325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D4-4AC9-9362-7B99DA425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38479"/>
        <c:axId val="500039727"/>
      </c:scatterChart>
      <c:valAx>
        <c:axId val="500038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39727"/>
        <c:crosses val="autoZero"/>
        <c:crossBetween val="midCat"/>
      </c:valAx>
      <c:valAx>
        <c:axId val="50003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3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CPVTFC3SG0081!$C$50:$C$56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CPVTFC3SG0081!$D$50:$D$56</c:f>
              <c:numCache>
                <c:formatCode>0.0000</c:formatCode>
                <c:ptCount val="7"/>
                <c:pt idx="0">
                  <c:v>2.7412000000000001</c:v>
                </c:pt>
                <c:pt idx="1">
                  <c:v>2.3830999999999998</c:v>
                </c:pt>
                <c:pt idx="2">
                  <c:v>1.76905</c:v>
                </c:pt>
                <c:pt idx="3">
                  <c:v>1.4571000000000001</c:v>
                </c:pt>
                <c:pt idx="4">
                  <c:v>0.68464999999999998</c:v>
                </c:pt>
                <c:pt idx="5">
                  <c:v>0.34520000000000001</c:v>
                </c:pt>
                <c:pt idx="6">
                  <c:v>0.18325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14-4A95-B0E0-6124345F0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038479"/>
        <c:axId val="500039727"/>
      </c:scatterChart>
      <c:valAx>
        <c:axId val="50003847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39727"/>
        <c:crosses val="autoZero"/>
        <c:crossBetween val="midCat"/>
      </c:valAx>
      <c:valAx>
        <c:axId val="50003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3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CPVTFC3SG0082!$D$50:$D$56</c:f>
              <c:numCache>
                <c:formatCode>0.0000</c:formatCode>
                <c:ptCount val="7"/>
                <c:pt idx="0">
                  <c:v>2.6528999999999998</c:v>
                </c:pt>
                <c:pt idx="1">
                  <c:v>2.3486000000000002</c:v>
                </c:pt>
                <c:pt idx="2">
                  <c:v>1.7688999999999999</c:v>
                </c:pt>
                <c:pt idx="3">
                  <c:v>1.3814</c:v>
                </c:pt>
                <c:pt idx="4">
                  <c:v>0.67054999999999998</c:v>
                </c:pt>
                <c:pt idx="5">
                  <c:v>0.33045000000000002</c:v>
                </c:pt>
                <c:pt idx="6">
                  <c:v>0.17649999999999999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CD-45AE-9283-3C8AEDBE1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44543"/>
        <c:axId val="995640383"/>
      </c:scatterChart>
      <c:valAx>
        <c:axId val="995644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40383"/>
        <c:crosses val="autoZero"/>
        <c:crossBetween val="midCat"/>
      </c:valAx>
      <c:valAx>
        <c:axId val="9956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44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CPVTFC3SG0082!$C$50:$C$56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CPVTFC3SG0082!$D$50:$D$56</c:f>
              <c:numCache>
                <c:formatCode>0.0000</c:formatCode>
                <c:ptCount val="7"/>
                <c:pt idx="0">
                  <c:v>2.6528999999999998</c:v>
                </c:pt>
                <c:pt idx="1">
                  <c:v>2.3486000000000002</c:v>
                </c:pt>
                <c:pt idx="2">
                  <c:v>1.7688999999999999</c:v>
                </c:pt>
                <c:pt idx="3">
                  <c:v>1.3814</c:v>
                </c:pt>
                <c:pt idx="4">
                  <c:v>0.67054999999999998</c:v>
                </c:pt>
                <c:pt idx="5">
                  <c:v>0.33045000000000002</c:v>
                </c:pt>
                <c:pt idx="6">
                  <c:v>0.17649999999999999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EE-4CB5-B693-DA1937981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644543"/>
        <c:axId val="995640383"/>
      </c:scatterChart>
      <c:valAx>
        <c:axId val="995644543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40383"/>
        <c:crosses val="autoZero"/>
        <c:crossBetween val="midCat"/>
      </c:valAx>
      <c:valAx>
        <c:axId val="9956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644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CPVTFC3SG0083!$D$50:$D$56</c:f>
              <c:numCache>
                <c:formatCode>0.0000</c:formatCode>
                <c:ptCount val="7"/>
                <c:pt idx="0">
                  <c:v>2.67815</c:v>
                </c:pt>
                <c:pt idx="1">
                  <c:v>2.3208000000000002</c:v>
                </c:pt>
                <c:pt idx="2">
                  <c:v>1.7844</c:v>
                </c:pt>
                <c:pt idx="3">
                  <c:v>1.4045000000000001</c:v>
                </c:pt>
                <c:pt idx="4">
                  <c:v>0.63690000000000002</c:v>
                </c:pt>
                <c:pt idx="5">
                  <c:v>0.33169999999999999</c:v>
                </c:pt>
                <c:pt idx="6">
                  <c:v>0.1784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F1-4DBA-953C-AA957599B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883999"/>
        <c:axId val="1625884415"/>
      </c:scatterChart>
      <c:valAx>
        <c:axId val="162588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884415"/>
        <c:crosses val="autoZero"/>
        <c:crossBetween val="midCat"/>
      </c:valAx>
      <c:valAx>
        <c:axId val="162588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88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CPVTFC3SG0083!$C$50:$C$56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CPVTFC3SG0083!$D$50:$D$56</c:f>
              <c:numCache>
                <c:formatCode>0.0000</c:formatCode>
                <c:ptCount val="7"/>
                <c:pt idx="0">
                  <c:v>2.67815</c:v>
                </c:pt>
                <c:pt idx="1">
                  <c:v>2.3208000000000002</c:v>
                </c:pt>
                <c:pt idx="2">
                  <c:v>1.7844</c:v>
                </c:pt>
                <c:pt idx="3">
                  <c:v>1.4045000000000001</c:v>
                </c:pt>
                <c:pt idx="4">
                  <c:v>0.63690000000000002</c:v>
                </c:pt>
                <c:pt idx="5">
                  <c:v>0.33169999999999999</c:v>
                </c:pt>
                <c:pt idx="6">
                  <c:v>0.1784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2A-4E9D-9661-813284BCF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883999"/>
        <c:axId val="1625884415"/>
      </c:scatterChart>
      <c:valAx>
        <c:axId val="162588399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884415"/>
        <c:crosses val="autoZero"/>
        <c:crossBetween val="midCat"/>
      </c:valAx>
      <c:valAx>
        <c:axId val="162588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88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CPVTFC3SG0084!$D$50:$D$56</c:f>
              <c:numCache>
                <c:formatCode>0.0000</c:formatCode>
                <c:ptCount val="7"/>
                <c:pt idx="0">
                  <c:v>2.5892499999999998</c:v>
                </c:pt>
                <c:pt idx="1">
                  <c:v>2.24125</c:v>
                </c:pt>
                <c:pt idx="2">
                  <c:v>1.7084999999999999</c:v>
                </c:pt>
                <c:pt idx="3">
                  <c:v>1.2984</c:v>
                </c:pt>
                <c:pt idx="4">
                  <c:v>0.62480000000000002</c:v>
                </c:pt>
                <c:pt idx="5">
                  <c:v>0.30654999999999999</c:v>
                </c:pt>
                <c:pt idx="6">
                  <c:v>0.17249999999999999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AB-4672-8D68-64D3E12EF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368719"/>
        <c:axId val="1693372047"/>
      </c:scatterChart>
      <c:valAx>
        <c:axId val="169336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72047"/>
        <c:crosses val="autoZero"/>
        <c:crossBetween val="midCat"/>
      </c:valAx>
      <c:valAx>
        <c:axId val="169337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6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CPVTFC3SG0084!$C$50:$C$56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CPVTFC3SG0084!$D$50:$D$56</c:f>
              <c:numCache>
                <c:formatCode>0.0000</c:formatCode>
                <c:ptCount val="7"/>
                <c:pt idx="0">
                  <c:v>2.5892499999999998</c:v>
                </c:pt>
                <c:pt idx="1">
                  <c:v>2.24125</c:v>
                </c:pt>
                <c:pt idx="2">
                  <c:v>1.7084999999999999</c:v>
                </c:pt>
                <c:pt idx="3">
                  <c:v>1.2984</c:v>
                </c:pt>
                <c:pt idx="4">
                  <c:v>0.62480000000000002</c:v>
                </c:pt>
                <c:pt idx="5">
                  <c:v>0.30654999999999999</c:v>
                </c:pt>
                <c:pt idx="6">
                  <c:v>0.17249999999999999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6C-4395-A85E-A4A1D6B0E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368719"/>
        <c:axId val="1693372047"/>
      </c:scatterChart>
      <c:valAx>
        <c:axId val="16933687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72047"/>
        <c:crosses val="autoZero"/>
        <c:crossBetween val="midCat"/>
      </c:valAx>
      <c:valAx>
        <c:axId val="169337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36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CPVTFC3SG0085!$D$50:$D$56</c:f>
              <c:numCache>
                <c:formatCode>0.0000</c:formatCode>
                <c:ptCount val="7"/>
                <c:pt idx="0">
                  <c:v>2.6170999999999998</c:v>
                </c:pt>
                <c:pt idx="1">
                  <c:v>2.1985000000000001</c:v>
                </c:pt>
                <c:pt idx="2">
                  <c:v>1.64645</c:v>
                </c:pt>
                <c:pt idx="3">
                  <c:v>1.2897500000000002</c:v>
                </c:pt>
                <c:pt idx="4">
                  <c:v>0.59099999999999997</c:v>
                </c:pt>
                <c:pt idx="5">
                  <c:v>0.30120000000000002</c:v>
                </c:pt>
                <c:pt idx="6">
                  <c:v>0.11495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A-4C81-9606-1D63CD1BD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58015"/>
        <c:axId val="28358847"/>
      </c:scatterChart>
      <c:valAx>
        <c:axId val="28358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8847"/>
        <c:crosses val="autoZero"/>
        <c:crossBetween val="midCat"/>
      </c:valAx>
      <c:valAx>
        <c:axId val="2835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8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CPVTFC3SG0085!$C$50:$C$56</c:f>
              <c:numCache>
                <c:formatCode>General</c:formatCode>
                <c:ptCount val="7"/>
                <c:pt idx="0">
                  <c:v>200</c:v>
                </c:pt>
                <c:pt idx="1">
                  <c:v>150</c:v>
                </c:pt>
                <c:pt idx="2">
                  <c:v>100</c:v>
                </c:pt>
                <c:pt idx="3">
                  <c:v>80</c:v>
                </c:pt>
                <c:pt idx="4">
                  <c:v>40</c:v>
                </c:pt>
                <c:pt idx="5">
                  <c:v>20</c:v>
                </c:pt>
                <c:pt idx="6">
                  <c:v>10</c:v>
                </c:pt>
              </c:numCache>
            </c:numRef>
          </c:xVal>
          <c:yVal>
            <c:numRef>
              <c:f>CPVTFC3SG0085!$D$50:$D$56</c:f>
              <c:numCache>
                <c:formatCode>0.0000</c:formatCode>
                <c:ptCount val="7"/>
                <c:pt idx="0">
                  <c:v>2.6170999999999998</c:v>
                </c:pt>
                <c:pt idx="1">
                  <c:v>2.1985000000000001</c:v>
                </c:pt>
                <c:pt idx="2">
                  <c:v>1.64645</c:v>
                </c:pt>
                <c:pt idx="3">
                  <c:v>1.2897500000000002</c:v>
                </c:pt>
                <c:pt idx="4">
                  <c:v>0.59099999999999997</c:v>
                </c:pt>
                <c:pt idx="5">
                  <c:v>0.30120000000000002</c:v>
                </c:pt>
                <c:pt idx="6">
                  <c:v>0.11495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1A-4581-A5BE-DDB1FFCDF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58015"/>
        <c:axId val="28358847"/>
      </c:scatterChart>
      <c:valAx>
        <c:axId val="283580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8847"/>
        <c:crosses val="autoZero"/>
        <c:crossBetween val="midCat"/>
      </c:valAx>
      <c:valAx>
        <c:axId val="2835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8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2.xml"/><Relationship Id="rId1" Type="http://schemas.openxmlformats.org/officeDocument/2006/relationships/chart" Target="../charts/chart111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0.xml"/><Relationship Id="rId1" Type="http://schemas.openxmlformats.org/officeDocument/2006/relationships/chart" Target="../charts/chart119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6.xml"/><Relationship Id="rId1" Type="http://schemas.openxmlformats.org/officeDocument/2006/relationships/chart" Target="../charts/chart125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0.xml"/><Relationship Id="rId1" Type="http://schemas.openxmlformats.org/officeDocument/2006/relationships/chart" Target="../charts/chart12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2.xml"/><Relationship Id="rId1" Type="http://schemas.openxmlformats.org/officeDocument/2006/relationships/chart" Target="../charts/chart131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6.xml"/><Relationship Id="rId1" Type="http://schemas.openxmlformats.org/officeDocument/2006/relationships/chart" Target="../charts/chart135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8.xml"/><Relationship Id="rId1" Type="http://schemas.openxmlformats.org/officeDocument/2006/relationships/chart" Target="../charts/chart137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2.xml"/><Relationship Id="rId1" Type="http://schemas.openxmlformats.org/officeDocument/2006/relationships/chart" Target="../charts/chart141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4.xml"/><Relationship Id="rId1" Type="http://schemas.openxmlformats.org/officeDocument/2006/relationships/chart" Target="../charts/chart143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8.xml"/><Relationship Id="rId1" Type="http://schemas.openxmlformats.org/officeDocument/2006/relationships/chart" Target="../charts/chart14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0.xml"/><Relationship Id="rId1" Type="http://schemas.openxmlformats.org/officeDocument/2006/relationships/chart" Target="../charts/chart14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4.xml"/><Relationship Id="rId1" Type="http://schemas.openxmlformats.org/officeDocument/2006/relationships/chart" Target="../charts/chart153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6.xml"/><Relationship Id="rId1" Type="http://schemas.openxmlformats.org/officeDocument/2006/relationships/chart" Target="../charts/chart155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0.xml"/><Relationship Id="rId1" Type="http://schemas.openxmlformats.org/officeDocument/2006/relationships/chart" Target="../charts/chart159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2.xml"/><Relationship Id="rId1" Type="http://schemas.openxmlformats.org/officeDocument/2006/relationships/chart" Target="../charts/chart1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600074</xdr:colOff>
      <xdr:row>47</xdr:row>
      <xdr:rowOff>180974</xdr:rowOff>
    </xdr:from>
    <xdr:to>
      <xdr:col>12</xdr:col>
      <xdr:colOff>533399</xdr:colOff>
      <xdr:row>70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9DA13-8778-C35E-474C-259DA1228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590550</xdr:colOff>
      <xdr:row>72</xdr:row>
      <xdr:rowOff>38100</xdr:rowOff>
    </xdr:from>
    <xdr:to>
      <xdr:col>12</xdr:col>
      <xdr:colOff>523875</xdr:colOff>
      <xdr:row>95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C2E765-2D39-4870-8A21-2A56289D6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46</xdr:row>
      <xdr:rowOff>171449</xdr:rowOff>
    </xdr:from>
    <xdr:to>
      <xdr:col>16</xdr:col>
      <xdr:colOff>219075</xdr:colOff>
      <xdr:row>67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7B4FB-118A-85C4-FD4F-EEA97D0EE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161925</xdr:colOff>
      <xdr:row>69</xdr:row>
      <xdr:rowOff>0</xdr:rowOff>
    </xdr:from>
    <xdr:to>
      <xdr:col>16</xdr:col>
      <xdr:colOff>219075</xdr:colOff>
      <xdr:row>89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E4FEF6-6FC9-45F4-A756-634AD6039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161924</xdr:colOff>
      <xdr:row>47</xdr:row>
      <xdr:rowOff>47625</xdr:rowOff>
    </xdr:from>
    <xdr:to>
      <xdr:col>17</xdr:col>
      <xdr:colOff>190499</xdr:colOff>
      <xdr:row>67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036B4-B942-F47A-835E-337C212F8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69</xdr:row>
      <xdr:rowOff>0</xdr:rowOff>
    </xdr:from>
    <xdr:to>
      <xdr:col>17</xdr:col>
      <xdr:colOff>180975</xdr:colOff>
      <xdr:row>88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63EFF-A34D-4B84-9E86-5C62B2858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49</xdr:row>
      <xdr:rowOff>9525</xdr:rowOff>
    </xdr:from>
    <xdr:to>
      <xdr:col>16</xdr:col>
      <xdr:colOff>85724</xdr:colOff>
      <xdr:row>69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41592-D105-0C33-F085-C3833C64C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71</xdr:row>
      <xdr:rowOff>19050</xdr:rowOff>
    </xdr:from>
    <xdr:to>
      <xdr:col>16</xdr:col>
      <xdr:colOff>90488</xdr:colOff>
      <xdr:row>91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A1DD71-ADDA-43F3-BBB6-63A41FCF4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</xdr:colOff>
      <xdr:row>47</xdr:row>
      <xdr:rowOff>28574</xdr:rowOff>
    </xdr:from>
    <xdr:to>
      <xdr:col>17</xdr:col>
      <xdr:colOff>285749</xdr:colOff>
      <xdr:row>67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88A2C4-7EAE-E208-0082-44189D0D4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</xdr:colOff>
      <xdr:row>69</xdr:row>
      <xdr:rowOff>142875</xdr:rowOff>
    </xdr:from>
    <xdr:to>
      <xdr:col>17</xdr:col>
      <xdr:colOff>295275</xdr:colOff>
      <xdr:row>90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88A91F-B674-4460-B0FD-268CF12D7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47</xdr:row>
      <xdr:rowOff>19049</xdr:rowOff>
    </xdr:from>
    <xdr:to>
      <xdr:col>17</xdr:col>
      <xdr:colOff>485774</xdr:colOff>
      <xdr:row>70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8511A-85D8-D9D1-E824-1E891BEE1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71</xdr:row>
      <xdr:rowOff>114300</xdr:rowOff>
    </xdr:from>
    <xdr:to>
      <xdr:col>17</xdr:col>
      <xdr:colOff>490538</xdr:colOff>
      <xdr:row>95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CF3142-7BD4-4B1F-8AB5-23F795940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</xdr:colOff>
      <xdr:row>47</xdr:row>
      <xdr:rowOff>38099</xdr:rowOff>
    </xdr:from>
    <xdr:to>
      <xdr:col>16</xdr:col>
      <xdr:colOff>523875</xdr:colOff>
      <xdr:row>69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D8DD6-48B4-C3CA-12C6-C5E6CEC2C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71</xdr:row>
      <xdr:rowOff>0</xdr:rowOff>
    </xdr:from>
    <xdr:to>
      <xdr:col>16</xdr:col>
      <xdr:colOff>490538</xdr:colOff>
      <xdr:row>93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A1D95-E776-48C4-A996-4A1FF909F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</xdr:colOff>
      <xdr:row>45</xdr:row>
      <xdr:rowOff>9524</xdr:rowOff>
    </xdr:from>
    <xdr:to>
      <xdr:col>15</xdr:col>
      <xdr:colOff>523874</xdr:colOff>
      <xdr:row>65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B17855-2AF0-A55E-C438-1E3239037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68</xdr:row>
      <xdr:rowOff>0</xdr:rowOff>
    </xdr:from>
    <xdr:to>
      <xdr:col>15</xdr:col>
      <xdr:colOff>523875</xdr:colOff>
      <xdr:row>88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4EEC0E-6509-46DF-BE4A-785E6D33A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45</xdr:row>
      <xdr:rowOff>19049</xdr:rowOff>
    </xdr:from>
    <xdr:to>
      <xdr:col>17</xdr:col>
      <xdr:colOff>428624</xdr:colOff>
      <xdr:row>67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3B0C4-12CF-1E63-DB56-1CA18A1C3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19050</xdr:colOff>
      <xdr:row>69</xdr:row>
      <xdr:rowOff>0</xdr:rowOff>
    </xdr:from>
    <xdr:to>
      <xdr:col>17</xdr:col>
      <xdr:colOff>423863</xdr:colOff>
      <xdr:row>91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B81706-1A13-433E-A414-2C193CCD7A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45</xdr:row>
      <xdr:rowOff>19049</xdr:rowOff>
    </xdr:from>
    <xdr:to>
      <xdr:col>18</xdr:col>
      <xdr:colOff>523875</xdr:colOff>
      <xdr:row>66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A5671-625F-BE01-AE8C-80FBB7BE6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18</xdr:col>
      <xdr:colOff>514350</xdr:colOff>
      <xdr:row>89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14977D-3906-4DB1-8143-4F54C9253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</xdr:colOff>
      <xdr:row>45</xdr:row>
      <xdr:rowOff>28575</xdr:rowOff>
    </xdr:from>
    <xdr:to>
      <xdr:col>17</xdr:col>
      <xdr:colOff>304801</xdr:colOff>
      <xdr:row>68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A52C6-84F8-5C0A-33FB-FCA50BE59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70</xdr:row>
      <xdr:rowOff>0</xdr:rowOff>
    </xdr:from>
    <xdr:to>
      <xdr:col>17</xdr:col>
      <xdr:colOff>271464</xdr:colOff>
      <xdr:row>92</xdr:row>
      <xdr:rowOff>161926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E1009F-C29B-420F-A6F1-F3F2F9275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45</xdr:row>
      <xdr:rowOff>0</xdr:rowOff>
    </xdr:from>
    <xdr:to>
      <xdr:col>18</xdr:col>
      <xdr:colOff>9525</xdr:colOff>
      <xdr:row>67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D4C6D-17E0-2BDC-86FC-D4DA2894B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70</xdr:row>
      <xdr:rowOff>0</xdr:rowOff>
    </xdr:from>
    <xdr:to>
      <xdr:col>18</xdr:col>
      <xdr:colOff>19050</xdr:colOff>
      <xdr:row>92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ABCCCB-210A-4A00-8BDC-21E1813C2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538162</xdr:colOff>
      <xdr:row>46</xdr:row>
      <xdr:rowOff>0</xdr:rowOff>
    </xdr:from>
    <xdr:to>
      <xdr:col>17</xdr:col>
      <xdr:colOff>28575</xdr:colOff>
      <xdr:row>67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92C86-93E1-94CA-D7F7-EE742D722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17</xdr:col>
      <xdr:colOff>33338</xdr:colOff>
      <xdr:row>90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1D1C01-1665-4D89-A86F-C20B9A0F9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45</xdr:row>
      <xdr:rowOff>9524</xdr:rowOff>
    </xdr:from>
    <xdr:to>
      <xdr:col>16</xdr:col>
      <xdr:colOff>533399</xdr:colOff>
      <xdr:row>64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6F6B4-7145-4CDF-5360-B1450B299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65</xdr:row>
      <xdr:rowOff>161925</xdr:rowOff>
    </xdr:from>
    <xdr:to>
      <xdr:col>17</xdr:col>
      <xdr:colOff>0</xdr:colOff>
      <xdr:row>85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414624-5B83-414D-9F91-309FAA073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45</xdr:row>
      <xdr:rowOff>28574</xdr:rowOff>
    </xdr:from>
    <xdr:to>
      <xdr:col>17</xdr:col>
      <xdr:colOff>333375</xdr:colOff>
      <xdr:row>66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D7AA3-35BA-B5B9-FB22-6976646BE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17</xdr:col>
      <xdr:colOff>319088</xdr:colOff>
      <xdr:row>89</xdr:row>
      <xdr:rowOff>9526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28FBA-3BAF-4E14-8679-3EA866C8F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45</xdr:row>
      <xdr:rowOff>9524</xdr:rowOff>
    </xdr:from>
    <xdr:to>
      <xdr:col>16</xdr:col>
      <xdr:colOff>0</xdr:colOff>
      <xdr:row>65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0FA30-3BE5-F579-4B7D-2B029C4DA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16</xdr:col>
      <xdr:colOff>0</xdr:colOff>
      <xdr:row>88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F89E9C-3AC8-477D-A6ED-48B9FFE8A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14286</xdr:colOff>
      <xdr:row>45</xdr:row>
      <xdr:rowOff>152400</xdr:rowOff>
    </xdr:from>
    <xdr:to>
      <xdr:col>16</xdr:col>
      <xdr:colOff>533399</xdr:colOff>
      <xdr:row>66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18D1C-8232-B385-6B3F-5E4ADF7AA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68</xdr:row>
      <xdr:rowOff>0</xdr:rowOff>
    </xdr:from>
    <xdr:to>
      <xdr:col>17</xdr:col>
      <xdr:colOff>14288</xdr:colOff>
      <xdr:row>88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7A23FE-FF5A-4C43-8187-29CFA1339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45</xdr:row>
      <xdr:rowOff>152399</xdr:rowOff>
    </xdr:from>
    <xdr:to>
      <xdr:col>17</xdr:col>
      <xdr:colOff>533399</xdr:colOff>
      <xdr:row>66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34FB4-39C9-8A9F-2477-6E8ABB49F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68</xdr:row>
      <xdr:rowOff>0</xdr:rowOff>
    </xdr:from>
    <xdr:to>
      <xdr:col>18</xdr:col>
      <xdr:colOff>4763</xdr:colOff>
      <xdr:row>88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32513F-5521-4111-8DD1-DC4D71FDB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45</xdr:row>
      <xdr:rowOff>161924</xdr:rowOff>
    </xdr:from>
    <xdr:to>
      <xdr:col>16</xdr:col>
      <xdr:colOff>381000</xdr:colOff>
      <xdr:row>68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8CE85E-CDD3-33B6-5938-CEB1E3DEB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70</xdr:row>
      <xdr:rowOff>0</xdr:rowOff>
    </xdr:from>
    <xdr:to>
      <xdr:col>16</xdr:col>
      <xdr:colOff>381000</xdr:colOff>
      <xdr:row>92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44701C-9B29-4752-963D-D2BB5C4EE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45</xdr:row>
      <xdr:rowOff>0</xdr:rowOff>
    </xdr:from>
    <xdr:to>
      <xdr:col>17</xdr:col>
      <xdr:colOff>0</xdr:colOff>
      <xdr:row>67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19849-C69E-5B8F-E807-272F1D0ED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16</xdr:col>
      <xdr:colOff>528638</xdr:colOff>
      <xdr:row>91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23CD0A-39CB-45D0-87AD-6AA644D0D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46</xdr:row>
      <xdr:rowOff>0</xdr:rowOff>
    </xdr:from>
    <xdr:to>
      <xdr:col>17</xdr:col>
      <xdr:colOff>0</xdr:colOff>
      <xdr:row>68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91815-B63A-7C76-0286-7EFF7F919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70</xdr:row>
      <xdr:rowOff>0</xdr:rowOff>
    </xdr:from>
    <xdr:to>
      <xdr:col>17</xdr:col>
      <xdr:colOff>0</xdr:colOff>
      <xdr:row>92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0356-36E0-4417-9972-C93C2BC35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45</xdr:row>
      <xdr:rowOff>161924</xdr:rowOff>
    </xdr:from>
    <xdr:to>
      <xdr:col>17</xdr:col>
      <xdr:colOff>0</xdr:colOff>
      <xdr:row>66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916D0-5EC1-84FF-DA66-32F65D85D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16</xdr:col>
      <xdr:colOff>528638</xdr:colOff>
      <xdr:row>88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AECDB-BB62-4084-965D-653311A88E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44</xdr:row>
      <xdr:rowOff>190499</xdr:rowOff>
    </xdr:from>
    <xdr:to>
      <xdr:col>16</xdr:col>
      <xdr:colOff>0</xdr:colOff>
      <xdr:row>65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564ECF-6B39-8213-49DC-B1CEF7A54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16</xdr:col>
      <xdr:colOff>0</xdr:colOff>
      <xdr:row>86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E68B3C-E667-4F66-A925-7248BD3B6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190499</xdr:rowOff>
    </xdr:from>
    <xdr:to>
      <xdr:col>16</xdr:col>
      <xdr:colOff>9526</xdr:colOff>
      <xdr:row>67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3B320-9E51-CC24-6130-995328CC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</xdr:colOff>
      <xdr:row>69</xdr:row>
      <xdr:rowOff>0</xdr:rowOff>
    </xdr:from>
    <xdr:to>
      <xdr:col>16</xdr:col>
      <xdr:colOff>1</xdr:colOff>
      <xdr:row>90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13F296-47CA-4CAF-BF14-F600D4817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45</xdr:row>
      <xdr:rowOff>161924</xdr:rowOff>
    </xdr:from>
    <xdr:to>
      <xdr:col>16</xdr:col>
      <xdr:colOff>9524</xdr:colOff>
      <xdr:row>65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C5429-5676-A2B7-9D1D-0FA6DA870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16</xdr:col>
      <xdr:colOff>9525</xdr:colOff>
      <xdr:row>85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4908CF-2A41-4E7E-8E7A-15F771A98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0</xdr:rowOff>
    </xdr:from>
    <xdr:to>
      <xdr:col>16</xdr:col>
      <xdr:colOff>0</xdr:colOff>
      <xdr:row>66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0DD62-58D4-8E5E-406B-F38B009BD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15</xdr:col>
      <xdr:colOff>528638</xdr:colOff>
      <xdr:row>87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9E406-C4C6-47DC-BAF9-ECDAA83DA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0</xdr:rowOff>
    </xdr:from>
    <xdr:to>
      <xdr:col>16</xdr:col>
      <xdr:colOff>0</xdr:colOff>
      <xdr:row>67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DF920-D9AE-F48E-07AA-9668E4C70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15</xdr:col>
      <xdr:colOff>528638</xdr:colOff>
      <xdr:row>89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81135-82FB-46CF-B1FC-C404CCD34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45</xdr:row>
      <xdr:rowOff>161924</xdr:rowOff>
    </xdr:from>
    <xdr:to>
      <xdr:col>16</xdr:col>
      <xdr:colOff>161924</xdr:colOff>
      <xdr:row>67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D29761-195F-2371-1F3A-A614ABCBB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46</xdr:row>
      <xdr:rowOff>0</xdr:rowOff>
    </xdr:from>
    <xdr:to>
      <xdr:col>16</xdr:col>
      <xdr:colOff>219075</xdr:colOff>
      <xdr:row>66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0058B-E9F2-2E2D-1776-4DE838CCA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46</xdr:row>
      <xdr:rowOff>0</xdr:rowOff>
    </xdr:from>
    <xdr:to>
      <xdr:col>16</xdr:col>
      <xdr:colOff>180976</xdr:colOff>
      <xdr:row>65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D4D0C-EC09-EF82-634E-AB4BC7469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47</xdr:row>
      <xdr:rowOff>0</xdr:rowOff>
    </xdr:from>
    <xdr:to>
      <xdr:col>15</xdr:col>
      <xdr:colOff>523874</xdr:colOff>
      <xdr:row>68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692FE-FD7B-FCC6-ECE9-19F30D568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46</xdr:row>
      <xdr:rowOff>9525</xdr:rowOff>
    </xdr:from>
    <xdr:to>
      <xdr:col>16</xdr:col>
      <xdr:colOff>9524</xdr:colOff>
      <xdr:row>64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F0A052-39F9-5FF7-A826-E3A3B688D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16</xdr:col>
      <xdr:colOff>9525</xdr:colOff>
      <xdr:row>86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DD16B2-E7AD-4CC4-9CC5-D7FB017E2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46</xdr:row>
      <xdr:rowOff>9525</xdr:rowOff>
    </xdr:from>
    <xdr:to>
      <xdr:col>17</xdr:col>
      <xdr:colOff>9525</xdr:colOff>
      <xdr:row>67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6C0471-81C0-1306-A618-429D018A8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16</xdr:col>
      <xdr:colOff>528638</xdr:colOff>
      <xdr:row>90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9DFD5F-E131-42DC-9B70-7FC630C7C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44</xdr:row>
      <xdr:rowOff>190499</xdr:rowOff>
    </xdr:from>
    <xdr:to>
      <xdr:col>16</xdr:col>
      <xdr:colOff>523874</xdr:colOff>
      <xdr:row>64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225F9C-0A88-B4E6-C2BE-8F3094EAB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16</xdr:col>
      <xdr:colOff>519113</xdr:colOff>
      <xdr:row>85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025CB-C6C3-4864-B525-C095B5360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45</xdr:row>
      <xdr:rowOff>161924</xdr:rowOff>
    </xdr:from>
    <xdr:to>
      <xdr:col>17</xdr:col>
      <xdr:colOff>9524</xdr:colOff>
      <xdr:row>65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1ED83-0A5F-650F-BD69-F57E9E3B1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17</xdr:col>
      <xdr:colOff>4763</xdr:colOff>
      <xdr:row>86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0FD217-5F13-4532-9A80-04C83C966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45</xdr:row>
      <xdr:rowOff>142874</xdr:rowOff>
    </xdr:from>
    <xdr:to>
      <xdr:col>16</xdr:col>
      <xdr:colOff>476250</xdr:colOff>
      <xdr:row>65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07CAD-155A-F491-A8F3-73F1B0E32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476250</xdr:colOff>
      <xdr:row>86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3A7349-4759-47FD-B1B7-FC0FC1DCC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45</xdr:row>
      <xdr:rowOff>161924</xdr:rowOff>
    </xdr:from>
    <xdr:to>
      <xdr:col>16</xdr:col>
      <xdr:colOff>238124</xdr:colOff>
      <xdr:row>66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3C365-86F6-3EF4-6D9A-8562DBD47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180975</xdr:rowOff>
    </xdr:from>
    <xdr:to>
      <xdr:col>16</xdr:col>
      <xdr:colOff>233363</xdr:colOff>
      <xdr:row>88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5C91BF-C00D-478D-BE18-9171CBEA7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9525</xdr:rowOff>
    </xdr:from>
    <xdr:to>
      <xdr:col>16</xdr:col>
      <xdr:colOff>190500</xdr:colOff>
      <xdr:row>66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69F9E-32EB-31F7-54A4-3D5E6F7A8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47625</xdr:rowOff>
    </xdr:from>
    <xdr:to>
      <xdr:col>16</xdr:col>
      <xdr:colOff>185738</xdr:colOff>
      <xdr:row>87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3BDA15-3259-4236-A85F-02235B7B4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0</xdr:rowOff>
    </xdr:from>
    <xdr:to>
      <xdr:col>16</xdr:col>
      <xdr:colOff>0</xdr:colOff>
      <xdr:row>65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11173-D498-2AEC-0D4A-39CF9C8DF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15</xdr:col>
      <xdr:colOff>528639</xdr:colOff>
      <xdr:row>86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C4E430-95AD-47C3-9857-2A582EC4F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0</xdr:rowOff>
    </xdr:from>
    <xdr:to>
      <xdr:col>16</xdr:col>
      <xdr:colOff>523874</xdr:colOff>
      <xdr:row>66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DBC9D-E37D-D880-7BBA-64E12D936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519113</xdr:colOff>
      <xdr:row>87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BB9BAD-C355-403E-A73C-0C6DE7FA7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45</xdr:row>
      <xdr:rowOff>161924</xdr:rowOff>
    </xdr:from>
    <xdr:to>
      <xdr:col>16</xdr:col>
      <xdr:colOff>9524</xdr:colOff>
      <xdr:row>66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7D3D3-BC11-4044-C440-6E3B2F7C2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4763</xdr:colOff>
      <xdr:row>87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96D52-9FD1-4E92-A922-5A3982C30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533399</xdr:colOff>
      <xdr:row>46</xdr:row>
      <xdr:rowOff>190499</xdr:rowOff>
    </xdr:from>
    <xdr:to>
      <xdr:col>15</xdr:col>
      <xdr:colOff>533399</xdr:colOff>
      <xdr:row>67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869B48-7304-4228-7131-C2FDDD69B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16</xdr:col>
      <xdr:colOff>9525</xdr:colOff>
      <xdr:row>89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B5E6A-5EDE-4D26-8667-90D7334BF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46</xdr:row>
      <xdr:rowOff>0</xdr:rowOff>
    </xdr:from>
    <xdr:to>
      <xdr:col>16</xdr:col>
      <xdr:colOff>0</xdr:colOff>
      <xdr:row>65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BDB9CD-C8E1-A6B7-DF46-67FD1071E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0</xdr:colOff>
      <xdr:row>86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FA0F29-7E79-4FF2-BFC3-54D55BDEF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45</xdr:row>
      <xdr:rowOff>161924</xdr:rowOff>
    </xdr:from>
    <xdr:to>
      <xdr:col>16</xdr:col>
      <xdr:colOff>9524</xdr:colOff>
      <xdr:row>65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FF6FD-FA29-B11F-CD4C-7A9B79D71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4763</xdr:colOff>
      <xdr:row>86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F07F47-E801-49D3-AF9F-13A91E700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44</xdr:row>
      <xdr:rowOff>190499</xdr:rowOff>
    </xdr:from>
    <xdr:to>
      <xdr:col>16</xdr:col>
      <xdr:colOff>114300</xdr:colOff>
      <xdr:row>66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43151-C31E-1AF5-81FC-195B861197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16</xdr:col>
      <xdr:colOff>109538</xdr:colOff>
      <xdr:row>90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133A79-8D05-4964-B8EF-BB8A0F87B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46</xdr:row>
      <xdr:rowOff>0</xdr:rowOff>
    </xdr:from>
    <xdr:to>
      <xdr:col>16</xdr:col>
      <xdr:colOff>0</xdr:colOff>
      <xdr:row>65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F644A-388F-25B5-5B8A-E05A31B15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0</xdr:colOff>
      <xdr:row>86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E69E1C-FA9E-420E-BB63-F75E11FA5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46</xdr:row>
      <xdr:rowOff>0</xdr:rowOff>
    </xdr:from>
    <xdr:to>
      <xdr:col>16</xdr:col>
      <xdr:colOff>9524</xdr:colOff>
      <xdr:row>65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BBDA8-C2B9-0CC9-208C-28ABC1A55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65</xdr:row>
      <xdr:rowOff>180975</xdr:rowOff>
    </xdr:from>
    <xdr:to>
      <xdr:col>16</xdr:col>
      <xdr:colOff>9525</xdr:colOff>
      <xdr:row>84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C5A507-BD21-4354-8F05-89AD23D44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45</xdr:row>
      <xdr:rowOff>161924</xdr:rowOff>
    </xdr:from>
    <xdr:to>
      <xdr:col>16</xdr:col>
      <xdr:colOff>0</xdr:colOff>
      <xdr:row>66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9CB9F-10CF-BACC-8177-6B9D7E7DF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15</xdr:col>
      <xdr:colOff>528638</xdr:colOff>
      <xdr:row>87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94A0C-BD6D-467F-9139-8CE47038A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45</xdr:row>
      <xdr:rowOff>161924</xdr:rowOff>
    </xdr:from>
    <xdr:to>
      <xdr:col>16</xdr:col>
      <xdr:colOff>0</xdr:colOff>
      <xdr:row>65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2B5A2-E285-2E87-246E-9C1480165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0</xdr:colOff>
      <xdr:row>86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1F2496-7DDC-4168-BA92-72E638A11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45</xdr:row>
      <xdr:rowOff>161924</xdr:rowOff>
    </xdr:from>
    <xdr:to>
      <xdr:col>16</xdr:col>
      <xdr:colOff>0</xdr:colOff>
      <xdr:row>64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0445E-9704-D29B-CB38-1BCFCBD7B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0</xdr:colOff>
      <xdr:row>85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89CF0-76F6-4B72-A6C2-FB351591A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45</xdr:row>
      <xdr:rowOff>161924</xdr:rowOff>
    </xdr:from>
    <xdr:to>
      <xdr:col>16</xdr:col>
      <xdr:colOff>0</xdr:colOff>
      <xdr:row>66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C0DBE-CD3B-9035-14A3-024F0C34F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15</xdr:col>
      <xdr:colOff>528638</xdr:colOff>
      <xdr:row>89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CFDE95-F3C6-40A3-B430-036992E76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14286</xdr:colOff>
      <xdr:row>46</xdr:row>
      <xdr:rowOff>0</xdr:rowOff>
    </xdr:from>
    <xdr:to>
      <xdr:col>15</xdr:col>
      <xdr:colOff>533399</xdr:colOff>
      <xdr:row>67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15C5F8-B80E-C852-43F7-25652B4AD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15</xdr:col>
      <xdr:colOff>519113</xdr:colOff>
      <xdr:row>89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113288-7539-4853-9370-FCD5BD1A4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45</xdr:row>
      <xdr:rowOff>161924</xdr:rowOff>
    </xdr:from>
    <xdr:to>
      <xdr:col>16</xdr:col>
      <xdr:colOff>0</xdr:colOff>
      <xdr:row>67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74849-3BD0-2EBD-0390-F4C91740B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15</xdr:col>
      <xdr:colOff>528638</xdr:colOff>
      <xdr:row>90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CBA01-1094-4D53-986C-85224D105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46</xdr:row>
      <xdr:rowOff>0</xdr:rowOff>
    </xdr:from>
    <xdr:to>
      <xdr:col>16</xdr:col>
      <xdr:colOff>0</xdr:colOff>
      <xdr:row>65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A31A4-DEAB-4262-B4CD-2709E8ECD8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0</xdr:colOff>
      <xdr:row>86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083ED8-D489-4825-B015-8CCACF890B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46</xdr:row>
      <xdr:rowOff>0</xdr:rowOff>
    </xdr:from>
    <xdr:to>
      <xdr:col>16</xdr:col>
      <xdr:colOff>0</xdr:colOff>
      <xdr:row>63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96B2F-A5A7-DA97-31B5-FD6BFB288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65</xdr:row>
      <xdr:rowOff>0</xdr:rowOff>
    </xdr:from>
    <xdr:to>
      <xdr:col>16</xdr:col>
      <xdr:colOff>0</xdr:colOff>
      <xdr:row>82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8B8E94-ED58-4329-9763-A0E18FC57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0</xdr:rowOff>
    </xdr:from>
    <xdr:to>
      <xdr:col>16</xdr:col>
      <xdr:colOff>0</xdr:colOff>
      <xdr:row>64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AB6BA-273C-26CA-7004-83BB19E05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65</xdr:row>
      <xdr:rowOff>0</xdr:rowOff>
    </xdr:from>
    <xdr:to>
      <xdr:col>15</xdr:col>
      <xdr:colOff>528638</xdr:colOff>
      <xdr:row>83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44FE8-7F70-44B5-AD2C-8DB6EAE63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45</xdr:row>
      <xdr:rowOff>161924</xdr:rowOff>
    </xdr:from>
    <xdr:to>
      <xdr:col>15</xdr:col>
      <xdr:colOff>533399</xdr:colOff>
      <xdr:row>64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A676E-A61D-40F0-F6F9-93070099E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15</xdr:col>
      <xdr:colOff>523875</xdr:colOff>
      <xdr:row>84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BF09E-E7D9-4BFD-8D90-DD248F31F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45</xdr:row>
      <xdr:rowOff>161924</xdr:rowOff>
    </xdr:from>
    <xdr:to>
      <xdr:col>15</xdr:col>
      <xdr:colOff>523875</xdr:colOff>
      <xdr:row>66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3148E-6E80-7B8A-070C-67A3A0D68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15</xdr:col>
      <xdr:colOff>519113</xdr:colOff>
      <xdr:row>88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185F03-AA60-4F6C-840A-910E6CBBB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46</xdr:row>
      <xdr:rowOff>0</xdr:rowOff>
    </xdr:from>
    <xdr:to>
      <xdr:col>16</xdr:col>
      <xdr:colOff>533399</xdr:colOff>
      <xdr:row>65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63D8C-973D-4416-ED60-C8F9EE600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523875</xdr:colOff>
      <xdr:row>86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079469-9DA0-453A-877E-585E80173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0</xdr:rowOff>
    </xdr:from>
    <xdr:to>
      <xdr:col>16</xdr:col>
      <xdr:colOff>295274</xdr:colOff>
      <xdr:row>65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8A473-4CF4-89DD-1679-748B37DC9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542924</xdr:colOff>
      <xdr:row>67</xdr:row>
      <xdr:rowOff>0</xdr:rowOff>
    </xdr:from>
    <xdr:to>
      <xdr:col>16</xdr:col>
      <xdr:colOff>295274</xdr:colOff>
      <xdr:row>86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FD662-5853-4E0E-800D-6C5837D558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9524</xdr:rowOff>
    </xdr:from>
    <xdr:to>
      <xdr:col>17</xdr:col>
      <xdr:colOff>19050</xdr:colOff>
      <xdr:row>64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0A119-1DE4-6CFF-F58A-985B085B6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17</xdr:col>
      <xdr:colOff>14288</xdr:colOff>
      <xdr:row>84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A9814-FB84-4257-8A8B-E6C7CCAF6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45</xdr:row>
      <xdr:rowOff>161924</xdr:rowOff>
    </xdr:from>
    <xdr:to>
      <xdr:col>16</xdr:col>
      <xdr:colOff>0</xdr:colOff>
      <xdr:row>65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036441-2786-FBF4-DB63-B8B587BA2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16</xdr:col>
      <xdr:colOff>0</xdr:colOff>
      <xdr:row>85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1D52BE-F631-4E1C-9668-9AC689D50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45</xdr:row>
      <xdr:rowOff>161924</xdr:rowOff>
    </xdr:from>
    <xdr:to>
      <xdr:col>15</xdr:col>
      <xdr:colOff>523874</xdr:colOff>
      <xdr:row>64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FB0415-D92B-9870-DE94-A4F242B85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15</xdr:col>
      <xdr:colOff>519113</xdr:colOff>
      <xdr:row>84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DF7659-14FA-46B6-B066-2BF5A3583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190499</xdr:rowOff>
    </xdr:from>
    <xdr:to>
      <xdr:col>16</xdr:col>
      <xdr:colOff>28574</xdr:colOff>
      <xdr:row>65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1C188-4F07-C5D9-1D1A-312051F0D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16</xdr:col>
      <xdr:colOff>23813</xdr:colOff>
      <xdr:row>86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021AB-532B-4DAB-8AAF-73F8ECF4D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46</xdr:row>
      <xdr:rowOff>0</xdr:rowOff>
    </xdr:from>
    <xdr:to>
      <xdr:col>15</xdr:col>
      <xdr:colOff>523874</xdr:colOff>
      <xdr:row>65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F43C2-F476-25B1-7B09-BD5AFDECF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15</xdr:col>
      <xdr:colOff>523875</xdr:colOff>
      <xdr:row>87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E89AD7-D82F-424D-9CB7-BB9D6641D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45</xdr:row>
      <xdr:rowOff>152399</xdr:rowOff>
    </xdr:from>
    <xdr:to>
      <xdr:col>16</xdr:col>
      <xdr:colOff>9524</xdr:colOff>
      <xdr:row>63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CC77FB-76E1-00D0-88E4-705BC979C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16</xdr:col>
      <xdr:colOff>4763</xdr:colOff>
      <xdr:row>84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8115F-A5F4-43E1-A90B-6D85339F9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0</xdr:rowOff>
    </xdr:from>
    <xdr:to>
      <xdr:col>15</xdr:col>
      <xdr:colOff>523874</xdr:colOff>
      <xdr:row>64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CFB45-CABD-449C-47ED-7C7DB7AA0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15</xdr:col>
      <xdr:colOff>519113</xdr:colOff>
      <xdr:row>85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FD35E4-0A96-4A9C-AEA4-4AFA6E652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45</xdr:row>
      <xdr:rowOff>161924</xdr:rowOff>
    </xdr:from>
    <xdr:to>
      <xdr:col>15</xdr:col>
      <xdr:colOff>523874</xdr:colOff>
      <xdr:row>63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EA110-A8B9-17DA-6D06-E837824FF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15</xdr:col>
      <xdr:colOff>519113</xdr:colOff>
      <xdr:row>83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E99461-6E96-4290-8985-0DF44CF8A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0</xdr:rowOff>
    </xdr:from>
    <xdr:to>
      <xdr:col>16</xdr:col>
      <xdr:colOff>0</xdr:colOff>
      <xdr:row>64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252E7-2F34-507F-1C97-87A069FE1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15</xdr:col>
      <xdr:colOff>528638</xdr:colOff>
      <xdr:row>85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7707BD-EFD3-4081-A8DD-939AEE96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</xdr:colOff>
      <xdr:row>45</xdr:row>
      <xdr:rowOff>142875</xdr:rowOff>
    </xdr:from>
    <xdr:to>
      <xdr:col>16</xdr:col>
      <xdr:colOff>161925</xdr:colOff>
      <xdr:row>65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2E586B-7689-2F06-D832-D34483445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147638</xdr:colOff>
      <xdr:row>86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10D573-4E5E-408B-B0BF-154431D29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45</xdr:row>
      <xdr:rowOff>161924</xdr:rowOff>
    </xdr:from>
    <xdr:to>
      <xdr:col>16</xdr:col>
      <xdr:colOff>9524</xdr:colOff>
      <xdr:row>65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42703-47F2-2B9E-D93B-E39CAC2E2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9525</xdr:colOff>
      <xdr:row>86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F3F8F5-D534-42D7-BA19-3A7989471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9525</xdr:rowOff>
    </xdr:from>
    <xdr:to>
      <xdr:col>16</xdr:col>
      <xdr:colOff>104774</xdr:colOff>
      <xdr:row>65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49A7D-9A38-1B64-F4F2-B4F685453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16</xdr:col>
      <xdr:colOff>100013</xdr:colOff>
      <xdr:row>87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44436D-F8F0-41C3-AFF1-9B9404AE8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0</xdr:rowOff>
    </xdr:from>
    <xdr:to>
      <xdr:col>15</xdr:col>
      <xdr:colOff>523874</xdr:colOff>
      <xdr:row>67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7D2B6-61BA-8779-103D-AF36915C8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15</xdr:col>
      <xdr:colOff>519113</xdr:colOff>
      <xdr:row>90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966C66-98AF-444E-BA46-85392F38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0</xdr:rowOff>
    </xdr:from>
    <xdr:to>
      <xdr:col>16</xdr:col>
      <xdr:colOff>38100</xdr:colOff>
      <xdr:row>65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9D50F-832F-BB6F-2B06-0D2069015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67</xdr:row>
      <xdr:rowOff>180975</xdr:rowOff>
    </xdr:from>
    <xdr:to>
      <xdr:col>16</xdr:col>
      <xdr:colOff>42863</xdr:colOff>
      <xdr:row>87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369D38-76D0-4B5B-BF91-A8AC8D2CE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9524</xdr:rowOff>
    </xdr:from>
    <xdr:to>
      <xdr:col>16</xdr:col>
      <xdr:colOff>114300</xdr:colOff>
      <xdr:row>65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365A93-FF7D-F567-B82A-F6EAB169E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68</xdr:row>
      <xdr:rowOff>0</xdr:rowOff>
    </xdr:from>
    <xdr:to>
      <xdr:col>16</xdr:col>
      <xdr:colOff>109538</xdr:colOff>
      <xdr:row>87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12BCC-83C0-49AE-9388-70D67BF33C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46</xdr:row>
      <xdr:rowOff>9524</xdr:rowOff>
    </xdr:from>
    <xdr:to>
      <xdr:col>16</xdr:col>
      <xdr:colOff>9525</xdr:colOff>
      <xdr:row>64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3CBB3-EB8C-A7AA-9C7B-035AA33D1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16</xdr:col>
      <xdr:colOff>0</xdr:colOff>
      <xdr:row>84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42A9A8-34D9-4049-9655-12C26094A2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0</xdr:rowOff>
    </xdr:from>
    <xdr:to>
      <xdr:col>15</xdr:col>
      <xdr:colOff>485774</xdr:colOff>
      <xdr:row>64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F8812-9B9C-9355-C18F-9D18DFC57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15</xdr:col>
      <xdr:colOff>481013</xdr:colOff>
      <xdr:row>84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06720A-FB72-4F6F-96DD-082C9B85D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538162</xdr:colOff>
      <xdr:row>46</xdr:row>
      <xdr:rowOff>19050</xdr:rowOff>
    </xdr:from>
    <xdr:to>
      <xdr:col>15</xdr:col>
      <xdr:colOff>523875</xdr:colOff>
      <xdr:row>64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46847F-66AD-4802-A8B1-2DCD6DF9A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15</xdr:col>
      <xdr:colOff>528638</xdr:colOff>
      <xdr:row>84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B8DCE-99B1-477C-B595-757E767AA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</xdr:colOff>
      <xdr:row>46</xdr:row>
      <xdr:rowOff>0</xdr:rowOff>
    </xdr:from>
    <xdr:to>
      <xdr:col>16</xdr:col>
      <xdr:colOff>19050</xdr:colOff>
      <xdr:row>64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7AB53-8013-CEC6-CB57-AA6E37136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66</xdr:row>
      <xdr:rowOff>0</xdr:rowOff>
    </xdr:from>
    <xdr:to>
      <xdr:col>16</xdr:col>
      <xdr:colOff>14288</xdr:colOff>
      <xdr:row>84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6877B2-D9F8-4CC4-82DA-E23316AAE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19050</xdr:rowOff>
    </xdr:from>
    <xdr:to>
      <xdr:col>15</xdr:col>
      <xdr:colOff>523874</xdr:colOff>
      <xdr:row>65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C012F-63F7-9FA8-0AC3-A1765AD8E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15</xdr:col>
      <xdr:colOff>519113</xdr:colOff>
      <xdr:row>86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DA200B-3901-415E-B547-868752B4D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45</xdr:row>
      <xdr:rowOff>152400</xdr:rowOff>
    </xdr:from>
    <xdr:to>
      <xdr:col>16</xdr:col>
      <xdr:colOff>19050</xdr:colOff>
      <xdr:row>64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7A313-4C9D-5527-4BD6-1BC91E43C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19050</xdr:colOff>
      <xdr:row>85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30CBC8-82A6-4655-BD3B-14F36D5BA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4761</xdr:colOff>
      <xdr:row>46</xdr:row>
      <xdr:rowOff>0</xdr:rowOff>
    </xdr:from>
    <xdr:to>
      <xdr:col>16</xdr:col>
      <xdr:colOff>28574</xdr:colOff>
      <xdr:row>65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E0B47-79F4-2688-17E2-EEC8665FF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67</xdr:row>
      <xdr:rowOff>0</xdr:rowOff>
    </xdr:from>
    <xdr:to>
      <xdr:col>16</xdr:col>
      <xdr:colOff>23813</xdr:colOff>
      <xdr:row>86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4EB739-C8EC-45B5-AC41-16F531FE03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542924</xdr:colOff>
      <xdr:row>45</xdr:row>
      <xdr:rowOff>152399</xdr:rowOff>
    </xdr:from>
    <xdr:to>
      <xdr:col>16</xdr:col>
      <xdr:colOff>9524</xdr:colOff>
      <xdr:row>66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C93B4-5E94-B684-37BA-570F08275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69</xdr:row>
      <xdr:rowOff>0</xdr:rowOff>
    </xdr:from>
    <xdr:to>
      <xdr:col>16</xdr:col>
      <xdr:colOff>9525</xdr:colOff>
      <xdr:row>89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87E05-864B-44B2-AAFD-91738C2AD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2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2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2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30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3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C9E14-8911-4DE2-B70B-A28C445605F1}">
  <sheetPr codeName="Sheet2"/>
  <dimension ref="A1:W483"/>
  <sheetViews>
    <sheetView zoomScaleNormal="100" workbookViewId="0">
      <pane xSplit="3" ySplit="4" topLeftCell="D404" activePane="bottomRight" state="frozen"/>
      <selection pane="topRight" activeCell="D1" sqref="D1"/>
      <selection pane="bottomLeft" activeCell="A4" sqref="A4"/>
      <selection pane="bottomRight" activeCell="R29" sqref="R29"/>
    </sheetView>
  </sheetViews>
  <sheetFormatPr defaultRowHeight="15" x14ac:dyDescent="0.25"/>
  <cols>
    <col min="1" max="1" width="9.140625" style="5"/>
    <col min="2" max="2" width="10.7109375" style="5" customWidth="1"/>
    <col min="3" max="3" width="9.140625" style="5" bestFit="1" customWidth="1"/>
    <col min="4" max="5" width="14.7109375" style="23" customWidth="1"/>
    <col min="6" max="6" width="9.5703125" style="1171" customWidth="1"/>
    <col min="7" max="7" width="14.85546875" style="5" customWidth="1"/>
    <col min="8" max="8" width="14.42578125" style="12" customWidth="1"/>
    <col min="9" max="10" width="12" style="5" customWidth="1"/>
    <col min="11" max="11" width="18.85546875" style="5" customWidth="1"/>
    <col min="12" max="12" width="10.140625" style="5" customWidth="1"/>
    <col min="13" max="13" width="17.85546875" style="5" customWidth="1"/>
    <col min="14" max="14" width="13.42578125" style="5" customWidth="1"/>
    <col min="15" max="15" width="13.140625" style="5" customWidth="1"/>
    <col min="16" max="16" width="12" style="5" customWidth="1"/>
    <col min="17" max="17" width="18.85546875" style="5" customWidth="1"/>
    <col min="18" max="18" width="10.140625" style="5" customWidth="1"/>
    <col min="19" max="19" width="17.85546875" style="5" customWidth="1"/>
    <col min="20" max="20" width="13.42578125" style="5" customWidth="1"/>
    <col min="21" max="21" width="13.140625" style="5" customWidth="1"/>
    <col min="22" max="16384" width="9.140625" style="5"/>
  </cols>
  <sheetData>
    <row r="1" spans="1:22" x14ac:dyDescent="0.25">
      <c r="A1" s="4598"/>
      <c r="B1" s="4598"/>
      <c r="D1" s="4633" t="s">
        <v>3160</v>
      </c>
      <c r="E1" s="4633"/>
      <c r="F1" s="4633"/>
      <c r="G1" s="4633"/>
      <c r="H1" s="4633"/>
      <c r="I1" s="4634"/>
      <c r="J1" s="605"/>
      <c r="K1" s="4591" t="s">
        <v>4992</v>
      </c>
      <c r="L1" s="4591"/>
      <c r="M1" s="4591"/>
      <c r="N1" s="4591"/>
      <c r="O1" s="4591"/>
      <c r="P1" s="4633" t="s">
        <v>5447</v>
      </c>
      <c r="Q1" s="4633"/>
      <c r="R1" s="4633"/>
      <c r="S1" s="4633"/>
      <c r="T1" s="4633"/>
      <c r="U1" s="4634"/>
    </row>
    <row r="2" spans="1:22" x14ac:dyDescent="0.25">
      <c r="A2" s="4599"/>
      <c r="B2" s="4599"/>
      <c r="C2" s="4"/>
      <c r="D2" s="4635"/>
      <c r="E2" s="4635"/>
      <c r="F2" s="4635"/>
      <c r="G2" s="4635"/>
      <c r="H2" s="4635"/>
      <c r="I2" s="4636"/>
      <c r="J2" s="606"/>
      <c r="K2" s="4591"/>
      <c r="L2" s="4591"/>
      <c r="M2" s="4591"/>
      <c r="N2" s="4591"/>
      <c r="O2" s="4591"/>
      <c r="P2" s="4635"/>
      <c r="Q2" s="4635"/>
      <c r="R2" s="4635"/>
      <c r="S2" s="4635"/>
      <c r="T2" s="4635"/>
      <c r="U2" s="4636"/>
      <c r="V2" s="5">
        <v>6</v>
      </c>
    </row>
    <row r="3" spans="1:22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623" t="s">
        <v>1069</v>
      </c>
      <c r="G3" s="4592" t="s">
        <v>316</v>
      </c>
      <c r="H3" s="4621" t="s">
        <v>312</v>
      </c>
      <c r="I3" s="4591" t="s">
        <v>313</v>
      </c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  <c r="P3" s="4592" t="s">
        <v>346</v>
      </c>
      <c r="Q3" s="4592" t="s">
        <v>370</v>
      </c>
      <c r="R3" s="4592" t="s">
        <v>1069</v>
      </c>
      <c r="S3" s="4594" t="s">
        <v>316</v>
      </c>
      <c r="T3" s="4595" t="s">
        <v>312</v>
      </c>
      <c r="U3" s="4597" t="s">
        <v>313</v>
      </c>
    </row>
    <row r="4" spans="1:22" x14ac:dyDescent="0.25">
      <c r="A4" s="4618"/>
      <c r="B4" s="4593"/>
      <c r="C4" s="4593"/>
      <c r="D4" s="4593"/>
      <c r="E4" s="4593"/>
      <c r="F4" s="4624"/>
      <c r="G4" s="4593"/>
      <c r="H4" s="4622"/>
      <c r="I4" s="4591"/>
      <c r="J4" s="4593"/>
      <c r="K4" s="4593"/>
      <c r="L4" s="4593"/>
      <c r="M4" s="4594"/>
      <c r="N4" s="4596"/>
      <c r="O4" s="4597"/>
      <c r="P4" s="4593"/>
      <c r="Q4" s="4593"/>
      <c r="R4" s="4593"/>
      <c r="S4" s="4594"/>
      <c r="T4" s="4596"/>
      <c r="U4" s="4597"/>
    </row>
    <row r="5" spans="1:22" x14ac:dyDescent="0.25">
      <c r="A5" s="6">
        <v>1</v>
      </c>
      <c r="B5" s="4619" t="s">
        <v>218</v>
      </c>
      <c r="C5" s="7" t="s">
        <v>219</v>
      </c>
      <c r="D5" s="18">
        <v>44792</v>
      </c>
      <c r="E5" s="381" t="s">
        <v>4913</v>
      </c>
      <c r="F5" s="102">
        <v>1</v>
      </c>
      <c r="G5" s="7">
        <f>AVERAGE(CPVTFC3SG0002!C11:D11)</f>
        <v>7.2800000000000004E-2</v>
      </c>
      <c r="H5" s="13">
        <f t="shared" ref="H5:H36" si="0">(G5-0.0769)/0.0125*50</f>
        <v>-16.39999999999997</v>
      </c>
      <c r="I5" s="8" t="s">
        <v>314</v>
      </c>
      <c r="J5" s="402"/>
      <c r="K5" s="402"/>
      <c r="L5" s="402"/>
      <c r="M5" s="402"/>
      <c r="N5" s="402"/>
      <c r="O5" s="402"/>
      <c r="P5" s="402"/>
      <c r="Q5" s="402"/>
      <c r="R5" s="402"/>
      <c r="S5" s="402"/>
      <c r="T5" s="402"/>
      <c r="U5" s="402"/>
    </row>
    <row r="6" spans="1:22" x14ac:dyDescent="0.25">
      <c r="A6" s="6">
        <v>2</v>
      </c>
      <c r="B6" s="4619"/>
      <c r="C6" s="7" t="s">
        <v>220</v>
      </c>
      <c r="D6" s="18">
        <v>44792</v>
      </c>
      <c r="E6" s="381" t="s">
        <v>4913</v>
      </c>
      <c r="F6" s="102">
        <v>2</v>
      </c>
      <c r="G6" s="7">
        <f>AVERAGE(CPVTFC3SG0002!E11:F11)</f>
        <v>6.8250000000000005E-2</v>
      </c>
      <c r="H6" s="13">
        <f t="shared" si="0"/>
        <v>-34.599999999999966</v>
      </c>
      <c r="I6" s="8" t="s">
        <v>314</v>
      </c>
      <c r="J6" s="402"/>
      <c r="K6" s="402"/>
      <c r="L6" s="402"/>
      <c r="M6" s="402"/>
      <c r="N6" s="402"/>
      <c r="O6" s="402"/>
      <c r="P6" s="402"/>
      <c r="Q6" s="402"/>
      <c r="R6" s="402"/>
      <c r="S6" s="402"/>
      <c r="T6" s="402"/>
      <c r="U6" s="402"/>
    </row>
    <row r="7" spans="1:22" ht="15" customHeight="1" x14ac:dyDescent="0.25">
      <c r="A7" s="6">
        <v>3</v>
      </c>
      <c r="B7" s="4619" t="s">
        <v>221</v>
      </c>
      <c r="C7" s="7" t="s">
        <v>219</v>
      </c>
      <c r="D7" s="18">
        <v>44792</v>
      </c>
      <c r="E7" s="381" t="s">
        <v>4913</v>
      </c>
      <c r="F7" s="102">
        <v>3</v>
      </c>
      <c r="G7" s="7">
        <f>AVERAGE(CPVTFC3SG0002!G11:H11)</f>
        <v>7.375000000000001E-2</v>
      </c>
      <c r="H7" s="13">
        <f t="shared" si="0"/>
        <v>-12.599999999999945</v>
      </c>
      <c r="I7" s="8" t="s">
        <v>314</v>
      </c>
      <c r="J7" s="402"/>
      <c r="K7" s="402"/>
      <c r="L7" s="402"/>
      <c r="M7" s="402"/>
      <c r="N7" s="402"/>
      <c r="O7" s="402"/>
      <c r="P7" s="402"/>
      <c r="Q7" s="402"/>
      <c r="R7" s="402"/>
      <c r="S7" s="402"/>
      <c r="T7" s="402"/>
      <c r="U7" s="402"/>
    </row>
    <row r="8" spans="1:22" x14ac:dyDescent="0.25">
      <c r="A8" s="6">
        <v>4</v>
      </c>
      <c r="B8" s="4619"/>
      <c r="C8" s="7" t="s">
        <v>220</v>
      </c>
      <c r="D8" s="18">
        <v>44792</v>
      </c>
      <c r="E8" s="381" t="s">
        <v>4913</v>
      </c>
      <c r="F8" s="102">
        <v>4</v>
      </c>
      <c r="G8" s="7">
        <f>AVERAGE(CPVTFC3SG0002!I11:J11)</f>
        <v>7.1250000000000008E-2</v>
      </c>
      <c r="H8" s="13">
        <f t="shared" si="0"/>
        <v>-22.599999999999952</v>
      </c>
      <c r="I8" s="8" t="s">
        <v>314</v>
      </c>
      <c r="J8" s="402"/>
      <c r="K8" s="402"/>
      <c r="L8" s="402"/>
      <c r="M8" s="402"/>
      <c r="N8" s="402"/>
      <c r="O8" s="402"/>
      <c r="P8" s="402"/>
      <c r="Q8" s="402"/>
      <c r="R8" s="402"/>
      <c r="S8" s="402"/>
      <c r="T8" s="402"/>
      <c r="U8" s="402"/>
    </row>
    <row r="9" spans="1:22" x14ac:dyDescent="0.25">
      <c r="A9" s="6">
        <v>5</v>
      </c>
      <c r="B9" s="4619" t="s">
        <v>222</v>
      </c>
      <c r="C9" s="7" t="s">
        <v>219</v>
      </c>
      <c r="D9" s="18">
        <v>44792</v>
      </c>
      <c r="E9" s="381" t="s">
        <v>4913</v>
      </c>
      <c r="F9" s="102">
        <v>5</v>
      </c>
      <c r="G9" s="7">
        <f>AVERAGE(CPVTFC3SG0002!K11:L11)</f>
        <v>6.6699999999999995E-2</v>
      </c>
      <c r="H9" s="13">
        <f t="shared" si="0"/>
        <v>-40.800000000000004</v>
      </c>
      <c r="I9" s="8" t="s">
        <v>314</v>
      </c>
      <c r="J9" s="402"/>
      <c r="K9" s="402"/>
      <c r="L9" s="402"/>
      <c r="M9" s="402"/>
      <c r="N9" s="402"/>
      <c r="O9" s="402"/>
      <c r="P9" s="402"/>
      <c r="Q9" s="402"/>
      <c r="R9" s="402"/>
      <c r="S9" s="402"/>
      <c r="T9" s="402"/>
      <c r="U9" s="402"/>
    </row>
    <row r="10" spans="1:22" x14ac:dyDescent="0.25">
      <c r="A10" s="6">
        <v>6</v>
      </c>
      <c r="B10" s="4619"/>
      <c r="C10" s="7" t="s">
        <v>220</v>
      </c>
      <c r="D10" s="18">
        <v>44792</v>
      </c>
      <c r="E10" s="381" t="s">
        <v>4913</v>
      </c>
      <c r="F10" s="102">
        <v>6</v>
      </c>
      <c r="G10" s="7">
        <f>AVERAGE(CPVTFC3SG0002!M11:N11)</f>
        <v>7.400000000000001E-2</v>
      </c>
      <c r="H10" s="13">
        <f t="shared" si="0"/>
        <v>-11.599999999999945</v>
      </c>
      <c r="I10" s="8" t="s">
        <v>314</v>
      </c>
      <c r="J10" s="402"/>
      <c r="K10" s="402"/>
      <c r="L10" s="402"/>
      <c r="M10" s="402"/>
      <c r="N10" s="402"/>
      <c r="O10" s="402"/>
      <c r="P10" s="402"/>
      <c r="Q10" s="402"/>
      <c r="R10" s="402"/>
      <c r="S10" s="402"/>
      <c r="T10" s="402"/>
      <c r="U10" s="402"/>
    </row>
    <row r="11" spans="1:22" x14ac:dyDescent="0.25">
      <c r="A11" s="6">
        <v>7</v>
      </c>
      <c r="B11" s="4619" t="s">
        <v>223</v>
      </c>
      <c r="C11" s="7" t="s">
        <v>219</v>
      </c>
      <c r="D11" s="18">
        <v>44792</v>
      </c>
      <c r="E11" s="381" t="s">
        <v>4913</v>
      </c>
      <c r="F11" s="102">
        <v>7</v>
      </c>
      <c r="G11" s="7">
        <f>AVERAGE(CPVTFC3SG0002!O11:P11)</f>
        <v>6.4799999999999996E-2</v>
      </c>
      <c r="H11" s="13">
        <f t="shared" si="0"/>
        <v>-48.4</v>
      </c>
      <c r="I11" s="8" t="s">
        <v>314</v>
      </c>
      <c r="J11" s="402"/>
      <c r="K11" s="402"/>
      <c r="L11" s="402"/>
      <c r="M11" s="402"/>
      <c r="N11" s="402"/>
      <c r="O11" s="402"/>
      <c r="P11" s="402"/>
      <c r="Q11" s="402"/>
      <c r="R11" s="402"/>
      <c r="S11" s="402"/>
      <c r="T11" s="402"/>
      <c r="U11" s="402"/>
    </row>
    <row r="12" spans="1:22" x14ac:dyDescent="0.25">
      <c r="A12" s="6">
        <v>8</v>
      </c>
      <c r="B12" s="4619"/>
      <c r="C12" s="7" t="s">
        <v>220</v>
      </c>
      <c r="D12" s="18">
        <v>44792</v>
      </c>
      <c r="E12" s="381" t="s">
        <v>4913</v>
      </c>
      <c r="F12" s="102">
        <v>8</v>
      </c>
      <c r="G12" s="7">
        <f>AVERAGE(CPVTFC3SG0002!Q11:R11)</f>
        <v>6.4950000000000008E-2</v>
      </c>
      <c r="H12" s="13">
        <f t="shared" si="0"/>
        <v>-47.799999999999955</v>
      </c>
      <c r="I12" s="8" t="s">
        <v>314</v>
      </c>
      <c r="J12" s="402"/>
      <c r="K12" s="402"/>
      <c r="L12" s="402"/>
      <c r="M12" s="402"/>
      <c r="N12" s="402"/>
      <c r="O12" s="402"/>
      <c r="P12" s="402"/>
      <c r="Q12" s="402"/>
      <c r="R12" s="402"/>
      <c r="S12" s="402"/>
      <c r="T12" s="402"/>
      <c r="U12" s="402"/>
    </row>
    <row r="13" spans="1:22" x14ac:dyDescent="0.25">
      <c r="A13" s="50">
        <v>9</v>
      </c>
      <c r="B13" s="4620" t="s">
        <v>224</v>
      </c>
      <c r="C13" s="53" t="s">
        <v>219</v>
      </c>
      <c r="D13" s="52">
        <v>44792</v>
      </c>
      <c r="E13" s="382" t="s">
        <v>4913</v>
      </c>
      <c r="F13" s="1788">
        <v>9</v>
      </c>
      <c r="G13" s="53">
        <f>AVERAGE(CPVTFC3SG0002!S11:T11)</f>
        <v>2.8943500000000002</v>
      </c>
      <c r="H13" s="54">
        <f t="shared" si="0"/>
        <v>11269.8</v>
      </c>
      <c r="I13" s="55" t="s">
        <v>315</v>
      </c>
      <c r="J13" s="844" t="s">
        <v>5428</v>
      </c>
      <c r="K13" s="844" t="s">
        <v>5429</v>
      </c>
      <c r="L13" s="55">
        <v>1</v>
      </c>
      <c r="M13" s="53">
        <f>AVERAGE(CPVTFC3SG0045!C11:D11)</f>
        <v>2.2871999999999999</v>
      </c>
      <c r="N13" s="54">
        <f>(M13-0.1851)/0.0142*400</f>
        <v>59214.084507042251</v>
      </c>
      <c r="O13" s="1116" t="s">
        <v>315</v>
      </c>
      <c r="P13" s="918"/>
      <c r="Q13" s="918"/>
      <c r="R13" s="402"/>
      <c r="S13" s="919"/>
      <c r="T13" s="920"/>
      <c r="U13" s="402"/>
    </row>
    <row r="14" spans="1:22" x14ac:dyDescent="0.25">
      <c r="A14" s="50">
        <v>10</v>
      </c>
      <c r="B14" s="4620"/>
      <c r="C14" s="53" t="s">
        <v>220</v>
      </c>
      <c r="D14" s="52">
        <v>44792</v>
      </c>
      <c r="E14" s="382" t="s">
        <v>4913</v>
      </c>
      <c r="F14" s="1788">
        <v>10</v>
      </c>
      <c r="G14" s="53">
        <f>AVERAGE(CPVTFC3SG0002!U11:V11)</f>
        <v>2.5559500000000002</v>
      </c>
      <c r="H14" s="54">
        <f t="shared" si="0"/>
        <v>9916.1999999999989</v>
      </c>
      <c r="I14" s="55" t="s">
        <v>315</v>
      </c>
      <c r="J14" s="844" t="s">
        <v>5428</v>
      </c>
      <c r="K14" s="844" t="s">
        <v>5429</v>
      </c>
      <c r="L14" s="55">
        <v>2</v>
      </c>
      <c r="M14" s="53">
        <f>AVERAGE(CPVTFC3SG0045!E11:F11)</f>
        <v>0.87395</v>
      </c>
      <c r="N14" s="54">
        <f>(M14-0.1851)/0.0142*400</f>
        <v>19404.225352112677</v>
      </c>
      <c r="O14" s="1116" t="s">
        <v>315</v>
      </c>
      <c r="P14" s="918"/>
      <c r="Q14" s="918"/>
      <c r="R14" s="402"/>
      <c r="S14" s="919"/>
      <c r="T14" s="920"/>
      <c r="U14" s="402"/>
    </row>
    <row r="15" spans="1:22" x14ac:dyDescent="0.25">
      <c r="A15" s="6">
        <v>11</v>
      </c>
      <c r="B15" s="4619" t="s">
        <v>225</v>
      </c>
      <c r="C15" s="7" t="s">
        <v>219</v>
      </c>
      <c r="D15" s="18">
        <v>44792</v>
      </c>
      <c r="E15" s="381" t="s">
        <v>4913</v>
      </c>
      <c r="F15" s="102">
        <v>11</v>
      </c>
      <c r="G15" s="7">
        <f>AVERAGE(CPVTFC3SG0002!W11:X11)</f>
        <v>5.6550000000000003E-2</v>
      </c>
      <c r="H15" s="13">
        <f t="shared" si="0"/>
        <v>-81.399999999999977</v>
      </c>
      <c r="I15" s="8" t="s">
        <v>314</v>
      </c>
      <c r="J15" s="402"/>
      <c r="K15" s="402"/>
      <c r="L15" s="402"/>
      <c r="M15" s="402"/>
      <c r="N15" s="402"/>
      <c r="O15" s="402"/>
      <c r="P15" s="402"/>
      <c r="Q15" s="402"/>
      <c r="R15" s="402"/>
      <c r="S15" s="402"/>
      <c r="T15" s="402"/>
      <c r="U15" s="402"/>
    </row>
    <row r="16" spans="1:22" x14ac:dyDescent="0.25">
      <c r="A16" s="6">
        <v>12</v>
      </c>
      <c r="B16" s="4619"/>
      <c r="C16" s="7" t="s">
        <v>220</v>
      </c>
      <c r="D16" s="18">
        <v>44792</v>
      </c>
      <c r="E16" s="381" t="s">
        <v>4913</v>
      </c>
      <c r="F16" s="102">
        <v>12</v>
      </c>
      <c r="G16" s="7">
        <f>AVERAGE(CPVTFC3SG0002!C13:D13)</f>
        <v>6.1050000000000007E-2</v>
      </c>
      <c r="H16" s="13">
        <f t="shared" si="0"/>
        <v>-63.399999999999956</v>
      </c>
      <c r="I16" s="8" t="s">
        <v>314</v>
      </c>
      <c r="J16" s="402"/>
      <c r="K16" s="402"/>
      <c r="L16" s="402"/>
      <c r="M16" s="402"/>
      <c r="N16" s="402"/>
      <c r="O16" s="402"/>
      <c r="P16" s="402"/>
      <c r="Q16" s="402"/>
      <c r="R16" s="402"/>
      <c r="S16" s="402"/>
      <c r="T16" s="402"/>
      <c r="U16" s="402"/>
    </row>
    <row r="17" spans="1:21" x14ac:dyDescent="0.25">
      <c r="A17" s="50">
        <v>13</v>
      </c>
      <c r="B17" s="4620" t="s">
        <v>226</v>
      </c>
      <c r="C17" s="53" t="s">
        <v>219</v>
      </c>
      <c r="D17" s="52">
        <v>44792</v>
      </c>
      <c r="E17" s="382" t="s">
        <v>4913</v>
      </c>
      <c r="F17" s="1788">
        <v>13</v>
      </c>
      <c r="G17" s="53">
        <f>AVERAGE(CPVTFC3SG0002!E13:F13)</f>
        <v>1.3414000000000001</v>
      </c>
      <c r="H17" s="54">
        <f t="shared" si="0"/>
        <v>5058.0000000000009</v>
      </c>
      <c r="I17" s="55" t="s">
        <v>315</v>
      </c>
      <c r="J17" s="402"/>
      <c r="K17" s="402"/>
      <c r="L17" s="402"/>
      <c r="M17" s="402"/>
      <c r="N17" s="402"/>
      <c r="O17" s="402"/>
      <c r="P17" s="402"/>
      <c r="Q17" s="402"/>
      <c r="R17" s="402"/>
      <c r="S17" s="402"/>
      <c r="T17" s="402"/>
      <c r="U17" s="402"/>
    </row>
    <row r="18" spans="1:21" x14ac:dyDescent="0.25">
      <c r="A18" s="50">
        <v>14</v>
      </c>
      <c r="B18" s="4620"/>
      <c r="C18" s="53" t="s">
        <v>220</v>
      </c>
      <c r="D18" s="52">
        <v>44792</v>
      </c>
      <c r="E18" s="382" t="s">
        <v>4913</v>
      </c>
      <c r="F18" s="1788">
        <v>14</v>
      </c>
      <c r="G18" s="53">
        <f>AVERAGE(CPVTFC3SG0002!G13:H13)</f>
        <v>0.92149999999999999</v>
      </c>
      <c r="H18" s="54">
        <f t="shared" si="0"/>
        <v>3378.4</v>
      </c>
      <c r="I18" s="55" t="s">
        <v>315</v>
      </c>
      <c r="J18" s="402"/>
      <c r="K18" s="402"/>
      <c r="L18" s="402"/>
      <c r="M18" s="402"/>
      <c r="N18" s="402"/>
      <c r="O18" s="402"/>
      <c r="P18" s="402"/>
      <c r="Q18" s="402"/>
      <c r="R18" s="402"/>
      <c r="S18" s="402"/>
      <c r="T18" s="402"/>
      <c r="U18" s="402"/>
    </row>
    <row r="19" spans="1:21" x14ac:dyDescent="0.25">
      <c r="A19" s="6">
        <v>15</v>
      </c>
      <c r="B19" s="4619" t="s">
        <v>227</v>
      </c>
      <c r="C19" s="7" t="s">
        <v>219</v>
      </c>
      <c r="D19" s="18">
        <v>44792</v>
      </c>
      <c r="E19" s="381" t="s">
        <v>4913</v>
      </c>
      <c r="F19" s="102">
        <v>15</v>
      </c>
      <c r="G19" s="7">
        <f>AVERAGE(CPVTFC3SG0002!I13:J13)</f>
        <v>7.6500000000000012E-2</v>
      </c>
      <c r="H19" s="13">
        <f t="shared" si="0"/>
        <v>-1.5999999999999348</v>
      </c>
      <c r="I19" s="8" t="s">
        <v>314</v>
      </c>
      <c r="J19" s="402"/>
      <c r="K19" s="402"/>
      <c r="L19" s="402"/>
      <c r="M19" s="402"/>
      <c r="N19" s="402"/>
      <c r="O19" s="402"/>
      <c r="P19" s="402"/>
      <c r="Q19" s="402"/>
      <c r="R19" s="402"/>
      <c r="S19" s="402"/>
      <c r="T19" s="402"/>
      <c r="U19" s="402"/>
    </row>
    <row r="20" spans="1:21" x14ac:dyDescent="0.25">
      <c r="A20" s="6">
        <v>16</v>
      </c>
      <c r="B20" s="4619"/>
      <c r="C20" s="7" t="s">
        <v>220</v>
      </c>
      <c r="D20" s="18">
        <v>44792</v>
      </c>
      <c r="E20" s="381" t="s">
        <v>4913</v>
      </c>
      <c r="F20" s="102">
        <v>16</v>
      </c>
      <c r="G20" s="7">
        <f>AVERAGE(CPVTFC3SG0002!K13:L13)</f>
        <v>6.7500000000000004E-2</v>
      </c>
      <c r="H20" s="13">
        <f t="shared" si="0"/>
        <v>-37.599999999999966</v>
      </c>
      <c r="I20" s="8" t="s">
        <v>314</v>
      </c>
      <c r="J20" s="402"/>
      <c r="K20" s="402"/>
      <c r="L20" s="402"/>
      <c r="M20" s="402"/>
      <c r="N20" s="402"/>
      <c r="O20" s="402"/>
      <c r="P20" s="402"/>
      <c r="Q20" s="402"/>
      <c r="R20" s="402"/>
      <c r="S20" s="402"/>
      <c r="T20" s="402"/>
      <c r="U20" s="402"/>
    </row>
    <row r="21" spans="1:21" x14ac:dyDescent="0.25">
      <c r="A21" s="6">
        <v>17</v>
      </c>
      <c r="B21" s="4619" t="s">
        <v>228</v>
      </c>
      <c r="C21" s="7" t="s">
        <v>219</v>
      </c>
      <c r="D21" s="18">
        <v>44792</v>
      </c>
      <c r="E21" s="381" t="s">
        <v>4913</v>
      </c>
      <c r="F21" s="102">
        <v>17</v>
      </c>
      <c r="G21" s="7">
        <f>AVERAGE(CPVTFC3SG0002!M13:N13)</f>
        <v>7.6399999999999996E-2</v>
      </c>
      <c r="H21" s="13">
        <f t="shared" si="0"/>
        <v>-2.0000000000000018</v>
      </c>
      <c r="I21" s="8" t="s">
        <v>314</v>
      </c>
      <c r="J21" s="402"/>
      <c r="K21" s="402"/>
      <c r="L21" s="402"/>
      <c r="M21" s="402"/>
      <c r="N21" s="402"/>
      <c r="O21" s="402"/>
      <c r="P21" s="402"/>
      <c r="Q21" s="402"/>
      <c r="R21" s="402"/>
      <c r="S21" s="402"/>
      <c r="T21" s="402"/>
      <c r="U21" s="402"/>
    </row>
    <row r="22" spans="1:21" x14ac:dyDescent="0.25">
      <c r="A22" s="6">
        <v>18</v>
      </c>
      <c r="B22" s="4619"/>
      <c r="C22" s="7" t="s">
        <v>220</v>
      </c>
      <c r="D22" s="18">
        <v>44792</v>
      </c>
      <c r="E22" s="381" t="s">
        <v>4913</v>
      </c>
      <c r="F22" s="102">
        <v>18</v>
      </c>
      <c r="G22" s="7">
        <f>AVERAGE(CPVTFC3SG0002!O13:P13)</f>
        <v>6.5049999999999997E-2</v>
      </c>
      <c r="H22" s="13">
        <f t="shared" si="0"/>
        <v>-47.4</v>
      </c>
      <c r="I22" s="8" t="s">
        <v>314</v>
      </c>
      <c r="J22" s="402"/>
      <c r="K22" s="402"/>
      <c r="L22" s="402"/>
      <c r="M22" s="402"/>
      <c r="N22" s="402"/>
      <c r="O22" s="402"/>
      <c r="P22" s="402"/>
      <c r="Q22" s="402"/>
      <c r="R22" s="402"/>
      <c r="S22" s="402"/>
      <c r="T22" s="402"/>
      <c r="U22" s="402"/>
    </row>
    <row r="23" spans="1:21" x14ac:dyDescent="0.25">
      <c r="A23" s="6">
        <v>19</v>
      </c>
      <c r="B23" s="4619" t="s">
        <v>229</v>
      </c>
      <c r="C23" s="7" t="s">
        <v>219</v>
      </c>
      <c r="D23" s="18">
        <v>44792</v>
      </c>
      <c r="E23" s="381" t="s">
        <v>4913</v>
      </c>
      <c r="F23" s="102">
        <v>19</v>
      </c>
      <c r="G23" s="7">
        <f>AVERAGE(CPVTFC3SG0002!Q13:R13)</f>
        <v>9.1499999999999998E-2</v>
      </c>
      <c r="H23" s="13">
        <f t="shared" si="0"/>
        <v>58.400000000000006</v>
      </c>
      <c r="I23" s="8" t="s">
        <v>314</v>
      </c>
      <c r="J23" s="402"/>
      <c r="K23" s="402"/>
      <c r="L23" s="402"/>
      <c r="M23" s="402"/>
      <c r="N23" s="402"/>
      <c r="O23" s="402"/>
      <c r="P23" s="402"/>
      <c r="Q23" s="402"/>
      <c r="R23" s="402"/>
      <c r="S23" s="402"/>
      <c r="T23" s="402"/>
      <c r="U23" s="402"/>
    </row>
    <row r="24" spans="1:21" x14ac:dyDescent="0.25">
      <c r="A24" s="6">
        <v>20</v>
      </c>
      <c r="B24" s="4619"/>
      <c r="C24" s="7" t="s">
        <v>220</v>
      </c>
      <c r="D24" s="18">
        <v>44792</v>
      </c>
      <c r="E24" s="381" t="s">
        <v>4913</v>
      </c>
      <c r="F24" s="102">
        <v>20</v>
      </c>
      <c r="G24" s="7">
        <f>AVERAGE(CPVTFC3SG0002!S13:T13)</f>
        <v>8.6699999999999999E-2</v>
      </c>
      <c r="H24" s="13">
        <f t="shared" si="0"/>
        <v>39.20000000000001</v>
      </c>
      <c r="I24" s="8" t="s">
        <v>314</v>
      </c>
      <c r="J24" s="402"/>
      <c r="K24" s="402"/>
      <c r="L24" s="402"/>
      <c r="M24" s="402"/>
      <c r="N24" s="402"/>
      <c r="O24" s="402"/>
      <c r="P24" s="402"/>
      <c r="Q24" s="402"/>
      <c r="R24" s="402"/>
      <c r="S24" s="402"/>
      <c r="T24" s="402"/>
      <c r="U24" s="402"/>
    </row>
    <row r="25" spans="1:21" x14ac:dyDescent="0.25">
      <c r="A25" s="6">
        <v>21</v>
      </c>
      <c r="B25" s="4619" t="s">
        <v>230</v>
      </c>
      <c r="C25" s="7" t="s">
        <v>219</v>
      </c>
      <c r="D25" s="18">
        <v>44792</v>
      </c>
      <c r="E25" s="381" t="s">
        <v>4913</v>
      </c>
      <c r="F25" s="102">
        <v>21</v>
      </c>
      <c r="G25" s="7">
        <f>AVERAGE(CPVTFC3SG0002!U19:V19)</f>
        <v>7.6800000000000007E-2</v>
      </c>
      <c r="H25" s="13">
        <f t="shared" si="0"/>
        <v>-0.39999999999995595</v>
      </c>
      <c r="I25" s="8" t="s">
        <v>314</v>
      </c>
      <c r="J25" s="402"/>
      <c r="K25" s="402"/>
      <c r="L25" s="402"/>
      <c r="M25" s="402"/>
      <c r="N25" s="402"/>
      <c r="O25" s="402"/>
      <c r="P25" s="402"/>
      <c r="Q25" s="402"/>
      <c r="R25" s="402"/>
      <c r="S25" s="402"/>
      <c r="T25" s="402"/>
      <c r="U25" s="402"/>
    </row>
    <row r="26" spans="1:21" x14ac:dyDescent="0.25">
      <c r="A26" s="6">
        <v>22</v>
      </c>
      <c r="B26" s="4619"/>
      <c r="C26" s="7" t="s">
        <v>220</v>
      </c>
      <c r="D26" s="18">
        <v>44792</v>
      </c>
      <c r="E26" s="381" t="s">
        <v>4913</v>
      </c>
      <c r="F26" s="102">
        <v>22</v>
      </c>
      <c r="G26" s="7">
        <f>AVERAGE(CPVTFC3SG0002!W13:X13)</f>
        <v>8.2549999999999998E-2</v>
      </c>
      <c r="H26" s="13">
        <f t="shared" si="0"/>
        <v>22.600000000000009</v>
      </c>
      <c r="I26" s="8" t="s">
        <v>314</v>
      </c>
      <c r="J26" s="402"/>
      <c r="K26" s="402"/>
      <c r="L26" s="402"/>
      <c r="M26" s="402"/>
      <c r="N26" s="402"/>
      <c r="O26" s="402"/>
      <c r="P26" s="402"/>
      <c r="Q26" s="402"/>
      <c r="R26" s="402"/>
      <c r="S26" s="402"/>
      <c r="T26" s="402"/>
      <c r="U26" s="402"/>
    </row>
    <row r="27" spans="1:21" x14ac:dyDescent="0.25">
      <c r="A27" s="6">
        <v>23</v>
      </c>
      <c r="B27" s="4619" t="s">
        <v>231</v>
      </c>
      <c r="C27" s="7" t="s">
        <v>219</v>
      </c>
      <c r="D27" s="18">
        <v>44792</v>
      </c>
      <c r="E27" s="381" t="s">
        <v>4913</v>
      </c>
      <c r="F27" s="102">
        <v>23</v>
      </c>
      <c r="G27" s="7">
        <f>AVERAGE(CPVTFC3SG0002!C15:D15)</f>
        <v>0.10855000000000001</v>
      </c>
      <c r="H27" s="13">
        <f t="shared" si="0"/>
        <v>126.60000000000005</v>
      </c>
      <c r="I27" s="8" t="s">
        <v>314</v>
      </c>
      <c r="J27" s="402"/>
      <c r="K27" s="402"/>
      <c r="L27" s="402"/>
      <c r="M27" s="402"/>
      <c r="N27" s="402"/>
      <c r="O27" s="402"/>
      <c r="P27" s="402"/>
      <c r="Q27" s="402"/>
      <c r="R27" s="402"/>
      <c r="S27" s="402"/>
      <c r="T27" s="402"/>
      <c r="U27" s="402"/>
    </row>
    <row r="28" spans="1:21" x14ac:dyDescent="0.25">
      <c r="A28" s="6">
        <v>24</v>
      </c>
      <c r="B28" s="4619"/>
      <c r="C28" s="7" t="s">
        <v>220</v>
      </c>
      <c r="D28" s="18">
        <v>44792</v>
      </c>
      <c r="E28" s="381" t="s">
        <v>4913</v>
      </c>
      <c r="F28" s="102">
        <v>24</v>
      </c>
      <c r="G28" s="7">
        <f>AVERAGE(CPVTFC3SG0002!E15:F15)</f>
        <v>0.11125</v>
      </c>
      <c r="H28" s="13">
        <f t="shared" si="0"/>
        <v>137.4</v>
      </c>
      <c r="I28" s="8" t="s">
        <v>314</v>
      </c>
      <c r="J28" s="402"/>
      <c r="K28" s="402"/>
      <c r="L28" s="402"/>
      <c r="M28" s="402"/>
      <c r="N28" s="402"/>
      <c r="O28" s="402"/>
      <c r="P28" s="402"/>
      <c r="Q28" s="402"/>
      <c r="R28" s="402"/>
      <c r="S28" s="402"/>
      <c r="T28" s="402"/>
      <c r="U28" s="402"/>
    </row>
    <row r="29" spans="1:21" x14ac:dyDescent="0.25">
      <c r="A29" s="50">
        <v>25</v>
      </c>
      <c r="B29" s="4620" t="s">
        <v>232</v>
      </c>
      <c r="C29" s="53" t="s">
        <v>219</v>
      </c>
      <c r="D29" s="52">
        <v>44792</v>
      </c>
      <c r="E29" s="382" t="s">
        <v>4913</v>
      </c>
      <c r="F29" s="1788">
        <v>25</v>
      </c>
      <c r="G29" s="53">
        <f>AVERAGE(CPVTFC3SG0002!G15:H15)</f>
        <v>0.90775000000000006</v>
      </c>
      <c r="H29" s="54">
        <f t="shared" si="0"/>
        <v>3323.4</v>
      </c>
      <c r="I29" s="55" t="s">
        <v>315</v>
      </c>
      <c r="J29" s="402"/>
      <c r="K29" s="402"/>
      <c r="L29" s="402"/>
      <c r="M29" s="402"/>
      <c r="N29" s="402"/>
      <c r="O29" s="402"/>
      <c r="P29" s="402"/>
      <c r="Q29" s="402"/>
      <c r="R29" s="402"/>
      <c r="S29" s="402"/>
      <c r="T29" s="402"/>
      <c r="U29" s="402"/>
    </row>
    <row r="30" spans="1:21" x14ac:dyDescent="0.25">
      <c r="A30" s="50">
        <v>26</v>
      </c>
      <c r="B30" s="4620"/>
      <c r="C30" s="53" t="s">
        <v>220</v>
      </c>
      <c r="D30" s="52">
        <v>44792</v>
      </c>
      <c r="E30" s="382" t="s">
        <v>4913</v>
      </c>
      <c r="F30" s="1788">
        <v>26</v>
      </c>
      <c r="G30" s="53">
        <f>AVERAGE(CPVTFC3SG0002!I15:J15)</f>
        <v>1.0274999999999999</v>
      </c>
      <c r="H30" s="54">
        <f t="shared" si="0"/>
        <v>3802.3999999999992</v>
      </c>
      <c r="I30" s="55" t="s">
        <v>315</v>
      </c>
      <c r="J30" s="402"/>
      <c r="K30" s="402"/>
      <c r="L30" s="402"/>
      <c r="M30" s="402"/>
      <c r="N30" s="402"/>
      <c r="O30" s="402"/>
      <c r="P30" s="402"/>
      <c r="Q30" s="402"/>
      <c r="R30" s="402"/>
      <c r="S30" s="402"/>
      <c r="T30" s="402"/>
      <c r="U30" s="402"/>
    </row>
    <row r="31" spans="1:21" x14ac:dyDescent="0.25">
      <c r="A31" s="6">
        <v>27</v>
      </c>
      <c r="B31" s="4619" t="s">
        <v>233</v>
      </c>
      <c r="C31" s="7" t="s">
        <v>219</v>
      </c>
      <c r="D31" s="18">
        <v>44792</v>
      </c>
      <c r="E31" s="381" t="s">
        <v>4913</v>
      </c>
      <c r="F31" s="102">
        <v>27</v>
      </c>
      <c r="G31" s="7">
        <f>AVERAGE(CPVTFC3SG0002!K15:L15)</f>
        <v>0.1137</v>
      </c>
      <c r="H31" s="13">
        <f t="shared" si="0"/>
        <v>147.19999999999999</v>
      </c>
      <c r="I31" s="8" t="s">
        <v>314</v>
      </c>
      <c r="J31" s="402"/>
      <c r="K31" s="402"/>
      <c r="L31" s="402"/>
      <c r="M31" s="402"/>
      <c r="N31" s="402"/>
      <c r="O31" s="402"/>
      <c r="P31" s="402"/>
      <c r="Q31" s="402"/>
      <c r="R31" s="402"/>
      <c r="S31" s="402"/>
      <c r="T31" s="402"/>
      <c r="U31" s="402"/>
    </row>
    <row r="32" spans="1:21" x14ac:dyDescent="0.25">
      <c r="A32" s="6">
        <v>28</v>
      </c>
      <c r="B32" s="4619"/>
      <c r="C32" s="7" t="s">
        <v>220</v>
      </c>
      <c r="D32" s="18">
        <v>44792</v>
      </c>
      <c r="E32" s="381" t="s">
        <v>4913</v>
      </c>
      <c r="F32" s="102">
        <v>28</v>
      </c>
      <c r="G32" s="7">
        <f>AVERAGE(CPVTFC3SG0002!M15:N15)</f>
        <v>0.11760000000000001</v>
      </c>
      <c r="H32" s="13">
        <f t="shared" si="0"/>
        <v>162.80000000000007</v>
      </c>
      <c r="I32" s="8" t="s">
        <v>314</v>
      </c>
      <c r="J32" s="402"/>
      <c r="K32" s="402"/>
      <c r="L32" s="402"/>
      <c r="M32" s="402"/>
      <c r="N32" s="402"/>
      <c r="O32" s="402"/>
      <c r="P32" s="402"/>
      <c r="Q32" s="402"/>
      <c r="R32" s="402"/>
      <c r="S32" s="402"/>
      <c r="T32" s="402"/>
      <c r="U32" s="402"/>
    </row>
    <row r="33" spans="1:21" x14ac:dyDescent="0.25">
      <c r="A33" s="6">
        <v>29</v>
      </c>
      <c r="B33" s="4619" t="s">
        <v>234</v>
      </c>
      <c r="C33" s="7" t="s">
        <v>219</v>
      </c>
      <c r="D33" s="18">
        <v>44792</v>
      </c>
      <c r="E33" s="381" t="s">
        <v>4913</v>
      </c>
      <c r="F33" s="102">
        <v>29</v>
      </c>
      <c r="G33" s="7">
        <f>AVERAGE(CPVTFC3SG0002!O15:P15)</f>
        <v>7.8550000000000009E-2</v>
      </c>
      <c r="H33" s="13">
        <f t="shared" si="0"/>
        <v>6.6000000000000503</v>
      </c>
      <c r="I33" s="8" t="s">
        <v>314</v>
      </c>
      <c r="J33" s="402"/>
      <c r="K33" s="402"/>
      <c r="L33" s="402"/>
      <c r="M33" s="402"/>
      <c r="N33" s="402"/>
      <c r="O33" s="402"/>
      <c r="P33" s="402"/>
      <c r="Q33" s="402"/>
      <c r="R33" s="402"/>
      <c r="S33" s="402"/>
      <c r="T33" s="402"/>
      <c r="U33" s="402"/>
    </row>
    <row r="34" spans="1:21" x14ac:dyDescent="0.25">
      <c r="A34" s="6">
        <v>30</v>
      </c>
      <c r="B34" s="4619"/>
      <c r="C34" s="7" t="s">
        <v>220</v>
      </c>
      <c r="D34" s="18">
        <v>44792</v>
      </c>
      <c r="E34" s="381" t="s">
        <v>4913</v>
      </c>
      <c r="F34" s="102">
        <v>30</v>
      </c>
      <c r="G34" s="7">
        <f>AVERAGE(CPVTFC3SG0002!Q15:R15)</f>
        <v>8.3449999999999996E-2</v>
      </c>
      <c r="H34" s="13">
        <f t="shared" si="0"/>
        <v>26.200000000000003</v>
      </c>
      <c r="I34" s="8" t="s">
        <v>314</v>
      </c>
      <c r="J34" s="402"/>
      <c r="K34" s="402"/>
      <c r="L34" s="402"/>
      <c r="M34" s="402"/>
      <c r="N34" s="402"/>
      <c r="O34" s="402"/>
      <c r="P34" s="402"/>
      <c r="Q34" s="402"/>
      <c r="R34" s="402"/>
      <c r="S34" s="402"/>
      <c r="T34" s="402"/>
      <c r="U34" s="402"/>
    </row>
    <row r="35" spans="1:21" x14ac:dyDescent="0.25">
      <c r="A35" s="6">
        <v>31</v>
      </c>
      <c r="B35" s="4619" t="s">
        <v>235</v>
      </c>
      <c r="C35" s="7" t="s">
        <v>219</v>
      </c>
      <c r="D35" s="18">
        <v>44792</v>
      </c>
      <c r="E35" s="381" t="s">
        <v>4913</v>
      </c>
      <c r="F35" s="102">
        <v>31</v>
      </c>
      <c r="G35" s="7">
        <f>AVERAGE(CPVTFC3SG0002!S15:T15)</f>
        <v>9.06E-2</v>
      </c>
      <c r="H35" s="13">
        <f t="shared" si="0"/>
        <v>54.800000000000018</v>
      </c>
      <c r="I35" s="8" t="s">
        <v>314</v>
      </c>
      <c r="J35" s="402"/>
      <c r="K35" s="402"/>
      <c r="L35" s="402"/>
      <c r="M35" s="402"/>
      <c r="N35" s="402"/>
      <c r="O35" s="402"/>
      <c r="P35" s="402"/>
      <c r="Q35" s="402"/>
      <c r="R35" s="402"/>
      <c r="S35" s="402"/>
      <c r="T35" s="402"/>
      <c r="U35" s="402"/>
    </row>
    <row r="36" spans="1:21" x14ac:dyDescent="0.25">
      <c r="A36" s="6">
        <v>32</v>
      </c>
      <c r="B36" s="4619"/>
      <c r="C36" s="7" t="s">
        <v>220</v>
      </c>
      <c r="D36" s="18">
        <v>44792</v>
      </c>
      <c r="E36" s="381" t="s">
        <v>4913</v>
      </c>
      <c r="F36" s="102">
        <v>32</v>
      </c>
      <c r="G36" s="7">
        <f>AVERAGE(CPVTFC3SG0002!U15:V15)</f>
        <v>9.0749999999999997E-2</v>
      </c>
      <c r="H36" s="13">
        <f t="shared" si="0"/>
        <v>55.400000000000006</v>
      </c>
      <c r="I36" s="8" t="s">
        <v>314</v>
      </c>
      <c r="J36" s="402"/>
      <c r="K36" s="402"/>
      <c r="L36" s="402"/>
      <c r="M36" s="402"/>
      <c r="N36" s="402"/>
      <c r="O36" s="402"/>
      <c r="P36" s="402"/>
      <c r="Q36" s="402"/>
      <c r="R36" s="402"/>
      <c r="S36" s="402"/>
      <c r="T36" s="402"/>
      <c r="U36" s="402"/>
    </row>
    <row r="37" spans="1:21" x14ac:dyDescent="0.25">
      <c r="A37" s="6">
        <v>33</v>
      </c>
      <c r="B37" s="4619" t="s">
        <v>236</v>
      </c>
      <c r="C37" s="7" t="s">
        <v>219</v>
      </c>
      <c r="D37" s="18">
        <v>44792</v>
      </c>
      <c r="E37" s="381" t="s">
        <v>4913</v>
      </c>
      <c r="F37" s="102">
        <v>33</v>
      </c>
      <c r="G37" s="7">
        <f>AVERAGE(CPVTFC3SG0002!W15:X15)</f>
        <v>5.45E-2</v>
      </c>
      <c r="H37" s="13">
        <f t="shared" ref="H37:H70" si="1">(G37-0.0769)/0.0125*50</f>
        <v>-89.59999999999998</v>
      </c>
      <c r="I37" s="8" t="s">
        <v>314</v>
      </c>
      <c r="J37" s="402"/>
      <c r="K37" s="402"/>
      <c r="L37" s="402"/>
      <c r="M37" s="402"/>
      <c r="N37" s="402"/>
      <c r="O37" s="402"/>
      <c r="P37" s="402"/>
      <c r="Q37" s="402"/>
      <c r="R37" s="402"/>
      <c r="S37" s="402"/>
      <c r="T37" s="402"/>
      <c r="U37" s="402"/>
    </row>
    <row r="38" spans="1:21" x14ac:dyDescent="0.25">
      <c r="A38" s="6">
        <v>34</v>
      </c>
      <c r="B38" s="4619"/>
      <c r="C38" s="7" t="s">
        <v>220</v>
      </c>
      <c r="D38" s="18">
        <v>44792</v>
      </c>
      <c r="E38" s="381" t="s">
        <v>4913</v>
      </c>
      <c r="F38" s="102">
        <v>34</v>
      </c>
      <c r="G38" s="7">
        <f>AVERAGE(CPVTFC3SG0002!C17:D17)</f>
        <v>5.5500000000000001E-2</v>
      </c>
      <c r="H38" s="13">
        <f t="shared" si="1"/>
        <v>-85.59999999999998</v>
      </c>
      <c r="I38" s="8" t="s">
        <v>314</v>
      </c>
      <c r="J38" s="402"/>
      <c r="K38" s="402"/>
      <c r="L38" s="402"/>
      <c r="M38" s="402"/>
      <c r="N38" s="402"/>
      <c r="O38" s="402"/>
      <c r="P38" s="402"/>
      <c r="Q38" s="402"/>
      <c r="R38" s="402"/>
      <c r="S38" s="402"/>
      <c r="T38" s="402"/>
      <c r="U38" s="402"/>
    </row>
    <row r="39" spans="1:21" x14ac:dyDescent="0.25">
      <c r="A39" s="6">
        <v>35</v>
      </c>
      <c r="B39" s="4619" t="s">
        <v>237</v>
      </c>
      <c r="C39" s="7" t="s">
        <v>219</v>
      </c>
      <c r="D39" s="18">
        <v>44792</v>
      </c>
      <c r="E39" s="381" t="s">
        <v>4913</v>
      </c>
      <c r="F39" s="102">
        <v>35</v>
      </c>
      <c r="G39" s="7">
        <f>AVERAGE(CPVTFC3SG0002!E17:F17)</f>
        <v>6.93E-2</v>
      </c>
      <c r="H39" s="13">
        <f t="shared" si="1"/>
        <v>-30.399999999999984</v>
      </c>
      <c r="I39" s="8" t="s">
        <v>314</v>
      </c>
      <c r="J39" s="402"/>
      <c r="K39" s="402"/>
      <c r="L39" s="402"/>
      <c r="M39" s="402"/>
      <c r="N39" s="402"/>
      <c r="O39" s="402"/>
      <c r="P39" s="402"/>
      <c r="Q39" s="402"/>
      <c r="R39" s="402"/>
      <c r="S39" s="402"/>
      <c r="T39" s="402"/>
      <c r="U39" s="402"/>
    </row>
    <row r="40" spans="1:21" x14ac:dyDescent="0.25">
      <c r="A40" s="6">
        <v>36</v>
      </c>
      <c r="B40" s="4619"/>
      <c r="C40" s="7" t="s">
        <v>220</v>
      </c>
      <c r="D40" s="18">
        <v>44792</v>
      </c>
      <c r="E40" s="381" t="s">
        <v>4913</v>
      </c>
      <c r="F40" s="102">
        <v>36</v>
      </c>
      <c r="G40" s="7">
        <f>AVERAGE(CPVTFC3SG0002!G17:H17)</f>
        <v>7.0899999999999991E-2</v>
      </c>
      <c r="H40" s="13">
        <f t="shared" si="1"/>
        <v>-24.000000000000021</v>
      </c>
      <c r="I40" s="8" t="s">
        <v>314</v>
      </c>
      <c r="J40" s="402"/>
      <c r="K40" s="402"/>
      <c r="L40" s="402"/>
      <c r="M40" s="402"/>
      <c r="N40" s="402"/>
      <c r="O40" s="402"/>
      <c r="P40" s="402"/>
      <c r="Q40" s="402"/>
      <c r="R40" s="402"/>
      <c r="S40" s="402"/>
      <c r="T40" s="402"/>
      <c r="U40" s="402"/>
    </row>
    <row r="41" spans="1:21" x14ac:dyDescent="0.25">
      <c r="A41" s="6">
        <v>37</v>
      </c>
      <c r="B41" s="4619" t="s">
        <v>238</v>
      </c>
      <c r="C41" s="7" t="s">
        <v>219</v>
      </c>
      <c r="D41" s="18">
        <v>44792</v>
      </c>
      <c r="E41" s="381" t="s">
        <v>4913</v>
      </c>
      <c r="F41" s="102">
        <v>37</v>
      </c>
      <c r="G41" s="7">
        <f>AVERAGE(CPVTFC3SG0002!I17:J17)</f>
        <v>5.8400000000000001E-2</v>
      </c>
      <c r="H41" s="13">
        <f t="shared" si="1"/>
        <v>-73.999999999999972</v>
      </c>
      <c r="I41" s="8" t="s">
        <v>314</v>
      </c>
      <c r="J41" s="402"/>
      <c r="K41" s="402"/>
      <c r="L41" s="402"/>
      <c r="M41" s="402"/>
      <c r="N41" s="402"/>
      <c r="O41" s="402"/>
      <c r="P41" s="402"/>
      <c r="Q41" s="402"/>
      <c r="R41" s="402"/>
      <c r="S41" s="402"/>
      <c r="T41" s="402"/>
      <c r="U41" s="402"/>
    </row>
    <row r="42" spans="1:21" x14ac:dyDescent="0.25">
      <c r="A42" s="6">
        <v>38</v>
      </c>
      <c r="B42" s="4619"/>
      <c r="C42" s="7" t="s">
        <v>220</v>
      </c>
      <c r="D42" s="18">
        <v>44792</v>
      </c>
      <c r="E42" s="381" t="s">
        <v>4913</v>
      </c>
      <c r="F42" s="102">
        <v>38</v>
      </c>
      <c r="G42" s="7">
        <f>AVERAGE(CPVTFC3SG0002!K17:L17)</f>
        <v>0.11804999999999999</v>
      </c>
      <c r="H42" s="13">
        <f t="shared" si="1"/>
        <v>164.59999999999997</v>
      </c>
      <c r="I42" s="8" t="s">
        <v>314</v>
      </c>
      <c r="J42" s="402"/>
      <c r="K42" s="402"/>
      <c r="L42" s="402"/>
      <c r="M42" s="402"/>
      <c r="N42" s="402"/>
      <c r="O42" s="402"/>
      <c r="P42" s="402"/>
      <c r="Q42" s="402"/>
      <c r="R42" s="402"/>
      <c r="S42" s="402"/>
      <c r="T42" s="402"/>
      <c r="U42" s="402"/>
    </row>
    <row r="43" spans="1:21" x14ac:dyDescent="0.25">
      <c r="A43" s="6">
        <v>39</v>
      </c>
      <c r="B43" s="4619" t="s">
        <v>239</v>
      </c>
      <c r="C43" s="7" t="s">
        <v>219</v>
      </c>
      <c r="D43" s="18">
        <v>44792</v>
      </c>
      <c r="E43" s="381" t="s">
        <v>4913</v>
      </c>
      <c r="F43" s="102">
        <v>39</v>
      </c>
      <c r="G43" s="7">
        <f>AVERAGE(CPVTFC3SG0002!M17:N17)</f>
        <v>8.3100000000000007E-2</v>
      </c>
      <c r="H43" s="13">
        <f t="shared" si="1"/>
        <v>24.800000000000043</v>
      </c>
      <c r="I43" s="8" t="s">
        <v>314</v>
      </c>
      <c r="J43" s="402"/>
      <c r="K43" s="402"/>
      <c r="L43" s="402"/>
      <c r="M43" s="402"/>
      <c r="N43" s="402"/>
      <c r="O43" s="402"/>
      <c r="P43" s="402"/>
      <c r="Q43" s="402"/>
      <c r="R43" s="402"/>
      <c r="S43" s="402"/>
      <c r="T43" s="402"/>
      <c r="U43" s="402"/>
    </row>
    <row r="44" spans="1:21" x14ac:dyDescent="0.25">
      <c r="A44" s="6">
        <v>40</v>
      </c>
      <c r="B44" s="4619"/>
      <c r="C44" s="7" t="s">
        <v>220</v>
      </c>
      <c r="D44" s="18">
        <v>44792</v>
      </c>
      <c r="E44" s="381" t="s">
        <v>4913</v>
      </c>
      <c r="F44" s="102">
        <v>40</v>
      </c>
      <c r="G44" s="7">
        <f>AVERAGE(CPVTFC3SG0002!O17:P17)</f>
        <v>7.3399999999999993E-2</v>
      </c>
      <c r="H44" s="13">
        <f t="shared" si="1"/>
        <v>-14.000000000000012</v>
      </c>
      <c r="I44" s="8" t="s">
        <v>314</v>
      </c>
      <c r="J44" s="402"/>
      <c r="K44" s="402"/>
      <c r="L44" s="402"/>
      <c r="M44" s="402"/>
      <c r="N44" s="402"/>
      <c r="O44" s="402"/>
      <c r="P44" s="402"/>
      <c r="Q44" s="402"/>
      <c r="R44" s="402"/>
      <c r="S44" s="402"/>
      <c r="T44" s="402"/>
      <c r="U44" s="402"/>
    </row>
    <row r="45" spans="1:21" x14ac:dyDescent="0.25">
      <c r="A45" s="6">
        <v>41</v>
      </c>
      <c r="B45" s="4619" t="s">
        <v>240</v>
      </c>
      <c r="C45" s="7" t="s">
        <v>219</v>
      </c>
      <c r="D45" s="18">
        <v>44792</v>
      </c>
      <c r="E45" s="381" t="s">
        <v>4913</v>
      </c>
      <c r="F45" s="102">
        <v>41</v>
      </c>
      <c r="G45" s="7">
        <f>AVERAGE(CPVTFC3SG0002!Q17:R17)</f>
        <v>7.8850000000000003E-2</v>
      </c>
      <c r="H45" s="13">
        <f t="shared" si="1"/>
        <v>7.8000000000000291</v>
      </c>
      <c r="I45" s="8" t="s">
        <v>314</v>
      </c>
      <c r="J45" s="402"/>
      <c r="K45" s="402"/>
      <c r="L45" s="402"/>
      <c r="M45" s="402"/>
      <c r="N45" s="402"/>
      <c r="O45" s="402"/>
      <c r="P45" s="402"/>
      <c r="Q45" s="402"/>
      <c r="R45" s="402"/>
      <c r="S45" s="402"/>
      <c r="T45" s="402"/>
      <c r="U45" s="402"/>
    </row>
    <row r="46" spans="1:21" x14ac:dyDescent="0.25">
      <c r="A46" s="6">
        <v>42</v>
      </c>
      <c r="B46" s="4619"/>
      <c r="C46" s="7" t="s">
        <v>220</v>
      </c>
      <c r="D46" s="18">
        <v>44792</v>
      </c>
      <c r="E46" s="381" t="s">
        <v>4913</v>
      </c>
      <c r="F46" s="102">
        <v>42</v>
      </c>
      <c r="G46" s="7">
        <f>AVERAGE(CPVTFC3SG0002!S17:T17)</f>
        <v>8.1049999999999997E-2</v>
      </c>
      <c r="H46" s="13">
        <f t="shared" si="1"/>
        <v>16.600000000000005</v>
      </c>
      <c r="I46" s="8" t="s">
        <v>314</v>
      </c>
      <c r="J46" s="402"/>
      <c r="K46" s="402"/>
      <c r="L46" s="402"/>
      <c r="M46" s="402"/>
      <c r="N46" s="402"/>
      <c r="O46" s="402"/>
      <c r="P46" s="402"/>
      <c r="Q46" s="402"/>
      <c r="R46" s="402"/>
      <c r="S46" s="402"/>
      <c r="T46" s="402"/>
      <c r="U46" s="402"/>
    </row>
    <row r="47" spans="1:21" x14ac:dyDescent="0.25">
      <c r="A47" s="6">
        <v>43</v>
      </c>
      <c r="B47" s="4619" t="s">
        <v>241</v>
      </c>
      <c r="C47" s="7" t="s">
        <v>219</v>
      </c>
      <c r="D47" s="18">
        <v>44792</v>
      </c>
      <c r="E47" s="381" t="s">
        <v>4913</v>
      </c>
      <c r="F47" s="102">
        <v>43</v>
      </c>
      <c r="G47" s="7">
        <f>AVERAGE(CPVTFC3SG0002!U17:V17)</f>
        <v>9.4700000000000006E-2</v>
      </c>
      <c r="H47" s="13">
        <f t="shared" si="1"/>
        <v>71.200000000000045</v>
      </c>
      <c r="I47" s="8" t="s">
        <v>314</v>
      </c>
      <c r="J47" s="402"/>
      <c r="K47" s="402"/>
      <c r="L47" s="402"/>
      <c r="M47" s="402"/>
      <c r="N47" s="402"/>
      <c r="O47" s="402"/>
      <c r="P47" s="402"/>
      <c r="Q47" s="402"/>
      <c r="R47" s="402"/>
      <c r="S47" s="402"/>
      <c r="T47" s="402"/>
      <c r="U47" s="402"/>
    </row>
    <row r="48" spans="1:21" x14ac:dyDescent="0.25">
      <c r="A48" s="6">
        <v>44</v>
      </c>
      <c r="B48" s="4619"/>
      <c r="C48" s="7" t="s">
        <v>220</v>
      </c>
      <c r="D48" s="18">
        <v>44792</v>
      </c>
      <c r="E48" s="381" t="s">
        <v>4913</v>
      </c>
      <c r="F48" s="102">
        <v>44</v>
      </c>
      <c r="G48" s="7">
        <f>AVERAGE(CPVTFC3SG0002!W17:X17)</f>
        <v>8.660000000000001E-2</v>
      </c>
      <c r="H48" s="13">
        <f t="shared" si="1"/>
        <v>38.800000000000054</v>
      </c>
      <c r="I48" s="8" t="s">
        <v>314</v>
      </c>
      <c r="J48" s="402"/>
      <c r="K48" s="402"/>
      <c r="L48" s="402"/>
      <c r="M48" s="402"/>
      <c r="N48" s="402"/>
      <c r="O48" s="402"/>
      <c r="P48" s="402"/>
      <c r="Q48" s="402"/>
      <c r="R48" s="402"/>
      <c r="S48" s="402"/>
      <c r="T48" s="402"/>
      <c r="U48" s="402"/>
    </row>
    <row r="49" spans="1:21" x14ac:dyDescent="0.25">
      <c r="A49" s="6">
        <v>45</v>
      </c>
      <c r="B49" s="4619" t="s">
        <v>242</v>
      </c>
      <c r="C49" s="7" t="s">
        <v>219</v>
      </c>
      <c r="D49" s="18">
        <v>44792</v>
      </c>
      <c r="E49" s="381" t="s">
        <v>4913</v>
      </c>
      <c r="F49" s="102">
        <v>45</v>
      </c>
      <c r="G49" s="7">
        <f>AVERAGE(CPVTFC3SG0002!C19:D19)</f>
        <v>7.2550000000000003E-2</v>
      </c>
      <c r="H49" s="13">
        <f t="shared" si="1"/>
        <v>-17.39999999999997</v>
      </c>
      <c r="I49" s="8" t="s">
        <v>314</v>
      </c>
      <c r="J49" s="402"/>
      <c r="K49" s="402"/>
      <c r="L49" s="402"/>
      <c r="M49" s="402"/>
      <c r="N49" s="402"/>
      <c r="O49" s="402"/>
      <c r="P49" s="402"/>
      <c r="Q49" s="402"/>
      <c r="R49" s="402"/>
      <c r="S49" s="402"/>
      <c r="T49" s="402"/>
      <c r="U49" s="402"/>
    </row>
    <row r="50" spans="1:21" x14ac:dyDescent="0.25">
      <c r="A50" s="6">
        <v>46</v>
      </c>
      <c r="B50" s="4619"/>
      <c r="C50" s="7" t="s">
        <v>220</v>
      </c>
      <c r="D50" s="18">
        <v>44792</v>
      </c>
      <c r="E50" s="381" t="s">
        <v>4913</v>
      </c>
      <c r="F50" s="102">
        <v>46</v>
      </c>
      <c r="G50" s="7">
        <f>AVERAGE(CPVTFC3SG0002!E19:F19)</f>
        <v>6.9400000000000003E-2</v>
      </c>
      <c r="H50" s="13">
        <f t="shared" si="1"/>
        <v>-29.999999999999972</v>
      </c>
      <c r="I50" s="8" t="s">
        <v>314</v>
      </c>
      <c r="J50" s="402"/>
      <c r="K50" s="402"/>
      <c r="L50" s="402"/>
      <c r="M50" s="402"/>
      <c r="N50" s="402"/>
      <c r="O50" s="402"/>
      <c r="P50" s="402"/>
      <c r="Q50" s="402"/>
      <c r="R50" s="402"/>
      <c r="S50" s="402"/>
      <c r="T50" s="402"/>
      <c r="U50" s="402"/>
    </row>
    <row r="51" spans="1:21" x14ac:dyDescent="0.25">
      <c r="A51" s="6">
        <v>47</v>
      </c>
      <c r="B51" s="4619" t="s">
        <v>243</v>
      </c>
      <c r="C51" s="7" t="s">
        <v>219</v>
      </c>
      <c r="D51" s="18">
        <v>44792</v>
      </c>
      <c r="E51" s="381" t="s">
        <v>4913</v>
      </c>
      <c r="F51" s="102">
        <v>47</v>
      </c>
      <c r="G51" s="7">
        <f>AVERAGE(CPVTFC3SG0002!G19:H19)</f>
        <v>6.4849999999999991E-2</v>
      </c>
      <c r="H51" s="13">
        <f t="shared" si="1"/>
        <v>-48.200000000000017</v>
      </c>
      <c r="I51" s="8" t="s">
        <v>314</v>
      </c>
      <c r="J51" s="402"/>
      <c r="K51" s="402"/>
      <c r="L51" s="402"/>
      <c r="M51" s="402"/>
      <c r="N51" s="402"/>
      <c r="O51" s="402"/>
      <c r="P51" s="402"/>
      <c r="Q51" s="402"/>
      <c r="R51" s="402"/>
      <c r="S51" s="402"/>
      <c r="T51" s="402"/>
      <c r="U51" s="402"/>
    </row>
    <row r="52" spans="1:21" x14ac:dyDescent="0.25">
      <c r="A52" s="6">
        <v>48</v>
      </c>
      <c r="B52" s="4619"/>
      <c r="C52" s="7" t="s">
        <v>220</v>
      </c>
      <c r="D52" s="18">
        <v>44792</v>
      </c>
      <c r="E52" s="381" t="s">
        <v>4913</v>
      </c>
      <c r="F52" s="102">
        <v>48</v>
      </c>
      <c r="G52" s="7">
        <f>AVERAGE(CPVTFC3SG0002!I19:J19)</f>
        <v>6.7299999999999999E-2</v>
      </c>
      <c r="H52" s="13">
        <f t="shared" si="1"/>
        <v>-38.399999999999991</v>
      </c>
      <c r="I52" s="8" t="s">
        <v>314</v>
      </c>
      <c r="J52" s="402"/>
      <c r="K52" s="402"/>
      <c r="L52" s="402"/>
      <c r="M52" s="402"/>
      <c r="N52" s="402"/>
      <c r="O52" s="402"/>
      <c r="P52" s="402"/>
      <c r="Q52" s="402"/>
      <c r="R52" s="402"/>
      <c r="S52" s="402"/>
      <c r="T52" s="402"/>
      <c r="U52" s="402"/>
    </row>
    <row r="53" spans="1:21" x14ac:dyDescent="0.25">
      <c r="A53" s="6">
        <v>49</v>
      </c>
      <c r="B53" s="4619" t="s">
        <v>244</v>
      </c>
      <c r="C53" s="7" t="s">
        <v>219</v>
      </c>
      <c r="D53" s="18">
        <v>44792</v>
      </c>
      <c r="E53" s="381" t="s">
        <v>4913</v>
      </c>
      <c r="F53" s="102">
        <v>49</v>
      </c>
      <c r="G53" s="7">
        <f>AVERAGE(CPVTFC3SG0002!K19:L19)</f>
        <v>6.7549999999999999E-2</v>
      </c>
      <c r="H53" s="13">
        <f t="shared" si="1"/>
        <v>-37.399999999999991</v>
      </c>
      <c r="I53" s="8" t="s">
        <v>314</v>
      </c>
      <c r="J53" s="402"/>
      <c r="K53" s="402"/>
      <c r="L53" s="402"/>
      <c r="M53" s="402"/>
      <c r="N53" s="402"/>
      <c r="O53" s="402"/>
      <c r="P53" s="402"/>
      <c r="Q53" s="402"/>
      <c r="R53" s="402"/>
      <c r="S53" s="402"/>
      <c r="T53" s="402"/>
      <c r="U53" s="402"/>
    </row>
    <row r="54" spans="1:21" x14ac:dyDescent="0.25">
      <c r="A54" s="6">
        <v>50</v>
      </c>
      <c r="B54" s="4619"/>
      <c r="C54" s="7" t="s">
        <v>220</v>
      </c>
      <c r="D54" s="18">
        <v>44792</v>
      </c>
      <c r="E54" s="381" t="s">
        <v>4913</v>
      </c>
      <c r="F54" s="102">
        <v>50</v>
      </c>
      <c r="G54" s="7">
        <f>AVERAGE(CPVTFC3SG0002!M19:N19)</f>
        <v>7.6899999999999996E-2</v>
      </c>
      <c r="H54" s="13">
        <f t="shared" si="1"/>
        <v>0</v>
      </c>
      <c r="I54" s="8" t="s">
        <v>314</v>
      </c>
      <c r="J54" s="402"/>
      <c r="K54" s="402"/>
      <c r="L54" s="402"/>
      <c r="M54" s="402"/>
      <c r="N54" s="402"/>
      <c r="O54" s="402"/>
      <c r="P54" s="402"/>
      <c r="Q54" s="402"/>
      <c r="R54" s="402"/>
      <c r="S54" s="402"/>
      <c r="T54" s="402"/>
      <c r="U54" s="402"/>
    </row>
    <row r="55" spans="1:21" x14ac:dyDescent="0.25">
      <c r="A55" s="6">
        <v>51</v>
      </c>
      <c r="B55" s="4619" t="s">
        <v>245</v>
      </c>
      <c r="C55" s="7" t="s">
        <v>219</v>
      </c>
      <c r="D55" s="18">
        <v>44792</v>
      </c>
      <c r="E55" s="381" t="s">
        <v>4913</v>
      </c>
      <c r="F55" s="102">
        <v>51</v>
      </c>
      <c r="G55" s="7">
        <f>AVERAGE(CPVTFC3SG0002!O19:P19)</f>
        <v>7.014999999999999E-2</v>
      </c>
      <c r="H55" s="13">
        <f t="shared" si="1"/>
        <v>-27.000000000000025</v>
      </c>
      <c r="I55" s="8" t="s">
        <v>314</v>
      </c>
      <c r="J55" s="402"/>
      <c r="K55" s="402"/>
      <c r="L55" s="402"/>
      <c r="M55" s="402"/>
      <c r="N55" s="402"/>
      <c r="O55" s="402"/>
      <c r="P55" s="402"/>
      <c r="Q55" s="402"/>
      <c r="R55" s="402"/>
      <c r="S55" s="402"/>
      <c r="T55" s="402"/>
      <c r="U55" s="402"/>
    </row>
    <row r="56" spans="1:21" ht="15.75" thickBot="1" x14ac:dyDescent="0.3">
      <c r="A56" s="470">
        <v>52</v>
      </c>
      <c r="B56" s="4625"/>
      <c r="C56" s="112" t="s">
        <v>220</v>
      </c>
      <c r="D56" s="111">
        <v>44792</v>
      </c>
      <c r="E56" s="798" t="s">
        <v>4913</v>
      </c>
      <c r="F56" s="321">
        <v>52</v>
      </c>
      <c r="G56" s="112">
        <f>AVERAGE(CPVTFC3SG0002!Q19:R19)</f>
        <v>8.055000000000001E-2</v>
      </c>
      <c r="H56" s="113">
        <f t="shared" si="1"/>
        <v>14.600000000000058</v>
      </c>
      <c r="I56" s="110" t="s">
        <v>314</v>
      </c>
      <c r="J56" s="402"/>
      <c r="K56" s="402"/>
      <c r="L56" s="402"/>
      <c r="M56" s="402"/>
      <c r="N56" s="402"/>
      <c r="O56" s="402"/>
      <c r="P56" s="402"/>
      <c r="Q56" s="402"/>
      <c r="R56" s="402"/>
      <c r="S56" s="402"/>
      <c r="T56" s="402"/>
      <c r="U56" s="402"/>
    </row>
    <row r="57" spans="1:21" x14ac:dyDescent="0.25">
      <c r="A57" s="508">
        <v>53</v>
      </c>
      <c r="B57" s="4626" t="s">
        <v>246</v>
      </c>
      <c r="C57" s="589" t="s">
        <v>219</v>
      </c>
      <c r="D57" s="490">
        <v>44792</v>
      </c>
      <c r="E57" s="731" t="s">
        <v>4913</v>
      </c>
      <c r="F57" s="1871">
        <v>53</v>
      </c>
      <c r="G57" s="589">
        <f>AVERAGE(CPVTFC3SG0002!S19:T19)</f>
        <v>9.4149999999999998E-2</v>
      </c>
      <c r="H57" s="622">
        <f t="shared" si="1"/>
        <v>69</v>
      </c>
      <c r="I57" s="929" t="s">
        <v>314</v>
      </c>
      <c r="J57" s="930"/>
      <c r="K57" s="930"/>
      <c r="L57" s="930"/>
      <c r="M57" s="930"/>
      <c r="N57" s="930"/>
      <c r="O57" s="930"/>
      <c r="P57" s="931">
        <v>44882</v>
      </c>
      <c r="Q57" s="932" t="s">
        <v>5449</v>
      </c>
      <c r="R57" s="929">
        <v>61</v>
      </c>
      <c r="S57" s="589">
        <f>AVERAGE(CPVTFC3SG0056!M21:N21)</f>
        <v>7.8E-2</v>
      </c>
      <c r="T57" s="13">
        <f>(S57-0.1243)/0.0142*66</f>
        <v>-215.19718309859152</v>
      </c>
      <c r="U57" s="933" t="s">
        <v>314</v>
      </c>
    </row>
    <row r="58" spans="1:21" x14ac:dyDescent="0.25">
      <c r="A58" s="585"/>
      <c r="B58" s="4619"/>
      <c r="C58" s="899" t="s">
        <v>5448</v>
      </c>
      <c r="D58" s="911"/>
      <c r="E58" s="912"/>
      <c r="F58" s="1164"/>
      <c r="G58" s="913"/>
      <c r="H58" s="914"/>
      <c r="I58" s="915"/>
      <c r="J58" s="402"/>
      <c r="K58" s="402"/>
      <c r="L58" s="402"/>
      <c r="M58" s="402"/>
      <c r="N58" s="402"/>
      <c r="O58" s="402"/>
      <c r="P58" s="910">
        <v>44881</v>
      </c>
      <c r="Q58" s="897" t="s">
        <v>5449</v>
      </c>
      <c r="R58" s="8">
        <v>62</v>
      </c>
      <c r="S58" s="7">
        <f>AVERAGE(CPVTFC3SG0056!O21:P21)</f>
        <v>7.22E-2</v>
      </c>
      <c r="T58" s="13">
        <f t="shared" ref="T58:T60" si="2">(S58-0.1243)/0.0142*66</f>
        <v>-242.15492957746474</v>
      </c>
      <c r="U58" s="934" t="s">
        <v>314</v>
      </c>
    </row>
    <row r="59" spans="1:21" x14ac:dyDescent="0.25">
      <c r="A59" s="585"/>
      <c r="B59" s="4619"/>
      <c r="C59" s="899" t="s">
        <v>863</v>
      </c>
      <c r="D59" s="911"/>
      <c r="E59" s="912"/>
      <c r="F59" s="1164"/>
      <c r="G59" s="913"/>
      <c r="H59" s="914"/>
      <c r="I59" s="915"/>
      <c r="J59" s="402"/>
      <c r="K59" s="402"/>
      <c r="L59" s="402"/>
      <c r="M59" s="402"/>
      <c r="N59" s="402"/>
      <c r="O59" s="402"/>
      <c r="P59" s="910">
        <v>44881</v>
      </c>
      <c r="Q59" s="897" t="s">
        <v>5449</v>
      </c>
      <c r="R59" s="8">
        <v>63</v>
      </c>
      <c r="S59" s="7">
        <f>AVERAGE(CPVTFC3SG0056!Q21:R21)</f>
        <v>7.4399999999999994E-2</v>
      </c>
      <c r="T59" s="13">
        <f t="shared" si="2"/>
        <v>-231.92957746478874</v>
      </c>
      <c r="U59" s="934" t="s">
        <v>314</v>
      </c>
    </row>
    <row r="60" spans="1:21" ht="15.75" thickBot="1" x14ac:dyDescent="0.3">
      <c r="A60" s="462">
        <v>54</v>
      </c>
      <c r="B60" s="4627"/>
      <c r="C60" s="595" t="s">
        <v>220</v>
      </c>
      <c r="D60" s="91">
        <v>44792</v>
      </c>
      <c r="E60" s="748" t="s">
        <v>4913</v>
      </c>
      <c r="F60" s="1872">
        <v>54</v>
      </c>
      <c r="G60" s="595">
        <f>AVERAGE(CPVTFC3SG0002!U19:V19)</f>
        <v>7.6800000000000007E-2</v>
      </c>
      <c r="H60" s="225">
        <f t="shared" si="1"/>
        <v>-0.39999999999995595</v>
      </c>
      <c r="I60" s="935" t="s">
        <v>314</v>
      </c>
      <c r="J60" s="936"/>
      <c r="K60" s="936"/>
      <c r="L60" s="936"/>
      <c r="M60" s="936"/>
      <c r="N60" s="936"/>
      <c r="O60" s="936"/>
      <c r="P60" s="937">
        <v>44881</v>
      </c>
      <c r="Q60" s="938" t="s">
        <v>5449</v>
      </c>
      <c r="R60" s="935">
        <v>64</v>
      </c>
      <c r="S60" s="595">
        <f>AVERAGE(CPVTFC3SG0056!S21:T21)</f>
        <v>8.7650000000000006E-2</v>
      </c>
      <c r="T60" s="13">
        <f t="shared" si="2"/>
        <v>-170.34507042253514</v>
      </c>
      <c r="U60" s="939" t="s">
        <v>314</v>
      </c>
    </row>
    <row r="61" spans="1:21" x14ac:dyDescent="0.25">
      <c r="A61" s="82">
        <v>55</v>
      </c>
      <c r="B61" s="4628" t="s">
        <v>247</v>
      </c>
      <c r="C61" s="84" t="s">
        <v>219</v>
      </c>
      <c r="D61" s="83">
        <v>44792</v>
      </c>
      <c r="E61" s="729" t="s">
        <v>4913</v>
      </c>
      <c r="F61" s="375">
        <v>55</v>
      </c>
      <c r="G61" s="84">
        <f>AVERAGE(CPVTFC3SG0002!W19:X19)</f>
        <v>6.59E-2</v>
      </c>
      <c r="H61" s="85">
        <f t="shared" si="1"/>
        <v>-43.999999999999986</v>
      </c>
      <c r="I61" s="318" t="s">
        <v>314</v>
      </c>
      <c r="J61" s="402"/>
      <c r="K61" s="402"/>
      <c r="L61" s="402"/>
      <c r="M61" s="402"/>
      <c r="N61" s="402"/>
      <c r="O61" s="402"/>
      <c r="P61" s="402"/>
      <c r="Q61" s="402"/>
      <c r="R61" s="402"/>
      <c r="S61" s="402"/>
      <c r="T61" s="402"/>
      <c r="U61" s="402"/>
    </row>
    <row r="62" spans="1:21" x14ac:dyDescent="0.25">
      <c r="A62" s="6">
        <v>56</v>
      </c>
      <c r="B62" s="4619"/>
      <c r="C62" s="7" t="s">
        <v>220</v>
      </c>
      <c r="D62" s="18">
        <v>44792</v>
      </c>
      <c r="E62" s="381" t="s">
        <v>4913</v>
      </c>
      <c r="F62" s="102">
        <v>56</v>
      </c>
      <c r="G62" s="7">
        <f>AVERAGE(CPVTFC3SG0002!C21:D21)</f>
        <v>5.9649999999999995E-2</v>
      </c>
      <c r="H62" s="13">
        <f t="shared" si="1"/>
        <v>-69</v>
      </c>
      <c r="I62" s="8" t="s">
        <v>314</v>
      </c>
      <c r="J62" s="402"/>
      <c r="K62" s="402"/>
      <c r="L62" s="402"/>
      <c r="M62" s="402"/>
      <c r="N62" s="402"/>
      <c r="O62" s="402"/>
      <c r="P62" s="402"/>
      <c r="Q62" s="402"/>
      <c r="R62" s="402"/>
      <c r="S62" s="402"/>
      <c r="T62" s="402"/>
      <c r="U62" s="402"/>
    </row>
    <row r="63" spans="1:21" x14ac:dyDescent="0.25">
      <c r="A63" s="6">
        <v>57</v>
      </c>
      <c r="B63" s="4619" t="s">
        <v>248</v>
      </c>
      <c r="C63" s="7" t="s">
        <v>219</v>
      </c>
      <c r="D63" s="18">
        <v>44792</v>
      </c>
      <c r="E63" s="381" t="s">
        <v>4913</v>
      </c>
      <c r="F63" s="102">
        <v>57</v>
      </c>
      <c r="G63" s="7">
        <f>AVERAGE(CPVTFC3SG0002!E21:F21)</f>
        <v>7.7199999999999991E-2</v>
      </c>
      <c r="H63" s="13">
        <f t="shared" si="1"/>
        <v>1.1999999999999789</v>
      </c>
      <c r="I63" s="8" t="s">
        <v>314</v>
      </c>
      <c r="J63" s="402"/>
      <c r="K63" s="402"/>
      <c r="L63" s="402"/>
      <c r="M63" s="402"/>
      <c r="N63" s="402"/>
      <c r="O63" s="402"/>
      <c r="P63" s="402"/>
      <c r="Q63" s="402"/>
      <c r="R63" s="402"/>
      <c r="S63" s="402"/>
      <c r="T63" s="402"/>
      <c r="U63" s="402"/>
    </row>
    <row r="64" spans="1:21" x14ac:dyDescent="0.25">
      <c r="A64" s="6">
        <v>58</v>
      </c>
      <c r="B64" s="4619"/>
      <c r="C64" s="7" t="s">
        <v>220</v>
      </c>
      <c r="D64" s="18">
        <v>44792</v>
      </c>
      <c r="E64" s="381" t="s">
        <v>4913</v>
      </c>
      <c r="F64" s="102">
        <v>58</v>
      </c>
      <c r="G64" s="7">
        <f>AVERAGE(CPVTFC3SG0002!G21:H21)</f>
        <v>8.6549999999999988E-2</v>
      </c>
      <c r="H64" s="13">
        <f t="shared" si="1"/>
        <v>38.599999999999966</v>
      </c>
      <c r="I64" s="8" t="s">
        <v>314</v>
      </c>
      <c r="J64" s="402"/>
      <c r="K64" s="402"/>
      <c r="L64" s="402"/>
      <c r="M64" s="402"/>
      <c r="N64" s="402"/>
      <c r="O64" s="402"/>
      <c r="P64" s="402"/>
      <c r="Q64" s="402"/>
      <c r="R64" s="402"/>
      <c r="S64" s="402"/>
      <c r="T64" s="402"/>
      <c r="U64" s="402"/>
    </row>
    <row r="65" spans="1:23" x14ac:dyDescent="0.25">
      <c r="A65" s="6">
        <v>59</v>
      </c>
      <c r="B65" s="4619" t="s">
        <v>249</v>
      </c>
      <c r="C65" s="7" t="s">
        <v>219</v>
      </c>
      <c r="D65" s="18">
        <v>44792</v>
      </c>
      <c r="E65" s="381" t="s">
        <v>4913</v>
      </c>
      <c r="F65" s="102">
        <v>59</v>
      </c>
      <c r="G65" s="7">
        <f>AVERAGE(CPVTFC3SG0002!I21:J21)</f>
        <v>6.3350000000000004E-2</v>
      </c>
      <c r="H65" s="13">
        <f t="shared" si="1"/>
        <v>-54.199999999999967</v>
      </c>
      <c r="I65" s="8" t="s">
        <v>314</v>
      </c>
      <c r="J65" s="402"/>
      <c r="K65" s="402"/>
      <c r="L65" s="402"/>
      <c r="M65" s="402"/>
      <c r="N65" s="402"/>
      <c r="O65" s="402"/>
      <c r="P65" s="402"/>
      <c r="Q65" s="402"/>
      <c r="R65" s="402"/>
      <c r="S65" s="402"/>
      <c r="T65" s="402"/>
      <c r="U65" s="402"/>
    </row>
    <row r="66" spans="1:23" x14ac:dyDescent="0.25">
      <c r="A66" s="6">
        <v>60</v>
      </c>
      <c r="B66" s="4619"/>
      <c r="C66" s="7" t="s">
        <v>220</v>
      </c>
      <c r="D66" s="18">
        <v>44792</v>
      </c>
      <c r="E66" s="381" t="s">
        <v>4913</v>
      </c>
      <c r="F66" s="102">
        <v>60</v>
      </c>
      <c r="G66" s="7">
        <f>AVERAGE(CPVTFC3SG0002!K21:L21)</f>
        <v>5.8549999999999998E-2</v>
      </c>
      <c r="H66" s="13">
        <f t="shared" si="1"/>
        <v>-73.399999999999991</v>
      </c>
      <c r="I66" s="8" t="s">
        <v>314</v>
      </c>
      <c r="J66" s="402"/>
      <c r="K66" s="402"/>
      <c r="L66" s="402"/>
      <c r="M66" s="402"/>
      <c r="N66" s="402"/>
      <c r="O66" s="402"/>
      <c r="P66" s="402"/>
      <c r="Q66" s="402"/>
      <c r="R66" s="402"/>
      <c r="S66" s="402"/>
      <c r="T66" s="402"/>
      <c r="U66" s="402"/>
    </row>
    <row r="67" spans="1:23" x14ac:dyDescent="0.25">
      <c r="A67" s="6">
        <v>61</v>
      </c>
      <c r="B67" s="4619" t="s">
        <v>250</v>
      </c>
      <c r="C67" s="7" t="s">
        <v>219</v>
      </c>
      <c r="D67" s="18">
        <v>44792</v>
      </c>
      <c r="E67" s="381" t="s">
        <v>4913</v>
      </c>
      <c r="F67" s="102">
        <v>61</v>
      </c>
      <c r="G67" s="7">
        <f>AVERAGE(CPVTFC3SG0002!M21:N21)</f>
        <v>0.1086</v>
      </c>
      <c r="H67" s="13">
        <f t="shared" si="1"/>
        <v>126.80000000000003</v>
      </c>
      <c r="I67" s="8" t="s">
        <v>314</v>
      </c>
      <c r="J67" s="402"/>
      <c r="K67" s="402"/>
      <c r="L67" s="402"/>
      <c r="M67" s="402"/>
      <c r="N67" s="402"/>
      <c r="O67" s="402"/>
      <c r="P67" s="402"/>
      <c r="Q67" s="402"/>
      <c r="R67" s="402"/>
      <c r="S67" s="402"/>
      <c r="T67" s="402"/>
      <c r="U67" s="402"/>
    </row>
    <row r="68" spans="1:23" x14ac:dyDescent="0.25">
      <c r="A68" s="6">
        <v>62</v>
      </c>
      <c r="B68" s="4619"/>
      <c r="C68" s="7" t="s">
        <v>220</v>
      </c>
      <c r="D68" s="18">
        <v>44792</v>
      </c>
      <c r="E68" s="381" t="s">
        <v>4913</v>
      </c>
      <c r="F68" s="102">
        <v>62</v>
      </c>
      <c r="G68" s="7">
        <f>AVERAGE(CPVTFC3SG0002!O21:P21)</f>
        <v>0.12179999999999999</v>
      </c>
      <c r="H68" s="13">
        <f t="shared" si="1"/>
        <v>179.6</v>
      </c>
      <c r="I68" s="8" t="s">
        <v>314</v>
      </c>
      <c r="J68" s="402"/>
      <c r="K68" s="402"/>
      <c r="L68" s="402"/>
      <c r="M68" s="402"/>
      <c r="N68" s="402"/>
      <c r="O68" s="402"/>
      <c r="P68" s="402"/>
      <c r="Q68" s="402"/>
      <c r="R68" s="402"/>
      <c r="S68" s="402"/>
      <c r="T68" s="402"/>
      <c r="U68" s="402"/>
    </row>
    <row r="69" spans="1:23" x14ac:dyDescent="0.25">
      <c r="A69" s="6">
        <v>63</v>
      </c>
      <c r="B69" s="4619" t="s">
        <v>251</v>
      </c>
      <c r="C69" s="7" t="s">
        <v>219</v>
      </c>
      <c r="D69" s="18">
        <v>44792</v>
      </c>
      <c r="E69" s="381" t="s">
        <v>4913</v>
      </c>
      <c r="F69" s="102">
        <v>63</v>
      </c>
      <c r="G69" s="7">
        <f>AVERAGE(CPVTFC3SG0002!Q21:R21)</f>
        <v>6.6750000000000004E-2</v>
      </c>
      <c r="H69" s="13">
        <f t="shared" si="1"/>
        <v>-40.599999999999966</v>
      </c>
      <c r="I69" s="8" t="s">
        <v>314</v>
      </c>
      <c r="J69" s="402"/>
      <c r="K69" s="402"/>
      <c r="L69" s="402"/>
      <c r="M69" s="402"/>
      <c r="N69" s="402"/>
      <c r="O69" s="402"/>
      <c r="P69" s="402"/>
      <c r="Q69" s="402"/>
      <c r="R69" s="402"/>
      <c r="S69" s="402"/>
      <c r="T69" s="402"/>
      <c r="U69" s="402"/>
    </row>
    <row r="70" spans="1:23" x14ac:dyDescent="0.25">
      <c r="A70" s="6">
        <v>64</v>
      </c>
      <c r="B70" s="4619"/>
      <c r="C70" s="7" t="s">
        <v>220</v>
      </c>
      <c r="D70" s="18">
        <v>44792</v>
      </c>
      <c r="E70" s="381" t="s">
        <v>4913</v>
      </c>
      <c r="F70" s="102">
        <v>64</v>
      </c>
      <c r="G70" s="7">
        <f>AVERAGE(CPVTFC3SG0002!S21:T21)</f>
        <v>5.9649999999999995E-2</v>
      </c>
      <c r="H70" s="13">
        <f t="shared" si="1"/>
        <v>-69</v>
      </c>
      <c r="I70" s="8" t="s">
        <v>314</v>
      </c>
      <c r="J70" s="402"/>
      <c r="K70" s="402"/>
      <c r="L70" s="402"/>
      <c r="M70" s="402"/>
      <c r="N70" s="402"/>
      <c r="O70" s="402"/>
      <c r="P70" s="402"/>
      <c r="Q70" s="402"/>
      <c r="R70" s="402"/>
      <c r="S70" s="402"/>
      <c r="T70" s="402"/>
      <c r="U70" s="402"/>
    </row>
    <row r="71" spans="1:23" x14ac:dyDescent="0.25">
      <c r="A71" s="6">
        <v>65</v>
      </c>
      <c r="B71" s="4619" t="s">
        <v>252</v>
      </c>
      <c r="C71" s="7" t="s">
        <v>219</v>
      </c>
      <c r="D71" s="18">
        <v>44792</v>
      </c>
      <c r="E71" s="381" t="s">
        <v>4913</v>
      </c>
      <c r="F71" s="102">
        <v>65</v>
      </c>
      <c r="G71" s="7">
        <f>AVERAGE(CPVTFC3SG0002!U21:V21)</f>
        <v>7.8100000000000003E-2</v>
      </c>
      <c r="H71" s="13">
        <f t="shared" ref="H71:H109" si="3">(G71-0.0769)/0.0125*50</f>
        <v>4.8000000000000265</v>
      </c>
      <c r="I71" s="8" t="s">
        <v>314</v>
      </c>
      <c r="J71" s="402"/>
      <c r="K71" s="402"/>
      <c r="L71" s="402"/>
      <c r="M71" s="402"/>
      <c r="N71" s="402"/>
      <c r="O71" s="402"/>
      <c r="P71" s="402"/>
      <c r="Q71" s="402"/>
      <c r="R71" s="402"/>
      <c r="S71" s="402"/>
      <c r="T71" s="402"/>
      <c r="U71" s="402"/>
    </row>
    <row r="72" spans="1:23" x14ac:dyDescent="0.25">
      <c r="A72" s="6">
        <v>66</v>
      </c>
      <c r="B72" s="4619"/>
      <c r="C72" s="7" t="s">
        <v>220</v>
      </c>
      <c r="D72" s="18">
        <v>44792</v>
      </c>
      <c r="E72" s="381" t="s">
        <v>4913</v>
      </c>
      <c r="F72" s="102">
        <v>66</v>
      </c>
      <c r="G72" s="7">
        <f>AVERAGE(CPVTFC3SG0002!W21:X21)</f>
        <v>7.4550000000000005E-2</v>
      </c>
      <c r="H72" s="13">
        <f t="shared" si="3"/>
        <v>-9.3999999999999631</v>
      </c>
      <c r="I72" s="8" t="s">
        <v>314</v>
      </c>
      <c r="J72" s="402"/>
      <c r="K72" s="402"/>
      <c r="L72" s="402"/>
      <c r="M72" s="402"/>
      <c r="N72" s="402"/>
      <c r="O72" s="402"/>
      <c r="P72" s="402"/>
      <c r="Q72" s="402"/>
      <c r="R72" s="402"/>
      <c r="S72" s="402"/>
      <c r="T72" s="402"/>
      <c r="U72" s="402"/>
    </row>
    <row r="73" spans="1:23" x14ac:dyDescent="0.25">
      <c r="A73" s="6">
        <v>67</v>
      </c>
      <c r="B73" s="4619" t="s">
        <v>253</v>
      </c>
      <c r="C73" s="7" t="s">
        <v>219</v>
      </c>
      <c r="D73" s="18">
        <v>44792</v>
      </c>
      <c r="E73" s="381" t="s">
        <v>4913</v>
      </c>
      <c r="F73" s="102">
        <v>67</v>
      </c>
      <c r="G73" s="7">
        <f>AVERAGE(CPVTFC3SG0002!C23:D23)</f>
        <v>7.0899999999999991E-2</v>
      </c>
      <c r="H73" s="13">
        <f t="shared" si="3"/>
        <v>-24.000000000000021</v>
      </c>
      <c r="I73" s="8" t="s">
        <v>314</v>
      </c>
      <c r="J73" s="402"/>
      <c r="K73" s="402"/>
      <c r="L73" s="402"/>
      <c r="M73" s="402"/>
      <c r="N73" s="402"/>
      <c r="O73" s="402"/>
      <c r="P73" s="402"/>
      <c r="Q73" s="402"/>
      <c r="R73" s="402"/>
      <c r="S73" s="402"/>
      <c r="T73" s="402"/>
      <c r="U73" s="402"/>
    </row>
    <row r="74" spans="1:23" ht="15.75" thickBot="1" x14ac:dyDescent="0.3">
      <c r="A74" s="470">
        <v>68</v>
      </c>
      <c r="B74" s="4625"/>
      <c r="C74" s="112" t="s">
        <v>220</v>
      </c>
      <c r="D74" s="111">
        <v>44792</v>
      </c>
      <c r="E74" s="798" t="s">
        <v>4913</v>
      </c>
      <c r="F74" s="321">
        <v>68</v>
      </c>
      <c r="G74" s="112">
        <f>AVERAGE(CPVTFC3SG0002!E23:F23)</f>
        <v>7.425000000000001E-2</v>
      </c>
      <c r="H74" s="113">
        <f t="shared" si="3"/>
        <v>-10.599999999999943</v>
      </c>
      <c r="I74" s="110" t="s">
        <v>314</v>
      </c>
      <c r="J74" s="402"/>
      <c r="K74" s="402"/>
      <c r="L74" s="402"/>
      <c r="M74" s="402"/>
      <c r="N74" s="402"/>
      <c r="O74" s="402"/>
      <c r="P74" s="402"/>
      <c r="Q74" s="402"/>
      <c r="R74" s="402"/>
      <c r="S74" s="402"/>
      <c r="T74" s="402"/>
      <c r="U74" s="402"/>
    </row>
    <row r="75" spans="1:23" x14ac:dyDescent="0.25">
      <c r="A75" s="508">
        <v>69</v>
      </c>
      <c r="B75" s="4629" t="s">
        <v>254</v>
      </c>
      <c r="C75" s="589" t="s">
        <v>219</v>
      </c>
      <c r="D75" s="490">
        <v>44792</v>
      </c>
      <c r="E75" s="731" t="s">
        <v>4913</v>
      </c>
      <c r="F75" s="1871">
        <v>69</v>
      </c>
      <c r="G75" s="589">
        <f>AVERAGE(CPVTFC3SG0002!G23:H23)</f>
        <v>7.2500000000000009E-2</v>
      </c>
      <c r="H75" s="622">
        <f t="shared" si="3"/>
        <v>-17.599999999999948</v>
      </c>
      <c r="I75" s="929" t="s">
        <v>314</v>
      </c>
      <c r="J75" s="930"/>
      <c r="K75" s="930"/>
      <c r="L75" s="930"/>
      <c r="M75" s="930"/>
      <c r="N75" s="930"/>
      <c r="O75" s="930"/>
      <c r="P75" s="931">
        <v>44881</v>
      </c>
      <c r="Q75" s="932" t="s">
        <v>5449</v>
      </c>
      <c r="R75" s="929">
        <v>65</v>
      </c>
      <c r="S75" s="589">
        <f>AVERAGE(CPVTFC3SG0056!U21:V21)</f>
        <v>7.825E-2</v>
      </c>
      <c r="T75" s="13">
        <f t="shared" ref="T75:T81" si="4">(S75-0.1243)/0.0142*66</f>
        <v>-214.0352112676056</v>
      </c>
      <c r="U75" s="933" t="s">
        <v>314</v>
      </c>
      <c r="V75" s="4588" t="s">
        <v>1416</v>
      </c>
      <c r="W75" s="4589"/>
    </row>
    <row r="76" spans="1:23" x14ac:dyDescent="0.25">
      <c r="A76" s="585"/>
      <c r="B76" s="4630"/>
      <c r="C76" s="899" t="s">
        <v>5448</v>
      </c>
      <c r="D76" s="911"/>
      <c r="E76" s="912"/>
      <c r="F76" s="1164"/>
      <c r="G76" s="913"/>
      <c r="H76" s="914"/>
      <c r="I76" s="915"/>
      <c r="J76" s="402"/>
      <c r="K76" s="402"/>
      <c r="L76" s="402"/>
      <c r="M76" s="402"/>
      <c r="N76" s="402"/>
      <c r="O76" s="402"/>
      <c r="P76" s="910">
        <v>44881</v>
      </c>
      <c r="Q76" s="897" t="s">
        <v>5449</v>
      </c>
      <c r="R76" s="8">
        <v>66</v>
      </c>
      <c r="S76" s="7">
        <f>AVERAGE(CPVTFC3SG0056!W21:X21)</f>
        <v>8.9799999999999991E-2</v>
      </c>
      <c r="T76" s="13">
        <f t="shared" si="4"/>
        <v>-160.35211267605635</v>
      </c>
      <c r="U76" s="934" t="s">
        <v>314</v>
      </c>
      <c r="V76" s="4588"/>
      <c r="W76" s="4589"/>
    </row>
    <row r="77" spans="1:23" x14ac:dyDescent="0.25">
      <c r="A77" s="585"/>
      <c r="B77" s="4630"/>
      <c r="C77" s="899" t="s">
        <v>863</v>
      </c>
      <c r="D77" s="911"/>
      <c r="E77" s="912"/>
      <c r="F77" s="1164"/>
      <c r="G77" s="913"/>
      <c r="H77" s="914"/>
      <c r="I77" s="915"/>
      <c r="J77" s="402"/>
      <c r="K77" s="402"/>
      <c r="L77" s="402"/>
      <c r="M77" s="402"/>
      <c r="N77" s="402"/>
      <c r="O77" s="402"/>
      <c r="P77" s="910">
        <v>44881</v>
      </c>
      <c r="Q77" s="897" t="s">
        <v>5449</v>
      </c>
      <c r="R77" s="8">
        <v>67</v>
      </c>
      <c r="S77" s="7">
        <f>AVERAGE(CPVTFC3SG0056!C23:D23)</f>
        <v>8.4250000000000005E-2</v>
      </c>
      <c r="T77" s="13">
        <f t="shared" si="4"/>
        <v>-186.14788732394359</v>
      </c>
      <c r="U77" s="934" t="s">
        <v>314</v>
      </c>
      <c r="V77" s="4588"/>
      <c r="W77" s="4589"/>
    </row>
    <row r="78" spans="1:23" ht="15.75" thickBot="1" x14ac:dyDescent="0.3">
      <c r="A78" s="516">
        <v>70</v>
      </c>
      <c r="B78" s="4631"/>
      <c r="C78" s="222" t="s">
        <v>220</v>
      </c>
      <c r="D78" s="220">
        <v>44792</v>
      </c>
      <c r="E78" s="940" t="s">
        <v>4913</v>
      </c>
      <c r="F78" s="1873">
        <v>70</v>
      </c>
      <c r="G78" s="222">
        <f>AVERAGE(CPVTFC3SG0002!I23:J23)</f>
        <v>2.8241999999999998</v>
      </c>
      <c r="H78" s="218">
        <f t="shared" si="3"/>
        <v>10989.199999999999</v>
      </c>
      <c r="I78" s="941" t="s">
        <v>315</v>
      </c>
      <c r="J78" s="402"/>
      <c r="K78" s="402"/>
      <c r="L78" s="402"/>
      <c r="M78" s="402"/>
      <c r="N78" s="402"/>
      <c r="O78" s="402"/>
      <c r="P78" s="1186">
        <v>44881</v>
      </c>
      <c r="Q78" s="1187" t="s">
        <v>5449</v>
      </c>
      <c r="R78" s="110">
        <v>68</v>
      </c>
      <c r="S78" s="112">
        <f>AVERAGE(CPVTFC3SG0056!E23:F23)</f>
        <v>0.37214999999999998</v>
      </c>
      <c r="T78" s="113">
        <f t="shared" si="4"/>
        <v>1151.9788732394363</v>
      </c>
      <c r="U78" s="1188" t="s">
        <v>314</v>
      </c>
      <c r="V78" s="4590"/>
      <c r="W78" s="4589"/>
    </row>
    <row r="79" spans="1:23" x14ac:dyDescent="0.25">
      <c r="A79" s="508">
        <v>71</v>
      </c>
      <c r="B79" s="4626" t="s">
        <v>255</v>
      </c>
      <c r="C79" s="589" t="s">
        <v>219</v>
      </c>
      <c r="D79" s="490">
        <v>44792</v>
      </c>
      <c r="E79" s="731" t="s">
        <v>4913</v>
      </c>
      <c r="F79" s="1871">
        <v>71</v>
      </c>
      <c r="G79" s="589">
        <f>AVERAGE(CPVTFC3SG0002!K23:L23)</f>
        <v>6.8849999999999995E-2</v>
      </c>
      <c r="H79" s="622">
        <f t="shared" si="3"/>
        <v>-32.200000000000003</v>
      </c>
      <c r="I79" s="946" t="s">
        <v>314</v>
      </c>
      <c r="J79" s="1189"/>
      <c r="K79" s="930"/>
      <c r="L79" s="930"/>
      <c r="M79" s="930"/>
      <c r="N79" s="930"/>
      <c r="O79" s="930"/>
      <c r="P79" s="931">
        <v>44881</v>
      </c>
      <c r="Q79" s="932" t="s">
        <v>5449</v>
      </c>
      <c r="R79" s="929">
        <v>69</v>
      </c>
      <c r="S79" s="589">
        <f>AVERAGE(CPVTFC3SG0056!G23:H23)</f>
        <v>7.2149999999999992E-2</v>
      </c>
      <c r="T79" s="622">
        <f t="shared" si="4"/>
        <v>-242.38732394366195</v>
      </c>
      <c r="U79" s="933" t="s">
        <v>314</v>
      </c>
    </row>
    <row r="80" spans="1:23" x14ac:dyDescent="0.25">
      <c r="A80" s="585"/>
      <c r="B80" s="4619"/>
      <c r="C80" s="899" t="s">
        <v>863</v>
      </c>
      <c r="D80" s="911"/>
      <c r="E80" s="912"/>
      <c r="F80" s="1164"/>
      <c r="G80" s="913"/>
      <c r="H80" s="914"/>
      <c r="I80" s="947"/>
      <c r="J80" s="1190"/>
      <c r="K80" s="402"/>
      <c r="L80" s="402"/>
      <c r="M80" s="402"/>
      <c r="N80" s="402"/>
      <c r="O80" s="402"/>
      <c r="P80" s="910">
        <v>44881</v>
      </c>
      <c r="Q80" s="897" t="s">
        <v>5449</v>
      </c>
      <c r="R80" s="8">
        <v>70</v>
      </c>
      <c r="S80" s="7">
        <f>AVERAGE(CPVTFC3SG0056!I23:J23)</f>
        <v>9.8250000000000004E-2</v>
      </c>
      <c r="T80" s="13">
        <f t="shared" si="4"/>
        <v>-121.07746478873234</v>
      </c>
      <c r="U80" s="934" t="s">
        <v>314</v>
      </c>
    </row>
    <row r="81" spans="1:23" ht="15.75" thickBot="1" x14ac:dyDescent="0.3">
      <c r="A81" s="462">
        <v>72</v>
      </c>
      <c r="B81" s="4627"/>
      <c r="C81" s="595" t="s">
        <v>220</v>
      </c>
      <c r="D81" s="91">
        <v>44792</v>
      </c>
      <c r="E81" s="748" t="s">
        <v>4913</v>
      </c>
      <c r="F81" s="1872">
        <v>72</v>
      </c>
      <c r="G81" s="595">
        <f>AVERAGE(CPVTFC3SG0002!M23:N23)</f>
        <v>7.0400000000000004E-2</v>
      </c>
      <c r="H81" s="225">
        <f t="shared" si="3"/>
        <v>-25.999999999999968</v>
      </c>
      <c r="I81" s="948" t="s">
        <v>314</v>
      </c>
      <c r="J81" s="1191"/>
      <c r="K81" s="936"/>
      <c r="L81" s="936"/>
      <c r="M81" s="936"/>
      <c r="N81" s="936"/>
      <c r="O81" s="936"/>
      <c r="P81" s="937">
        <v>44881</v>
      </c>
      <c r="Q81" s="938" t="s">
        <v>5449</v>
      </c>
      <c r="R81" s="935">
        <v>71</v>
      </c>
      <c r="S81" s="595">
        <f>AVERAGE(CPVTFC3SG0056!K23:L23)</f>
        <v>8.455E-2</v>
      </c>
      <c r="T81" s="225">
        <f t="shared" si="4"/>
        <v>-184.75352112676052</v>
      </c>
      <c r="U81" s="939" t="s">
        <v>314</v>
      </c>
    </row>
    <row r="82" spans="1:23" x14ac:dyDescent="0.25">
      <c r="A82" s="82">
        <v>73</v>
      </c>
      <c r="B82" s="4628" t="s">
        <v>256</v>
      </c>
      <c r="C82" s="84" t="s">
        <v>219</v>
      </c>
      <c r="D82" s="83">
        <v>44792</v>
      </c>
      <c r="E82" s="729" t="s">
        <v>4913</v>
      </c>
      <c r="F82" s="375">
        <v>73</v>
      </c>
      <c r="G82" s="84">
        <f>AVERAGE(CPVTFC3SG0002!O23:P23)</f>
        <v>0.25219999999999998</v>
      </c>
      <c r="H82" s="85">
        <f t="shared" si="3"/>
        <v>701.19999999999982</v>
      </c>
      <c r="I82" s="318" t="s">
        <v>314</v>
      </c>
      <c r="J82" s="402"/>
      <c r="K82" s="402"/>
      <c r="L82" s="402"/>
      <c r="M82" s="402"/>
      <c r="N82" s="402"/>
      <c r="O82" s="402"/>
      <c r="P82" s="402"/>
      <c r="Q82" s="402"/>
      <c r="R82" s="402"/>
      <c r="S82" s="402"/>
      <c r="T82" s="402"/>
      <c r="U82" s="402"/>
    </row>
    <row r="83" spans="1:23" x14ac:dyDescent="0.25">
      <c r="A83" s="6">
        <v>74</v>
      </c>
      <c r="B83" s="4619"/>
      <c r="C83" s="7" t="s">
        <v>220</v>
      </c>
      <c r="D83" s="18">
        <v>44792</v>
      </c>
      <c r="E83" s="381" t="s">
        <v>4913</v>
      </c>
      <c r="F83" s="102">
        <v>74</v>
      </c>
      <c r="G83" s="7">
        <f>AVERAGE(CPVTFC3SG0002!Q23:R23)</f>
        <v>0.25245000000000001</v>
      </c>
      <c r="H83" s="13">
        <f t="shared" si="3"/>
        <v>702.2</v>
      </c>
      <c r="I83" s="8" t="s">
        <v>314</v>
      </c>
      <c r="J83" s="402"/>
      <c r="K83" s="402"/>
      <c r="L83" s="402"/>
      <c r="M83" s="402"/>
      <c r="N83" s="402"/>
      <c r="O83" s="402"/>
      <c r="P83" s="402"/>
      <c r="Q83" s="402"/>
      <c r="R83" s="402"/>
      <c r="S83" s="402"/>
      <c r="T83" s="402"/>
      <c r="U83" s="402"/>
    </row>
    <row r="84" spans="1:23" x14ac:dyDescent="0.25">
      <c r="A84" s="6">
        <v>75</v>
      </c>
      <c r="B84" s="4630" t="s">
        <v>257</v>
      </c>
      <c r="C84" s="7" t="s">
        <v>219</v>
      </c>
      <c r="D84" s="18">
        <v>44792</v>
      </c>
      <c r="E84" s="381" t="s">
        <v>4913</v>
      </c>
      <c r="F84" s="102">
        <v>75</v>
      </c>
      <c r="G84" s="7">
        <f>AVERAGE(CPVTFC3SG0002!S23:T23)</f>
        <v>8.3299999999999999E-2</v>
      </c>
      <c r="H84" s="13">
        <f t="shared" si="3"/>
        <v>25.600000000000012</v>
      </c>
      <c r="I84" s="8" t="s">
        <v>314</v>
      </c>
      <c r="J84" s="402"/>
      <c r="K84" s="402"/>
      <c r="L84" s="402"/>
      <c r="M84" s="402"/>
      <c r="N84" s="402"/>
      <c r="O84" s="402"/>
      <c r="P84" s="402"/>
      <c r="Q84" s="402"/>
      <c r="R84" s="402"/>
      <c r="S84" s="402"/>
      <c r="T84" s="402"/>
      <c r="U84" s="402"/>
      <c r="V84" s="4588" t="s">
        <v>1416</v>
      </c>
      <c r="W84" s="4589"/>
    </row>
    <row r="85" spans="1:23" x14ac:dyDescent="0.25">
      <c r="A85" s="9">
        <v>76</v>
      </c>
      <c r="B85" s="4630"/>
      <c r="C85" s="10" t="s">
        <v>220</v>
      </c>
      <c r="D85" s="19">
        <v>44792</v>
      </c>
      <c r="E85" s="383" t="s">
        <v>4913</v>
      </c>
      <c r="F85" s="103">
        <v>76</v>
      </c>
      <c r="G85" s="10">
        <f>AVERAGE(CPVTFC3SG0002!U23:V23)</f>
        <v>2.79915</v>
      </c>
      <c r="H85" s="14">
        <f t="shared" si="3"/>
        <v>10888.999999999998</v>
      </c>
      <c r="I85" s="11" t="s">
        <v>315</v>
      </c>
      <c r="J85" s="402"/>
      <c r="K85" s="402"/>
      <c r="L85" s="402"/>
      <c r="M85" s="402"/>
      <c r="N85" s="402"/>
      <c r="O85" s="402"/>
      <c r="P85" s="402"/>
      <c r="Q85" s="402"/>
      <c r="R85" s="402"/>
      <c r="S85" s="402"/>
      <c r="T85" s="402"/>
      <c r="U85" s="402"/>
      <c r="V85" s="4590"/>
      <c r="W85" s="4589"/>
    </row>
    <row r="86" spans="1:23" x14ac:dyDescent="0.25">
      <c r="A86" s="6">
        <v>77</v>
      </c>
      <c r="B86" s="4619" t="s">
        <v>258</v>
      </c>
      <c r="C86" s="7" t="s">
        <v>219</v>
      </c>
      <c r="D86" s="18">
        <v>44792</v>
      </c>
      <c r="E86" s="381" t="s">
        <v>4913</v>
      </c>
      <c r="F86" s="102">
        <v>77</v>
      </c>
      <c r="G86" s="7">
        <f>AVERAGE(CPVTFC3SG0002!W23:X23)</f>
        <v>7.5399999999999995E-2</v>
      </c>
      <c r="H86" s="13">
        <f t="shared" si="3"/>
        <v>-6.0000000000000053</v>
      </c>
      <c r="I86" s="8" t="s">
        <v>314</v>
      </c>
      <c r="J86" s="402"/>
      <c r="K86" s="402"/>
      <c r="L86" s="402"/>
      <c r="M86" s="402"/>
      <c r="N86" s="402"/>
      <c r="O86" s="402"/>
      <c r="P86" s="402"/>
      <c r="Q86" s="402"/>
      <c r="R86" s="402"/>
      <c r="S86" s="402"/>
      <c r="T86" s="402"/>
      <c r="U86" s="402"/>
    </row>
    <row r="87" spans="1:23" x14ac:dyDescent="0.25">
      <c r="A87" s="6">
        <v>78</v>
      </c>
      <c r="B87" s="4619"/>
      <c r="C87" s="7" t="s">
        <v>220</v>
      </c>
      <c r="D87" s="18">
        <v>44792</v>
      </c>
      <c r="E87" s="381" t="s">
        <v>4913</v>
      </c>
      <c r="F87" s="102">
        <v>78</v>
      </c>
      <c r="G87" s="7">
        <f>AVERAGE(CPVTFC3SG0002!C25:D25)</f>
        <v>6.9650000000000004E-2</v>
      </c>
      <c r="H87" s="13">
        <f t="shared" si="3"/>
        <v>-28.999999999999972</v>
      </c>
      <c r="I87" s="8" t="s">
        <v>314</v>
      </c>
      <c r="J87" s="402"/>
      <c r="K87" s="402"/>
      <c r="L87" s="402"/>
      <c r="M87" s="402"/>
      <c r="N87" s="402"/>
      <c r="O87" s="402"/>
      <c r="P87" s="402"/>
      <c r="Q87" s="402"/>
      <c r="R87" s="402"/>
      <c r="S87" s="402"/>
      <c r="T87" s="402"/>
      <c r="U87" s="402"/>
    </row>
    <row r="88" spans="1:23" x14ac:dyDescent="0.25">
      <c r="A88" s="6">
        <v>79</v>
      </c>
      <c r="B88" s="4630" t="s">
        <v>259</v>
      </c>
      <c r="C88" s="7" t="s">
        <v>219</v>
      </c>
      <c r="D88" s="18">
        <v>44792</v>
      </c>
      <c r="E88" s="381" t="s">
        <v>4913</v>
      </c>
      <c r="F88" s="102">
        <v>79</v>
      </c>
      <c r="G88" s="7">
        <f>AVERAGE(CPVTFC3SG0002!E25:F25)</f>
        <v>6.08E-2</v>
      </c>
      <c r="H88" s="13">
        <f t="shared" si="3"/>
        <v>-64.399999999999977</v>
      </c>
      <c r="I88" s="8" t="s">
        <v>314</v>
      </c>
      <c r="J88" s="402"/>
      <c r="K88" s="402"/>
      <c r="L88" s="402"/>
      <c r="M88" s="402"/>
      <c r="N88" s="402"/>
      <c r="O88" s="402"/>
      <c r="P88" s="402"/>
      <c r="Q88" s="402"/>
      <c r="R88" s="402"/>
      <c r="S88" s="402"/>
      <c r="T88" s="402"/>
      <c r="U88" s="402"/>
      <c r="V88" s="4588" t="s">
        <v>1416</v>
      </c>
      <c r="W88" s="4589"/>
    </row>
    <row r="89" spans="1:23" x14ac:dyDescent="0.25">
      <c r="A89" s="9">
        <v>80</v>
      </c>
      <c r="B89" s="4630"/>
      <c r="C89" s="10" t="s">
        <v>220</v>
      </c>
      <c r="D89" s="19">
        <v>44792</v>
      </c>
      <c r="E89" s="383" t="s">
        <v>4913</v>
      </c>
      <c r="F89" s="103">
        <v>80</v>
      </c>
      <c r="G89" s="10">
        <f>AVERAGE(CPVTFC3SG0002!G25:H25)</f>
        <v>2.8475999999999999</v>
      </c>
      <c r="H89" s="14">
        <f t="shared" si="3"/>
        <v>11082.8</v>
      </c>
      <c r="I89" s="11" t="s">
        <v>315</v>
      </c>
      <c r="J89" s="402"/>
      <c r="K89" s="402"/>
      <c r="L89" s="402"/>
      <c r="M89" s="402"/>
      <c r="N89" s="402"/>
      <c r="O89" s="402"/>
      <c r="P89" s="402"/>
      <c r="Q89" s="402"/>
      <c r="R89" s="402"/>
      <c r="S89" s="402"/>
      <c r="T89" s="402"/>
      <c r="U89" s="402"/>
      <c r="V89" s="4590"/>
      <c r="W89" s="4589"/>
    </row>
    <row r="90" spans="1:23" x14ac:dyDescent="0.25">
      <c r="A90" s="6">
        <v>81</v>
      </c>
      <c r="B90" s="4630" t="s">
        <v>260</v>
      </c>
      <c r="C90" s="7" t="s">
        <v>219</v>
      </c>
      <c r="D90" s="18">
        <v>44792</v>
      </c>
      <c r="E90" s="381" t="s">
        <v>4913</v>
      </c>
      <c r="F90" s="102">
        <v>81</v>
      </c>
      <c r="G90" s="7">
        <f>AVERAGE(CPVTFC3SG0002!I25:J25)</f>
        <v>7.9600000000000004E-2</v>
      </c>
      <c r="H90" s="13">
        <f t="shared" si="3"/>
        <v>10.800000000000033</v>
      </c>
      <c r="I90" s="8" t="s">
        <v>314</v>
      </c>
      <c r="J90" s="402"/>
      <c r="K90" s="402"/>
      <c r="L90" s="402"/>
      <c r="M90" s="402"/>
      <c r="N90" s="402"/>
      <c r="O90" s="402"/>
      <c r="P90" s="402"/>
      <c r="Q90" s="402"/>
      <c r="R90" s="402"/>
      <c r="S90" s="402"/>
      <c r="T90" s="402"/>
      <c r="U90" s="402"/>
      <c r="V90" s="4588" t="s">
        <v>1416</v>
      </c>
      <c r="W90" s="4589"/>
    </row>
    <row r="91" spans="1:23" x14ac:dyDescent="0.25">
      <c r="A91" s="9">
        <v>82</v>
      </c>
      <c r="B91" s="4630"/>
      <c r="C91" s="10" t="s">
        <v>220</v>
      </c>
      <c r="D91" s="19">
        <v>44792</v>
      </c>
      <c r="E91" s="383" t="s">
        <v>4913</v>
      </c>
      <c r="F91" s="103">
        <v>82</v>
      </c>
      <c r="G91" s="10">
        <f>AVERAGE(CPVTFC3SG0002!K25:L25)</f>
        <v>2.32525</v>
      </c>
      <c r="H91" s="14">
        <f t="shared" si="3"/>
        <v>8993.3999999999978</v>
      </c>
      <c r="I91" s="11" t="s">
        <v>315</v>
      </c>
      <c r="J91" s="402"/>
      <c r="K91" s="402"/>
      <c r="L91" s="402"/>
      <c r="M91" s="402"/>
      <c r="N91" s="402"/>
      <c r="O91" s="402"/>
      <c r="P91" s="402"/>
      <c r="Q91" s="402"/>
      <c r="R91" s="402"/>
      <c r="S91" s="402"/>
      <c r="T91" s="402"/>
      <c r="U91" s="402"/>
      <c r="V91" s="4590"/>
      <c r="W91" s="4589"/>
    </row>
    <row r="92" spans="1:23" x14ac:dyDescent="0.25">
      <c r="A92" s="6">
        <v>83</v>
      </c>
      <c r="B92" s="4630" t="s">
        <v>261</v>
      </c>
      <c r="C92" s="7" t="s">
        <v>219</v>
      </c>
      <c r="D92" s="18">
        <v>44792</v>
      </c>
      <c r="E92" s="381" t="s">
        <v>4913</v>
      </c>
      <c r="F92" s="102">
        <v>83</v>
      </c>
      <c r="G92" s="7">
        <f>AVERAGE(CPVTFC3SG0002!M25:N25)</f>
        <v>9.215000000000001E-2</v>
      </c>
      <c r="H92" s="13">
        <f t="shared" si="3"/>
        <v>61.000000000000057</v>
      </c>
      <c r="I92" s="8" t="s">
        <v>314</v>
      </c>
      <c r="J92" s="402"/>
      <c r="K92" s="402"/>
      <c r="L92" s="402"/>
      <c r="M92" s="402"/>
      <c r="N92" s="402"/>
      <c r="O92" s="402"/>
      <c r="P92" s="402"/>
      <c r="Q92" s="402"/>
      <c r="R92" s="402"/>
      <c r="S92" s="402"/>
      <c r="T92" s="402"/>
      <c r="U92" s="402"/>
      <c r="V92" s="4588" t="s">
        <v>1416</v>
      </c>
      <c r="W92" s="4589"/>
    </row>
    <row r="93" spans="1:23" x14ac:dyDescent="0.25">
      <c r="A93" s="9">
        <v>84</v>
      </c>
      <c r="B93" s="4630"/>
      <c r="C93" s="10" t="s">
        <v>220</v>
      </c>
      <c r="D93" s="19">
        <v>44792</v>
      </c>
      <c r="E93" s="383" t="s">
        <v>4913</v>
      </c>
      <c r="F93" s="103">
        <v>84</v>
      </c>
      <c r="G93" s="10">
        <f>AVERAGE(CPVTFC3SG0002!O25:P25)</f>
        <v>1.1095999999999999</v>
      </c>
      <c r="H93" s="14">
        <f t="shared" si="3"/>
        <v>4130.7999999999993</v>
      </c>
      <c r="I93" s="11" t="s">
        <v>315</v>
      </c>
      <c r="J93" s="402"/>
      <c r="K93" s="402"/>
      <c r="L93" s="402"/>
      <c r="M93" s="402"/>
      <c r="N93" s="402"/>
      <c r="O93" s="402"/>
      <c r="P93" s="402"/>
      <c r="Q93" s="402"/>
      <c r="R93" s="402"/>
      <c r="S93" s="402"/>
      <c r="T93" s="402"/>
      <c r="U93" s="402"/>
      <c r="V93" s="4590"/>
      <c r="W93" s="4589"/>
    </row>
    <row r="94" spans="1:23" x14ac:dyDescent="0.25">
      <c r="A94" s="50">
        <v>85</v>
      </c>
      <c r="B94" s="50" t="s">
        <v>262</v>
      </c>
      <c r="C94" s="53" t="s">
        <v>219</v>
      </c>
      <c r="D94" s="52">
        <v>44792</v>
      </c>
      <c r="E94" s="382" t="s">
        <v>4913</v>
      </c>
      <c r="F94" s="1788">
        <v>85</v>
      </c>
      <c r="G94" s="53">
        <f>AVERAGE(CPVTFC3SG0002!Q25:R25)</f>
        <v>2.2329999999999997</v>
      </c>
      <c r="H94" s="54">
        <f t="shared" si="3"/>
        <v>8624.3999999999978</v>
      </c>
      <c r="I94" s="55" t="s">
        <v>315</v>
      </c>
      <c r="J94" s="844" t="s">
        <v>5428</v>
      </c>
      <c r="K94" s="844" t="s">
        <v>5429</v>
      </c>
      <c r="L94" s="55">
        <v>3</v>
      </c>
      <c r="M94" s="53">
        <f>AVERAGE(CPVTFC3SG0045!G11:H11)</f>
        <v>0.61545000000000005</v>
      </c>
      <c r="N94" s="54">
        <f>(M94-0.1851)/0.0142*400</f>
        <v>12122.535211267606</v>
      </c>
      <c r="O94" s="55" t="s">
        <v>315</v>
      </c>
      <c r="P94" s="918"/>
      <c r="Q94" s="918"/>
      <c r="R94" s="402"/>
      <c r="S94" s="919"/>
      <c r="T94" s="920"/>
      <c r="U94" s="402"/>
      <c r="V94" s="4588" t="s">
        <v>1416</v>
      </c>
      <c r="W94" s="4589"/>
    </row>
    <row r="95" spans="1:23" x14ac:dyDescent="0.25">
      <c r="A95" s="50">
        <v>86</v>
      </c>
      <c r="B95" s="50" t="s">
        <v>262</v>
      </c>
      <c r="C95" s="53" t="s">
        <v>220</v>
      </c>
      <c r="D95" s="52">
        <v>44792</v>
      </c>
      <c r="E95" s="382" t="s">
        <v>4913</v>
      </c>
      <c r="F95" s="1788">
        <v>86</v>
      </c>
      <c r="G95" s="53">
        <f>AVERAGE(CPVTFC3SG0002!S25:T25)</f>
        <v>2.6441499999999998</v>
      </c>
      <c r="H95" s="54">
        <f t="shared" si="3"/>
        <v>10268.999999999998</v>
      </c>
      <c r="I95" s="55" t="s">
        <v>315</v>
      </c>
      <c r="J95" s="844" t="s">
        <v>5428</v>
      </c>
      <c r="K95" s="844" t="s">
        <v>5429</v>
      </c>
      <c r="L95" s="55">
        <v>4</v>
      </c>
      <c r="M95" s="53">
        <f>AVERAGE(CPVTFC3SG0045!I11:J11)</f>
        <v>2.9172000000000002</v>
      </c>
      <c r="N95" s="54">
        <f>(M95-0.1851)/0.0142*400</f>
        <v>76960.563380281703</v>
      </c>
      <c r="O95" s="55" t="s">
        <v>315</v>
      </c>
      <c r="P95" s="918"/>
      <c r="Q95" s="918"/>
      <c r="R95" s="402"/>
      <c r="S95" s="919"/>
      <c r="T95" s="920"/>
      <c r="U95" s="402"/>
      <c r="V95" s="4590"/>
      <c r="W95" s="4589"/>
    </row>
    <row r="96" spans="1:23" x14ac:dyDescent="0.25">
      <c r="A96" s="6">
        <v>87</v>
      </c>
      <c r="B96" s="4619" t="s">
        <v>263</v>
      </c>
      <c r="C96" s="7" t="s">
        <v>219</v>
      </c>
      <c r="D96" s="18">
        <v>44792</v>
      </c>
      <c r="E96" s="381" t="s">
        <v>4913</v>
      </c>
      <c r="F96" s="102">
        <v>87</v>
      </c>
      <c r="G96" s="7">
        <f>AVERAGE(CPVTFC3SG0002!U25:V25)</f>
        <v>8.405E-2</v>
      </c>
      <c r="H96" s="13">
        <f t="shared" si="3"/>
        <v>28.600000000000016</v>
      </c>
      <c r="I96" s="8" t="s">
        <v>314</v>
      </c>
      <c r="J96" s="402"/>
      <c r="K96" s="402"/>
      <c r="L96" s="402"/>
      <c r="M96" s="402"/>
      <c r="N96" s="402"/>
      <c r="O96" s="402"/>
      <c r="P96" s="402"/>
      <c r="Q96" s="402"/>
      <c r="R96" s="402"/>
      <c r="S96" s="402"/>
      <c r="T96" s="402"/>
      <c r="U96" s="402"/>
    </row>
    <row r="97" spans="1:23" ht="15.75" thickBot="1" x14ac:dyDescent="0.3">
      <c r="A97" s="470">
        <v>88</v>
      </c>
      <c r="B97" s="4625"/>
      <c r="C97" s="112" t="s">
        <v>220</v>
      </c>
      <c r="D97" s="111">
        <v>44792</v>
      </c>
      <c r="E97" s="798" t="s">
        <v>4913</v>
      </c>
      <c r="F97" s="321">
        <v>88</v>
      </c>
      <c r="G97" s="112">
        <f>AVERAGE(CPVTFC3SG0002!W25:X25)</f>
        <v>8.6849999999999997E-2</v>
      </c>
      <c r="H97" s="113">
        <f t="shared" si="3"/>
        <v>39.800000000000004</v>
      </c>
      <c r="I97" s="110" t="s">
        <v>314</v>
      </c>
      <c r="J97" s="402"/>
      <c r="K97" s="402"/>
      <c r="L97" s="402"/>
      <c r="M97" s="402"/>
      <c r="N97" s="402"/>
      <c r="O97" s="402"/>
      <c r="P97" s="402"/>
      <c r="Q97" s="402"/>
      <c r="R97" s="402"/>
      <c r="S97" s="402"/>
      <c r="T97" s="402"/>
      <c r="U97" s="402"/>
    </row>
    <row r="98" spans="1:23" x14ac:dyDescent="0.25">
      <c r="A98" s="508">
        <v>89</v>
      </c>
      <c r="B98" s="4629" t="s">
        <v>264</v>
      </c>
      <c r="C98" s="589" t="s">
        <v>219</v>
      </c>
      <c r="D98" s="490">
        <v>44792</v>
      </c>
      <c r="E98" s="731" t="s">
        <v>4913</v>
      </c>
      <c r="F98" s="1871">
        <v>89</v>
      </c>
      <c r="G98" s="589">
        <f>AVERAGE(CPVTFC3SG0002!B12:C12)</f>
        <v>0.11774999999999999</v>
      </c>
      <c r="H98" s="622">
        <f t="shared" si="3"/>
        <v>163.39999999999998</v>
      </c>
      <c r="I98" s="929" t="s">
        <v>314</v>
      </c>
      <c r="J98" s="930"/>
      <c r="K98" s="930"/>
      <c r="L98" s="930"/>
      <c r="M98" s="930"/>
      <c r="N98" s="930"/>
      <c r="O98" s="930"/>
      <c r="P98" s="931">
        <v>44881</v>
      </c>
      <c r="Q98" s="932" t="s">
        <v>5449</v>
      </c>
      <c r="R98" s="929">
        <v>72</v>
      </c>
      <c r="S98" s="589">
        <f>AVERAGE(CPVTFC3SG0056!M23:N23)</f>
        <v>0.1055</v>
      </c>
      <c r="T98" s="622">
        <f t="shared" ref="T98:T105" si="5">(S98-0.1243)/0.0142*66</f>
        <v>-87.380281690140833</v>
      </c>
      <c r="U98" s="933" t="s">
        <v>314</v>
      </c>
      <c r="V98" s="4582" t="s">
        <v>1416</v>
      </c>
      <c r="W98" s="4583"/>
    </row>
    <row r="99" spans="1:23" x14ac:dyDescent="0.25">
      <c r="A99" s="585"/>
      <c r="B99" s="4630"/>
      <c r="C99" s="899" t="s">
        <v>5448</v>
      </c>
      <c r="D99" s="911"/>
      <c r="E99" s="912"/>
      <c r="F99" s="1164"/>
      <c r="G99" s="913"/>
      <c r="H99" s="914"/>
      <c r="I99" s="915"/>
      <c r="J99" s="402"/>
      <c r="K99" s="402"/>
      <c r="L99" s="402"/>
      <c r="M99" s="402"/>
      <c r="N99" s="402"/>
      <c r="O99" s="402"/>
      <c r="P99" s="910">
        <v>44881</v>
      </c>
      <c r="Q99" s="897" t="s">
        <v>5449</v>
      </c>
      <c r="R99" s="8">
        <v>73</v>
      </c>
      <c r="S99" s="7">
        <f>AVERAGE(CPVTFC3SG0056!O23:P23)</f>
        <v>9.9650000000000002E-2</v>
      </c>
      <c r="T99" s="13">
        <f t="shared" si="5"/>
        <v>-114.57042253521122</v>
      </c>
      <c r="U99" s="934" t="s">
        <v>314</v>
      </c>
      <c r="V99" s="4586"/>
      <c r="W99" s="4587"/>
    </row>
    <row r="100" spans="1:23" x14ac:dyDescent="0.25">
      <c r="A100" s="585"/>
      <c r="B100" s="4630"/>
      <c r="C100" s="899" t="s">
        <v>863</v>
      </c>
      <c r="D100" s="911"/>
      <c r="E100" s="912"/>
      <c r="F100" s="1164"/>
      <c r="G100" s="913"/>
      <c r="H100" s="914"/>
      <c r="I100" s="915"/>
      <c r="J100" s="402"/>
      <c r="K100" s="402"/>
      <c r="L100" s="402"/>
      <c r="M100" s="402"/>
      <c r="N100" s="402"/>
      <c r="O100" s="402"/>
      <c r="P100" s="910">
        <v>44881</v>
      </c>
      <c r="Q100" s="897" t="s">
        <v>5449</v>
      </c>
      <c r="R100" s="8">
        <v>74</v>
      </c>
      <c r="S100" s="7">
        <f>AVERAGE(CPVTFC3SG0056!Q23:R23)</f>
        <v>0.10385</v>
      </c>
      <c r="T100" s="13">
        <f t="shared" si="5"/>
        <v>-95.04929577464786</v>
      </c>
      <c r="U100" s="934" t="s">
        <v>314</v>
      </c>
      <c r="V100" s="4586"/>
      <c r="W100" s="4587"/>
    </row>
    <row r="101" spans="1:23" ht="15.75" thickBot="1" x14ac:dyDescent="0.3">
      <c r="A101" s="516">
        <v>90</v>
      </c>
      <c r="B101" s="4631"/>
      <c r="C101" s="222" t="s">
        <v>220</v>
      </c>
      <c r="D101" s="220">
        <v>44792</v>
      </c>
      <c r="E101" s="940" t="s">
        <v>4913</v>
      </c>
      <c r="F101" s="1873">
        <v>90</v>
      </c>
      <c r="G101" s="222">
        <f>AVERAGE(CPVTFC3SG0002!D12:E12)</f>
        <v>1.6023999999999998</v>
      </c>
      <c r="H101" s="218">
        <f t="shared" si="3"/>
        <v>6101.9999999999991</v>
      </c>
      <c r="I101" s="941" t="s">
        <v>315</v>
      </c>
      <c r="J101" s="936"/>
      <c r="K101" s="936"/>
      <c r="L101" s="936"/>
      <c r="M101" s="936"/>
      <c r="N101" s="936"/>
      <c r="O101" s="936"/>
      <c r="P101" s="937">
        <v>44881</v>
      </c>
      <c r="Q101" s="938" t="s">
        <v>5449</v>
      </c>
      <c r="R101" s="935">
        <v>75</v>
      </c>
      <c r="S101" s="595">
        <f>AVERAGE(CPVTFC3SG0056!S23:T23)</f>
        <v>0.30559999999999998</v>
      </c>
      <c r="T101" s="225">
        <f t="shared" si="5"/>
        <v>842.66197183098586</v>
      </c>
      <c r="U101" s="1182" t="s">
        <v>314</v>
      </c>
      <c r="V101" s="4584"/>
      <c r="W101" s="4585"/>
    </row>
    <row r="102" spans="1:23" x14ac:dyDescent="0.25">
      <c r="A102" s="508">
        <v>91</v>
      </c>
      <c r="B102" s="4626" t="s">
        <v>265</v>
      </c>
      <c r="C102" s="589" t="s">
        <v>219</v>
      </c>
      <c r="D102" s="490">
        <v>44792</v>
      </c>
      <c r="E102" s="731" t="s">
        <v>4913</v>
      </c>
      <c r="F102" s="1871">
        <v>91</v>
      </c>
      <c r="G102" s="589">
        <f>AVERAGE(CPVTFC3SG0002!F12:G12)</f>
        <v>0.11165</v>
      </c>
      <c r="H102" s="622">
        <f t="shared" si="3"/>
        <v>139</v>
      </c>
      <c r="I102" s="929" t="s">
        <v>314</v>
      </c>
      <c r="J102" s="930"/>
      <c r="K102" s="930"/>
      <c r="L102" s="930"/>
      <c r="M102" s="930"/>
      <c r="N102" s="930"/>
      <c r="O102" s="930"/>
      <c r="P102" s="931">
        <v>44881</v>
      </c>
      <c r="Q102" s="932" t="s">
        <v>5449</v>
      </c>
      <c r="R102" s="929">
        <v>76</v>
      </c>
      <c r="S102" s="589">
        <f>AVERAGE(CPVTFC3SG0056!U23:V23)</f>
        <v>9.0400000000000008E-2</v>
      </c>
      <c r="T102" s="622">
        <f t="shared" si="5"/>
        <v>-157.56338028169006</v>
      </c>
      <c r="U102" s="933" t="s">
        <v>314</v>
      </c>
    </row>
    <row r="103" spans="1:23" x14ac:dyDescent="0.25">
      <c r="A103" s="585"/>
      <c r="B103" s="4619"/>
      <c r="C103" s="899" t="s">
        <v>5448</v>
      </c>
      <c r="D103" s="911"/>
      <c r="E103" s="912"/>
      <c r="F103" s="1164"/>
      <c r="G103" s="913"/>
      <c r="H103" s="914"/>
      <c r="I103" s="915"/>
      <c r="J103" s="402"/>
      <c r="K103" s="402"/>
      <c r="L103" s="402"/>
      <c r="M103" s="402"/>
      <c r="N103" s="402"/>
      <c r="O103" s="402"/>
      <c r="P103" s="910">
        <v>44881</v>
      </c>
      <c r="Q103" s="897" t="s">
        <v>5449</v>
      </c>
      <c r="R103" s="8">
        <v>77</v>
      </c>
      <c r="S103" s="7">
        <f>AVERAGE(CPVTFC3SG0056!W23:X23)</f>
        <v>8.7150000000000005E-2</v>
      </c>
      <c r="T103" s="13">
        <f t="shared" si="5"/>
        <v>-172.66901408450698</v>
      </c>
      <c r="U103" s="934" t="s">
        <v>314</v>
      </c>
    </row>
    <row r="104" spans="1:23" x14ac:dyDescent="0.25">
      <c r="A104" s="585"/>
      <c r="B104" s="4619"/>
      <c r="C104" s="899" t="s">
        <v>863</v>
      </c>
      <c r="D104" s="911"/>
      <c r="E104" s="912"/>
      <c r="F104" s="1164"/>
      <c r="G104" s="913"/>
      <c r="H104" s="914"/>
      <c r="I104" s="915"/>
      <c r="J104" s="402"/>
      <c r="K104" s="402"/>
      <c r="L104" s="402"/>
      <c r="M104" s="402"/>
      <c r="N104" s="402"/>
      <c r="O104" s="402"/>
      <c r="P104" s="910">
        <v>44881</v>
      </c>
      <c r="Q104" s="897" t="s">
        <v>5449</v>
      </c>
      <c r="R104" s="8">
        <v>78</v>
      </c>
      <c r="S104" s="7">
        <f>AVERAGE(CPVTFC3SG0056!C25:D25)</f>
        <v>0.11674999999999999</v>
      </c>
      <c r="T104" s="13">
        <f t="shared" si="5"/>
        <v>-35.091549295774655</v>
      </c>
      <c r="U104" s="934" t="s">
        <v>314</v>
      </c>
    </row>
    <row r="105" spans="1:23" ht="15.75" thickBot="1" x14ac:dyDescent="0.3">
      <c r="A105" s="462">
        <v>92</v>
      </c>
      <c r="B105" s="4627"/>
      <c r="C105" s="595" t="s">
        <v>220</v>
      </c>
      <c r="D105" s="91">
        <v>44792</v>
      </c>
      <c r="E105" s="748" t="s">
        <v>4913</v>
      </c>
      <c r="F105" s="1872">
        <v>92</v>
      </c>
      <c r="G105" s="595">
        <f>AVERAGE(CPVTFC3SG0002!H12:I12)</f>
        <v>0.1154</v>
      </c>
      <c r="H105" s="225">
        <f t="shared" si="3"/>
        <v>154.00000000000003</v>
      </c>
      <c r="I105" s="935" t="s">
        <v>314</v>
      </c>
      <c r="J105" s="936"/>
      <c r="K105" s="936"/>
      <c r="L105" s="936"/>
      <c r="M105" s="936"/>
      <c r="N105" s="936"/>
      <c r="O105" s="936"/>
      <c r="P105" s="937">
        <v>44881</v>
      </c>
      <c r="Q105" s="938" t="s">
        <v>5449</v>
      </c>
      <c r="R105" s="935">
        <v>79</v>
      </c>
      <c r="S105" s="595">
        <f>AVERAGE(CPVTFC3SG0056!E25:F25)</f>
        <v>9.4349999999999989E-2</v>
      </c>
      <c r="T105" s="225">
        <f t="shared" si="5"/>
        <v>-139.2042253521127</v>
      </c>
      <c r="U105" s="939" t="s">
        <v>314</v>
      </c>
    </row>
    <row r="106" spans="1:23" x14ac:dyDescent="0.25">
      <c r="A106" s="82">
        <v>93</v>
      </c>
      <c r="B106" s="4628" t="s">
        <v>266</v>
      </c>
      <c r="C106" s="84" t="s">
        <v>219</v>
      </c>
      <c r="D106" s="83">
        <v>44792</v>
      </c>
      <c r="E106" s="729" t="s">
        <v>4913</v>
      </c>
      <c r="F106" s="375">
        <v>93</v>
      </c>
      <c r="G106" s="84">
        <f>AVERAGE(CPVTFC3SG0002!J12:K12)</f>
        <v>6.25E-2</v>
      </c>
      <c r="H106" s="85">
        <f t="shared" si="3"/>
        <v>-57.599999999999987</v>
      </c>
      <c r="I106" s="318" t="s">
        <v>314</v>
      </c>
      <c r="J106" s="402"/>
      <c r="K106" s="402"/>
      <c r="L106" s="402"/>
      <c r="M106" s="402"/>
      <c r="N106" s="402"/>
      <c r="O106" s="402"/>
      <c r="P106" s="902"/>
      <c r="Q106" s="902"/>
      <c r="R106" s="902"/>
      <c r="S106" s="902"/>
      <c r="T106" s="902"/>
      <c r="U106" s="902"/>
    </row>
    <row r="107" spans="1:23" x14ac:dyDescent="0.25">
      <c r="A107" s="6">
        <v>94</v>
      </c>
      <c r="B107" s="4619"/>
      <c r="C107" s="7" t="s">
        <v>220</v>
      </c>
      <c r="D107" s="18">
        <v>44792</v>
      </c>
      <c r="E107" s="381" t="s">
        <v>4913</v>
      </c>
      <c r="F107" s="102">
        <v>94</v>
      </c>
      <c r="G107" s="7">
        <f>AVERAGE(CPVTFC3SG0002!L12:M12)</f>
        <v>6.1849999999999995E-2</v>
      </c>
      <c r="H107" s="13">
        <f t="shared" si="3"/>
        <v>-60.199999999999996</v>
      </c>
      <c r="I107" s="8" t="s">
        <v>314</v>
      </c>
      <c r="J107" s="402"/>
      <c r="K107" s="402"/>
      <c r="L107" s="402"/>
      <c r="M107" s="402"/>
      <c r="N107" s="402"/>
      <c r="O107" s="402"/>
      <c r="P107" s="902"/>
      <c r="Q107" s="902"/>
      <c r="R107" s="902"/>
      <c r="S107" s="902"/>
      <c r="T107" s="902"/>
      <c r="U107" s="902"/>
    </row>
    <row r="108" spans="1:23" x14ac:dyDescent="0.25">
      <c r="A108" s="6">
        <v>95</v>
      </c>
      <c r="B108" s="4619" t="s">
        <v>267</v>
      </c>
      <c r="C108" s="7" t="s">
        <v>219</v>
      </c>
      <c r="D108" s="18">
        <v>44792</v>
      </c>
      <c r="E108" s="381" t="s">
        <v>4913</v>
      </c>
      <c r="F108" s="102">
        <v>95</v>
      </c>
      <c r="G108" s="7">
        <f>AVERAGE(CPVTFC3SG0002!N12:O12)</f>
        <v>9.9150000000000002E-2</v>
      </c>
      <c r="H108" s="13">
        <f t="shared" si="3"/>
        <v>89.000000000000028</v>
      </c>
      <c r="I108" s="8" t="s">
        <v>314</v>
      </c>
      <c r="J108" s="402"/>
      <c r="K108" s="402"/>
      <c r="L108" s="402"/>
      <c r="M108" s="402"/>
      <c r="N108" s="402"/>
      <c r="O108" s="402"/>
      <c r="P108" s="902"/>
      <c r="Q108" s="902"/>
      <c r="R108" s="902"/>
      <c r="S108" s="902"/>
      <c r="T108" s="902"/>
      <c r="U108" s="902"/>
    </row>
    <row r="109" spans="1:23" x14ac:dyDescent="0.25">
      <c r="A109" s="6">
        <v>96</v>
      </c>
      <c r="B109" s="4619"/>
      <c r="C109" s="7" t="s">
        <v>220</v>
      </c>
      <c r="D109" s="18">
        <v>44792</v>
      </c>
      <c r="E109" s="381" t="s">
        <v>4913</v>
      </c>
      <c r="F109" s="102">
        <v>96</v>
      </c>
      <c r="G109" s="7">
        <f>AVERAGE(CPVTFC3SG0002!P12:Q12)</f>
        <v>0.10235</v>
      </c>
      <c r="H109" s="13">
        <f t="shared" si="3"/>
        <v>101.8</v>
      </c>
      <c r="I109" s="8" t="s">
        <v>314</v>
      </c>
      <c r="J109" s="402"/>
      <c r="K109" s="402"/>
      <c r="L109" s="402"/>
      <c r="M109" s="402"/>
      <c r="N109" s="402"/>
      <c r="O109" s="402"/>
      <c r="P109" s="902"/>
      <c r="Q109" s="902"/>
      <c r="R109" s="902"/>
      <c r="S109" s="902"/>
      <c r="T109" s="902"/>
      <c r="U109" s="902"/>
    </row>
    <row r="110" spans="1:23" x14ac:dyDescent="0.25">
      <c r="A110" s="6">
        <v>97</v>
      </c>
      <c r="B110" s="4619" t="s">
        <v>268</v>
      </c>
      <c r="C110" s="7" t="s">
        <v>219</v>
      </c>
      <c r="D110" s="18">
        <v>44792</v>
      </c>
      <c r="E110" s="381" t="s">
        <v>4913</v>
      </c>
      <c r="F110" s="102">
        <v>97</v>
      </c>
      <c r="G110" s="7">
        <f>AVERAGE(CPVTFC3SG0002!R12:S12)</f>
        <v>8.09E-2</v>
      </c>
      <c r="H110" s="13">
        <f t="shared" ref="H110:H144" si="6">(G110-0.0769)/0.0125*50</f>
        <v>16.000000000000014</v>
      </c>
      <c r="I110" s="8" t="s">
        <v>314</v>
      </c>
      <c r="J110" s="402"/>
      <c r="K110" s="402"/>
      <c r="L110" s="402"/>
      <c r="M110" s="402"/>
      <c r="N110" s="402"/>
      <c r="O110" s="402"/>
      <c r="P110" s="902"/>
      <c r="Q110" s="902"/>
      <c r="R110" s="902"/>
      <c r="S110" s="902"/>
      <c r="T110" s="902"/>
      <c r="U110" s="902"/>
    </row>
    <row r="111" spans="1:23" x14ac:dyDescent="0.25">
      <c r="A111" s="6">
        <v>98</v>
      </c>
      <c r="B111" s="4619"/>
      <c r="C111" s="7" t="s">
        <v>220</v>
      </c>
      <c r="D111" s="18">
        <v>44792</v>
      </c>
      <c r="E111" s="381" t="s">
        <v>4913</v>
      </c>
      <c r="F111" s="102">
        <v>98</v>
      </c>
      <c r="G111" s="7">
        <f>AVERAGE(CPVTFC3SG0002!T12:U12)</f>
        <v>7.5749999999999998E-2</v>
      </c>
      <c r="H111" s="13">
        <f t="shared" si="6"/>
        <v>-4.5999999999999925</v>
      </c>
      <c r="I111" s="8" t="s">
        <v>314</v>
      </c>
      <c r="J111" s="402"/>
      <c r="K111" s="402"/>
      <c r="L111" s="402"/>
      <c r="M111" s="402"/>
      <c r="N111" s="402"/>
      <c r="O111" s="402"/>
      <c r="P111" s="902"/>
      <c r="Q111" s="902"/>
      <c r="R111" s="902"/>
      <c r="S111" s="902"/>
      <c r="T111" s="902"/>
      <c r="U111" s="902"/>
    </row>
    <row r="112" spans="1:23" x14ac:dyDescent="0.25">
      <c r="A112" s="6">
        <v>99</v>
      </c>
      <c r="B112" s="4619" t="s">
        <v>269</v>
      </c>
      <c r="C112" s="7" t="s">
        <v>219</v>
      </c>
      <c r="D112" s="18">
        <v>44792</v>
      </c>
      <c r="E112" s="381" t="s">
        <v>4913</v>
      </c>
      <c r="F112" s="102">
        <v>99</v>
      </c>
      <c r="G112" s="7">
        <f>AVERAGE(CPVTFC3SG0002!V12:W12)</f>
        <v>6.7049999999999998E-2</v>
      </c>
      <c r="H112" s="13">
        <f t="shared" si="6"/>
        <v>-39.399999999999991</v>
      </c>
      <c r="I112" s="8" t="s">
        <v>314</v>
      </c>
      <c r="J112" s="402"/>
      <c r="K112" s="402"/>
      <c r="L112" s="402"/>
      <c r="M112" s="402"/>
      <c r="N112" s="402"/>
      <c r="O112" s="402"/>
      <c r="P112" s="902"/>
      <c r="Q112" s="902"/>
      <c r="R112" s="902"/>
      <c r="S112" s="902"/>
      <c r="T112" s="902"/>
      <c r="U112" s="902"/>
    </row>
    <row r="113" spans="1:21" x14ac:dyDescent="0.25">
      <c r="A113" s="6">
        <v>100</v>
      </c>
      <c r="B113" s="4619"/>
      <c r="C113" s="7" t="s">
        <v>220</v>
      </c>
      <c r="D113" s="18">
        <v>44792</v>
      </c>
      <c r="E113" s="381" t="s">
        <v>4913</v>
      </c>
      <c r="F113" s="102">
        <v>100</v>
      </c>
      <c r="G113" s="7">
        <f>AVERAGE(CPVTFC3SG0002!X12:Y12)</f>
        <v>6.3150000000000012E-2</v>
      </c>
      <c r="H113" s="13">
        <f t="shared" si="6"/>
        <v>-54.999999999999936</v>
      </c>
      <c r="I113" s="8" t="s">
        <v>314</v>
      </c>
      <c r="J113" s="402"/>
      <c r="K113" s="402"/>
      <c r="L113" s="402"/>
      <c r="M113" s="402"/>
      <c r="N113" s="402"/>
      <c r="O113" s="402"/>
      <c r="P113" s="902"/>
      <c r="Q113" s="902"/>
      <c r="R113" s="902"/>
      <c r="S113" s="902"/>
      <c r="T113" s="902"/>
      <c r="U113" s="902"/>
    </row>
    <row r="114" spans="1:21" x14ac:dyDescent="0.25">
      <c r="A114" s="6">
        <v>101</v>
      </c>
      <c r="B114" s="4619" t="s">
        <v>270</v>
      </c>
      <c r="C114" s="7" t="s">
        <v>219</v>
      </c>
      <c r="D114" s="18">
        <v>44792</v>
      </c>
      <c r="E114" s="381" t="s">
        <v>4913</v>
      </c>
      <c r="F114" s="102">
        <v>101</v>
      </c>
      <c r="G114" s="7">
        <f>AVERAGE(CPVTFC3SG0002!B14:C14)</f>
        <v>6.3649999999999998E-2</v>
      </c>
      <c r="H114" s="13">
        <f t="shared" si="6"/>
        <v>-52.999999999999993</v>
      </c>
      <c r="I114" s="8" t="s">
        <v>314</v>
      </c>
      <c r="J114" s="402"/>
      <c r="K114" s="402"/>
      <c r="L114" s="402"/>
      <c r="M114" s="402"/>
      <c r="N114" s="402"/>
      <c r="O114" s="402"/>
      <c r="P114" s="902"/>
      <c r="Q114" s="902"/>
      <c r="R114" s="902"/>
      <c r="S114" s="902"/>
      <c r="T114" s="902"/>
      <c r="U114" s="902"/>
    </row>
    <row r="115" spans="1:21" x14ac:dyDescent="0.25">
      <c r="A115" s="6">
        <v>102</v>
      </c>
      <c r="B115" s="4619"/>
      <c r="C115" s="7" t="s">
        <v>220</v>
      </c>
      <c r="D115" s="18">
        <v>44792</v>
      </c>
      <c r="E115" s="381" t="s">
        <v>4913</v>
      </c>
      <c r="F115" s="102">
        <v>102</v>
      </c>
      <c r="G115" s="7">
        <f>AVERAGE(CPVTFC3SG0002!D14:E14)</f>
        <v>6.2449999999999999E-2</v>
      </c>
      <c r="H115" s="13">
        <f t="shared" si="6"/>
        <v>-57.799999999999983</v>
      </c>
      <c r="I115" s="8" t="s">
        <v>314</v>
      </c>
      <c r="J115" s="402"/>
      <c r="K115" s="402"/>
      <c r="L115" s="402"/>
      <c r="M115" s="402"/>
      <c r="N115" s="402"/>
      <c r="O115" s="402"/>
      <c r="P115" s="902"/>
      <c r="Q115" s="902"/>
      <c r="R115" s="902"/>
      <c r="S115" s="902"/>
      <c r="T115" s="902"/>
      <c r="U115" s="902"/>
    </row>
    <row r="116" spans="1:21" x14ac:dyDescent="0.25">
      <c r="A116" s="6">
        <v>103</v>
      </c>
      <c r="B116" s="4619" t="s">
        <v>271</v>
      </c>
      <c r="C116" s="7" t="s">
        <v>219</v>
      </c>
      <c r="D116" s="18">
        <v>44792</v>
      </c>
      <c r="E116" s="381" t="s">
        <v>4913</v>
      </c>
      <c r="F116" s="102">
        <v>103</v>
      </c>
      <c r="G116" s="7">
        <f>AVERAGE(CPVTFC3SG0002!F14:G14)</f>
        <v>6.7750000000000005E-2</v>
      </c>
      <c r="H116" s="13">
        <f t="shared" si="6"/>
        <v>-36.599999999999966</v>
      </c>
      <c r="I116" s="8" t="s">
        <v>314</v>
      </c>
      <c r="J116" s="402"/>
      <c r="K116" s="402"/>
      <c r="L116" s="402"/>
      <c r="M116" s="402"/>
      <c r="N116" s="402"/>
      <c r="O116" s="402"/>
      <c r="P116" s="902"/>
      <c r="Q116" s="902"/>
      <c r="R116" s="902"/>
      <c r="S116" s="902"/>
      <c r="T116" s="902"/>
      <c r="U116" s="902"/>
    </row>
    <row r="117" spans="1:21" x14ac:dyDescent="0.25">
      <c r="A117" s="6">
        <v>104</v>
      </c>
      <c r="B117" s="4619"/>
      <c r="C117" s="7" t="s">
        <v>220</v>
      </c>
      <c r="D117" s="18">
        <v>44792</v>
      </c>
      <c r="E117" s="381" t="s">
        <v>4913</v>
      </c>
      <c r="F117" s="102">
        <v>104</v>
      </c>
      <c r="G117" s="7">
        <f>AVERAGE(CPVTFC3SG0002!H14:I14)</f>
        <v>5.7299999999999997E-2</v>
      </c>
      <c r="H117" s="13">
        <f t="shared" si="6"/>
        <v>-78.399999999999991</v>
      </c>
      <c r="I117" s="8" t="s">
        <v>314</v>
      </c>
      <c r="J117" s="402"/>
      <c r="K117" s="402"/>
      <c r="L117" s="402"/>
      <c r="M117" s="402"/>
      <c r="N117" s="402"/>
      <c r="O117" s="402"/>
      <c r="P117" s="902"/>
      <c r="Q117" s="902"/>
      <c r="R117" s="902"/>
      <c r="S117" s="902"/>
      <c r="T117" s="902"/>
      <c r="U117" s="902"/>
    </row>
    <row r="118" spans="1:21" x14ac:dyDescent="0.25">
      <c r="A118" s="6">
        <v>105</v>
      </c>
      <c r="B118" s="4619" t="s">
        <v>272</v>
      </c>
      <c r="C118" s="7" t="s">
        <v>219</v>
      </c>
      <c r="D118" s="18">
        <v>44792</v>
      </c>
      <c r="E118" s="381" t="s">
        <v>4913</v>
      </c>
      <c r="F118" s="102">
        <v>105</v>
      </c>
      <c r="G118" s="7">
        <f>AVERAGE(CPVTFC3SG0002!J14:K14)</f>
        <v>0.12940000000000002</v>
      </c>
      <c r="H118" s="13">
        <f t="shared" si="6"/>
        <v>210.00000000000006</v>
      </c>
      <c r="I118" s="8" t="s">
        <v>314</v>
      </c>
      <c r="J118" s="402"/>
      <c r="K118" s="402"/>
      <c r="L118" s="402"/>
      <c r="M118" s="402"/>
      <c r="N118" s="402"/>
      <c r="O118" s="402"/>
      <c r="P118" s="902"/>
      <c r="Q118" s="902"/>
      <c r="R118" s="902"/>
      <c r="S118" s="902"/>
      <c r="T118" s="902"/>
      <c r="U118" s="902"/>
    </row>
    <row r="119" spans="1:21" ht="15.75" thickBot="1" x14ac:dyDescent="0.3">
      <c r="A119" s="470">
        <v>106</v>
      </c>
      <c r="B119" s="4625"/>
      <c r="C119" s="112" t="s">
        <v>220</v>
      </c>
      <c r="D119" s="111">
        <v>44792</v>
      </c>
      <c r="E119" s="798" t="s">
        <v>4913</v>
      </c>
      <c r="F119" s="321">
        <v>106</v>
      </c>
      <c r="G119" s="112">
        <f>AVERAGE(CPVTFC3SG0002!L14:M14)</f>
        <v>0.13145000000000001</v>
      </c>
      <c r="H119" s="113">
        <f t="shared" si="6"/>
        <v>218.20000000000005</v>
      </c>
      <c r="I119" s="110" t="s">
        <v>314</v>
      </c>
      <c r="J119" s="402"/>
      <c r="K119" s="402"/>
      <c r="L119" s="402"/>
      <c r="M119" s="402"/>
      <c r="N119" s="402"/>
      <c r="O119" s="402"/>
      <c r="P119" s="902"/>
      <c r="Q119" s="902"/>
      <c r="R119" s="902"/>
      <c r="S119" s="902"/>
      <c r="T119" s="902"/>
      <c r="U119" s="902"/>
    </row>
    <row r="120" spans="1:21" x14ac:dyDescent="0.25">
      <c r="A120" s="508">
        <v>107</v>
      </c>
      <c r="B120" s="4626" t="s">
        <v>273</v>
      </c>
      <c r="C120" s="589" t="s">
        <v>219</v>
      </c>
      <c r="D120" s="490">
        <v>44792</v>
      </c>
      <c r="E120" s="731" t="s">
        <v>4913</v>
      </c>
      <c r="F120" s="1871">
        <v>107</v>
      </c>
      <c r="G120" s="589">
        <f>AVERAGE(CPVTFC3SG0002!N14:O14)</f>
        <v>8.9300000000000004E-2</v>
      </c>
      <c r="H120" s="622">
        <f t="shared" si="6"/>
        <v>49.60000000000003</v>
      </c>
      <c r="I120" s="929" t="s">
        <v>314</v>
      </c>
      <c r="J120" s="930"/>
      <c r="K120" s="930"/>
      <c r="L120" s="930"/>
      <c r="M120" s="930"/>
      <c r="N120" s="930"/>
      <c r="O120" s="930"/>
      <c r="P120" s="931">
        <v>44881</v>
      </c>
      <c r="Q120" s="932" t="s">
        <v>5449</v>
      </c>
      <c r="R120" s="929">
        <v>80</v>
      </c>
      <c r="S120" s="589">
        <f>AVERAGE(CPVTFC3SG0056!G25:H25)</f>
        <v>9.6250000000000002E-2</v>
      </c>
      <c r="T120" s="622">
        <f t="shared" ref="T120:T122" si="7">(S120-0.1243)/0.0142*66</f>
        <v>-130.37323943661966</v>
      </c>
      <c r="U120" s="933" t="s">
        <v>314</v>
      </c>
    </row>
    <row r="121" spans="1:21" x14ac:dyDescent="0.25">
      <c r="A121" s="585"/>
      <c r="B121" s="4619"/>
      <c r="C121" s="899" t="s">
        <v>863</v>
      </c>
      <c r="D121" s="911"/>
      <c r="E121" s="912"/>
      <c r="F121" s="1164"/>
      <c r="G121" s="913"/>
      <c r="H121" s="914"/>
      <c r="I121" s="915"/>
      <c r="J121" s="402"/>
      <c r="K121" s="402"/>
      <c r="L121" s="402"/>
      <c r="M121" s="402"/>
      <c r="N121" s="402"/>
      <c r="O121" s="402"/>
      <c r="P121" s="910">
        <v>44881</v>
      </c>
      <c r="Q121" s="897" t="s">
        <v>5449</v>
      </c>
      <c r="R121" s="8">
        <v>81</v>
      </c>
      <c r="S121" s="7">
        <f>AVERAGE(CPVTFC3SG0056!I25:J25)</f>
        <v>9.6849999999999992E-2</v>
      </c>
      <c r="T121" s="13">
        <f t="shared" si="7"/>
        <v>-127.58450704225352</v>
      </c>
      <c r="U121" s="934" t="s">
        <v>314</v>
      </c>
    </row>
    <row r="122" spans="1:21" ht="15.75" thickBot="1" x14ac:dyDescent="0.3">
      <c r="A122" s="462">
        <v>108</v>
      </c>
      <c r="B122" s="4627"/>
      <c r="C122" s="595" t="s">
        <v>220</v>
      </c>
      <c r="D122" s="91">
        <v>44792</v>
      </c>
      <c r="E122" s="748" t="s">
        <v>4913</v>
      </c>
      <c r="F122" s="1872">
        <v>108</v>
      </c>
      <c r="G122" s="595">
        <f>AVERAGE(CPVTFC3SG0002!P14:Q14)</f>
        <v>9.8099999999999993E-2</v>
      </c>
      <c r="H122" s="225">
        <f t="shared" si="6"/>
        <v>84.799999999999983</v>
      </c>
      <c r="I122" s="935" t="s">
        <v>314</v>
      </c>
      <c r="J122" s="936"/>
      <c r="K122" s="936"/>
      <c r="L122" s="936"/>
      <c r="M122" s="936"/>
      <c r="N122" s="936"/>
      <c r="O122" s="936"/>
      <c r="P122" s="937">
        <v>44881</v>
      </c>
      <c r="Q122" s="938" t="s">
        <v>5449</v>
      </c>
      <c r="R122" s="935">
        <v>82</v>
      </c>
      <c r="S122" s="595">
        <f>AVERAGE(CPVTFC3SG0056!K25:L25)</f>
        <v>0.11025</v>
      </c>
      <c r="T122" s="225">
        <f t="shared" si="7"/>
        <v>-65.30281690140842</v>
      </c>
      <c r="U122" s="939" t="s">
        <v>314</v>
      </c>
    </row>
    <row r="123" spans="1:21" x14ac:dyDescent="0.25">
      <c r="A123" s="82">
        <v>109</v>
      </c>
      <c r="B123" s="4628" t="s">
        <v>274</v>
      </c>
      <c r="C123" s="84" t="s">
        <v>219</v>
      </c>
      <c r="D123" s="83">
        <v>44792</v>
      </c>
      <c r="E123" s="729" t="s">
        <v>4913</v>
      </c>
      <c r="F123" s="375">
        <v>109</v>
      </c>
      <c r="G123" s="84">
        <f>AVERAGE(CPVTFC3SG0002!R14:S14)</f>
        <v>6.9250000000000006E-2</v>
      </c>
      <c r="H123" s="85">
        <f t="shared" si="6"/>
        <v>-30.599999999999959</v>
      </c>
      <c r="I123" s="318" t="s">
        <v>314</v>
      </c>
      <c r="J123" s="402"/>
      <c r="K123" s="402"/>
      <c r="L123" s="402"/>
      <c r="M123" s="402"/>
      <c r="N123" s="402"/>
      <c r="O123" s="402"/>
      <c r="P123" s="902"/>
      <c r="Q123" s="902"/>
      <c r="R123" s="902"/>
      <c r="S123" s="902"/>
      <c r="T123" s="902"/>
      <c r="U123" s="902"/>
    </row>
    <row r="124" spans="1:21" x14ac:dyDescent="0.25">
      <c r="A124" s="6">
        <v>110</v>
      </c>
      <c r="B124" s="4619"/>
      <c r="C124" s="7" t="s">
        <v>220</v>
      </c>
      <c r="D124" s="18">
        <v>44792</v>
      </c>
      <c r="E124" s="381" t="s">
        <v>4913</v>
      </c>
      <c r="F124" s="102">
        <v>110</v>
      </c>
      <c r="G124" s="7">
        <f>AVERAGE(CPVTFC3SG0002!T14:U14)</f>
        <v>6.6299999999999998E-2</v>
      </c>
      <c r="H124" s="13">
        <f t="shared" si="6"/>
        <v>-42.399999999999991</v>
      </c>
      <c r="I124" s="8" t="s">
        <v>314</v>
      </c>
      <c r="J124" s="402"/>
      <c r="K124" s="402"/>
      <c r="L124" s="402"/>
      <c r="M124" s="402"/>
      <c r="N124" s="402"/>
      <c r="O124" s="402"/>
      <c r="P124" s="902"/>
      <c r="Q124" s="902"/>
      <c r="R124" s="902"/>
      <c r="S124" s="902"/>
      <c r="T124" s="902"/>
      <c r="U124" s="902"/>
    </row>
    <row r="125" spans="1:21" x14ac:dyDescent="0.25">
      <c r="A125" s="6">
        <v>111</v>
      </c>
      <c r="B125" s="4619" t="s">
        <v>275</v>
      </c>
      <c r="C125" s="7" t="s">
        <v>219</v>
      </c>
      <c r="D125" s="18">
        <v>44792</v>
      </c>
      <c r="E125" s="381" t="s">
        <v>4913</v>
      </c>
      <c r="F125" s="102">
        <v>111</v>
      </c>
      <c r="G125" s="7">
        <f>AVERAGE(CPVTFC3SG0002!V14:W14)</f>
        <v>8.2699999999999996E-2</v>
      </c>
      <c r="H125" s="13">
        <f t="shared" si="6"/>
        <v>23.2</v>
      </c>
      <c r="I125" s="8" t="s">
        <v>314</v>
      </c>
      <c r="J125" s="402"/>
      <c r="K125" s="402"/>
      <c r="L125" s="402"/>
      <c r="M125" s="402"/>
      <c r="N125" s="402"/>
      <c r="O125" s="402"/>
      <c r="P125" s="902"/>
      <c r="Q125" s="902"/>
      <c r="R125" s="902"/>
      <c r="S125" s="902"/>
      <c r="T125" s="902"/>
      <c r="U125" s="902"/>
    </row>
    <row r="126" spans="1:21" x14ac:dyDescent="0.25">
      <c r="A126" s="6">
        <v>112</v>
      </c>
      <c r="B126" s="4619"/>
      <c r="C126" s="7" t="s">
        <v>220</v>
      </c>
      <c r="D126" s="18">
        <v>44792</v>
      </c>
      <c r="E126" s="381" t="s">
        <v>4913</v>
      </c>
      <c r="F126" s="102">
        <v>112</v>
      </c>
      <c r="G126" s="7">
        <f>AVERAGE(CPVTFC3SG0002!X14:Y14)</f>
        <v>8.09E-2</v>
      </c>
      <c r="H126" s="13">
        <f t="shared" si="6"/>
        <v>16.000000000000014</v>
      </c>
      <c r="I126" s="8" t="s">
        <v>314</v>
      </c>
      <c r="J126" s="402"/>
      <c r="K126" s="402"/>
      <c r="L126" s="402"/>
      <c r="M126" s="402"/>
      <c r="N126" s="402"/>
      <c r="O126" s="402"/>
      <c r="P126" s="902"/>
      <c r="Q126" s="902"/>
      <c r="R126" s="902"/>
      <c r="S126" s="902"/>
      <c r="T126" s="902"/>
      <c r="U126" s="902"/>
    </row>
    <row r="127" spans="1:21" x14ac:dyDescent="0.25">
      <c r="A127" s="6">
        <v>113</v>
      </c>
      <c r="B127" s="4619" t="s">
        <v>276</v>
      </c>
      <c r="C127" s="7" t="s">
        <v>219</v>
      </c>
      <c r="D127" s="18">
        <v>44792</v>
      </c>
      <c r="E127" s="381" t="s">
        <v>4913</v>
      </c>
      <c r="F127" s="102">
        <v>113</v>
      </c>
      <c r="G127" s="7">
        <f>AVERAGE(CPVTFC3SG0002!B16:C16)</f>
        <v>9.6350000000000005E-2</v>
      </c>
      <c r="H127" s="13">
        <f t="shared" si="6"/>
        <v>77.80000000000004</v>
      </c>
      <c r="I127" s="8" t="s">
        <v>314</v>
      </c>
      <c r="J127" s="402"/>
      <c r="K127" s="402"/>
      <c r="L127" s="402"/>
      <c r="M127" s="402"/>
      <c r="N127" s="402"/>
      <c r="O127" s="402"/>
      <c r="P127" s="902"/>
      <c r="Q127" s="902"/>
      <c r="R127" s="902"/>
      <c r="S127" s="902"/>
      <c r="T127" s="902"/>
      <c r="U127" s="902"/>
    </row>
    <row r="128" spans="1:21" x14ac:dyDescent="0.25">
      <c r="A128" s="6">
        <v>114</v>
      </c>
      <c r="B128" s="4619"/>
      <c r="C128" s="7" t="s">
        <v>220</v>
      </c>
      <c r="D128" s="18">
        <v>44792</v>
      </c>
      <c r="E128" s="381" t="s">
        <v>4913</v>
      </c>
      <c r="F128" s="102">
        <v>114</v>
      </c>
      <c r="G128" s="7">
        <f>AVERAGE(CPVTFC3SG0002!D16:E16)</f>
        <v>0.10375000000000001</v>
      </c>
      <c r="H128" s="13">
        <f t="shared" si="6"/>
        <v>107.40000000000005</v>
      </c>
      <c r="I128" s="8" t="s">
        <v>314</v>
      </c>
      <c r="J128" s="402"/>
      <c r="K128" s="402"/>
      <c r="L128" s="402"/>
      <c r="M128" s="402"/>
      <c r="N128" s="402"/>
      <c r="O128" s="402"/>
      <c r="P128" s="902"/>
      <c r="Q128" s="902"/>
      <c r="R128" s="902"/>
      <c r="S128" s="902"/>
      <c r="T128" s="902"/>
      <c r="U128" s="902"/>
    </row>
    <row r="129" spans="1:23" x14ac:dyDescent="0.25">
      <c r="A129" s="6">
        <v>115</v>
      </c>
      <c r="B129" s="4619" t="s">
        <v>277</v>
      </c>
      <c r="C129" s="7" t="s">
        <v>219</v>
      </c>
      <c r="D129" s="18">
        <v>44792</v>
      </c>
      <c r="E129" s="381" t="s">
        <v>4913</v>
      </c>
      <c r="F129" s="102">
        <v>115</v>
      </c>
      <c r="G129" s="7">
        <f>AVERAGE(CPVTFC3SG0002!F16:G16)</f>
        <v>6.0850000000000001E-2</v>
      </c>
      <c r="H129" s="13">
        <f t="shared" si="6"/>
        <v>-64.199999999999974</v>
      </c>
      <c r="I129" s="8" t="s">
        <v>314</v>
      </c>
      <c r="J129" s="402"/>
      <c r="K129" s="402"/>
      <c r="L129" s="402"/>
      <c r="M129" s="402"/>
      <c r="N129" s="402"/>
      <c r="O129" s="402"/>
      <c r="P129" s="902"/>
      <c r="Q129" s="902"/>
      <c r="R129" s="902"/>
      <c r="S129" s="902"/>
      <c r="T129" s="902"/>
      <c r="U129" s="902"/>
    </row>
    <row r="130" spans="1:23" x14ac:dyDescent="0.25">
      <c r="A130" s="6">
        <v>116</v>
      </c>
      <c r="B130" s="4619"/>
      <c r="C130" s="7" t="s">
        <v>220</v>
      </c>
      <c r="D130" s="18">
        <v>44792</v>
      </c>
      <c r="E130" s="381" t="s">
        <v>4913</v>
      </c>
      <c r="F130" s="102">
        <v>116</v>
      </c>
      <c r="G130" s="7">
        <f>AVERAGE(CPVTFC3SG0002!H16:I16)</f>
        <v>6.3299999999999995E-2</v>
      </c>
      <c r="H130" s="13">
        <f t="shared" si="6"/>
        <v>-54.400000000000006</v>
      </c>
      <c r="I130" s="8" t="s">
        <v>314</v>
      </c>
      <c r="J130" s="402"/>
      <c r="K130" s="402"/>
      <c r="L130" s="402"/>
      <c r="M130" s="402"/>
      <c r="N130" s="402"/>
      <c r="O130" s="402"/>
      <c r="P130" s="902"/>
      <c r="Q130" s="902"/>
      <c r="R130" s="902"/>
      <c r="S130" s="902"/>
      <c r="T130" s="902"/>
      <c r="U130" s="902"/>
    </row>
    <row r="131" spans="1:23" x14ac:dyDescent="0.25">
      <c r="A131" s="6">
        <v>117</v>
      </c>
      <c r="B131" s="4619" t="s">
        <v>278</v>
      </c>
      <c r="C131" s="7" t="s">
        <v>219</v>
      </c>
      <c r="D131" s="18">
        <v>44792</v>
      </c>
      <c r="E131" s="381" t="s">
        <v>4913</v>
      </c>
      <c r="F131" s="102">
        <v>117</v>
      </c>
      <c r="G131" s="7">
        <f>AVERAGE(CPVTFC3SG0002!J16:K16)</f>
        <v>7.5200000000000003E-2</v>
      </c>
      <c r="H131" s="13">
        <f t="shared" si="6"/>
        <v>-6.7999999999999723</v>
      </c>
      <c r="I131" s="8" t="s">
        <v>314</v>
      </c>
      <c r="J131" s="402"/>
      <c r="K131" s="402"/>
      <c r="L131" s="402"/>
      <c r="M131" s="402"/>
      <c r="N131" s="402"/>
      <c r="O131" s="402"/>
      <c r="P131" s="902"/>
      <c r="Q131" s="902"/>
      <c r="R131" s="902"/>
      <c r="S131" s="902"/>
      <c r="T131" s="902"/>
      <c r="U131" s="902"/>
    </row>
    <row r="132" spans="1:23" x14ac:dyDescent="0.25">
      <c r="A132" s="6">
        <v>118</v>
      </c>
      <c r="B132" s="4619"/>
      <c r="C132" s="7" t="s">
        <v>220</v>
      </c>
      <c r="D132" s="18">
        <v>44792</v>
      </c>
      <c r="E132" s="381" t="s">
        <v>4913</v>
      </c>
      <c r="F132" s="102">
        <v>118</v>
      </c>
      <c r="G132" s="7">
        <f>AVERAGE(CPVTFC3SG0002!L26:M26)</f>
        <v>5.5E-2</v>
      </c>
      <c r="H132" s="13">
        <f t="shared" si="6"/>
        <v>-87.59999999999998</v>
      </c>
      <c r="I132" s="8" t="s">
        <v>314</v>
      </c>
      <c r="J132" s="402"/>
      <c r="K132" s="402"/>
      <c r="L132" s="402"/>
      <c r="M132" s="402"/>
      <c r="N132" s="402"/>
      <c r="O132" s="402"/>
      <c r="P132" s="902"/>
      <c r="Q132" s="902"/>
      <c r="R132" s="902"/>
      <c r="S132" s="902"/>
      <c r="T132" s="902"/>
      <c r="U132" s="902"/>
    </row>
    <row r="133" spans="1:23" x14ac:dyDescent="0.25">
      <c r="A133" s="6">
        <v>119</v>
      </c>
      <c r="B133" s="4619" t="s">
        <v>279</v>
      </c>
      <c r="C133" s="7" t="s">
        <v>219</v>
      </c>
      <c r="D133" s="18">
        <v>44792</v>
      </c>
      <c r="E133" s="381" t="s">
        <v>4913</v>
      </c>
      <c r="F133" s="102">
        <v>119</v>
      </c>
      <c r="G133" s="7">
        <f>AVERAGE(CPVTFC3SG0002!N26:O26)</f>
        <v>7.1550000000000002E-2</v>
      </c>
      <c r="H133" s="13">
        <f t="shared" si="6"/>
        <v>-21.399999999999974</v>
      </c>
      <c r="I133" s="8" t="s">
        <v>314</v>
      </c>
      <c r="J133" s="402"/>
      <c r="K133" s="402"/>
      <c r="L133" s="402"/>
      <c r="M133" s="402"/>
      <c r="N133" s="402"/>
      <c r="O133" s="402"/>
      <c r="P133" s="902"/>
      <c r="Q133" s="902"/>
      <c r="R133" s="902"/>
      <c r="S133" s="902"/>
      <c r="T133" s="902"/>
      <c r="U133" s="902"/>
    </row>
    <row r="134" spans="1:23" x14ac:dyDescent="0.25">
      <c r="A134" s="6">
        <v>120</v>
      </c>
      <c r="B134" s="4619"/>
      <c r="C134" s="7" t="s">
        <v>220</v>
      </c>
      <c r="D134" s="18">
        <v>44792</v>
      </c>
      <c r="E134" s="381" t="s">
        <v>4913</v>
      </c>
      <c r="F134" s="102">
        <v>120</v>
      </c>
      <c r="G134" s="7">
        <f>AVERAGE(CPVTFC3SG0002!P16:Q16)</f>
        <v>0.14565</v>
      </c>
      <c r="H134" s="13">
        <f t="shared" si="6"/>
        <v>275</v>
      </c>
      <c r="I134" s="8" t="s">
        <v>314</v>
      </c>
      <c r="J134" s="402"/>
      <c r="K134" s="402"/>
      <c r="L134" s="402"/>
      <c r="M134" s="402"/>
      <c r="N134" s="402"/>
      <c r="O134" s="402"/>
      <c r="P134" s="902"/>
      <c r="Q134" s="902"/>
      <c r="R134" s="902"/>
      <c r="S134" s="902"/>
      <c r="T134" s="902"/>
      <c r="U134" s="902"/>
    </row>
    <row r="135" spans="1:23" x14ac:dyDescent="0.25">
      <c r="A135" s="6">
        <v>121</v>
      </c>
      <c r="B135" s="4619" t="s">
        <v>280</v>
      </c>
      <c r="C135" s="7" t="s">
        <v>219</v>
      </c>
      <c r="D135" s="18">
        <v>44792</v>
      </c>
      <c r="E135" s="381" t="s">
        <v>4913</v>
      </c>
      <c r="F135" s="102">
        <v>121</v>
      </c>
      <c r="G135" s="7">
        <f>AVERAGE(CPVTFC3SG0002!R16:S16)</f>
        <v>7.5899999999999995E-2</v>
      </c>
      <c r="H135" s="13">
        <f t="shared" si="6"/>
        <v>-4.0000000000000036</v>
      </c>
      <c r="I135" s="8" t="s">
        <v>314</v>
      </c>
      <c r="J135" s="402"/>
      <c r="K135" s="402"/>
      <c r="L135" s="402"/>
      <c r="M135" s="402"/>
      <c r="N135" s="402"/>
      <c r="O135" s="402"/>
      <c r="P135" s="902"/>
      <c r="Q135" s="902"/>
      <c r="R135" s="902"/>
      <c r="S135" s="902"/>
      <c r="T135" s="902"/>
      <c r="U135" s="902"/>
    </row>
    <row r="136" spans="1:23" x14ac:dyDescent="0.25">
      <c r="A136" s="6">
        <v>122</v>
      </c>
      <c r="B136" s="4619"/>
      <c r="C136" s="7" t="s">
        <v>220</v>
      </c>
      <c r="D136" s="18">
        <v>44792</v>
      </c>
      <c r="E136" s="381" t="s">
        <v>4913</v>
      </c>
      <c r="F136" s="102">
        <v>122</v>
      </c>
      <c r="G136" s="7">
        <f>AVERAGE(CPVTFC3SG0002!T16:U16)</f>
        <v>7.3099999999999998E-2</v>
      </c>
      <c r="H136" s="13">
        <f t="shared" si="6"/>
        <v>-15.199999999999992</v>
      </c>
      <c r="I136" s="8" t="s">
        <v>314</v>
      </c>
      <c r="J136" s="402"/>
      <c r="K136" s="402"/>
      <c r="L136" s="402"/>
      <c r="M136" s="402"/>
      <c r="N136" s="402"/>
      <c r="O136" s="402"/>
      <c r="P136" s="902"/>
      <c r="Q136" s="902"/>
      <c r="R136" s="902"/>
      <c r="S136" s="902"/>
      <c r="T136" s="902"/>
      <c r="U136" s="902"/>
    </row>
    <row r="137" spans="1:23" x14ac:dyDescent="0.25">
      <c r="A137" s="6">
        <v>123</v>
      </c>
      <c r="B137" s="4619" t="s">
        <v>281</v>
      </c>
      <c r="C137" s="7" t="s">
        <v>219</v>
      </c>
      <c r="D137" s="18">
        <v>44792</v>
      </c>
      <c r="E137" s="381" t="s">
        <v>4913</v>
      </c>
      <c r="F137" s="102">
        <v>123</v>
      </c>
      <c r="G137" s="7">
        <f>AVERAGE(CPVTFC3SG0002!V16:W16)</f>
        <v>5.765E-2</v>
      </c>
      <c r="H137" s="13">
        <f t="shared" si="6"/>
        <v>-76.999999999999986</v>
      </c>
      <c r="I137" s="8" t="s">
        <v>314</v>
      </c>
      <c r="J137" s="402"/>
      <c r="K137" s="402"/>
      <c r="L137" s="402"/>
      <c r="M137" s="402"/>
      <c r="N137" s="402"/>
      <c r="O137" s="402"/>
      <c r="P137" s="902"/>
      <c r="Q137" s="902"/>
      <c r="R137" s="902"/>
      <c r="S137" s="902"/>
      <c r="T137" s="902"/>
      <c r="U137" s="902"/>
    </row>
    <row r="138" spans="1:23" x14ac:dyDescent="0.25">
      <c r="A138" s="6">
        <v>124</v>
      </c>
      <c r="B138" s="4619"/>
      <c r="C138" s="7" t="s">
        <v>220</v>
      </c>
      <c r="D138" s="18">
        <v>44792</v>
      </c>
      <c r="E138" s="381" t="s">
        <v>4913</v>
      </c>
      <c r="F138" s="102">
        <v>124</v>
      </c>
      <c r="G138" s="7">
        <f>AVERAGE(CPVTFC3SG0002!X16:Y16)</f>
        <v>5.4349999999999996E-2</v>
      </c>
      <c r="H138" s="13">
        <f t="shared" si="6"/>
        <v>-90.2</v>
      </c>
      <c r="I138" s="8" t="s">
        <v>314</v>
      </c>
      <c r="J138" s="402"/>
      <c r="K138" s="402"/>
      <c r="L138" s="402"/>
      <c r="M138" s="402"/>
      <c r="N138" s="402"/>
      <c r="O138" s="402"/>
      <c r="P138" s="902"/>
      <c r="Q138" s="902"/>
      <c r="R138" s="902"/>
      <c r="S138" s="902"/>
      <c r="T138" s="902"/>
      <c r="U138" s="902"/>
    </row>
    <row r="139" spans="1:23" x14ac:dyDescent="0.25">
      <c r="A139" s="6">
        <v>125</v>
      </c>
      <c r="B139" s="4630" t="s">
        <v>282</v>
      </c>
      <c r="C139" s="7" t="s">
        <v>219</v>
      </c>
      <c r="D139" s="18">
        <v>44792</v>
      </c>
      <c r="E139" s="381" t="s">
        <v>4913</v>
      </c>
      <c r="F139" s="102">
        <v>125</v>
      </c>
      <c r="G139" s="7">
        <f>AVERAGE(CPVTFC3SG0002!B18:C18)</f>
        <v>6.9199999999999998E-2</v>
      </c>
      <c r="H139" s="13">
        <f t="shared" si="6"/>
        <v>-30.799999999999994</v>
      </c>
      <c r="I139" s="8" t="s">
        <v>314</v>
      </c>
      <c r="J139" s="402"/>
      <c r="K139" s="402"/>
      <c r="L139" s="402"/>
      <c r="M139" s="402"/>
      <c r="N139" s="402"/>
      <c r="O139" s="402"/>
      <c r="P139" s="902"/>
      <c r="Q139" s="902"/>
      <c r="R139" s="902"/>
      <c r="S139" s="902"/>
      <c r="T139" s="902"/>
      <c r="U139" s="902"/>
      <c r="V139" s="4582" t="s">
        <v>1416</v>
      </c>
      <c r="W139" s="4583"/>
    </row>
    <row r="140" spans="1:23" ht="15.75" thickBot="1" x14ac:dyDescent="0.3">
      <c r="A140" s="524">
        <v>126</v>
      </c>
      <c r="B140" s="4632"/>
      <c r="C140" s="80" t="s">
        <v>220</v>
      </c>
      <c r="D140" s="79">
        <v>44792</v>
      </c>
      <c r="E140" s="730" t="s">
        <v>4913</v>
      </c>
      <c r="F140" s="173">
        <v>126</v>
      </c>
      <c r="G140" s="80">
        <f>AVERAGE(CPVTFC3SG0002!D18:E18)</f>
        <v>1.4957</v>
      </c>
      <c r="H140" s="81">
        <f t="shared" si="6"/>
        <v>5675.2</v>
      </c>
      <c r="I140" s="78" t="s">
        <v>315</v>
      </c>
      <c r="J140" s="402"/>
      <c r="K140" s="402"/>
      <c r="L140" s="402"/>
      <c r="M140" s="402"/>
      <c r="N140" s="402"/>
      <c r="O140" s="402"/>
      <c r="P140" s="902"/>
      <c r="Q140" s="902"/>
      <c r="R140" s="902"/>
      <c r="S140" s="902"/>
      <c r="T140" s="902"/>
      <c r="U140" s="902"/>
      <c r="V140" s="4584"/>
      <c r="W140" s="4585"/>
    </row>
    <row r="141" spans="1:23" x14ac:dyDescent="0.25">
      <c r="A141" s="508">
        <v>127</v>
      </c>
      <c r="B141" s="4626" t="s">
        <v>283</v>
      </c>
      <c r="C141" s="589" t="s">
        <v>219</v>
      </c>
      <c r="D141" s="490">
        <v>44792</v>
      </c>
      <c r="E141" s="731" t="s">
        <v>4913</v>
      </c>
      <c r="F141" s="1871">
        <v>127</v>
      </c>
      <c r="G141" s="589">
        <f>AVERAGE(CPVTFC3SG0002!F18:G18)</f>
        <v>6.5549999999999997E-2</v>
      </c>
      <c r="H141" s="622">
        <f t="shared" si="6"/>
        <v>-45.4</v>
      </c>
      <c r="I141" s="946" t="s">
        <v>314</v>
      </c>
      <c r="J141" s="930"/>
      <c r="K141" s="930"/>
      <c r="L141" s="930"/>
      <c r="M141" s="930"/>
      <c r="N141" s="930"/>
      <c r="O141" s="930"/>
      <c r="P141" s="949">
        <v>44881</v>
      </c>
      <c r="Q141" s="932" t="s">
        <v>5449</v>
      </c>
      <c r="R141" s="929">
        <v>83</v>
      </c>
      <c r="S141" s="589">
        <f>AVERAGE(CPVTFC3SG0056!M25:N25)</f>
        <v>9.3150000000000011E-2</v>
      </c>
      <c r="T141" s="1175">
        <f t="shared" ref="T141:T148" si="8">(S141-0.1243)/0.0142*66</f>
        <v>-144.781690140845</v>
      </c>
      <c r="U141" s="933" t="s">
        <v>314</v>
      </c>
    </row>
    <row r="142" spans="1:23" x14ac:dyDescent="0.25">
      <c r="A142" s="585"/>
      <c r="B142" s="4619"/>
      <c r="C142" s="899" t="s">
        <v>5448</v>
      </c>
      <c r="D142" s="911"/>
      <c r="E142" s="912"/>
      <c r="F142" s="1164"/>
      <c r="G142" s="913"/>
      <c r="H142" s="914"/>
      <c r="I142" s="947"/>
      <c r="J142" s="402"/>
      <c r="K142" s="402"/>
      <c r="L142" s="402"/>
      <c r="M142" s="402"/>
      <c r="N142" s="402"/>
      <c r="O142" s="402"/>
      <c r="P142" s="950">
        <v>44881</v>
      </c>
      <c r="Q142" s="897" t="s">
        <v>5449</v>
      </c>
      <c r="R142" s="8">
        <v>84</v>
      </c>
      <c r="S142" s="7">
        <f>AVERAGE(CPVTFC3SG0056!O25:P25)</f>
        <v>8.6800000000000002E-2</v>
      </c>
      <c r="T142" s="13">
        <f t="shared" si="8"/>
        <v>-174.29577464788727</v>
      </c>
      <c r="U142" s="934" t="s">
        <v>314</v>
      </c>
    </row>
    <row r="143" spans="1:23" x14ac:dyDescent="0.25">
      <c r="A143" s="585"/>
      <c r="B143" s="4619"/>
      <c r="C143" s="899" t="s">
        <v>863</v>
      </c>
      <c r="D143" s="911"/>
      <c r="E143" s="912"/>
      <c r="F143" s="1164"/>
      <c r="G143" s="913"/>
      <c r="H143" s="914"/>
      <c r="I143" s="947"/>
      <c r="J143" s="402"/>
      <c r="K143" s="402"/>
      <c r="L143" s="402"/>
      <c r="M143" s="402"/>
      <c r="N143" s="402"/>
      <c r="O143" s="402"/>
      <c r="P143" s="950">
        <v>44881</v>
      </c>
      <c r="Q143" s="897" t="s">
        <v>5449</v>
      </c>
      <c r="R143" s="8">
        <v>85</v>
      </c>
      <c r="S143" s="7">
        <f>AVERAGE(CPVTFC3SG0056!Q25:R25)</f>
        <v>0.10669999999999999</v>
      </c>
      <c r="T143" s="13">
        <f t="shared" si="8"/>
        <v>-81.802816901408477</v>
      </c>
      <c r="U143" s="934" t="s">
        <v>314</v>
      </c>
    </row>
    <row r="144" spans="1:23" ht="15.75" thickBot="1" x14ac:dyDescent="0.3">
      <c r="A144" s="462">
        <v>128</v>
      </c>
      <c r="B144" s="4627"/>
      <c r="C144" s="595" t="s">
        <v>220</v>
      </c>
      <c r="D144" s="91">
        <v>44792</v>
      </c>
      <c r="E144" s="748" t="s">
        <v>4913</v>
      </c>
      <c r="F144" s="1872">
        <v>128</v>
      </c>
      <c r="G144" s="595">
        <f>AVERAGE(CPVTFC3SG0002!H18:I18)</f>
        <v>6.7500000000000004E-2</v>
      </c>
      <c r="H144" s="225">
        <f t="shared" si="6"/>
        <v>-37.599999999999966</v>
      </c>
      <c r="I144" s="948" t="s">
        <v>314</v>
      </c>
      <c r="J144" s="936"/>
      <c r="K144" s="936"/>
      <c r="L144" s="936"/>
      <c r="M144" s="936"/>
      <c r="N144" s="936"/>
      <c r="O144" s="936"/>
      <c r="P144" s="951">
        <v>44881</v>
      </c>
      <c r="Q144" s="938" t="s">
        <v>5449</v>
      </c>
      <c r="R144" s="935">
        <v>86</v>
      </c>
      <c r="S144" s="595">
        <f>AVERAGE(CPVTFC3SG0056!S25:T25)</f>
        <v>9.5549999999999996E-2</v>
      </c>
      <c r="T144" s="1192">
        <f t="shared" si="8"/>
        <v>-133.62676056338026</v>
      </c>
      <c r="U144" s="939" t="s">
        <v>314</v>
      </c>
    </row>
    <row r="145" spans="1:23" x14ac:dyDescent="0.25">
      <c r="A145" s="508">
        <v>129</v>
      </c>
      <c r="B145" s="4629" t="s">
        <v>284</v>
      </c>
      <c r="C145" s="589" t="s">
        <v>219</v>
      </c>
      <c r="D145" s="490">
        <v>44792</v>
      </c>
      <c r="E145" s="731" t="s">
        <v>4913</v>
      </c>
      <c r="F145" s="1871">
        <v>129</v>
      </c>
      <c r="G145" s="589">
        <f>AVERAGE(CPVTFC3SG0002!J18:K18)</f>
        <v>7.0349999999999996E-2</v>
      </c>
      <c r="H145" s="622">
        <f t="shared" ref="H145:H180" si="9">(G145-0.0769)/0.0125*50</f>
        <v>-26.200000000000003</v>
      </c>
      <c r="I145" s="929" t="s">
        <v>314</v>
      </c>
      <c r="J145" s="930"/>
      <c r="K145" s="930"/>
      <c r="L145" s="930"/>
      <c r="M145" s="930"/>
      <c r="N145" s="930"/>
      <c r="O145" s="930"/>
      <c r="P145" s="931">
        <v>44881</v>
      </c>
      <c r="Q145" s="932" t="s">
        <v>5449</v>
      </c>
      <c r="R145" s="929">
        <v>87</v>
      </c>
      <c r="S145" s="589">
        <f>AVERAGE(CPVTFC3SG0056!U25:V25)</f>
        <v>0.10155</v>
      </c>
      <c r="T145" s="1175">
        <f t="shared" si="8"/>
        <v>-105.73943661971826</v>
      </c>
      <c r="U145" s="933" t="s">
        <v>314</v>
      </c>
      <c r="V145" s="4582" t="s">
        <v>1416</v>
      </c>
      <c r="W145" s="4583"/>
    </row>
    <row r="146" spans="1:23" x14ac:dyDescent="0.25">
      <c r="A146" s="585"/>
      <c r="B146" s="4630"/>
      <c r="C146" s="899" t="s">
        <v>5448</v>
      </c>
      <c r="D146" s="911"/>
      <c r="E146" s="912"/>
      <c r="F146" s="1164"/>
      <c r="G146" s="913"/>
      <c r="H146" s="914"/>
      <c r="I146" s="915"/>
      <c r="J146" s="402"/>
      <c r="K146" s="402"/>
      <c r="L146" s="402"/>
      <c r="M146" s="402"/>
      <c r="N146" s="402"/>
      <c r="O146" s="402"/>
      <c r="P146" s="910">
        <v>44881</v>
      </c>
      <c r="Q146" s="897" t="s">
        <v>5449</v>
      </c>
      <c r="R146" s="8">
        <v>88</v>
      </c>
      <c r="S146" s="7">
        <f>AVERAGE(CPVTFC3SG0056!W25:X25)</f>
        <v>0.1056</v>
      </c>
      <c r="T146" s="13">
        <f t="shared" si="8"/>
        <v>-86.915492957746451</v>
      </c>
      <c r="U146" s="934" t="s">
        <v>314</v>
      </c>
      <c r="V146" s="4586"/>
      <c r="W146" s="4587"/>
    </row>
    <row r="147" spans="1:23" x14ac:dyDescent="0.25">
      <c r="A147" s="585"/>
      <c r="B147" s="4630"/>
      <c r="C147" s="899" t="s">
        <v>863</v>
      </c>
      <c r="D147" s="911"/>
      <c r="E147" s="912"/>
      <c r="F147" s="1164"/>
      <c r="G147" s="913"/>
      <c r="H147" s="914"/>
      <c r="I147" s="915"/>
      <c r="J147" s="402"/>
      <c r="K147" s="402"/>
      <c r="L147" s="402"/>
      <c r="M147" s="402"/>
      <c r="N147" s="402"/>
      <c r="O147" s="402"/>
      <c r="P147" s="910">
        <v>44881</v>
      </c>
      <c r="Q147" s="897" t="s">
        <v>5449</v>
      </c>
      <c r="R147" s="8">
        <v>89</v>
      </c>
      <c r="S147" s="7">
        <f>AVERAGE(CPVTFC3SG0056!B12:C12)</f>
        <v>0.1198</v>
      </c>
      <c r="T147" s="13">
        <f t="shared" si="8"/>
        <v>-20.915492957746434</v>
      </c>
      <c r="U147" s="934" t="s">
        <v>314</v>
      </c>
      <c r="V147" s="4586"/>
      <c r="W147" s="4587"/>
    </row>
    <row r="148" spans="1:23" ht="15.75" thickBot="1" x14ac:dyDescent="0.3">
      <c r="A148" s="516">
        <v>130</v>
      </c>
      <c r="B148" s="4631"/>
      <c r="C148" s="222" t="s">
        <v>220</v>
      </c>
      <c r="D148" s="220">
        <v>44792</v>
      </c>
      <c r="E148" s="940" t="s">
        <v>4913</v>
      </c>
      <c r="F148" s="1873">
        <v>130</v>
      </c>
      <c r="G148" s="222">
        <f>AVERAGE(CPVTFC3SG0002!L18:M18)</f>
        <v>2.4859999999999998</v>
      </c>
      <c r="H148" s="218">
        <f t="shared" si="9"/>
        <v>9636.3999999999978</v>
      </c>
      <c r="I148" s="941" t="s">
        <v>315</v>
      </c>
      <c r="J148" s="936"/>
      <c r="K148" s="936"/>
      <c r="L148" s="936"/>
      <c r="M148" s="936"/>
      <c r="N148" s="936"/>
      <c r="O148" s="936"/>
      <c r="P148" s="943">
        <v>44881</v>
      </c>
      <c r="Q148" s="944" t="s">
        <v>5449</v>
      </c>
      <c r="R148" s="941">
        <v>90</v>
      </c>
      <c r="S148" s="222">
        <f>AVERAGE(CPVTFC3SG0056!D12:E12)</f>
        <v>1.0746500000000001</v>
      </c>
      <c r="T148" s="1024">
        <f t="shared" si="8"/>
        <v>4417.1197183098593</v>
      </c>
      <c r="U148" s="945" t="s">
        <v>315</v>
      </c>
      <c r="V148" s="4584"/>
      <c r="W148" s="4585"/>
    </row>
    <row r="149" spans="1:23" x14ac:dyDescent="0.25">
      <c r="A149" s="82">
        <v>131</v>
      </c>
      <c r="B149" s="4628" t="s">
        <v>285</v>
      </c>
      <c r="C149" s="84" t="s">
        <v>219</v>
      </c>
      <c r="D149" s="83">
        <v>44792</v>
      </c>
      <c r="E149" s="729" t="s">
        <v>4913</v>
      </c>
      <c r="F149" s="375">
        <v>131</v>
      </c>
      <c r="G149" s="84">
        <f>AVERAGE(CPVTFC3SG0002!N18:O18)</f>
        <v>5.5E-2</v>
      </c>
      <c r="H149" s="85">
        <f t="shared" si="9"/>
        <v>-87.59999999999998</v>
      </c>
      <c r="I149" s="318" t="s">
        <v>314</v>
      </c>
      <c r="J149" s="402"/>
      <c r="K149" s="402"/>
      <c r="L149" s="402"/>
      <c r="M149" s="402"/>
      <c r="N149" s="402"/>
      <c r="O149" s="402"/>
      <c r="P149" s="902"/>
      <c r="Q149" s="902"/>
      <c r="R149" s="902"/>
      <c r="S149" s="902"/>
      <c r="T149" s="902"/>
      <c r="U149" s="902"/>
    </row>
    <row r="150" spans="1:23" x14ac:dyDescent="0.25">
      <c r="A150" s="6">
        <v>132</v>
      </c>
      <c r="B150" s="4619"/>
      <c r="C150" s="7" t="s">
        <v>220</v>
      </c>
      <c r="D150" s="18">
        <v>44792</v>
      </c>
      <c r="E150" s="381" t="s">
        <v>4913</v>
      </c>
      <c r="F150" s="102">
        <v>132</v>
      </c>
      <c r="G150" s="7">
        <f>AVERAGE(CPVTFC3SG0002!P18:Q18)</f>
        <v>5.33E-2</v>
      </c>
      <c r="H150" s="13">
        <f t="shared" si="9"/>
        <v>-94.399999999999977</v>
      </c>
      <c r="I150" s="8" t="s">
        <v>314</v>
      </c>
      <c r="J150" s="402"/>
      <c r="K150" s="402"/>
      <c r="L150" s="402"/>
      <c r="M150" s="402"/>
      <c r="N150" s="402"/>
      <c r="O150" s="402"/>
      <c r="P150" s="902"/>
      <c r="Q150" s="902"/>
      <c r="R150" s="902"/>
      <c r="S150" s="902"/>
      <c r="T150" s="902"/>
      <c r="U150" s="902"/>
    </row>
    <row r="151" spans="1:23" x14ac:dyDescent="0.25">
      <c r="A151" s="6">
        <v>133</v>
      </c>
      <c r="B151" s="4619" t="s">
        <v>286</v>
      </c>
      <c r="C151" s="7" t="s">
        <v>219</v>
      </c>
      <c r="D151" s="18">
        <v>44792</v>
      </c>
      <c r="E151" s="381" t="s">
        <v>4913</v>
      </c>
      <c r="F151" s="102">
        <v>133</v>
      </c>
      <c r="G151" s="7">
        <f>AVERAGE(CPVTFC3SG0002!R18:S18)</f>
        <v>6.3200000000000006E-2</v>
      </c>
      <c r="H151" s="13">
        <f t="shared" si="9"/>
        <v>-54.799999999999962</v>
      </c>
      <c r="I151" s="8" t="s">
        <v>314</v>
      </c>
      <c r="J151" s="402"/>
      <c r="K151" s="402"/>
      <c r="L151" s="402"/>
      <c r="M151" s="402"/>
      <c r="N151" s="402"/>
      <c r="O151" s="402"/>
      <c r="P151" s="902"/>
      <c r="Q151" s="902"/>
      <c r="R151" s="902"/>
      <c r="S151" s="902"/>
      <c r="T151" s="902"/>
      <c r="U151" s="902"/>
    </row>
    <row r="152" spans="1:23" x14ac:dyDescent="0.25">
      <c r="A152" s="6">
        <v>134</v>
      </c>
      <c r="B152" s="4619"/>
      <c r="C152" s="7" t="s">
        <v>220</v>
      </c>
      <c r="D152" s="18">
        <v>44792</v>
      </c>
      <c r="E152" s="381" t="s">
        <v>4913</v>
      </c>
      <c r="F152" s="102">
        <v>134</v>
      </c>
      <c r="G152" s="7">
        <f>AVERAGE(CPVTFC3SG0002!T18:U18)</f>
        <v>5.7849999999999999E-2</v>
      </c>
      <c r="H152" s="13">
        <f t="shared" si="9"/>
        <v>-76.199999999999989</v>
      </c>
      <c r="I152" s="8" t="s">
        <v>314</v>
      </c>
      <c r="J152" s="402"/>
      <c r="K152" s="402"/>
      <c r="L152" s="402"/>
      <c r="M152" s="402"/>
      <c r="N152" s="402"/>
      <c r="O152" s="402"/>
      <c r="P152" s="902"/>
      <c r="Q152" s="902"/>
      <c r="R152" s="902"/>
      <c r="S152" s="902"/>
      <c r="T152" s="902"/>
      <c r="U152" s="902"/>
    </row>
    <row r="153" spans="1:23" x14ac:dyDescent="0.25">
      <c r="A153" s="6">
        <v>135</v>
      </c>
      <c r="B153" s="4619" t="s">
        <v>287</v>
      </c>
      <c r="C153" s="7" t="s">
        <v>219</v>
      </c>
      <c r="D153" s="18">
        <v>44792</v>
      </c>
      <c r="E153" s="381" t="s">
        <v>4913</v>
      </c>
      <c r="F153" s="102">
        <v>135</v>
      </c>
      <c r="G153" s="7">
        <f>AVERAGE(CPVTFC3SG0002!V18:W18)</f>
        <v>7.535E-2</v>
      </c>
      <c r="H153" s="13">
        <f t="shared" si="9"/>
        <v>-6.1999999999999833</v>
      </c>
      <c r="I153" s="8" t="s">
        <v>314</v>
      </c>
      <c r="J153" s="402"/>
      <c r="K153" s="402"/>
      <c r="L153" s="402"/>
      <c r="M153" s="402"/>
      <c r="N153" s="402"/>
      <c r="O153" s="402"/>
      <c r="P153" s="902"/>
      <c r="Q153" s="902"/>
      <c r="R153" s="902"/>
      <c r="S153" s="902"/>
      <c r="T153" s="902"/>
      <c r="U153" s="902"/>
    </row>
    <row r="154" spans="1:23" x14ac:dyDescent="0.25">
      <c r="A154" s="6">
        <v>136</v>
      </c>
      <c r="B154" s="4619"/>
      <c r="C154" s="7" t="s">
        <v>220</v>
      </c>
      <c r="D154" s="18">
        <v>44792</v>
      </c>
      <c r="E154" s="381" t="s">
        <v>4913</v>
      </c>
      <c r="F154" s="102">
        <v>136</v>
      </c>
      <c r="G154" s="7">
        <f>AVERAGE(CPVTFC3SG0002!X18:Y18)</f>
        <v>7.6200000000000004E-2</v>
      </c>
      <c r="H154" s="13">
        <f t="shared" si="9"/>
        <v>-2.7999999999999692</v>
      </c>
      <c r="I154" s="8" t="s">
        <v>314</v>
      </c>
      <c r="J154" s="402"/>
      <c r="K154" s="402"/>
      <c r="L154" s="402"/>
      <c r="M154" s="402"/>
      <c r="N154" s="402"/>
      <c r="O154" s="402"/>
      <c r="P154" s="902"/>
      <c r="Q154" s="902"/>
      <c r="R154" s="902"/>
      <c r="S154" s="902"/>
      <c r="T154" s="902"/>
      <c r="U154" s="902"/>
    </row>
    <row r="155" spans="1:23" x14ac:dyDescent="0.25">
      <c r="A155" s="6">
        <v>137</v>
      </c>
      <c r="B155" s="4619" t="s">
        <v>288</v>
      </c>
      <c r="C155" s="7" t="s">
        <v>219</v>
      </c>
      <c r="D155" s="18">
        <v>44792</v>
      </c>
      <c r="E155" s="381" t="s">
        <v>4913</v>
      </c>
      <c r="F155" s="102">
        <v>137</v>
      </c>
      <c r="G155" s="7">
        <f>AVERAGE(CPVTFC3SG0002!B20:C20)</f>
        <v>5.8599999999999999E-2</v>
      </c>
      <c r="H155" s="13">
        <f t="shared" si="9"/>
        <v>-73.199999999999989</v>
      </c>
      <c r="I155" s="8" t="s">
        <v>314</v>
      </c>
      <c r="J155" s="402"/>
      <c r="K155" s="402"/>
      <c r="L155" s="402"/>
      <c r="M155" s="402"/>
      <c r="N155" s="402"/>
      <c r="O155" s="402"/>
      <c r="P155" s="902"/>
      <c r="Q155" s="902"/>
      <c r="R155" s="902"/>
      <c r="S155" s="902"/>
      <c r="T155" s="902"/>
      <c r="U155" s="902"/>
    </row>
    <row r="156" spans="1:23" x14ac:dyDescent="0.25">
      <c r="A156" s="6">
        <v>138</v>
      </c>
      <c r="B156" s="4619"/>
      <c r="C156" s="7" t="s">
        <v>220</v>
      </c>
      <c r="D156" s="18">
        <v>44792</v>
      </c>
      <c r="E156" s="381" t="s">
        <v>4913</v>
      </c>
      <c r="F156" s="102">
        <v>138</v>
      </c>
      <c r="G156" s="7">
        <f>AVERAGE(CPVTFC3SG0002!D20:E20)</f>
        <v>5.6800000000000003E-2</v>
      </c>
      <c r="H156" s="13">
        <f t="shared" si="9"/>
        <v>-80.399999999999977</v>
      </c>
      <c r="I156" s="8" t="s">
        <v>314</v>
      </c>
      <c r="J156" s="402"/>
      <c r="K156" s="402"/>
      <c r="L156" s="402"/>
      <c r="M156" s="402"/>
      <c r="N156" s="402"/>
      <c r="O156" s="402"/>
      <c r="P156" s="902"/>
      <c r="Q156" s="902"/>
      <c r="R156" s="902"/>
      <c r="S156" s="902"/>
      <c r="T156" s="902"/>
      <c r="U156" s="902"/>
    </row>
    <row r="157" spans="1:23" x14ac:dyDescent="0.25">
      <c r="A157" s="6">
        <v>139</v>
      </c>
      <c r="B157" s="4619" t="s">
        <v>289</v>
      </c>
      <c r="C157" s="7" t="s">
        <v>219</v>
      </c>
      <c r="D157" s="18">
        <v>44792</v>
      </c>
      <c r="E157" s="381" t="s">
        <v>4913</v>
      </c>
      <c r="F157" s="102">
        <v>139</v>
      </c>
      <c r="G157" s="7">
        <f>AVERAGE(CPVTFC3SG0002!F20:G20)</f>
        <v>5.135E-2</v>
      </c>
      <c r="H157" s="13">
        <f t="shared" si="9"/>
        <v>-102.19999999999997</v>
      </c>
      <c r="I157" s="8" t="s">
        <v>314</v>
      </c>
      <c r="J157" s="402"/>
      <c r="K157" s="402"/>
      <c r="L157" s="402"/>
      <c r="M157" s="402"/>
      <c r="N157" s="402"/>
      <c r="O157" s="402"/>
      <c r="P157" s="902"/>
      <c r="Q157" s="902"/>
      <c r="R157" s="902"/>
      <c r="S157" s="902"/>
      <c r="T157" s="902"/>
      <c r="U157" s="902"/>
    </row>
    <row r="158" spans="1:23" x14ac:dyDescent="0.25">
      <c r="A158" s="6">
        <v>140</v>
      </c>
      <c r="B158" s="4619"/>
      <c r="C158" s="7" t="s">
        <v>220</v>
      </c>
      <c r="D158" s="18">
        <v>44792</v>
      </c>
      <c r="E158" s="381" t="s">
        <v>4913</v>
      </c>
      <c r="F158" s="102">
        <v>140</v>
      </c>
      <c r="G158" s="7">
        <f>AVERAGE(CPVTFC3SG0002!H20:I20)</f>
        <v>5.5650000000000005E-2</v>
      </c>
      <c r="H158" s="13">
        <f t="shared" si="9"/>
        <v>-84.999999999999972</v>
      </c>
      <c r="I158" s="8" t="s">
        <v>314</v>
      </c>
      <c r="J158" s="402"/>
      <c r="K158" s="402"/>
      <c r="L158" s="402"/>
      <c r="M158" s="402"/>
      <c r="N158" s="402"/>
      <c r="O158" s="402"/>
      <c r="P158" s="902"/>
      <c r="Q158" s="902"/>
      <c r="R158" s="902"/>
      <c r="S158" s="902"/>
      <c r="T158" s="902"/>
      <c r="U158" s="902"/>
    </row>
    <row r="159" spans="1:23" x14ac:dyDescent="0.25">
      <c r="A159" s="6">
        <v>141</v>
      </c>
      <c r="B159" s="4619" t="s">
        <v>290</v>
      </c>
      <c r="C159" s="7" t="s">
        <v>219</v>
      </c>
      <c r="D159" s="18">
        <v>44792</v>
      </c>
      <c r="E159" s="381" t="s">
        <v>4913</v>
      </c>
      <c r="F159" s="102">
        <v>141</v>
      </c>
      <c r="G159" s="7">
        <f>AVERAGE(CPVTFC3SG0002!J20:K20)</f>
        <v>5.5650000000000005E-2</v>
      </c>
      <c r="H159" s="13">
        <f t="shared" si="9"/>
        <v>-84.999999999999972</v>
      </c>
      <c r="I159" s="8" t="s">
        <v>314</v>
      </c>
      <c r="J159" s="402"/>
      <c r="K159" s="402"/>
      <c r="L159" s="402"/>
      <c r="M159" s="402"/>
      <c r="N159" s="402"/>
      <c r="O159" s="402"/>
      <c r="P159" s="902"/>
      <c r="Q159" s="902"/>
      <c r="R159" s="902"/>
      <c r="S159" s="902"/>
      <c r="T159" s="902"/>
      <c r="U159" s="902"/>
    </row>
    <row r="160" spans="1:23" x14ac:dyDescent="0.25">
      <c r="A160" s="6">
        <v>142</v>
      </c>
      <c r="B160" s="4619"/>
      <c r="C160" s="7" t="s">
        <v>220</v>
      </c>
      <c r="D160" s="18">
        <v>44792</v>
      </c>
      <c r="E160" s="381" t="s">
        <v>4913</v>
      </c>
      <c r="F160" s="102">
        <v>142</v>
      </c>
      <c r="G160" s="7">
        <f>AVERAGE(CPVTFC3SG0002!L20:M20)</f>
        <v>5.3949999999999998E-2</v>
      </c>
      <c r="H160" s="13">
        <f t="shared" si="9"/>
        <v>-91.8</v>
      </c>
      <c r="I160" s="8" t="s">
        <v>314</v>
      </c>
      <c r="J160" s="402"/>
      <c r="K160" s="402"/>
      <c r="L160" s="402"/>
      <c r="M160" s="402"/>
      <c r="N160" s="402"/>
      <c r="O160" s="402"/>
      <c r="P160" s="902"/>
      <c r="Q160" s="902"/>
      <c r="R160" s="902"/>
      <c r="S160" s="902"/>
      <c r="T160" s="902"/>
      <c r="U160" s="902"/>
    </row>
    <row r="161" spans="1:21" x14ac:dyDescent="0.25">
      <c r="A161" s="6">
        <v>143</v>
      </c>
      <c r="B161" s="4619" t="s">
        <v>291</v>
      </c>
      <c r="C161" s="7" t="s">
        <v>219</v>
      </c>
      <c r="D161" s="18">
        <v>44792</v>
      </c>
      <c r="E161" s="381" t="s">
        <v>4913</v>
      </c>
      <c r="F161" s="102">
        <v>143</v>
      </c>
      <c r="G161" s="7">
        <f>AVERAGE(CPVTFC3SG0002!N20:O20)</f>
        <v>7.7399999999999997E-2</v>
      </c>
      <c r="H161" s="13">
        <f t="shared" si="9"/>
        <v>2.0000000000000018</v>
      </c>
      <c r="I161" s="8" t="s">
        <v>314</v>
      </c>
      <c r="J161" s="402"/>
      <c r="K161" s="402"/>
      <c r="L161" s="402"/>
      <c r="M161" s="402"/>
      <c r="N161" s="402"/>
      <c r="O161" s="402"/>
      <c r="P161" s="902"/>
      <c r="Q161" s="902"/>
      <c r="R161" s="902"/>
      <c r="S161" s="902"/>
      <c r="T161" s="902"/>
      <c r="U161" s="902"/>
    </row>
    <row r="162" spans="1:21" x14ac:dyDescent="0.25">
      <c r="A162" s="6">
        <v>144</v>
      </c>
      <c r="B162" s="4619"/>
      <c r="C162" s="7" t="s">
        <v>220</v>
      </c>
      <c r="D162" s="18">
        <v>44792</v>
      </c>
      <c r="E162" s="381" t="s">
        <v>4913</v>
      </c>
      <c r="F162" s="102">
        <v>144</v>
      </c>
      <c r="G162" s="7">
        <f>AVERAGE(CPVTFC3SG0002!P20:Q20)</f>
        <v>7.8899999999999998E-2</v>
      </c>
      <c r="H162" s="13">
        <f t="shared" si="9"/>
        <v>8.0000000000000071</v>
      </c>
      <c r="I162" s="8" t="s">
        <v>314</v>
      </c>
      <c r="J162" s="402"/>
      <c r="K162" s="402"/>
      <c r="L162" s="402"/>
      <c r="M162" s="402"/>
      <c r="N162" s="402"/>
      <c r="O162" s="402"/>
      <c r="P162" s="902"/>
      <c r="Q162" s="902"/>
      <c r="R162" s="902"/>
      <c r="S162" s="902"/>
      <c r="T162" s="902"/>
      <c r="U162" s="902"/>
    </row>
    <row r="163" spans="1:21" x14ac:dyDescent="0.25">
      <c r="A163" s="6">
        <v>145</v>
      </c>
      <c r="B163" s="4619" t="s">
        <v>292</v>
      </c>
      <c r="C163" s="7" t="s">
        <v>219</v>
      </c>
      <c r="D163" s="18">
        <v>44792</v>
      </c>
      <c r="E163" s="381" t="s">
        <v>4913</v>
      </c>
      <c r="F163" s="102">
        <v>145</v>
      </c>
      <c r="G163" s="7">
        <f>AVERAGE(CPVTFC3SG0002!R20:S20)</f>
        <v>7.8E-2</v>
      </c>
      <c r="H163" s="13">
        <f t="shared" si="9"/>
        <v>4.4000000000000146</v>
      </c>
      <c r="I163" s="8" t="s">
        <v>314</v>
      </c>
      <c r="J163" s="402"/>
      <c r="K163" s="402"/>
      <c r="L163" s="402"/>
      <c r="M163" s="402"/>
      <c r="N163" s="402"/>
      <c r="O163" s="402"/>
      <c r="P163" s="902"/>
      <c r="Q163" s="902"/>
      <c r="R163" s="902"/>
      <c r="S163" s="902"/>
      <c r="T163" s="902"/>
      <c r="U163" s="902"/>
    </row>
    <row r="164" spans="1:21" x14ac:dyDescent="0.25">
      <c r="A164" s="6">
        <v>146</v>
      </c>
      <c r="B164" s="4619"/>
      <c r="C164" s="7" t="s">
        <v>220</v>
      </c>
      <c r="D164" s="18">
        <v>44792</v>
      </c>
      <c r="E164" s="381" t="s">
        <v>4913</v>
      </c>
      <c r="F164" s="102">
        <v>146</v>
      </c>
      <c r="G164" s="7">
        <f>AVERAGE(CPVTFC3SG0002!T20:U20)</f>
        <v>7.7249999999999999E-2</v>
      </c>
      <c r="H164" s="13">
        <f t="shared" si="9"/>
        <v>1.4000000000000123</v>
      </c>
      <c r="I164" s="8" t="s">
        <v>314</v>
      </c>
      <c r="J164" s="402"/>
      <c r="K164" s="402"/>
      <c r="L164" s="402"/>
      <c r="M164" s="402"/>
      <c r="N164" s="402"/>
      <c r="O164" s="402"/>
      <c r="P164" s="902"/>
      <c r="Q164" s="902"/>
      <c r="R164" s="902"/>
      <c r="S164" s="902"/>
      <c r="T164" s="902"/>
      <c r="U164" s="902"/>
    </row>
    <row r="165" spans="1:21" x14ac:dyDescent="0.25">
      <c r="A165" s="6">
        <v>147</v>
      </c>
      <c r="B165" s="4619" t="s">
        <v>293</v>
      </c>
      <c r="C165" s="7" t="s">
        <v>219</v>
      </c>
      <c r="D165" s="18">
        <v>44792</v>
      </c>
      <c r="E165" s="381" t="s">
        <v>4913</v>
      </c>
      <c r="F165" s="102">
        <v>147</v>
      </c>
      <c r="G165" s="7">
        <f>AVERAGE(CPVTFC3SG0002!V20:W20)</f>
        <v>6.3E-2</v>
      </c>
      <c r="H165" s="13">
        <f t="shared" si="9"/>
        <v>-55.59999999999998</v>
      </c>
      <c r="I165" s="8" t="s">
        <v>314</v>
      </c>
      <c r="J165" s="402"/>
      <c r="K165" s="402"/>
      <c r="L165" s="402"/>
      <c r="M165" s="402"/>
      <c r="N165" s="402"/>
      <c r="O165" s="402"/>
      <c r="P165" s="902"/>
      <c r="Q165" s="902"/>
      <c r="R165" s="902"/>
      <c r="S165" s="902"/>
      <c r="T165" s="902"/>
      <c r="U165" s="902"/>
    </row>
    <row r="166" spans="1:21" x14ac:dyDescent="0.25">
      <c r="A166" s="6">
        <v>148</v>
      </c>
      <c r="B166" s="4619"/>
      <c r="C166" s="7" t="s">
        <v>220</v>
      </c>
      <c r="D166" s="18">
        <v>44792</v>
      </c>
      <c r="E166" s="381" t="s">
        <v>4913</v>
      </c>
      <c r="F166" s="102">
        <v>148</v>
      </c>
      <c r="G166" s="7">
        <f>AVERAGE(CPVTFC3SG0002!X20:Y20)</f>
        <v>6.0999999999999999E-2</v>
      </c>
      <c r="H166" s="13">
        <f t="shared" si="9"/>
        <v>-63.599999999999987</v>
      </c>
      <c r="I166" s="8" t="s">
        <v>314</v>
      </c>
      <c r="J166" s="402"/>
      <c r="K166" s="402"/>
      <c r="L166" s="402"/>
      <c r="M166" s="402"/>
      <c r="N166" s="402"/>
      <c r="O166" s="402"/>
      <c r="P166" s="902"/>
      <c r="Q166" s="902"/>
      <c r="R166" s="902"/>
      <c r="S166" s="902"/>
      <c r="T166" s="902"/>
      <c r="U166" s="902"/>
    </row>
    <row r="167" spans="1:21" x14ac:dyDescent="0.25">
      <c r="A167" s="6">
        <v>149</v>
      </c>
      <c r="B167" s="4619" t="s">
        <v>294</v>
      </c>
      <c r="C167" s="7" t="s">
        <v>219</v>
      </c>
      <c r="D167" s="18">
        <v>44792</v>
      </c>
      <c r="E167" s="381" t="s">
        <v>4913</v>
      </c>
      <c r="F167" s="102">
        <v>149</v>
      </c>
      <c r="G167" s="7">
        <f>AVERAGE(CPVTFC3SG0002!B22:C22)</f>
        <v>6.1700000000000005E-2</v>
      </c>
      <c r="H167" s="13">
        <f t="shared" si="9"/>
        <v>-60.799999999999969</v>
      </c>
      <c r="I167" s="8" t="s">
        <v>314</v>
      </c>
      <c r="J167" s="402"/>
      <c r="K167" s="402"/>
      <c r="L167" s="402"/>
      <c r="M167" s="402"/>
      <c r="N167" s="402"/>
      <c r="O167" s="402"/>
      <c r="P167" s="902"/>
      <c r="Q167" s="902"/>
      <c r="R167" s="902"/>
      <c r="S167" s="902"/>
      <c r="T167" s="902"/>
      <c r="U167" s="902"/>
    </row>
    <row r="168" spans="1:21" ht="15.75" thickBot="1" x14ac:dyDescent="0.3">
      <c r="A168" s="470">
        <v>150</v>
      </c>
      <c r="B168" s="4625"/>
      <c r="C168" s="112" t="s">
        <v>220</v>
      </c>
      <c r="D168" s="111">
        <v>44792</v>
      </c>
      <c r="E168" s="798" t="s">
        <v>4913</v>
      </c>
      <c r="F168" s="321">
        <v>150</v>
      </c>
      <c r="G168" s="112">
        <f>AVERAGE(CPVTFC3SG0002!D22:E22)</f>
        <v>6.59E-2</v>
      </c>
      <c r="H168" s="113">
        <f t="shared" si="9"/>
        <v>-43.999999999999986</v>
      </c>
      <c r="I168" s="110" t="s">
        <v>314</v>
      </c>
      <c r="J168" s="402"/>
      <c r="K168" s="402"/>
      <c r="L168" s="402"/>
      <c r="M168" s="402"/>
      <c r="N168" s="402"/>
      <c r="O168" s="402"/>
      <c r="P168" s="902"/>
      <c r="Q168" s="902"/>
      <c r="R168" s="902"/>
      <c r="S168" s="902"/>
      <c r="T168" s="902"/>
      <c r="U168" s="902"/>
    </row>
    <row r="169" spans="1:21" x14ac:dyDescent="0.25">
      <c r="A169" s="508">
        <v>151</v>
      </c>
      <c r="B169" s="4626" t="s">
        <v>295</v>
      </c>
      <c r="C169" s="589" t="s">
        <v>219</v>
      </c>
      <c r="D169" s="490">
        <v>44792</v>
      </c>
      <c r="E169" s="731" t="s">
        <v>4913</v>
      </c>
      <c r="F169" s="1871">
        <v>151</v>
      </c>
      <c r="G169" s="589">
        <f>AVERAGE(CPVTFC3SG0002!F22:G22)</f>
        <v>6.6299999999999998E-2</v>
      </c>
      <c r="H169" s="622">
        <f t="shared" si="9"/>
        <v>-42.399999999999991</v>
      </c>
      <c r="I169" s="929" t="s">
        <v>314</v>
      </c>
      <c r="J169" s="930"/>
      <c r="K169" s="930"/>
      <c r="L169" s="930"/>
      <c r="M169" s="930"/>
      <c r="N169" s="930"/>
      <c r="O169" s="930"/>
      <c r="P169" s="931">
        <v>44881</v>
      </c>
      <c r="Q169" s="932" t="s">
        <v>5449</v>
      </c>
      <c r="R169" s="929">
        <v>91</v>
      </c>
      <c r="S169" s="589">
        <f>AVERAGE(CPVTFC3SG0056!F12:G12)</f>
        <v>9.3650000000000011E-2</v>
      </c>
      <c r="T169" s="622">
        <f t="shared" ref="T169:T172" si="10">(S169-0.1243)/0.0142*66</f>
        <v>-142.45774647887313</v>
      </c>
      <c r="U169" s="933" t="s">
        <v>314</v>
      </c>
    </row>
    <row r="170" spans="1:21" x14ac:dyDescent="0.25">
      <c r="A170" s="585"/>
      <c r="B170" s="4619"/>
      <c r="C170" s="899" t="s">
        <v>5448</v>
      </c>
      <c r="D170" s="911"/>
      <c r="E170" s="912"/>
      <c r="F170" s="1164"/>
      <c r="G170" s="913"/>
      <c r="H170" s="914"/>
      <c r="I170" s="915"/>
      <c r="J170" s="402"/>
      <c r="K170" s="402"/>
      <c r="L170" s="402"/>
      <c r="M170" s="402"/>
      <c r="N170" s="402"/>
      <c r="O170" s="402"/>
      <c r="P170" s="910">
        <v>44881</v>
      </c>
      <c r="Q170" s="897" t="s">
        <v>5449</v>
      </c>
      <c r="R170" s="8">
        <v>92</v>
      </c>
      <c r="S170" s="7">
        <f>AVERAGE(CPVTFC3SG0056!H12:I12)</f>
        <v>0.1016</v>
      </c>
      <c r="T170" s="13">
        <f t="shared" si="10"/>
        <v>-105.50704225352112</v>
      </c>
      <c r="U170" s="934" t="s">
        <v>314</v>
      </c>
    </row>
    <row r="171" spans="1:21" x14ac:dyDescent="0.25">
      <c r="A171" s="585"/>
      <c r="B171" s="4619"/>
      <c r="C171" s="899" t="s">
        <v>863</v>
      </c>
      <c r="D171" s="911"/>
      <c r="E171" s="912"/>
      <c r="F171" s="1164"/>
      <c r="G171" s="913"/>
      <c r="H171" s="914"/>
      <c r="I171" s="915"/>
      <c r="J171" s="402"/>
      <c r="K171" s="402"/>
      <c r="L171" s="402"/>
      <c r="M171" s="402"/>
      <c r="N171" s="402"/>
      <c r="O171" s="402"/>
      <c r="P171" s="910">
        <v>44881</v>
      </c>
      <c r="Q171" s="897" t="s">
        <v>5449</v>
      </c>
      <c r="R171" s="8">
        <v>93</v>
      </c>
      <c r="S171" s="7">
        <f>AVERAGE(CPVTFC3SG0056!J12:K12)</f>
        <v>0.11</v>
      </c>
      <c r="T171" s="13">
        <f t="shared" si="10"/>
        <v>-66.464788732394339</v>
      </c>
      <c r="U171" s="934" t="s">
        <v>314</v>
      </c>
    </row>
    <row r="172" spans="1:21" ht="15.75" thickBot="1" x14ac:dyDescent="0.3">
      <c r="A172" s="462">
        <v>152</v>
      </c>
      <c r="B172" s="4627"/>
      <c r="C172" s="595" t="s">
        <v>220</v>
      </c>
      <c r="D172" s="91">
        <v>44792</v>
      </c>
      <c r="E172" s="748" t="s">
        <v>4913</v>
      </c>
      <c r="F172" s="1872">
        <v>152</v>
      </c>
      <c r="G172" s="595">
        <f>AVERAGE(CPVTFC3SG0002!H22:I22)</f>
        <v>7.0000000000000007E-2</v>
      </c>
      <c r="H172" s="225">
        <f t="shared" si="9"/>
        <v>-27.599999999999959</v>
      </c>
      <c r="I172" s="935" t="s">
        <v>314</v>
      </c>
      <c r="J172" s="936"/>
      <c r="K172" s="936"/>
      <c r="L172" s="936"/>
      <c r="M172" s="936"/>
      <c r="N172" s="936"/>
      <c r="O172" s="936"/>
      <c r="P172" s="937">
        <v>44881</v>
      </c>
      <c r="Q172" s="938" t="s">
        <v>5449</v>
      </c>
      <c r="R172" s="935">
        <v>94</v>
      </c>
      <c r="S172" s="595">
        <f>AVERAGE(CPVTFC3SG0056!L12:M12)</f>
        <v>0.11559999999999999</v>
      </c>
      <c r="T172" s="225">
        <f t="shared" si="10"/>
        <v>-40.436619718309856</v>
      </c>
      <c r="U172" s="939" t="s">
        <v>314</v>
      </c>
    </row>
    <row r="173" spans="1:21" x14ac:dyDescent="0.25">
      <c r="A173" s="82">
        <v>153</v>
      </c>
      <c r="B173" s="4628" t="s">
        <v>296</v>
      </c>
      <c r="C173" s="84" t="s">
        <v>219</v>
      </c>
      <c r="D173" s="83">
        <v>44792</v>
      </c>
      <c r="E173" s="729" t="s">
        <v>4913</v>
      </c>
      <c r="F173" s="375">
        <v>153</v>
      </c>
      <c r="G173" s="84">
        <f>AVERAGE(CPVTFC3SG0002!J22:K22)</f>
        <v>6.3500000000000001E-2</v>
      </c>
      <c r="H173" s="85">
        <f t="shared" si="9"/>
        <v>-53.59999999999998</v>
      </c>
      <c r="I173" s="318" t="s">
        <v>314</v>
      </c>
      <c r="J173" s="402"/>
      <c r="K173" s="402"/>
      <c r="L173" s="402"/>
      <c r="M173" s="402"/>
      <c r="N173" s="402"/>
      <c r="O173" s="402"/>
      <c r="P173" s="902"/>
      <c r="Q173" s="902"/>
      <c r="R173" s="902"/>
      <c r="S173" s="902"/>
      <c r="T173" s="902"/>
      <c r="U173" s="902"/>
    </row>
    <row r="174" spans="1:21" x14ac:dyDescent="0.25">
      <c r="A174" s="6">
        <v>154</v>
      </c>
      <c r="B174" s="4619"/>
      <c r="C174" s="7" t="s">
        <v>220</v>
      </c>
      <c r="D174" s="18">
        <v>44792</v>
      </c>
      <c r="E174" s="381" t="s">
        <v>4913</v>
      </c>
      <c r="F174" s="102">
        <v>154</v>
      </c>
      <c r="G174" s="7">
        <f>AVERAGE(CPVTFC3SG0002!L22:M22)</f>
        <v>6.4500000000000002E-2</v>
      </c>
      <c r="H174" s="13">
        <f t="shared" si="9"/>
        <v>-49.59999999999998</v>
      </c>
      <c r="I174" s="8" t="s">
        <v>314</v>
      </c>
      <c r="J174" s="402"/>
      <c r="K174" s="402"/>
      <c r="L174" s="402"/>
      <c r="M174" s="402"/>
      <c r="N174" s="402"/>
      <c r="O174" s="402"/>
      <c r="P174" s="902"/>
      <c r="Q174" s="902"/>
      <c r="R174" s="902"/>
      <c r="S174" s="902"/>
      <c r="T174" s="902"/>
      <c r="U174" s="902"/>
    </row>
    <row r="175" spans="1:21" x14ac:dyDescent="0.25">
      <c r="A175" s="6">
        <v>155</v>
      </c>
      <c r="B175" s="4619" t="s">
        <v>297</v>
      </c>
      <c r="C175" s="7" t="s">
        <v>219</v>
      </c>
      <c r="D175" s="18">
        <v>44792</v>
      </c>
      <c r="E175" s="381" t="s">
        <v>4913</v>
      </c>
      <c r="F175" s="102">
        <v>155</v>
      </c>
      <c r="G175" s="7">
        <f>AVERAGE(CPVTFC3SG0002!N22:O22)</f>
        <v>7.7350000000000002E-2</v>
      </c>
      <c r="H175" s="13">
        <f t="shared" si="9"/>
        <v>1.8000000000000238</v>
      </c>
      <c r="I175" s="8" t="s">
        <v>314</v>
      </c>
      <c r="J175" s="402"/>
      <c r="K175" s="402"/>
      <c r="L175" s="402"/>
      <c r="M175" s="402"/>
      <c r="N175" s="402"/>
      <c r="O175" s="402"/>
      <c r="P175" s="902"/>
      <c r="Q175" s="902"/>
      <c r="R175" s="902"/>
      <c r="S175" s="902"/>
      <c r="T175" s="902"/>
      <c r="U175" s="902"/>
    </row>
    <row r="176" spans="1:21" x14ac:dyDescent="0.25">
      <c r="A176" s="6">
        <v>156</v>
      </c>
      <c r="B176" s="4619"/>
      <c r="C176" s="7" t="s">
        <v>220</v>
      </c>
      <c r="D176" s="18">
        <v>44792</v>
      </c>
      <c r="E176" s="381" t="s">
        <v>4913</v>
      </c>
      <c r="F176" s="102">
        <v>156</v>
      </c>
      <c r="G176" s="7">
        <f>AVERAGE(CPVTFC3SG0002!P22:Q22)</f>
        <v>7.8100000000000003E-2</v>
      </c>
      <c r="H176" s="13">
        <f t="shared" si="9"/>
        <v>4.8000000000000265</v>
      </c>
      <c r="I176" s="8" t="s">
        <v>314</v>
      </c>
      <c r="J176" s="402"/>
      <c r="K176" s="402"/>
      <c r="L176" s="402"/>
      <c r="M176" s="402"/>
      <c r="N176" s="402"/>
      <c r="O176" s="402"/>
      <c r="P176" s="902"/>
      <c r="Q176" s="902"/>
      <c r="R176" s="902"/>
      <c r="S176" s="902"/>
      <c r="T176" s="902"/>
      <c r="U176" s="902"/>
    </row>
    <row r="177" spans="1:23" x14ac:dyDescent="0.25">
      <c r="A177" s="6">
        <v>157</v>
      </c>
      <c r="B177" s="4619" t="s">
        <v>298</v>
      </c>
      <c r="C177" s="7" t="s">
        <v>219</v>
      </c>
      <c r="D177" s="18">
        <v>44792</v>
      </c>
      <c r="E177" s="381" t="s">
        <v>4913</v>
      </c>
      <c r="F177" s="102">
        <v>157</v>
      </c>
      <c r="G177" s="7">
        <f>AVERAGE(CPVTFC3SG0002!R22:S22)</f>
        <v>7.8399999999999997E-2</v>
      </c>
      <c r="H177" s="13">
        <f t="shared" si="9"/>
        <v>6.0000000000000053</v>
      </c>
      <c r="I177" s="8" t="s">
        <v>314</v>
      </c>
      <c r="J177" s="402"/>
      <c r="K177" s="402"/>
      <c r="L177" s="402"/>
      <c r="M177" s="402"/>
      <c r="N177" s="402"/>
      <c r="O177" s="402"/>
      <c r="P177" s="902"/>
      <c r="Q177" s="902"/>
      <c r="R177" s="902"/>
      <c r="S177" s="902"/>
      <c r="T177" s="902"/>
      <c r="U177" s="902"/>
    </row>
    <row r="178" spans="1:23" x14ac:dyDescent="0.25">
      <c r="A178" s="6">
        <v>158</v>
      </c>
      <c r="B178" s="4619"/>
      <c r="C178" s="7" t="s">
        <v>220</v>
      </c>
      <c r="D178" s="18">
        <v>44792</v>
      </c>
      <c r="E178" s="381" t="s">
        <v>4913</v>
      </c>
      <c r="F178" s="102">
        <v>158</v>
      </c>
      <c r="G178" s="7">
        <f>AVERAGE(CPVTFC3SG0002!T22:U22)</f>
        <v>8.274999999999999E-2</v>
      </c>
      <c r="H178" s="13">
        <f t="shared" si="9"/>
        <v>23.399999999999977</v>
      </c>
      <c r="I178" s="8" t="s">
        <v>314</v>
      </c>
      <c r="J178" s="402"/>
      <c r="K178" s="402"/>
      <c r="L178" s="402"/>
      <c r="M178" s="402"/>
      <c r="N178" s="402"/>
      <c r="O178" s="402"/>
      <c r="P178" s="902"/>
      <c r="Q178" s="902"/>
      <c r="R178" s="902"/>
      <c r="S178" s="902"/>
      <c r="T178" s="902"/>
      <c r="U178" s="902"/>
    </row>
    <row r="179" spans="1:23" x14ac:dyDescent="0.25">
      <c r="A179" s="6">
        <v>159</v>
      </c>
      <c r="B179" s="4619" t="s">
        <v>299</v>
      </c>
      <c r="C179" s="7" t="s">
        <v>219</v>
      </c>
      <c r="D179" s="18">
        <v>44792</v>
      </c>
      <c r="E179" s="381" t="s">
        <v>4913</v>
      </c>
      <c r="F179" s="102">
        <v>159</v>
      </c>
      <c r="G179" s="7">
        <f>AVERAGE(CPVTFC3SG0002!V22:W22)</f>
        <v>7.8E-2</v>
      </c>
      <c r="H179" s="13">
        <f t="shared" si="9"/>
        <v>4.4000000000000146</v>
      </c>
      <c r="I179" s="8" t="s">
        <v>314</v>
      </c>
      <c r="J179" s="402"/>
      <c r="K179" s="402"/>
      <c r="L179" s="402"/>
      <c r="M179" s="402"/>
      <c r="N179" s="402"/>
      <c r="O179" s="402"/>
      <c r="P179" s="902"/>
      <c r="Q179" s="902"/>
      <c r="R179" s="902"/>
      <c r="S179" s="902"/>
      <c r="T179" s="902"/>
      <c r="U179" s="902"/>
    </row>
    <row r="180" spans="1:23" x14ac:dyDescent="0.25">
      <c r="A180" s="6">
        <v>160</v>
      </c>
      <c r="B180" s="4619"/>
      <c r="C180" s="7" t="s">
        <v>220</v>
      </c>
      <c r="D180" s="18">
        <v>44792</v>
      </c>
      <c r="E180" s="381" t="s">
        <v>4913</v>
      </c>
      <c r="F180" s="102">
        <v>160</v>
      </c>
      <c r="G180" s="7">
        <f>AVERAGE(CPVTFC3SG0002!X22:Y22)</f>
        <v>7.2500000000000009E-2</v>
      </c>
      <c r="H180" s="13">
        <f t="shared" si="9"/>
        <v>-17.599999999999948</v>
      </c>
      <c r="I180" s="8" t="s">
        <v>314</v>
      </c>
      <c r="J180" s="402"/>
      <c r="K180" s="402"/>
      <c r="L180" s="402"/>
      <c r="M180" s="402"/>
      <c r="N180" s="402"/>
      <c r="O180" s="402"/>
      <c r="P180" s="902"/>
      <c r="Q180" s="902"/>
      <c r="R180" s="902"/>
      <c r="S180" s="902"/>
      <c r="T180" s="902"/>
      <c r="U180" s="902"/>
    </row>
    <row r="181" spans="1:23" x14ac:dyDescent="0.25">
      <c r="A181" s="6">
        <v>161</v>
      </c>
      <c r="B181" s="4619" t="s">
        <v>300</v>
      </c>
      <c r="C181" s="7" t="s">
        <v>219</v>
      </c>
      <c r="D181" s="18">
        <v>44792</v>
      </c>
      <c r="E181" s="381" t="s">
        <v>4913</v>
      </c>
      <c r="F181" s="102">
        <v>161</v>
      </c>
      <c r="G181" s="7">
        <f>AVERAGE(CPVTFC3SG0002!B24:C24)</f>
        <v>6.6599999999999993E-2</v>
      </c>
      <c r="H181" s="13">
        <f t="shared" ref="H181:H210" si="11">(G181-0.0769)/0.0125*50</f>
        <v>-41.200000000000017</v>
      </c>
      <c r="I181" s="8" t="s">
        <v>314</v>
      </c>
      <c r="J181" s="402"/>
      <c r="K181" s="402"/>
      <c r="L181" s="402"/>
      <c r="M181" s="402"/>
      <c r="N181" s="402"/>
      <c r="O181" s="402"/>
      <c r="P181" s="902"/>
      <c r="Q181" s="902"/>
      <c r="R181" s="902"/>
      <c r="S181" s="902"/>
      <c r="T181" s="902"/>
      <c r="U181" s="902"/>
    </row>
    <row r="182" spans="1:23" x14ac:dyDescent="0.25">
      <c r="A182" s="6">
        <v>162</v>
      </c>
      <c r="B182" s="4619"/>
      <c r="C182" s="7" t="s">
        <v>220</v>
      </c>
      <c r="D182" s="18">
        <v>44792</v>
      </c>
      <c r="E182" s="381" t="s">
        <v>4913</v>
      </c>
      <c r="F182" s="102">
        <v>162</v>
      </c>
      <c r="G182" s="7">
        <f>AVERAGE(CPVTFC3SG0002!D24:E24)</f>
        <v>6.3149999999999998E-2</v>
      </c>
      <c r="H182" s="13">
        <f t="shared" si="11"/>
        <v>-54.999999999999993</v>
      </c>
      <c r="I182" s="8" t="s">
        <v>314</v>
      </c>
      <c r="J182" s="402"/>
      <c r="K182" s="402"/>
      <c r="L182" s="402"/>
      <c r="M182" s="402"/>
      <c r="N182" s="402"/>
      <c r="O182" s="402"/>
      <c r="P182" s="902"/>
      <c r="Q182" s="902"/>
      <c r="R182" s="902"/>
      <c r="S182" s="902"/>
      <c r="T182" s="902"/>
      <c r="U182" s="902"/>
    </row>
    <row r="183" spans="1:23" x14ac:dyDescent="0.25">
      <c r="A183" s="6">
        <v>163</v>
      </c>
      <c r="B183" s="4619" t="s">
        <v>301</v>
      </c>
      <c r="C183" s="7" t="s">
        <v>219</v>
      </c>
      <c r="D183" s="18">
        <v>44792</v>
      </c>
      <c r="E183" s="381" t="s">
        <v>4913</v>
      </c>
      <c r="F183" s="102">
        <v>163</v>
      </c>
      <c r="G183" s="7">
        <f>AVERAGE(CPVTFC3SG0002!F24:G24)</f>
        <v>7.4899999999999994E-2</v>
      </c>
      <c r="H183" s="13">
        <f t="shared" si="11"/>
        <v>-8.0000000000000071</v>
      </c>
      <c r="I183" s="8" t="s">
        <v>314</v>
      </c>
      <c r="J183" s="402"/>
      <c r="K183" s="402"/>
      <c r="L183" s="402"/>
      <c r="M183" s="402"/>
      <c r="N183" s="402"/>
      <c r="O183" s="402"/>
      <c r="P183" s="902"/>
      <c r="Q183" s="902"/>
      <c r="R183" s="902"/>
      <c r="S183" s="902"/>
      <c r="T183" s="902"/>
      <c r="U183" s="902"/>
    </row>
    <row r="184" spans="1:23" x14ac:dyDescent="0.25">
      <c r="A184" s="6">
        <v>164</v>
      </c>
      <c r="B184" s="4619"/>
      <c r="C184" s="7" t="s">
        <v>220</v>
      </c>
      <c r="D184" s="18">
        <v>44792</v>
      </c>
      <c r="E184" s="381" t="s">
        <v>4913</v>
      </c>
      <c r="F184" s="102">
        <v>164</v>
      </c>
      <c r="G184" s="7">
        <f>AVERAGE(CPVTFC3SG0002!H24:I24)</f>
        <v>7.9649999999999999E-2</v>
      </c>
      <c r="H184" s="13">
        <f t="shared" si="11"/>
        <v>11.000000000000011</v>
      </c>
      <c r="I184" s="8" t="s">
        <v>314</v>
      </c>
      <c r="J184" s="402"/>
      <c r="K184" s="402"/>
      <c r="L184" s="402"/>
      <c r="M184" s="402"/>
      <c r="N184" s="402"/>
      <c r="O184" s="402"/>
      <c r="P184" s="902"/>
      <c r="Q184" s="902"/>
      <c r="R184" s="902"/>
      <c r="S184" s="902"/>
      <c r="T184" s="902"/>
      <c r="U184" s="902"/>
    </row>
    <row r="185" spans="1:23" x14ac:dyDescent="0.25">
      <c r="A185" s="6">
        <v>165</v>
      </c>
      <c r="B185" s="4619" t="s">
        <v>302</v>
      </c>
      <c r="C185" s="7" t="s">
        <v>219</v>
      </c>
      <c r="D185" s="18">
        <v>44792</v>
      </c>
      <c r="E185" s="381" t="s">
        <v>4913</v>
      </c>
      <c r="F185" s="102">
        <v>165</v>
      </c>
      <c r="G185" s="7">
        <f>AVERAGE(CPVTFC3SG0002!J24:K24)</f>
        <v>7.8549999999999995E-2</v>
      </c>
      <c r="H185" s="13">
        <f t="shared" si="11"/>
        <v>6.5999999999999943</v>
      </c>
      <c r="I185" s="8" t="s">
        <v>314</v>
      </c>
      <c r="J185" s="402"/>
      <c r="K185" s="402"/>
      <c r="L185" s="402"/>
      <c r="M185" s="402"/>
      <c r="N185" s="402"/>
      <c r="O185" s="402"/>
      <c r="P185" s="902"/>
      <c r="Q185" s="902"/>
      <c r="R185" s="902"/>
      <c r="S185" s="902"/>
      <c r="T185" s="902"/>
      <c r="U185" s="902"/>
    </row>
    <row r="186" spans="1:23" x14ac:dyDescent="0.25">
      <c r="A186" s="6">
        <v>166</v>
      </c>
      <c r="B186" s="4619"/>
      <c r="C186" s="7" t="s">
        <v>220</v>
      </c>
      <c r="D186" s="18">
        <v>44792</v>
      </c>
      <c r="E186" s="381" t="s">
        <v>4913</v>
      </c>
      <c r="F186" s="102">
        <v>166</v>
      </c>
      <c r="G186" s="7">
        <f>AVERAGE(CPVTFC3SG0002!L24:M24)</f>
        <v>7.5000000000000011E-2</v>
      </c>
      <c r="H186" s="13">
        <f t="shared" si="11"/>
        <v>-7.5999999999999401</v>
      </c>
      <c r="I186" s="8" t="s">
        <v>314</v>
      </c>
      <c r="J186" s="402"/>
      <c r="K186" s="402"/>
      <c r="L186" s="402"/>
      <c r="M186" s="402"/>
      <c r="N186" s="402"/>
      <c r="O186" s="402"/>
      <c r="P186" s="902"/>
      <c r="Q186" s="902"/>
      <c r="R186" s="902"/>
      <c r="S186" s="902"/>
      <c r="T186" s="902"/>
      <c r="U186" s="902"/>
    </row>
    <row r="187" spans="1:23" x14ac:dyDescent="0.25">
      <c r="A187" s="6">
        <v>167</v>
      </c>
      <c r="B187" s="4630" t="s">
        <v>303</v>
      </c>
      <c r="C187" s="7" t="s">
        <v>219</v>
      </c>
      <c r="D187" s="18">
        <v>44792</v>
      </c>
      <c r="E187" s="381" t="s">
        <v>4913</v>
      </c>
      <c r="F187" s="102">
        <v>167</v>
      </c>
      <c r="G187" s="7">
        <f>AVERAGE(CPVTFC3SG0002!N24:O24)</f>
        <v>6.9449999999999998E-2</v>
      </c>
      <c r="H187" s="13">
        <f t="shared" si="11"/>
        <v>-29.799999999999994</v>
      </c>
      <c r="I187" s="8" t="s">
        <v>314</v>
      </c>
      <c r="J187" s="402"/>
      <c r="K187" s="402"/>
      <c r="L187" s="402"/>
      <c r="M187" s="402"/>
      <c r="N187" s="402"/>
      <c r="O187" s="402"/>
      <c r="P187" s="902"/>
      <c r="Q187" s="902"/>
      <c r="R187" s="902"/>
      <c r="S187" s="902"/>
      <c r="T187" s="902"/>
      <c r="U187" s="902"/>
      <c r="V187" s="4582" t="s">
        <v>1416</v>
      </c>
      <c r="W187" s="4583"/>
    </row>
    <row r="188" spans="1:23" x14ac:dyDescent="0.25">
      <c r="A188" s="9">
        <v>168</v>
      </c>
      <c r="B188" s="4630"/>
      <c r="C188" s="10" t="s">
        <v>220</v>
      </c>
      <c r="D188" s="19">
        <v>44792</v>
      </c>
      <c r="E188" s="383" t="s">
        <v>4913</v>
      </c>
      <c r="F188" s="103">
        <v>168</v>
      </c>
      <c r="G188" s="10">
        <f>AVERAGE(CPVTFC3SG0002!P24:Q24)</f>
        <v>2.8200500000000002</v>
      </c>
      <c r="H188" s="14">
        <f t="shared" si="11"/>
        <v>10972.6</v>
      </c>
      <c r="I188" s="11" t="s">
        <v>315</v>
      </c>
      <c r="J188" s="402"/>
      <c r="K188" s="402"/>
      <c r="L188" s="402"/>
      <c r="M188" s="402"/>
      <c r="N188" s="402"/>
      <c r="O188" s="402"/>
      <c r="P188" s="902"/>
      <c r="Q188" s="902"/>
      <c r="R188" s="902"/>
      <c r="S188" s="902"/>
      <c r="T188" s="902"/>
      <c r="U188" s="902"/>
      <c r="V188" s="4584"/>
      <c r="W188" s="4585"/>
    </row>
    <row r="189" spans="1:23" x14ac:dyDescent="0.25">
      <c r="A189" s="6">
        <v>169</v>
      </c>
      <c r="B189" s="4619" t="s">
        <v>304</v>
      </c>
      <c r="C189" s="7" t="s">
        <v>219</v>
      </c>
      <c r="D189" s="18">
        <v>44792</v>
      </c>
      <c r="E189" s="381" t="s">
        <v>4913</v>
      </c>
      <c r="F189" s="102">
        <v>169</v>
      </c>
      <c r="G189" s="7">
        <f>AVERAGE(CPVTFC3SG0002!R24:S24)</f>
        <v>6.8599999999999994E-2</v>
      </c>
      <c r="H189" s="13">
        <f t="shared" si="11"/>
        <v>-33.20000000000001</v>
      </c>
      <c r="I189" s="8" t="s">
        <v>314</v>
      </c>
      <c r="J189" s="402"/>
      <c r="K189" s="402"/>
      <c r="L189" s="402"/>
      <c r="M189" s="402"/>
      <c r="N189" s="402"/>
      <c r="O189" s="402"/>
      <c r="P189" s="902"/>
      <c r="Q189" s="902"/>
      <c r="R189" s="902"/>
      <c r="S189" s="902"/>
      <c r="T189" s="902"/>
      <c r="U189" s="902"/>
    </row>
    <row r="190" spans="1:23" ht="15.75" thickBot="1" x14ac:dyDescent="0.3">
      <c r="A190" s="470">
        <v>170</v>
      </c>
      <c r="B190" s="4625"/>
      <c r="C190" s="112" t="s">
        <v>220</v>
      </c>
      <c r="D190" s="111">
        <v>44792</v>
      </c>
      <c r="E190" s="798" t="s">
        <v>4913</v>
      </c>
      <c r="F190" s="321">
        <v>170</v>
      </c>
      <c r="G190" s="112">
        <f>AVERAGE(CPVTFC3SG0002!T24:U24)</f>
        <v>7.3999999999999996E-2</v>
      </c>
      <c r="H190" s="113">
        <f t="shared" si="11"/>
        <v>-11.6</v>
      </c>
      <c r="I190" s="110" t="s">
        <v>314</v>
      </c>
      <c r="J190" s="402"/>
      <c r="K190" s="402"/>
      <c r="L190" s="402"/>
      <c r="M190" s="402"/>
      <c r="N190" s="402"/>
      <c r="O190" s="402"/>
      <c r="P190" s="902"/>
      <c r="Q190" s="902"/>
      <c r="R190" s="902"/>
      <c r="S190" s="902"/>
      <c r="T190" s="902"/>
      <c r="U190" s="902"/>
    </row>
    <row r="191" spans="1:23" x14ac:dyDescent="0.25">
      <c r="A191" s="508">
        <v>171</v>
      </c>
      <c r="B191" s="4626" t="s">
        <v>305</v>
      </c>
      <c r="C191" s="589" t="s">
        <v>219</v>
      </c>
      <c r="D191" s="490">
        <v>44792</v>
      </c>
      <c r="E191" s="731" t="s">
        <v>4913</v>
      </c>
      <c r="F191" s="1871">
        <v>171</v>
      </c>
      <c r="G191" s="589">
        <f>AVERAGE(CPVTFC3SG0002!V24:W24)</f>
        <v>6.4950000000000008E-2</v>
      </c>
      <c r="H191" s="622">
        <f t="shared" si="11"/>
        <v>-47.799999999999955</v>
      </c>
      <c r="I191" s="929" t="s">
        <v>314</v>
      </c>
      <c r="J191" s="930"/>
      <c r="K191" s="930"/>
      <c r="L191" s="930"/>
      <c r="M191" s="930"/>
      <c r="N191" s="930"/>
      <c r="O191" s="930"/>
      <c r="P191" s="1013">
        <v>44881</v>
      </c>
      <c r="Q191" s="1014" t="s">
        <v>5449</v>
      </c>
      <c r="R191" s="1015">
        <v>95</v>
      </c>
      <c r="S191" s="1016">
        <f>AVERAGE(CPVTFC3SG0056!N12:O12)</f>
        <v>9.8650000000000002E-2</v>
      </c>
      <c r="T191" s="622">
        <f t="shared" ref="T191:T194" si="12">(S191-0.1243)/0.0142*66</f>
        <v>-119.21830985915489</v>
      </c>
      <c r="U191" s="1017" t="s">
        <v>314</v>
      </c>
    </row>
    <row r="192" spans="1:23" x14ac:dyDescent="0.25">
      <c r="A192" s="585"/>
      <c r="B192" s="4619"/>
      <c r="C192" s="899" t="s">
        <v>5448</v>
      </c>
      <c r="D192" s="911"/>
      <c r="E192" s="912"/>
      <c r="F192" s="1164"/>
      <c r="G192" s="913"/>
      <c r="H192" s="914"/>
      <c r="I192" s="915"/>
      <c r="J192" s="402"/>
      <c r="K192" s="402"/>
      <c r="L192" s="402"/>
      <c r="M192" s="402"/>
      <c r="N192" s="402"/>
      <c r="O192" s="402"/>
      <c r="P192" s="910">
        <v>44881</v>
      </c>
      <c r="Q192" s="897" t="s">
        <v>5449</v>
      </c>
      <c r="R192" s="8">
        <v>96</v>
      </c>
      <c r="S192" s="7">
        <f>AVERAGE(CPVTFC3SG0056!P12:Q12)</f>
        <v>9.7250000000000003E-2</v>
      </c>
      <c r="T192" s="13">
        <f t="shared" si="12"/>
        <v>-125.72535211267599</v>
      </c>
      <c r="U192" s="934" t="s">
        <v>314</v>
      </c>
    </row>
    <row r="193" spans="1:23" x14ac:dyDescent="0.25">
      <c r="A193" s="585"/>
      <c r="B193" s="4619"/>
      <c r="C193" s="899" t="s">
        <v>863</v>
      </c>
      <c r="D193" s="911"/>
      <c r="E193" s="912"/>
      <c r="F193" s="1164"/>
      <c r="G193" s="913"/>
      <c r="H193" s="914"/>
      <c r="I193" s="915"/>
      <c r="J193" s="402"/>
      <c r="K193" s="402"/>
      <c r="L193" s="402"/>
      <c r="M193" s="402"/>
      <c r="N193" s="402"/>
      <c r="O193" s="402"/>
      <c r="P193" s="910">
        <v>44881</v>
      </c>
      <c r="Q193" s="897" t="s">
        <v>5449</v>
      </c>
      <c r="R193" s="8">
        <v>97</v>
      </c>
      <c r="S193" s="7">
        <f>AVERAGE(CPVTFC3SG0056!R12:S12)</f>
        <v>0.1055</v>
      </c>
      <c r="T193" s="13">
        <f t="shared" si="12"/>
        <v>-87.380281690140833</v>
      </c>
      <c r="U193" s="934" t="s">
        <v>314</v>
      </c>
    </row>
    <row r="194" spans="1:23" ht="15.75" thickBot="1" x14ac:dyDescent="0.3">
      <c r="A194" s="462">
        <v>172</v>
      </c>
      <c r="B194" s="4627"/>
      <c r="C194" s="595" t="s">
        <v>220</v>
      </c>
      <c r="D194" s="91">
        <v>44792</v>
      </c>
      <c r="E194" s="748" t="s">
        <v>4913</v>
      </c>
      <c r="F194" s="1872">
        <v>172</v>
      </c>
      <c r="G194" s="595">
        <f>AVERAGE(CPVTFC3SG0002!X24:Y24)</f>
        <v>5.62E-2</v>
      </c>
      <c r="H194" s="225">
        <f t="shared" si="11"/>
        <v>-82.799999999999983</v>
      </c>
      <c r="I194" s="935" t="s">
        <v>314</v>
      </c>
      <c r="J194" s="936"/>
      <c r="K194" s="936"/>
      <c r="L194" s="936"/>
      <c r="M194" s="936"/>
      <c r="N194" s="936"/>
      <c r="O194" s="936"/>
      <c r="P194" s="952">
        <v>44881</v>
      </c>
      <c r="Q194" s="953" t="s">
        <v>5449</v>
      </c>
      <c r="R194" s="954">
        <v>98</v>
      </c>
      <c r="S194" s="955">
        <f>AVERAGE(CPVTFC3SG0056!T12:U12)</f>
        <v>9.3100000000000002E-2</v>
      </c>
      <c r="T194" s="225">
        <f t="shared" si="12"/>
        <v>-145.01408450704221</v>
      </c>
      <c r="U194" s="988" t="s">
        <v>314</v>
      </c>
    </row>
    <row r="195" spans="1:23" x14ac:dyDescent="0.25">
      <c r="A195" s="82">
        <v>173</v>
      </c>
      <c r="B195" s="4628" t="s">
        <v>306</v>
      </c>
      <c r="C195" s="84" t="s">
        <v>219</v>
      </c>
      <c r="D195" s="83">
        <v>44792</v>
      </c>
      <c r="E195" s="729" t="s">
        <v>4913</v>
      </c>
      <c r="F195" s="375">
        <v>173</v>
      </c>
      <c r="G195" s="84">
        <f>AVERAGE(CPVTFC3SG0002!B26:C26)</f>
        <v>7.0199999999999999E-2</v>
      </c>
      <c r="H195" s="85">
        <f t="shared" si="11"/>
        <v>-26.79999999999999</v>
      </c>
      <c r="I195" s="318" t="s">
        <v>314</v>
      </c>
      <c r="J195" s="402"/>
      <c r="K195" s="402"/>
      <c r="L195" s="402"/>
      <c r="M195" s="402"/>
      <c r="N195" s="402"/>
      <c r="O195" s="402"/>
      <c r="P195" s="902"/>
      <c r="Q195" s="902"/>
      <c r="R195" s="902"/>
      <c r="S195" s="902"/>
      <c r="T195" s="902"/>
      <c r="U195" s="902"/>
    </row>
    <row r="196" spans="1:23" x14ac:dyDescent="0.25">
      <c r="A196" s="6">
        <v>174</v>
      </c>
      <c r="B196" s="4619"/>
      <c r="C196" s="7" t="s">
        <v>220</v>
      </c>
      <c r="D196" s="18">
        <v>44792</v>
      </c>
      <c r="E196" s="381" t="s">
        <v>4913</v>
      </c>
      <c r="F196" s="102">
        <v>174</v>
      </c>
      <c r="G196" s="7">
        <f>AVERAGE(CPVTFC3SG0002!D26:E26)</f>
        <v>6.9099999999999995E-2</v>
      </c>
      <c r="H196" s="13">
        <f t="shared" si="11"/>
        <v>-31.200000000000006</v>
      </c>
      <c r="I196" s="8" t="s">
        <v>314</v>
      </c>
      <c r="J196" s="402"/>
      <c r="K196" s="402"/>
      <c r="L196" s="402"/>
      <c r="M196" s="402"/>
      <c r="N196" s="402"/>
      <c r="O196" s="402"/>
      <c r="P196" s="902"/>
      <c r="Q196" s="902"/>
      <c r="R196" s="902"/>
      <c r="S196" s="902"/>
      <c r="T196" s="902"/>
      <c r="U196" s="902"/>
    </row>
    <row r="197" spans="1:23" x14ac:dyDescent="0.25">
      <c r="A197" s="6">
        <v>175</v>
      </c>
      <c r="B197" s="4619" t="s">
        <v>307</v>
      </c>
      <c r="C197" s="7" t="s">
        <v>219</v>
      </c>
      <c r="D197" s="18">
        <v>44792</v>
      </c>
      <c r="E197" s="381" t="s">
        <v>4913</v>
      </c>
      <c r="F197" s="102">
        <v>175</v>
      </c>
      <c r="G197" s="7">
        <f>AVERAGE(CPVTFC3SG0002!F26:G26)</f>
        <v>5.3749999999999999E-2</v>
      </c>
      <c r="H197" s="13">
        <f t="shared" si="11"/>
        <v>-92.59999999999998</v>
      </c>
      <c r="I197" s="8" t="s">
        <v>314</v>
      </c>
      <c r="J197" s="402"/>
      <c r="K197" s="402"/>
      <c r="L197" s="402"/>
      <c r="M197" s="402"/>
      <c r="N197" s="402"/>
      <c r="O197" s="402"/>
      <c r="P197" s="902"/>
      <c r="Q197" s="902"/>
      <c r="R197" s="902"/>
      <c r="S197" s="902"/>
      <c r="T197" s="902"/>
      <c r="U197" s="902"/>
    </row>
    <row r="198" spans="1:23" ht="15.75" thickBot="1" x14ac:dyDescent="0.3">
      <c r="A198" s="470">
        <v>176</v>
      </c>
      <c r="B198" s="4625"/>
      <c r="C198" s="112" t="s">
        <v>220</v>
      </c>
      <c r="D198" s="111">
        <v>44792</v>
      </c>
      <c r="E198" s="798" t="s">
        <v>4913</v>
      </c>
      <c r="F198" s="321">
        <v>176</v>
      </c>
      <c r="G198" s="112">
        <f>AVERAGE(CPVTFC3SG0002!H26:I26)</f>
        <v>5.8049999999999997E-2</v>
      </c>
      <c r="H198" s="113">
        <f t="shared" si="11"/>
        <v>-75.399999999999991</v>
      </c>
      <c r="I198" s="110" t="s">
        <v>314</v>
      </c>
      <c r="J198" s="402"/>
      <c r="K198" s="402"/>
      <c r="L198" s="402"/>
      <c r="M198" s="402"/>
      <c r="N198" s="402"/>
      <c r="O198" s="402"/>
      <c r="P198" s="902"/>
      <c r="Q198" s="902"/>
      <c r="R198" s="902"/>
      <c r="S198" s="902"/>
      <c r="T198" s="902"/>
      <c r="U198" s="902"/>
    </row>
    <row r="199" spans="1:23" x14ac:dyDescent="0.25">
      <c r="A199" s="508">
        <v>177</v>
      </c>
      <c r="B199" s="4626" t="s">
        <v>308</v>
      </c>
      <c r="C199" s="589" t="s">
        <v>219</v>
      </c>
      <c r="D199" s="490">
        <v>44792</v>
      </c>
      <c r="E199" s="731" t="s">
        <v>4913</v>
      </c>
      <c r="F199" s="1871">
        <v>177</v>
      </c>
      <c r="G199" s="589">
        <f>AVERAGE(CPVTFC3SG0002!J26:K26)</f>
        <v>5.4350000000000002E-2</v>
      </c>
      <c r="H199" s="622">
        <f t="shared" si="11"/>
        <v>-90.199999999999974</v>
      </c>
      <c r="I199" s="929" t="s">
        <v>314</v>
      </c>
      <c r="J199" s="930"/>
      <c r="K199" s="930"/>
      <c r="L199" s="930"/>
      <c r="M199" s="930"/>
      <c r="N199" s="930"/>
      <c r="O199" s="930"/>
      <c r="P199" s="1013">
        <v>44881</v>
      </c>
      <c r="Q199" s="1014" t="s">
        <v>5449</v>
      </c>
      <c r="R199" s="1015">
        <v>99</v>
      </c>
      <c r="S199" s="1016">
        <f>AVERAGE(CPVTFC3SG0056!V12:W12)</f>
        <v>9.2299999999999993E-2</v>
      </c>
      <c r="T199" s="622">
        <f t="shared" ref="T199:T202" si="13">(S199-0.1243)/0.0142*66</f>
        <v>-148.73239436619718</v>
      </c>
      <c r="U199" s="1017" t="s">
        <v>314</v>
      </c>
    </row>
    <row r="200" spans="1:23" x14ac:dyDescent="0.25">
      <c r="A200" s="585"/>
      <c r="B200" s="4619"/>
      <c r="C200" s="899" t="s">
        <v>5448</v>
      </c>
      <c r="D200" s="911"/>
      <c r="E200" s="912"/>
      <c r="F200" s="1164"/>
      <c r="G200" s="913"/>
      <c r="H200" s="914"/>
      <c r="I200" s="915"/>
      <c r="J200" s="402"/>
      <c r="K200" s="402"/>
      <c r="L200" s="402"/>
      <c r="M200" s="402"/>
      <c r="N200" s="402"/>
      <c r="O200" s="402"/>
      <c r="P200" s="910">
        <v>44881</v>
      </c>
      <c r="Q200" s="897" t="s">
        <v>5449</v>
      </c>
      <c r="R200" s="8">
        <v>100</v>
      </c>
      <c r="S200" s="7">
        <f>AVERAGE(CPVTFC3SG0056!X12:Y12)</f>
        <v>0.1013</v>
      </c>
      <c r="T200" s="13">
        <f t="shared" si="13"/>
        <v>-106.90140845070418</v>
      </c>
      <c r="U200" s="934" t="s">
        <v>314</v>
      </c>
    </row>
    <row r="201" spans="1:23" x14ac:dyDescent="0.25">
      <c r="A201" s="585"/>
      <c r="B201" s="4619"/>
      <c r="C201" s="899" t="s">
        <v>863</v>
      </c>
      <c r="D201" s="911"/>
      <c r="E201" s="912"/>
      <c r="F201" s="1164"/>
      <c r="G201" s="913"/>
      <c r="H201" s="914"/>
      <c r="I201" s="915"/>
      <c r="J201" s="402"/>
      <c r="K201" s="402"/>
      <c r="L201" s="402"/>
      <c r="M201" s="402"/>
      <c r="N201" s="402"/>
      <c r="O201" s="402"/>
      <c r="P201" s="910">
        <v>44881</v>
      </c>
      <c r="Q201" s="897" t="s">
        <v>5449</v>
      </c>
      <c r="R201" s="8">
        <v>101</v>
      </c>
      <c r="S201" s="7">
        <f>AVERAGE(CPVTFC3SG0056!B14:C14)</f>
        <v>9.7900000000000001E-2</v>
      </c>
      <c r="T201" s="13">
        <f t="shared" si="13"/>
        <v>-122.70422535211263</v>
      </c>
      <c r="U201" s="934" t="s">
        <v>314</v>
      </c>
    </row>
    <row r="202" spans="1:23" ht="15.75" thickBot="1" x14ac:dyDescent="0.3">
      <c r="A202" s="462">
        <v>178</v>
      </c>
      <c r="B202" s="4627"/>
      <c r="C202" s="595" t="s">
        <v>220</v>
      </c>
      <c r="D202" s="91">
        <v>44792</v>
      </c>
      <c r="E202" s="748" t="s">
        <v>4913</v>
      </c>
      <c r="F202" s="1872">
        <v>178</v>
      </c>
      <c r="G202" s="595">
        <f>AVERAGE(CPVTFC3SG0002!L26:M26)</f>
        <v>5.5E-2</v>
      </c>
      <c r="H202" s="225">
        <f t="shared" si="11"/>
        <v>-87.59999999999998</v>
      </c>
      <c r="I202" s="935" t="s">
        <v>314</v>
      </c>
      <c r="J202" s="936"/>
      <c r="K202" s="936"/>
      <c r="L202" s="936"/>
      <c r="M202" s="936"/>
      <c r="N202" s="936"/>
      <c r="O202" s="936"/>
      <c r="P202" s="952">
        <v>44881</v>
      </c>
      <c r="Q202" s="953" t="s">
        <v>5449</v>
      </c>
      <c r="R202" s="954">
        <v>102</v>
      </c>
      <c r="S202" s="955">
        <f>AVERAGE(CPVTFC3SG0056!D14:E14)</f>
        <v>9.0049999999999991E-2</v>
      </c>
      <c r="T202" s="225">
        <f t="shared" si="13"/>
        <v>-159.19014084507043</v>
      </c>
      <c r="U202" s="988" t="s">
        <v>314</v>
      </c>
    </row>
    <row r="203" spans="1:23" x14ac:dyDescent="0.25">
      <c r="A203" s="82">
        <v>179</v>
      </c>
      <c r="B203" s="4637" t="s">
        <v>309</v>
      </c>
      <c r="C203" s="84" t="s">
        <v>219</v>
      </c>
      <c r="D203" s="83">
        <v>44792</v>
      </c>
      <c r="E203" s="729" t="s">
        <v>4913</v>
      </c>
      <c r="F203" s="375">
        <v>179</v>
      </c>
      <c r="G203" s="84">
        <f>AVERAGE(CPVTFC3SG0002!N26:O26)</f>
        <v>7.1550000000000002E-2</v>
      </c>
      <c r="H203" s="85">
        <f t="shared" si="11"/>
        <v>-21.399999999999974</v>
      </c>
      <c r="I203" s="318" t="s">
        <v>314</v>
      </c>
      <c r="J203" s="402"/>
      <c r="K203" s="402"/>
      <c r="L203" s="402"/>
      <c r="M203" s="402"/>
      <c r="N203" s="402"/>
      <c r="O203" s="402"/>
      <c r="P203" s="902"/>
      <c r="Q203" s="902"/>
      <c r="R203" s="902"/>
      <c r="S203" s="902"/>
      <c r="T203" s="902"/>
      <c r="U203" s="902"/>
      <c r="V203" s="4582" t="s">
        <v>1416</v>
      </c>
      <c r="W203" s="4583"/>
    </row>
    <row r="204" spans="1:23" ht="15.75" thickBot="1" x14ac:dyDescent="0.3">
      <c r="A204" s="524">
        <v>180</v>
      </c>
      <c r="B204" s="4632"/>
      <c r="C204" s="80" t="s">
        <v>220</v>
      </c>
      <c r="D204" s="79">
        <v>44792</v>
      </c>
      <c r="E204" s="730" t="s">
        <v>4913</v>
      </c>
      <c r="F204" s="173">
        <v>180</v>
      </c>
      <c r="G204" s="80">
        <f>AVERAGE(CPVTFC3SG0002!P26:Q26)</f>
        <v>1.45295</v>
      </c>
      <c r="H204" s="81">
        <f t="shared" si="11"/>
        <v>5504.2</v>
      </c>
      <c r="I204" s="78" t="s">
        <v>315</v>
      </c>
      <c r="J204" s="402"/>
      <c r="K204" s="402"/>
      <c r="L204" s="402"/>
      <c r="M204" s="402"/>
      <c r="N204" s="402"/>
      <c r="O204" s="402"/>
      <c r="P204" s="902"/>
      <c r="Q204" s="902"/>
      <c r="R204" s="902"/>
      <c r="S204" s="902"/>
      <c r="T204" s="902"/>
      <c r="U204" s="902"/>
      <c r="V204" s="4584"/>
      <c r="W204" s="4585"/>
    </row>
    <row r="205" spans="1:23" x14ac:dyDescent="0.25">
      <c r="A205" s="508">
        <v>181</v>
      </c>
      <c r="B205" s="4629" t="s">
        <v>310</v>
      </c>
      <c r="C205" s="589" t="s">
        <v>219</v>
      </c>
      <c r="D205" s="490">
        <v>44792</v>
      </c>
      <c r="E205" s="731" t="s">
        <v>4913</v>
      </c>
      <c r="F205" s="1871">
        <v>181</v>
      </c>
      <c r="G205" s="589">
        <f>AVERAGE(CPVTFC3SG0002!R26:S26)</f>
        <v>8.8150000000000006E-2</v>
      </c>
      <c r="H205" s="622">
        <f t="shared" si="11"/>
        <v>45.000000000000043</v>
      </c>
      <c r="I205" s="929" t="s">
        <v>314</v>
      </c>
      <c r="J205" s="930"/>
      <c r="K205" s="930"/>
      <c r="L205" s="930"/>
      <c r="M205" s="930"/>
      <c r="N205" s="930"/>
      <c r="O205" s="930"/>
      <c r="P205" s="931">
        <v>44881</v>
      </c>
      <c r="Q205" s="932" t="s">
        <v>5449</v>
      </c>
      <c r="R205" s="929">
        <v>103</v>
      </c>
      <c r="S205" s="589">
        <f>AVERAGE(CPVTFC3SG0056!F14:G14)</f>
        <v>0.10585</v>
      </c>
      <c r="T205" s="622">
        <f t="shared" ref="T205:T208" si="14">(S205-0.1243)/0.0142*66</f>
        <v>-85.753521126760532</v>
      </c>
      <c r="U205" s="933" t="s">
        <v>315</v>
      </c>
      <c r="V205" s="4582" t="s">
        <v>1416</v>
      </c>
      <c r="W205" s="4583"/>
    </row>
    <row r="206" spans="1:23" x14ac:dyDescent="0.25">
      <c r="A206" s="585"/>
      <c r="B206" s="4630"/>
      <c r="C206" s="899" t="s">
        <v>5448</v>
      </c>
      <c r="D206" s="911"/>
      <c r="E206" s="912"/>
      <c r="F206" s="1164"/>
      <c r="G206" s="913"/>
      <c r="H206" s="914"/>
      <c r="I206" s="915"/>
      <c r="J206" s="402"/>
      <c r="K206" s="402"/>
      <c r="L206" s="402"/>
      <c r="M206" s="402"/>
      <c r="N206" s="402"/>
      <c r="O206" s="402"/>
      <c r="P206" s="910">
        <v>44881</v>
      </c>
      <c r="Q206" s="897" t="s">
        <v>5449</v>
      </c>
      <c r="R206" s="8">
        <v>104</v>
      </c>
      <c r="S206" s="7">
        <f>AVERAGE(CPVTFC3SG0056!H14:I14)</f>
        <v>9.870000000000001E-2</v>
      </c>
      <c r="T206" s="13">
        <f t="shared" si="14"/>
        <v>-118.98591549295766</v>
      </c>
      <c r="U206" s="934" t="s">
        <v>315</v>
      </c>
      <c r="V206" s="4586"/>
      <c r="W206" s="4587"/>
    </row>
    <row r="207" spans="1:23" x14ac:dyDescent="0.25">
      <c r="A207" s="585"/>
      <c r="B207" s="4630"/>
      <c r="C207" s="899" t="s">
        <v>863</v>
      </c>
      <c r="D207" s="911"/>
      <c r="E207" s="912"/>
      <c r="F207" s="1164"/>
      <c r="G207" s="913"/>
      <c r="H207" s="914"/>
      <c r="I207" s="915"/>
      <c r="J207" s="402"/>
      <c r="K207" s="402"/>
      <c r="L207" s="402"/>
      <c r="M207" s="402"/>
      <c r="N207" s="402"/>
      <c r="O207" s="402"/>
      <c r="P207" s="910">
        <v>44881</v>
      </c>
      <c r="Q207" s="897" t="s">
        <v>5449</v>
      </c>
      <c r="R207" s="8">
        <v>105</v>
      </c>
      <c r="S207" s="7">
        <f>AVERAGE(CPVTFC3SG0056!J14:K14)</f>
        <v>0.10489999999999999</v>
      </c>
      <c r="T207" s="13">
        <f t="shared" si="14"/>
        <v>-90.16901408450704</v>
      </c>
      <c r="U207" s="934" t="s">
        <v>315</v>
      </c>
      <c r="V207" s="4586"/>
      <c r="W207" s="4587"/>
    </row>
    <row r="208" spans="1:23" ht="15.75" thickBot="1" x14ac:dyDescent="0.3">
      <c r="A208" s="516">
        <v>182</v>
      </c>
      <c r="B208" s="4631"/>
      <c r="C208" s="222" t="s">
        <v>220</v>
      </c>
      <c r="D208" s="220">
        <v>44792</v>
      </c>
      <c r="E208" s="940" t="s">
        <v>4913</v>
      </c>
      <c r="F208" s="1873">
        <v>182</v>
      </c>
      <c r="G208" s="222">
        <f>AVERAGE(CPVTFC3SG0002!T26:U26)</f>
        <v>2.9903500000000003</v>
      </c>
      <c r="H208" s="218">
        <f t="shared" si="11"/>
        <v>11653.8</v>
      </c>
      <c r="I208" s="941" t="s">
        <v>315</v>
      </c>
      <c r="J208" s="936"/>
      <c r="K208" s="936"/>
      <c r="L208" s="936"/>
      <c r="M208" s="936"/>
      <c r="N208" s="936"/>
      <c r="O208" s="936"/>
      <c r="P208" s="943">
        <v>44881</v>
      </c>
      <c r="Q208" s="944" t="s">
        <v>5449</v>
      </c>
      <c r="R208" s="941">
        <v>106</v>
      </c>
      <c r="S208" s="222">
        <f>AVERAGE(CPVTFC3SG0056!L14:M14)</f>
        <v>2.6656499999999999</v>
      </c>
      <c r="T208" s="218">
        <f t="shared" si="14"/>
        <v>11811.908450704224</v>
      </c>
      <c r="U208" s="945" t="s">
        <v>315</v>
      </c>
      <c r="V208" s="4584"/>
      <c r="W208" s="4585"/>
    </row>
    <row r="209" spans="1:23" x14ac:dyDescent="0.25">
      <c r="A209" s="82">
        <v>183</v>
      </c>
      <c r="B209" s="4637" t="s">
        <v>311</v>
      </c>
      <c r="C209" s="84" t="s">
        <v>219</v>
      </c>
      <c r="D209" s="83">
        <v>44792</v>
      </c>
      <c r="E209" s="729" t="s">
        <v>4913</v>
      </c>
      <c r="F209" s="375">
        <v>183</v>
      </c>
      <c r="G209" s="84">
        <f>AVERAGE(CPVTFC3SG0002!V26:W26)</f>
        <v>7.2249999999999995E-2</v>
      </c>
      <c r="H209" s="85">
        <f t="shared" si="11"/>
        <v>-18.600000000000005</v>
      </c>
      <c r="I209" s="318" t="s">
        <v>314</v>
      </c>
      <c r="J209" s="402"/>
      <c r="K209" s="402"/>
      <c r="L209" s="402"/>
      <c r="M209" s="402"/>
      <c r="N209" s="402"/>
      <c r="O209" s="402"/>
      <c r="P209" s="902"/>
      <c r="Q209" s="902"/>
      <c r="R209" s="902"/>
      <c r="S209" s="902"/>
      <c r="T209" s="902"/>
      <c r="U209" s="902"/>
      <c r="V209" s="4582" t="s">
        <v>1416</v>
      </c>
      <c r="W209" s="4583"/>
    </row>
    <row r="210" spans="1:23" x14ac:dyDescent="0.25">
      <c r="A210" s="9">
        <v>184</v>
      </c>
      <c r="B210" s="4630"/>
      <c r="C210" s="10" t="s">
        <v>220</v>
      </c>
      <c r="D210" s="19">
        <v>44792</v>
      </c>
      <c r="E210" s="383" t="s">
        <v>4913</v>
      </c>
      <c r="F210" s="103">
        <v>184</v>
      </c>
      <c r="G210" s="10">
        <f>AVERAGE(CPVTFC3SG0002!X26:Y26)</f>
        <v>2.6615000000000002</v>
      </c>
      <c r="H210" s="14">
        <f t="shared" si="11"/>
        <v>10338.4</v>
      </c>
      <c r="I210" s="11" t="s">
        <v>315</v>
      </c>
      <c r="J210" s="402"/>
      <c r="K210" s="402"/>
      <c r="L210" s="402"/>
      <c r="M210" s="402"/>
      <c r="N210" s="402"/>
      <c r="O210" s="402"/>
      <c r="P210" s="902"/>
      <c r="Q210" s="902"/>
      <c r="R210" s="902"/>
      <c r="S210" s="902"/>
      <c r="T210" s="902"/>
      <c r="U210" s="902"/>
      <c r="V210" s="4584"/>
      <c r="W210" s="4585"/>
    </row>
    <row r="211" spans="1:23" x14ac:dyDescent="0.25">
      <c r="A211" s="6">
        <v>185</v>
      </c>
      <c r="B211" s="4603" t="s">
        <v>569</v>
      </c>
      <c r="C211" s="47" t="s">
        <v>219</v>
      </c>
      <c r="D211" s="18">
        <v>44802</v>
      </c>
      <c r="E211" s="380" t="s">
        <v>4912</v>
      </c>
      <c r="F211" s="1160">
        <v>1</v>
      </c>
      <c r="G211" s="7">
        <f>AVERAGE(CPVTFC3SG0004!C11:D11)</f>
        <v>7.0499999999999993E-2</v>
      </c>
      <c r="H211" s="13">
        <f t="shared" ref="H211:H242" si="15">(G211-0.1279)/0.0137*50</f>
        <v>-209.48905109489058</v>
      </c>
      <c r="I211" s="8" t="s">
        <v>314</v>
      </c>
      <c r="J211" s="402"/>
      <c r="K211" s="402"/>
      <c r="L211" s="402"/>
      <c r="M211" s="402"/>
      <c r="N211" s="402"/>
      <c r="O211" s="402"/>
      <c r="P211" s="902"/>
      <c r="Q211" s="902"/>
      <c r="R211" s="902"/>
      <c r="S211" s="902"/>
      <c r="T211" s="902"/>
      <c r="U211" s="902"/>
      <c r="V211" s="4582" t="s">
        <v>1416</v>
      </c>
      <c r="W211" s="4583"/>
    </row>
    <row r="212" spans="1:23" x14ac:dyDescent="0.25">
      <c r="A212" s="11">
        <v>186</v>
      </c>
      <c r="B212" s="4603"/>
      <c r="C212" s="49" t="s">
        <v>220</v>
      </c>
      <c r="D212" s="19">
        <v>44802</v>
      </c>
      <c r="E212" s="384" t="s">
        <v>4912</v>
      </c>
      <c r="F212" s="1168">
        <v>2</v>
      </c>
      <c r="G212" s="10">
        <f>AVERAGE(CPVTFC3SG0004!E11:F11)</f>
        <v>1.1273499999999999</v>
      </c>
      <c r="H212" s="14">
        <f t="shared" si="15"/>
        <v>3647.6277372262766</v>
      </c>
      <c r="I212" s="56" t="s">
        <v>315</v>
      </c>
      <c r="J212" s="607"/>
      <c r="K212" s="402"/>
      <c r="L212" s="402"/>
      <c r="M212" s="402"/>
      <c r="N212" s="402"/>
      <c r="O212" s="402"/>
      <c r="P212" s="905"/>
      <c r="Q212" s="902"/>
      <c r="R212" s="902"/>
      <c r="S212" s="902"/>
      <c r="T212" s="902"/>
      <c r="U212" s="902"/>
      <c r="V212" s="4584"/>
      <c r="W212" s="4585"/>
    </row>
    <row r="213" spans="1:23" x14ac:dyDescent="0.25">
      <c r="A213" s="6">
        <v>187</v>
      </c>
      <c r="B213" s="4603" t="s">
        <v>573</v>
      </c>
      <c r="C213" s="47" t="s">
        <v>219</v>
      </c>
      <c r="D213" s="18">
        <v>44802</v>
      </c>
      <c r="E213" s="380" t="s">
        <v>4912</v>
      </c>
      <c r="F213" s="1160">
        <v>3</v>
      </c>
      <c r="G213" s="7">
        <f>AVERAGE(CPVTFC3SG0004!G11:H11)</f>
        <v>8.6050000000000001E-2</v>
      </c>
      <c r="H213" s="13">
        <f t="shared" si="15"/>
        <v>-152.73722627737229</v>
      </c>
      <c r="I213" s="8" t="s">
        <v>314</v>
      </c>
      <c r="J213" s="402"/>
      <c r="K213" s="402"/>
      <c r="L213" s="402"/>
      <c r="M213" s="402"/>
      <c r="N213" s="402"/>
      <c r="O213" s="402"/>
      <c r="P213" s="902"/>
      <c r="Q213" s="902"/>
      <c r="R213" s="902"/>
      <c r="S213" s="902"/>
      <c r="T213" s="902"/>
      <c r="U213" s="902"/>
      <c r="V213" s="4582" t="s">
        <v>1416</v>
      </c>
      <c r="W213" s="4583"/>
    </row>
    <row r="214" spans="1:23" x14ac:dyDescent="0.25">
      <c r="A214" s="11">
        <v>188</v>
      </c>
      <c r="B214" s="4603"/>
      <c r="C214" s="49" t="s">
        <v>220</v>
      </c>
      <c r="D214" s="19">
        <v>44802</v>
      </c>
      <c r="E214" s="384" t="s">
        <v>4912</v>
      </c>
      <c r="F214" s="1168">
        <v>4</v>
      </c>
      <c r="G214" s="10">
        <f>AVERAGE(CPVTFC3SG0004!I11:J11)</f>
        <v>2.9096500000000001</v>
      </c>
      <c r="H214" s="14">
        <f t="shared" si="15"/>
        <v>10152.372262773722</v>
      </c>
      <c r="I214" s="56" t="s">
        <v>315</v>
      </c>
      <c r="J214" s="607"/>
      <c r="K214" s="402"/>
      <c r="L214" s="402"/>
      <c r="M214" s="402"/>
      <c r="N214" s="402"/>
      <c r="O214" s="402"/>
      <c r="P214" s="905"/>
      <c r="Q214" s="902"/>
      <c r="R214" s="902"/>
      <c r="S214" s="902"/>
      <c r="T214" s="902"/>
      <c r="U214" s="902"/>
      <c r="V214" s="4584"/>
      <c r="W214" s="4585"/>
    </row>
    <row r="215" spans="1:23" x14ac:dyDescent="0.25">
      <c r="A215" s="6">
        <v>189</v>
      </c>
      <c r="B215" s="4603" t="s">
        <v>576</v>
      </c>
      <c r="C215" s="47" t="s">
        <v>219</v>
      </c>
      <c r="D215" s="18">
        <v>44802</v>
      </c>
      <c r="E215" s="380" t="s">
        <v>4912</v>
      </c>
      <c r="F215" s="1160">
        <v>5</v>
      </c>
      <c r="G215" s="7">
        <f>AVERAGE(CPVTFC3SG0004!K11:L11)</f>
        <v>7.0000000000000007E-2</v>
      </c>
      <c r="H215" s="13">
        <f t="shared" si="15"/>
        <v>-211.31386861313871</v>
      </c>
      <c r="I215" s="8" t="s">
        <v>314</v>
      </c>
      <c r="J215" s="402"/>
      <c r="K215" s="402"/>
      <c r="L215" s="402"/>
      <c r="M215" s="402"/>
      <c r="N215" s="402"/>
      <c r="O215" s="402"/>
      <c r="P215" s="902"/>
      <c r="Q215" s="902"/>
      <c r="R215" s="902"/>
      <c r="S215" s="902"/>
      <c r="T215" s="902"/>
      <c r="U215" s="902"/>
      <c r="V215" s="4582" t="s">
        <v>1416</v>
      </c>
      <c r="W215" s="4583"/>
    </row>
    <row r="216" spans="1:23" x14ac:dyDescent="0.25">
      <c r="A216" s="11">
        <v>190</v>
      </c>
      <c r="B216" s="4603"/>
      <c r="C216" s="49" t="s">
        <v>220</v>
      </c>
      <c r="D216" s="19">
        <v>44802</v>
      </c>
      <c r="E216" s="384" t="s">
        <v>4912</v>
      </c>
      <c r="F216" s="1168">
        <v>6</v>
      </c>
      <c r="G216" s="10">
        <f>AVERAGE(CPVTFC3SG0004!M11:N11)</f>
        <v>1.9775499999999999</v>
      </c>
      <c r="H216" s="14">
        <f t="shared" si="15"/>
        <v>6750.5474452554736</v>
      </c>
      <c r="I216" s="56" t="s">
        <v>315</v>
      </c>
      <c r="J216" s="607"/>
      <c r="K216" s="402"/>
      <c r="L216" s="402"/>
      <c r="M216" s="402"/>
      <c r="N216" s="402"/>
      <c r="O216" s="402"/>
      <c r="P216" s="905"/>
      <c r="Q216" s="902"/>
      <c r="R216" s="902"/>
      <c r="S216" s="902"/>
      <c r="T216" s="902"/>
      <c r="U216" s="902"/>
      <c r="V216" s="4584"/>
      <c r="W216" s="4585"/>
    </row>
    <row r="217" spans="1:23" x14ac:dyDescent="0.25">
      <c r="A217" s="6">
        <v>191</v>
      </c>
      <c r="B217" s="4604" t="s">
        <v>579</v>
      </c>
      <c r="C217" s="47" t="s">
        <v>219</v>
      </c>
      <c r="D217" s="18">
        <v>44802</v>
      </c>
      <c r="E217" s="380" t="s">
        <v>4912</v>
      </c>
      <c r="F217" s="1160">
        <v>7</v>
      </c>
      <c r="G217" s="7">
        <f>AVERAGE(CPVTFC3SG0004!O11:P11)</f>
        <v>6.4450000000000007E-2</v>
      </c>
      <c r="H217" s="13">
        <f t="shared" si="15"/>
        <v>-231.56934306569346</v>
      </c>
      <c r="I217" s="8" t="s">
        <v>314</v>
      </c>
      <c r="J217" s="402"/>
      <c r="K217" s="402"/>
      <c r="L217" s="402"/>
      <c r="M217" s="402"/>
      <c r="N217" s="402"/>
      <c r="O217" s="402"/>
      <c r="P217" s="902"/>
      <c r="Q217" s="902"/>
      <c r="R217" s="902"/>
      <c r="S217" s="902"/>
      <c r="T217" s="902"/>
      <c r="U217" s="902"/>
    </row>
    <row r="218" spans="1:23" x14ac:dyDescent="0.25">
      <c r="A218" s="8">
        <v>192</v>
      </c>
      <c r="B218" s="4604"/>
      <c r="C218" s="47" t="s">
        <v>220</v>
      </c>
      <c r="D218" s="18">
        <v>44802</v>
      </c>
      <c r="E218" s="380" t="s">
        <v>4912</v>
      </c>
      <c r="F218" s="1160">
        <v>8</v>
      </c>
      <c r="G218" s="7">
        <f>AVERAGE(CPVTFC3SG0004!Q11:R11)</f>
        <v>5.7950000000000002E-2</v>
      </c>
      <c r="H218" s="13">
        <f t="shared" si="15"/>
        <v>-255.29197080291976</v>
      </c>
      <c r="I218" s="8" t="s">
        <v>314</v>
      </c>
      <c r="J218" s="402"/>
      <c r="K218" s="402"/>
      <c r="L218" s="402"/>
      <c r="M218" s="402"/>
      <c r="N218" s="402"/>
      <c r="O218" s="402"/>
      <c r="P218" s="902"/>
      <c r="Q218" s="902"/>
      <c r="R218" s="902"/>
      <c r="S218" s="902"/>
      <c r="T218" s="902"/>
      <c r="U218" s="902"/>
    </row>
    <row r="219" spans="1:23" x14ac:dyDescent="0.25">
      <c r="A219" s="6">
        <v>193</v>
      </c>
      <c r="B219" s="4604" t="s">
        <v>582</v>
      </c>
      <c r="C219" s="47" t="s">
        <v>219</v>
      </c>
      <c r="D219" s="18">
        <v>44802</v>
      </c>
      <c r="E219" s="380" t="s">
        <v>4912</v>
      </c>
      <c r="F219" s="1160">
        <v>9</v>
      </c>
      <c r="G219" s="7">
        <f>AVERAGE(CPVTFC3SG0004!S11:T11)</f>
        <v>6.8000000000000005E-2</v>
      </c>
      <c r="H219" s="13">
        <f t="shared" si="15"/>
        <v>-218.61313868613141</v>
      </c>
      <c r="I219" s="8" t="s">
        <v>314</v>
      </c>
      <c r="J219" s="402"/>
      <c r="K219" s="402"/>
      <c r="L219" s="402"/>
      <c r="M219" s="402"/>
      <c r="N219" s="402"/>
      <c r="O219" s="402"/>
      <c r="P219" s="902"/>
      <c r="Q219" s="902"/>
      <c r="R219" s="902"/>
      <c r="S219" s="902"/>
      <c r="T219" s="902"/>
      <c r="U219" s="902"/>
    </row>
    <row r="220" spans="1:23" x14ac:dyDescent="0.25">
      <c r="A220" s="8">
        <v>194</v>
      </c>
      <c r="B220" s="4604"/>
      <c r="C220" s="47" t="s">
        <v>220</v>
      </c>
      <c r="D220" s="18">
        <v>44802</v>
      </c>
      <c r="E220" s="380" t="s">
        <v>4912</v>
      </c>
      <c r="F220" s="1160">
        <v>10</v>
      </c>
      <c r="G220" s="7">
        <f>AVERAGE(CPVTFC3SG0004!U11:V11)</f>
        <v>6.5000000000000002E-2</v>
      </c>
      <c r="H220" s="13">
        <f t="shared" si="15"/>
        <v>-229.56204379562047</v>
      </c>
      <c r="I220" s="8" t="s">
        <v>314</v>
      </c>
      <c r="J220" s="402"/>
      <c r="K220" s="402"/>
      <c r="L220" s="402"/>
      <c r="M220" s="402"/>
      <c r="N220" s="402"/>
      <c r="O220" s="402"/>
      <c r="P220" s="902"/>
      <c r="Q220" s="902"/>
      <c r="R220" s="902"/>
      <c r="S220" s="902"/>
      <c r="T220" s="902"/>
      <c r="U220" s="902"/>
    </row>
    <row r="221" spans="1:23" x14ac:dyDescent="0.25">
      <c r="A221" s="6">
        <v>195</v>
      </c>
      <c r="B221" s="4604" t="s">
        <v>585</v>
      </c>
      <c r="C221" s="47" t="s">
        <v>219</v>
      </c>
      <c r="D221" s="18">
        <v>44802</v>
      </c>
      <c r="E221" s="380" t="s">
        <v>4912</v>
      </c>
      <c r="F221" s="1160">
        <v>11</v>
      </c>
      <c r="G221" s="7">
        <f>AVERAGE(CPVTFC3SG0004!W11:X11)</f>
        <v>9.0049999999999991E-2</v>
      </c>
      <c r="H221" s="13">
        <f t="shared" si="15"/>
        <v>-138.13868613138695</v>
      </c>
      <c r="I221" s="8" t="s">
        <v>314</v>
      </c>
      <c r="J221" s="402"/>
      <c r="K221" s="402"/>
      <c r="L221" s="402"/>
      <c r="M221" s="402"/>
      <c r="N221" s="402"/>
      <c r="O221" s="402"/>
      <c r="P221" s="902"/>
      <c r="Q221" s="902"/>
      <c r="R221" s="902"/>
      <c r="S221" s="902"/>
      <c r="T221" s="902"/>
      <c r="U221" s="902"/>
    </row>
    <row r="222" spans="1:23" x14ac:dyDescent="0.25">
      <c r="A222" s="8">
        <v>196</v>
      </c>
      <c r="B222" s="4604"/>
      <c r="C222" s="47" t="s">
        <v>220</v>
      </c>
      <c r="D222" s="18">
        <v>44802</v>
      </c>
      <c r="E222" s="380" t="s">
        <v>4912</v>
      </c>
      <c r="F222" s="1160">
        <v>12</v>
      </c>
      <c r="G222" s="7">
        <f>AVERAGE(CPVTFC3SG0004!C13:D13)</f>
        <v>0.16205</v>
      </c>
      <c r="H222" s="13">
        <f t="shared" si="15"/>
        <v>124.63503649635031</v>
      </c>
      <c r="I222" s="8" t="s">
        <v>314</v>
      </c>
      <c r="J222" s="402"/>
      <c r="K222" s="402"/>
      <c r="L222" s="402"/>
      <c r="M222" s="402"/>
      <c r="N222" s="402"/>
      <c r="O222" s="402"/>
      <c r="P222" s="902"/>
      <c r="Q222" s="902"/>
      <c r="R222" s="902"/>
      <c r="S222" s="902"/>
      <c r="T222" s="902"/>
      <c r="U222" s="902"/>
    </row>
    <row r="223" spans="1:23" x14ac:dyDescent="0.25">
      <c r="A223" s="6">
        <v>197</v>
      </c>
      <c r="B223" s="4604" t="s">
        <v>588</v>
      </c>
      <c r="C223" s="47" t="s">
        <v>219</v>
      </c>
      <c r="D223" s="18">
        <v>44802</v>
      </c>
      <c r="E223" s="380" t="s">
        <v>4912</v>
      </c>
      <c r="F223" s="1160">
        <v>13</v>
      </c>
      <c r="G223" s="7">
        <f>AVERAGE(CPVTFC3SG0004!E13:F13)</f>
        <v>7.3999999999999996E-2</v>
      </c>
      <c r="H223" s="13">
        <f t="shared" si="15"/>
        <v>-196.71532846715334</v>
      </c>
      <c r="I223" s="8" t="s">
        <v>314</v>
      </c>
      <c r="J223" s="402"/>
      <c r="K223" s="402"/>
      <c r="L223" s="402"/>
      <c r="M223" s="402"/>
      <c r="N223" s="402"/>
      <c r="O223" s="402"/>
      <c r="P223" s="902"/>
      <c r="Q223" s="902"/>
      <c r="R223" s="902"/>
      <c r="S223" s="902"/>
      <c r="T223" s="902"/>
      <c r="U223" s="902"/>
    </row>
    <row r="224" spans="1:23" x14ac:dyDescent="0.25">
      <c r="A224" s="8">
        <v>198</v>
      </c>
      <c r="B224" s="4604"/>
      <c r="C224" s="47" t="s">
        <v>220</v>
      </c>
      <c r="D224" s="18">
        <v>44802</v>
      </c>
      <c r="E224" s="380" t="s">
        <v>4912</v>
      </c>
      <c r="F224" s="1160">
        <v>14</v>
      </c>
      <c r="G224" s="7">
        <f>AVERAGE(CPVTFC3SG0004!G13:H13)</f>
        <v>7.3699999999999988E-2</v>
      </c>
      <c r="H224" s="13">
        <f t="shared" si="15"/>
        <v>-197.81021897810228</v>
      </c>
      <c r="I224" s="8" t="s">
        <v>314</v>
      </c>
      <c r="J224" s="402"/>
      <c r="K224" s="402"/>
      <c r="L224" s="402"/>
      <c r="M224" s="402"/>
      <c r="N224" s="402"/>
      <c r="O224" s="402"/>
      <c r="P224" s="902"/>
      <c r="Q224" s="902"/>
      <c r="R224" s="902"/>
      <c r="S224" s="902"/>
      <c r="T224" s="902"/>
      <c r="U224" s="902"/>
    </row>
    <row r="225" spans="1:21" x14ac:dyDescent="0.25">
      <c r="A225" s="6">
        <v>199</v>
      </c>
      <c r="B225" s="4604" t="s">
        <v>591</v>
      </c>
      <c r="C225" s="47" t="s">
        <v>219</v>
      </c>
      <c r="D225" s="18">
        <v>44802</v>
      </c>
      <c r="E225" s="380" t="s">
        <v>4912</v>
      </c>
      <c r="F225" s="1160">
        <v>15</v>
      </c>
      <c r="G225" s="7">
        <f>AVERAGE(CPVTFC3SG0004!I13:J13)</f>
        <v>7.1500000000000008E-2</v>
      </c>
      <c r="H225" s="13">
        <f t="shared" si="15"/>
        <v>-205.83941605839419</v>
      </c>
      <c r="I225" s="8" t="s">
        <v>314</v>
      </c>
      <c r="J225" s="402"/>
      <c r="K225" s="402"/>
      <c r="L225" s="402"/>
      <c r="M225" s="402"/>
      <c r="N225" s="402"/>
      <c r="O225" s="402"/>
      <c r="P225" s="902"/>
      <c r="Q225" s="902"/>
      <c r="R225" s="902"/>
      <c r="S225" s="902"/>
      <c r="T225" s="902"/>
      <c r="U225" s="902"/>
    </row>
    <row r="226" spans="1:21" x14ac:dyDescent="0.25">
      <c r="A226" s="8">
        <v>200</v>
      </c>
      <c r="B226" s="4604"/>
      <c r="C226" s="47" t="s">
        <v>220</v>
      </c>
      <c r="D226" s="18">
        <v>44802</v>
      </c>
      <c r="E226" s="380" t="s">
        <v>4912</v>
      </c>
      <c r="F226" s="1160">
        <v>16</v>
      </c>
      <c r="G226" s="7">
        <f>AVERAGE(CPVTFC3SG0004!K13:L13)</f>
        <v>7.1099999999999997E-2</v>
      </c>
      <c r="H226" s="13">
        <f t="shared" si="15"/>
        <v>-207.29927007299275</v>
      </c>
      <c r="I226" s="8" t="s">
        <v>314</v>
      </c>
      <c r="J226" s="402"/>
      <c r="K226" s="402"/>
      <c r="L226" s="402"/>
      <c r="M226" s="402"/>
      <c r="N226" s="402"/>
      <c r="O226" s="402"/>
      <c r="P226" s="902"/>
      <c r="Q226" s="902"/>
      <c r="R226" s="902"/>
      <c r="S226" s="902"/>
      <c r="T226" s="902"/>
      <c r="U226" s="902"/>
    </row>
    <row r="227" spans="1:21" x14ac:dyDescent="0.25">
      <c r="A227" s="6">
        <v>201</v>
      </c>
      <c r="B227" s="4604" t="s">
        <v>594</v>
      </c>
      <c r="C227" s="47" t="s">
        <v>219</v>
      </c>
      <c r="D227" s="18">
        <v>44802</v>
      </c>
      <c r="E227" s="380" t="s">
        <v>4912</v>
      </c>
      <c r="F227" s="1160">
        <v>17</v>
      </c>
      <c r="G227" s="7">
        <f>AVERAGE(CPVTFC3SG0004!M13:N13)</f>
        <v>9.9500000000000005E-2</v>
      </c>
      <c r="H227" s="13">
        <f t="shared" si="15"/>
        <v>-103.64963503649638</v>
      </c>
      <c r="I227" s="8" t="s">
        <v>314</v>
      </c>
      <c r="J227" s="402"/>
      <c r="K227" s="402"/>
      <c r="L227" s="402"/>
      <c r="M227" s="402"/>
      <c r="N227" s="402"/>
      <c r="O227" s="402"/>
      <c r="P227" s="902"/>
      <c r="Q227" s="902"/>
      <c r="R227" s="902"/>
      <c r="S227" s="902"/>
      <c r="T227" s="902"/>
      <c r="U227" s="902"/>
    </row>
    <row r="228" spans="1:21" x14ac:dyDescent="0.25">
      <c r="A228" s="8">
        <v>202</v>
      </c>
      <c r="B228" s="4604"/>
      <c r="C228" s="47" t="s">
        <v>220</v>
      </c>
      <c r="D228" s="18">
        <v>44802</v>
      </c>
      <c r="E228" s="380" t="s">
        <v>4912</v>
      </c>
      <c r="F228" s="1160">
        <v>18</v>
      </c>
      <c r="G228" s="7">
        <f>AVERAGE(CPVTFC3SG0004!O13:P13)</f>
        <v>8.879999999999999E-2</v>
      </c>
      <c r="H228" s="13">
        <f t="shared" si="15"/>
        <v>-142.70072992700739</v>
      </c>
      <c r="I228" s="8" t="s">
        <v>314</v>
      </c>
      <c r="J228" s="402"/>
      <c r="K228" s="402"/>
      <c r="L228" s="402"/>
      <c r="M228" s="402"/>
      <c r="N228" s="402"/>
      <c r="O228" s="402"/>
      <c r="P228" s="902"/>
      <c r="Q228" s="902"/>
      <c r="R228" s="902"/>
      <c r="S228" s="902"/>
      <c r="T228" s="902"/>
      <c r="U228" s="902"/>
    </row>
    <row r="229" spans="1:21" x14ac:dyDescent="0.25">
      <c r="A229" s="6">
        <v>203</v>
      </c>
      <c r="B229" s="4604" t="s">
        <v>597</v>
      </c>
      <c r="C229" s="47" t="s">
        <v>219</v>
      </c>
      <c r="D229" s="18">
        <v>44802</v>
      </c>
      <c r="E229" s="380" t="s">
        <v>4912</v>
      </c>
      <c r="F229" s="1160">
        <v>19</v>
      </c>
      <c r="G229" s="7">
        <f>AVERAGE(CPVTFC3SG0004!Q13:R13)</f>
        <v>8.5300000000000001E-2</v>
      </c>
      <c r="H229" s="13">
        <f t="shared" si="15"/>
        <v>-155.47445255474457</v>
      </c>
      <c r="I229" s="8" t="s">
        <v>314</v>
      </c>
      <c r="J229" s="402"/>
      <c r="K229" s="402"/>
      <c r="L229" s="402"/>
      <c r="M229" s="402"/>
      <c r="N229" s="402"/>
      <c r="O229" s="402"/>
      <c r="P229" s="902"/>
      <c r="Q229" s="902"/>
      <c r="R229" s="902"/>
      <c r="S229" s="902"/>
      <c r="T229" s="902"/>
      <c r="U229" s="902"/>
    </row>
    <row r="230" spans="1:21" x14ac:dyDescent="0.25">
      <c r="A230" s="8">
        <v>204</v>
      </c>
      <c r="B230" s="4604"/>
      <c r="C230" s="47" t="s">
        <v>220</v>
      </c>
      <c r="D230" s="18">
        <v>44802</v>
      </c>
      <c r="E230" s="380" t="s">
        <v>4912</v>
      </c>
      <c r="F230" s="1160">
        <v>20</v>
      </c>
      <c r="G230" s="7">
        <f>AVERAGE(CPVTFC3SG0004!S13:T13)</f>
        <v>7.9500000000000001E-2</v>
      </c>
      <c r="H230" s="13">
        <f t="shared" si="15"/>
        <v>-176.6423357664234</v>
      </c>
      <c r="I230" s="8" t="s">
        <v>314</v>
      </c>
      <c r="J230" s="402"/>
      <c r="K230" s="402"/>
      <c r="L230" s="402"/>
      <c r="M230" s="402"/>
      <c r="N230" s="402"/>
      <c r="O230" s="402"/>
      <c r="P230" s="902"/>
      <c r="Q230" s="902"/>
      <c r="R230" s="902"/>
      <c r="S230" s="902"/>
      <c r="T230" s="902"/>
      <c r="U230" s="902"/>
    </row>
    <row r="231" spans="1:21" x14ac:dyDescent="0.25">
      <c r="A231" s="6">
        <v>205</v>
      </c>
      <c r="B231" s="4604" t="s">
        <v>600</v>
      </c>
      <c r="C231" s="47" t="s">
        <v>219</v>
      </c>
      <c r="D231" s="18">
        <v>44802</v>
      </c>
      <c r="E231" s="380" t="s">
        <v>4912</v>
      </c>
      <c r="F231" s="1160">
        <v>21</v>
      </c>
      <c r="G231" s="7">
        <f>AVERAGE(CPVTFC3SG0004!U13:V13)</f>
        <v>6.7599999999999993E-2</v>
      </c>
      <c r="H231" s="13">
        <f t="shared" si="15"/>
        <v>-220.07299270072997</v>
      </c>
      <c r="I231" s="8" t="s">
        <v>314</v>
      </c>
      <c r="J231" s="402"/>
      <c r="K231" s="402"/>
      <c r="L231" s="402"/>
      <c r="M231" s="402"/>
      <c r="N231" s="402"/>
      <c r="O231" s="402"/>
      <c r="P231" s="902"/>
      <c r="Q231" s="902"/>
      <c r="R231" s="902"/>
      <c r="S231" s="902"/>
      <c r="T231" s="902"/>
      <c r="U231" s="902"/>
    </row>
    <row r="232" spans="1:21" x14ac:dyDescent="0.25">
      <c r="A232" s="8">
        <v>206</v>
      </c>
      <c r="B232" s="4604"/>
      <c r="C232" s="47" t="s">
        <v>220</v>
      </c>
      <c r="D232" s="18">
        <v>44802</v>
      </c>
      <c r="E232" s="380" t="s">
        <v>4912</v>
      </c>
      <c r="F232" s="1160">
        <v>22</v>
      </c>
      <c r="G232" s="7">
        <f>AVERAGE(CPVTFC3SG0004!W13:X13)</f>
        <v>6.8700000000000011E-2</v>
      </c>
      <c r="H232" s="13">
        <f t="shared" si="15"/>
        <v>-216.05839416058393</v>
      </c>
      <c r="I232" s="8" t="s">
        <v>314</v>
      </c>
      <c r="J232" s="402"/>
      <c r="K232" s="402"/>
      <c r="L232" s="402"/>
      <c r="M232" s="402"/>
      <c r="N232" s="402"/>
      <c r="O232" s="402"/>
      <c r="P232" s="902"/>
      <c r="Q232" s="902"/>
      <c r="R232" s="902"/>
      <c r="S232" s="902"/>
      <c r="T232" s="902"/>
      <c r="U232" s="902"/>
    </row>
    <row r="233" spans="1:21" x14ac:dyDescent="0.25">
      <c r="A233" s="6">
        <v>207</v>
      </c>
      <c r="B233" s="4604" t="s">
        <v>603</v>
      </c>
      <c r="C233" s="47" t="s">
        <v>219</v>
      </c>
      <c r="D233" s="18">
        <v>44802</v>
      </c>
      <c r="E233" s="380" t="s">
        <v>4912</v>
      </c>
      <c r="F233" s="1160">
        <v>23</v>
      </c>
      <c r="G233" s="7">
        <f>AVERAGE(CPVTFC3SG0004!C15:D15)</f>
        <v>6.8000000000000005E-2</v>
      </c>
      <c r="H233" s="13">
        <f t="shared" si="15"/>
        <v>-218.61313868613141</v>
      </c>
      <c r="I233" s="8" t="s">
        <v>314</v>
      </c>
      <c r="J233" s="402"/>
      <c r="K233" s="402"/>
      <c r="L233" s="402"/>
      <c r="M233" s="402"/>
      <c r="N233" s="402"/>
      <c r="O233" s="402"/>
      <c r="P233" s="902"/>
      <c r="Q233" s="902"/>
      <c r="R233" s="902"/>
      <c r="S233" s="902"/>
      <c r="T233" s="902"/>
      <c r="U233" s="902"/>
    </row>
    <row r="234" spans="1:21" x14ac:dyDescent="0.25">
      <c r="A234" s="8">
        <v>208</v>
      </c>
      <c r="B234" s="4604"/>
      <c r="C234" s="47" t="s">
        <v>220</v>
      </c>
      <c r="D234" s="18">
        <v>44802</v>
      </c>
      <c r="E234" s="380" t="s">
        <v>4912</v>
      </c>
      <c r="F234" s="1160">
        <v>24</v>
      </c>
      <c r="G234" s="7">
        <f>AVERAGE(CPVTFC3SG0004!E15:F15)</f>
        <v>7.1000000000000008E-2</v>
      </c>
      <c r="H234" s="13">
        <f t="shared" si="15"/>
        <v>-207.66423357664237</v>
      </c>
      <c r="I234" s="8" t="s">
        <v>314</v>
      </c>
      <c r="J234" s="402"/>
      <c r="K234" s="402"/>
      <c r="L234" s="402"/>
      <c r="M234" s="402"/>
      <c r="N234" s="402"/>
      <c r="O234" s="402"/>
      <c r="P234" s="902"/>
      <c r="Q234" s="902"/>
      <c r="R234" s="902"/>
      <c r="S234" s="902"/>
      <c r="T234" s="902"/>
      <c r="U234" s="902"/>
    </row>
    <row r="235" spans="1:21" x14ac:dyDescent="0.25">
      <c r="A235" s="6">
        <v>209</v>
      </c>
      <c r="B235" s="4604" t="s">
        <v>606</v>
      </c>
      <c r="C235" s="47" t="s">
        <v>219</v>
      </c>
      <c r="D235" s="18">
        <v>44802</v>
      </c>
      <c r="E235" s="380" t="s">
        <v>4912</v>
      </c>
      <c r="F235" s="1160">
        <v>25</v>
      </c>
      <c r="G235" s="7">
        <f>AVERAGE(CPVTFC3SG0004!G15:H15)</f>
        <v>7.3149999999999993E-2</v>
      </c>
      <c r="H235" s="13">
        <f t="shared" si="15"/>
        <v>-199.81751824817528</v>
      </c>
      <c r="I235" s="8" t="s">
        <v>314</v>
      </c>
      <c r="J235" s="402"/>
      <c r="K235" s="402"/>
      <c r="L235" s="402"/>
      <c r="M235" s="402"/>
      <c r="N235" s="402"/>
      <c r="O235" s="402"/>
      <c r="P235" s="902"/>
      <c r="Q235" s="902"/>
      <c r="R235" s="902"/>
      <c r="S235" s="902"/>
      <c r="T235" s="902"/>
      <c r="U235" s="902"/>
    </row>
    <row r="236" spans="1:21" x14ac:dyDescent="0.25">
      <c r="A236" s="8">
        <v>210</v>
      </c>
      <c r="B236" s="4604"/>
      <c r="C236" s="47" t="s">
        <v>220</v>
      </c>
      <c r="D236" s="18">
        <v>44802</v>
      </c>
      <c r="E236" s="380" t="s">
        <v>4912</v>
      </c>
      <c r="F236" s="1160">
        <v>26</v>
      </c>
      <c r="G236" s="7">
        <f>AVERAGE(CPVTFC3SG0004!I15:J15)</f>
        <v>7.5499999999999998E-2</v>
      </c>
      <c r="H236" s="13">
        <f t="shared" si="15"/>
        <v>-191.24087591240882</v>
      </c>
      <c r="I236" s="8" t="s">
        <v>314</v>
      </c>
      <c r="J236" s="402"/>
      <c r="K236" s="402"/>
      <c r="L236" s="402"/>
      <c r="M236" s="402"/>
      <c r="N236" s="402"/>
      <c r="O236" s="402"/>
      <c r="P236" s="902"/>
      <c r="Q236" s="902"/>
      <c r="R236" s="902"/>
      <c r="S236" s="902"/>
      <c r="T236" s="902"/>
      <c r="U236" s="902"/>
    </row>
    <row r="237" spans="1:21" x14ac:dyDescent="0.25">
      <c r="A237" s="6">
        <v>211</v>
      </c>
      <c r="B237" s="4604" t="s">
        <v>609</v>
      </c>
      <c r="C237" s="47" t="s">
        <v>219</v>
      </c>
      <c r="D237" s="18">
        <v>44802</v>
      </c>
      <c r="E237" s="380" t="s">
        <v>4912</v>
      </c>
      <c r="F237" s="1160">
        <v>27</v>
      </c>
      <c r="G237" s="7">
        <f>AVERAGE(CPVTFC3SG0004!K15:L15)</f>
        <v>7.9500000000000001E-2</v>
      </c>
      <c r="H237" s="13">
        <f t="shared" si="15"/>
        <v>-176.6423357664234</v>
      </c>
      <c r="I237" s="8" t="s">
        <v>314</v>
      </c>
      <c r="J237" s="402"/>
      <c r="K237" s="402"/>
      <c r="L237" s="402"/>
      <c r="M237" s="402"/>
      <c r="N237" s="402"/>
      <c r="O237" s="402"/>
      <c r="P237" s="902"/>
      <c r="Q237" s="902"/>
      <c r="R237" s="902"/>
      <c r="S237" s="902"/>
      <c r="T237" s="902"/>
      <c r="U237" s="902"/>
    </row>
    <row r="238" spans="1:21" x14ac:dyDescent="0.25">
      <c r="A238" s="8">
        <v>212</v>
      </c>
      <c r="B238" s="4604"/>
      <c r="C238" s="47" t="s">
        <v>220</v>
      </c>
      <c r="D238" s="18">
        <v>44802</v>
      </c>
      <c r="E238" s="380" t="s">
        <v>4912</v>
      </c>
      <c r="F238" s="1160">
        <v>28</v>
      </c>
      <c r="G238" s="7">
        <f>AVERAGE(CPVTFC3SG0004!M15:N15)</f>
        <v>8.3000000000000004E-2</v>
      </c>
      <c r="H238" s="13">
        <f t="shared" si="15"/>
        <v>-163.86861313868616</v>
      </c>
      <c r="I238" s="8" t="s">
        <v>314</v>
      </c>
      <c r="J238" s="402"/>
      <c r="K238" s="402"/>
      <c r="L238" s="402"/>
      <c r="M238" s="402"/>
      <c r="N238" s="402"/>
      <c r="O238" s="402"/>
      <c r="P238" s="902"/>
      <c r="Q238" s="902"/>
      <c r="R238" s="902"/>
      <c r="S238" s="902"/>
      <c r="T238" s="902"/>
      <c r="U238" s="902"/>
    </row>
    <row r="239" spans="1:21" x14ac:dyDescent="0.25">
      <c r="A239" s="6">
        <v>213</v>
      </c>
      <c r="B239" s="4604" t="s">
        <v>612</v>
      </c>
      <c r="C239" s="47" t="s">
        <v>219</v>
      </c>
      <c r="D239" s="18">
        <v>44802</v>
      </c>
      <c r="E239" s="380" t="s">
        <v>4912</v>
      </c>
      <c r="F239" s="1160">
        <v>29</v>
      </c>
      <c r="G239" s="7">
        <f>AVERAGE(CPVTFC3SG0004!O15:P15)</f>
        <v>5.5050000000000002E-2</v>
      </c>
      <c r="H239" s="13">
        <f t="shared" si="15"/>
        <v>-265.87591240875918</v>
      </c>
      <c r="I239" s="8" t="s">
        <v>314</v>
      </c>
      <c r="J239" s="402"/>
      <c r="K239" s="402"/>
      <c r="L239" s="402"/>
      <c r="M239" s="402"/>
      <c r="N239" s="402"/>
      <c r="O239" s="402"/>
      <c r="P239" s="902"/>
      <c r="Q239" s="902"/>
      <c r="R239" s="902"/>
      <c r="S239" s="902"/>
      <c r="T239" s="902"/>
      <c r="U239" s="902"/>
    </row>
    <row r="240" spans="1:21" x14ac:dyDescent="0.25">
      <c r="A240" s="8">
        <v>214</v>
      </c>
      <c r="B240" s="4604"/>
      <c r="C240" s="47" t="s">
        <v>220</v>
      </c>
      <c r="D240" s="18">
        <v>44802</v>
      </c>
      <c r="E240" s="380" t="s">
        <v>4912</v>
      </c>
      <c r="F240" s="1160">
        <v>30</v>
      </c>
      <c r="G240" s="7">
        <f>AVERAGE(CPVTFC3SG0004!Q15:R15)</f>
        <v>6.1749999999999999E-2</v>
      </c>
      <c r="H240" s="13">
        <f t="shared" si="15"/>
        <v>-241.42335766423363</v>
      </c>
      <c r="I240" s="8" t="s">
        <v>314</v>
      </c>
      <c r="J240" s="402"/>
      <c r="K240" s="402"/>
      <c r="L240" s="402"/>
      <c r="M240" s="402"/>
      <c r="N240" s="402"/>
      <c r="O240" s="402"/>
      <c r="P240" s="902"/>
      <c r="Q240" s="902"/>
      <c r="R240" s="902"/>
      <c r="S240" s="902"/>
      <c r="T240" s="902"/>
      <c r="U240" s="902"/>
    </row>
    <row r="241" spans="1:21" x14ac:dyDescent="0.25">
      <c r="A241" s="6">
        <v>215</v>
      </c>
      <c r="B241" s="4604" t="s">
        <v>615</v>
      </c>
      <c r="C241" s="47" t="s">
        <v>219</v>
      </c>
      <c r="D241" s="18">
        <v>44802</v>
      </c>
      <c r="E241" s="380" t="s">
        <v>4912</v>
      </c>
      <c r="F241" s="1160">
        <v>31</v>
      </c>
      <c r="G241" s="7">
        <f>AVERAGE(CPVTFC3SG0004!S15:T15)</f>
        <v>7.7300000000000008E-2</v>
      </c>
      <c r="H241" s="13">
        <f t="shared" si="15"/>
        <v>-184.67153284671534</v>
      </c>
      <c r="I241" s="8" t="s">
        <v>314</v>
      </c>
      <c r="J241" s="402"/>
      <c r="K241" s="402"/>
      <c r="L241" s="402"/>
      <c r="M241" s="402"/>
      <c r="N241" s="402"/>
      <c r="O241" s="402"/>
      <c r="P241" s="902"/>
      <c r="Q241" s="902"/>
      <c r="R241" s="902"/>
      <c r="S241" s="902"/>
      <c r="T241" s="902"/>
      <c r="U241" s="902"/>
    </row>
    <row r="242" spans="1:21" x14ac:dyDescent="0.25">
      <c r="A242" s="8">
        <v>216</v>
      </c>
      <c r="B242" s="4604"/>
      <c r="C242" s="47" t="s">
        <v>220</v>
      </c>
      <c r="D242" s="18">
        <v>44802</v>
      </c>
      <c r="E242" s="380" t="s">
        <v>4912</v>
      </c>
      <c r="F242" s="1160">
        <v>32</v>
      </c>
      <c r="G242" s="7">
        <f>AVERAGE(CPVTFC3SG0004!U15:V15)</f>
        <v>6.8599999999999994E-2</v>
      </c>
      <c r="H242" s="13">
        <f t="shared" si="15"/>
        <v>-216.42335766423363</v>
      </c>
      <c r="I242" s="8" t="s">
        <v>314</v>
      </c>
      <c r="J242" s="402"/>
      <c r="K242" s="402"/>
      <c r="L242" s="402"/>
      <c r="M242" s="402"/>
      <c r="N242" s="402"/>
      <c r="O242" s="402"/>
      <c r="P242" s="902"/>
      <c r="Q242" s="902"/>
      <c r="R242" s="902"/>
      <c r="S242" s="902"/>
      <c r="T242" s="902"/>
      <c r="U242" s="902"/>
    </row>
    <row r="243" spans="1:21" x14ac:dyDescent="0.25">
      <c r="A243" s="6">
        <v>217</v>
      </c>
      <c r="B243" s="4604" t="s">
        <v>618</v>
      </c>
      <c r="C243" s="47" t="s">
        <v>219</v>
      </c>
      <c r="D243" s="18">
        <v>44802</v>
      </c>
      <c r="E243" s="380" t="s">
        <v>4912</v>
      </c>
      <c r="F243" s="1160">
        <v>33</v>
      </c>
      <c r="G243" s="7">
        <f>AVERAGE(CPVTFC3SG0004!W15:X15)</f>
        <v>7.3300000000000004E-2</v>
      </c>
      <c r="H243" s="13">
        <f t="shared" ref="H243:H274" si="16">(G243-0.1279)/0.0137*50</f>
        <v>-199.27007299270076</v>
      </c>
      <c r="I243" s="8" t="s">
        <v>314</v>
      </c>
      <c r="J243" s="402"/>
      <c r="K243" s="402"/>
      <c r="L243" s="402"/>
      <c r="M243" s="402"/>
      <c r="N243" s="402"/>
      <c r="O243" s="402"/>
      <c r="P243" s="902"/>
      <c r="Q243" s="902"/>
      <c r="R243" s="902"/>
      <c r="S243" s="902"/>
      <c r="T243" s="902"/>
      <c r="U243" s="902"/>
    </row>
    <row r="244" spans="1:21" x14ac:dyDescent="0.25">
      <c r="A244" s="8">
        <v>218</v>
      </c>
      <c r="B244" s="4604"/>
      <c r="C244" s="47" t="s">
        <v>220</v>
      </c>
      <c r="D244" s="18">
        <v>44802</v>
      </c>
      <c r="E244" s="380" t="s">
        <v>4912</v>
      </c>
      <c r="F244" s="1160">
        <v>34</v>
      </c>
      <c r="G244" s="7">
        <f>AVERAGE(CPVTFC3SG0004!C17:D17)</f>
        <v>6.5200000000000008E-2</v>
      </c>
      <c r="H244" s="13">
        <f t="shared" si="16"/>
        <v>-228.83211678832117</v>
      </c>
      <c r="I244" s="8" t="s">
        <v>314</v>
      </c>
      <c r="J244" s="402"/>
      <c r="K244" s="402"/>
      <c r="L244" s="402"/>
      <c r="M244" s="402"/>
      <c r="N244" s="402"/>
      <c r="O244" s="402"/>
      <c r="P244" s="902"/>
      <c r="Q244" s="902"/>
      <c r="R244" s="902"/>
      <c r="S244" s="902"/>
      <c r="T244" s="902"/>
      <c r="U244" s="902"/>
    </row>
    <row r="245" spans="1:21" x14ac:dyDescent="0.25">
      <c r="A245" s="6">
        <v>219</v>
      </c>
      <c r="B245" s="4604" t="s">
        <v>621</v>
      </c>
      <c r="C245" s="47" t="s">
        <v>219</v>
      </c>
      <c r="D245" s="18">
        <v>44802</v>
      </c>
      <c r="E245" s="380" t="s">
        <v>4912</v>
      </c>
      <c r="F245" s="1160">
        <v>35</v>
      </c>
      <c r="G245" s="7">
        <f>AVERAGE(CPVTFC3SG0004!E17:F17)</f>
        <v>9.4099999999999989E-2</v>
      </c>
      <c r="H245" s="13">
        <f t="shared" si="16"/>
        <v>-123.35766423357673</v>
      </c>
      <c r="I245" s="8" t="s">
        <v>314</v>
      </c>
      <c r="J245" s="402"/>
      <c r="K245" s="402"/>
      <c r="L245" s="402"/>
      <c r="M245" s="402"/>
      <c r="N245" s="402"/>
      <c r="O245" s="402"/>
      <c r="P245" s="902"/>
      <c r="Q245" s="902"/>
      <c r="R245" s="902"/>
      <c r="S245" s="902"/>
      <c r="T245" s="902"/>
      <c r="U245" s="902"/>
    </row>
    <row r="246" spans="1:21" x14ac:dyDescent="0.25">
      <c r="A246" s="8">
        <v>220</v>
      </c>
      <c r="B246" s="4604"/>
      <c r="C246" s="47" t="s">
        <v>220</v>
      </c>
      <c r="D246" s="18">
        <v>44802</v>
      </c>
      <c r="E246" s="380" t="s">
        <v>4912</v>
      </c>
      <c r="F246" s="1160">
        <v>36</v>
      </c>
      <c r="G246" s="7">
        <f>AVERAGE(CPVTFC3SG0004!G17:H17)</f>
        <v>9.69E-2</v>
      </c>
      <c r="H246" s="13">
        <f t="shared" si="16"/>
        <v>-113.13868613138692</v>
      </c>
      <c r="I246" s="8" t="s">
        <v>314</v>
      </c>
      <c r="J246" s="402"/>
      <c r="K246" s="402"/>
      <c r="L246" s="402"/>
      <c r="M246" s="402"/>
      <c r="N246" s="402"/>
      <c r="O246" s="402"/>
      <c r="P246" s="902"/>
      <c r="Q246" s="902"/>
      <c r="R246" s="902"/>
      <c r="S246" s="902"/>
      <c r="T246" s="902"/>
      <c r="U246" s="902"/>
    </row>
    <row r="247" spans="1:21" x14ac:dyDescent="0.25">
      <c r="A247" s="6">
        <v>221</v>
      </c>
      <c r="B247" s="4604" t="s">
        <v>624</v>
      </c>
      <c r="C247" s="47" t="s">
        <v>219</v>
      </c>
      <c r="D247" s="18">
        <v>44802</v>
      </c>
      <c r="E247" s="380" t="s">
        <v>4912</v>
      </c>
      <c r="F247" s="1160">
        <v>37</v>
      </c>
      <c r="G247" s="7">
        <f>AVERAGE(CPVTFC3SG0004!I17:J17)</f>
        <v>0.15884999999999999</v>
      </c>
      <c r="H247" s="13">
        <f t="shared" si="16"/>
        <v>112.95620437956195</v>
      </c>
      <c r="I247" s="8" t="s">
        <v>314</v>
      </c>
      <c r="J247" s="402"/>
      <c r="K247" s="402"/>
      <c r="L247" s="402"/>
      <c r="M247" s="402"/>
      <c r="N247" s="402"/>
      <c r="O247" s="402"/>
      <c r="P247" s="902"/>
      <c r="Q247" s="902"/>
      <c r="R247" s="902"/>
      <c r="S247" s="902"/>
      <c r="T247" s="902"/>
      <c r="U247" s="902"/>
    </row>
    <row r="248" spans="1:21" x14ac:dyDescent="0.25">
      <c r="A248" s="8">
        <v>222</v>
      </c>
      <c r="B248" s="4604"/>
      <c r="C248" s="47" t="s">
        <v>220</v>
      </c>
      <c r="D248" s="18">
        <v>44802</v>
      </c>
      <c r="E248" s="380" t="s">
        <v>4912</v>
      </c>
      <c r="F248" s="1160">
        <v>38</v>
      </c>
      <c r="G248" s="7">
        <f>AVERAGE(CPVTFC3SG0004!K17:L17)</f>
        <v>0.22920000000000001</v>
      </c>
      <c r="H248" s="13">
        <f t="shared" si="16"/>
        <v>369.70802919708029</v>
      </c>
      <c r="I248" s="8" t="s">
        <v>314</v>
      </c>
      <c r="J248" s="402"/>
      <c r="K248" s="402"/>
      <c r="L248" s="402"/>
      <c r="M248" s="402"/>
      <c r="N248" s="402"/>
      <c r="O248" s="402"/>
      <c r="P248" s="902"/>
      <c r="Q248" s="902"/>
      <c r="R248" s="902"/>
      <c r="S248" s="902"/>
      <c r="T248" s="902"/>
      <c r="U248" s="902"/>
    </row>
    <row r="249" spans="1:21" x14ac:dyDescent="0.25">
      <c r="A249" s="6">
        <v>223</v>
      </c>
      <c r="B249" s="4604" t="s">
        <v>627</v>
      </c>
      <c r="C249" s="47" t="s">
        <v>219</v>
      </c>
      <c r="D249" s="18">
        <v>44802</v>
      </c>
      <c r="E249" s="380" t="s">
        <v>4912</v>
      </c>
      <c r="F249" s="1160">
        <v>39</v>
      </c>
      <c r="G249" s="7">
        <f>AVERAGE(CPVTFC3SG0004!M17:N17)</f>
        <v>0.10625000000000001</v>
      </c>
      <c r="H249" s="13">
        <f t="shared" si="16"/>
        <v>-79.014598540145997</v>
      </c>
      <c r="I249" s="8" t="s">
        <v>314</v>
      </c>
      <c r="J249" s="402"/>
      <c r="K249" s="402"/>
      <c r="L249" s="402"/>
      <c r="M249" s="402"/>
      <c r="N249" s="402"/>
      <c r="O249" s="402"/>
      <c r="P249" s="902"/>
      <c r="Q249" s="902"/>
      <c r="R249" s="902"/>
      <c r="S249" s="902"/>
      <c r="T249" s="902"/>
      <c r="U249" s="902"/>
    </row>
    <row r="250" spans="1:21" x14ac:dyDescent="0.25">
      <c r="A250" s="8">
        <v>224</v>
      </c>
      <c r="B250" s="4604"/>
      <c r="C250" s="47" t="s">
        <v>220</v>
      </c>
      <c r="D250" s="18">
        <v>44802</v>
      </c>
      <c r="E250" s="380" t="s">
        <v>4912</v>
      </c>
      <c r="F250" s="1160">
        <v>40</v>
      </c>
      <c r="G250" s="7">
        <f>AVERAGE(CPVTFC3SG0004!O17:P17)</f>
        <v>8.6050000000000001E-2</v>
      </c>
      <c r="H250" s="13">
        <f t="shared" si="16"/>
        <v>-152.73722627737229</v>
      </c>
      <c r="I250" s="8" t="s">
        <v>314</v>
      </c>
      <c r="J250" s="402"/>
      <c r="K250" s="402"/>
      <c r="L250" s="402"/>
      <c r="M250" s="402"/>
      <c r="N250" s="402"/>
      <c r="O250" s="402"/>
      <c r="P250" s="902"/>
      <c r="Q250" s="902"/>
      <c r="R250" s="902"/>
      <c r="S250" s="902"/>
      <c r="T250" s="902"/>
      <c r="U250" s="902"/>
    </row>
    <row r="251" spans="1:21" x14ac:dyDescent="0.25">
      <c r="A251" s="6">
        <v>225</v>
      </c>
      <c r="B251" s="4604" t="s">
        <v>630</v>
      </c>
      <c r="C251" s="47" t="s">
        <v>219</v>
      </c>
      <c r="D251" s="18">
        <v>44802</v>
      </c>
      <c r="E251" s="380" t="s">
        <v>4912</v>
      </c>
      <c r="F251" s="1160">
        <v>41</v>
      </c>
      <c r="G251" s="7">
        <f>AVERAGE(CPVTFC3SG0004!Q17:R17)</f>
        <v>8.5400000000000004E-2</v>
      </c>
      <c r="H251" s="13">
        <f t="shared" si="16"/>
        <v>-155.10948905109493</v>
      </c>
      <c r="I251" s="8" t="s">
        <v>314</v>
      </c>
      <c r="J251" s="402"/>
      <c r="K251" s="402"/>
      <c r="L251" s="402"/>
      <c r="M251" s="402"/>
      <c r="N251" s="402"/>
      <c r="O251" s="402"/>
      <c r="P251" s="902"/>
      <c r="Q251" s="902"/>
      <c r="R251" s="902"/>
      <c r="S251" s="902"/>
      <c r="T251" s="902"/>
      <c r="U251" s="902"/>
    </row>
    <row r="252" spans="1:21" x14ac:dyDescent="0.25">
      <c r="A252" s="8">
        <v>226</v>
      </c>
      <c r="B252" s="4604"/>
      <c r="C252" s="47" t="s">
        <v>220</v>
      </c>
      <c r="D252" s="18">
        <v>44802</v>
      </c>
      <c r="E252" s="380" t="s">
        <v>4912</v>
      </c>
      <c r="F252" s="1160">
        <v>42</v>
      </c>
      <c r="G252" s="7">
        <f>AVERAGE(CPVTFC3SG0004!S17:T17)</f>
        <v>7.9000000000000001E-2</v>
      </c>
      <c r="H252" s="13">
        <f t="shared" si="16"/>
        <v>-178.46715328467158</v>
      </c>
      <c r="I252" s="8" t="s">
        <v>314</v>
      </c>
      <c r="J252" s="402"/>
      <c r="K252" s="402"/>
      <c r="L252" s="402"/>
      <c r="M252" s="402"/>
      <c r="N252" s="402"/>
      <c r="O252" s="402"/>
      <c r="P252" s="902"/>
      <c r="Q252" s="902"/>
      <c r="R252" s="902"/>
      <c r="S252" s="902"/>
      <c r="T252" s="902"/>
      <c r="U252" s="902"/>
    </row>
    <row r="253" spans="1:21" x14ac:dyDescent="0.25">
      <c r="A253" s="6">
        <v>227</v>
      </c>
      <c r="B253" s="4604" t="s">
        <v>633</v>
      </c>
      <c r="C253" s="47" t="s">
        <v>219</v>
      </c>
      <c r="D253" s="18">
        <v>44802</v>
      </c>
      <c r="E253" s="380" t="s">
        <v>4912</v>
      </c>
      <c r="F253" s="1160">
        <v>43</v>
      </c>
      <c r="G253" s="7">
        <f>AVERAGE(CPVTFC3SG0004!U17:V17)</f>
        <v>0.14305000000000001</v>
      </c>
      <c r="H253" s="13">
        <f t="shared" si="16"/>
        <v>55.2919708029197</v>
      </c>
      <c r="I253" s="8" t="s">
        <v>314</v>
      </c>
      <c r="J253" s="402"/>
      <c r="K253" s="402"/>
      <c r="L253" s="402"/>
      <c r="M253" s="402"/>
      <c r="N253" s="402"/>
      <c r="O253" s="402"/>
      <c r="P253" s="902"/>
      <c r="Q253" s="902"/>
      <c r="R253" s="902"/>
      <c r="S253" s="902"/>
      <c r="T253" s="902"/>
      <c r="U253" s="902"/>
    </row>
    <row r="254" spans="1:21" x14ac:dyDescent="0.25">
      <c r="A254" s="8">
        <v>228</v>
      </c>
      <c r="B254" s="4604"/>
      <c r="C254" s="47" t="s">
        <v>220</v>
      </c>
      <c r="D254" s="18">
        <v>44802</v>
      </c>
      <c r="E254" s="380" t="s">
        <v>4912</v>
      </c>
      <c r="F254" s="1160">
        <v>44</v>
      </c>
      <c r="G254" s="7">
        <f>AVERAGE(CPVTFC3SG0004!W17:X17)</f>
        <v>0.14249999999999999</v>
      </c>
      <c r="H254" s="13">
        <f t="shared" si="16"/>
        <v>53.284671532846616</v>
      </c>
      <c r="I254" s="8" t="s">
        <v>314</v>
      </c>
      <c r="J254" s="402"/>
      <c r="K254" s="402"/>
      <c r="L254" s="402"/>
      <c r="M254" s="402"/>
      <c r="N254" s="402"/>
      <c r="O254" s="402"/>
      <c r="P254" s="902"/>
      <c r="Q254" s="902"/>
      <c r="R254" s="902"/>
      <c r="S254" s="902"/>
      <c r="T254" s="902"/>
      <c r="U254" s="902"/>
    </row>
    <row r="255" spans="1:21" x14ac:dyDescent="0.25">
      <c r="A255" s="50">
        <v>229</v>
      </c>
      <c r="B255" s="4616" t="s">
        <v>636</v>
      </c>
      <c r="C255" s="51" t="s">
        <v>219</v>
      </c>
      <c r="D255" s="52">
        <v>44802</v>
      </c>
      <c r="E255" s="385" t="s">
        <v>4912</v>
      </c>
      <c r="F255" s="1161">
        <v>45</v>
      </c>
      <c r="G255" s="53">
        <f>AVERAGE(CPVTFC3SG0004!C19:D19)</f>
        <v>2.6434499999999996</v>
      </c>
      <c r="H255" s="54">
        <f t="shared" si="16"/>
        <v>9180.8394160583921</v>
      </c>
      <c r="I255" s="57" t="s">
        <v>315</v>
      </c>
      <c r="J255" s="626">
        <v>44867</v>
      </c>
      <c r="K255" s="400" t="s">
        <v>4979</v>
      </c>
      <c r="L255" s="55">
        <v>39</v>
      </c>
      <c r="M255" s="53">
        <f>AVERAGE(CPVTFC3SG0044!M17:N17)</f>
        <v>0.52374999999999994</v>
      </c>
      <c r="N255" s="54">
        <f>(M255-0.1851)/0.0142*400</f>
        <v>9539.4366197183081</v>
      </c>
      <c r="O255" s="401" t="s">
        <v>315</v>
      </c>
      <c r="P255" s="906"/>
      <c r="Q255" s="907"/>
      <c r="R255" s="902"/>
      <c r="S255" s="903"/>
      <c r="T255" s="904"/>
      <c r="U255" s="908"/>
    </row>
    <row r="256" spans="1:21" x14ac:dyDescent="0.25">
      <c r="A256" s="55">
        <v>230</v>
      </c>
      <c r="B256" s="4616"/>
      <c r="C256" s="51" t="s">
        <v>220</v>
      </c>
      <c r="D256" s="52">
        <v>44802</v>
      </c>
      <c r="E256" s="385" t="s">
        <v>4912</v>
      </c>
      <c r="F256" s="1161">
        <v>46</v>
      </c>
      <c r="G256" s="53">
        <f>AVERAGE(CPVTFC3SG0004!E19:F19)</f>
        <v>2.70485</v>
      </c>
      <c r="H256" s="54">
        <f t="shared" si="16"/>
        <v>9404.9270072992695</v>
      </c>
      <c r="I256" s="57" t="s">
        <v>315</v>
      </c>
      <c r="J256" s="626">
        <v>44867</v>
      </c>
      <c r="K256" s="400" t="s">
        <v>4979</v>
      </c>
      <c r="L256" s="55">
        <v>40</v>
      </c>
      <c r="M256" s="53">
        <f>AVERAGE(CPVTFC3SG0044!O17:P17)</f>
        <v>0.35770000000000002</v>
      </c>
      <c r="N256" s="54">
        <f>(M256-0.1851)/0.0142*400</f>
        <v>4861.9718309859163</v>
      </c>
      <c r="O256" s="401" t="s">
        <v>315</v>
      </c>
      <c r="P256" s="906"/>
      <c r="Q256" s="907"/>
      <c r="R256" s="902"/>
      <c r="S256" s="903"/>
      <c r="T256" s="904"/>
      <c r="U256" s="908"/>
    </row>
    <row r="257" spans="1:23" x14ac:dyDescent="0.25">
      <c r="A257" s="6">
        <v>231</v>
      </c>
      <c r="B257" s="4603" t="s">
        <v>639</v>
      </c>
      <c r="C257" s="47" t="s">
        <v>219</v>
      </c>
      <c r="D257" s="18">
        <v>44802</v>
      </c>
      <c r="E257" s="380" t="s">
        <v>4912</v>
      </c>
      <c r="F257" s="1160">
        <v>47</v>
      </c>
      <c r="G257" s="7">
        <f>AVERAGE(CPVTFC3SG0004!G19:H19)</f>
        <v>9.5500000000000002E-2</v>
      </c>
      <c r="H257" s="13">
        <f t="shared" si="16"/>
        <v>-118.24817518248179</v>
      </c>
      <c r="I257" s="8" t="s">
        <v>314</v>
      </c>
      <c r="J257" s="402"/>
      <c r="K257" s="402"/>
      <c r="L257" s="402"/>
      <c r="M257" s="402"/>
      <c r="N257" s="402"/>
      <c r="O257" s="402"/>
      <c r="P257" s="902"/>
      <c r="Q257" s="902"/>
      <c r="R257" s="902"/>
      <c r="S257" s="902"/>
      <c r="T257" s="902"/>
      <c r="U257" s="902"/>
      <c r="V257" s="4582" t="s">
        <v>1416</v>
      </c>
      <c r="W257" s="4583"/>
    </row>
    <row r="258" spans="1:23" x14ac:dyDescent="0.25">
      <c r="A258" s="11">
        <v>232</v>
      </c>
      <c r="B258" s="4603"/>
      <c r="C258" s="49" t="s">
        <v>220</v>
      </c>
      <c r="D258" s="19">
        <v>44802</v>
      </c>
      <c r="E258" s="384" t="s">
        <v>4912</v>
      </c>
      <c r="F258" s="1168">
        <v>48</v>
      </c>
      <c r="G258" s="10">
        <f>AVERAGE(CPVTFC3SG0004!I19:J19)</f>
        <v>1.22905</v>
      </c>
      <c r="H258" s="14">
        <f t="shared" si="16"/>
        <v>4018.7956204379561</v>
      </c>
      <c r="I258" s="56" t="s">
        <v>315</v>
      </c>
      <c r="J258" s="607"/>
      <c r="K258" s="402"/>
      <c r="L258" s="402"/>
      <c r="M258" s="402"/>
      <c r="N258" s="402"/>
      <c r="O258" s="402"/>
      <c r="P258" s="905"/>
      <c r="Q258" s="902"/>
      <c r="R258" s="902"/>
      <c r="S258" s="902"/>
      <c r="T258" s="902"/>
      <c r="U258" s="902"/>
      <c r="V258" s="4584"/>
      <c r="W258" s="4585"/>
    </row>
    <row r="259" spans="1:23" x14ac:dyDescent="0.25">
      <c r="A259" s="6">
        <v>233</v>
      </c>
      <c r="B259" s="4604" t="s">
        <v>642</v>
      </c>
      <c r="C259" s="47" t="s">
        <v>219</v>
      </c>
      <c r="D259" s="18">
        <v>44802</v>
      </c>
      <c r="E259" s="380" t="s">
        <v>4912</v>
      </c>
      <c r="F259" s="1160">
        <v>49</v>
      </c>
      <c r="G259" s="7">
        <f>AVERAGE(CPVTFC3SG0004!K19:L19)</f>
        <v>0.10969999999999999</v>
      </c>
      <c r="H259" s="13">
        <f t="shared" si="16"/>
        <v>-66.423357664233649</v>
      </c>
      <c r="I259" s="8" t="s">
        <v>314</v>
      </c>
      <c r="J259" s="402"/>
      <c r="K259" s="402"/>
      <c r="L259" s="402"/>
      <c r="M259" s="402"/>
      <c r="N259" s="402"/>
      <c r="O259" s="402"/>
      <c r="P259" s="902"/>
      <c r="Q259" s="902"/>
      <c r="R259" s="902"/>
      <c r="S259" s="902"/>
      <c r="T259" s="902"/>
      <c r="U259" s="902"/>
    </row>
    <row r="260" spans="1:23" x14ac:dyDescent="0.25">
      <c r="A260" s="8">
        <v>234</v>
      </c>
      <c r="B260" s="4604"/>
      <c r="C260" s="47" t="s">
        <v>220</v>
      </c>
      <c r="D260" s="18">
        <v>44802</v>
      </c>
      <c r="E260" s="380" t="s">
        <v>4912</v>
      </c>
      <c r="F260" s="1160">
        <v>50</v>
      </c>
      <c r="G260" s="7">
        <f>AVERAGE(CPVTFC3SG0004!M19:N19)</f>
        <v>0.12585000000000002</v>
      </c>
      <c r="H260" s="13">
        <f t="shared" si="16"/>
        <v>-7.481751824817505</v>
      </c>
      <c r="I260" s="8" t="s">
        <v>314</v>
      </c>
      <c r="J260" s="402"/>
      <c r="K260" s="402"/>
      <c r="L260" s="402"/>
      <c r="M260" s="402"/>
      <c r="N260" s="402"/>
      <c r="O260" s="402"/>
      <c r="P260" s="902"/>
      <c r="Q260" s="902"/>
      <c r="R260" s="902"/>
      <c r="S260" s="902"/>
      <c r="T260" s="902"/>
      <c r="U260" s="902"/>
    </row>
    <row r="261" spans="1:23" x14ac:dyDescent="0.25">
      <c r="A261" s="6">
        <v>235</v>
      </c>
      <c r="B261" s="4604" t="s">
        <v>645</v>
      </c>
      <c r="C261" s="47" t="s">
        <v>219</v>
      </c>
      <c r="D261" s="18">
        <v>44802</v>
      </c>
      <c r="E261" s="380" t="s">
        <v>4912</v>
      </c>
      <c r="F261" s="1160">
        <v>51</v>
      </c>
      <c r="G261" s="7">
        <f>AVERAGE(CPVTFC3SG0004!O19:P19)</f>
        <v>8.6299999999999988E-2</v>
      </c>
      <c r="H261" s="13">
        <f t="shared" si="16"/>
        <v>-151.82481751824827</v>
      </c>
      <c r="I261" s="8" t="s">
        <v>314</v>
      </c>
      <c r="J261" s="402"/>
      <c r="K261" s="402"/>
      <c r="L261" s="402"/>
      <c r="M261" s="402"/>
      <c r="N261" s="402"/>
      <c r="O261" s="402"/>
      <c r="P261" s="902"/>
      <c r="Q261" s="902"/>
      <c r="R261" s="902"/>
      <c r="S261" s="902"/>
      <c r="T261" s="902"/>
      <c r="U261" s="902"/>
    </row>
    <row r="262" spans="1:23" x14ac:dyDescent="0.25">
      <c r="A262" s="8">
        <v>236</v>
      </c>
      <c r="B262" s="4604"/>
      <c r="C262" s="47" t="s">
        <v>220</v>
      </c>
      <c r="D262" s="18">
        <v>44802</v>
      </c>
      <c r="E262" s="380" t="s">
        <v>4912</v>
      </c>
      <c r="F262" s="1160">
        <v>52</v>
      </c>
      <c r="G262" s="7">
        <f>AVERAGE(CPVTFC3SG0004!Q19:R19)</f>
        <v>0.1011</v>
      </c>
      <c r="H262" s="13">
        <f t="shared" si="16"/>
        <v>-97.810218978102256</v>
      </c>
      <c r="I262" s="8" t="s">
        <v>314</v>
      </c>
      <c r="J262" s="402"/>
      <c r="K262" s="402"/>
      <c r="L262" s="402"/>
      <c r="M262" s="402"/>
      <c r="N262" s="402"/>
      <c r="O262" s="402"/>
      <c r="P262" s="902"/>
      <c r="Q262" s="902"/>
      <c r="R262" s="902"/>
      <c r="S262" s="902"/>
      <c r="T262" s="902"/>
      <c r="U262" s="902"/>
    </row>
    <row r="263" spans="1:23" x14ac:dyDescent="0.25">
      <c r="A263" s="6">
        <v>237</v>
      </c>
      <c r="B263" s="4604" t="s">
        <v>648</v>
      </c>
      <c r="C263" s="47" t="s">
        <v>219</v>
      </c>
      <c r="D263" s="18">
        <v>44802</v>
      </c>
      <c r="E263" s="380" t="s">
        <v>4912</v>
      </c>
      <c r="F263" s="1160">
        <v>53</v>
      </c>
      <c r="G263" s="7">
        <f>AVERAGE(CPVTFC3SG0004!S19:T19)</f>
        <v>8.0850000000000005E-2</v>
      </c>
      <c r="H263" s="13">
        <f t="shared" si="16"/>
        <v>-171.71532846715331</v>
      </c>
      <c r="I263" s="8" t="s">
        <v>314</v>
      </c>
      <c r="J263" s="402"/>
      <c r="K263" s="402"/>
      <c r="L263" s="402"/>
      <c r="M263" s="402"/>
      <c r="N263" s="402"/>
      <c r="O263" s="402"/>
      <c r="P263" s="902"/>
      <c r="Q263" s="902"/>
      <c r="R263" s="902"/>
      <c r="S263" s="902"/>
      <c r="T263" s="902"/>
      <c r="U263" s="902"/>
    </row>
    <row r="264" spans="1:23" x14ac:dyDescent="0.25">
      <c r="A264" s="8">
        <v>238</v>
      </c>
      <c r="B264" s="4604"/>
      <c r="C264" s="47" t="s">
        <v>220</v>
      </c>
      <c r="D264" s="18">
        <v>44802</v>
      </c>
      <c r="E264" s="380" t="s">
        <v>4912</v>
      </c>
      <c r="F264" s="1160">
        <v>54</v>
      </c>
      <c r="G264" s="7">
        <f>AVERAGE(CPVTFC3SG0004!U19:V19)</f>
        <v>8.2449999999999996E-2</v>
      </c>
      <c r="H264" s="13">
        <f t="shared" si="16"/>
        <v>-165.87591240875918</v>
      </c>
      <c r="I264" s="8" t="s">
        <v>314</v>
      </c>
      <c r="J264" s="402"/>
      <c r="K264" s="402"/>
      <c r="L264" s="402"/>
      <c r="M264" s="402"/>
      <c r="N264" s="402"/>
      <c r="O264" s="402"/>
      <c r="P264" s="902"/>
      <c r="Q264" s="902"/>
      <c r="R264" s="902"/>
      <c r="S264" s="902"/>
      <c r="T264" s="902"/>
      <c r="U264" s="902"/>
    </row>
    <row r="265" spans="1:23" x14ac:dyDescent="0.25">
      <c r="A265" s="6">
        <v>239</v>
      </c>
      <c r="B265" s="4604" t="s">
        <v>651</v>
      </c>
      <c r="C265" s="47" t="s">
        <v>219</v>
      </c>
      <c r="D265" s="18">
        <v>44802</v>
      </c>
      <c r="E265" s="380" t="s">
        <v>4912</v>
      </c>
      <c r="F265" s="1160">
        <v>55</v>
      </c>
      <c r="G265" s="7">
        <f>AVERAGE(CPVTFC3SG0004!W19:X19)</f>
        <v>8.14E-2</v>
      </c>
      <c r="H265" s="13">
        <f t="shared" si="16"/>
        <v>-169.70802919708035</v>
      </c>
      <c r="I265" s="8" t="s">
        <v>314</v>
      </c>
      <c r="J265" s="402"/>
      <c r="K265" s="402"/>
      <c r="L265" s="402"/>
      <c r="M265" s="402"/>
      <c r="N265" s="402"/>
      <c r="O265" s="402"/>
      <c r="P265" s="902"/>
      <c r="Q265" s="902"/>
      <c r="R265" s="902"/>
      <c r="S265" s="902"/>
      <c r="T265" s="902"/>
      <c r="U265" s="902"/>
    </row>
    <row r="266" spans="1:23" x14ac:dyDescent="0.25">
      <c r="A266" s="8">
        <v>240</v>
      </c>
      <c r="B266" s="4604"/>
      <c r="C266" s="47" t="s">
        <v>220</v>
      </c>
      <c r="D266" s="18">
        <v>44802</v>
      </c>
      <c r="E266" s="380" t="s">
        <v>4912</v>
      </c>
      <c r="F266" s="1160">
        <v>56</v>
      </c>
      <c r="G266" s="7">
        <f>AVERAGE(CPVTFC3SG0004!C21:D21)</f>
        <v>7.8600000000000003E-2</v>
      </c>
      <c r="H266" s="13">
        <f t="shared" si="16"/>
        <v>-179.92700729927012</v>
      </c>
      <c r="I266" s="8" t="s">
        <v>314</v>
      </c>
      <c r="J266" s="402"/>
      <c r="K266" s="402"/>
      <c r="L266" s="402"/>
      <c r="M266" s="402"/>
      <c r="N266" s="402"/>
      <c r="O266" s="402"/>
      <c r="P266" s="902"/>
      <c r="Q266" s="902"/>
      <c r="R266" s="902"/>
      <c r="S266" s="902"/>
      <c r="T266" s="902"/>
      <c r="U266" s="902"/>
    </row>
    <row r="267" spans="1:23" x14ac:dyDescent="0.25">
      <c r="A267" s="6">
        <v>241</v>
      </c>
      <c r="B267" s="4604" t="s">
        <v>654</v>
      </c>
      <c r="C267" s="47" t="s">
        <v>219</v>
      </c>
      <c r="D267" s="18">
        <v>44802</v>
      </c>
      <c r="E267" s="380" t="s">
        <v>4912</v>
      </c>
      <c r="F267" s="1160">
        <v>57</v>
      </c>
      <c r="G267" s="7">
        <f>AVERAGE(CPVTFC3SG0004!E21:F21)</f>
        <v>6.2950000000000006E-2</v>
      </c>
      <c r="H267" s="13">
        <f t="shared" si="16"/>
        <v>-237.04379562043795</v>
      </c>
      <c r="I267" s="8" t="s">
        <v>314</v>
      </c>
      <c r="J267" s="402"/>
      <c r="K267" s="402"/>
      <c r="L267" s="402"/>
      <c r="M267" s="402"/>
      <c r="N267" s="402"/>
      <c r="O267" s="402"/>
      <c r="P267" s="902"/>
      <c r="Q267" s="902"/>
      <c r="R267" s="902"/>
      <c r="S267" s="902"/>
      <c r="T267" s="902"/>
      <c r="U267" s="902"/>
    </row>
    <row r="268" spans="1:23" x14ac:dyDescent="0.25">
      <c r="A268" s="8">
        <v>242</v>
      </c>
      <c r="B268" s="4604"/>
      <c r="C268" s="47" t="s">
        <v>220</v>
      </c>
      <c r="D268" s="18">
        <v>44802</v>
      </c>
      <c r="E268" s="380" t="s">
        <v>4912</v>
      </c>
      <c r="F268" s="1160">
        <v>58</v>
      </c>
      <c r="G268" s="7">
        <f>AVERAGE(CPVTFC3SG0004!G21:H21)</f>
        <v>6.3E-2</v>
      </c>
      <c r="H268" s="13">
        <f t="shared" si="16"/>
        <v>-236.86131386861317</v>
      </c>
      <c r="I268" s="8" t="s">
        <v>314</v>
      </c>
      <c r="J268" s="402"/>
      <c r="K268" s="402"/>
      <c r="L268" s="402"/>
      <c r="M268" s="402"/>
      <c r="N268" s="402"/>
      <c r="O268" s="402"/>
      <c r="P268" s="902"/>
      <c r="Q268" s="902"/>
      <c r="R268" s="902"/>
      <c r="S268" s="902"/>
      <c r="T268" s="902"/>
      <c r="U268" s="902"/>
    </row>
    <row r="269" spans="1:23" x14ac:dyDescent="0.25">
      <c r="A269" s="6">
        <v>243</v>
      </c>
      <c r="B269" s="4604" t="s">
        <v>657</v>
      </c>
      <c r="C269" s="47" t="s">
        <v>219</v>
      </c>
      <c r="D269" s="18">
        <v>44802</v>
      </c>
      <c r="E269" s="380" t="s">
        <v>4912</v>
      </c>
      <c r="F269" s="1160">
        <v>59</v>
      </c>
      <c r="G269" s="7">
        <f>AVERAGE(CPVTFC3SG0004!I21:J21)</f>
        <v>0.56679999999999997</v>
      </c>
      <c r="H269" s="13">
        <f t="shared" si="16"/>
        <v>1601.8248175182478</v>
      </c>
      <c r="I269" s="8" t="s">
        <v>314</v>
      </c>
      <c r="J269" s="402"/>
      <c r="K269" s="402"/>
      <c r="L269" s="402"/>
      <c r="M269" s="402"/>
      <c r="N269" s="402"/>
      <c r="O269" s="402"/>
      <c r="P269" s="902"/>
      <c r="Q269" s="902"/>
      <c r="R269" s="902"/>
      <c r="S269" s="902"/>
      <c r="T269" s="902"/>
      <c r="U269" s="902"/>
    </row>
    <row r="270" spans="1:23" x14ac:dyDescent="0.25">
      <c r="A270" s="8">
        <v>244</v>
      </c>
      <c r="B270" s="4604"/>
      <c r="C270" s="47" t="s">
        <v>220</v>
      </c>
      <c r="D270" s="18">
        <v>44802</v>
      </c>
      <c r="E270" s="380" t="s">
        <v>4912</v>
      </c>
      <c r="F270" s="1160">
        <v>60</v>
      </c>
      <c r="G270" s="7">
        <f>AVERAGE(CPVTFC3SG0004!K21:L21)</f>
        <v>0.5323</v>
      </c>
      <c r="H270" s="13">
        <f t="shared" si="16"/>
        <v>1475.912408759124</v>
      </c>
      <c r="I270" s="8" t="s">
        <v>314</v>
      </c>
      <c r="J270" s="402"/>
      <c r="K270" s="402"/>
      <c r="L270" s="402"/>
      <c r="M270" s="402"/>
      <c r="N270" s="402"/>
      <c r="O270" s="402"/>
      <c r="P270" s="902"/>
      <c r="Q270" s="902"/>
      <c r="R270" s="902"/>
      <c r="S270" s="902"/>
      <c r="T270" s="902"/>
      <c r="U270" s="902"/>
    </row>
    <row r="271" spans="1:23" x14ac:dyDescent="0.25">
      <c r="A271" s="6">
        <v>245</v>
      </c>
      <c r="B271" s="4603" t="s">
        <v>660</v>
      </c>
      <c r="C271" s="47" t="s">
        <v>219</v>
      </c>
      <c r="D271" s="18">
        <v>44802</v>
      </c>
      <c r="E271" s="380" t="s">
        <v>4912</v>
      </c>
      <c r="F271" s="1160">
        <v>61</v>
      </c>
      <c r="G271" s="7">
        <f>AVERAGE(CPVTFC3SG0004!M21:N21)</f>
        <v>9.820000000000001E-2</v>
      </c>
      <c r="H271" s="13">
        <f t="shared" si="16"/>
        <v>-108.39416058394163</v>
      </c>
      <c r="I271" s="8" t="s">
        <v>314</v>
      </c>
      <c r="J271" s="402"/>
      <c r="K271" s="402"/>
      <c r="L271" s="402"/>
      <c r="M271" s="402"/>
      <c r="N271" s="402"/>
      <c r="O271" s="402"/>
      <c r="P271" s="902"/>
      <c r="Q271" s="902"/>
      <c r="R271" s="902"/>
      <c r="S271" s="902"/>
      <c r="T271" s="902"/>
      <c r="U271" s="902"/>
      <c r="V271" s="4582" t="s">
        <v>1416</v>
      </c>
      <c r="W271" s="4583"/>
    </row>
    <row r="272" spans="1:23" x14ac:dyDescent="0.25">
      <c r="A272" s="11">
        <v>246</v>
      </c>
      <c r="B272" s="4603"/>
      <c r="C272" s="49" t="s">
        <v>220</v>
      </c>
      <c r="D272" s="19">
        <v>44802</v>
      </c>
      <c r="E272" s="384" t="s">
        <v>4912</v>
      </c>
      <c r="F272" s="1168">
        <v>62</v>
      </c>
      <c r="G272" s="10">
        <f>AVERAGE(CPVTFC3SG0004!O21:P21)</f>
        <v>2.8427500000000001</v>
      </c>
      <c r="H272" s="14">
        <f t="shared" si="16"/>
        <v>9908.2116788321182</v>
      </c>
      <c r="I272" s="56" t="s">
        <v>315</v>
      </c>
      <c r="J272" s="607"/>
      <c r="K272" s="402"/>
      <c r="L272" s="402"/>
      <c r="M272" s="402"/>
      <c r="N272" s="402"/>
      <c r="O272" s="402"/>
      <c r="P272" s="905"/>
      <c r="Q272" s="902"/>
      <c r="R272" s="902"/>
      <c r="S272" s="902"/>
      <c r="T272" s="902"/>
      <c r="U272" s="902"/>
      <c r="V272" s="4584"/>
      <c r="W272" s="4585"/>
    </row>
    <row r="273" spans="1:23" x14ac:dyDescent="0.25">
      <c r="A273" s="6">
        <v>247</v>
      </c>
      <c r="B273" s="4604" t="s">
        <v>663</v>
      </c>
      <c r="C273" s="47" t="s">
        <v>219</v>
      </c>
      <c r="D273" s="18">
        <v>44802</v>
      </c>
      <c r="E273" s="380" t="s">
        <v>4912</v>
      </c>
      <c r="F273" s="1160">
        <v>63</v>
      </c>
      <c r="G273" s="7">
        <f>AVERAGE(CPVTFC3SG0004!Q21:R21)</f>
        <v>9.7500000000000003E-2</v>
      </c>
      <c r="H273" s="13">
        <f t="shared" si="16"/>
        <v>-110.94890510948909</v>
      </c>
      <c r="I273" s="8" t="s">
        <v>314</v>
      </c>
      <c r="J273" s="402"/>
      <c r="K273" s="402"/>
      <c r="L273" s="402"/>
      <c r="M273" s="402"/>
      <c r="N273" s="402"/>
      <c r="O273" s="402"/>
      <c r="P273" s="902"/>
      <c r="Q273" s="902"/>
      <c r="R273" s="902"/>
      <c r="S273" s="902"/>
      <c r="T273" s="902"/>
      <c r="U273" s="902"/>
    </row>
    <row r="274" spans="1:23" x14ac:dyDescent="0.25">
      <c r="A274" s="8">
        <v>248</v>
      </c>
      <c r="B274" s="4604"/>
      <c r="C274" s="47" t="s">
        <v>220</v>
      </c>
      <c r="D274" s="18">
        <v>44802</v>
      </c>
      <c r="E274" s="380" t="s">
        <v>4912</v>
      </c>
      <c r="F274" s="1160">
        <v>64</v>
      </c>
      <c r="G274" s="7">
        <f>AVERAGE(CPVTFC3SG0004!S21:T21)</f>
        <v>9.4149999999999998E-2</v>
      </c>
      <c r="H274" s="13">
        <f t="shared" si="16"/>
        <v>-123.17518248175188</v>
      </c>
      <c r="I274" s="8" t="s">
        <v>314</v>
      </c>
      <c r="J274" s="402"/>
      <c r="K274" s="402"/>
      <c r="L274" s="402"/>
      <c r="M274" s="402"/>
      <c r="N274" s="402"/>
      <c r="O274" s="402"/>
      <c r="P274" s="902"/>
      <c r="Q274" s="902"/>
      <c r="R274" s="902"/>
      <c r="S274" s="902"/>
      <c r="T274" s="902"/>
      <c r="U274" s="902"/>
    </row>
    <row r="275" spans="1:23" x14ac:dyDescent="0.25">
      <c r="A275" s="6">
        <v>249</v>
      </c>
      <c r="B275" s="4604" t="s">
        <v>666</v>
      </c>
      <c r="C275" s="47" t="s">
        <v>219</v>
      </c>
      <c r="D275" s="18">
        <v>44802</v>
      </c>
      <c r="E275" s="380" t="s">
        <v>4912</v>
      </c>
      <c r="F275" s="1160">
        <v>65</v>
      </c>
      <c r="G275" s="7">
        <f>AVERAGE(CPVTFC3SG0004!U21:V21)</f>
        <v>0.12265</v>
      </c>
      <c r="H275" s="13">
        <f t="shared" ref="H275:H310" si="17">(G275-0.1279)/0.0137*50</f>
        <v>-19.160583941605907</v>
      </c>
      <c r="I275" s="8" t="s">
        <v>314</v>
      </c>
      <c r="J275" s="402"/>
      <c r="K275" s="402"/>
      <c r="L275" s="402"/>
      <c r="M275" s="402"/>
      <c r="N275" s="402"/>
      <c r="O275" s="402"/>
      <c r="P275" s="902"/>
      <c r="Q275" s="902"/>
      <c r="R275" s="902"/>
      <c r="S275" s="902"/>
      <c r="T275" s="902"/>
      <c r="U275" s="902"/>
    </row>
    <row r="276" spans="1:23" x14ac:dyDescent="0.25">
      <c r="A276" s="8">
        <v>250</v>
      </c>
      <c r="B276" s="4604"/>
      <c r="C276" s="47" t="s">
        <v>220</v>
      </c>
      <c r="D276" s="18">
        <v>44802</v>
      </c>
      <c r="E276" s="380" t="s">
        <v>4912</v>
      </c>
      <c r="F276" s="1160">
        <v>66</v>
      </c>
      <c r="G276" s="7">
        <f>AVERAGE(CPVTFC3SG0004!W21:X21)</f>
        <v>0.11294999999999999</v>
      </c>
      <c r="H276" s="13">
        <f t="shared" si="17"/>
        <v>-54.562043795620511</v>
      </c>
      <c r="I276" s="8" t="s">
        <v>314</v>
      </c>
      <c r="J276" s="402"/>
      <c r="K276" s="402"/>
      <c r="L276" s="402"/>
      <c r="M276" s="402"/>
      <c r="N276" s="402"/>
      <c r="O276" s="402"/>
      <c r="P276" s="902"/>
      <c r="Q276" s="902"/>
      <c r="R276" s="902"/>
      <c r="S276" s="902"/>
      <c r="T276" s="902"/>
      <c r="U276" s="902"/>
    </row>
    <row r="277" spans="1:23" x14ac:dyDescent="0.25">
      <c r="A277" s="6">
        <v>251</v>
      </c>
      <c r="B277" s="4604" t="s">
        <v>669</v>
      </c>
      <c r="C277" s="47" t="s">
        <v>219</v>
      </c>
      <c r="D277" s="18">
        <v>44802</v>
      </c>
      <c r="E277" s="380" t="s">
        <v>4912</v>
      </c>
      <c r="F277" s="1160">
        <v>67</v>
      </c>
      <c r="G277" s="7">
        <f>AVERAGE(CPVTFC3SG0004!C23:D23)</f>
        <v>8.8950000000000001E-2</v>
      </c>
      <c r="H277" s="13">
        <f t="shared" si="17"/>
        <v>-142.1532846715329</v>
      </c>
      <c r="I277" s="8" t="s">
        <v>314</v>
      </c>
      <c r="J277" s="402"/>
      <c r="K277" s="402"/>
      <c r="L277" s="402"/>
      <c r="M277" s="402"/>
      <c r="N277" s="402"/>
      <c r="O277" s="402"/>
      <c r="P277" s="902"/>
      <c r="Q277" s="902"/>
      <c r="R277" s="902"/>
      <c r="S277" s="902"/>
      <c r="T277" s="902"/>
      <c r="U277" s="902"/>
    </row>
    <row r="278" spans="1:23" x14ac:dyDescent="0.25">
      <c r="A278" s="8">
        <v>252</v>
      </c>
      <c r="B278" s="4604"/>
      <c r="C278" s="47" t="s">
        <v>220</v>
      </c>
      <c r="D278" s="18">
        <v>44802</v>
      </c>
      <c r="E278" s="380" t="s">
        <v>4912</v>
      </c>
      <c r="F278" s="1160">
        <v>68</v>
      </c>
      <c r="G278" s="7">
        <f>AVERAGE(CPVTFC3SG0004!E23:F23)</f>
        <v>8.7099999999999997E-2</v>
      </c>
      <c r="H278" s="13">
        <f t="shared" si="17"/>
        <v>-148.90510948905117</v>
      </c>
      <c r="I278" s="8" t="s">
        <v>314</v>
      </c>
      <c r="J278" s="402"/>
      <c r="K278" s="402"/>
      <c r="L278" s="402"/>
      <c r="M278" s="402"/>
      <c r="N278" s="402"/>
      <c r="O278" s="402"/>
      <c r="P278" s="902"/>
      <c r="Q278" s="902"/>
      <c r="R278" s="902"/>
      <c r="S278" s="902"/>
      <c r="T278" s="902"/>
      <c r="U278" s="902"/>
    </row>
    <row r="279" spans="1:23" x14ac:dyDescent="0.25">
      <c r="A279" s="6">
        <v>253</v>
      </c>
      <c r="B279" s="4604" t="s">
        <v>672</v>
      </c>
      <c r="C279" s="47" t="s">
        <v>219</v>
      </c>
      <c r="D279" s="18">
        <v>44802</v>
      </c>
      <c r="E279" s="380" t="s">
        <v>4912</v>
      </c>
      <c r="F279" s="1160">
        <v>69</v>
      </c>
      <c r="G279" s="7">
        <f>AVERAGE(CPVTFC3SG0004!G23:H23)</f>
        <v>7.5300000000000006E-2</v>
      </c>
      <c r="H279" s="13">
        <f t="shared" si="17"/>
        <v>-191.97080291970806</v>
      </c>
      <c r="I279" s="8" t="s">
        <v>314</v>
      </c>
      <c r="J279" s="402"/>
      <c r="K279" s="402"/>
      <c r="L279" s="402"/>
      <c r="M279" s="402"/>
      <c r="N279" s="402"/>
      <c r="O279" s="402"/>
      <c r="P279" s="902"/>
      <c r="Q279" s="902"/>
      <c r="R279" s="902"/>
      <c r="S279" s="902"/>
      <c r="T279" s="902"/>
      <c r="U279" s="902"/>
    </row>
    <row r="280" spans="1:23" x14ac:dyDescent="0.25">
      <c r="A280" s="8">
        <v>254</v>
      </c>
      <c r="B280" s="4604"/>
      <c r="C280" s="47" t="s">
        <v>220</v>
      </c>
      <c r="D280" s="18">
        <v>44802</v>
      </c>
      <c r="E280" s="380" t="s">
        <v>4912</v>
      </c>
      <c r="F280" s="1160">
        <v>70</v>
      </c>
      <c r="G280" s="7">
        <f>AVERAGE(CPVTFC3SG0004!I23:J23)</f>
        <v>0.10730000000000001</v>
      </c>
      <c r="H280" s="13">
        <f t="shared" si="17"/>
        <v>-75.182481751824838</v>
      </c>
      <c r="I280" s="8" t="s">
        <v>314</v>
      </c>
      <c r="J280" s="402"/>
      <c r="K280" s="402"/>
      <c r="L280" s="402"/>
      <c r="M280" s="402"/>
      <c r="N280" s="402"/>
      <c r="O280" s="402"/>
      <c r="P280" s="902"/>
      <c r="Q280" s="902"/>
      <c r="R280" s="902"/>
      <c r="S280" s="902"/>
      <c r="T280" s="902"/>
      <c r="U280" s="902"/>
    </row>
    <row r="281" spans="1:23" x14ac:dyDescent="0.25">
      <c r="A281" s="6">
        <v>255</v>
      </c>
      <c r="B281" s="4603" t="s">
        <v>675</v>
      </c>
      <c r="C281" s="47" t="s">
        <v>219</v>
      </c>
      <c r="D281" s="18">
        <v>44802</v>
      </c>
      <c r="E281" s="380" t="s">
        <v>4912</v>
      </c>
      <c r="F281" s="1160">
        <v>71</v>
      </c>
      <c r="G281" s="7">
        <f>AVERAGE(CPVTFC3SG0004!K23:L23)</f>
        <v>6.9250000000000006E-2</v>
      </c>
      <c r="H281" s="13">
        <f t="shared" si="17"/>
        <v>-214.05109489051094</v>
      </c>
      <c r="I281" s="8" t="s">
        <v>314</v>
      </c>
      <c r="J281" s="402"/>
      <c r="K281" s="402"/>
      <c r="L281" s="402"/>
      <c r="M281" s="402"/>
      <c r="N281" s="402"/>
      <c r="O281" s="402"/>
      <c r="P281" s="902"/>
      <c r="Q281" s="902"/>
      <c r="R281" s="902"/>
      <c r="S281" s="902"/>
      <c r="T281" s="902"/>
      <c r="U281" s="902"/>
      <c r="V281" s="4582" t="s">
        <v>1416</v>
      </c>
      <c r="W281" s="4583"/>
    </row>
    <row r="282" spans="1:23" x14ac:dyDescent="0.25">
      <c r="A282" s="11">
        <v>256</v>
      </c>
      <c r="B282" s="4603"/>
      <c r="C282" s="49" t="s">
        <v>220</v>
      </c>
      <c r="D282" s="19">
        <v>44802</v>
      </c>
      <c r="E282" s="384" t="s">
        <v>4912</v>
      </c>
      <c r="F282" s="1168">
        <v>72</v>
      </c>
      <c r="G282" s="10">
        <f>AVERAGE(CPVTFC3SG0004!M23:N23)</f>
        <v>2.8465499999999997</v>
      </c>
      <c r="H282" s="14">
        <f t="shared" si="17"/>
        <v>9922.0802919708021</v>
      </c>
      <c r="I282" s="56" t="s">
        <v>315</v>
      </c>
      <c r="J282" s="607"/>
      <c r="K282" s="402"/>
      <c r="L282" s="402"/>
      <c r="M282" s="402"/>
      <c r="N282" s="402"/>
      <c r="O282" s="402"/>
      <c r="P282" s="905"/>
      <c r="Q282" s="902"/>
      <c r="R282" s="902"/>
      <c r="S282" s="902"/>
      <c r="T282" s="902"/>
      <c r="U282" s="902"/>
      <c r="V282" s="4584"/>
      <c r="W282" s="4585"/>
    </row>
    <row r="283" spans="1:23" x14ac:dyDescent="0.25">
      <c r="A283" s="6">
        <v>257</v>
      </c>
      <c r="B283" s="4603" t="s">
        <v>678</v>
      </c>
      <c r="C283" s="47" t="s">
        <v>219</v>
      </c>
      <c r="D283" s="18">
        <v>44802</v>
      </c>
      <c r="E283" s="380" t="s">
        <v>4912</v>
      </c>
      <c r="F283" s="1160">
        <v>73</v>
      </c>
      <c r="G283" s="7">
        <f>AVERAGE(CPVTFC3SG0004!O23:P23)</f>
        <v>0.15339999999999998</v>
      </c>
      <c r="H283" s="13">
        <f t="shared" si="17"/>
        <v>93.065693430656822</v>
      </c>
      <c r="I283" s="8" t="s">
        <v>314</v>
      </c>
      <c r="J283" s="402"/>
      <c r="K283" s="402"/>
      <c r="L283" s="402"/>
      <c r="M283" s="402"/>
      <c r="N283" s="402"/>
      <c r="O283" s="402"/>
      <c r="P283" s="902"/>
      <c r="Q283" s="902"/>
      <c r="R283" s="902"/>
      <c r="S283" s="902"/>
      <c r="T283" s="902"/>
      <c r="U283" s="902"/>
      <c r="V283" s="4582" t="s">
        <v>1416</v>
      </c>
      <c r="W283" s="4583"/>
    </row>
    <row r="284" spans="1:23" x14ac:dyDescent="0.25">
      <c r="A284" s="11">
        <v>258</v>
      </c>
      <c r="B284" s="4603"/>
      <c r="C284" s="49" t="s">
        <v>220</v>
      </c>
      <c r="D284" s="19">
        <v>44802</v>
      </c>
      <c r="E284" s="384" t="s">
        <v>4912</v>
      </c>
      <c r="F284" s="1168">
        <v>74</v>
      </c>
      <c r="G284" s="10">
        <f>AVERAGE(CPVTFC3SG0004!Q23:R23)</f>
        <v>2.74085</v>
      </c>
      <c r="H284" s="14">
        <f t="shared" si="17"/>
        <v>9536.3138686131388</v>
      </c>
      <c r="I284" s="56" t="s">
        <v>315</v>
      </c>
      <c r="J284" s="607"/>
      <c r="K284" s="402"/>
      <c r="L284" s="402"/>
      <c r="M284" s="402"/>
      <c r="N284" s="402"/>
      <c r="O284" s="402"/>
      <c r="P284" s="905"/>
      <c r="Q284" s="902"/>
      <c r="R284" s="902"/>
      <c r="S284" s="902"/>
      <c r="T284" s="902"/>
      <c r="U284" s="902"/>
      <c r="V284" s="4584"/>
      <c r="W284" s="4585"/>
    </row>
    <row r="285" spans="1:23" x14ac:dyDescent="0.25">
      <c r="A285" s="6">
        <v>259</v>
      </c>
      <c r="B285" s="4603" t="s">
        <v>681</v>
      </c>
      <c r="C285" s="47" t="s">
        <v>219</v>
      </c>
      <c r="D285" s="18">
        <v>44802</v>
      </c>
      <c r="E285" s="380" t="s">
        <v>4912</v>
      </c>
      <c r="F285" s="1160">
        <v>75</v>
      </c>
      <c r="G285" s="7">
        <f>AVERAGE(CPVTFC3SG0004!S23:T23)</f>
        <v>8.4249999999999992E-2</v>
      </c>
      <c r="H285" s="13">
        <f t="shared" si="17"/>
        <v>-159.30656934306577</v>
      </c>
      <c r="I285" s="8" t="s">
        <v>314</v>
      </c>
      <c r="J285" s="402"/>
      <c r="K285" s="402"/>
      <c r="L285" s="402"/>
      <c r="M285" s="402"/>
      <c r="N285" s="402"/>
      <c r="O285" s="402"/>
      <c r="P285" s="902"/>
      <c r="Q285" s="902"/>
      <c r="R285" s="902"/>
      <c r="S285" s="902"/>
      <c r="T285" s="902"/>
      <c r="U285" s="902"/>
      <c r="V285" s="4582" t="s">
        <v>1416</v>
      </c>
      <c r="W285" s="4583"/>
    </row>
    <row r="286" spans="1:23" x14ac:dyDescent="0.25">
      <c r="A286" s="11">
        <v>260</v>
      </c>
      <c r="B286" s="4603"/>
      <c r="C286" s="49" t="s">
        <v>220</v>
      </c>
      <c r="D286" s="19">
        <v>44802</v>
      </c>
      <c r="E286" s="384" t="s">
        <v>4912</v>
      </c>
      <c r="F286" s="1168">
        <v>76</v>
      </c>
      <c r="G286" s="10">
        <f>AVERAGE(CPVTFC3SG0004!U23:V23)</f>
        <v>2.8192500000000003</v>
      </c>
      <c r="H286" s="14">
        <f t="shared" si="17"/>
        <v>9822.445255474453</v>
      </c>
      <c r="I286" s="56" t="s">
        <v>315</v>
      </c>
      <c r="J286" s="607"/>
      <c r="K286" s="402"/>
      <c r="L286" s="402"/>
      <c r="M286" s="402"/>
      <c r="N286" s="402"/>
      <c r="O286" s="402"/>
      <c r="P286" s="905"/>
      <c r="Q286" s="902"/>
      <c r="R286" s="902"/>
      <c r="S286" s="902"/>
      <c r="T286" s="902"/>
      <c r="U286" s="902"/>
      <c r="V286" s="4584"/>
      <c r="W286" s="4585"/>
    </row>
    <row r="287" spans="1:23" x14ac:dyDescent="0.25">
      <c r="A287" s="6">
        <v>261</v>
      </c>
      <c r="B287" s="4604" t="s">
        <v>684</v>
      </c>
      <c r="C287" s="47" t="s">
        <v>219</v>
      </c>
      <c r="D287" s="18">
        <v>44802</v>
      </c>
      <c r="E287" s="380" t="s">
        <v>4912</v>
      </c>
      <c r="F287" s="1160">
        <v>77</v>
      </c>
      <c r="G287" s="7">
        <f>AVERAGE(CPVTFC3SG0004!W23:X23)</f>
        <v>7.3399999999999993E-2</v>
      </c>
      <c r="H287" s="13">
        <f t="shared" si="17"/>
        <v>-198.90510948905117</v>
      </c>
      <c r="I287" s="8" t="s">
        <v>314</v>
      </c>
      <c r="J287" s="402"/>
      <c r="K287" s="402"/>
      <c r="L287" s="402"/>
      <c r="M287" s="402"/>
      <c r="N287" s="402"/>
      <c r="O287" s="402"/>
      <c r="P287" s="902"/>
      <c r="Q287" s="902"/>
      <c r="R287" s="902"/>
      <c r="S287" s="902"/>
      <c r="T287" s="902"/>
      <c r="U287" s="902"/>
    </row>
    <row r="288" spans="1:23" x14ac:dyDescent="0.25">
      <c r="A288" s="8">
        <v>262</v>
      </c>
      <c r="B288" s="4604"/>
      <c r="C288" s="47" t="s">
        <v>220</v>
      </c>
      <c r="D288" s="18">
        <v>44802</v>
      </c>
      <c r="E288" s="380" t="s">
        <v>4912</v>
      </c>
      <c r="F288" s="1160">
        <v>78</v>
      </c>
      <c r="G288" s="7">
        <f>AVERAGE(CPVTFC3SG0004!C25:D25)</f>
        <v>5.7300000000000004E-2</v>
      </c>
      <c r="H288" s="13">
        <f t="shared" si="17"/>
        <v>-257.66423357664235</v>
      </c>
      <c r="I288" s="8" t="s">
        <v>314</v>
      </c>
      <c r="J288" s="402"/>
      <c r="K288" s="402"/>
      <c r="L288" s="402"/>
      <c r="M288" s="402"/>
      <c r="N288" s="402"/>
      <c r="O288" s="402"/>
      <c r="P288" s="902"/>
      <c r="Q288" s="902"/>
      <c r="R288" s="902"/>
      <c r="S288" s="902"/>
      <c r="T288" s="902"/>
      <c r="U288" s="902"/>
    </row>
    <row r="289" spans="1:23" x14ac:dyDescent="0.25">
      <c r="A289" s="6">
        <v>263</v>
      </c>
      <c r="B289" s="4603" t="s">
        <v>687</v>
      </c>
      <c r="C289" s="47" t="s">
        <v>219</v>
      </c>
      <c r="D289" s="18">
        <v>44802</v>
      </c>
      <c r="E289" s="380" t="s">
        <v>4912</v>
      </c>
      <c r="F289" s="1160">
        <v>79</v>
      </c>
      <c r="G289" s="7">
        <f>AVERAGE(CPVTFC3SG0004!E25:F25)</f>
        <v>0.10425000000000001</v>
      </c>
      <c r="H289" s="13">
        <f t="shared" si="17"/>
        <v>-86.313868613138695</v>
      </c>
      <c r="I289" s="8" t="s">
        <v>314</v>
      </c>
      <c r="J289" s="402"/>
      <c r="K289" s="402"/>
      <c r="L289" s="402"/>
      <c r="M289" s="402"/>
      <c r="N289" s="402"/>
      <c r="O289" s="402"/>
      <c r="P289" s="902"/>
      <c r="Q289" s="902"/>
      <c r="R289" s="902"/>
      <c r="S289" s="902"/>
      <c r="T289" s="902"/>
      <c r="U289" s="902"/>
      <c r="V289" s="4582" t="s">
        <v>1416</v>
      </c>
      <c r="W289" s="4583"/>
    </row>
    <row r="290" spans="1:23" x14ac:dyDescent="0.25">
      <c r="A290" s="11">
        <v>264</v>
      </c>
      <c r="B290" s="4603"/>
      <c r="C290" s="49" t="s">
        <v>220</v>
      </c>
      <c r="D290" s="19">
        <v>44802</v>
      </c>
      <c r="E290" s="384" t="s">
        <v>4912</v>
      </c>
      <c r="F290" s="1168">
        <v>80</v>
      </c>
      <c r="G290" s="10">
        <f>AVERAGE(CPVTFC3SG0004!G25:H25)</f>
        <v>1.80105</v>
      </c>
      <c r="H290" s="14">
        <f t="shared" si="17"/>
        <v>6106.3868613138684</v>
      </c>
      <c r="I290" s="56" t="s">
        <v>315</v>
      </c>
      <c r="J290" s="607"/>
      <c r="K290" s="402"/>
      <c r="L290" s="402"/>
      <c r="M290" s="402"/>
      <c r="N290" s="402"/>
      <c r="O290" s="402"/>
      <c r="P290" s="905"/>
      <c r="Q290" s="902"/>
      <c r="R290" s="902"/>
      <c r="S290" s="902"/>
      <c r="T290" s="902"/>
      <c r="U290" s="902"/>
      <c r="V290" s="4584"/>
      <c r="W290" s="4585"/>
    </row>
    <row r="291" spans="1:23" x14ac:dyDescent="0.25">
      <c r="A291" s="6">
        <v>265</v>
      </c>
      <c r="B291" s="4604" t="s">
        <v>690</v>
      </c>
      <c r="C291" s="47" t="s">
        <v>219</v>
      </c>
      <c r="D291" s="18">
        <v>44802</v>
      </c>
      <c r="E291" s="380" t="s">
        <v>4912</v>
      </c>
      <c r="F291" s="1160">
        <v>81</v>
      </c>
      <c r="G291" s="7">
        <f>AVERAGE(CPVTFC3SG0004!I25:J25)</f>
        <v>8.2549999999999998E-2</v>
      </c>
      <c r="H291" s="13">
        <f t="shared" si="17"/>
        <v>-165.51094890510953</v>
      </c>
      <c r="I291" s="8" t="s">
        <v>314</v>
      </c>
      <c r="J291" s="402"/>
      <c r="K291" s="402"/>
      <c r="L291" s="402"/>
      <c r="M291" s="402"/>
      <c r="N291" s="402"/>
      <c r="O291" s="402"/>
      <c r="P291" s="902"/>
      <c r="Q291" s="902"/>
      <c r="R291" s="902"/>
      <c r="S291" s="902"/>
      <c r="T291" s="902"/>
      <c r="U291" s="902"/>
    </row>
    <row r="292" spans="1:23" x14ac:dyDescent="0.25">
      <c r="A292" s="8">
        <v>266</v>
      </c>
      <c r="B292" s="4604"/>
      <c r="C292" s="47" t="s">
        <v>220</v>
      </c>
      <c r="D292" s="18">
        <v>44802</v>
      </c>
      <c r="E292" s="380" t="s">
        <v>4912</v>
      </c>
      <c r="F292" s="1160">
        <v>82</v>
      </c>
      <c r="G292" s="7">
        <f>AVERAGE(CPVTFC3SG0004!K25:L25)</f>
        <v>0.1138</v>
      </c>
      <c r="H292" s="13">
        <f t="shared" si="17"/>
        <v>-51.459854014598591</v>
      </c>
      <c r="I292" s="8" t="s">
        <v>314</v>
      </c>
      <c r="J292" s="402"/>
      <c r="K292" s="402"/>
      <c r="L292" s="402"/>
      <c r="M292" s="402"/>
      <c r="N292" s="402"/>
      <c r="O292" s="402"/>
      <c r="P292" s="902"/>
      <c r="Q292" s="902"/>
      <c r="R292" s="902"/>
      <c r="S292" s="902"/>
      <c r="T292" s="902"/>
      <c r="U292" s="902"/>
    </row>
    <row r="293" spans="1:23" x14ac:dyDescent="0.25">
      <c r="A293" s="6">
        <v>267</v>
      </c>
      <c r="B293" s="4603" t="s">
        <v>693</v>
      </c>
      <c r="C293" s="47" t="s">
        <v>219</v>
      </c>
      <c r="D293" s="18">
        <v>44802</v>
      </c>
      <c r="E293" s="380" t="s">
        <v>4912</v>
      </c>
      <c r="F293" s="1160">
        <v>83</v>
      </c>
      <c r="G293" s="7">
        <f>AVERAGE(CPVTFC3SG0004!M25:N25)</f>
        <v>0.11080000000000001</v>
      </c>
      <c r="H293" s="13">
        <f t="shared" si="17"/>
        <v>-62.408759124087609</v>
      </c>
      <c r="I293" s="8" t="s">
        <v>314</v>
      </c>
      <c r="J293" s="402"/>
      <c r="K293" s="402"/>
      <c r="L293" s="402"/>
      <c r="M293" s="402"/>
      <c r="N293" s="402"/>
      <c r="O293" s="402"/>
      <c r="P293" s="902"/>
      <c r="Q293" s="902"/>
      <c r="R293" s="902"/>
      <c r="S293" s="902"/>
      <c r="T293" s="902"/>
      <c r="U293" s="902"/>
      <c r="V293" s="4582" t="s">
        <v>1416</v>
      </c>
      <c r="W293" s="4583"/>
    </row>
    <row r="294" spans="1:23" x14ac:dyDescent="0.25">
      <c r="A294" s="11">
        <v>268</v>
      </c>
      <c r="B294" s="4603"/>
      <c r="C294" s="49" t="s">
        <v>220</v>
      </c>
      <c r="D294" s="19">
        <v>44802</v>
      </c>
      <c r="E294" s="384" t="s">
        <v>4912</v>
      </c>
      <c r="F294" s="1168">
        <v>84</v>
      </c>
      <c r="G294" s="10">
        <f>AVERAGE(CPVTFC3SG0004!O25:P25)</f>
        <v>2.8654500000000001</v>
      </c>
      <c r="H294" s="14">
        <f t="shared" si="17"/>
        <v>9991.0583941605837</v>
      </c>
      <c r="I294" s="56" t="s">
        <v>315</v>
      </c>
      <c r="J294" s="607"/>
      <c r="K294" s="402"/>
      <c r="L294" s="402"/>
      <c r="M294" s="402"/>
      <c r="N294" s="402"/>
      <c r="O294" s="402"/>
      <c r="P294" s="905"/>
      <c r="Q294" s="902"/>
      <c r="R294" s="902"/>
      <c r="S294" s="902"/>
      <c r="T294" s="902"/>
      <c r="U294" s="902"/>
      <c r="V294" s="4584"/>
      <c r="W294" s="4585"/>
    </row>
    <row r="295" spans="1:23" x14ac:dyDescent="0.25">
      <c r="A295" s="6">
        <v>269</v>
      </c>
      <c r="B295" s="4603" t="s">
        <v>696</v>
      </c>
      <c r="C295" s="47" t="s">
        <v>219</v>
      </c>
      <c r="D295" s="18">
        <v>44802</v>
      </c>
      <c r="E295" s="380" t="s">
        <v>4912</v>
      </c>
      <c r="F295" s="1160">
        <v>85</v>
      </c>
      <c r="G295" s="7">
        <f>AVERAGE(CPVTFC3SG0004!Q25:R25)</f>
        <v>0.10969999999999999</v>
      </c>
      <c r="H295" s="13">
        <f t="shared" si="17"/>
        <v>-66.423357664233649</v>
      </c>
      <c r="I295" s="8" t="s">
        <v>314</v>
      </c>
      <c r="J295" s="402"/>
      <c r="K295" s="402"/>
      <c r="L295" s="402"/>
      <c r="M295" s="402"/>
      <c r="N295" s="402"/>
      <c r="O295" s="402"/>
      <c r="P295" s="902"/>
      <c r="Q295" s="902"/>
      <c r="R295" s="902"/>
      <c r="S295" s="902"/>
      <c r="T295" s="902"/>
      <c r="U295" s="902"/>
      <c r="V295" s="4582" t="s">
        <v>1416</v>
      </c>
      <c r="W295" s="4583"/>
    </row>
    <row r="296" spans="1:23" x14ac:dyDescent="0.25">
      <c r="A296" s="11">
        <v>270</v>
      </c>
      <c r="B296" s="4603"/>
      <c r="C296" s="49" t="s">
        <v>220</v>
      </c>
      <c r="D296" s="19">
        <v>44802</v>
      </c>
      <c r="E296" s="384" t="s">
        <v>4912</v>
      </c>
      <c r="F296" s="1168">
        <v>86</v>
      </c>
      <c r="G296" s="10">
        <f>AVERAGE(CPVTFC3SG0004!S25:T25)</f>
        <v>2.8060499999999999</v>
      </c>
      <c r="H296" s="14">
        <f t="shared" si="17"/>
        <v>9774.2700729927001</v>
      </c>
      <c r="I296" s="56" t="s">
        <v>315</v>
      </c>
      <c r="J296" s="607"/>
      <c r="K296" s="402"/>
      <c r="L296" s="402"/>
      <c r="M296" s="402"/>
      <c r="N296" s="402"/>
      <c r="O296" s="402"/>
      <c r="P296" s="905"/>
      <c r="Q296" s="902"/>
      <c r="R296" s="902"/>
      <c r="S296" s="902"/>
      <c r="T296" s="902"/>
      <c r="U296" s="902"/>
      <c r="V296" s="4584"/>
      <c r="W296" s="4585"/>
    </row>
    <row r="297" spans="1:23" x14ac:dyDescent="0.25">
      <c r="A297" s="6">
        <v>271</v>
      </c>
      <c r="B297" s="4603" t="s">
        <v>699</v>
      </c>
      <c r="C297" s="47" t="s">
        <v>219</v>
      </c>
      <c r="D297" s="18">
        <v>44802</v>
      </c>
      <c r="E297" s="380" t="s">
        <v>4912</v>
      </c>
      <c r="F297" s="1160">
        <v>87</v>
      </c>
      <c r="G297" s="7">
        <f>AVERAGE(CPVTFC3SG0004!U25:V25)</f>
        <v>0.10245</v>
      </c>
      <c r="H297" s="13">
        <f t="shared" si="17"/>
        <v>-92.883211678832168</v>
      </c>
      <c r="I297" s="8" t="s">
        <v>314</v>
      </c>
      <c r="J297" s="402"/>
      <c r="K297" s="402"/>
      <c r="L297" s="402"/>
      <c r="M297" s="402"/>
      <c r="N297" s="402"/>
      <c r="O297" s="402"/>
      <c r="P297" s="902"/>
      <c r="Q297" s="902"/>
      <c r="R297" s="902"/>
      <c r="S297" s="902"/>
      <c r="T297" s="902"/>
      <c r="U297" s="902"/>
      <c r="V297" s="4582" t="s">
        <v>1416</v>
      </c>
      <c r="W297" s="4583"/>
    </row>
    <row r="298" spans="1:23" ht="15.75" thickBot="1" x14ac:dyDescent="0.3">
      <c r="A298" s="78">
        <v>272</v>
      </c>
      <c r="B298" s="4606"/>
      <c r="C298" s="1194" t="s">
        <v>220</v>
      </c>
      <c r="D298" s="79">
        <v>44802</v>
      </c>
      <c r="E298" s="525" t="s">
        <v>4912</v>
      </c>
      <c r="F298" s="1169">
        <v>88</v>
      </c>
      <c r="G298" s="80">
        <f>AVERAGE(CPVTFC3SG0004!W25:X25)</f>
        <v>1.8178000000000001</v>
      </c>
      <c r="H298" s="81">
        <f t="shared" si="17"/>
        <v>6167.5182481751835</v>
      </c>
      <c r="I298" s="1195" t="s">
        <v>315</v>
      </c>
      <c r="J298" s="607"/>
      <c r="K298" s="402"/>
      <c r="L298" s="402"/>
      <c r="M298" s="402"/>
      <c r="N298" s="402"/>
      <c r="O298" s="402"/>
      <c r="P298" s="905"/>
      <c r="Q298" s="902"/>
      <c r="R298" s="902"/>
      <c r="S298" s="902"/>
      <c r="T298" s="902"/>
      <c r="U298" s="902"/>
      <c r="V298" s="4584"/>
      <c r="W298" s="4585"/>
    </row>
    <row r="299" spans="1:23" x14ac:dyDescent="0.25">
      <c r="A299" s="508">
        <v>273</v>
      </c>
      <c r="B299" s="4609" t="s">
        <v>702</v>
      </c>
      <c r="C299" s="1197" t="s">
        <v>219</v>
      </c>
      <c r="D299" s="490">
        <v>44802</v>
      </c>
      <c r="E299" s="491" t="s">
        <v>4912</v>
      </c>
      <c r="F299" s="1163">
        <v>89</v>
      </c>
      <c r="G299" s="589">
        <f>AVERAGE(CPVTFC3SG0004!B12:C12)</f>
        <v>0.1724</v>
      </c>
      <c r="H299" s="622">
        <f t="shared" si="17"/>
        <v>162.40875912408751</v>
      </c>
      <c r="I299" s="929" t="s">
        <v>314</v>
      </c>
      <c r="J299" s="930"/>
      <c r="K299" s="930"/>
      <c r="L299" s="930"/>
      <c r="M299" s="930"/>
      <c r="N299" s="930"/>
      <c r="O299" s="930"/>
      <c r="P299" s="490">
        <v>44882</v>
      </c>
      <c r="Q299" s="1820" t="s">
        <v>5490</v>
      </c>
      <c r="R299" s="492">
        <v>37</v>
      </c>
      <c r="S299" s="492">
        <f>AVERAGE(CPVTFC3SG0059!I17:J17)</f>
        <v>7.3649999999999993E-2</v>
      </c>
      <c r="T299" s="1175">
        <f>(S299-0.1551)/0.0136*66</f>
        <v>-395.27205882352945</v>
      </c>
      <c r="U299" s="1821" t="s">
        <v>314</v>
      </c>
      <c r="V299" s="4582" t="s">
        <v>1416</v>
      </c>
      <c r="W299" s="4583"/>
    </row>
    <row r="300" spans="1:23" x14ac:dyDescent="0.25">
      <c r="A300" s="585"/>
      <c r="B300" s="4603"/>
      <c r="C300" s="47" t="s">
        <v>5448</v>
      </c>
      <c r="D300" s="911"/>
      <c r="E300" s="917"/>
      <c r="F300" s="1164"/>
      <c r="G300" s="913"/>
      <c r="H300" s="914"/>
      <c r="I300" s="915"/>
      <c r="J300" s="402"/>
      <c r="K300" s="402"/>
      <c r="L300" s="402"/>
      <c r="M300" s="402"/>
      <c r="N300" s="402"/>
      <c r="O300" s="402"/>
      <c r="P300" s="18">
        <v>44882</v>
      </c>
      <c r="Q300" s="1818" t="s">
        <v>5490</v>
      </c>
      <c r="R300" s="102">
        <v>38</v>
      </c>
      <c r="S300" s="102">
        <f>AVERAGE(CPVTFC3SG0059!K17:L17)</f>
        <v>7.5750000000000012E-2</v>
      </c>
      <c r="T300" s="13">
        <f t="shared" ref="T300:T342" si="18">(S300-0.1551)/0.0136*66</f>
        <v>-385.0808823529411</v>
      </c>
      <c r="U300" s="1841" t="s">
        <v>314</v>
      </c>
      <c r="V300" s="4586"/>
      <c r="W300" s="4587"/>
    </row>
    <row r="301" spans="1:23" ht="15.75" thickBot="1" x14ac:dyDescent="0.3">
      <c r="A301" s="598">
        <v>274</v>
      </c>
      <c r="B301" s="4606"/>
      <c r="C301" s="1194" t="s">
        <v>220</v>
      </c>
      <c r="D301" s="79">
        <v>44802</v>
      </c>
      <c r="E301" s="525" t="s">
        <v>4912</v>
      </c>
      <c r="F301" s="1169">
        <v>90</v>
      </c>
      <c r="G301" s="80">
        <f>AVERAGE(CPVTFC3SG0004!D12:E12)</f>
        <v>2.77765</v>
      </c>
      <c r="H301" s="81">
        <f t="shared" si="17"/>
        <v>9670.6204379562041</v>
      </c>
      <c r="I301" s="1195" t="s">
        <v>315</v>
      </c>
      <c r="J301" s="607"/>
      <c r="K301" s="402"/>
      <c r="L301" s="402"/>
      <c r="M301" s="402"/>
      <c r="N301" s="402"/>
      <c r="O301" s="402"/>
      <c r="P301" s="111">
        <v>44882</v>
      </c>
      <c r="Q301" s="1849" t="s">
        <v>5490</v>
      </c>
      <c r="R301" s="321">
        <v>39</v>
      </c>
      <c r="S301" s="321">
        <f>AVERAGE(CPVTFC3SG0059!M17:N17)</f>
        <v>0.1008</v>
      </c>
      <c r="T301" s="1193">
        <f t="shared" si="18"/>
        <v>-263.51470588235287</v>
      </c>
      <c r="U301" s="1850" t="s">
        <v>314</v>
      </c>
      <c r="V301" s="4584"/>
      <c r="W301" s="4585"/>
    </row>
    <row r="302" spans="1:23" x14ac:dyDescent="0.25">
      <c r="A302" s="508">
        <v>275</v>
      </c>
      <c r="B302" s="4613" t="s">
        <v>705</v>
      </c>
      <c r="C302" s="1197" t="s">
        <v>219</v>
      </c>
      <c r="D302" s="490">
        <v>44802</v>
      </c>
      <c r="E302" s="491" t="s">
        <v>4912</v>
      </c>
      <c r="F302" s="1163">
        <v>91</v>
      </c>
      <c r="G302" s="589">
        <f>AVERAGE(CPVTFC3SG0004!F12:G12)</f>
        <v>9.6599999999999991E-2</v>
      </c>
      <c r="H302" s="622">
        <f t="shared" si="17"/>
        <v>-114.23357664233585</v>
      </c>
      <c r="I302" s="929" t="s">
        <v>314</v>
      </c>
      <c r="J302" s="942"/>
      <c r="K302" s="942"/>
      <c r="L302" s="942"/>
      <c r="M302" s="942"/>
      <c r="N302" s="942"/>
      <c r="O302" s="942"/>
      <c r="P302" s="490">
        <v>44882</v>
      </c>
      <c r="Q302" s="1820" t="s">
        <v>5490</v>
      </c>
      <c r="R302" s="492">
        <v>41</v>
      </c>
      <c r="S302" s="492">
        <f>AVERAGE(CPVTFC3SG0059!Q17:R17)</f>
        <v>7.5999999999999998E-2</v>
      </c>
      <c r="T302" s="622">
        <f t="shared" si="18"/>
        <v>-383.86764705882348</v>
      </c>
      <c r="U302" s="1821" t="s">
        <v>314</v>
      </c>
    </row>
    <row r="303" spans="1:23" x14ac:dyDescent="0.25">
      <c r="A303" s="585"/>
      <c r="B303" s="4604"/>
      <c r="C303" s="47" t="s">
        <v>5448</v>
      </c>
      <c r="D303" s="911"/>
      <c r="E303" s="917"/>
      <c r="F303" s="1164"/>
      <c r="G303" s="913"/>
      <c r="H303" s="914"/>
      <c r="I303" s="915"/>
      <c r="J303" s="915"/>
      <c r="K303" s="915"/>
      <c r="L303" s="915"/>
      <c r="M303" s="915"/>
      <c r="N303" s="915"/>
      <c r="O303" s="915"/>
      <c r="P303" s="18">
        <v>44882</v>
      </c>
      <c r="Q303" s="1818" t="s">
        <v>5490</v>
      </c>
      <c r="R303" s="102">
        <v>42</v>
      </c>
      <c r="S303" s="102">
        <f>AVERAGE(CPVTFC3SG0059!S17:T17)</f>
        <v>6.8599999999999994E-2</v>
      </c>
      <c r="T303" s="13">
        <f t="shared" si="18"/>
        <v>-419.77941176470591</v>
      </c>
      <c r="U303" s="1841" t="s">
        <v>314</v>
      </c>
    </row>
    <row r="304" spans="1:23" x14ac:dyDescent="0.25">
      <c r="A304" s="585"/>
      <c r="B304" s="4604"/>
      <c r="C304" s="47" t="s">
        <v>863</v>
      </c>
      <c r="D304" s="911"/>
      <c r="E304" s="917"/>
      <c r="F304" s="1164"/>
      <c r="G304" s="913"/>
      <c r="H304" s="914"/>
      <c r="I304" s="915"/>
      <c r="J304" s="915"/>
      <c r="K304" s="915"/>
      <c r="L304" s="915"/>
      <c r="M304" s="915"/>
      <c r="N304" s="915"/>
      <c r="O304" s="915"/>
      <c r="P304" s="18">
        <v>44882</v>
      </c>
      <c r="Q304" s="1818" t="s">
        <v>5490</v>
      </c>
      <c r="R304" s="102">
        <v>43</v>
      </c>
      <c r="S304" s="102">
        <f>AVERAGE(CPVTFC3SG0059!U17:V17)</f>
        <v>7.4399999999999994E-2</v>
      </c>
      <c r="T304" s="13">
        <f t="shared" si="18"/>
        <v>-391.63235294117646</v>
      </c>
      <c r="U304" s="1841" t="s">
        <v>314</v>
      </c>
    </row>
    <row r="305" spans="1:23" ht="15.75" thickBot="1" x14ac:dyDescent="0.3">
      <c r="A305" s="1870">
        <v>276</v>
      </c>
      <c r="B305" s="4605"/>
      <c r="C305" s="1790" t="s">
        <v>220</v>
      </c>
      <c r="D305" s="111">
        <v>44802</v>
      </c>
      <c r="E305" s="472" t="s">
        <v>4912</v>
      </c>
      <c r="F305" s="1162">
        <v>92</v>
      </c>
      <c r="G305" s="112">
        <f>AVERAGE(CPVTFC3SG0004!H12:I12)</f>
        <v>9.7849999999999993E-2</v>
      </c>
      <c r="H305" s="113">
        <f t="shared" si="17"/>
        <v>-109.67153284671541</v>
      </c>
      <c r="I305" s="110" t="s">
        <v>314</v>
      </c>
      <c r="J305" s="1856"/>
      <c r="K305" s="1856"/>
      <c r="L305" s="1856"/>
      <c r="M305" s="1856"/>
      <c r="N305" s="1856"/>
      <c r="O305" s="1856"/>
      <c r="P305" s="111">
        <v>44882</v>
      </c>
      <c r="Q305" s="1849" t="s">
        <v>5490</v>
      </c>
      <c r="R305" s="321">
        <v>44</v>
      </c>
      <c r="S305" s="321">
        <f>AVERAGE(CPVTFC3SG0059!W17:X17)</f>
        <v>7.5600000000000001E-2</v>
      </c>
      <c r="T305" s="113">
        <f t="shared" si="18"/>
        <v>-385.80882352941171</v>
      </c>
      <c r="U305" s="1850" t="s">
        <v>314</v>
      </c>
    </row>
    <row r="306" spans="1:23" x14ac:dyDescent="0.25">
      <c r="A306" s="508">
        <v>277</v>
      </c>
      <c r="B306" s="4609" t="s">
        <v>708</v>
      </c>
      <c r="C306" s="1197" t="s">
        <v>219</v>
      </c>
      <c r="D306" s="490">
        <v>44802</v>
      </c>
      <c r="E306" s="491" t="s">
        <v>4912</v>
      </c>
      <c r="F306" s="1163">
        <v>93</v>
      </c>
      <c r="G306" s="589">
        <f>AVERAGE(CPVTFC3SG0004!J12:K12)</f>
        <v>0.2964</v>
      </c>
      <c r="H306" s="622">
        <f t="shared" si="17"/>
        <v>614.96350364963496</v>
      </c>
      <c r="I306" s="929" t="s">
        <v>314</v>
      </c>
      <c r="J306" s="930"/>
      <c r="K306" s="930"/>
      <c r="L306" s="930"/>
      <c r="M306" s="930"/>
      <c r="N306" s="930"/>
      <c r="O306" s="930"/>
      <c r="P306" s="490">
        <v>44882</v>
      </c>
      <c r="Q306" s="1820" t="s">
        <v>5490</v>
      </c>
      <c r="R306" s="492">
        <v>45</v>
      </c>
      <c r="S306" s="492">
        <f>AVERAGE(CPVTFC3SG0059!C19:D19)</f>
        <v>7.1399999999999991E-2</v>
      </c>
      <c r="T306" s="622">
        <f t="shared" si="18"/>
        <v>-406.19117647058823</v>
      </c>
      <c r="U306" s="1821" t="s">
        <v>314</v>
      </c>
      <c r="V306" s="4582" t="s">
        <v>1416</v>
      </c>
      <c r="W306" s="4583"/>
    </row>
    <row r="307" spans="1:23" x14ac:dyDescent="0.25">
      <c r="A307" s="584"/>
      <c r="B307" s="4607"/>
      <c r="C307" s="1196" t="s">
        <v>5448</v>
      </c>
      <c r="D307" s="989"/>
      <c r="E307" s="990"/>
      <c r="F307" s="1830"/>
      <c r="G307" s="997"/>
      <c r="H307" s="992"/>
      <c r="I307" s="1082"/>
      <c r="J307" s="402"/>
      <c r="K307" s="402"/>
      <c r="L307" s="402"/>
      <c r="M307" s="402"/>
      <c r="N307" s="402"/>
      <c r="O307" s="402"/>
      <c r="P307" s="18">
        <v>44882</v>
      </c>
      <c r="Q307" s="1818" t="s">
        <v>5490</v>
      </c>
      <c r="R307" s="102">
        <v>46</v>
      </c>
      <c r="S307" s="102">
        <f>AVERAGE(CPVTFC3SG0059!E19:F19)</f>
        <v>6.93E-2</v>
      </c>
      <c r="T307" s="13">
        <f t="shared" si="18"/>
        <v>-416.38235294117646</v>
      </c>
      <c r="U307" s="1841" t="s">
        <v>314</v>
      </c>
      <c r="V307" s="4586"/>
      <c r="W307" s="4587"/>
    </row>
    <row r="308" spans="1:23" ht="15.75" thickBot="1" x14ac:dyDescent="0.3">
      <c r="A308" s="598">
        <v>278</v>
      </c>
      <c r="B308" s="4606"/>
      <c r="C308" s="1194" t="s">
        <v>220</v>
      </c>
      <c r="D308" s="79">
        <v>44802</v>
      </c>
      <c r="E308" s="525" t="s">
        <v>4912</v>
      </c>
      <c r="F308" s="1169">
        <v>94</v>
      </c>
      <c r="G308" s="80">
        <f>AVERAGE(CPVTFC3SG0004!L12:M12)</f>
        <v>1.4046500000000002</v>
      </c>
      <c r="H308" s="81">
        <f t="shared" si="17"/>
        <v>4659.6715328467162</v>
      </c>
      <c r="I308" s="1195" t="s">
        <v>315</v>
      </c>
      <c r="J308" s="607"/>
      <c r="K308" s="402"/>
      <c r="L308" s="402"/>
      <c r="M308" s="402"/>
      <c r="N308" s="402"/>
      <c r="O308" s="402"/>
      <c r="P308" s="111">
        <v>44882</v>
      </c>
      <c r="Q308" s="1849" t="s">
        <v>5490</v>
      </c>
      <c r="R308" s="321">
        <v>47</v>
      </c>
      <c r="S308" s="321">
        <f>AVERAGE(CPVTFC3SG0059!G19:H19)</f>
        <v>8.5449999999999998E-2</v>
      </c>
      <c r="T308" s="113">
        <f t="shared" si="18"/>
        <v>-338.00735294117646</v>
      </c>
      <c r="U308" s="1850" t="s">
        <v>314</v>
      </c>
      <c r="V308" s="4584"/>
      <c r="W308" s="4585"/>
    </row>
    <row r="309" spans="1:23" x14ac:dyDescent="0.25">
      <c r="A309" s="508">
        <v>279</v>
      </c>
      <c r="B309" s="4613" t="s">
        <v>711</v>
      </c>
      <c r="C309" s="1197" t="s">
        <v>219</v>
      </c>
      <c r="D309" s="490">
        <v>44802</v>
      </c>
      <c r="E309" s="491" t="s">
        <v>4912</v>
      </c>
      <c r="F309" s="1163">
        <v>95</v>
      </c>
      <c r="G309" s="589">
        <f>AVERAGE(CPVTFC3SG0004!N12:O12)</f>
        <v>8.6749999999999994E-2</v>
      </c>
      <c r="H309" s="622">
        <f t="shared" si="17"/>
        <v>-150.18248175182489</v>
      </c>
      <c r="I309" s="929" t="s">
        <v>314</v>
      </c>
      <c r="J309" s="930"/>
      <c r="K309" s="930"/>
      <c r="L309" s="930"/>
      <c r="M309" s="930"/>
      <c r="N309" s="930"/>
      <c r="O309" s="930"/>
      <c r="P309" s="490">
        <v>44882</v>
      </c>
      <c r="Q309" s="1820" t="s">
        <v>5490</v>
      </c>
      <c r="R309" s="492">
        <v>48</v>
      </c>
      <c r="S309" s="492">
        <f>AVERAGE(CPVTFC3SG0059!I19:J19)</f>
        <v>6.83E-2</v>
      </c>
      <c r="T309" s="622">
        <f t="shared" si="18"/>
        <v>-421.23529411764702</v>
      </c>
      <c r="U309" s="1821" t="s">
        <v>314</v>
      </c>
    </row>
    <row r="310" spans="1:23" ht="15.75" thickBot="1" x14ac:dyDescent="0.3">
      <c r="A310" s="1870">
        <v>280</v>
      </c>
      <c r="B310" s="4605"/>
      <c r="C310" s="1790" t="s">
        <v>220</v>
      </c>
      <c r="D310" s="111">
        <v>44802</v>
      </c>
      <c r="E310" s="472" t="s">
        <v>4912</v>
      </c>
      <c r="F310" s="1162">
        <v>96</v>
      </c>
      <c r="G310" s="112">
        <f>AVERAGE(CPVTFC3SG0004!P12:Q12)</f>
        <v>8.455E-2</v>
      </c>
      <c r="H310" s="113">
        <f t="shared" si="17"/>
        <v>-158.21167883211683</v>
      </c>
      <c r="I310" s="110" t="s">
        <v>314</v>
      </c>
      <c r="J310" s="402"/>
      <c r="K310" s="402"/>
      <c r="L310" s="402"/>
      <c r="M310" s="402"/>
      <c r="N310" s="402"/>
      <c r="O310" s="402"/>
      <c r="P310" s="111">
        <v>44882</v>
      </c>
      <c r="Q310" s="1849" t="s">
        <v>5490</v>
      </c>
      <c r="R310" s="321">
        <v>49</v>
      </c>
      <c r="S310" s="321">
        <f>AVERAGE(CPVTFC3SG0059!K19:L19)</f>
        <v>8.005000000000001E-2</v>
      </c>
      <c r="T310" s="113">
        <f t="shared" si="18"/>
        <v>-364.21323529411757</v>
      </c>
      <c r="U310" s="1850" t="s">
        <v>314</v>
      </c>
    </row>
    <row r="311" spans="1:23" x14ac:dyDescent="0.25">
      <c r="A311" s="508">
        <v>281</v>
      </c>
      <c r="B311" s="4613" t="s">
        <v>714</v>
      </c>
      <c r="C311" s="1197" t="s">
        <v>219</v>
      </c>
      <c r="D311" s="490">
        <v>44802</v>
      </c>
      <c r="E311" s="491" t="s">
        <v>4912</v>
      </c>
      <c r="F311" s="1163">
        <v>97</v>
      </c>
      <c r="G311" s="589">
        <f>AVERAGE(CPVTFC3SG0004!R12:S12)</f>
        <v>0.17565</v>
      </c>
      <c r="H311" s="622">
        <f t="shared" ref="H311:H356" si="19">(G311-0.1279)/0.0137*50</f>
        <v>174.27007299270068</v>
      </c>
      <c r="I311" s="929" t="s">
        <v>314</v>
      </c>
      <c r="J311" s="930"/>
      <c r="K311" s="930"/>
      <c r="L311" s="930"/>
      <c r="M311" s="930"/>
      <c r="N311" s="930"/>
      <c r="O311" s="930"/>
      <c r="P311" s="490">
        <v>44882</v>
      </c>
      <c r="Q311" s="1820" t="s">
        <v>5490</v>
      </c>
      <c r="R311" s="492">
        <v>50</v>
      </c>
      <c r="S311" s="492">
        <f>AVERAGE(CPVTFC3SG0059!M19:N19)</f>
        <v>7.4899999999999994E-2</v>
      </c>
      <c r="T311" s="622">
        <f t="shared" si="18"/>
        <v>-389.20588235294116</v>
      </c>
      <c r="U311" s="1821" t="s">
        <v>314</v>
      </c>
    </row>
    <row r="312" spans="1:23" x14ac:dyDescent="0.25">
      <c r="A312" s="584"/>
      <c r="B312" s="4608"/>
      <c r="C312" s="1196" t="s">
        <v>863</v>
      </c>
      <c r="D312" s="989"/>
      <c r="E312" s="990"/>
      <c r="F312" s="1830"/>
      <c r="G312" s="997"/>
      <c r="H312" s="992"/>
      <c r="I312" s="1082"/>
      <c r="J312" s="402"/>
      <c r="K312" s="402"/>
      <c r="L312" s="402"/>
      <c r="M312" s="402"/>
      <c r="N312" s="402"/>
      <c r="O312" s="402"/>
      <c r="P312" s="18">
        <v>44882</v>
      </c>
      <c r="Q312" s="1818" t="s">
        <v>5490</v>
      </c>
      <c r="R312" s="102">
        <v>51</v>
      </c>
      <c r="S312" s="102">
        <f>AVERAGE(CPVTFC3SG0059!O19:P19)</f>
        <v>7.9399999999999998E-2</v>
      </c>
      <c r="T312" s="13">
        <f t="shared" si="18"/>
        <v>-367.36764705882348</v>
      </c>
      <c r="U312" s="1841" t="s">
        <v>314</v>
      </c>
    </row>
    <row r="313" spans="1:23" ht="15.75" thickBot="1" x14ac:dyDescent="0.3">
      <c r="A313" s="1870">
        <v>282</v>
      </c>
      <c r="B313" s="4605"/>
      <c r="C313" s="1790" t="s">
        <v>220</v>
      </c>
      <c r="D313" s="111">
        <v>44802</v>
      </c>
      <c r="E313" s="472" t="s">
        <v>4912</v>
      </c>
      <c r="F313" s="1162">
        <v>98</v>
      </c>
      <c r="G313" s="112">
        <f>AVERAGE(CPVTFC3SG0004!T12:U12)</f>
        <v>0.26285000000000003</v>
      </c>
      <c r="H313" s="113">
        <f t="shared" si="19"/>
        <v>492.51824817518252</v>
      </c>
      <c r="I313" s="110" t="s">
        <v>314</v>
      </c>
      <c r="J313" s="402"/>
      <c r="K313" s="402"/>
      <c r="L313" s="402"/>
      <c r="M313" s="402"/>
      <c r="N313" s="402"/>
      <c r="O313" s="402"/>
      <c r="P313" s="111">
        <v>44882</v>
      </c>
      <c r="Q313" s="1849" t="s">
        <v>5490</v>
      </c>
      <c r="R313" s="321">
        <v>52</v>
      </c>
      <c r="S313" s="321">
        <f>AVERAGE(CPVTFC3SG0059!Q19:R19)</f>
        <v>0.10225000000000001</v>
      </c>
      <c r="T313" s="113">
        <f t="shared" si="18"/>
        <v>-256.47794117647049</v>
      </c>
      <c r="U313" s="1850" t="s">
        <v>314</v>
      </c>
    </row>
    <row r="314" spans="1:23" x14ac:dyDescent="0.25">
      <c r="A314" s="508">
        <v>283</v>
      </c>
      <c r="B314" s="4613" t="s">
        <v>717</v>
      </c>
      <c r="C314" s="1197" t="s">
        <v>219</v>
      </c>
      <c r="D314" s="490">
        <v>44802</v>
      </c>
      <c r="E314" s="491" t="s">
        <v>4912</v>
      </c>
      <c r="F314" s="1163">
        <v>99</v>
      </c>
      <c r="G314" s="589">
        <f>AVERAGE(CPVTFC3SG0004!V12:W12)</f>
        <v>9.3899999999999997E-2</v>
      </c>
      <c r="H314" s="622">
        <f t="shared" si="19"/>
        <v>-124.08759124087597</v>
      </c>
      <c r="I314" s="929" t="s">
        <v>314</v>
      </c>
      <c r="J314" s="942"/>
      <c r="K314" s="942"/>
      <c r="L314" s="942"/>
      <c r="M314" s="942"/>
      <c r="N314" s="942"/>
      <c r="O314" s="942"/>
      <c r="P314" s="490">
        <v>44882</v>
      </c>
      <c r="Q314" s="1820" t="s">
        <v>5490</v>
      </c>
      <c r="R314" s="492">
        <v>53</v>
      </c>
      <c r="S314" s="492">
        <f>AVERAGE(CPVTFC3SG0059!S19:T19)</f>
        <v>7.1500000000000008E-2</v>
      </c>
      <c r="T314" s="622">
        <f t="shared" si="18"/>
        <v>-405.7058823529411</v>
      </c>
      <c r="U314" s="1821" t="s">
        <v>314</v>
      </c>
    </row>
    <row r="315" spans="1:23" x14ac:dyDescent="0.25">
      <c r="A315" s="585"/>
      <c r="B315" s="4604"/>
      <c r="C315" s="47" t="s">
        <v>5448</v>
      </c>
      <c r="D315" s="911"/>
      <c r="E315" s="917"/>
      <c r="F315" s="1164"/>
      <c r="G315" s="913"/>
      <c r="H315" s="914"/>
      <c r="I315" s="915"/>
      <c r="J315" s="915"/>
      <c r="K315" s="915"/>
      <c r="L315" s="915"/>
      <c r="M315" s="915"/>
      <c r="N315" s="915"/>
      <c r="O315" s="915"/>
      <c r="P315" s="18">
        <v>44882</v>
      </c>
      <c r="Q315" s="1818" t="s">
        <v>5490</v>
      </c>
      <c r="R315" s="102">
        <v>54</v>
      </c>
      <c r="S315" s="102">
        <f>AVERAGE(CPVTFC3SG0059!U19:V19)</f>
        <v>7.3649999999999993E-2</v>
      </c>
      <c r="T315" s="13">
        <f t="shared" si="18"/>
        <v>-395.27205882352945</v>
      </c>
      <c r="U315" s="1841" t="s">
        <v>314</v>
      </c>
    </row>
    <row r="316" spans="1:23" x14ac:dyDescent="0.25">
      <c r="A316" s="585"/>
      <c r="B316" s="4604"/>
      <c r="C316" s="47" t="s">
        <v>863</v>
      </c>
      <c r="D316" s="911"/>
      <c r="E316" s="917"/>
      <c r="F316" s="1164"/>
      <c r="G316" s="913"/>
      <c r="H316" s="914"/>
      <c r="I316" s="915"/>
      <c r="J316" s="915"/>
      <c r="K316" s="915"/>
      <c r="L316" s="915"/>
      <c r="M316" s="915"/>
      <c r="N316" s="915"/>
      <c r="O316" s="915"/>
      <c r="P316" s="18">
        <v>44882</v>
      </c>
      <c r="Q316" s="1818" t="s">
        <v>5490</v>
      </c>
      <c r="R316" s="102">
        <v>55</v>
      </c>
      <c r="S316" s="102">
        <f>AVERAGE(CPVTFC3SG0059!W19:X19)</f>
        <v>7.2499999999999995E-2</v>
      </c>
      <c r="T316" s="13">
        <f t="shared" si="18"/>
        <v>-400.85294117647055</v>
      </c>
      <c r="U316" s="1841" t="s">
        <v>314</v>
      </c>
    </row>
    <row r="317" spans="1:23" ht="15.75" thickBot="1" x14ac:dyDescent="0.3">
      <c r="A317" s="1870">
        <v>284</v>
      </c>
      <c r="B317" s="4605"/>
      <c r="C317" s="1790" t="s">
        <v>220</v>
      </c>
      <c r="D317" s="111">
        <v>44802</v>
      </c>
      <c r="E317" s="472" t="s">
        <v>4912</v>
      </c>
      <c r="F317" s="1162">
        <v>100</v>
      </c>
      <c r="G317" s="112">
        <f>AVERAGE(CPVTFC3SG0004!X12:Y12)</f>
        <v>9.4100000000000003E-2</v>
      </c>
      <c r="H317" s="113">
        <f t="shared" si="19"/>
        <v>-123.35766423357668</v>
      </c>
      <c r="I317" s="110" t="s">
        <v>314</v>
      </c>
      <c r="J317" s="1856"/>
      <c r="K317" s="1856"/>
      <c r="L317" s="1856"/>
      <c r="M317" s="1856"/>
      <c r="N317" s="1856"/>
      <c r="O317" s="1856"/>
      <c r="P317" s="111">
        <v>44882</v>
      </c>
      <c r="Q317" s="1849" t="s">
        <v>5490</v>
      </c>
      <c r="R317" s="321">
        <v>56</v>
      </c>
      <c r="S317" s="321">
        <f>AVERAGE(CPVTFC3SG0059!C21:D21)</f>
        <v>7.7499999999999999E-2</v>
      </c>
      <c r="T317" s="113">
        <f t="shared" si="18"/>
        <v>-376.58823529411762</v>
      </c>
      <c r="U317" s="1850" t="s">
        <v>314</v>
      </c>
    </row>
    <row r="318" spans="1:23" x14ac:dyDescent="0.25">
      <c r="A318" s="508">
        <v>285</v>
      </c>
      <c r="B318" s="4613" t="s">
        <v>720</v>
      </c>
      <c r="C318" s="1197" t="s">
        <v>219</v>
      </c>
      <c r="D318" s="490">
        <v>44802</v>
      </c>
      <c r="E318" s="491" t="s">
        <v>4912</v>
      </c>
      <c r="F318" s="1163">
        <v>101</v>
      </c>
      <c r="G318" s="589">
        <f>AVERAGE(CPVTFC3SG0004!B14:C14)</f>
        <v>6.9849999999999995E-2</v>
      </c>
      <c r="H318" s="622">
        <f t="shared" si="19"/>
        <v>-211.86131386861322</v>
      </c>
      <c r="I318" s="929" t="s">
        <v>314</v>
      </c>
      <c r="J318" s="930"/>
      <c r="K318" s="930"/>
      <c r="L318" s="930"/>
      <c r="M318" s="930"/>
      <c r="N318" s="930"/>
      <c r="O318" s="930"/>
      <c r="P318" s="490">
        <v>44882</v>
      </c>
      <c r="Q318" s="1820" t="s">
        <v>5490</v>
      </c>
      <c r="R318" s="492">
        <v>57</v>
      </c>
      <c r="S318" s="492">
        <f>AVERAGE(CPVTFC3SG0059!E21:F21)</f>
        <v>7.825E-2</v>
      </c>
      <c r="T318" s="622">
        <f t="shared" si="18"/>
        <v>-372.9485294117647</v>
      </c>
      <c r="U318" s="1821" t="s">
        <v>314</v>
      </c>
    </row>
    <row r="319" spans="1:23" x14ac:dyDescent="0.25">
      <c r="A319" s="584"/>
      <c r="B319" s="4608"/>
      <c r="C319" s="1196" t="s">
        <v>863</v>
      </c>
      <c r="D319" s="989"/>
      <c r="E319" s="990"/>
      <c r="F319" s="1830"/>
      <c r="G319" s="997"/>
      <c r="H319" s="992"/>
      <c r="I319" s="1082"/>
      <c r="J319" s="402"/>
      <c r="K319" s="402"/>
      <c r="L319" s="402"/>
      <c r="M319" s="402"/>
      <c r="N319" s="402"/>
      <c r="O319" s="402"/>
      <c r="P319" s="18">
        <v>44882</v>
      </c>
      <c r="Q319" s="1818" t="s">
        <v>5490</v>
      </c>
      <c r="R319" s="102">
        <v>58</v>
      </c>
      <c r="S319" s="102">
        <f>AVERAGE(CPVTFC3SG0059!G21:H21)</f>
        <v>8.0850000000000005E-2</v>
      </c>
      <c r="T319" s="13">
        <f t="shared" si="18"/>
        <v>-360.3308823529411</v>
      </c>
      <c r="U319" s="1841" t="s">
        <v>314</v>
      </c>
    </row>
    <row r="320" spans="1:23" ht="15.75" thickBot="1" x14ac:dyDescent="0.3">
      <c r="A320" s="1870">
        <v>286</v>
      </c>
      <c r="B320" s="4605"/>
      <c r="C320" s="1790" t="s">
        <v>220</v>
      </c>
      <c r="D320" s="111">
        <v>44802</v>
      </c>
      <c r="E320" s="472" t="s">
        <v>4912</v>
      </c>
      <c r="F320" s="1162">
        <v>102</v>
      </c>
      <c r="G320" s="112">
        <f>AVERAGE(CPVTFC3SG0004!D14:E14)</f>
        <v>7.0900000000000005E-2</v>
      </c>
      <c r="H320" s="113">
        <f t="shared" si="19"/>
        <v>-208.02919708029202</v>
      </c>
      <c r="I320" s="110" t="s">
        <v>314</v>
      </c>
      <c r="J320" s="402"/>
      <c r="K320" s="402"/>
      <c r="L320" s="402"/>
      <c r="M320" s="402"/>
      <c r="N320" s="402"/>
      <c r="O320" s="402"/>
      <c r="P320" s="111">
        <v>44882</v>
      </c>
      <c r="Q320" s="1849" t="s">
        <v>5490</v>
      </c>
      <c r="R320" s="321">
        <v>59</v>
      </c>
      <c r="S320" s="321">
        <f>AVERAGE(CPVTFC3SG0059!I21:J21)</f>
        <v>8.7100000000000011E-2</v>
      </c>
      <c r="T320" s="113">
        <f t="shared" si="18"/>
        <v>-329.99999999999989</v>
      </c>
      <c r="U320" s="1850" t="s">
        <v>314</v>
      </c>
    </row>
    <row r="321" spans="1:21" x14ac:dyDescent="0.25">
      <c r="A321" s="508">
        <v>287</v>
      </c>
      <c r="B321" s="4613" t="s">
        <v>723</v>
      </c>
      <c r="C321" s="1197" t="s">
        <v>219</v>
      </c>
      <c r="D321" s="490">
        <v>44802</v>
      </c>
      <c r="E321" s="491" t="s">
        <v>4912</v>
      </c>
      <c r="F321" s="1163">
        <v>103</v>
      </c>
      <c r="G321" s="589">
        <f>AVERAGE(CPVTFC3SG0004!F14:G14)</f>
        <v>7.9549999999999996E-2</v>
      </c>
      <c r="H321" s="622">
        <f t="shared" si="19"/>
        <v>-176.45985401459859</v>
      </c>
      <c r="I321" s="929" t="s">
        <v>314</v>
      </c>
      <c r="J321" s="930"/>
      <c r="K321" s="930"/>
      <c r="L321" s="930"/>
      <c r="M321" s="930"/>
      <c r="N321" s="930"/>
      <c r="O321" s="930"/>
      <c r="P321" s="490">
        <v>44882</v>
      </c>
      <c r="Q321" s="1820" t="s">
        <v>5490</v>
      </c>
      <c r="R321" s="492">
        <v>60</v>
      </c>
      <c r="S321" s="492">
        <f>AVERAGE(CPVTFC3SG0059!L21:IK21)</f>
        <v>9.6900000000000014E-2</v>
      </c>
      <c r="T321" s="622">
        <f t="shared" si="18"/>
        <v>-282.44117647058812</v>
      </c>
      <c r="U321" s="1821" t="s">
        <v>314</v>
      </c>
    </row>
    <row r="322" spans="1:21" x14ac:dyDescent="0.25">
      <c r="A322" s="584"/>
      <c r="B322" s="4608"/>
      <c r="C322" s="1196" t="s">
        <v>5448</v>
      </c>
      <c r="D322" s="989"/>
      <c r="E322" s="990"/>
      <c r="F322" s="1830"/>
      <c r="G322" s="997"/>
      <c r="H322" s="992"/>
      <c r="I322" s="1082"/>
      <c r="J322" s="402"/>
      <c r="K322" s="402"/>
      <c r="L322" s="402"/>
      <c r="M322" s="402"/>
      <c r="N322" s="402"/>
      <c r="O322" s="402"/>
      <c r="P322" s="18">
        <v>44882</v>
      </c>
      <c r="Q322" s="1818" t="s">
        <v>5490</v>
      </c>
      <c r="R322" s="102">
        <v>61</v>
      </c>
      <c r="S322" s="102">
        <f>AVERAGE(CPVTFC3SG0059!M21:N21)</f>
        <v>7.5499999999999998E-2</v>
      </c>
      <c r="T322" s="13">
        <f t="shared" si="18"/>
        <v>-386.29411764705878</v>
      </c>
      <c r="U322" s="1841" t="s">
        <v>314</v>
      </c>
    </row>
    <row r="323" spans="1:21" ht="15.75" thickBot="1" x14ac:dyDescent="0.3">
      <c r="A323" s="90">
        <v>288</v>
      </c>
      <c r="B323" s="4614"/>
      <c r="C323" s="1822" t="s">
        <v>220</v>
      </c>
      <c r="D323" s="91">
        <v>44802</v>
      </c>
      <c r="E323" s="466" t="s">
        <v>4912</v>
      </c>
      <c r="F323" s="1165">
        <v>104</v>
      </c>
      <c r="G323" s="595">
        <f>AVERAGE(CPVTFC3SG0004!H14:I14)</f>
        <v>9.9700000000000011E-2</v>
      </c>
      <c r="H323" s="225">
        <f t="shared" si="19"/>
        <v>-102.9197080291971</v>
      </c>
      <c r="I323" s="935" t="s">
        <v>314</v>
      </c>
      <c r="J323" s="936"/>
      <c r="K323" s="936"/>
      <c r="L323" s="936"/>
      <c r="M323" s="936"/>
      <c r="N323" s="936"/>
      <c r="O323" s="936"/>
      <c r="P323" s="91">
        <v>44882</v>
      </c>
      <c r="Q323" s="1826" t="s">
        <v>5490</v>
      </c>
      <c r="R323" s="467">
        <v>62</v>
      </c>
      <c r="S323" s="467">
        <f>AVERAGE(CPVTFC3SG0059!O21:P21)</f>
        <v>9.1499999999999998E-2</v>
      </c>
      <c r="T323" s="225">
        <f t="shared" si="18"/>
        <v>-308.64705882352939</v>
      </c>
      <c r="U323" s="1827" t="s">
        <v>314</v>
      </c>
    </row>
    <row r="324" spans="1:21" x14ac:dyDescent="0.25">
      <c r="A324" s="508">
        <v>289</v>
      </c>
      <c r="B324" s="4613" t="s">
        <v>726</v>
      </c>
      <c r="C324" s="1197" t="s">
        <v>219</v>
      </c>
      <c r="D324" s="490">
        <v>44802</v>
      </c>
      <c r="E324" s="491" t="s">
        <v>4912</v>
      </c>
      <c r="F324" s="1163">
        <v>105</v>
      </c>
      <c r="G324" s="589">
        <f>AVERAGE(CPVTFC3SG0004!J14:K14)</f>
        <v>0.16930000000000001</v>
      </c>
      <c r="H324" s="622">
        <f t="shared" si="19"/>
        <v>151.09489051094886</v>
      </c>
      <c r="I324" s="929" t="s">
        <v>314</v>
      </c>
      <c r="J324" s="930"/>
      <c r="K324" s="930"/>
      <c r="L324" s="930"/>
      <c r="M324" s="930"/>
      <c r="N324" s="930"/>
      <c r="O324" s="930"/>
      <c r="P324" s="490">
        <v>44882</v>
      </c>
      <c r="Q324" s="1820" t="s">
        <v>5490</v>
      </c>
      <c r="R324" s="492">
        <v>63</v>
      </c>
      <c r="S324" s="492">
        <f>AVERAGE(CPVTFC3SG0059!Q21:R21)</f>
        <v>8.0350000000000005E-2</v>
      </c>
      <c r="T324" s="622">
        <f t="shared" si="18"/>
        <v>-362.75735294117641</v>
      </c>
      <c r="U324" s="1821" t="s">
        <v>314</v>
      </c>
    </row>
    <row r="325" spans="1:21" x14ac:dyDescent="0.25">
      <c r="A325" s="584"/>
      <c r="B325" s="4608"/>
      <c r="C325" s="1196" t="s">
        <v>5448</v>
      </c>
      <c r="D325" s="989"/>
      <c r="E325" s="990"/>
      <c r="F325" s="1830"/>
      <c r="G325" s="997"/>
      <c r="H325" s="992"/>
      <c r="I325" s="1082"/>
      <c r="J325" s="402"/>
      <c r="K325" s="402"/>
      <c r="L325" s="402"/>
      <c r="M325" s="402"/>
      <c r="N325" s="402"/>
      <c r="O325" s="402"/>
      <c r="P325" s="18">
        <v>44882</v>
      </c>
      <c r="Q325" s="1818" t="s">
        <v>5490</v>
      </c>
      <c r="R325" s="102">
        <v>64</v>
      </c>
      <c r="S325" s="102">
        <f>AVERAGE(CPVTFC3SG0059!S21:T21)</f>
        <v>7.1300000000000002E-2</v>
      </c>
      <c r="T325" s="13">
        <f t="shared" si="18"/>
        <v>-406.67647058823525</v>
      </c>
      <c r="U325" s="1841" t="s">
        <v>314</v>
      </c>
    </row>
    <row r="326" spans="1:21" x14ac:dyDescent="0.25">
      <c r="A326" s="584"/>
      <c r="B326" s="4608"/>
      <c r="C326" s="1196" t="s">
        <v>863</v>
      </c>
      <c r="D326" s="989"/>
      <c r="E326" s="990"/>
      <c r="F326" s="1830"/>
      <c r="G326" s="997"/>
      <c r="H326" s="992"/>
      <c r="I326" s="1082"/>
      <c r="J326" s="402"/>
      <c r="K326" s="402"/>
      <c r="L326" s="402"/>
      <c r="M326" s="402"/>
      <c r="N326" s="402"/>
      <c r="O326" s="402"/>
      <c r="P326" s="18">
        <v>44882</v>
      </c>
      <c r="Q326" s="1818" t="s">
        <v>5490</v>
      </c>
      <c r="R326" s="102">
        <v>65</v>
      </c>
      <c r="S326" s="102">
        <f>AVERAGE(CPVTFC3SG0059!U21:V21)</f>
        <v>8.115E-2</v>
      </c>
      <c r="T326" s="13">
        <f t="shared" si="18"/>
        <v>-358.87499999999994</v>
      </c>
      <c r="U326" s="1841" t="s">
        <v>314</v>
      </c>
    </row>
    <row r="327" spans="1:21" ht="15.75" thickBot="1" x14ac:dyDescent="0.3">
      <c r="A327" s="90">
        <v>290</v>
      </c>
      <c r="B327" s="4614"/>
      <c r="C327" s="1822" t="s">
        <v>220</v>
      </c>
      <c r="D327" s="91">
        <v>44802</v>
      </c>
      <c r="E327" s="466" t="s">
        <v>4912</v>
      </c>
      <c r="F327" s="1165">
        <v>106</v>
      </c>
      <c r="G327" s="595">
        <f>AVERAGE(CPVTFC3SG0004!L14:M14)</f>
        <v>0.19005</v>
      </c>
      <c r="H327" s="225">
        <f t="shared" si="19"/>
        <v>226.82481751824812</v>
      </c>
      <c r="I327" s="935" t="s">
        <v>314</v>
      </c>
      <c r="J327" s="936"/>
      <c r="K327" s="936"/>
      <c r="L327" s="936"/>
      <c r="M327" s="936"/>
      <c r="N327" s="936"/>
      <c r="O327" s="936"/>
      <c r="P327" s="91">
        <v>44882</v>
      </c>
      <c r="Q327" s="1826" t="s">
        <v>5490</v>
      </c>
      <c r="R327" s="467">
        <v>66</v>
      </c>
      <c r="S327" s="467">
        <f>AVERAGE(CPVTFC3SG0059!W21:X21)</f>
        <v>7.8699999999999992E-2</v>
      </c>
      <c r="T327" s="225">
        <f t="shared" si="18"/>
        <v>-370.76470588235293</v>
      </c>
      <c r="U327" s="1827" t="s">
        <v>314</v>
      </c>
    </row>
    <row r="328" spans="1:21" x14ac:dyDescent="0.25">
      <c r="A328" s="508">
        <v>291</v>
      </c>
      <c r="B328" s="4613" t="s">
        <v>729</v>
      </c>
      <c r="C328" s="1197" t="s">
        <v>219</v>
      </c>
      <c r="D328" s="490">
        <v>44802</v>
      </c>
      <c r="E328" s="491" t="s">
        <v>4912</v>
      </c>
      <c r="F328" s="1163">
        <v>107</v>
      </c>
      <c r="G328" s="589">
        <f>AVERAGE(CPVTFC3SG0004!N14:O14)</f>
        <v>7.2050000000000003E-2</v>
      </c>
      <c r="H328" s="622">
        <f t="shared" si="19"/>
        <v>-203.8321167883212</v>
      </c>
      <c r="I328" s="929" t="s">
        <v>314</v>
      </c>
      <c r="J328" s="930"/>
      <c r="K328" s="930"/>
      <c r="L328" s="930"/>
      <c r="M328" s="930"/>
      <c r="N328" s="930"/>
      <c r="O328" s="930"/>
      <c r="P328" s="490">
        <v>44882</v>
      </c>
      <c r="Q328" s="1820" t="s">
        <v>5490</v>
      </c>
      <c r="R328" s="492">
        <v>67</v>
      </c>
      <c r="S328" s="492">
        <f>AVERAGE(CPVTFC3SG0059!C23:D23)</f>
        <v>8.4600000000000009E-2</v>
      </c>
      <c r="T328" s="622">
        <f t="shared" si="18"/>
        <v>-342.13235294117641</v>
      </c>
      <c r="U328" s="1821" t="s">
        <v>314</v>
      </c>
    </row>
    <row r="329" spans="1:21" x14ac:dyDescent="0.25">
      <c r="A329" s="584"/>
      <c r="B329" s="4608"/>
      <c r="C329" s="1196" t="s">
        <v>5448</v>
      </c>
      <c r="D329" s="989"/>
      <c r="E329" s="990"/>
      <c r="F329" s="1830"/>
      <c r="G329" s="997"/>
      <c r="H329" s="992"/>
      <c r="I329" s="1082"/>
      <c r="J329" s="402"/>
      <c r="K329" s="402"/>
      <c r="L329" s="402"/>
      <c r="M329" s="402"/>
      <c r="N329" s="402"/>
      <c r="O329" s="402"/>
      <c r="P329" s="18">
        <v>44882</v>
      </c>
      <c r="Q329" s="1818" t="s">
        <v>5490</v>
      </c>
      <c r="R329" s="102">
        <v>68</v>
      </c>
      <c r="S329" s="102">
        <f>AVERAGE(CPVTFC3SG0059!E23:F23)</f>
        <v>6.8700000000000011E-2</v>
      </c>
      <c r="T329" s="13">
        <f t="shared" si="18"/>
        <v>-419.29411764705873</v>
      </c>
      <c r="U329" s="1841" t="s">
        <v>314</v>
      </c>
    </row>
    <row r="330" spans="1:21" x14ac:dyDescent="0.25">
      <c r="A330" s="584"/>
      <c r="B330" s="4608"/>
      <c r="C330" s="1196" t="s">
        <v>863</v>
      </c>
      <c r="D330" s="989"/>
      <c r="E330" s="990"/>
      <c r="F330" s="1830"/>
      <c r="G330" s="997"/>
      <c r="H330" s="992"/>
      <c r="I330" s="1082"/>
      <c r="J330" s="402"/>
      <c r="K330" s="402"/>
      <c r="L330" s="402"/>
      <c r="M330" s="402"/>
      <c r="N330" s="402"/>
      <c r="O330" s="402"/>
      <c r="P330" s="18">
        <v>44882</v>
      </c>
      <c r="Q330" s="1818" t="s">
        <v>5490</v>
      </c>
      <c r="R330" s="102">
        <v>69</v>
      </c>
      <c r="S330" s="102">
        <f>AVERAGE(CPVTFC3SG0059!G23:H23)</f>
        <v>8.8950000000000001E-2</v>
      </c>
      <c r="T330" s="13">
        <f t="shared" si="18"/>
        <v>-321.02205882352939</v>
      </c>
      <c r="U330" s="1841" t="s">
        <v>314</v>
      </c>
    </row>
    <row r="331" spans="1:21" ht="15.75" thickBot="1" x14ac:dyDescent="0.3">
      <c r="A331" s="90">
        <v>292</v>
      </c>
      <c r="B331" s="4614"/>
      <c r="C331" s="1822" t="s">
        <v>220</v>
      </c>
      <c r="D331" s="91">
        <v>44802</v>
      </c>
      <c r="E331" s="466" t="s">
        <v>4912</v>
      </c>
      <c r="F331" s="1165">
        <v>108</v>
      </c>
      <c r="G331" s="595">
        <f>AVERAGE(CPVTFC3SG0004!P14:Q14)</f>
        <v>6.9400000000000003E-2</v>
      </c>
      <c r="H331" s="225">
        <f t="shared" si="19"/>
        <v>-213.50364963503651</v>
      </c>
      <c r="I331" s="935" t="s">
        <v>314</v>
      </c>
      <c r="J331" s="936"/>
      <c r="K331" s="936"/>
      <c r="L331" s="936"/>
      <c r="M331" s="936"/>
      <c r="N331" s="936"/>
      <c r="O331" s="936"/>
      <c r="P331" s="91">
        <v>44882</v>
      </c>
      <c r="Q331" s="1826" t="s">
        <v>5490</v>
      </c>
      <c r="R331" s="467">
        <v>70</v>
      </c>
      <c r="S331" s="467">
        <f>AVERAGE(CPVTFC3SG0059!I23:J23)</f>
        <v>8.6699999999999999E-2</v>
      </c>
      <c r="T331" s="225">
        <f t="shared" si="18"/>
        <v>-331.94117647058818</v>
      </c>
      <c r="U331" s="1827" t="s">
        <v>314</v>
      </c>
    </row>
    <row r="332" spans="1:21" x14ac:dyDescent="0.25">
      <c r="A332" s="508">
        <v>293</v>
      </c>
      <c r="B332" s="4613" t="s">
        <v>732</v>
      </c>
      <c r="C332" s="1197" t="s">
        <v>219</v>
      </c>
      <c r="D332" s="490">
        <v>44802</v>
      </c>
      <c r="E332" s="491" t="s">
        <v>4912</v>
      </c>
      <c r="F332" s="1163">
        <v>109</v>
      </c>
      <c r="G332" s="589">
        <f>AVERAGE(CPVTFC3SG0004!R14:S14)</f>
        <v>8.2150000000000001E-2</v>
      </c>
      <c r="H332" s="622">
        <f t="shared" si="19"/>
        <v>-166.97080291970806</v>
      </c>
      <c r="I332" s="929" t="s">
        <v>314</v>
      </c>
      <c r="J332" s="930"/>
      <c r="K332" s="930"/>
      <c r="L332" s="930"/>
      <c r="M332" s="930"/>
      <c r="N332" s="930"/>
      <c r="O332" s="930"/>
      <c r="P332" s="490">
        <v>44882</v>
      </c>
      <c r="Q332" s="1820" t="s">
        <v>5490</v>
      </c>
      <c r="R332" s="492">
        <v>71</v>
      </c>
      <c r="S332" s="492">
        <f>AVERAGE(CPVTFC3SG0059!K23:L23)</f>
        <v>8.8400000000000006E-2</v>
      </c>
      <c r="T332" s="622">
        <f t="shared" si="18"/>
        <v>-323.69117647058818</v>
      </c>
      <c r="U332" s="1821" t="s">
        <v>314</v>
      </c>
    </row>
    <row r="333" spans="1:21" x14ac:dyDescent="0.25">
      <c r="A333" s="584"/>
      <c r="B333" s="4608"/>
      <c r="C333" s="1196" t="s">
        <v>863</v>
      </c>
      <c r="D333" s="989"/>
      <c r="E333" s="990"/>
      <c r="F333" s="1830"/>
      <c r="G333" s="997"/>
      <c r="H333" s="992"/>
      <c r="I333" s="1082"/>
      <c r="J333" s="402"/>
      <c r="K333" s="402"/>
      <c r="L333" s="402"/>
      <c r="M333" s="402"/>
      <c r="N333" s="402"/>
      <c r="O333" s="402"/>
      <c r="P333" s="18">
        <v>44882</v>
      </c>
      <c r="Q333" s="1818" t="s">
        <v>5490</v>
      </c>
      <c r="R333" s="102">
        <v>72</v>
      </c>
      <c r="S333" s="102">
        <f>AVERAGE(CPVTFC3SG0059!M23:N23)</f>
        <v>7.9399999999999998E-2</v>
      </c>
      <c r="T333" s="13">
        <f t="shared" si="18"/>
        <v>-367.36764705882348</v>
      </c>
      <c r="U333" s="1841" t="s">
        <v>314</v>
      </c>
    </row>
    <row r="334" spans="1:21" ht="15.75" thickBot="1" x14ac:dyDescent="0.3">
      <c r="A334" s="90">
        <v>294</v>
      </c>
      <c r="B334" s="4614"/>
      <c r="C334" s="1822" t="s">
        <v>220</v>
      </c>
      <c r="D334" s="91">
        <v>44802</v>
      </c>
      <c r="E334" s="466" t="s">
        <v>4912</v>
      </c>
      <c r="F334" s="1165">
        <v>110</v>
      </c>
      <c r="G334" s="595">
        <f>AVERAGE(CPVTFC3SG0004!T14:U14)</f>
        <v>7.6499999999999999E-2</v>
      </c>
      <c r="H334" s="225">
        <f t="shared" si="19"/>
        <v>-187.59124087591246</v>
      </c>
      <c r="I334" s="935" t="s">
        <v>314</v>
      </c>
      <c r="J334" s="936"/>
      <c r="K334" s="936"/>
      <c r="L334" s="936"/>
      <c r="M334" s="936"/>
      <c r="N334" s="936"/>
      <c r="O334" s="936"/>
      <c r="P334" s="91">
        <v>44882</v>
      </c>
      <c r="Q334" s="1826" t="s">
        <v>5490</v>
      </c>
      <c r="R334" s="467">
        <v>73</v>
      </c>
      <c r="S334" s="467">
        <f>AVERAGE(CPVTFC3SG0059!O23:P23)</f>
        <v>8.3449999999999996E-2</v>
      </c>
      <c r="T334" s="225">
        <f t="shared" si="18"/>
        <v>-347.71323529411762</v>
      </c>
      <c r="U334" s="1827" t="s">
        <v>314</v>
      </c>
    </row>
    <row r="335" spans="1:21" x14ac:dyDescent="0.25">
      <c r="A335" s="1874">
        <v>295</v>
      </c>
      <c r="B335" s="4611" t="s">
        <v>735</v>
      </c>
      <c r="C335" s="1875" t="s">
        <v>219</v>
      </c>
      <c r="D335" s="1876">
        <v>44802</v>
      </c>
      <c r="E335" s="1877" t="s">
        <v>4912</v>
      </c>
      <c r="F335" s="1878">
        <v>111</v>
      </c>
      <c r="G335" s="1879">
        <f>AVERAGE(CPVTFC3SG0004!V14:W14)</f>
        <v>2.0621999999999998</v>
      </c>
      <c r="H335" s="1880">
        <f t="shared" si="19"/>
        <v>7059.4890510948899</v>
      </c>
      <c r="I335" s="1881" t="s">
        <v>315</v>
      </c>
      <c r="J335" s="1882">
        <v>44867</v>
      </c>
      <c r="K335" s="1883" t="s">
        <v>4979</v>
      </c>
      <c r="L335" s="1884">
        <v>41</v>
      </c>
      <c r="M335" s="1879">
        <f>AVERAGE(CPVTFC3SG0044!Q17:R17)</f>
        <v>0.50859999999999994</v>
      </c>
      <c r="N335" s="117">
        <f>(M335-0.1755)/0.014*400</f>
        <v>9517.1428571428551</v>
      </c>
      <c r="O335" s="1885" t="s">
        <v>315</v>
      </c>
      <c r="P335" s="18">
        <v>44882</v>
      </c>
      <c r="Q335" s="1818" t="s">
        <v>5490</v>
      </c>
      <c r="R335" s="102">
        <v>74</v>
      </c>
      <c r="S335" s="102">
        <f>AVERAGE(CPVTFC3SG0059!Q23:R23)</f>
        <v>0.10905000000000001</v>
      </c>
      <c r="T335" s="13">
        <f t="shared" si="18"/>
        <v>-223.47794117647052</v>
      </c>
      <c r="U335" s="1841" t="s">
        <v>314</v>
      </c>
    </row>
    <row r="336" spans="1:21" x14ac:dyDescent="0.25">
      <c r="A336" s="1874"/>
      <c r="B336" s="4611"/>
      <c r="C336" s="1875" t="s">
        <v>5448</v>
      </c>
      <c r="D336" s="989"/>
      <c r="E336" s="990"/>
      <c r="F336" s="1830"/>
      <c r="G336" s="997"/>
      <c r="H336" s="992"/>
      <c r="I336" s="1831"/>
      <c r="J336" s="1886"/>
      <c r="K336" s="1887"/>
      <c r="L336" s="1082"/>
      <c r="M336" s="997"/>
      <c r="N336" s="992"/>
      <c r="O336" s="1070"/>
      <c r="P336" s="18">
        <v>44882</v>
      </c>
      <c r="Q336" s="1818" t="s">
        <v>5490</v>
      </c>
      <c r="R336" s="102">
        <v>75</v>
      </c>
      <c r="S336" s="102">
        <f>AVERAGE(CPVTFC3SG0059!S23:T23)</f>
        <v>9.895000000000001E-2</v>
      </c>
      <c r="T336" s="13">
        <f t="shared" si="18"/>
        <v>-272.49264705882342</v>
      </c>
      <c r="U336" s="1841" t="s">
        <v>314</v>
      </c>
    </row>
    <row r="337" spans="1:23" x14ac:dyDescent="0.25">
      <c r="A337" s="1874"/>
      <c r="B337" s="4611"/>
      <c r="C337" s="1875" t="s">
        <v>863</v>
      </c>
      <c r="D337" s="989"/>
      <c r="E337" s="990"/>
      <c r="F337" s="1830"/>
      <c r="G337" s="997"/>
      <c r="H337" s="992"/>
      <c r="I337" s="1831"/>
      <c r="J337" s="1886"/>
      <c r="K337" s="1887"/>
      <c r="L337" s="1082"/>
      <c r="M337" s="997"/>
      <c r="N337" s="992"/>
      <c r="O337" s="1070"/>
      <c r="P337" s="18">
        <v>44882</v>
      </c>
      <c r="Q337" s="1818" t="s">
        <v>5490</v>
      </c>
      <c r="R337" s="102">
        <v>76</v>
      </c>
      <c r="S337" s="102">
        <f>AVERAGE(CPVTFC3SG0059!U23:V23)</f>
        <v>0.12890000000000001</v>
      </c>
      <c r="T337" s="13">
        <f t="shared" si="18"/>
        <v>-127.14705882352928</v>
      </c>
      <c r="U337" s="1841" t="s">
        <v>314</v>
      </c>
    </row>
    <row r="338" spans="1:23" ht="15.75" thickBot="1" x14ac:dyDescent="0.3">
      <c r="A338" s="1888">
        <v>296</v>
      </c>
      <c r="B338" s="4612"/>
      <c r="C338" s="1889" t="s">
        <v>220</v>
      </c>
      <c r="D338" s="1890">
        <v>44802</v>
      </c>
      <c r="E338" s="1891" t="s">
        <v>4912</v>
      </c>
      <c r="F338" s="1892">
        <v>112</v>
      </c>
      <c r="G338" s="1893">
        <f>AVERAGE(CPVTFC3SG0004!X14:Y14)</f>
        <v>1.8216999999999999</v>
      </c>
      <c r="H338" s="1894">
        <f t="shared" si="19"/>
        <v>6181.7518248175184</v>
      </c>
      <c r="I338" s="1895" t="s">
        <v>315</v>
      </c>
      <c r="J338" s="1896">
        <v>44867</v>
      </c>
      <c r="K338" s="1897" t="s">
        <v>4979</v>
      </c>
      <c r="L338" s="1888">
        <v>42</v>
      </c>
      <c r="M338" s="1893">
        <f>AVERAGE(CPVTFC3SG0044!S17:T17)</f>
        <v>0.39045000000000002</v>
      </c>
      <c r="N338" s="123">
        <f>(M338-0.1755)/0.014*400</f>
        <v>6141.4285714285716</v>
      </c>
      <c r="O338" s="1898" t="s">
        <v>315</v>
      </c>
      <c r="P338" s="111">
        <v>44882</v>
      </c>
      <c r="Q338" s="1849" t="s">
        <v>5490</v>
      </c>
      <c r="R338" s="321">
        <v>77</v>
      </c>
      <c r="S338" s="321">
        <f>AVERAGE(CPVTFC3SG0059!W23:X23)</f>
        <v>0.13014999999999999</v>
      </c>
      <c r="T338" s="113">
        <f t="shared" si="18"/>
        <v>-121.08088235294119</v>
      </c>
      <c r="U338" s="1850" t="s">
        <v>314</v>
      </c>
    </row>
    <row r="339" spans="1:23" x14ac:dyDescent="0.25">
      <c r="A339" s="508">
        <v>297</v>
      </c>
      <c r="B339" s="4613" t="s">
        <v>738</v>
      </c>
      <c r="C339" s="1197" t="s">
        <v>219</v>
      </c>
      <c r="D339" s="490">
        <v>44802</v>
      </c>
      <c r="E339" s="491" t="s">
        <v>4912</v>
      </c>
      <c r="F339" s="1163">
        <v>113</v>
      </c>
      <c r="G339" s="589">
        <f>AVERAGE(CPVTFC3SG0004!B16:C16)</f>
        <v>7.7899999999999997E-2</v>
      </c>
      <c r="H339" s="622">
        <f t="shared" si="19"/>
        <v>-182.48175182481759</v>
      </c>
      <c r="I339" s="929" t="s">
        <v>314</v>
      </c>
      <c r="J339" s="930"/>
      <c r="K339" s="930"/>
      <c r="L339" s="930"/>
      <c r="M339" s="930"/>
      <c r="N339" s="930"/>
      <c r="O339" s="930"/>
      <c r="P339" s="490">
        <v>44882</v>
      </c>
      <c r="Q339" s="1820" t="s">
        <v>5490</v>
      </c>
      <c r="R339" s="492">
        <v>78</v>
      </c>
      <c r="S339" s="492">
        <f>AVERAGE(CPVTFC3SG0059!C25:D25)</f>
        <v>6.7049999999999998E-2</v>
      </c>
      <c r="T339" s="622">
        <f t="shared" si="18"/>
        <v>-427.30147058823525</v>
      </c>
      <c r="U339" s="1821" t="s">
        <v>314</v>
      </c>
    </row>
    <row r="340" spans="1:23" x14ac:dyDescent="0.25">
      <c r="A340" s="585"/>
      <c r="B340" s="4604"/>
      <c r="C340" s="47" t="s">
        <v>5448</v>
      </c>
      <c r="D340" s="911"/>
      <c r="E340" s="917"/>
      <c r="F340" s="1164"/>
      <c r="G340" s="913"/>
      <c r="H340" s="914"/>
      <c r="I340" s="915"/>
      <c r="J340" s="402"/>
      <c r="K340" s="402"/>
      <c r="L340" s="402"/>
      <c r="M340" s="402"/>
      <c r="N340" s="402"/>
      <c r="O340" s="402"/>
      <c r="P340" s="18">
        <v>44882</v>
      </c>
      <c r="Q340" s="1818" t="s">
        <v>5490</v>
      </c>
      <c r="R340" s="102">
        <v>79</v>
      </c>
      <c r="S340" s="102">
        <f>AVERAGE(CPVTFC3SG0059!E25:F25)</f>
        <v>8.660000000000001E-2</v>
      </c>
      <c r="T340" s="13">
        <f t="shared" si="18"/>
        <v>-332.42647058823519</v>
      </c>
      <c r="U340" s="1841" t="s">
        <v>314</v>
      </c>
    </row>
    <row r="341" spans="1:23" x14ac:dyDescent="0.25">
      <c r="A341" s="585"/>
      <c r="B341" s="4604"/>
      <c r="C341" s="47" t="s">
        <v>863</v>
      </c>
      <c r="D341" s="911"/>
      <c r="E341" s="917"/>
      <c r="F341" s="1164"/>
      <c r="G341" s="913"/>
      <c r="H341" s="914"/>
      <c r="I341" s="915"/>
      <c r="J341" s="402"/>
      <c r="K341" s="402"/>
      <c r="L341" s="402"/>
      <c r="M341" s="402"/>
      <c r="N341" s="402"/>
      <c r="O341" s="402"/>
      <c r="P341" s="18">
        <v>44882</v>
      </c>
      <c r="Q341" s="1818" t="s">
        <v>5490</v>
      </c>
      <c r="R341" s="102">
        <v>80</v>
      </c>
      <c r="S341" s="102">
        <f>AVERAGE(CPVTFC3SG0059!G25:H25)</f>
        <v>9.375E-2</v>
      </c>
      <c r="T341" s="13">
        <f t="shared" si="18"/>
        <v>-297.72794117647055</v>
      </c>
      <c r="U341" s="1841" t="s">
        <v>314</v>
      </c>
    </row>
    <row r="342" spans="1:23" ht="15.75" thickBot="1" x14ac:dyDescent="0.3">
      <c r="A342" s="90">
        <v>298</v>
      </c>
      <c r="B342" s="4614"/>
      <c r="C342" s="1822" t="s">
        <v>220</v>
      </c>
      <c r="D342" s="91">
        <v>44802</v>
      </c>
      <c r="E342" s="466" t="s">
        <v>4912</v>
      </c>
      <c r="F342" s="1165">
        <v>114</v>
      </c>
      <c r="G342" s="595">
        <f>AVERAGE(CPVTFC3SG0004!D16:E16)</f>
        <v>6.6450000000000009E-2</v>
      </c>
      <c r="H342" s="225">
        <f t="shared" si="19"/>
        <v>-224.27007299270073</v>
      </c>
      <c r="I342" s="935" t="s">
        <v>314</v>
      </c>
      <c r="J342" s="936"/>
      <c r="K342" s="936"/>
      <c r="L342" s="936"/>
      <c r="M342" s="936"/>
      <c r="N342" s="936"/>
      <c r="O342" s="936"/>
      <c r="P342" s="91">
        <v>44882</v>
      </c>
      <c r="Q342" s="1826" t="s">
        <v>5490</v>
      </c>
      <c r="R342" s="467">
        <v>81</v>
      </c>
      <c r="S342" s="467">
        <f>AVERAGE(CPVTFC3SG0059!I25:J25)</f>
        <v>8.0199999999999994E-2</v>
      </c>
      <c r="T342" s="225">
        <f t="shared" si="18"/>
        <v>-363.48529411764702</v>
      </c>
      <c r="U342" s="1827" t="s">
        <v>314</v>
      </c>
    </row>
    <row r="343" spans="1:23" x14ac:dyDescent="0.25">
      <c r="A343" s="82">
        <v>299</v>
      </c>
      <c r="B343" s="4615" t="s">
        <v>741</v>
      </c>
      <c r="C343" s="1196" t="s">
        <v>219</v>
      </c>
      <c r="D343" s="83">
        <v>44802</v>
      </c>
      <c r="E343" s="389" t="s">
        <v>4912</v>
      </c>
      <c r="F343" s="1166">
        <v>115</v>
      </c>
      <c r="G343" s="84">
        <f>AVERAGE(CPVTFC3SG0004!F16:G16)</f>
        <v>0.11610000000000001</v>
      </c>
      <c r="H343" s="85">
        <f t="shared" si="19"/>
        <v>-43.065693430656957</v>
      </c>
      <c r="I343" s="318" t="s">
        <v>314</v>
      </c>
      <c r="J343" s="402"/>
      <c r="K343" s="402"/>
      <c r="L343" s="402"/>
      <c r="M343" s="402"/>
      <c r="N343" s="402"/>
      <c r="O343" s="402"/>
      <c r="P343" s="902"/>
      <c r="Q343" s="902"/>
      <c r="R343" s="902"/>
      <c r="S343" s="902"/>
      <c r="T343" s="902"/>
      <c r="U343" s="902"/>
      <c r="V343" s="4582" t="s">
        <v>1416</v>
      </c>
      <c r="W343" s="4583"/>
    </row>
    <row r="344" spans="1:23" x14ac:dyDescent="0.25">
      <c r="A344" s="11">
        <v>300</v>
      </c>
      <c r="B344" s="4607"/>
      <c r="C344" s="49" t="s">
        <v>220</v>
      </c>
      <c r="D344" s="19">
        <v>44802</v>
      </c>
      <c r="E344" s="384" t="s">
        <v>4912</v>
      </c>
      <c r="F344" s="1168">
        <v>116</v>
      </c>
      <c r="G344" s="10">
        <f>AVERAGE(CPVTFC3SG0004!H16:I16)</f>
        <v>2.8898000000000001</v>
      </c>
      <c r="H344" s="14">
        <f t="shared" si="19"/>
        <v>10079.927007299271</v>
      </c>
      <c r="I344" s="56" t="s">
        <v>315</v>
      </c>
      <c r="J344" s="607"/>
      <c r="K344" s="402"/>
      <c r="L344" s="402"/>
      <c r="M344" s="402"/>
      <c r="N344" s="402"/>
      <c r="O344" s="402"/>
      <c r="P344" s="905"/>
      <c r="Q344" s="902"/>
      <c r="R344" s="902"/>
      <c r="S344" s="902"/>
      <c r="T344" s="902"/>
      <c r="U344" s="902"/>
      <c r="V344" s="4584"/>
      <c r="W344" s="4585"/>
    </row>
    <row r="345" spans="1:23" x14ac:dyDescent="0.25">
      <c r="A345" s="6">
        <v>301</v>
      </c>
      <c r="B345" s="4605" t="s">
        <v>744</v>
      </c>
      <c r="C345" s="47" t="s">
        <v>219</v>
      </c>
      <c r="D345" s="18">
        <v>44802</v>
      </c>
      <c r="E345" s="380" t="s">
        <v>4912</v>
      </c>
      <c r="F345" s="1160">
        <v>117</v>
      </c>
      <c r="G345" s="7">
        <f>AVERAGE(CPVTFC3SG0004!J16:K16)</f>
        <v>8.1449999999999995E-2</v>
      </c>
      <c r="H345" s="13">
        <f t="shared" si="19"/>
        <v>-169.52554744525554</v>
      </c>
      <c r="I345" s="8" t="s">
        <v>314</v>
      </c>
      <c r="J345" s="402"/>
      <c r="K345" s="402"/>
      <c r="L345" s="402"/>
      <c r="M345" s="402"/>
      <c r="N345" s="402"/>
      <c r="O345" s="402"/>
      <c r="P345" s="902"/>
      <c r="Q345" s="902"/>
      <c r="R345" s="902"/>
      <c r="S345" s="902"/>
      <c r="T345" s="902"/>
      <c r="U345" s="902"/>
    </row>
    <row r="346" spans="1:23" x14ac:dyDescent="0.25">
      <c r="A346" s="8">
        <v>302</v>
      </c>
      <c r="B346" s="4608"/>
      <c r="C346" s="47" t="s">
        <v>220</v>
      </c>
      <c r="D346" s="18">
        <v>44802</v>
      </c>
      <c r="E346" s="380" t="s">
        <v>4912</v>
      </c>
      <c r="F346" s="1160">
        <v>118</v>
      </c>
      <c r="G346" s="7">
        <f>AVERAGE(CPVTFC3SG0004!L16:M16)</f>
        <v>7.5800000000000006E-2</v>
      </c>
      <c r="H346" s="13">
        <f t="shared" si="19"/>
        <v>-190.14598540145988</v>
      </c>
      <c r="I346" s="8" t="s">
        <v>314</v>
      </c>
      <c r="J346" s="402"/>
      <c r="K346" s="402"/>
      <c r="L346" s="402"/>
      <c r="M346" s="402"/>
      <c r="N346" s="402"/>
      <c r="O346" s="402"/>
      <c r="P346" s="902"/>
      <c r="Q346" s="902"/>
      <c r="R346" s="902"/>
      <c r="S346" s="902"/>
      <c r="T346" s="902"/>
      <c r="U346" s="902"/>
    </row>
    <row r="347" spans="1:23" x14ac:dyDescent="0.25">
      <c r="A347" s="6">
        <v>303</v>
      </c>
      <c r="B347" s="4605" t="s">
        <v>747</v>
      </c>
      <c r="C347" s="47" t="s">
        <v>219</v>
      </c>
      <c r="D347" s="18">
        <v>44802</v>
      </c>
      <c r="E347" s="380" t="s">
        <v>4912</v>
      </c>
      <c r="F347" s="1160">
        <v>119</v>
      </c>
      <c r="G347" s="7">
        <f>AVERAGE(CPVTFC3SG0004!N16:O16)</f>
        <v>8.1499999999999989E-2</v>
      </c>
      <c r="H347" s="13">
        <f t="shared" si="19"/>
        <v>-169.34306569343073</v>
      </c>
      <c r="I347" s="8" t="s">
        <v>314</v>
      </c>
      <c r="J347" s="402"/>
      <c r="K347" s="402"/>
      <c r="L347" s="402"/>
      <c r="M347" s="402"/>
      <c r="N347" s="402"/>
      <c r="O347" s="402"/>
      <c r="P347" s="902"/>
      <c r="Q347" s="902"/>
      <c r="R347" s="902"/>
      <c r="S347" s="902"/>
      <c r="T347" s="902"/>
      <c r="U347" s="902"/>
    </row>
    <row r="348" spans="1:23" x14ac:dyDescent="0.25">
      <c r="A348" s="8">
        <v>304</v>
      </c>
      <c r="B348" s="4608"/>
      <c r="C348" s="47" t="s">
        <v>220</v>
      </c>
      <c r="D348" s="18">
        <v>44802</v>
      </c>
      <c r="E348" s="380" t="s">
        <v>4912</v>
      </c>
      <c r="F348" s="1160">
        <v>120</v>
      </c>
      <c r="G348" s="7">
        <f>AVERAGE(CPVTFC3SG0004!P16:Q16)</f>
        <v>9.5450000000000007E-2</v>
      </c>
      <c r="H348" s="13">
        <f t="shared" si="19"/>
        <v>-118.43065693430658</v>
      </c>
      <c r="I348" s="8" t="s">
        <v>314</v>
      </c>
      <c r="J348" s="402"/>
      <c r="K348" s="402"/>
      <c r="L348" s="402"/>
      <c r="M348" s="402"/>
      <c r="N348" s="402"/>
      <c r="O348" s="402"/>
      <c r="P348" s="902"/>
      <c r="Q348" s="902"/>
      <c r="R348" s="902"/>
      <c r="S348" s="902"/>
      <c r="T348" s="902"/>
      <c r="U348" s="902"/>
    </row>
    <row r="349" spans="1:23" x14ac:dyDescent="0.25">
      <c r="A349" s="6">
        <v>305</v>
      </c>
      <c r="B349" s="4605" t="s">
        <v>750</v>
      </c>
      <c r="C349" s="47" t="s">
        <v>219</v>
      </c>
      <c r="D349" s="18">
        <v>44802</v>
      </c>
      <c r="E349" s="380" t="s">
        <v>4912</v>
      </c>
      <c r="F349" s="1160">
        <v>121</v>
      </c>
      <c r="G349" s="7">
        <f>AVERAGE(CPVTFC3SG0004!R16:S16)</f>
        <v>7.1500000000000008E-2</v>
      </c>
      <c r="H349" s="13">
        <f t="shared" si="19"/>
        <v>-205.83941605839419</v>
      </c>
      <c r="I349" s="8" t="s">
        <v>314</v>
      </c>
      <c r="J349" s="402"/>
      <c r="K349" s="402"/>
      <c r="L349" s="402"/>
      <c r="M349" s="402"/>
      <c r="N349" s="402"/>
      <c r="O349" s="402"/>
      <c r="P349" s="902"/>
      <c r="Q349" s="902"/>
      <c r="R349" s="902"/>
      <c r="S349" s="902"/>
      <c r="T349" s="902"/>
      <c r="U349" s="902"/>
    </row>
    <row r="350" spans="1:23" x14ac:dyDescent="0.25">
      <c r="A350" s="8">
        <v>306</v>
      </c>
      <c r="B350" s="4608"/>
      <c r="C350" s="47" t="s">
        <v>220</v>
      </c>
      <c r="D350" s="18">
        <v>44802</v>
      </c>
      <c r="E350" s="380" t="s">
        <v>4912</v>
      </c>
      <c r="F350" s="1160">
        <v>122</v>
      </c>
      <c r="G350" s="7">
        <f>AVERAGE(CPVTFC3SG0004!T16:U16)</f>
        <v>7.145E-2</v>
      </c>
      <c r="H350" s="13">
        <f t="shared" si="19"/>
        <v>-206.02189781021903</v>
      </c>
      <c r="I350" s="8" t="s">
        <v>314</v>
      </c>
      <c r="J350" s="402"/>
      <c r="K350" s="402"/>
      <c r="L350" s="402"/>
      <c r="M350" s="402"/>
      <c r="N350" s="402"/>
      <c r="O350" s="402"/>
      <c r="P350" s="902"/>
      <c r="Q350" s="902"/>
      <c r="R350" s="902"/>
      <c r="S350" s="902"/>
      <c r="T350" s="902"/>
      <c r="U350" s="902"/>
    </row>
    <row r="351" spans="1:23" x14ac:dyDescent="0.25">
      <c r="A351" s="6">
        <v>307</v>
      </c>
      <c r="B351" s="4606" t="s">
        <v>753</v>
      </c>
      <c r="C351" s="47" t="s">
        <v>219</v>
      </c>
      <c r="D351" s="18">
        <v>44802</v>
      </c>
      <c r="E351" s="380" t="s">
        <v>4912</v>
      </c>
      <c r="F351" s="1160">
        <v>123</v>
      </c>
      <c r="G351" s="7">
        <f>AVERAGE(CPVTFC3SG0004!V16:W16)</f>
        <v>6.1400000000000003E-2</v>
      </c>
      <c r="H351" s="13">
        <f t="shared" si="19"/>
        <v>-242.70072992700727</v>
      </c>
      <c r="I351" s="8" t="s">
        <v>314</v>
      </c>
      <c r="J351" s="402"/>
      <c r="K351" s="402"/>
      <c r="L351" s="402"/>
      <c r="M351" s="402"/>
      <c r="N351" s="402"/>
      <c r="O351" s="402"/>
      <c r="P351" s="902"/>
      <c r="Q351" s="902"/>
      <c r="R351" s="902"/>
      <c r="S351" s="902"/>
      <c r="T351" s="902"/>
      <c r="U351" s="902"/>
      <c r="V351" s="4582" t="s">
        <v>1416</v>
      </c>
      <c r="W351" s="4583"/>
    </row>
    <row r="352" spans="1:23" x14ac:dyDescent="0.25">
      <c r="A352" s="11">
        <v>308</v>
      </c>
      <c r="B352" s="4607"/>
      <c r="C352" s="49" t="s">
        <v>220</v>
      </c>
      <c r="D352" s="19">
        <v>44802</v>
      </c>
      <c r="E352" s="384" t="s">
        <v>4912</v>
      </c>
      <c r="F352" s="1168">
        <v>124</v>
      </c>
      <c r="G352" s="10">
        <f>AVERAGE(CPVTFC3SG0004!X16:Y16)</f>
        <v>1.9668999999999999</v>
      </c>
      <c r="H352" s="14">
        <f t="shared" si="19"/>
        <v>6711.6788321167878</v>
      </c>
      <c r="I352" s="56" t="s">
        <v>315</v>
      </c>
      <c r="J352" s="607"/>
      <c r="K352" s="402"/>
      <c r="L352" s="402"/>
      <c r="M352" s="402"/>
      <c r="N352" s="402"/>
      <c r="O352" s="402"/>
      <c r="P352" s="905"/>
      <c r="Q352" s="902"/>
      <c r="R352" s="902"/>
      <c r="S352" s="902"/>
      <c r="T352" s="902"/>
      <c r="U352" s="902"/>
      <c r="V352" s="4584"/>
      <c r="W352" s="4585"/>
    </row>
    <row r="353" spans="1:23" x14ac:dyDescent="0.25">
      <c r="A353" s="6">
        <v>309</v>
      </c>
      <c r="B353" s="4605" t="s">
        <v>756</v>
      </c>
      <c r="C353" s="47" t="s">
        <v>219</v>
      </c>
      <c r="D353" s="18">
        <v>44802</v>
      </c>
      <c r="E353" s="380" t="s">
        <v>4912</v>
      </c>
      <c r="F353" s="1160">
        <v>125</v>
      </c>
      <c r="G353" s="7">
        <f>AVERAGE(CPVTFC3SG0004!B18:C18)</f>
        <v>8.3299999999999999E-2</v>
      </c>
      <c r="H353" s="13">
        <f t="shared" si="19"/>
        <v>-162.77372262773727</v>
      </c>
      <c r="I353" s="8" t="s">
        <v>314</v>
      </c>
      <c r="J353" s="402"/>
      <c r="K353" s="402"/>
      <c r="L353" s="402"/>
      <c r="M353" s="402"/>
      <c r="N353" s="402"/>
      <c r="O353" s="402"/>
      <c r="P353" s="902"/>
      <c r="Q353" s="902"/>
      <c r="R353" s="902"/>
      <c r="S353" s="902"/>
      <c r="T353" s="902"/>
      <c r="U353" s="902"/>
    </row>
    <row r="354" spans="1:23" x14ac:dyDescent="0.25">
      <c r="A354" s="8">
        <v>310</v>
      </c>
      <c r="B354" s="4608"/>
      <c r="C354" s="47" t="s">
        <v>220</v>
      </c>
      <c r="D354" s="18">
        <v>44802</v>
      </c>
      <c r="E354" s="380" t="s">
        <v>4912</v>
      </c>
      <c r="F354" s="1160">
        <v>126</v>
      </c>
      <c r="G354" s="7">
        <f>AVERAGE(CPVTFC3SG0004!D18:E18)</f>
        <v>7.2849999999999998E-2</v>
      </c>
      <c r="H354" s="13">
        <f t="shared" si="19"/>
        <v>-200.91240875912413</v>
      </c>
      <c r="I354" s="8" t="s">
        <v>314</v>
      </c>
      <c r="J354" s="402"/>
      <c r="K354" s="402"/>
      <c r="L354" s="402"/>
      <c r="M354" s="402"/>
      <c r="N354" s="402"/>
      <c r="O354" s="402"/>
      <c r="P354" s="902"/>
      <c r="Q354" s="902"/>
      <c r="R354" s="902"/>
      <c r="S354" s="902"/>
      <c r="T354" s="902"/>
      <c r="U354" s="902"/>
    </row>
    <row r="355" spans="1:23" x14ac:dyDescent="0.25">
      <c r="A355" s="6">
        <v>311</v>
      </c>
      <c r="B355" s="4605" t="s">
        <v>759</v>
      </c>
      <c r="C355" s="47" t="s">
        <v>219</v>
      </c>
      <c r="D355" s="18">
        <v>44802</v>
      </c>
      <c r="E355" s="380" t="s">
        <v>4912</v>
      </c>
      <c r="F355" s="1160">
        <v>127</v>
      </c>
      <c r="G355" s="7">
        <f>AVERAGE(CPVTFC3SG0004!F18:G18)</f>
        <v>0.1036</v>
      </c>
      <c r="H355" s="13">
        <f t="shared" si="19"/>
        <v>-88.686131386861362</v>
      </c>
      <c r="I355" s="8" t="s">
        <v>314</v>
      </c>
      <c r="J355" s="402"/>
      <c r="K355" s="402"/>
      <c r="L355" s="402"/>
      <c r="M355" s="402"/>
      <c r="N355" s="402"/>
      <c r="O355" s="402"/>
      <c r="P355" s="902"/>
      <c r="Q355" s="902"/>
      <c r="R355" s="902"/>
      <c r="S355" s="902"/>
      <c r="T355" s="902"/>
      <c r="U355" s="902"/>
    </row>
    <row r="356" spans="1:23" x14ac:dyDescent="0.25">
      <c r="A356" s="8">
        <v>312</v>
      </c>
      <c r="B356" s="4608"/>
      <c r="C356" s="47" t="s">
        <v>220</v>
      </c>
      <c r="D356" s="18">
        <v>44802</v>
      </c>
      <c r="E356" s="380" t="s">
        <v>4912</v>
      </c>
      <c r="F356" s="1160">
        <v>128</v>
      </c>
      <c r="G356" s="7">
        <f>AVERAGE(CPVTFC3SG0004!H18:I18)</f>
        <v>0.10875</v>
      </c>
      <c r="H356" s="13">
        <f t="shared" si="19"/>
        <v>-69.89051094890516</v>
      </c>
      <c r="I356" s="8" t="s">
        <v>314</v>
      </c>
      <c r="J356" s="402"/>
      <c r="K356" s="402"/>
      <c r="L356" s="402"/>
      <c r="M356" s="402"/>
      <c r="N356" s="402"/>
      <c r="O356" s="402"/>
      <c r="P356" s="902"/>
      <c r="Q356" s="902"/>
      <c r="R356" s="902"/>
      <c r="S356" s="902"/>
      <c r="T356" s="902"/>
      <c r="U356" s="902"/>
    </row>
    <row r="357" spans="1:23" x14ac:dyDescent="0.25">
      <c r="A357" s="6">
        <v>313</v>
      </c>
      <c r="B357" s="4605" t="s">
        <v>762</v>
      </c>
      <c r="C357" s="47" t="s">
        <v>219</v>
      </c>
      <c r="D357" s="18">
        <v>44802</v>
      </c>
      <c r="E357" s="380" t="s">
        <v>4912</v>
      </c>
      <c r="F357" s="1160">
        <v>129</v>
      </c>
      <c r="G357" s="7">
        <f>AVERAGE(CPVTFC3SG0004!J18:K18)</f>
        <v>7.8600000000000003E-2</v>
      </c>
      <c r="H357" s="13">
        <f t="shared" ref="H357:H395" si="20">(G357-0.1279)/0.0137*50</f>
        <v>-179.92700729927012</v>
      </c>
      <c r="I357" s="8" t="s">
        <v>314</v>
      </c>
      <c r="J357" s="402"/>
      <c r="K357" s="402"/>
      <c r="L357" s="402"/>
      <c r="M357" s="402"/>
      <c r="N357" s="402"/>
      <c r="O357" s="402"/>
      <c r="P357" s="902"/>
      <c r="Q357" s="902"/>
      <c r="R357" s="902"/>
      <c r="S357" s="902"/>
      <c r="T357" s="902"/>
      <c r="U357" s="902"/>
    </row>
    <row r="358" spans="1:23" x14ac:dyDescent="0.25">
      <c r="A358" s="8">
        <v>314</v>
      </c>
      <c r="B358" s="4608"/>
      <c r="C358" s="47" t="s">
        <v>220</v>
      </c>
      <c r="D358" s="18">
        <v>44802</v>
      </c>
      <c r="E358" s="380" t="s">
        <v>4912</v>
      </c>
      <c r="F358" s="1160">
        <v>130</v>
      </c>
      <c r="G358" s="7">
        <f>AVERAGE(CPVTFC3SG0004!L18:M18)</f>
        <v>7.1750000000000008E-2</v>
      </c>
      <c r="H358" s="13">
        <f t="shared" si="20"/>
        <v>-204.92700729927006</v>
      </c>
      <c r="I358" s="8" t="s">
        <v>314</v>
      </c>
      <c r="J358" s="402"/>
      <c r="K358" s="402"/>
      <c r="L358" s="402"/>
      <c r="M358" s="402"/>
      <c r="N358" s="402"/>
      <c r="O358" s="402"/>
      <c r="P358" s="902"/>
      <c r="Q358" s="902"/>
      <c r="R358" s="902"/>
      <c r="S358" s="902"/>
      <c r="T358" s="902"/>
      <c r="U358" s="902"/>
    </row>
    <row r="359" spans="1:23" x14ac:dyDescent="0.25">
      <c r="A359" s="6">
        <v>315</v>
      </c>
      <c r="B359" s="4606" t="s">
        <v>765</v>
      </c>
      <c r="C359" s="47" t="s">
        <v>219</v>
      </c>
      <c r="D359" s="18">
        <v>44802</v>
      </c>
      <c r="E359" s="380" t="s">
        <v>4912</v>
      </c>
      <c r="F359" s="1160">
        <v>131</v>
      </c>
      <c r="G359" s="7">
        <f>AVERAGE(CPVTFC3SG0004!N18:O18)</f>
        <v>5.9049999999999998E-2</v>
      </c>
      <c r="H359" s="13">
        <f t="shared" si="20"/>
        <v>-251.27737226277378</v>
      </c>
      <c r="I359" s="8" t="s">
        <v>314</v>
      </c>
      <c r="J359" s="402"/>
      <c r="K359" s="402"/>
      <c r="L359" s="402"/>
      <c r="M359" s="402"/>
      <c r="N359" s="402"/>
      <c r="O359" s="402"/>
      <c r="P359" s="902"/>
      <c r="Q359" s="902"/>
      <c r="R359" s="902"/>
      <c r="S359" s="902"/>
      <c r="T359" s="902"/>
      <c r="U359" s="902"/>
      <c r="V359" s="4582" t="s">
        <v>1416</v>
      </c>
      <c r="W359" s="4583"/>
    </row>
    <row r="360" spans="1:23" x14ac:dyDescent="0.25">
      <c r="A360" s="11">
        <v>316</v>
      </c>
      <c r="B360" s="4607"/>
      <c r="C360" s="49" t="s">
        <v>220</v>
      </c>
      <c r="D360" s="19">
        <v>44802</v>
      </c>
      <c r="E360" s="384" t="s">
        <v>4912</v>
      </c>
      <c r="F360" s="1168">
        <v>132</v>
      </c>
      <c r="G360" s="10">
        <f>AVERAGE(CPVTFC3SG0004!P18:Q18)</f>
        <v>0.58875</v>
      </c>
      <c r="H360" s="14">
        <f t="shared" si="20"/>
        <v>1681.9343065693431</v>
      </c>
      <c r="I360" s="846" t="s">
        <v>315</v>
      </c>
      <c r="J360" s="607"/>
      <c r="K360" s="402"/>
      <c r="L360" s="402"/>
      <c r="M360" s="402"/>
      <c r="N360" s="402"/>
      <c r="O360" s="402"/>
      <c r="P360" s="905"/>
      <c r="Q360" s="902"/>
      <c r="R360" s="902"/>
      <c r="S360" s="902"/>
      <c r="T360" s="902"/>
      <c r="U360" s="902"/>
      <c r="V360" s="4584"/>
      <c r="W360" s="4585"/>
    </row>
    <row r="361" spans="1:23" x14ac:dyDescent="0.25">
      <c r="A361" s="6">
        <v>317</v>
      </c>
      <c r="B361" s="4605" t="s">
        <v>768</v>
      </c>
      <c r="C361" s="47" t="s">
        <v>219</v>
      </c>
      <c r="D361" s="18">
        <v>44802</v>
      </c>
      <c r="E361" s="380" t="s">
        <v>4912</v>
      </c>
      <c r="F361" s="1160">
        <v>133</v>
      </c>
      <c r="G361" s="7">
        <f>AVERAGE(CPVTFC3SG0004!R18:S18)</f>
        <v>7.7300000000000008E-2</v>
      </c>
      <c r="H361" s="13">
        <f t="shared" si="20"/>
        <v>-184.67153284671534</v>
      </c>
      <c r="I361" s="8" t="s">
        <v>314</v>
      </c>
      <c r="J361" s="402"/>
      <c r="K361" s="402"/>
      <c r="L361" s="402"/>
      <c r="M361" s="402"/>
      <c r="N361" s="402"/>
      <c r="O361" s="402"/>
      <c r="P361" s="902"/>
      <c r="Q361" s="902"/>
      <c r="R361" s="902"/>
      <c r="S361" s="902"/>
      <c r="T361" s="902"/>
      <c r="U361" s="902"/>
    </row>
    <row r="362" spans="1:23" x14ac:dyDescent="0.25">
      <c r="A362" s="8">
        <v>318</v>
      </c>
      <c r="B362" s="4608"/>
      <c r="C362" s="47" t="s">
        <v>220</v>
      </c>
      <c r="D362" s="18">
        <v>44802</v>
      </c>
      <c r="E362" s="380" t="s">
        <v>4912</v>
      </c>
      <c r="F362" s="1160">
        <v>134</v>
      </c>
      <c r="G362" s="7">
        <f>AVERAGE(CPVTFC3SG0004!T18:U18)</f>
        <v>6.9800000000000001E-2</v>
      </c>
      <c r="H362" s="13">
        <f t="shared" si="20"/>
        <v>-212.043795620438</v>
      </c>
      <c r="I362" s="8" t="s">
        <v>314</v>
      </c>
      <c r="J362" s="402"/>
      <c r="K362" s="402"/>
      <c r="L362" s="402"/>
      <c r="M362" s="402"/>
      <c r="N362" s="402"/>
      <c r="O362" s="402"/>
      <c r="P362" s="902"/>
      <c r="Q362" s="902"/>
      <c r="R362" s="902"/>
      <c r="S362" s="902"/>
      <c r="T362" s="902"/>
      <c r="U362" s="902"/>
    </row>
    <row r="363" spans="1:23" x14ac:dyDescent="0.25">
      <c r="A363" s="6">
        <v>319</v>
      </c>
      <c r="B363" s="4603" t="s">
        <v>771</v>
      </c>
      <c r="C363" s="47" t="s">
        <v>219</v>
      </c>
      <c r="D363" s="18">
        <v>44802</v>
      </c>
      <c r="E363" s="380" t="s">
        <v>4912</v>
      </c>
      <c r="F363" s="1160">
        <v>135</v>
      </c>
      <c r="G363" s="7">
        <f>AVERAGE(CPVTFC3SG0004!V18:W18)</f>
        <v>6.3750000000000001E-2</v>
      </c>
      <c r="H363" s="13">
        <f t="shared" si="20"/>
        <v>-234.12408759124094</v>
      </c>
      <c r="I363" s="8" t="s">
        <v>314</v>
      </c>
      <c r="J363" s="402"/>
      <c r="K363" s="402"/>
      <c r="L363" s="402"/>
      <c r="M363" s="402"/>
      <c r="N363" s="402"/>
      <c r="O363" s="402"/>
      <c r="P363" s="902"/>
      <c r="Q363" s="902"/>
      <c r="R363" s="902"/>
      <c r="S363" s="902"/>
      <c r="T363" s="902"/>
      <c r="U363" s="902"/>
      <c r="V363" s="4582" t="s">
        <v>1416</v>
      </c>
      <c r="W363" s="4583"/>
    </row>
    <row r="364" spans="1:23" ht="15.75" thickBot="1" x14ac:dyDescent="0.3">
      <c r="A364" s="78">
        <v>320</v>
      </c>
      <c r="B364" s="4606"/>
      <c r="C364" s="1194" t="s">
        <v>220</v>
      </c>
      <c r="D364" s="79">
        <v>44802</v>
      </c>
      <c r="E364" s="525" t="s">
        <v>4912</v>
      </c>
      <c r="F364" s="1169">
        <v>136</v>
      </c>
      <c r="G364" s="80">
        <f>AVERAGE(CPVTFC3SG0004!X18:Y18)</f>
        <v>1.73935</v>
      </c>
      <c r="H364" s="81">
        <f t="shared" si="20"/>
        <v>5881.2043795620439</v>
      </c>
      <c r="I364" s="1195" t="s">
        <v>315</v>
      </c>
      <c r="J364" s="607"/>
      <c r="K364" s="402"/>
      <c r="L364" s="402"/>
      <c r="M364" s="402"/>
      <c r="N364" s="402"/>
      <c r="O364" s="402"/>
      <c r="P364" s="905"/>
      <c r="Q364" s="902"/>
      <c r="R364" s="902"/>
      <c r="S364" s="902"/>
      <c r="T364" s="902"/>
      <c r="U364" s="902"/>
      <c r="V364" s="4584"/>
      <c r="W364" s="4585"/>
    </row>
    <row r="365" spans="1:23" x14ac:dyDescent="0.25">
      <c r="A365" s="508">
        <v>321</v>
      </c>
      <c r="B365" s="4609" t="s">
        <v>774</v>
      </c>
      <c r="C365" s="1197" t="s">
        <v>219</v>
      </c>
      <c r="D365" s="490">
        <v>44802</v>
      </c>
      <c r="E365" s="491" t="s">
        <v>4912</v>
      </c>
      <c r="F365" s="1163">
        <v>137</v>
      </c>
      <c r="G365" s="589">
        <f>AVERAGE(CPVTFC3SG0004!B20:C20)</f>
        <v>0.16239999999999999</v>
      </c>
      <c r="H365" s="622">
        <f t="shared" si="20"/>
        <v>125.91240875912399</v>
      </c>
      <c r="I365" s="929" t="s">
        <v>314</v>
      </c>
      <c r="J365" s="930"/>
      <c r="K365" s="930"/>
      <c r="L365" s="930"/>
      <c r="M365" s="930"/>
      <c r="N365" s="930"/>
      <c r="O365" s="930"/>
      <c r="P365" s="931">
        <v>44881</v>
      </c>
      <c r="Q365" s="932" t="s">
        <v>5449</v>
      </c>
      <c r="R365" s="929">
        <v>107</v>
      </c>
      <c r="S365" s="589">
        <f>AVERAGE(CPVTFC3SG0056!N14:O14)</f>
        <v>0.10405</v>
      </c>
      <c r="T365" s="622">
        <f t="shared" ref="T365:T368" si="21">(S365-0.1243)/0.0142*66</f>
        <v>-94.11971830985911</v>
      </c>
      <c r="U365" s="933" t="s">
        <v>315</v>
      </c>
      <c r="V365" s="4582" t="s">
        <v>1416</v>
      </c>
      <c r="W365" s="4583"/>
    </row>
    <row r="366" spans="1:23" x14ac:dyDescent="0.25">
      <c r="A366" s="585"/>
      <c r="B366" s="4603"/>
      <c r="C366" s="47" t="s">
        <v>5448</v>
      </c>
      <c r="D366" s="911"/>
      <c r="E366" s="917"/>
      <c r="F366" s="1164"/>
      <c r="G366" s="913"/>
      <c r="H366" s="914"/>
      <c r="I366" s="915"/>
      <c r="J366" s="402"/>
      <c r="K366" s="402"/>
      <c r="L366" s="402"/>
      <c r="M366" s="402"/>
      <c r="N366" s="402"/>
      <c r="O366" s="402"/>
      <c r="P366" s="910">
        <v>44881</v>
      </c>
      <c r="Q366" s="897" t="s">
        <v>5449</v>
      </c>
      <c r="R366" s="8">
        <v>108</v>
      </c>
      <c r="S366" s="7">
        <f>AVERAGE(CPVTFC3SG0056!P14:Q14)</f>
        <v>0.1023</v>
      </c>
      <c r="T366" s="13">
        <f t="shared" si="21"/>
        <v>-102.25352112676052</v>
      </c>
      <c r="U366" s="934" t="s">
        <v>315</v>
      </c>
      <c r="V366" s="4586"/>
      <c r="W366" s="4587"/>
    </row>
    <row r="367" spans="1:23" x14ac:dyDescent="0.25">
      <c r="A367" s="585"/>
      <c r="B367" s="4603"/>
      <c r="C367" s="47" t="s">
        <v>863</v>
      </c>
      <c r="D367" s="911"/>
      <c r="E367" s="917"/>
      <c r="F367" s="1164"/>
      <c r="G367" s="913"/>
      <c r="H367" s="914"/>
      <c r="I367" s="915"/>
      <c r="J367" s="402"/>
      <c r="K367" s="402"/>
      <c r="L367" s="402"/>
      <c r="M367" s="402"/>
      <c r="N367" s="402"/>
      <c r="O367" s="402"/>
      <c r="P367" s="916">
        <v>44881</v>
      </c>
      <c r="Q367" s="898" t="s">
        <v>5449</v>
      </c>
      <c r="R367" s="11">
        <v>109</v>
      </c>
      <c r="S367" s="10">
        <f>AVERAGE(CPVTFC3SG0056!R14:S14)</f>
        <v>1.4736500000000001</v>
      </c>
      <c r="T367" s="14">
        <f t="shared" si="21"/>
        <v>6271.6267605633802</v>
      </c>
      <c r="U367" s="1081" t="s">
        <v>315</v>
      </c>
      <c r="V367" s="4586"/>
      <c r="W367" s="4587"/>
    </row>
    <row r="368" spans="1:23" ht="15.75" thickBot="1" x14ac:dyDescent="0.3">
      <c r="A368" s="219">
        <v>322</v>
      </c>
      <c r="B368" s="4610"/>
      <c r="C368" s="1198" t="s">
        <v>220</v>
      </c>
      <c r="D368" s="220">
        <v>44802</v>
      </c>
      <c r="E368" s="517" t="s">
        <v>4912</v>
      </c>
      <c r="F368" s="1167">
        <v>138</v>
      </c>
      <c r="G368" s="222">
        <f>AVERAGE(CPVTFC3SG0004!D20:E20)</f>
        <v>2.9185499999999998</v>
      </c>
      <c r="H368" s="218">
        <f t="shared" si="20"/>
        <v>10184.854014598539</v>
      </c>
      <c r="I368" s="1199" t="s">
        <v>315</v>
      </c>
      <c r="J368" s="1200"/>
      <c r="K368" s="936"/>
      <c r="L368" s="936"/>
      <c r="M368" s="936"/>
      <c r="N368" s="936"/>
      <c r="O368" s="936"/>
      <c r="P368" s="943">
        <v>44881</v>
      </c>
      <c r="Q368" s="944" t="s">
        <v>5449</v>
      </c>
      <c r="R368" s="941">
        <v>110</v>
      </c>
      <c r="S368" s="222">
        <f>AVERAGE(CPVTFC3SG0056!T14:U14)</f>
        <v>0.70694999999999997</v>
      </c>
      <c r="T368" s="218">
        <f t="shared" si="21"/>
        <v>2708.0915492957743</v>
      </c>
      <c r="U368" s="945" t="s">
        <v>315</v>
      </c>
      <c r="V368" s="4584"/>
      <c r="W368" s="4585"/>
    </row>
    <row r="369" spans="1:23" x14ac:dyDescent="0.25">
      <c r="A369" s="82">
        <v>323</v>
      </c>
      <c r="B369" s="4607" t="s">
        <v>777</v>
      </c>
      <c r="C369" s="1196" t="s">
        <v>219</v>
      </c>
      <c r="D369" s="83">
        <v>44802</v>
      </c>
      <c r="E369" s="389" t="s">
        <v>4912</v>
      </c>
      <c r="F369" s="1166">
        <v>139</v>
      </c>
      <c r="G369" s="84">
        <f>AVERAGE(CPVTFC3SG0004!F20:G20)</f>
        <v>8.165E-2</v>
      </c>
      <c r="H369" s="85">
        <f t="shared" si="20"/>
        <v>-168.79562043795625</v>
      </c>
      <c r="I369" s="318" t="s">
        <v>314</v>
      </c>
      <c r="J369" s="402"/>
      <c r="K369" s="402"/>
      <c r="L369" s="402"/>
      <c r="M369" s="402"/>
      <c r="N369" s="402"/>
      <c r="O369" s="402"/>
      <c r="P369" s="902"/>
      <c r="Q369" s="902"/>
      <c r="R369" s="902"/>
      <c r="S369" s="902"/>
      <c r="T369" s="902"/>
      <c r="U369" s="902"/>
      <c r="V369" s="4582" t="s">
        <v>1416</v>
      </c>
      <c r="W369" s="4583"/>
    </row>
    <row r="370" spans="1:23" x14ac:dyDescent="0.25">
      <c r="A370" s="11">
        <v>324</v>
      </c>
      <c r="B370" s="4603"/>
      <c r="C370" s="49" t="s">
        <v>220</v>
      </c>
      <c r="D370" s="19">
        <v>44802</v>
      </c>
      <c r="E370" s="384" t="s">
        <v>4912</v>
      </c>
      <c r="F370" s="1168">
        <v>140</v>
      </c>
      <c r="G370" s="10">
        <f>AVERAGE(CPVTFC3SG0004!H20:I20)</f>
        <v>2.7961</v>
      </c>
      <c r="H370" s="14">
        <f t="shared" si="20"/>
        <v>9737.9562043795613</v>
      </c>
      <c r="I370" s="56" t="s">
        <v>315</v>
      </c>
      <c r="J370" s="607"/>
      <c r="K370" s="402"/>
      <c r="L370" s="402"/>
      <c r="M370" s="402"/>
      <c r="N370" s="402"/>
      <c r="O370" s="402"/>
      <c r="P370" s="905"/>
      <c r="Q370" s="902"/>
      <c r="R370" s="902"/>
      <c r="S370" s="902"/>
      <c r="T370" s="902"/>
      <c r="U370" s="902"/>
      <c r="V370" s="4584"/>
      <c r="W370" s="4585"/>
    </row>
    <row r="371" spans="1:23" x14ac:dyDescent="0.25">
      <c r="A371" s="6">
        <v>325</v>
      </c>
      <c r="B371" s="4603" t="s">
        <v>780</v>
      </c>
      <c r="C371" s="47" t="s">
        <v>219</v>
      </c>
      <c r="D371" s="18">
        <v>44802</v>
      </c>
      <c r="E371" s="380" t="s">
        <v>4912</v>
      </c>
      <c r="F371" s="1160">
        <v>141</v>
      </c>
      <c r="G371" s="7">
        <f>AVERAGE(CPVTFC3SG0004!J20:K20)</f>
        <v>5.9550000000000006E-2</v>
      </c>
      <c r="H371" s="13">
        <f t="shared" si="20"/>
        <v>-249.45255474452557</v>
      </c>
      <c r="I371" s="8" t="s">
        <v>314</v>
      </c>
      <c r="J371" s="402"/>
      <c r="K371" s="402"/>
      <c r="L371" s="402"/>
      <c r="M371" s="402"/>
      <c r="N371" s="402"/>
      <c r="O371" s="402"/>
      <c r="P371" s="902"/>
      <c r="Q371" s="902"/>
      <c r="R371" s="902"/>
      <c r="S371" s="902"/>
      <c r="T371" s="902"/>
      <c r="U371" s="902"/>
      <c r="V371" s="4582" t="s">
        <v>1416</v>
      </c>
      <c r="W371" s="4583"/>
    </row>
    <row r="372" spans="1:23" x14ac:dyDescent="0.25">
      <c r="A372" s="11">
        <v>326</v>
      </c>
      <c r="B372" s="4603"/>
      <c r="C372" s="49" t="s">
        <v>220</v>
      </c>
      <c r="D372" s="19">
        <v>44802</v>
      </c>
      <c r="E372" s="384" t="s">
        <v>4912</v>
      </c>
      <c r="F372" s="1168">
        <v>142</v>
      </c>
      <c r="G372" s="10">
        <f>AVERAGE(CPVTFC3SG0004!L20:M20)</f>
        <v>0.63979999999999992</v>
      </c>
      <c r="H372" s="14">
        <f t="shared" si="20"/>
        <v>1868.2481751824814</v>
      </c>
      <c r="I372" s="846" t="s">
        <v>315</v>
      </c>
      <c r="J372" s="607"/>
      <c r="K372" s="402"/>
      <c r="L372" s="402"/>
      <c r="M372" s="402"/>
      <c r="N372" s="402"/>
      <c r="O372" s="402"/>
      <c r="P372" s="905"/>
      <c r="Q372" s="902"/>
      <c r="R372" s="902"/>
      <c r="S372" s="902"/>
      <c r="T372" s="902"/>
      <c r="U372" s="902"/>
      <c r="V372" s="4584"/>
      <c r="W372" s="4585"/>
    </row>
    <row r="373" spans="1:23" x14ac:dyDescent="0.25">
      <c r="A373" s="6">
        <v>327</v>
      </c>
      <c r="B373" s="4604" t="s">
        <v>783</v>
      </c>
      <c r="C373" s="47" t="s">
        <v>219</v>
      </c>
      <c r="D373" s="18">
        <v>44802</v>
      </c>
      <c r="E373" s="380" t="s">
        <v>4912</v>
      </c>
      <c r="F373" s="1160">
        <v>143</v>
      </c>
      <c r="G373" s="7">
        <f>AVERAGE(CPVTFC3SG0004!N20:O20)</f>
        <v>8.7050000000000002E-2</v>
      </c>
      <c r="H373" s="13">
        <f t="shared" si="20"/>
        <v>-149.08759124087595</v>
      </c>
      <c r="I373" s="8" t="s">
        <v>314</v>
      </c>
      <c r="J373" s="402"/>
      <c r="K373" s="402"/>
      <c r="L373" s="402"/>
      <c r="M373" s="402"/>
      <c r="N373" s="402"/>
      <c r="O373" s="402"/>
      <c r="P373" s="902"/>
      <c r="Q373" s="902"/>
      <c r="R373" s="902"/>
      <c r="S373" s="902"/>
      <c r="T373" s="902"/>
      <c r="U373" s="902"/>
    </row>
    <row r="374" spans="1:23" x14ac:dyDescent="0.25">
      <c r="A374" s="8">
        <v>328</v>
      </c>
      <c r="B374" s="4604"/>
      <c r="C374" s="47" t="s">
        <v>220</v>
      </c>
      <c r="D374" s="18">
        <v>44802</v>
      </c>
      <c r="E374" s="380" t="s">
        <v>4912</v>
      </c>
      <c r="F374" s="1160">
        <v>144</v>
      </c>
      <c r="G374" s="7">
        <f>AVERAGE(CPVTFC3SG0004!P20:Q20)</f>
        <v>7.9600000000000004E-2</v>
      </c>
      <c r="H374" s="13">
        <f t="shared" si="20"/>
        <v>-176.27737226277375</v>
      </c>
      <c r="I374" s="8" t="s">
        <v>314</v>
      </c>
      <c r="J374" s="402"/>
      <c r="K374" s="402"/>
      <c r="L374" s="402"/>
      <c r="M374" s="402"/>
      <c r="N374" s="402"/>
      <c r="O374" s="402"/>
      <c r="P374" s="902"/>
      <c r="Q374" s="902"/>
      <c r="R374" s="902"/>
      <c r="S374" s="902"/>
      <c r="T374" s="902"/>
      <c r="U374" s="902"/>
    </row>
    <row r="375" spans="1:23" x14ac:dyDescent="0.25">
      <c r="A375" s="6">
        <v>329</v>
      </c>
      <c r="B375" s="4604" t="s">
        <v>786</v>
      </c>
      <c r="C375" s="47" t="s">
        <v>219</v>
      </c>
      <c r="D375" s="18">
        <v>44802</v>
      </c>
      <c r="E375" s="380" t="s">
        <v>4912</v>
      </c>
      <c r="F375" s="1160">
        <v>145</v>
      </c>
      <c r="G375" s="7">
        <f>AVERAGE(CPVTFC3SG0004!R20:S20)</f>
        <v>5.8249999999999996E-2</v>
      </c>
      <c r="H375" s="13">
        <f t="shared" si="20"/>
        <v>-254.19708029197085</v>
      </c>
      <c r="I375" s="8" t="s">
        <v>314</v>
      </c>
      <c r="J375" s="402"/>
      <c r="K375" s="402"/>
      <c r="L375" s="402"/>
      <c r="M375" s="402"/>
      <c r="N375" s="402"/>
      <c r="O375" s="402"/>
      <c r="P375" s="902"/>
      <c r="Q375" s="902"/>
      <c r="R375" s="902"/>
      <c r="S375" s="902"/>
      <c r="T375" s="902"/>
      <c r="U375" s="902"/>
    </row>
    <row r="376" spans="1:23" ht="15.75" thickBot="1" x14ac:dyDescent="0.3">
      <c r="A376" s="110">
        <v>330</v>
      </c>
      <c r="B376" s="4605"/>
      <c r="C376" s="1790" t="s">
        <v>220</v>
      </c>
      <c r="D376" s="111">
        <v>44802</v>
      </c>
      <c r="E376" s="472" t="s">
        <v>4912</v>
      </c>
      <c r="F376" s="1162">
        <v>146</v>
      </c>
      <c r="G376" s="112">
        <f>AVERAGE(CPVTFC3SG0004!T20:U20)</f>
        <v>5.3749999999999999E-2</v>
      </c>
      <c r="H376" s="113">
        <f t="shared" si="20"/>
        <v>-270.62043795620446</v>
      </c>
      <c r="I376" s="110" t="s">
        <v>314</v>
      </c>
      <c r="J376" s="402"/>
      <c r="K376" s="402"/>
      <c r="L376" s="402"/>
      <c r="M376" s="402"/>
      <c r="N376" s="402"/>
      <c r="O376" s="402"/>
      <c r="P376" s="902"/>
      <c r="Q376" s="902"/>
      <c r="R376" s="902"/>
      <c r="S376" s="902"/>
      <c r="T376" s="902"/>
      <c r="U376" s="902"/>
    </row>
    <row r="377" spans="1:23" ht="15.75" thickBot="1" x14ac:dyDescent="0.3">
      <c r="A377" s="600">
        <v>331</v>
      </c>
      <c r="B377" s="1799" t="s">
        <v>789</v>
      </c>
      <c r="C377" s="1800" t="s">
        <v>219</v>
      </c>
      <c r="D377" s="601">
        <v>44802</v>
      </c>
      <c r="E377" s="602" t="s">
        <v>4912</v>
      </c>
      <c r="F377" s="1801">
        <v>147</v>
      </c>
      <c r="G377" s="137">
        <f>AVERAGE(CPVTFC3SG0004!V20:W20)</f>
        <v>1.9590000000000001</v>
      </c>
      <c r="H377" s="1802">
        <f t="shared" si="20"/>
        <v>6682.8467153284673</v>
      </c>
      <c r="I377" s="1968" t="s">
        <v>315</v>
      </c>
      <c r="J377" s="1794"/>
      <c r="K377" s="1795"/>
      <c r="L377" s="1795"/>
      <c r="M377" s="1795"/>
      <c r="N377" s="1795"/>
      <c r="O377" s="1795"/>
      <c r="P377" s="1310">
        <v>44882</v>
      </c>
      <c r="Q377" s="1796" t="s">
        <v>5490</v>
      </c>
      <c r="R377" s="1312">
        <v>9</v>
      </c>
      <c r="S377" s="1312">
        <f>AVERAGE(CPVTFC3SG0059!S11:T11)</f>
        <v>7.6600000000000001E-2</v>
      </c>
      <c r="T377" s="1313">
        <f t="shared" ref="T377:T384" si="22">(S377-0.1551)/0.0136*66</f>
        <v>-380.95588235294116</v>
      </c>
      <c r="U377" s="1797" t="s">
        <v>314</v>
      </c>
    </row>
    <row r="378" spans="1:23" ht="15.75" thickBot="1" x14ac:dyDescent="0.3">
      <c r="A378" s="1798">
        <v>332</v>
      </c>
      <c r="B378" s="1799" t="s">
        <v>791</v>
      </c>
      <c r="C378" s="1800" t="s">
        <v>219</v>
      </c>
      <c r="D378" s="601">
        <v>44802</v>
      </c>
      <c r="E378" s="602" t="s">
        <v>4912</v>
      </c>
      <c r="F378" s="1801">
        <v>148</v>
      </c>
      <c r="G378" s="137">
        <f>AVERAGE(CPVTFC3SG0004!X20:Y20)</f>
        <v>1.0278</v>
      </c>
      <c r="H378" s="1802">
        <f t="shared" si="20"/>
        <v>3284.3065693430658</v>
      </c>
      <c r="I378" s="1803" t="s">
        <v>315</v>
      </c>
      <c r="J378" s="1794"/>
      <c r="K378" s="1795"/>
      <c r="L378" s="1795"/>
      <c r="M378" s="1795"/>
      <c r="N378" s="1795"/>
      <c r="O378" s="1795"/>
      <c r="P378" s="1310">
        <v>44882</v>
      </c>
      <c r="Q378" s="1796" t="s">
        <v>5490</v>
      </c>
      <c r="R378" s="1312">
        <v>10</v>
      </c>
      <c r="S378" s="1312">
        <f>AVERAGE(CPVTFC3SG0059!U11:V11)</f>
        <v>8.6900000000000005E-2</v>
      </c>
      <c r="T378" s="1313">
        <f t="shared" si="22"/>
        <v>-330.97058823529403</v>
      </c>
      <c r="U378" s="1797" t="s">
        <v>314</v>
      </c>
    </row>
    <row r="379" spans="1:23" ht="15.75" thickBot="1" x14ac:dyDescent="0.3">
      <c r="A379" s="1804">
        <v>333</v>
      </c>
      <c r="B379" s="1805" t="s">
        <v>793</v>
      </c>
      <c r="C379" s="1806" t="s">
        <v>219</v>
      </c>
      <c r="D379" s="471">
        <v>44802</v>
      </c>
      <c r="E379" s="1520" t="s">
        <v>4912</v>
      </c>
      <c r="F379" s="1807">
        <v>149</v>
      </c>
      <c r="G379" s="1226">
        <f>AVERAGE(CPVTFC3SG0004!B22:C22)</f>
        <v>0.13</v>
      </c>
      <c r="H379" s="1193">
        <f t="shared" si="20"/>
        <v>7.6642335766423013</v>
      </c>
      <c r="I379" s="1225" t="s">
        <v>314</v>
      </c>
      <c r="J379" s="402"/>
      <c r="K379" s="402"/>
      <c r="L379" s="402"/>
      <c r="M379" s="402"/>
      <c r="N379" s="402"/>
      <c r="O379" s="402"/>
      <c r="P379" s="1808">
        <v>44882</v>
      </c>
      <c r="Q379" s="1809" t="s">
        <v>5490</v>
      </c>
      <c r="R379" s="1810">
        <v>11</v>
      </c>
      <c r="S379" s="1810">
        <f>AVERAGE(CPVTFC3SG0059!W11:X11)</f>
        <v>9.5649999999999999E-2</v>
      </c>
      <c r="T379" s="1175">
        <f t="shared" si="22"/>
        <v>-288.50735294117646</v>
      </c>
      <c r="U379" s="1811" t="s">
        <v>314</v>
      </c>
    </row>
    <row r="380" spans="1:23" ht="15.75" thickBot="1" x14ac:dyDescent="0.3">
      <c r="A380" s="1308">
        <v>334</v>
      </c>
      <c r="B380" s="1812" t="s">
        <v>795</v>
      </c>
      <c r="C380" s="1813" t="s">
        <v>219</v>
      </c>
      <c r="D380" s="1310">
        <v>44802</v>
      </c>
      <c r="E380" s="1311" t="s">
        <v>4912</v>
      </c>
      <c r="F380" s="1814">
        <v>150</v>
      </c>
      <c r="G380" s="1319">
        <f>AVERAGE(CPVTFC3SG0004!D22:E22)</f>
        <v>7.619999999999999E-2</v>
      </c>
      <c r="H380" s="1313">
        <f t="shared" si="20"/>
        <v>-188.68613138686138</v>
      </c>
      <c r="I380" s="1318" t="s">
        <v>314</v>
      </c>
      <c r="J380" s="1795"/>
      <c r="K380" s="1795"/>
      <c r="L380" s="1795"/>
      <c r="M380" s="1795"/>
      <c r="N380" s="1795"/>
      <c r="O380" s="1795"/>
      <c r="P380" s="1310">
        <v>44882</v>
      </c>
      <c r="Q380" s="1796" t="s">
        <v>5490</v>
      </c>
      <c r="R380" s="1312">
        <v>12</v>
      </c>
      <c r="S380" s="1312">
        <f>AVERAGE(CPVTFC3SG0059!C13:D13)</f>
        <v>9.3599999999999989E-2</v>
      </c>
      <c r="T380" s="1313">
        <f t="shared" si="22"/>
        <v>-298.45588235294122</v>
      </c>
      <c r="U380" s="1797" t="s">
        <v>314</v>
      </c>
    </row>
    <row r="381" spans="1:23" ht="15.75" thickBot="1" x14ac:dyDescent="0.3">
      <c r="A381" s="1804">
        <v>335</v>
      </c>
      <c r="B381" s="1805" t="s">
        <v>797</v>
      </c>
      <c r="C381" s="1806" t="s">
        <v>219</v>
      </c>
      <c r="D381" s="471">
        <v>44802</v>
      </c>
      <c r="E381" s="1520" t="s">
        <v>4912</v>
      </c>
      <c r="F381" s="1807">
        <v>151</v>
      </c>
      <c r="G381" s="1226">
        <f>AVERAGE(CPVTFC3SG0004!F22:G22)</f>
        <v>0.1178</v>
      </c>
      <c r="H381" s="1193">
        <f t="shared" si="20"/>
        <v>-36.86131386861318</v>
      </c>
      <c r="I381" s="1225" t="s">
        <v>314</v>
      </c>
      <c r="J381" s="402"/>
      <c r="K381" s="402"/>
      <c r="L381" s="402"/>
      <c r="M381" s="402"/>
      <c r="N381" s="402"/>
      <c r="O381" s="402"/>
      <c r="P381" s="1808">
        <v>44882</v>
      </c>
      <c r="Q381" s="1809" t="s">
        <v>5490</v>
      </c>
      <c r="R381" s="1810">
        <v>13</v>
      </c>
      <c r="S381" s="1810">
        <f>AVERAGE(CPVTFC3SG0059!E13:F13)</f>
        <v>0.11385000000000001</v>
      </c>
      <c r="T381" s="1175">
        <f t="shared" si="22"/>
        <v>-200.18382352941168</v>
      </c>
      <c r="U381" s="1811" t="s">
        <v>314</v>
      </c>
    </row>
    <row r="382" spans="1:23" x14ac:dyDescent="0.25">
      <c r="A382" s="488">
        <v>336</v>
      </c>
      <c r="B382" s="4613" t="s">
        <v>799</v>
      </c>
      <c r="C382" s="1197" t="s">
        <v>219</v>
      </c>
      <c r="D382" s="490">
        <v>44802</v>
      </c>
      <c r="E382" s="491" t="s">
        <v>4912</v>
      </c>
      <c r="F382" s="1163">
        <v>152</v>
      </c>
      <c r="G382" s="589">
        <f>AVERAGE(CPVTFC3SG0004!H22:I22)</f>
        <v>6.9500000000000006E-2</v>
      </c>
      <c r="H382" s="622">
        <f t="shared" si="20"/>
        <v>-213.13868613138686</v>
      </c>
      <c r="I382" s="929" t="s">
        <v>314</v>
      </c>
      <c r="J382" s="942"/>
      <c r="K382" s="942"/>
      <c r="L382" s="942"/>
      <c r="M382" s="942"/>
      <c r="N382" s="942"/>
      <c r="O382" s="942"/>
      <c r="P382" s="490">
        <v>44882</v>
      </c>
      <c r="Q382" s="1820" t="s">
        <v>5490</v>
      </c>
      <c r="R382" s="492">
        <v>14</v>
      </c>
      <c r="S382" s="492">
        <f>AVERAGE(CPVTFC3SG0059!G13:H13)</f>
        <v>9.1700000000000004E-2</v>
      </c>
      <c r="T382" s="622">
        <f t="shared" si="22"/>
        <v>-307.67647058823525</v>
      </c>
      <c r="U382" s="1821" t="s">
        <v>314</v>
      </c>
    </row>
    <row r="383" spans="1:23" ht="15.75" thickBot="1" x14ac:dyDescent="0.3">
      <c r="A383" s="90"/>
      <c r="B383" s="4614"/>
      <c r="C383" s="1822" t="s">
        <v>5448</v>
      </c>
      <c r="D383" s="1823"/>
      <c r="E383" s="1824"/>
      <c r="F383" s="1825"/>
      <c r="G383" s="1086"/>
      <c r="H383" s="1087"/>
      <c r="I383" s="1233"/>
      <c r="J383" s="1233"/>
      <c r="K383" s="1233"/>
      <c r="L383" s="1233"/>
      <c r="M383" s="1233"/>
      <c r="N383" s="1233"/>
      <c r="O383" s="1233"/>
      <c r="P383" s="111">
        <v>44882</v>
      </c>
      <c r="Q383" s="1849" t="s">
        <v>5490</v>
      </c>
      <c r="R383" s="321">
        <v>15</v>
      </c>
      <c r="S383" s="321">
        <f>AVERAGE(CPVTFC3SG0059!I13:J13)</f>
        <v>0.10105</v>
      </c>
      <c r="T383" s="113">
        <f t="shared" si="22"/>
        <v>-262.30147058823525</v>
      </c>
      <c r="U383" s="1850" t="s">
        <v>314</v>
      </c>
    </row>
    <row r="384" spans="1:23" ht="15.75" thickBot="1" x14ac:dyDescent="0.3">
      <c r="A384" s="1832">
        <v>337</v>
      </c>
      <c r="B384" s="1817" t="s">
        <v>801</v>
      </c>
      <c r="C384" s="1833" t="s">
        <v>219</v>
      </c>
      <c r="D384" s="1808">
        <v>44802</v>
      </c>
      <c r="E384" s="1834" t="s">
        <v>4912</v>
      </c>
      <c r="F384" s="1835">
        <v>153</v>
      </c>
      <c r="G384" s="1016">
        <f>AVERAGE(CPVTFC3SG0004!J22:K22)</f>
        <v>6.0350000000000001E-2</v>
      </c>
      <c r="H384" s="1175">
        <f t="shared" si="20"/>
        <v>-246.5328467153285</v>
      </c>
      <c r="I384" s="1015" t="s">
        <v>314</v>
      </c>
      <c r="J384" s="930"/>
      <c r="K384" s="930"/>
      <c r="L384" s="930"/>
      <c r="M384" s="930"/>
      <c r="N384" s="930"/>
      <c r="O384" s="930"/>
      <c r="P384" s="1864">
        <v>44882</v>
      </c>
      <c r="Q384" s="1796" t="s">
        <v>5490</v>
      </c>
      <c r="R384" s="1312">
        <v>16</v>
      </c>
      <c r="S384" s="1312">
        <f>AVERAGE(CPVTFC3SG0059!K13:L13)</f>
        <v>9.1700000000000004E-2</v>
      </c>
      <c r="T384" s="1313">
        <f t="shared" si="22"/>
        <v>-307.67647058823525</v>
      </c>
      <c r="U384" s="1797" t="s">
        <v>314</v>
      </c>
    </row>
    <row r="385" spans="1:21" x14ac:dyDescent="0.25">
      <c r="A385" s="456">
        <v>338</v>
      </c>
      <c r="B385" s="4638" t="s">
        <v>803</v>
      </c>
      <c r="C385" s="1836" t="s">
        <v>219</v>
      </c>
      <c r="D385" s="87">
        <v>44802</v>
      </c>
      <c r="E385" s="458" t="s">
        <v>4912</v>
      </c>
      <c r="F385" s="1837">
        <v>154</v>
      </c>
      <c r="G385" s="88">
        <f>AVERAGE(CPVTFC3SG0004!L22:M22)</f>
        <v>2.9067499999999997</v>
      </c>
      <c r="H385" s="89">
        <f t="shared" si="20"/>
        <v>10141.788321167882</v>
      </c>
      <c r="I385" s="1838" t="s">
        <v>315</v>
      </c>
      <c r="J385" s="1839"/>
      <c r="K385" s="930"/>
      <c r="L385" s="930"/>
      <c r="M385" s="930"/>
      <c r="N385" s="930"/>
      <c r="O385" s="930"/>
      <c r="P385" s="83">
        <v>44882</v>
      </c>
      <c r="Q385" s="1862" t="s">
        <v>5490</v>
      </c>
      <c r="R385" s="375">
        <v>17</v>
      </c>
      <c r="S385" s="375">
        <f>AVERAGE(CPVTFC3SG0059!M13:N13)</f>
        <v>9.6549999999999997E-2</v>
      </c>
      <c r="T385" s="85">
        <f t="shared" ref="T385:T406" si="23">(S385-0.1551)/0.0136*66</f>
        <v>-284.13970588235293</v>
      </c>
      <c r="U385" s="1863" t="s">
        <v>314</v>
      </c>
    </row>
    <row r="386" spans="1:21" x14ac:dyDescent="0.25">
      <c r="A386" s="1840"/>
      <c r="B386" s="4615"/>
      <c r="C386" s="1791" t="s">
        <v>5448</v>
      </c>
      <c r="D386" s="989"/>
      <c r="E386" s="990"/>
      <c r="F386" s="1830"/>
      <c r="G386" s="997"/>
      <c r="H386" s="992"/>
      <c r="I386" s="1831"/>
      <c r="J386" s="607"/>
      <c r="K386" s="402"/>
      <c r="L386" s="402"/>
      <c r="M386" s="402"/>
      <c r="N386" s="402"/>
      <c r="O386" s="402"/>
      <c r="P386" s="18">
        <v>44882</v>
      </c>
      <c r="Q386" s="1818" t="s">
        <v>5490</v>
      </c>
      <c r="R386" s="102">
        <v>18</v>
      </c>
      <c r="S386" s="102">
        <f>AVERAGE(CPVTFC3SG0059!O13:P13)</f>
        <v>7.7249999999999999E-2</v>
      </c>
      <c r="T386" s="13">
        <f t="shared" si="23"/>
        <v>-377.80147058823525</v>
      </c>
      <c r="U386" s="1841" t="s">
        <v>314</v>
      </c>
    </row>
    <row r="387" spans="1:21" ht="15.75" thickBot="1" x14ac:dyDescent="0.3">
      <c r="A387" s="1523"/>
      <c r="B387" s="4639"/>
      <c r="C387" s="1842" t="s">
        <v>863</v>
      </c>
      <c r="D387" s="1843"/>
      <c r="E387" s="1844"/>
      <c r="F387" s="1845"/>
      <c r="G387" s="1846"/>
      <c r="H387" s="1847"/>
      <c r="I387" s="1848"/>
      <c r="J387" s="1200"/>
      <c r="K387" s="936"/>
      <c r="L387" s="936"/>
      <c r="M387" s="936"/>
      <c r="N387" s="936"/>
      <c r="O387" s="936"/>
      <c r="P387" s="111">
        <v>44882</v>
      </c>
      <c r="Q387" s="1849" t="s">
        <v>5490</v>
      </c>
      <c r="R387" s="321">
        <v>19</v>
      </c>
      <c r="S387" s="321">
        <f>AVERAGE(CPVTFC3SG0059!Q13:R13)</f>
        <v>0.11399999999999999</v>
      </c>
      <c r="T387" s="113">
        <f t="shared" si="23"/>
        <v>-199.45588235294116</v>
      </c>
      <c r="U387" s="1850" t="s">
        <v>314</v>
      </c>
    </row>
    <row r="388" spans="1:21" ht="15.75" thickBot="1" x14ac:dyDescent="0.3">
      <c r="A388" s="1804">
        <v>339</v>
      </c>
      <c r="B388" s="1851" t="s">
        <v>805</v>
      </c>
      <c r="C388" s="1806" t="s">
        <v>219</v>
      </c>
      <c r="D388" s="471">
        <v>44802</v>
      </c>
      <c r="E388" s="1520" t="s">
        <v>4912</v>
      </c>
      <c r="F388" s="1807">
        <v>155</v>
      </c>
      <c r="G388" s="1226">
        <f>AVERAGE(CPVTFC3SG0004!N22:O22)</f>
        <v>8.249999999999999E-2</v>
      </c>
      <c r="H388" s="1193">
        <f t="shared" si="20"/>
        <v>-165.69343065693437</v>
      </c>
      <c r="I388" s="1225" t="s">
        <v>314</v>
      </c>
      <c r="J388" s="402"/>
      <c r="K388" s="402"/>
      <c r="L388" s="402"/>
      <c r="M388" s="402"/>
      <c r="N388" s="402"/>
      <c r="O388" s="402"/>
      <c r="P388" s="1864">
        <v>44882</v>
      </c>
      <c r="Q388" s="1796" t="s">
        <v>5490</v>
      </c>
      <c r="R388" s="1312">
        <v>20</v>
      </c>
      <c r="S388" s="1312">
        <f>AVERAGE(CPVTFC3SG0059!S13:T13)</f>
        <v>7.2450000000000001E-2</v>
      </c>
      <c r="T388" s="1313">
        <f t="shared" si="23"/>
        <v>-401.09558823529403</v>
      </c>
      <c r="U388" s="1797" t="s">
        <v>314</v>
      </c>
    </row>
    <row r="389" spans="1:21" ht="15.75" thickBot="1" x14ac:dyDescent="0.3">
      <c r="A389" s="1308">
        <v>340</v>
      </c>
      <c r="B389" s="1852" t="s">
        <v>807</v>
      </c>
      <c r="C389" s="1813" t="s">
        <v>219</v>
      </c>
      <c r="D389" s="1310">
        <v>44802</v>
      </c>
      <c r="E389" s="1311" t="s">
        <v>4912</v>
      </c>
      <c r="F389" s="1814">
        <v>156</v>
      </c>
      <c r="G389" s="1319">
        <f>AVERAGE(CPVTFC3SG0004!P22:Q22)</f>
        <v>0.10185</v>
      </c>
      <c r="H389" s="1313">
        <f t="shared" si="20"/>
        <v>-95.072992700729984</v>
      </c>
      <c r="I389" s="1318" t="s">
        <v>314</v>
      </c>
      <c r="J389" s="1795"/>
      <c r="K389" s="1795"/>
      <c r="L389" s="1795"/>
      <c r="M389" s="1795"/>
      <c r="N389" s="1795"/>
      <c r="O389" s="1795"/>
      <c r="P389" s="471">
        <v>44882</v>
      </c>
      <c r="Q389" s="1865" t="s">
        <v>5490</v>
      </c>
      <c r="R389" s="1521">
        <v>21</v>
      </c>
      <c r="S389" s="1521">
        <f>AVERAGE(CPVTFC3SG0059!U13:V13)</f>
        <v>7.1399999999999991E-2</v>
      </c>
      <c r="T389" s="1193">
        <f t="shared" si="23"/>
        <v>-406.19117647058823</v>
      </c>
      <c r="U389" s="1866" t="s">
        <v>314</v>
      </c>
    </row>
    <row r="390" spans="1:21" x14ac:dyDescent="0.25">
      <c r="A390" s="508">
        <v>341</v>
      </c>
      <c r="B390" s="4640" t="s">
        <v>809</v>
      </c>
      <c r="C390" s="1197" t="s">
        <v>219</v>
      </c>
      <c r="D390" s="490">
        <v>44802</v>
      </c>
      <c r="E390" s="491" t="s">
        <v>4912</v>
      </c>
      <c r="F390" s="1163">
        <v>157</v>
      </c>
      <c r="G390" s="589">
        <f>AVERAGE(CPVTFC3SG0004!R22:S22)</f>
        <v>7.9449999999999993E-2</v>
      </c>
      <c r="H390" s="622">
        <f t="shared" si="20"/>
        <v>-176.82481751824827</v>
      </c>
      <c r="I390" s="929" t="s">
        <v>314</v>
      </c>
      <c r="J390" s="930"/>
      <c r="K390" s="930"/>
      <c r="L390" s="930"/>
      <c r="M390" s="930"/>
      <c r="N390" s="930"/>
      <c r="O390" s="930"/>
      <c r="P390" s="1867">
        <v>44882</v>
      </c>
      <c r="Q390" s="1820" t="s">
        <v>5490</v>
      </c>
      <c r="R390" s="492">
        <v>22</v>
      </c>
      <c r="S390" s="492">
        <f>AVERAGE(CPVTFC3SG0059!W13:X13)</f>
        <v>6.9750000000000006E-2</v>
      </c>
      <c r="T390" s="622">
        <f t="shared" si="23"/>
        <v>-414.19852941176464</v>
      </c>
      <c r="U390" s="1821" t="s">
        <v>314</v>
      </c>
    </row>
    <row r="391" spans="1:21" ht="15.75" thickBot="1" x14ac:dyDescent="0.3">
      <c r="A391" s="498"/>
      <c r="B391" s="4641"/>
      <c r="C391" s="1790" t="s">
        <v>5448</v>
      </c>
      <c r="D391" s="1853"/>
      <c r="E391" s="1854"/>
      <c r="F391" s="1855"/>
      <c r="G391" s="1066"/>
      <c r="H391" s="1067"/>
      <c r="I391" s="1856"/>
      <c r="J391" s="402"/>
      <c r="K391" s="402"/>
      <c r="L391" s="402"/>
      <c r="M391" s="402"/>
      <c r="N391" s="402"/>
      <c r="O391" s="402"/>
      <c r="P391" s="1868">
        <v>44882</v>
      </c>
      <c r="Q391" s="1826" t="s">
        <v>5490</v>
      </c>
      <c r="R391" s="467">
        <v>23</v>
      </c>
      <c r="S391" s="467">
        <f>AVERAGE(CPVTFC3SG0059!C15:D15)</f>
        <v>6.7799999999999999E-2</v>
      </c>
      <c r="T391" s="225">
        <f t="shared" si="23"/>
        <v>-423.66176470588232</v>
      </c>
      <c r="U391" s="1827" t="s">
        <v>314</v>
      </c>
    </row>
    <row r="392" spans="1:21" x14ac:dyDescent="0.25">
      <c r="A392" s="488">
        <v>342</v>
      </c>
      <c r="B392" s="4640" t="s">
        <v>811</v>
      </c>
      <c r="C392" s="1197" t="s">
        <v>219</v>
      </c>
      <c r="D392" s="490">
        <v>44802</v>
      </c>
      <c r="E392" s="491" t="s">
        <v>4912</v>
      </c>
      <c r="F392" s="1163">
        <v>158</v>
      </c>
      <c r="G392" s="589">
        <f>AVERAGE(CPVTFC3SG0004!T22:U22)</f>
        <v>0.10009999999999999</v>
      </c>
      <c r="H392" s="622">
        <f t="shared" si="20"/>
        <v>-101.4598540145986</v>
      </c>
      <c r="I392" s="929" t="s">
        <v>314</v>
      </c>
      <c r="J392" s="930"/>
      <c r="K392" s="930"/>
      <c r="L392" s="930"/>
      <c r="M392" s="930"/>
      <c r="N392" s="930"/>
      <c r="O392" s="930"/>
      <c r="P392" s="83">
        <v>44882</v>
      </c>
      <c r="Q392" s="1862" t="s">
        <v>5490</v>
      </c>
      <c r="R392" s="375">
        <v>24</v>
      </c>
      <c r="S392" s="375">
        <f>AVERAGE(CPVTFC3SG0059!E15:F15)</f>
        <v>6.3700000000000007E-2</v>
      </c>
      <c r="T392" s="85">
        <f t="shared" si="23"/>
        <v>-443.55882352941171</v>
      </c>
      <c r="U392" s="1863" t="s">
        <v>314</v>
      </c>
    </row>
    <row r="393" spans="1:21" ht="15.75" thickBot="1" x14ac:dyDescent="0.3">
      <c r="A393" s="1857"/>
      <c r="B393" s="4642"/>
      <c r="C393" s="1858" t="s">
        <v>5448</v>
      </c>
      <c r="D393" s="1843"/>
      <c r="E393" s="1844"/>
      <c r="F393" s="1845"/>
      <c r="G393" s="1846"/>
      <c r="H393" s="1847"/>
      <c r="I393" s="1859"/>
      <c r="J393" s="936"/>
      <c r="K393" s="936"/>
      <c r="L393" s="936"/>
      <c r="M393" s="936"/>
      <c r="N393" s="936"/>
      <c r="O393" s="936"/>
      <c r="P393" s="111">
        <v>44882</v>
      </c>
      <c r="Q393" s="1849" t="s">
        <v>5490</v>
      </c>
      <c r="R393" s="321">
        <v>25</v>
      </c>
      <c r="S393" s="321">
        <f>AVERAGE(CPVTFC3SG0059!G15:H15)</f>
        <v>7.350000000000001E-2</v>
      </c>
      <c r="T393" s="113">
        <f t="shared" si="23"/>
        <v>-395.99999999999994</v>
      </c>
      <c r="U393" s="1850" t="s">
        <v>314</v>
      </c>
    </row>
    <row r="394" spans="1:21" ht="15.75" thickBot="1" x14ac:dyDescent="0.3">
      <c r="A394" s="1832">
        <v>343</v>
      </c>
      <c r="B394" s="1860" t="s">
        <v>813</v>
      </c>
      <c r="C394" s="1833" t="s">
        <v>219</v>
      </c>
      <c r="D394" s="1808">
        <v>44802</v>
      </c>
      <c r="E394" s="1834" t="s">
        <v>4912</v>
      </c>
      <c r="F394" s="1835">
        <v>159</v>
      </c>
      <c r="G394" s="1016">
        <f>AVERAGE(CPVTFC3SG0004!V22:W22)</f>
        <v>6.1949999999999998E-2</v>
      </c>
      <c r="H394" s="1175">
        <f t="shared" si="20"/>
        <v>-240.69343065693434</v>
      </c>
      <c r="I394" s="1015" t="s">
        <v>314</v>
      </c>
      <c r="J394" s="930"/>
      <c r="K394" s="930"/>
      <c r="L394" s="930"/>
      <c r="M394" s="930"/>
      <c r="N394" s="930"/>
      <c r="O394" s="930"/>
      <c r="P394" s="1864">
        <v>44882</v>
      </c>
      <c r="Q394" s="1796" t="s">
        <v>5490</v>
      </c>
      <c r="R394" s="1312">
        <v>26</v>
      </c>
      <c r="S394" s="1312">
        <f>AVERAGE(CPVTFC3SG0059!I15:J15)</f>
        <v>7.5399999999999995E-2</v>
      </c>
      <c r="T394" s="1313">
        <f t="shared" si="23"/>
        <v>-386.77941176470591</v>
      </c>
      <c r="U394" s="1797" t="s">
        <v>314</v>
      </c>
    </row>
    <row r="395" spans="1:21" x14ac:dyDescent="0.25">
      <c r="A395" s="488">
        <v>344</v>
      </c>
      <c r="B395" s="4640" t="s">
        <v>815</v>
      </c>
      <c r="C395" s="1197" t="s">
        <v>219</v>
      </c>
      <c r="D395" s="490">
        <v>44802</v>
      </c>
      <c r="E395" s="491" t="s">
        <v>4912</v>
      </c>
      <c r="F395" s="1163">
        <v>160</v>
      </c>
      <c r="G395" s="589">
        <f>AVERAGE(CPVTFC3SG0004!X22:Y22)</f>
        <v>7.9899999999999999E-2</v>
      </c>
      <c r="H395" s="622">
        <f t="shared" si="20"/>
        <v>-175.18248175182487</v>
      </c>
      <c r="I395" s="929" t="s">
        <v>314</v>
      </c>
      <c r="J395" s="930"/>
      <c r="K395" s="930"/>
      <c r="L395" s="930"/>
      <c r="M395" s="930"/>
      <c r="N395" s="930"/>
      <c r="O395" s="930"/>
      <c r="P395" s="83">
        <v>44882</v>
      </c>
      <c r="Q395" s="1862" t="s">
        <v>5490</v>
      </c>
      <c r="R395" s="375">
        <v>27</v>
      </c>
      <c r="S395" s="375">
        <f>AVERAGE(CPVTFC3SG0059!K15:L15)</f>
        <v>6.9150000000000003E-2</v>
      </c>
      <c r="T395" s="85">
        <f t="shared" si="23"/>
        <v>-417.11029411764702</v>
      </c>
      <c r="U395" s="1863" t="s">
        <v>314</v>
      </c>
    </row>
    <row r="396" spans="1:21" ht="15.75" thickBot="1" x14ac:dyDescent="0.3">
      <c r="A396" s="1857"/>
      <c r="B396" s="4642"/>
      <c r="C396" s="1858" t="s">
        <v>5448</v>
      </c>
      <c r="D396" s="1843"/>
      <c r="E396" s="1844"/>
      <c r="F396" s="1845"/>
      <c r="G396" s="1846"/>
      <c r="H396" s="1847"/>
      <c r="I396" s="1859"/>
      <c r="J396" s="936"/>
      <c r="K396" s="936"/>
      <c r="L396" s="936"/>
      <c r="M396" s="936"/>
      <c r="N396" s="936"/>
      <c r="O396" s="936"/>
      <c r="P396" s="111">
        <v>44882</v>
      </c>
      <c r="Q396" s="1849" t="s">
        <v>5490</v>
      </c>
      <c r="R396" s="321">
        <v>28</v>
      </c>
      <c r="S396" s="321">
        <f>AVERAGE(CPVTFC3SG0059!M15:N15)</f>
        <v>8.299999999999999E-2</v>
      </c>
      <c r="T396" s="113">
        <f t="shared" si="23"/>
        <v>-349.89705882352945</v>
      </c>
      <c r="U396" s="1850" t="s">
        <v>314</v>
      </c>
    </row>
    <row r="397" spans="1:21" x14ac:dyDescent="0.25">
      <c r="A397" s="508">
        <v>345</v>
      </c>
      <c r="B397" s="4640" t="s">
        <v>817</v>
      </c>
      <c r="C397" s="1197" t="s">
        <v>219</v>
      </c>
      <c r="D397" s="490">
        <v>44802</v>
      </c>
      <c r="E397" s="491" t="s">
        <v>4912</v>
      </c>
      <c r="F397" s="1163">
        <v>161</v>
      </c>
      <c r="G397" s="589">
        <f>AVERAGE(CPVTFC3SG0004!B24:C24)</f>
        <v>7.3300000000000004E-2</v>
      </c>
      <c r="H397" s="622">
        <f t="shared" ref="H397:H433" si="24">(G397-0.1279)/0.0137*50</f>
        <v>-199.27007299270076</v>
      </c>
      <c r="I397" s="929" t="s">
        <v>314</v>
      </c>
      <c r="J397" s="930"/>
      <c r="K397" s="930"/>
      <c r="L397" s="930"/>
      <c r="M397" s="930"/>
      <c r="N397" s="930"/>
      <c r="O397" s="930"/>
      <c r="P397" s="1867">
        <v>44882</v>
      </c>
      <c r="Q397" s="1820" t="s">
        <v>5490</v>
      </c>
      <c r="R397" s="492">
        <v>29</v>
      </c>
      <c r="S397" s="492">
        <f>AVERAGE(CPVTFC3SG0059!O15:P15)</f>
        <v>8.0999999999999989E-2</v>
      </c>
      <c r="T397" s="622">
        <f t="shared" si="23"/>
        <v>-359.60294117647061</v>
      </c>
      <c r="U397" s="1821" t="s">
        <v>314</v>
      </c>
    </row>
    <row r="398" spans="1:21" ht="15.75" thickBot="1" x14ac:dyDescent="0.3">
      <c r="A398" s="1861"/>
      <c r="B398" s="4642"/>
      <c r="C398" s="1858" t="s">
        <v>5448</v>
      </c>
      <c r="D398" s="1843"/>
      <c r="E398" s="1844"/>
      <c r="F398" s="1845"/>
      <c r="G398" s="1846"/>
      <c r="H398" s="1847"/>
      <c r="I398" s="1859"/>
      <c r="J398" s="936"/>
      <c r="K398" s="936"/>
      <c r="L398" s="936"/>
      <c r="M398" s="936"/>
      <c r="N398" s="936"/>
      <c r="O398" s="936"/>
      <c r="P398" s="1868">
        <v>44882</v>
      </c>
      <c r="Q398" s="1826" t="s">
        <v>5490</v>
      </c>
      <c r="R398" s="467">
        <v>30</v>
      </c>
      <c r="S398" s="467">
        <f>AVERAGE(CPVTFC3SG0059!Q15:R15)</f>
        <v>6.9699999999999998E-2</v>
      </c>
      <c r="T398" s="225">
        <f t="shared" si="23"/>
        <v>-414.44117647058823</v>
      </c>
      <c r="U398" s="1827" t="s">
        <v>314</v>
      </c>
    </row>
    <row r="399" spans="1:21" ht="15.75" thickBot="1" x14ac:dyDescent="0.3">
      <c r="A399" s="1225">
        <v>346</v>
      </c>
      <c r="B399" s="1851" t="s">
        <v>819</v>
      </c>
      <c r="C399" s="1806" t="s">
        <v>219</v>
      </c>
      <c r="D399" s="471">
        <v>44802</v>
      </c>
      <c r="E399" s="1520" t="s">
        <v>4912</v>
      </c>
      <c r="F399" s="1807">
        <v>162</v>
      </c>
      <c r="G399" s="1226">
        <f>AVERAGE(CPVTFC3SG0004!D24:E24)</f>
        <v>7.7249999999999999E-2</v>
      </c>
      <c r="H399" s="1193">
        <f t="shared" si="24"/>
        <v>-184.85401459854018</v>
      </c>
      <c r="I399" s="1225" t="s">
        <v>314</v>
      </c>
      <c r="J399" s="402"/>
      <c r="K399" s="402"/>
      <c r="L399" s="402"/>
      <c r="M399" s="402"/>
      <c r="N399" s="402"/>
      <c r="O399" s="402"/>
      <c r="P399" s="471">
        <v>44882</v>
      </c>
      <c r="Q399" s="1865" t="s">
        <v>5490</v>
      </c>
      <c r="R399" s="1521">
        <v>31</v>
      </c>
      <c r="S399" s="1521">
        <f>AVERAGE(CPVTFC3SG0059!S15:T15)</f>
        <v>8.8499999999999995E-2</v>
      </c>
      <c r="T399" s="1193">
        <f t="shared" si="23"/>
        <v>-323.20588235294116</v>
      </c>
      <c r="U399" s="1866" t="s">
        <v>314</v>
      </c>
    </row>
    <row r="400" spans="1:21" ht="15.75" thickBot="1" x14ac:dyDescent="0.3">
      <c r="A400" s="1829">
        <v>347</v>
      </c>
      <c r="B400" s="1852" t="s">
        <v>821</v>
      </c>
      <c r="C400" s="1813" t="s">
        <v>219</v>
      </c>
      <c r="D400" s="1310">
        <v>44802</v>
      </c>
      <c r="E400" s="1311" t="s">
        <v>4912</v>
      </c>
      <c r="F400" s="1814">
        <v>163</v>
      </c>
      <c r="G400" s="1319">
        <f>AVERAGE(CPVTFC3SG0004!F24:G24)</f>
        <v>5.9450000000000003E-2</v>
      </c>
      <c r="H400" s="1313">
        <f t="shared" si="24"/>
        <v>-249.81751824817522</v>
      </c>
      <c r="I400" s="1318" t="s">
        <v>314</v>
      </c>
      <c r="J400" s="1795"/>
      <c r="K400" s="1795"/>
      <c r="L400" s="1795"/>
      <c r="M400" s="1795"/>
      <c r="N400" s="1795"/>
      <c r="O400" s="1795"/>
      <c r="P400" s="1864">
        <v>44882</v>
      </c>
      <c r="Q400" s="1796" t="s">
        <v>5490</v>
      </c>
      <c r="R400" s="1312">
        <v>32</v>
      </c>
      <c r="S400" s="1312">
        <f>AVERAGE(CPVTFC3SG0059!U15:V15)</f>
        <v>7.7600000000000002E-2</v>
      </c>
      <c r="T400" s="1313">
        <f t="shared" si="23"/>
        <v>-376.10294117647049</v>
      </c>
      <c r="U400" s="1797" t="s">
        <v>314</v>
      </c>
    </row>
    <row r="401" spans="1:21" x14ac:dyDescent="0.25">
      <c r="A401" s="488">
        <v>348</v>
      </c>
      <c r="B401" s="4640" t="s">
        <v>823</v>
      </c>
      <c r="C401" s="1197" t="s">
        <v>219</v>
      </c>
      <c r="D401" s="490">
        <v>44802</v>
      </c>
      <c r="E401" s="491" t="s">
        <v>4912</v>
      </c>
      <c r="F401" s="1163">
        <v>164</v>
      </c>
      <c r="G401" s="589">
        <f>AVERAGE(CPVTFC3SG0004!H24:I24)</f>
        <v>6.8150000000000002E-2</v>
      </c>
      <c r="H401" s="622">
        <f t="shared" si="24"/>
        <v>-218.06569343065698</v>
      </c>
      <c r="I401" s="929" t="s">
        <v>314</v>
      </c>
      <c r="J401" s="942"/>
      <c r="K401" s="942"/>
      <c r="L401" s="942"/>
      <c r="M401" s="942"/>
      <c r="N401" s="942"/>
      <c r="O401" s="942"/>
      <c r="P401" s="83">
        <v>44882</v>
      </c>
      <c r="Q401" s="1862" t="s">
        <v>5490</v>
      </c>
      <c r="R401" s="375">
        <v>33</v>
      </c>
      <c r="S401" s="375">
        <f>AVERAGE(CPVTFC3SG0059!W15:X15)</f>
        <v>7.4149999999999994E-2</v>
      </c>
      <c r="T401" s="85">
        <f t="shared" si="23"/>
        <v>-392.84558823529409</v>
      </c>
      <c r="U401" s="1863" t="s">
        <v>314</v>
      </c>
    </row>
    <row r="402" spans="1:21" ht="15.75" thickBot="1" x14ac:dyDescent="0.3">
      <c r="A402" s="90"/>
      <c r="B402" s="4642"/>
      <c r="C402" s="1822" t="s">
        <v>5448</v>
      </c>
      <c r="D402" s="1823"/>
      <c r="E402" s="1824"/>
      <c r="F402" s="1825"/>
      <c r="G402" s="1086"/>
      <c r="H402" s="1087"/>
      <c r="I402" s="1233"/>
      <c r="J402" s="1233"/>
      <c r="K402" s="1233"/>
      <c r="L402" s="1233"/>
      <c r="M402" s="1233"/>
      <c r="N402" s="1233"/>
      <c r="O402" s="1233"/>
      <c r="P402" s="111">
        <v>44882</v>
      </c>
      <c r="Q402" s="1849" t="s">
        <v>5490</v>
      </c>
      <c r="R402" s="321">
        <v>34</v>
      </c>
      <c r="S402" s="321">
        <f>AVERAGE(CPVTFC3SG0059!C17:D17)</f>
        <v>9.9849999999999994E-2</v>
      </c>
      <c r="T402" s="113">
        <f t="shared" si="23"/>
        <v>-268.125</v>
      </c>
      <c r="U402" s="1850" t="s">
        <v>314</v>
      </c>
    </row>
    <row r="403" spans="1:21" x14ac:dyDescent="0.25">
      <c r="A403" s="508">
        <v>349</v>
      </c>
      <c r="B403" s="4640" t="s">
        <v>825</v>
      </c>
      <c r="C403" s="1197" t="s">
        <v>219</v>
      </c>
      <c r="D403" s="490">
        <v>44802</v>
      </c>
      <c r="E403" s="491" t="s">
        <v>4912</v>
      </c>
      <c r="F403" s="1163">
        <v>165</v>
      </c>
      <c r="G403" s="589">
        <f>AVERAGE(CPVTFC3SG0004!J24:K24)</f>
        <v>9.1150000000000009E-2</v>
      </c>
      <c r="H403" s="622">
        <f t="shared" si="24"/>
        <v>-134.12408759124088</v>
      </c>
      <c r="I403" s="929" t="s">
        <v>314</v>
      </c>
      <c r="J403" s="930"/>
      <c r="K403" s="930"/>
      <c r="L403" s="930"/>
      <c r="M403" s="930"/>
      <c r="N403" s="930"/>
      <c r="O403" s="930"/>
      <c r="P403" s="1867">
        <v>44882</v>
      </c>
      <c r="Q403" s="1820" t="s">
        <v>5490</v>
      </c>
      <c r="R403" s="492">
        <v>35</v>
      </c>
      <c r="S403" s="492">
        <f>AVERAGE(CPVTFC3SG0059!E17:F17)</f>
        <v>0.10189999999999999</v>
      </c>
      <c r="T403" s="622">
        <f t="shared" si="23"/>
        <v>-258.1764705882353</v>
      </c>
      <c r="U403" s="1821" t="s">
        <v>314</v>
      </c>
    </row>
    <row r="404" spans="1:21" ht="15.75" thickBot="1" x14ac:dyDescent="0.3">
      <c r="A404" s="1861"/>
      <c r="B404" s="4642"/>
      <c r="C404" s="1858" t="s">
        <v>5448</v>
      </c>
      <c r="D404" s="1843"/>
      <c r="E404" s="1844"/>
      <c r="F404" s="1845"/>
      <c r="G404" s="1846"/>
      <c r="H404" s="1847"/>
      <c r="I404" s="1859"/>
      <c r="J404" s="936"/>
      <c r="K404" s="936"/>
      <c r="L404" s="936"/>
      <c r="M404" s="936"/>
      <c r="N404" s="936"/>
      <c r="O404" s="936"/>
      <c r="P404" s="1868">
        <v>44882</v>
      </c>
      <c r="Q404" s="1826" t="s">
        <v>5490</v>
      </c>
      <c r="R404" s="467">
        <v>36</v>
      </c>
      <c r="S404" s="467">
        <f>AVERAGE(CPVTFC3SG0059!G17:H17)</f>
        <v>0.1244</v>
      </c>
      <c r="T404" s="225">
        <f t="shared" si="23"/>
        <v>-148.98529411764702</v>
      </c>
      <c r="U404" s="1827" t="s">
        <v>314</v>
      </c>
    </row>
    <row r="405" spans="1:21" ht="15.75" thickBot="1" x14ac:dyDescent="0.3">
      <c r="A405" s="1308">
        <v>350</v>
      </c>
      <c r="B405" s="1869" t="s">
        <v>827</v>
      </c>
      <c r="C405" s="1813" t="s">
        <v>219</v>
      </c>
      <c r="D405" s="1310">
        <v>44802</v>
      </c>
      <c r="E405" s="1311" t="s">
        <v>4912</v>
      </c>
      <c r="F405" s="1814">
        <v>166</v>
      </c>
      <c r="G405" s="1319">
        <f>AVERAGE(CPVTFC3SG0004!L24:M24)</f>
        <v>7.5399999999999995E-2</v>
      </c>
      <c r="H405" s="1313">
        <f t="shared" si="24"/>
        <v>-191.60583941605847</v>
      </c>
      <c r="I405" s="1318" t="s">
        <v>314</v>
      </c>
      <c r="J405" s="1795"/>
      <c r="K405" s="1795"/>
      <c r="L405" s="1795"/>
      <c r="M405" s="1795"/>
      <c r="N405" s="1795"/>
      <c r="O405" s="1795"/>
      <c r="P405" s="1310">
        <v>44882</v>
      </c>
      <c r="Q405" s="1796" t="s">
        <v>5490</v>
      </c>
      <c r="R405" s="1312">
        <v>40</v>
      </c>
      <c r="S405" s="1312">
        <f>AVERAGE(CPVTFC3SG0059!O17:P17)</f>
        <v>6.6799999999999998E-2</v>
      </c>
      <c r="T405" s="1313">
        <f t="shared" si="23"/>
        <v>-428.51470588235293</v>
      </c>
      <c r="U405" s="1797" t="s">
        <v>314</v>
      </c>
    </row>
    <row r="406" spans="1:21" ht="15.75" thickBot="1" x14ac:dyDescent="0.3">
      <c r="A406" s="1829">
        <v>351</v>
      </c>
      <c r="B406" s="1869" t="s">
        <v>829</v>
      </c>
      <c r="C406" s="1813" t="s">
        <v>219</v>
      </c>
      <c r="D406" s="1310">
        <v>44802</v>
      </c>
      <c r="E406" s="1311" t="s">
        <v>4912</v>
      </c>
      <c r="F406" s="1814">
        <v>167</v>
      </c>
      <c r="G406" s="1319">
        <f>AVERAGE(CPVTFC3SG0004!N24:O24)</f>
        <v>0.19714999999999999</v>
      </c>
      <c r="H406" s="1313">
        <f t="shared" si="24"/>
        <v>252.73722627737217</v>
      </c>
      <c r="I406" s="1318" t="s">
        <v>314</v>
      </c>
      <c r="J406" s="1795"/>
      <c r="K406" s="1795"/>
      <c r="L406" s="1795"/>
      <c r="M406" s="1795"/>
      <c r="N406" s="1795"/>
      <c r="O406" s="1795"/>
      <c r="P406" s="1310">
        <v>44882</v>
      </c>
      <c r="Q406" s="1796" t="s">
        <v>5490</v>
      </c>
      <c r="R406" s="1312">
        <v>82</v>
      </c>
      <c r="S406" s="1312">
        <f>AVERAGE(CPVTFC3SG0059!K25:L25)</f>
        <v>0.13285000000000002</v>
      </c>
      <c r="T406" s="1313">
        <f t="shared" si="23"/>
        <v>-107.97794117647042</v>
      </c>
      <c r="U406" s="1797" t="s">
        <v>314</v>
      </c>
    </row>
    <row r="407" spans="1:21" x14ac:dyDescent="0.25">
      <c r="A407" s="501">
        <v>352</v>
      </c>
      <c r="B407" s="1899" t="s">
        <v>831</v>
      </c>
      <c r="C407" s="1791" t="s">
        <v>219</v>
      </c>
      <c r="D407" s="125">
        <v>44802</v>
      </c>
      <c r="E407" s="390" t="s">
        <v>4912</v>
      </c>
      <c r="F407" s="1792">
        <v>168</v>
      </c>
      <c r="G407" s="126">
        <f>AVERAGE(CPVTFC3SG0004!P24:Q24)</f>
        <v>0.76245000000000007</v>
      </c>
      <c r="H407" s="1076">
        <f t="shared" si="24"/>
        <v>2315.8759124087592</v>
      </c>
      <c r="I407" s="1793" t="s">
        <v>315</v>
      </c>
      <c r="J407" s="607"/>
      <c r="K407" s="402"/>
      <c r="L407" s="402"/>
      <c r="M407" s="402"/>
      <c r="N407" s="402"/>
      <c r="O407" s="402"/>
      <c r="P407" s="905"/>
      <c r="Q407" s="902"/>
      <c r="R407" s="902"/>
      <c r="S407" s="902"/>
      <c r="T407" s="902"/>
      <c r="U407" s="902"/>
    </row>
    <row r="408" spans="1:21" x14ac:dyDescent="0.25">
      <c r="A408" s="6">
        <v>353</v>
      </c>
      <c r="B408" s="48" t="s">
        <v>833</v>
      </c>
      <c r="C408" s="47" t="s">
        <v>219</v>
      </c>
      <c r="D408" s="18">
        <v>44802</v>
      </c>
      <c r="E408" s="380" t="s">
        <v>4912</v>
      </c>
      <c r="F408" s="1160">
        <v>169</v>
      </c>
      <c r="G408" s="7">
        <f>AVERAGE(CPVTFC3SG0004!R24:S24)</f>
        <v>8.0799999999999997E-2</v>
      </c>
      <c r="H408" s="13">
        <f t="shared" si="24"/>
        <v>-171.89781021897815</v>
      </c>
      <c r="I408" s="8" t="s">
        <v>314</v>
      </c>
      <c r="J408" s="402"/>
      <c r="K408" s="402"/>
      <c r="L408" s="402"/>
      <c r="M408" s="402"/>
      <c r="N408" s="402"/>
      <c r="O408" s="402"/>
      <c r="P408" s="902"/>
      <c r="Q408" s="902"/>
      <c r="R408" s="902"/>
      <c r="S408" s="902"/>
      <c r="T408" s="902"/>
      <c r="U408" s="902"/>
    </row>
    <row r="409" spans="1:21" x14ac:dyDescent="0.25">
      <c r="A409" s="8">
        <v>354</v>
      </c>
      <c r="B409" s="48" t="s">
        <v>835</v>
      </c>
      <c r="C409" s="47" t="s">
        <v>219</v>
      </c>
      <c r="D409" s="18">
        <v>44802</v>
      </c>
      <c r="E409" s="380" t="s">
        <v>4912</v>
      </c>
      <c r="F409" s="1160">
        <v>170</v>
      </c>
      <c r="G409" s="7">
        <f>AVERAGE(CPVTFC3SG0004!T24:U24)</f>
        <v>5.9549999999999999E-2</v>
      </c>
      <c r="H409" s="13">
        <f t="shared" si="24"/>
        <v>-249.4525547445256</v>
      </c>
      <c r="I409" s="8" t="s">
        <v>314</v>
      </c>
      <c r="J409" s="402"/>
      <c r="K409" s="402"/>
      <c r="L409" s="402"/>
      <c r="M409" s="402"/>
      <c r="N409" s="402"/>
      <c r="O409" s="402"/>
      <c r="P409" s="902"/>
      <c r="Q409" s="902"/>
      <c r="R409" s="902"/>
      <c r="S409" s="902"/>
      <c r="T409" s="902"/>
      <c r="U409" s="902"/>
    </row>
    <row r="410" spans="1:21" x14ac:dyDescent="0.25">
      <c r="A410" s="6">
        <v>355</v>
      </c>
      <c r="B410" s="48" t="s">
        <v>837</v>
      </c>
      <c r="C410" s="47" t="s">
        <v>219</v>
      </c>
      <c r="D410" s="18">
        <v>44802</v>
      </c>
      <c r="E410" s="380" t="s">
        <v>4912</v>
      </c>
      <c r="F410" s="1160">
        <v>171</v>
      </c>
      <c r="G410" s="7">
        <f>AVERAGE(CPVTFC3SG0004!V24:W24)</f>
        <v>9.0399999999999994E-2</v>
      </c>
      <c r="H410" s="13">
        <f t="shared" si="24"/>
        <v>-136.86131386861319</v>
      </c>
      <c r="I410" s="8" t="s">
        <v>314</v>
      </c>
      <c r="J410" s="402"/>
      <c r="K410" s="402"/>
      <c r="L410" s="402"/>
      <c r="M410" s="402"/>
      <c r="N410" s="402"/>
      <c r="O410" s="402"/>
      <c r="P410" s="902"/>
      <c r="Q410" s="902"/>
      <c r="R410" s="902"/>
      <c r="S410" s="902"/>
      <c r="T410" s="902"/>
      <c r="U410" s="902"/>
    </row>
    <row r="411" spans="1:21" x14ac:dyDescent="0.25">
      <c r="A411" s="8">
        <v>356</v>
      </c>
      <c r="B411" s="48" t="s">
        <v>839</v>
      </c>
      <c r="C411" s="47" t="s">
        <v>219</v>
      </c>
      <c r="D411" s="18">
        <v>44802</v>
      </c>
      <c r="E411" s="380" t="s">
        <v>4912</v>
      </c>
      <c r="F411" s="1160">
        <v>172</v>
      </c>
      <c r="G411" s="7">
        <f>AVERAGE(CPVTFC3SG0004!X24:Y24)</f>
        <v>9.1950000000000004E-2</v>
      </c>
      <c r="H411" s="13">
        <f t="shared" si="24"/>
        <v>-131.20437956204384</v>
      </c>
      <c r="I411" s="8" t="s">
        <v>314</v>
      </c>
      <c r="J411" s="402"/>
      <c r="K411" s="402"/>
      <c r="L411" s="402"/>
      <c r="M411" s="402"/>
      <c r="N411" s="402"/>
      <c r="O411" s="402"/>
      <c r="P411" s="902"/>
      <c r="Q411" s="902"/>
      <c r="R411" s="902"/>
      <c r="S411" s="902"/>
      <c r="T411" s="902"/>
      <c r="U411" s="902"/>
    </row>
    <row r="412" spans="1:21" x14ac:dyDescent="0.25">
      <c r="A412" s="6">
        <v>357</v>
      </c>
      <c r="B412" s="48" t="s">
        <v>841</v>
      </c>
      <c r="C412" s="47" t="s">
        <v>219</v>
      </c>
      <c r="D412" s="18">
        <v>44802</v>
      </c>
      <c r="E412" s="380" t="s">
        <v>4912</v>
      </c>
      <c r="F412" s="1160">
        <v>173</v>
      </c>
      <c r="G412" s="7">
        <f>AVERAGE(CPVTFC3SG0004!B26:C26)</f>
        <v>6.6799999999999998E-2</v>
      </c>
      <c r="H412" s="13">
        <f t="shared" si="24"/>
        <v>-222.99270072992704</v>
      </c>
      <c r="I412" s="8" t="s">
        <v>314</v>
      </c>
      <c r="J412" s="402"/>
      <c r="K412" s="402"/>
      <c r="L412" s="402"/>
      <c r="M412" s="402"/>
      <c r="N412" s="402"/>
      <c r="O412" s="402"/>
      <c r="P412" s="902"/>
      <c r="Q412" s="902"/>
      <c r="R412" s="902"/>
      <c r="S412" s="902"/>
      <c r="T412" s="902"/>
      <c r="U412" s="902"/>
    </row>
    <row r="413" spans="1:21" x14ac:dyDescent="0.25">
      <c r="A413" s="8">
        <v>358</v>
      </c>
      <c r="B413" s="48" t="s">
        <v>843</v>
      </c>
      <c r="C413" s="47" t="s">
        <v>219</v>
      </c>
      <c r="D413" s="18">
        <v>44802</v>
      </c>
      <c r="E413" s="380" t="s">
        <v>4912</v>
      </c>
      <c r="F413" s="1160">
        <v>174</v>
      </c>
      <c r="G413" s="7">
        <f>AVERAGE(CPVTFC3SG0004!D26:E26)</f>
        <v>8.0149999999999999E-2</v>
      </c>
      <c r="H413" s="13">
        <f t="shared" si="24"/>
        <v>-174.27007299270079</v>
      </c>
      <c r="I413" s="8" t="s">
        <v>314</v>
      </c>
      <c r="J413" s="402"/>
      <c r="K413" s="402"/>
      <c r="L413" s="402"/>
      <c r="M413" s="402"/>
      <c r="N413" s="402"/>
      <c r="O413" s="402"/>
      <c r="P413" s="902"/>
      <c r="Q413" s="902"/>
      <c r="R413" s="902"/>
      <c r="S413" s="902"/>
      <c r="T413" s="902"/>
      <c r="U413" s="902"/>
    </row>
    <row r="414" spans="1:21" ht="15.75" thickBot="1" x14ac:dyDescent="0.3">
      <c r="A414" s="470">
        <v>359</v>
      </c>
      <c r="B414" s="1900" t="s">
        <v>845</v>
      </c>
      <c r="C414" s="1790" t="s">
        <v>219</v>
      </c>
      <c r="D414" s="111">
        <v>44802</v>
      </c>
      <c r="E414" s="472" t="s">
        <v>4912</v>
      </c>
      <c r="F414" s="1162">
        <v>175</v>
      </c>
      <c r="G414" s="112">
        <f>AVERAGE(CPVTFC3SG0004!F26:G26)</f>
        <v>8.4349999999999994E-2</v>
      </c>
      <c r="H414" s="113">
        <f t="shared" si="24"/>
        <v>-158.94160583941613</v>
      </c>
      <c r="I414" s="110" t="s">
        <v>314</v>
      </c>
      <c r="J414" s="402"/>
      <c r="K414" s="402"/>
      <c r="L414" s="402"/>
      <c r="M414" s="402"/>
      <c r="N414" s="402"/>
      <c r="O414" s="402"/>
      <c r="P414" s="902"/>
      <c r="Q414" s="902"/>
      <c r="R414" s="902"/>
      <c r="S414" s="902"/>
      <c r="T414" s="902"/>
      <c r="U414" s="902"/>
    </row>
    <row r="415" spans="1:21" ht="15.75" thickBot="1" x14ac:dyDescent="0.3">
      <c r="A415" s="1308">
        <v>360</v>
      </c>
      <c r="B415" s="1812" t="s">
        <v>847</v>
      </c>
      <c r="C415" s="1813" t="s">
        <v>219</v>
      </c>
      <c r="D415" s="1310">
        <v>44802</v>
      </c>
      <c r="E415" s="1311" t="s">
        <v>4912</v>
      </c>
      <c r="F415" s="1814">
        <v>176</v>
      </c>
      <c r="G415" s="1319">
        <f>AVERAGE(CPVTFC3SG0004!H26:I26)</f>
        <v>0.23335</v>
      </c>
      <c r="H415" s="1313">
        <f t="shared" si="24"/>
        <v>384.85401459854012</v>
      </c>
      <c r="I415" s="1318" t="s">
        <v>314</v>
      </c>
      <c r="J415" s="1795"/>
      <c r="K415" s="1795"/>
      <c r="L415" s="1795"/>
      <c r="M415" s="1795"/>
      <c r="N415" s="1795"/>
      <c r="O415" s="1795"/>
      <c r="P415" s="1310">
        <v>44882</v>
      </c>
      <c r="Q415" s="1796" t="s">
        <v>5490</v>
      </c>
      <c r="R415" s="1312">
        <v>83</v>
      </c>
      <c r="S415" s="1312">
        <f>AVERAGE(CPVTFC3SG0059!M25:N25)</f>
        <v>0.12955</v>
      </c>
      <c r="T415" s="1313">
        <f t="shared" ref="T415:T417" si="25">(S415-0.1551)/0.0136*66</f>
        <v>-123.99264705882348</v>
      </c>
      <c r="U415" s="1797" t="s">
        <v>314</v>
      </c>
    </row>
    <row r="416" spans="1:21" ht="15.75" thickBot="1" x14ac:dyDescent="0.3">
      <c r="A416" s="1832">
        <v>361</v>
      </c>
      <c r="B416" s="1817" t="s">
        <v>849</v>
      </c>
      <c r="C416" s="1833" t="s">
        <v>219</v>
      </c>
      <c r="D416" s="1808">
        <v>44802</v>
      </c>
      <c r="E416" s="1834" t="s">
        <v>4912</v>
      </c>
      <c r="F416" s="1835">
        <v>177</v>
      </c>
      <c r="G416" s="1016">
        <f>AVERAGE(CPVTFC3SG0004!J26:K26)</f>
        <v>5.4849999999999996E-2</v>
      </c>
      <c r="H416" s="1175">
        <f t="shared" si="24"/>
        <v>-266.60583941605847</v>
      </c>
      <c r="I416" s="1015" t="s">
        <v>314</v>
      </c>
      <c r="J416" s="930"/>
      <c r="K416" s="930"/>
      <c r="L416" s="930"/>
      <c r="M416" s="930"/>
      <c r="N416" s="930"/>
      <c r="O416" s="930"/>
      <c r="P416" s="1808">
        <v>44882</v>
      </c>
      <c r="Q416" s="1809" t="s">
        <v>5490</v>
      </c>
      <c r="R416" s="1810">
        <v>84</v>
      </c>
      <c r="S416" s="1810">
        <f>AVERAGE(CPVTFC3SG0059!O25:P25)</f>
        <v>0.14174999999999999</v>
      </c>
      <c r="T416" s="1175">
        <f t="shared" si="25"/>
        <v>-64.786764705882362</v>
      </c>
      <c r="U416" s="1811" t="s">
        <v>314</v>
      </c>
    </row>
    <row r="417" spans="1:21" x14ac:dyDescent="0.25">
      <c r="A417" s="488">
        <v>362</v>
      </c>
      <c r="B417" s="4613" t="s">
        <v>851</v>
      </c>
      <c r="C417" s="1197" t="s">
        <v>219</v>
      </c>
      <c r="D417" s="1808">
        <v>44802</v>
      </c>
      <c r="E417" s="491" t="s">
        <v>4912</v>
      </c>
      <c r="F417" s="1163">
        <v>178</v>
      </c>
      <c r="G417" s="589">
        <f>AVERAGE(CPVTFC3SG0004!L26:M26)</f>
        <v>8.0350000000000005E-2</v>
      </c>
      <c r="H417" s="622">
        <f t="shared" si="24"/>
        <v>-173.54014598540149</v>
      </c>
      <c r="I417" s="929" t="s">
        <v>314</v>
      </c>
      <c r="J417" s="942"/>
      <c r="K417" s="942"/>
      <c r="L417" s="942"/>
      <c r="M417" s="942"/>
      <c r="N417" s="942"/>
      <c r="O417" s="1075"/>
      <c r="P417" s="1901">
        <v>44882</v>
      </c>
      <c r="Q417" s="1820" t="s">
        <v>5490</v>
      </c>
      <c r="R417" s="492">
        <v>85</v>
      </c>
      <c r="S417" s="492">
        <f>AVERAGE(CPVTFC3SG0059!Q25:R25)</f>
        <v>0.11985000000000001</v>
      </c>
      <c r="T417" s="622">
        <f t="shared" si="25"/>
        <v>-171.06617647058815</v>
      </c>
      <c r="U417" s="1821" t="s">
        <v>314</v>
      </c>
    </row>
    <row r="418" spans="1:21" ht="15.75" thickBot="1" x14ac:dyDescent="0.3">
      <c r="A418" s="1870"/>
      <c r="B418" s="4605"/>
      <c r="C418" s="1790" t="s">
        <v>5448</v>
      </c>
      <c r="D418" s="1853"/>
      <c r="E418" s="1854"/>
      <c r="F418" s="1855"/>
      <c r="G418" s="1066"/>
      <c r="H418" s="1067"/>
      <c r="I418" s="1856"/>
      <c r="J418" s="1856"/>
      <c r="K418" s="1856"/>
      <c r="L418" s="1856"/>
      <c r="M418" s="1856"/>
      <c r="N418" s="1856"/>
      <c r="O418" s="1903"/>
      <c r="P418" s="1902">
        <v>44882</v>
      </c>
      <c r="Q418" s="1849" t="s">
        <v>5490</v>
      </c>
      <c r="R418" s="321">
        <v>86</v>
      </c>
      <c r="S418" s="321">
        <f>AVERAGE(CPVTFC3SG0059!S25:T25)</f>
        <v>0.10575</v>
      </c>
      <c r="T418" s="113">
        <f>(S418-0.1551)/0.0136*66</f>
        <v>-239.49264705882351</v>
      </c>
      <c r="U418" s="1850" t="s">
        <v>314</v>
      </c>
    </row>
    <row r="419" spans="1:21" x14ac:dyDescent="0.25">
      <c r="A419" s="508">
        <v>363</v>
      </c>
      <c r="B419" s="4640" t="s">
        <v>853</v>
      </c>
      <c r="C419" s="1197" t="s">
        <v>219</v>
      </c>
      <c r="D419" s="490">
        <v>44802</v>
      </c>
      <c r="E419" s="491" t="s">
        <v>4912</v>
      </c>
      <c r="F419" s="1163">
        <v>179</v>
      </c>
      <c r="G419" s="589">
        <f>AVERAGE(CPVTFC3SG0004!N26:O26)</f>
        <v>7.8800000000000009E-2</v>
      </c>
      <c r="H419" s="622">
        <f t="shared" si="24"/>
        <v>-179.19708029197082</v>
      </c>
      <c r="I419" s="929" t="s">
        <v>314</v>
      </c>
      <c r="J419" s="930"/>
      <c r="K419" s="930"/>
      <c r="L419" s="930"/>
      <c r="M419" s="930"/>
      <c r="N419" s="930"/>
      <c r="O419" s="930"/>
      <c r="P419" s="490">
        <v>44882</v>
      </c>
      <c r="Q419" s="1820" t="s">
        <v>5490</v>
      </c>
      <c r="R419" s="492">
        <v>87</v>
      </c>
      <c r="S419" s="492">
        <f>AVERAGE(CPVTFC3SG0059!U25:V25)</f>
        <v>0.11115</v>
      </c>
      <c r="T419" s="622">
        <f t="shared" ref="T419:T432" si="26">(S419-0.1551)/0.0136*66</f>
        <v>-213.28676470588232</v>
      </c>
      <c r="U419" s="1821" t="s">
        <v>314</v>
      </c>
    </row>
    <row r="420" spans="1:21" x14ac:dyDescent="0.25">
      <c r="A420" s="584"/>
      <c r="B420" s="4641"/>
      <c r="C420" s="1196" t="s">
        <v>5448</v>
      </c>
      <c r="D420" s="989"/>
      <c r="E420" s="990"/>
      <c r="F420" s="1830"/>
      <c r="G420" s="997"/>
      <c r="H420" s="992"/>
      <c r="I420" s="1082"/>
      <c r="J420" s="402"/>
      <c r="K420" s="402"/>
      <c r="L420" s="402"/>
      <c r="M420" s="402"/>
      <c r="N420" s="402"/>
      <c r="O420" s="402"/>
      <c r="P420" s="18">
        <v>44882</v>
      </c>
      <c r="Q420" s="1818" t="s">
        <v>5490</v>
      </c>
      <c r="R420" s="102">
        <v>88</v>
      </c>
      <c r="S420" s="102">
        <f>AVERAGE(CPVTFC3SG0059!W25:X25)</f>
        <v>0.13255</v>
      </c>
      <c r="T420" s="13">
        <f t="shared" si="26"/>
        <v>-109.43382352941171</v>
      </c>
      <c r="U420" s="1841" t="s">
        <v>314</v>
      </c>
    </row>
    <row r="421" spans="1:21" x14ac:dyDescent="0.25">
      <c r="A421" s="584"/>
      <c r="B421" s="4641"/>
      <c r="C421" s="1196" t="s">
        <v>863</v>
      </c>
      <c r="D421" s="989"/>
      <c r="E421" s="990"/>
      <c r="F421" s="1830"/>
      <c r="G421" s="997"/>
      <c r="H421" s="992"/>
      <c r="I421" s="1082"/>
      <c r="J421" s="402"/>
      <c r="K421" s="402"/>
      <c r="L421" s="402"/>
      <c r="M421" s="402"/>
      <c r="N421" s="402"/>
      <c r="O421" s="402"/>
      <c r="P421" s="18">
        <v>44882</v>
      </c>
      <c r="Q421" s="1818" t="s">
        <v>5490</v>
      </c>
      <c r="R421" s="102">
        <v>89</v>
      </c>
      <c r="S421" s="102">
        <f>AVERAGE(CPVTFC3SG0059!B12:C12)</f>
        <v>0.1384</v>
      </c>
      <c r="T421" s="13">
        <f t="shared" si="26"/>
        <v>-81.044117647058798</v>
      </c>
      <c r="U421" s="1841" t="s">
        <v>314</v>
      </c>
    </row>
    <row r="422" spans="1:21" ht="15.75" thickBot="1" x14ac:dyDescent="0.3">
      <c r="A422" s="1861"/>
      <c r="B422" s="4642"/>
      <c r="C422" s="1858" t="s">
        <v>220</v>
      </c>
      <c r="D422" s="1843"/>
      <c r="E422" s="1844"/>
      <c r="F422" s="1845"/>
      <c r="G422" s="1846"/>
      <c r="H422" s="1847"/>
      <c r="I422" s="1859"/>
      <c r="J422" s="936"/>
      <c r="K422" s="936"/>
      <c r="L422" s="936"/>
      <c r="M422" s="936"/>
      <c r="N422" s="936"/>
      <c r="O422" s="936"/>
      <c r="P422" s="91">
        <v>44882</v>
      </c>
      <c r="Q422" s="1826" t="s">
        <v>5490</v>
      </c>
      <c r="R422" s="467">
        <v>90</v>
      </c>
      <c r="S422" s="467">
        <f>AVERAGE(CPVTFC3SG0059!D12:E12)</f>
        <v>0.13675000000000001</v>
      </c>
      <c r="T422" s="225">
        <f t="shared" si="26"/>
        <v>-89.051470588235176</v>
      </c>
      <c r="U422" s="1827" t="s">
        <v>314</v>
      </c>
    </row>
    <row r="423" spans="1:21" ht="15.75" thickBot="1" x14ac:dyDescent="0.3">
      <c r="A423" s="1904">
        <v>364</v>
      </c>
      <c r="B423" s="1817" t="s">
        <v>855</v>
      </c>
      <c r="C423" s="1833" t="s">
        <v>219</v>
      </c>
      <c r="D423" s="1808">
        <v>44802</v>
      </c>
      <c r="E423" s="1834" t="s">
        <v>4912</v>
      </c>
      <c r="F423" s="1835">
        <v>180</v>
      </c>
      <c r="G423" s="1016">
        <f>AVERAGE(CPVTFC3SG0004!P26:Q26)</f>
        <v>9.1249999999999998E-2</v>
      </c>
      <c r="H423" s="1175">
        <f t="shared" si="24"/>
        <v>-133.75912408759129</v>
      </c>
      <c r="I423" s="1015" t="s">
        <v>314</v>
      </c>
      <c r="J423" s="930"/>
      <c r="K423" s="930"/>
      <c r="L423" s="930"/>
      <c r="M423" s="930"/>
      <c r="N423" s="930"/>
      <c r="O423" s="930"/>
      <c r="P423" s="1808">
        <v>44882</v>
      </c>
      <c r="Q423" s="1809" t="s">
        <v>5490</v>
      </c>
      <c r="R423" s="1810">
        <v>91</v>
      </c>
      <c r="S423" s="1810">
        <f>AVERAGE(CPVTFC3SG0059!F12:G12)</f>
        <v>0.1057</v>
      </c>
      <c r="T423" s="1175">
        <f t="shared" si="26"/>
        <v>-239.73529411764699</v>
      </c>
      <c r="U423" s="1811" t="s">
        <v>314</v>
      </c>
    </row>
    <row r="424" spans="1:21" x14ac:dyDescent="0.25">
      <c r="A424" s="508">
        <v>365</v>
      </c>
      <c r="B424" s="4640" t="s">
        <v>857</v>
      </c>
      <c r="C424" s="1197" t="s">
        <v>219</v>
      </c>
      <c r="D424" s="490">
        <v>44802</v>
      </c>
      <c r="E424" s="491" t="s">
        <v>4912</v>
      </c>
      <c r="F424" s="1163">
        <v>181</v>
      </c>
      <c r="G424" s="589">
        <f>AVERAGE(CPVTFC3SG0004!R26:S26)</f>
        <v>8.9849999999999999E-2</v>
      </c>
      <c r="H424" s="622">
        <f t="shared" si="24"/>
        <v>-138.86861313868616</v>
      </c>
      <c r="I424" s="929" t="s">
        <v>314</v>
      </c>
      <c r="J424" s="930"/>
      <c r="K424" s="930"/>
      <c r="L424" s="930"/>
      <c r="M424" s="930"/>
      <c r="N424" s="930"/>
      <c r="O424" s="930"/>
      <c r="P424" s="490">
        <v>44882</v>
      </c>
      <c r="Q424" s="1820" t="s">
        <v>5490</v>
      </c>
      <c r="R424" s="492">
        <v>92</v>
      </c>
      <c r="S424" s="492">
        <f>AVERAGE(CPVTFC3SG0059!H12:I12)</f>
        <v>0.14074999999999999</v>
      </c>
      <c r="T424" s="622">
        <f t="shared" si="26"/>
        <v>-69.639705882352956</v>
      </c>
      <c r="U424" s="1821" t="s">
        <v>314</v>
      </c>
    </row>
    <row r="425" spans="1:21" ht="15.75" thickBot="1" x14ac:dyDescent="0.3">
      <c r="A425" s="1861"/>
      <c r="B425" s="4642"/>
      <c r="C425" s="1858" t="s">
        <v>5448</v>
      </c>
      <c r="D425" s="1843"/>
      <c r="E425" s="1844"/>
      <c r="F425" s="1845"/>
      <c r="G425" s="1846"/>
      <c r="H425" s="1847"/>
      <c r="I425" s="1859"/>
      <c r="J425" s="936"/>
      <c r="K425" s="936"/>
      <c r="L425" s="936"/>
      <c r="M425" s="936"/>
      <c r="N425" s="936"/>
      <c r="O425" s="936"/>
      <c r="P425" s="91">
        <v>44882</v>
      </c>
      <c r="Q425" s="1826" t="s">
        <v>5490</v>
      </c>
      <c r="R425" s="467">
        <v>93</v>
      </c>
      <c r="S425" s="467">
        <f>AVERAGE(CPVTFC3SG0059!J12:K12)</f>
        <v>0.13295000000000001</v>
      </c>
      <c r="T425" s="225">
        <f t="shared" si="26"/>
        <v>-107.49264705882341</v>
      </c>
      <c r="U425" s="1827" t="s">
        <v>314</v>
      </c>
    </row>
    <row r="426" spans="1:21" x14ac:dyDescent="0.25">
      <c r="A426" s="488">
        <v>366</v>
      </c>
      <c r="B426" s="4638" t="s">
        <v>859</v>
      </c>
      <c r="C426" s="1197" t="s">
        <v>219</v>
      </c>
      <c r="D426" s="490">
        <v>44802</v>
      </c>
      <c r="E426" s="491" t="s">
        <v>4912</v>
      </c>
      <c r="F426" s="1163">
        <v>182</v>
      </c>
      <c r="G426" s="589">
        <f>AVERAGE(CPVTFC3SG0004!T26:U26)</f>
        <v>6.6349999999999992E-2</v>
      </c>
      <c r="H426" s="622">
        <f t="shared" si="24"/>
        <v>-224.63503649635044</v>
      </c>
      <c r="I426" s="929" t="s">
        <v>314</v>
      </c>
      <c r="J426" s="930"/>
      <c r="K426" s="930"/>
      <c r="L426" s="930"/>
      <c r="M426" s="930"/>
      <c r="N426" s="930"/>
      <c r="O426" s="930"/>
      <c r="P426" s="1808">
        <v>44882</v>
      </c>
      <c r="Q426" s="1809" t="s">
        <v>5490</v>
      </c>
      <c r="R426" s="1810">
        <v>94</v>
      </c>
      <c r="S426" s="1810">
        <f>AVERAGE(CPVTFC3SG0059!L12:M12)</f>
        <v>0.13514999999999999</v>
      </c>
      <c r="T426" s="1175">
        <f t="shared" si="26"/>
        <v>-96.816176470588218</v>
      </c>
      <c r="U426" s="1811" t="s">
        <v>314</v>
      </c>
    </row>
    <row r="427" spans="1:21" x14ac:dyDescent="0.25">
      <c r="A427" s="536"/>
      <c r="B427" s="4615"/>
      <c r="C427" s="1196" t="s">
        <v>5448</v>
      </c>
      <c r="D427" s="989"/>
      <c r="E427" s="990"/>
      <c r="F427" s="1830"/>
      <c r="G427" s="997"/>
      <c r="H427" s="992"/>
      <c r="I427" s="1082"/>
      <c r="J427" s="402"/>
      <c r="K427" s="402"/>
      <c r="L427" s="402"/>
      <c r="M427" s="402"/>
      <c r="N427" s="402"/>
      <c r="O427" s="402"/>
      <c r="P427" s="18">
        <v>44882</v>
      </c>
      <c r="Q427" s="1818" t="s">
        <v>5490</v>
      </c>
      <c r="R427" s="102">
        <v>95</v>
      </c>
      <c r="S427" s="102">
        <f>AVERAGE(CPVTFC3SG0059!N12:O12)</f>
        <v>0.1157</v>
      </c>
      <c r="T427" s="13">
        <f t="shared" si="26"/>
        <v>-191.20588235294113</v>
      </c>
      <c r="U427" s="1841" t="s">
        <v>314</v>
      </c>
    </row>
    <row r="428" spans="1:21" x14ac:dyDescent="0.25">
      <c r="A428" s="536"/>
      <c r="B428" s="4615"/>
      <c r="C428" s="1196" t="s">
        <v>863</v>
      </c>
      <c r="D428" s="989"/>
      <c r="E428" s="990"/>
      <c r="F428" s="1830"/>
      <c r="G428" s="997"/>
      <c r="H428" s="992"/>
      <c r="I428" s="1082"/>
      <c r="J428" s="402"/>
      <c r="K428" s="402"/>
      <c r="L428" s="402"/>
      <c r="M428" s="402"/>
      <c r="N428" s="402"/>
      <c r="O428" s="402"/>
      <c r="P428" s="18">
        <v>44882</v>
      </c>
      <c r="Q428" s="1818" t="s">
        <v>5490</v>
      </c>
      <c r="R428" s="102">
        <v>96</v>
      </c>
      <c r="S428" s="102">
        <f>AVERAGE(CPVTFC3SG0059!P12:Q12)</f>
        <v>0.11515</v>
      </c>
      <c r="T428" s="13">
        <f t="shared" si="26"/>
        <v>-193.87499999999994</v>
      </c>
      <c r="U428" s="1841" t="s">
        <v>314</v>
      </c>
    </row>
    <row r="429" spans="1:21" ht="15.75" thickBot="1" x14ac:dyDescent="0.3">
      <c r="A429" s="1910"/>
      <c r="B429" s="4615"/>
      <c r="C429" s="1907" t="s">
        <v>220</v>
      </c>
      <c r="D429" s="1034"/>
      <c r="E429" s="1035"/>
      <c r="F429" s="1815"/>
      <c r="G429" s="1053"/>
      <c r="H429" s="1037"/>
      <c r="I429" s="1816"/>
      <c r="J429" s="402"/>
      <c r="K429" s="402"/>
      <c r="L429" s="402"/>
      <c r="M429" s="402"/>
      <c r="N429" s="402"/>
      <c r="O429" s="402"/>
      <c r="P429" s="676">
        <v>44882</v>
      </c>
      <c r="Q429" s="1908" t="s">
        <v>5490</v>
      </c>
      <c r="R429" s="1464">
        <v>97</v>
      </c>
      <c r="S429" s="1464">
        <f>AVERAGE(CPVTFC3SG0059!R12:S12)</f>
        <v>1.3169</v>
      </c>
      <c r="T429" s="1524">
        <f t="shared" si="26"/>
        <v>5638.1470588235288</v>
      </c>
      <c r="U429" s="1909" t="s">
        <v>315</v>
      </c>
    </row>
    <row r="430" spans="1:21" x14ac:dyDescent="0.25">
      <c r="A430" s="1904"/>
      <c r="B430" s="4640" t="s">
        <v>777</v>
      </c>
      <c r="C430" s="1197" t="s">
        <v>219</v>
      </c>
      <c r="D430" s="1911"/>
      <c r="E430" s="1912"/>
      <c r="F430" s="1913"/>
      <c r="G430" s="1914"/>
      <c r="H430" s="1915"/>
      <c r="I430" s="1916"/>
      <c r="J430" s="930"/>
      <c r="K430" s="930"/>
      <c r="L430" s="930"/>
      <c r="M430" s="930"/>
      <c r="N430" s="930"/>
      <c r="O430" s="930"/>
      <c r="P430" s="490">
        <v>44882</v>
      </c>
      <c r="Q430" s="1820" t="s">
        <v>5490</v>
      </c>
      <c r="R430" s="492">
        <v>98</v>
      </c>
      <c r="S430" s="492">
        <f>AVERAGE(CPVTFC3SG0059!T12:U12)</f>
        <v>7.9050000000000009E-2</v>
      </c>
      <c r="T430" s="622">
        <f t="shared" si="26"/>
        <v>-369.06617647058818</v>
      </c>
      <c r="U430" s="1821" t="s">
        <v>314</v>
      </c>
    </row>
    <row r="431" spans="1:21" ht="15.75" thickBot="1" x14ac:dyDescent="0.3">
      <c r="A431" s="1857"/>
      <c r="B431" s="4642"/>
      <c r="C431" s="1858" t="s">
        <v>220</v>
      </c>
      <c r="D431" s="1843"/>
      <c r="E431" s="1844"/>
      <c r="F431" s="1845"/>
      <c r="G431" s="1846"/>
      <c r="H431" s="1847"/>
      <c r="I431" s="1859"/>
      <c r="J431" s="936"/>
      <c r="K431" s="936"/>
      <c r="L431" s="936"/>
      <c r="M431" s="936"/>
      <c r="N431" s="936"/>
      <c r="O431" s="936"/>
      <c r="P431" s="91">
        <v>44882</v>
      </c>
      <c r="Q431" s="1826" t="s">
        <v>5490</v>
      </c>
      <c r="R431" s="467">
        <v>99</v>
      </c>
      <c r="S431" s="467">
        <f>AVERAGE(CPVTFC3SG0059!V12:W12)</f>
        <v>7.9250000000000001E-2</v>
      </c>
      <c r="T431" s="225">
        <f t="shared" si="26"/>
        <v>-368.09558823529403</v>
      </c>
      <c r="U431" s="1827" t="s">
        <v>314</v>
      </c>
    </row>
    <row r="432" spans="1:21" ht="15.75" thickBot="1" x14ac:dyDescent="0.3">
      <c r="A432" s="1829">
        <v>367</v>
      </c>
      <c r="B432" s="1812" t="s">
        <v>861</v>
      </c>
      <c r="C432" s="1813" t="s">
        <v>219</v>
      </c>
      <c r="D432" s="1310">
        <v>44802</v>
      </c>
      <c r="E432" s="1311" t="s">
        <v>4912</v>
      </c>
      <c r="F432" s="1814">
        <v>183</v>
      </c>
      <c r="G432" s="1319">
        <f>AVERAGE(CPVTFC3SG0004!V26:W26)</f>
        <v>7.8199999999999992E-2</v>
      </c>
      <c r="H432" s="1313">
        <f t="shared" si="24"/>
        <v>-181.38686131386871</v>
      </c>
      <c r="I432" s="1318" t="s">
        <v>314</v>
      </c>
      <c r="J432" s="1795"/>
      <c r="K432" s="1795"/>
      <c r="L432" s="1795"/>
      <c r="M432" s="1795"/>
      <c r="N432" s="1795"/>
      <c r="O432" s="1795"/>
      <c r="P432" s="1310">
        <v>44882</v>
      </c>
      <c r="Q432" s="1796" t="s">
        <v>5490</v>
      </c>
      <c r="R432" s="1312">
        <v>100</v>
      </c>
      <c r="S432" s="1312">
        <f>AVERAGE(CPVTFC3SG0059!X12:Y12)</f>
        <v>0.15579999999999999</v>
      </c>
      <c r="T432" s="1313">
        <f t="shared" si="26"/>
        <v>3.3970588235294419</v>
      </c>
      <c r="U432" s="1797" t="s">
        <v>314</v>
      </c>
    </row>
    <row r="433" spans="1:23" x14ac:dyDescent="0.25">
      <c r="A433" s="501">
        <v>368</v>
      </c>
      <c r="B433" s="1828" t="s">
        <v>639</v>
      </c>
      <c r="C433" s="1791" t="s">
        <v>220</v>
      </c>
      <c r="D433" s="125">
        <v>44802</v>
      </c>
      <c r="E433" s="390" t="s">
        <v>4912</v>
      </c>
      <c r="F433" s="1792">
        <v>184</v>
      </c>
      <c r="G433" s="126">
        <f>AVERAGE(CPVTFC3SG0004!X26:Y26)</f>
        <v>0.74414999999999998</v>
      </c>
      <c r="H433" s="1076">
        <f t="shared" si="24"/>
        <v>2249.0875912408756</v>
      </c>
      <c r="I433" s="1793" t="s">
        <v>315</v>
      </c>
      <c r="J433" s="607"/>
      <c r="K433" s="403" t="s">
        <v>866</v>
      </c>
      <c r="O433" s="402"/>
      <c r="P433" s="905"/>
      <c r="Q433" s="905"/>
      <c r="R433" s="902"/>
      <c r="S433" s="902"/>
      <c r="T433" s="902"/>
      <c r="U433" s="902"/>
    </row>
    <row r="434" spans="1:23" x14ac:dyDescent="0.25">
      <c r="A434" s="6">
        <v>369</v>
      </c>
      <c r="B434" s="4601" t="s">
        <v>1040</v>
      </c>
      <c r="C434" s="33" t="s">
        <v>219</v>
      </c>
      <c r="D434" s="18">
        <v>44811</v>
      </c>
      <c r="E434" s="381" t="s">
        <v>4914</v>
      </c>
      <c r="F434" s="1170">
        <v>160</v>
      </c>
      <c r="G434" s="7">
        <f>AVERAGE(CPVTFC3SG0006!X22:Y22)</f>
        <v>0.1168</v>
      </c>
      <c r="H434" s="13">
        <f t="shared" ref="H434:H472" si="27">(G434-0.1778)/0.0132*50</f>
        <v>-231.06060606060609</v>
      </c>
      <c r="I434" s="63" t="s">
        <v>314</v>
      </c>
      <c r="J434" s="608"/>
      <c r="K434" s="402"/>
      <c r="L434" s="402"/>
      <c r="M434" s="402"/>
      <c r="N434" s="402"/>
      <c r="O434" s="402"/>
      <c r="P434" s="909"/>
      <c r="Q434" s="902"/>
      <c r="R434" s="902"/>
      <c r="S434" s="902"/>
      <c r="T434" s="902"/>
      <c r="U434" s="902"/>
      <c r="V434" s="4582" t="s">
        <v>1416</v>
      </c>
      <c r="W434" s="4583"/>
    </row>
    <row r="435" spans="1:23" ht="15.75" thickBot="1" x14ac:dyDescent="0.3">
      <c r="A435" s="78">
        <v>370</v>
      </c>
      <c r="B435" s="4602"/>
      <c r="C435" s="1917" t="s">
        <v>220</v>
      </c>
      <c r="D435" s="79">
        <v>44811</v>
      </c>
      <c r="E435" s="730" t="s">
        <v>4914</v>
      </c>
      <c r="F435" s="1918">
        <v>161</v>
      </c>
      <c r="G435" s="80">
        <f>AVERAGE(CPVTFC3SG0006!B24:C24)</f>
        <v>1.6240000000000001</v>
      </c>
      <c r="H435" s="81">
        <f t="shared" si="27"/>
        <v>5478.0303030303039</v>
      </c>
      <c r="I435" s="1919" t="s">
        <v>315</v>
      </c>
      <c r="J435" s="608"/>
      <c r="K435" s="402"/>
      <c r="L435" s="402"/>
      <c r="M435" s="402"/>
      <c r="N435" s="402"/>
      <c r="O435" s="402"/>
      <c r="P435" s="909"/>
      <c r="Q435" s="902"/>
      <c r="R435" s="902"/>
      <c r="S435" s="902"/>
      <c r="T435" s="902"/>
      <c r="U435" s="902"/>
      <c r="V435" s="4584"/>
      <c r="W435" s="4585"/>
    </row>
    <row r="436" spans="1:23" ht="15.75" thickBot="1" x14ac:dyDescent="0.3">
      <c r="A436" s="1832">
        <v>371</v>
      </c>
      <c r="B436" s="1923" t="s">
        <v>1041</v>
      </c>
      <c r="C436" s="1945" t="s">
        <v>219</v>
      </c>
      <c r="D436" s="1808">
        <v>44811</v>
      </c>
      <c r="E436" s="1946" t="s">
        <v>4914</v>
      </c>
      <c r="F436" s="1947">
        <v>162</v>
      </c>
      <c r="G436" s="1016">
        <f>AVERAGE(CPVTFC3SG0006!D24:E24)</f>
        <v>0.497</v>
      </c>
      <c r="H436" s="1175">
        <f t="shared" si="27"/>
        <v>1209.090909090909</v>
      </c>
      <c r="I436" s="1967" t="s">
        <v>314</v>
      </c>
      <c r="J436" s="1839"/>
      <c r="K436" s="930"/>
      <c r="L436" s="930"/>
      <c r="M436" s="930"/>
      <c r="N436" s="930"/>
      <c r="O436" s="930"/>
      <c r="P436" s="1926">
        <v>44882</v>
      </c>
      <c r="Q436" s="1927" t="s">
        <v>5490</v>
      </c>
      <c r="R436" s="1810">
        <v>101</v>
      </c>
      <c r="S436" s="1810">
        <f>AVERAGE(CPVTFC3SG0059!B14:C14)</f>
        <v>8.3850000000000008E-2</v>
      </c>
      <c r="T436" s="1175">
        <f t="shared" ref="T436:T464" si="28">(S436-0.1551)/0.0136*66</f>
        <v>-345.77205882352933</v>
      </c>
      <c r="U436" s="1811" t="s">
        <v>314</v>
      </c>
    </row>
    <row r="437" spans="1:23" x14ac:dyDescent="0.25">
      <c r="A437" s="488">
        <v>372</v>
      </c>
      <c r="B437" s="4643" t="s">
        <v>1042</v>
      </c>
      <c r="C437" s="1928" t="s">
        <v>219</v>
      </c>
      <c r="D437" s="490">
        <v>44811</v>
      </c>
      <c r="E437" s="731" t="s">
        <v>4914</v>
      </c>
      <c r="F437" s="1929">
        <v>163</v>
      </c>
      <c r="G437" s="589">
        <f>AVERAGE(CPVTFC3SG0006!F24:G24)</f>
        <v>7.955000000000001E-2</v>
      </c>
      <c r="H437" s="622">
        <f t="shared" si="27"/>
        <v>-372.15909090909093</v>
      </c>
      <c r="I437" s="733" t="s">
        <v>314</v>
      </c>
      <c r="J437" s="1930"/>
      <c r="K437" s="930"/>
      <c r="L437" s="930"/>
      <c r="M437" s="930"/>
      <c r="N437" s="930"/>
      <c r="O437" s="930"/>
      <c r="P437" s="490">
        <v>44882</v>
      </c>
      <c r="Q437" s="1820" t="s">
        <v>5490</v>
      </c>
      <c r="R437" s="492">
        <v>102</v>
      </c>
      <c r="S437" s="492">
        <f>AVERAGE(CPVTFC3SG0059!D14:E14)</f>
        <v>7.9649999999999999E-2</v>
      </c>
      <c r="T437" s="622">
        <f t="shared" si="28"/>
        <v>-366.15441176470586</v>
      </c>
      <c r="U437" s="1821" t="s">
        <v>314</v>
      </c>
    </row>
    <row r="438" spans="1:23" x14ac:dyDescent="0.25">
      <c r="A438" s="536"/>
      <c r="B438" s="4644"/>
      <c r="C438" s="1920" t="s">
        <v>5448</v>
      </c>
      <c r="D438" s="989"/>
      <c r="E438" s="1924"/>
      <c r="F438" s="1925"/>
      <c r="G438" s="997"/>
      <c r="H438" s="992"/>
      <c r="I438" s="1040"/>
      <c r="J438" s="608"/>
      <c r="K438" s="402"/>
      <c r="L438" s="402"/>
      <c r="M438" s="402"/>
      <c r="N438" s="402"/>
      <c r="O438" s="402"/>
      <c r="P438" s="18">
        <v>44882</v>
      </c>
      <c r="Q438" s="1818" t="s">
        <v>5490</v>
      </c>
      <c r="R438" s="102">
        <v>103</v>
      </c>
      <c r="S438" s="102">
        <f>AVERAGE(CPVTFC3SG0059!F14:G14)</f>
        <v>7.7149999999999996E-2</v>
      </c>
      <c r="T438" s="13">
        <f t="shared" si="28"/>
        <v>-378.28676470588232</v>
      </c>
      <c r="U438" s="1841" t="s">
        <v>314</v>
      </c>
    </row>
    <row r="439" spans="1:23" ht="15.75" thickBot="1" x14ac:dyDescent="0.3">
      <c r="A439" s="1857"/>
      <c r="B439" s="4645"/>
      <c r="C439" s="1931" t="s">
        <v>863</v>
      </c>
      <c r="D439" s="1843"/>
      <c r="E439" s="1932"/>
      <c r="F439" s="1933"/>
      <c r="G439" s="1846"/>
      <c r="H439" s="1847"/>
      <c r="I439" s="1934"/>
      <c r="J439" s="1935"/>
      <c r="K439" s="936"/>
      <c r="L439" s="936"/>
      <c r="M439" s="936"/>
      <c r="N439" s="936"/>
      <c r="O439" s="936"/>
      <c r="P439" s="91">
        <v>44882</v>
      </c>
      <c r="Q439" s="1826" t="s">
        <v>5490</v>
      </c>
      <c r="R439" s="467">
        <v>104</v>
      </c>
      <c r="S439" s="467">
        <f>AVERAGE(CPVTFC3SG0059!H14:I14)</f>
        <v>8.1499999999999989E-2</v>
      </c>
      <c r="T439" s="225">
        <f t="shared" si="28"/>
        <v>-357.1764705882353</v>
      </c>
      <c r="U439" s="1827" t="s">
        <v>314</v>
      </c>
    </row>
    <row r="440" spans="1:23" x14ac:dyDescent="0.25">
      <c r="A440" s="508">
        <v>373</v>
      </c>
      <c r="B440" s="4643" t="s">
        <v>1043</v>
      </c>
      <c r="C440" s="1928" t="s">
        <v>219</v>
      </c>
      <c r="D440" s="490">
        <v>44811</v>
      </c>
      <c r="E440" s="731" t="s">
        <v>4914</v>
      </c>
      <c r="F440" s="1929">
        <v>164</v>
      </c>
      <c r="G440" s="589">
        <f>AVERAGE(CPVTFC3SG0006!H24:I24)</f>
        <v>7.3849999999999999E-2</v>
      </c>
      <c r="H440" s="622">
        <f t="shared" si="27"/>
        <v>-393.75000000000006</v>
      </c>
      <c r="I440" s="733" t="s">
        <v>314</v>
      </c>
      <c r="J440" s="1930"/>
      <c r="K440" s="930"/>
      <c r="L440" s="930"/>
      <c r="M440" s="930"/>
      <c r="N440" s="930"/>
      <c r="O440" s="930"/>
      <c r="P440" s="490">
        <v>44882</v>
      </c>
      <c r="Q440" s="1820" t="s">
        <v>5490</v>
      </c>
      <c r="R440" s="492">
        <v>105</v>
      </c>
      <c r="S440" s="492">
        <f>AVERAGE(CPVTFC3SG0059!J14:K14)</f>
        <v>7.7449999999999991E-2</v>
      </c>
      <c r="T440" s="622">
        <f t="shared" si="28"/>
        <v>-376.83088235294122</v>
      </c>
      <c r="U440" s="1821" t="s">
        <v>314</v>
      </c>
    </row>
    <row r="441" spans="1:23" ht="15.75" thickBot="1" x14ac:dyDescent="0.3">
      <c r="A441" s="1861"/>
      <c r="B441" s="4645"/>
      <c r="C441" s="1931" t="s">
        <v>5448</v>
      </c>
      <c r="D441" s="1843"/>
      <c r="E441" s="1932"/>
      <c r="F441" s="1933"/>
      <c r="G441" s="1846"/>
      <c r="H441" s="1847"/>
      <c r="I441" s="1934"/>
      <c r="J441" s="1935"/>
      <c r="K441" s="936"/>
      <c r="L441" s="936"/>
      <c r="M441" s="936"/>
      <c r="N441" s="936"/>
      <c r="O441" s="936"/>
      <c r="P441" s="91">
        <v>44882</v>
      </c>
      <c r="Q441" s="1826" t="s">
        <v>5490</v>
      </c>
      <c r="R441" s="467">
        <v>106</v>
      </c>
      <c r="S441" s="467">
        <f>AVERAGE(CPVTFC3SG0059!L14:M14)</f>
        <v>7.644999999999999E-2</v>
      </c>
      <c r="T441" s="225">
        <f t="shared" si="28"/>
        <v>-381.68382352941177</v>
      </c>
      <c r="U441" s="1827" t="s">
        <v>314</v>
      </c>
    </row>
    <row r="442" spans="1:23" x14ac:dyDescent="0.25">
      <c r="A442" s="488">
        <v>374</v>
      </c>
      <c r="B442" s="4643" t="s">
        <v>1044</v>
      </c>
      <c r="C442" s="1928" t="s">
        <v>219</v>
      </c>
      <c r="D442" s="490">
        <v>44811</v>
      </c>
      <c r="E442" s="731" t="s">
        <v>4914</v>
      </c>
      <c r="F442" s="1929">
        <v>165</v>
      </c>
      <c r="G442" s="589">
        <f>AVERAGE(CPVTFC3SG0006!J24:K24)</f>
        <v>0.19705</v>
      </c>
      <c r="H442" s="622">
        <f t="shared" si="27"/>
        <v>72.916666666666629</v>
      </c>
      <c r="I442" s="733" t="s">
        <v>314</v>
      </c>
      <c r="J442" s="1930"/>
      <c r="K442" s="930"/>
      <c r="L442" s="930"/>
      <c r="M442" s="930"/>
      <c r="N442" s="930"/>
      <c r="O442" s="930"/>
      <c r="P442" s="490">
        <v>44882</v>
      </c>
      <c r="Q442" s="1820" t="s">
        <v>5490</v>
      </c>
      <c r="R442" s="492">
        <v>107</v>
      </c>
      <c r="S442" s="492">
        <f>AVERAGE(CPVTFC3SG0059!N14:O14)</f>
        <v>8.4199999999999997E-2</v>
      </c>
      <c r="T442" s="622">
        <f t="shared" si="28"/>
        <v>-344.0735294117647</v>
      </c>
      <c r="U442" s="1821" t="s">
        <v>314</v>
      </c>
    </row>
    <row r="443" spans="1:23" ht="15.75" thickBot="1" x14ac:dyDescent="0.3">
      <c r="A443" s="1857"/>
      <c r="B443" s="4645"/>
      <c r="C443" s="1931" t="s">
        <v>5448</v>
      </c>
      <c r="D443" s="1843"/>
      <c r="E443" s="1932"/>
      <c r="F443" s="1933"/>
      <c r="G443" s="1846"/>
      <c r="H443" s="1847"/>
      <c r="I443" s="1934"/>
      <c r="J443" s="1935"/>
      <c r="K443" s="936"/>
      <c r="L443" s="936"/>
      <c r="M443" s="936"/>
      <c r="N443" s="936"/>
      <c r="O443" s="936"/>
      <c r="P443" s="91">
        <v>44882</v>
      </c>
      <c r="Q443" s="1826" t="s">
        <v>5490</v>
      </c>
      <c r="R443" s="467">
        <v>108</v>
      </c>
      <c r="S443" s="467">
        <f>AVERAGE(CPVTFC3SG0059!P14:Q14)</f>
        <v>8.2199999999999995E-2</v>
      </c>
      <c r="T443" s="225">
        <f t="shared" si="28"/>
        <v>-353.77941176470591</v>
      </c>
      <c r="U443" s="1827" t="s">
        <v>314</v>
      </c>
    </row>
    <row r="444" spans="1:23" ht="15.75" thickBot="1" x14ac:dyDescent="0.3">
      <c r="A444" s="1832">
        <v>375</v>
      </c>
      <c r="B444" s="1923" t="s">
        <v>1045</v>
      </c>
      <c r="C444" s="1945" t="s">
        <v>219</v>
      </c>
      <c r="D444" s="1808">
        <v>44811</v>
      </c>
      <c r="E444" s="1946" t="s">
        <v>4914</v>
      </c>
      <c r="F444" s="1947">
        <v>166</v>
      </c>
      <c r="G444" s="1016">
        <f>AVERAGE(CPVTFC3SG0006!L24:M24)</f>
        <v>0.15489999999999998</v>
      </c>
      <c r="H444" s="1175">
        <f t="shared" si="27"/>
        <v>-86.742424242424363</v>
      </c>
      <c r="I444" s="1948" t="s">
        <v>314</v>
      </c>
      <c r="J444" s="1930"/>
      <c r="K444" s="930"/>
      <c r="L444" s="930"/>
      <c r="M444" s="930"/>
      <c r="N444" s="930"/>
      <c r="O444" s="930"/>
      <c r="P444" s="1808">
        <v>44882</v>
      </c>
      <c r="Q444" s="1809" t="s">
        <v>5490</v>
      </c>
      <c r="R444" s="1810">
        <v>109</v>
      </c>
      <c r="S444" s="1810">
        <f>AVERAGE(CPVTFC3SG0059!R14:S14)</f>
        <v>8.7599999999999997E-2</v>
      </c>
      <c r="T444" s="1175">
        <f t="shared" si="28"/>
        <v>-327.5735294117647</v>
      </c>
      <c r="U444" s="1811" t="s">
        <v>314</v>
      </c>
    </row>
    <row r="445" spans="1:23" x14ac:dyDescent="0.25">
      <c r="A445" s="488">
        <v>376</v>
      </c>
      <c r="B445" s="4643" t="s">
        <v>1046</v>
      </c>
      <c r="C445" s="1928" t="s">
        <v>219</v>
      </c>
      <c r="D445" s="490">
        <v>44811</v>
      </c>
      <c r="E445" s="731" t="s">
        <v>4914</v>
      </c>
      <c r="F445" s="1929">
        <v>167</v>
      </c>
      <c r="G445" s="589">
        <f>AVERAGE(CPVTFC3SG0006!N24:O24)</f>
        <v>6.7400000000000002E-2</v>
      </c>
      <c r="H445" s="622">
        <f t="shared" si="27"/>
        <v>-418.18181818181824</v>
      </c>
      <c r="I445" s="733" t="s">
        <v>314</v>
      </c>
      <c r="J445" s="1930"/>
      <c r="K445" s="930"/>
      <c r="L445" s="930"/>
      <c r="M445" s="930"/>
      <c r="N445" s="930"/>
      <c r="O445" s="930"/>
      <c r="P445" s="490">
        <v>44882</v>
      </c>
      <c r="Q445" s="1820" t="s">
        <v>5490</v>
      </c>
      <c r="R445" s="492">
        <v>110</v>
      </c>
      <c r="S445" s="492">
        <f>AVERAGE(CPVTFC3SG0059!T14:U14)</f>
        <v>8.0350000000000005E-2</v>
      </c>
      <c r="T445" s="622">
        <f t="shared" si="28"/>
        <v>-362.75735294117641</v>
      </c>
      <c r="U445" s="1821" t="s">
        <v>314</v>
      </c>
    </row>
    <row r="446" spans="1:23" ht="15.75" thickBot="1" x14ac:dyDescent="0.3">
      <c r="A446" s="90"/>
      <c r="B446" s="4645"/>
      <c r="C446" s="1942" t="s">
        <v>863</v>
      </c>
      <c r="D446" s="1823"/>
      <c r="E446" s="1943"/>
      <c r="F446" s="1944"/>
      <c r="G446" s="1086"/>
      <c r="H446" s="1087"/>
      <c r="I446" s="1059"/>
      <c r="J446" s="1935"/>
      <c r="K446" s="936"/>
      <c r="L446" s="936"/>
      <c r="M446" s="936"/>
      <c r="N446" s="936"/>
      <c r="O446" s="936"/>
      <c r="P446" s="91">
        <v>44882</v>
      </c>
      <c r="Q446" s="1826" t="s">
        <v>5490</v>
      </c>
      <c r="R446" s="467">
        <v>111</v>
      </c>
      <c r="S446" s="467">
        <f>AVERAGE(CPVTFC3SG0059!V14:W14)</f>
        <v>0.1245</v>
      </c>
      <c r="T446" s="225">
        <f t="shared" si="28"/>
        <v>-148.49999999999994</v>
      </c>
      <c r="U446" s="1827" t="s">
        <v>314</v>
      </c>
    </row>
    <row r="447" spans="1:23" x14ac:dyDescent="0.25">
      <c r="A447" s="508">
        <v>377</v>
      </c>
      <c r="B447" s="4643" t="s">
        <v>1047</v>
      </c>
      <c r="C447" s="1928" t="s">
        <v>219</v>
      </c>
      <c r="D447" s="490">
        <v>44811</v>
      </c>
      <c r="E447" s="731" t="s">
        <v>4914</v>
      </c>
      <c r="F447" s="1929">
        <v>168</v>
      </c>
      <c r="G447" s="589">
        <f>AVERAGE(CPVTFC3SG0006!P24:Q24)</f>
        <v>6.4899999999999999E-2</v>
      </c>
      <c r="H447" s="622">
        <f t="shared" si="27"/>
        <v>-427.65151515151524</v>
      </c>
      <c r="I447" s="733" t="s">
        <v>314</v>
      </c>
      <c r="J447" s="1930"/>
      <c r="K447" s="930"/>
      <c r="L447" s="930"/>
      <c r="M447" s="930"/>
      <c r="N447" s="930"/>
      <c r="O447" s="930"/>
      <c r="P447" s="490">
        <v>44882</v>
      </c>
      <c r="Q447" s="1820" t="s">
        <v>5490</v>
      </c>
      <c r="R447" s="492">
        <v>112</v>
      </c>
      <c r="S447" s="492">
        <f>AVERAGE(CPVTFC3SG0059!X14:Y14)</f>
        <v>7.3149999999999993E-2</v>
      </c>
      <c r="T447" s="622">
        <f t="shared" si="28"/>
        <v>-397.6985294117647</v>
      </c>
      <c r="U447" s="1821" t="s">
        <v>314</v>
      </c>
    </row>
    <row r="448" spans="1:23" ht="15.75" thickBot="1" x14ac:dyDescent="0.3">
      <c r="A448" s="1861"/>
      <c r="B448" s="4645"/>
      <c r="C448" s="1931" t="s">
        <v>863</v>
      </c>
      <c r="D448" s="1843"/>
      <c r="E448" s="1932"/>
      <c r="F448" s="1933"/>
      <c r="G448" s="1846"/>
      <c r="H448" s="1847"/>
      <c r="I448" s="1934"/>
      <c r="J448" s="1935"/>
      <c r="K448" s="936"/>
      <c r="L448" s="936"/>
      <c r="M448" s="936"/>
      <c r="N448" s="936"/>
      <c r="O448" s="936"/>
      <c r="P448" s="91">
        <v>44882</v>
      </c>
      <c r="Q448" s="1826" t="s">
        <v>5490</v>
      </c>
      <c r="R448" s="467">
        <v>113</v>
      </c>
      <c r="S448" s="467">
        <f>AVERAGE(CPVTFC3SG0059!B16:C16)</f>
        <v>7.5249999999999997E-2</v>
      </c>
      <c r="T448" s="225">
        <f t="shared" si="28"/>
        <v>-387.50735294117646</v>
      </c>
      <c r="U448" s="1827" t="s">
        <v>314</v>
      </c>
    </row>
    <row r="449" spans="1:21" x14ac:dyDescent="0.25">
      <c r="A449" s="488">
        <v>378</v>
      </c>
      <c r="B449" s="4643" t="s">
        <v>1048</v>
      </c>
      <c r="C449" s="1928" t="s">
        <v>219</v>
      </c>
      <c r="D449" s="490">
        <v>44811</v>
      </c>
      <c r="E449" s="731" t="s">
        <v>4914</v>
      </c>
      <c r="F449" s="1929">
        <v>169</v>
      </c>
      <c r="G449" s="589">
        <f>AVERAGE(CPVTFC3SG0006!R24:S24)</f>
        <v>6.4450000000000007E-2</v>
      </c>
      <c r="H449" s="622">
        <f t="shared" si="27"/>
        <v>-429.35606060606062</v>
      </c>
      <c r="I449" s="733" t="s">
        <v>314</v>
      </c>
      <c r="J449" s="1930"/>
      <c r="K449" s="930"/>
      <c r="L449" s="930"/>
      <c r="M449" s="930"/>
      <c r="N449" s="930"/>
      <c r="O449" s="930"/>
      <c r="P449" s="1808">
        <v>44882</v>
      </c>
      <c r="Q449" s="1809" t="s">
        <v>5490</v>
      </c>
      <c r="R449" s="1810">
        <v>114</v>
      </c>
      <c r="S449" s="1810">
        <f>AVERAGE(CPVTFC3SG0059!D16:E16)</f>
        <v>8.0600000000000005E-2</v>
      </c>
      <c r="T449" s="1175">
        <f t="shared" si="28"/>
        <v>-361.54411764705873</v>
      </c>
      <c r="U449" s="1811" t="s">
        <v>314</v>
      </c>
    </row>
    <row r="450" spans="1:21" x14ac:dyDescent="0.25">
      <c r="A450" s="536"/>
      <c r="B450" s="4644"/>
      <c r="C450" s="1920" t="s">
        <v>5448</v>
      </c>
      <c r="D450" s="989"/>
      <c r="E450" s="1924"/>
      <c r="F450" s="1925"/>
      <c r="G450" s="997"/>
      <c r="H450" s="992"/>
      <c r="I450" s="1040"/>
      <c r="J450" s="608"/>
      <c r="K450" s="402"/>
      <c r="L450" s="402"/>
      <c r="M450" s="402"/>
      <c r="N450" s="402"/>
      <c r="O450" s="402"/>
      <c r="P450" s="18">
        <v>44882</v>
      </c>
      <c r="Q450" s="1818" t="s">
        <v>5490</v>
      </c>
      <c r="R450" s="102">
        <v>115</v>
      </c>
      <c r="S450" s="102">
        <f>AVERAGE(CPVTFC3SG0059!F16:G16)</f>
        <v>7.4500000000000011E-2</v>
      </c>
      <c r="T450" s="13">
        <f t="shared" si="28"/>
        <v>-391.14705882352933</v>
      </c>
      <c r="U450" s="1841" t="s">
        <v>314</v>
      </c>
    </row>
    <row r="451" spans="1:21" ht="15.75" thickBot="1" x14ac:dyDescent="0.3">
      <c r="A451" s="1857"/>
      <c r="B451" s="4645"/>
      <c r="C451" s="1931" t="s">
        <v>863</v>
      </c>
      <c r="D451" s="1843"/>
      <c r="E451" s="1932"/>
      <c r="F451" s="1933"/>
      <c r="G451" s="1846"/>
      <c r="H451" s="1847"/>
      <c r="I451" s="1934"/>
      <c r="J451" s="1935"/>
      <c r="K451" s="936"/>
      <c r="L451" s="936"/>
      <c r="M451" s="936"/>
      <c r="N451" s="936"/>
      <c r="O451" s="936"/>
      <c r="P451" s="465">
        <v>44882</v>
      </c>
      <c r="Q451" s="1905" t="s">
        <v>5490</v>
      </c>
      <c r="R451" s="495">
        <v>116</v>
      </c>
      <c r="S451" s="495">
        <f>AVERAGE(CPVTFC3SG0059!H16:I16)</f>
        <v>8.4600000000000009E-2</v>
      </c>
      <c r="T451" s="1192">
        <f t="shared" si="28"/>
        <v>-342.13235294117641</v>
      </c>
      <c r="U451" s="1906" t="s">
        <v>314</v>
      </c>
    </row>
    <row r="452" spans="1:21" ht="15.75" thickBot="1" x14ac:dyDescent="0.3">
      <c r="A452" s="1829">
        <v>379</v>
      </c>
      <c r="B452" s="1936" t="s">
        <v>1049</v>
      </c>
      <c r="C452" s="1937" t="s">
        <v>219</v>
      </c>
      <c r="D452" s="1310">
        <v>44811</v>
      </c>
      <c r="E452" s="1938" t="s">
        <v>4914</v>
      </c>
      <c r="F452" s="1939">
        <v>170</v>
      </c>
      <c r="G452" s="1319">
        <f>AVERAGE(CPVTFC3SG0006!T24:U24)</f>
        <v>0.26740000000000003</v>
      </c>
      <c r="H452" s="1313">
        <f t="shared" si="27"/>
        <v>339.39393939393943</v>
      </c>
      <c r="I452" s="1940" t="s">
        <v>314</v>
      </c>
      <c r="J452" s="1941"/>
      <c r="K452" s="1795"/>
      <c r="L452" s="1795"/>
      <c r="M452" s="1795"/>
      <c r="N452" s="1795"/>
      <c r="O452" s="1795"/>
      <c r="P452" s="1310">
        <v>44882</v>
      </c>
      <c r="Q452" s="1796" t="s">
        <v>5490</v>
      </c>
      <c r="R452" s="1312">
        <v>117</v>
      </c>
      <c r="S452" s="1312">
        <f>AVERAGE(CPVTFC3SG0059!J16:K16)</f>
        <v>7.7850000000000003E-2</v>
      </c>
      <c r="T452" s="1313">
        <f t="shared" si="28"/>
        <v>-374.88970588235293</v>
      </c>
      <c r="U452" s="1797" t="s">
        <v>314</v>
      </c>
    </row>
    <row r="453" spans="1:21" x14ac:dyDescent="0.25">
      <c r="A453" s="488">
        <v>380</v>
      </c>
      <c r="B453" s="4643" t="s">
        <v>1050</v>
      </c>
      <c r="C453" s="1928" t="s">
        <v>219</v>
      </c>
      <c r="D453" s="490">
        <v>44811</v>
      </c>
      <c r="E453" s="731" t="s">
        <v>4914</v>
      </c>
      <c r="F453" s="1929">
        <v>171</v>
      </c>
      <c r="G453" s="589">
        <f>AVERAGE(CPVTFC3SG0006!V24:W24)</f>
        <v>7.46E-2</v>
      </c>
      <c r="H453" s="622">
        <f t="shared" si="27"/>
        <v>-390.90909090909093</v>
      </c>
      <c r="I453" s="733" t="s">
        <v>314</v>
      </c>
      <c r="J453" s="1930"/>
      <c r="K453" s="930"/>
      <c r="L453" s="930"/>
      <c r="M453" s="930"/>
      <c r="N453" s="930"/>
      <c r="O453" s="930"/>
      <c r="P453" s="1808">
        <v>44882</v>
      </c>
      <c r="Q453" s="1809" t="s">
        <v>5490</v>
      </c>
      <c r="R453" s="1810">
        <v>118</v>
      </c>
      <c r="S453" s="1810">
        <f>AVERAGE(CPVTFC3SG0059!L16:M16)</f>
        <v>7.8199999999999992E-2</v>
      </c>
      <c r="T453" s="1175">
        <f t="shared" si="28"/>
        <v>-373.19117647058823</v>
      </c>
      <c r="U453" s="1811" t="s">
        <v>314</v>
      </c>
    </row>
    <row r="454" spans="1:21" x14ac:dyDescent="0.25">
      <c r="A454" s="536"/>
      <c r="B454" s="4644"/>
      <c r="C454" s="1920" t="s">
        <v>5448</v>
      </c>
      <c r="D454" s="989"/>
      <c r="E454" s="1924"/>
      <c r="F454" s="1925"/>
      <c r="G454" s="997"/>
      <c r="H454" s="992"/>
      <c r="I454" s="1040"/>
      <c r="J454" s="608"/>
      <c r="K454" s="402"/>
      <c r="L454" s="402"/>
      <c r="M454" s="402"/>
      <c r="N454" s="402"/>
      <c r="O454" s="402"/>
      <c r="P454" s="18">
        <v>44882</v>
      </c>
      <c r="Q454" s="1818" t="s">
        <v>5490</v>
      </c>
      <c r="R454" s="102">
        <v>119</v>
      </c>
      <c r="S454" s="102">
        <f>AVERAGE(CPVTFC3SG0059!N16:O16)</f>
        <v>0.109</v>
      </c>
      <c r="T454" s="13">
        <f t="shared" si="28"/>
        <v>-223.72058823529409</v>
      </c>
      <c r="U454" s="1841" t="s">
        <v>314</v>
      </c>
    </row>
    <row r="455" spans="1:21" ht="15.75" thickBot="1" x14ac:dyDescent="0.3">
      <c r="A455" s="1857"/>
      <c r="B455" s="4645"/>
      <c r="C455" s="1931" t="s">
        <v>863</v>
      </c>
      <c r="D455" s="1843"/>
      <c r="E455" s="1932"/>
      <c r="F455" s="1933"/>
      <c r="G455" s="1846"/>
      <c r="H455" s="1847"/>
      <c r="I455" s="1934"/>
      <c r="J455" s="1935"/>
      <c r="K455" s="936"/>
      <c r="L455" s="936"/>
      <c r="M455" s="936"/>
      <c r="N455" s="936"/>
      <c r="O455" s="936"/>
      <c r="P455" s="465">
        <v>44882</v>
      </c>
      <c r="Q455" s="1905" t="s">
        <v>5490</v>
      </c>
      <c r="R455" s="495">
        <v>120</v>
      </c>
      <c r="S455" s="495">
        <f>AVERAGE(CPVTFC3SG0059!P16:Q16)</f>
        <v>9.11E-2</v>
      </c>
      <c r="T455" s="1192">
        <f t="shared" si="28"/>
        <v>-310.58823529411762</v>
      </c>
      <c r="U455" s="1906" t="s">
        <v>314</v>
      </c>
    </row>
    <row r="456" spans="1:21" x14ac:dyDescent="0.25">
      <c r="A456" s="508">
        <v>381</v>
      </c>
      <c r="B456" s="4643" t="s">
        <v>1051</v>
      </c>
      <c r="C456" s="1928" t="s">
        <v>219</v>
      </c>
      <c r="D456" s="490">
        <v>44811</v>
      </c>
      <c r="E456" s="731" t="s">
        <v>4914</v>
      </c>
      <c r="F456" s="1929">
        <v>172</v>
      </c>
      <c r="G456" s="589">
        <f>AVERAGE(CPVTFC3SG0006!X24:Y24)</f>
        <v>0.13225000000000001</v>
      </c>
      <c r="H456" s="622">
        <f t="shared" si="27"/>
        <v>-172.53787878787881</v>
      </c>
      <c r="I456" s="733" t="s">
        <v>314</v>
      </c>
      <c r="J456" s="1930"/>
      <c r="K456" s="930"/>
      <c r="L456" s="930"/>
      <c r="M456" s="930"/>
      <c r="N456" s="930"/>
      <c r="O456" s="930"/>
      <c r="P456" s="490">
        <v>44882</v>
      </c>
      <c r="Q456" s="1820" t="s">
        <v>5490</v>
      </c>
      <c r="R456" s="492">
        <v>121</v>
      </c>
      <c r="S456" s="492">
        <f>AVERAGE(CPVTFC3SG0059!R16:S16)</f>
        <v>8.405E-2</v>
      </c>
      <c r="T456" s="622">
        <f t="shared" si="28"/>
        <v>-344.80147058823525</v>
      </c>
      <c r="U456" s="1821" t="s">
        <v>314</v>
      </c>
    </row>
    <row r="457" spans="1:21" ht="15.75" thickBot="1" x14ac:dyDescent="0.3">
      <c r="A457" s="1861"/>
      <c r="B457" s="4645"/>
      <c r="C457" s="1931" t="s">
        <v>5448</v>
      </c>
      <c r="D457" s="1843"/>
      <c r="E457" s="1932"/>
      <c r="F457" s="1933"/>
      <c r="G457" s="1846"/>
      <c r="H457" s="1847"/>
      <c r="I457" s="1934"/>
      <c r="J457" s="1935"/>
      <c r="K457" s="936"/>
      <c r="L457" s="936"/>
      <c r="M457" s="936"/>
      <c r="N457" s="936"/>
      <c r="O457" s="936"/>
      <c r="P457" s="465">
        <v>44882</v>
      </c>
      <c r="Q457" s="1905" t="s">
        <v>5490</v>
      </c>
      <c r="R457" s="495">
        <v>122</v>
      </c>
      <c r="S457" s="495">
        <f>AVERAGE(CPVTFC3SG0059!T16:U16)</f>
        <v>0.10009999999999999</v>
      </c>
      <c r="T457" s="1192">
        <f t="shared" si="28"/>
        <v>-266.91176470588232</v>
      </c>
      <c r="U457" s="1906" t="s">
        <v>314</v>
      </c>
    </row>
    <row r="458" spans="1:21" x14ac:dyDescent="0.25">
      <c r="A458" s="488">
        <v>382</v>
      </c>
      <c r="B458" s="4643" t="s">
        <v>1052</v>
      </c>
      <c r="C458" s="1928" t="s">
        <v>219</v>
      </c>
      <c r="D458" s="490">
        <v>44811</v>
      </c>
      <c r="E458" s="731" t="s">
        <v>4914</v>
      </c>
      <c r="F458" s="1929">
        <v>173</v>
      </c>
      <c r="G458" s="589">
        <f>AVERAGE(CPVTFC3SG0006!B26:C26)</f>
        <v>8.4150000000000003E-2</v>
      </c>
      <c r="H458" s="622">
        <f t="shared" si="27"/>
        <v>-354.73484848484856</v>
      </c>
      <c r="I458" s="733" t="s">
        <v>314</v>
      </c>
      <c r="J458" s="1930"/>
      <c r="K458" s="930"/>
      <c r="L458" s="930"/>
      <c r="M458" s="930"/>
      <c r="N458" s="930"/>
      <c r="O458" s="930"/>
      <c r="P458" s="1808">
        <v>44882</v>
      </c>
      <c r="Q458" s="1809" t="s">
        <v>5490</v>
      </c>
      <c r="R458" s="1810">
        <v>123</v>
      </c>
      <c r="S458" s="1810">
        <f>AVERAGE(CPVTFC3SG0059!V16:W16)</f>
        <v>7.7350000000000002E-2</v>
      </c>
      <c r="T458" s="1175">
        <f t="shared" si="28"/>
        <v>-377.31617647058818</v>
      </c>
      <c r="U458" s="1811" t="s">
        <v>314</v>
      </c>
    </row>
    <row r="459" spans="1:21" x14ac:dyDescent="0.25">
      <c r="A459" s="536"/>
      <c r="B459" s="4644"/>
      <c r="C459" s="1920" t="s">
        <v>5448</v>
      </c>
      <c r="D459" s="989"/>
      <c r="E459" s="1924"/>
      <c r="F459" s="1925"/>
      <c r="G459" s="997"/>
      <c r="H459" s="992"/>
      <c r="I459" s="1040"/>
      <c r="J459" s="608"/>
      <c r="K459" s="402"/>
      <c r="L459" s="402"/>
      <c r="M459" s="402"/>
      <c r="N459" s="402"/>
      <c r="O459" s="402"/>
      <c r="P459" s="18">
        <v>44882</v>
      </c>
      <c r="Q459" s="1818" t="s">
        <v>5490</v>
      </c>
      <c r="R459" s="102">
        <v>124</v>
      </c>
      <c r="S459" s="102">
        <f>AVERAGE(CPVTFC3SG0059!X16:Y16)</f>
        <v>7.51E-2</v>
      </c>
      <c r="T459" s="13">
        <f t="shared" si="28"/>
        <v>-388.23529411764702</v>
      </c>
      <c r="U459" s="1841" t="s">
        <v>314</v>
      </c>
    </row>
    <row r="460" spans="1:21" ht="15.75" thickBot="1" x14ac:dyDescent="0.3">
      <c r="A460" s="1949"/>
      <c r="B460" s="4644"/>
      <c r="C460" s="1950" t="s">
        <v>863</v>
      </c>
      <c r="D460" s="1034"/>
      <c r="E460" s="1951"/>
      <c r="F460" s="1952"/>
      <c r="G460" s="1053"/>
      <c r="H460" s="1037"/>
      <c r="I460" s="1953"/>
      <c r="J460" s="608"/>
      <c r="K460" s="402"/>
      <c r="L460" s="402"/>
      <c r="M460" s="402"/>
      <c r="N460" s="402"/>
      <c r="O460" s="402"/>
      <c r="P460" s="471">
        <v>44882</v>
      </c>
      <c r="Q460" s="1865" t="s">
        <v>5490</v>
      </c>
      <c r="R460" s="1521">
        <v>125</v>
      </c>
      <c r="S460" s="1521">
        <f>AVERAGE(CPVTFC3SG0059!B18:C18)</f>
        <v>9.2850000000000002E-2</v>
      </c>
      <c r="T460" s="1193">
        <f t="shared" si="28"/>
        <v>-302.09558823529403</v>
      </c>
      <c r="U460" s="1866" t="s">
        <v>314</v>
      </c>
    </row>
    <row r="461" spans="1:21" x14ac:dyDescent="0.25">
      <c r="A461" s="508">
        <v>383</v>
      </c>
      <c r="B461" s="4643" t="s">
        <v>1053</v>
      </c>
      <c r="C461" s="1928" t="s">
        <v>219</v>
      </c>
      <c r="D461" s="490">
        <v>44811</v>
      </c>
      <c r="E461" s="731" t="s">
        <v>4914</v>
      </c>
      <c r="F461" s="1929">
        <v>174</v>
      </c>
      <c r="G461" s="589">
        <f>AVERAGE(CPVTFC3SG0006!D26:E26)</f>
        <v>7.3300000000000004E-2</v>
      </c>
      <c r="H461" s="622">
        <f t="shared" si="27"/>
        <v>-395.83333333333337</v>
      </c>
      <c r="I461" s="733" t="s">
        <v>314</v>
      </c>
      <c r="J461" s="1930"/>
      <c r="K461" s="930"/>
      <c r="L461" s="930"/>
      <c r="M461" s="930"/>
      <c r="N461" s="930"/>
      <c r="O461" s="930"/>
      <c r="P461" s="490">
        <v>44882</v>
      </c>
      <c r="Q461" s="1820" t="s">
        <v>5490</v>
      </c>
      <c r="R461" s="492">
        <v>126</v>
      </c>
      <c r="S461" s="492">
        <f>AVERAGE(CPVTFC3SG0059!D18:E18)</f>
        <v>7.1649999999999991E-2</v>
      </c>
      <c r="T461" s="622">
        <f t="shared" si="28"/>
        <v>-404.97794117647055</v>
      </c>
      <c r="U461" s="1821" t="s">
        <v>314</v>
      </c>
    </row>
    <row r="462" spans="1:21" ht="15.75" thickBot="1" x14ac:dyDescent="0.3">
      <c r="A462" s="1861"/>
      <c r="B462" s="4645"/>
      <c r="C462" s="1931" t="s">
        <v>5448</v>
      </c>
      <c r="D462" s="1843"/>
      <c r="E462" s="1932"/>
      <c r="F462" s="1933"/>
      <c r="G462" s="1846"/>
      <c r="H462" s="1847"/>
      <c r="I462" s="1934"/>
      <c r="J462" s="1935"/>
      <c r="K462" s="936"/>
      <c r="L462" s="936"/>
      <c r="M462" s="936"/>
      <c r="N462" s="936"/>
      <c r="O462" s="936"/>
      <c r="P462" s="91">
        <v>44882</v>
      </c>
      <c r="Q462" s="1826" t="s">
        <v>5490</v>
      </c>
      <c r="R462" s="467">
        <v>127</v>
      </c>
      <c r="S462" s="467">
        <f>AVERAGE(CPVTFC3SG0059!F18:G18)</f>
        <v>8.0949999999999994E-2</v>
      </c>
      <c r="T462" s="225">
        <f t="shared" si="28"/>
        <v>-359.84558823529409</v>
      </c>
      <c r="U462" s="1827" t="s">
        <v>314</v>
      </c>
    </row>
    <row r="463" spans="1:21" x14ac:dyDescent="0.25">
      <c r="A463" s="1955">
        <v>384</v>
      </c>
      <c r="B463" s="4646" t="s">
        <v>1054</v>
      </c>
      <c r="C463" s="1956" t="s">
        <v>219</v>
      </c>
      <c r="D463" s="1957">
        <v>44811</v>
      </c>
      <c r="E463" s="743" t="s">
        <v>4914</v>
      </c>
      <c r="F463" s="1958">
        <v>175</v>
      </c>
      <c r="G463" s="1959">
        <f>AVERAGE(CPVTFC3SG0006!F26:G26)</f>
        <v>0.74415000000000009</v>
      </c>
      <c r="H463" s="461">
        <f t="shared" si="27"/>
        <v>2145.265151515152</v>
      </c>
      <c r="I463" s="1960" t="s">
        <v>315</v>
      </c>
      <c r="J463" s="1839"/>
      <c r="K463" s="930"/>
      <c r="L463" s="930"/>
      <c r="M463" s="930"/>
      <c r="N463" s="930"/>
      <c r="O463" s="930"/>
      <c r="P463" s="490">
        <v>44882</v>
      </c>
      <c r="Q463" s="1820" t="s">
        <v>5490</v>
      </c>
      <c r="R463" s="492">
        <v>128</v>
      </c>
      <c r="S463" s="492">
        <f>AVERAGE(CPVTFC3SG0059!H18:I18)</f>
        <v>7.1899999999999992E-2</v>
      </c>
      <c r="T463" s="622">
        <f t="shared" si="28"/>
        <v>-403.76470588235298</v>
      </c>
      <c r="U463" s="1821" t="s">
        <v>314</v>
      </c>
    </row>
    <row r="464" spans="1:21" ht="15.75" thickBot="1" x14ac:dyDescent="0.3">
      <c r="A464" s="1961"/>
      <c r="B464" s="4647"/>
      <c r="C464" s="1962" t="s">
        <v>5448</v>
      </c>
      <c r="D464" s="1966"/>
      <c r="E464" s="1932"/>
      <c r="F464" s="1933"/>
      <c r="G464" s="1963"/>
      <c r="H464" s="1964"/>
      <c r="I464" s="1965"/>
      <c r="J464" s="1200"/>
      <c r="K464" s="936"/>
      <c r="L464" s="936"/>
      <c r="M464" s="936"/>
      <c r="N464" s="936"/>
      <c r="O464" s="936"/>
      <c r="P464" s="91">
        <v>44882</v>
      </c>
      <c r="Q464" s="1826" t="s">
        <v>5490</v>
      </c>
      <c r="R464" s="467">
        <v>129</v>
      </c>
      <c r="S464" s="467">
        <f>AVERAGE(CPVTFC3SG0059!J18:K18)</f>
        <v>6.8049999999999999E-2</v>
      </c>
      <c r="T464" s="225">
        <f t="shared" si="28"/>
        <v>-422.4485294117647</v>
      </c>
      <c r="U464" s="1827" t="s">
        <v>314</v>
      </c>
    </row>
    <row r="465" spans="1:21" x14ac:dyDescent="0.25">
      <c r="A465" s="82">
        <v>385</v>
      </c>
      <c r="B465" s="1954" t="s">
        <v>1055</v>
      </c>
      <c r="C465" s="1920" t="s">
        <v>219</v>
      </c>
      <c r="D465" s="83">
        <v>44811</v>
      </c>
      <c r="E465" s="729" t="s">
        <v>4914</v>
      </c>
      <c r="F465" s="1921">
        <v>176</v>
      </c>
      <c r="G465" s="84">
        <f>AVERAGE(CPVTFC3SG0006!H26:I26)</f>
        <v>6.565E-2</v>
      </c>
      <c r="H465" s="85">
        <f t="shared" si="27"/>
        <v>-424.81060606060612</v>
      </c>
      <c r="I465" s="1922" t="s">
        <v>314</v>
      </c>
      <c r="J465" s="608"/>
      <c r="K465" s="402"/>
      <c r="L465" s="402"/>
      <c r="M465" s="402"/>
      <c r="N465" s="402"/>
      <c r="O465" s="402"/>
      <c r="P465" s="909"/>
      <c r="Q465" s="902"/>
      <c r="R465" s="902"/>
      <c r="S465" s="902"/>
      <c r="T465" s="902"/>
      <c r="U465" s="902"/>
    </row>
    <row r="466" spans="1:21" x14ac:dyDescent="0.25">
      <c r="A466" s="8">
        <v>386</v>
      </c>
      <c r="B466" s="59" t="s">
        <v>1056</v>
      </c>
      <c r="C466" s="33" t="s">
        <v>219</v>
      </c>
      <c r="D466" s="18">
        <v>44811</v>
      </c>
      <c r="E466" s="381" t="s">
        <v>4914</v>
      </c>
      <c r="F466" s="1170">
        <v>177</v>
      </c>
      <c r="G466" s="7">
        <f>AVERAGE(CPVTFC3SG0006!J26:K26)</f>
        <v>6.0900000000000003E-2</v>
      </c>
      <c r="H466" s="13">
        <f t="shared" si="27"/>
        <v>-442.80303030303025</v>
      </c>
      <c r="I466" s="63" t="s">
        <v>314</v>
      </c>
      <c r="J466" s="608"/>
      <c r="K466" s="402"/>
      <c r="L466" s="402"/>
      <c r="M466" s="402"/>
      <c r="N466" s="402"/>
      <c r="O466" s="402"/>
      <c r="P466" s="909"/>
      <c r="Q466" s="902"/>
      <c r="R466" s="902"/>
      <c r="S466" s="902"/>
      <c r="T466" s="902"/>
      <c r="U466" s="902"/>
    </row>
    <row r="467" spans="1:21" x14ac:dyDescent="0.25">
      <c r="A467" s="6">
        <v>387</v>
      </c>
      <c r="B467" s="59" t="s">
        <v>1057</v>
      </c>
      <c r="C467" s="33" t="s">
        <v>219</v>
      </c>
      <c r="D467" s="18">
        <v>44811</v>
      </c>
      <c r="E467" s="381" t="s">
        <v>4914</v>
      </c>
      <c r="F467" s="1170">
        <v>178</v>
      </c>
      <c r="G467" s="7">
        <f>AVERAGE(CPVTFC3SG0006!L26:M26)</f>
        <v>6.8650000000000003E-2</v>
      </c>
      <c r="H467" s="13">
        <f t="shared" si="27"/>
        <v>-413.44696969696975</v>
      </c>
      <c r="I467" s="63" t="s">
        <v>314</v>
      </c>
      <c r="J467" s="608"/>
      <c r="K467" s="402"/>
      <c r="L467" s="402"/>
      <c r="M467" s="402"/>
      <c r="N467" s="402"/>
      <c r="O467" s="402"/>
      <c r="P467" s="909"/>
      <c r="Q467" s="902"/>
      <c r="R467" s="902"/>
      <c r="S467" s="902"/>
      <c r="T467" s="902"/>
      <c r="U467" s="902"/>
    </row>
    <row r="468" spans="1:21" x14ac:dyDescent="0.25">
      <c r="A468" s="8">
        <v>388</v>
      </c>
      <c r="B468" s="59" t="s">
        <v>1058</v>
      </c>
      <c r="C468" s="33" t="s">
        <v>219</v>
      </c>
      <c r="D468" s="18">
        <v>44811</v>
      </c>
      <c r="E468" s="381" t="s">
        <v>4914</v>
      </c>
      <c r="F468" s="1170">
        <v>179</v>
      </c>
      <c r="G468" s="7">
        <f>AVERAGE(CPVTFC3SG0006!N26:O26)</f>
        <v>8.8200000000000001E-2</v>
      </c>
      <c r="H468" s="13">
        <f t="shared" si="27"/>
        <v>-339.39393939393943</v>
      </c>
      <c r="I468" s="63" t="s">
        <v>314</v>
      </c>
      <c r="J468" s="608"/>
      <c r="K468" s="402"/>
      <c r="L468" s="402"/>
      <c r="M468" s="402"/>
      <c r="N468" s="402"/>
      <c r="O468" s="402"/>
      <c r="P468" s="909"/>
      <c r="Q468" s="902"/>
      <c r="R468" s="902"/>
      <c r="S468" s="902"/>
      <c r="T468" s="902"/>
      <c r="U468" s="902"/>
    </row>
    <row r="469" spans="1:21" x14ac:dyDescent="0.25">
      <c r="A469" s="6">
        <v>389</v>
      </c>
      <c r="B469" s="59" t="s">
        <v>1059</v>
      </c>
      <c r="C469" s="33" t="s">
        <v>219</v>
      </c>
      <c r="D469" s="18">
        <v>44811</v>
      </c>
      <c r="E469" s="381" t="s">
        <v>4914</v>
      </c>
      <c r="F469" s="1170">
        <v>180</v>
      </c>
      <c r="G469" s="7">
        <f>AVERAGE(CPVTFC3SG0006!P26:Q26)</f>
        <v>8.6449999999999999E-2</v>
      </c>
      <c r="H469" s="13">
        <f t="shared" si="27"/>
        <v>-346.02272727272737</v>
      </c>
      <c r="I469" s="63" t="s">
        <v>314</v>
      </c>
      <c r="J469" s="608"/>
      <c r="K469" s="402"/>
      <c r="L469" s="402"/>
      <c r="M469" s="402"/>
      <c r="N469" s="402"/>
      <c r="O469" s="402"/>
      <c r="P469" s="909"/>
      <c r="Q469" s="902"/>
      <c r="R469" s="902"/>
      <c r="S469" s="902"/>
      <c r="T469" s="902"/>
      <c r="U469" s="902"/>
    </row>
    <row r="470" spans="1:21" x14ac:dyDescent="0.25">
      <c r="A470" s="8">
        <v>390</v>
      </c>
      <c r="B470" s="59" t="s">
        <v>1060</v>
      </c>
      <c r="C470" s="33" t="s">
        <v>219</v>
      </c>
      <c r="D470" s="18">
        <v>44811</v>
      </c>
      <c r="E470" s="381" t="s">
        <v>4914</v>
      </c>
      <c r="F470" s="1170">
        <v>181</v>
      </c>
      <c r="G470" s="7">
        <f>AVERAGE(CPVTFC3SG0006!R26:S26)</f>
        <v>6.6599999999999993E-2</v>
      </c>
      <c r="H470" s="13">
        <f t="shared" si="27"/>
        <v>-421.2121212121213</v>
      </c>
      <c r="I470" s="63" t="s">
        <v>314</v>
      </c>
      <c r="J470" s="608"/>
      <c r="K470" s="402"/>
      <c r="L470" s="402"/>
      <c r="M470" s="402"/>
      <c r="N470" s="402"/>
      <c r="O470" s="402"/>
      <c r="P470" s="909"/>
      <c r="Q470" s="902"/>
      <c r="R470" s="902"/>
      <c r="S470" s="902"/>
      <c r="T470" s="902"/>
      <c r="U470" s="902"/>
    </row>
    <row r="471" spans="1:21" x14ac:dyDescent="0.25">
      <c r="A471" s="6">
        <v>391</v>
      </c>
      <c r="B471" s="4600" t="s">
        <v>1061</v>
      </c>
      <c r="C471" s="33" t="s">
        <v>219</v>
      </c>
      <c r="D471" s="18">
        <v>44811</v>
      </c>
      <c r="E471" s="381" t="s">
        <v>4914</v>
      </c>
      <c r="F471" s="1170">
        <v>182</v>
      </c>
      <c r="G471" s="7">
        <f>AVERAGE(CPVTFC3SG0006!T26:U26)</f>
        <v>0.1246</v>
      </c>
      <c r="H471" s="13">
        <f t="shared" si="27"/>
        <v>-201.51515151515156</v>
      </c>
      <c r="I471" s="63" t="s">
        <v>314</v>
      </c>
      <c r="J471" s="608"/>
      <c r="K471" s="402"/>
      <c r="L471" s="402"/>
      <c r="M471" s="402"/>
      <c r="N471" s="402"/>
      <c r="O471" s="402"/>
      <c r="P471" s="909"/>
      <c r="Q471" s="902"/>
      <c r="R471" s="902"/>
      <c r="S471" s="902"/>
      <c r="T471" s="902"/>
      <c r="U471" s="902"/>
    </row>
    <row r="472" spans="1:21" x14ac:dyDescent="0.25">
      <c r="A472" s="8">
        <v>392</v>
      </c>
      <c r="B472" s="4600"/>
      <c r="C472" s="33" t="s">
        <v>220</v>
      </c>
      <c r="D472" s="18">
        <v>44811</v>
      </c>
      <c r="E472" s="381" t="s">
        <v>4914</v>
      </c>
      <c r="F472" s="1170">
        <v>183</v>
      </c>
      <c r="G472" s="7">
        <f>AVERAGE(CPVTFC3SG0006!V26:W26)</f>
        <v>0.13205</v>
      </c>
      <c r="H472" s="13">
        <f t="shared" si="27"/>
        <v>-173.29545454545459</v>
      </c>
      <c r="I472" s="63" t="s">
        <v>314</v>
      </c>
      <c r="J472" s="608"/>
      <c r="K472" s="402"/>
      <c r="L472" s="402"/>
      <c r="M472" s="402"/>
      <c r="N472" s="402"/>
      <c r="O472" s="402"/>
      <c r="P472" s="909"/>
      <c r="Q472" s="902"/>
      <c r="R472" s="902"/>
      <c r="S472" s="902"/>
      <c r="T472" s="902"/>
      <c r="U472" s="902"/>
    </row>
    <row r="473" spans="1:21" x14ac:dyDescent="0.25">
      <c r="A473" s="6">
        <v>393</v>
      </c>
      <c r="B473" s="260" t="s">
        <v>2131</v>
      </c>
      <c r="C473" s="260" t="s">
        <v>220</v>
      </c>
      <c r="D473" s="18">
        <v>44831</v>
      </c>
      <c r="E473" s="381" t="s">
        <v>4915</v>
      </c>
      <c r="F473" s="1160">
        <v>1</v>
      </c>
      <c r="G473" s="321">
        <f>AVERAGE(CPVTFC3SG0021!C11:D11)</f>
        <v>8.7900000000000006E-2</v>
      </c>
      <c r="H473" s="13">
        <f>(G473-0.1542)/0.0134*50</f>
        <v>-247.38805970149252</v>
      </c>
      <c r="I473" s="63" t="s">
        <v>314</v>
      </c>
      <c r="J473" s="608"/>
      <c r="K473" s="402"/>
      <c r="L473" s="402"/>
      <c r="M473" s="402"/>
      <c r="N473" s="402"/>
      <c r="O473" s="402"/>
      <c r="P473" s="909"/>
      <c r="Q473" s="902"/>
      <c r="R473" s="902"/>
      <c r="S473" s="902"/>
      <c r="T473" s="902"/>
      <c r="U473" s="902"/>
    </row>
    <row r="474" spans="1:21" x14ac:dyDescent="0.25">
      <c r="G474" s="322"/>
    </row>
    <row r="475" spans="1:21" x14ac:dyDescent="0.25">
      <c r="G475" s="166"/>
    </row>
    <row r="476" spans="1:21" x14ac:dyDescent="0.25">
      <c r="G476" s="166"/>
    </row>
    <row r="477" spans="1:21" x14ac:dyDescent="0.25">
      <c r="G477" s="166"/>
    </row>
    <row r="478" spans="1:21" x14ac:dyDescent="0.25">
      <c r="G478" s="166"/>
    </row>
    <row r="479" spans="1:21" x14ac:dyDescent="0.25">
      <c r="G479" s="166"/>
    </row>
    <row r="480" spans="1:21" x14ac:dyDescent="0.25">
      <c r="G480" s="166"/>
    </row>
    <row r="481" spans="7:7" x14ac:dyDescent="0.25">
      <c r="G481" s="166"/>
    </row>
    <row r="482" spans="7:7" x14ac:dyDescent="0.25">
      <c r="G482" s="166"/>
    </row>
    <row r="483" spans="7:7" x14ac:dyDescent="0.25">
      <c r="G483" s="166"/>
    </row>
  </sheetData>
  <mergeCells count="250">
    <mergeCell ref="B449:B451"/>
    <mergeCell ref="B453:B455"/>
    <mergeCell ref="B456:B457"/>
    <mergeCell ref="B458:B460"/>
    <mergeCell ref="B463:B464"/>
    <mergeCell ref="B461:B462"/>
    <mergeCell ref="B419:B422"/>
    <mergeCell ref="B424:B425"/>
    <mergeCell ref="B426:B429"/>
    <mergeCell ref="B430:B431"/>
    <mergeCell ref="B437:B439"/>
    <mergeCell ref="B440:B441"/>
    <mergeCell ref="B442:B443"/>
    <mergeCell ref="B445:B446"/>
    <mergeCell ref="B447:B448"/>
    <mergeCell ref="B382:B383"/>
    <mergeCell ref="B385:B387"/>
    <mergeCell ref="B390:B391"/>
    <mergeCell ref="B392:B393"/>
    <mergeCell ref="B395:B396"/>
    <mergeCell ref="B397:B398"/>
    <mergeCell ref="B401:B402"/>
    <mergeCell ref="B403:B404"/>
    <mergeCell ref="B417:B418"/>
    <mergeCell ref="P3:P4"/>
    <mergeCell ref="Q3:Q4"/>
    <mergeCell ref="R3:R4"/>
    <mergeCell ref="S3:S4"/>
    <mergeCell ref="T3:T4"/>
    <mergeCell ref="U3:U4"/>
    <mergeCell ref="P1:U2"/>
    <mergeCell ref="B209:B210"/>
    <mergeCell ref="B167:B168"/>
    <mergeCell ref="B141:B144"/>
    <mergeCell ref="B145:B148"/>
    <mergeCell ref="B149:B150"/>
    <mergeCell ref="B151:B152"/>
    <mergeCell ref="B153:B154"/>
    <mergeCell ref="B157:B158"/>
    <mergeCell ref="B159:B160"/>
    <mergeCell ref="B161:B162"/>
    <mergeCell ref="B163:B164"/>
    <mergeCell ref="B165:B166"/>
    <mergeCell ref="B155:B156"/>
    <mergeCell ref="B189:B190"/>
    <mergeCell ref="B191:B194"/>
    <mergeCell ref="B195:B196"/>
    <mergeCell ref="B169:B172"/>
    <mergeCell ref="D1:I2"/>
    <mergeCell ref="J3:J4"/>
    <mergeCell ref="B197:B198"/>
    <mergeCell ref="B199:B202"/>
    <mergeCell ref="B203:B204"/>
    <mergeCell ref="B98:B101"/>
    <mergeCell ref="B73:B74"/>
    <mergeCell ref="B75:B78"/>
    <mergeCell ref="B79:B81"/>
    <mergeCell ref="B82:B83"/>
    <mergeCell ref="B84:B85"/>
    <mergeCell ref="B86:B87"/>
    <mergeCell ref="B88:B89"/>
    <mergeCell ref="B90:B91"/>
    <mergeCell ref="B92:B93"/>
    <mergeCell ref="B96:B97"/>
    <mergeCell ref="B102:B105"/>
    <mergeCell ref="B106:B107"/>
    <mergeCell ref="B108:B109"/>
    <mergeCell ref="B110:B111"/>
    <mergeCell ref="B112:B113"/>
    <mergeCell ref="B114:B115"/>
    <mergeCell ref="B71:B72"/>
    <mergeCell ref="B47:B48"/>
    <mergeCell ref="B205:B208"/>
    <mergeCell ref="B116:B117"/>
    <mergeCell ref="B118:B119"/>
    <mergeCell ref="B120:B122"/>
    <mergeCell ref="B175:B176"/>
    <mergeCell ref="B177:B178"/>
    <mergeCell ref="B179:B180"/>
    <mergeCell ref="B181:B182"/>
    <mergeCell ref="B183:B184"/>
    <mergeCell ref="B185:B186"/>
    <mergeCell ref="B123:B124"/>
    <mergeCell ref="B125:B126"/>
    <mergeCell ref="B129:B130"/>
    <mergeCell ref="B131:B132"/>
    <mergeCell ref="B133:B134"/>
    <mergeCell ref="B135:B136"/>
    <mergeCell ref="B137:B138"/>
    <mergeCell ref="B173:B174"/>
    <mergeCell ref="B187:B188"/>
    <mergeCell ref="B139:B140"/>
    <mergeCell ref="B127:B128"/>
    <mergeCell ref="B69:B70"/>
    <mergeCell ref="B43:B44"/>
    <mergeCell ref="I3:I4"/>
    <mergeCell ref="B11:B12"/>
    <mergeCell ref="B13:B14"/>
    <mergeCell ref="B15:B16"/>
    <mergeCell ref="B17:B18"/>
    <mergeCell ref="H3:H4"/>
    <mergeCell ref="G3:G4"/>
    <mergeCell ref="D3:D4"/>
    <mergeCell ref="E3:E4"/>
    <mergeCell ref="F3:F4"/>
    <mergeCell ref="B49:B50"/>
    <mergeCell ref="B51:B52"/>
    <mergeCell ref="B53:B54"/>
    <mergeCell ref="B55:B56"/>
    <mergeCell ref="B57:B60"/>
    <mergeCell ref="B61:B62"/>
    <mergeCell ref="B63:B64"/>
    <mergeCell ref="B65:B66"/>
    <mergeCell ref="B67:B68"/>
    <mergeCell ref="B211:B212"/>
    <mergeCell ref="B213:B214"/>
    <mergeCell ref="B215:B216"/>
    <mergeCell ref="B217:B218"/>
    <mergeCell ref="B219:B220"/>
    <mergeCell ref="A3:A4"/>
    <mergeCell ref="B3:B4"/>
    <mergeCell ref="C3:C4"/>
    <mergeCell ref="B21:B22"/>
    <mergeCell ref="B5:B6"/>
    <mergeCell ref="B7:B8"/>
    <mergeCell ref="B9:B10"/>
    <mergeCell ref="B19:B20"/>
    <mergeCell ref="B45:B46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231:B232"/>
    <mergeCell ref="B233:B234"/>
    <mergeCell ref="B235:B236"/>
    <mergeCell ref="B237:B238"/>
    <mergeCell ref="B239:B240"/>
    <mergeCell ref="B221:B222"/>
    <mergeCell ref="B223:B224"/>
    <mergeCell ref="B225:B226"/>
    <mergeCell ref="B227:B228"/>
    <mergeCell ref="B229:B230"/>
    <mergeCell ref="B251:B252"/>
    <mergeCell ref="B253:B254"/>
    <mergeCell ref="B255:B256"/>
    <mergeCell ref="B257:B258"/>
    <mergeCell ref="B259:B260"/>
    <mergeCell ref="B241:B242"/>
    <mergeCell ref="B243:B244"/>
    <mergeCell ref="B245:B246"/>
    <mergeCell ref="B247:B248"/>
    <mergeCell ref="B249:B250"/>
    <mergeCell ref="B271:B272"/>
    <mergeCell ref="B273:B274"/>
    <mergeCell ref="B275:B276"/>
    <mergeCell ref="B277:B278"/>
    <mergeCell ref="B279:B280"/>
    <mergeCell ref="B261:B262"/>
    <mergeCell ref="B263:B264"/>
    <mergeCell ref="B265:B266"/>
    <mergeCell ref="B267:B268"/>
    <mergeCell ref="B269:B270"/>
    <mergeCell ref="B291:B292"/>
    <mergeCell ref="B293:B294"/>
    <mergeCell ref="B295:B296"/>
    <mergeCell ref="B297:B298"/>
    <mergeCell ref="B299:B301"/>
    <mergeCell ref="B281:B282"/>
    <mergeCell ref="B283:B284"/>
    <mergeCell ref="B285:B286"/>
    <mergeCell ref="B287:B288"/>
    <mergeCell ref="B289:B290"/>
    <mergeCell ref="B343:B344"/>
    <mergeCell ref="B345:B346"/>
    <mergeCell ref="B347:B348"/>
    <mergeCell ref="B318:B320"/>
    <mergeCell ref="B321:B323"/>
    <mergeCell ref="B324:B327"/>
    <mergeCell ref="B328:B331"/>
    <mergeCell ref="B332:B334"/>
    <mergeCell ref="B302:B305"/>
    <mergeCell ref="B306:B308"/>
    <mergeCell ref="B309:B310"/>
    <mergeCell ref="B311:B313"/>
    <mergeCell ref="B314:B317"/>
    <mergeCell ref="K1:O2"/>
    <mergeCell ref="K3:K4"/>
    <mergeCell ref="L3:L4"/>
    <mergeCell ref="M3:M4"/>
    <mergeCell ref="N3:N4"/>
    <mergeCell ref="O3:O4"/>
    <mergeCell ref="A1:B2"/>
    <mergeCell ref="B471:B472"/>
    <mergeCell ref="B434:B435"/>
    <mergeCell ref="B371:B372"/>
    <mergeCell ref="B373:B374"/>
    <mergeCell ref="B375:B376"/>
    <mergeCell ref="B359:B360"/>
    <mergeCell ref="B361:B362"/>
    <mergeCell ref="B363:B364"/>
    <mergeCell ref="B365:B368"/>
    <mergeCell ref="B369:B370"/>
    <mergeCell ref="B349:B350"/>
    <mergeCell ref="B351:B352"/>
    <mergeCell ref="B353:B354"/>
    <mergeCell ref="B355:B356"/>
    <mergeCell ref="B357:B358"/>
    <mergeCell ref="B335:B338"/>
    <mergeCell ref="B339:B342"/>
    <mergeCell ref="V94:W95"/>
    <mergeCell ref="V98:W101"/>
    <mergeCell ref="V88:W89"/>
    <mergeCell ref="V90:W91"/>
    <mergeCell ref="V92:W93"/>
    <mergeCell ref="V84:W85"/>
    <mergeCell ref="V75:W78"/>
    <mergeCell ref="V145:W148"/>
    <mergeCell ref="V139:W140"/>
    <mergeCell ref="V187:W188"/>
    <mergeCell ref="V203:W204"/>
    <mergeCell ref="V205:W208"/>
    <mergeCell ref="V209:W210"/>
    <mergeCell ref="V211:W212"/>
    <mergeCell ref="V213:W214"/>
    <mergeCell ref="V215:W216"/>
    <mergeCell ref="V257:W258"/>
    <mergeCell ref="V271:W272"/>
    <mergeCell ref="V343:W344"/>
    <mergeCell ref="V351:W352"/>
    <mergeCell ref="V363:W364"/>
    <mergeCell ref="V365:W368"/>
    <mergeCell ref="V369:W370"/>
    <mergeCell ref="V359:W360"/>
    <mergeCell ref="V371:W372"/>
    <mergeCell ref="V434:W435"/>
    <mergeCell ref="V281:W282"/>
    <mergeCell ref="V283:W284"/>
    <mergeCell ref="V285:W286"/>
    <mergeCell ref="V289:W290"/>
    <mergeCell ref="V293:W294"/>
    <mergeCell ref="V295:W296"/>
    <mergeCell ref="V297:W298"/>
    <mergeCell ref="V299:W301"/>
    <mergeCell ref="V306:W308"/>
  </mergeCells>
  <phoneticPr fontId="9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127A8-5672-4C54-8AD3-A0B48C1F66A4}">
  <sheetPr codeName="Sheet3"/>
  <dimension ref="A1:AE1765"/>
  <sheetViews>
    <sheetView zoomScale="70" zoomScaleNormal="70" workbookViewId="0">
      <pane xSplit="3" ySplit="4" topLeftCell="D1152" activePane="bottomRight" state="frozen"/>
      <selection pane="topRight" activeCell="D1" sqref="D1"/>
      <selection pane="bottomLeft" activeCell="A4" sqref="A4"/>
      <selection pane="bottomRight" activeCell="Z930" sqref="Z930"/>
    </sheetView>
  </sheetViews>
  <sheetFormatPr defaultRowHeight="15" x14ac:dyDescent="0.25"/>
  <cols>
    <col min="1" max="1" width="6.28515625" style="5" customWidth="1"/>
    <col min="2" max="2" width="10.85546875" style="166" customWidth="1"/>
    <col min="3" max="3" width="9.140625" style="166" bestFit="1" customWidth="1"/>
    <col min="4" max="4" width="14.7109375" style="23" customWidth="1"/>
    <col min="5" max="5" width="15.140625" style="23" bestFit="1" customWidth="1"/>
    <col min="6" max="6" width="10" style="158" customWidth="1"/>
    <col min="7" max="7" width="14.85546875" style="5" customWidth="1"/>
    <col min="8" max="8" width="14.42578125" style="12" customWidth="1"/>
    <col min="9" max="10" width="12" style="5" customWidth="1"/>
    <col min="11" max="11" width="16.140625" style="5" bestFit="1" customWidth="1"/>
    <col min="12" max="12" width="12" style="166" customWidth="1"/>
    <col min="13" max="13" width="15.5703125" style="5" customWidth="1"/>
    <col min="14" max="16" width="12" style="5" customWidth="1"/>
    <col min="17" max="17" width="16.140625" style="5" bestFit="1" customWidth="1"/>
    <col min="18" max="18" width="12" style="166" customWidth="1"/>
    <col min="19" max="19" width="15.5703125" style="5" customWidth="1"/>
    <col min="20" max="22" width="12" style="5" customWidth="1"/>
    <col min="23" max="23" width="18.85546875" style="5" customWidth="1"/>
    <col min="24" max="24" width="10.140625" style="5" customWidth="1"/>
    <col min="25" max="25" width="17.85546875" style="5" customWidth="1"/>
    <col min="26" max="26" width="13.42578125" style="5" customWidth="1"/>
    <col min="27" max="27" width="13.140625" style="5" customWidth="1"/>
    <col min="28" max="28" width="27.42578125" style="5" customWidth="1"/>
    <col min="29" max="16384" width="9.140625" style="5"/>
  </cols>
  <sheetData>
    <row r="1" spans="1:29" x14ac:dyDescent="0.25">
      <c r="A1" s="4598"/>
      <c r="B1" s="4598"/>
      <c r="E1" s="4591" t="s">
        <v>3160</v>
      </c>
      <c r="F1" s="4591"/>
      <c r="G1" s="4591"/>
      <c r="H1" s="4591"/>
      <c r="I1" s="4591"/>
      <c r="J1" s="4723" t="s">
        <v>5427</v>
      </c>
      <c r="K1" s="4724"/>
      <c r="L1" s="4724"/>
      <c r="M1" s="4724"/>
      <c r="N1" s="4724"/>
      <c r="O1" s="4725"/>
      <c r="P1" s="4723" t="s">
        <v>4992</v>
      </c>
      <c r="Q1" s="4724"/>
      <c r="R1" s="4724"/>
      <c r="S1" s="4724"/>
      <c r="T1" s="4724"/>
      <c r="U1" s="4725"/>
      <c r="V1" s="4633" t="s">
        <v>5447</v>
      </c>
      <c r="W1" s="4633"/>
      <c r="X1" s="4633"/>
      <c r="Y1" s="4633"/>
      <c r="Z1" s="4633"/>
      <c r="AA1" s="4634"/>
      <c r="AB1" s="5">
        <v>211</v>
      </c>
    </row>
    <row r="2" spans="1:29" x14ac:dyDescent="0.25">
      <c r="A2" s="4599"/>
      <c r="B2" s="4599"/>
      <c r="C2" s="366"/>
      <c r="D2" s="22"/>
      <c r="E2" s="4591"/>
      <c r="F2" s="4591"/>
      <c r="G2" s="4591"/>
      <c r="H2" s="4591"/>
      <c r="I2" s="4591"/>
      <c r="J2" s="4726"/>
      <c r="K2" s="4635"/>
      <c r="L2" s="4635"/>
      <c r="M2" s="4635"/>
      <c r="N2" s="4635"/>
      <c r="O2" s="4636"/>
      <c r="P2" s="4726"/>
      <c r="Q2" s="4635"/>
      <c r="R2" s="4635"/>
      <c r="S2" s="4635"/>
      <c r="T2" s="4635"/>
      <c r="U2" s="4636"/>
      <c r="V2" s="4635"/>
      <c r="W2" s="4635"/>
      <c r="X2" s="4635"/>
      <c r="Y2" s="4635"/>
      <c r="Z2" s="4635"/>
      <c r="AA2" s="4636"/>
    </row>
    <row r="3" spans="1:29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712" t="s">
        <v>313</v>
      </c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  <c r="P3" s="4592" t="s">
        <v>346</v>
      </c>
      <c r="Q3" s="4592" t="s">
        <v>370</v>
      </c>
      <c r="R3" s="4592" t="s">
        <v>1069</v>
      </c>
      <c r="S3" s="4594" t="s">
        <v>316</v>
      </c>
      <c r="T3" s="4595" t="s">
        <v>312</v>
      </c>
      <c r="U3" s="4597" t="s">
        <v>313</v>
      </c>
      <c r="V3" s="4592" t="s">
        <v>346</v>
      </c>
      <c r="W3" s="4592" t="s">
        <v>370</v>
      </c>
      <c r="X3" s="4592" t="s">
        <v>1069</v>
      </c>
      <c r="Y3" s="4594" t="s">
        <v>316</v>
      </c>
      <c r="Z3" s="4595" t="s">
        <v>312</v>
      </c>
      <c r="AA3" s="4597" t="s">
        <v>313</v>
      </c>
    </row>
    <row r="4" spans="1:29" x14ac:dyDescent="0.25">
      <c r="A4" s="4618"/>
      <c r="B4" s="4593"/>
      <c r="C4" s="4593"/>
      <c r="D4" s="4593"/>
      <c r="E4" s="4593"/>
      <c r="F4" s="4593"/>
      <c r="G4" s="4593"/>
      <c r="H4" s="4622"/>
      <c r="I4" s="4712"/>
      <c r="J4" s="4593"/>
      <c r="K4" s="4593"/>
      <c r="L4" s="4593"/>
      <c r="M4" s="4594"/>
      <c r="N4" s="4596"/>
      <c r="O4" s="4597"/>
      <c r="P4" s="4593"/>
      <c r="Q4" s="4593"/>
      <c r="R4" s="4593"/>
      <c r="S4" s="4594"/>
      <c r="T4" s="4596"/>
      <c r="U4" s="4597"/>
      <c r="V4" s="4695"/>
      <c r="W4" s="4695"/>
      <c r="X4" s="4695"/>
      <c r="Y4" s="4696"/>
      <c r="Z4" s="4697"/>
      <c r="AA4" s="4698"/>
    </row>
    <row r="5" spans="1:29" x14ac:dyDescent="0.25">
      <c r="A5" s="64">
        <v>1</v>
      </c>
      <c r="B5" s="4669" t="s">
        <v>867</v>
      </c>
      <c r="C5" s="2968" t="s">
        <v>868</v>
      </c>
      <c r="D5" s="65">
        <v>44811</v>
      </c>
      <c r="E5" s="386" t="s">
        <v>4916</v>
      </c>
      <c r="F5" s="146">
        <v>1</v>
      </c>
      <c r="G5" s="66">
        <f>AVERAGE(CPVTFC3SG0005!C11:D11)</f>
        <v>2.3826999999999998</v>
      </c>
      <c r="H5" s="67">
        <f>(G5-0.339)/0.0139*50</f>
        <v>7351.4388489208632</v>
      </c>
      <c r="I5" s="178" t="s">
        <v>315</v>
      </c>
      <c r="J5" s="643"/>
      <c r="K5" s="644"/>
      <c r="L5" s="641"/>
      <c r="M5" s="645"/>
      <c r="N5" s="646"/>
      <c r="O5" s="642"/>
      <c r="P5" s="627">
        <v>44867</v>
      </c>
      <c r="Q5" s="418" t="s">
        <v>4979</v>
      </c>
      <c r="R5" s="417">
        <v>43</v>
      </c>
      <c r="S5" s="66">
        <f>AVERAGE(CPVTFC3SG0044!U17:V17)</f>
        <v>0.35275000000000001</v>
      </c>
      <c r="T5" s="67">
        <f>(S5-0.1755)/0.014*400</f>
        <v>5064.2857142857147</v>
      </c>
      <c r="U5" s="858" t="s">
        <v>315</v>
      </c>
      <c r="V5" s="694"/>
      <c r="W5" s="694"/>
      <c r="X5" s="694"/>
      <c r="Y5" s="694"/>
      <c r="Z5" s="694"/>
      <c r="AA5" s="694"/>
      <c r="AB5" s="4689" t="s">
        <v>1416</v>
      </c>
    </row>
    <row r="6" spans="1:29" ht="15.75" thickBot="1" x14ac:dyDescent="0.3">
      <c r="A6" s="450">
        <v>2</v>
      </c>
      <c r="B6" s="4670"/>
      <c r="C6" s="69" t="s">
        <v>220</v>
      </c>
      <c r="D6" s="121">
        <v>44811</v>
      </c>
      <c r="E6" s="696" t="s">
        <v>4916</v>
      </c>
      <c r="F6" s="149">
        <v>2</v>
      </c>
      <c r="G6" s="122">
        <f>AVERAGE(CPVTFC3SG0005!E11:F11)</f>
        <v>2.8579999999999997</v>
      </c>
      <c r="H6" s="123">
        <f t="shared" ref="H6:H87" si="0">(G6-0.339)/0.0139*50</f>
        <v>9061.1510791366891</v>
      </c>
      <c r="I6" s="182" t="s">
        <v>315</v>
      </c>
      <c r="J6" s="2980"/>
      <c r="K6" s="664"/>
      <c r="L6" s="649"/>
      <c r="M6" s="969"/>
      <c r="N6" s="970"/>
      <c r="O6" s="650"/>
      <c r="P6" s="697">
        <v>44867</v>
      </c>
      <c r="Q6" s="404" t="s">
        <v>4979</v>
      </c>
      <c r="R6" s="698">
        <v>44</v>
      </c>
      <c r="S6" s="122">
        <f>AVERAGE(CPVTFC3SG0044!W17:X17)</f>
        <v>1.1017000000000001</v>
      </c>
      <c r="T6" s="123">
        <f>(S6-0.1755)/0.014*400</f>
        <v>26462.857142857145</v>
      </c>
      <c r="U6" s="1330" t="s">
        <v>315</v>
      </c>
      <c r="V6" s="1268"/>
      <c r="W6" s="1268"/>
      <c r="X6" s="1268"/>
      <c r="Y6" s="1268"/>
      <c r="Z6" s="786"/>
      <c r="AA6" s="1268"/>
      <c r="AB6" s="4688"/>
    </row>
    <row r="7" spans="1:29" x14ac:dyDescent="0.25">
      <c r="A7" s="406">
        <v>184</v>
      </c>
      <c r="B7" s="4668" t="s">
        <v>1062</v>
      </c>
      <c r="C7" s="2533" t="s">
        <v>868</v>
      </c>
      <c r="D7" s="407">
        <v>44811</v>
      </c>
      <c r="E7" s="715" t="s">
        <v>4916</v>
      </c>
      <c r="F7" s="408">
        <v>184</v>
      </c>
      <c r="G7" s="409">
        <f>AVERAGE(CPVTFC3SG0005!X26:Y26)</f>
        <v>2.3537999999999997</v>
      </c>
      <c r="H7" s="405">
        <f>(G7-0.339)/0.0139*50</f>
        <v>7247.4820143884881</v>
      </c>
      <c r="I7" s="716" t="s">
        <v>315</v>
      </c>
      <c r="J7" s="717"/>
      <c r="K7" s="717"/>
      <c r="L7" s="659"/>
      <c r="M7" s="721"/>
      <c r="N7" s="721"/>
      <c r="O7" s="721"/>
      <c r="P7" s="717"/>
      <c r="Q7" s="718"/>
      <c r="R7" s="719"/>
      <c r="S7" s="720"/>
      <c r="T7" s="720"/>
      <c r="U7" s="720"/>
      <c r="V7" s="407">
        <v>44888</v>
      </c>
      <c r="W7" s="3065" t="s">
        <v>5544</v>
      </c>
      <c r="X7" s="2995">
        <v>181</v>
      </c>
      <c r="Y7" s="409">
        <f>AVERAGE(CPVTFC3SG0068!R26:S26)</f>
        <v>0.39055000000000001</v>
      </c>
      <c r="Z7" s="117">
        <f>(Y7-0.1364)/0.0132*66</f>
        <v>1270.75</v>
      </c>
      <c r="AA7" s="3299" t="s">
        <v>315</v>
      </c>
      <c r="AB7" s="58" t="s">
        <v>1064</v>
      </c>
    </row>
    <row r="8" spans="1:29" x14ac:dyDescent="0.25">
      <c r="A8" s="590"/>
      <c r="B8" s="4669"/>
      <c r="C8" s="2968" t="s">
        <v>5448</v>
      </c>
      <c r="D8" s="1149"/>
      <c r="E8" s="2975"/>
      <c r="F8" s="882"/>
      <c r="G8" s="645"/>
      <c r="H8" s="646"/>
      <c r="I8" s="878"/>
      <c r="J8" s="878"/>
      <c r="K8" s="878"/>
      <c r="L8" s="877"/>
      <c r="M8" s="642"/>
      <c r="N8" s="642"/>
      <c r="O8" s="642"/>
      <c r="P8" s="878"/>
      <c r="Q8" s="2978"/>
      <c r="R8" s="2979"/>
      <c r="S8" s="207"/>
      <c r="T8" s="207"/>
      <c r="U8" s="207"/>
      <c r="V8" s="65">
        <v>44888</v>
      </c>
      <c r="W8" s="3043" t="s">
        <v>5544</v>
      </c>
      <c r="X8" s="2988">
        <v>182</v>
      </c>
      <c r="Y8" s="66">
        <f>AVERAGE(CPVTFC3SG0068!T26:U26)</f>
        <v>0.60750000000000004</v>
      </c>
      <c r="Z8" s="67">
        <f t="shared" ref="Z8:Z10" si="1">(Y8-0.1364)/0.0132*66</f>
        <v>2355.5000000000005</v>
      </c>
      <c r="AA8" s="3166" t="s">
        <v>315</v>
      </c>
      <c r="AB8" s="58"/>
    </row>
    <row r="9" spans="1:29" ht="15.75" thickBot="1" x14ac:dyDescent="0.3">
      <c r="A9" s="481"/>
      <c r="B9" s="4682"/>
      <c r="C9" s="2534" t="s">
        <v>863</v>
      </c>
      <c r="D9" s="1383"/>
      <c r="E9" s="3167"/>
      <c r="F9" s="2413"/>
      <c r="G9" s="668"/>
      <c r="H9" s="662"/>
      <c r="I9" s="791"/>
      <c r="J9" s="791"/>
      <c r="K9" s="791"/>
      <c r="L9" s="792"/>
      <c r="M9" s="778"/>
      <c r="N9" s="778"/>
      <c r="O9" s="778"/>
      <c r="P9" s="791"/>
      <c r="Q9" s="761"/>
      <c r="R9" s="762"/>
      <c r="S9" s="763"/>
      <c r="T9" s="763"/>
      <c r="U9" s="763"/>
      <c r="V9" s="412">
        <v>44888</v>
      </c>
      <c r="W9" s="3042" t="s">
        <v>5544</v>
      </c>
      <c r="X9" s="2797">
        <v>183</v>
      </c>
      <c r="Y9" s="414">
        <f>AVERAGE(CPVTFC3SG0068!V26:W26)</f>
        <v>0.42154999999999998</v>
      </c>
      <c r="Z9" s="415">
        <f t="shared" si="1"/>
        <v>1425.7500000000002</v>
      </c>
      <c r="AA9" s="3306" t="s">
        <v>315</v>
      </c>
      <c r="AB9" s="58"/>
    </row>
    <row r="10" spans="1:29" ht="15.75" thickBot="1" x14ac:dyDescent="0.3">
      <c r="A10" s="1798">
        <v>344</v>
      </c>
      <c r="B10" s="3169" t="s">
        <v>1063</v>
      </c>
      <c r="C10" s="3169" t="s">
        <v>868</v>
      </c>
      <c r="D10" s="601">
        <v>44811</v>
      </c>
      <c r="E10" s="3170" t="s">
        <v>4914</v>
      </c>
      <c r="F10" s="3171">
        <v>184</v>
      </c>
      <c r="G10" s="137">
        <f>AVERAGE(CPVTFC3SG0006!X26:Y26)</f>
        <v>1.6312</v>
      </c>
      <c r="H10" s="1802">
        <f>(G10-0.1778)/0.0132*50</f>
        <v>5505.30303030303</v>
      </c>
      <c r="I10" s="3172" t="s">
        <v>315</v>
      </c>
      <c r="J10" s="631"/>
      <c r="K10" s="3173"/>
      <c r="L10" s="3174"/>
      <c r="M10" s="3175"/>
      <c r="N10" s="3175"/>
      <c r="O10" s="3175"/>
      <c r="P10" s="631"/>
      <c r="Q10" s="631"/>
      <c r="R10" s="651"/>
      <c r="S10" s="1429"/>
      <c r="T10" s="1429"/>
      <c r="U10" s="654"/>
      <c r="V10" s="601">
        <v>44888</v>
      </c>
      <c r="W10" s="3176" t="s">
        <v>5544</v>
      </c>
      <c r="X10" s="2807">
        <v>184</v>
      </c>
      <c r="Y10" s="137">
        <f>AVERAGE(CPVTFC3SG0068!X26:Y26)</f>
        <v>2.7948500000000003</v>
      </c>
      <c r="Z10" s="218">
        <f t="shared" si="1"/>
        <v>13292.25</v>
      </c>
      <c r="AA10" s="3177" t="s">
        <v>315</v>
      </c>
      <c r="AB10" s="58" t="s">
        <v>1064</v>
      </c>
    </row>
    <row r="11" spans="1:29" x14ac:dyDescent="0.25">
      <c r="A11" s="114">
        <v>3</v>
      </c>
      <c r="B11" s="4679" t="s">
        <v>869</v>
      </c>
      <c r="C11" s="2945" t="s">
        <v>868</v>
      </c>
      <c r="D11" s="115">
        <v>44811</v>
      </c>
      <c r="E11" s="701" t="s">
        <v>4916</v>
      </c>
      <c r="F11" s="151">
        <v>3</v>
      </c>
      <c r="G11" s="116">
        <f>AVERAGE(CPVTFC3SG0005!G11:H11)</f>
        <v>2.1709500000000004</v>
      </c>
      <c r="H11" s="117">
        <f t="shared" si="0"/>
        <v>6589.7482014388497</v>
      </c>
      <c r="I11" s="183" t="s">
        <v>315</v>
      </c>
      <c r="J11" s="632"/>
      <c r="K11" s="632"/>
      <c r="L11" s="655"/>
      <c r="M11" s="656"/>
      <c r="N11" s="656"/>
      <c r="O11" s="656"/>
      <c r="P11" s="632"/>
      <c r="Q11" s="232"/>
      <c r="R11" s="244"/>
      <c r="S11" s="216"/>
      <c r="T11" s="216"/>
      <c r="U11" s="362"/>
      <c r="V11" s="1271"/>
      <c r="W11" s="1271"/>
      <c r="X11" s="1271"/>
      <c r="Y11" s="1271"/>
      <c r="Z11" s="1271"/>
      <c r="AA11" s="1271"/>
      <c r="AB11" s="4689" t="s">
        <v>1416</v>
      </c>
    </row>
    <row r="12" spans="1:29" ht="15.75" thickBot="1" x14ac:dyDescent="0.3">
      <c r="A12" s="450">
        <v>4</v>
      </c>
      <c r="B12" s="4670"/>
      <c r="C12" s="69" t="s">
        <v>220</v>
      </c>
      <c r="D12" s="121">
        <v>44811</v>
      </c>
      <c r="E12" s="696" t="s">
        <v>4916</v>
      </c>
      <c r="F12" s="149">
        <v>4</v>
      </c>
      <c r="G12" s="122">
        <f>AVERAGE(CPVTFC3SG0005!I11:J11)</f>
        <v>2.7105999999999999</v>
      </c>
      <c r="H12" s="123">
        <f t="shared" si="0"/>
        <v>8530.9352517985608</v>
      </c>
      <c r="I12" s="182" t="s">
        <v>315</v>
      </c>
      <c r="J12" s="2980"/>
      <c r="K12" s="664"/>
      <c r="L12" s="649"/>
      <c r="M12" s="969"/>
      <c r="N12" s="970"/>
      <c r="O12" s="650"/>
      <c r="P12" s="2984">
        <v>44867</v>
      </c>
      <c r="Q12" s="2985" t="s">
        <v>4979</v>
      </c>
      <c r="R12" s="2986">
        <v>45</v>
      </c>
      <c r="S12" s="414">
        <f>AVERAGE(CPVTFC3SG0044!C19:D19)</f>
        <v>2.9043000000000001</v>
      </c>
      <c r="T12" s="415">
        <f>(S12-0.1755)/0.014*400</f>
        <v>77965.71428571429</v>
      </c>
      <c r="U12" s="727" t="s">
        <v>315</v>
      </c>
      <c r="V12" s="1268"/>
      <c r="W12" s="1268"/>
      <c r="X12" s="1268"/>
      <c r="Y12" s="1268"/>
      <c r="Z12" s="1268"/>
      <c r="AA12" s="1268"/>
      <c r="AB12" s="4688"/>
    </row>
    <row r="13" spans="1:29" x14ac:dyDescent="0.25">
      <c r="A13" s="508">
        <v>5</v>
      </c>
      <c r="B13" s="4658" t="s">
        <v>870</v>
      </c>
      <c r="C13" s="2969" t="s">
        <v>868</v>
      </c>
      <c r="D13" s="490">
        <v>44811</v>
      </c>
      <c r="E13" s="731" t="s">
        <v>4916</v>
      </c>
      <c r="F13" s="732">
        <v>5</v>
      </c>
      <c r="G13" s="589">
        <f>AVERAGE(CPVTFC3SG0005!K11:L11)</f>
        <v>0.40275</v>
      </c>
      <c r="H13" s="622">
        <f t="shared" si="0"/>
        <v>229.31654676258987</v>
      </c>
      <c r="I13" s="733" t="s">
        <v>314</v>
      </c>
      <c r="J13" s="717"/>
      <c r="K13" s="717"/>
      <c r="L13" s="659"/>
      <c r="M13" s="721"/>
      <c r="N13" s="721"/>
      <c r="O13" s="721"/>
      <c r="P13" s="1271"/>
      <c r="Q13" s="1271"/>
      <c r="R13" s="1271"/>
      <c r="S13" s="1271"/>
      <c r="T13" s="1271"/>
      <c r="U13" s="1271"/>
      <c r="V13" s="490">
        <v>44888</v>
      </c>
      <c r="W13" s="2959" t="s">
        <v>5540</v>
      </c>
      <c r="X13" s="2848">
        <v>61</v>
      </c>
      <c r="Y13" s="589">
        <f>AVERAGE(CPVTFC3SG0067!M21:N21)</f>
        <v>0.15244999999999997</v>
      </c>
      <c r="Z13" s="1175">
        <f>(Y13-0.1927)/0.0137*66</f>
        <v>-193.90510948905126</v>
      </c>
      <c r="AA13" s="2960" t="s">
        <v>315</v>
      </c>
      <c r="AB13" s="4689" t="s">
        <v>1416</v>
      </c>
      <c r="AC13" s="5">
        <v>1</v>
      </c>
    </row>
    <row r="14" spans="1:29" x14ac:dyDescent="0.25">
      <c r="A14" s="585"/>
      <c r="B14" s="4674"/>
      <c r="C14" s="32" t="s">
        <v>5448</v>
      </c>
      <c r="D14" s="1149"/>
      <c r="E14" s="2975"/>
      <c r="F14" s="882"/>
      <c r="G14" s="645"/>
      <c r="H14" s="646"/>
      <c r="I14" s="878"/>
      <c r="J14" s="878"/>
      <c r="K14" s="878"/>
      <c r="L14" s="877"/>
      <c r="M14" s="642"/>
      <c r="N14" s="642"/>
      <c r="O14" s="642"/>
      <c r="P14" s="694"/>
      <c r="Q14" s="694"/>
      <c r="R14" s="694"/>
      <c r="S14" s="694"/>
      <c r="T14" s="694"/>
      <c r="U14" s="694"/>
      <c r="V14" s="18">
        <v>44888</v>
      </c>
      <c r="W14" s="2976" t="s">
        <v>5540</v>
      </c>
      <c r="X14" s="2759">
        <v>62</v>
      </c>
      <c r="Y14" s="7">
        <f>AVERAGE(CPVTFC3SG0067!O21:P21)</f>
        <v>0.13524999999999998</v>
      </c>
      <c r="Z14" s="13">
        <f t="shared" ref="Z14:Z15" si="2">(Y14-0.1927)/0.0137*66</f>
        <v>-276.76642335766439</v>
      </c>
      <c r="AA14" s="2977" t="s">
        <v>315</v>
      </c>
      <c r="AB14" s="4689"/>
    </row>
    <row r="15" spans="1:29" x14ac:dyDescent="0.25">
      <c r="A15" s="585"/>
      <c r="B15" s="4674"/>
      <c r="C15" s="32" t="s">
        <v>863</v>
      </c>
      <c r="D15" s="1149"/>
      <c r="E15" s="2975"/>
      <c r="F15" s="882"/>
      <c r="G15" s="645"/>
      <c r="H15" s="646"/>
      <c r="I15" s="878"/>
      <c r="J15" s="878"/>
      <c r="K15" s="878"/>
      <c r="L15" s="877"/>
      <c r="M15" s="642"/>
      <c r="N15" s="642"/>
      <c r="O15" s="642"/>
      <c r="P15" s="694"/>
      <c r="Q15" s="694"/>
      <c r="R15" s="694"/>
      <c r="S15" s="694"/>
      <c r="T15" s="694"/>
      <c r="U15" s="694"/>
      <c r="V15" s="18">
        <v>44888</v>
      </c>
      <c r="W15" s="2976" t="s">
        <v>5540</v>
      </c>
      <c r="X15" s="2759">
        <v>63</v>
      </c>
      <c r="Y15" s="7">
        <f>AVERAGE(CPVTFC3SG0067!Q21:R21)</f>
        <v>0.14650000000000002</v>
      </c>
      <c r="Z15" s="13">
        <f t="shared" si="2"/>
        <v>-222.56934306569337</v>
      </c>
      <c r="AA15" s="2977" t="s">
        <v>315</v>
      </c>
      <c r="AB15" s="4689"/>
    </row>
    <row r="16" spans="1:29" ht="15.75" thickBot="1" x14ac:dyDescent="0.3">
      <c r="A16" s="516">
        <v>6</v>
      </c>
      <c r="B16" s="4659"/>
      <c r="C16" s="2536" t="s">
        <v>220</v>
      </c>
      <c r="D16" s="220">
        <v>44811</v>
      </c>
      <c r="E16" s="940" t="s">
        <v>4916</v>
      </c>
      <c r="F16" s="221">
        <v>6</v>
      </c>
      <c r="G16" s="222">
        <f>AVERAGE(CPVTFC3SG0005!M11:N11)</f>
        <v>2.8963000000000001</v>
      </c>
      <c r="H16" s="218">
        <f t="shared" si="0"/>
        <v>9198.9208633093549</v>
      </c>
      <c r="I16" s="2983" t="s">
        <v>315</v>
      </c>
      <c r="J16" s="791"/>
      <c r="K16" s="791"/>
      <c r="L16" s="792"/>
      <c r="M16" s="778"/>
      <c r="N16" s="778"/>
      <c r="O16" s="778"/>
      <c r="P16" s="791"/>
      <c r="Q16" s="761"/>
      <c r="R16" s="762"/>
      <c r="S16" s="763"/>
      <c r="T16" s="763"/>
      <c r="U16" s="763"/>
      <c r="V16" s="786"/>
      <c r="W16" s="786"/>
      <c r="X16" s="786"/>
      <c r="Y16" s="786"/>
      <c r="Z16" s="1256"/>
      <c r="AA16" s="788"/>
      <c r="AB16" s="4688"/>
    </row>
    <row r="17" spans="1:29" x14ac:dyDescent="0.25">
      <c r="A17" s="406">
        <v>7</v>
      </c>
      <c r="B17" s="4668" t="s">
        <v>871</v>
      </c>
      <c r="C17" s="2533" t="s">
        <v>868</v>
      </c>
      <c r="D17" s="407">
        <v>44811</v>
      </c>
      <c r="E17" s="715" t="s">
        <v>4916</v>
      </c>
      <c r="F17" s="408">
        <v>7</v>
      </c>
      <c r="G17" s="409">
        <f>AVERAGE(CPVTFC3SG0005!O11:P11)</f>
        <v>2.9426000000000001</v>
      </c>
      <c r="H17" s="405">
        <f t="shared" si="0"/>
        <v>9365.4676258992822</v>
      </c>
      <c r="I17" s="766" t="s">
        <v>315</v>
      </c>
      <c r="J17" s="2989"/>
      <c r="K17" s="2990"/>
      <c r="L17" s="780"/>
      <c r="M17" s="667"/>
      <c r="N17" s="661"/>
      <c r="O17" s="721"/>
      <c r="P17" s="2991">
        <v>44867</v>
      </c>
      <c r="Q17" s="2992" t="s">
        <v>4979</v>
      </c>
      <c r="R17" s="2993">
        <v>46</v>
      </c>
      <c r="S17" s="409">
        <f>AVERAGE(CPVTFC3SG0044!E19:F19)</f>
        <v>1.7770000000000001</v>
      </c>
      <c r="T17" s="405">
        <f>(S17-0.1755)/0.014*400</f>
        <v>45757.142857142862</v>
      </c>
      <c r="U17" s="872" t="s">
        <v>315</v>
      </c>
      <c r="V17" s="407">
        <v>44888</v>
      </c>
      <c r="W17" s="2994" t="s">
        <v>5540</v>
      </c>
      <c r="X17" s="2995">
        <v>64</v>
      </c>
      <c r="Y17" s="409">
        <f>AVERAGE(CPVTFC3SG0067!S21:T21)</f>
        <v>2.0449999999999999</v>
      </c>
      <c r="Z17" s="117">
        <f t="shared" ref="Z17:Z28" si="3">(Y17-0.1927)/0.0137*66</f>
        <v>8923.4890510948899</v>
      </c>
      <c r="AA17" s="2996" t="s">
        <v>315</v>
      </c>
    </row>
    <row r="18" spans="1:29" x14ac:dyDescent="0.25">
      <c r="A18" s="591"/>
      <c r="B18" s="4679"/>
      <c r="C18" s="2968" t="s">
        <v>5448</v>
      </c>
      <c r="D18" s="1149"/>
      <c r="E18" s="2975"/>
      <c r="F18" s="882"/>
      <c r="G18" s="645"/>
      <c r="H18" s="646"/>
      <c r="I18" s="878"/>
      <c r="J18" s="2981"/>
      <c r="K18" s="2982"/>
      <c r="L18" s="655"/>
      <c r="M18" s="830"/>
      <c r="N18" s="831"/>
      <c r="O18" s="656"/>
      <c r="P18" s="2981"/>
      <c r="Q18" s="2982"/>
      <c r="R18" s="655"/>
      <c r="S18" s="830"/>
      <c r="T18" s="831"/>
      <c r="U18" s="672"/>
      <c r="V18" s="65">
        <v>44888</v>
      </c>
      <c r="W18" s="2987" t="s">
        <v>5540</v>
      </c>
      <c r="X18" s="2988">
        <v>65</v>
      </c>
      <c r="Y18" s="66">
        <f>AVERAGE(CPVTFC3SG0067!U21:V21)</f>
        <v>1.41845</v>
      </c>
      <c r="Z18" s="67">
        <f t="shared" si="3"/>
        <v>5905.0729927007296</v>
      </c>
      <c r="AA18" s="2997" t="s">
        <v>315</v>
      </c>
    </row>
    <row r="19" spans="1:29" x14ac:dyDescent="0.25">
      <c r="A19" s="591"/>
      <c r="B19" s="4679"/>
      <c r="C19" s="2968" t="s">
        <v>863</v>
      </c>
      <c r="D19" s="1149"/>
      <c r="E19" s="2975"/>
      <c r="F19" s="882"/>
      <c r="G19" s="645"/>
      <c r="H19" s="646"/>
      <c r="I19" s="878"/>
      <c r="J19" s="2981"/>
      <c r="K19" s="2982"/>
      <c r="L19" s="655"/>
      <c r="M19" s="830"/>
      <c r="N19" s="831"/>
      <c r="O19" s="656"/>
      <c r="P19" s="2981"/>
      <c r="Q19" s="2982"/>
      <c r="R19" s="655"/>
      <c r="S19" s="830"/>
      <c r="T19" s="831"/>
      <c r="U19" s="672"/>
      <c r="V19" s="65">
        <v>44888</v>
      </c>
      <c r="W19" s="2987" t="s">
        <v>5540</v>
      </c>
      <c r="X19" s="2988">
        <v>66</v>
      </c>
      <c r="Y19" s="66">
        <f>AVERAGE(CPVTFC3SG0067!W21:X21)</f>
        <v>1.0480999999999998</v>
      </c>
      <c r="Z19" s="67">
        <f t="shared" si="3"/>
        <v>4120.9051094890501</v>
      </c>
      <c r="AA19" s="2997" t="s">
        <v>315</v>
      </c>
    </row>
    <row r="20" spans="1:29" ht="15.75" thickBot="1" x14ac:dyDescent="0.3">
      <c r="A20" s="529">
        <v>8</v>
      </c>
      <c r="B20" s="4670"/>
      <c r="C20" s="69" t="s">
        <v>220</v>
      </c>
      <c r="D20" s="121">
        <v>44811</v>
      </c>
      <c r="E20" s="696" t="s">
        <v>4916</v>
      </c>
      <c r="F20" s="149">
        <v>8</v>
      </c>
      <c r="G20" s="122">
        <f>AVERAGE(CPVTFC3SG0005!Q11:R11)</f>
        <v>2.69875</v>
      </c>
      <c r="H20" s="123">
        <f t="shared" si="0"/>
        <v>8488.3093525179866</v>
      </c>
      <c r="I20" s="182" t="s">
        <v>315</v>
      </c>
      <c r="J20" s="2980"/>
      <c r="K20" s="664"/>
      <c r="L20" s="649"/>
      <c r="M20" s="969"/>
      <c r="N20" s="970"/>
      <c r="O20" s="650"/>
      <c r="P20" s="697">
        <v>44867</v>
      </c>
      <c r="Q20" s="404" t="s">
        <v>4979</v>
      </c>
      <c r="R20" s="698">
        <v>47</v>
      </c>
      <c r="S20" s="122">
        <f>AVERAGE(CPVTFC3SG0044!G19:H19)</f>
        <v>2.1488</v>
      </c>
      <c r="T20" s="123">
        <f>(S20-0.1755)/0.014*400</f>
        <v>56379.999999999993</v>
      </c>
      <c r="U20" s="1330" t="s">
        <v>315</v>
      </c>
      <c r="V20" s="121">
        <v>44888</v>
      </c>
      <c r="W20" s="2999" t="s">
        <v>5540</v>
      </c>
      <c r="X20" s="3000">
        <v>67</v>
      </c>
      <c r="Y20" s="122">
        <f>AVERAGE(CPVTFC3SG0067!C23:D23)</f>
        <v>2.3173500000000002</v>
      </c>
      <c r="Z20" s="415">
        <f t="shared" si="3"/>
        <v>10235.540145985404</v>
      </c>
      <c r="AA20" s="3001" t="s">
        <v>315</v>
      </c>
    </row>
    <row r="21" spans="1:29" x14ac:dyDescent="0.25">
      <c r="A21" s="406">
        <v>9</v>
      </c>
      <c r="B21" s="4683" t="s">
        <v>872</v>
      </c>
      <c r="C21" s="2533" t="s">
        <v>868</v>
      </c>
      <c r="D21" s="407">
        <v>44811</v>
      </c>
      <c r="E21" s="715" t="s">
        <v>4916</v>
      </c>
      <c r="F21" s="408">
        <v>9</v>
      </c>
      <c r="G21" s="409">
        <f>AVERAGE(CPVTFC3SG0005!S11:T11)</f>
        <v>1.89405</v>
      </c>
      <c r="H21" s="405">
        <f t="shared" si="0"/>
        <v>5593.7050359712239</v>
      </c>
      <c r="I21" s="766" t="s">
        <v>315</v>
      </c>
      <c r="J21" s="779"/>
      <c r="K21" s="779"/>
      <c r="L21" s="780"/>
      <c r="M21" s="721"/>
      <c r="N21" s="721"/>
      <c r="O21" s="721"/>
      <c r="P21" s="779"/>
      <c r="Q21" s="767"/>
      <c r="R21" s="768"/>
      <c r="S21" s="720"/>
      <c r="T21" s="720"/>
      <c r="U21" s="790"/>
      <c r="V21" s="490">
        <v>44888</v>
      </c>
      <c r="W21" s="2959" t="s">
        <v>5540</v>
      </c>
      <c r="X21" s="2848">
        <v>68</v>
      </c>
      <c r="Y21" s="589">
        <f>AVERAGE(CPVTFC3SG0067!E23:F23)</f>
        <v>0.41759999999999997</v>
      </c>
      <c r="Z21" s="85">
        <f t="shared" si="3"/>
        <v>1083.4598540145982</v>
      </c>
      <c r="AA21" s="3002" t="s">
        <v>315</v>
      </c>
    </row>
    <row r="22" spans="1:29" x14ac:dyDescent="0.25">
      <c r="A22" s="591"/>
      <c r="B22" s="4680"/>
      <c r="C22" s="2968" t="s">
        <v>5448</v>
      </c>
      <c r="D22" s="1149"/>
      <c r="E22" s="2975"/>
      <c r="F22" s="882"/>
      <c r="G22" s="645"/>
      <c r="H22" s="646"/>
      <c r="I22" s="878"/>
      <c r="J22" s="632"/>
      <c r="K22" s="632"/>
      <c r="L22" s="655"/>
      <c r="M22" s="656"/>
      <c r="N22" s="656"/>
      <c r="O22" s="656"/>
      <c r="P22" s="632"/>
      <c r="Q22" s="232"/>
      <c r="R22" s="244"/>
      <c r="S22" s="216"/>
      <c r="T22" s="216"/>
      <c r="U22" s="362"/>
      <c r="V22" s="18">
        <v>44888</v>
      </c>
      <c r="W22" s="2976" t="s">
        <v>5540</v>
      </c>
      <c r="X22" s="2759">
        <v>69</v>
      </c>
      <c r="Y22" s="7">
        <f>AVERAGE(CPVTFC3SG0067!G23:H23)</f>
        <v>0.34155000000000002</v>
      </c>
      <c r="Z22" s="13">
        <f t="shared" si="3"/>
        <v>717.08759124087589</v>
      </c>
      <c r="AA22" s="3003" t="s">
        <v>315</v>
      </c>
    </row>
    <row r="23" spans="1:29" x14ac:dyDescent="0.25">
      <c r="A23" s="591"/>
      <c r="B23" s="4680"/>
      <c r="C23" s="2968" t="s">
        <v>863</v>
      </c>
      <c r="D23" s="1149"/>
      <c r="E23" s="2975"/>
      <c r="F23" s="882"/>
      <c r="G23" s="645"/>
      <c r="H23" s="646"/>
      <c r="I23" s="878"/>
      <c r="J23" s="632"/>
      <c r="K23" s="632"/>
      <c r="L23" s="655"/>
      <c r="M23" s="656"/>
      <c r="N23" s="656"/>
      <c r="O23" s="656"/>
      <c r="P23" s="632"/>
      <c r="Q23" s="232"/>
      <c r="R23" s="244"/>
      <c r="S23" s="216"/>
      <c r="T23" s="216"/>
      <c r="U23" s="362"/>
      <c r="V23" s="18">
        <v>44888</v>
      </c>
      <c r="W23" s="2976" t="s">
        <v>5540</v>
      </c>
      <c r="X23" s="2759">
        <v>70</v>
      </c>
      <c r="Y23" s="7">
        <f>AVERAGE(CPVTFC3SG0067!I23:J23)</f>
        <v>0.35325000000000001</v>
      </c>
      <c r="Z23" s="13">
        <f t="shared" si="3"/>
        <v>773.45255474452551</v>
      </c>
      <c r="AA23" s="3003" t="s">
        <v>315</v>
      </c>
    </row>
    <row r="24" spans="1:29" ht="15.75" thickBot="1" x14ac:dyDescent="0.3">
      <c r="A24" s="529">
        <v>10</v>
      </c>
      <c r="B24" s="4680"/>
      <c r="C24" s="69" t="s">
        <v>220</v>
      </c>
      <c r="D24" s="121">
        <v>44811</v>
      </c>
      <c r="E24" s="696" t="s">
        <v>4916</v>
      </c>
      <c r="F24" s="149">
        <v>10</v>
      </c>
      <c r="G24" s="122">
        <f>AVERAGE(CPVTFC3SG0005!U11:V11)</f>
        <v>2.9130500000000001</v>
      </c>
      <c r="H24" s="123">
        <f t="shared" si="0"/>
        <v>9259.1726618705052</v>
      </c>
      <c r="I24" s="182" t="s">
        <v>315</v>
      </c>
      <c r="J24" s="2980"/>
      <c r="K24" s="664"/>
      <c r="L24" s="649"/>
      <c r="M24" s="969"/>
      <c r="N24" s="970"/>
      <c r="O24" s="650"/>
      <c r="P24" s="697">
        <v>44867</v>
      </c>
      <c r="Q24" s="404" t="s">
        <v>4979</v>
      </c>
      <c r="R24" s="698">
        <v>48</v>
      </c>
      <c r="S24" s="122">
        <f>AVERAGE(CPVTFC3SG0044!I19:J19)</f>
        <v>2.2876500000000002</v>
      </c>
      <c r="T24" s="123">
        <f>(S24-0.1755)/0.014*400</f>
        <v>60347.142857142862</v>
      </c>
      <c r="U24" s="1330" t="s">
        <v>315</v>
      </c>
      <c r="V24" s="451">
        <v>44888</v>
      </c>
      <c r="W24" s="3004" t="s">
        <v>5540</v>
      </c>
      <c r="X24" s="3005">
        <v>71</v>
      </c>
      <c r="Y24" s="2711">
        <f>AVERAGE(CPVTFC3SG0067!K23:L23)</f>
        <v>2.0912500000000001</v>
      </c>
      <c r="Z24" s="415">
        <f t="shared" si="3"/>
        <v>9146.2992700729919</v>
      </c>
      <c r="AA24" s="3006" t="s">
        <v>315</v>
      </c>
      <c r="AB24" s="4704"/>
    </row>
    <row r="25" spans="1:29" x14ac:dyDescent="0.25">
      <c r="A25" s="406">
        <v>11</v>
      </c>
      <c r="B25" s="4668" t="s">
        <v>873</v>
      </c>
      <c r="C25" s="2533" t="s">
        <v>868</v>
      </c>
      <c r="D25" s="407">
        <v>44811</v>
      </c>
      <c r="E25" s="715" t="s">
        <v>4916</v>
      </c>
      <c r="F25" s="408">
        <v>11</v>
      </c>
      <c r="G25" s="409">
        <f>AVERAGE(CPVTFC3SG0005!W11:X11)</f>
        <v>2.6460499999999998</v>
      </c>
      <c r="H25" s="405">
        <f t="shared" si="0"/>
        <v>8298.741007194245</v>
      </c>
      <c r="I25" s="716" t="s">
        <v>315</v>
      </c>
      <c r="J25" s="1019"/>
      <c r="K25" s="1274"/>
      <c r="L25" s="659"/>
      <c r="M25" s="667"/>
      <c r="N25" s="661"/>
      <c r="O25" s="721"/>
      <c r="P25" s="756">
        <v>44867</v>
      </c>
      <c r="Q25" s="781" t="s">
        <v>4979</v>
      </c>
      <c r="R25" s="758">
        <v>49</v>
      </c>
      <c r="S25" s="409">
        <f>AVERAGE(CPVTFC3SG0044!K19:L19)</f>
        <v>0.67825000000000002</v>
      </c>
      <c r="T25" s="405">
        <f>(S25-0.1755)/0.014*400</f>
        <v>14364.285714285714</v>
      </c>
      <c r="U25" s="759" t="s">
        <v>315</v>
      </c>
      <c r="V25" s="407">
        <v>44888</v>
      </c>
      <c r="W25" s="2994" t="s">
        <v>5540</v>
      </c>
      <c r="X25" s="2995">
        <v>72</v>
      </c>
      <c r="Y25" s="409">
        <f>AVERAGE(CPVTFC3SG0067!M23:N23)</f>
        <v>0.98025000000000007</v>
      </c>
      <c r="Z25" s="117">
        <f t="shared" si="3"/>
        <v>3794.0364963503653</v>
      </c>
      <c r="AA25" s="2996" t="s">
        <v>315</v>
      </c>
      <c r="AB25" s="4701"/>
    </row>
    <row r="26" spans="1:29" x14ac:dyDescent="0.25">
      <c r="A26" s="590"/>
      <c r="B26" s="4669"/>
      <c r="C26" s="2968" t="s">
        <v>5448</v>
      </c>
      <c r="D26" s="1149"/>
      <c r="E26" s="2975"/>
      <c r="F26" s="882"/>
      <c r="G26" s="645"/>
      <c r="H26" s="646"/>
      <c r="I26" s="878"/>
      <c r="J26" s="875"/>
      <c r="K26" s="843"/>
      <c r="L26" s="877"/>
      <c r="M26" s="645"/>
      <c r="N26" s="646"/>
      <c r="O26" s="642"/>
      <c r="P26" s="875"/>
      <c r="Q26" s="843"/>
      <c r="R26" s="877"/>
      <c r="S26" s="645"/>
      <c r="T26" s="646"/>
      <c r="U26" s="642"/>
      <c r="V26" s="65">
        <v>44888</v>
      </c>
      <c r="W26" s="2987" t="s">
        <v>5540</v>
      </c>
      <c r="X26" s="2988">
        <v>73</v>
      </c>
      <c r="Y26" s="66">
        <f>AVERAGE(CPVTFC3SG0067!O23:P23)</f>
        <v>0.5645</v>
      </c>
      <c r="Z26" s="67">
        <f t="shared" si="3"/>
        <v>1791.1532846715329</v>
      </c>
      <c r="AA26" s="2997" t="s">
        <v>315</v>
      </c>
      <c r="AB26" s="261"/>
    </row>
    <row r="27" spans="1:29" x14ac:dyDescent="0.25">
      <c r="A27" s="590"/>
      <c r="B27" s="4669"/>
      <c r="C27" s="2968" t="s">
        <v>863</v>
      </c>
      <c r="D27" s="1149"/>
      <c r="E27" s="2975"/>
      <c r="F27" s="882"/>
      <c r="G27" s="645"/>
      <c r="H27" s="646"/>
      <c r="I27" s="878"/>
      <c r="J27" s="875"/>
      <c r="K27" s="843"/>
      <c r="L27" s="877"/>
      <c r="M27" s="645"/>
      <c r="N27" s="646"/>
      <c r="O27" s="642"/>
      <c r="P27" s="875"/>
      <c r="Q27" s="843"/>
      <c r="R27" s="877"/>
      <c r="S27" s="645"/>
      <c r="T27" s="646"/>
      <c r="U27" s="642"/>
      <c r="V27" s="18">
        <v>44888</v>
      </c>
      <c r="W27" s="2976" t="s">
        <v>5540</v>
      </c>
      <c r="X27" s="2759">
        <v>74</v>
      </c>
      <c r="Y27" s="7">
        <f>AVERAGE(CPVTFC3SG0067!Q23:R23)</f>
        <v>0.36785000000000001</v>
      </c>
      <c r="Z27" s="13">
        <f t="shared" si="3"/>
        <v>843.78832116788317</v>
      </c>
      <c r="AA27" s="3007" t="s">
        <v>314</v>
      </c>
      <c r="AB27" s="261"/>
    </row>
    <row r="28" spans="1:29" ht="15.75" thickBot="1" x14ac:dyDescent="0.3">
      <c r="A28" s="481">
        <v>12</v>
      </c>
      <c r="B28" s="4682"/>
      <c r="C28" s="2534" t="s">
        <v>220</v>
      </c>
      <c r="D28" s="412">
        <v>44811</v>
      </c>
      <c r="E28" s="722" t="s">
        <v>4916</v>
      </c>
      <c r="F28" s="413">
        <v>12</v>
      </c>
      <c r="G28" s="414">
        <f>AVERAGE(CPVTFC3SG0005!C13:D13)</f>
        <v>2.3093500000000002</v>
      </c>
      <c r="H28" s="415">
        <f t="shared" si="0"/>
        <v>7087.589928057555</v>
      </c>
      <c r="I28" s="760" t="s">
        <v>315</v>
      </c>
      <c r="J28" s="791"/>
      <c r="K28" s="791"/>
      <c r="L28" s="792"/>
      <c r="M28" s="778"/>
      <c r="N28" s="778"/>
      <c r="O28" s="778"/>
      <c r="P28" s="791"/>
      <c r="Q28" s="761"/>
      <c r="R28" s="762"/>
      <c r="S28" s="763"/>
      <c r="T28" s="763"/>
      <c r="U28" s="763"/>
      <c r="V28" s="412">
        <v>44888</v>
      </c>
      <c r="W28" s="2998" t="s">
        <v>5540</v>
      </c>
      <c r="X28" s="2797">
        <v>75</v>
      </c>
      <c r="Y28" s="414">
        <f>AVERAGE(CPVTFC3SG0067!S23:T23)</f>
        <v>0.48780000000000001</v>
      </c>
      <c r="Z28" s="415">
        <f t="shared" si="3"/>
        <v>1421.6496350364964</v>
      </c>
      <c r="AA28" s="3306" t="s">
        <v>315</v>
      </c>
    </row>
    <row r="29" spans="1:29" x14ac:dyDescent="0.25">
      <c r="A29" s="406">
        <v>13</v>
      </c>
      <c r="B29" s="2531" t="s">
        <v>874</v>
      </c>
      <c r="C29" s="2533" t="s">
        <v>868</v>
      </c>
      <c r="D29" s="407">
        <v>44811</v>
      </c>
      <c r="E29" s="715" t="s">
        <v>4916</v>
      </c>
      <c r="F29" s="408">
        <v>13</v>
      </c>
      <c r="G29" s="409">
        <f>AVERAGE(CPVTFC3SG0005!E13:F13)</f>
        <v>1.8892</v>
      </c>
      <c r="H29" s="405">
        <f t="shared" si="0"/>
        <v>5576.258992805756</v>
      </c>
      <c r="I29" s="766" t="s">
        <v>315</v>
      </c>
      <c r="J29" s="779"/>
      <c r="K29" s="779"/>
      <c r="L29" s="780"/>
      <c r="M29" s="721"/>
      <c r="N29" s="721"/>
      <c r="O29" s="721"/>
      <c r="P29" s="779"/>
      <c r="Q29" s="767"/>
      <c r="R29" s="768"/>
      <c r="S29" s="720"/>
      <c r="T29" s="720"/>
      <c r="U29" s="790"/>
      <c r="V29" s="834"/>
      <c r="W29" s="834"/>
      <c r="X29" s="834"/>
      <c r="Y29" s="834"/>
      <c r="Z29" s="1271"/>
      <c r="AA29" s="836"/>
      <c r="AB29" s="4689" t="s">
        <v>1416</v>
      </c>
    </row>
    <row r="30" spans="1:29" ht="15.75" thickBot="1" x14ac:dyDescent="0.3">
      <c r="A30" s="529">
        <v>14</v>
      </c>
      <c r="B30" s="69" t="s">
        <v>874</v>
      </c>
      <c r="C30" s="69" t="s">
        <v>220</v>
      </c>
      <c r="D30" s="121">
        <v>44811</v>
      </c>
      <c r="E30" s="696" t="s">
        <v>4916</v>
      </c>
      <c r="F30" s="149">
        <v>14</v>
      </c>
      <c r="G30" s="122">
        <f>AVERAGE(CPVTFC3SG0005!G13:H13)</f>
        <v>2.8807999999999998</v>
      </c>
      <c r="H30" s="123">
        <f t="shared" si="0"/>
        <v>9143.1654676258986</v>
      </c>
      <c r="I30" s="182" t="s">
        <v>315</v>
      </c>
      <c r="J30" s="2980"/>
      <c r="K30" s="664"/>
      <c r="L30" s="649"/>
      <c r="M30" s="969"/>
      <c r="N30" s="970"/>
      <c r="O30" s="650"/>
      <c r="P30" s="697">
        <v>44867</v>
      </c>
      <c r="Q30" s="404" t="s">
        <v>4979</v>
      </c>
      <c r="R30" s="698">
        <v>50</v>
      </c>
      <c r="S30" s="122">
        <f>AVERAGE(CPVTFC3SG0044!M19:N19)</f>
        <v>2.3845000000000001</v>
      </c>
      <c r="T30" s="123">
        <f>(S30-0.1755)/0.014*400</f>
        <v>63114.28571428571</v>
      </c>
      <c r="U30" s="1330" t="s">
        <v>315</v>
      </c>
      <c r="V30" s="1268"/>
      <c r="W30" s="1268"/>
      <c r="X30" s="1268"/>
      <c r="Y30" s="1268"/>
      <c r="Z30" s="786"/>
      <c r="AA30" s="2127"/>
      <c r="AB30" s="4688"/>
    </row>
    <row r="31" spans="1:29" x14ac:dyDescent="0.25">
      <c r="A31" s="508">
        <v>15</v>
      </c>
      <c r="B31" s="4658" t="s">
        <v>875</v>
      </c>
      <c r="C31" s="2969" t="s">
        <v>868</v>
      </c>
      <c r="D31" s="490">
        <v>44811</v>
      </c>
      <c r="E31" s="731" t="s">
        <v>4916</v>
      </c>
      <c r="F31" s="732">
        <v>15</v>
      </c>
      <c r="G31" s="589">
        <f>AVERAGE(CPVTFC3SG0005!I13:J13)</f>
        <v>0.80679999999999996</v>
      </c>
      <c r="H31" s="622">
        <f t="shared" si="0"/>
        <v>1682.73381294964</v>
      </c>
      <c r="I31" s="733" t="s">
        <v>314</v>
      </c>
      <c r="J31" s="717"/>
      <c r="K31" s="717"/>
      <c r="L31" s="659"/>
      <c r="M31" s="721"/>
      <c r="N31" s="721"/>
      <c r="O31" s="721"/>
      <c r="P31" s="717"/>
      <c r="Q31" s="718"/>
      <c r="R31" s="719"/>
      <c r="S31" s="720"/>
      <c r="T31" s="720"/>
      <c r="U31" s="720"/>
      <c r="V31" s="490">
        <v>44888</v>
      </c>
      <c r="W31" s="2959" t="s">
        <v>5540</v>
      </c>
      <c r="X31" s="2848">
        <v>76</v>
      </c>
      <c r="Y31" s="589">
        <f>AVERAGE(CPVTFC3SG0067!U23:V23)</f>
        <v>0.25205</v>
      </c>
      <c r="Z31" s="85">
        <f t="shared" ref="Z31:Z34" si="4">(Y31-0.1927)/0.0137*66</f>
        <v>285.91970802919701</v>
      </c>
      <c r="AA31" s="3009" t="s">
        <v>314</v>
      </c>
      <c r="AB31" s="4689" t="s">
        <v>1416</v>
      </c>
      <c r="AC31" s="5">
        <v>2</v>
      </c>
    </row>
    <row r="32" spans="1:29" x14ac:dyDescent="0.25">
      <c r="A32" s="585"/>
      <c r="B32" s="4674"/>
      <c r="C32" s="32" t="s">
        <v>5448</v>
      </c>
      <c r="D32" s="1149"/>
      <c r="E32" s="2975"/>
      <c r="F32" s="882"/>
      <c r="G32" s="645"/>
      <c r="H32" s="646"/>
      <c r="I32" s="878"/>
      <c r="J32" s="878"/>
      <c r="K32" s="878"/>
      <c r="L32" s="877"/>
      <c r="M32" s="642"/>
      <c r="N32" s="642"/>
      <c r="O32" s="642"/>
      <c r="P32" s="878"/>
      <c r="Q32" s="2978"/>
      <c r="R32" s="2979"/>
      <c r="S32" s="207"/>
      <c r="T32" s="207"/>
      <c r="U32" s="207"/>
      <c r="V32" s="18">
        <v>44888</v>
      </c>
      <c r="W32" s="2976" t="s">
        <v>5540</v>
      </c>
      <c r="X32" s="2759">
        <v>77</v>
      </c>
      <c r="Y32" s="7">
        <f>AVERAGE(CPVTFC3SG0067!W23:X23)</f>
        <v>0.18140000000000001</v>
      </c>
      <c r="Z32" s="13">
        <f t="shared" si="4"/>
        <v>-54.437956204379581</v>
      </c>
      <c r="AA32" s="3007" t="s">
        <v>314</v>
      </c>
      <c r="AB32" s="4689"/>
    </row>
    <row r="33" spans="1:29" x14ac:dyDescent="0.25">
      <c r="A33" s="585"/>
      <c r="B33" s="4674"/>
      <c r="C33" s="32" t="s">
        <v>863</v>
      </c>
      <c r="D33" s="1149"/>
      <c r="E33" s="2975"/>
      <c r="F33" s="882"/>
      <c r="G33" s="645"/>
      <c r="H33" s="646"/>
      <c r="I33" s="878"/>
      <c r="J33" s="878"/>
      <c r="K33" s="878"/>
      <c r="L33" s="877"/>
      <c r="M33" s="642"/>
      <c r="N33" s="642"/>
      <c r="O33" s="642"/>
      <c r="P33" s="878"/>
      <c r="Q33" s="2978"/>
      <c r="R33" s="2979"/>
      <c r="S33" s="207"/>
      <c r="T33" s="207"/>
      <c r="U33" s="207"/>
      <c r="V33" s="18">
        <v>44888</v>
      </c>
      <c r="W33" s="2976" t="s">
        <v>5540</v>
      </c>
      <c r="X33" s="2759">
        <v>78</v>
      </c>
      <c r="Y33" s="7">
        <f>AVERAGE(CPVTFC3SG0067!C25:D25)</f>
        <v>0.21189999999999998</v>
      </c>
      <c r="Z33" s="13">
        <f t="shared" si="4"/>
        <v>92.496350364963348</v>
      </c>
      <c r="AA33" s="3007" t="s">
        <v>314</v>
      </c>
      <c r="AB33" s="4689"/>
    </row>
    <row r="34" spans="1:29" ht="15.75" thickBot="1" x14ac:dyDescent="0.3">
      <c r="A34" s="516">
        <v>16</v>
      </c>
      <c r="B34" s="4659"/>
      <c r="C34" s="2536" t="s">
        <v>220</v>
      </c>
      <c r="D34" s="220">
        <v>44811</v>
      </c>
      <c r="E34" s="940" t="s">
        <v>4916</v>
      </c>
      <c r="F34" s="221">
        <v>16</v>
      </c>
      <c r="G34" s="222">
        <f>AVERAGE(CPVTFC3SG0005!K13:L13)</f>
        <v>2.859</v>
      </c>
      <c r="H34" s="218">
        <f t="shared" si="0"/>
        <v>9064.7482014388497</v>
      </c>
      <c r="I34" s="2983" t="s">
        <v>315</v>
      </c>
      <c r="J34" s="791"/>
      <c r="K34" s="791"/>
      <c r="L34" s="792"/>
      <c r="M34" s="778"/>
      <c r="N34" s="778"/>
      <c r="O34" s="778"/>
      <c r="P34" s="791"/>
      <c r="Q34" s="761"/>
      <c r="R34" s="762"/>
      <c r="S34" s="763"/>
      <c r="T34" s="763"/>
      <c r="U34" s="763"/>
      <c r="V34" s="412">
        <v>44888</v>
      </c>
      <c r="W34" s="2998" t="s">
        <v>5540</v>
      </c>
      <c r="X34" s="2797">
        <v>79</v>
      </c>
      <c r="Y34" s="414">
        <f>AVERAGE(CPVTFC3SG0067!E25:F25)</f>
        <v>1.2945500000000001</v>
      </c>
      <c r="Z34" s="415">
        <f t="shared" si="4"/>
        <v>5308.1824817518245</v>
      </c>
      <c r="AA34" s="3010" t="s">
        <v>315</v>
      </c>
      <c r="AB34" s="4688"/>
    </row>
    <row r="35" spans="1:29" x14ac:dyDescent="0.25">
      <c r="A35" s="82">
        <v>17</v>
      </c>
      <c r="B35" s="4661" t="s">
        <v>876</v>
      </c>
      <c r="C35" s="2528" t="s">
        <v>868</v>
      </c>
      <c r="D35" s="83">
        <v>44811</v>
      </c>
      <c r="E35" s="729" t="s">
        <v>4916</v>
      </c>
      <c r="F35" s="152">
        <v>17</v>
      </c>
      <c r="G35" s="84">
        <f>AVERAGE(CPVTFC3SG0005!M13:N13)</f>
        <v>0.51600000000000001</v>
      </c>
      <c r="H35" s="85">
        <f t="shared" si="0"/>
        <v>636.69064748201447</v>
      </c>
      <c r="I35" s="184" t="s">
        <v>314</v>
      </c>
      <c r="J35" s="632"/>
      <c r="K35" s="632"/>
      <c r="L35" s="655"/>
      <c r="M35" s="656"/>
      <c r="N35" s="656"/>
      <c r="O35" s="656"/>
      <c r="P35" s="632"/>
      <c r="Q35" s="232"/>
      <c r="R35" s="244"/>
      <c r="S35" s="216"/>
      <c r="T35" s="216"/>
      <c r="U35" s="362"/>
      <c r="V35" s="1271"/>
      <c r="W35" s="1271"/>
      <c r="X35" s="1271"/>
      <c r="Y35" s="1271"/>
      <c r="Z35" s="1271"/>
      <c r="AA35" s="1271"/>
      <c r="AB35" s="4689" t="s">
        <v>1416</v>
      </c>
      <c r="AC35" s="5">
        <v>3</v>
      </c>
    </row>
    <row r="36" spans="1:29" x14ac:dyDescent="0.25">
      <c r="A36" s="9">
        <v>18</v>
      </c>
      <c r="B36" s="4681"/>
      <c r="C36" s="2538" t="s">
        <v>220</v>
      </c>
      <c r="D36" s="19">
        <v>44811</v>
      </c>
      <c r="E36" s="383" t="s">
        <v>4916</v>
      </c>
      <c r="F36" s="148">
        <v>18</v>
      </c>
      <c r="G36" s="10">
        <f>AVERAGE(CPVTFC3SG0005!O13:P13)</f>
        <v>2.8361000000000001</v>
      </c>
      <c r="H36" s="14">
        <f t="shared" si="0"/>
        <v>8982.3741007194258</v>
      </c>
      <c r="I36" s="180" t="s">
        <v>315</v>
      </c>
      <c r="J36" s="628"/>
      <c r="K36" s="628"/>
      <c r="L36" s="641"/>
      <c r="M36" s="642"/>
      <c r="N36" s="642"/>
      <c r="O36" s="642"/>
      <c r="P36" s="628"/>
      <c r="Q36" s="233"/>
      <c r="R36" s="240"/>
      <c r="S36" s="207"/>
      <c r="T36" s="207"/>
      <c r="U36" s="360"/>
      <c r="V36" s="694"/>
      <c r="W36" s="694"/>
      <c r="X36" s="694"/>
      <c r="Y36" s="694"/>
      <c r="Z36" s="694"/>
      <c r="AA36" s="694"/>
      <c r="AB36" s="4688"/>
    </row>
    <row r="37" spans="1:29" x14ac:dyDescent="0.25">
      <c r="A37" s="64">
        <v>19</v>
      </c>
      <c r="B37" s="69" t="s">
        <v>877</v>
      </c>
      <c r="C37" s="2968" t="s">
        <v>868</v>
      </c>
      <c r="D37" s="65">
        <v>44811</v>
      </c>
      <c r="E37" s="386" t="s">
        <v>4916</v>
      </c>
      <c r="F37" s="146">
        <v>19</v>
      </c>
      <c r="G37" s="66">
        <f>AVERAGE(CPVTFC3SG0005!Q13:R13)</f>
        <v>1.8620000000000001</v>
      </c>
      <c r="H37" s="67">
        <f t="shared" si="0"/>
        <v>5478.4172661870516</v>
      </c>
      <c r="I37" s="178" t="s">
        <v>315</v>
      </c>
      <c r="J37" s="628"/>
      <c r="K37" s="628"/>
      <c r="L37" s="641"/>
      <c r="M37" s="642"/>
      <c r="N37" s="642"/>
      <c r="O37" s="642"/>
      <c r="P37" s="628"/>
      <c r="Q37" s="233"/>
      <c r="R37" s="240"/>
      <c r="S37" s="207"/>
      <c r="T37" s="207"/>
      <c r="U37" s="360"/>
      <c r="V37" s="694"/>
      <c r="W37" s="694"/>
      <c r="X37" s="694"/>
      <c r="Y37" s="694"/>
      <c r="Z37" s="694"/>
      <c r="AA37" s="694"/>
      <c r="AB37" s="4689" t="s">
        <v>1416</v>
      </c>
    </row>
    <row r="38" spans="1:29" x14ac:dyDescent="0.25">
      <c r="A38" s="64">
        <v>20</v>
      </c>
      <c r="B38" s="69" t="s">
        <v>877</v>
      </c>
      <c r="C38" s="2968" t="s">
        <v>220</v>
      </c>
      <c r="D38" s="65">
        <v>44811</v>
      </c>
      <c r="E38" s="386" t="s">
        <v>4916</v>
      </c>
      <c r="F38" s="146">
        <v>20</v>
      </c>
      <c r="G38" s="66">
        <f>AVERAGE(CPVTFC3SG0005!S13:T13)</f>
        <v>2.8363</v>
      </c>
      <c r="H38" s="67">
        <f t="shared" si="0"/>
        <v>8983.0935251798564</v>
      </c>
      <c r="I38" s="178" t="s">
        <v>315</v>
      </c>
      <c r="J38" s="643"/>
      <c r="K38" s="644"/>
      <c r="L38" s="641"/>
      <c r="M38" s="645"/>
      <c r="N38" s="646"/>
      <c r="O38" s="642"/>
      <c r="P38" s="627">
        <v>44867</v>
      </c>
      <c r="Q38" s="418" t="s">
        <v>4979</v>
      </c>
      <c r="R38" s="417">
        <v>51</v>
      </c>
      <c r="S38" s="66">
        <f>AVERAGE(CPVTFC3SG0044!O19:P19)</f>
        <v>2.3407</v>
      </c>
      <c r="T38" s="67">
        <f>(S38-0.1755)/0.014*400</f>
        <v>61862.857142857138</v>
      </c>
      <c r="U38" s="858" t="s">
        <v>315</v>
      </c>
      <c r="V38" s="1250"/>
      <c r="W38" s="900"/>
      <c r="X38" s="694"/>
      <c r="Y38" s="645"/>
      <c r="Z38" s="646"/>
      <c r="AA38" s="900"/>
      <c r="AB38" s="4688"/>
    </row>
    <row r="39" spans="1:29" x14ac:dyDescent="0.25">
      <c r="A39" s="64">
        <v>21</v>
      </c>
      <c r="B39" s="4670" t="s">
        <v>878</v>
      </c>
      <c r="C39" s="2968" t="s">
        <v>868</v>
      </c>
      <c r="D39" s="65">
        <v>44811</v>
      </c>
      <c r="E39" s="386" t="s">
        <v>4916</v>
      </c>
      <c r="F39" s="146">
        <v>21</v>
      </c>
      <c r="G39" s="66">
        <f>AVERAGE(CPVTFC3SG0005!U19:V19)</f>
        <v>2.7735000000000003</v>
      </c>
      <c r="H39" s="67">
        <f t="shared" si="0"/>
        <v>8757.1942446043176</v>
      </c>
      <c r="I39" s="178" t="s">
        <v>315</v>
      </c>
      <c r="J39" s="643"/>
      <c r="K39" s="644"/>
      <c r="L39" s="641"/>
      <c r="M39" s="645"/>
      <c r="N39" s="646"/>
      <c r="O39" s="642"/>
      <c r="P39" s="2707">
        <v>44867</v>
      </c>
      <c r="Q39" s="419" t="s">
        <v>4979</v>
      </c>
      <c r="R39" s="420">
        <v>52</v>
      </c>
      <c r="S39" s="72">
        <f>AVERAGE(CPVTFC3SG0044!Q19:R19)</f>
        <v>0.18504999999999999</v>
      </c>
      <c r="T39" s="73">
        <f>(S39-0.1755)/0.014*400</f>
        <v>272.85714285714295</v>
      </c>
      <c r="U39" s="889" t="s">
        <v>314</v>
      </c>
      <c r="V39" s="1250"/>
      <c r="W39" s="900"/>
      <c r="X39" s="694"/>
      <c r="Y39" s="645"/>
      <c r="Z39" s="646"/>
      <c r="AA39" s="900"/>
      <c r="AB39" s="422"/>
    </row>
    <row r="40" spans="1:29" ht="15.75" thickBot="1" x14ac:dyDescent="0.3">
      <c r="A40" s="450">
        <v>22</v>
      </c>
      <c r="B40" s="4680"/>
      <c r="C40" s="69" t="s">
        <v>220</v>
      </c>
      <c r="D40" s="121">
        <v>44811</v>
      </c>
      <c r="E40" s="696" t="s">
        <v>4916</v>
      </c>
      <c r="F40" s="149">
        <v>22</v>
      </c>
      <c r="G40" s="122">
        <f>AVERAGE(CPVTFC3SG0005!W13:X13)</f>
        <v>2.8140499999999999</v>
      </c>
      <c r="H40" s="123">
        <f t="shared" si="0"/>
        <v>8903.0575539568345</v>
      </c>
      <c r="I40" s="182" t="s">
        <v>315</v>
      </c>
      <c r="J40" s="2980"/>
      <c r="K40" s="664"/>
      <c r="L40" s="649"/>
      <c r="M40" s="969"/>
      <c r="N40" s="970"/>
      <c r="O40" s="650"/>
      <c r="P40" s="697">
        <v>44867</v>
      </c>
      <c r="Q40" s="404" t="s">
        <v>4979</v>
      </c>
      <c r="R40" s="698">
        <v>53</v>
      </c>
      <c r="S40" s="122">
        <f>AVERAGE(CPVTFC3SG0044!S19:T19)</f>
        <v>1.8847</v>
      </c>
      <c r="T40" s="123">
        <f>(S40-0.1755)/0.014*400</f>
        <v>48834.285714285717</v>
      </c>
      <c r="U40" s="1330" t="s">
        <v>315</v>
      </c>
      <c r="V40" s="1303"/>
      <c r="W40" s="1267"/>
      <c r="X40" s="1268"/>
      <c r="Y40" s="969"/>
      <c r="Z40" s="662"/>
      <c r="AA40" s="1267"/>
    </row>
    <row r="41" spans="1:29" x14ac:dyDescent="0.25">
      <c r="A41" s="508">
        <v>23</v>
      </c>
      <c r="B41" s="4658" t="s">
        <v>879</v>
      </c>
      <c r="C41" s="2969" t="s">
        <v>868</v>
      </c>
      <c r="D41" s="490">
        <v>44811</v>
      </c>
      <c r="E41" s="731" t="s">
        <v>4916</v>
      </c>
      <c r="F41" s="732">
        <v>23</v>
      </c>
      <c r="G41" s="589">
        <f>AVERAGE(CPVTFC3SG0005!C15:D15)</f>
        <v>0.57989999999999997</v>
      </c>
      <c r="H41" s="622">
        <f t="shared" si="0"/>
        <v>866.54676258992788</v>
      </c>
      <c r="I41" s="733" t="s">
        <v>314</v>
      </c>
      <c r="J41" s="717"/>
      <c r="K41" s="717"/>
      <c r="L41" s="659"/>
      <c r="M41" s="721"/>
      <c r="N41" s="721"/>
      <c r="O41" s="721"/>
      <c r="P41" s="717"/>
      <c r="Q41" s="718"/>
      <c r="R41" s="719"/>
      <c r="S41" s="720"/>
      <c r="T41" s="720"/>
      <c r="U41" s="720"/>
      <c r="V41" s="490">
        <v>44888</v>
      </c>
      <c r="W41" s="2959" t="s">
        <v>5540</v>
      </c>
      <c r="X41" s="2848">
        <v>80</v>
      </c>
      <c r="Y41" s="589">
        <f>AVERAGE(CPVTFC3SG0067!G25:H25)</f>
        <v>0.15755</v>
      </c>
      <c r="Z41" s="85">
        <f t="shared" ref="Z41:Z44" si="5">(Y41-0.1927)/0.0137*66</f>
        <v>-169.33576642335774</v>
      </c>
      <c r="AA41" s="3009" t="s">
        <v>314</v>
      </c>
      <c r="AB41" s="4689" t="s">
        <v>1416</v>
      </c>
      <c r="AC41" s="5">
        <v>4</v>
      </c>
    </row>
    <row r="42" spans="1:29" x14ac:dyDescent="0.25">
      <c r="A42" s="585"/>
      <c r="B42" s="4674"/>
      <c r="C42" s="32" t="s">
        <v>5448</v>
      </c>
      <c r="D42" s="1149"/>
      <c r="E42" s="2975"/>
      <c r="F42" s="882"/>
      <c r="G42" s="645"/>
      <c r="H42" s="646"/>
      <c r="I42" s="878"/>
      <c r="J42" s="878"/>
      <c r="K42" s="878"/>
      <c r="L42" s="877"/>
      <c r="M42" s="642"/>
      <c r="N42" s="642"/>
      <c r="O42" s="642"/>
      <c r="P42" s="878"/>
      <c r="Q42" s="2978"/>
      <c r="R42" s="2979"/>
      <c r="S42" s="207"/>
      <c r="T42" s="207"/>
      <c r="U42" s="207"/>
      <c r="V42" s="18">
        <v>44888</v>
      </c>
      <c r="W42" s="2976" t="s">
        <v>5540</v>
      </c>
      <c r="X42" s="2759">
        <v>81</v>
      </c>
      <c r="Y42" s="7">
        <f>AVERAGE(CPVTFC3SG0067!I25:J25)</f>
        <v>0.17695</v>
      </c>
      <c r="Z42" s="13">
        <f t="shared" si="5"/>
        <v>-75.875912408759191</v>
      </c>
      <c r="AA42" s="3007" t="s">
        <v>314</v>
      </c>
      <c r="AB42" s="4689"/>
    </row>
    <row r="43" spans="1:29" x14ac:dyDescent="0.25">
      <c r="A43" s="585"/>
      <c r="B43" s="4674"/>
      <c r="C43" s="32" t="s">
        <v>863</v>
      </c>
      <c r="D43" s="1149"/>
      <c r="E43" s="2975"/>
      <c r="F43" s="882"/>
      <c r="G43" s="645"/>
      <c r="H43" s="646"/>
      <c r="I43" s="878"/>
      <c r="J43" s="878"/>
      <c r="K43" s="878"/>
      <c r="L43" s="877"/>
      <c r="M43" s="642"/>
      <c r="N43" s="642"/>
      <c r="O43" s="642"/>
      <c r="P43" s="878"/>
      <c r="Q43" s="2978"/>
      <c r="R43" s="2979"/>
      <c r="S43" s="207"/>
      <c r="T43" s="207"/>
      <c r="U43" s="207"/>
      <c r="V43" s="18">
        <v>44888</v>
      </c>
      <c r="W43" s="2976" t="s">
        <v>5540</v>
      </c>
      <c r="X43" s="2759">
        <v>82</v>
      </c>
      <c r="Y43" s="7">
        <f>AVERAGE(CPVTFC3SG0067!K25:L25)</f>
        <v>0.15784999999999999</v>
      </c>
      <c r="Z43" s="13">
        <f t="shared" si="5"/>
        <v>-167.89051094890522</v>
      </c>
      <c r="AA43" s="3007" t="s">
        <v>314</v>
      </c>
      <c r="AB43" s="4689"/>
    </row>
    <row r="44" spans="1:29" ht="15.75" thickBot="1" x14ac:dyDescent="0.3">
      <c r="A44" s="516">
        <v>24</v>
      </c>
      <c r="B44" s="4659"/>
      <c r="C44" s="2536" t="s">
        <v>220</v>
      </c>
      <c r="D44" s="220">
        <v>44811</v>
      </c>
      <c r="E44" s="940" t="s">
        <v>4916</v>
      </c>
      <c r="F44" s="221">
        <v>24</v>
      </c>
      <c r="G44" s="222">
        <f>AVERAGE(CPVTFC3SG0005!E15:F15)</f>
        <v>2.4493499999999999</v>
      </c>
      <c r="H44" s="218">
        <f t="shared" si="0"/>
        <v>7591.1870503597129</v>
      </c>
      <c r="I44" s="2983" t="s">
        <v>315</v>
      </c>
      <c r="J44" s="791"/>
      <c r="K44" s="791"/>
      <c r="L44" s="792"/>
      <c r="M44" s="778"/>
      <c r="N44" s="778"/>
      <c r="O44" s="778"/>
      <c r="P44" s="791"/>
      <c r="Q44" s="761"/>
      <c r="R44" s="762"/>
      <c r="S44" s="763"/>
      <c r="T44" s="763"/>
      <c r="U44" s="763"/>
      <c r="V44" s="412">
        <v>44888</v>
      </c>
      <c r="W44" s="2998" t="s">
        <v>5540</v>
      </c>
      <c r="X44" s="2797">
        <v>83</v>
      </c>
      <c r="Y44" s="414">
        <f>AVERAGE(CPVTFC3SG0067!M25:N25)</f>
        <v>0.54269999999999996</v>
      </c>
      <c r="Z44" s="415">
        <f t="shared" si="5"/>
        <v>1686.1313868613138</v>
      </c>
      <c r="AA44" s="3010" t="s">
        <v>315</v>
      </c>
      <c r="AB44" s="4688"/>
    </row>
    <row r="45" spans="1:29" x14ac:dyDescent="0.25">
      <c r="A45" s="114">
        <v>25</v>
      </c>
      <c r="B45" s="4680" t="s">
        <v>880</v>
      </c>
      <c r="C45" s="2945" t="s">
        <v>868</v>
      </c>
      <c r="D45" s="115">
        <v>44811</v>
      </c>
      <c r="E45" s="701" t="s">
        <v>4916</v>
      </c>
      <c r="F45" s="151">
        <v>25</v>
      </c>
      <c r="G45" s="116">
        <f>AVERAGE(CPVTFC3SG0005!G15:H15)</f>
        <v>2.5448000000000004</v>
      </c>
      <c r="H45" s="117">
        <f t="shared" si="0"/>
        <v>7934.5323741007223</v>
      </c>
      <c r="I45" s="183" t="s">
        <v>315</v>
      </c>
      <c r="J45" s="2981"/>
      <c r="K45" s="2982"/>
      <c r="L45" s="655"/>
      <c r="M45" s="830"/>
      <c r="N45" s="831"/>
      <c r="O45" s="656"/>
      <c r="P45" s="712">
        <v>44867</v>
      </c>
      <c r="Q45" s="713" t="s">
        <v>4979</v>
      </c>
      <c r="R45" s="714">
        <v>54</v>
      </c>
      <c r="S45" s="116">
        <f>AVERAGE(CPVTFC3SG0044!U19:V19)</f>
        <v>0.46024999999999999</v>
      </c>
      <c r="T45" s="117">
        <f>(S45-0.1755)/0.014*400</f>
        <v>8135.7142857142862</v>
      </c>
      <c r="U45" s="1304" t="s">
        <v>315</v>
      </c>
      <c r="V45" s="1295"/>
      <c r="W45" s="1281"/>
      <c r="X45" s="1271"/>
      <c r="Y45" s="830"/>
      <c r="Z45" s="831"/>
      <c r="AA45" s="1281"/>
    </row>
    <row r="46" spans="1:29" x14ac:dyDescent="0.25">
      <c r="A46" s="64">
        <v>26</v>
      </c>
      <c r="B46" s="4679"/>
      <c r="C46" s="2968" t="s">
        <v>220</v>
      </c>
      <c r="D46" s="65">
        <v>44811</v>
      </c>
      <c r="E46" s="386" t="s">
        <v>4916</v>
      </c>
      <c r="F46" s="146">
        <v>26</v>
      </c>
      <c r="G46" s="66">
        <f>AVERAGE(CPVTFC3SG0005!I15:J15)</f>
        <v>2.7721499999999999</v>
      </c>
      <c r="H46" s="67">
        <f t="shared" si="0"/>
        <v>8752.338129496402</v>
      </c>
      <c r="I46" s="178" t="s">
        <v>315</v>
      </c>
      <c r="J46" s="643"/>
      <c r="K46" s="644"/>
      <c r="L46" s="641"/>
      <c r="M46" s="645"/>
      <c r="N46" s="646"/>
      <c r="O46" s="642"/>
      <c r="P46" s="627">
        <v>44867</v>
      </c>
      <c r="Q46" s="418" t="s">
        <v>4979</v>
      </c>
      <c r="R46" s="417">
        <v>55</v>
      </c>
      <c r="S46" s="66">
        <f>AVERAGE(CPVTFC3SG0044!W19:X19)</f>
        <v>0.65654999999999997</v>
      </c>
      <c r="T46" s="67">
        <f>(S46-0.1755)/0.014*400</f>
        <v>13744.285714285712</v>
      </c>
      <c r="U46" s="858" t="s">
        <v>315</v>
      </c>
      <c r="V46" s="1250"/>
      <c r="W46" s="900"/>
      <c r="X46" s="694"/>
      <c r="Y46" s="645"/>
      <c r="Z46" s="646"/>
      <c r="AA46" s="900"/>
    </row>
    <row r="47" spans="1:29" x14ac:dyDescent="0.25">
      <c r="A47" s="64">
        <v>27</v>
      </c>
      <c r="B47" s="4670" t="s">
        <v>881</v>
      </c>
      <c r="C47" s="2968" t="s">
        <v>868</v>
      </c>
      <c r="D47" s="65">
        <v>44811</v>
      </c>
      <c r="E47" s="386" t="s">
        <v>4916</v>
      </c>
      <c r="F47" s="146">
        <v>27</v>
      </c>
      <c r="G47" s="66">
        <f>AVERAGE(CPVTFC3SG0005!K15:L15)</f>
        <v>2.6323499999999997</v>
      </c>
      <c r="H47" s="67">
        <f t="shared" si="0"/>
        <v>8249.4604316546756</v>
      </c>
      <c r="I47" s="178" t="s">
        <v>315</v>
      </c>
      <c r="J47" s="643"/>
      <c r="K47" s="644"/>
      <c r="L47" s="641"/>
      <c r="M47" s="645"/>
      <c r="N47" s="646"/>
      <c r="O47" s="642"/>
      <c r="P47" s="627">
        <v>44867</v>
      </c>
      <c r="Q47" s="418" t="s">
        <v>4979</v>
      </c>
      <c r="R47" s="417">
        <v>56</v>
      </c>
      <c r="S47" s="66">
        <f>AVERAGE(CPVTFC3SG0044!C21:D21)</f>
        <v>0.46499999999999997</v>
      </c>
      <c r="T47" s="67">
        <f>(S47-0.1755)/0.014*400</f>
        <v>8271.4285714285706</v>
      </c>
      <c r="U47" s="858" t="s">
        <v>315</v>
      </c>
      <c r="V47" s="694"/>
      <c r="W47" s="694"/>
      <c r="X47" s="694"/>
      <c r="Y47" s="694"/>
      <c r="Z47" s="694"/>
      <c r="AA47" s="694"/>
    </row>
    <row r="48" spans="1:29" x14ac:dyDescent="0.25">
      <c r="A48" s="64">
        <v>28</v>
      </c>
      <c r="B48" s="4679"/>
      <c r="C48" s="2968" t="s">
        <v>220</v>
      </c>
      <c r="D48" s="65">
        <v>44811</v>
      </c>
      <c r="E48" s="386" t="s">
        <v>4916</v>
      </c>
      <c r="F48" s="146">
        <v>28</v>
      </c>
      <c r="G48" s="66">
        <f>AVERAGE(CPVTFC3SG0005!M15:N15)</f>
        <v>2.7757499999999999</v>
      </c>
      <c r="H48" s="67">
        <f t="shared" si="0"/>
        <v>8765.2877697841723</v>
      </c>
      <c r="I48" s="178" t="s">
        <v>315</v>
      </c>
      <c r="J48" s="643"/>
      <c r="K48" s="644"/>
      <c r="L48" s="641"/>
      <c r="M48" s="645"/>
      <c r="N48" s="646"/>
      <c r="O48" s="642"/>
      <c r="P48" s="627">
        <v>44867</v>
      </c>
      <c r="Q48" s="418" t="s">
        <v>4979</v>
      </c>
      <c r="R48" s="417">
        <v>57</v>
      </c>
      <c r="S48" s="66">
        <f>AVERAGE(CPVTFC3SG0044!E21:F21)</f>
        <v>1.0665499999999999</v>
      </c>
      <c r="T48" s="67">
        <f>(S48-0.1755)/0.014*400</f>
        <v>25458.571428571428</v>
      </c>
      <c r="U48" s="858" t="s">
        <v>315</v>
      </c>
      <c r="V48" s="694"/>
      <c r="W48" s="694"/>
      <c r="X48" s="694"/>
      <c r="Y48" s="694"/>
      <c r="Z48" s="694"/>
      <c r="AA48" s="694"/>
    </row>
    <row r="49" spans="1:29" x14ac:dyDescent="0.25">
      <c r="A49" s="6">
        <v>29</v>
      </c>
      <c r="B49" s="4667" t="s">
        <v>882</v>
      </c>
      <c r="C49" s="32" t="s">
        <v>868</v>
      </c>
      <c r="D49" s="18">
        <v>44811</v>
      </c>
      <c r="E49" s="381" t="s">
        <v>4916</v>
      </c>
      <c r="F49" s="147">
        <v>29</v>
      </c>
      <c r="G49" s="7">
        <f>AVERAGE(CPVTFC3SG0002!O15:P15)</f>
        <v>7.8550000000000009E-2</v>
      </c>
      <c r="H49" s="13">
        <f t="shared" si="0"/>
        <v>-936.87050359712248</v>
      </c>
      <c r="I49" s="179" t="s">
        <v>314</v>
      </c>
      <c r="J49" s="628"/>
      <c r="K49" s="628"/>
      <c r="L49" s="641"/>
      <c r="M49" s="642"/>
      <c r="N49" s="642"/>
      <c r="O49" s="642"/>
      <c r="P49" s="628"/>
      <c r="Q49" s="233"/>
      <c r="R49" s="240"/>
      <c r="S49" s="207"/>
      <c r="T49" s="207"/>
      <c r="U49" s="360"/>
      <c r="V49" s="694"/>
      <c r="W49" s="694"/>
      <c r="X49" s="694"/>
      <c r="Y49" s="694"/>
      <c r="Z49" s="694"/>
      <c r="AA49" s="694"/>
      <c r="AB49" s="4689" t="s">
        <v>1416</v>
      </c>
      <c r="AC49" s="5">
        <v>5</v>
      </c>
    </row>
    <row r="50" spans="1:29" x14ac:dyDescent="0.25">
      <c r="A50" s="9">
        <v>30</v>
      </c>
      <c r="B50" s="4681"/>
      <c r="C50" s="2538" t="s">
        <v>220</v>
      </c>
      <c r="D50" s="19">
        <v>44811</v>
      </c>
      <c r="E50" s="383" t="s">
        <v>4916</v>
      </c>
      <c r="F50" s="148">
        <v>30</v>
      </c>
      <c r="G50" s="10">
        <f>AVERAGE(CPVTFC3SG0005!Q15:R15)</f>
        <v>2.8652499999999996</v>
      </c>
      <c r="H50" s="14">
        <f t="shared" si="0"/>
        <v>9087.2302158273378</v>
      </c>
      <c r="I50" s="180" t="s">
        <v>315</v>
      </c>
      <c r="J50" s="628"/>
      <c r="K50" s="628"/>
      <c r="L50" s="641"/>
      <c r="M50" s="642"/>
      <c r="N50" s="642"/>
      <c r="O50" s="642"/>
      <c r="P50" s="628"/>
      <c r="Q50" s="233"/>
      <c r="R50" s="240"/>
      <c r="S50" s="207"/>
      <c r="T50" s="207"/>
      <c r="U50" s="360"/>
      <c r="V50" s="694"/>
      <c r="W50" s="694"/>
      <c r="X50" s="694"/>
      <c r="Y50" s="694"/>
      <c r="Z50" s="694"/>
      <c r="AA50" s="694"/>
      <c r="AB50" s="4688"/>
    </row>
    <row r="51" spans="1:29" x14ac:dyDescent="0.25">
      <c r="A51" s="64">
        <v>31</v>
      </c>
      <c r="B51" s="69" t="s">
        <v>883</v>
      </c>
      <c r="C51" s="2968" t="s">
        <v>868</v>
      </c>
      <c r="D51" s="65">
        <v>44811</v>
      </c>
      <c r="E51" s="386" t="s">
        <v>4916</v>
      </c>
      <c r="F51" s="146">
        <v>31</v>
      </c>
      <c r="G51" s="66">
        <f>AVERAGE(CPVTFC3SG0005!S15:T15)</f>
        <v>1.1715499999999999</v>
      </c>
      <c r="H51" s="67">
        <f t="shared" si="0"/>
        <v>2994.7841726618703</v>
      </c>
      <c r="I51" s="178" t="s">
        <v>315</v>
      </c>
      <c r="J51" s="628"/>
      <c r="K51" s="628"/>
      <c r="L51" s="641"/>
      <c r="M51" s="642"/>
      <c r="N51" s="642"/>
      <c r="O51" s="642"/>
      <c r="P51" s="628"/>
      <c r="Q51" s="233"/>
      <c r="R51" s="240"/>
      <c r="S51" s="207"/>
      <c r="T51" s="207"/>
      <c r="U51" s="360"/>
      <c r="V51" s="694"/>
      <c r="W51" s="694"/>
      <c r="X51" s="694"/>
      <c r="Y51" s="694"/>
      <c r="Z51" s="694"/>
      <c r="AA51" s="694"/>
      <c r="AB51" s="4689" t="s">
        <v>1416</v>
      </c>
    </row>
    <row r="52" spans="1:29" x14ac:dyDescent="0.25">
      <c r="A52" s="64">
        <v>32</v>
      </c>
      <c r="B52" s="69" t="s">
        <v>883</v>
      </c>
      <c r="C52" s="2968" t="s">
        <v>220</v>
      </c>
      <c r="D52" s="65">
        <v>44811</v>
      </c>
      <c r="E52" s="386" t="s">
        <v>4916</v>
      </c>
      <c r="F52" s="146">
        <v>32</v>
      </c>
      <c r="G52" s="66">
        <f>AVERAGE(CPVTFC3SG0005!U15:V15)</f>
        <v>2.8460000000000001</v>
      </c>
      <c r="H52" s="67">
        <f t="shared" si="0"/>
        <v>9017.9856115107923</v>
      </c>
      <c r="I52" s="178" t="s">
        <v>315</v>
      </c>
      <c r="J52" s="643"/>
      <c r="K52" s="644"/>
      <c r="L52" s="641"/>
      <c r="M52" s="645"/>
      <c r="N52" s="646"/>
      <c r="O52" s="642"/>
      <c r="P52" s="627">
        <v>44867</v>
      </c>
      <c r="Q52" s="418" t="s">
        <v>4979</v>
      </c>
      <c r="R52" s="417">
        <v>58</v>
      </c>
      <c r="S52" s="66">
        <f>AVERAGE(CPVTFC3SG0044!G21:H21)</f>
        <v>1.3142</v>
      </c>
      <c r="T52" s="67">
        <f>(S48-0.1755)/0.014*400</f>
        <v>25458.571428571428</v>
      </c>
      <c r="U52" s="858" t="s">
        <v>315</v>
      </c>
      <c r="V52" s="694"/>
      <c r="W52" s="694"/>
      <c r="X52" s="694"/>
      <c r="Y52" s="694"/>
      <c r="Z52" s="694"/>
      <c r="AA52" s="694"/>
      <c r="AB52" s="4688"/>
    </row>
    <row r="53" spans="1:29" x14ac:dyDescent="0.25">
      <c r="A53" s="6">
        <v>33</v>
      </c>
      <c r="B53" s="4667" t="s">
        <v>884</v>
      </c>
      <c r="C53" s="32" t="s">
        <v>868</v>
      </c>
      <c r="D53" s="18">
        <v>44811</v>
      </c>
      <c r="E53" s="381" t="s">
        <v>4916</v>
      </c>
      <c r="F53" s="147">
        <v>33</v>
      </c>
      <c r="G53" s="7">
        <f>AVERAGE(CPVTFC3SG0005!W15:X15)</f>
        <v>0.37955</v>
      </c>
      <c r="H53" s="13">
        <f t="shared" si="0"/>
        <v>145.86330935251789</v>
      </c>
      <c r="I53" s="179" t="s">
        <v>314</v>
      </c>
      <c r="J53" s="628"/>
      <c r="K53" s="628"/>
      <c r="L53" s="641"/>
      <c r="M53" s="642"/>
      <c r="N53" s="642"/>
      <c r="O53" s="642"/>
      <c r="P53" s="628"/>
      <c r="Q53" s="233"/>
      <c r="R53" s="240"/>
      <c r="S53" s="207"/>
      <c r="T53" s="207"/>
      <c r="U53" s="360"/>
      <c r="V53" s="694"/>
      <c r="W53" s="694"/>
      <c r="X53" s="694"/>
      <c r="Y53" s="694"/>
      <c r="Z53" s="694"/>
      <c r="AA53" s="694"/>
      <c r="AB53" s="4689" t="s">
        <v>1416</v>
      </c>
      <c r="AC53" s="5">
        <v>6</v>
      </c>
    </row>
    <row r="54" spans="1:29" x14ac:dyDescent="0.25">
      <c r="A54" s="9">
        <v>34</v>
      </c>
      <c r="B54" s="4681"/>
      <c r="C54" s="2538" t="s">
        <v>220</v>
      </c>
      <c r="D54" s="19">
        <v>44811</v>
      </c>
      <c r="E54" s="383" t="s">
        <v>4916</v>
      </c>
      <c r="F54" s="148">
        <v>34</v>
      </c>
      <c r="G54" s="10">
        <f>AVERAGE(CPVTFC3SG0005!C17:D17)</f>
        <v>2.9084500000000002</v>
      </c>
      <c r="H54" s="14">
        <f t="shared" si="0"/>
        <v>9242.6258992805779</v>
      </c>
      <c r="I54" s="180" t="s">
        <v>315</v>
      </c>
      <c r="J54" s="628"/>
      <c r="K54" s="628"/>
      <c r="L54" s="641"/>
      <c r="M54" s="642"/>
      <c r="N54" s="642"/>
      <c r="O54" s="642"/>
      <c r="P54" s="628"/>
      <c r="Q54" s="233"/>
      <c r="R54" s="240"/>
      <c r="S54" s="207"/>
      <c r="T54" s="207"/>
      <c r="U54" s="360"/>
      <c r="V54" s="694"/>
      <c r="W54" s="694"/>
      <c r="X54" s="694"/>
      <c r="Y54" s="694"/>
      <c r="Z54" s="694"/>
      <c r="AA54" s="694"/>
      <c r="AB54" s="4688"/>
    </row>
    <row r="55" spans="1:29" x14ac:dyDescent="0.25">
      <c r="A55" s="64">
        <v>35</v>
      </c>
      <c r="B55" s="4670" t="s">
        <v>885</v>
      </c>
      <c r="C55" s="2968" t="s">
        <v>868</v>
      </c>
      <c r="D55" s="65">
        <v>44811</v>
      </c>
      <c r="E55" s="386" t="s">
        <v>4916</v>
      </c>
      <c r="F55" s="146">
        <v>35</v>
      </c>
      <c r="G55" s="66">
        <f>AVERAGE(CPVTFC3SG0005!E17:F17)</f>
        <v>2.8656999999999999</v>
      </c>
      <c r="H55" s="67">
        <f t="shared" si="0"/>
        <v>9088.8489208633109</v>
      </c>
      <c r="I55" s="178" t="s">
        <v>315</v>
      </c>
      <c r="J55" s="643"/>
      <c r="K55" s="644"/>
      <c r="L55" s="641"/>
      <c r="M55" s="645"/>
      <c r="N55" s="646"/>
      <c r="O55" s="642"/>
      <c r="P55" s="627">
        <v>44867</v>
      </c>
      <c r="Q55" s="418" t="s">
        <v>4979</v>
      </c>
      <c r="R55" s="417">
        <v>59</v>
      </c>
      <c r="S55" s="66">
        <f>AVERAGE(CPVTFC3SG0044!I21:J21)</f>
        <v>1.1004</v>
      </c>
      <c r="T55" s="67">
        <f>(S52-0.1755)/0.014*400</f>
        <v>32534.285714285717</v>
      </c>
      <c r="U55" s="858" t="s">
        <v>315</v>
      </c>
      <c r="V55" s="694"/>
      <c r="W55" s="694"/>
      <c r="X55" s="694"/>
      <c r="Y55" s="694"/>
      <c r="Z55" s="694"/>
      <c r="AA55" s="694"/>
    </row>
    <row r="56" spans="1:29" x14ac:dyDescent="0.25">
      <c r="A56" s="64">
        <v>36</v>
      </c>
      <c r="B56" s="4679"/>
      <c r="C56" s="2968" t="s">
        <v>220</v>
      </c>
      <c r="D56" s="65">
        <v>44811</v>
      </c>
      <c r="E56" s="386" t="s">
        <v>4916</v>
      </c>
      <c r="F56" s="146">
        <v>36</v>
      </c>
      <c r="G56" s="66">
        <f>AVERAGE(CPVTFC3SG0005!G17:H17)</f>
        <v>2.7645499999999998</v>
      </c>
      <c r="H56" s="67">
        <f t="shared" si="0"/>
        <v>8725</v>
      </c>
      <c r="I56" s="178" t="s">
        <v>315</v>
      </c>
      <c r="J56" s="643"/>
      <c r="K56" s="644"/>
      <c r="L56" s="641"/>
      <c r="M56" s="645"/>
      <c r="N56" s="646"/>
      <c r="O56" s="642"/>
      <c r="P56" s="627">
        <v>44867</v>
      </c>
      <c r="Q56" s="418" t="s">
        <v>4979</v>
      </c>
      <c r="R56" s="417">
        <v>60</v>
      </c>
      <c r="S56" s="66">
        <f>AVERAGE(CPVTFC3SG0044!K21:L21)</f>
        <v>0.97550000000000003</v>
      </c>
      <c r="T56" s="67">
        <f>(S55-0.1755)/0.014*400</f>
        <v>26425.714285714286</v>
      </c>
      <c r="U56" s="858" t="s">
        <v>315</v>
      </c>
      <c r="V56" s="694"/>
      <c r="W56" s="694"/>
      <c r="X56" s="694"/>
      <c r="Y56" s="694"/>
      <c r="Z56" s="694"/>
      <c r="AA56" s="694"/>
    </row>
    <row r="57" spans="1:29" x14ac:dyDescent="0.25">
      <c r="A57" s="6">
        <v>37</v>
      </c>
      <c r="B57" s="4667" t="s">
        <v>886</v>
      </c>
      <c r="C57" s="32" t="s">
        <v>868</v>
      </c>
      <c r="D57" s="18">
        <v>44811</v>
      </c>
      <c r="E57" s="381" t="s">
        <v>4916</v>
      </c>
      <c r="F57" s="147">
        <v>37</v>
      </c>
      <c r="G57" s="7">
        <f>AVERAGE(CPVTFC3SG0005!I17:J17)</f>
        <v>0.70884999999999998</v>
      </c>
      <c r="H57" s="13">
        <f t="shared" si="0"/>
        <v>1330.3956834532373</v>
      </c>
      <c r="I57" s="179" t="s">
        <v>314</v>
      </c>
      <c r="J57" s="628"/>
      <c r="K57" s="628"/>
      <c r="L57" s="641"/>
      <c r="M57" s="642"/>
      <c r="N57" s="642"/>
      <c r="O57" s="642"/>
      <c r="P57" s="628"/>
      <c r="Q57" s="233"/>
      <c r="R57" s="240"/>
      <c r="S57" s="207"/>
      <c r="T57" s="207"/>
      <c r="U57" s="360"/>
      <c r="V57" s="694"/>
      <c r="W57" s="694"/>
      <c r="X57" s="694"/>
      <c r="Y57" s="694"/>
      <c r="Z57" s="694"/>
      <c r="AA57" s="694"/>
      <c r="AB57" s="4689" t="s">
        <v>1416</v>
      </c>
      <c r="AC57" s="5">
        <v>7</v>
      </c>
    </row>
    <row r="58" spans="1:29" ht="15.75" thickBot="1" x14ac:dyDescent="0.3">
      <c r="A58" s="524">
        <v>38</v>
      </c>
      <c r="B58" s="4661"/>
      <c r="C58" s="2527" t="s">
        <v>220</v>
      </c>
      <c r="D58" s="79">
        <v>44811</v>
      </c>
      <c r="E58" s="730" t="s">
        <v>4916</v>
      </c>
      <c r="F58" s="156">
        <v>38</v>
      </c>
      <c r="G58" s="80">
        <f>AVERAGE(CPVTFC3SG0005!K17:L17)</f>
        <v>2.8628</v>
      </c>
      <c r="H58" s="81">
        <f t="shared" si="0"/>
        <v>9078.4172661870507</v>
      </c>
      <c r="I58" s="185" t="s">
        <v>315</v>
      </c>
      <c r="J58" s="630"/>
      <c r="K58" s="630"/>
      <c r="L58" s="649"/>
      <c r="M58" s="650"/>
      <c r="N58" s="650"/>
      <c r="O58" s="650"/>
      <c r="P58" s="630"/>
      <c r="Q58" s="234"/>
      <c r="R58" s="242"/>
      <c r="S58" s="215"/>
      <c r="T58" s="215"/>
      <c r="U58" s="312"/>
      <c r="V58" s="2084"/>
      <c r="W58" s="3011"/>
      <c r="X58" s="1586"/>
      <c r="Y58" s="1586"/>
      <c r="Z58" s="662"/>
      <c r="AA58" s="3012"/>
      <c r="AB58" s="4688"/>
    </row>
    <row r="59" spans="1:29" x14ac:dyDescent="0.25">
      <c r="A59" s="406">
        <v>39</v>
      </c>
      <c r="B59" s="4683" t="s">
        <v>887</v>
      </c>
      <c r="C59" s="2533" t="s">
        <v>868</v>
      </c>
      <c r="D59" s="407">
        <v>44811</v>
      </c>
      <c r="E59" s="715" t="s">
        <v>4916</v>
      </c>
      <c r="F59" s="408">
        <v>39</v>
      </c>
      <c r="G59" s="409">
        <f>AVERAGE(CPVTFC3SG0005!M17:N17)</f>
        <v>0.98734999999999995</v>
      </c>
      <c r="H59" s="405">
        <f t="shared" si="0"/>
        <v>2332.1942446043167</v>
      </c>
      <c r="I59" s="766" t="s">
        <v>315</v>
      </c>
      <c r="J59" s="779"/>
      <c r="K59" s="779"/>
      <c r="L59" s="780"/>
      <c r="M59" s="721"/>
      <c r="N59" s="721"/>
      <c r="O59" s="721"/>
      <c r="P59" s="779"/>
      <c r="Q59" s="767"/>
      <c r="R59" s="768"/>
      <c r="S59" s="720"/>
      <c r="T59" s="720"/>
      <c r="U59" s="790"/>
      <c r="V59" s="490">
        <v>44888</v>
      </c>
      <c r="W59" s="2959" t="s">
        <v>5540</v>
      </c>
      <c r="X59" s="2848">
        <v>84</v>
      </c>
      <c r="Y59" s="589">
        <f>AVERAGE(CPVTFC3SG0067!O25:P25)</f>
        <v>0.25964999999999999</v>
      </c>
      <c r="Z59" s="85">
        <f t="shared" ref="Z59:Z62" si="6">(Y59-0.1927)/0.0137*66</f>
        <v>322.53284671532839</v>
      </c>
      <c r="AA59" s="3009" t="s">
        <v>314</v>
      </c>
    </row>
    <row r="60" spans="1:29" x14ac:dyDescent="0.25">
      <c r="A60" s="590"/>
      <c r="B60" s="4680"/>
      <c r="C60" s="32" t="s">
        <v>5448</v>
      </c>
      <c r="D60" s="1149"/>
      <c r="E60" s="2975"/>
      <c r="F60" s="882"/>
      <c r="G60" s="645"/>
      <c r="H60" s="646"/>
      <c r="I60" s="878"/>
      <c r="J60" s="628"/>
      <c r="K60" s="628"/>
      <c r="L60" s="641"/>
      <c r="M60" s="642"/>
      <c r="N60" s="642"/>
      <c r="O60" s="642"/>
      <c r="P60" s="628"/>
      <c r="Q60" s="233"/>
      <c r="R60" s="240"/>
      <c r="S60" s="207"/>
      <c r="T60" s="207"/>
      <c r="U60" s="360"/>
      <c r="V60" s="18">
        <v>44888</v>
      </c>
      <c r="W60" s="2976" t="s">
        <v>5540</v>
      </c>
      <c r="X60" s="2759">
        <v>85</v>
      </c>
      <c r="Y60" s="7">
        <f>AVERAGE(CPVTFC3SG0067!Q25:R25)</f>
        <v>0.22244999999999998</v>
      </c>
      <c r="Z60" s="85">
        <f t="shared" si="6"/>
        <v>143.32116788321153</v>
      </c>
      <c r="AA60" s="3007" t="s">
        <v>314</v>
      </c>
    </row>
    <row r="61" spans="1:29" x14ac:dyDescent="0.25">
      <c r="A61" s="590"/>
      <c r="B61" s="4680"/>
      <c r="C61" s="32" t="s">
        <v>863</v>
      </c>
      <c r="D61" s="1149"/>
      <c r="E61" s="2975"/>
      <c r="F61" s="882"/>
      <c r="G61" s="645"/>
      <c r="H61" s="646"/>
      <c r="I61" s="878"/>
      <c r="J61" s="628"/>
      <c r="K61" s="628"/>
      <c r="L61" s="641"/>
      <c r="M61" s="642"/>
      <c r="N61" s="642"/>
      <c r="O61" s="642"/>
      <c r="P61" s="628"/>
      <c r="Q61" s="233"/>
      <c r="R61" s="240"/>
      <c r="S61" s="207"/>
      <c r="T61" s="207"/>
      <c r="U61" s="360"/>
      <c r="V61" s="18">
        <v>44888</v>
      </c>
      <c r="W61" s="2976" t="s">
        <v>5540</v>
      </c>
      <c r="X61" s="2759">
        <v>86</v>
      </c>
      <c r="Y61" s="7">
        <f>AVERAGE(CPVTFC3SG0067!S25:T25)</f>
        <v>0.22835</v>
      </c>
      <c r="Z61" s="85">
        <f t="shared" si="6"/>
        <v>171.74452554744519</v>
      </c>
      <c r="AA61" s="3007" t="s">
        <v>314</v>
      </c>
    </row>
    <row r="62" spans="1:29" ht="15.75" thickBot="1" x14ac:dyDescent="0.3">
      <c r="A62" s="481">
        <v>40</v>
      </c>
      <c r="B62" s="4684"/>
      <c r="C62" s="2534" t="s">
        <v>220</v>
      </c>
      <c r="D62" s="412">
        <v>44811</v>
      </c>
      <c r="E62" s="722" t="s">
        <v>4916</v>
      </c>
      <c r="F62" s="413">
        <v>40</v>
      </c>
      <c r="G62" s="414">
        <f>AVERAGE(CPVTFC3SG0005!O17:P17)</f>
        <v>1.17275</v>
      </c>
      <c r="H62" s="415">
        <f t="shared" si="0"/>
        <v>2999.1007194244607</v>
      </c>
      <c r="I62" s="773" t="s">
        <v>315</v>
      </c>
      <c r="J62" s="774"/>
      <c r="K62" s="774"/>
      <c r="L62" s="777"/>
      <c r="M62" s="778"/>
      <c r="N62" s="778"/>
      <c r="O62" s="778"/>
      <c r="P62" s="774"/>
      <c r="Q62" s="775"/>
      <c r="R62" s="776"/>
      <c r="S62" s="763"/>
      <c r="T62" s="763"/>
      <c r="U62" s="3013"/>
      <c r="V62" s="91">
        <v>44888</v>
      </c>
      <c r="W62" s="2948" t="s">
        <v>5540</v>
      </c>
      <c r="X62" s="2758">
        <v>87</v>
      </c>
      <c r="Y62" s="595">
        <f>AVERAGE(CPVTFC3SG0067!U25:V25)</f>
        <v>0.26965</v>
      </c>
      <c r="Z62" s="225">
        <f t="shared" si="6"/>
        <v>370.70802919708024</v>
      </c>
      <c r="AA62" s="3008" t="s">
        <v>314</v>
      </c>
    </row>
    <row r="63" spans="1:29" x14ac:dyDescent="0.25">
      <c r="A63" s="82">
        <v>41</v>
      </c>
      <c r="B63" s="4661" t="s">
        <v>888</v>
      </c>
      <c r="C63" s="2528" t="s">
        <v>868</v>
      </c>
      <c r="D63" s="83">
        <v>44811</v>
      </c>
      <c r="E63" s="729" t="s">
        <v>4916</v>
      </c>
      <c r="F63" s="152">
        <v>41</v>
      </c>
      <c r="G63" s="84">
        <f>AVERAGE(CPVTFC3SG0005!Q17:R17)</f>
        <v>0.50419999999999998</v>
      </c>
      <c r="H63" s="85">
        <f t="shared" si="0"/>
        <v>594.24460431654666</v>
      </c>
      <c r="I63" s="184" t="s">
        <v>314</v>
      </c>
      <c r="J63" s="632"/>
      <c r="K63" s="632"/>
      <c r="L63" s="655"/>
      <c r="M63" s="656"/>
      <c r="N63" s="656"/>
      <c r="O63" s="656"/>
      <c r="P63" s="632"/>
      <c r="Q63" s="232"/>
      <c r="R63" s="244"/>
      <c r="S63" s="216"/>
      <c r="T63" s="216"/>
      <c r="U63" s="362"/>
      <c r="V63" s="1271"/>
      <c r="W63" s="1271"/>
      <c r="X63" s="1271"/>
      <c r="Y63" s="1271"/>
      <c r="Z63" s="1271"/>
      <c r="AA63" s="1271"/>
      <c r="AB63" s="4689" t="s">
        <v>1416</v>
      </c>
      <c r="AC63" s="5">
        <v>8</v>
      </c>
    </row>
    <row r="64" spans="1:29" x14ac:dyDescent="0.25">
      <c r="A64" s="9">
        <v>42</v>
      </c>
      <c r="B64" s="4681"/>
      <c r="C64" s="2538" t="s">
        <v>220</v>
      </c>
      <c r="D64" s="19">
        <v>44811</v>
      </c>
      <c r="E64" s="383" t="s">
        <v>4916</v>
      </c>
      <c r="F64" s="148">
        <v>42</v>
      </c>
      <c r="G64" s="10">
        <f>AVERAGE(CPVTFC3SG0005!S17:T17)</f>
        <v>2.8491999999999997</v>
      </c>
      <c r="H64" s="14">
        <f t="shared" si="0"/>
        <v>9029.4964028776976</v>
      </c>
      <c r="I64" s="180" t="s">
        <v>315</v>
      </c>
      <c r="J64" s="628"/>
      <c r="K64" s="628"/>
      <c r="L64" s="641"/>
      <c r="M64" s="642"/>
      <c r="N64" s="642"/>
      <c r="O64" s="642"/>
      <c r="P64" s="628"/>
      <c r="Q64" s="233"/>
      <c r="R64" s="240"/>
      <c r="S64" s="207"/>
      <c r="T64" s="207"/>
      <c r="U64" s="360"/>
      <c r="V64" s="694"/>
      <c r="W64" s="694"/>
      <c r="X64" s="694"/>
      <c r="Y64" s="694"/>
      <c r="Z64" s="694"/>
      <c r="AA64" s="694"/>
      <c r="AB64" s="4688"/>
    </row>
    <row r="65" spans="1:29" x14ac:dyDescent="0.25">
      <c r="A65" s="6">
        <v>43</v>
      </c>
      <c r="B65" s="4666" t="s">
        <v>889</v>
      </c>
      <c r="C65" s="32" t="s">
        <v>868</v>
      </c>
      <c r="D65" s="18">
        <v>44811</v>
      </c>
      <c r="E65" s="381" t="s">
        <v>4916</v>
      </c>
      <c r="F65" s="147">
        <v>43</v>
      </c>
      <c r="G65" s="7">
        <f>AVERAGE(CPVTFC3SG0005!U17:V17)</f>
        <v>7.7899999999999997E-2</v>
      </c>
      <c r="H65" s="13">
        <f t="shared" si="0"/>
        <v>-939.20863309352512</v>
      </c>
      <c r="I65" s="179" t="s">
        <v>314</v>
      </c>
      <c r="J65" s="628"/>
      <c r="K65" s="628"/>
      <c r="L65" s="641"/>
      <c r="M65" s="642"/>
      <c r="N65" s="642"/>
      <c r="O65" s="642"/>
      <c r="P65" s="628"/>
      <c r="Q65" s="233"/>
      <c r="R65" s="240"/>
      <c r="S65" s="207"/>
      <c r="T65" s="207"/>
      <c r="U65" s="360"/>
      <c r="V65" s="694"/>
      <c r="W65" s="694"/>
      <c r="X65" s="694"/>
      <c r="Y65" s="694"/>
      <c r="Z65" s="694"/>
      <c r="AA65" s="694"/>
    </row>
    <row r="66" spans="1:29" x14ac:dyDescent="0.25">
      <c r="A66" s="6">
        <v>44</v>
      </c>
      <c r="B66" s="4678"/>
      <c r="C66" s="32" t="s">
        <v>220</v>
      </c>
      <c r="D66" s="18">
        <v>44811</v>
      </c>
      <c r="E66" s="381" t="s">
        <v>4916</v>
      </c>
      <c r="F66" s="147">
        <v>44</v>
      </c>
      <c r="G66" s="7">
        <f>AVERAGE(CPVTFC3SG0005!W17:X17)</f>
        <v>0.20455000000000001</v>
      </c>
      <c r="H66" s="13">
        <f t="shared" si="0"/>
        <v>-483.6330935251799</v>
      </c>
      <c r="I66" s="179" t="s">
        <v>314</v>
      </c>
      <c r="J66" s="628"/>
      <c r="K66" s="233"/>
      <c r="L66" s="240"/>
      <c r="M66" s="207"/>
      <c r="N66" s="207"/>
      <c r="O66" s="207"/>
      <c r="P66" s="628"/>
      <c r="Q66" s="233"/>
      <c r="R66" s="240"/>
      <c r="S66" s="207"/>
      <c r="T66" s="207"/>
      <c r="U66" s="360"/>
      <c r="V66" s="694"/>
      <c r="W66" s="694"/>
      <c r="X66" s="694"/>
      <c r="Y66" s="694"/>
      <c r="Z66" s="694"/>
      <c r="AA66" s="694"/>
    </row>
    <row r="67" spans="1:29" x14ac:dyDescent="0.25">
      <c r="A67" s="64">
        <v>45</v>
      </c>
      <c r="B67" s="69" t="s">
        <v>890</v>
      </c>
      <c r="C67" s="2968" t="s">
        <v>868</v>
      </c>
      <c r="D67" s="65">
        <v>44811</v>
      </c>
      <c r="E67" s="386" t="s">
        <v>4916</v>
      </c>
      <c r="F67" s="146">
        <v>45</v>
      </c>
      <c r="G67" s="66">
        <f>AVERAGE(CPVTFC3SG0005!C19:D19)</f>
        <v>1.4403999999999999</v>
      </c>
      <c r="H67" s="67">
        <f t="shared" si="0"/>
        <v>3961.8705035971225</v>
      </c>
      <c r="I67" s="178" t="s">
        <v>315</v>
      </c>
      <c r="J67" s="628"/>
      <c r="K67" s="628"/>
      <c r="L67" s="641"/>
      <c r="M67" s="642"/>
      <c r="N67" s="642"/>
      <c r="O67" s="642"/>
      <c r="P67" s="628"/>
      <c r="Q67" s="233"/>
      <c r="R67" s="240"/>
      <c r="S67" s="207"/>
      <c r="T67" s="207"/>
      <c r="U67" s="360"/>
      <c r="V67" s="694"/>
      <c r="W67" s="694"/>
      <c r="X67" s="694"/>
      <c r="Y67" s="694"/>
      <c r="Z67" s="694"/>
      <c r="AA67" s="694"/>
      <c r="AB67" s="4689" t="s">
        <v>1416</v>
      </c>
    </row>
    <row r="68" spans="1:29" x14ac:dyDescent="0.25">
      <c r="A68" s="64">
        <v>46</v>
      </c>
      <c r="B68" s="69" t="s">
        <v>890</v>
      </c>
      <c r="C68" s="2968" t="s">
        <v>220</v>
      </c>
      <c r="D68" s="65">
        <v>44811</v>
      </c>
      <c r="E68" s="386" t="s">
        <v>4916</v>
      </c>
      <c r="F68" s="146">
        <v>46</v>
      </c>
      <c r="G68" s="66">
        <f>AVERAGE(CPVTFC3SG0005!E19:F19)</f>
        <v>2.86145</v>
      </c>
      <c r="H68" s="67">
        <f t="shared" si="0"/>
        <v>9073.5611510791368</v>
      </c>
      <c r="I68" s="178" t="s">
        <v>315</v>
      </c>
      <c r="J68" s="643"/>
      <c r="K68" s="644"/>
      <c r="L68" s="641"/>
      <c r="M68" s="645"/>
      <c r="N68" s="646"/>
      <c r="O68" s="642"/>
      <c r="P68" s="627">
        <v>44867</v>
      </c>
      <c r="Q68" s="418" t="s">
        <v>4979</v>
      </c>
      <c r="R68" s="417">
        <v>61</v>
      </c>
      <c r="S68" s="66">
        <f>AVERAGE(CPVTFC3SG0044!M21:N21)</f>
        <v>2.4194</v>
      </c>
      <c r="T68" s="67">
        <f>(S56-0.1755)/0.014*400</f>
        <v>22857.142857142859</v>
      </c>
      <c r="U68" s="858" t="s">
        <v>315</v>
      </c>
      <c r="V68" s="694"/>
      <c r="W68" s="694"/>
      <c r="X68" s="694"/>
      <c r="Y68" s="694"/>
      <c r="Z68" s="694"/>
      <c r="AA68" s="694"/>
      <c r="AB68" s="4688"/>
    </row>
    <row r="69" spans="1:29" x14ac:dyDescent="0.25">
      <c r="A69" s="64">
        <v>47</v>
      </c>
      <c r="B69" s="4670" t="s">
        <v>891</v>
      </c>
      <c r="C69" s="2968" t="s">
        <v>868</v>
      </c>
      <c r="D69" s="65">
        <v>44811</v>
      </c>
      <c r="E69" s="386" t="s">
        <v>4916</v>
      </c>
      <c r="F69" s="146">
        <v>47</v>
      </c>
      <c r="G69" s="66">
        <f>AVERAGE(CPVTFC3SG0005!G19:H19)</f>
        <v>2.7601</v>
      </c>
      <c r="H69" s="67">
        <f t="shared" si="0"/>
        <v>8708.9928057553971</v>
      </c>
      <c r="I69" s="178" t="s">
        <v>315</v>
      </c>
      <c r="J69" s="643"/>
      <c r="K69" s="644"/>
      <c r="L69" s="641"/>
      <c r="M69" s="645"/>
      <c r="N69" s="646"/>
      <c r="O69" s="642"/>
      <c r="P69" s="627">
        <v>44867</v>
      </c>
      <c r="Q69" s="418" t="s">
        <v>4979</v>
      </c>
      <c r="R69" s="417">
        <v>62</v>
      </c>
      <c r="S69" s="66">
        <f>AVERAGE(CPVTFC3SG0044!O21:P21)</f>
        <v>1.3229000000000002</v>
      </c>
      <c r="T69" s="67">
        <f>(S68-0.1755)/0.014*400</f>
        <v>64111.428571428572</v>
      </c>
      <c r="U69" s="858" t="s">
        <v>315</v>
      </c>
      <c r="V69" s="694"/>
      <c r="W69" s="694"/>
      <c r="X69" s="694"/>
      <c r="Y69" s="694"/>
      <c r="Z69" s="694"/>
      <c r="AA69" s="694"/>
    </row>
    <row r="70" spans="1:29" x14ac:dyDescent="0.25">
      <c r="A70" s="64">
        <v>48</v>
      </c>
      <c r="B70" s="4679"/>
      <c r="C70" s="2968" t="s">
        <v>220</v>
      </c>
      <c r="D70" s="65">
        <v>44811</v>
      </c>
      <c r="E70" s="386" t="s">
        <v>4916</v>
      </c>
      <c r="F70" s="146">
        <v>48</v>
      </c>
      <c r="G70" s="66">
        <f>AVERAGE(CPVTFC3SG0005!I19:J19)</f>
        <v>2.8978000000000002</v>
      </c>
      <c r="H70" s="67">
        <f t="shared" si="0"/>
        <v>9204.3165467625913</v>
      </c>
      <c r="I70" s="178" t="s">
        <v>315</v>
      </c>
      <c r="J70" s="643"/>
      <c r="K70" s="644"/>
      <c r="L70" s="641"/>
      <c r="M70" s="645"/>
      <c r="N70" s="646"/>
      <c r="O70" s="642"/>
      <c r="P70" s="627">
        <v>44867</v>
      </c>
      <c r="Q70" s="418" t="s">
        <v>4979</v>
      </c>
      <c r="R70" s="417">
        <v>63</v>
      </c>
      <c r="S70" s="66">
        <f>AVERAGE(CPVTFC3SG0044!Q21:R21)</f>
        <v>2.7550499999999998</v>
      </c>
      <c r="T70" s="67">
        <f>(S69-0.1755)/0.014*400</f>
        <v>32782.857142857145</v>
      </c>
      <c r="U70" s="858" t="s">
        <v>315</v>
      </c>
      <c r="V70" s="694"/>
      <c r="W70" s="694"/>
      <c r="X70" s="694"/>
      <c r="Y70" s="694"/>
      <c r="Z70" s="694"/>
      <c r="AA70" s="694"/>
      <c r="AB70" s="422"/>
    </row>
    <row r="71" spans="1:29" x14ac:dyDescent="0.25">
      <c r="A71" s="6">
        <v>49</v>
      </c>
      <c r="B71" s="4667" t="s">
        <v>892</v>
      </c>
      <c r="C71" s="32" t="s">
        <v>868</v>
      </c>
      <c r="D71" s="18">
        <v>44811</v>
      </c>
      <c r="E71" s="381" t="s">
        <v>4916</v>
      </c>
      <c r="F71" s="147">
        <v>49</v>
      </c>
      <c r="G71" s="7">
        <f>AVERAGE(CPVTFC3SG0005!K19:L19)</f>
        <v>0.38375000000000004</v>
      </c>
      <c r="H71" s="13">
        <f t="shared" si="0"/>
        <v>160.97122302158277</v>
      </c>
      <c r="I71" s="179" t="s">
        <v>314</v>
      </c>
      <c r="J71" s="628"/>
      <c r="K71" s="628"/>
      <c r="L71" s="641"/>
      <c r="M71" s="642"/>
      <c r="N71" s="642"/>
      <c r="O71" s="642"/>
      <c r="P71" s="628"/>
      <c r="Q71" s="233"/>
      <c r="R71" s="240"/>
      <c r="S71" s="207"/>
      <c r="T71" s="207"/>
      <c r="U71" s="360"/>
      <c r="V71" s="1149"/>
      <c r="W71" s="2696"/>
      <c r="X71" s="695"/>
      <c r="Y71" s="695"/>
      <c r="Z71" s="646"/>
      <c r="AA71" s="2703"/>
      <c r="AB71" s="4689" t="s">
        <v>1416</v>
      </c>
      <c r="AC71" s="5">
        <v>9</v>
      </c>
    </row>
    <row r="72" spans="1:29" x14ac:dyDescent="0.25">
      <c r="A72" s="9">
        <v>50</v>
      </c>
      <c r="B72" s="4681"/>
      <c r="C72" s="2538" t="s">
        <v>220</v>
      </c>
      <c r="D72" s="19">
        <v>44811</v>
      </c>
      <c r="E72" s="383" t="s">
        <v>4916</v>
      </c>
      <c r="F72" s="148">
        <v>50</v>
      </c>
      <c r="G72" s="10">
        <f>AVERAGE(CPVTFC3SG0005!M19:N19)</f>
        <v>2.9037000000000002</v>
      </c>
      <c r="H72" s="14">
        <f t="shared" si="0"/>
        <v>9225.5395683453244</v>
      </c>
      <c r="I72" s="180" t="s">
        <v>315</v>
      </c>
      <c r="J72" s="628"/>
      <c r="K72" s="628"/>
      <c r="L72" s="641"/>
      <c r="M72" s="642"/>
      <c r="N72" s="642"/>
      <c r="O72" s="642"/>
      <c r="P72" s="628"/>
      <c r="Q72" s="233"/>
      <c r="R72" s="240"/>
      <c r="S72" s="207"/>
      <c r="T72" s="207"/>
      <c r="U72" s="360"/>
      <c r="V72" s="1149"/>
      <c r="W72" s="2696"/>
      <c r="X72" s="695"/>
      <c r="Y72" s="695"/>
      <c r="Z72" s="646"/>
      <c r="AA72" s="2703"/>
      <c r="AB72" s="4688"/>
    </row>
    <row r="73" spans="1:29" x14ac:dyDescent="0.25">
      <c r="A73" s="64">
        <v>51</v>
      </c>
      <c r="B73" s="4670" t="s">
        <v>893</v>
      </c>
      <c r="C73" s="2968" t="s">
        <v>868</v>
      </c>
      <c r="D73" s="65">
        <v>44811</v>
      </c>
      <c r="E73" s="386" t="s">
        <v>4916</v>
      </c>
      <c r="F73" s="146">
        <v>51</v>
      </c>
      <c r="G73" s="66">
        <f>AVERAGE(CPVTFC3SG0005!O19:P19)</f>
        <v>2.2360500000000001</v>
      </c>
      <c r="H73" s="67">
        <f t="shared" si="0"/>
        <v>6823.920863309354</v>
      </c>
      <c r="I73" s="178" t="s">
        <v>315</v>
      </c>
      <c r="J73" s="628"/>
      <c r="K73" s="628"/>
      <c r="L73" s="641"/>
      <c r="M73" s="642"/>
      <c r="N73" s="642"/>
      <c r="O73" s="642"/>
      <c r="P73" s="628"/>
      <c r="Q73" s="233"/>
      <c r="R73" s="240"/>
      <c r="S73" s="207"/>
      <c r="T73" s="207"/>
      <c r="U73" s="360"/>
      <c r="V73" s="1149"/>
      <c r="W73" s="2696"/>
      <c r="X73" s="695"/>
      <c r="Y73" s="695"/>
      <c r="Z73" s="646"/>
      <c r="AA73" s="2703"/>
    </row>
    <row r="74" spans="1:29" x14ac:dyDescent="0.25">
      <c r="A74" s="64">
        <v>52</v>
      </c>
      <c r="B74" s="4679"/>
      <c r="C74" s="2968" t="s">
        <v>220</v>
      </c>
      <c r="D74" s="65">
        <v>44811</v>
      </c>
      <c r="E74" s="386" t="s">
        <v>4916</v>
      </c>
      <c r="F74" s="146">
        <v>52</v>
      </c>
      <c r="G74" s="66">
        <f>AVERAGE(CPVTFC3SG0005!Q19:R19)</f>
        <v>1.87385</v>
      </c>
      <c r="H74" s="67">
        <f t="shared" si="0"/>
        <v>5521.0431654676267</v>
      </c>
      <c r="I74" s="178" t="s">
        <v>315</v>
      </c>
      <c r="J74" s="628"/>
      <c r="K74" s="628"/>
      <c r="L74" s="641"/>
      <c r="M74" s="642"/>
      <c r="N74" s="642"/>
      <c r="O74" s="642"/>
      <c r="P74" s="628"/>
      <c r="Q74" s="233"/>
      <c r="R74" s="240"/>
      <c r="S74" s="207"/>
      <c r="T74" s="207"/>
      <c r="U74" s="360"/>
      <c r="V74" s="1149"/>
      <c r="W74" s="2696"/>
      <c r="X74" s="695"/>
      <c r="Y74" s="695"/>
      <c r="Z74" s="646"/>
      <c r="AA74" s="2703"/>
    </row>
    <row r="75" spans="1:29" x14ac:dyDescent="0.25">
      <c r="A75" s="6">
        <v>53</v>
      </c>
      <c r="B75" s="4667" t="s">
        <v>894</v>
      </c>
      <c r="C75" s="32" t="s">
        <v>868</v>
      </c>
      <c r="D75" s="18">
        <v>44811</v>
      </c>
      <c r="E75" s="381" t="s">
        <v>4916</v>
      </c>
      <c r="F75" s="147">
        <v>53</v>
      </c>
      <c r="G75" s="7">
        <f>AVERAGE(CPVTFC3SG0005!S19:T19)</f>
        <v>0.74934999999999996</v>
      </c>
      <c r="H75" s="13">
        <f t="shared" si="0"/>
        <v>1476.0791366906474</v>
      </c>
      <c r="I75" s="179" t="s">
        <v>314</v>
      </c>
      <c r="J75" s="628"/>
      <c r="K75" s="628"/>
      <c r="L75" s="641"/>
      <c r="M75" s="642"/>
      <c r="N75" s="642"/>
      <c r="O75" s="642"/>
      <c r="P75" s="628"/>
      <c r="Q75" s="233"/>
      <c r="R75" s="240"/>
      <c r="S75" s="207"/>
      <c r="T75" s="207"/>
      <c r="U75" s="360"/>
      <c r="V75" s="1149"/>
      <c r="W75" s="2696"/>
      <c r="X75" s="695"/>
      <c r="Y75" s="695"/>
      <c r="Z75" s="646"/>
      <c r="AA75" s="2703"/>
      <c r="AB75" s="4689" t="s">
        <v>1416</v>
      </c>
      <c r="AC75" s="5">
        <v>10</v>
      </c>
    </row>
    <row r="76" spans="1:29" x14ac:dyDescent="0.25">
      <c r="A76" s="9">
        <v>54</v>
      </c>
      <c r="B76" s="4681"/>
      <c r="C76" s="2538" t="s">
        <v>220</v>
      </c>
      <c r="D76" s="19">
        <v>44811</v>
      </c>
      <c r="E76" s="381" t="s">
        <v>4916</v>
      </c>
      <c r="F76" s="148">
        <v>54</v>
      </c>
      <c r="G76" s="10">
        <f>AVERAGE(CPVTFC3SG0005!U19:V19)</f>
        <v>2.7735000000000003</v>
      </c>
      <c r="H76" s="14">
        <f t="shared" si="0"/>
        <v>8757.1942446043176</v>
      </c>
      <c r="I76" s="180" t="s">
        <v>315</v>
      </c>
      <c r="J76" s="628"/>
      <c r="K76" s="628"/>
      <c r="L76" s="641"/>
      <c r="M76" s="642"/>
      <c r="N76" s="642"/>
      <c r="O76" s="642"/>
      <c r="P76" s="628"/>
      <c r="Q76" s="233"/>
      <c r="R76" s="240"/>
      <c r="S76" s="207"/>
      <c r="T76" s="207"/>
      <c r="U76" s="360"/>
      <c r="V76" s="1149"/>
      <c r="W76" s="2696"/>
      <c r="X76" s="695"/>
      <c r="Y76" s="695"/>
      <c r="Z76" s="646"/>
      <c r="AA76" s="2703"/>
      <c r="AB76" s="4688"/>
    </row>
    <row r="77" spans="1:29" x14ac:dyDescent="0.25">
      <c r="A77" s="64">
        <v>55</v>
      </c>
      <c r="B77" s="69" t="s">
        <v>895</v>
      </c>
      <c r="C77" s="2968" t="s">
        <v>868</v>
      </c>
      <c r="D77" s="65">
        <v>44811</v>
      </c>
      <c r="E77" s="386" t="s">
        <v>4916</v>
      </c>
      <c r="F77" s="146">
        <v>55</v>
      </c>
      <c r="G77" s="66">
        <f>AVERAGE(CPVTFC3SG0005!W19:X19)</f>
        <v>1.5540500000000002</v>
      </c>
      <c r="H77" s="67">
        <f t="shared" si="0"/>
        <v>4370.6834532374114</v>
      </c>
      <c r="I77" s="178" t="s">
        <v>315</v>
      </c>
      <c r="J77" s="628"/>
      <c r="K77" s="628"/>
      <c r="L77" s="641"/>
      <c r="M77" s="642"/>
      <c r="N77" s="642"/>
      <c r="O77" s="642"/>
      <c r="P77" s="628"/>
      <c r="Q77" s="233"/>
      <c r="R77" s="240"/>
      <c r="S77" s="207"/>
      <c r="T77" s="207"/>
      <c r="U77" s="360"/>
      <c r="V77" s="694"/>
      <c r="W77" s="694"/>
      <c r="X77" s="694"/>
      <c r="Y77" s="694"/>
      <c r="Z77" s="694"/>
      <c r="AA77" s="694"/>
      <c r="AB77" s="4689" t="s">
        <v>1416</v>
      </c>
    </row>
    <row r="78" spans="1:29" x14ac:dyDescent="0.25">
      <c r="A78" s="64">
        <v>56</v>
      </c>
      <c r="B78" s="69" t="s">
        <v>895</v>
      </c>
      <c r="C78" s="2968" t="s">
        <v>220</v>
      </c>
      <c r="D78" s="65">
        <v>44811</v>
      </c>
      <c r="E78" s="386" t="s">
        <v>4916</v>
      </c>
      <c r="F78" s="146">
        <v>56</v>
      </c>
      <c r="G78" s="66">
        <f>AVERAGE(CPVTFC3SG0005!C21:D21)</f>
        <v>2.8877999999999999</v>
      </c>
      <c r="H78" s="67">
        <f t="shared" si="0"/>
        <v>9168.3453237410085</v>
      </c>
      <c r="I78" s="178" t="s">
        <v>315</v>
      </c>
      <c r="J78" s="643"/>
      <c r="K78" s="644"/>
      <c r="L78" s="641"/>
      <c r="M78" s="645"/>
      <c r="N78" s="646"/>
      <c r="O78" s="642"/>
      <c r="P78" s="627">
        <v>44867</v>
      </c>
      <c r="Q78" s="418" t="s">
        <v>4979</v>
      </c>
      <c r="R78" s="417">
        <v>64</v>
      </c>
      <c r="S78" s="66">
        <f>AVERAGE(CPVTFC3SG0044!S21:T21)</f>
        <v>2.4718</v>
      </c>
      <c r="T78" s="67">
        <f>(S70-0.1755)/0.014*400</f>
        <v>73701.428571428565</v>
      </c>
      <c r="U78" s="858" t="s">
        <v>315</v>
      </c>
      <c r="V78" s="694"/>
      <c r="W78" s="694"/>
      <c r="X78" s="694"/>
      <c r="Y78" s="694"/>
      <c r="Z78" s="694"/>
      <c r="AA78" s="694"/>
      <c r="AB78" s="4688"/>
    </row>
    <row r="79" spans="1:29" x14ac:dyDescent="0.25">
      <c r="A79" s="64">
        <v>57</v>
      </c>
      <c r="B79" s="4670" t="s">
        <v>896</v>
      </c>
      <c r="C79" s="2968" t="s">
        <v>868</v>
      </c>
      <c r="D79" s="65">
        <v>44811</v>
      </c>
      <c r="E79" s="386" t="s">
        <v>4916</v>
      </c>
      <c r="F79" s="146">
        <v>57</v>
      </c>
      <c r="G79" s="66">
        <f>AVERAGE(CPVTFC3SG0005!E21:F21)</f>
        <v>2.7216</v>
      </c>
      <c r="H79" s="67">
        <f t="shared" si="0"/>
        <v>8570.5035971223024</v>
      </c>
      <c r="I79" s="178" t="s">
        <v>315</v>
      </c>
      <c r="J79" s="643"/>
      <c r="K79" s="644"/>
      <c r="L79" s="641"/>
      <c r="M79" s="645"/>
      <c r="N79" s="646"/>
      <c r="O79" s="642"/>
      <c r="P79" s="627">
        <v>44867</v>
      </c>
      <c r="Q79" s="418" t="s">
        <v>4979</v>
      </c>
      <c r="R79" s="417">
        <v>65</v>
      </c>
      <c r="S79" s="66">
        <f>AVERAGE(CPVTFC3SG0044!U21:V21)</f>
        <v>0.82879999999999998</v>
      </c>
      <c r="T79" s="67">
        <f>(S78-0.1755)/0.014*400</f>
        <v>65608.571428571435</v>
      </c>
      <c r="U79" s="858" t="s">
        <v>315</v>
      </c>
      <c r="V79" s="1149"/>
      <c r="W79" s="2696"/>
      <c r="X79" s="695"/>
      <c r="Y79" s="695"/>
      <c r="Z79" s="646"/>
      <c r="AA79" s="2703"/>
    </row>
    <row r="80" spans="1:29" x14ac:dyDescent="0.25">
      <c r="A80" s="64">
        <v>58</v>
      </c>
      <c r="B80" s="4679"/>
      <c r="C80" s="2968" t="s">
        <v>220</v>
      </c>
      <c r="D80" s="65">
        <v>44811</v>
      </c>
      <c r="E80" s="386" t="s">
        <v>4916</v>
      </c>
      <c r="F80" s="146">
        <v>58</v>
      </c>
      <c r="G80" s="66">
        <f>AVERAGE(CPVTFC3SG0005!G21:H21)</f>
        <v>2.7861000000000002</v>
      </c>
      <c r="H80" s="67">
        <f t="shared" si="0"/>
        <v>8802.5179856115119</v>
      </c>
      <c r="I80" s="178" t="s">
        <v>315</v>
      </c>
      <c r="J80" s="643"/>
      <c r="K80" s="644"/>
      <c r="L80" s="641"/>
      <c r="M80" s="645"/>
      <c r="N80" s="646"/>
      <c r="O80" s="642"/>
      <c r="P80" s="627">
        <v>44867</v>
      </c>
      <c r="Q80" s="418" t="s">
        <v>4979</v>
      </c>
      <c r="R80" s="417">
        <v>66</v>
      </c>
      <c r="S80" s="66">
        <f>AVERAGE(CPVTFC3SG0044!W21:X21)</f>
        <v>1.5482</v>
      </c>
      <c r="T80" s="67">
        <f>(S79-0.1755)/0.014*400</f>
        <v>18665.714285714283</v>
      </c>
      <c r="U80" s="858" t="s">
        <v>315</v>
      </c>
      <c r="V80" s="694"/>
      <c r="W80" s="694"/>
      <c r="X80" s="694"/>
      <c r="Y80" s="694"/>
      <c r="Z80" s="694"/>
      <c r="AA80" s="694"/>
    </row>
    <row r="81" spans="1:29" x14ac:dyDescent="0.25">
      <c r="A81" s="64">
        <v>59</v>
      </c>
      <c r="B81" s="69" t="s">
        <v>897</v>
      </c>
      <c r="C81" s="2968" t="s">
        <v>868</v>
      </c>
      <c r="D81" s="65">
        <v>44811</v>
      </c>
      <c r="E81" s="386" t="s">
        <v>4916</v>
      </c>
      <c r="F81" s="146">
        <v>59</v>
      </c>
      <c r="G81" s="66">
        <f>AVERAGE(CPVTFC3SG0005!I21:J21)</f>
        <v>1.4580500000000001</v>
      </c>
      <c r="H81" s="67">
        <f t="shared" si="0"/>
        <v>4025.3597122302167</v>
      </c>
      <c r="I81" s="178" t="s">
        <v>315</v>
      </c>
      <c r="J81" s="628"/>
      <c r="K81" s="628"/>
      <c r="L81" s="641"/>
      <c r="M81" s="642"/>
      <c r="N81" s="642"/>
      <c r="O81" s="642"/>
      <c r="P81" s="628"/>
      <c r="Q81" s="233"/>
      <c r="R81" s="240"/>
      <c r="S81" s="207"/>
      <c r="T81" s="207"/>
      <c r="U81" s="360"/>
      <c r="V81" s="694"/>
      <c r="W81" s="694"/>
      <c r="X81" s="694"/>
      <c r="Y81" s="694"/>
      <c r="Z81" s="694"/>
      <c r="AA81" s="694"/>
      <c r="AB81" s="4689" t="s">
        <v>1416</v>
      </c>
    </row>
    <row r="82" spans="1:29" x14ac:dyDescent="0.25">
      <c r="A82" s="64">
        <v>60</v>
      </c>
      <c r="B82" s="69" t="s">
        <v>897</v>
      </c>
      <c r="C82" s="2968" t="s">
        <v>220</v>
      </c>
      <c r="D82" s="65">
        <v>44811</v>
      </c>
      <c r="E82" s="386" t="s">
        <v>4916</v>
      </c>
      <c r="F82" s="146">
        <v>60</v>
      </c>
      <c r="G82" s="66">
        <f>AVERAGE(CPVTFC3SG0005!K21:L21)</f>
        <v>2.8935</v>
      </c>
      <c r="H82" s="67">
        <f t="shared" si="0"/>
        <v>9188.8489208633109</v>
      </c>
      <c r="I82" s="178" t="s">
        <v>315</v>
      </c>
      <c r="J82" s="643"/>
      <c r="K82" s="644"/>
      <c r="L82" s="641"/>
      <c r="M82" s="645"/>
      <c r="N82" s="646"/>
      <c r="O82" s="642"/>
      <c r="P82" s="627">
        <v>44867</v>
      </c>
      <c r="Q82" s="418" t="s">
        <v>4979</v>
      </c>
      <c r="R82" s="417">
        <v>67</v>
      </c>
      <c r="S82" s="66">
        <f>AVERAGE(CPVTFC3SG0044!C23:D23)</f>
        <v>1.9921500000000001</v>
      </c>
      <c r="T82" s="67">
        <f>(S80-0.1755)/0.014*400</f>
        <v>39220</v>
      </c>
      <c r="U82" s="858" t="s">
        <v>315</v>
      </c>
      <c r="V82" s="694"/>
      <c r="W82" s="694"/>
      <c r="X82" s="694"/>
      <c r="Y82" s="694"/>
      <c r="Z82" s="694"/>
      <c r="AA82" s="694"/>
      <c r="AB82" s="4688"/>
    </row>
    <row r="83" spans="1:29" x14ac:dyDescent="0.25">
      <c r="A83" s="64">
        <v>61</v>
      </c>
      <c r="B83" s="4670" t="s">
        <v>898</v>
      </c>
      <c r="C83" s="2968" t="s">
        <v>868</v>
      </c>
      <c r="D83" s="65">
        <v>44811</v>
      </c>
      <c r="E83" s="386" t="s">
        <v>4916</v>
      </c>
      <c r="F83" s="146">
        <v>61</v>
      </c>
      <c r="G83" s="66">
        <f>AVERAGE(CPVTFC3SG0005!M21:N21)</f>
        <v>2.5762</v>
      </c>
      <c r="H83" s="67">
        <f t="shared" si="0"/>
        <v>8047.4820143884899</v>
      </c>
      <c r="I83" s="178" t="s">
        <v>315</v>
      </c>
      <c r="J83" s="643"/>
      <c r="K83" s="644"/>
      <c r="L83" s="641"/>
      <c r="M83" s="645"/>
      <c r="N83" s="646"/>
      <c r="O83" s="642"/>
      <c r="P83" s="627">
        <v>44867</v>
      </c>
      <c r="Q83" s="418" t="s">
        <v>4979</v>
      </c>
      <c r="R83" s="417">
        <v>68</v>
      </c>
      <c r="S83" s="66">
        <f>AVERAGE(CPVTFC3SG0044!E23:F23)</f>
        <v>0.57410000000000005</v>
      </c>
      <c r="T83" s="67">
        <f t="shared" ref="T83:T99" si="7">(S83-0.1755)/0.014*400</f>
        <v>11388.571428571429</v>
      </c>
      <c r="U83" s="858" t="s">
        <v>315</v>
      </c>
      <c r="V83" s="694"/>
      <c r="W83" s="694"/>
      <c r="X83" s="694"/>
      <c r="Y83" s="694"/>
      <c r="Z83" s="694"/>
      <c r="AA83" s="694"/>
      <c r="AB83" s="4689"/>
    </row>
    <row r="84" spans="1:29" x14ac:dyDescent="0.25">
      <c r="A84" s="64">
        <v>62</v>
      </c>
      <c r="B84" s="4679"/>
      <c r="C84" s="2968" t="s">
        <v>220</v>
      </c>
      <c r="D84" s="65">
        <v>44811</v>
      </c>
      <c r="E84" s="386" t="s">
        <v>4916</v>
      </c>
      <c r="F84" s="146">
        <v>62</v>
      </c>
      <c r="G84" s="66">
        <f>AVERAGE(CPVTFC3SG0005!O21:P21)</f>
        <v>2.7222499999999998</v>
      </c>
      <c r="H84" s="67">
        <f t="shared" si="0"/>
        <v>8572.8417266187043</v>
      </c>
      <c r="I84" s="178" t="s">
        <v>315</v>
      </c>
      <c r="J84" s="643"/>
      <c r="K84" s="644"/>
      <c r="L84" s="641"/>
      <c r="M84" s="645"/>
      <c r="N84" s="646"/>
      <c r="O84" s="642"/>
      <c r="P84" s="627">
        <v>44867</v>
      </c>
      <c r="Q84" s="418" t="s">
        <v>4979</v>
      </c>
      <c r="R84" s="417">
        <v>69</v>
      </c>
      <c r="S84" s="66">
        <f>AVERAGE(CPVTFC3SG0044!G23:H23)</f>
        <v>1.2196500000000001</v>
      </c>
      <c r="T84" s="67">
        <f t="shared" si="7"/>
        <v>29832.857142857149</v>
      </c>
      <c r="U84" s="858" t="s">
        <v>315</v>
      </c>
      <c r="V84" s="694"/>
      <c r="W84" s="694"/>
      <c r="X84" s="694"/>
      <c r="Y84" s="694"/>
      <c r="Z84" s="694"/>
      <c r="AA84" s="694"/>
      <c r="AB84" s="4688"/>
    </row>
    <row r="85" spans="1:29" x14ac:dyDescent="0.25">
      <c r="A85" s="6">
        <v>63</v>
      </c>
      <c r="B85" s="4667" t="s">
        <v>899</v>
      </c>
      <c r="C85" s="32" t="s">
        <v>868</v>
      </c>
      <c r="D85" s="18">
        <v>44811</v>
      </c>
      <c r="E85" s="381" t="s">
        <v>4916</v>
      </c>
      <c r="F85" s="147">
        <v>63</v>
      </c>
      <c r="G85" s="7">
        <f>AVERAGE(CPVTFC3SG0005!Q21:R21)</f>
        <v>0.48354999999999998</v>
      </c>
      <c r="H85" s="13">
        <f t="shared" si="0"/>
        <v>519.96402877697824</v>
      </c>
      <c r="I85" s="179" t="s">
        <v>314</v>
      </c>
      <c r="J85" s="628"/>
      <c r="K85" s="628"/>
      <c r="L85" s="641"/>
      <c r="M85" s="642"/>
      <c r="N85" s="642"/>
      <c r="O85" s="642"/>
      <c r="P85" s="628"/>
      <c r="Q85" s="233"/>
      <c r="R85" s="240"/>
      <c r="S85" s="207"/>
      <c r="T85" s="207"/>
      <c r="U85" s="360"/>
      <c r="V85" s="1149"/>
      <c r="W85" s="2696"/>
      <c r="X85" s="695"/>
      <c r="Y85" s="695"/>
      <c r="Z85" s="646"/>
      <c r="AA85" s="2703"/>
      <c r="AB85" s="4689" t="s">
        <v>1416</v>
      </c>
      <c r="AC85" s="5">
        <v>11</v>
      </c>
    </row>
    <row r="86" spans="1:29" ht="15.75" thickBot="1" x14ac:dyDescent="0.3">
      <c r="A86" s="524">
        <v>64</v>
      </c>
      <c r="B86" s="4661"/>
      <c r="C86" s="2527" t="s">
        <v>220</v>
      </c>
      <c r="D86" s="79">
        <v>44811</v>
      </c>
      <c r="E86" s="798" t="s">
        <v>4916</v>
      </c>
      <c r="F86" s="156">
        <v>64</v>
      </c>
      <c r="G86" s="80">
        <f>AVERAGE(CPVTFC3SG0005!S21:T21)</f>
        <v>2.7946999999999997</v>
      </c>
      <c r="H86" s="81">
        <f t="shared" si="0"/>
        <v>8833.4532374100709</v>
      </c>
      <c r="I86" s="185" t="s">
        <v>315</v>
      </c>
      <c r="J86" s="630"/>
      <c r="K86" s="630"/>
      <c r="L86" s="649"/>
      <c r="M86" s="650"/>
      <c r="N86" s="650"/>
      <c r="O86" s="650"/>
      <c r="P86" s="630"/>
      <c r="Q86" s="234"/>
      <c r="R86" s="242"/>
      <c r="S86" s="215"/>
      <c r="T86" s="215"/>
      <c r="U86" s="312"/>
      <c r="V86" s="2084"/>
      <c r="W86" s="3011"/>
      <c r="X86" s="1586"/>
      <c r="Y86" s="1586"/>
      <c r="Z86" s="662"/>
      <c r="AA86" s="3012"/>
      <c r="AB86" s="4688"/>
    </row>
    <row r="87" spans="1:29" x14ac:dyDescent="0.25">
      <c r="A87" s="406">
        <v>65</v>
      </c>
      <c r="B87" s="4668" t="s">
        <v>900</v>
      </c>
      <c r="C87" s="2533" t="s">
        <v>868</v>
      </c>
      <c r="D87" s="407">
        <v>44811</v>
      </c>
      <c r="E87" s="715" t="s">
        <v>4916</v>
      </c>
      <c r="F87" s="408">
        <v>65</v>
      </c>
      <c r="G87" s="409">
        <f>AVERAGE(CPVTFC3SG0005!U21:V21)</f>
        <v>1.5669</v>
      </c>
      <c r="H87" s="405">
        <f t="shared" si="0"/>
        <v>4416.9064748201445</v>
      </c>
      <c r="I87" s="716" t="s">
        <v>315</v>
      </c>
      <c r="J87" s="717"/>
      <c r="K87" s="717"/>
      <c r="L87" s="659"/>
      <c r="M87" s="721"/>
      <c r="N87" s="721"/>
      <c r="O87" s="721"/>
      <c r="P87" s="717"/>
      <c r="Q87" s="718"/>
      <c r="R87" s="719"/>
      <c r="S87" s="720"/>
      <c r="T87" s="720"/>
      <c r="U87" s="720"/>
      <c r="V87" s="490">
        <v>44888</v>
      </c>
      <c r="W87" s="2959" t="s">
        <v>5540</v>
      </c>
      <c r="X87" s="2848">
        <v>88</v>
      </c>
      <c r="Y87" s="589">
        <f>AVERAGE(CPVTFC3SG0067!W25:X25)</f>
        <v>0.30895</v>
      </c>
      <c r="Z87" s="85">
        <f t="shared" ref="Z87:Z93" si="8">(Y87-0.1927)/0.0137*66</f>
        <v>560.03649635036493</v>
      </c>
      <c r="AA87" s="3009" t="s">
        <v>314</v>
      </c>
      <c r="AB87" s="4689" t="s">
        <v>1416</v>
      </c>
    </row>
    <row r="88" spans="1:29" x14ac:dyDescent="0.25">
      <c r="A88" s="590"/>
      <c r="B88" s="4669"/>
      <c r="C88" s="2968" t="s">
        <v>863</v>
      </c>
      <c r="D88" s="1149"/>
      <c r="E88" s="2975"/>
      <c r="F88" s="882"/>
      <c r="G88" s="645"/>
      <c r="H88" s="646"/>
      <c r="I88" s="878"/>
      <c r="J88" s="878"/>
      <c r="K88" s="878"/>
      <c r="L88" s="877"/>
      <c r="M88" s="642"/>
      <c r="N88" s="642"/>
      <c r="O88" s="642"/>
      <c r="P88" s="878"/>
      <c r="Q88" s="2978"/>
      <c r="R88" s="2979"/>
      <c r="S88" s="207"/>
      <c r="T88" s="207"/>
      <c r="U88" s="207"/>
      <c r="V88" s="65">
        <v>44888</v>
      </c>
      <c r="W88" s="2987" t="s">
        <v>5540</v>
      </c>
      <c r="X88" s="2988">
        <v>89</v>
      </c>
      <c r="Y88" s="66">
        <f>AVERAGE(CPVTFC3SG0067!B12:C12)</f>
        <v>2.6672000000000002</v>
      </c>
      <c r="Z88" s="117">
        <f t="shared" si="8"/>
        <v>11920.94890510949</v>
      </c>
      <c r="AA88" s="3014" t="s">
        <v>315</v>
      </c>
      <c r="AB88" s="4689"/>
    </row>
    <row r="89" spans="1:29" ht="15.75" thickBot="1" x14ac:dyDescent="0.3">
      <c r="A89" s="529">
        <v>66</v>
      </c>
      <c r="B89" s="4670"/>
      <c r="C89" s="69" t="s">
        <v>220</v>
      </c>
      <c r="D89" s="121">
        <v>44811</v>
      </c>
      <c r="E89" s="696" t="s">
        <v>4916</v>
      </c>
      <c r="F89" s="149">
        <v>66</v>
      </c>
      <c r="G89" s="122">
        <f>AVERAGE(CPVTFC3SG0005!W21:X21)</f>
        <v>2.7867999999999999</v>
      </c>
      <c r="H89" s="123">
        <f t="shared" ref="H89:H164" si="9">(G89-0.339)/0.0139*50</f>
        <v>8805.035971223022</v>
      </c>
      <c r="I89" s="783" t="s">
        <v>315</v>
      </c>
      <c r="J89" s="793"/>
      <c r="K89" s="793"/>
      <c r="L89" s="794"/>
      <c r="M89" s="650"/>
      <c r="N89" s="650"/>
      <c r="O89" s="650"/>
      <c r="P89" s="737">
        <v>44867</v>
      </c>
      <c r="Q89" s="741" t="s">
        <v>4979</v>
      </c>
      <c r="R89" s="742">
        <v>70</v>
      </c>
      <c r="S89" s="122">
        <f>AVERAGE(CPVTFC3SG0044!I23:J23)</f>
        <v>2.6348000000000003</v>
      </c>
      <c r="T89" s="123">
        <f t="shared" si="7"/>
        <v>70265.71428571429</v>
      </c>
      <c r="U89" s="699" t="s">
        <v>315</v>
      </c>
      <c r="V89" s="121">
        <v>44888</v>
      </c>
      <c r="W89" s="2999" t="s">
        <v>5540</v>
      </c>
      <c r="X89" s="3000">
        <v>90</v>
      </c>
      <c r="Y89" s="122">
        <f>AVERAGE(CPVTFC3SG0067!D12:E12)</f>
        <v>1.6865999999999999</v>
      </c>
      <c r="Z89" s="415">
        <f t="shared" si="8"/>
        <v>7196.8905109489033</v>
      </c>
      <c r="AA89" s="3015" t="s">
        <v>315</v>
      </c>
      <c r="AB89" s="4688"/>
    </row>
    <row r="90" spans="1:29" x14ac:dyDescent="0.25">
      <c r="A90" s="406">
        <v>67</v>
      </c>
      <c r="B90" s="4668" t="s">
        <v>901</v>
      </c>
      <c r="C90" s="2533" t="s">
        <v>868</v>
      </c>
      <c r="D90" s="407">
        <v>44811</v>
      </c>
      <c r="E90" s="715" t="s">
        <v>4916</v>
      </c>
      <c r="F90" s="408">
        <v>67</v>
      </c>
      <c r="G90" s="409">
        <f>AVERAGE(CPVTFC3SG0005!C23:D23)</f>
        <v>2.6255500000000001</v>
      </c>
      <c r="H90" s="405">
        <f t="shared" si="9"/>
        <v>8225.0000000000018</v>
      </c>
      <c r="I90" s="716" t="s">
        <v>315</v>
      </c>
      <c r="J90" s="717"/>
      <c r="K90" s="717"/>
      <c r="L90" s="659"/>
      <c r="M90" s="721"/>
      <c r="N90" s="721"/>
      <c r="O90" s="721"/>
      <c r="P90" s="756">
        <v>44867</v>
      </c>
      <c r="Q90" s="781" t="s">
        <v>4979</v>
      </c>
      <c r="R90" s="758">
        <v>71</v>
      </c>
      <c r="S90" s="409">
        <f>AVERAGE(CPVTFC3SG0044!K23:L23)</f>
        <v>0.34040000000000004</v>
      </c>
      <c r="T90" s="405">
        <f t="shared" si="7"/>
        <v>4711.4285714285725</v>
      </c>
      <c r="U90" s="759" t="s">
        <v>315</v>
      </c>
      <c r="V90" s="407">
        <v>44888</v>
      </c>
      <c r="W90" s="2994" t="s">
        <v>5540</v>
      </c>
      <c r="X90" s="2995">
        <v>91</v>
      </c>
      <c r="Y90" s="409">
        <f>AVERAGE(CPVTFC3SG0067!F12:G12)</f>
        <v>0.47344999999999998</v>
      </c>
      <c r="Z90" s="117">
        <f t="shared" si="8"/>
        <v>1352.5182481751822</v>
      </c>
      <c r="AA90" s="3299" t="s">
        <v>315</v>
      </c>
      <c r="AB90" s="4689" t="s">
        <v>1416</v>
      </c>
    </row>
    <row r="91" spans="1:29" x14ac:dyDescent="0.25">
      <c r="A91" s="590"/>
      <c r="B91" s="4669"/>
      <c r="C91" s="2968" t="s">
        <v>5448</v>
      </c>
      <c r="D91" s="1149"/>
      <c r="E91" s="2975"/>
      <c r="F91" s="882"/>
      <c r="G91" s="645"/>
      <c r="H91" s="646"/>
      <c r="I91" s="878"/>
      <c r="J91" s="878"/>
      <c r="K91" s="878"/>
      <c r="L91" s="877"/>
      <c r="M91" s="642"/>
      <c r="N91" s="642"/>
      <c r="O91" s="642"/>
      <c r="P91" s="875"/>
      <c r="Q91" s="843"/>
      <c r="R91" s="877"/>
      <c r="S91" s="645"/>
      <c r="T91" s="646"/>
      <c r="U91" s="642"/>
      <c r="V91" s="18">
        <v>44888</v>
      </c>
      <c r="W91" s="2976" t="s">
        <v>5540</v>
      </c>
      <c r="X91" s="2759">
        <v>92</v>
      </c>
      <c r="Y91" s="7">
        <f>AVERAGE(CPVTFC3SG0067!H12:I12)</f>
        <v>0.27060000000000001</v>
      </c>
      <c r="Z91" s="85">
        <f t="shared" si="8"/>
        <v>375.28467153284669</v>
      </c>
      <c r="AA91" s="3007" t="s">
        <v>314</v>
      </c>
      <c r="AB91" s="4689"/>
    </row>
    <row r="92" spans="1:29" x14ac:dyDescent="0.25">
      <c r="A92" s="590"/>
      <c r="B92" s="4669"/>
      <c r="C92" s="2968" t="s">
        <v>863</v>
      </c>
      <c r="D92" s="1149"/>
      <c r="E92" s="2975"/>
      <c r="F92" s="882"/>
      <c r="G92" s="645"/>
      <c r="H92" s="646"/>
      <c r="I92" s="878"/>
      <c r="J92" s="878"/>
      <c r="K92" s="878"/>
      <c r="L92" s="877"/>
      <c r="M92" s="642"/>
      <c r="N92" s="642"/>
      <c r="O92" s="642"/>
      <c r="P92" s="875"/>
      <c r="Q92" s="843"/>
      <c r="R92" s="877"/>
      <c r="S92" s="645"/>
      <c r="T92" s="646"/>
      <c r="U92" s="642"/>
      <c r="V92" s="65">
        <v>44888</v>
      </c>
      <c r="W92" s="2987" t="s">
        <v>5540</v>
      </c>
      <c r="X92" s="2988">
        <v>93</v>
      </c>
      <c r="Y92" s="66">
        <f>AVERAGE(CPVTFC3SG0067!J12:K12)</f>
        <v>2.7614999999999998</v>
      </c>
      <c r="Z92" s="117">
        <f t="shared" si="8"/>
        <v>12375.240875912408</v>
      </c>
      <c r="AA92" s="3014" t="s">
        <v>315</v>
      </c>
      <c r="AB92" s="4689"/>
    </row>
    <row r="93" spans="1:29" ht="15.75" thickBot="1" x14ac:dyDescent="0.3">
      <c r="A93" s="481">
        <v>68</v>
      </c>
      <c r="B93" s="4682"/>
      <c r="C93" s="2534" t="s">
        <v>220</v>
      </c>
      <c r="D93" s="412">
        <v>44811</v>
      </c>
      <c r="E93" s="722" t="s">
        <v>4916</v>
      </c>
      <c r="F93" s="413">
        <v>68</v>
      </c>
      <c r="G93" s="414">
        <f>AVERAGE(CPVTFC3SG0005!E23:F23)</f>
        <v>2.8429500000000001</v>
      </c>
      <c r="H93" s="415">
        <f t="shared" si="9"/>
        <v>9007.0143884892095</v>
      </c>
      <c r="I93" s="760" t="s">
        <v>315</v>
      </c>
      <c r="J93" s="791"/>
      <c r="K93" s="791"/>
      <c r="L93" s="792"/>
      <c r="M93" s="778"/>
      <c r="N93" s="778"/>
      <c r="O93" s="778"/>
      <c r="P93" s="724">
        <v>44867</v>
      </c>
      <c r="Q93" s="728" t="s">
        <v>4979</v>
      </c>
      <c r="R93" s="726">
        <v>72</v>
      </c>
      <c r="S93" s="414">
        <f>AVERAGE(CPVTFC3SG0044!M23:N23)</f>
        <v>2.8127</v>
      </c>
      <c r="T93" s="415">
        <f t="shared" si="7"/>
        <v>75348.57142857142</v>
      </c>
      <c r="U93" s="727" t="s">
        <v>315</v>
      </c>
      <c r="V93" s="412">
        <v>44888</v>
      </c>
      <c r="W93" s="2998" t="s">
        <v>5540</v>
      </c>
      <c r="X93" s="2797">
        <v>94</v>
      </c>
      <c r="Y93" s="414">
        <f>AVERAGE(CPVTFC3SG0067!L12:M12)</f>
        <v>2.4850000000000003</v>
      </c>
      <c r="Z93" s="415">
        <f t="shared" si="8"/>
        <v>11043.197080291971</v>
      </c>
      <c r="AA93" s="3010" t="s">
        <v>315</v>
      </c>
      <c r="AB93" s="4688"/>
    </row>
    <row r="94" spans="1:29" x14ac:dyDescent="0.25">
      <c r="A94" s="114">
        <v>69</v>
      </c>
      <c r="B94" s="2529" t="s">
        <v>902</v>
      </c>
      <c r="C94" s="2945" t="s">
        <v>868</v>
      </c>
      <c r="D94" s="115">
        <v>44811</v>
      </c>
      <c r="E94" s="701" t="s">
        <v>4916</v>
      </c>
      <c r="F94" s="151">
        <v>69</v>
      </c>
      <c r="G94" s="116">
        <f>AVERAGE(CPVTFC3SG0005!G23:H23)</f>
        <v>2.7609000000000004</v>
      </c>
      <c r="H94" s="117">
        <f t="shared" si="9"/>
        <v>8711.8705035971252</v>
      </c>
      <c r="I94" s="183" t="s">
        <v>315</v>
      </c>
      <c r="J94" s="632"/>
      <c r="K94" s="632"/>
      <c r="L94" s="655"/>
      <c r="M94" s="656"/>
      <c r="N94" s="656"/>
      <c r="O94" s="656"/>
      <c r="P94" s="712">
        <v>44867</v>
      </c>
      <c r="Q94" s="713" t="s">
        <v>4979</v>
      </c>
      <c r="R94" s="714">
        <v>73</v>
      </c>
      <c r="S94" s="116">
        <f>AVERAGE(CPVTFC3SG0044!O23:P23)</f>
        <v>1.5750500000000001</v>
      </c>
      <c r="T94" s="117">
        <f t="shared" si="7"/>
        <v>39987.142857142855</v>
      </c>
      <c r="U94" s="1304" t="s">
        <v>315</v>
      </c>
      <c r="V94" s="1271"/>
      <c r="W94" s="1271"/>
      <c r="X94" s="1271"/>
      <c r="Y94" s="1271"/>
      <c r="Z94" s="1271"/>
      <c r="AA94" s="1271"/>
      <c r="AB94" s="4708"/>
    </row>
    <row r="95" spans="1:29" x14ac:dyDescent="0.25">
      <c r="A95" s="64">
        <v>70</v>
      </c>
      <c r="B95" s="69" t="s">
        <v>902</v>
      </c>
      <c r="C95" s="2968" t="s">
        <v>220</v>
      </c>
      <c r="D95" s="65">
        <v>44811</v>
      </c>
      <c r="E95" s="386" t="s">
        <v>4916</v>
      </c>
      <c r="F95" s="146">
        <v>70</v>
      </c>
      <c r="G95" s="66">
        <f>AVERAGE(CPVTFC3SG0005!I23:J23)</f>
        <v>2.42205</v>
      </c>
      <c r="H95" s="67">
        <f t="shared" si="9"/>
        <v>7492.9856115107923</v>
      </c>
      <c r="I95" s="178" t="s">
        <v>315</v>
      </c>
      <c r="J95" s="628"/>
      <c r="K95" s="628"/>
      <c r="L95" s="641"/>
      <c r="M95" s="642"/>
      <c r="N95" s="642"/>
      <c r="O95" s="642"/>
      <c r="P95" s="628"/>
      <c r="Q95" s="233"/>
      <c r="R95" s="240"/>
      <c r="S95" s="207"/>
      <c r="T95" s="207"/>
      <c r="U95" s="360"/>
      <c r="V95" s="1149"/>
      <c r="W95" s="2696"/>
      <c r="X95" s="695"/>
      <c r="Y95" s="695"/>
      <c r="Z95" s="646"/>
      <c r="AA95" s="2703"/>
      <c r="AB95" s="4709"/>
      <c r="AC95" s="693"/>
    </row>
    <row r="96" spans="1:29" x14ac:dyDescent="0.25">
      <c r="A96" s="64">
        <v>71</v>
      </c>
      <c r="B96" s="4670" t="s">
        <v>903</v>
      </c>
      <c r="C96" s="2968" t="s">
        <v>868</v>
      </c>
      <c r="D96" s="65">
        <v>44811</v>
      </c>
      <c r="E96" s="386" t="s">
        <v>4916</v>
      </c>
      <c r="F96" s="146">
        <v>71</v>
      </c>
      <c r="G96" s="66">
        <f>AVERAGE(CPVTFC3SG0005!K23:L23)</f>
        <v>2.8623000000000003</v>
      </c>
      <c r="H96" s="67">
        <f t="shared" si="9"/>
        <v>9076.6187050359731</v>
      </c>
      <c r="I96" s="178" t="s">
        <v>315</v>
      </c>
      <c r="J96" s="628"/>
      <c r="K96" s="628"/>
      <c r="L96" s="641"/>
      <c r="M96" s="642"/>
      <c r="N96" s="642"/>
      <c r="O96" s="642"/>
      <c r="P96" s="627">
        <v>44867</v>
      </c>
      <c r="Q96" s="418" t="s">
        <v>4979</v>
      </c>
      <c r="R96" s="417">
        <v>74</v>
      </c>
      <c r="S96" s="66">
        <f>AVERAGE(CPVTFC3SG0044!Q23:R23)</f>
        <v>1.1902499999999998</v>
      </c>
      <c r="T96" s="67">
        <f t="shared" si="7"/>
        <v>28992.857142857138</v>
      </c>
      <c r="U96" s="858" t="s">
        <v>315</v>
      </c>
      <c r="V96" s="694"/>
      <c r="W96" s="694"/>
      <c r="X96" s="694"/>
      <c r="Y96" s="694"/>
      <c r="Z96" s="694"/>
      <c r="AA96" s="694"/>
    </row>
    <row r="97" spans="1:29" ht="15.75" thickBot="1" x14ac:dyDescent="0.3">
      <c r="A97" s="450">
        <v>72</v>
      </c>
      <c r="B97" s="4680"/>
      <c r="C97" s="69" t="s">
        <v>220</v>
      </c>
      <c r="D97" s="121">
        <v>44811</v>
      </c>
      <c r="E97" s="696" t="s">
        <v>4916</v>
      </c>
      <c r="F97" s="149">
        <v>72</v>
      </c>
      <c r="G97" s="122">
        <f>AVERAGE(CPVTFC3SG0005!M23:N23)</f>
        <v>2.8203</v>
      </c>
      <c r="H97" s="123">
        <f t="shared" si="9"/>
        <v>8925.5395683453244</v>
      </c>
      <c r="I97" s="182" t="s">
        <v>315</v>
      </c>
      <c r="J97" s="630"/>
      <c r="K97" s="630"/>
      <c r="L97" s="649"/>
      <c r="M97" s="650"/>
      <c r="N97" s="650"/>
      <c r="O97" s="650"/>
      <c r="P97" s="697">
        <v>44867</v>
      </c>
      <c r="Q97" s="404" t="s">
        <v>4979</v>
      </c>
      <c r="R97" s="698">
        <v>75</v>
      </c>
      <c r="S97" s="122">
        <f>AVERAGE(CPVTFC3SG0044!S23:T23)</f>
        <v>1.2349999999999999</v>
      </c>
      <c r="T97" s="123">
        <f t="shared" si="7"/>
        <v>30271.428571428565</v>
      </c>
      <c r="U97" s="1330" t="s">
        <v>315</v>
      </c>
      <c r="V97" s="1268"/>
      <c r="W97" s="1268"/>
      <c r="X97" s="1268"/>
      <c r="Y97" s="1268"/>
      <c r="Z97" s="1268"/>
      <c r="AA97" s="1268"/>
    </row>
    <row r="98" spans="1:29" x14ac:dyDescent="0.25">
      <c r="A98" s="406">
        <v>73</v>
      </c>
      <c r="B98" s="2531" t="s">
        <v>904</v>
      </c>
      <c r="C98" s="2533" t="s">
        <v>868</v>
      </c>
      <c r="D98" s="407">
        <v>44811</v>
      </c>
      <c r="E98" s="715" t="s">
        <v>4916</v>
      </c>
      <c r="F98" s="408">
        <v>73</v>
      </c>
      <c r="G98" s="409">
        <f>AVERAGE(CPVTFC3SG0005!O23:P23)</f>
        <v>2.1355</v>
      </c>
      <c r="H98" s="405">
        <f t="shared" si="9"/>
        <v>6462.2302158273387</v>
      </c>
      <c r="I98" s="766" t="s">
        <v>315</v>
      </c>
      <c r="J98" s="779"/>
      <c r="K98" s="779"/>
      <c r="L98" s="780"/>
      <c r="M98" s="721"/>
      <c r="N98" s="721"/>
      <c r="O98" s="721"/>
      <c r="P98" s="779"/>
      <c r="Q98" s="767"/>
      <c r="R98" s="768"/>
      <c r="S98" s="720"/>
      <c r="T98" s="720"/>
      <c r="U98" s="790"/>
      <c r="V98" s="1251"/>
      <c r="W98" s="1252"/>
      <c r="X98" s="834"/>
      <c r="Y98" s="667"/>
      <c r="Z98" s="661"/>
      <c r="AA98" s="1253"/>
      <c r="AB98" s="4689" t="s">
        <v>1416</v>
      </c>
    </row>
    <row r="99" spans="1:29" ht="15.75" thickBot="1" x14ac:dyDescent="0.3">
      <c r="A99" s="481">
        <v>74</v>
      </c>
      <c r="B99" s="2534" t="s">
        <v>904</v>
      </c>
      <c r="C99" s="2534" t="s">
        <v>220</v>
      </c>
      <c r="D99" s="412">
        <v>44811</v>
      </c>
      <c r="E99" s="722" t="s">
        <v>4916</v>
      </c>
      <c r="F99" s="413">
        <v>74</v>
      </c>
      <c r="G99" s="414">
        <f>AVERAGE(CPVTFC3SG0005!Q23:R23)</f>
        <v>2.827</v>
      </c>
      <c r="H99" s="415">
        <f t="shared" si="9"/>
        <v>8949.6402877697838</v>
      </c>
      <c r="I99" s="773" t="s">
        <v>315</v>
      </c>
      <c r="J99" s="774"/>
      <c r="K99" s="774"/>
      <c r="L99" s="777"/>
      <c r="M99" s="778"/>
      <c r="N99" s="778"/>
      <c r="O99" s="778"/>
      <c r="P99" s="2984">
        <v>44867</v>
      </c>
      <c r="Q99" s="2985" t="s">
        <v>4979</v>
      </c>
      <c r="R99" s="2986">
        <v>76</v>
      </c>
      <c r="S99" s="414">
        <f>AVERAGE(CPVTFC3SG0044!U23:V23)</f>
        <v>2.8322500000000002</v>
      </c>
      <c r="T99" s="415">
        <f t="shared" si="7"/>
        <v>75907.142857142855</v>
      </c>
      <c r="U99" s="1206" t="s">
        <v>315</v>
      </c>
      <c r="V99" s="3016"/>
      <c r="W99" s="1254"/>
      <c r="X99" s="786"/>
      <c r="Y99" s="668"/>
      <c r="Z99" s="662"/>
      <c r="AA99" s="2589"/>
      <c r="AB99" s="4688"/>
    </row>
    <row r="100" spans="1:29" x14ac:dyDescent="0.25">
      <c r="A100" s="114">
        <v>75</v>
      </c>
      <c r="B100" s="4680" t="s">
        <v>905</v>
      </c>
      <c r="C100" s="2945" t="s">
        <v>868</v>
      </c>
      <c r="D100" s="115">
        <v>44811</v>
      </c>
      <c r="E100" s="701" t="s">
        <v>4916</v>
      </c>
      <c r="F100" s="151">
        <v>75</v>
      </c>
      <c r="G100" s="116">
        <f>AVERAGE(CPVTFC3SG0005!S23:T23)</f>
        <v>1.3189</v>
      </c>
      <c r="H100" s="117">
        <f t="shared" si="9"/>
        <v>3524.8201438848923</v>
      </c>
      <c r="I100" s="183" t="s">
        <v>315</v>
      </c>
      <c r="J100" s="632"/>
      <c r="K100" s="632"/>
      <c r="L100" s="655"/>
      <c r="M100" s="656"/>
      <c r="N100" s="656"/>
      <c r="O100" s="656"/>
      <c r="P100" s="632"/>
      <c r="Q100" s="232"/>
      <c r="R100" s="244"/>
      <c r="S100" s="216"/>
      <c r="T100" s="216"/>
      <c r="U100" s="362"/>
      <c r="V100" s="1295"/>
      <c r="W100" s="1281"/>
      <c r="X100" s="1271"/>
      <c r="Y100" s="830"/>
      <c r="Z100" s="831"/>
      <c r="AA100" s="1281"/>
    </row>
    <row r="101" spans="1:29" x14ac:dyDescent="0.25">
      <c r="A101" s="64">
        <v>76</v>
      </c>
      <c r="B101" s="4679"/>
      <c r="C101" s="2968" t="s">
        <v>220</v>
      </c>
      <c r="D101" s="65">
        <v>44811</v>
      </c>
      <c r="E101" s="386" t="s">
        <v>4916</v>
      </c>
      <c r="F101" s="146">
        <v>76</v>
      </c>
      <c r="G101" s="66">
        <f>AVERAGE(CPVTFC3SG0005!U23:V23)</f>
        <v>0.67369999999999997</v>
      </c>
      <c r="H101" s="67">
        <f t="shared" si="9"/>
        <v>1203.9568345323739</v>
      </c>
      <c r="I101" s="178" t="s">
        <v>315</v>
      </c>
      <c r="J101" s="628"/>
      <c r="K101" s="628"/>
      <c r="L101" s="641"/>
      <c r="M101" s="642"/>
      <c r="N101" s="642"/>
      <c r="O101" s="642"/>
      <c r="P101" s="628"/>
      <c r="Q101" s="233"/>
      <c r="R101" s="240"/>
      <c r="S101" s="207"/>
      <c r="T101" s="207"/>
      <c r="U101" s="360"/>
      <c r="V101" s="1250"/>
      <c r="W101" s="900"/>
      <c r="X101" s="694"/>
      <c r="Y101" s="645"/>
      <c r="Z101" s="646"/>
      <c r="AA101" s="900"/>
    </row>
    <row r="102" spans="1:29" x14ac:dyDescent="0.25">
      <c r="A102" s="6">
        <v>77</v>
      </c>
      <c r="B102" s="4667" t="s">
        <v>906</v>
      </c>
      <c r="C102" s="32" t="s">
        <v>868</v>
      </c>
      <c r="D102" s="18">
        <v>44811</v>
      </c>
      <c r="E102" s="381" t="s">
        <v>4916</v>
      </c>
      <c r="F102" s="147">
        <v>77</v>
      </c>
      <c r="G102" s="7">
        <f>AVERAGE(CPVTFC3SG0005!W23:X23)</f>
        <v>7.7199999999999991E-2</v>
      </c>
      <c r="H102" s="13">
        <f t="shared" si="9"/>
        <v>-941.72661870503612</v>
      </c>
      <c r="I102" s="179" t="s">
        <v>314</v>
      </c>
      <c r="J102" s="628"/>
      <c r="K102" s="628"/>
      <c r="L102" s="641"/>
      <c r="M102" s="642"/>
      <c r="N102" s="642"/>
      <c r="O102" s="642"/>
      <c r="P102" s="628"/>
      <c r="Q102" s="233"/>
      <c r="R102" s="240"/>
      <c r="S102" s="207"/>
      <c r="T102" s="207"/>
      <c r="U102" s="360"/>
      <c r="V102" s="694"/>
      <c r="W102" s="694"/>
      <c r="X102" s="694"/>
      <c r="Y102" s="694"/>
      <c r="Z102" s="694"/>
      <c r="AA102" s="694"/>
      <c r="AB102" s="4689" t="s">
        <v>1416</v>
      </c>
      <c r="AC102" s="5">
        <v>12</v>
      </c>
    </row>
    <row r="103" spans="1:29" x14ac:dyDescent="0.25">
      <c r="A103" s="9">
        <v>78</v>
      </c>
      <c r="B103" s="4681"/>
      <c r="C103" s="2538" t="s">
        <v>220</v>
      </c>
      <c r="D103" s="19">
        <v>44811</v>
      </c>
      <c r="E103" s="383" t="s">
        <v>4916</v>
      </c>
      <c r="F103" s="148">
        <v>78</v>
      </c>
      <c r="G103" s="10">
        <f>AVERAGE(CPVTFC3SG0005!C25:D25)</f>
        <v>2.8704999999999998</v>
      </c>
      <c r="H103" s="14">
        <f t="shared" si="9"/>
        <v>9106.1151079136689</v>
      </c>
      <c r="I103" s="180" t="s">
        <v>315</v>
      </c>
      <c r="J103" s="628"/>
      <c r="K103" s="628"/>
      <c r="L103" s="641"/>
      <c r="M103" s="642"/>
      <c r="N103" s="642"/>
      <c r="O103" s="642"/>
      <c r="P103" s="628"/>
      <c r="Q103" s="233"/>
      <c r="R103" s="240"/>
      <c r="S103" s="207"/>
      <c r="T103" s="207"/>
      <c r="U103" s="360"/>
      <c r="V103" s="694"/>
      <c r="W103" s="694"/>
      <c r="X103" s="694"/>
      <c r="Y103" s="694"/>
      <c r="Z103" s="694"/>
      <c r="AA103" s="694"/>
      <c r="AB103" s="4688"/>
    </row>
    <row r="104" spans="1:29" x14ac:dyDescent="0.25">
      <c r="A104" s="64">
        <v>79</v>
      </c>
      <c r="B104" s="4670" t="s">
        <v>907</v>
      </c>
      <c r="C104" s="2968" t="s">
        <v>868</v>
      </c>
      <c r="D104" s="65">
        <v>44811</v>
      </c>
      <c r="E104" s="386" t="s">
        <v>4916</v>
      </c>
      <c r="F104" s="146">
        <v>79</v>
      </c>
      <c r="G104" s="66">
        <f>AVERAGE(CPVTFC3SG0005!E25:F25)</f>
        <v>2.8472</v>
      </c>
      <c r="H104" s="67">
        <f t="shared" si="9"/>
        <v>9022.3021582733818</v>
      </c>
      <c r="I104" s="178" t="s">
        <v>315</v>
      </c>
      <c r="J104" s="628"/>
      <c r="K104" s="628"/>
      <c r="L104" s="641"/>
      <c r="M104" s="642"/>
      <c r="N104" s="642"/>
      <c r="O104" s="642"/>
      <c r="P104" s="627">
        <v>44867</v>
      </c>
      <c r="Q104" s="418" t="s">
        <v>4979</v>
      </c>
      <c r="R104" s="417">
        <v>77</v>
      </c>
      <c r="S104" s="66">
        <f>AVERAGE(CPVTFC3SG0044!W23:X23)</f>
        <v>1.60025</v>
      </c>
      <c r="T104" s="67">
        <f>(S104-0.1755)/0.014*400</f>
        <v>40707.142857142855</v>
      </c>
      <c r="U104" s="858" t="s">
        <v>315</v>
      </c>
      <c r="V104" s="694"/>
      <c r="W104" s="694"/>
      <c r="X104" s="694"/>
      <c r="Y104" s="694"/>
      <c r="Z104" s="694"/>
      <c r="AA104" s="694"/>
    </row>
    <row r="105" spans="1:29" x14ac:dyDescent="0.25">
      <c r="A105" s="64">
        <v>80</v>
      </c>
      <c r="B105" s="4679"/>
      <c r="C105" s="2968" t="s">
        <v>220</v>
      </c>
      <c r="D105" s="65">
        <v>44811</v>
      </c>
      <c r="E105" s="386" t="s">
        <v>4916</v>
      </c>
      <c r="F105" s="146">
        <v>80</v>
      </c>
      <c r="G105" s="66">
        <f>AVERAGE(CPVTFC3SG0005!G25:H25)</f>
        <v>2.7136</v>
      </c>
      <c r="H105" s="67">
        <f t="shared" si="9"/>
        <v>8541.7266187050373</v>
      </c>
      <c r="I105" s="178" t="s">
        <v>315</v>
      </c>
      <c r="J105" s="628"/>
      <c r="K105" s="628"/>
      <c r="L105" s="641"/>
      <c r="M105" s="642"/>
      <c r="N105" s="642"/>
      <c r="O105" s="642"/>
      <c r="P105" s="627">
        <v>44867</v>
      </c>
      <c r="Q105" s="418" t="s">
        <v>4979</v>
      </c>
      <c r="R105" s="417">
        <v>78</v>
      </c>
      <c r="S105" s="66">
        <f>AVERAGE(CPVTFC3SG0044!C25:D25)</f>
        <v>0.68074999999999997</v>
      </c>
      <c r="T105" s="67">
        <f>(S105-0.1755)/0.014*400</f>
        <v>14435.714285714286</v>
      </c>
      <c r="U105" s="858" t="s">
        <v>315</v>
      </c>
      <c r="V105" s="694"/>
      <c r="W105" s="694"/>
      <c r="X105" s="694"/>
      <c r="Y105" s="694"/>
      <c r="Z105" s="694"/>
      <c r="AA105" s="694"/>
    </row>
    <row r="106" spans="1:29" x14ac:dyDescent="0.25">
      <c r="A106" s="64">
        <v>81</v>
      </c>
      <c r="B106" s="69" t="s">
        <v>908</v>
      </c>
      <c r="C106" s="2968" t="s">
        <v>868</v>
      </c>
      <c r="D106" s="65">
        <v>44811</v>
      </c>
      <c r="E106" s="386" t="s">
        <v>4916</v>
      </c>
      <c r="F106" s="146">
        <v>81</v>
      </c>
      <c r="G106" s="66">
        <f>AVERAGE(CPVTFC3SG0005!I25:J25)</f>
        <v>1.9299500000000001</v>
      </c>
      <c r="H106" s="67">
        <f t="shared" si="9"/>
        <v>5722.8417266187062</v>
      </c>
      <c r="I106" s="178" t="s">
        <v>315</v>
      </c>
      <c r="J106" s="628"/>
      <c r="K106" s="628"/>
      <c r="L106" s="641"/>
      <c r="M106" s="642"/>
      <c r="N106" s="642"/>
      <c r="O106" s="642"/>
      <c r="P106" s="628"/>
      <c r="Q106" s="233"/>
      <c r="R106" s="240"/>
      <c r="S106" s="207"/>
      <c r="T106" s="207"/>
      <c r="U106" s="360"/>
      <c r="V106" s="694"/>
      <c r="W106" s="694"/>
      <c r="X106" s="694"/>
      <c r="Y106" s="694"/>
      <c r="Z106" s="694"/>
      <c r="AA106" s="694"/>
      <c r="AB106" s="4689" t="s">
        <v>1416</v>
      </c>
    </row>
    <row r="107" spans="1:29" x14ac:dyDescent="0.25">
      <c r="A107" s="64">
        <v>82</v>
      </c>
      <c r="B107" s="69" t="s">
        <v>908</v>
      </c>
      <c r="C107" s="2968" t="s">
        <v>220</v>
      </c>
      <c r="D107" s="65">
        <v>44811</v>
      </c>
      <c r="E107" s="386" t="s">
        <v>4916</v>
      </c>
      <c r="F107" s="146">
        <v>82</v>
      </c>
      <c r="G107" s="66">
        <f>AVERAGE(CPVTFC3SG0005!K25:L25)</f>
        <v>2.82795</v>
      </c>
      <c r="H107" s="67">
        <f t="shared" si="9"/>
        <v>8953.0575539568345</v>
      </c>
      <c r="I107" s="178" t="s">
        <v>315</v>
      </c>
      <c r="J107" s="628"/>
      <c r="K107" s="628"/>
      <c r="L107" s="641"/>
      <c r="M107" s="642"/>
      <c r="N107" s="642"/>
      <c r="O107" s="642"/>
      <c r="P107" s="627">
        <v>44867</v>
      </c>
      <c r="Q107" s="418" t="s">
        <v>4979</v>
      </c>
      <c r="R107" s="417">
        <v>79</v>
      </c>
      <c r="S107" s="66">
        <f>AVERAGE(CPVTFC3SG0044!E25:F25)</f>
        <v>1.8294999999999999</v>
      </c>
      <c r="T107" s="67">
        <f>(S107-0.1755)/0.014*400</f>
        <v>47257.142857142855</v>
      </c>
      <c r="U107" s="858" t="s">
        <v>315</v>
      </c>
      <c r="V107" s="694"/>
      <c r="W107" s="694"/>
      <c r="X107" s="694"/>
      <c r="Y107" s="694"/>
      <c r="Z107" s="694"/>
      <c r="AA107" s="694"/>
      <c r="AB107" s="4688"/>
    </row>
    <row r="108" spans="1:29" x14ac:dyDescent="0.25">
      <c r="A108" s="6">
        <v>83</v>
      </c>
      <c r="B108" s="4667" t="s">
        <v>909</v>
      </c>
      <c r="C108" s="32" t="s">
        <v>868</v>
      </c>
      <c r="D108" s="18">
        <v>44811</v>
      </c>
      <c r="E108" s="381" t="s">
        <v>4916</v>
      </c>
      <c r="F108" s="147">
        <v>83</v>
      </c>
      <c r="G108" s="7">
        <f>AVERAGE(CPVTFC3SG0005!M25:N25)</f>
        <v>0.12525</v>
      </c>
      <c r="H108" s="13">
        <f t="shared" si="9"/>
        <v>-768.88489208633109</v>
      </c>
      <c r="I108" s="179" t="s">
        <v>314</v>
      </c>
      <c r="J108" s="628"/>
      <c r="K108" s="628"/>
      <c r="L108" s="641"/>
      <c r="M108" s="642"/>
      <c r="N108" s="642"/>
      <c r="O108" s="642"/>
      <c r="P108" s="628"/>
      <c r="Q108" s="233"/>
      <c r="R108" s="240"/>
      <c r="S108" s="207"/>
      <c r="T108" s="207"/>
      <c r="U108" s="360"/>
      <c r="V108" s="694"/>
      <c r="W108" s="694"/>
      <c r="X108" s="694"/>
      <c r="Y108" s="694"/>
      <c r="Z108" s="694"/>
      <c r="AA108" s="694"/>
      <c r="AB108" s="4689" t="s">
        <v>1416</v>
      </c>
      <c r="AC108" s="5">
        <v>13</v>
      </c>
    </row>
    <row r="109" spans="1:29" x14ac:dyDescent="0.25">
      <c r="A109" s="9">
        <v>84</v>
      </c>
      <c r="B109" s="4681"/>
      <c r="C109" s="2538" t="s">
        <v>220</v>
      </c>
      <c r="D109" s="19">
        <v>44811</v>
      </c>
      <c r="E109" s="383" t="s">
        <v>4916</v>
      </c>
      <c r="F109" s="148">
        <v>84</v>
      </c>
      <c r="G109" s="10">
        <f>AVERAGE(CPVTFC3SG0005!O25:P25)</f>
        <v>2.85975</v>
      </c>
      <c r="H109" s="14">
        <f t="shared" si="9"/>
        <v>9067.4460431654679</v>
      </c>
      <c r="I109" s="180" t="s">
        <v>315</v>
      </c>
      <c r="J109" s="628"/>
      <c r="K109" s="628"/>
      <c r="L109" s="641"/>
      <c r="M109" s="642"/>
      <c r="N109" s="642"/>
      <c r="O109" s="642"/>
      <c r="P109" s="628"/>
      <c r="Q109" s="233"/>
      <c r="R109" s="240"/>
      <c r="S109" s="207"/>
      <c r="T109" s="207"/>
      <c r="U109" s="360"/>
      <c r="V109" s="694"/>
      <c r="W109" s="694"/>
      <c r="X109" s="694"/>
      <c r="Y109" s="694"/>
      <c r="Z109" s="694"/>
      <c r="AA109" s="694"/>
      <c r="AB109" s="4688"/>
    </row>
    <row r="110" spans="1:29" x14ac:dyDescent="0.25">
      <c r="A110" s="64">
        <v>85</v>
      </c>
      <c r="B110" s="69" t="s">
        <v>910</v>
      </c>
      <c r="C110" s="2968" t="s">
        <v>868</v>
      </c>
      <c r="D110" s="65">
        <v>44811</v>
      </c>
      <c r="E110" s="386" t="s">
        <v>4916</v>
      </c>
      <c r="F110" s="146">
        <v>85</v>
      </c>
      <c r="G110" s="66">
        <f>AVERAGE(CPVTFC3SG0005!Q25:R25)</f>
        <v>1.25115</v>
      </c>
      <c r="H110" s="67">
        <f t="shared" si="9"/>
        <v>3281.1151079136694</v>
      </c>
      <c r="I110" s="178" t="s">
        <v>315</v>
      </c>
      <c r="J110" s="628"/>
      <c r="K110" s="628"/>
      <c r="L110" s="641"/>
      <c r="M110" s="642"/>
      <c r="N110" s="642"/>
      <c r="O110" s="642"/>
      <c r="P110" s="628"/>
      <c r="Q110" s="233"/>
      <c r="R110" s="240"/>
      <c r="S110" s="207"/>
      <c r="T110" s="207"/>
      <c r="U110" s="360"/>
      <c r="V110" s="694"/>
      <c r="W110" s="694"/>
      <c r="X110" s="694"/>
      <c r="Y110" s="694"/>
      <c r="Z110" s="694"/>
      <c r="AA110" s="694"/>
      <c r="AB110" s="4689" t="s">
        <v>1416</v>
      </c>
    </row>
    <row r="111" spans="1:29" x14ac:dyDescent="0.25">
      <c r="A111" s="64">
        <v>86</v>
      </c>
      <c r="B111" s="69" t="s">
        <v>910</v>
      </c>
      <c r="C111" s="2968" t="s">
        <v>220</v>
      </c>
      <c r="D111" s="65">
        <v>44811</v>
      </c>
      <c r="E111" s="386" t="s">
        <v>4916</v>
      </c>
      <c r="F111" s="146">
        <v>86</v>
      </c>
      <c r="G111" s="66">
        <f>AVERAGE(CPVTFC3SG0005!S25:T25)</f>
        <v>2.7376500000000004</v>
      </c>
      <c r="H111" s="67">
        <f t="shared" si="9"/>
        <v>8628.2374100719444</v>
      </c>
      <c r="I111" s="178" t="s">
        <v>315</v>
      </c>
      <c r="J111" s="628"/>
      <c r="K111" s="628"/>
      <c r="L111" s="641"/>
      <c r="M111" s="642"/>
      <c r="N111" s="642"/>
      <c r="O111" s="642"/>
      <c r="P111" s="627">
        <v>44867</v>
      </c>
      <c r="Q111" s="418" t="s">
        <v>4979</v>
      </c>
      <c r="R111" s="417">
        <v>80</v>
      </c>
      <c r="S111" s="66">
        <f>AVERAGE(CPVTFC3SG0044!G25:H25)</f>
        <v>0.70979999999999999</v>
      </c>
      <c r="T111" s="67">
        <f>(S111-0.1755)/0.014*400</f>
        <v>15265.714285714284</v>
      </c>
      <c r="U111" s="858" t="s">
        <v>315</v>
      </c>
      <c r="V111" s="694"/>
      <c r="W111" s="694"/>
      <c r="X111" s="694"/>
      <c r="Y111" s="694"/>
      <c r="Z111" s="694"/>
      <c r="AA111" s="694"/>
      <c r="AB111" s="4710"/>
    </row>
    <row r="112" spans="1:29" x14ac:dyDescent="0.25">
      <c r="A112" s="64">
        <v>87</v>
      </c>
      <c r="B112" s="69" t="s">
        <v>911</v>
      </c>
      <c r="C112" s="2968" t="s">
        <v>868</v>
      </c>
      <c r="D112" s="65">
        <v>44811</v>
      </c>
      <c r="E112" s="386" t="s">
        <v>4916</v>
      </c>
      <c r="F112" s="146">
        <v>87</v>
      </c>
      <c r="G112" s="66">
        <f>AVERAGE(CPVTFC3SG0005!U25:V25)</f>
        <v>1.0579000000000001</v>
      </c>
      <c r="H112" s="67">
        <f t="shared" si="9"/>
        <v>2585.9712230215832</v>
      </c>
      <c r="I112" s="178" t="s">
        <v>315</v>
      </c>
      <c r="J112" s="628"/>
      <c r="K112" s="628"/>
      <c r="L112" s="641"/>
      <c r="M112" s="642"/>
      <c r="N112" s="642"/>
      <c r="O112" s="642"/>
      <c r="P112" s="628"/>
      <c r="Q112" s="233"/>
      <c r="R112" s="240"/>
      <c r="S112" s="207"/>
      <c r="T112" s="207"/>
      <c r="U112" s="360"/>
      <c r="V112" s="694"/>
      <c r="W112" s="694"/>
      <c r="X112" s="694"/>
      <c r="Y112" s="694"/>
      <c r="Z112" s="694"/>
      <c r="AA112" s="694"/>
      <c r="AB112" s="4707"/>
    </row>
    <row r="113" spans="1:29" x14ac:dyDescent="0.25">
      <c r="A113" s="64">
        <v>88</v>
      </c>
      <c r="B113" s="69" t="s">
        <v>911</v>
      </c>
      <c r="C113" s="2968" t="s">
        <v>220</v>
      </c>
      <c r="D113" s="65">
        <v>44811</v>
      </c>
      <c r="E113" s="386" t="s">
        <v>4916</v>
      </c>
      <c r="F113" s="146">
        <v>88</v>
      </c>
      <c r="G113" s="66">
        <f>AVERAGE(CPVTFC3SG0005!W25:X25)</f>
        <v>2.7133000000000003</v>
      </c>
      <c r="H113" s="67">
        <f t="shared" si="9"/>
        <v>8540.6474820143903</v>
      </c>
      <c r="I113" s="178" t="s">
        <v>315</v>
      </c>
      <c r="J113" s="628"/>
      <c r="K113" s="628"/>
      <c r="L113" s="641"/>
      <c r="M113" s="642"/>
      <c r="N113" s="642"/>
      <c r="O113" s="642"/>
      <c r="P113" s="627">
        <v>44867</v>
      </c>
      <c r="Q113" s="418" t="s">
        <v>4979</v>
      </c>
      <c r="R113" s="417">
        <v>81</v>
      </c>
      <c r="S113" s="66">
        <f>AVERAGE(CPVTFC3SG0044!I25:J25)</f>
        <v>0.51315</v>
      </c>
      <c r="T113" s="67">
        <f>(S113-0.1755)/0.014*400</f>
        <v>9647.1428571428569</v>
      </c>
      <c r="U113" s="858" t="s">
        <v>315</v>
      </c>
      <c r="V113" s="694"/>
      <c r="W113" s="694"/>
      <c r="X113" s="694"/>
      <c r="Y113" s="694"/>
      <c r="Z113" s="694"/>
      <c r="AA113" s="694"/>
      <c r="AB113" s="4701"/>
    </row>
    <row r="114" spans="1:29" x14ac:dyDescent="0.25">
      <c r="A114" s="64">
        <v>89</v>
      </c>
      <c r="B114" s="69" t="s">
        <v>912</v>
      </c>
      <c r="C114" s="2968" t="s">
        <v>868</v>
      </c>
      <c r="D114" s="65">
        <v>44811</v>
      </c>
      <c r="E114" s="386" t="s">
        <v>4916</v>
      </c>
      <c r="F114" s="146">
        <v>89</v>
      </c>
      <c r="G114" s="66">
        <f>AVERAGE(CPVTFC3SG0005!B12:C12)</f>
        <v>2.1617999999999999</v>
      </c>
      <c r="H114" s="67">
        <f t="shared" si="9"/>
        <v>6556.8345323741014</v>
      </c>
      <c r="I114" s="178" t="s">
        <v>315</v>
      </c>
      <c r="J114" s="628"/>
      <c r="K114" s="628"/>
      <c r="L114" s="641"/>
      <c r="M114" s="642"/>
      <c r="N114" s="642"/>
      <c r="O114" s="642"/>
      <c r="P114" s="628"/>
      <c r="Q114" s="233"/>
      <c r="R114" s="240"/>
      <c r="S114" s="207"/>
      <c r="T114" s="207"/>
      <c r="U114" s="360"/>
      <c r="V114" s="694"/>
      <c r="W114" s="694"/>
      <c r="X114" s="694"/>
      <c r="Y114" s="694"/>
      <c r="Z114" s="694"/>
      <c r="AA114" s="694"/>
      <c r="AB114" s="4689" t="s">
        <v>1416</v>
      </c>
    </row>
    <row r="115" spans="1:29" ht="15.75" thickBot="1" x14ac:dyDescent="0.3">
      <c r="A115" s="450">
        <v>90</v>
      </c>
      <c r="B115" s="69" t="s">
        <v>912</v>
      </c>
      <c r="C115" s="69" t="s">
        <v>220</v>
      </c>
      <c r="D115" s="121">
        <v>44811</v>
      </c>
      <c r="E115" s="696" t="s">
        <v>4916</v>
      </c>
      <c r="F115" s="149">
        <v>90</v>
      </c>
      <c r="G115" s="122">
        <f>AVERAGE(CPVTFC3SG0005!D12:E12)</f>
        <v>2.7687499999999998</v>
      </c>
      <c r="H115" s="123">
        <f t="shared" si="9"/>
        <v>8740.107913669066</v>
      </c>
      <c r="I115" s="182" t="s">
        <v>315</v>
      </c>
      <c r="J115" s="630"/>
      <c r="K115" s="630"/>
      <c r="L115" s="649"/>
      <c r="M115" s="650"/>
      <c r="N115" s="650"/>
      <c r="O115" s="650"/>
      <c r="P115" s="697">
        <v>44867</v>
      </c>
      <c r="Q115" s="404" t="s">
        <v>4979</v>
      </c>
      <c r="R115" s="698">
        <v>82</v>
      </c>
      <c r="S115" s="122">
        <f>AVERAGE(CPVTFC3SG0044!K25:L25)</f>
        <v>1.55975</v>
      </c>
      <c r="T115" s="123">
        <f>(S115-0.1755)/0.014*400</f>
        <v>39550</v>
      </c>
      <c r="U115" s="1330" t="s">
        <v>315</v>
      </c>
      <c r="V115" s="1268"/>
      <c r="W115" s="1268"/>
      <c r="X115" s="1268"/>
      <c r="Y115" s="1268"/>
      <c r="Z115" s="786"/>
      <c r="AA115" s="1268"/>
      <c r="AB115" s="4710"/>
    </row>
    <row r="116" spans="1:29" x14ac:dyDescent="0.25">
      <c r="A116" s="508">
        <v>91</v>
      </c>
      <c r="B116" s="4658" t="s">
        <v>913</v>
      </c>
      <c r="C116" s="2969" t="s">
        <v>868</v>
      </c>
      <c r="D116" s="490">
        <v>44811</v>
      </c>
      <c r="E116" s="731" t="s">
        <v>4916</v>
      </c>
      <c r="F116" s="732">
        <v>91</v>
      </c>
      <c r="G116" s="589">
        <f>AVERAGE(CPVTFC3SG0005!F12:G12)</f>
        <v>0.45115</v>
      </c>
      <c r="H116" s="622">
        <f t="shared" si="9"/>
        <v>403.4172661870503</v>
      </c>
      <c r="I116" s="733" t="s">
        <v>314</v>
      </c>
      <c r="J116" s="717"/>
      <c r="K116" s="717"/>
      <c r="L116" s="659"/>
      <c r="M116" s="721"/>
      <c r="N116" s="721"/>
      <c r="O116" s="721"/>
      <c r="P116" s="717"/>
      <c r="Q116" s="718"/>
      <c r="R116" s="719"/>
      <c r="S116" s="720"/>
      <c r="T116" s="720"/>
      <c r="U116" s="720"/>
      <c r="V116" s="490">
        <v>44888</v>
      </c>
      <c r="W116" s="2959" t="s">
        <v>5540</v>
      </c>
      <c r="X116" s="2848">
        <v>95</v>
      </c>
      <c r="Y116" s="589">
        <f>AVERAGE(CPVTFC3SG0067!N12:O12)</f>
        <v>0.16494999999999999</v>
      </c>
      <c r="Z116" s="85">
        <f t="shared" ref="Z116:Z118" si="10">(Y116-0.1927)/0.0137*66</f>
        <v>-133.6861313868614</v>
      </c>
      <c r="AA116" s="3009" t="s">
        <v>314</v>
      </c>
      <c r="AB116" s="4689" t="s">
        <v>1416</v>
      </c>
      <c r="AC116" s="5">
        <v>14</v>
      </c>
    </row>
    <row r="117" spans="1:29" x14ac:dyDescent="0.25">
      <c r="A117" s="585"/>
      <c r="B117" s="4674"/>
      <c r="C117" s="32" t="s">
        <v>863</v>
      </c>
      <c r="D117" s="1149"/>
      <c r="E117" s="2975"/>
      <c r="F117" s="882"/>
      <c r="G117" s="645"/>
      <c r="H117" s="646"/>
      <c r="I117" s="878"/>
      <c r="J117" s="878"/>
      <c r="K117" s="878"/>
      <c r="L117" s="877"/>
      <c r="M117" s="642"/>
      <c r="N117" s="642"/>
      <c r="O117" s="642"/>
      <c r="P117" s="878"/>
      <c r="Q117" s="2978"/>
      <c r="R117" s="2979"/>
      <c r="S117" s="207"/>
      <c r="T117" s="207"/>
      <c r="U117" s="207"/>
      <c r="V117" s="18">
        <v>44888</v>
      </c>
      <c r="W117" s="2976" t="s">
        <v>5540</v>
      </c>
      <c r="X117" s="2759">
        <v>96</v>
      </c>
      <c r="Y117" s="7">
        <f>AVERAGE(CPVTFC3SG0067!P12:Q12)</f>
        <v>0.14395000000000002</v>
      </c>
      <c r="Z117" s="85">
        <f t="shared" si="10"/>
        <v>-234.85401459854009</v>
      </c>
      <c r="AA117" s="3007" t="s">
        <v>314</v>
      </c>
      <c r="AB117" s="4689"/>
    </row>
    <row r="118" spans="1:29" ht="15.75" thickBot="1" x14ac:dyDescent="0.3">
      <c r="A118" s="516">
        <v>92</v>
      </c>
      <c r="B118" s="4659"/>
      <c r="C118" s="2536" t="s">
        <v>220</v>
      </c>
      <c r="D118" s="220">
        <v>44811</v>
      </c>
      <c r="E118" s="940" t="s">
        <v>4916</v>
      </c>
      <c r="F118" s="221">
        <v>92</v>
      </c>
      <c r="G118" s="222">
        <f>AVERAGE(CPVTFC3SG0005!H12:I12)</f>
        <v>2.4173999999999998</v>
      </c>
      <c r="H118" s="218">
        <f t="shared" si="9"/>
        <v>7476.258992805755</v>
      </c>
      <c r="I118" s="2983" t="s">
        <v>315</v>
      </c>
      <c r="J118" s="791"/>
      <c r="K118" s="791"/>
      <c r="L118" s="792"/>
      <c r="M118" s="778"/>
      <c r="N118" s="778"/>
      <c r="O118" s="778"/>
      <c r="P118" s="791"/>
      <c r="Q118" s="761"/>
      <c r="R118" s="762"/>
      <c r="S118" s="763"/>
      <c r="T118" s="763"/>
      <c r="U118" s="763"/>
      <c r="V118" s="91">
        <v>44888</v>
      </c>
      <c r="W118" s="2948" t="s">
        <v>5540</v>
      </c>
      <c r="X118" s="2758">
        <v>97</v>
      </c>
      <c r="Y118" s="595">
        <f>AVERAGE(CPVTFC3SG0067!R12:S12)</f>
        <v>0.50309999999999999</v>
      </c>
      <c r="Z118" s="225">
        <f t="shared" si="10"/>
        <v>1495.3576642335768</v>
      </c>
      <c r="AA118" s="3008" t="s">
        <v>314</v>
      </c>
      <c r="AB118" s="4688"/>
    </row>
    <row r="119" spans="1:29" x14ac:dyDescent="0.25">
      <c r="A119" s="82">
        <v>93</v>
      </c>
      <c r="B119" s="4661" t="s">
        <v>914</v>
      </c>
      <c r="C119" s="2528" t="s">
        <v>868</v>
      </c>
      <c r="D119" s="83">
        <v>44811</v>
      </c>
      <c r="E119" s="729" t="s">
        <v>4916</v>
      </c>
      <c r="F119" s="152">
        <v>93</v>
      </c>
      <c r="G119" s="84">
        <f>AVERAGE(CPVTFC3SG0005!J12:K12)</f>
        <v>0.79005000000000003</v>
      </c>
      <c r="H119" s="85">
        <f t="shared" si="9"/>
        <v>1622.4820143884895</v>
      </c>
      <c r="I119" s="184" t="s">
        <v>314</v>
      </c>
      <c r="J119" s="632"/>
      <c r="K119" s="632"/>
      <c r="L119" s="655"/>
      <c r="M119" s="656"/>
      <c r="N119" s="656"/>
      <c r="O119" s="656"/>
      <c r="P119" s="632"/>
      <c r="Q119" s="232"/>
      <c r="R119" s="244"/>
      <c r="S119" s="216"/>
      <c r="T119" s="216"/>
      <c r="U119" s="362"/>
      <c r="V119" s="1295"/>
      <c r="W119" s="1281"/>
      <c r="X119" s="1271"/>
      <c r="Y119" s="830"/>
      <c r="Z119" s="831"/>
      <c r="AA119" s="1281"/>
      <c r="AB119" s="4689" t="s">
        <v>1416</v>
      </c>
      <c r="AC119" s="5">
        <v>15</v>
      </c>
    </row>
    <row r="120" spans="1:29" x14ac:dyDescent="0.25">
      <c r="A120" s="9">
        <v>94</v>
      </c>
      <c r="B120" s="4681"/>
      <c r="C120" s="2538" t="s">
        <v>220</v>
      </c>
      <c r="D120" s="19">
        <v>44811</v>
      </c>
      <c r="E120" s="383" t="s">
        <v>4916</v>
      </c>
      <c r="F120" s="148">
        <v>94</v>
      </c>
      <c r="G120" s="10">
        <f>AVERAGE(CPVTFC3SG0005!L12:M12)</f>
        <v>2.8007</v>
      </c>
      <c r="H120" s="14">
        <f t="shared" si="9"/>
        <v>8855.035971223022</v>
      </c>
      <c r="I120" s="180" t="s">
        <v>315</v>
      </c>
      <c r="J120" s="628"/>
      <c r="K120" s="628"/>
      <c r="L120" s="641"/>
      <c r="M120" s="642"/>
      <c r="N120" s="642"/>
      <c r="O120" s="642"/>
      <c r="P120" s="628"/>
      <c r="Q120" s="233"/>
      <c r="R120" s="240"/>
      <c r="S120" s="207"/>
      <c r="T120" s="207"/>
      <c r="U120" s="360"/>
      <c r="V120" s="1250"/>
      <c r="W120" s="900"/>
      <c r="X120" s="694"/>
      <c r="Y120" s="645"/>
      <c r="Z120" s="646"/>
      <c r="AA120" s="900"/>
      <c r="AB120" s="4688"/>
    </row>
    <row r="121" spans="1:29" x14ac:dyDescent="0.25">
      <c r="A121" s="6">
        <v>95</v>
      </c>
      <c r="B121" s="4666" t="s">
        <v>915</v>
      </c>
      <c r="C121" s="32" t="s">
        <v>868</v>
      </c>
      <c r="D121" s="18">
        <v>44811</v>
      </c>
      <c r="E121" s="381" t="s">
        <v>4916</v>
      </c>
      <c r="F121" s="147">
        <v>95</v>
      </c>
      <c r="G121" s="7">
        <f>AVERAGE(CPVTFC3SG0005!N12:O12)</f>
        <v>0.10175000000000001</v>
      </c>
      <c r="H121" s="13">
        <f t="shared" si="9"/>
        <v>-853.41726618705047</v>
      </c>
      <c r="I121" s="179" t="s">
        <v>314</v>
      </c>
      <c r="J121" s="628"/>
      <c r="K121" s="628"/>
      <c r="L121" s="641"/>
      <c r="M121" s="642"/>
      <c r="N121" s="642"/>
      <c r="O121" s="642"/>
      <c r="P121" s="628"/>
      <c r="Q121" s="233"/>
      <c r="R121" s="240"/>
      <c r="S121" s="207"/>
      <c r="T121" s="207"/>
      <c r="U121" s="360"/>
      <c r="V121" s="1250"/>
      <c r="W121" s="900"/>
      <c r="X121" s="694"/>
      <c r="Y121" s="645"/>
      <c r="Z121" s="646"/>
      <c r="AA121" s="900"/>
    </row>
    <row r="122" spans="1:29" x14ac:dyDescent="0.25">
      <c r="A122" s="6">
        <v>96</v>
      </c>
      <c r="B122" s="4678"/>
      <c r="C122" s="32" t="s">
        <v>220</v>
      </c>
      <c r="D122" s="18">
        <v>44811</v>
      </c>
      <c r="E122" s="381" t="s">
        <v>4916</v>
      </c>
      <c r="F122" s="147">
        <v>96</v>
      </c>
      <c r="G122" s="7">
        <f>AVERAGE(CPVTFC3SG0005!P12:Q12)</f>
        <v>0.25535000000000002</v>
      </c>
      <c r="H122" s="13">
        <f t="shared" si="9"/>
        <v>-300.89928057553959</v>
      </c>
      <c r="I122" s="179" t="s">
        <v>314</v>
      </c>
      <c r="J122" s="628"/>
      <c r="K122" s="628"/>
      <c r="L122" s="641"/>
      <c r="M122" s="642"/>
      <c r="N122" s="642"/>
      <c r="O122" s="642"/>
      <c r="P122" s="628"/>
      <c r="Q122" s="233"/>
      <c r="R122" s="240"/>
      <c r="S122" s="207"/>
      <c r="T122" s="207"/>
      <c r="U122" s="360"/>
      <c r="V122" s="1250"/>
      <c r="W122" s="900"/>
      <c r="X122" s="694"/>
      <c r="Y122" s="645"/>
      <c r="Z122" s="646"/>
      <c r="AA122" s="900"/>
    </row>
    <row r="123" spans="1:29" x14ac:dyDescent="0.25">
      <c r="A123" s="6">
        <v>97</v>
      </c>
      <c r="B123" s="4667" t="s">
        <v>916</v>
      </c>
      <c r="C123" s="32" t="s">
        <v>868</v>
      </c>
      <c r="D123" s="18">
        <v>44811</v>
      </c>
      <c r="E123" s="381" t="s">
        <v>4916</v>
      </c>
      <c r="F123" s="147">
        <v>97</v>
      </c>
      <c r="G123" s="7">
        <f>AVERAGE(CPVTFC3SG0005!R12:S12)</f>
        <v>0.55945</v>
      </c>
      <c r="H123" s="13">
        <f t="shared" si="9"/>
        <v>792.98561151079139</v>
      </c>
      <c r="I123" s="179" t="s">
        <v>314</v>
      </c>
      <c r="J123" s="628"/>
      <c r="K123" s="628"/>
      <c r="L123" s="641"/>
      <c r="M123" s="642"/>
      <c r="N123" s="642"/>
      <c r="O123" s="642"/>
      <c r="P123" s="628"/>
      <c r="Q123" s="233"/>
      <c r="R123" s="240"/>
      <c r="S123" s="207"/>
      <c r="T123" s="207"/>
      <c r="U123" s="360"/>
      <c r="V123" s="1250"/>
      <c r="W123" s="900"/>
      <c r="X123" s="694"/>
      <c r="Y123" s="645"/>
      <c r="Z123" s="646"/>
      <c r="AA123" s="900"/>
      <c r="AB123" s="4689" t="s">
        <v>1416</v>
      </c>
      <c r="AC123" s="5">
        <v>16</v>
      </c>
    </row>
    <row r="124" spans="1:29" x14ac:dyDescent="0.25">
      <c r="A124" s="9">
        <v>98</v>
      </c>
      <c r="B124" s="4681"/>
      <c r="C124" s="2538" t="s">
        <v>220</v>
      </c>
      <c r="D124" s="19">
        <v>44811</v>
      </c>
      <c r="E124" s="383" t="s">
        <v>4916</v>
      </c>
      <c r="F124" s="148">
        <v>98</v>
      </c>
      <c r="G124" s="10">
        <f>AVERAGE(CPVTFC3SG0005!T12:U12)</f>
        <v>2.7618</v>
      </c>
      <c r="H124" s="14">
        <f t="shared" si="9"/>
        <v>8715.107913669066</v>
      </c>
      <c r="I124" s="180" t="s">
        <v>315</v>
      </c>
      <c r="J124" s="628"/>
      <c r="K124" s="628"/>
      <c r="L124" s="641"/>
      <c r="M124" s="642"/>
      <c r="N124" s="642"/>
      <c r="O124" s="642"/>
      <c r="P124" s="628"/>
      <c r="Q124" s="233"/>
      <c r="R124" s="240"/>
      <c r="S124" s="207"/>
      <c r="T124" s="207"/>
      <c r="U124" s="360"/>
      <c r="V124" s="694"/>
      <c r="W124" s="694"/>
      <c r="X124" s="694"/>
      <c r="Y124" s="694"/>
      <c r="Z124" s="694"/>
      <c r="AA124" s="694"/>
      <c r="AB124" s="4688"/>
    </row>
    <row r="125" spans="1:29" x14ac:dyDescent="0.25">
      <c r="A125" s="6">
        <v>99</v>
      </c>
      <c r="B125" s="4667" t="s">
        <v>917</v>
      </c>
      <c r="C125" s="32" t="s">
        <v>868</v>
      </c>
      <c r="D125" s="18">
        <v>44811</v>
      </c>
      <c r="E125" s="381" t="s">
        <v>4916</v>
      </c>
      <c r="F125" s="147">
        <v>99</v>
      </c>
      <c r="G125" s="7">
        <f>AVERAGE(CPVTFC3SG0005!V12:W12)</f>
        <v>0.66644999999999999</v>
      </c>
      <c r="H125" s="13">
        <f t="shared" si="9"/>
        <v>1177.8776978417266</v>
      </c>
      <c r="I125" s="179" t="s">
        <v>314</v>
      </c>
      <c r="J125" s="628"/>
      <c r="K125" s="628"/>
      <c r="L125" s="641"/>
      <c r="M125" s="642"/>
      <c r="N125" s="642"/>
      <c r="O125" s="642"/>
      <c r="P125" s="628"/>
      <c r="Q125" s="233"/>
      <c r="R125" s="240"/>
      <c r="S125" s="207"/>
      <c r="T125" s="207"/>
      <c r="U125" s="360"/>
      <c r="V125" s="694"/>
      <c r="W125" s="694"/>
      <c r="X125" s="694"/>
      <c r="Y125" s="694"/>
      <c r="Z125" s="694"/>
      <c r="AA125" s="694"/>
      <c r="AB125" s="4689" t="s">
        <v>1416</v>
      </c>
      <c r="AC125" s="5">
        <v>17</v>
      </c>
    </row>
    <row r="126" spans="1:29" x14ac:dyDescent="0.25">
      <c r="A126" s="9">
        <v>100</v>
      </c>
      <c r="B126" s="4681"/>
      <c r="C126" s="2538" t="s">
        <v>220</v>
      </c>
      <c r="D126" s="19">
        <v>44811</v>
      </c>
      <c r="E126" s="383" t="s">
        <v>4916</v>
      </c>
      <c r="F126" s="148">
        <v>100</v>
      </c>
      <c r="G126" s="10">
        <f>AVERAGE(CPVTFC3SG0005!X12:Y12)</f>
        <v>2.7095000000000002</v>
      </c>
      <c r="H126" s="14">
        <f t="shared" si="9"/>
        <v>8526.9784172661894</v>
      </c>
      <c r="I126" s="180" t="s">
        <v>315</v>
      </c>
      <c r="J126" s="628"/>
      <c r="K126" s="628"/>
      <c r="L126" s="641"/>
      <c r="M126" s="642"/>
      <c r="N126" s="642"/>
      <c r="O126" s="642"/>
      <c r="P126" s="628"/>
      <c r="Q126" s="233"/>
      <c r="R126" s="240"/>
      <c r="S126" s="207"/>
      <c r="T126" s="207"/>
      <c r="U126" s="360"/>
      <c r="V126" s="694"/>
      <c r="W126" s="694"/>
      <c r="X126" s="694"/>
      <c r="Y126" s="694"/>
      <c r="Z126" s="694"/>
      <c r="AA126" s="694"/>
      <c r="AB126" s="4688"/>
    </row>
    <row r="127" spans="1:29" x14ac:dyDescent="0.25">
      <c r="A127" s="6">
        <v>101</v>
      </c>
      <c r="B127" s="4666" t="s">
        <v>918</v>
      </c>
      <c r="C127" s="32" t="s">
        <v>868</v>
      </c>
      <c r="D127" s="18">
        <v>44811</v>
      </c>
      <c r="E127" s="381" t="s">
        <v>4916</v>
      </c>
      <c r="F127" s="147">
        <v>101</v>
      </c>
      <c r="G127" s="7">
        <f>AVERAGE(CPVTFC3SG0005!B14:C14)</f>
        <v>0.22475000000000001</v>
      </c>
      <c r="H127" s="13">
        <f t="shared" si="9"/>
        <v>-410.97122302158289</v>
      </c>
      <c r="I127" s="179" t="s">
        <v>314</v>
      </c>
      <c r="J127" s="628"/>
      <c r="K127" s="628"/>
      <c r="L127" s="641"/>
      <c r="M127" s="642"/>
      <c r="N127" s="642"/>
      <c r="O127" s="642"/>
      <c r="P127" s="628"/>
      <c r="Q127" s="233"/>
      <c r="R127" s="240"/>
      <c r="S127" s="207"/>
      <c r="T127" s="207"/>
      <c r="U127" s="360"/>
      <c r="V127" s="694"/>
      <c r="W127" s="694"/>
      <c r="X127" s="694"/>
      <c r="Y127" s="694"/>
      <c r="Z127" s="694"/>
      <c r="AA127" s="694"/>
    </row>
    <row r="128" spans="1:29" x14ac:dyDescent="0.25">
      <c r="A128" s="6">
        <v>102</v>
      </c>
      <c r="B128" s="4678"/>
      <c r="C128" s="32" t="s">
        <v>220</v>
      </c>
      <c r="D128" s="18">
        <v>44811</v>
      </c>
      <c r="E128" s="381" t="s">
        <v>4916</v>
      </c>
      <c r="F128" s="147">
        <v>102</v>
      </c>
      <c r="G128" s="7">
        <f>AVERAGE(CPVTFC3SG0005!D14:E14)</f>
        <v>0.38200000000000001</v>
      </c>
      <c r="H128" s="13">
        <f t="shared" si="9"/>
        <v>154.67625899280571</v>
      </c>
      <c r="I128" s="179" t="s">
        <v>314</v>
      </c>
      <c r="J128" s="628"/>
      <c r="K128" s="628"/>
      <c r="L128" s="641"/>
      <c r="M128" s="642"/>
      <c r="N128" s="642"/>
      <c r="O128" s="642"/>
      <c r="P128" s="628"/>
      <c r="Q128" s="233"/>
      <c r="R128" s="240"/>
      <c r="S128" s="207"/>
      <c r="T128" s="207"/>
      <c r="U128" s="360"/>
      <c r="V128" s="694"/>
      <c r="W128" s="694"/>
      <c r="X128" s="694"/>
      <c r="Y128" s="694"/>
      <c r="Z128" s="694"/>
      <c r="AA128" s="694"/>
    </row>
    <row r="129" spans="1:29" x14ac:dyDescent="0.25">
      <c r="A129" s="64">
        <v>103</v>
      </c>
      <c r="B129" s="69" t="s">
        <v>919</v>
      </c>
      <c r="C129" s="2968" t="s">
        <v>868</v>
      </c>
      <c r="D129" s="65">
        <v>44811</v>
      </c>
      <c r="E129" s="386" t="s">
        <v>4916</v>
      </c>
      <c r="F129" s="146">
        <v>103</v>
      </c>
      <c r="G129" s="66">
        <f>AVERAGE(CPVTFC3SG0005!F14:G14)</f>
        <v>1.4194</v>
      </c>
      <c r="H129" s="67">
        <f t="shared" si="9"/>
        <v>3886.3309352517986</v>
      </c>
      <c r="I129" s="178" t="s">
        <v>315</v>
      </c>
      <c r="J129" s="628"/>
      <c r="K129" s="628"/>
      <c r="L129" s="641"/>
      <c r="M129" s="642"/>
      <c r="N129" s="642"/>
      <c r="O129" s="642"/>
      <c r="P129" s="628"/>
      <c r="Q129" s="233"/>
      <c r="R129" s="240"/>
      <c r="S129" s="207"/>
      <c r="T129" s="207"/>
      <c r="U129" s="360"/>
      <c r="V129" s="694"/>
      <c r="W129" s="694"/>
      <c r="X129" s="694"/>
      <c r="Y129" s="694"/>
      <c r="Z129" s="694"/>
      <c r="AA129" s="694"/>
      <c r="AB129" s="4689" t="s">
        <v>1416</v>
      </c>
    </row>
    <row r="130" spans="1:29" ht="15.75" thickBot="1" x14ac:dyDescent="0.3">
      <c r="A130" s="450">
        <v>104</v>
      </c>
      <c r="B130" s="69" t="s">
        <v>919</v>
      </c>
      <c r="C130" s="69" t="s">
        <v>220</v>
      </c>
      <c r="D130" s="121">
        <v>44811</v>
      </c>
      <c r="E130" s="696" t="s">
        <v>4916</v>
      </c>
      <c r="F130" s="149">
        <v>104</v>
      </c>
      <c r="G130" s="122">
        <f>AVERAGE(CPVTFC3SG0005!H14:I14)</f>
        <v>2.7838500000000002</v>
      </c>
      <c r="H130" s="123">
        <f t="shared" si="9"/>
        <v>8794.4244604316573</v>
      </c>
      <c r="I130" s="182" t="s">
        <v>315</v>
      </c>
      <c r="J130" s="630"/>
      <c r="K130" s="630"/>
      <c r="L130" s="649"/>
      <c r="M130" s="650"/>
      <c r="N130" s="650"/>
      <c r="O130" s="650"/>
      <c r="P130" s="697">
        <v>44867</v>
      </c>
      <c r="Q130" s="404" t="s">
        <v>4979</v>
      </c>
      <c r="R130" s="698">
        <v>83</v>
      </c>
      <c r="S130" s="122">
        <f>AVERAGE(CPVTFC3SG0044!M25:N25)</f>
        <v>1.2837000000000001</v>
      </c>
      <c r="T130" s="123">
        <f>(S130-0.1755)/0.014*400</f>
        <v>31662.857142857145</v>
      </c>
      <c r="U130" s="1330" t="s">
        <v>315</v>
      </c>
      <c r="V130" s="1268"/>
      <c r="W130" s="1268"/>
      <c r="X130" s="1268"/>
      <c r="Y130" s="1268"/>
      <c r="Z130" s="1268"/>
      <c r="AA130" s="1268"/>
      <c r="AB130" s="4688"/>
    </row>
    <row r="131" spans="1:29" x14ac:dyDescent="0.25">
      <c r="A131" s="406">
        <v>105</v>
      </c>
      <c r="B131" s="4683" t="s">
        <v>920</v>
      </c>
      <c r="C131" s="2533" t="s">
        <v>868</v>
      </c>
      <c r="D131" s="407">
        <v>44811</v>
      </c>
      <c r="E131" s="715" t="s">
        <v>4916</v>
      </c>
      <c r="F131" s="408">
        <v>105</v>
      </c>
      <c r="G131" s="409">
        <f>AVERAGE(CPVTFC3SG0005!J14:K14)</f>
        <v>2.84815</v>
      </c>
      <c r="H131" s="405">
        <f t="shared" si="9"/>
        <v>9025.7194244604325</v>
      </c>
      <c r="I131" s="766" t="s">
        <v>315</v>
      </c>
      <c r="J131" s="779"/>
      <c r="K131" s="779"/>
      <c r="L131" s="780"/>
      <c r="M131" s="721"/>
      <c r="N131" s="721"/>
      <c r="O131" s="721"/>
      <c r="P131" s="2991">
        <v>44867</v>
      </c>
      <c r="Q131" s="2992" t="s">
        <v>4979</v>
      </c>
      <c r="R131" s="2993">
        <v>84</v>
      </c>
      <c r="S131" s="409">
        <f>AVERAGE(CPVTFC3SG0044!O25:P25)</f>
        <v>1.6583000000000001</v>
      </c>
      <c r="T131" s="405">
        <f>(S131-0.1755)/0.014*400</f>
        <v>42365.71428571429</v>
      </c>
      <c r="U131" s="872" t="s">
        <v>315</v>
      </c>
      <c r="V131" s="1251"/>
      <c r="W131" s="1252"/>
      <c r="X131" s="834"/>
      <c r="Y131" s="667"/>
      <c r="Z131" s="661"/>
      <c r="AA131" s="1253"/>
    </row>
    <row r="132" spans="1:29" ht="15.75" thickBot="1" x14ac:dyDescent="0.3">
      <c r="A132" s="481">
        <v>106</v>
      </c>
      <c r="B132" s="4684"/>
      <c r="C132" s="2534" t="s">
        <v>220</v>
      </c>
      <c r="D132" s="412">
        <v>44811</v>
      </c>
      <c r="E132" s="722" t="s">
        <v>4916</v>
      </c>
      <c r="F132" s="413">
        <v>106</v>
      </c>
      <c r="G132" s="414">
        <f>AVERAGE(CPVTFC3SG0005!L14:M14)</f>
        <v>2.66005</v>
      </c>
      <c r="H132" s="415">
        <f t="shared" si="9"/>
        <v>8349.1007194244612</v>
      </c>
      <c r="I132" s="773" t="s">
        <v>315</v>
      </c>
      <c r="J132" s="774"/>
      <c r="K132" s="774"/>
      <c r="L132" s="777"/>
      <c r="M132" s="778"/>
      <c r="N132" s="778"/>
      <c r="O132" s="778"/>
      <c r="P132" s="2984">
        <v>44867</v>
      </c>
      <c r="Q132" s="2985" t="s">
        <v>4979</v>
      </c>
      <c r="R132" s="2986">
        <v>85</v>
      </c>
      <c r="S132" s="414">
        <f>AVERAGE(CPVTFC3SG0044!Q25:R25)</f>
        <v>0.72744999999999993</v>
      </c>
      <c r="T132" s="415">
        <f>(S132-0.1755)/0.014*400</f>
        <v>15769.999999999998</v>
      </c>
      <c r="U132" s="1206" t="s">
        <v>315</v>
      </c>
      <c r="V132" s="3016"/>
      <c r="W132" s="1254"/>
      <c r="X132" s="786"/>
      <c r="Y132" s="668"/>
      <c r="Z132" s="662"/>
      <c r="AA132" s="2589"/>
    </row>
    <row r="133" spans="1:29" x14ac:dyDescent="0.25">
      <c r="A133" s="406">
        <v>107</v>
      </c>
      <c r="B133" s="4683" t="s">
        <v>921</v>
      </c>
      <c r="C133" s="2533" t="s">
        <v>868</v>
      </c>
      <c r="D133" s="407">
        <v>44811</v>
      </c>
      <c r="E133" s="715" t="s">
        <v>4916</v>
      </c>
      <c r="F133" s="408">
        <v>107</v>
      </c>
      <c r="G133" s="409">
        <f>AVERAGE(CPVTFC3SG0005!N14:O14)</f>
        <v>2.6564999999999999</v>
      </c>
      <c r="H133" s="405">
        <f t="shared" si="9"/>
        <v>8336.330935251799</v>
      </c>
      <c r="I133" s="766" t="s">
        <v>315</v>
      </c>
      <c r="J133" s="779"/>
      <c r="K133" s="779"/>
      <c r="L133" s="780"/>
      <c r="M133" s="721"/>
      <c r="N133" s="721"/>
      <c r="O133" s="721"/>
      <c r="P133" s="2991">
        <v>44867</v>
      </c>
      <c r="Q133" s="2992" t="s">
        <v>4979</v>
      </c>
      <c r="R133" s="2993">
        <v>86</v>
      </c>
      <c r="S133" s="409">
        <f>AVERAGE(CPVTFC3SG0044!S25:T25)</f>
        <v>0.76434999999999997</v>
      </c>
      <c r="T133" s="405">
        <f>(S133-0.1755)/0.014*400</f>
        <v>16824.285714285714</v>
      </c>
      <c r="U133" s="872" t="s">
        <v>315</v>
      </c>
      <c r="V133" s="1251"/>
      <c r="W133" s="1252"/>
      <c r="X133" s="834"/>
      <c r="Y133" s="667"/>
      <c r="Z133" s="661"/>
      <c r="AA133" s="1253"/>
    </row>
    <row r="134" spans="1:29" ht="15.75" thickBot="1" x14ac:dyDescent="0.3">
      <c r="A134" s="481">
        <v>108</v>
      </c>
      <c r="B134" s="4684"/>
      <c r="C134" s="2534" t="s">
        <v>220</v>
      </c>
      <c r="D134" s="412">
        <v>44811</v>
      </c>
      <c r="E134" s="722" t="s">
        <v>4916</v>
      </c>
      <c r="F134" s="413">
        <v>108</v>
      </c>
      <c r="G134" s="414">
        <f>AVERAGE(CPVTFC3SG0005!P14:Q14)</f>
        <v>2.7823000000000002</v>
      </c>
      <c r="H134" s="415">
        <f t="shared" si="9"/>
        <v>8788.8489208633109</v>
      </c>
      <c r="I134" s="773" t="s">
        <v>315</v>
      </c>
      <c r="J134" s="774"/>
      <c r="K134" s="774"/>
      <c r="L134" s="777"/>
      <c r="M134" s="778"/>
      <c r="N134" s="778"/>
      <c r="O134" s="778"/>
      <c r="P134" s="2984">
        <v>44867</v>
      </c>
      <c r="Q134" s="2985" t="s">
        <v>4979</v>
      </c>
      <c r="R134" s="2986">
        <v>87</v>
      </c>
      <c r="S134" s="414">
        <f>AVERAGE(CPVTFC3SG0044!U25:V25)</f>
        <v>2.0310000000000001</v>
      </c>
      <c r="T134" s="415">
        <f>(S134-0.1755)/0.014*400</f>
        <v>53014.285714285725</v>
      </c>
      <c r="U134" s="1206" t="s">
        <v>315</v>
      </c>
      <c r="V134" s="786"/>
      <c r="W134" s="786"/>
      <c r="X134" s="786"/>
      <c r="Y134" s="786"/>
      <c r="Z134" s="786"/>
      <c r="AA134" s="788"/>
    </row>
    <row r="135" spans="1:29" x14ac:dyDescent="0.25">
      <c r="A135" s="82">
        <v>109</v>
      </c>
      <c r="B135" s="4661" t="s">
        <v>922</v>
      </c>
      <c r="C135" s="2528" t="s">
        <v>868</v>
      </c>
      <c r="D135" s="83">
        <v>44811</v>
      </c>
      <c r="E135" s="729" t="s">
        <v>4916</v>
      </c>
      <c r="F135" s="152">
        <v>109</v>
      </c>
      <c r="G135" s="84">
        <f>AVERAGE(CPVTFC3SG0005!R14:S14)</f>
        <v>7.7700000000000005E-2</v>
      </c>
      <c r="H135" s="85">
        <f t="shared" si="9"/>
        <v>-939.92805755395705</v>
      </c>
      <c r="I135" s="184" t="s">
        <v>314</v>
      </c>
      <c r="J135" s="632"/>
      <c r="K135" s="632"/>
      <c r="L135" s="655"/>
      <c r="M135" s="656"/>
      <c r="N135" s="656"/>
      <c r="O135" s="656"/>
      <c r="P135" s="632"/>
      <c r="Q135" s="232"/>
      <c r="R135" s="244"/>
      <c r="S135" s="216"/>
      <c r="T135" s="216"/>
      <c r="U135" s="362"/>
      <c r="V135" s="1271"/>
      <c r="W135" s="1271"/>
      <c r="X135" s="1271"/>
      <c r="Y135" s="1271"/>
      <c r="Z135" s="1271"/>
      <c r="AA135" s="1271"/>
      <c r="AB135" s="4689" t="s">
        <v>1416</v>
      </c>
      <c r="AC135" s="5">
        <v>18</v>
      </c>
    </row>
    <row r="136" spans="1:29" x14ac:dyDescent="0.25">
      <c r="A136" s="9">
        <v>110</v>
      </c>
      <c r="B136" s="4681"/>
      <c r="C136" s="2538" t="s">
        <v>220</v>
      </c>
      <c r="D136" s="19">
        <v>44811</v>
      </c>
      <c r="E136" s="383" t="s">
        <v>4916</v>
      </c>
      <c r="F136" s="148">
        <v>110</v>
      </c>
      <c r="G136" s="10">
        <f>AVERAGE(CPVTFC3SG0005!T14:U14)</f>
        <v>2.6844999999999999</v>
      </c>
      <c r="H136" s="14">
        <f t="shared" si="9"/>
        <v>8437.0503597122315</v>
      </c>
      <c r="I136" s="180" t="s">
        <v>315</v>
      </c>
      <c r="J136" s="628"/>
      <c r="K136" s="628"/>
      <c r="L136" s="641"/>
      <c r="M136" s="642"/>
      <c r="N136" s="642"/>
      <c r="O136" s="642"/>
      <c r="P136" s="628"/>
      <c r="Q136" s="233"/>
      <c r="R136" s="240"/>
      <c r="S136" s="207"/>
      <c r="T136" s="207"/>
      <c r="U136" s="360"/>
      <c r="V136" s="1250"/>
      <c r="W136" s="900"/>
      <c r="X136" s="694"/>
      <c r="Y136" s="645"/>
      <c r="Z136" s="646"/>
      <c r="AA136" s="900"/>
      <c r="AB136" s="4688"/>
    </row>
    <row r="137" spans="1:29" x14ac:dyDescent="0.25">
      <c r="A137" s="6">
        <v>111</v>
      </c>
      <c r="B137" s="4667" t="s">
        <v>923</v>
      </c>
      <c r="C137" s="32" t="s">
        <v>868</v>
      </c>
      <c r="D137" s="18">
        <v>44811</v>
      </c>
      <c r="E137" s="381" t="s">
        <v>4916</v>
      </c>
      <c r="F137" s="147">
        <v>111</v>
      </c>
      <c r="G137" s="7">
        <f>AVERAGE(CPVTFC3SG0005!V14:W14)</f>
        <v>0.22770000000000001</v>
      </c>
      <c r="H137" s="13">
        <f t="shared" si="9"/>
        <v>-400.35971223021585</v>
      </c>
      <c r="I137" s="179" t="s">
        <v>314</v>
      </c>
      <c r="J137" s="628"/>
      <c r="K137" s="628"/>
      <c r="L137" s="641"/>
      <c r="M137" s="642"/>
      <c r="N137" s="642"/>
      <c r="O137" s="642"/>
      <c r="P137" s="628"/>
      <c r="Q137" s="233"/>
      <c r="R137" s="240"/>
      <c r="S137" s="207"/>
      <c r="T137" s="207"/>
      <c r="U137" s="360"/>
      <c r="V137" s="1250"/>
      <c r="W137" s="900"/>
      <c r="X137" s="694"/>
      <c r="Y137" s="645"/>
      <c r="Z137" s="646"/>
      <c r="AA137" s="900"/>
      <c r="AB137" s="4689" t="s">
        <v>1416</v>
      </c>
    </row>
    <row r="138" spans="1:29" x14ac:dyDescent="0.25">
      <c r="A138" s="9"/>
      <c r="B138" s="4681"/>
      <c r="C138" s="3181" t="s">
        <v>220</v>
      </c>
      <c r="D138" s="847">
        <v>44881</v>
      </c>
      <c r="E138" s="848" t="s">
        <v>5449</v>
      </c>
      <c r="F138" s="10">
        <v>23</v>
      </c>
      <c r="G138" s="848">
        <f>AVERAGE(CPVTFC3SG0056!C15:D15)</f>
        <v>2.9396499999999999</v>
      </c>
      <c r="H138" s="14">
        <f>(G138-0.1243)/0.0142*50</f>
        <v>9913.2042253521122</v>
      </c>
      <c r="I138" s="325" t="s">
        <v>315</v>
      </c>
      <c r="J138" s="628"/>
      <c r="K138" s="628"/>
      <c r="L138" s="641"/>
      <c r="M138" s="642"/>
      <c r="N138" s="642"/>
      <c r="O138" s="642"/>
      <c r="P138" s="628"/>
      <c r="Q138" s="233"/>
      <c r="R138" s="240"/>
      <c r="S138" s="207"/>
      <c r="T138" s="207"/>
      <c r="U138" s="360"/>
      <c r="V138" s="1250"/>
      <c r="W138" s="900"/>
      <c r="X138" s="694"/>
      <c r="Y138" s="645"/>
      <c r="Z138" s="646"/>
      <c r="AA138" s="1259"/>
      <c r="AB138" s="4688"/>
    </row>
    <row r="139" spans="1:29" x14ac:dyDescent="0.25">
      <c r="A139" s="6">
        <v>112</v>
      </c>
      <c r="B139" s="4667" t="s">
        <v>924</v>
      </c>
      <c r="C139" s="32" t="s">
        <v>868</v>
      </c>
      <c r="D139" s="18">
        <v>44811</v>
      </c>
      <c r="E139" s="381" t="s">
        <v>4916</v>
      </c>
      <c r="F139" s="147">
        <v>112</v>
      </c>
      <c r="G139" s="7">
        <f>AVERAGE(CPVTFC3SG0005!X14:Y14)</f>
        <v>0.89030000000000009</v>
      </c>
      <c r="H139" s="13">
        <f t="shared" si="9"/>
        <v>1983.0935251798569</v>
      </c>
      <c r="I139" s="179" t="s">
        <v>314</v>
      </c>
      <c r="J139" s="628"/>
      <c r="K139" s="628"/>
      <c r="L139" s="641"/>
      <c r="M139" s="642"/>
      <c r="N139" s="642"/>
      <c r="O139" s="642"/>
      <c r="P139" s="628"/>
      <c r="Q139" s="233"/>
      <c r="R139" s="240"/>
      <c r="S139" s="207"/>
      <c r="T139" s="207"/>
      <c r="U139" s="360"/>
      <c r="V139" s="876"/>
      <c r="W139" s="876"/>
      <c r="X139" s="694"/>
      <c r="Y139" s="645"/>
      <c r="Z139" s="646"/>
      <c r="AA139" s="694"/>
      <c r="AB139" s="4689" t="s">
        <v>1416</v>
      </c>
      <c r="AC139" s="5">
        <v>19</v>
      </c>
    </row>
    <row r="140" spans="1:29" ht="15.75" thickBot="1" x14ac:dyDescent="0.3">
      <c r="A140" s="524">
        <v>113</v>
      </c>
      <c r="B140" s="4661"/>
      <c r="C140" s="2527" t="s">
        <v>220</v>
      </c>
      <c r="D140" s="79">
        <v>44811</v>
      </c>
      <c r="E140" s="730" t="s">
        <v>4916</v>
      </c>
      <c r="F140" s="156">
        <v>113</v>
      </c>
      <c r="G140" s="80">
        <f>AVERAGE(CPVTFC3SG0005!B16:C16)</f>
        <v>2.5157499999999997</v>
      </c>
      <c r="H140" s="81">
        <f t="shared" si="9"/>
        <v>7830.035971223022</v>
      </c>
      <c r="I140" s="185" t="s">
        <v>315</v>
      </c>
      <c r="J140" s="630"/>
      <c r="K140" s="630"/>
      <c r="L140" s="649"/>
      <c r="M140" s="650"/>
      <c r="N140" s="650"/>
      <c r="O140" s="650"/>
      <c r="P140" s="630"/>
      <c r="Q140" s="234"/>
      <c r="R140" s="242"/>
      <c r="S140" s="215"/>
      <c r="T140" s="215"/>
      <c r="U140" s="312"/>
      <c r="V140" s="1268"/>
      <c r="W140" s="1268"/>
      <c r="X140" s="1268"/>
      <c r="Y140" s="1268"/>
      <c r="Z140" s="786"/>
      <c r="AA140" s="1268"/>
      <c r="AB140" s="4688"/>
    </row>
    <row r="141" spans="1:29" x14ac:dyDescent="0.25">
      <c r="A141" s="406">
        <v>114</v>
      </c>
      <c r="B141" s="4668" t="s">
        <v>925</v>
      </c>
      <c r="C141" s="2533" t="s">
        <v>868</v>
      </c>
      <c r="D141" s="407">
        <v>44811</v>
      </c>
      <c r="E141" s="715" t="s">
        <v>4916</v>
      </c>
      <c r="F141" s="408">
        <v>114</v>
      </c>
      <c r="G141" s="409">
        <f>AVERAGE(CPVTFC3SG0005!D16:E16)</f>
        <v>1.3884500000000002</v>
      </c>
      <c r="H141" s="405">
        <f t="shared" si="9"/>
        <v>3775.0000000000009</v>
      </c>
      <c r="I141" s="716" t="s">
        <v>315</v>
      </c>
      <c r="J141" s="717"/>
      <c r="K141" s="717"/>
      <c r="L141" s="659"/>
      <c r="M141" s="721"/>
      <c r="N141" s="721"/>
      <c r="O141" s="721"/>
      <c r="P141" s="717"/>
      <c r="Q141" s="718"/>
      <c r="R141" s="719"/>
      <c r="S141" s="720"/>
      <c r="T141" s="720"/>
      <c r="U141" s="720"/>
      <c r="V141" s="490">
        <v>44888</v>
      </c>
      <c r="W141" s="2959" t="s">
        <v>5540</v>
      </c>
      <c r="X141" s="2848">
        <v>98</v>
      </c>
      <c r="Y141" s="589">
        <f>AVERAGE(CPVTFC3SG0067!T12:U12)</f>
        <v>0.21684999999999999</v>
      </c>
      <c r="Z141" s="85">
        <f t="shared" ref="Z141:Z156" si="11">(Y141-0.1927)/0.0137*66</f>
        <v>116.34306569343055</v>
      </c>
      <c r="AA141" s="3009" t="s">
        <v>314</v>
      </c>
      <c r="AB141" s="4689" t="s">
        <v>1416</v>
      </c>
    </row>
    <row r="142" spans="1:29" x14ac:dyDescent="0.25">
      <c r="A142" s="590"/>
      <c r="B142" s="4669"/>
      <c r="C142" s="2968" t="s">
        <v>5448</v>
      </c>
      <c r="D142" s="1149"/>
      <c r="E142" s="2975"/>
      <c r="F142" s="882"/>
      <c r="G142" s="645"/>
      <c r="H142" s="646"/>
      <c r="I142" s="878"/>
      <c r="J142" s="878"/>
      <c r="K142" s="878"/>
      <c r="L142" s="877"/>
      <c r="M142" s="642"/>
      <c r="N142" s="642"/>
      <c r="O142" s="642"/>
      <c r="P142" s="878"/>
      <c r="Q142" s="2978"/>
      <c r="R142" s="2979"/>
      <c r="S142" s="207"/>
      <c r="T142" s="207"/>
      <c r="U142" s="207"/>
      <c r="V142" s="18">
        <v>44888</v>
      </c>
      <c r="W142" s="2976" t="s">
        <v>5540</v>
      </c>
      <c r="X142" s="2759">
        <v>99</v>
      </c>
      <c r="Y142" s="7">
        <f>AVERAGE(CPVTFC3SG0067!V12:W12)</f>
        <v>0.20165</v>
      </c>
      <c r="Z142" s="85">
        <f t="shared" si="11"/>
        <v>43.11678832116781</v>
      </c>
      <c r="AA142" s="3007" t="s">
        <v>314</v>
      </c>
      <c r="AB142" s="4689"/>
    </row>
    <row r="143" spans="1:29" x14ac:dyDescent="0.25">
      <c r="A143" s="590"/>
      <c r="B143" s="4669"/>
      <c r="C143" s="2968" t="s">
        <v>863</v>
      </c>
      <c r="D143" s="1149"/>
      <c r="E143" s="2975"/>
      <c r="F143" s="882"/>
      <c r="G143" s="645"/>
      <c r="H143" s="646"/>
      <c r="I143" s="878"/>
      <c r="J143" s="878"/>
      <c r="K143" s="878"/>
      <c r="L143" s="877"/>
      <c r="M143" s="642"/>
      <c r="N143" s="642"/>
      <c r="O143" s="642"/>
      <c r="P143" s="878"/>
      <c r="Q143" s="2978"/>
      <c r="R143" s="2979"/>
      <c r="S143" s="207"/>
      <c r="T143" s="207"/>
      <c r="U143" s="207"/>
      <c r="V143" s="65">
        <v>44888</v>
      </c>
      <c r="W143" s="2987" t="s">
        <v>5540</v>
      </c>
      <c r="X143" s="2988">
        <v>100</v>
      </c>
      <c r="Y143" s="66">
        <f>AVERAGE(CPVTFC3SG0067!X12:Y12)</f>
        <v>1.7654000000000001</v>
      </c>
      <c r="Z143" s="117">
        <f t="shared" si="11"/>
        <v>7576.5109489051092</v>
      </c>
      <c r="AA143" s="3014" t="s">
        <v>315</v>
      </c>
      <c r="AB143" s="4689"/>
    </row>
    <row r="144" spans="1:29" ht="15.75" thickBot="1" x14ac:dyDescent="0.3">
      <c r="A144" s="529">
        <v>115</v>
      </c>
      <c r="B144" s="4670"/>
      <c r="C144" s="69" t="s">
        <v>220</v>
      </c>
      <c r="D144" s="121">
        <v>44811</v>
      </c>
      <c r="E144" s="696" t="s">
        <v>4916</v>
      </c>
      <c r="F144" s="149">
        <v>115</v>
      </c>
      <c r="G144" s="122">
        <f>AVERAGE(CPVTFC3SG0005!F16:G16)</f>
        <v>2.7769500000000003</v>
      </c>
      <c r="H144" s="123">
        <f t="shared" si="9"/>
        <v>8769.6043165467636</v>
      </c>
      <c r="I144" s="783" t="s">
        <v>315</v>
      </c>
      <c r="J144" s="793"/>
      <c r="K144" s="793"/>
      <c r="L144" s="794"/>
      <c r="M144" s="650"/>
      <c r="N144" s="650"/>
      <c r="O144" s="650"/>
      <c r="P144" s="737">
        <v>44867</v>
      </c>
      <c r="Q144" s="741" t="s">
        <v>4979</v>
      </c>
      <c r="R144" s="742">
        <v>88</v>
      </c>
      <c r="S144" s="122">
        <f>AVERAGE(CPVTFC3SG0044!W25:X25)</f>
        <v>1.4605000000000001</v>
      </c>
      <c r="T144" s="123">
        <f>(S144-0.1755)/0.014*400</f>
        <v>36714.285714285717</v>
      </c>
      <c r="U144" s="699" t="s">
        <v>315</v>
      </c>
      <c r="V144" s="121">
        <v>44888</v>
      </c>
      <c r="W144" s="2999" t="s">
        <v>5540</v>
      </c>
      <c r="X144" s="3000">
        <v>101</v>
      </c>
      <c r="Y144" s="122">
        <f>AVERAGE(CPVTFC3SG0067!B14:C14)</f>
        <v>1.5691000000000002</v>
      </c>
      <c r="Z144" s="415">
        <f t="shared" si="11"/>
        <v>6630.8321167883214</v>
      </c>
      <c r="AA144" s="3015" t="s">
        <v>315</v>
      </c>
      <c r="AB144" s="4688"/>
    </row>
    <row r="145" spans="1:29" x14ac:dyDescent="0.25">
      <c r="A145" s="508">
        <v>116</v>
      </c>
      <c r="B145" s="4658" t="s">
        <v>926</v>
      </c>
      <c r="C145" s="2969" t="s">
        <v>868</v>
      </c>
      <c r="D145" s="490">
        <v>44811</v>
      </c>
      <c r="E145" s="731" t="s">
        <v>4916</v>
      </c>
      <c r="F145" s="732">
        <v>116</v>
      </c>
      <c r="G145" s="589">
        <f>AVERAGE(CPVTFC3SG0005!H16:I16)</f>
        <v>0.75649999999999995</v>
      </c>
      <c r="H145" s="622">
        <f t="shared" si="9"/>
        <v>1501.798561151079</v>
      </c>
      <c r="I145" s="733" t="s">
        <v>314</v>
      </c>
      <c r="J145" s="717"/>
      <c r="K145" s="717"/>
      <c r="L145" s="659"/>
      <c r="M145" s="721"/>
      <c r="N145" s="721"/>
      <c r="O145" s="721"/>
      <c r="P145" s="717"/>
      <c r="Q145" s="718"/>
      <c r="R145" s="719"/>
      <c r="S145" s="720"/>
      <c r="T145" s="720"/>
      <c r="U145" s="720"/>
      <c r="V145" s="490">
        <v>44888</v>
      </c>
      <c r="W145" s="2959" t="s">
        <v>5540</v>
      </c>
      <c r="X145" s="2848">
        <v>102</v>
      </c>
      <c r="Y145" s="589">
        <f>AVERAGE(CPVTFC3SG0067!D14:E14)</f>
        <v>0.15184999999999998</v>
      </c>
      <c r="Z145" s="85">
        <f t="shared" si="11"/>
        <v>-196.79562043795633</v>
      </c>
      <c r="AA145" s="3009" t="s">
        <v>314</v>
      </c>
      <c r="AB145" s="4689" t="s">
        <v>1416</v>
      </c>
      <c r="AC145" s="5">
        <v>20</v>
      </c>
    </row>
    <row r="146" spans="1:29" x14ac:dyDescent="0.25">
      <c r="A146" s="585"/>
      <c r="B146" s="4674"/>
      <c r="C146" s="32" t="s">
        <v>5448</v>
      </c>
      <c r="D146" s="1149"/>
      <c r="E146" s="2975"/>
      <c r="F146" s="882"/>
      <c r="G146" s="645"/>
      <c r="H146" s="646"/>
      <c r="I146" s="878"/>
      <c r="J146" s="878"/>
      <c r="K146" s="878"/>
      <c r="L146" s="877"/>
      <c r="M146" s="642"/>
      <c r="N146" s="642"/>
      <c r="O146" s="642"/>
      <c r="P146" s="878"/>
      <c r="Q146" s="2978"/>
      <c r="R146" s="2979"/>
      <c r="S146" s="207"/>
      <c r="T146" s="207"/>
      <c r="U146" s="207"/>
      <c r="V146" s="18">
        <v>44888</v>
      </c>
      <c r="W146" s="2976" t="s">
        <v>5540</v>
      </c>
      <c r="X146" s="2759">
        <v>103</v>
      </c>
      <c r="Y146" s="7">
        <f>AVERAGE(CPVTFC3SG0067!F14:G14)</f>
        <v>0.15745000000000001</v>
      </c>
      <c r="Z146" s="85">
        <f t="shared" si="11"/>
        <v>-169.81751824817519</v>
      </c>
      <c r="AA146" s="3007" t="s">
        <v>314</v>
      </c>
      <c r="AB146" s="4689"/>
    </row>
    <row r="147" spans="1:29" x14ac:dyDescent="0.25">
      <c r="A147" s="585"/>
      <c r="B147" s="4674"/>
      <c r="C147" s="2968" t="s">
        <v>863</v>
      </c>
      <c r="D147" s="1149"/>
      <c r="E147" s="2975"/>
      <c r="F147" s="882"/>
      <c r="G147" s="645"/>
      <c r="H147" s="646"/>
      <c r="I147" s="878"/>
      <c r="J147" s="878"/>
      <c r="K147" s="878"/>
      <c r="L147" s="877"/>
      <c r="M147" s="642"/>
      <c r="N147" s="642"/>
      <c r="O147" s="642"/>
      <c r="P147" s="878"/>
      <c r="Q147" s="2978"/>
      <c r="R147" s="2979"/>
      <c r="S147" s="207"/>
      <c r="T147" s="207"/>
      <c r="U147" s="207"/>
      <c r="V147" s="65">
        <v>44888</v>
      </c>
      <c r="W147" s="2987" t="s">
        <v>5540</v>
      </c>
      <c r="X147" s="2988">
        <v>104</v>
      </c>
      <c r="Y147" s="66">
        <f>AVERAGE(CPVTFC3SG0067!H14:I14)</f>
        <v>0.60599999999999998</v>
      </c>
      <c r="Z147" s="117">
        <f t="shared" si="11"/>
        <v>1991.0802919708028</v>
      </c>
      <c r="AA147" s="3014" t="s">
        <v>315</v>
      </c>
      <c r="AB147" s="4689"/>
    </row>
    <row r="148" spans="1:29" ht="15.75" thickBot="1" x14ac:dyDescent="0.3">
      <c r="A148" s="516">
        <v>117</v>
      </c>
      <c r="B148" s="4659"/>
      <c r="C148" s="2536" t="s">
        <v>220</v>
      </c>
      <c r="D148" s="220">
        <v>44811</v>
      </c>
      <c r="E148" s="940" t="s">
        <v>4916</v>
      </c>
      <c r="F148" s="221">
        <v>117</v>
      </c>
      <c r="G148" s="222">
        <f>AVERAGE(CPVTFC3SG0005!J16:K16)</f>
        <v>2.29115</v>
      </c>
      <c r="H148" s="218">
        <f t="shared" si="9"/>
        <v>7022.1223021582746</v>
      </c>
      <c r="I148" s="2983" t="s">
        <v>315</v>
      </c>
      <c r="J148" s="791"/>
      <c r="K148" s="791"/>
      <c r="L148" s="792"/>
      <c r="M148" s="778"/>
      <c r="N148" s="778"/>
      <c r="O148" s="778"/>
      <c r="P148" s="791"/>
      <c r="Q148" s="761"/>
      <c r="R148" s="762"/>
      <c r="S148" s="763"/>
      <c r="T148" s="763"/>
      <c r="U148" s="763"/>
      <c r="V148" s="91">
        <v>44888</v>
      </c>
      <c r="W148" s="2948" t="s">
        <v>5540</v>
      </c>
      <c r="X148" s="2758">
        <v>105</v>
      </c>
      <c r="Y148" s="595">
        <f>AVERAGE(CPVTFC3SG0067!J14:K14)</f>
        <v>0.25164999999999998</v>
      </c>
      <c r="Z148" s="225">
        <f t="shared" si="11"/>
        <v>283.99270072992692</v>
      </c>
      <c r="AA148" s="3008" t="s">
        <v>314</v>
      </c>
      <c r="AB148" s="4688"/>
    </row>
    <row r="149" spans="1:29" x14ac:dyDescent="0.25">
      <c r="A149" s="508">
        <v>118</v>
      </c>
      <c r="B149" s="4658" t="s">
        <v>927</v>
      </c>
      <c r="C149" s="2969" t="s">
        <v>868</v>
      </c>
      <c r="D149" s="490">
        <v>44811</v>
      </c>
      <c r="E149" s="731" t="s">
        <v>4916</v>
      </c>
      <c r="F149" s="732">
        <v>118</v>
      </c>
      <c r="G149" s="589">
        <f>AVERAGE(CPVTFC3SG0005!L16:M16)</f>
        <v>0.64270000000000005</v>
      </c>
      <c r="H149" s="622">
        <f t="shared" si="9"/>
        <v>1092.4460431654677</v>
      </c>
      <c r="I149" s="813" t="s">
        <v>314</v>
      </c>
      <c r="J149" s="806"/>
      <c r="K149" s="806"/>
      <c r="L149" s="809"/>
      <c r="M149" s="721"/>
      <c r="N149" s="721"/>
      <c r="O149" s="721"/>
      <c r="P149" s="806"/>
      <c r="Q149" s="807"/>
      <c r="R149" s="808"/>
      <c r="S149" s="720"/>
      <c r="T149" s="720"/>
      <c r="U149" s="720"/>
      <c r="V149" s="490">
        <v>44888</v>
      </c>
      <c r="W149" s="2959" t="s">
        <v>5540</v>
      </c>
      <c r="X149" s="2848">
        <v>106</v>
      </c>
      <c r="Y149" s="589">
        <f>AVERAGE(CPVTFC3SG0067!L14:M14)</f>
        <v>0.2155</v>
      </c>
      <c r="Z149" s="85">
        <f t="shared" si="11"/>
        <v>109.83941605839409</v>
      </c>
      <c r="AA149" s="3009" t="s">
        <v>314</v>
      </c>
      <c r="AB149" s="4689" t="s">
        <v>1416</v>
      </c>
      <c r="AC149" s="5">
        <v>21</v>
      </c>
    </row>
    <row r="150" spans="1:29" x14ac:dyDescent="0.25">
      <c r="A150" s="585"/>
      <c r="B150" s="4674"/>
      <c r="C150" s="32" t="s">
        <v>5448</v>
      </c>
      <c r="D150" s="1149"/>
      <c r="E150" s="2975"/>
      <c r="F150" s="882"/>
      <c r="G150" s="645"/>
      <c r="H150" s="646"/>
      <c r="I150" s="878"/>
      <c r="J150" s="841"/>
      <c r="K150" s="841"/>
      <c r="L150" s="842"/>
      <c r="M150" s="642"/>
      <c r="N150" s="642"/>
      <c r="O150" s="642"/>
      <c r="P150" s="841"/>
      <c r="Q150" s="2693"/>
      <c r="R150" s="803"/>
      <c r="S150" s="207"/>
      <c r="T150" s="207"/>
      <c r="U150" s="207"/>
      <c r="V150" s="18">
        <v>44888</v>
      </c>
      <c r="W150" s="2976" t="s">
        <v>5540</v>
      </c>
      <c r="X150" s="2759">
        <v>107</v>
      </c>
      <c r="Y150" s="7">
        <f>AVERAGE(CPVTFC3SG0067!N14:O14)</f>
        <v>0.20200000000000001</v>
      </c>
      <c r="Z150" s="85">
        <f t="shared" si="11"/>
        <v>44.802919708029208</v>
      </c>
      <c r="AA150" s="3007" t="s">
        <v>314</v>
      </c>
      <c r="AB150" s="4689"/>
    </row>
    <row r="151" spans="1:29" x14ac:dyDescent="0.25">
      <c r="A151" s="585"/>
      <c r="B151" s="4674"/>
      <c r="C151" s="2968" t="s">
        <v>863</v>
      </c>
      <c r="D151" s="1149"/>
      <c r="E151" s="2975"/>
      <c r="F151" s="882"/>
      <c r="G151" s="645"/>
      <c r="H151" s="646"/>
      <c r="I151" s="878"/>
      <c r="J151" s="841"/>
      <c r="K151" s="841"/>
      <c r="L151" s="842"/>
      <c r="M151" s="642"/>
      <c r="N151" s="642"/>
      <c r="O151" s="642"/>
      <c r="P151" s="841"/>
      <c r="Q151" s="2693"/>
      <c r="R151" s="803"/>
      <c r="S151" s="207"/>
      <c r="T151" s="207"/>
      <c r="U151" s="207"/>
      <c r="V151" s="65">
        <v>44888</v>
      </c>
      <c r="W151" s="2987" t="s">
        <v>5540</v>
      </c>
      <c r="X151" s="2988">
        <v>108</v>
      </c>
      <c r="Y151" s="66">
        <f>AVERAGE(CPVTFC3SG0067!P14:Q14)</f>
        <v>0.67189999999999994</v>
      </c>
      <c r="Z151" s="117">
        <f t="shared" si="11"/>
        <v>2308.5547445255474</v>
      </c>
      <c r="AA151" s="3014" t="s">
        <v>315</v>
      </c>
      <c r="AB151" s="4689"/>
    </row>
    <row r="152" spans="1:29" ht="15.75" thickBot="1" x14ac:dyDescent="0.3">
      <c r="A152" s="537">
        <v>119</v>
      </c>
      <c r="B152" s="4667"/>
      <c r="C152" s="2527" t="s">
        <v>220</v>
      </c>
      <c r="D152" s="79">
        <v>44811</v>
      </c>
      <c r="E152" s="730" t="s">
        <v>4916</v>
      </c>
      <c r="F152" s="156">
        <v>119</v>
      </c>
      <c r="G152" s="80">
        <f>AVERAGE(CPVTFC3SG0005!N16:O16)</f>
        <v>1.8104</v>
      </c>
      <c r="H152" s="81">
        <f t="shared" si="9"/>
        <v>5292.8057553956842</v>
      </c>
      <c r="I152" s="1919" t="s">
        <v>315</v>
      </c>
      <c r="J152" s="793"/>
      <c r="K152" s="793"/>
      <c r="L152" s="794"/>
      <c r="M152" s="650"/>
      <c r="N152" s="650"/>
      <c r="O152" s="650"/>
      <c r="P152" s="793"/>
      <c r="Q152" s="784"/>
      <c r="R152" s="785"/>
      <c r="S152" s="215"/>
      <c r="T152" s="215"/>
      <c r="U152" s="215"/>
      <c r="V152" s="121">
        <v>44888</v>
      </c>
      <c r="W152" s="2999" t="s">
        <v>5540</v>
      </c>
      <c r="X152" s="3000">
        <v>109</v>
      </c>
      <c r="Y152" s="122">
        <f>AVERAGE(CPVTFC3SG0067!R14:S14)</f>
        <v>0.53170000000000006</v>
      </c>
      <c r="Z152" s="415">
        <f t="shared" si="11"/>
        <v>1633.1386861313872</v>
      </c>
      <c r="AA152" s="3305" t="s">
        <v>315</v>
      </c>
      <c r="AB152" s="4688"/>
      <c r="AC152" s="5">
        <v>22</v>
      </c>
    </row>
    <row r="153" spans="1:29" x14ac:dyDescent="0.25">
      <c r="A153" s="508">
        <v>120</v>
      </c>
      <c r="B153" s="4658" t="s">
        <v>928</v>
      </c>
      <c r="C153" s="2969" t="s">
        <v>868</v>
      </c>
      <c r="D153" s="490">
        <v>44811</v>
      </c>
      <c r="E153" s="731" t="s">
        <v>4916</v>
      </c>
      <c r="F153" s="732">
        <v>120</v>
      </c>
      <c r="G153" s="589">
        <f>AVERAGE(CPVTFC3SG0005!P16:Q16)</f>
        <v>0.29994999999999999</v>
      </c>
      <c r="H153" s="622">
        <f t="shared" si="9"/>
        <v>-140.46762589928068</v>
      </c>
      <c r="I153" s="733" t="s">
        <v>314</v>
      </c>
      <c r="J153" s="717"/>
      <c r="K153" s="717"/>
      <c r="L153" s="659"/>
      <c r="M153" s="721"/>
      <c r="N153" s="721"/>
      <c r="O153" s="721"/>
      <c r="P153" s="717"/>
      <c r="Q153" s="718"/>
      <c r="R153" s="719"/>
      <c r="S153" s="720"/>
      <c r="T153" s="720"/>
      <c r="U153" s="720"/>
      <c r="V153" s="490">
        <v>44888</v>
      </c>
      <c r="W153" s="2959" t="s">
        <v>5540</v>
      </c>
      <c r="X153" s="2848">
        <v>110</v>
      </c>
      <c r="Y153" s="589">
        <f>AVERAGE(CPVTFC3SG0067!T14:U14)</f>
        <v>0.13745000000000002</v>
      </c>
      <c r="Z153" s="85">
        <f t="shared" si="11"/>
        <v>-266.16788321167883</v>
      </c>
      <c r="AA153" s="3009" t="s">
        <v>314</v>
      </c>
      <c r="AB153" s="4689" t="s">
        <v>1416</v>
      </c>
      <c r="AC153" s="5">
        <v>23</v>
      </c>
    </row>
    <row r="154" spans="1:29" x14ac:dyDescent="0.25">
      <c r="A154" s="585"/>
      <c r="B154" s="4674"/>
      <c r="C154" s="32" t="s">
        <v>5448</v>
      </c>
      <c r="D154" s="1149"/>
      <c r="E154" s="2975"/>
      <c r="F154" s="882"/>
      <c r="G154" s="645"/>
      <c r="H154" s="646"/>
      <c r="I154" s="878"/>
      <c r="J154" s="878"/>
      <c r="K154" s="878"/>
      <c r="L154" s="877"/>
      <c r="M154" s="642"/>
      <c r="N154" s="642"/>
      <c r="O154" s="642"/>
      <c r="P154" s="878"/>
      <c r="Q154" s="2978"/>
      <c r="R154" s="2979"/>
      <c r="S154" s="207"/>
      <c r="T154" s="207"/>
      <c r="U154" s="207"/>
      <c r="V154" s="18">
        <v>44888</v>
      </c>
      <c r="W154" s="2976" t="s">
        <v>5540</v>
      </c>
      <c r="X154" s="2759">
        <v>111</v>
      </c>
      <c r="Y154" s="7">
        <f>AVERAGE(CPVTFC3SG0067!V14:W14)</f>
        <v>0.13350000000000001</v>
      </c>
      <c r="Z154" s="85">
        <f t="shared" si="11"/>
        <v>-285.19708029197079</v>
      </c>
      <c r="AA154" s="3007" t="s">
        <v>314</v>
      </c>
      <c r="AB154" s="4689"/>
    </row>
    <row r="155" spans="1:29" x14ac:dyDescent="0.25">
      <c r="A155" s="585"/>
      <c r="B155" s="4674"/>
      <c r="C155" s="32" t="s">
        <v>863</v>
      </c>
      <c r="D155" s="1149"/>
      <c r="E155" s="2975"/>
      <c r="F155" s="882"/>
      <c r="G155" s="645"/>
      <c r="H155" s="646"/>
      <c r="I155" s="878"/>
      <c r="J155" s="878"/>
      <c r="K155" s="878"/>
      <c r="L155" s="877"/>
      <c r="M155" s="642"/>
      <c r="N155" s="642"/>
      <c r="O155" s="642"/>
      <c r="P155" s="878"/>
      <c r="Q155" s="2978"/>
      <c r="R155" s="2979"/>
      <c r="S155" s="207"/>
      <c r="T155" s="207"/>
      <c r="U155" s="207"/>
      <c r="V155" s="65">
        <v>44888</v>
      </c>
      <c r="W155" s="2987" t="s">
        <v>5540</v>
      </c>
      <c r="X155" s="2988">
        <v>112</v>
      </c>
      <c r="Y155" s="66">
        <f>AVERAGE(CPVTFC3SG0067!X14:Y14)</f>
        <v>1.10565</v>
      </c>
      <c r="Z155" s="117">
        <f t="shared" si="11"/>
        <v>4398.1532846715327</v>
      </c>
      <c r="AA155" s="3014" t="s">
        <v>315</v>
      </c>
      <c r="AB155" s="4689"/>
    </row>
    <row r="156" spans="1:29" ht="15.75" thickBot="1" x14ac:dyDescent="0.3">
      <c r="A156" s="516">
        <v>121</v>
      </c>
      <c r="B156" s="4659"/>
      <c r="C156" s="2536" t="s">
        <v>220</v>
      </c>
      <c r="D156" s="220">
        <v>44811</v>
      </c>
      <c r="E156" s="940" t="s">
        <v>4916</v>
      </c>
      <c r="F156" s="221">
        <v>121</v>
      </c>
      <c r="G156" s="222">
        <f>AVERAGE(CPVTFC3SG0005!R16:S16)</f>
        <v>2.7449500000000002</v>
      </c>
      <c r="H156" s="218">
        <f t="shared" si="9"/>
        <v>8654.4964028776994</v>
      </c>
      <c r="I156" s="2983" t="s">
        <v>315</v>
      </c>
      <c r="J156" s="791"/>
      <c r="K156" s="791"/>
      <c r="L156" s="792"/>
      <c r="M156" s="778"/>
      <c r="N156" s="778"/>
      <c r="O156" s="778"/>
      <c r="P156" s="791"/>
      <c r="Q156" s="761"/>
      <c r="R156" s="762"/>
      <c r="S156" s="763"/>
      <c r="T156" s="763"/>
      <c r="U156" s="763"/>
      <c r="V156" s="412">
        <v>44888</v>
      </c>
      <c r="W156" s="2998" t="s">
        <v>5540</v>
      </c>
      <c r="X156" s="2797">
        <v>113</v>
      </c>
      <c r="Y156" s="414">
        <f>AVERAGE(CPVTFC3SG0067!B16:C16)</f>
        <v>0.9395</v>
      </c>
      <c r="Z156" s="415">
        <f t="shared" si="11"/>
        <v>3597.722627737226</v>
      </c>
      <c r="AA156" s="3010" t="s">
        <v>315</v>
      </c>
      <c r="AB156" s="4688"/>
    </row>
    <row r="157" spans="1:29" x14ac:dyDescent="0.25">
      <c r="A157" s="82">
        <v>122</v>
      </c>
      <c r="B157" s="4661" t="s">
        <v>929</v>
      </c>
      <c r="C157" s="2528" t="s">
        <v>868</v>
      </c>
      <c r="D157" s="83">
        <v>44811</v>
      </c>
      <c r="E157" s="729" t="s">
        <v>4916</v>
      </c>
      <c r="F157" s="152">
        <v>122</v>
      </c>
      <c r="G157" s="84">
        <f>AVERAGE(CPVTFC3SG0005!T16:U16)</f>
        <v>6.2399999999999997E-2</v>
      </c>
      <c r="H157" s="85">
        <f t="shared" si="9"/>
        <v>-994.96402877697858</v>
      </c>
      <c r="I157" s="184" t="s">
        <v>314</v>
      </c>
      <c r="J157" s="632"/>
      <c r="K157" s="632"/>
      <c r="L157" s="655"/>
      <c r="M157" s="656"/>
      <c r="N157" s="656"/>
      <c r="O157" s="656"/>
      <c r="P157" s="632"/>
      <c r="Q157" s="232"/>
      <c r="R157" s="244"/>
      <c r="S157" s="216"/>
      <c r="T157" s="216"/>
      <c r="U157" s="362"/>
      <c r="V157" s="1271"/>
      <c r="W157" s="1271"/>
      <c r="X157" s="1271"/>
      <c r="Y157" s="1271"/>
      <c r="Z157" s="1271"/>
      <c r="AA157" s="1271"/>
      <c r="AB157" s="4689" t="s">
        <v>1416</v>
      </c>
      <c r="AC157" s="5">
        <v>24</v>
      </c>
    </row>
    <row r="158" spans="1:29" x14ac:dyDescent="0.25">
      <c r="A158" s="9">
        <v>123</v>
      </c>
      <c r="B158" s="4681"/>
      <c r="C158" s="2538" t="s">
        <v>220</v>
      </c>
      <c r="D158" s="19">
        <v>44811</v>
      </c>
      <c r="E158" s="383" t="s">
        <v>4916</v>
      </c>
      <c r="F158" s="148">
        <v>123</v>
      </c>
      <c r="G158" s="10">
        <f>AVERAGE(CPVTFC3SG0005!V16:W16)</f>
        <v>1.97065</v>
      </c>
      <c r="H158" s="14">
        <f t="shared" si="9"/>
        <v>5869.2446043165473</v>
      </c>
      <c r="I158" s="180" t="s">
        <v>315</v>
      </c>
      <c r="J158" s="628"/>
      <c r="K158" s="628"/>
      <c r="L158" s="641"/>
      <c r="M158" s="642"/>
      <c r="N158" s="642"/>
      <c r="O158" s="642"/>
      <c r="P158" s="628"/>
      <c r="Q158" s="233"/>
      <c r="R158" s="240"/>
      <c r="S158" s="207"/>
      <c r="T158" s="207"/>
      <c r="U158" s="360"/>
      <c r="V158" s="694"/>
      <c r="W158" s="694"/>
      <c r="X158" s="694"/>
      <c r="Y158" s="694"/>
      <c r="Z158" s="694"/>
      <c r="AA158" s="694"/>
      <c r="AB158" s="4688"/>
    </row>
    <row r="159" spans="1:29" x14ac:dyDescent="0.25">
      <c r="A159" s="64">
        <v>124</v>
      </c>
      <c r="B159" s="69" t="s">
        <v>930</v>
      </c>
      <c r="C159" s="2968" t="s">
        <v>868</v>
      </c>
      <c r="D159" s="65">
        <v>44811</v>
      </c>
      <c r="E159" s="386" t="s">
        <v>4916</v>
      </c>
      <c r="F159" s="146">
        <v>124</v>
      </c>
      <c r="G159" s="66">
        <f>AVERAGE(CPVTFC3SG0005!X16:Y16)</f>
        <v>2.3506999999999998</v>
      </c>
      <c r="H159" s="67">
        <f t="shared" si="9"/>
        <v>7236.330935251799</v>
      </c>
      <c r="I159" s="178" t="s">
        <v>315</v>
      </c>
      <c r="J159" s="628"/>
      <c r="K159" s="628"/>
      <c r="L159" s="641"/>
      <c r="M159" s="642"/>
      <c r="N159" s="642"/>
      <c r="O159" s="642"/>
      <c r="P159" s="628"/>
      <c r="Q159" s="233"/>
      <c r="R159" s="240"/>
      <c r="S159" s="207"/>
      <c r="T159" s="207"/>
      <c r="U159" s="360"/>
      <c r="V159" s="694"/>
      <c r="W159" s="694"/>
      <c r="X159" s="694"/>
      <c r="Y159" s="694"/>
      <c r="Z159" s="694"/>
      <c r="AA159" s="694"/>
      <c r="AB159" s="4689" t="s">
        <v>1416</v>
      </c>
    </row>
    <row r="160" spans="1:29" x14ac:dyDescent="0.25">
      <c r="A160" s="64">
        <v>125</v>
      </c>
      <c r="B160" s="69" t="s">
        <v>930</v>
      </c>
      <c r="C160" s="2968" t="s">
        <v>220</v>
      </c>
      <c r="D160" s="65">
        <v>44811</v>
      </c>
      <c r="E160" s="386" t="s">
        <v>4916</v>
      </c>
      <c r="F160" s="146">
        <v>125</v>
      </c>
      <c r="G160" s="66">
        <f>AVERAGE(CPVTFC3SG0005!B18:C18)</f>
        <v>2.9522000000000004</v>
      </c>
      <c r="H160" s="67">
        <f t="shared" si="9"/>
        <v>9400.0000000000018</v>
      </c>
      <c r="I160" s="178" t="s">
        <v>315</v>
      </c>
      <c r="J160" s="628"/>
      <c r="K160" s="628"/>
      <c r="L160" s="641"/>
      <c r="M160" s="642"/>
      <c r="N160" s="642"/>
      <c r="O160" s="642"/>
      <c r="P160" s="627">
        <v>44867</v>
      </c>
      <c r="Q160" s="418" t="s">
        <v>4979</v>
      </c>
      <c r="R160" s="417">
        <v>89</v>
      </c>
      <c r="S160" s="66">
        <f>AVERAGE(CPVTFC3SG0044!B12:C12)</f>
        <v>2.2538999999999998</v>
      </c>
      <c r="T160" s="67">
        <f>(S160-0.1755)/0.014*400</f>
        <v>59382.85714285713</v>
      </c>
      <c r="U160" s="858" t="s">
        <v>315</v>
      </c>
      <c r="V160" s="694"/>
      <c r="W160" s="694"/>
      <c r="X160" s="694"/>
      <c r="Y160" s="694"/>
      <c r="Z160" s="694"/>
      <c r="AA160" s="694"/>
      <c r="AB160" s="4688"/>
    </row>
    <row r="161" spans="1:29" x14ac:dyDescent="0.25">
      <c r="A161" s="64">
        <v>126</v>
      </c>
      <c r="B161" s="4670" t="s">
        <v>931</v>
      </c>
      <c r="C161" s="2968" t="s">
        <v>868</v>
      </c>
      <c r="D161" s="65">
        <v>44811</v>
      </c>
      <c r="E161" s="386" t="s">
        <v>4916</v>
      </c>
      <c r="F161" s="146">
        <v>126</v>
      </c>
      <c r="G161" s="66">
        <f>AVERAGE(CPVTFC3SG0005!D18:E18)</f>
        <v>2.4554999999999998</v>
      </c>
      <c r="H161" s="67">
        <f t="shared" si="9"/>
        <v>7613.3093525179856</v>
      </c>
      <c r="I161" s="178" t="s">
        <v>315</v>
      </c>
      <c r="J161" s="628"/>
      <c r="K161" s="628"/>
      <c r="L161" s="641"/>
      <c r="M161" s="642"/>
      <c r="N161" s="642"/>
      <c r="O161" s="642"/>
      <c r="P161" s="627">
        <v>44867</v>
      </c>
      <c r="Q161" s="418" t="s">
        <v>4979</v>
      </c>
      <c r="R161" s="417">
        <v>90</v>
      </c>
      <c r="S161" s="66">
        <f>AVERAGE(CPVTFC3SG0044!D12:E12)</f>
        <v>0.50839999999999996</v>
      </c>
      <c r="T161" s="67">
        <f>(S161-0.1755)/0.014*400</f>
        <v>9511.4285714285706</v>
      </c>
      <c r="U161" s="858" t="s">
        <v>315</v>
      </c>
      <c r="V161" s="1250"/>
      <c r="W161" s="900"/>
      <c r="X161" s="694"/>
      <c r="Y161" s="645"/>
      <c r="Z161" s="646"/>
      <c r="AA161" s="900"/>
    </row>
    <row r="162" spans="1:29" x14ac:dyDescent="0.25">
      <c r="A162" s="64">
        <v>127</v>
      </c>
      <c r="B162" s="4679"/>
      <c r="C162" s="2968" t="s">
        <v>220</v>
      </c>
      <c r="D162" s="65">
        <v>44811</v>
      </c>
      <c r="E162" s="386" t="s">
        <v>4916</v>
      </c>
      <c r="F162" s="146">
        <v>127</v>
      </c>
      <c r="G162" s="66">
        <f>AVERAGE(CPVTFC3SG0005!F18:G18)</f>
        <v>2.7494500000000004</v>
      </c>
      <c r="H162" s="67">
        <f t="shared" si="9"/>
        <v>8670.6834532374123</v>
      </c>
      <c r="I162" s="178" t="s">
        <v>315</v>
      </c>
      <c r="J162" s="628"/>
      <c r="K162" s="628"/>
      <c r="L162" s="641"/>
      <c r="M162" s="642"/>
      <c r="N162" s="642"/>
      <c r="O162" s="642"/>
      <c r="P162" s="627">
        <v>44867</v>
      </c>
      <c r="Q162" s="418" t="s">
        <v>4979</v>
      </c>
      <c r="R162" s="417">
        <v>91</v>
      </c>
      <c r="S162" s="66">
        <f>AVERAGE(CPVTFC3SG0044!F12:G12)</f>
        <v>1.3303</v>
      </c>
      <c r="T162" s="67">
        <f>(S162-0.1755)/0.014*400</f>
        <v>32994.28571428571</v>
      </c>
      <c r="U162" s="858" t="s">
        <v>315</v>
      </c>
      <c r="V162" s="1250"/>
      <c r="W162" s="900"/>
      <c r="X162" s="694"/>
      <c r="Y162" s="645"/>
      <c r="Z162" s="646"/>
      <c r="AA162" s="900"/>
    </row>
    <row r="163" spans="1:29" x14ac:dyDescent="0.25">
      <c r="A163" s="6">
        <v>128</v>
      </c>
      <c r="B163" s="4667" t="s">
        <v>932</v>
      </c>
      <c r="C163" s="32" t="s">
        <v>868</v>
      </c>
      <c r="D163" s="18">
        <v>44811</v>
      </c>
      <c r="E163" s="381" t="s">
        <v>4916</v>
      </c>
      <c r="F163" s="147">
        <v>128</v>
      </c>
      <c r="G163" s="7">
        <f>AVERAGE(CPVTFC3SG0005!H18:I18)</f>
        <v>0.88275000000000003</v>
      </c>
      <c r="H163" s="13">
        <f t="shared" si="9"/>
        <v>1955.9352517985612</v>
      </c>
      <c r="I163" s="179" t="s">
        <v>314</v>
      </c>
      <c r="J163" s="628"/>
      <c r="K163" s="628"/>
      <c r="L163" s="641"/>
      <c r="M163" s="642"/>
      <c r="N163" s="642"/>
      <c r="O163" s="642"/>
      <c r="P163" s="628"/>
      <c r="Q163" s="233"/>
      <c r="R163" s="240"/>
      <c r="S163" s="207"/>
      <c r="T163" s="207"/>
      <c r="U163" s="360"/>
      <c r="V163" s="1250"/>
      <c r="W163" s="900"/>
      <c r="X163" s="694"/>
      <c r="Y163" s="645"/>
      <c r="Z163" s="646"/>
      <c r="AA163" s="900"/>
      <c r="AB163" s="4689" t="s">
        <v>1416</v>
      </c>
      <c r="AC163" s="5">
        <v>25</v>
      </c>
    </row>
    <row r="164" spans="1:29" x14ac:dyDescent="0.25">
      <c r="A164" s="9">
        <v>129</v>
      </c>
      <c r="B164" s="4681"/>
      <c r="C164" s="2538" t="s">
        <v>220</v>
      </c>
      <c r="D164" s="19">
        <v>44811</v>
      </c>
      <c r="E164" s="383" t="s">
        <v>4916</v>
      </c>
      <c r="F164" s="148">
        <v>129</v>
      </c>
      <c r="G164" s="10">
        <f>AVERAGE(CPVTFC3SG0005!J18:K18)</f>
        <v>2.7356499999999997</v>
      </c>
      <c r="H164" s="14">
        <f t="shared" si="9"/>
        <v>8621.0431654676249</v>
      </c>
      <c r="I164" s="180" t="s">
        <v>315</v>
      </c>
      <c r="J164" s="628"/>
      <c r="K164" s="628"/>
      <c r="L164" s="641"/>
      <c r="M164" s="642"/>
      <c r="N164" s="642"/>
      <c r="O164" s="642"/>
      <c r="P164" s="628"/>
      <c r="Q164" s="233"/>
      <c r="R164" s="240"/>
      <c r="S164" s="207"/>
      <c r="T164" s="207"/>
      <c r="U164" s="360"/>
      <c r="V164" s="694"/>
      <c r="W164" s="694"/>
      <c r="X164" s="694"/>
      <c r="Y164" s="694"/>
      <c r="Z164" s="694"/>
      <c r="AA164" s="694"/>
      <c r="AB164" s="4688"/>
    </row>
    <row r="165" spans="1:29" x14ac:dyDescent="0.25">
      <c r="A165" s="6">
        <v>130</v>
      </c>
      <c r="B165" s="4667" t="s">
        <v>933</v>
      </c>
      <c r="C165" s="32" t="s">
        <v>868</v>
      </c>
      <c r="D165" s="18">
        <v>44811</v>
      </c>
      <c r="E165" s="381" t="s">
        <v>4916</v>
      </c>
      <c r="F165" s="147">
        <v>130</v>
      </c>
      <c r="G165" s="7">
        <f>AVERAGE(CPVTFC3SG0005!L18:M18)</f>
        <v>5.8599999999999999E-2</v>
      </c>
      <c r="H165" s="13">
        <f t="shared" ref="H165:H230" si="12">(G165-0.339)/0.0139*50</f>
        <v>-1008.63309352518</v>
      </c>
      <c r="I165" s="179" t="s">
        <v>314</v>
      </c>
      <c r="J165" s="628"/>
      <c r="K165" s="628"/>
      <c r="L165" s="641"/>
      <c r="M165" s="642"/>
      <c r="N165" s="642"/>
      <c r="O165" s="642"/>
      <c r="P165" s="628"/>
      <c r="Q165" s="233"/>
      <c r="R165" s="240"/>
      <c r="S165" s="207"/>
      <c r="T165" s="207"/>
      <c r="U165" s="360"/>
      <c r="V165" s="694"/>
      <c r="W165" s="694"/>
      <c r="X165" s="694"/>
      <c r="Y165" s="694"/>
      <c r="Z165" s="694"/>
      <c r="AA165" s="694"/>
      <c r="AB165" s="4689" t="s">
        <v>1416</v>
      </c>
      <c r="AC165" s="5">
        <v>26</v>
      </c>
    </row>
    <row r="166" spans="1:29" x14ac:dyDescent="0.25">
      <c r="A166" s="9">
        <v>131</v>
      </c>
      <c r="B166" s="4681"/>
      <c r="C166" s="2538" t="s">
        <v>220</v>
      </c>
      <c r="D166" s="19">
        <v>44811</v>
      </c>
      <c r="E166" s="383" t="s">
        <v>4916</v>
      </c>
      <c r="F166" s="148">
        <v>131</v>
      </c>
      <c r="G166" s="10">
        <f>AVERAGE(CPVTFC3SG0005!N18:O18)</f>
        <v>1.02555</v>
      </c>
      <c r="H166" s="14">
        <f t="shared" si="12"/>
        <v>2469.6043165467627</v>
      </c>
      <c r="I166" s="180" t="s">
        <v>315</v>
      </c>
      <c r="J166" s="628"/>
      <c r="K166" s="628"/>
      <c r="L166" s="641"/>
      <c r="M166" s="642"/>
      <c r="N166" s="642"/>
      <c r="O166" s="642"/>
      <c r="P166" s="628"/>
      <c r="Q166" s="233"/>
      <c r="R166" s="240"/>
      <c r="S166" s="207"/>
      <c r="T166" s="207"/>
      <c r="U166" s="360"/>
      <c r="V166" s="694"/>
      <c r="W166" s="694"/>
      <c r="X166" s="694"/>
      <c r="Y166" s="694"/>
      <c r="Z166" s="694"/>
      <c r="AA166" s="694"/>
      <c r="AB166" s="4688"/>
    </row>
    <row r="167" spans="1:29" x14ac:dyDescent="0.25">
      <c r="A167" s="6">
        <v>132</v>
      </c>
      <c r="B167" s="4666" t="s">
        <v>934</v>
      </c>
      <c r="C167" s="32" t="s">
        <v>868</v>
      </c>
      <c r="D167" s="18">
        <v>44811</v>
      </c>
      <c r="E167" s="381" t="s">
        <v>4916</v>
      </c>
      <c r="F167" s="147">
        <v>132</v>
      </c>
      <c r="G167" s="7">
        <f>AVERAGE(CPVTFC3SG0005!P18:Q18)</f>
        <v>0.10250000000000001</v>
      </c>
      <c r="H167" s="13">
        <f t="shared" si="12"/>
        <v>-850.7194244604317</v>
      </c>
      <c r="I167" s="179" t="s">
        <v>314</v>
      </c>
      <c r="J167" s="628"/>
      <c r="K167" s="628"/>
      <c r="L167" s="641"/>
      <c r="M167" s="642"/>
      <c r="N167" s="642"/>
      <c r="O167" s="642"/>
      <c r="P167" s="628"/>
      <c r="Q167" s="233"/>
      <c r="R167" s="240"/>
      <c r="S167" s="207"/>
      <c r="T167" s="207"/>
      <c r="U167" s="360"/>
      <c r="V167" s="694"/>
      <c r="W167" s="694"/>
      <c r="X167" s="694"/>
      <c r="Y167" s="694"/>
      <c r="Z167" s="694"/>
      <c r="AA167" s="694"/>
    </row>
    <row r="168" spans="1:29" x14ac:dyDescent="0.25">
      <c r="A168" s="6">
        <v>133</v>
      </c>
      <c r="B168" s="4678"/>
      <c r="C168" s="32" t="s">
        <v>220</v>
      </c>
      <c r="D168" s="18">
        <v>44811</v>
      </c>
      <c r="E168" s="381" t="s">
        <v>4916</v>
      </c>
      <c r="F168" s="147">
        <v>133</v>
      </c>
      <c r="G168" s="7">
        <f>AVERAGE(CPVTFC3SG0005!R18:S18)</f>
        <v>0.25900000000000001</v>
      </c>
      <c r="H168" s="13">
        <f t="shared" si="12"/>
        <v>-287.76978417266196</v>
      </c>
      <c r="I168" s="179" t="s">
        <v>314</v>
      </c>
      <c r="J168" s="628"/>
      <c r="K168" s="628"/>
      <c r="L168" s="641"/>
      <c r="M168" s="642"/>
      <c r="N168" s="642"/>
      <c r="O168" s="642"/>
      <c r="P168" s="628"/>
      <c r="Q168" s="233"/>
      <c r="R168" s="240"/>
      <c r="S168" s="207"/>
      <c r="T168" s="207"/>
      <c r="U168" s="360"/>
      <c r="V168" s="694"/>
      <c r="W168" s="694"/>
      <c r="X168" s="694"/>
      <c r="Y168" s="694"/>
      <c r="Z168" s="694"/>
      <c r="AA168" s="694"/>
    </row>
    <row r="169" spans="1:29" x14ac:dyDescent="0.25">
      <c r="A169" s="64">
        <v>134</v>
      </c>
      <c r="B169" s="69" t="s">
        <v>935</v>
      </c>
      <c r="C169" s="2968" t="s">
        <v>868</v>
      </c>
      <c r="D169" s="65">
        <v>44811</v>
      </c>
      <c r="E169" s="386" t="s">
        <v>4916</v>
      </c>
      <c r="F169" s="146">
        <v>134</v>
      </c>
      <c r="G169" s="66">
        <f>AVERAGE(CPVTFC3SG0005!T18:U18)</f>
        <v>1.5628500000000001</v>
      </c>
      <c r="H169" s="67">
        <f t="shared" si="12"/>
        <v>4402.3381294964029</v>
      </c>
      <c r="I169" s="178" t="s">
        <v>315</v>
      </c>
      <c r="J169" s="628"/>
      <c r="K169" s="628"/>
      <c r="L169" s="641"/>
      <c r="M169" s="642"/>
      <c r="N169" s="642"/>
      <c r="O169" s="642"/>
      <c r="P169" s="628"/>
      <c r="Q169" s="233"/>
      <c r="R169" s="240"/>
      <c r="S169" s="207"/>
      <c r="T169" s="207"/>
      <c r="U169" s="360"/>
      <c r="V169" s="694"/>
      <c r="W169" s="694"/>
      <c r="X169" s="694"/>
      <c r="Y169" s="694"/>
      <c r="Z169" s="694"/>
      <c r="AA169" s="694"/>
      <c r="AB169" s="4689" t="s">
        <v>1416</v>
      </c>
    </row>
    <row r="170" spans="1:29" x14ac:dyDescent="0.25">
      <c r="A170" s="64">
        <v>135</v>
      </c>
      <c r="B170" s="69" t="s">
        <v>935</v>
      </c>
      <c r="C170" s="2968" t="s">
        <v>220</v>
      </c>
      <c r="D170" s="65">
        <v>44811</v>
      </c>
      <c r="E170" s="386" t="s">
        <v>4916</v>
      </c>
      <c r="F170" s="146">
        <v>135</v>
      </c>
      <c r="G170" s="66">
        <f>AVERAGE(CPVTFC3SG0005!V18:W18)</f>
        <v>2.8691500000000003</v>
      </c>
      <c r="H170" s="67">
        <f t="shared" si="12"/>
        <v>9101.2589928057569</v>
      </c>
      <c r="I170" s="178" t="s">
        <v>315</v>
      </c>
      <c r="J170" s="628"/>
      <c r="K170" s="628"/>
      <c r="L170" s="641"/>
      <c r="M170" s="642"/>
      <c r="N170" s="642"/>
      <c r="O170" s="642"/>
      <c r="P170" s="627">
        <v>44867</v>
      </c>
      <c r="Q170" s="418" t="s">
        <v>4979</v>
      </c>
      <c r="R170" s="417">
        <v>92</v>
      </c>
      <c r="S170" s="66">
        <f>AVERAGE(CPVTFC3SG0044!H12:I12)</f>
        <v>1.60355</v>
      </c>
      <c r="T170" s="67">
        <f>(S170-0.1755)/0.014*400</f>
        <v>40801.428571428572</v>
      </c>
      <c r="U170" s="858" t="s">
        <v>315</v>
      </c>
      <c r="V170" s="1250"/>
      <c r="W170" s="900"/>
      <c r="X170" s="694"/>
      <c r="Y170" s="645"/>
      <c r="Z170" s="646"/>
      <c r="AA170" s="900"/>
      <c r="AB170" s="4688"/>
    </row>
    <row r="171" spans="1:29" x14ac:dyDescent="0.25">
      <c r="A171" s="6">
        <v>136</v>
      </c>
      <c r="B171" s="4667" t="s">
        <v>936</v>
      </c>
      <c r="C171" s="32" t="s">
        <v>868</v>
      </c>
      <c r="D171" s="18">
        <v>44811</v>
      </c>
      <c r="E171" s="381" t="s">
        <v>4916</v>
      </c>
      <c r="F171" s="147">
        <v>136</v>
      </c>
      <c r="G171" s="7">
        <f>AVERAGE(CPVTFC3SG0005!X18:Y18)</f>
        <v>0.23644999999999999</v>
      </c>
      <c r="H171" s="13">
        <f t="shared" si="12"/>
        <v>-368.88489208633104</v>
      </c>
      <c r="I171" s="179" t="s">
        <v>314</v>
      </c>
      <c r="J171" s="628"/>
      <c r="K171" s="628"/>
      <c r="L171" s="641"/>
      <c r="M171" s="642"/>
      <c r="N171" s="642"/>
      <c r="O171" s="642"/>
      <c r="P171" s="628"/>
      <c r="Q171" s="233"/>
      <c r="R171" s="240"/>
      <c r="S171" s="207"/>
      <c r="T171" s="207"/>
      <c r="U171" s="360"/>
      <c r="V171" s="1250"/>
      <c r="W171" s="900"/>
      <c r="X171" s="694"/>
      <c r="Y171" s="645"/>
      <c r="Z171" s="646"/>
      <c r="AA171" s="900"/>
      <c r="AB171" s="4689" t="s">
        <v>1416</v>
      </c>
      <c r="AC171" s="5">
        <v>27</v>
      </c>
    </row>
    <row r="172" spans="1:29" x14ac:dyDescent="0.25">
      <c r="A172" s="9">
        <v>137</v>
      </c>
      <c r="B172" s="4681"/>
      <c r="C172" s="2538" t="s">
        <v>220</v>
      </c>
      <c r="D172" s="19">
        <v>44811</v>
      </c>
      <c r="E172" s="383" t="s">
        <v>4916</v>
      </c>
      <c r="F172" s="148">
        <v>137</v>
      </c>
      <c r="G172" s="10">
        <f>AVERAGE(CPVTFC3SG0005!B20:C20)</f>
        <v>1.69665</v>
      </c>
      <c r="H172" s="14">
        <f t="shared" si="12"/>
        <v>4883.6330935251799</v>
      </c>
      <c r="I172" s="180" t="s">
        <v>315</v>
      </c>
      <c r="J172" s="628"/>
      <c r="K172" s="628"/>
      <c r="L172" s="641"/>
      <c r="M172" s="642"/>
      <c r="N172" s="642"/>
      <c r="O172" s="642"/>
      <c r="P172" s="628"/>
      <c r="Q172" s="233"/>
      <c r="R172" s="240"/>
      <c r="S172" s="207"/>
      <c r="T172" s="207"/>
      <c r="U172" s="360"/>
      <c r="V172" s="694"/>
      <c r="W172" s="694"/>
      <c r="X172" s="694"/>
      <c r="Y172" s="694"/>
      <c r="Z172" s="694"/>
      <c r="AA172" s="694"/>
      <c r="AB172" s="4688"/>
    </row>
    <row r="173" spans="1:29" x14ac:dyDescent="0.25">
      <c r="A173" s="6">
        <v>138</v>
      </c>
      <c r="B173" s="4667" t="s">
        <v>937</v>
      </c>
      <c r="C173" s="32" t="s">
        <v>868</v>
      </c>
      <c r="D173" s="18">
        <v>44811</v>
      </c>
      <c r="E173" s="381" t="s">
        <v>4916</v>
      </c>
      <c r="F173" s="147">
        <v>138</v>
      </c>
      <c r="G173" s="7">
        <f>AVERAGE(CPVTFC3SG0005!D20:E20)</f>
        <v>0.54954999999999998</v>
      </c>
      <c r="H173" s="13">
        <f t="shared" si="12"/>
        <v>757.3741007194244</v>
      </c>
      <c r="I173" s="179" t="s">
        <v>314</v>
      </c>
      <c r="J173" s="628"/>
      <c r="K173" s="628"/>
      <c r="L173" s="641"/>
      <c r="M173" s="642"/>
      <c r="N173" s="642"/>
      <c r="O173" s="642"/>
      <c r="P173" s="628"/>
      <c r="Q173" s="233"/>
      <c r="R173" s="240"/>
      <c r="S173" s="207"/>
      <c r="T173" s="207"/>
      <c r="U173" s="360"/>
      <c r="V173" s="694"/>
      <c r="W173" s="694"/>
      <c r="X173" s="694"/>
      <c r="Y173" s="694"/>
      <c r="Z173" s="694"/>
      <c r="AA173" s="694"/>
      <c r="AB173" s="4689" t="s">
        <v>1416</v>
      </c>
      <c r="AC173" s="5">
        <v>28</v>
      </c>
    </row>
    <row r="174" spans="1:29" x14ac:dyDescent="0.25">
      <c r="A174" s="9">
        <v>139</v>
      </c>
      <c r="B174" s="4681"/>
      <c r="C174" s="2538" t="s">
        <v>220</v>
      </c>
      <c r="D174" s="19">
        <v>44811</v>
      </c>
      <c r="E174" s="383" t="s">
        <v>4916</v>
      </c>
      <c r="F174" s="148">
        <v>139</v>
      </c>
      <c r="G174" s="10">
        <f>AVERAGE(CPVTFC3SG0005!F20:G20)</f>
        <v>2.8814500000000001</v>
      </c>
      <c r="H174" s="14">
        <f t="shared" si="12"/>
        <v>9145.5035971223024</v>
      </c>
      <c r="I174" s="180" t="s">
        <v>315</v>
      </c>
      <c r="J174" s="628"/>
      <c r="K174" s="628"/>
      <c r="L174" s="641"/>
      <c r="M174" s="642"/>
      <c r="N174" s="642"/>
      <c r="O174" s="642"/>
      <c r="P174" s="628"/>
      <c r="Q174" s="233"/>
      <c r="R174" s="240"/>
      <c r="S174" s="207"/>
      <c r="T174" s="207"/>
      <c r="U174" s="360"/>
      <c r="V174" s="1250"/>
      <c r="W174" s="900"/>
      <c r="X174" s="694"/>
      <c r="Y174" s="645"/>
      <c r="Z174" s="646"/>
      <c r="AA174" s="900"/>
      <c r="AB174" s="4688"/>
    </row>
    <row r="175" spans="1:29" x14ac:dyDescent="0.25">
      <c r="A175" s="64">
        <v>140</v>
      </c>
      <c r="B175" s="4670" t="s">
        <v>938</v>
      </c>
      <c r="C175" s="2968" t="s">
        <v>868</v>
      </c>
      <c r="D175" s="65">
        <v>44811</v>
      </c>
      <c r="E175" s="386" t="s">
        <v>4916</v>
      </c>
      <c r="F175" s="146">
        <v>140</v>
      </c>
      <c r="G175" s="66">
        <f>AVERAGE(CPVTFC3SG0005!H20:I20)</f>
        <v>2.8216999999999999</v>
      </c>
      <c r="H175" s="67">
        <f t="shared" si="12"/>
        <v>8930.5755395683445</v>
      </c>
      <c r="I175" s="178" t="s">
        <v>315</v>
      </c>
      <c r="J175" s="628"/>
      <c r="K175" s="628"/>
      <c r="L175" s="641"/>
      <c r="M175" s="642"/>
      <c r="N175" s="642"/>
      <c r="O175" s="642"/>
      <c r="P175" s="627">
        <v>44867</v>
      </c>
      <c r="Q175" s="418" t="s">
        <v>4979</v>
      </c>
      <c r="R175" s="417">
        <v>93</v>
      </c>
      <c r="S175" s="66">
        <f>AVERAGE(CPVTFC3SG0044!J12:K12)</f>
        <v>2.0202999999999998</v>
      </c>
      <c r="T175" s="67">
        <f t="shared" ref="T175:T186" si="13">(S175-0.1755)/0.014*400</f>
        <v>52708.57142857142</v>
      </c>
      <c r="U175" s="858" t="s">
        <v>315</v>
      </c>
      <c r="V175" s="1250"/>
      <c r="W175" s="900"/>
      <c r="X175" s="694"/>
      <c r="Y175" s="645"/>
      <c r="Z175" s="646"/>
      <c r="AA175" s="900"/>
    </row>
    <row r="176" spans="1:29" x14ac:dyDescent="0.25">
      <c r="A176" s="64">
        <v>141</v>
      </c>
      <c r="B176" s="4679"/>
      <c r="C176" s="2968" t="s">
        <v>220</v>
      </c>
      <c r="D176" s="65">
        <v>44811</v>
      </c>
      <c r="E176" s="386" t="s">
        <v>4916</v>
      </c>
      <c r="F176" s="146">
        <v>141</v>
      </c>
      <c r="G176" s="66">
        <f>AVERAGE(CPVTFC3SG0005!J20:K20)</f>
        <v>2.8842999999999996</v>
      </c>
      <c r="H176" s="67">
        <f t="shared" si="12"/>
        <v>9155.7553956834527</v>
      </c>
      <c r="I176" s="178" t="s">
        <v>315</v>
      </c>
      <c r="J176" s="628"/>
      <c r="K176" s="628"/>
      <c r="L176" s="641"/>
      <c r="M176" s="642"/>
      <c r="N176" s="642"/>
      <c r="O176" s="642"/>
      <c r="P176" s="627">
        <v>44867</v>
      </c>
      <c r="Q176" s="418" t="s">
        <v>4979</v>
      </c>
      <c r="R176" s="417">
        <v>94</v>
      </c>
      <c r="S176" s="66">
        <f>AVERAGE(CPVTFC3SG0044!L12:M12)</f>
        <v>2.78125</v>
      </c>
      <c r="T176" s="67">
        <f t="shared" si="13"/>
        <v>74450</v>
      </c>
      <c r="U176" s="858" t="s">
        <v>315</v>
      </c>
      <c r="V176" s="1250"/>
      <c r="W176" s="900"/>
      <c r="X176" s="694"/>
      <c r="Y176" s="645"/>
      <c r="Z176" s="646"/>
      <c r="AA176" s="900"/>
    </row>
    <row r="177" spans="1:29" x14ac:dyDescent="0.25">
      <c r="A177" s="64">
        <v>142</v>
      </c>
      <c r="B177" s="69" t="s">
        <v>939</v>
      </c>
      <c r="C177" s="2968" t="s">
        <v>868</v>
      </c>
      <c r="D177" s="65">
        <v>44811</v>
      </c>
      <c r="E177" s="386" t="s">
        <v>4916</v>
      </c>
      <c r="F177" s="146">
        <v>142</v>
      </c>
      <c r="G177" s="66">
        <f>AVERAGE(CPVTFC3SG0005!L20:M20)</f>
        <v>2.1660000000000004</v>
      </c>
      <c r="H177" s="67">
        <f t="shared" si="12"/>
        <v>6571.9424460431665</v>
      </c>
      <c r="I177" s="178" t="s">
        <v>315</v>
      </c>
      <c r="J177" s="628"/>
      <c r="K177" s="628"/>
      <c r="L177" s="641"/>
      <c r="M177" s="642"/>
      <c r="N177" s="642"/>
      <c r="O177" s="642"/>
      <c r="P177" s="628"/>
      <c r="Q177" s="233"/>
      <c r="R177" s="240"/>
      <c r="S177" s="207"/>
      <c r="T177" s="207"/>
      <c r="U177" s="360"/>
      <c r="V177" s="1250"/>
      <c r="W177" s="900"/>
      <c r="X177" s="694"/>
      <c r="Y177" s="645"/>
      <c r="Z177" s="646"/>
      <c r="AA177" s="900"/>
      <c r="AB177" s="4689" t="s">
        <v>1416</v>
      </c>
    </row>
    <row r="178" spans="1:29" ht="15.75" thickBot="1" x14ac:dyDescent="0.3">
      <c r="A178" s="450">
        <v>143</v>
      </c>
      <c r="B178" s="69" t="s">
        <v>939</v>
      </c>
      <c r="C178" s="69" t="s">
        <v>220</v>
      </c>
      <c r="D178" s="121">
        <v>44811</v>
      </c>
      <c r="E178" s="696" t="s">
        <v>4916</v>
      </c>
      <c r="F178" s="149">
        <v>143</v>
      </c>
      <c r="G178" s="122">
        <f>AVERAGE(CPVTFC3SG0005!N20:O20)</f>
        <v>2.9046500000000002</v>
      </c>
      <c r="H178" s="123">
        <f t="shared" si="12"/>
        <v>9228.9568345323751</v>
      </c>
      <c r="I178" s="182" t="s">
        <v>315</v>
      </c>
      <c r="J178" s="630"/>
      <c r="K178" s="630"/>
      <c r="L178" s="649"/>
      <c r="M178" s="650"/>
      <c r="N178" s="650"/>
      <c r="O178" s="650"/>
      <c r="P178" s="697">
        <v>44867</v>
      </c>
      <c r="Q178" s="404" t="s">
        <v>4979</v>
      </c>
      <c r="R178" s="698">
        <v>95</v>
      </c>
      <c r="S178" s="122">
        <f>AVERAGE(CPVTFC3SG0044!N12:O12)</f>
        <v>2.4178499999999996</v>
      </c>
      <c r="T178" s="123">
        <f t="shared" si="13"/>
        <v>64067.142857142848</v>
      </c>
      <c r="U178" s="1330" t="s">
        <v>315</v>
      </c>
      <c r="V178" s="1303"/>
      <c r="W178" s="1267"/>
      <c r="X178" s="1268"/>
      <c r="Y178" s="969"/>
      <c r="Z178" s="662"/>
      <c r="AA178" s="1267"/>
      <c r="AB178" s="4688"/>
    </row>
    <row r="179" spans="1:29" x14ac:dyDescent="0.25">
      <c r="A179" s="406">
        <v>144</v>
      </c>
      <c r="B179" s="4668" t="s">
        <v>940</v>
      </c>
      <c r="C179" s="2533" t="s">
        <v>868</v>
      </c>
      <c r="D179" s="407">
        <v>44811</v>
      </c>
      <c r="E179" s="715" t="s">
        <v>4916</v>
      </c>
      <c r="F179" s="408">
        <v>144</v>
      </c>
      <c r="G179" s="409">
        <f>AVERAGE(CPVTFC3SG0005!P20:Q20)</f>
        <v>2.8648500000000001</v>
      </c>
      <c r="H179" s="405">
        <f t="shared" si="12"/>
        <v>9085.7913669064765</v>
      </c>
      <c r="I179" s="716" t="s">
        <v>315</v>
      </c>
      <c r="J179" s="717"/>
      <c r="K179" s="717"/>
      <c r="L179" s="659"/>
      <c r="M179" s="721"/>
      <c r="N179" s="721"/>
      <c r="O179" s="721"/>
      <c r="P179" s="756">
        <v>44867</v>
      </c>
      <c r="Q179" s="781" t="s">
        <v>4979</v>
      </c>
      <c r="R179" s="758">
        <v>96</v>
      </c>
      <c r="S179" s="409">
        <f>AVERAGE(CPVTFC3SG0044!P12:Q12)</f>
        <v>2.0820999999999996</v>
      </c>
      <c r="T179" s="405">
        <f t="shared" si="13"/>
        <v>54474.285714285703</v>
      </c>
      <c r="U179" s="759" t="s">
        <v>315</v>
      </c>
      <c r="V179" s="407">
        <v>44888</v>
      </c>
      <c r="W179" s="2994" t="s">
        <v>5540</v>
      </c>
      <c r="X179" s="2995">
        <v>114</v>
      </c>
      <c r="Y179" s="409">
        <f>AVERAGE(CPVTFC3SG0067!D16:E16)</f>
        <v>1.84375</v>
      </c>
      <c r="Z179" s="117">
        <f t="shared" ref="Z179:Z186" si="14">(Y179-0.1927)/0.0137*66</f>
        <v>7953.9635036496338</v>
      </c>
      <c r="AA179" s="3017" t="s">
        <v>315</v>
      </c>
    </row>
    <row r="180" spans="1:29" x14ac:dyDescent="0.25">
      <c r="A180" s="590"/>
      <c r="B180" s="4669"/>
      <c r="C180" s="2968" t="s">
        <v>5448</v>
      </c>
      <c r="D180" s="1149"/>
      <c r="E180" s="2975"/>
      <c r="F180" s="882"/>
      <c r="G180" s="645"/>
      <c r="H180" s="646"/>
      <c r="I180" s="878"/>
      <c r="J180" s="878"/>
      <c r="K180" s="878"/>
      <c r="L180" s="877"/>
      <c r="M180" s="642"/>
      <c r="N180" s="642"/>
      <c r="O180" s="642"/>
      <c r="P180" s="875"/>
      <c r="Q180" s="843"/>
      <c r="R180" s="877"/>
      <c r="S180" s="645"/>
      <c r="T180" s="646"/>
      <c r="U180" s="642"/>
      <c r="V180" s="65">
        <v>44888</v>
      </c>
      <c r="W180" s="2987" t="s">
        <v>5540</v>
      </c>
      <c r="X180" s="2988">
        <v>115</v>
      </c>
      <c r="Y180" s="66">
        <f>AVERAGE(CPVTFC3SG0067!F16:G16)</f>
        <v>1.45025</v>
      </c>
      <c r="Z180" s="117">
        <f t="shared" si="14"/>
        <v>6058.270072992701</v>
      </c>
      <c r="AA180" s="3014" t="s">
        <v>315</v>
      </c>
    </row>
    <row r="181" spans="1:29" x14ac:dyDescent="0.25">
      <c r="A181" s="590"/>
      <c r="B181" s="4669"/>
      <c r="C181" s="2968" t="s">
        <v>863</v>
      </c>
      <c r="D181" s="1149"/>
      <c r="E181" s="2975"/>
      <c r="F181" s="882"/>
      <c r="G181" s="645"/>
      <c r="H181" s="646"/>
      <c r="I181" s="878"/>
      <c r="J181" s="878"/>
      <c r="K181" s="878"/>
      <c r="L181" s="877"/>
      <c r="M181" s="642"/>
      <c r="N181" s="642"/>
      <c r="O181" s="642"/>
      <c r="P181" s="875"/>
      <c r="Q181" s="843"/>
      <c r="R181" s="877"/>
      <c r="S181" s="645"/>
      <c r="T181" s="646"/>
      <c r="U181" s="642"/>
      <c r="V181" s="65">
        <v>44888</v>
      </c>
      <c r="W181" s="2987" t="s">
        <v>5540</v>
      </c>
      <c r="X181" s="2988">
        <v>116</v>
      </c>
      <c r="Y181" s="66">
        <f>AVERAGE(CPVTFC3SG0067!H16:I16)</f>
        <v>2.82795</v>
      </c>
      <c r="Z181" s="117">
        <f t="shared" si="14"/>
        <v>12695.364963503649</v>
      </c>
      <c r="AA181" s="3014" t="s">
        <v>315</v>
      </c>
    </row>
    <row r="182" spans="1:29" ht="15.75" thickBot="1" x14ac:dyDescent="0.3">
      <c r="A182" s="529">
        <v>145</v>
      </c>
      <c r="B182" s="4670"/>
      <c r="C182" s="69" t="s">
        <v>220</v>
      </c>
      <c r="D182" s="121">
        <v>44811</v>
      </c>
      <c r="E182" s="696" t="s">
        <v>4916</v>
      </c>
      <c r="F182" s="149">
        <v>145</v>
      </c>
      <c r="G182" s="122">
        <f>AVERAGE(CPVTFC3SG0005!R20:S20)</f>
        <v>2.9048500000000002</v>
      </c>
      <c r="H182" s="123">
        <f t="shared" si="12"/>
        <v>9229.6762589928057</v>
      </c>
      <c r="I182" s="783" t="s">
        <v>315</v>
      </c>
      <c r="J182" s="793"/>
      <c r="K182" s="793"/>
      <c r="L182" s="794"/>
      <c r="M182" s="650"/>
      <c r="N182" s="650"/>
      <c r="O182" s="650"/>
      <c r="P182" s="737">
        <v>44867</v>
      </c>
      <c r="Q182" s="741" t="s">
        <v>4979</v>
      </c>
      <c r="R182" s="742">
        <v>97</v>
      </c>
      <c r="S182" s="122">
        <f>AVERAGE(CPVTFC3SG0044!R12:S12)</f>
        <v>2.8235999999999999</v>
      </c>
      <c r="T182" s="123">
        <f t="shared" si="13"/>
        <v>75659.999999999985</v>
      </c>
      <c r="U182" s="699" t="s">
        <v>315</v>
      </c>
      <c r="V182" s="121">
        <v>44888</v>
      </c>
      <c r="W182" s="2999" t="s">
        <v>5540</v>
      </c>
      <c r="X182" s="3000">
        <v>117</v>
      </c>
      <c r="Y182" s="122">
        <f>AVERAGE(CPVTFC3SG0067!J16:K16)</f>
        <v>2.8295500000000002</v>
      </c>
      <c r="Z182" s="415">
        <f t="shared" si="14"/>
        <v>12703.072992700732</v>
      </c>
      <c r="AA182" s="3015" t="s">
        <v>315</v>
      </c>
    </row>
    <row r="183" spans="1:29" x14ac:dyDescent="0.25">
      <c r="A183" s="406">
        <v>146</v>
      </c>
      <c r="B183" s="4668" t="s">
        <v>941</v>
      </c>
      <c r="C183" s="2533" t="s">
        <v>868</v>
      </c>
      <c r="D183" s="407">
        <v>44811</v>
      </c>
      <c r="E183" s="715" t="s">
        <v>4916</v>
      </c>
      <c r="F183" s="408">
        <v>146</v>
      </c>
      <c r="G183" s="409">
        <f>AVERAGE(CPVTFC3SG0005!T20:U20)</f>
        <v>1.1860499999999998</v>
      </c>
      <c r="H183" s="405">
        <f t="shared" si="12"/>
        <v>3046.9424460431651</v>
      </c>
      <c r="I183" s="716" t="s">
        <v>315</v>
      </c>
      <c r="J183" s="717"/>
      <c r="K183" s="717"/>
      <c r="L183" s="659"/>
      <c r="M183" s="721"/>
      <c r="N183" s="721"/>
      <c r="O183" s="721"/>
      <c r="P183" s="717"/>
      <c r="Q183" s="718"/>
      <c r="R183" s="719"/>
      <c r="S183" s="720"/>
      <c r="T183" s="720"/>
      <c r="U183" s="720"/>
      <c r="V183" s="490">
        <v>44888</v>
      </c>
      <c r="W183" s="2959" t="s">
        <v>5540</v>
      </c>
      <c r="X183" s="2848">
        <v>118</v>
      </c>
      <c r="Y183" s="589">
        <f>AVERAGE(CPVTFC3SG0067!L16:M16)</f>
        <v>0.26990000000000003</v>
      </c>
      <c r="Z183" s="85">
        <f t="shared" si="14"/>
        <v>371.91240875912422</v>
      </c>
      <c r="AA183" s="3009" t="s">
        <v>314</v>
      </c>
      <c r="AB183" s="4689" t="s">
        <v>1416</v>
      </c>
    </row>
    <row r="184" spans="1:29" x14ac:dyDescent="0.25">
      <c r="A184" s="590"/>
      <c r="B184" s="4669"/>
      <c r="C184" s="2968" t="s">
        <v>5448</v>
      </c>
      <c r="D184" s="1149"/>
      <c r="E184" s="2975"/>
      <c r="F184" s="882"/>
      <c r="G184" s="645"/>
      <c r="H184" s="646"/>
      <c r="I184" s="878"/>
      <c r="J184" s="878"/>
      <c r="K184" s="878"/>
      <c r="L184" s="877"/>
      <c r="M184" s="642"/>
      <c r="N184" s="642"/>
      <c r="O184" s="642"/>
      <c r="P184" s="878"/>
      <c r="Q184" s="2978"/>
      <c r="R184" s="2979"/>
      <c r="S184" s="207"/>
      <c r="T184" s="207"/>
      <c r="U184" s="207"/>
      <c r="V184" s="18">
        <v>44888</v>
      </c>
      <c r="W184" s="2976" t="s">
        <v>5540</v>
      </c>
      <c r="X184" s="2759">
        <v>119</v>
      </c>
      <c r="Y184" s="7">
        <f>AVERAGE(CPVTFC3SG0067!N16:O16)</f>
        <v>0.22810000000000002</v>
      </c>
      <c r="Z184" s="85">
        <f t="shared" si="14"/>
        <v>170.54014598540152</v>
      </c>
      <c r="AA184" s="3007" t="s">
        <v>314</v>
      </c>
      <c r="AB184" s="4689"/>
    </row>
    <row r="185" spans="1:29" x14ac:dyDescent="0.25">
      <c r="A185" s="590"/>
      <c r="B185" s="4669"/>
      <c r="C185" s="2968" t="s">
        <v>863</v>
      </c>
      <c r="D185" s="1149"/>
      <c r="E185" s="2975"/>
      <c r="F185" s="882"/>
      <c r="G185" s="645"/>
      <c r="H185" s="646"/>
      <c r="I185" s="878"/>
      <c r="J185" s="878"/>
      <c r="K185" s="878"/>
      <c r="L185" s="877"/>
      <c r="M185" s="642"/>
      <c r="N185" s="642"/>
      <c r="O185" s="642"/>
      <c r="P185" s="878"/>
      <c r="Q185" s="2978"/>
      <c r="R185" s="2979"/>
      <c r="S185" s="207"/>
      <c r="T185" s="207"/>
      <c r="U185" s="207"/>
      <c r="V185" s="65">
        <v>44888</v>
      </c>
      <c r="W185" s="2987" t="s">
        <v>5540</v>
      </c>
      <c r="X185" s="2988">
        <v>120</v>
      </c>
      <c r="Y185" s="66">
        <f>AVERAGE(CPVTFC3SG0067!P16:Q16)</f>
        <v>2.7101500000000001</v>
      </c>
      <c r="Z185" s="117">
        <f t="shared" si="14"/>
        <v>12127.861313868614</v>
      </c>
      <c r="AA185" s="3014" t="s">
        <v>315</v>
      </c>
      <c r="AB185" s="4689"/>
    </row>
    <row r="186" spans="1:29" ht="15.75" thickBot="1" x14ac:dyDescent="0.3">
      <c r="A186" s="481">
        <v>147</v>
      </c>
      <c r="B186" s="4682"/>
      <c r="C186" s="2534" t="s">
        <v>220</v>
      </c>
      <c r="D186" s="412">
        <v>44811</v>
      </c>
      <c r="E186" s="722" t="s">
        <v>4916</v>
      </c>
      <c r="F186" s="413">
        <v>147</v>
      </c>
      <c r="G186" s="414">
        <f>AVERAGE(CPVTFC3SG0005!V20:W20)</f>
        <v>2.84815</v>
      </c>
      <c r="H186" s="415">
        <f t="shared" si="12"/>
        <v>9025.7194244604325</v>
      </c>
      <c r="I186" s="760" t="s">
        <v>315</v>
      </c>
      <c r="J186" s="791"/>
      <c r="K186" s="791"/>
      <c r="L186" s="792"/>
      <c r="M186" s="778"/>
      <c r="N186" s="778"/>
      <c r="O186" s="778"/>
      <c r="P186" s="724">
        <v>44867</v>
      </c>
      <c r="Q186" s="728" t="s">
        <v>4979</v>
      </c>
      <c r="R186" s="726">
        <v>98</v>
      </c>
      <c r="S186" s="414">
        <f>AVERAGE(CPVTFC3SG0044!T12:U12)</f>
        <v>2.6338499999999998</v>
      </c>
      <c r="T186" s="415">
        <f t="shared" si="13"/>
        <v>70238.57142857142</v>
      </c>
      <c r="U186" s="727" t="s">
        <v>315</v>
      </c>
      <c r="V186" s="412">
        <v>44888</v>
      </c>
      <c r="W186" s="2998" t="s">
        <v>5540</v>
      </c>
      <c r="X186" s="2797">
        <v>121</v>
      </c>
      <c r="Y186" s="414">
        <f>AVERAGE(CPVTFC3SG0067!R16:S16)</f>
        <v>2.5743499999999999</v>
      </c>
      <c r="Z186" s="415">
        <f t="shared" si="14"/>
        <v>11473.642335766423</v>
      </c>
      <c r="AA186" s="3010" t="s">
        <v>315</v>
      </c>
      <c r="AB186" s="4688"/>
    </row>
    <row r="187" spans="1:29" x14ac:dyDescent="0.25">
      <c r="A187" s="114">
        <v>148</v>
      </c>
      <c r="B187" s="4680" t="s">
        <v>942</v>
      </c>
      <c r="C187" s="2945" t="s">
        <v>868</v>
      </c>
      <c r="D187" s="115">
        <v>44811</v>
      </c>
      <c r="E187" s="701" t="s">
        <v>4916</v>
      </c>
      <c r="F187" s="151">
        <v>148</v>
      </c>
      <c r="G187" s="116">
        <f>AVERAGE(CPVTFC3SG0005!X20:Y20)</f>
        <v>2.0820499999999997</v>
      </c>
      <c r="H187" s="117">
        <f t="shared" si="12"/>
        <v>6269.964028776978</v>
      </c>
      <c r="I187" s="183" t="s">
        <v>315</v>
      </c>
      <c r="J187" s="632"/>
      <c r="K187" s="632"/>
      <c r="L187" s="655"/>
      <c r="M187" s="656"/>
      <c r="N187" s="656"/>
      <c r="O187" s="656"/>
      <c r="P187" s="632"/>
      <c r="Q187" s="232"/>
      <c r="R187" s="244"/>
      <c r="S187" s="216"/>
      <c r="T187" s="216"/>
      <c r="U187" s="362"/>
      <c r="V187" s="1271"/>
      <c r="W187" s="1271"/>
      <c r="X187" s="1271"/>
      <c r="Y187" s="1271"/>
      <c r="Z187" s="1271"/>
      <c r="AA187" s="1271"/>
    </row>
    <row r="188" spans="1:29" x14ac:dyDescent="0.25">
      <c r="A188" s="64">
        <v>149</v>
      </c>
      <c r="B188" s="4679"/>
      <c r="C188" s="2968" t="s">
        <v>220</v>
      </c>
      <c r="D188" s="65">
        <v>44811</v>
      </c>
      <c r="E188" s="386" t="s">
        <v>4916</v>
      </c>
      <c r="F188" s="146">
        <v>149</v>
      </c>
      <c r="G188" s="66">
        <f>AVERAGE(CPVTFC3SG0005!B22:C22)</f>
        <v>1.8561999999999999</v>
      </c>
      <c r="H188" s="67">
        <f t="shared" si="12"/>
        <v>5457.5539568345321</v>
      </c>
      <c r="I188" s="178" t="s">
        <v>315</v>
      </c>
      <c r="J188" s="628"/>
      <c r="K188" s="628"/>
      <c r="L188" s="641"/>
      <c r="M188" s="642"/>
      <c r="N188" s="642"/>
      <c r="O188" s="642"/>
      <c r="P188" s="628"/>
      <c r="Q188" s="233"/>
      <c r="R188" s="240"/>
      <c r="S188" s="207"/>
      <c r="T188" s="207"/>
      <c r="U188" s="360"/>
      <c r="V188" s="694"/>
      <c r="W188" s="694"/>
      <c r="X188" s="694"/>
      <c r="Y188" s="694"/>
      <c r="Z188" s="694"/>
      <c r="AA188" s="694"/>
    </row>
    <row r="189" spans="1:29" x14ac:dyDescent="0.25">
      <c r="A189" s="6">
        <v>150</v>
      </c>
      <c r="B189" s="4667" t="s">
        <v>943</v>
      </c>
      <c r="C189" s="32" t="s">
        <v>868</v>
      </c>
      <c r="D189" s="18">
        <v>44811</v>
      </c>
      <c r="E189" s="381" t="s">
        <v>4916</v>
      </c>
      <c r="F189" s="147">
        <v>150</v>
      </c>
      <c r="G189" s="7">
        <f>AVERAGE(CPVTFC3SG0005!D22:E22)</f>
        <v>0.48620000000000002</v>
      </c>
      <c r="H189" s="13">
        <f t="shared" si="12"/>
        <v>529.49640287769785</v>
      </c>
      <c r="I189" s="179" t="s">
        <v>314</v>
      </c>
      <c r="J189" s="628"/>
      <c r="K189" s="628"/>
      <c r="L189" s="641"/>
      <c r="M189" s="642"/>
      <c r="N189" s="642"/>
      <c r="O189" s="642"/>
      <c r="P189" s="628"/>
      <c r="Q189" s="233"/>
      <c r="R189" s="240"/>
      <c r="S189" s="207"/>
      <c r="T189" s="207"/>
      <c r="U189" s="360"/>
      <c r="V189" s="694"/>
      <c r="W189" s="694"/>
      <c r="X189" s="694"/>
      <c r="Y189" s="694"/>
      <c r="Z189" s="694"/>
      <c r="AA189" s="694"/>
      <c r="AB189" s="4689" t="s">
        <v>1416</v>
      </c>
      <c r="AC189" s="5">
        <v>29</v>
      </c>
    </row>
    <row r="190" spans="1:29" ht="15.75" thickBot="1" x14ac:dyDescent="0.3">
      <c r="A190" s="524">
        <v>151</v>
      </c>
      <c r="B190" s="4661"/>
      <c r="C190" s="2527" t="s">
        <v>220</v>
      </c>
      <c r="D190" s="79">
        <v>44811</v>
      </c>
      <c r="E190" s="730" t="s">
        <v>4916</v>
      </c>
      <c r="F190" s="156">
        <v>151</v>
      </c>
      <c r="G190" s="80">
        <f>AVERAGE(CPVTFC3SG0005!F22:G22)</f>
        <v>2.9241000000000001</v>
      </c>
      <c r="H190" s="81">
        <f t="shared" si="12"/>
        <v>9298.9208633093549</v>
      </c>
      <c r="I190" s="185" t="s">
        <v>315</v>
      </c>
      <c r="J190" s="630"/>
      <c r="K190" s="630"/>
      <c r="L190" s="649"/>
      <c r="M190" s="650"/>
      <c r="N190" s="650"/>
      <c r="O190" s="650"/>
      <c r="P190" s="630"/>
      <c r="Q190" s="234"/>
      <c r="R190" s="242"/>
      <c r="S190" s="215"/>
      <c r="T190" s="215"/>
      <c r="U190" s="312"/>
      <c r="V190" s="1268"/>
      <c r="W190" s="1268"/>
      <c r="X190" s="1268"/>
      <c r="Y190" s="1268"/>
      <c r="Z190" s="786"/>
      <c r="AA190" s="1268"/>
      <c r="AB190" s="4688"/>
    </row>
    <row r="191" spans="1:29" x14ac:dyDescent="0.25">
      <c r="A191" s="508">
        <v>152</v>
      </c>
      <c r="B191" s="4664" t="s">
        <v>944</v>
      </c>
      <c r="C191" s="2969" t="s">
        <v>868</v>
      </c>
      <c r="D191" s="490">
        <v>44811</v>
      </c>
      <c r="E191" s="731" t="s">
        <v>4916</v>
      </c>
      <c r="F191" s="732">
        <v>152</v>
      </c>
      <c r="G191" s="589">
        <f>AVERAGE(CPVTFC3SG0005!H22:I22)</f>
        <v>0.44020000000000004</v>
      </c>
      <c r="H191" s="622">
        <f t="shared" si="12"/>
        <v>364.02877697841734</v>
      </c>
      <c r="I191" s="733" t="s">
        <v>314</v>
      </c>
      <c r="J191" s="717"/>
      <c r="K191" s="717"/>
      <c r="L191" s="659"/>
      <c r="M191" s="721"/>
      <c r="N191" s="721"/>
      <c r="O191" s="721"/>
      <c r="P191" s="717"/>
      <c r="Q191" s="718"/>
      <c r="R191" s="719"/>
      <c r="S191" s="720"/>
      <c r="T191" s="720"/>
      <c r="U191" s="720"/>
      <c r="V191" s="490">
        <v>44888</v>
      </c>
      <c r="W191" s="2959" t="s">
        <v>5540</v>
      </c>
      <c r="X191" s="2848">
        <v>122</v>
      </c>
      <c r="Y191" s="589">
        <f>AVERAGE(CPVTFC3SG0067!T16:U16)</f>
        <v>0.13745000000000002</v>
      </c>
      <c r="Z191" s="85">
        <f t="shared" ref="Z191:Z194" si="15">(Y191-0.1927)/0.0137*66</f>
        <v>-266.16788321167883</v>
      </c>
      <c r="AA191" s="3009" t="s">
        <v>314</v>
      </c>
    </row>
    <row r="192" spans="1:29" x14ac:dyDescent="0.25">
      <c r="A192" s="585"/>
      <c r="B192" s="4665"/>
      <c r="C192" s="32" t="s">
        <v>5448</v>
      </c>
      <c r="D192" s="1149"/>
      <c r="E192" s="2975"/>
      <c r="F192" s="882"/>
      <c r="G192" s="645"/>
      <c r="H192" s="646"/>
      <c r="I192" s="878"/>
      <c r="J192" s="878"/>
      <c r="K192" s="878"/>
      <c r="L192" s="877"/>
      <c r="M192" s="642"/>
      <c r="N192" s="642"/>
      <c r="O192" s="642"/>
      <c r="P192" s="878"/>
      <c r="Q192" s="2978"/>
      <c r="R192" s="2979"/>
      <c r="S192" s="207"/>
      <c r="T192" s="207"/>
      <c r="U192" s="207"/>
      <c r="V192" s="18">
        <v>44888</v>
      </c>
      <c r="W192" s="2976" t="s">
        <v>5540</v>
      </c>
      <c r="X192" s="2759">
        <v>123</v>
      </c>
      <c r="Y192" s="7">
        <f>AVERAGE(CPVTFC3SG0067!V16:W16)</f>
        <v>0.13919999999999999</v>
      </c>
      <c r="Z192" s="85">
        <f t="shared" si="15"/>
        <v>-257.73722627737232</v>
      </c>
      <c r="AA192" s="3007" t="s">
        <v>314</v>
      </c>
    </row>
    <row r="193" spans="1:29" x14ac:dyDescent="0.25">
      <c r="A193" s="585"/>
      <c r="B193" s="4665"/>
      <c r="C193" s="32" t="s">
        <v>863</v>
      </c>
      <c r="D193" s="1149"/>
      <c r="E193" s="2975"/>
      <c r="F193" s="882"/>
      <c r="G193" s="645"/>
      <c r="H193" s="646"/>
      <c r="I193" s="878"/>
      <c r="J193" s="878"/>
      <c r="K193" s="878"/>
      <c r="L193" s="877"/>
      <c r="M193" s="642"/>
      <c r="N193" s="642"/>
      <c r="O193" s="642"/>
      <c r="P193" s="878"/>
      <c r="Q193" s="2978"/>
      <c r="R193" s="2979"/>
      <c r="S193" s="207"/>
      <c r="T193" s="207"/>
      <c r="U193" s="207"/>
      <c r="V193" s="18">
        <v>44888</v>
      </c>
      <c r="W193" s="2976" t="s">
        <v>5540</v>
      </c>
      <c r="X193" s="2759">
        <v>124</v>
      </c>
      <c r="Y193" s="7">
        <f>AVERAGE(CPVTFC3SG0067!X16:Y16)</f>
        <v>0.12104999999999999</v>
      </c>
      <c r="Z193" s="85">
        <f t="shared" si="15"/>
        <v>-345.1751824817519</v>
      </c>
      <c r="AA193" s="3007" t="s">
        <v>314</v>
      </c>
    </row>
    <row r="194" spans="1:29" ht="15.75" thickBot="1" x14ac:dyDescent="0.3">
      <c r="A194" s="462">
        <v>153</v>
      </c>
      <c r="B194" s="4671"/>
      <c r="C194" s="2970" t="s">
        <v>220</v>
      </c>
      <c r="D194" s="91">
        <v>44811</v>
      </c>
      <c r="E194" s="748" t="s">
        <v>4916</v>
      </c>
      <c r="F194" s="155">
        <v>153</v>
      </c>
      <c r="G194" s="595">
        <f>AVERAGE(CPVTFC3SG0005!J22:K22)</f>
        <v>0.37990000000000002</v>
      </c>
      <c r="H194" s="225">
        <f t="shared" si="12"/>
        <v>147.12230215827336</v>
      </c>
      <c r="I194" s="3023" t="s">
        <v>314</v>
      </c>
      <c r="J194" s="791"/>
      <c r="K194" s="791"/>
      <c r="L194" s="792"/>
      <c r="M194" s="778"/>
      <c r="N194" s="778"/>
      <c r="O194" s="778"/>
      <c r="P194" s="791"/>
      <c r="Q194" s="761"/>
      <c r="R194" s="762"/>
      <c r="S194" s="763"/>
      <c r="T194" s="763"/>
      <c r="U194" s="763"/>
      <c r="V194" s="91">
        <v>44888</v>
      </c>
      <c r="W194" s="2948" t="s">
        <v>5540</v>
      </c>
      <c r="X194" s="2758">
        <v>125</v>
      </c>
      <c r="Y194" s="595">
        <f>AVERAGE(CPVTFC3SG0067!B18:C18)</f>
        <v>0.11829999999999999</v>
      </c>
      <c r="Z194" s="225">
        <f t="shared" si="15"/>
        <v>-358.42335766423366</v>
      </c>
      <c r="AA194" s="3008" t="s">
        <v>314</v>
      </c>
    </row>
    <row r="195" spans="1:29" x14ac:dyDescent="0.25">
      <c r="A195" s="114">
        <v>154</v>
      </c>
      <c r="B195" s="4683" t="s">
        <v>945</v>
      </c>
      <c r="C195" s="2945" t="s">
        <v>868</v>
      </c>
      <c r="D195" s="115">
        <v>44811</v>
      </c>
      <c r="E195" s="701" t="s">
        <v>4916</v>
      </c>
      <c r="F195" s="151">
        <v>154</v>
      </c>
      <c r="G195" s="116">
        <f>AVERAGE(CPVTFC3SG0005!L22:M22)</f>
        <v>2.8041</v>
      </c>
      <c r="H195" s="117">
        <f t="shared" si="12"/>
        <v>8867.2661870503598</v>
      </c>
      <c r="I195" s="183" t="s">
        <v>315</v>
      </c>
      <c r="J195" s="632"/>
      <c r="K195" s="632"/>
      <c r="L195" s="655"/>
      <c r="M195" s="656"/>
      <c r="N195" s="656"/>
      <c r="O195" s="656"/>
      <c r="P195" s="712">
        <v>44867</v>
      </c>
      <c r="Q195" s="713" t="s">
        <v>4979</v>
      </c>
      <c r="R195" s="714">
        <v>99</v>
      </c>
      <c r="S195" s="116">
        <f>AVERAGE(CPVTFC3SG0044!V12:W12)</f>
        <v>0.68284999999999996</v>
      </c>
      <c r="T195" s="117">
        <f t="shared" ref="T195:T203" si="16">(S195-0.1755)/0.014*400</f>
        <v>14495.714285714286</v>
      </c>
      <c r="U195" s="1304" t="s">
        <v>315</v>
      </c>
      <c r="V195" s="1271"/>
      <c r="W195" s="1271"/>
      <c r="X195" s="1271"/>
      <c r="Y195" s="1271"/>
      <c r="Z195" s="1271"/>
      <c r="AA195" s="1271"/>
    </row>
    <row r="196" spans="1:29" x14ac:dyDescent="0.25">
      <c r="A196" s="64">
        <v>155</v>
      </c>
      <c r="B196" s="4679"/>
      <c r="C196" s="2968" t="s">
        <v>220</v>
      </c>
      <c r="D196" s="65">
        <v>44811</v>
      </c>
      <c r="E196" s="386" t="s">
        <v>4916</v>
      </c>
      <c r="F196" s="146">
        <v>155</v>
      </c>
      <c r="G196" s="66">
        <f>AVERAGE(CPVTFC3SG0005!N22:O22)</f>
        <v>2.2289500000000002</v>
      </c>
      <c r="H196" s="67">
        <f t="shared" si="12"/>
        <v>6798.3812949640296</v>
      </c>
      <c r="I196" s="178" t="s">
        <v>315</v>
      </c>
      <c r="J196" s="628"/>
      <c r="K196" s="628"/>
      <c r="L196" s="641"/>
      <c r="M196" s="642"/>
      <c r="N196" s="642"/>
      <c r="O196" s="642"/>
      <c r="P196" s="628"/>
      <c r="Q196" s="233"/>
      <c r="R196" s="240"/>
      <c r="S196" s="207"/>
      <c r="T196" s="207"/>
      <c r="U196" s="360"/>
      <c r="V196" s="694"/>
      <c r="W196" s="694"/>
      <c r="X196" s="694"/>
      <c r="Y196" s="694"/>
      <c r="Z196" s="694"/>
      <c r="AA196" s="694"/>
    </row>
    <row r="197" spans="1:29" x14ac:dyDescent="0.25">
      <c r="A197" s="64">
        <v>156</v>
      </c>
      <c r="B197" s="4670" t="s">
        <v>946</v>
      </c>
      <c r="C197" s="2968" t="s">
        <v>868</v>
      </c>
      <c r="D197" s="65">
        <v>44811</v>
      </c>
      <c r="E197" s="386" t="s">
        <v>4916</v>
      </c>
      <c r="F197" s="146">
        <v>156</v>
      </c>
      <c r="G197" s="66">
        <f>AVERAGE(CPVTFC3SG0005!P22:Q22)</f>
        <v>2.7693000000000003</v>
      </c>
      <c r="H197" s="67">
        <f t="shared" si="12"/>
        <v>8742.0863309352535</v>
      </c>
      <c r="I197" s="178" t="s">
        <v>315</v>
      </c>
      <c r="J197" s="628"/>
      <c r="K197" s="628"/>
      <c r="L197" s="641"/>
      <c r="M197" s="642"/>
      <c r="N197" s="642"/>
      <c r="O197" s="642"/>
      <c r="P197" s="627">
        <v>44867</v>
      </c>
      <c r="Q197" s="418" t="s">
        <v>4979</v>
      </c>
      <c r="R197" s="417">
        <v>100</v>
      </c>
      <c r="S197" s="66">
        <f>AVERAGE(CPVTFC3SG0044!X12:Y12)</f>
        <v>0.96165</v>
      </c>
      <c r="T197" s="67">
        <f t="shared" si="16"/>
        <v>22461.428571428572</v>
      </c>
      <c r="U197" s="858" t="s">
        <v>315</v>
      </c>
      <c r="V197" s="694"/>
      <c r="W197" s="694"/>
      <c r="X197" s="694"/>
      <c r="Y197" s="694"/>
      <c r="Z197" s="694"/>
      <c r="AA197" s="694"/>
    </row>
    <row r="198" spans="1:29" x14ac:dyDescent="0.25">
      <c r="A198" s="64">
        <v>157</v>
      </c>
      <c r="B198" s="4679"/>
      <c r="C198" s="2968" t="s">
        <v>220</v>
      </c>
      <c r="D198" s="65">
        <v>44811</v>
      </c>
      <c r="E198" s="386" t="s">
        <v>4916</v>
      </c>
      <c r="F198" s="146">
        <v>157</v>
      </c>
      <c r="G198" s="66">
        <f>AVERAGE(CPVTFC3SG0005!R22:S22)</f>
        <v>2.5065</v>
      </c>
      <c r="H198" s="67">
        <f t="shared" si="12"/>
        <v>7796.7625899280574</v>
      </c>
      <c r="I198" s="178" t="s">
        <v>315</v>
      </c>
      <c r="J198" s="628"/>
      <c r="K198" s="628"/>
      <c r="L198" s="641"/>
      <c r="M198" s="642"/>
      <c r="N198" s="642"/>
      <c r="O198" s="642"/>
      <c r="P198" s="627">
        <v>44867</v>
      </c>
      <c r="Q198" s="418" t="s">
        <v>4979</v>
      </c>
      <c r="R198" s="417">
        <v>101</v>
      </c>
      <c r="S198" s="66">
        <f>AVERAGE(CPVTFC3SG0044!B14:C14)</f>
        <v>0.87874999999999992</v>
      </c>
      <c r="T198" s="67">
        <f t="shared" si="16"/>
        <v>20092.857142857141</v>
      </c>
      <c r="U198" s="858" t="s">
        <v>315</v>
      </c>
      <c r="V198" s="694"/>
      <c r="W198" s="694"/>
      <c r="X198" s="694"/>
      <c r="Y198" s="694"/>
      <c r="Z198" s="694"/>
      <c r="AA198" s="694"/>
    </row>
    <row r="199" spans="1:29" x14ac:dyDescent="0.25">
      <c r="A199" s="64">
        <v>158</v>
      </c>
      <c r="B199" s="4670" t="s">
        <v>947</v>
      </c>
      <c r="C199" s="2968" t="s">
        <v>868</v>
      </c>
      <c r="D199" s="65">
        <v>44811</v>
      </c>
      <c r="E199" s="386" t="s">
        <v>4916</v>
      </c>
      <c r="F199" s="146">
        <v>158</v>
      </c>
      <c r="G199" s="66">
        <f>AVERAGE(CPVTFC3SG0005!T22:U22)</f>
        <v>2.80755</v>
      </c>
      <c r="H199" s="67">
        <f t="shared" si="12"/>
        <v>8879.6762589928057</v>
      </c>
      <c r="I199" s="178" t="s">
        <v>315</v>
      </c>
      <c r="J199" s="628"/>
      <c r="K199" s="628"/>
      <c r="L199" s="641"/>
      <c r="M199" s="642"/>
      <c r="N199" s="642"/>
      <c r="O199" s="642"/>
      <c r="P199" s="627">
        <v>44867</v>
      </c>
      <c r="Q199" s="418" t="s">
        <v>4979</v>
      </c>
      <c r="R199" s="417">
        <v>102</v>
      </c>
      <c r="S199" s="66">
        <f>AVERAGE(CPVTFC3SG0044!D14:E14)</f>
        <v>0.95774999999999999</v>
      </c>
      <c r="T199" s="67">
        <f t="shared" si="16"/>
        <v>22350</v>
      </c>
      <c r="U199" s="858" t="s">
        <v>315</v>
      </c>
      <c r="V199" s="694"/>
      <c r="W199" s="694"/>
      <c r="X199" s="694"/>
      <c r="Y199" s="694"/>
      <c r="Z199" s="694"/>
      <c r="AA199" s="694"/>
    </row>
    <row r="200" spans="1:29" x14ac:dyDescent="0.25">
      <c r="A200" s="64">
        <v>159</v>
      </c>
      <c r="B200" s="4679"/>
      <c r="C200" s="2968" t="s">
        <v>220</v>
      </c>
      <c r="D200" s="65">
        <v>44811</v>
      </c>
      <c r="E200" s="386" t="s">
        <v>4916</v>
      </c>
      <c r="F200" s="146">
        <v>159</v>
      </c>
      <c r="G200" s="66">
        <f>AVERAGE(CPVTFC3SG0005!V22:W22)</f>
        <v>2.7935499999999998</v>
      </c>
      <c r="H200" s="67">
        <f t="shared" si="12"/>
        <v>8829.3165467625895</v>
      </c>
      <c r="I200" s="178" t="s">
        <v>315</v>
      </c>
      <c r="J200" s="628"/>
      <c r="K200" s="628"/>
      <c r="L200" s="641"/>
      <c r="M200" s="642"/>
      <c r="N200" s="642"/>
      <c r="O200" s="642"/>
      <c r="P200" s="628"/>
      <c r="Q200" s="233"/>
      <c r="R200" s="240"/>
      <c r="S200" s="207"/>
      <c r="T200" s="207"/>
      <c r="U200" s="360"/>
      <c r="V200" s="694"/>
      <c r="W200" s="694"/>
      <c r="X200" s="694"/>
      <c r="Y200" s="694"/>
      <c r="Z200" s="694"/>
      <c r="AA200" s="694"/>
    </row>
    <row r="201" spans="1:29" x14ac:dyDescent="0.25">
      <c r="A201" s="64">
        <v>160</v>
      </c>
      <c r="B201" s="4670" t="s">
        <v>948</v>
      </c>
      <c r="C201" s="2968" t="s">
        <v>868</v>
      </c>
      <c r="D201" s="65">
        <v>44811</v>
      </c>
      <c r="E201" s="386" t="s">
        <v>4916</v>
      </c>
      <c r="F201" s="146">
        <v>160</v>
      </c>
      <c r="G201" s="66">
        <f>AVERAGE(CPVTFC3SG0005!X22:Y22)</f>
        <v>2.8269500000000001</v>
      </c>
      <c r="H201" s="67">
        <f t="shared" si="12"/>
        <v>8949.4604316546774</v>
      </c>
      <c r="I201" s="178" t="s">
        <v>315</v>
      </c>
      <c r="J201" s="628"/>
      <c r="K201" s="628"/>
      <c r="L201" s="641"/>
      <c r="M201" s="642"/>
      <c r="N201" s="642"/>
      <c r="O201" s="642"/>
      <c r="P201" s="627">
        <v>44867</v>
      </c>
      <c r="Q201" s="418" t="s">
        <v>4979</v>
      </c>
      <c r="R201" s="417">
        <v>103</v>
      </c>
      <c r="S201" s="66">
        <f>AVERAGE(CPVTFC3SG0044!F14:G14)</f>
        <v>1.5137499999999999</v>
      </c>
      <c r="T201" s="67">
        <f t="shared" si="16"/>
        <v>38235.714285714283</v>
      </c>
      <c r="U201" s="858" t="s">
        <v>315</v>
      </c>
      <c r="V201" s="1250"/>
      <c r="W201" s="900"/>
      <c r="X201" s="694"/>
      <c r="Y201" s="645"/>
      <c r="Z201" s="646"/>
      <c r="AA201" s="1259"/>
    </row>
    <row r="202" spans="1:29" x14ac:dyDescent="0.25">
      <c r="A202" s="64">
        <v>161</v>
      </c>
      <c r="B202" s="4679"/>
      <c r="C202" s="2968" t="s">
        <v>220</v>
      </c>
      <c r="D202" s="65">
        <v>44811</v>
      </c>
      <c r="E202" s="386" t="s">
        <v>4916</v>
      </c>
      <c r="F202" s="146">
        <v>161</v>
      </c>
      <c r="G202" s="66">
        <f>AVERAGE(CPVTFC3SG0005!B24:C24)</f>
        <v>2.9308999999999998</v>
      </c>
      <c r="H202" s="67">
        <f t="shared" si="12"/>
        <v>9323.3812949640287</v>
      </c>
      <c r="I202" s="178" t="s">
        <v>315</v>
      </c>
      <c r="J202" s="628"/>
      <c r="K202" s="628"/>
      <c r="L202" s="641"/>
      <c r="M202" s="642"/>
      <c r="N202" s="642"/>
      <c r="O202" s="642"/>
      <c r="P202" s="627">
        <v>44867</v>
      </c>
      <c r="Q202" s="418" t="s">
        <v>4979</v>
      </c>
      <c r="R202" s="417">
        <v>104</v>
      </c>
      <c r="S202" s="66">
        <f>AVERAGE(CPVTFC3SG0044!H14:I14)</f>
        <v>1.4147500000000002</v>
      </c>
      <c r="T202" s="67">
        <f t="shared" si="16"/>
        <v>35407.142857142862</v>
      </c>
      <c r="U202" s="858" t="s">
        <v>315</v>
      </c>
      <c r="V202" s="1250"/>
      <c r="W202" s="900"/>
      <c r="X202" s="694"/>
      <c r="Y202" s="645"/>
      <c r="Z202" s="646"/>
      <c r="AA202" s="900"/>
    </row>
    <row r="203" spans="1:29" x14ac:dyDescent="0.25">
      <c r="A203" s="64">
        <v>162</v>
      </c>
      <c r="B203" s="4670" t="s">
        <v>949</v>
      </c>
      <c r="C203" s="2968" t="s">
        <v>868</v>
      </c>
      <c r="D203" s="65">
        <v>44811</v>
      </c>
      <c r="E203" s="386" t="s">
        <v>4916</v>
      </c>
      <c r="F203" s="146">
        <v>162</v>
      </c>
      <c r="G203" s="66">
        <f>AVERAGE(CPVTFC3SG0005!D24:E24)</f>
        <v>2.8825500000000002</v>
      </c>
      <c r="H203" s="67">
        <f t="shared" si="12"/>
        <v>9149.4604316546774</v>
      </c>
      <c r="I203" s="178" t="s">
        <v>315</v>
      </c>
      <c r="J203" s="628"/>
      <c r="K203" s="628"/>
      <c r="L203" s="641"/>
      <c r="M203" s="642"/>
      <c r="N203" s="642"/>
      <c r="O203" s="642"/>
      <c r="P203" s="627">
        <v>44867</v>
      </c>
      <c r="Q203" s="418" t="s">
        <v>4979</v>
      </c>
      <c r="R203" s="417">
        <v>105</v>
      </c>
      <c r="S203" s="66">
        <f>AVERAGE(CPVTFC3SG0044!J14:K14)</f>
        <v>0.90864999999999996</v>
      </c>
      <c r="T203" s="67">
        <f t="shared" si="16"/>
        <v>20947.142857142855</v>
      </c>
      <c r="U203" s="858" t="s">
        <v>315</v>
      </c>
      <c r="V203" s="1250"/>
      <c r="W203" s="900"/>
      <c r="X203" s="694"/>
      <c r="Y203" s="645"/>
      <c r="Z203" s="646"/>
      <c r="AA203" s="900"/>
    </row>
    <row r="204" spans="1:29" ht="15.75" thickBot="1" x14ac:dyDescent="0.3">
      <c r="A204" s="450">
        <v>163</v>
      </c>
      <c r="B204" s="4680"/>
      <c r="C204" s="69" t="s">
        <v>220</v>
      </c>
      <c r="D204" s="121">
        <v>44811</v>
      </c>
      <c r="E204" s="696" t="s">
        <v>4916</v>
      </c>
      <c r="F204" s="149">
        <v>163</v>
      </c>
      <c r="G204" s="122">
        <f>AVERAGE(CPVTFC3SG0005!F24:G24)</f>
        <v>2.3428</v>
      </c>
      <c r="H204" s="123">
        <f t="shared" si="12"/>
        <v>7207.9136690647483</v>
      </c>
      <c r="I204" s="182" t="s">
        <v>315</v>
      </c>
      <c r="J204" s="630"/>
      <c r="K204" s="630"/>
      <c r="L204" s="649"/>
      <c r="M204" s="650"/>
      <c r="N204" s="650"/>
      <c r="O204" s="650"/>
      <c r="P204" s="630"/>
      <c r="Q204" s="234"/>
      <c r="R204" s="242"/>
      <c r="S204" s="215"/>
      <c r="T204" s="215"/>
      <c r="U204" s="312"/>
      <c r="V204" s="1303"/>
      <c r="W204" s="1267"/>
      <c r="X204" s="1268"/>
      <c r="Y204" s="969"/>
      <c r="Z204" s="662"/>
      <c r="AA204" s="1267"/>
    </row>
    <row r="205" spans="1:29" x14ac:dyDescent="0.25">
      <c r="A205" s="508">
        <v>164</v>
      </c>
      <c r="B205" s="4658" t="s">
        <v>950</v>
      </c>
      <c r="C205" s="2969" t="s">
        <v>868</v>
      </c>
      <c r="D205" s="490">
        <v>44811</v>
      </c>
      <c r="E205" s="731" t="s">
        <v>4916</v>
      </c>
      <c r="F205" s="732">
        <v>164</v>
      </c>
      <c r="G205" s="589">
        <f>AVERAGE(CPVTFC3SG0005!H24:I24)</f>
        <v>0.71140000000000003</v>
      </c>
      <c r="H205" s="622">
        <f t="shared" si="12"/>
        <v>1339.5683453237411</v>
      </c>
      <c r="I205" s="733" t="s">
        <v>314</v>
      </c>
      <c r="J205" s="717"/>
      <c r="K205" s="717"/>
      <c r="L205" s="659"/>
      <c r="M205" s="721"/>
      <c r="N205" s="721"/>
      <c r="O205" s="721"/>
      <c r="P205" s="717"/>
      <c r="Q205" s="718"/>
      <c r="R205" s="719"/>
      <c r="S205" s="720"/>
      <c r="T205" s="720"/>
      <c r="U205" s="720"/>
      <c r="V205" s="490">
        <v>44888</v>
      </c>
      <c r="W205" s="2959" t="s">
        <v>5540</v>
      </c>
      <c r="X205" s="2848">
        <v>126</v>
      </c>
      <c r="Y205" s="589">
        <f>AVERAGE(CPVTFC3SG0067!D18:E18)</f>
        <v>0.15809999999999999</v>
      </c>
      <c r="Z205" s="85">
        <f t="shared" ref="Z205:Z208" si="17">(Y205-0.1927)/0.0137*66</f>
        <v>-166.6861313868614</v>
      </c>
      <c r="AA205" s="3009" t="s">
        <v>314</v>
      </c>
      <c r="AB205" s="4689" t="s">
        <v>1416</v>
      </c>
      <c r="AC205" s="5">
        <v>30</v>
      </c>
    </row>
    <row r="206" spans="1:29" x14ac:dyDescent="0.25">
      <c r="A206" s="585"/>
      <c r="B206" s="4674"/>
      <c r="C206" s="32" t="s">
        <v>5448</v>
      </c>
      <c r="D206" s="1149"/>
      <c r="E206" s="2975"/>
      <c r="F206" s="882"/>
      <c r="G206" s="645"/>
      <c r="H206" s="646"/>
      <c r="I206" s="878"/>
      <c r="J206" s="878"/>
      <c r="K206" s="878"/>
      <c r="L206" s="877"/>
      <c r="M206" s="642"/>
      <c r="N206" s="642"/>
      <c r="O206" s="642"/>
      <c r="P206" s="878"/>
      <c r="Q206" s="2978"/>
      <c r="R206" s="2979"/>
      <c r="S206" s="207"/>
      <c r="T206" s="207"/>
      <c r="U206" s="207"/>
      <c r="V206" s="18">
        <v>44888</v>
      </c>
      <c r="W206" s="2976" t="s">
        <v>5540</v>
      </c>
      <c r="X206" s="2759">
        <v>127</v>
      </c>
      <c r="Y206" s="7">
        <f>AVERAGE(CPVTFC3SG0067!F18:G18)</f>
        <v>0.13605</v>
      </c>
      <c r="Z206" s="85">
        <f t="shared" si="17"/>
        <v>-272.91240875912411</v>
      </c>
      <c r="AA206" s="3007" t="s">
        <v>314</v>
      </c>
      <c r="AB206" s="4689"/>
    </row>
    <row r="207" spans="1:29" x14ac:dyDescent="0.25">
      <c r="A207" s="585"/>
      <c r="B207" s="4674"/>
      <c r="C207" s="32" t="s">
        <v>863</v>
      </c>
      <c r="D207" s="1149"/>
      <c r="E207" s="2975"/>
      <c r="F207" s="882"/>
      <c r="G207" s="645"/>
      <c r="H207" s="646"/>
      <c r="I207" s="878"/>
      <c r="J207" s="878"/>
      <c r="K207" s="878"/>
      <c r="L207" s="877"/>
      <c r="M207" s="642"/>
      <c r="N207" s="642"/>
      <c r="O207" s="642"/>
      <c r="P207" s="878"/>
      <c r="Q207" s="2978"/>
      <c r="R207" s="2979"/>
      <c r="S207" s="207"/>
      <c r="T207" s="207"/>
      <c r="U207" s="207"/>
      <c r="V207" s="65">
        <v>44888</v>
      </c>
      <c r="W207" s="2987" t="s">
        <v>5540</v>
      </c>
      <c r="X207" s="2988">
        <v>128</v>
      </c>
      <c r="Y207" s="66">
        <f>AVERAGE(CPVTFC3SG0067!H18:I18)</f>
        <v>0.74649999999999994</v>
      </c>
      <c r="Z207" s="117">
        <f t="shared" si="17"/>
        <v>2667.9416058394158</v>
      </c>
      <c r="AA207" s="3014" t="s">
        <v>315</v>
      </c>
      <c r="AB207" s="4689"/>
    </row>
    <row r="208" spans="1:29" ht="15.75" thickBot="1" x14ac:dyDescent="0.3">
      <c r="A208" s="516">
        <v>165</v>
      </c>
      <c r="B208" s="4659"/>
      <c r="C208" s="2536" t="s">
        <v>220</v>
      </c>
      <c r="D208" s="220">
        <v>44811</v>
      </c>
      <c r="E208" s="940" t="s">
        <v>4916</v>
      </c>
      <c r="F208" s="221">
        <v>165</v>
      </c>
      <c r="G208" s="222">
        <f>AVERAGE(CPVTFC3SG0005!J24:K24)</f>
        <v>2.7137000000000002</v>
      </c>
      <c r="H208" s="218">
        <f t="shared" si="12"/>
        <v>8542.0863309352535</v>
      </c>
      <c r="I208" s="2983" t="s">
        <v>315</v>
      </c>
      <c r="J208" s="791"/>
      <c r="K208" s="791"/>
      <c r="L208" s="792"/>
      <c r="M208" s="778"/>
      <c r="N208" s="778"/>
      <c r="O208" s="778"/>
      <c r="P208" s="791"/>
      <c r="Q208" s="761"/>
      <c r="R208" s="762"/>
      <c r="S208" s="763"/>
      <c r="T208" s="763"/>
      <c r="U208" s="763"/>
      <c r="V208" s="412">
        <v>44888</v>
      </c>
      <c r="W208" s="2998" t="s">
        <v>5540</v>
      </c>
      <c r="X208" s="2797">
        <v>129</v>
      </c>
      <c r="Y208" s="414">
        <f>AVERAGE(CPVTFC3SG0067!J18:K18)</f>
        <v>0.54869999999999997</v>
      </c>
      <c r="Z208" s="710">
        <f t="shared" si="17"/>
        <v>1715.0364963503648</v>
      </c>
      <c r="AA208" s="3010" t="s">
        <v>315</v>
      </c>
      <c r="AB208" s="4688"/>
    </row>
    <row r="209" spans="1:29" x14ac:dyDescent="0.25">
      <c r="A209" s="82">
        <v>166</v>
      </c>
      <c r="B209" s="4673" t="s">
        <v>951</v>
      </c>
      <c r="C209" s="2528" t="s">
        <v>868</v>
      </c>
      <c r="D209" s="83">
        <v>44811</v>
      </c>
      <c r="E209" s="729" t="s">
        <v>4916</v>
      </c>
      <c r="F209" s="152">
        <v>166</v>
      </c>
      <c r="G209" s="84">
        <f>AVERAGE(CPVTFC3SG0005!L24:M24)</f>
        <v>6.2950000000000006E-2</v>
      </c>
      <c r="H209" s="85">
        <f t="shared" si="12"/>
        <v>-992.9856115107915</v>
      </c>
      <c r="I209" s="184" t="s">
        <v>314</v>
      </c>
      <c r="J209" s="632"/>
      <c r="K209" s="632"/>
      <c r="L209" s="655"/>
      <c r="M209" s="656"/>
      <c r="N209" s="656"/>
      <c r="O209" s="656"/>
      <c r="P209" s="632"/>
      <c r="Q209" s="232"/>
      <c r="R209" s="244"/>
      <c r="S209" s="216"/>
      <c r="T209" s="216"/>
      <c r="U209" s="362"/>
      <c r="V209" s="1295"/>
      <c r="W209" s="1281"/>
      <c r="X209" s="1271"/>
      <c r="Y209" s="830"/>
      <c r="Z209" s="831"/>
      <c r="AA209" s="1281"/>
    </row>
    <row r="210" spans="1:29" x14ac:dyDescent="0.25">
      <c r="A210" s="6">
        <v>167</v>
      </c>
      <c r="B210" s="4678"/>
      <c r="C210" s="32" t="s">
        <v>220</v>
      </c>
      <c r="D210" s="18">
        <v>44811</v>
      </c>
      <c r="E210" s="381" t="s">
        <v>4916</v>
      </c>
      <c r="F210" s="147">
        <v>167</v>
      </c>
      <c r="G210" s="7">
        <f>AVERAGE(CPVTFC3SG0005!N24:O24)</f>
        <v>0.15849999999999997</v>
      </c>
      <c r="H210" s="13">
        <f t="shared" si="12"/>
        <v>-649.28057553956853</v>
      </c>
      <c r="I210" s="179" t="s">
        <v>314</v>
      </c>
      <c r="J210" s="628"/>
      <c r="K210" s="628"/>
      <c r="L210" s="641"/>
      <c r="M210" s="642"/>
      <c r="N210" s="642"/>
      <c r="O210" s="642"/>
      <c r="P210" s="628"/>
      <c r="Q210" s="233"/>
      <c r="R210" s="240"/>
      <c r="S210" s="207"/>
      <c r="T210" s="207"/>
      <c r="U210" s="360"/>
      <c r="V210" s="694"/>
      <c r="W210" s="694"/>
      <c r="X210" s="694"/>
      <c r="Y210" s="694"/>
      <c r="Z210" s="694"/>
      <c r="AA210" s="694"/>
    </row>
    <row r="211" spans="1:29" x14ac:dyDescent="0.25">
      <c r="A211" s="6">
        <v>168</v>
      </c>
      <c r="B211" s="4667" t="s">
        <v>952</v>
      </c>
      <c r="C211" s="32" t="s">
        <v>868</v>
      </c>
      <c r="D211" s="18">
        <v>44811</v>
      </c>
      <c r="E211" s="381" t="s">
        <v>4916</v>
      </c>
      <c r="F211" s="147">
        <v>168</v>
      </c>
      <c r="G211" s="7">
        <f>AVERAGE(CPVTFC3SG0005!P24:Q24)</f>
        <v>0.84945000000000004</v>
      </c>
      <c r="H211" s="13">
        <f t="shared" si="12"/>
        <v>1836.1510791366911</v>
      </c>
      <c r="I211" s="179" t="s">
        <v>314</v>
      </c>
      <c r="J211" s="628"/>
      <c r="K211" s="628"/>
      <c r="L211" s="641"/>
      <c r="M211" s="642"/>
      <c r="N211" s="642"/>
      <c r="O211" s="642"/>
      <c r="P211" s="628"/>
      <c r="Q211" s="233"/>
      <c r="R211" s="240"/>
      <c r="S211" s="207"/>
      <c r="T211" s="207"/>
      <c r="U211" s="360"/>
      <c r="V211" s="694"/>
      <c r="W211" s="694"/>
      <c r="X211" s="694"/>
      <c r="Y211" s="694"/>
      <c r="Z211" s="694"/>
      <c r="AA211" s="694"/>
      <c r="AB211" s="4689" t="s">
        <v>1416</v>
      </c>
      <c r="AC211" s="5">
        <v>31</v>
      </c>
    </row>
    <row r="212" spans="1:29" x14ac:dyDescent="0.25">
      <c r="A212" s="9">
        <v>169</v>
      </c>
      <c r="B212" s="4681"/>
      <c r="C212" s="2538" t="s">
        <v>220</v>
      </c>
      <c r="D212" s="19">
        <v>44811</v>
      </c>
      <c r="E212" s="383" t="s">
        <v>4916</v>
      </c>
      <c r="F212" s="148">
        <v>169</v>
      </c>
      <c r="G212" s="10">
        <f>AVERAGE(CPVTFC3SG0005!R24:S24)</f>
        <v>2.9048499999999997</v>
      </c>
      <c r="H212" s="14">
        <f t="shared" si="12"/>
        <v>9229.6762589928057</v>
      </c>
      <c r="I212" s="180" t="s">
        <v>315</v>
      </c>
      <c r="J212" s="628"/>
      <c r="K212" s="628"/>
      <c r="L212" s="641"/>
      <c r="M212" s="642"/>
      <c r="N212" s="642"/>
      <c r="O212" s="642"/>
      <c r="P212" s="628"/>
      <c r="Q212" s="233"/>
      <c r="R212" s="240"/>
      <c r="S212" s="207"/>
      <c r="T212" s="207"/>
      <c r="U212" s="360"/>
      <c r="V212" s="694"/>
      <c r="W212" s="694"/>
      <c r="X212" s="694"/>
      <c r="Y212" s="694"/>
      <c r="Z212" s="694"/>
      <c r="AA212" s="694"/>
      <c r="AB212" s="4688"/>
    </row>
    <row r="213" spans="1:29" x14ac:dyDescent="0.25">
      <c r="A213" s="6">
        <v>170</v>
      </c>
      <c r="B213" s="4666" t="s">
        <v>953</v>
      </c>
      <c r="C213" s="32" t="s">
        <v>868</v>
      </c>
      <c r="D213" s="18">
        <v>44811</v>
      </c>
      <c r="E213" s="381" t="s">
        <v>4916</v>
      </c>
      <c r="F213" s="147">
        <v>170</v>
      </c>
      <c r="G213" s="7">
        <f>AVERAGE(CPVTFC3SG0005!T24:U24)</f>
        <v>0.24415000000000001</v>
      </c>
      <c r="H213" s="13">
        <f t="shared" si="12"/>
        <v>-341.18705035971232</v>
      </c>
      <c r="I213" s="179" t="s">
        <v>314</v>
      </c>
      <c r="J213" s="628"/>
      <c r="K213" s="628"/>
      <c r="L213" s="641"/>
      <c r="M213" s="642"/>
      <c r="N213" s="642"/>
      <c r="O213" s="642"/>
      <c r="P213" s="628"/>
      <c r="Q213" s="233"/>
      <c r="R213" s="240"/>
      <c r="S213" s="207"/>
      <c r="T213" s="207"/>
      <c r="U213" s="360"/>
      <c r="V213" s="694"/>
      <c r="W213" s="694"/>
      <c r="X213" s="694"/>
      <c r="Y213" s="694"/>
      <c r="Z213" s="694"/>
      <c r="AA213" s="694"/>
    </row>
    <row r="214" spans="1:29" x14ac:dyDescent="0.25">
      <c r="A214" s="6">
        <v>171</v>
      </c>
      <c r="B214" s="4678"/>
      <c r="C214" s="32" t="s">
        <v>220</v>
      </c>
      <c r="D214" s="18">
        <v>44811</v>
      </c>
      <c r="E214" s="381" t="s">
        <v>4916</v>
      </c>
      <c r="F214" s="147">
        <v>171</v>
      </c>
      <c r="G214" s="7">
        <f>AVERAGE(CPVTFC3SG0005!V24:W24)</f>
        <v>0.25970000000000004</v>
      </c>
      <c r="H214" s="13">
        <f t="shared" si="12"/>
        <v>-285.25179856115102</v>
      </c>
      <c r="I214" s="179" t="s">
        <v>314</v>
      </c>
      <c r="J214" s="628"/>
      <c r="K214" s="628"/>
      <c r="L214" s="641"/>
      <c r="M214" s="642"/>
      <c r="N214" s="642"/>
      <c r="O214" s="642"/>
      <c r="P214" s="628"/>
      <c r="Q214" s="233"/>
      <c r="R214" s="240"/>
      <c r="S214" s="207"/>
      <c r="T214" s="207"/>
      <c r="U214" s="360"/>
      <c r="V214" s="694"/>
      <c r="W214" s="694"/>
      <c r="X214" s="694"/>
      <c r="Y214" s="694"/>
      <c r="Z214" s="694"/>
      <c r="AA214" s="694"/>
    </row>
    <row r="215" spans="1:29" x14ac:dyDescent="0.25">
      <c r="A215" s="6">
        <v>172</v>
      </c>
      <c r="B215" s="4667" t="s">
        <v>954</v>
      </c>
      <c r="C215" s="32" t="s">
        <v>868</v>
      </c>
      <c r="D215" s="18">
        <v>44811</v>
      </c>
      <c r="E215" s="381" t="s">
        <v>4916</v>
      </c>
      <c r="F215" s="147">
        <v>172</v>
      </c>
      <c r="G215" s="7">
        <f>AVERAGE(CPVTFC3SG0005!X24:Y24)</f>
        <v>0.76295000000000002</v>
      </c>
      <c r="H215" s="13">
        <f t="shared" si="12"/>
        <v>1525</v>
      </c>
      <c r="I215" s="179" t="s">
        <v>314</v>
      </c>
      <c r="J215" s="628"/>
      <c r="K215" s="628"/>
      <c r="L215" s="641"/>
      <c r="M215" s="642"/>
      <c r="N215" s="642"/>
      <c r="O215" s="642"/>
      <c r="P215" s="628"/>
      <c r="Q215" s="233"/>
      <c r="R215" s="240"/>
      <c r="S215" s="207"/>
      <c r="T215" s="207"/>
      <c r="U215" s="360"/>
      <c r="V215" s="694"/>
      <c r="W215" s="694"/>
      <c r="X215" s="694"/>
      <c r="Y215" s="694"/>
      <c r="Z215" s="694"/>
      <c r="AA215" s="694"/>
      <c r="AB215" s="4689" t="s">
        <v>1416</v>
      </c>
      <c r="AC215" s="5">
        <v>32</v>
      </c>
    </row>
    <row r="216" spans="1:29" ht="15.75" thickBot="1" x14ac:dyDescent="0.3">
      <c r="A216" s="524">
        <v>173</v>
      </c>
      <c r="B216" s="4661"/>
      <c r="C216" s="2527" t="s">
        <v>220</v>
      </c>
      <c r="D216" s="79">
        <v>44811</v>
      </c>
      <c r="E216" s="730" t="s">
        <v>4916</v>
      </c>
      <c r="F216" s="156">
        <v>173</v>
      </c>
      <c r="G216" s="80">
        <f>AVERAGE(CPVTFC3SG0005!B26:C26)</f>
        <v>2.6738999999999997</v>
      </c>
      <c r="H216" s="81">
        <f t="shared" si="12"/>
        <v>8398.9208633093531</v>
      </c>
      <c r="I216" s="185" t="s">
        <v>315</v>
      </c>
      <c r="J216" s="630"/>
      <c r="K216" s="630"/>
      <c r="L216" s="649"/>
      <c r="M216" s="650"/>
      <c r="N216" s="650"/>
      <c r="O216" s="650"/>
      <c r="P216" s="630"/>
      <c r="Q216" s="234"/>
      <c r="R216" s="242"/>
      <c r="S216" s="215"/>
      <c r="T216" s="215"/>
      <c r="U216" s="312"/>
      <c r="V216" s="1268"/>
      <c r="W216" s="1268"/>
      <c r="X216" s="1268"/>
      <c r="Y216" s="1268"/>
      <c r="Z216" s="786"/>
      <c r="AA216" s="1268"/>
      <c r="AB216" s="4688"/>
    </row>
    <row r="217" spans="1:29" x14ac:dyDescent="0.25">
      <c r="A217" s="406">
        <v>174</v>
      </c>
      <c r="B217" s="4668" t="s">
        <v>955</v>
      </c>
      <c r="C217" s="2533" t="s">
        <v>868</v>
      </c>
      <c r="D217" s="407">
        <v>44811</v>
      </c>
      <c r="E217" s="715" t="s">
        <v>4916</v>
      </c>
      <c r="F217" s="408">
        <v>174</v>
      </c>
      <c r="G217" s="409">
        <f>AVERAGE(CPVTFC3SG0005!D26:E26)</f>
        <v>2.2605</v>
      </c>
      <c r="H217" s="405">
        <f t="shared" si="12"/>
        <v>6911.8705035971234</v>
      </c>
      <c r="I217" s="716" t="s">
        <v>315</v>
      </c>
      <c r="J217" s="717"/>
      <c r="K217" s="717"/>
      <c r="L217" s="659"/>
      <c r="M217" s="721"/>
      <c r="N217" s="721"/>
      <c r="O217" s="721"/>
      <c r="P217" s="717"/>
      <c r="Q217" s="718"/>
      <c r="R217" s="719"/>
      <c r="S217" s="720"/>
      <c r="T217" s="720"/>
      <c r="U217" s="720"/>
      <c r="V217" s="490">
        <v>44888</v>
      </c>
      <c r="W217" s="2959" t="s">
        <v>5540</v>
      </c>
      <c r="X217" s="2848">
        <v>130</v>
      </c>
      <c r="Y217" s="589">
        <f>AVERAGE(CPVTFC3SG0067!L18:M18)</f>
        <v>0.25580000000000003</v>
      </c>
      <c r="Z217" s="85">
        <f t="shared" ref="Z217:Z220" si="18">(Y217-0.1927)/0.0137*66</f>
        <v>303.98540145985407</v>
      </c>
      <c r="AA217" s="3009" t="s">
        <v>314</v>
      </c>
    </row>
    <row r="218" spans="1:29" x14ac:dyDescent="0.25">
      <c r="A218" s="590"/>
      <c r="B218" s="4669"/>
      <c r="C218" s="32" t="s">
        <v>5448</v>
      </c>
      <c r="D218" s="1149"/>
      <c r="E218" s="2975"/>
      <c r="F218" s="882"/>
      <c r="G218" s="645"/>
      <c r="H218" s="646"/>
      <c r="I218" s="878"/>
      <c r="J218" s="878"/>
      <c r="K218" s="878"/>
      <c r="L218" s="877"/>
      <c r="M218" s="642"/>
      <c r="N218" s="642"/>
      <c r="O218" s="642"/>
      <c r="P218" s="878"/>
      <c r="Q218" s="2978"/>
      <c r="R218" s="2979"/>
      <c r="S218" s="207"/>
      <c r="T218" s="207"/>
      <c r="U218" s="207"/>
      <c r="V218" s="18">
        <v>44888</v>
      </c>
      <c r="W218" s="2976" t="s">
        <v>5540</v>
      </c>
      <c r="X218" s="2759">
        <v>131</v>
      </c>
      <c r="Y218" s="7">
        <f>AVERAGE(CPVTFC3SG0067!N18:O18)</f>
        <v>0.1434</v>
      </c>
      <c r="Z218" s="85">
        <f t="shared" si="18"/>
        <v>-237.50364963503654</v>
      </c>
      <c r="AA218" s="3007" t="s">
        <v>314</v>
      </c>
    </row>
    <row r="219" spans="1:29" x14ac:dyDescent="0.25">
      <c r="A219" s="590"/>
      <c r="B219" s="4669"/>
      <c r="C219" s="32" t="s">
        <v>863</v>
      </c>
      <c r="D219" s="1149"/>
      <c r="E219" s="2975"/>
      <c r="F219" s="882"/>
      <c r="G219" s="645"/>
      <c r="H219" s="646"/>
      <c r="I219" s="878"/>
      <c r="J219" s="878"/>
      <c r="K219" s="878"/>
      <c r="L219" s="877"/>
      <c r="M219" s="642"/>
      <c r="N219" s="642"/>
      <c r="O219" s="642"/>
      <c r="P219" s="878"/>
      <c r="Q219" s="2978"/>
      <c r="R219" s="2979"/>
      <c r="S219" s="207"/>
      <c r="T219" s="207"/>
      <c r="U219" s="207"/>
      <c r="V219" s="65">
        <v>44888</v>
      </c>
      <c r="W219" s="2987" t="s">
        <v>5540</v>
      </c>
      <c r="X219" s="2988">
        <v>132</v>
      </c>
      <c r="Y219" s="66">
        <f>AVERAGE(CPVTFC3SG0067!P18:Q18)</f>
        <v>1.0314999999999999</v>
      </c>
      <c r="Z219" s="117">
        <f t="shared" si="18"/>
        <v>4040.9343065693424</v>
      </c>
      <c r="AA219" s="3014" t="s">
        <v>315</v>
      </c>
    </row>
    <row r="220" spans="1:29" ht="15.75" thickBot="1" x14ac:dyDescent="0.3">
      <c r="A220" s="529">
        <v>175</v>
      </c>
      <c r="B220" s="4670"/>
      <c r="C220" s="69" t="s">
        <v>220</v>
      </c>
      <c r="D220" s="121">
        <v>44811</v>
      </c>
      <c r="E220" s="696" t="s">
        <v>4916</v>
      </c>
      <c r="F220" s="149">
        <v>175</v>
      </c>
      <c r="G220" s="122">
        <f>AVERAGE(CPVTFC3SG0005!F26:G26)</f>
        <v>3.0427999999999997</v>
      </c>
      <c r="H220" s="123">
        <f t="shared" si="12"/>
        <v>9725.8992805755406</v>
      </c>
      <c r="I220" s="783" t="s">
        <v>315</v>
      </c>
      <c r="J220" s="793"/>
      <c r="K220" s="793"/>
      <c r="L220" s="794"/>
      <c r="M220" s="650"/>
      <c r="N220" s="650"/>
      <c r="O220" s="650"/>
      <c r="P220" s="737">
        <v>44867</v>
      </c>
      <c r="Q220" s="741" t="s">
        <v>4979</v>
      </c>
      <c r="R220" s="742">
        <v>106</v>
      </c>
      <c r="S220" s="122">
        <f>AVERAGE(CPVTFC3SG0044!L14:M14)</f>
        <v>0.88929999999999998</v>
      </c>
      <c r="T220" s="123">
        <f>(S220-0.1755)/0.014*400</f>
        <v>20394.285714285714</v>
      </c>
      <c r="U220" s="699" t="s">
        <v>315</v>
      </c>
      <c r="V220" s="121">
        <v>44888</v>
      </c>
      <c r="W220" s="2999" t="s">
        <v>5540</v>
      </c>
      <c r="X220" s="3000">
        <v>133</v>
      </c>
      <c r="Y220" s="122">
        <f>AVERAGE(CPVTFC3SG0067!R18:S18)</f>
        <v>0.76415</v>
      </c>
      <c r="Z220" s="710">
        <f t="shared" si="18"/>
        <v>2752.9708029197081</v>
      </c>
      <c r="AA220" s="3015" t="s">
        <v>315</v>
      </c>
    </row>
    <row r="221" spans="1:29" x14ac:dyDescent="0.25">
      <c r="A221" s="406">
        <v>176</v>
      </c>
      <c r="B221" s="4683" t="s">
        <v>956</v>
      </c>
      <c r="C221" s="2533" t="s">
        <v>868</v>
      </c>
      <c r="D221" s="407">
        <v>44811</v>
      </c>
      <c r="E221" s="715" t="s">
        <v>4916</v>
      </c>
      <c r="F221" s="408">
        <v>176</v>
      </c>
      <c r="G221" s="409">
        <f>AVERAGE(CPVTFC3SG0005!H26:I26)</f>
        <v>2.0934499999999998</v>
      </c>
      <c r="H221" s="405">
        <f t="shared" si="12"/>
        <v>6310.9712230215828</v>
      </c>
      <c r="I221" s="716" t="s">
        <v>315</v>
      </c>
      <c r="J221" s="717"/>
      <c r="K221" s="717"/>
      <c r="L221" s="659"/>
      <c r="M221" s="721"/>
      <c r="N221" s="721"/>
      <c r="O221" s="721"/>
      <c r="P221" s="717"/>
      <c r="Q221" s="718"/>
      <c r="R221" s="719"/>
      <c r="S221" s="720"/>
      <c r="T221" s="720"/>
      <c r="U221" s="720"/>
      <c r="V221" s="1251"/>
      <c r="W221" s="1252"/>
      <c r="X221" s="834"/>
      <c r="Y221" s="667"/>
      <c r="Z221" s="860"/>
      <c r="AA221" s="1253"/>
      <c r="AB221" s="4689" t="s">
        <v>1416</v>
      </c>
    </row>
    <row r="222" spans="1:29" x14ac:dyDescent="0.25">
      <c r="A222" s="590"/>
      <c r="B222" s="4680"/>
      <c r="C222" s="32" t="s">
        <v>5448</v>
      </c>
      <c r="D222" s="1149"/>
      <c r="E222" s="2975"/>
      <c r="F222" s="882"/>
      <c r="G222" s="645"/>
      <c r="H222" s="646"/>
      <c r="I222" s="878"/>
      <c r="J222" s="878"/>
      <c r="K222" s="878"/>
      <c r="L222" s="877"/>
      <c r="M222" s="642"/>
      <c r="N222" s="642"/>
      <c r="O222" s="642"/>
      <c r="P222" s="878"/>
      <c r="Q222" s="2978"/>
      <c r="R222" s="2979"/>
      <c r="S222" s="207"/>
      <c r="T222" s="207"/>
      <c r="U222" s="207"/>
      <c r="V222" s="18">
        <v>44888</v>
      </c>
      <c r="W222" s="2976" t="s">
        <v>5540</v>
      </c>
      <c r="X222" s="2759">
        <v>134</v>
      </c>
      <c r="Y222" s="7">
        <f>AVERAGE(CPVTFC3SG0067!T18:U18)</f>
        <v>0.30149999999999999</v>
      </c>
      <c r="Z222" s="13">
        <f t="shared" ref="Z222:Z224" si="19">(Y222-0.1927)/0.0137*66</f>
        <v>524.14598540145971</v>
      </c>
      <c r="AA222" s="3007" t="s">
        <v>314</v>
      </c>
      <c r="AB222" s="4689"/>
    </row>
    <row r="223" spans="1:29" x14ac:dyDescent="0.25">
      <c r="A223" s="590"/>
      <c r="B223" s="4680"/>
      <c r="C223" s="32" t="s">
        <v>863</v>
      </c>
      <c r="D223" s="1149"/>
      <c r="E223" s="2975"/>
      <c r="F223" s="882"/>
      <c r="G223" s="645"/>
      <c r="H223" s="646"/>
      <c r="I223" s="878"/>
      <c r="J223" s="878"/>
      <c r="K223" s="878"/>
      <c r="L223" s="877"/>
      <c r="M223" s="642"/>
      <c r="N223" s="642"/>
      <c r="O223" s="642"/>
      <c r="P223" s="878"/>
      <c r="Q223" s="2978"/>
      <c r="R223" s="2979"/>
      <c r="S223" s="207"/>
      <c r="T223" s="207"/>
      <c r="U223" s="207"/>
      <c r="V223" s="18">
        <v>44888</v>
      </c>
      <c r="W223" s="2976" t="s">
        <v>5540</v>
      </c>
      <c r="X223" s="2759">
        <v>135</v>
      </c>
      <c r="Y223" s="7">
        <f>AVERAGE(CPVTFC3SG0067!V18:W18)</f>
        <v>0.28805000000000003</v>
      </c>
      <c r="Z223" s="85">
        <f t="shared" si="19"/>
        <v>459.35036496350369</v>
      </c>
      <c r="AA223" s="3007" t="s">
        <v>314</v>
      </c>
      <c r="AB223" s="4689"/>
    </row>
    <row r="224" spans="1:29" ht="15.75" thickBot="1" x14ac:dyDescent="0.3">
      <c r="A224" s="481">
        <v>177</v>
      </c>
      <c r="B224" s="4684"/>
      <c r="C224" s="2534" t="s">
        <v>220</v>
      </c>
      <c r="D224" s="412">
        <v>44811</v>
      </c>
      <c r="E224" s="722" t="s">
        <v>4916</v>
      </c>
      <c r="F224" s="413">
        <v>177</v>
      </c>
      <c r="G224" s="414">
        <f>AVERAGE(CPVTFC3SG0005!J26:K26)</f>
        <v>3.1033499999999998</v>
      </c>
      <c r="H224" s="415">
        <f t="shared" si="12"/>
        <v>9943.705035971223</v>
      </c>
      <c r="I224" s="760" t="s">
        <v>315</v>
      </c>
      <c r="J224" s="791"/>
      <c r="K224" s="791"/>
      <c r="L224" s="792"/>
      <c r="M224" s="778"/>
      <c r="N224" s="778"/>
      <c r="O224" s="778"/>
      <c r="P224" s="724">
        <v>44867</v>
      </c>
      <c r="Q224" s="728" t="s">
        <v>4979</v>
      </c>
      <c r="R224" s="726">
        <v>107</v>
      </c>
      <c r="S224" s="414">
        <f>AVERAGE(CPVTFC3SG0044!N14:O14)</f>
        <v>1.1103999999999998</v>
      </c>
      <c r="T224" s="415">
        <f>(S224-0.1755)/0.014*400</f>
        <v>26711.428571428565</v>
      </c>
      <c r="U224" s="727" t="s">
        <v>315</v>
      </c>
      <c r="V224" s="412">
        <v>44888</v>
      </c>
      <c r="W224" s="2998" t="s">
        <v>5540</v>
      </c>
      <c r="X224" s="2797">
        <v>136</v>
      </c>
      <c r="Y224" s="414">
        <f>AVERAGE(CPVTFC3SG0067!X18:Y18)</f>
        <v>0.77245000000000008</v>
      </c>
      <c r="Z224" s="710">
        <f t="shared" si="19"/>
        <v>2792.9562043795627</v>
      </c>
      <c r="AA224" s="3010" t="s">
        <v>315</v>
      </c>
      <c r="AB224" s="4688"/>
    </row>
    <row r="225" spans="1:28" x14ac:dyDescent="0.25">
      <c r="A225" s="114">
        <v>178</v>
      </c>
      <c r="B225" s="2529" t="s">
        <v>957</v>
      </c>
      <c r="C225" s="2945" t="s">
        <v>868</v>
      </c>
      <c r="D225" s="115">
        <v>44811</v>
      </c>
      <c r="E225" s="701" t="s">
        <v>4916</v>
      </c>
      <c r="F225" s="151">
        <v>178</v>
      </c>
      <c r="G225" s="116">
        <f>AVERAGE(CPVTFC3SG0005!L26:M26)</f>
        <v>2.9130000000000003</v>
      </c>
      <c r="H225" s="117">
        <f t="shared" si="12"/>
        <v>9258.9928057553971</v>
      </c>
      <c r="I225" s="183" t="s">
        <v>315</v>
      </c>
      <c r="J225" s="632"/>
      <c r="K225" s="632"/>
      <c r="L225" s="655"/>
      <c r="M225" s="656"/>
      <c r="N225" s="656"/>
      <c r="O225" s="656"/>
      <c r="P225" s="712">
        <v>44867</v>
      </c>
      <c r="Q225" s="713" t="s">
        <v>4979</v>
      </c>
      <c r="R225" s="714">
        <v>108</v>
      </c>
      <c r="S225" s="116">
        <f>AVERAGE(CPVTFC3SG0044!P14:Q14)</f>
        <v>0.38100000000000001</v>
      </c>
      <c r="T225" s="117">
        <f>(S225-0.1755)/0.014*400</f>
        <v>5871.4285714285716</v>
      </c>
      <c r="U225" s="1304" t="s">
        <v>315</v>
      </c>
      <c r="V225" s="1295"/>
      <c r="W225" s="1281"/>
      <c r="X225" s="1271"/>
      <c r="Y225" s="830"/>
      <c r="Z225" s="831"/>
      <c r="AA225" s="1281"/>
    </row>
    <row r="226" spans="1:28" x14ac:dyDescent="0.25">
      <c r="A226" s="64">
        <v>179</v>
      </c>
      <c r="B226" s="69" t="s">
        <v>957</v>
      </c>
      <c r="C226" s="2968" t="s">
        <v>220</v>
      </c>
      <c r="D226" s="65">
        <v>44811</v>
      </c>
      <c r="E226" s="386" t="s">
        <v>4916</v>
      </c>
      <c r="F226" s="146">
        <v>179</v>
      </c>
      <c r="G226" s="66">
        <f>AVERAGE(CPVTFC3SG0005!N26:O26)</f>
        <v>2.3056999999999999</v>
      </c>
      <c r="H226" s="67">
        <f t="shared" si="12"/>
        <v>7074.4604316546774</v>
      </c>
      <c r="I226" s="178" t="s">
        <v>315</v>
      </c>
      <c r="J226" s="628"/>
      <c r="K226" s="628"/>
      <c r="L226" s="641"/>
      <c r="M226" s="642"/>
      <c r="N226" s="642"/>
      <c r="O226" s="642"/>
      <c r="P226" s="628"/>
      <c r="Q226" s="233"/>
      <c r="R226" s="240"/>
      <c r="S226" s="207"/>
      <c r="T226" s="207"/>
      <c r="U226" s="360"/>
      <c r="V226" s="694"/>
      <c r="W226" s="694"/>
      <c r="X226" s="694"/>
      <c r="Y226" s="694"/>
      <c r="Z226" s="694"/>
      <c r="AA226" s="694"/>
    </row>
    <row r="227" spans="1:28" x14ac:dyDescent="0.25">
      <c r="A227" s="64">
        <v>180</v>
      </c>
      <c r="B227" s="4670" t="s">
        <v>958</v>
      </c>
      <c r="C227" s="2968" t="s">
        <v>868</v>
      </c>
      <c r="D227" s="65">
        <v>44811</v>
      </c>
      <c r="E227" s="386" t="s">
        <v>4916</v>
      </c>
      <c r="F227" s="146">
        <v>180</v>
      </c>
      <c r="G227" s="66">
        <f>AVERAGE(CPVTFC3SG0005!P26:Q26)</f>
        <v>2.7488999999999999</v>
      </c>
      <c r="H227" s="67">
        <f t="shared" si="12"/>
        <v>8668.705035971223</v>
      </c>
      <c r="I227" s="178" t="s">
        <v>315</v>
      </c>
      <c r="J227" s="628"/>
      <c r="K227" s="628"/>
      <c r="L227" s="641"/>
      <c r="M227" s="642"/>
      <c r="N227" s="642"/>
      <c r="O227" s="642"/>
      <c r="P227" s="627">
        <v>44867</v>
      </c>
      <c r="Q227" s="418" t="s">
        <v>4979</v>
      </c>
      <c r="R227" s="417">
        <v>109</v>
      </c>
      <c r="S227" s="66">
        <f>AVERAGE(CPVTFC3SG0044!R14:S14)</f>
        <v>2.7732000000000001</v>
      </c>
      <c r="T227" s="67">
        <f>(S227-0.1755)/0.014*400</f>
        <v>74220</v>
      </c>
      <c r="U227" s="858" t="s">
        <v>315</v>
      </c>
      <c r="V227" s="694"/>
      <c r="W227" s="694"/>
      <c r="X227" s="694"/>
      <c r="Y227" s="694"/>
      <c r="Z227" s="694"/>
      <c r="AA227" s="694"/>
    </row>
    <row r="228" spans="1:28" x14ac:dyDescent="0.25">
      <c r="A228" s="64">
        <v>181</v>
      </c>
      <c r="B228" s="4679"/>
      <c r="C228" s="2968" t="s">
        <v>220</v>
      </c>
      <c r="D228" s="65">
        <v>44811</v>
      </c>
      <c r="E228" s="386" t="s">
        <v>4916</v>
      </c>
      <c r="F228" s="146">
        <v>181</v>
      </c>
      <c r="G228" s="66">
        <f>AVERAGE(CPVTFC3SG0005!R26:S26)</f>
        <v>3.0503499999999999</v>
      </c>
      <c r="H228" s="67">
        <f t="shared" si="12"/>
        <v>9753.0575539568345</v>
      </c>
      <c r="I228" s="178" t="s">
        <v>315</v>
      </c>
      <c r="J228" s="628"/>
      <c r="K228" s="628"/>
      <c r="L228" s="641"/>
      <c r="M228" s="642"/>
      <c r="N228" s="642"/>
      <c r="O228" s="642"/>
      <c r="P228" s="627">
        <v>44867</v>
      </c>
      <c r="Q228" s="418" t="s">
        <v>4979</v>
      </c>
      <c r="R228" s="417">
        <v>110</v>
      </c>
      <c r="S228" s="66">
        <f>AVERAGE(CPVTFC3SG0044!T14:U14)</f>
        <v>2.0941000000000001</v>
      </c>
      <c r="T228" s="67">
        <f>(S228-0.1755)/0.014*400</f>
        <v>54817.142857142855</v>
      </c>
      <c r="U228" s="858" t="s">
        <v>315</v>
      </c>
      <c r="V228" s="1250"/>
      <c r="W228" s="900"/>
      <c r="X228" s="694"/>
      <c r="Y228" s="645"/>
      <c r="Z228" s="646"/>
      <c r="AA228" s="900"/>
    </row>
    <row r="229" spans="1:28" x14ac:dyDescent="0.25">
      <c r="A229" s="64">
        <v>182</v>
      </c>
      <c r="B229" s="69" t="s">
        <v>959</v>
      </c>
      <c r="C229" s="2968" t="s">
        <v>868</v>
      </c>
      <c r="D229" s="65">
        <v>44811</v>
      </c>
      <c r="E229" s="386" t="s">
        <v>4916</v>
      </c>
      <c r="F229" s="146">
        <v>182</v>
      </c>
      <c r="G229" s="66">
        <f>AVERAGE(CPVTFC3SG0005!T26:U26)</f>
        <v>1.4896</v>
      </c>
      <c r="H229" s="67">
        <f t="shared" si="12"/>
        <v>4138.84892086331</v>
      </c>
      <c r="I229" s="178" t="s">
        <v>315</v>
      </c>
      <c r="J229" s="628"/>
      <c r="K229" s="628"/>
      <c r="L229" s="641"/>
      <c r="M229" s="642"/>
      <c r="N229" s="642"/>
      <c r="O229" s="642"/>
      <c r="P229" s="628"/>
      <c r="Q229" s="233"/>
      <c r="R229" s="240"/>
      <c r="S229" s="207"/>
      <c r="T229" s="207"/>
      <c r="U229" s="360"/>
      <c r="V229" s="1250"/>
      <c r="W229" s="900"/>
      <c r="X229" s="694"/>
      <c r="Y229" s="645"/>
      <c r="Z229" s="646"/>
      <c r="AA229" s="900"/>
    </row>
    <row r="230" spans="1:28" ht="15.75" thickBot="1" x14ac:dyDescent="0.3">
      <c r="A230" s="64">
        <v>183</v>
      </c>
      <c r="B230" s="69" t="s">
        <v>959</v>
      </c>
      <c r="C230" s="2968" t="s">
        <v>220</v>
      </c>
      <c r="D230" s="65">
        <v>44811</v>
      </c>
      <c r="E230" s="386" t="s">
        <v>4916</v>
      </c>
      <c r="F230" s="146">
        <v>183</v>
      </c>
      <c r="G230" s="66">
        <f>AVERAGE(CPVTFC3SG0005!V26:W26)</f>
        <v>2.5171000000000001</v>
      </c>
      <c r="H230" s="67">
        <f t="shared" si="12"/>
        <v>7834.8920863309359</v>
      </c>
      <c r="I230" s="178" t="s">
        <v>315</v>
      </c>
      <c r="J230" s="628"/>
      <c r="K230" s="628"/>
      <c r="L230" s="641"/>
      <c r="M230" s="642"/>
      <c r="N230" s="642"/>
      <c r="O230" s="642"/>
      <c r="P230" s="627">
        <v>44867</v>
      </c>
      <c r="Q230" s="418" t="s">
        <v>4979</v>
      </c>
      <c r="R230" s="417">
        <v>111</v>
      </c>
      <c r="S230" s="66">
        <f>AVERAGE(CPVTFC3SG0044!V14:W14)</f>
        <v>0.29875000000000002</v>
      </c>
      <c r="T230" s="67">
        <f>(S230-0.1755)/0.014*400</f>
        <v>3521.4285714285725</v>
      </c>
      <c r="U230" s="858" t="s">
        <v>315</v>
      </c>
      <c r="V230" s="1250"/>
      <c r="W230" s="900"/>
      <c r="X230" s="694"/>
      <c r="Y230" s="645"/>
      <c r="Z230" s="662"/>
      <c r="AA230" s="900"/>
    </row>
    <row r="231" spans="1:28" x14ac:dyDescent="0.25">
      <c r="A231" s="406">
        <v>185</v>
      </c>
      <c r="B231" s="4668" t="s">
        <v>960</v>
      </c>
      <c r="C231" s="2533" t="s">
        <v>868</v>
      </c>
      <c r="D231" s="407">
        <v>44811</v>
      </c>
      <c r="E231" s="715" t="s">
        <v>4914</v>
      </c>
      <c r="F231" s="408">
        <v>1</v>
      </c>
      <c r="G231" s="409">
        <f>AVERAGE(CPVTFC3SG0006!C11:D11)</f>
        <v>2.5022500000000001</v>
      </c>
      <c r="H231" s="405">
        <f>(G231-0.1778)/0.0132*50</f>
        <v>8804.734848484848</v>
      </c>
      <c r="I231" s="716" t="s">
        <v>315</v>
      </c>
      <c r="J231" s="717"/>
      <c r="K231" s="717"/>
      <c r="L231" s="659"/>
      <c r="M231" s="721"/>
      <c r="N231" s="721"/>
      <c r="O231" s="721"/>
      <c r="P231" s="756">
        <v>44867</v>
      </c>
      <c r="Q231" s="781" t="s">
        <v>4979</v>
      </c>
      <c r="R231" s="758">
        <v>112</v>
      </c>
      <c r="S231" s="409">
        <f>AVERAGE(CPVTFC3SG0044!X14:Y14)</f>
        <v>0.43120000000000003</v>
      </c>
      <c r="T231" s="405">
        <f>(S231-0.1755)/0.014*400</f>
        <v>7305.7142857142862</v>
      </c>
      <c r="U231" s="759" t="s">
        <v>315</v>
      </c>
      <c r="V231" s="407">
        <v>44888</v>
      </c>
      <c r="W231" s="2994" t="s">
        <v>5540</v>
      </c>
      <c r="X231" s="2995">
        <v>137</v>
      </c>
      <c r="Y231" s="409">
        <f>AVERAGE(CPVTFC3SG0067!B20:C20)</f>
        <v>0.67054999999999998</v>
      </c>
      <c r="Z231" s="117">
        <f t="shared" ref="Z231:Z238" si="20">(Y231-0.1927)/0.0137*66</f>
        <v>2302.0510948905107</v>
      </c>
      <c r="AA231" s="3051" t="s">
        <v>315</v>
      </c>
    </row>
    <row r="232" spans="1:28" x14ac:dyDescent="0.25">
      <c r="A232" s="590"/>
      <c r="B232" s="4669"/>
      <c r="C232" s="32" t="s">
        <v>5448</v>
      </c>
      <c r="D232" s="1149"/>
      <c r="E232" s="2975"/>
      <c r="F232" s="882"/>
      <c r="G232" s="645"/>
      <c r="H232" s="646"/>
      <c r="I232" s="878"/>
      <c r="J232" s="878"/>
      <c r="K232" s="878"/>
      <c r="L232" s="877"/>
      <c r="M232" s="642"/>
      <c r="N232" s="642"/>
      <c r="O232" s="642"/>
      <c r="P232" s="875"/>
      <c r="Q232" s="843"/>
      <c r="R232" s="877"/>
      <c r="S232" s="645"/>
      <c r="T232" s="646"/>
      <c r="U232" s="642"/>
      <c r="V232" s="65">
        <v>44888</v>
      </c>
      <c r="W232" s="2987" t="s">
        <v>5540</v>
      </c>
      <c r="X232" s="2988">
        <v>138</v>
      </c>
      <c r="Y232" s="66">
        <f>AVERAGE(CPVTFC3SG0067!D20:E20)</f>
        <v>0.45779999999999998</v>
      </c>
      <c r="Z232" s="117">
        <f t="shared" si="20"/>
        <v>1277.1240875912411</v>
      </c>
      <c r="AA232" s="3304" t="s">
        <v>315</v>
      </c>
    </row>
    <row r="233" spans="1:28" x14ac:dyDescent="0.25">
      <c r="A233" s="590"/>
      <c r="B233" s="4669"/>
      <c r="C233" s="32" t="s">
        <v>863</v>
      </c>
      <c r="D233" s="1149"/>
      <c r="E233" s="2975"/>
      <c r="F233" s="882"/>
      <c r="G233" s="645"/>
      <c r="H233" s="646"/>
      <c r="I233" s="878"/>
      <c r="J233" s="878"/>
      <c r="K233" s="878"/>
      <c r="L233" s="877"/>
      <c r="M233" s="642"/>
      <c r="N233" s="642"/>
      <c r="O233" s="642"/>
      <c r="P233" s="875"/>
      <c r="Q233" s="843"/>
      <c r="R233" s="877"/>
      <c r="S233" s="645"/>
      <c r="T233" s="646"/>
      <c r="U233" s="642"/>
      <c r="V233" s="18">
        <v>44888</v>
      </c>
      <c r="W233" s="2976" t="s">
        <v>5540</v>
      </c>
      <c r="X233" s="2759">
        <v>139</v>
      </c>
      <c r="Y233" s="7">
        <f>AVERAGE(CPVTFC3SG0067!F20:G20)</f>
        <v>0.33589999999999998</v>
      </c>
      <c r="Z233" s="85">
        <f t="shared" si="20"/>
        <v>689.86861313868599</v>
      </c>
      <c r="AA233" s="3007" t="s">
        <v>314</v>
      </c>
    </row>
    <row r="234" spans="1:28" ht="15.75" thickBot="1" x14ac:dyDescent="0.3">
      <c r="A234" s="599">
        <v>186</v>
      </c>
      <c r="B234" s="4670"/>
      <c r="C234" s="69" t="s">
        <v>220</v>
      </c>
      <c r="D234" s="121">
        <v>44811</v>
      </c>
      <c r="E234" s="696" t="s">
        <v>4914</v>
      </c>
      <c r="F234" s="149">
        <v>2</v>
      </c>
      <c r="G234" s="122">
        <f>AVERAGE(CPVTFC3SG0006!E11:F11)</f>
        <v>1.9774499999999999</v>
      </c>
      <c r="H234" s="123">
        <f t="shared" ref="H234:H301" si="21">(G234-0.1778)/0.0132*50</f>
        <v>6816.856060606061</v>
      </c>
      <c r="I234" s="783" t="s">
        <v>315</v>
      </c>
      <c r="J234" s="793"/>
      <c r="K234" s="793"/>
      <c r="L234" s="794"/>
      <c r="M234" s="650"/>
      <c r="N234" s="650"/>
      <c r="O234" s="650"/>
      <c r="P234" s="793"/>
      <c r="Q234" s="784"/>
      <c r="R234" s="785"/>
      <c r="S234" s="215"/>
      <c r="T234" s="215"/>
      <c r="U234" s="215"/>
      <c r="V234" s="111">
        <v>44888</v>
      </c>
      <c r="W234" s="2973" t="s">
        <v>5540</v>
      </c>
      <c r="X234" s="2768">
        <v>140</v>
      </c>
      <c r="Y234" s="112">
        <f>AVERAGE(CPVTFC3SG0067!H20:I20)</f>
        <v>0.3992</v>
      </c>
      <c r="Z234" s="225">
        <f t="shared" si="20"/>
        <v>994.81751824817502</v>
      </c>
      <c r="AA234" s="3022" t="s">
        <v>314</v>
      </c>
    </row>
    <row r="235" spans="1:28" x14ac:dyDescent="0.25">
      <c r="A235" s="406">
        <v>187</v>
      </c>
      <c r="B235" s="4668" t="s">
        <v>961</v>
      </c>
      <c r="C235" s="2533" t="s">
        <v>868</v>
      </c>
      <c r="D235" s="407">
        <v>44811</v>
      </c>
      <c r="E235" s="715" t="s">
        <v>4914</v>
      </c>
      <c r="F235" s="408">
        <v>3</v>
      </c>
      <c r="G235" s="409">
        <f>AVERAGE(CPVTFC3SG0006!G11:H11)</f>
        <v>0.91425000000000001</v>
      </c>
      <c r="H235" s="405">
        <f t="shared" si="21"/>
        <v>2789.5833333333335</v>
      </c>
      <c r="I235" s="3025" t="s">
        <v>315</v>
      </c>
      <c r="J235" s="717"/>
      <c r="K235" s="717"/>
      <c r="L235" s="659"/>
      <c r="M235" s="721"/>
      <c r="N235" s="721"/>
      <c r="O235" s="721"/>
      <c r="P235" s="717"/>
      <c r="Q235" s="718"/>
      <c r="R235" s="719"/>
      <c r="S235" s="720"/>
      <c r="T235" s="720"/>
      <c r="U235" s="720"/>
      <c r="V235" s="490">
        <v>44888</v>
      </c>
      <c r="W235" s="2959" t="s">
        <v>5540</v>
      </c>
      <c r="X235" s="2848">
        <v>141</v>
      </c>
      <c r="Y235" s="589">
        <f>AVERAGE(CPVTFC3SG0067!J20:K20)</f>
        <v>0.15189999999999998</v>
      </c>
      <c r="Z235" s="85">
        <f t="shared" si="20"/>
        <v>-196.55474452554759</v>
      </c>
      <c r="AA235" s="3009" t="s">
        <v>314</v>
      </c>
      <c r="AB235" s="4689" t="s">
        <v>1416</v>
      </c>
    </row>
    <row r="236" spans="1:28" x14ac:dyDescent="0.25">
      <c r="A236" s="590"/>
      <c r="B236" s="4669"/>
      <c r="C236" s="32" t="s">
        <v>5448</v>
      </c>
      <c r="D236" s="1149"/>
      <c r="E236" s="2975"/>
      <c r="F236" s="882"/>
      <c r="G236" s="645"/>
      <c r="H236" s="646"/>
      <c r="I236" s="878"/>
      <c r="J236" s="878"/>
      <c r="K236" s="878"/>
      <c r="L236" s="877"/>
      <c r="M236" s="642"/>
      <c r="N236" s="642"/>
      <c r="O236" s="642"/>
      <c r="P236" s="878"/>
      <c r="Q236" s="2978"/>
      <c r="R236" s="2979"/>
      <c r="S236" s="207"/>
      <c r="T236" s="207"/>
      <c r="U236" s="207"/>
      <c r="V236" s="18">
        <v>44888</v>
      </c>
      <c r="W236" s="2976" t="s">
        <v>5540</v>
      </c>
      <c r="X236" s="2759">
        <v>142</v>
      </c>
      <c r="Y236" s="7">
        <f>AVERAGE(CPVTFC3SG0067!L20:M20)</f>
        <v>0.14195000000000002</v>
      </c>
      <c r="Z236" s="85">
        <f t="shared" si="20"/>
        <v>-244.48905109489047</v>
      </c>
      <c r="AA236" s="3007" t="s">
        <v>314</v>
      </c>
      <c r="AB236" s="4689"/>
    </row>
    <row r="237" spans="1:28" x14ac:dyDescent="0.25">
      <c r="A237" s="590"/>
      <c r="B237" s="4669"/>
      <c r="C237" s="32" t="s">
        <v>863</v>
      </c>
      <c r="D237" s="1149"/>
      <c r="E237" s="2975"/>
      <c r="F237" s="882"/>
      <c r="G237" s="645"/>
      <c r="H237" s="646"/>
      <c r="I237" s="878"/>
      <c r="J237" s="878"/>
      <c r="K237" s="878"/>
      <c r="L237" s="877"/>
      <c r="M237" s="642"/>
      <c r="N237" s="642"/>
      <c r="O237" s="642"/>
      <c r="P237" s="878"/>
      <c r="Q237" s="2978"/>
      <c r="R237" s="2979"/>
      <c r="S237" s="207"/>
      <c r="T237" s="207"/>
      <c r="U237" s="207"/>
      <c r="V237" s="65">
        <v>44888</v>
      </c>
      <c r="W237" s="2987" t="s">
        <v>5540</v>
      </c>
      <c r="X237" s="2988">
        <v>143</v>
      </c>
      <c r="Y237" s="66">
        <f>AVERAGE(CPVTFC3SG0067!N20:O20)</f>
        <v>1.7649999999999999</v>
      </c>
      <c r="Z237" s="117">
        <f t="shared" si="20"/>
        <v>7574.5839416058388</v>
      </c>
      <c r="AA237" s="3014" t="s">
        <v>315</v>
      </c>
      <c r="AB237" s="4689"/>
    </row>
    <row r="238" spans="1:28" ht="15.75" thickBot="1" x14ac:dyDescent="0.3">
      <c r="A238" s="411">
        <v>188</v>
      </c>
      <c r="B238" s="4682"/>
      <c r="C238" s="2534" t="s">
        <v>220</v>
      </c>
      <c r="D238" s="412">
        <v>44811</v>
      </c>
      <c r="E238" s="722" t="s">
        <v>4914</v>
      </c>
      <c r="F238" s="413">
        <v>4</v>
      </c>
      <c r="G238" s="414">
        <f>AVERAGE(CPVTFC3SG0006!I11:J11)</f>
        <v>2.7982500000000003</v>
      </c>
      <c r="H238" s="415">
        <f t="shared" si="21"/>
        <v>9925.9469696969718</v>
      </c>
      <c r="I238" s="760" t="s">
        <v>315</v>
      </c>
      <c r="J238" s="791"/>
      <c r="K238" s="791"/>
      <c r="L238" s="792"/>
      <c r="M238" s="778"/>
      <c r="N238" s="778"/>
      <c r="O238" s="778"/>
      <c r="P238" s="724">
        <v>44867</v>
      </c>
      <c r="Q238" s="728" t="s">
        <v>4979</v>
      </c>
      <c r="R238" s="726">
        <v>113</v>
      </c>
      <c r="S238" s="414">
        <f>AVERAGE(CPVTFC3SG0044!B16:C16)</f>
        <v>1.5638000000000001</v>
      </c>
      <c r="T238" s="415">
        <f>(S238-0.1755)/0.014*400</f>
        <v>39665.71428571429</v>
      </c>
      <c r="U238" s="727" t="s">
        <v>315</v>
      </c>
      <c r="V238" s="412">
        <v>44888</v>
      </c>
      <c r="W238" s="2998" t="s">
        <v>5540</v>
      </c>
      <c r="X238" s="2797">
        <v>144</v>
      </c>
      <c r="Y238" s="414">
        <f>AVERAGE(CPVTFC3SG0067!P20:Q20)</f>
        <v>1.02325</v>
      </c>
      <c r="Z238" s="415">
        <f t="shared" si="20"/>
        <v>4001.1897810218975</v>
      </c>
      <c r="AA238" s="3010" t="s">
        <v>315</v>
      </c>
      <c r="AB238" s="4688"/>
    </row>
    <row r="239" spans="1:28" x14ac:dyDescent="0.25">
      <c r="A239" s="114">
        <v>189</v>
      </c>
      <c r="B239" s="4680" t="s">
        <v>962</v>
      </c>
      <c r="C239" s="2945" t="s">
        <v>868</v>
      </c>
      <c r="D239" s="115">
        <v>44811</v>
      </c>
      <c r="E239" s="701" t="s">
        <v>4914</v>
      </c>
      <c r="F239" s="151">
        <v>5</v>
      </c>
      <c r="G239" s="116">
        <f>AVERAGE(CPVTFC3SG0006!K11:L11)</f>
        <v>2.7567000000000004</v>
      </c>
      <c r="H239" s="117">
        <f t="shared" si="21"/>
        <v>9768.5606060606078</v>
      </c>
      <c r="I239" s="183" t="s">
        <v>315</v>
      </c>
      <c r="J239" s="632"/>
      <c r="K239" s="632"/>
      <c r="L239" s="655"/>
      <c r="M239" s="656"/>
      <c r="N239" s="656"/>
      <c r="O239" s="656"/>
      <c r="P239" s="712">
        <v>44867</v>
      </c>
      <c r="Q239" s="713" t="s">
        <v>4979</v>
      </c>
      <c r="R239" s="714">
        <v>114</v>
      </c>
      <c r="S239" s="116">
        <f>AVERAGE(CPVTFC3SG0044!D16:E16)</f>
        <v>0.60785</v>
      </c>
      <c r="T239" s="117">
        <f>(S239-0.1755)/0.014*400</f>
        <v>12352.857142857143</v>
      </c>
      <c r="U239" s="1304" t="s">
        <v>315</v>
      </c>
      <c r="V239" s="1271"/>
      <c r="W239" s="1271"/>
      <c r="X239" s="1271"/>
      <c r="Y239" s="1271"/>
      <c r="Z239" s="1271"/>
      <c r="AA239" s="1271"/>
    </row>
    <row r="240" spans="1:28" x14ac:dyDescent="0.25">
      <c r="A240" s="68">
        <v>190</v>
      </c>
      <c r="B240" s="4679"/>
      <c r="C240" s="2968" t="s">
        <v>220</v>
      </c>
      <c r="D240" s="65">
        <v>44811</v>
      </c>
      <c r="E240" s="386" t="s">
        <v>4914</v>
      </c>
      <c r="F240" s="146">
        <v>6</v>
      </c>
      <c r="G240" s="66">
        <f>AVERAGE(CPVTFC3SG0006!M11:N11)</f>
        <v>2.9143499999999998</v>
      </c>
      <c r="H240" s="67">
        <f t="shared" si="21"/>
        <v>10365.719696969696</v>
      </c>
      <c r="I240" s="178" t="s">
        <v>315</v>
      </c>
      <c r="J240" s="628"/>
      <c r="K240" s="628"/>
      <c r="L240" s="641"/>
      <c r="M240" s="642"/>
      <c r="N240" s="642"/>
      <c r="O240" s="642"/>
      <c r="P240" s="627">
        <v>44867</v>
      </c>
      <c r="Q240" s="418" t="s">
        <v>4979</v>
      </c>
      <c r="R240" s="417">
        <v>115</v>
      </c>
      <c r="S240" s="66">
        <f>AVERAGE(CPVTFC3SG0044!F16:G16)</f>
        <v>1.738</v>
      </c>
      <c r="T240" s="67">
        <f>(S240-0.1755)/0.014*400</f>
        <v>44642.857142857145</v>
      </c>
      <c r="U240" s="858" t="s">
        <v>315</v>
      </c>
      <c r="V240" s="1250"/>
      <c r="W240" s="900"/>
      <c r="X240" s="694"/>
      <c r="Y240" s="645"/>
      <c r="Z240" s="646"/>
      <c r="AA240" s="900"/>
    </row>
    <row r="241" spans="1:29" x14ac:dyDescent="0.25">
      <c r="A241" s="6">
        <v>191</v>
      </c>
      <c r="B241" s="4667" t="s">
        <v>963</v>
      </c>
      <c r="C241" s="32" t="s">
        <v>868</v>
      </c>
      <c r="D241" s="18">
        <v>44811</v>
      </c>
      <c r="E241" s="381" t="s">
        <v>4914</v>
      </c>
      <c r="F241" s="147">
        <v>7</v>
      </c>
      <c r="G241" s="7">
        <f>AVERAGE(CPVTFC3SG0006!O11:P11)</f>
        <v>0.61125000000000007</v>
      </c>
      <c r="H241" s="13">
        <f t="shared" si="21"/>
        <v>1641.856060606061</v>
      </c>
      <c r="I241" s="179" t="s">
        <v>315</v>
      </c>
      <c r="J241" s="628"/>
      <c r="K241" s="628"/>
      <c r="L241" s="641"/>
      <c r="M241" s="642"/>
      <c r="N241" s="642"/>
      <c r="O241" s="642"/>
      <c r="P241" s="628"/>
      <c r="Q241" s="233"/>
      <c r="R241" s="240"/>
      <c r="S241" s="207"/>
      <c r="T241" s="207"/>
      <c r="U241" s="360"/>
      <c r="V241" s="1250"/>
      <c r="W241" s="900"/>
      <c r="X241" s="694"/>
      <c r="Y241" s="645"/>
      <c r="Z241" s="646"/>
      <c r="AA241" s="900"/>
      <c r="AB241" s="4689" t="s">
        <v>1416</v>
      </c>
      <c r="AC241" s="5">
        <v>33</v>
      </c>
    </row>
    <row r="242" spans="1:29" x14ac:dyDescent="0.25">
      <c r="A242" s="11">
        <v>192</v>
      </c>
      <c r="B242" s="4681"/>
      <c r="C242" s="2538" t="s">
        <v>220</v>
      </c>
      <c r="D242" s="19">
        <v>44811</v>
      </c>
      <c r="E242" s="383" t="s">
        <v>4914</v>
      </c>
      <c r="F242" s="148">
        <v>8</v>
      </c>
      <c r="G242" s="10">
        <f>AVERAGE(CPVTFC3SG0006!Q11:R11)</f>
        <v>2.84415</v>
      </c>
      <c r="H242" s="14">
        <f t="shared" si="21"/>
        <v>10099.810606060606</v>
      </c>
      <c r="I242" s="180" t="s">
        <v>315</v>
      </c>
      <c r="J242" s="628"/>
      <c r="K242" s="628"/>
      <c r="L242" s="641"/>
      <c r="M242" s="642"/>
      <c r="N242" s="642"/>
      <c r="O242" s="642"/>
      <c r="P242" s="628"/>
      <c r="Q242" s="233"/>
      <c r="R242" s="240"/>
      <c r="S242" s="207"/>
      <c r="T242" s="207"/>
      <c r="U242" s="360"/>
      <c r="V242" s="694"/>
      <c r="W242" s="694"/>
      <c r="X242" s="694"/>
      <c r="Y242" s="694"/>
      <c r="Z242" s="694"/>
      <c r="AA242" s="694"/>
      <c r="AB242" s="4688"/>
    </row>
    <row r="243" spans="1:29" x14ac:dyDescent="0.25">
      <c r="A243" s="64">
        <v>193</v>
      </c>
      <c r="B243" s="69" t="s">
        <v>964</v>
      </c>
      <c r="C243" s="2968" t="s">
        <v>868</v>
      </c>
      <c r="D243" s="65">
        <v>44811</v>
      </c>
      <c r="E243" s="386" t="s">
        <v>4914</v>
      </c>
      <c r="F243" s="146">
        <v>9</v>
      </c>
      <c r="G243" s="66">
        <f>AVERAGE(CPVTFC3SG0006!S11:T11)</f>
        <v>1.50325</v>
      </c>
      <c r="H243" s="67">
        <f t="shared" si="21"/>
        <v>5020.6439393939399</v>
      </c>
      <c r="I243" s="178" t="s">
        <v>315</v>
      </c>
      <c r="J243" s="628"/>
      <c r="K243" s="628"/>
      <c r="L243" s="641"/>
      <c r="M243" s="642"/>
      <c r="N243" s="642"/>
      <c r="O243" s="642"/>
      <c r="P243" s="628"/>
      <c r="Q243" s="233"/>
      <c r="R243" s="240"/>
      <c r="S243" s="207"/>
      <c r="T243" s="207"/>
      <c r="U243" s="360"/>
      <c r="V243" s="694"/>
      <c r="W243" s="694"/>
      <c r="X243" s="694"/>
      <c r="Y243" s="694"/>
      <c r="Z243" s="694"/>
      <c r="AA243" s="694"/>
      <c r="AB243" s="4689" t="s">
        <v>1416</v>
      </c>
    </row>
    <row r="244" spans="1:29" x14ac:dyDescent="0.25">
      <c r="A244" s="68">
        <v>194</v>
      </c>
      <c r="B244" s="69" t="s">
        <v>964</v>
      </c>
      <c r="C244" s="2968" t="s">
        <v>220</v>
      </c>
      <c r="D244" s="65">
        <v>44811</v>
      </c>
      <c r="E244" s="386" t="s">
        <v>4914</v>
      </c>
      <c r="F244" s="146">
        <v>10</v>
      </c>
      <c r="G244" s="66">
        <f>AVERAGE(CPVTFC3SG0006!U11:V11)</f>
        <v>2.8832</v>
      </c>
      <c r="H244" s="67">
        <f t="shared" si="21"/>
        <v>10247.727272727274</v>
      </c>
      <c r="I244" s="178" t="s">
        <v>315</v>
      </c>
      <c r="J244" s="628"/>
      <c r="K244" s="628"/>
      <c r="L244" s="641"/>
      <c r="M244" s="642"/>
      <c r="N244" s="642"/>
      <c r="O244" s="642"/>
      <c r="P244" s="627">
        <v>44867</v>
      </c>
      <c r="Q244" s="418" t="s">
        <v>4979</v>
      </c>
      <c r="R244" s="417">
        <v>116</v>
      </c>
      <c r="S244" s="66">
        <f>AVERAGE(CPVTFC3SG0044!H16:I16)</f>
        <v>2.1999500000000003</v>
      </c>
      <c r="T244" s="67">
        <f>(S244-0.1755)/0.014*400</f>
        <v>57841.42857142858</v>
      </c>
      <c r="U244" s="858" t="s">
        <v>315</v>
      </c>
      <c r="V244" s="694"/>
      <c r="W244" s="694"/>
      <c r="X244" s="694"/>
      <c r="Y244" s="694"/>
      <c r="Z244" s="694"/>
      <c r="AA244" s="694"/>
      <c r="AB244" s="4688"/>
    </row>
    <row r="245" spans="1:29" x14ac:dyDescent="0.25">
      <c r="A245" s="64">
        <v>195</v>
      </c>
      <c r="B245" s="4670" t="s">
        <v>965</v>
      </c>
      <c r="C245" s="2968" t="s">
        <v>868</v>
      </c>
      <c r="D245" s="65">
        <v>44811</v>
      </c>
      <c r="E245" s="386" t="s">
        <v>4914</v>
      </c>
      <c r="F245" s="146">
        <v>11</v>
      </c>
      <c r="G245" s="66">
        <f>AVERAGE(CPVTFC3SG0006!W11:X11)</f>
        <v>2.6063499999999999</v>
      </c>
      <c r="H245" s="67">
        <f t="shared" si="21"/>
        <v>9199.05303030303</v>
      </c>
      <c r="I245" s="178" t="s">
        <v>315</v>
      </c>
      <c r="J245" s="628"/>
      <c r="K245" s="628"/>
      <c r="L245" s="641"/>
      <c r="M245" s="642"/>
      <c r="N245" s="642"/>
      <c r="O245" s="642"/>
      <c r="P245" s="627">
        <v>44867</v>
      </c>
      <c r="Q245" s="418" t="s">
        <v>4979</v>
      </c>
      <c r="R245" s="417">
        <v>117</v>
      </c>
      <c r="S245" s="66">
        <f>AVERAGE(CPVTFC3SG0044!J16:K16)</f>
        <v>0.34760000000000002</v>
      </c>
      <c r="T245" s="67">
        <f>(S245-0.1755)/0.014*400</f>
        <v>4917.1428571428578</v>
      </c>
      <c r="U245" s="858" t="s">
        <v>315</v>
      </c>
      <c r="V245" s="694"/>
      <c r="W245" s="694"/>
      <c r="X245" s="694"/>
      <c r="Y245" s="694"/>
      <c r="Z245" s="694"/>
      <c r="AA245" s="694"/>
      <c r="AB245" s="4689" t="s">
        <v>1416</v>
      </c>
    </row>
    <row r="246" spans="1:29" x14ac:dyDescent="0.25">
      <c r="A246" s="68">
        <v>196</v>
      </c>
      <c r="B246" s="4679"/>
      <c r="C246" s="2968" t="s">
        <v>220</v>
      </c>
      <c r="D246" s="65">
        <v>44811</v>
      </c>
      <c r="E246" s="386" t="s">
        <v>4914</v>
      </c>
      <c r="F246" s="146">
        <v>12</v>
      </c>
      <c r="G246" s="66">
        <f>AVERAGE(CPVTFC3SG0006!C13:D13)</f>
        <v>2.5540000000000003</v>
      </c>
      <c r="H246" s="67">
        <f t="shared" si="21"/>
        <v>9000.757575757576</v>
      </c>
      <c r="I246" s="178" t="s">
        <v>315</v>
      </c>
      <c r="J246" s="628"/>
      <c r="K246" s="628"/>
      <c r="L246" s="641"/>
      <c r="M246" s="642"/>
      <c r="N246" s="642"/>
      <c r="O246" s="642"/>
      <c r="P246" s="627">
        <v>44867</v>
      </c>
      <c r="Q246" s="418" t="s">
        <v>4979</v>
      </c>
      <c r="R246" s="417">
        <v>118</v>
      </c>
      <c r="S246" s="66">
        <f>AVERAGE(CPVTFC3SG0044!L16:M16)</f>
        <v>1.2497</v>
      </c>
      <c r="T246" s="67">
        <f>(S246-0.1755)/0.014*400</f>
        <v>30691.428571428572</v>
      </c>
      <c r="U246" s="858" t="s">
        <v>315</v>
      </c>
      <c r="V246" s="694"/>
      <c r="W246" s="694"/>
      <c r="X246" s="694"/>
      <c r="Y246" s="694"/>
      <c r="Z246" s="694"/>
      <c r="AA246" s="694"/>
      <c r="AB246" s="4688"/>
    </row>
    <row r="247" spans="1:29" x14ac:dyDescent="0.25">
      <c r="A247" s="64">
        <v>197</v>
      </c>
      <c r="B247" s="4670" t="s">
        <v>966</v>
      </c>
      <c r="C247" s="2968" t="s">
        <v>868</v>
      </c>
      <c r="D247" s="65">
        <v>44811</v>
      </c>
      <c r="E247" s="386" t="s">
        <v>4914</v>
      </c>
      <c r="F247" s="146">
        <v>13</v>
      </c>
      <c r="G247" s="66">
        <f>AVERAGE(CPVTFC3SG0002!E13:F13)</f>
        <v>1.3414000000000001</v>
      </c>
      <c r="H247" s="67">
        <f t="shared" si="21"/>
        <v>4407.5757575757589</v>
      </c>
      <c r="I247" s="178" t="s">
        <v>315</v>
      </c>
      <c r="J247" s="628"/>
      <c r="K247" s="628"/>
      <c r="L247" s="641"/>
      <c r="M247" s="642"/>
      <c r="N247" s="642"/>
      <c r="O247" s="642"/>
      <c r="P247" s="628"/>
      <c r="Q247" s="233"/>
      <c r="R247" s="240"/>
      <c r="S247" s="207"/>
      <c r="T247" s="207"/>
      <c r="U247" s="360"/>
      <c r="V247" s="694"/>
      <c r="W247" s="694"/>
      <c r="X247" s="694"/>
      <c r="Y247" s="694"/>
      <c r="Z247" s="694"/>
      <c r="AA247" s="694"/>
    </row>
    <row r="248" spans="1:29" x14ac:dyDescent="0.25">
      <c r="A248" s="68">
        <v>198</v>
      </c>
      <c r="B248" s="4679"/>
      <c r="C248" s="2968" t="s">
        <v>220</v>
      </c>
      <c r="D248" s="65">
        <v>44811</v>
      </c>
      <c r="E248" s="386" t="s">
        <v>4914</v>
      </c>
      <c r="F248" s="146">
        <v>14</v>
      </c>
      <c r="G248" s="66">
        <f>AVERAGE(CPVTFC3SG0006!G13:H13)</f>
        <v>1.1900500000000001</v>
      </c>
      <c r="H248" s="67">
        <f t="shared" si="21"/>
        <v>3834.280303030303</v>
      </c>
      <c r="I248" s="178" t="s">
        <v>315</v>
      </c>
      <c r="J248" s="628"/>
      <c r="K248" s="628"/>
      <c r="L248" s="641"/>
      <c r="M248" s="642"/>
      <c r="N248" s="642"/>
      <c r="O248" s="642"/>
      <c r="P248" s="628"/>
      <c r="Q248" s="233"/>
      <c r="R248" s="240"/>
      <c r="S248" s="207"/>
      <c r="T248" s="207"/>
      <c r="U248" s="360"/>
      <c r="V248" s="694"/>
      <c r="W248" s="694"/>
      <c r="X248" s="694"/>
      <c r="Y248" s="694"/>
      <c r="Z248" s="694"/>
      <c r="AA248" s="694"/>
    </row>
    <row r="249" spans="1:29" x14ac:dyDescent="0.25">
      <c r="A249" s="64">
        <v>199</v>
      </c>
      <c r="B249" s="4670" t="s">
        <v>967</v>
      </c>
      <c r="C249" s="2968" t="s">
        <v>868</v>
      </c>
      <c r="D249" s="65">
        <v>44811</v>
      </c>
      <c r="E249" s="386" t="s">
        <v>4914</v>
      </c>
      <c r="F249" s="146">
        <v>15</v>
      </c>
      <c r="G249" s="66">
        <f>AVERAGE(CPVTFC3SG0006!I13:J13)</f>
        <v>2.3758499999999998</v>
      </c>
      <c r="H249" s="67">
        <f t="shared" si="21"/>
        <v>8325.9469696969682</v>
      </c>
      <c r="I249" s="178" t="s">
        <v>315</v>
      </c>
      <c r="J249" s="628"/>
      <c r="K249" s="628"/>
      <c r="L249" s="641"/>
      <c r="M249" s="642"/>
      <c r="N249" s="642"/>
      <c r="O249" s="642"/>
      <c r="P249" s="627">
        <v>44867</v>
      </c>
      <c r="Q249" s="418" t="s">
        <v>4979</v>
      </c>
      <c r="R249" s="417">
        <v>119</v>
      </c>
      <c r="S249" s="66">
        <f>AVERAGE(CPVTFC3SG0044!N16:O16)</f>
        <v>0.39674999999999999</v>
      </c>
      <c r="T249" s="67">
        <f>(S249-0.1755)/0.014*400</f>
        <v>6321.4285714285716</v>
      </c>
      <c r="U249" s="858" t="s">
        <v>315</v>
      </c>
      <c r="V249" s="694"/>
      <c r="W249" s="694"/>
      <c r="X249" s="694"/>
      <c r="Y249" s="694"/>
      <c r="Z249" s="694"/>
      <c r="AA249" s="694"/>
      <c r="AB249" s="4689" t="s">
        <v>1416</v>
      </c>
    </row>
    <row r="250" spans="1:29" x14ac:dyDescent="0.25">
      <c r="A250" s="68">
        <v>200</v>
      </c>
      <c r="B250" s="4679"/>
      <c r="C250" s="2968" t="s">
        <v>220</v>
      </c>
      <c r="D250" s="65">
        <v>44811</v>
      </c>
      <c r="E250" s="386" t="s">
        <v>4914</v>
      </c>
      <c r="F250" s="146">
        <v>16</v>
      </c>
      <c r="G250" s="66">
        <f>AVERAGE(CPVTFC3SG0006!K13:L13)</f>
        <v>2.7981500000000001</v>
      </c>
      <c r="H250" s="67">
        <f t="shared" si="21"/>
        <v>9925.568181818182</v>
      </c>
      <c r="I250" s="178" t="s">
        <v>315</v>
      </c>
      <c r="J250" s="628"/>
      <c r="K250" s="628"/>
      <c r="L250" s="641"/>
      <c r="M250" s="642"/>
      <c r="N250" s="642"/>
      <c r="O250" s="642"/>
      <c r="P250" s="627">
        <v>44867</v>
      </c>
      <c r="Q250" s="418" t="s">
        <v>4979</v>
      </c>
      <c r="R250" s="417">
        <v>120</v>
      </c>
      <c r="S250" s="66">
        <f>AVERAGE(CPVTFC3SG0044!P16:Q16)</f>
        <v>1.2461500000000001</v>
      </c>
      <c r="T250" s="67">
        <f>(S250-0.1755)/0.014*400</f>
        <v>30590.000000000004</v>
      </c>
      <c r="U250" s="858" t="s">
        <v>315</v>
      </c>
      <c r="V250" s="694"/>
      <c r="W250" s="694"/>
      <c r="X250" s="694"/>
      <c r="Y250" s="694"/>
      <c r="Z250" s="694"/>
      <c r="AA250" s="694"/>
      <c r="AB250" s="4688"/>
    </row>
    <row r="251" spans="1:29" x14ac:dyDescent="0.25">
      <c r="A251" s="64">
        <v>201</v>
      </c>
      <c r="B251" s="69" t="s">
        <v>968</v>
      </c>
      <c r="C251" s="2968" t="s">
        <v>868</v>
      </c>
      <c r="D251" s="65">
        <v>44811</v>
      </c>
      <c r="E251" s="386" t="s">
        <v>4914</v>
      </c>
      <c r="F251" s="146">
        <v>17</v>
      </c>
      <c r="G251" s="66">
        <f>AVERAGE(CPVTFC3SG0006!M13:N13)</f>
        <v>1.3978000000000002</v>
      </c>
      <c r="H251" s="67">
        <f t="shared" si="21"/>
        <v>4621.2121212121219</v>
      </c>
      <c r="I251" s="178" t="s">
        <v>315</v>
      </c>
      <c r="J251" s="628"/>
      <c r="K251" s="628"/>
      <c r="L251" s="641"/>
      <c r="M251" s="642"/>
      <c r="N251" s="642"/>
      <c r="O251" s="642"/>
      <c r="P251" s="628"/>
      <c r="Q251" s="233"/>
      <c r="R251" s="240"/>
      <c r="S251" s="207"/>
      <c r="T251" s="207"/>
      <c r="U251" s="360"/>
      <c r="V251" s="1250"/>
      <c r="W251" s="900"/>
      <c r="X251" s="694"/>
      <c r="Y251" s="645"/>
      <c r="Z251" s="646"/>
      <c r="AA251" s="900"/>
    </row>
    <row r="252" spans="1:29" x14ac:dyDescent="0.25">
      <c r="A252" s="68">
        <v>202</v>
      </c>
      <c r="B252" s="69" t="s">
        <v>968</v>
      </c>
      <c r="C252" s="2968" t="s">
        <v>220</v>
      </c>
      <c r="D252" s="65">
        <v>44811</v>
      </c>
      <c r="E252" s="386" t="s">
        <v>4914</v>
      </c>
      <c r="F252" s="146">
        <v>18</v>
      </c>
      <c r="G252" s="66">
        <f>AVERAGE(CPVTFC3SG0006!O13:P13)</f>
        <v>2.7218999999999998</v>
      </c>
      <c r="H252" s="67">
        <f t="shared" si="21"/>
        <v>9636.742424242424</v>
      </c>
      <c r="I252" s="178" t="s">
        <v>315</v>
      </c>
      <c r="J252" s="628"/>
      <c r="K252" s="628"/>
      <c r="L252" s="641"/>
      <c r="M252" s="642"/>
      <c r="N252" s="642"/>
      <c r="O252" s="642"/>
      <c r="P252" s="98">
        <v>44881</v>
      </c>
      <c r="Q252" s="99" t="s">
        <v>5449</v>
      </c>
      <c r="R252" s="66">
        <v>20</v>
      </c>
      <c r="S252" s="99">
        <f>AVERAGE(CPVTFC3SG0056!S13:T13)</f>
        <v>1.0211000000000001</v>
      </c>
      <c r="T252" s="67">
        <f>(S252-0.1243)/0.0142*400</f>
        <v>25261.97183098592</v>
      </c>
      <c r="U252" s="858" t="s">
        <v>315</v>
      </c>
      <c r="V252" s="1250"/>
      <c r="W252" s="900"/>
      <c r="X252" s="694"/>
      <c r="Y252" s="645"/>
      <c r="Z252" s="646"/>
      <c r="AA252" s="900"/>
    </row>
    <row r="253" spans="1:29" x14ac:dyDescent="0.25">
      <c r="A253" s="64">
        <v>203</v>
      </c>
      <c r="B253" s="4670" t="s">
        <v>969</v>
      </c>
      <c r="C253" s="2968" t="s">
        <v>868</v>
      </c>
      <c r="D253" s="65">
        <v>44811</v>
      </c>
      <c r="E253" s="386" t="s">
        <v>4914</v>
      </c>
      <c r="F253" s="146">
        <v>19</v>
      </c>
      <c r="G253" s="66">
        <f>AVERAGE(CPVTFC3SG0006!Q13:R13)</f>
        <v>2.5961499999999997</v>
      </c>
      <c r="H253" s="67">
        <f t="shared" si="21"/>
        <v>9160.4166666666661</v>
      </c>
      <c r="I253" s="178" t="s">
        <v>315</v>
      </c>
      <c r="J253" s="628"/>
      <c r="K253" s="628"/>
      <c r="L253" s="641"/>
      <c r="M253" s="642"/>
      <c r="N253" s="642"/>
      <c r="O253" s="642"/>
      <c r="P253" s="98">
        <v>44881</v>
      </c>
      <c r="Q253" s="99" t="s">
        <v>5449</v>
      </c>
      <c r="R253" s="66">
        <v>21</v>
      </c>
      <c r="S253" s="99">
        <f>AVERAGE(CPVTFC3SG0056!U13:V13)</f>
        <v>0.61014999999999997</v>
      </c>
      <c r="T253" s="67">
        <f t="shared" ref="T253:T254" si="22">(S253-0.1243)/0.0142*400</f>
        <v>13685.915492957747</v>
      </c>
      <c r="U253" s="858" t="s">
        <v>315</v>
      </c>
      <c r="V253" s="1250"/>
      <c r="W253" s="900"/>
      <c r="X253" s="694"/>
      <c r="Y253" s="645"/>
      <c r="Z253" s="646"/>
      <c r="AA253" s="900"/>
    </row>
    <row r="254" spans="1:29" x14ac:dyDescent="0.25">
      <c r="A254" s="68">
        <v>204</v>
      </c>
      <c r="B254" s="4679"/>
      <c r="C254" s="2968" t="s">
        <v>220</v>
      </c>
      <c r="D254" s="65">
        <v>44811</v>
      </c>
      <c r="E254" s="386" t="s">
        <v>4914</v>
      </c>
      <c r="F254" s="146">
        <v>20</v>
      </c>
      <c r="G254" s="66">
        <f>AVERAGE(CPVTFC3SG0006!S13:T13)</f>
        <v>2.5431499999999998</v>
      </c>
      <c r="H254" s="67">
        <f t="shared" si="21"/>
        <v>8959.6590909090901</v>
      </c>
      <c r="I254" s="178" t="s">
        <v>315</v>
      </c>
      <c r="J254" s="628"/>
      <c r="K254" s="628"/>
      <c r="L254" s="641"/>
      <c r="M254" s="642"/>
      <c r="N254" s="642"/>
      <c r="O254" s="642"/>
      <c r="P254" s="98">
        <v>44881</v>
      </c>
      <c r="Q254" s="99" t="s">
        <v>5449</v>
      </c>
      <c r="R254" s="66">
        <v>22</v>
      </c>
      <c r="S254" s="99">
        <f>AVERAGE(CPVTFC3SG0056!W13:X13)</f>
        <v>1.3376999999999999</v>
      </c>
      <c r="T254" s="67">
        <f t="shared" si="22"/>
        <v>34180.281690140837</v>
      </c>
      <c r="U254" s="858" t="s">
        <v>315</v>
      </c>
      <c r="V254" s="694"/>
      <c r="W254" s="694"/>
      <c r="X254" s="694"/>
      <c r="Y254" s="694"/>
      <c r="Z254" s="694"/>
      <c r="AA254" s="694"/>
    </row>
    <row r="255" spans="1:29" x14ac:dyDescent="0.25">
      <c r="A255" s="6">
        <v>205</v>
      </c>
      <c r="B255" s="2527" t="s">
        <v>970</v>
      </c>
      <c r="C255" s="32" t="s">
        <v>868</v>
      </c>
      <c r="D255" s="18">
        <v>44811</v>
      </c>
      <c r="E255" s="381" t="s">
        <v>4914</v>
      </c>
      <c r="F255" s="147">
        <v>21</v>
      </c>
      <c r="G255" s="7">
        <f>AVERAGE(CPVTFC3SG0006!U13:V13)</f>
        <v>0.62870000000000004</v>
      </c>
      <c r="H255" s="13">
        <f t="shared" si="21"/>
        <v>1707.9545454545457</v>
      </c>
      <c r="I255" s="179" t="s">
        <v>314</v>
      </c>
      <c r="J255" s="628"/>
      <c r="K255" s="628"/>
      <c r="L255" s="641"/>
      <c r="M255" s="642"/>
      <c r="N255" s="642"/>
      <c r="O255" s="648"/>
      <c r="P255" s="628"/>
      <c r="Q255" s="628"/>
      <c r="R255" s="641"/>
      <c r="S255" s="642"/>
      <c r="T255" s="642"/>
      <c r="U255" s="648"/>
      <c r="V255" s="694"/>
      <c r="W255" s="694"/>
      <c r="X255" s="694"/>
      <c r="Y255" s="694"/>
      <c r="Z255" s="694"/>
      <c r="AA255" s="694"/>
      <c r="AB255" s="4689" t="s">
        <v>1416</v>
      </c>
      <c r="AC255" s="5">
        <v>34</v>
      </c>
    </row>
    <row r="256" spans="1:29" x14ac:dyDescent="0.25">
      <c r="A256" s="11">
        <v>206</v>
      </c>
      <c r="B256" s="2527" t="s">
        <v>970</v>
      </c>
      <c r="C256" s="2538" t="s">
        <v>220</v>
      </c>
      <c r="D256" s="19">
        <v>44811</v>
      </c>
      <c r="E256" s="383" t="s">
        <v>4914</v>
      </c>
      <c r="F256" s="148">
        <v>22</v>
      </c>
      <c r="G256" s="10">
        <f>AVERAGE(CPVTFC3SG0006!W13:X13)</f>
        <v>2.6451500000000001</v>
      </c>
      <c r="H256" s="14">
        <f t="shared" si="21"/>
        <v>9346.0227272727279</v>
      </c>
      <c r="I256" s="180" t="s">
        <v>315</v>
      </c>
      <c r="J256" s="628"/>
      <c r="K256" s="628"/>
      <c r="L256" s="641"/>
      <c r="M256" s="642"/>
      <c r="N256" s="642"/>
      <c r="O256" s="648"/>
      <c r="P256" s="627">
        <v>44867</v>
      </c>
      <c r="Q256" s="418" t="s">
        <v>4979</v>
      </c>
      <c r="R256" s="417">
        <v>121</v>
      </c>
      <c r="S256" s="66">
        <f>AVERAGE(CPVTFC3SG0044!R16:S16)</f>
        <v>0.64399999999999991</v>
      </c>
      <c r="T256" s="67">
        <f>(S256-0.1755)/0.014*400</f>
        <v>13385.714285714283</v>
      </c>
      <c r="U256" s="858" t="s">
        <v>315</v>
      </c>
      <c r="V256" s="694"/>
      <c r="W256" s="694"/>
      <c r="X256" s="694"/>
      <c r="Y256" s="694"/>
      <c r="Z256" s="694"/>
      <c r="AA256" s="694"/>
      <c r="AB256" s="4688"/>
    </row>
    <row r="257" spans="1:29" x14ac:dyDescent="0.25">
      <c r="A257" s="64">
        <v>207</v>
      </c>
      <c r="B257" s="69" t="s">
        <v>971</v>
      </c>
      <c r="C257" s="2968" t="s">
        <v>868</v>
      </c>
      <c r="D257" s="65">
        <v>44811</v>
      </c>
      <c r="E257" s="386" t="s">
        <v>4914</v>
      </c>
      <c r="F257" s="146">
        <v>23</v>
      </c>
      <c r="G257" s="66">
        <f>AVERAGE(CPVTFC3SG0006!C15:D15)</f>
        <v>2.4186500000000004</v>
      </c>
      <c r="H257" s="67">
        <f t="shared" si="21"/>
        <v>8488.0681818181838</v>
      </c>
      <c r="I257" s="178" t="s">
        <v>315</v>
      </c>
      <c r="J257" s="628"/>
      <c r="K257" s="628"/>
      <c r="L257" s="641"/>
      <c r="M257" s="642"/>
      <c r="N257" s="642"/>
      <c r="O257" s="642"/>
      <c r="P257" s="627">
        <v>44867</v>
      </c>
      <c r="Q257" s="418" t="s">
        <v>4979</v>
      </c>
      <c r="R257" s="417">
        <v>122</v>
      </c>
      <c r="S257" s="66">
        <f>AVERAGE(CPVTFC3SG0044!T16:U16)</f>
        <v>2.8675499999999996</v>
      </c>
      <c r="T257" s="67">
        <f>(S257-0.1755)/0.014*400</f>
        <v>76915.714285714275</v>
      </c>
      <c r="U257" s="858" t="s">
        <v>315</v>
      </c>
      <c r="V257" s="694"/>
      <c r="W257" s="694"/>
      <c r="X257" s="694"/>
      <c r="Y257" s="694"/>
      <c r="Z257" s="694"/>
      <c r="AA257" s="694"/>
      <c r="AB257" s="4708"/>
    </row>
    <row r="258" spans="1:29" x14ac:dyDescent="0.25">
      <c r="A258" s="68">
        <v>208</v>
      </c>
      <c r="B258" s="69" t="s">
        <v>971</v>
      </c>
      <c r="C258" s="2968" t="s">
        <v>220</v>
      </c>
      <c r="D258" s="65">
        <v>44811</v>
      </c>
      <c r="E258" s="386" t="s">
        <v>4914</v>
      </c>
      <c r="F258" s="146">
        <v>24</v>
      </c>
      <c r="G258" s="66">
        <f>AVERAGE(CPVTFC3SG0006!E15:F15)</f>
        <v>2.12575</v>
      </c>
      <c r="H258" s="67">
        <f t="shared" si="21"/>
        <v>7378.5984848484859</v>
      </c>
      <c r="I258" s="178" t="s">
        <v>315</v>
      </c>
      <c r="J258" s="628"/>
      <c r="K258" s="628"/>
      <c r="L258" s="641"/>
      <c r="M258" s="642"/>
      <c r="N258" s="642"/>
      <c r="O258" s="642"/>
      <c r="P258" s="628"/>
      <c r="Q258" s="628"/>
      <c r="R258" s="641"/>
      <c r="S258" s="642"/>
      <c r="T258" s="642"/>
      <c r="U258" s="648"/>
      <c r="V258" s="694"/>
      <c r="W258" s="694"/>
      <c r="X258" s="694"/>
      <c r="Y258" s="694"/>
      <c r="Z258" s="694"/>
      <c r="AA258" s="694"/>
      <c r="AB258" s="4709"/>
    </row>
    <row r="259" spans="1:29" x14ac:dyDescent="0.25">
      <c r="A259" s="64">
        <v>209</v>
      </c>
      <c r="B259" s="4670" t="s">
        <v>972</v>
      </c>
      <c r="C259" s="2968" t="s">
        <v>868</v>
      </c>
      <c r="D259" s="65">
        <v>44811</v>
      </c>
      <c r="E259" s="386" t="s">
        <v>4914</v>
      </c>
      <c r="F259" s="146">
        <v>25</v>
      </c>
      <c r="G259" s="66">
        <f>AVERAGE(CPVTFC3SG0006!G15:H15)</f>
        <v>2.4436499999999999</v>
      </c>
      <c r="H259" s="67">
        <f t="shared" si="21"/>
        <v>8582.765151515152</v>
      </c>
      <c r="I259" s="178" t="s">
        <v>315</v>
      </c>
      <c r="J259" s="628"/>
      <c r="K259" s="628"/>
      <c r="L259" s="641"/>
      <c r="M259" s="642"/>
      <c r="N259" s="642"/>
      <c r="O259" s="642"/>
      <c r="P259" s="627">
        <v>44867</v>
      </c>
      <c r="Q259" s="418" t="s">
        <v>4979</v>
      </c>
      <c r="R259" s="417">
        <v>123</v>
      </c>
      <c r="S259" s="66">
        <f>AVERAGE(CPVTFC3SG0044!V16:W16)</f>
        <v>0.47025</v>
      </c>
      <c r="T259" s="67">
        <f>(S259-0.1755)/0.014*400</f>
        <v>8421.4285714285725</v>
      </c>
      <c r="U259" s="858" t="s">
        <v>315</v>
      </c>
      <c r="V259" s="1250"/>
      <c r="W259" s="900"/>
      <c r="X259" s="694"/>
      <c r="Y259" s="645"/>
      <c r="Z259" s="646"/>
      <c r="AA259" s="900"/>
    </row>
    <row r="260" spans="1:29" x14ac:dyDescent="0.25">
      <c r="A260" s="68">
        <v>210</v>
      </c>
      <c r="B260" s="4679"/>
      <c r="C260" s="2968" t="s">
        <v>220</v>
      </c>
      <c r="D260" s="65">
        <v>44811</v>
      </c>
      <c r="E260" s="386" t="s">
        <v>4914</v>
      </c>
      <c r="F260" s="146">
        <v>26</v>
      </c>
      <c r="G260" s="66">
        <f>AVERAGE(CPVTFC3SG0006!I15:J15)</f>
        <v>2.6305000000000001</v>
      </c>
      <c r="H260" s="67">
        <f t="shared" si="21"/>
        <v>9290.5303030303039</v>
      </c>
      <c r="I260" s="178" t="s">
        <v>315</v>
      </c>
      <c r="J260" s="628"/>
      <c r="K260" s="628"/>
      <c r="L260" s="641"/>
      <c r="M260" s="642"/>
      <c r="N260" s="642"/>
      <c r="O260" s="642"/>
      <c r="P260" s="627">
        <v>44867</v>
      </c>
      <c r="Q260" s="418" t="s">
        <v>4979</v>
      </c>
      <c r="R260" s="417">
        <v>124</v>
      </c>
      <c r="S260" s="66">
        <f>AVERAGE(CPVTFC3SG0044!X16:Y16)</f>
        <v>0.57610000000000006</v>
      </c>
      <c r="T260" s="67">
        <f t="shared" ref="T260:T265" si="23">(S260-0.1755)/0.014*400</f>
        <v>11445.714285714286</v>
      </c>
      <c r="U260" s="858" t="s">
        <v>315</v>
      </c>
      <c r="V260" s="1250"/>
      <c r="W260" s="900"/>
      <c r="X260" s="694"/>
      <c r="Y260" s="645"/>
      <c r="Z260" s="646"/>
      <c r="AA260" s="900"/>
    </row>
    <row r="261" spans="1:29" x14ac:dyDescent="0.25">
      <c r="A261" s="64">
        <v>211</v>
      </c>
      <c r="B261" s="4670" t="s">
        <v>973</v>
      </c>
      <c r="C261" s="2968" t="s">
        <v>868</v>
      </c>
      <c r="D261" s="65">
        <v>44811</v>
      </c>
      <c r="E261" s="386" t="s">
        <v>4914</v>
      </c>
      <c r="F261" s="146">
        <v>27</v>
      </c>
      <c r="G261" s="66">
        <f>AVERAGE(CPVTFC3SG0006!K15:L15)</f>
        <v>2.6659999999999999</v>
      </c>
      <c r="H261" s="67">
        <f t="shared" si="21"/>
        <v>9425</v>
      </c>
      <c r="I261" s="178" t="s">
        <v>315</v>
      </c>
      <c r="J261" s="628"/>
      <c r="K261" s="628"/>
      <c r="L261" s="641"/>
      <c r="M261" s="642"/>
      <c r="N261" s="642"/>
      <c r="O261" s="642"/>
      <c r="P261" s="627">
        <v>44867</v>
      </c>
      <c r="Q261" s="418" t="s">
        <v>4979</v>
      </c>
      <c r="R261" s="417">
        <v>125</v>
      </c>
      <c r="S261" s="66">
        <f>AVERAGE(CPVTFC3SG0044!B18:C18)</f>
        <v>2.5772000000000004</v>
      </c>
      <c r="T261" s="67">
        <f t="shared" si="23"/>
        <v>68620</v>
      </c>
      <c r="U261" s="858" t="s">
        <v>315</v>
      </c>
      <c r="V261" s="1250"/>
      <c r="W261" s="900"/>
      <c r="X261" s="694"/>
      <c r="Y261" s="645"/>
      <c r="Z261" s="646"/>
      <c r="AA261" s="900"/>
    </row>
    <row r="262" spans="1:29" ht="15.75" thickBot="1" x14ac:dyDescent="0.3">
      <c r="A262" s="68">
        <v>212</v>
      </c>
      <c r="B262" s="4680"/>
      <c r="C262" s="2968" t="s">
        <v>220</v>
      </c>
      <c r="D262" s="65">
        <v>44811</v>
      </c>
      <c r="E262" s="386" t="s">
        <v>4914</v>
      </c>
      <c r="F262" s="146">
        <v>28</v>
      </c>
      <c r="G262" s="66">
        <f>AVERAGE(CPVTFC3SG0006!M15:N15)</f>
        <v>2.1689500000000002</v>
      </c>
      <c r="H262" s="67">
        <f t="shared" si="21"/>
        <v>7542.2348484848499</v>
      </c>
      <c r="I262" s="178" t="s">
        <v>315</v>
      </c>
      <c r="J262" s="628"/>
      <c r="K262" s="628"/>
      <c r="L262" s="641"/>
      <c r="M262" s="642"/>
      <c r="N262" s="642"/>
      <c r="O262" s="642"/>
      <c r="P262" s="627">
        <v>44867</v>
      </c>
      <c r="Q262" s="418" t="s">
        <v>4979</v>
      </c>
      <c r="R262" s="417">
        <v>126</v>
      </c>
      <c r="S262" s="66">
        <f>AVERAGE(CPVTFC3SG0044!D18:E18)</f>
        <v>2.8719999999999999</v>
      </c>
      <c r="T262" s="67">
        <f t="shared" si="23"/>
        <v>77042.85714285713</v>
      </c>
      <c r="U262" s="858" t="s">
        <v>315</v>
      </c>
      <c r="V262" s="694"/>
      <c r="W262" s="694"/>
      <c r="X262" s="694"/>
      <c r="Y262" s="694"/>
      <c r="Z262" s="694"/>
      <c r="AA262" s="694"/>
    </row>
    <row r="263" spans="1:29" ht="15.75" thickBot="1" x14ac:dyDescent="0.3">
      <c r="A263" s="128">
        <v>213</v>
      </c>
      <c r="B263" s="2537" t="s">
        <v>974</v>
      </c>
      <c r="C263" s="3182" t="s">
        <v>868</v>
      </c>
      <c r="D263" s="121">
        <v>44811</v>
      </c>
      <c r="E263" s="386" t="s">
        <v>4914</v>
      </c>
      <c r="F263" s="149">
        <v>29</v>
      </c>
      <c r="G263" s="122">
        <f>AVERAGE(CPVTFC3SG0006!O15:P15)</f>
        <v>1.9173499999999999</v>
      </c>
      <c r="H263" s="123">
        <f t="shared" si="21"/>
        <v>6589.204545454545</v>
      </c>
      <c r="I263" s="182" t="s">
        <v>315</v>
      </c>
      <c r="J263" s="630"/>
      <c r="K263" s="234"/>
      <c r="L263" s="242"/>
      <c r="M263" s="215"/>
      <c r="N263" s="215"/>
      <c r="O263" s="215"/>
      <c r="P263" s="630"/>
      <c r="Q263" s="630"/>
      <c r="R263" s="649"/>
      <c r="S263" s="650"/>
      <c r="T263" s="650"/>
      <c r="U263" s="657"/>
      <c r="V263" s="694"/>
      <c r="W263" s="694"/>
      <c r="X263" s="694"/>
      <c r="Y263" s="694"/>
      <c r="Z263" s="694"/>
      <c r="AA263" s="694"/>
      <c r="AB263" s="4689" t="s">
        <v>1416</v>
      </c>
    </row>
    <row r="264" spans="1:29" ht="15.75" thickBot="1" x14ac:dyDescent="0.3">
      <c r="A264" s="132">
        <v>214</v>
      </c>
      <c r="B264" s="2537" t="s">
        <v>974</v>
      </c>
      <c r="C264" s="3183" t="s">
        <v>220</v>
      </c>
      <c r="D264" s="129">
        <v>44811</v>
      </c>
      <c r="E264" s="386" t="s">
        <v>4914</v>
      </c>
      <c r="F264" s="150">
        <v>30</v>
      </c>
      <c r="G264" s="208">
        <f>AVERAGE(CPVTFC3SG0006!Q15:R15)</f>
        <v>1.6796500000000001</v>
      </c>
      <c r="H264" s="209">
        <f t="shared" si="21"/>
        <v>5688.825757575758</v>
      </c>
      <c r="I264" s="210" t="s">
        <v>315</v>
      </c>
      <c r="J264" s="690">
        <v>44819</v>
      </c>
      <c r="K264" s="239" t="s">
        <v>1832</v>
      </c>
      <c r="L264" s="243">
        <v>1</v>
      </c>
      <c r="M264" s="130">
        <f>AVERAGE(CPVTFC3SG0014!C11:D11)</f>
        <v>2.8691499999999999</v>
      </c>
      <c r="N264" s="131">
        <f>(M264-0.095)/0.0131*50</f>
        <v>10588.358778625952</v>
      </c>
      <c r="O264" s="313" t="s">
        <v>315</v>
      </c>
      <c r="P264" s="627">
        <v>44867</v>
      </c>
      <c r="Q264" s="418" t="s">
        <v>4979</v>
      </c>
      <c r="R264" s="417">
        <v>127</v>
      </c>
      <c r="S264" s="66">
        <f>AVERAGE(CPVTFC3SG0044!F18:G18)</f>
        <v>2.0542500000000001</v>
      </c>
      <c r="T264" s="67">
        <f t="shared" si="23"/>
        <v>53678.571428571435</v>
      </c>
      <c r="U264" s="858" t="s">
        <v>315</v>
      </c>
      <c r="V264" s="694"/>
      <c r="W264" s="694"/>
      <c r="X264" s="694"/>
      <c r="Y264" s="694"/>
      <c r="Z264" s="694"/>
      <c r="AA264" s="694"/>
      <c r="AB264" s="4688"/>
    </row>
    <row r="265" spans="1:29" x14ac:dyDescent="0.25">
      <c r="A265" s="114">
        <v>215</v>
      </c>
      <c r="B265" s="2529" t="s">
        <v>975</v>
      </c>
      <c r="C265" s="2945" t="s">
        <v>868</v>
      </c>
      <c r="D265" s="115">
        <v>44811</v>
      </c>
      <c r="E265" s="386" t="s">
        <v>4914</v>
      </c>
      <c r="F265" s="151">
        <v>31</v>
      </c>
      <c r="G265" s="116">
        <f>AVERAGE(CPVTFC3SG0006!S15:T15)</f>
        <v>2.4897999999999998</v>
      </c>
      <c r="H265" s="117">
        <f t="shared" si="21"/>
        <v>8757.5757575757561</v>
      </c>
      <c r="I265" s="183" t="s">
        <v>315</v>
      </c>
      <c r="J265" s="632"/>
      <c r="K265" s="232"/>
      <c r="L265" s="244"/>
      <c r="M265" s="216"/>
      <c r="N265" s="216"/>
      <c r="O265" s="216"/>
      <c r="P265" s="627">
        <v>44867</v>
      </c>
      <c r="Q265" s="418" t="s">
        <v>4979</v>
      </c>
      <c r="R265" s="417">
        <v>128</v>
      </c>
      <c r="S265" s="66">
        <f>AVERAGE(CPVTFC3SG0044!H18:I18)</f>
        <v>1.756</v>
      </c>
      <c r="T265" s="67">
        <f t="shared" si="23"/>
        <v>45157.142857142855</v>
      </c>
      <c r="U265" s="858" t="s">
        <v>315</v>
      </c>
      <c r="V265" s="694"/>
      <c r="W265" s="694"/>
      <c r="X265" s="694"/>
      <c r="Y265" s="694"/>
      <c r="Z265" s="694"/>
      <c r="AA265" s="694"/>
      <c r="AB265" s="4708"/>
    </row>
    <row r="266" spans="1:29" x14ac:dyDescent="0.25">
      <c r="A266" s="68">
        <v>216</v>
      </c>
      <c r="B266" s="2529" t="s">
        <v>975</v>
      </c>
      <c r="C266" s="2968" t="s">
        <v>220</v>
      </c>
      <c r="D266" s="65">
        <v>44811</v>
      </c>
      <c r="E266" s="386" t="s">
        <v>4914</v>
      </c>
      <c r="F266" s="146">
        <v>32</v>
      </c>
      <c r="G266" s="66">
        <f>AVERAGE(CPVTFC3SG0006!U15:V15)</f>
        <v>2.07565</v>
      </c>
      <c r="H266" s="67">
        <f t="shared" si="21"/>
        <v>7188.825757575758</v>
      </c>
      <c r="I266" s="178" t="s">
        <v>315</v>
      </c>
      <c r="J266" s="628"/>
      <c r="K266" s="233"/>
      <c r="L266" s="240"/>
      <c r="M266" s="207"/>
      <c r="N266" s="207"/>
      <c r="O266" s="207"/>
      <c r="P266" s="628"/>
      <c r="Q266" s="628"/>
      <c r="R266" s="641"/>
      <c r="S266" s="642"/>
      <c r="T266" s="642"/>
      <c r="U266" s="648"/>
      <c r="V266" s="694"/>
      <c r="W266" s="694"/>
      <c r="X266" s="694"/>
      <c r="Y266" s="694"/>
      <c r="Z266" s="694"/>
      <c r="AA266" s="694"/>
      <c r="AB266" s="4709"/>
    </row>
    <row r="267" spans="1:29" x14ac:dyDescent="0.25">
      <c r="A267" s="6">
        <v>217</v>
      </c>
      <c r="B267" s="4667" t="s">
        <v>976</v>
      </c>
      <c r="C267" s="32" t="s">
        <v>868</v>
      </c>
      <c r="D267" s="18">
        <v>44811</v>
      </c>
      <c r="E267" s="381" t="s">
        <v>4914</v>
      </c>
      <c r="F267" s="147">
        <v>33</v>
      </c>
      <c r="G267" s="7">
        <f>AVERAGE(CPVTFC3SG0006!W15:X15)</f>
        <v>0.52090000000000003</v>
      </c>
      <c r="H267" s="13">
        <f t="shared" si="21"/>
        <v>1299.621212121212</v>
      </c>
      <c r="I267" s="179" t="s">
        <v>314</v>
      </c>
      <c r="J267" s="628"/>
      <c r="K267" s="233"/>
      <c r="L267" s="240"/>
      <c r="M267" s="207"/>
      <c r="N267" s="207"/>
      <c r="O267" s="360"/>
      <c r="P267" s="628"/>
      <c r="Q267" s="628"/>
      <c r="R267" s="641"/>
      <c r="S267" s="642"/>
      <c r="T267" s="642"/>
      <c r="U267" s="648"/>
      <c r="V267" s="694"/>
      <c r="W267" s="694"/>
      <c r="X267" s="694"/>
      <c r="Y267" s="694"/>
      <c r="Z267" s="694"/>
      <c r="AA267" s="694"/>
      <c r="AB267" s="4689" t="s">
        <v>1416</v>
      </c>
      <c r="AC267" s="5">
        <v>35</v>
      </c>
    </row>
    <row r="268" spans="1:29" ht="15.75" thickBot="1" x14ac:dyDescent="0.3">
      <c r="A268" s="11">
        <v>218</v>
      </c>
      <c r="B268" s="4661"/>
      <c r="C268" s="2538" t="s">
        <v>220</v>
      </c>
      <c r="D268" s="19">
        <v>44811</v>
      </c>
      <c r="E268" s="383" t="s">
        <v>4914</v>
      </c>
      <c r="F268" s="148">
        <v>34</v>
      </c>
      <c r="G268" s="10">
        <f>AVERAGE(CPVTFC3SG0006!C17:D17)</f>
        <v>2.5384500000000001</v>
      </c>
      <c r="H268" s="14">
        <f t="shared" si="21"/>
        <v>8941.8560606060601</v>
      </c>
      <c r="I268" s="180" t="s">
        <v>315</v>
      </c>
      <c r="J268" s="628"/>
      <c r="K268" s="233"/>
      <c r="L268" s="240"/>
      <c r="M268" s="207"/>
      <c r="N268" s="207"/>
      <c r="O268" s="360"/>
      <c r="P268" s="628"/>
      <c r="Q268" s="628"/>
      <c r="R268" s="641"/>
      <c r="S268" s="642"/>
      <c r="T268" s="642"/>
      <c r="U268" s="648"/>
      <c r="V268" s="694"/>
      <c r="W268" s="694"/>
      <c r="X268" s="694"/>
      <c r="Y268" s="694"/>
      <c r="Z268" s="694"/>
      <c r="AA268" s="694"/>
      <c r="AB268" s="4688"/>
    </row>
    <row r="269" spans="1:29" ht="15.75" thickBot="1" x14ac:dyDescent="0.3">
      <c r="A269" s="128">
        <v>219</v>
      </c>
      <c r="B269" s="4685" t="s">
        <v>977</v>
      </c>
      <c r="C269" s="3182" t="s">
        <v>868</v>
      </c>
      <c r="D269" s="121">
        <v>44811</v>
      </c>
      <c r="E269" s="386" t="s">
        <v>4914</v>
      </c>
      <c r="F269" s="149">
        <v>35</v>
      </c>
      <c r="G269" s="122">
        <f>AVERAGE(CPVTFC3SG0006!E17:F17)</f>
        <v>0.8186500000000001</v>
      </c>
      <c r="H269" s="123">
        <f t="shared" si="21"/>
        <v>2427.4621212121219</v>
      </c>
      <c r="I269" s="182" t="s">
        <v>315</v>
      </c>
      <c r="J269" s="630"/>
      <c r="K269" s="234"/>
      <c r="L269" s="242"/>
      <c r="M269" s="215"/>
      <c r="N269" s="215"/>
      <c r="O269" s="312"/>
      <c r="P269" s="630"/>
      <c r="Q269" s="630"/>
      <c r="R269" s="649"/>
      <c r="S269" s="650"/>
      <c r="T269" s="650"/>
      <c r="U269" s="657"/>
      <c r="V269" s="694"/>
      <c r="W269" s="694"/>
      <c r="X269" s="694"/>
      <c r="Y269" s="694"/>
      <c r="Z269" s="694"/>
      <c r="AA269" s="694"/>
      <c r="AB269" s="4722" t="s">
        <v>1416</v>
      </c>
      <c r="AC269" s="5">
        <v>36</v>
      </c>
    </row>
    <row r="270" spans="1:29" ht="15.75" thickBot="1" x14ac:dyDescent="0.3">
      <c r="A270" s="132">
        <v>220</v>
      </c>
      <c r="B270" s="4686"/>
      <c r="C270" s="3183" t="s">
        <v>220</v>
      </c>
      <c r="D270" s="129">
        <v>44811</v>
      </c>
      <c r="E270" s="386" t="s">
        <v>4914</v>
      </c>
      <c r="F270" s="150">
        <v>36</v>
      </c>
      <c r="G270" s="208">
        <f>AVERAGE(CPVTFC3SG0006!G17:H17)</f>
        <v>2.1141000000000001</v>
      </c>
      <c r="H270" s="209">
        <f t="shared" si="21"/>
        <v>7334.469696969697</v>
      </c>
      <c r="I270" s="210" t="s">
        <v>315</v>
      </c>
      <c r="J270" s="690">
        <v>44819</v>
      </c>
      <c r="K270" s="391" t="s">
        <v>4923</v>
      </c>
      <c r="L270" s="243">
        <v>2</v>
      </c>
      <c r="M270" s="130">
        <f>AVERAGE(CPVTFC3SG0014!E11:F11)</f>
        <v>2.8551000000000002</v>
      </c>
      <c r="N270" s="131">
        <f>(M270-0.095)/0.0131*50</f>
        <v>10534.732824427481</v>
      </c>
      <c r="O270" s="313" t="s">
        <v>315</v>
      </c>
      <c r="P270" s="631"/>
      <c r="Q270" s="658"/>
      <c r="R270" s="651"/>
      <c r="S270" s="652"/>
      <c r="T270" s="653"/>
      <c r="U270" s="654"/>
      <c r="V270" s="694"/>
      <c r="W270" s="694"/>
      <c r="X270" s="694"/>
      <c r="Y270" s="694"/>
      <c r="Z270" s="694"/>
      <c r="AA270" s="694"/>
      <c r="AB270" s="4688"/>
    </row>
    <row r="271" spans="1:29" x14ac:dyDescent="0.25">
      <c r="A271" s="114">
        <v>221</v>
      </c>
      <c r="B271" s="2529" t="s">
        <v>978</v>
      </c>
      <c r="C271" s="2945" t="s">
        <v>868</v>
      </c>
      <c r="D271" s="115">
        <v>44811</v>
      </c>
      <c r="E271" s="386" t="s">
        <v>4914</v>
      </c>
      <c r="F271" s="151">
        <v>37</v>
      </c>
      <c r="G271" s="116">
        <f>AVERAGE(CPVTFC3SG0006!I17:J17)</f>
        <v>2.4563999999999999</v>
      </c>
      <c r="H271" s="117">
        <f t="shared" si="21"/>
        <v>8631.060606060606</v>
      </c>
      <c r="I271" s="183" t="s">
        <v>315</v>
      </c>
      <c r="J271" s="632"/>
      <c r="K271" s="232"/>
      <c r="L271" s="244"/>
      <c r="M271" s="216"/>
      <c r="N271" s="216"/>
      <c r="O271" s="216"/>
      <c r="P271" s="627">
        <v>44867</v>
      </c>
      <c r="Q271" s="418" t="s">
        <v>4979</v>
      </c>
      <c r="R271" s="417">
        <v>129</v>
      </c>
      <c r="S271" s="66">
        <f>AVERAGE(CPVTFC3SG0044!J18:K18)</f>
        <v>2.8581500000000002</v>
      </c>
      <c r="T271" s="67">
        <f>(S271-0.1755)/0.014*400</f>
        <v>76647.14285714287</v>
      </c>
      <c r="U271" s="858" t="s">
        <v>315</v>
      </c>
      <c r="V271" s="694"/>
      <c r="W271" s="694"/>
      <c r="X271" s="694"/>
      <c r="Y271" s="694"/>
      <c r="Z271" s="694"/>
      <c r="AA271" s="694"/>
    </row>
    <row r="272" spans="1:29" x14ac:dyDescent="0.25">
      <c r="A272" s="68">
        <v>222</v>
      </c>
      <c r="B272" s="2529" t="s">
        <v>978</v>
      </c>
      <c r="C272" s="2968" t="s">
        <v>220</v>
      </c>
      <c r="D272" s="65">
        <v>44811</v>
      </c>
      <c r="E272" s="386" t="s">
        <v>4914</v>
      </c>
      <c r="F272" s="146">
        <v>38</v>
      </c>
      <c r="G272" s="66">
        <f>AVERAGE(CPVTFC3SG0006!K17:L17)</f>
        <v>2.1150500000000001</v>
      </c>
      <c r="H272" s="67">
        <f t="shared" si="21"/>
        <v>7338.0681818181829</v>
      </c>
      <c r="I272" s="178" t="s">
        <v>315</v>
      </c>
      <c r="J272" s="628"/>
      <c r="K272" s="233"/>
      <c r="L272" s="240"/>
      <c r="M272" s="207"/>
      <c r="N272" s="207"/>
      <c r="O272" s="207"/>
      <c r="P272" s="694"/>
      <c r="Q272" s="694"/>
      <c r="R272" s="695"/>
      <c r="S272" s="694"/>
      <c r="T272" s="694"/>
      <c r="U272" s="1260"/>
      <c r="V272" s="694"/>
      <c r="W272" s="694"/>
      <c r="X272" s="694"/>
      <c r="Y272" s="694"/>
      <c r="Z272" s="694"/>
      <c r="AA272" s="694"/>
    </row>
    <row r="273" spans="1:29" x14ac:dyDescent="0.25">
      <c r="A273" s="64">
        <v>223</v>
      </c>
      <c r="B273" s="4670" t="s">
        <v>979</v>
      </c>
      <c r="C273" s="2968" t="s">
        <v>868</v>
      </c>
      <c r="D273" s="65">
        <v>44811</v>
      </c>
      <c r="E273" s="386" t="s">
        <v>4914</v>
      </c>
      <c r="F273" s="146">
        <v>39</v>
      </c>
      <c r="G273" s="66">
        <f>AVERAGE(CPVTFC3SG0006!M17:N17)</f>
        <v>2.3308</v>
      </c>
      <c r="H273" s="67">
        <f t="shared" si="21"/>
        <v>8155.30303030303</v>
      </c>
      <c r="I273" s="178" t="s">
        <v>315</v>
      </c>
      <c r="J273" s="628"/>
      <c r="K273" s="233"/>
      <c r="L273" s="240"/>
      <c r="M273" s="207"/>
      <c r="N273" s="207"/>
      <c r="O273" s="207"/>
      <c r="P273" s="627">
        <v>44867</v>
      </c>
      <c r="Q273" s="418" t="s">
        <v>4979</v>
      </c>
      <c r="R273" s="417">
        <v>130</v>
      </c>
      <c r="S273" s="66">
        <f>AVERAGE(CPVTFC3SG0044!L18:M18)</f>
        <v>1.5726</v>
      </c>
      <c r="T273" s="67">
        <f>(S273-0.1755)/0.014*400</f>
        <v>39917.142857142855</v>
      </c>
      <c r="U273" s="858" t="s">
        <v>315</v>
      </c>
      <c r="V273" s="694"/>
      <c r="W273" s="694"/>
      <c r="X273" s="694"/>
      <c r="Y273" s="694"/>
      <c r="Z273" s="694"/>
      <c r="AA273" s="694"/>
    </row>
    <row r="274" spans="1:29" x14ac:dyDescent="0.25">
      <c r="A274" s="68">
        <v>224</v>
      </c>
      <c r="B274" s="4679"/>
      <c r="C274" s="2968" t="s">
        <v>220</v>
      </c>
      <c r="D274" s="65">
        <v>44811</v>
      </c>
      <c r="E274" s="386" t="s">
        <v>4914</v>
      </c>
      <c r="F274" s="146">
        <v>40</v>
      </c>
      <c r="G274" s="66">
        <f>AVERAGE(CPVTFC3SG0006!O17:P17)</f>
        <v>2.6200999999999999</v>
      </c>
      <c r="H274" s="67">
        <f t="shared" si="21"/>
        <v>9251.136363636364</v>
      </c>
      <c r="I274" s="178" t="s">
        <v>315</v>
      </c>
      <c r="J274" s="628"/>
      <c r="K274" s="233"/>
      <c r="L274" s="240"/>
      <c r="M274" s="207"/>
      <c r="N274" s="207"/>
      <c r="O274" s="207"/>
      <c r="P274" s="627">
        <v>44867</v>
      </c>
      <c r="Q274" s="418" t="s">
        <v>4979</v>
      </c>
      <c r="R274" s="417">
        <v>131</v>
      </c>
      <c r="S274" s="66">
        <f>AVERAGE(CPVTFC3SG0044!N18:O18)</f>
        <v>0.62634999999999996</v>
      </c>
      <c r="T274" s="67">
        <f>(S274-0.1755)/0.014*400</f>
        <v>12881.428571428572</v>
      </c>
      <c r="U274" s="858" t="s">
        <v>315</v>
      </c>
      <c r="V274" s="694"/>
      <c r="W274" s="694"/>
      <c r="X274" s="694"/>
      <c r="Y274" s="694"/>
      <c r="Z274" s="694"/>
      <c r="AA274" s="694"/>
    </row>
    <row r="275" spans="1:29" x14ac:dyDescent="0.25">
      <c r="A275" s="6">
        <v>225</v>
      </c>
      <c r="B275" s="4666" t="s">
        <v>980</v>
      </c>
      <c r="C275" s="32" t="s">
        <v>868</v>
      </c>
      <c r="D275" s="18">
        <v>44811</v>
      </c>
      <c r="E275" s="381" t="s">
        <v>4914</v>
      </c>
      <c r="F275" s="147">
        <v>41</v>
      </c>
      <c r="G275" s="7">
        <f>AVERAGE(CPVTFC3SG0006!Q17:R17)</f>
        <v>6.384999999999999E-2</v>
      </c>
      <c r="H275" s="13">
        <f t="shared" si="21"/>
        <v>-431.62878787878799</v>
      </c>
      <c r="I275" s="179" t="s">
        <v>314</v>
      </c>
      <c r="J275" s="628"/>
      <c r="K275" s="233"/>
      <c r="L275" s="240"/>
      <c r="M275" s="207"/>
      <c r="N275" s="207"/>
      <c r="O275" s="207"/>
      <c r="P275" s="628"/>
      <c r="Q275" s="628"/>
      <c r="R275" s="641"/>
      <c r="S275" s="642"/>
      <c r="T275" s="642"/>
      <c r="U275" s="648"/>
      <c r="V275" s="694"/>
      <c r="W275" s="694"/>
      <c r="X275" s="694"/>
      <c r="Y275" s="694"/>
      <c r="Z275" s="694"/>
      <c r="AA275" s="694"/>
    </row>
    <row r="276" spans="1:29" x14ac:dyDescent="0.25">
      <c r="A276" s="8">
        <v>226</v>
      </c>
      <c r="B276" s="4678"/>
      <c r="C276" s="32" t="s">
        <v>220</v>
      </c>
      <c r="D276" s="18">
        <v>44811</v>
      </c>
      <c r="E276" s="381" t="s">
        <v>4914</v>
      </c>
      <c r="F276" s="147">
        <v>42</v>
      </c>
      <c r="G276" s="7">
        <f>AVERAGE(CPVTFC3SG0006!S17:T17)</f>
        <v>6.0999999999999999E-2</v>
      </c>
      <c r="H276" s="13">
        <f t="shared" si="21"/>
        <v>-442.42424242424249</v>
      </c>
      <c r="I276" s="179" t="s">
        <v>314</v>
      </c>
      <c r="J276" s="628"/>
      <c r="K276" s="233"/>
      <c r="L276" s="240"/>
      <c r="M276" s="207"/>
      <c r="N276" s="207"/>
      <c r="O276" s="207"/>
      <c r="P276" s="628"/>
      <c r="Q276" s="628"/>
      <c r="R276" s="641"/>
      <c r="S276" s="642"/>
      <c r="T276" s="642"/>
      <c r="U276" s="648"/>
      <c r="V276" s="1250"/>
      <c r="W276" s="900"/>
      <c r="X276" s="694"/>
      <c r="Y276" s="645"/>
      <c r="Z276" s="646"/>
      <c r="AA276" s="900"/>
    </row>
    <row r="277" spans="1:29" x14ac:dyDescent="0.25">
      <c r="A277" s="64">
        <v>227</v>
      </c>
      <c r="B277" s="69" t="s">
        <v>981</v>
      </c>
      <c r="C277" s="2968" t="s">
        <v>868</v>
      </c>
      <c r="D277" s="65">
        <v>44811</v>
      </c>
      <c r="E277" s="386" t="s">
        <v>4914</v>
      </c>
      <c r="F277" s="146">
        <v>43</v>
      </c>
      <c r="G277" s="66">
        <f>AVERAGE(CPVTFC3SG0006!U17:V17)</f>
        <v>1.2850999999999999</v>
      </c>
      <c r="H277" s="67">
        <f t="shared" si="21"/>
        <v>4194.3181818181811</v>
      </c>
      <c r="I277" s="178" t="s">
        <v>315</v>
      </c>
      <c r="J277" s="628"/>
      <c r="K277" s="233"/>
      <c r="L277" s="240"/>
      <c r="M277" s="207"/>
      <c r="N277" s="207"/>
      <c r="O277" s="207"/>
      <c r="P277" s="628"/>
      <c r="Q277" s="628"/>
      <c r="R277" s="641"/>
      <c r="S277" s="642"/>
      <c r="T277" s="642"/>
      <c r="U277" s="648"/>
      <c r="V277" s="1250"/>
      <c r="W277" s="900"/>
      <c r="X277" s="694"/>
      <c r="Y277" s="645"/>
      <c r="Z277" s="646"/>
      <c r="AA277" s="900"/>
      <c r="AB277" s="4722" t="s">
        <v>1416</v>
      </c>
    </row>
    <row r="278" spans="1:29" ht="15.75" thickBot="1" x14ac:dyDescent="0.3">
      <c r="A278" s="120">
        <v>228</v>
      </c>
      <c r="B278" s="69" t="s">
        <v>981</v>
      </c>
      <c r="C278" s="69" t="s">
        <v>220</v>
      </c>
      <c r="D278" s="121">
        <v>44811</v>
      </c>
      <c r="E278" s="386" t="s">
        <v>4914</v>
      </c>
      <c r="F278" s="149">
        <v>44</v>
      </c>
      <c r="G278" s="122">
        <f>AVERAGE(CPVTFC3SG0006!W17:X17)</f>
        <v>2.5050499999999998</v>
      </c>
      <c r="H278" s="123">
        <f t="shared" si="21"/>
        <v>8815.3409090909081</v>
      </c>
      <c r="I278" s="182" t="s">
        <v>315</v>
      </c>
      <c r="J278" s="630"/>
      <c r="K278" s="234"/>
      <c r="L278" s="242"/>
      <c r="M278" s="215"/>
      <c r="N278" s="215"/>
      <c r="O278" s="215"/>
      <c r="P278" s="627">
        <v>44867</v>
      </c>
      <c r="Q278" s="418" t="s">
        <v>4979</v>
      </c>
      <c r="R278" s="417">
        <v>132</v>
      </c>
      <c r="S278" s="66">
        <f>AVERAGE(CPVTFC3SG0044!P18:Q18)</f>
        <v>2.0286</v>
      </c>
      <c r="T278" s="67">
        <f>(S278-0.1755)/0.014*400</f>
        <v>52945.714285714283</v>
      </c>
      <c r="U278" s="858" t="s">
        <v>315</v>
      </c>
      <c r="V278" s="1250"/>
      <c r="W278" s="900"/>
      <c r="X278" s="694"/>
      <c r="Y278" s="645"/>
      <c r="Z278" s="646"/>
      <c r="AA278" s="900"/>
      <c r="AB278" s="4688"/>
    </row>
    <row r="279" spans="1:29" ht="15.75" thickBot="1" x14ac:dyDescent="0.3">
      <c r="A279" s="134">
        <v>229</v>
      </c>
      <c r="B279" s="2537" t="s">
        <v>982</v>
      </c>
      <c r="C279" s="3183" t="s">
        <v>868</v>
      </c>
      <c r="D279" s="129">
        <v>44811</v>
      </c>
      <c r="E279" s="386" t="s">
        <v>4914</v>
      </c>
      <c r="F279" s="150">
        <v>45</v>
      </c>
      <c r="G279" s="208">
        <f>AVERAGE(CPVTFC3SG0006!C19:D19)</f>
        <v>2.40395</v>
      </c>
      <c r="H279" s="209">
        <f t="shared" si="21"/>
        <v>8432.386363636364</v>
      </c>
      <c r="I279" s="210" t="s">
        <v>315</v>
      </c>
      <c r="J279" s="690">
        <v>44819</v>
      </c>
      <c r="K279" s="391" t="s">
        <v>4923</v>
      </c>
      <c r="L279" s="243">
        <v>3</v>
      </c>
      <c r="M279" s="130">
        <f>AVERAGE(CPVTFC3SG0014!G11:H11)</f>
        <v>2.8691</v>
      </c>
      <c r="N279" s="131">
        <f>(M279-0.095)/0.0131*50</f>
        <v>10588.167938931296</v>
      </c>
      <c r="O279" s="313" t="s">
        <v>315</v>
      </c>
      <c r="P279" s="627">
        <v>44867</v>
      </c>
      <c r="Q279" s="418" t="s">
        <v>4979</v>
      </c>
      <c r="R279" s="417">
        <v>133</v>
      </c>
      <c r="S279" s="66">
        <f>AVERAGE(CPVTFC3SG0044!R18:S18)</f>
        <v>1.3342000000000001</v>
      </c>
      <c r="T279" s="67">
        <f>(S279-0.1755)/0.014*400</f>
        <v>33105.71428571429</v>
      </c>
      <c r="U279" s="858" t="s">
        <v>315</v>
      </c>
      <c r="V279" s="1250"/>
      <c r="W279" s="900"/>
      <c r="X279" s="694"/>
      <c r="Y279" s="645"/>
      <c r="Z279" s="646"/>
      <c r="AA279" s="900"/>
      <c r="AB279" s="4708"/>
    </row>
    <row r="280" spans="1:29" x14ac:dyDescent="0.25">
      <c r="A280" s="133">
        <v>230</v>
      </c>
      <c r="B280" s="2537" t="s">
        <v>982</v>
      </c>
      <c r="C280" s="3184" t="s">
        <v>220</v>
      </c>
      <c r="D280" s="115">
        <v>44811</v>
      </c>
      <c r="E280" s="386" t="s">
        <v>4914</v>
      </c>
      <c r="F280" s="151">
        <v>46</v>
      </c>
      <c r="G280" s="116">
        <f>AVERAGE(CPVTFC3SG0006!E19:F19)</f>
        <v>1.7166000000000001</v>
      </c>
      <c r="H280" s="117">
        <f t="shared" si="21"/>
        <v>5828.7878787878799</v>
      </c>
      <c r="I280" s="183" t="s">
        <v>315</v>
      </c>
      <c r="J280" s="632"/>
      <c r="K280" s="232"/>
      <c r="L280" s="244"/>
      <c r="M280" s="216"/>
      <c r="N280" s="216"/>
      <c r="O280" s="216"/>
      <c r="P280" s="632"/>
      <c r="Q280" s="632"/>
      <c r="R280" s="655"/>
      <c r="S280" s="656"/>
      <c r="T280" s="656"/>
      <c r="U280" s="672"/>
      <c r="V280" s="1250"/>
      <c r="W280" s="900"/>
      <c r="X280" s="694"/>
      <c r="Y280" s="645"/>
      <c r="Z280" s="646"/>
      <c r="AA280" s="900"/>
      <c r="AB280" s="4709"/>
    </row>
    <row r="281" spans="1:29" x14ac:dyDescent="0.25">
      <c r="A281" s="6">
        <v>231</v>
      </c>
      <c r="B281" s="4661" t="s">
        <v>983</v>
      </c>
      <c r="C281" s="32" t="s">
        <v>868</v>
      </c>
      <c r="D281" s="18">
        <v>44811</v>
      </c>
      <c r="E281" s="381" t="s">
        <v>4914</v>
      </c>
      <c r="F281" s="147">
        <v>47</v>
      </c>
      <c r="G281" s="7">
        <f>AVERAGE(CPVTFC3SG0006!G19:H19)</f>
        <v>0.41174999999999995</v>
      </c>
      <c r="H281" s="13">
        <f t="shared" si="21"/>
        <v>886.17424242424227</v>
      </c>
      <c r="I281" s="179" t="s">
        <v>314</v>
      </c>
      <c r="J281" s="628"/>
      <c r="K281" s="233"/>
      <c r="L281" s="240"/>
      <c r="M281" s="207"/>
      <c r="N281" s="207"/>
      <c r="O281" s="360"/>
      <c r="P281" s="628"/>
      <c r="Q281" s="628"/>
      <c r="R281" s="641"/>
      <c r="S281" s="642"/>
      <c r="T281" s="642"/>
      <c r="U281" s="648"/>
      <c r="V281" s="1250"/>
      <c r="W281" s="900"/>
      <c r="X281" s="694"/>
      <c r="Y281" s="645"/>
      <c r="Z281" s="646"/>
      <c r="AA281" s="900"/>
      <c r="AB281" s="4689" t="s">
        <v>1416</v>
      </c>
      <c r="AC281" s="5">
        <v>37</v>
      </c>
    </row>
    <row r="282" spans="1:29" ht="15.75" thickBot="1" x14ac:dyDescent="0.3">
      <c r="A282" s="78">
        <v>232</v>
      </c>
      <c r="B282" s="4661"/>
      <c r="C282" s="2527" t="s">
        <v>220</v>
      </c>
      <c r="D282" s="79">
        <v>44811</v>
      </c>
      <c r="E282" s="730" t="s">
        <v>4914</v>
      </c>
      <c r="F282" s="156">
        <v>48</v>
      </c>
      <c r="G282" s="80">
        <f>AVERAGE(CPVTFC3SG0006!I19:J19)</f>
        <v>1.5105499999999998</v>
      </c>
      <c r="H282" s="81">
        <f t="shared" si="21"/>
        <v>5048.295454545454</v>
      </c>
      <c r="I282" s="185" t="s">
        <v>315</v>
      </c>
      <c r="J282" s="630"/>
      <c r="K282" s="234"/>
      <c r="L282" s="242"/>
      <c r="M282" s="215"/>
      <c r="N282" s="215"/>
      <c r="O282" s="312"/>
      <c r="P282" s="630"/>
      <c r="Q282" s="630"/>
      <c r="R282" s="649"/>
      <c r="S282" s="650"/>
      <c r="T282" s="650"/>
      <c r="U282" s="657"/>
      <c r="V282" s="1268"/>
      <c r="W282" s="1268"/>
      <c r="X282" s="1268"/>
      <c r="Y282" s="1268"/>
      <c r="Z282" s="786"/>
      <c r="AA282" s="1268"/>
      <c r="AB282" s="4688"/>
    </row>
    <row r="283" spans="1:29" x14ac:dyDescent="0.25">
      <c r="A283" s="406">
        <v>233</v>
      </c>
      <c r="B283" s="4668" t="s">
        <v>984</v>
      </c>
      <c r="C283" s="2533" t="s">
        <v>868</v>
      </c>
      <c r="D283" s="407">
        <v>44811</v>
      </c>
      <c r="E283" s="715" t="s">
        <v>4914</v>
      </c>
      <c r="F283" s="408">
        <v>49</v>
      </c>
      <c r="G283" s="409">
        <f>AVERAGE(CPVTFC3SG0006!K19:L19)</f>
        <v>2.7375500000000001</v>
      </c>
      <c r="H283" s="405">
        <f t="shared" si="21"/>
        <v>9696.0227272727279</v>
      </c>
      <c r="I283" s="716" t="s">
        <v>315</v>
      </c>
      <c r="J283" s="717"/>
      <c r="K283" s="718"/>
      <c r="L283" s="719"/>
      <c r="M283" s="720"/>
      <c r="N283" s="720"/>
      <c r="O283" s="720"/>
      <c r="P283" s="756">
        <v>44867</v>
      </c>
      <c r="Q283" s="781" t="s">
        <v>4979</v>
      </c>
      <c r="R283" s="758">
        <v>134</v>
      </c>
      <c r="S283" s="409">
        <f>AVERAGE(CPVTFC3SG0044!T18:U18)</f>
        <v>0.57164999999999999</v>
      </c>
      <c r="T283" s="405">
        <f>(S283-0.1755)/0.014*400</f>
        <v>11318.571428571428</v>
      </c>
      <c r="U283" s="759" t="s">
        <v>315</v>
      </c>
      <c r="V283" s="407">
        <v>44888</v>
      </c>
      <c r="W283" s="2994" t="s">
        <v>5540</v>
      </c>
      <c r="X283" s="2995">
        <v>145</v>
      </c>
      <c r="Y283" s="409">
        <f>AVERAGE(CPVTFC3SG0067!R20:S20)</f>
        <v>0.47760000000000002</v>
      </c>
      <c r="Z283" s="117">
        <f t="shared" ref="Z283:Z286" si="24">(Y283-0.1927)/0.0137*66</f>
        <v>1372.5109489051097</v>
      </c>
      <c r="AA283" s="3299" t="s">
        <v>315</v>
      </c>
    </row>
    <row r="284" spans="1:29" x14ac:dyDescent="0.25">
      <c r="A284" s="590"/>
      <c r="B284" s="4669"/>
      <c r="C284" s="32" t="s">
        <v>5448</v>
      </c>
      <c r="D284" s="1149"/>
      <c r="E284" s="2975"/>
      <c r="F284" s="882"/>
      <c r="G284" s="645"/>
      <c r="H284" s="646"/>
      <c r="I284" s="878"/>
      <c r="J284" s="878"/>
      <c r="K284" s="2978"/>
      <c r="L284" s="2979"/>
      <c r="M284" s="207"/>
      <c r="N284" s="207"/>
      <c r="O284" s="207"/>
      <c r="P284" s="875"/>
      <c r="Q284" s="843"/>
      <c r="R284" s="877"/>
      <c r="S284" s="645"/>
      <c r="T284" s="646"/>
      <c r="U284" s="642"/>
      <c r="V284" s="65">
        <v>44888</v>
      </c>
      <c r="W284" s="2987" t="s">
        <v>5540</v>
      </c>
      <c r="X284" s="2988">
        <v>146</v>
      </c>
      <c r="Y284" s="66">
        <f>AVERAGE(CPVTFC3SG0067!T20:U20)</f>
        <v>1.1981999999999999</v>
      </c>
      <c r="Z284" s="117">
        <f t="shared" si="24"/>
        <v>4844.0145985401459</v>
      </c>
      <c r="AA284" s="3014" t="s">
        <v>315</v>
      </c>
    </row>
    <row r="285" spans="1:29" x14ac:dyDescent="0.25">
      <c r="A285" s="590"/>
      <c r="B285" s="4669"/>
      <c r="C285" s="32" t="s">
        <v>863</v>
      </c>
      <c r="D285" s="1149"/>
      <c r="E285" s="2975"/>
      <c r="F285" s="882"/>
      <c r="G285" s="645"/>
      <c r="H285" s="646"/>
      <c r="I285" s="878"/>
      <c r="J285" s="878"/>
      <c r="K285" s="2978"/>
      <c r="L285" s="2979"/>
      <c r="M285" s="207"/>
      <c r="N285" s="207"/>
      <c r="O285" s="207"/>
      <c r="P285" s="875"/>
      <c r="Q285" s="843"/>
      <c r="R285" s="877"/>
      <c r="S285" s="645"/>
      <c r="T285" s="646"/>
      <c r="U285" s="642"/>
      <c r="V285" s="65">
        <v>44888</v>
      </c>
      <c r="W285" s="2987" t="s">
        <v>5540</v>
      </c>
      <c r="X285" s="2988">
        <v>147</v>
      </c>
      <c r="Y285" s="66">
        <f>AVERAGE(CPVTFC3SG0067!V20:W20)</f>
        <v>1.2379</v>
      </c>
      <c r="Z285" s="117">
        <f t="shared" si="24"/>
        <v>5035.2700729927001</v>
      </c>
      <c r="AA285" s="3014" t="s">
        <v>315</v>
      </c>
    </row>
    <row r="286" spans="1:29" ht="15.75" thickBot="1" x14ac:dyDescent="0.3">
      <c r="A286" s="411">
        <v>234</v>
      </c>
      <c r="B286" s="4682"/>
      <c r="C286" s="2534" t="s">
        <v>220</v>
      </c>
      <c r="D286" s="412">
        <v>44811</v>
      </c>
      <c r="E286" s="722" t="s">
        <v>4914</v>
      </c>
      <c r="F286" s="413">
        <v>50</v>
      </c>
      <c r="G286" s="414">
        <f>AVERAGE(CPVTFC3SG0006!M19:N19)</f>
        <v>2.1902999999999997</v>
      </c>
      <c r="H286" s="415">
        <f t="shared" si="21"/>
        <v>7623.1060606060591</v>
      </c>
      <c r="I286" s="760" t="s">
        <v>315</v>
      </c>
      <c r="J286" s="791"/>
      <c r="K286" s="761"/>
      <c r="L286" s="762"/>
      <c r="M286" s="763"/>
      <c r="N286" s="763"/>
      <c r="O286" s="763"/>
      <c r="P286" s="724">
        <v>44867</v>
      </c>
      <c r="Q286" s="728" t="s">
        <v>4979</v>
      </c>
      <c r="R286" s="726">
        <v>135</v>
      </c>
      <c r="S286" s="414">
        <f>AVERAGE(CPVTFC3SG0044!V18:W18)</f>
        <v>0.93775000000000008</v>
      </c>
      <c r="T286" s="415">
        <f>(S286-0.1755)/0.014*400</f>
        <v>21778.571428571431</v>
      </c>
      <c r="U286" s="727" t="s">
        <v>315</v>
      </c>
      <c r="V286" s="412">
        <v>44888</v>
      </c>
      <c r="W286" s="2998" t="s">
        <v>5540</v>
      </c>
      <c r="X286" s="2797">
        <v>148</v>
      </c>
      <c r="Y286" s="414">
        <f>AVERAGE(CPVTFC3SG0067!X20:Y20)</f>
        <v>0.54530000000000001</v>
      </c>
      <c r="Z286" s="415">
        <f t="shared" si="24"/>
        <v>1698.6569343065696</v>
      </c>
      <c r="AA286" s="3010" t="s">
        <v>315</v>
      </c>
    </row>
    <row r="287" spans="1:29" x14ac:dyDescent="0.25">
      <c r="A287" s="591">
        <v>235</v>
      </c>
      <c r="B287" s="2945" t="s">
        <v>985</v>
      </c>
      <c r="C287" s="2945" t="s">
        <v>868</v>
      </c>
      <c r="D287" s="115">
        <v>44811</v>
      </c>
      <c r="E287" s="701" t="s">
        <v>4914</v>
      </c>
      <c r="F287" s="151">
        <v>51</v>
      </c>
      <c r="G287" s="116">
        <f>AVERAGE(CPVTFC3SG0006!O19:P19)</f>
        <v>1.8209500000000001</v>
      </c>
      <c r="H287" s="117">
        <f t="shared" si="21"/>
        <v>6224.05303030303</v>
      </c>
      <c r="I287" s="3026" t="s">
        <v>315</v>
      </c>
      <c r="J287" s="958"/>
      <c r="K287" s="3027"/>
      <c r="L287" s="3028"/>
      <c r="M287" s="216"/>
      <c r="N287" s="216"/>
      <c r="O287" s="216"/>
      <c r="P287" s="958"/>
      <c r="Q287" s="958"/>
      <c r="R287" s="959"/>
      <c r="S287" s="656"/>
      <c r="T287" s="656"/>
      <c r="U287" s="672"/>
      <c r="V287" s="1295"/>
      <c r="W287" s="1281"/>
      <c r="X287" s="1271"/>
      <c r="Y287" s="830"/>
      <c r="Z287" s="831"/>
      <c r="AA287" s="1281"/>
      <c r="AB287" s="4689" t="s">
        <v>1416</v>
      </c>
    </row>
    <row r="288" spans="1:29" ht="15.75" thickBot="1" x14ac:dyDescent="0.3">
      <c r="A288" s="411">
        <v>236</v>
      </c>
      <c r="B288" s="2534" t="s">
        <v>985</v>
      </c>
      <c r="C288" s="2534" t="s">
        <v>220</v>
      </c>
      <c r="D288" s="412">
        <v>44811</v>
      </c>
      <c r="E288" s="722" t="s">
        <v>4914</v>
      </c>
      <c r="F288" s="413">
        <v>52</v>
      </c>
      <c r="G288" s="213">
        <f>AVERAGE(CPVTFC3SG0006!Q19:R19)</f>
        <v>1.83125</v>
      </c>
      <c r="H288" s="214">
        <f t="shared" si="21"/>
        <v>6263.068181818182</v>
      </c>
      <c r="I288" s="723" t="s">
        <v>315</v>
      </c>
      <c r="J288" s="724">
        <v>44819</v>
      </c>
      <c r="K288" s="725" t="s">
        <v>4923</v>
      </c>
      <c r="L288" s="726">
        <v>4</v>
      </c>
      <c r="M288" s="414">
        <f>AVERAGE(CPVTFC3SG0014!I11:J11)</f>
        <v>2.8960499999999998</v>
      </c>
      <c r="N288" s="415">
        <f>(M288-0.095)/0.0131*50</f>
        <v>10691.030534351143</v>
      </c>
      <c r="O288" s="727" t="s">
        <v>315</v>
      </c>
      <c r="P288" s="724">
        <v>44867</v>
      </c>
      <c r="Q288" s="728" t="s">
        <v>4979</v>
      </c>
      <c r="R288" s="726">
        <v>136</v>
      </c>
      <c r="S288" s="414">
        <f>AVERAGE(CPVTFC3SG0044!X18:Y18)</f>
        <v>2.3752500000000003</v>
      </c>
      <c r="T288" s="415">
        <f>(S288-0.1755)/0.014*400</f>
        <v>62850.000000000015</v>
      </c>
      <c r="U288" s="1206" t="s">
        <v>315</v>
      </c>
      <c r="V288" s="1250"/>
      <c r="W288" s="900"/>
      <c r="X288" s="694"/>
      <c r="Y288" s="645"/>
      <c r="Z288" s="646"/>
      <c r="AA288" s="900"/>
      <c r="AB288" s="4688"/>
    </row>
    <row r="289" spans="1:29" ht="15.75" thickBot="1" x14ac:dyDescent="0.3">
      <c r="A289" s="700">
        <v>237</v>
      </c>
      <c r="B289" s="2676" t="s">
        <v>986</v>
      </c>
      <c r="C289" s="3185" t="s">
        <v>868</v>
      </c>
      <c r="D289" s="483">
        <v>44811</v>
      </c>
      <c r="E289" s="701" t="s">
        <v>4914</v>
      </c>
      <c r="F289" s="702">
        <v>53</v>
      </c>
      <c r="G289" s="703">
        <f>AVERAGE(CPVTFC3SG0006!S19:T19)</f>
        <v>2.2642500000000001</v>
      </c>
      <c r="H289" s="704">
        <f t="shared" si="21"/>
        <v>7903.219696969697</v>
      </c>
      <c r="I289" s="705" t="s">
        <v>315</v>
      </c>
      <c r="J289" s="706">
        <v>44819</v>
      </c>
      <c r="K289" s="707" t="s">
        <v>4923</v>
      </c>
      <c r="L289" s="708">
        <v>5</v>
      </c>
      <c r="M289" s="709">
        <f>AVERAGE(CPVTFC3SG0014!K11:L11)</f>
        <v>2.9059499999999998</v>
      </c>
      <c r="N289" s="710">
        <f>(M289-0.095)/0.0131*50</f>
        <v>10728.816793893127</v>
      </c>
      <c r="O289" s="711" t="s">
        <v>315</v>
      </c>
      <c r="P289" s="712">
        <v>44867</v>
      </c>
      <c r="Q289" s="713" t="s">
        <v>4979</v>
      </c>
      <c r="R289" s="714">
        <v>137</v>
      </c>
      <c r="S289" s="116">
        <f>AVERAGE(CPVTFC3SG0044!B20:C20)</f>
        <v>1.77145</v>
      </c>
      <c r="T289" s="117">
        <f>(S289-0.1755)/0.014*400</f>
        <v>45598.571428571428</v>
      </c>
      <c r="U289" s="1304" t="s">
        <v>315</v>
      </c>
      <c r="V289" s="1250"/>
      <c r="W289" s="900"/>
      <c r="X289" s="694"/>
      <c r="Y289" s="645"/>
      <c r="Z289" s="646"/>
      <c r="AA289" s="1259"/>
    </row>
    <row r="290" spans="1:29" x14ac:dyDescent="0.25">
      <c r="A290" s="133">
        <v>238</v>
      </c>
      <c r="B290" s="2537" t="s">
        <v>986</v>
      </c>
      <c r="C290" s="3184" t="s">
        <v>220</v>
      </c>
      <c r="D290" s="115">
        <v>44811</v>
      </c>
      <c r="E290" s="386" t="s">
        <v>4914</v>
      </c>
      <c r="F290" s="151">
        <v>54</v>
      </c>
      <c r="G290" s="116">
        <f>AVERAGE(CPVTFC3SG0006!U19:V19)</f>
        <v>1.5892999999999999</v>
      </c>
      <c r="H290" s="117">
        <f t="shared" si="21"/>
        <v>5346.590909090909</v>
      </c>
      <c r="I290" s="183" t="s">
        <v>315</v>
      </c>
      <c r="J290" s="632"/>
      <c r="K290" s="232"/>
      <c r="L290" s="244"/>
      <c r="M290" s="216"/>
      <c r="N290" s="216"/>
      <c r="O290" s="216"/>
      <c r="P290" s="632"/>
      <c r="Q290" s="632"/>
      <c r="R290" s="655"/>
      <c r="S290" s="656"/>
      <c r="T290" s="656"/>
      <c r="U290" s="672"/>
      <c r="V290" s="694"/>
      <c r="W290" s="694"/>
      <c r="X290" s="694"/>
      <c r="Y290" s="694"/>
      <c r="Z290" s="694"/>
      <c r="AA290" s="694"/>
    </row>
    <row r="291" spans="1:29" x14ac:dyDescent="0.25">
      <c r="A291" s="64">
        <v>239</v>
      </c>
      <c r="B291" s="2529" t="s">
        <v>987</v>
      </c>
      <c r="C291" s="2968" t="s">
        <v>868</v>
      </c>
      <c r="D291" s="65">
        <v>44811</v>
      </c>
      <c r="E291" s="386" t="s">
        <v>4914</v>
      </c>
      <c r="F291" s="146">
        <v>55</v>
      </c>
      <c r="G291" s="66">
        <f>AVERAGE(CPVTFC3SG0006!W19:X19)</f>
        <v>1.9258999999999999</v>
      </c>
      <c r="H291" s="67">
        <f t="shared" si="21"/>
        <v>6621.590909090909</v>
      </c>
      <c r="I291" s="178" t="s">
        <v>315</v>
      </c>
      <c r="J291" s="628"/>
      <c r="K291" s="233"/>
      <c r="L291" s="240"/>
      <c r="M291" s="207"/>
      <c r="N291" s="207"/>
      <c r="O291" s="207"/>
      <c r="P291" s="628"/>
      <c r="Q291" s="628"/>
      <c r="R291" s="641"/>
      <c r="S291" s="642"/>
      <c r="T291" s="642"/>
      <c r="U291" s="648"/>
      <c r="V291" s="1261"/>
      <c r="W291" s="694"/>
      <c r="X291" s="694"/>
      <c r="Y291" s="694"/>
      <c r="Z291" s="694"/>
      <c r="AA291" s="694"/>
    </row>
    <row r="292" spans="1:29" x14ac:dyDescent="0.25">
      <c r="A292" s="68">
        <v>240</v>
      </c>
      <c r="B292" s="2529" t="s">
        <v>987</v>
      </c>
      <c r="C292" s="2968" t="s">
        <v>220</v>
      </c>
      <c r="D292" s="65">
        <v>44811</v>
      </c>
      <c r="E292" s="386" t="s">
        <v>4914</v>
      </c>
      <c r="F292" s="146">
        <v>56</v>
      </c>
      <c r="G292" s="66">
        <f>AVERAGE(CPVTFC3SG0006!C21:D21)</f>
        <v>2.1631</v>
      </c>
      <c r="H292" s="67">
        <f t="shared" si="21"/>
        <v>7520.075757575758</v>
      </c>
      <c r="I292" s="178" t="s">
        <v>315</v>
      </c>
      <c r="J292" s="628"/>
      <c r="K292" s="233"/>
      <c r="L292" s="240"/>
      <c r="M292" s="207"/>
      <c r="N292" s="207"/>
      <c r="O292" s="207"/>
      <c r="P292" s="712">
        <v>44867</v>
      </c>
      <c r="Q292" s="713" t="s">
        <v>4979</v>
      </c>
      <c r="R292" s="714">
        <v>138</v>
      </c>
      <c r="S292" s="116">
        <f>AVERAGE(CPVTFC3SG0044!D20:E20)</f>
        <v>0.95524999999999993</v>
      </c>
      <c r="T292" s="117">
        <f>(S292-0.1755)/0.014*400</f>
        <v>22278.571428571428</v>
      </c>
      <c r="U292" s="1304" t="s">
        <v>315</v>
      </c>
      <c r="V292" s="694"/>
      <c r="W292" s="694"/>
      <c r="X292" s="694"/>
      <c r="Y292" s="694"/>
      <c r="Z292" s="694"/>
      <c r="AA292" s="694"/>
    </row>
    <row r="293" spans="1:29" x14ac:dyDescent="0.25">
      <c r="A293" s="64">
        <v>241</v>
      </c>
      <c r="B293" s="4669" t="s">
        <v>988</v>
      </c>
      <c r="C293" s="2968" t="s">
        <v>868</v>
      </c>
      <c r="D293" s="65">
        <v>44811</v>
      </c>
      <c r="E293" s="386" t="s">
        <v>4914</v>
      </c>
      <c r="F293" s="146">
        <v>57</v>
      </c>
      <c r="G293" s="66">
        <f>AVERAGE(CPVTFC3SG0006!E21:F21)</f>
        <v>1.9609000000000001</v>
      </c>
      <c r="H293" s="67">
        <f t="shared" si="21"/>
        <v>6754.166666666667</v>
      </c>
      <c r="I293" s="178" t="s">
        <v>315</v>
      </c>
      <c r="J293" s="628"/>
      <c r="K293" s="233"/>
      <c r="L293" s="240"/>
      <c r="M293" s="207"/>
      <c r="N293" s="207"/>
      <c r="O293" s="207"/>
      <c r="P293" s="628"/>
      <c r="Q293" s="628"/>
      <c r="R293" s="641"/>
      <c r="S293" s="642"/>
      <c r="T293" s="642"/>
      <c r="U293" s="648"/>
      <c r="V293" s="1261"/>
      <c r="W293" s="694"/>
      <c r="X293" s="694"/>
      <c r="Y293" s="694"/>
      <c r="Z293" s="694"/>
      <c r="AA293" s="694"/>
    </row>
    <row r="294" spans="1:29" x14ac:dyDescent="0.25">
      <c r="A294" s="68">
        <v>242</v>
      </c>
      <c r="B294" s="4669"/>
      <c r="C294" s="2968" t="s">
        <v>220</v>
      </c>
      <c r="D294" s="65">
        <v>44811</v>
      </c>
      <c r="E294" s="386" t="s">
        <v>4914</v>
      </c>
      <c r="F294" s="146">
        <v>58</v>
      </c>
      <c r="G294" s="66">
        <f>AVERAGE(CPVTFC3SG0006!G21:H21)</f>
        <v>1.63175</v>
      </c>
      <c r="H294" s="67">
        <f t="shared" si="21"/>
        <v>5507.386363636364</v>
      </c>
      <c r="I294" s="178" t="s">
        <v>315</v>
      </c>
      <c r="J294" s="628"/>
      <c r="K294" s="233"/>
      <c r="L294" s="240"/>
      <c r="M294" s="207"/>
      <c r="N294" s="207"/>
      <c r="O294" s="207"/>
      <c r="P294" s="628"/>
      <c r="Q294" s="628"/>
      <c r="R294" s="641"/>
      <c r="S294" s="642"/>
      <c r="T294" s="642"/>
      <c r="U294" s="648"/>
      <c r="V294" s="694"/>
      <c r="W294" s="694"/>
      <c r="X294" s="694"/>
      <c r="Y294" s="694"/>
      <c r="Z294" s="694"/>
      <c r="AA294" s="694"/>
    </row>
    <row r="295" spans="1:29" x14ac:dyDescent="0.25">
      <c r="A295" s="6">
        <v>243</v>
      </c>
      <c r="B295" s="4667" t="s">
        <v>989</v>
      </c>
      <c r="C295" s="32" t="s">
        <v>868</v>
      </c>
      <c r="D295" s="18">
        <v>44811</v>
      </c>
      <c r="E295" s="381" t="s">
        <v>4914</v>
      </c>
      <c r="F295" s="147">
        <v>59</v>
      </c>
      <c r="G295" s="7">
        <f>AVERAGE(CPVTFC3SG0006!I21:J21)</f>
        <v>8.3400000000000002E-2</v>
      </c>
      <c r="H295" s="13">
        <f t="shared" si="21"/>
        <v>-357.57575757575762</v>
      </c>
      <c r="I295" s="179" t="s">
        <v>314</v>
      </c>
      <c r="J295" s="628"/>
      <c r="K295" s="233"/>
      <c r="L295" s="240"/>
      <c r="M295" s="207"/>
      <c r="N295" s="207"/>
      <c r="O295" s="360"/>
      <c r="P295" s="628"/>
      <c r="Q295" s="628"/>
      <c r="R295" s="641"/>
      <c r="S295" s="642"/>
      <c r="T295" s="642"/>
      <c r="U295" s="648"/>
      <c r="V295" s="694"/>
      <c r="W295" s="694"/>
      <c r="X295" s="694"/>
      <c r="Y295" s="694"/>
      <c r="Z295" s="694"/>
      <c r="AA295" s="694"/>
      <c r="AB295" s="4689" t="s">
        <v>1416</v>
      </c>
      <c r="AC295" s="5">
        <v>38</v>
      </c>
    </row>
    <row r="296" spans="1:29" x14ac:dyDescent="0.25">
      <c r="A296" s="11">
        <v>244</v>
      </c>
      <c r="B296" s="4681"/>
      <c r="C296" s="2538" t="s">
        <v>220</v>
      </c>
      <c r="D296" s="19">
        <v>44811</v>
      </c>
      <c r="E296" s="383" t="s">
        <v>4914</v>
      </c>
      <c r="F296" s="148">
        <v>60</v>
      </c>
      <c r="G296" s="10">
        <f>AVERAGE(CPVTFC3SG0006!K21:L21)</f>
        <v>0.67649999999999999</v>
      </c>
      <c r="H296" s="14">
        <f t="shared" si="21"/>
        <v>1889.0151515151515</v>
      </c>
      <c r="I296" s="2270" t="s">
        <v>315</v>
      </c>
      <c r="J296" s="628"/>
      <c r="K296" s="233"/>
      <c r="L296" s="240"/>
      <c r="M296" s="207"/>
      <c r="N296" s="207"/>
      <c r="O296" s="360"/>
      <c r="P296" s="628"/>
      <c r="Q296" s="628"/>
      <c r="R296" s="641"/>
      <c r="S296" s="642"/>
      <c r="T296" s="642"/>
      <c r="U296" s="648"/>
      <c r="V296" s="694"/>
      <c r="W296" s="694"/>
      <c r="X296" s="694"/>
      <c r="Y296" s="694"/>
      <c r="Z296" s="694"/>
      <c r="AA296" s="694"/>
      <c r="AB296" s="4688"/>
    </row>
    <row r="297" spans="1:29" x14ac:dyDescent="0.25">
      <c r="A297" s="64">
        <v>245</v>
      </c>
      <c r="B297" s="4670" t="s">
        <v>990</v>
      </c>
      <c r="C297" s="2968" t="s">
        <v>868</v>
      </c>
      <c r="D297" s="65">
        <v>44811</v>
      </c>
      <c r="E297" s="386" t="s">
        <v>4914</v>
      </c>
      <c r="F297" s="146">
        <v>61</v>
      </c>
      <c r="G297" s="66">
        <f>AVERAGE(CPVTFC3SG0006!M21:N21)</f>
        <v>1.9828000000000001</v>
      </c>
      <c r="H297" s="67">
        <f t="shared" si="21"/>
        <v>6837.121212121212</v>
      </c>
      <c r="I297" s="178" t="s">
        <v>315</v>
      </c>
      <c r="J297" s="628"/>
      <c r="K297" s="233"/>
      <c r="L297" s="240"/>
      <c r="M297" s="207"/>
      <c r="N297" s="207"/>
      <c r="O297" s="207"/>
      <c r="P297" s="628"/>
      <c r="Q297" s="628"/>
      <c r="R297" s="641"/>
      <c r="S297" s="642"/>
      <c r="T297" s="642"/>
      <c r="U297" s="648"/>
      <c r="V297" s="694"/>
      <c r="W297" s="694"/>
      <c r="X297" s="694"/>
      <c r="Y297" s="694"/>
      <c r="Z297" s="694"/>
      <c r="AA297" s="694"/>
    </row>
    <row r="298" spans="1:29" ht="15.75" thickBot="1" x14ac:dyDescent="0.3">
      <c r="A298" s="120">
        <v>246</v>
      </c>
      <c r="B298" s="4680"/>
      <c r="C298" s="69" t="s">
        <v>220</v>
      </c>
      <c r="D298" s="121">
        <v>44811</v>
      </c>
      <c r="E298" s="696" t="s">
        <v>4914</v>
      </c>
      <c r="F298" s="149">
        <v>62</v>
      </c>
      <c r="G298" s="122">
        <f>AVERAGE(CPVTFC3SG0006!O21:P21)</f>
        <v>1.8382000000000001</v>
      </c>
      <c r="H298" s="123">
        <f t="shared" si="21"/>
        <v>6289.3939393939399</v>
      </c>
      <c r="I298" s="182" t="s">
        <v>315</v>
      </c>
      <c r="J298" s="630"/>
      <c r="K298" s="234"/>
      <c r="L298" s="242"/>
      <c r="M298" s="215"/>
      <c r="N298" s="215"/>
      <c r="O298" s="215"/>
      <c r="P298" s="630"/>
      <c r="Q298" s="630"/>
      <c r="R298" s="649"/>
      <c r="S298" s="650"/>
      <c r="T298" s="650"/>
      <c r="U298" s="657"/>
      <c r="V298" s="1250"/>
      <c r="W298" s="900"/>
      <c r="X298" s="694"/>
      <c r="Y298" s="645"/>
      <c r="Z298" s="646"/>
      <c r="AA298" s="900"/>
    </row>
    <row r="299" spans="1:29" x14ac:dyDescent="0.25">
      <c r="A299" s="406">
        <v>247</v>
      </c>
      <c r="B299" s="2533" t="s">
        <v>991</v>
      </c>
      <c r="C299" s="2533" t="s">
        <v>868</v>
      </c>
      <c r="D299" s="407">
        <v>44811</v>
      </c>
      <c r="E299" s="715" t="s">
        <v>4914</v>
      </c>
      <c r="F299" s="408">
        <v>63</v>
      </c>
      <c r="G299" s="409">
        <f>AVERAGE(CPVTFC3SG0006!Q21:R21)</f>
        <v>2.0426500000000001</v>
      </c>
      <c r="H299" s="405">
        <f t="shared" si="21"/>
        <v>7063.825757575758</v>
      </c>
      <c r="I299" s="716" t="s">
        <v>315</v>
      </c>
      <c r="J299" s="717"/>
      <c r="K299" s="718"/>
      <c r="L299" s="719"/>
      <c r="M299" s="720"/>
      <c r="N299" s="720"/>
      <c r="O299" s="720"/>
      <c r="P299" s="717"/>
      <c r="Q299" s="717"/>
      <c r="R299" s="659"/>
      <c r="S299" s="721"/>
      <c r="T299" s="721"/>
      <c r="U299" s="1299"/>
      <c r="V299" s="1250"/>
      <c r="W299" s="900"/>
      <c r="X299" s="694"/>
      <c r="Y299" s="645"/>
      <c r="Z299" s="646"/>
      <c r="AA299" s="900"/>
      <c r="AB299" s="4689" t="s">
        <v>1416</v>
      </c>
    </row>
    <row r="300" spans="1:29" ht="15.75" thickBot="1" x14ac:dyDescent="0.3">
      <c r="A300" s="411">
        <v>248</v>
      </c>
      <c r="B300" s="2534" t="s">
        <v>991</v>
      </c>
      <c r="C300" s="2534" t="s">
        <v>220</v>
      </c>
      <c r="D300" s="412">
        <v>44811</v>
      </c>
      <c r="E300" s="722" t="s">
        <v>4914</v>
      </c>
      <c r="F300" s="413">
        <v>64</v>
      </c>
      <c r="G300" s="213">
        <f>AVERAGE(CPVTFC3SG0006!S21:T21)</f>
        <v>2.1779000000000002</v>
      </c>
      <c r="H300" s="214">
        <f t="shared" si="21"/>
        <v>7576.136363636364</v>
      </c>
      <c r="I300" s="723" t="s">
        <v>315</v>
      </c>
      <c r="J300" s="724">
        <v>44819</v>
      </c>
      <c r="K300" s="725" t="s">
        <v>4923</v>
      </c>
      <c r="L300" s="726">
        <v>6</v>
      </c>
      <c r="M300" s="414">
        <f>AVERAGE(CPVTFC3SG0014!M11:N11)</f>
        <v>2.9268000000000001</v>
      </c>
      <c r="N300" s="415">
        <f>(M300-0.095)/0.0131*50</f>
        <v>10808.396946564884</v>
      </c>
      <c r="O300" s="727" t="s">
        <v>315</v>
      </c>
      <c r="P300" s="724">
        <v>44867</v>
      </c>
      <c r="Q300" s="728" t="s">
        <v>4979</v>
      </c>
      <c r="R300" s="726">
        <v>139</v>
      </c>
      <c r="S300" s="414">
        <f>AVERAGE(CPVTFC3SG0044!F20:G20)</f>
        <v>1.8411499999999998</v>
      </c>
      <c r="T300" s="415">
        <f>(S300-0.1755)/0.014*400</f>
        <v>47589.999999999993</v>
      </c>
      <c r="U300" s="1206" t="s">
        <v>315</v>
      </c>
      <c r="V300" s="1250"/>
      <c r="W300" s="900"/>
      <c r="X300" s="694"/>
      <c r="Y300" s="645"/>
      <c r="Z300" s="646"/>
      <c r="AA300" s="1259"/>
      <c r="AB300" s="4688"/>
    </row>
    <row r="301" spans="1:29" x14ac:dyDescent="0.25">
      <c r="A301" s="82">
        <v>249</v>
      </c>
      <c r="B301" s="4661" t="s">
        <v>992</v>
      </c>
      <c r="C301" s="2528" t="s">
        <v>868</v>
      </c>
      <c r="D301" s="83">
        <v>44811</v>
      </c>
      <c r="E301" s="729" t="s">
        <v>4914</v>
      </c>
      <c r="F301" s="152">
        <v>65</v>
      </c>
      <c r="G301" s="84">
        <f>AVERAGE(CPVTFC3SG0006!U21:V21)</f>
        <v>0.1036</v>
      </c>
      <c r="H301" s="85">
        <f t="shared" si="21"/>
        <v>-281.06060606060612</v>
      </c>
      <c r="I301" s="184" t="s">
        <v>314</v>
      </c>
      <c r="J301" s="632"/>
      <c r="K301" s="232"/>
      <c r="L301" s="244"/>
      <c r="M301" s="216"/>
      <c r="N301" s="216"/>
      <c r="O301" s="362"/>
      <c r="P301" s="632"/>
      <c r="Q301" s="632"/>
      <c r="R301" s="655"/>
      <c r="S301" s="656"/>
      <c r="T301" s="656"/>
      <c r="U301" s="672"/>
      <c r="V301" s="1250"/>
      <c r="W301" s="900"/>
      <c r="X301" s="694"/>
      <c r="Y301" s="645"/>
      <c r="Z301" s="646"/>
      <c r="AA301" s="1259"/>
      <c r="AB301" s="4689" t="s">
        <v>1416</v>
      </c>
      <c r="AC301" s="5">
        <v>39</v>
      </c>
    </row>
    <row r="302" spans="1:29" ht="15.75" thickBot="1" x14ac:dyDescent="0.3">
      <c r="A302" s="78">
        <v>250</v>
      </c>
      <c r="B302" s="4661"/>
      <c r="C302" s="2527" t="s">
        <v>220</v>
      </c>
      <c r="D302" s="79">
        <v>44811</v>
      </c>
      <c r="E302" s="730" t="s">
        <v>4914</v>
      </c>
      <c r="F302" s="156">
        <v>66</v>
      </c>
      <c r="G302" s="80">
        <f>AVERAGE(CPVTFC3SG0006!W21:X21)</f>
        <v>1.2907999999999999</v>
      </c>
      <c r="H302" s="81">
        <f t="shared" ref="H302:H374" si="25">(G302-0.1778)/0.0132*50</f>
        <v>4215.909090909091</v>
      </c>
      <c r="I302" s="185" t="s">
        <v>315</v>
      </c>
      <c r="J302" s="630"/>
      <c r="K302" s="234"/>
      <c r="L302" s="242"/>
      <c r="M302" s="215"/>
      <c r="N302" s="215"/>
      <c r="O302" s="312"/>
      <c r="P302" s="630"/>
      <c r="Q302" s="630"/>
      <c r="R302" s="649"/>
      <c r="S302" s="650"/>
      <c r="T302" s="650"/>
      <c r="U302" s="657"/>
      <c r="V302" s="694"/>
      <c r="W302" s="694"/>
      <c r="X302" s="694"/>
      <c r="Y302" s="694"/>
      <c r="Z302" s="694"/>
      <c r="AA302" s="694"/>
      <c r="AB302" s="4688"/>
    </row>
    <row r="303" spans="1:29" x14ac:dyDescent="0.25">
      <c r="A303" s="508">
        <v>251</v>
      </c>
      <c r="B303" s="2535" t="s">
        <v>993</v>
      </c>
      <c r="C303" s="2969" t="s">
        <v>868</v>
      </c>
      <c r="D303" s="490">
        <v>44811</v>
      </c>
      <c r="E303" s="731" t="s">
        <v>4914</v>
      </c>
      <c r="F303" s="732">
        <v>67</v>
      </c>
      <c r="G303" s="589">
        <f>AVERAGE(CPVTFC3SG0006!C23:D23)</f>
        <v>0.12329999999999999</v>
      </c>
      <c r="H303" s="622">
        <f t="shared" si="25"/>
        <v>-206.43939393939402</v>
      </c>
      <c r="I303" s="733" t="s">
        <v>314</v>
      </c>
      <c r="J303" s="717"/>
      <c r="K303" s="718"/>
      <c r="L303" s="719"/>
      <c r="M303" s="720"/>
      <c r="N303" s="720"/>
      <c r="O303" s="720"/>
      <c r="P303" s="717"/>
      <c r="Q303" s="717"/>
      <c r="R303" s="659"/>
      <c r="S303" s="721"/>
      <c r="T303" s="721"/>
      <c r="U303" s="1299"/>
      <c r="V303" s="694"/>
      <c r="W303" s="694"/>
      <c r="X303" s="694"/>
      <c r="Y303" s="694"/>
      <c r="Z303" s="694"/>
      <c r="AA303" s="694"/>
      <c r="AB303" s="4689" t="s">
        <v>1416</v>
      </c>
      <c r="AC303" s="5">
        <v>40</v>
      </c>
    </row>
    <row r="304" spans="1:29" ht="15.75" thickBot="1" x14ac:dyDescent="0.3">
      <c r="A304" s="598">
        <v>252</v>
      </c>
      <c r="B304" s="2527" t="s">
        <v>993</v>
      </c>
      <c r="C304" s="2527" t="s">
        <v>220</v>
      </c>
      <c r="D304" s="79">
        <v>44811</v>
      </c>
      <c r="E304" s="730" t="s">
        <v>4914</v>
      </c>
      <c r="F304" s="156">
        <v>68</v>
      </c>
      <c r="G304" s="734">
        <f>AVERAGE(CPVTFC3SG0006!E23:F23)</f>
        <v>2.1888000000000001</v>
      </c>
      <c r="H304" s="735">
        <f t="shared" si="25"/>
        <v>7617.4242424242439</v>
      </c>
      <c r="I304" s="736" t="s">
        <v>315</v>
      </c>
      <c r="J304" s="737">
        <v>44819</v>
      </c>
      <c r="K304" s="738" t="s">
        <v>4923</v>
      </c>
      <c r="L304" s="739">
        <v>7</v>
      </c>
      <c r="M304" s="80">
        <f>AVERAGE(CPVTFC3SG0014!O11:P11)</f>
        <v>2.9082499999999998</v>
      </c>
      <c r="N304" s="81">
        <f>(M304-0.095)/0.0131*50</f>
        <v>10737.595419847326</v>
      </c>
      <c r="O304" s="740" t="s">
        <v>315</v>
      </c>
      <c r="P304" s="737">
        <v>44867</v>
      </c>
      <c r="Q304" s="741" t="s">
        <v>4979</v>
      </c>
      <c r="R304" s="742">
        <v>140</v>
      </c>
      <c r="S304" s="122">
        <f>AVERAGE(CPVTFC3SG0044!H20:I20)</f>
        <v>1.31165</v>
      </c>
      <c r="T304" s="123">
        <f>(S304-0.1755)/0.014*400</f>
        <v>32461.428571428569</v>
      </c>
      <c r="U304" s="1330" t="s">
        <v>315</v>
      </c>
      <c r="V304" s="694"/>
      <c r="W304" s="694"/>
      <c r="X304" s="694"/>
      <c r="Y304" s="694"/>
      <c r="Z304" s="694"/>
      <c r="AA304" s="694"/>
      <c r="AB304" s="4688"/>
    </row>
    <row r="305" spans="1:31" x14ac:dyDescent="0.25">
      <c r="A305" s="86">
        <v>253</v>
      </c>
      <c r="B305" s="4658" t="s">
        <v>994</v>
      </c>
      <c r="C305" s="2535" t="s">
        <v>868</v>
      </c>
      <c r="D305" s="87">
        <v>44811</v>
      </c>
      <c r="E305" s="743" t="s">
        <v>4914</v>
      </c>
      <c r="F305" s="154">
        <v>69</v>
      </c>
      <c r="G305" s="211">
        <f>AVERAGE(CPVTFC3SG0006!G23:H23)</f>
        <v>1.9948000000000001</v>
      </c>
      <c r="H305" s="212">
        <f t="shared" si="25"/>
        <v>6882.575757575758</v>
      </c>
      <c r="I305" s="744" t="s">
        <v>315</v>
      </c>
      <c r="J305" s="717"/>
      <c r="K305" s="745" t="s">
        <v>4923</v>
      </c>
      <c r="L305" s="245">
        <v>8</v>
      </c>
      <c r="M305" s="88">
        <f>AVERAGE(CPVTFC3SG0014!Q11:R11)</f>
        <v>2.3379500000000002</v>
      </c>
      <c r="N305" s="89">
        <f>(M305-0.095)/0.0131*50</f>
        <v>8560.8778625954201</v>
      </c>
      <c r="O305" s="746" t="s">
        <v>315</v>
      </c>
      <c r="P305" s="717"/>
      <c r="Q305" s="747"/>
      <c r="R305" s="659"/>
      <c r="S305" s="667"/>
      <c r="T305" s="661"/>
      <c r="U305" s="1299"/>
      <c r="V305" s="694"/>
      <c r="W305" s="694"/>
      <c r="X305" s="694"/>
      <c r="Y305" s="694"/>
      <c r="Z305" s="694"/>
      <c r="AA305" s="694"/>
      <c r="AB305" s="4721"/>
      <c r="AD305" s="4705"/>
      <c r="AE305" s="4711"/>
    </row>
    <row r="306" spans="1:31" ht="15.75" thickBot="1" x14ac:dyDescent="0.3">
      <c r="A306" s="90">
        <v>254</v>
      </c>
      <c r="B306" s="4659"/>
      <c r="C306" s="2970" t="s">
        <v>220</v>
      </c>
      <c r="D306" s="91">
        <v>44811</v>
      </c>
      <c r="E306" s="748" t="s">
        <v>4914</v>
      </c>
      <c r="F306" s="155">
        <v>70</v>
      </c>
      <c r="G306" s="213">
        <f>AVERAGE(CPVTFC3SG0006!I23:J23)</f>
        <v>0.1462</v>
      </c>
      <c r="H306" s="214">
        <f t="shared" si="25"/>
        <v>-119.69696969696977</v>
      </c>
      <c r="I306" s="749" t="s">
        <v>314</v>
      </c>
      <c r="J306" s="750"/>
      <c r="K306" s="751" t="s">
        <v>4923</v>
      </c>
      <c r="L306" s="752">
        <v>9</v>
      </c>
      <c r="M306" s="595">
        <f>AVERAGE(CPVTFC3SG0014!S11:T11)</f>
        <v>0.14155000000000001</v>
      </c>
      <c r="N306" s="225">
        <f>(M306-0.095)/0.0131*50</f>
        <v>177.67175572519088</v>
      </c>
      <c r="O306" s="753" t="s">
        <v>314</v>
      </c>
      <c r="P306" s="750"/>
      <c r="Q306" s="754"/>
      <c r="R306" s="755"/>
      <c r="S306" s="668"/>
      <c r="T306" s="662"/>
      <c r="U306" s="1306"/>
      <c r="V306" s="694"/>
      <c r="W306" s="694"/>
      <c r="X306" s="694"/>
      <c r="Y306" s="694"/>
      <c r="Z306" s="694"/>
      <c r="AA306" s="694"/>
      <c r="AB306" s="4718"/>
      <c r="AD306" s="4706"/>
      <c r="AE306" s="4711"/>
    </row>
    <row r="307" spans="1:31" x14ac:dyDescent="0.25">
      <c r="A307" s="82">
        <v>255</v>
      </c>
      <c r="B307" s="4661" t="s">
        <v>995</v>
      </c>
      <c r="C307" s="2528" t="s">
        <v>868</v>
      </c>
      <c r="D307" s="83">
        <v>44811</v>
      </c>
      <c r="E307" s="729" t="s">
        <v>4914</v>
      </c>
      <c r="F307" s="152">
        <v>71</v>
      </c>
      <c r="G307" s="84">
        <f>AVERAGE(CPVTFC3SG0006!K23:L23)</f>
        <v>0.65155000000000007</v>
      </c>
      <c r="H307" s="85">
        <f t="shared" si="25"/>
        <v>1794.5075757575762</v>
      </c>
      <c r="I307" s="184" t="s">
        <v>314</v>
      </c>
      <c r="J307" s="632"/>
      <c r="K307" s="232"/>
      <c r="L307" s="244"/>
      <c r="M307" s="216"/>
      <c r="N307" s="216"/>
      <c r="O307" s="216"/>
      <c r="P307" s="632"/>
      <c r="Q307" s="632"/>
      <c r="R307" s="655"/>
      <c r="S307" s="656"/>
      <c r="T307" s="656"/>
      <c r="U307" s="672"/>
      <c r="V307" s="694"/>
      <c r="W307" s="694"/>
      <c r="X307" s="694"/>
      <c r="Y307" s="694"/>
      <c r="Z307" s="694"/>
      <c r="AA307" s="694"/>
      <c r="AB307" s="4689" t="s">
        <v>1416</v>
      </c>
      <c r="AC307" s="5">
        <v>41</v>
      </c>
    </row>
    <row r="308" spans="1:31" ht="15.75" thickBot="1" x14ac:dyDescent="0.3">
      <c r="A308" s="78">
        <v>256</v>
      </c>
      <c r="B308" s="4661"/>
      <c r="C308" s="2527" t="s">
        <v>220</v>
      </c>
      <c r="D308" s="79">
        <v>44811</v>
      </c>
      <c r="E308" s="730" t="s">
        <v>4914</v>
      </c>
      <c r="F308" s="156">
        <v>72</v>
      </c>
      <c r="G308" s="80">
        <f>AVERAGE(CPVTFC3SG0006!M23:N23)</f>
        <v>2.4821</v>
      </c>
      <c r="H308" s="81">
        <f t="shared" si="25"/>
        <v>8728.4090909090901</v>
      </c>
      <c r="I308" s="185" t="s">
        <v>315</v>
      </c>
      <c r="J308" s="630"/>
      <c r="K308" s="234"/>
      <c r="L308" s="242"/>
      <c r="M308" s="215"/>
      <c r="N308" s="215"/>
      <c r="O308" s="215"/>
      <c r="P308" s="630"/>
      <c r="Q308" s="630"/>
      <c r="R308" s="649"/>
      <c r="S308" s="650"/>
      <c r="T308" s="650"/>
      <c r="U308" s="657"/>
      <c r="V308" s="694"/>
      <c r="W308" s="694"/>
      <c r="X308" s="694"/>
      <c r="Y308" s="694"/>
      <c r="Z308" s="694"/>
      <c r="AA308" s="694"/>
      <c r="AB308" s="4688"/>
    </row>
    <row r="309" spans="1:31" x14ac:dyDescent="0.25">
      <c r="A309" s="406">
        <v>257</v>
      </c>
      <c r="B309" s="2533" t="s">
        <v>996</v>
      </c>
      <c r="C309" s="2533" t="s">
        <v>868</v>
      </c>
      <c r="D309" s="407">
        <v>44811</v>
      </c>
      <c r="E309" s="715" t="s">
        <v>4914</v>
      </c>
      <c r="F309" s="408">
        <v>73</v>
      </c>
      <c r="G309" s="211">
        <f>AVERAGE(CPVTFC3SG0006!O23:P23)</f>
        <v>1.8041499999999999</v>
      </c>
      <c r="H309" s="212">
        <f t="shared" si="25"/>
        <v>6160.4166666666661</v>
      </c>
      <c r="I309" s="744" t="s">
        <v>315</v>
      </c>
      <c r="J309" s="756">
        <v>44819</v>
      </c>
      <c r="K309" s="757" t="s">
        <v>4923</v>
      </c>
      <c r="L309" s="758">
        <v>10</v>
      </c>
      <c r="M309" s="409">
        <f>AVERAGE(CPVTFC3SG0014!U11:V11)</f>
        <v>2.0594999999999999</v>
      </c>
      <c r="N309" s="405">
        <f>(M309-0.095)/0.0131*50</f>
        <v>7498.0916030534345</v>
      </c>
      <c r="O309" s="759" t="s">
        <v>315</v>
      </c>
      <c r="P309" s="717"/>
      <c r="Q309" s="747"/>
      <c r="R309" s="659"/>
      <c r="S309" s="667"/>
      <c r="T309" s="661"/>
      <c r="U309" s="1299"/>
      <c r="V309" s="694"/>
      <c r="W309" s="694"/>
      <c r="X309" s="694"/>
      <c r="Y309" s="694"/>
      <c r="Z309" s="694"/>
      <c r="AA309" s="694"/>
      <c r="AB309" s="764"/>
    </row>
    <row r="310" spans="1:31" ht="15.75" thickBot="1" x14ac:dyDescent="0.3">
      <c r="A310" s="411">
        <v>258</v>
      </c>
      <c r="B310" s="2534" t="s">
        <v>996</v>
      </c>
      <c r="C310" s="2534" t="s">
        <v>220</v>
      </c>
      <c r="D310" s="412">
        <v>44811</v>
      </c>
      <c r="E310" s="722" t="s">
        <v>4914</v>
      </c>
      <c r="F310" s="413">
        <v>74</v>
      </c>
      <c r="G310" s="414">
        <f>AVERAGE(CPVTFC3SG0006!Q23:R23)</f>
        <v>2.46495</v>
      </c>
      <c r="H310" s="415">
        <f t="shared" si="25"/>
        <v>8663.44696969697</v>
      </c>
      <c r="I310" s="760" t="s">
        <v>315</v>
      </c>
      <c r="J310" s="791"/>
      <c r="K310" s="761"/>
      <c r="L310" s="762"/>
      <c r="M310" s="763"/>
      <c r="N310" s="763"/>
      <c r="O310" s="763"/>
      <c r="P310" s="724">
        <v>44867</v>
      </c>
      <c r="Q310" s="728" t="s">
        <v>4979</v>
      </c>
      <c r="R310" s="726">
        <v>141</v>
      </c>
      <c r="S310" s="414">
        <f>AVERAGE(CPVTFC3SG0044!J20:K20)</f>
        <v>0.24259999999999998</v>
      </c>
      <c r="T310" s="415">
        <f>(S310-0.1755)/0.014*400</f>
        <v>1917.1428571428567</v>
      </c>
      <c r="U310" s="1206" t="s">
        <v>315</v>
      </c>
      <c r="V310" s="694"/>
      <c r="W310" s="694"/>
      <c r="X310" s="694"/>
      <c r="Y310" s="694"/>
      <c r="Z310" s="694"/>
      <c r="AA310" s="694"/>
      <c r="AB310" s="765"/>
    </row>
    <row r="311" spans="1:31" x14ac:dyDescent="0.25">
      <c r="A311" s="406">
        <v>259</v>
      </c>
      <c r="B311" s="2531" t="s">
        <v>997</v>
      </c>
      <c r="C311" s="2533" t="s">
        <v>868</v>
      </c>
      <c r="D311" s="407">
        <v>44811</v>
      </c>
      <c r="E311" s="715" t="s">
        <v>4914</v>
      </c>
      <c r="F311" s="408">
        <v>75</v>
      </c>
      <c r="G311" s="409">
        <f>AVERAGE(CPVTFC3SG0006!S23:T23)</f>
        <v>2.3931</v>
      </c>
      <c r="H311" s="405">
        <f t="shared" si="25"/>
        <v>8391.2878787878799</v>
      </c>
      <c r="I311" s="766" t="s">
        <v>315</v>
      </c>
      <c r="J311" s="779"/>
      <c r="K311" s="767"/>
      <c r="L311" s="768"/>
      <c r="M311" s="720"/>
      <c r="N311" s="720"/>
      <c r="O311" s="720"/>
      <c r="P311" s="769">
        <v>44867</v>
      </c>
      <c r="Q311" s="770" t="s">
        <v>4979</v>
      </c>
      <c r="R311" s="771">
        <v>142</v>
      </c>
      <c r="S311" s="594">
        <f>AVERAGE(CPVTFC3SG0044!L20:M20)</f>
        <v>2.9199000000000002</v>
      </c>
      <c r="T311" s="772">
        <f>(S311-0.1755)/0.014*400</f>
        <v>78411.42857142858</v>
      </c>
      <c r="U311" s="2698" t="s">
        <v>315</v>
      </c>
      <c r="V311" s="694"/>
      <c r="W311" s="694"/>
      <c r="X311" s="694"/>
      <c r="Y311" s="694"/>
      <c r="Z311" s="694"/>
      <c r="AA311" s="694"/>
      <c r="AB311" s="4721"/>
    </row>
    <row r="312" spans="1:31" ht="15.75" thickBot="1" x14ac:dyDescent="0.3">
      <c r="A312" s="411">
        <v>260</v>
      </c>
      <c r="B312" s="2532" t="s">
        <v>997</v>
      </c>
      <c r="C312" s="2534" t="s">
        <v>220</v>
      </c>
      <c r="D312" s="412">
        <v>44811</v>
      </c>
      <c r="E312" s="722" t="s">
        <v>4914</v>
      </c>
      <c r="F312" s="413">
        <v>76</v>
      </c>
      <c r="G312" s="414">
        <f>AVERAGE(CPVTFC3SG0006!U23:V23)</f>
        <v>1.6</v>
      </c>
      <c r="H312" s="415">
        <f t="shared" si="25"/>
        <v>5387.121212121212</v>
      </c>
      <c r="I312" s="773" t="s">
        <v>315</v>
      </c>
      <c r="J312" s="774"/>
      <c r="K312" s="775"/>
      <c r="L312" s="776"/>
      <c r="M312" s="763"/>
      <c r="N312" s="763"/>
      <c r="O312" s="763"/>
      <c r="P312" s="774"/>
      <c r="Q312" s="774"/>
      <c r="R312" s="777"/>
      <c r="S312" s="778"/>
      <c r="T312" s="778"/>
      <c r="U312" s="1306"/>
      <c r="V312" s="694"/>
      <c r="W312" s="694"/>
      <c r="X312" s="694"/>
      <c r="Y312" s="694"/>
      <c r="Z312" s="694"/>
      <c r="AA312" s="694"/>
      <c r="AB312" s="4718"/>
    </row>
    <row r="313" spans="1:31" x14ac:dyDescent="0.25">
      <c r="A313" s="406">
        <v>261</v>
      </c>
      <c r="B313" s="4683" t="s">
        <v>998</v>
      </c>
      <c r="C313" s="2533" t="s">
        <v>868</v>
      </c>
      <c r="D313" s="407">
        <v>44811</v>
      </c>
      <c r="E313" s="715" t="s">
        <v>4914</v>
      </c>
      <c r="F313" s="408">
        <v>77</v>
      </c>
      <c r="G313" s="409">
        <f>AVERAGE(CPVTFC3SG0006!W23:X23)</f>
        <v>1.3406500000000001</v>
      </c>
      <c r="H313" s="405">
        <f t="shared" si="25"/>
        <v>4404.734848484849</v>
      </c>
      <c r="I313" s="766" t="s">
        <v>315</v>
      </c>
      <c r="J313" s="779"/>
      <c r="K313" s="767"/>
      <c r="L313" s="768"/>
      <c r="M313" s="720"/>
      <c r="N313" s="720"/>
      <c r="O313" s="720"/>
      <c r="P313" s="779"/>
      <c r="Q313" s="779"/>
      <c r="R313" s="780"/>
      <c r="S313" s="721"/>
      <c r="T313" s="721"/>
      <c r="U313" s="1299"/>
      <c r="V313" s="694"/>
      <c r="W313" s="694"/>
      <c r="X313" s="694"/>
      <c r="Y313" s="694"/>
      <c r="Z313" s="694"/>
      <c r="AA313" s="694"/>
    </row>
    <row r="314" spans="1:31" ht="15.75" thickBot="1" x14ac:dyDescent="0.3">
      <c r="A314" s="411">
        <v>262</v>
      </c>
      <c r="B314" s="4684"/>
      <c r="C314" s="2534" t="s">
        <v>220</v>
      </c>
      <c r="D314" s="412">
        <v>44811</v>
      </c>
      <c r="E314" s="722" t="s">
        <v>4914</v>
      </c>
      <c r="F314" s="413">
        <v>78</v>
      </c>
      <c r="G314" s="414">
        <f>AVERAGE(CPVTFC3SG0006!C25:D25)</f>
        <v>1.5948500000000001</v>
      </c>
      <c r="H314" s="415">
        <f t="shared" si="25"/>
        <v>5367.6136363636369</v>
      </c>
      <c r="I314" s="773" t="s">
        <v>315</v>
      </c>
      <c r="J314" s="774"/>
      <c r="K314" s="775"/>
      <c r="L314" s="776"/>
      <c r="M314" s="763"/>
      <c r="N314" s="763"/>
      <c r="O314" s="763"/>
      <c r="P314" s="774"/>
      <c r="Q314" s="774"/>
      <c r="R314" s="777"/>
      <c r="S314" s="778"/>
      <c r="T314" s="778"/>
      <c r="U314" s="1306"/>
      <c r="V314" s="1250"/>
      <c r="W314" s="900"/>
      <c r="X314" s="694"/>
      <c r="Y314" s="645"/>
      <c r="Z314" s="646"/>
      <c r="AA314" s="900"/>
    </row>
    <row r="315" spans="1:31" x14ac:dyDescent="0.25">
      <c r="A315" s="114">
        <v>263</v>
      </c>
      <c r="B315" s="4680" t="s">
        <v>999</v>
      </c>
      <c r="C315" s="2945" t="s">
        <v>868</v>
      </c>
      <c r="D315" s="115">
        <v>44811</v>
      </c>
      <c r="E315" s="701" t="s">
        <v>4914</v>
      </c>
      <c r="F315" s="151">
        <v>79</v>
      </c>
      <c r="G315" s="116">
        <f>AVERAGE(CPVTFC3SG0006!E25:F25)</f>
        <v>1.7545999999999999</v>
      </c>
      <c r="H315" s="117">
        <f t="shared" si="25"/>
        <v>5972.727272727273</v>
      </c>
      <c r="I315" s="183" t="s">
        <v>315</v>
      </c>
      <c r="J315" s="632"/>
      <c r="K315" s="232"/>
      <c r="L315" s="244"/>
      <c r="M315" s="216"/>
      <c r="N315" s="216"/>
      <c r="O315" s="216"/>
      <c r="P315" s="632"/>
      <c r="Q315" s="632"/>
      <c r="R315" s="655"/>
      <c r="S315" s="656"/>
      <c r="T315" s="656"/>
      <c r="U315" s="672"/>
      <c r="V315" s="1250"/>
      <c r="W315" s="900"/>
      <c r="X315" s="694"/>
      <c r="Y315" s="645"/>
      <c r="Z315" s="646"/>
      <c r="AA315" s="900"/>
    </row>
    <row r="316" spans="1:31" ht="15.75" thickBot="1" x14ac:dyDescent="0.3">
      <c r="A316" s="120">
        <v>264</v>
      </c>
      <c r="B316" s="4680"/>
      <c r="C316" s="69" t="s">
        <v>220</v>
      </c>
      <c r="D316" s="121">
        <v>44811</v>
      </c>
      <c r="E316" s="696" t="s">
        <v>4914</v>
      </c>
      <c r="F316" s="149">
        <v>80</v>
      </c>
      <c r="G316" s="122">
        <f>AVERAGE(CPVTFC3SG0006!G25:H25)</f>
        <v>1.5277000000000001</v>
      </c>
      <c r="H316" s="123">
        <f t="shared" si="25"/>
        <v>5113.2575757575769</v>
      </c>
      <c r="I316" s="182" t="s">
        <v>315</v>
      </c>
      <c r="J316" s="630"/>
      <c r="K316" s="234"/>
      <c r="L316" s="242"/>
      <c r="M316" s="215"/>
      <c r="N316" s="215"/>
      <c r="O316" s="215"/>
      <c r="P316" s="630"/>
      <c r="Q316" s="630"/>
      <c r="R316" s="649"/>
      <c r="S316" s="650"/>
      <c r="T316" s="650"/>
      <c r="U316" s="657"/>
      <c r="V316" s="1250"/>
      <c r="W316" s="900"/>
      <c r="X316" s="694"/>
      <c r="Y316" s="645"/>
      <c r="Z316" s="646"/>
      <c r="AA316" s="900"/>
    </row>
    <row r="317" spans="1:31" x14ac:dyDescent="0.25">
      <c r="A317" s="406">
        <v>265</v>
      </c>
      <c r="B317" s="4668" t="s">
        <v>1000</v>
      </c>
      <c r="C317" s="2533" t="s">
        <v>868</v>
      </c>
      <c r="D317" s="407">
        <v>44811</v>
      </c>
      <c r="E317" s="715" t="s">
        <v>4914</v>
      </c>
      <c r="F317" s="408">
        <v>81</v>
      </c>
      <c r="G317" s="211">
        <f>AVERAGE(CPVTFC3SG0006!I25:J25)</f>
        <v>1.66605</v>
      </c>
      <c r="H317" s="212">
        <f t="shared" si="25"/>
        <v>5637.310606060606</v>
      </c>
      <c r="I317" s="744" t="s">
        <v>315</v>
      </c>
      <c r="J317" s="756">
        <v>44819</v>
      </c>
      <c r="K317" s="757" t="s">
        <v>4923</v>
      </c>
      <c r="L317" s="758">
        <v>11</v>
      </c>
      <c r="M317" s="409">
        <f>AVERAGE(CPVTFC3SG0014!W11:X11)</f>
        <v>2.3929499999999999</v>
      </c>
      <c r="N317" s="405">
        <f>(M317-0.095)/0.0131*50</f>
        <v>8770.801526717556</v>
      </c>
      <c r="O317" s="759" t="s">
        <v>315</v>
      </c>
      <c r="P317" s="756">
        <v>44867</v>
      </c>
      <c r="Q317" s="781" t="s">
        <v>4979</v>
      </c>
      <c r="R317" s="758">
        <v>143</v>
      </c>
      <c r="S317" s="409">
        <f>AVERAGE(CPVTFC3SG0044!N20:O20)</f>
        <v>0.27579999999999999</v>
      </c>
      <c r="T317" s="405">
        <f>(S317-0.1755)/0.014*400</f>
        <v>2865.7142857142858</v>
      </c>
      <c r="U317" s="872" t="s">
        <v>315</v>
      </c>
      <c r="V317" s="1250"/>
      <c r="W317" s="900"/>
      <c r="X317" s="694"/>
      <c r="Y317" s="645"/>
      <c r="Z317" s="646"/>
      <c r="AA317" s="900"/>
    </row>
    <row r="318" spans="1:31" ht="15.75" thickBot="1" x14ac:dyDescent="0.3">
      <c r="A318" s="599">
        <v>266</v>
      </c>
      <c r="B318" s="4670"/>
      <c r="C318" s="69" t="s">
        <v>220</v>
      </c>
      <c r="D318" s="121">
        <v>44811</v>
      </c>
      <c r="E318" s="696" t="s">
        <v>4914</v>
      </c>
      <c r="F318" s="149">
        <v>82</v>
      </c>
      <c r="G318" s="122">
        <f>AVERAGE(CPVTFC3SG0006!K25:L25)</f>
        <v>2.6269999999999998</v>
      </c>
      <c r="H318" s="123">
        <f t="shared" si="25"/>
        <v>9277.2727272727261</v>
      </c>
      <c r="I318" s="783" t="s">
        <v>315</v>
      </c>
      <c r="J318" s="793"/>
      <c r="K318" s="784"/>
      <c r="L318" s="785"/>
      <c r="M318" s="215"/>
      <c r="N318" s="215"/>
      <c r="O318" s="215"/>
      <c r="P318" s="737">
        <v>44867</v>
      </c>
      <c r="Q318" s="741" t="s">
        <v>4979</v>
      </c>
      <c r="R318" s="742">
        <v>144</v>
      </c>
      <c r="S318" s="122">
        <f>AVERAGE(CPVTFC3SG0044!P20:Q20)</f>
        <v>0.42930000000000001</v>
      </c>
      <c r="T318" s="123">
        <f>(S318-0.1755)/0.014*400</f>
        <v>7251.4285714285716</v>
      </c>
      <c r="U318" s="1330" t="s">
        <v>315</v>
      </c>
      <c r="V318" s="1250"/>
      <c r="W318" s="900"/>
      <c r="X318" s="694"/>
      <c r="Y318" s="645"/>
      <c r="Z318" s="646"/>
      <c r="AA318" s="900"/>
    </row>
    <row r="319" spans="1:31" x14ac:dyDescent="0.25">
      <c r="A319" s="406">
        <v>267</v>
      </c>
      <c r="B319" s="4668" t="s">
        <v>1001</v>
      </c>
      <c r="C319" s="2533" t="s">
        <v>868</v>
      </c>
      <c r="D319" s="407">
        <v>44811</v>
      </c>
      <c r="E319" s="715" t="s">
        <v>4914</v>
      </c>
      <c r="F319" s="408">
        <v>83</v>
      </c>
      <c r="G319" s="409">
        <f>AVERAGE(CPVTFC3SG0006!M25:N25)</f>
        <v>1.59155</v>
      </c>
      <c r="H319" s="405">
        <f t="shared" si="25"/>
        <v>5355.1136363636369</v>
      </c>
      <c r="I319" s="716" t="s">
        <v>315</v>
      </c>
      <c r="J319" s="717"/>
      <c r="K319" s="718"/>
      <c r="L319" s="719"/>
      <c r="M319" s="720"/>
      <c r="N319" s="720"/>
      <c r="O319" s="720"/>
      <c r="P319" s="717"/>
      <c r="Q319" s="717"/>
      <c r="R319" s="659"/>
      <c r="S319" s="721"/>
      <c r="T319" s="721"/>
      <c r="U319" s="1299"/>
      <c r="V319" s="1250"/>
      <c r="W319" s="900"/>
      <c r="X319" s="694"/>
      <c r="Y319" s="645"/>
      <c r="Z319" s="646"/>
      <c r="AA319" s="900"/>
    </row>
    <row r="320" spans="1:31" ht="15.75" thickBot="1" x14ac:dyDescent="0.3">
      <c r="A320" s="411">
        <v>268</v>
      </c>
      <c r="B320" s="4682"/>
      <c r="C320" s="2534" t="s">
        <v>220</v>
      </c>
      <c r="D320" s="412">
        <v>44811</v>
      </c>
      <c r="E320" s="722" t="s">
        <v>4914</v>
      </c>
      <c r="F320" s="413">
        <v>84</v>
      </c>
      <c r="G320" s="213">
        <f>AVERAGE(CPVTFC3SG0006!O25:P25)</f>
        <v>1.1956500000000001</v>
      </c>
      <c r="H320" s="214">
        <f t="shared" si="25"/>
        <v>3855.4924242424249</v>
      </c>
      <c r="I320" s="723" t="s">
        <v>315</v>
      </c>
      <c r="J320" s="724">
        <v>44819</v>
      </c>
      <c r="K320" s="725" t="s">
        <v>4923</v>
      </c>
      <c r="L320" s="726">
        <v>12</v>
      </c>
      <c r="M320" s="414">
        <f>AVERAGE(CPVTFC3SG0014!C13:D13)</f>
        <v>2.7973499999999998</v>
      </c>
      <c r="N320" s="415">
        <f>(M320-0.095)/0.0131*50</f>
        <v>10314.312977099235</v>
      </c>
      <c r="O320" s="727" t="s">
        <v>315</v>
      </c>
      <c r="P320" s="786"/>
      <c r="Q320" s="786"/>
      <c r="R320" s="787"/>
      <c r="S320" s="786"/>
      <c r="T320" s="786"/>
      <c r="U320" s="2699"/>
      <c r="V320" s="1250"/>
      <c r="W320" s="900"/>
      <c r="X320" s="694"/>
      <c r="Y320" s="645"/>
      <c r="Z320" s="646"/>
      <c r="AA320" s="900"/>
    </row>
    <row r="321" spans="1:29" x14ac:dyDescent="0.25">
      <c r="A321" s="508">
        <v>269</v>
      </c>
      <c r="B321" s="4660" t="s">
        <v>1002</v>
      </c>
      <c r="C321" s="2969" t="s">
        <v>868</v>
      </c>
      <c r="D321" s="490">
        <v>44811</v>
      </c>
      <c r="E321" s="731" t="s">
        <v>4914</v>
      </c>
      <c r="F321" s="732">
        <v>85</v>
      </c>
      <c r="G321" s="589">
        <f>AVERAGE(CPVTFC3SG0006!Q25:R25)</f>
        <v>0.41194999999999998</v>
      </c>
      <c r="H321" s="622">
        <f t="shared" si="25"/>
        <v>886.93181818181802</v>
      </c>
      <c r="I321" s="789" t="s">
        <v>314</v>
      </c>
      <c r="J321" s="779"/>
      <c r="K321" s="767"/>
      <c r="L321" s="768"/>
      <c r="M321" s="720"/>
      <c r="N321" s="720"/>
      <c r="O321" s="790"/>
      <c r="P321" s="717"/>
      <c r="Q321" s="717"/>
      <c r="R321" s="659"/>
      <c r="S321" s="721"/>
      <c r="T321" s="721"/>
      <c r="U321" s="1299"/>
      <c r="V321" s="1250"/>
      <c r="W321" s="900"/>
      <c r="X321" s="694"/>
      <c r="Y321" s="645"/>
      <c r="Z321" s="646"/>
      <c r="AA321" s="900"/>
      <c r="AB321" s="4689" t="s">
        <v>1416</v>
      </c>
      <c r="AC321" s="5">
        <v>42</v>
      </c>
    </row>
    <row r="322" spans="1:29" ht="15.75" thickBot="1" x14ac:dyDescent="0.3">
      <c r="A322" s="598">
        <v>270</v>
      </c>
      <c r="B322" s="4661"/>
      <c r="C322" s="2527" t="s">
        <v>220</v>
      </c>
      <c r="D322" s="79">
        <v>44811</v>
      </c>
      <c r="E322" s="730" t="s">
        <v>4914</v>
      </c>
      <c r="F322" s="156">
        <v>86</v>
      </c>
      <c r="G322" s="80">
        <f>AVERAGE(CPVTFC3SG0006!S25:T25)</f>
        <v>2.7365000000000004</v>
      </c>
      <c r="H322" s="81">
        <f t="shared" si="25"/>
        <v>9692.0454545454559</v>
      </c>
      <c r="I322" s="185" t="s">
        <v>315</v>
      </c>
      <c r="J322" s="630"/>
      <c r="K322" s="234"/>
      <c r="L322" s="242"/>
      <c r="M322" s="215"/>
      <c r="N322" s="215"/>
      <c r="O322" s="312"/>
      <c r="P322" s="793"/>
      <c r="Q322" s="793"/>
      <c r="R322" s="794"/>
      <c r="S322" s="650"/>
      <c r="T322" s="650"/>
      <c r="U322" s="657"/>
      <c r="V322" s="694"/>
      <c r="W322" s="694"/>
      <c r="X322" s="694"/>
      <c r="Y322" s="694"/>
      <c r="Z322" s="694"/>
      <c r="AA322" s="694"/>
      <c r="AB322" s="4688"/>
    </row>
    <row r="323" spans="1:29" x14ac:dyDescent="0.25">
      <c r="A323" s="406">
        <v>271</v>
      </c>
      <c r="B323" s="2533" t="s">
        <v>1003</v>
      </c>
      <c r="C323" s="2533" t="s">
        <v>868</v>
      </c>
      <c r="D323" s="407">
        <v>44811</v>
      </c>
      <c r="E323" s="715" t="s">
        <v>4914</v>
      </c>
      <c r="F323" s="408">
        <v>87</v>
      </c>
      <c r="G323" s="409">
        <f>AVERAGE(CPVTFC3SG0006!U25:V25)</f>
        <v>2.4919500000000001</v>
      </c>
      <c r="H323" s="405">
        <f t="shared" si="25"/>
        <v>8765.7196969696961</v>
      </c>
      <c r="I323" s="716" t="s">
        <v>315</v>
      </c>
      <c r="J323" s="717"/>
      <c r="K323" s="718"/>
      <c r="L323" s="719"/>
      <c r="M323" s="720"/>
      <c r="N323" s="720"/>
      <c r="O323" s="720"/>
      <c r="P323" s="756">
        <v>44867</v>
      </c>
      <c r="Q323" s="781" t="s">
        <v>4979</v>
      </c>
      <c r="R323" s="758">
        <v>145</v>
      </c>
      <c r="S323" s="409">
        <f>AVERAGE(CPVTFC3SG0044!R20:S20)</f>
        <v>0.41515000000000002</v>
      </c>
      <c r="T323" s="405">
        <f t="shared" ref="T323:T328" si="26">(S323-0.1755)/0.014*400</f>
        <v>6847.1428571428578</v>
      </c>
      <c r="U323" s="872" t="s">
        <v>315</v>
      </c>
      <c r="V323" s="694"/>
      <c r="W323" s="694"/>
      <c r="X323" s="694"/>
      <c r="Y323" s="694"/>
      <c r="Z323" s="694"/>
      <c r="AA323" s="694"/>
    </row>
    <row r="324" spans="1:29" ht="15.75" thickBot="1" x14ac:dyDescent="0.3">
      <c r="A324" s="411">
        <v>272</v>
      </c>
      <c r="B324" s="2534" t="s">
        <v>1003</v>
      </c>
      <c r="C324" s="2534" t="s">
        <v>220</v>
      </c>
      <c r="D324" s="412">
        <v>44811</v>
      </c>
      <c r="E324" s="722" t="s">
        <v>4914</v>
      </c>
      <c r="F324" s="413">
        <v>88</v>
      </c>
      <c r="G324" s="414">
        <f>AVERAGE(CPVTFC3SG0006!W25:X25)</f>
        <v>1.3809499999999999</v>
      </c>
      <c r="H324" s="415">
        <f t="shared" si="25"/>
        <v>4557.3863636363631</v>
      </c>
      <c r="I324" s="760" t="s">
        <v>315</v>
      </c>
      <c r="J324" s="791"/>
      <c r="K324" s="761"/>
      <c r="L324" s="762"/>
      <c r="M324" s="763"/>
      <c r="N324" s="763"/>
      <c r="O324" s="763"/>
      <c r="P324" s="791"/>
      <c r="Q324" s="791"/>
      <c r="R324" s="792"/>
      <c r="S324" s="778"/>
      <c r="T324" s="778"/>
      <c r="U324" s="1306"/>
      <c r="V324" s="694"/>
      <c r="W324" s="694"/>
      <c r="X324" s="694"/>
      <c r="Y324" s="694"/>
      <c r="Z324" s="694"/>
      <c r="AA324" s="694"/>
    </row>
    <row r="325" spans="1:29" x14ac:dyDescent="0.25">
      <c r="A325" s="406">
        <v>273</v>
      </c>
      <c r="B325" s="4668" t="s">
        <v>1004</v>
      </c>
      <c r="C325" s="2533" t="s">
        <v>868</v>
      </c>
      <c r="D325" s="407">
        <v>44811</v>
      </c>
      <c r="E325" s="715" t="s">
        <v>4914</v>
      </c>
      <c r="F325" s="408">
        <v>89</v>
      </c>
      <c r="G325" s="409">
        <f>AVERAGE(CPVTFC3SG0006!B12:C12)</f>
        <v>2.7603</v>
      </c>
      <c r="H325" s="405">
        <f t="shared" si="25"/>
        <v>9782.19696969697</v>
      </c>
      <c r="I325" s="716" t="s">
        <v>315</v>
      </c>
      <c r="J325" s="717"/>
      <c r="K325" s="718"/>
      <c r="L325" s="719"/>
      <c r="M325" s="720"/>
      <c r="N325" s="720"/>
      <c r="O325" s="720"/>
      <c r="P325" s="756">
        <v>44867</v>
      </c>
      <c r="Q325" s="781" t="s">
        <v>4979</v>
      </c>
      <c r="R325" s="758">
        <v>146</v>
      </c>
      <c r="S325" s="409">
        <f>AVERAGE(CPVTFC3SG0044!T20:U20)</f>
        <v>2.8210500000000001</v>
      </c>
      <c r="T325" s="405">
        <f t="shared" si="26"/>
        <v>75587.14285714287</v>
      </c>
      <c r="U325" s="872" t="s">
        <v>315</v>
      </c>
      <c r="V325" s="694"/>
      <c r="W325" s="694"/>
      <c r="X325" s="694"/>
      <c r="Y325" s="694"/>
      <c r="Z325" s="694"/>
      <c r="AA325" s="694"/>
    </row>
    <row r="326" spans="1:29" ht="15.75" thickBot="1" x14ac:dyDescent="0.3">
      <c r="A326" s="411">
        <v>274</v>
      </c>
      <c r="B326" s="4682"/>
      <c r="C326" s="2534" t="s">
        <v>220</v>
      </c>
      <c r="D326" s="412">
        <v>44811</v>
      </c>
      <c r="E326" s="722" t="s">
        <v>4914</v>
      </c>
      <c r="F326" s="413">
        <v>90</v>
      </c>
      <c r="G326" s="414">
        <f>AVERAGE(CPVTFC3SG0006!D12:E12)</f>
        <v>2.3178000000000001</v>
      </c>
      <c r="H326" s="415">
        <f t="shared" si="25"/>
        <v>8106.060606060606</v>
      </c>
      <c r="I326" s="760" t="s">
        <v>315</v>
      </c>
      <c r="J326" s="791"/>
      <c r="K326" s="761"/>
      <c r="L326" s="762"/>
      <c r="M326" s="763"/>
      <c r="N326" s="763"/>
      <c r="O326" s="763"/>
      <c r="P326" s="724">
        <v>44867</v>
      </c>
      <c r="Q326" s="728" t="s">
        <v>4979</v>
      </c>
      <c r="R326" s="726">
        <v>147</v>
      </c>
      <c r="S326" s="414">
        <f>AVERAGE(CPVTFC3SG0044!V20:W20)</f>
        <v>1.8762000000000001</v>
      </c>
      <c r="T326" s="415">
        <f t="shared" si="26"/>
        <v>48591.428571428572</v>
      </c>
      <c r="U326" s="1206" t="s">
        <v>315</v>
      </c>
      <c r="V326" s="694"/>
      <c r="W326" s="694"/>
      <c r="X326" s="694"/>
      <c r="Y326" s="694"/>
      <c r="Z326" s="694"/>
      <c r="AA326" s="694"/>
    </row>
    <row r="327" spans="1:29" x14ac:dyDescent="0.25">
      <c r="A327" s="406">
        <v>275</v>
      </c>
      <c r="B327" s="4668" t="s">
        <v>1005</v>
      </c>
      <c r="C327" s="2533" t="s">
        <v>868</v>
      </c>
      <c r="D327" s="407">
        <v>44811</v>
      </c>
      <c r="E327" s="715" t="s">
        <v>4914</v>
      </c>
      <c r="F327" s="408">
        <v>91</v>
      </c>
      <c r="G327" s="409">
        <f>AVERAGE(CPVTFC3SG0006!F12:G12)</f>
        <v>2.3913000000000002</v>
      </c>
      <c r="H327" s="405">
        <f t="shared" si="25"/>
        <v>8384.4696969696979</v>
      </c>
      <c r="I327" s="716" t="s">
        <v>315</v>
      </c>
      <c r="J327" s="717"/>
      <c r="K327" s="718"/>
      <c r="L327" s="719"/>
      <c r="M327" s="720"/>
      <c r="N327" s="720"/>
      <c r="O327" s="720"/>
      <c r="P327" s="756">
        <v>44867</v>
      </c>
      <c r="Q327" s="781" t="s">
        <v>4979</v>
      </c>
      <c r="R327" s="758">
        <v>148</v>
      </c>
      <c r="S327" s="409">
        <f>AVERAGE(CPVTFC3SG0044!X20:Y20)</f>
        <v>0.38795000000000002</v>
      </c>
      <c r="T327" s="405">
        <f t="shared" si="26"/>
        <v>6070.0000000000009</v>
      </c>
      <c r="U327" s="872" t="s">
        <v>315</v>
      </c>
      <c r="V327" s="694"/>
      <c r="W327" s="694"/>
      <c r="X327" s="694"/>
      <c r="Y327" s="694"/>
      <c r="Z327" s="694"/>
      <c r="AA327" s="694"/>
      <c r="AB327" s="4689" t="s">
        <v>1416</v>
      </c>
    </row>
    <row r="328" spans="1:29" ht="15.75" thickBot="1" x14ac:dyDescent="0.3">
      <c r="A328" s="411">
        <v>276</v>
      </c>
      <c r="B328" s="4682"/>
      <c r="C328" s="2534" t="s">
        <v>220</v>
      </c>
      <c r="D328" s="412">
        <v>44811</v>
      </c>
      <c r="E328" s="722" t="s">
        <v>4914</v>
      </c>
      <c r="F328" s="413">
        <v>92</v>
      </c>
      <c r="G328" s="213">
        <f>AVERAGE(CPVTFC3SG0006!H12:I12)</f>
        <v>1.7205999999999999</v>
      </c>
      <c r="H328" s="214">
        <f t="shared" si="25"/>
        <v>5843.939393939394</v>
      </c>
      <c r="I328" s="723" t="s">
        <v>315</v>
      </c>
      <c r="J328" s="724">
        <v>44819</v>
      </c>
      <c r="K328" s="725" t="s">
        <v>4923</v>
      </c>
      <c r="L328" s="726">
        <v>13</v>
      </c>
      <c r="M328" s="414">
        <f>AVERAGE(CPVTFC3SG0014!E13:F13)</f>
        <v>2.8382999999999998</v>
      </c>
      <c r="N328" s="415">
        <f>(M328-0.095)/0.0131*50</f>
        <v>10470.6106870229</v>
      </c>
      <c r="O328" s="727" t="s">
        <v>315</v>
      </c>
      <c r="P328" s="724">
        <v>44867</v>
      </c>
      <c r="Q328" s="728" t="s">
        <v>4979</v>
      </c>
      <c r="R328" s="726">
        <v>149</v>
      </c>
      <c r="S328" s="414">
        <f>AVERAGE(CPVTFC3SG0044!B22:C22)</f>
        <v>2.8165500000000003</v>
      </c>
      <c r="T328" s="415">
        <f t="shared" si="26"/>
        <v>75458.571428571435</v>
      </c>
      <c r="U328" s="1206" t="s">
        <v>315</v>
      </c>
      <c r="V328" s="694"/>
      <c r="W328" s="694"/>
      <c r="X328" s="694"/>
      <c r="Y328" s="694"/>
      <c r="Z328" s="694"/>
      <c r="AA328" s="694"/>
      <c r="AB328" s="4688"/>
    </row>
    <row r="329" spans="1:29" x14ac:dyDescent="0.25">
      <c r="A329" s="82">
        <v>277</v>
      </c>
      <c r="B329" s="4661" t="s">
        <v>1006</v>
      </c>
      <c r="C329" s="2528" t="s">
        <v>868</v>
      </c>
      <c r="D329" s="83">
        <v>44811</v>
      </c>
      <c r="E329" s="729" t="s">
        <v>4914</v>
      </c>
      <c r="F329" s="152">
        <v>93</v>
      </c>
      <c r="G329" s="84">
        <f>AVERAGE(CPVTFC3SG0006!J12:K12)</f>
        <v>0.63745000000000007</v>
      </c>
      <c r="H329" s="85">
        <f t="shared" si="25"/>
        <v>1741.0984848484852</v>
      </c>
      <c r="I329" s="184" t="s">
        <v>314</v>
      </c>
      <c r="J329" s="632"/>
      <c r="K329" s="232"/>
      <c r="L329" s="244"/>
      <c r="M329" s="216"/>
      <c r="N329" s="216"/>
      <c r="O329" s="362"/>
      <c r="P329" s="632"/>
      <c r="Q329" s="632"/>
      <c r="R329" s="655"/>
      <c r="S329" s="656"/>
      <c r="T329" s="656"/>
      <c r="U329" s="672"/>
      <c r="V329" s="694"/>
      <c r="W329" s="694"/>
      <c r="X329" s="694"/>
      <c r="Y329" s="694"/>
      <c r="Z329" s="694"/>
      <c r="AA329" s="694"/>
      <c r="AB329" s="4689" t="s">
        <v>1416</v>
      </c>
      <c r="AC329" s="5">
        <v>43</v>
      </c>
    </row>
    <row r="330" spans="1:29" ht="15.75" thickBot="1" x14ac:dyDescent="0.3">
      <c r="A330" s="78">
        <v>278</v>
      </c>
      <c r="B330" s="4661"/>
      <c r="C330" s="2527" t="s">
        <v>220</v>
      </c>
      <c r="D330" s="79">
        <v>44811</v>
      </c>
      <c r="E330" s="730" t="s">
        <v>4914</v>
      </c>
      <c r="F330" s="156">
        <v>94</v>
      </c>
      <c r="G330" s="80">
        <f>AVERAGE(CPVTFC3SG0006!L12:M12)</f>
        <v>2.1493000000000002</v>
      </c>
      <c r="H330" s="81">
        <f t="shared" si="25"/>
        <v>7467.8030303030309</v>
      </c>
      <c r="I330" s="185" t="s">
        <v>315</v>
      </c>
      <c r="J330" s="630"/>
      <c r="K330" s="234"/>
      <c r="L330" s="242"/>
      <c r="M330" s="215"/>
      <c r="N330" s="215"/>
      <c r="O330" s="312"/>
      <c r="P330" s="630"/>
      <c r="Q330" s="630"/>
      <c r="R330" s="649"/>
      <c r="S330" s="650"/>
      <c r="T330" s="650"/>
      <c r="U330" s="657"/>
      <c r="V330" s="694"/>
      <c r="W330" s="694"/>
      <c r="X330" s="694"/>
      <c r="Y330" s="694"/>
      <c r="Z330" s="694"/>
      <c r="AA330" s="694"/>
      <c r="AB330" s="4688"/>
    </row>
    <row r="331" spans="1:29" x14ac:dyDescent="0.25">
      <c r="A331" s="406">
        <v>279</v>
      </c>
      <c r="B331" s="4668" t="s">
        <v>1007</v>
      </c>
      <c r="C331" s="2533" t="s">
        <v>868</v>
      </c>
      <c r="D331" s="407">
        <v>44811</v>
      </c>
      <c r="E331" s="715" t="s">
        <v>4914</v>
      </c>
      <c r="F331" s="408">
        <v>95</v>
      </c>
      <c r="G331" s="409">
        <f>AVERAGE(CPVTFC3SG0006!N12:O12)</f>
        <v>2.7598500000000001</v>
      </c>
      <c r="H331" s="405">
        <f t="shared" si="25"/>
        <v>9780.492424242424</v>
      </c>
      <c r="I331" s="716" t="s">
        <v>315</v>
      </c>
      <c r="J331" s="717"/>
      <c r="K331" s="718"/>
      <c r="L331" s="719"/>
      <c r="M331" s="720"/>
      <c r="N331" s="720"/>
      <c r="O331" s="720"/>
      <c r="P331" s="756">
        <v>44867</v>
      </c>
      <c r="Q331" s="781" t="s">
        <v>4979</v>
      </c>
      <c r="R331" s="758">
        <v>150</v>
      </c>
      <c r="S331" s="409">
        <f>AVERAGE(CPVTFC3SG0044!D22:E22)</f>
        <v>0.90639999999999998</v>
      </c>
      <c r="T331" s="405">
        <f>(S331-0.1755)/0.014*400</f>
        <v>20882.857142857141</v>
      </c>
      <c r="U331" s="872" t="s">
        <v>315</v>
      </c>
      <c r="V331" s="694"/>
      <c r="W331" s="694"/>
      <c r="X331" s="694"/>
      <c r="Y331" s="694"/>
      <c r="Z331" s="694"/>
      <c r="AA331" s="694"/>
    </row>
    <row r="332" spans="1:29" ht="15.75" thickBot="1" x14ac:dyDescent="0.3">
      <c r="A332" s="599">
        <v>280</v>
      </c>
      <c r="B332" s="4670"/>
      <c r="C332" s="69" t="s">
        <v>220</v>
      </c>
      <c r="D332" s="121">
        <v>44811</v>
      </c>
      <c r="E332" s="696" t="s">
        <v>4914</v>
      </c>
      <c r="F332" s="149">
        <v>96</v>
      </c>
      <c r="G332" s="734">
        <f>AVERAGE(CPVTFC3SG0006!P12:Q12)</f>
        <v>1.6531499999999999</v>
      </c>
      <c r="H332" s="735">
        <f t="shared" si="25"/>
        <v>5588.44696969697</v>
      </c>
      <c r="I332" s="736" t="s">
        <v>315</v>
      </c>
      <c r="J332" s="737">
        <v>44819</v>
      </c>
      <c r="K332" s="3029" t="s">
        <v>4923</v>
      </c>
      <c r="L332" s="742">
        <v>14</v>
      </c>
      <c r="M332" s="122">
        <f>AVERAGE(CPVTFC3SG0014!G13:H13)</f>
        <v>2.8851499999999999</v>
      </c>
      <c r="N332" s="123">
        <f>(M332-0.095)/0.0131*50</f>
        <v>10649.427480916029</v>
      </c>
      <c r="O332" s="699" t="s">
        <v>315</v>
      </c>
      <c r="P332" s="737">
        <v>44867</v>
      </c>
      <c r="Q332" s="741" t="s">
        <v>4979</v>
      </c>
      <c r="R332" s="742">
        <v>151</v>
      </c>
      <c r="S332" s="122">
        <f>AVERAGE(CPVTFC3SG0044!F22:G22)</f>
        <v>2.5724</v>
      </c>
      <c r="T332" s="123">
        <f>(S332-0.1755)/0.014*400</f>
        <v>68482.857142857145</v>
      </c>
      <c r="U332" s="1330" t="s">
        <v>315</v>
      </c>
      <c r="V332" s="1268"/>
      <c r="W332" s="1268"/>
      <c r="X332" s="1268"/>
      <c r="Y332" s="1268"/>
      <c r="Z332" s="786"/>
      <c r="AA332" s="1268"/>
    </row>
    <row r="333" spans="1:29" x14ac:dyDescent="0.25">
      <c r="A333" s="508">
        <v>281</v>
      </c>
      <c r="B333" s="4664" t="s">
        <v>1008</v>
      </c>
      <c r="C333" s="2969" t="s">
        <v>868</v>
      </c>
      <c r="D333" s="490">
        <v>44811</v>
      </c>
      <c r="E333" s="731" t="s">
        <v>4914</v>
      </c>
      <c r="F333" s="732">
        <v>97</v>
      </c>
      <c r="G333" s="589">
        <f>AVERAGE(CPVTFC3SG0006!R12:S12)</f>
        <v>0.58894999999999997</v>
      </c>
      <c r="H333" s="622">
        <f t="shared" si="25"/>
        <v>1557.3863636363635</v>
      </c>
      <c r="I333" s="733" t="s">
        <v>314</v>
      </c>
      <c r="J333" s="717"/>
      <c r="K333" s="718"/>
      <c r="L333" s="719"/>
      <c r="M333" s="720"/>
      <c r="N333" s="720"/>
      <c r="O333" s="720"/>
      <c r="P333" s="717"/>
      <c r="Q333" s="717"/>
      <c r="R333" s="659"/>
      <c r="S333" s="721"/>
      <c r="T333" s="721"/>
      <c r="U333" s="721"/>
      <c r="V333" s="490">
        <v>44888</v>
      </c>
      <c r="W333" s="2959" t="s">
        <v>5540</v>
      </c>
      <c r="X333" s="2848">
        <v>149</v>
      </c>
      <c r="Y333" s="589">
        <f>AVERAGE(CPVTFC3SG0067!B22:C22)</f>
        <v>0.12675</v>
      </c>
      <c r="Z333" s="85">
        <f>(Y333-0.1927)/0.0137*66</f>
        <v>-317.71532846715331</v>
      </c>
      <c r="AA333" s="3009" t="s">
        <v>314</v>
      </c>
    </row>
    <row r="334" spans="1:29" x14ac:dyDescent="0.25">
      <c r="A334" s="585"/>
      <c r="B334" s="4665"/>
      <c r="C334" s="32" t="s">
        <v>863</v>
      </c>
      <c r="D334" s="1149"/>
      <c r="E334" s="2975"/>
      <c r="F334" s="882"/>
      <c r="G334" s="645"/>
      <c r="H334" s="646"/>
      <c r="I334" s="878"/>
      <c r="J334" s="878"/>
      <c r="K334" s="2978"/>
      <c r="L334" s="2979"/>
      <c r="M334" s="207"/>
      <c r="N334" s="207"/>
      <c r="O334" s="207"/>
      <c r="P334" s="878"/>
      <c r="Q334" s="878"/>
      <c r="R334" s="877"/>
      <c r="S334" s="642"/>
      <c r="T334" s="642"/>
      <c r="U334" s="642"/>
      <c r="V334" s="18">
        <v>44888</v>
      </c>
      <c r="W334" s="2976" t="s">
        <v>5540</v>
      </c>
      <c r="X334" s="2759">
        <v>150</v>
      </c>
      <c r="Y334" s="7">
        <f>AVERAGE(CPVTFC3SG0067!D22:E22)</f>
        <v>0.1237</v>
      </c>
      <c r="Z334" s="13">
        <f t="shared" ref="Z334:Z339" si="27">(Y334-0.1927)/0.0137*66</f>
        <v>-332.40875912408757</v>
      </c>
      <c r="AA334" s="3007" t="s">
        <v>314</v>
      </c>
    </row>
    <row r="335" spans="1:29" ht="15.75" thickBot="1" x14ac:dyDescent="0.3">
      <c r="A335" s="1870">
        <v>282</v>
      </c>
      <c r="B335" s="4666"/>
      <c r="C335" s="2967" t="s">
        <v>220</v>
      </c>
      <c r="D335" s="111">
        <v>44811</v>
      </c>
      <c r="E335" s="798" t="s">
        <v>4914</v>
      </c>
      <c r="F335" s="153">
        <v>98</v>
      </c>
      <c r="G335" s="112">
        <f>AVERAGE(CPVTFC3SG0006!T12:U12)</f>
        <v>0.29235</v>
      </c>
      <c r="H335" s="113">
        <f t="shared" si="25"/>
        <v>433.90151515151513</v>
      </c>
      <c r="I335" s="3030" t="s">
        <v>314</v>
      </c>
      <c r="J335" s="793"/>
      <c r="K335" s="784"/>
      <c r="L335" s="785"/>
      <c r="M335" s="215"/>
      <c r="N335" s="215"/>
      <c r="O335" s="215"/>
      <c r="P335" s="793"/>
      <c r="Q335" s="793"/>
      <c r="R335" s="794"/>
      <c r="S335" s="650"/>
      <c r="T335" s="650"/>
      <c r="U335" s="650"/>
      <c r="V335" s="111">
        <v>44888</v>
      </c>
      <c r="W335" s="2973" t="s">
        <v>5540</v>
      </c>
      <c r="X335" s="2768">
        <v>151</v>
      </c>
      <c r="Y335" s="112">
        <f>AVERAGE(CPVTFC3SG0067!F22:G22)</f>
        <v>0.13105</v>
      </c>
      <c r="Z335" s="225">
        <f t="shared" si="27"/>
        <v>-297.00000000000006</v>
      </c>
      <c r="AA335" s="3022" t="s">
        <v>314</v>
      </c>
    </row>
    <row r="336" spans="1:29" x14ac:dyDescent="0.25">
      <c r="A336" s="508">
        <v>283</v>
      </c>
      <c r="B336" s="4658" t="s">
        <v>1009</v>
      </c>
      <c r="C336" s="2969" t="s">
        <v>868</v>
      </c>
      <c r="D336" s="490">
        <v>44811</v>
      </c>
      <c r="E336" s="731" t="s">
        <v>4914</v>
      </c>
      <c r="F336" s="732">
        <v>99</v>
      </c>
      <c r="G336" s="589">
        <f>AVERAGE(CPVTFC3SG0006!V12:W12)</f>
        <v>8.7349999999999997E-2</v>
      </c>
      <c r="H336" s="622">
        <f t="shared" si="25"/>
        <v>-342.61363636363643</v>
      </c>
      <c r="I336" s="733" t="s">
        <v>314</v>
      </c>
      <c r="J336" s="717"/>
      <c r="K336" s="718"/>
      <c r="L336" s="719"/>
      <c r="M336" s="720"/>
      <c r="N336" s="720"/>
      <c r="O336" s="720"/>
      <c r="P336" s="717"/>
      <c r="Q336" s="717"/>
      <c r="R336" s="659"/>
      <c r="S336" s="721"/>
      <c r="T336" s="721"/>
      <c r="U336" s="721"/>
      <c r="V336" s="490">
        <v>44888</v>
      </c>
      <c r="W336" s="2959" t="s">
        <v>5540</v>
      </c>
      <c r="X336" s="2848">
        <v>152</v>
      </c>
      <c r="Y336" s="589">
        <f>AVERAGE(CPVTFC3SG0067!H22:I22)</f>
        <v>0.10150000000000001</v>
      </c>
      <c r="Z336" s="85">
        <f t="shared" si="27"/>
        <v>-439.35766423357666</v>
      </c>
      <c r="AA336" s="3009" t="s">
        <v>314</v>
      </c>
      <c r="AB336" s="4689" t="s">
        <v>1416</v>
      </c>
      <c r="AC336" s="5">
        <v>44</v>
      </c>
    </row>
    <row r="337" spans="1:29" x14ac:dyDescent="0.25">
      <c r="A337" s="585"/>
      <c r="B337" s="4674"/>
      <c r="C337" s="32" t="s">
        <v>5448</v>
      </c>
      <c r="D337" s="1149"/>
      <c r="E337" s="2975"/>
      <c r="F337" s="882"/>
      <c r="G337" s="645"/>
      <c r="H337" s="646"/>
      <c r="I337" s="878"/>
      <c r="J337" s="878"/>
      <c r="K337" s="2978"/>
      <c r="L337" s="2979"/>
      <c r="M337" s="207"/>
      <c r="N337" s="207"/>
      <c r="O337" s="207"/>
      <c r="P337" s="878"/>
      <c r="Q337" s="878"/>
      <c r="R337" s="877"/>
      <c r="S337" s="642"/>
      <c r="T337" s="642"/>
      <c r="U337" s="642"/>
      <c r="V337" s="18">
        <v>44888</v>
      </c>
      <c r="W337" s="2976" t="s">
        <v>5540</v>
      </c>
      <c r="X337" s="2759">
        <v>153</v>
      </c>
      <c r="Y337" s="7">
        <f>AVERAGE(CPVTFC3SG0067!J22:K22)</f>
        <v>0.1013</v>
      </c>
      <c r="Z337" s="13">
        <f t="shared" si="27"/>
        <v>-440.32116788321173</v>
      </c>
      <c r="AA337" s="3007" t="s">
        <v>314</v>
      </c>
      <c r="AB337" s="4689"/>
    </row>
    <row r="338" spans="1:29" x14ac:dyDescent="0.25">
      <c r="A338" s="585"/>
      <c r="B338" s="4674"/>
      <c r="C338" s="32" t="s">
        <v>863</v>
      </c>
      <c r="D338" s="1149"/>
      <c r="E338" s="2975"/>
      <c r="F338" s="882"/>
      <c r="G338" s="645"/>
      <c r="H338" s="646"/>
      <c r="I338" s="878"/>
      <c r="J338" s="878"/>
      <c r="K338" s="2978"/>
      <c r="L338" s="2979"/>
      <c r="M338" s="207"/>
      <c r="N338" s="207"/>
      <c r="O338" s="207"/>
      <c r="P338" s="878"/>
      <c r="Q338" s="878"/>
      <c r="R338" s="877"/>
      <c r="S338" s="642"/>
      <c r="T338" s="642"/>
      <c r="U338" s="642"/>
      <c r="V338" s="65">
        <v>44888</v>
      </c>
      <c r="W338" s="2987" t="s">
        <v>5540</v>
      </c>
      <c r="X338" s="2988">
        <v>154</v>
      </c>
      <c r="Y338" s="66">
        <f>AVERAGE(CPVTFC3SG0067!L22:M22)</f>
        <v>2.5701999999999998</v>
      </c>
      <c r="Z338" s="67">
        <f t="shared" si="27"/>
        <v>11453.649635036494</v>
      </c>
      <c r="AA338" s="3014" t="s">
        <v>315</v>
      </c>
      <c r="AB338" s="4689"/>
    </row>
    <row r="339" spans="1:29" ht="15.75" thickBot="1" x14ac:dyDescent="0.3">
      <c r="A339" s="219">
        <v>284</v>
      </c>
      <c r="B339" s="4659"/>
      <c r="C339" s="2536" t="s">
        <v>220</v>
      </c>
      <c r="D339" s="220">
        <v>44811</v>
      </c>
      <c r="E339" s="940" t="s">
        <v>4914</v>
      </c>
      <c r="F339" s="221">
        <v>100</v>
      </c>
      <c r="G339" s="222">
        <f>AVERAGE(CPVTFC3SG0006!X12:Y12)</f>
        <v>2.7870499999999998</v>
      </c>
      <c r="H339" s="218">
        <f t="shared" si="25"/>
        <v>9883.5227272727261</v>
      </c>
      <c r="I339" s="2983" t="s">
        <v>315</v>
      </c>
      <c r="J339" s="791"/>
      <c r="K339" s="761"/>
      <c r="L339" s="762"/>
      <c r="M339" s="763"/>
      <c r="N339" s="763"/>
      <c r="O339" s="763"/>
      <c r="P339" s="791"/>
      <c r="Q339" s="791"/>
      <c r="R339" s="792"/>
      <c r="S339" s="778"/>
      <c r="T339" s="778"/>
      <c r="U339" s="778"/>
      <c r="V339" s="412">
        <v>44888</v>
      </c>
      <c r="W339" s="2998" t="s">
        <v>5540</v>
      </c>
      <c r="X339" s="2797">
        <v>155</v>
      </c>
      <c r="Y339" s="414">
        <f>AVERAGE(CPVTFC3SG0067!N22:O22)</f>
        <v>1.50085</v>
      </c>
      <c r="Z339" s="415">
        <f t="shared" si="27"/>
        <v>6302.0364963503644</v>
      </c>
      <c r="AA339" s="3010" t="s">
        <v>315</v>
      </c>
      <c r="AB339" s="4688"/>
    </row>
    <row r="340" spans="1:29" x14ac:dyDescent="0.25">
      <c r="A340" s="114">
        <v>285</v>
      </c>
      <c r="B340" s="4680" t="s">
        <v>1010</v>
      </c>
      <c r="C340" s="3186" t="s">
        <v>868</v>
      </c>
      <c r="D340" s="115">
        <v>44811</v>
      </c>
      <c r="E340" s="701" t="s">
        <v>4914</v>
      </c>
      <c r="F340" s="151">
        <v>101</v>
      </c>
      <c r="G340" s="116">
        <f>AVERAGE(CPVTFC3SG0006!B14:C14)</f>
        <v>1.4984999999999999</v>
      </c>
      <c r="H340" s="117">
        <f t="shared" si="25"/>
        <v>5002.651515151515</v>
      </c>
      <c r="I340" s="183" t="s">
        <v>315</v>
      </c>
      <c r="J340" s="632"/>
      <c r="K340" s="232"/>
      <c r="L340" s="244"/>
      <c r="M340" s="216"/>
      <c r="N340" s="216"/>
      <c r="O340" s="216"/>
      <c r="P340" s="632"/>
      <c r="Q340" s="632"/>
      <c r="R340" s="655"/>
      <c r="S340" s="656"/>
      <c r="T340" s="656"/>
      <c r="U340" s="672"/>
      <c r="V340" s="1271"/>
      <c r="W340" s="1271"/>
      <c r="X340" s="1271"/>
      <c r="Y340" s="1271"/>
      <c r="Z340" s="1271"/>
      <c r="AA340" s="1271"/>
    </row>
    <row r="341" spans="1:29" ht="15.75" thickBot="1" x14ac:dyDescent="0.3">
      <c r="A341" s="120">
        <v>286</v>
      </c>
      <c r="B341" s="4680"/>
      <c r="C341" s="3187" t="s">
        <v>220</v>
      </c>
      <c r="D341" s="121">
        <v>44811</v>
      </c>
      <c r="E341" s="696" t="s">
        <v>4914</v>
      </c>
      <c r="F341" s="149">
        <v>102</v>
      </c>
      <c r="G341" s="122">
        <f>AVERAGE(CPVTFC3SG0006!D14:E14)</f>
        <v>1.49915</v>
      </c>
      <c r="H341" s="123">
        <f t="shared" si="25"/>
        <v>5005.1136363636369</v>
      </c>
      <c r="I341" s="182" t="s">
        <v>315</v>
      </c>
      <c r="J341" s="630"/>
      <c r="K341" s="234"/>
      <c r="L341" s="242"/>
      <c r="M341" s="215"/>
      <c r="N341" s="215"/>
      <c r="O341" s="215"/>
      <c r="P341" s="630"/>
      <c r="Q341" s="630"/>
      <c r="R341" s="649"/>
      <c r="S341" s="650"/>
      <c r="T341" s="650"/>
      <c r="U341" s="657"/>
      <c r="V341" s="3031"/>
      <c r="W341" s="3032"/>
      <c r="X341" s="1268"/>
      <c r="Y341" s="969"/>
      <c r="Z341" s="970"/>
      <c r="AA341" s="968"/>
    </row>
    <row r="342" spans="1:29" x14ac:dyDescent="0.25">
      <c r="A342" s="508">
        <v>287</v>
      </c>
      <c r="B342" s="4658" t="s">
        <v>1011</v>
      </c>
      <c r="C342" s="2969" t="s">
        <v>868</v>
      </c>
      <c r="D342" s="490">
        <v>44811</v>
      </c>
      <c r="E342" s="731" t="s">
        <v>4914</v>
      </c>
      <c r="F342" s="732">
        <v>103</v>
      </c>
      <c r="G342" s="589">
        <f>AVERAGE(CPVTFC3SG0006!F14:G14)</f>
        <v>0.35499999999999998</v>
      </c>
      <c r="H342" s="622">
        <f t="shared" si="25"/>
        <v>671.21212121212113</v>
      </c>
      <c r="I342" s="733" t="s">
        <v>314</v>
      </c>
      <c r="J342" s="717"/>
      <c r="K342" s="718"/>
      <c r="L342" s="719"/>
      <c r="M342" s="720"/>
      <c r="N342" s="720"/>
      <c r="O342" s="720"/>
      <c r="P342" s="717"/>
      <c r="Q342" s="717"/>
      <c r="R342" s="659"/>
      <c r="S342" s="721"/>
      <c r="T342" s="721"/>
      <c r="U342" s="721"/>
      <c r="V342" s="490">
        <v>44888</v>
      </c>
      <c r="W342" s="2959" t="s">
        <v>5540</v>
      </c>
      <c r="X342" s="2848">
        <v>156</v>
      </c>
      <c r="Y342" s="589">
        <f>AVERAGE(CPVTFC3SG0067!P22:Q22)</f>
        <v>9.7900000000000001E-2</v>
      </c>
      <c r="Z342" s="622">
        <f>(Y342-0.1927)/0.0137*66</f>
        <v>-456.70072992700733</v>
      </c>
      <c r="AA342" s="3009" t="s">
        <v>314</v>
      </c>
      <c r="AB342" s="4689" t="s">
        <v>1416</v>
      </c>
      <c r="AC342" s="5">
        <v>45</v>
      </c>
    </row>
    <row r="343" spans="1:29" x14ac:dyDescent="0.25">
      <c r="A343" s="585"/>
      <c r="B343" s="4674"/>
      <c r="C343" s="32" t="s">
        <v>5448</v>
      </c>
      <c r="D343" s="1149"/>
      <c r="E343" s="2975"/>
      <c r="F343" s="882"/>
      <c r="G343" s="645"/>
      <c r="H343" s="646"/>
      <c r="I343" s="878"/>
      <c r="J343" s="878"/>
      <c r="K343" s="2978"/>
      <c r="L343" s="2979"/>
      <c r="M343" s="207"/>
      <c r="N343" s="207"/>
      <c r="O343" s="207"/>
      <c r="P343" s="878"/>
      <c r="Q343" s="878"/>
      <c r="R343" s="877"/>
      <c r="S343" s="642"/>
      <c r="T343" s="642"/>
      <c r="U343" s="642"/>
      <c r="V343" s="18">
        <v>44888</v>
      </c>
      <c r="W343" s="2976" t="s">
        <v>5540</v>
      </c>
      <c r="X343" s="2759">
        <v>157</v>
      </c>
      <c r="Y343" s="7">
        <f>AVERAGE(CPVTFC3SG0067!R22:S22)</f>
        <v>9.4200000000000006E-2</v>
      </c>
      <c r="Z343" s="13">
        <f>(Y343-0.1927)/0.0137*66</f>
        <v>-474.52554744525548</v>
      </c>
      <c r="AA343" s="3007" t="s">
        <v>314</v>
      </c>
      <c r="AB343" s="4689"/>
    </row>
    <row r="344" spans="1:29" x14ac:dyDescent="0.25">
      <c r="A344" s="585"/>
      <c r="B344" s="4674"/>
      <c r="C344" s="32" t="s">
        <v>863</v>
      </c>
      <c r="D344" s="1149"/>
      <c r="E344" s="2975"/>
      <c r="F344" s="882"/>
      <c r="G344" s="645"/>
      <c r="H344" s="646"/>
      <c r="I344" s="878"/>
      <c r="J344" s="878"/>
      <c r="K344" s="2978"/>
      <c r="L344" s="2979"/>
      <c r="M344" s="207"/>
      <c r="N344" s="207"/>
      <c r="O344" s="207"/>
      <c r="P344" s="878"/>
      <c r="Q344" s="878"/>
      <c r="R344" s="877"/>
      <c r="S344" s="642"/>
      <c r="T344" s="642"/>
      <c r="U344" s="642"/>
      <c r="V344" s="18">
        <v>44888</v>
      </c>
      <c r="W344" s="2976" t="s">
        <v>5540</v>
      </c>
      <c r="X344" s="2759">
        <v>158</v>
      </c>
      <c r="Y344" s="7">
        <f>AVERAGE(CPVTFC3SG0067!T22:U22)</f>
        <v>0.11475</v>
      </c>
      <c r="Z344" s="13">
        <f>(Y344-0.1927)/0.0137*66</f>
        <v>-375.52554744525548</v>
      </c>
      <c r="AA344" s="3007" t="s">
        <v>314</v>
      </c>
      <c r="AB344" s="4689"/>
    </row>
    <row r="345" spans="1:29" ht="15.75" thickBot="1" x14ac:dyDescent="0.3">
      <c r="A345" s="219">
        <v>288</v>
      </c>
      <c r="B345" s="4659"/>
      <c r="C345" s="2536" t="s">
        <v>220</v>
      </c>
      <c r="D345" s="220">
        <v>44811</v>
      </c>
      <c r="E345" s="940" t="s">
        <v>4914</v>
      </c>
      <c r="F345" s="221">
        <v>104</v>
      </c>
      <c r="G345" s="222">
        <f>AVERAGE(CPVTFC3SG0006!H14:I14)</f>
        <v>1.7307000000000001</v>
      </c>
      <c r="H345" s="218">
        <f t="shared" si="25"/>
        <v>5882.19696969697</v>
      </c>
      <c r="I345" s="2983" t="s">
        <v>315</v>
      </c>
      <c r="J345" s="791"/>
      <c r="K345" s="761"/>
      <c r="L345" s="762"/>
      <c r="M345" s="763"/>
      <c r="N345" s="763"/>
      <c r="O345" s="763"/>
      <c r="P345" s="791"/>
      <c r="Q345" s="791"/>
      <c r="R345" s="792"/>
      <c r="S345" s="778"/>
      <c r="T345" s="778"/>
      <c r="U345" s="778"/>
      <c r="V345" s="91">
        <v>44888</v>
      </c>
      <c r="W345" s="2948" t="s">
        <v>5540</v>
      </c>
      <c r="X345" s="2758">
        <v>159</v>
      </c>
      <c r="Y345" s="595">
        <f>AVERAGE(CPVTFC3SG0067!V22:W22)</f>
        <v>0.26319999999999999</v>
      </c>
      <c r="Z345" s="225">
        <f>(Y345-0.1927)/0.0137*66</f>
        <v>339.63503649635027</v>
      </c>
      <c r="AA345" s="3008" t="s">
        <v>314</v>
      </c>
      <c r="AB345" s="4688"/>
    </row>
    <row r="346" spans="1:29" x14ac:dyDescent="0.25">
      <c r="A346" s="82">
        <v>289</v>
      </c>
      <c r="B346" s="4673" t="s">
        <v>1012</v>
      </c>
      <c r="C346" s="3188" t="s">
        <v>868</v>
      </c>
      <c r="D346" s="83">
        <v>44811</v>
      </c>
      <c r="E346" s="729" t="s">
        <v>4914</v>
      </c>
      <c r="F346" s="152">
        <v>105</v>
      </c>
      <c r="G346" s="84">
        <f>AVERAGE(CPVTFC3SG0006!J14:K14)</f>
        <v>7.425000000000001E-2</v>
      </c>
      <c r="H346" s="85">
        <f t="shared" si="25"/>
        <v>-392.2348484848485</v>
      </c>
      <c r="I346" s="184" t="s">
        <v>314</v>
      </c>
      <c r="J346" s="632"/>
      <c r="K346" s="232"/>
      <c r="L346" s="244"/>
      <c r="M346" s="216"/>
      <c r="N346" s="216"/>
      <c r="O346" s="216"/>
      <c r="P346" s="632"/>
      <c r="Q346" s="632"/>
      <c r="R346" s="655"/>
      <c r="S346" s="656"/>
      <c r="T346" s="656"/>
      <c r="U346" s="672"/>
      <c r="V346" s="1295"/>
      <c r="W346" s="1281"/>
      <c r="X346" s="1271"/>
      <c r="Y346" s="830"/>
      <c r="Z346" s="831"/>
      <c r="AA346" s="1281"/>
    </row>
    <row r="347" spans="1:29" x14ac:dyDescent="0.25">
      <c r="A347" s="8">
        <v>290</v>
      </c>
      <c r="B347" s="4678"/>
      <c r="C347" s="3189" t="s">
        <v>220</v>
      </c>
      <c r="D347" s="18">
        <v>44811</v>
      </c>
      <c r="E347" s="381" t="s">
        <v>4914</v>
      </c>
      <c r="F347" s="147">
        <v>106</v>
      </c>
      <c r="G347" s="7">
        <f>AVERAGE(CPVTFC3SG0006!L14:M14)</f>
        <v>0.25780000000000003</v>
      </c>
      <c r="H347" s="13">
        <f t="shared" si="25"/>
        <v>303.03030303030306</v>
      </c>
      <c r="I347" s="179" t="s">
        <v>314</v>
      </c>
      <c r="J347" s="628"/>
      <c r="K347" s="233"/>
      <c r="L347" s="240"/>
      <c r="M347" s="207"/>
      <c r="N347" s="207"/>
      <c r="O347" s="207"/>
      <c r="P347" s="628"/>
      <c r="Q347" s="628"/>
      <c r="R347" s="641"/>
      <c r="S347" s="642"/>
      <c r="T347" s="642"/>
      <c r="U347" s="648"/>
      <c r="V347" s="1250"/>
      <c r="W347" s="900"/>
      <c r="X347" s="694"/>
      <c r="Y347" s="645"/>
      <c r="Z347" s="646"/>
      <c r="AA347" s="900"/>
    </row>
    <row r="348" spans="1:29" x14ac:dyDescent="0.25">
      <c r="A348" s="6">
        <v>291</v>
      </c>
      <c r="B348" s="4667" t="s">
        <v>1013</v>
      </c>
      <c r="C348" s="3189" t="s">
        <v>868</v>
      </c>
      <c r="D348" s="18">
        <v>44811</v>
      </c>
      <c r="E348" s="381" t="s">
        <v>4914</v>
      </c>
      <c r="F348" s="147">
        <v>107</v>
      </c>
      <c r="G348" s="7">
        <f>AVERAGE(CPVTFC3SG0006!N14:O14)</f>
        <v>7.0199999999999999E-2</v>
      </c>
      <c r="H348" s="13">
        <f t="shared" si="25"/>
        <v>-407.57575757575762</v>
      </c>
      <c r="I348" s="179" t="s">
        <v>314</v>
      </c>
      <c r="J348" s="628"/>
      <c r="K348" s="233"/>
      <c r="L348" s="240"/>
      <c r="M348" s="207"/>
      <c r="N348" s="207"/>
      <c r="O348" s="207"/>
      <c r="P348" s="628"/>
      <c r="Q348" s="628"/>
      <c r="R348" s="641"/>
      <c r="S348" s="642"/>
      <c r="T348" s="642"/>
      <c r="U348" s="648"/>
      <c r="V348" s="1250"/>
      <c r="W348" s="900"/>
      <c r="X348" s="694"/>
      <c r="Y348" s="645"/>
      <c r="Z348" s="646"/>
      <c r="AA348" s="900"/>
      <c r="AB348" s="4689" t="s">
        <v>1416</v>
      </c>
      <c r="AC348" s="5">
        <v>46</v>
      </c>
    </row>
    <row r="349" spans="1:29" ht="15.75" thickBot="1" x14ac:dyDescent="0.3">
      <c r="A349" s="78">
        <v>292</v>
      </c>
      <c r="B349" s="4661"/>
      <c r="C349" s="3190" t="s">
        <v>220</v>
      </c>
      <c r="D349" s="79">
        <v>44811</v>
      </c>
      <c r="E349" s="730" t="s">
        <v>4914</v>
      </c>
      <c r="F349" s="156">
        <v>108</v>
      </c>
      <c r="G349" s="80">
        <f>AVERAGE(CPVTFC3SG0006!P14:Q14)</f>
        <v>1.07985</v>
      </c>
      <c r="H349" s="81">
        <f t="shared" si="25"/>
        <v>3416.856060606061</v>
      </c>
      <c r="I349" s="185" t="s">
        <v>315</v>
      </c>
      <c r="J349" s="630"/>
      <c r="K349" s="234"/>
      <c r="L349" s="242"/>
      <c r="M349" s="215"/>
      <c r="N349" s="215"/>
      <c r="O349" s="215"/>
      <c r="P349" s="630"/>
      <c r="Q349" s="630"/>
      <c r="R349" s="649"/>
      <c r="S349" s="650"/>
      <c r="T349" s="650"/>
      <c r="U349" s="657"/>
      <c r="V349" s="694"/>
      <c r="W349" s="694"/>
      <c r="X349" s="694"/>
      <c r="Y349" s="694"/>
      <c r="Z349" s="694"/>
      <c r="AA349" s="694"/>
      <c r="AB349" s="4688"/>
    </row>
    <row r="350" spans="1:29" x14ac:dyDescent="0.25">
      <c r="A350" s="406">
        <v>293</v>
      </c>
      <c r="B350" s="2531" t="s">
        <v>1014</v>
      </c>
      <c r="C350" s="3191" t="s">
        <v>868</v>
      </c>
      <c r="D350" s="407">
        <v>44811</v>
      </c>
      <c r="E350" s="715" t="s">
        <v>4914</v>
      </c>
      <c r="F350" s="408">
        <v>109</v>
      </c>
      <c r="G350" s="409">
        <f>AVERAGE(CPVTFC3SG0006!R14:S14)</f>
        <v>1.9140000000000001</v>
      </c>
      <c r="H350" s="405">
        <f t="shared" si="25"/>
        <v>6576.515151515152</v>
      </c>
      <c r="I350" s="766" t="s">
        <v>315</v>
      </c>
      <c r="J350" s="779"/>
      <c r="K350" s="767"/>
      <c r="L350" s="768"/>
      <c r="M350" s="720"/>
      <c r="N350" s="720"/>
      <c r="O350" s="720"/>
      <c r="P350" s="779"/>
      <c r="Q350" s="779"/>
      <c r="R350" s="780"/>
      <c r="S350" s="721"/>
      <c r="T350" s="721"/>
      <c r="U350" s="1299"/>
      <c r="V350" s="694"/>
      <c r="W350" s="694"/>
      <c r="X350" s="694"/>
      <c r="Y350" s="694"/>
      <c r="Z350" s="694"/>
      <c r="AA350" s="694"/>
      <c r="AB350" s="4689" t="s">
        <v>1416</v>
      </c>
    </row>
    <row r="351" spans="1:29" ht="15.75" thickBot="1" x14ac:dyDescent="0.3">
      <c r="A351" s="411">
        <v>294</v>
      </c>
      <c r="B351" s="2534" t="s">
        <v>1014</v>
      </c>
      <c r="C351" s="3192" t="s">
        <v>220</v>
      </c>
      <c r="D351" s="412">
        <v>44811</v>
      </c>
      <c r="E351" s="722" t="s">
        <v>4914</v>
      </c>
      <c r="F351" s="413">
        <v>110</v>
      </c>
      <c r="G351" s="414">
        <f>AVERAGE(CPVTFC3SG0006!T14:U14)</f>
        <v>2.5511999999999997</v>
      </c>
      <c r="H351" s="415">
        <f t="shared" si="25"/>
        <v>8990.1515151515141</v>
      </c>
      <c r="I351" s="773" t="s">
        <v>315</v>
      </c>
      <c r="J351" s="774"/>
      <c r="K351" s="775"/>
      <c r="L351" s="776"/>
      <c r="M351" s="763"/>
      <c r="N351" s="763"/>
      <c r="O351" s="763"/>
      <c r="P351" s="724">
        <v>44867</v>
      </c>
      <c r="Q351" s="728" t="s">
        <v>4979</v>
      </c>
      <c r="R351" s="726">
        <v>152</v>
      </c>
      <c r="S351" s="414">
        <f>AVERAGE(CPVTFC3SG0044!H22:I22)</f>
        <v>1.19015</v>
      </c>
      <c r="T351" s="415">
        <f>(S351-0.1755)/0.014*400</f>
        <v>28990.000000000004</v>
      </c>
      <c r="U351" s="1206" t="s">
        <v>315</v>
      </c>
      <c r="V351" s="1250"/>
      <c r="W351" s="1259"/>
      <c r="X351" s="694"/>
      <c r="Y351" s="645"/>
      <c r="Z351" s="646"/>
      <c r="AA351" s="1259"/>
      <c r="AB351" s="4688"/>
    </row>
    <row r="352" spans="1:29" x14ac:dyDescent="0.25">
      <c r="A352" s="82">
        <v>295</v>
      </c>
      <c r="B352" s="4661" t="s">
        <v>1015</v>
      </c>
      <c r="C352" s="3188" t="s">
        <v>868</v>
      </c>
      <c r="D352" s="83">
        <v>44811</v>
      </c>
      <c r="E352" s="729" t="s">
        <v>4914</v>
      </c>
      <c r="F352" s="152">
        <v>111</v>
      </c>
      <c r="G352" s="84">
        <f>AVERAGE(CPVTFC3SG0006!V14:W14)</f>
        <v>8.3650000000000002E-2</v>
      </c>
      <c r="H352" s="85">
        <f t="shared" si="25"/>
        <v>-356.62878787878793</v>
      </c>
      <c r="I352" s="184" t="s">
        <v>314</v>
      </c>
      <c r="J352" s="632"/>
      <c r="K352" s="232"/>
      <c r="L352" s="244"/>
      <c r="M352" s="216"/>
      <c r="N352" s="216"/>
      <c r="O352" s="216"/>
      <c r="P352" s="632"/>
      <c r="Q352" s="632"/>
      <c r="R352" s="655"/>
      <c r="S352" s="656"/>
      <c r="T352" s="656"/>
      <c r="U352" s="672"/>
      <c r="V352" s="1250"/>
      <c r="W352" s="1259"/>
      <c r="X352" s="694"/>
      <c r="Y352" s="645"/>
      <c r="Z352" s="646"/>
      <c r="AA352" s="1259"/>
      <c r="AB352" s="4689" t="s">
        <v>1416</v>
      </c>
      <c r="AC352" s="5">
        <v>47</v>
      </c>
    </row>
    <row r="353" spans="1:29" x14ac:dyDescent="0.25">
      <c r="A353" s="11">
        <v>296</v>
      </c>
      <c r="B353" s="4681"/>
      <c r="C353" s="3193" t="s">
        <v>220</v>
      </c>
      <c r="D353" s="19">
        <v>44811</v>
      </c>
      <c r="E353" s="383" t="s">
        <v>4914</v>
      </c>
      <c r="F353" s="148">
        <v>112</v>
      </c>
      <c r="G353" s="10">
        <f>AVERAGE(CPVTFC3SG0006!X14:Y14)</f>
        <v>2.5676000000000001</v>
      </c>
      <c r="H353" s="14">
        <f t="shared" si="25"/>
        <v>9052.2727272727279</v>
      </c>
      <c r="I353" s="180" t="s">
        <v>315</v>
      </c>
      <c r="J353" s="628"/>
      <c r="K353" s="233"/>
      <c r="L353" s="240"/>
      <c r="M353" s="207"/>
      <c r="N353" s="207"/>
      <c r="O353" s="207"/>
      <c r="P353" s="628"/>
      <c r="Q353" s="628"/>
      <c r="R353" s="641"/>
      <c r="S353" s="642"/>
      <c r="T353" s="642"/>
      <c r="U353" s="648"/>
      <c r="V353" s="1250"/>
      <c r="W353" s="1259"/>
      <c r="X353" s="694"/>
      <c r="Y353" s="645"/>
      <c r="Z353" s="646"/>
      <c r="AA353" s="1259"/>
      <c r="AB353" s="4688"/>
    </row>
    <row r="354" spans="1:29" x14ac:dyDescent="0.25">
      <c r="A354" s="6">
        <v>297</v>
      </c>
      <c r="B354" s="4666" t="s">
        <v>1016</v>
      </c>
      <c r="C354" s="3189" t="s">
        <v>868</v>
      </c>
      <c r="D354" s="18">
        <v>44811</v>
      </c>
      <c r="E354" s="381" t="s">
        <v>4914</v>
      </c>
      <c r="F354" s="147">
        <v>113</v>
      </c>
      <c r="G354" s="7">
        <f>AVERAGE(CPVTFC3SG0006!B16:C16)</f>
        <v>6.1499999999999999E-2</v>
      </c>
      <c r="H354" s="13">
        <f t="shared" si="25"/>
        <v>-440.53030303030312</v>
      </c>
      <c r="I354" s="179" t="s">
        <v>314</v>
      </c>
      <c r="J354" s="628"/>
      <c r="K354" s="233"/>
      <c r="L354" s="240"/>
      <c r="M354" s="207"/>
      <c r="N354" s="207"/>
      <c r="O354" s="207"/>
      <c r="P354" s="628"/>
      <c r="Q354" s="628"/>
      <c r="R354" s="641"/>
      <c r="S354" s="642"/>
      <c r="T354" s="642"/>
      <c r="U354" s="648"/>
      <c r="V354" s="1250"/>
      <c r="W354" s="1259"/>
      <c r="X354" s="694"/>
      <c r="Y354" s="645"/>
      <c r="Z354" s="646"/>
      <c r="AA354" s="1259"/>
    </row>
    <row r="355" spans="1:29" x14ac:dyDescent="0.25">
      <c r="A355" s="8">
        <v>298</v>
      </c>
      <c r="B355" s="4678"/>
      <c r="C355" s="3189" t="s">
        <v>220</v>
      </c>
      <c r="D355" s="18">
        <v>44811</v>
      </c>
      <c r="E355" s="381" t="s">
        <v>4914</v>
      </c>
      <c r="F355" s="147">
        <v>114</v>
      </c>
      <c r="G355" s="7">
        <f>AVERAGE(CPVTFC3SG0006!D16:E16)</f>
        <v>6.8049999999999999E-2</v>
      </c>
      <c r="H355" s="13">
        <f t="shared" si="25"/>
        <v>-415.71969696969705</v>
      </c>
      <c r="I355" s="179" t="s">
        <v>314</v>
      </c>
      <c r="J355" s="628"/>
      <c r="K355" s="233"/>
      <c r="L355" s="240"/>
      <c r="M355" s="207"/>
      <c r="N355" s="207"/>
      <c r="O355" s="207"/>
      <c r="P355" s="628"/>
      <c r="Q355" s="628"/>
      <c r="R355" s="641"/>
      <c r="S355" s="642"/>
      <c r="T355" s="642"/>
      <c r="U355" s="648"/>
      <c r="V355" s="694"/>
      <c r="W355" s="694"/>
      <c r="X355" s="694"/>
      <c r="Y355" s="694"/>
      <c r="Z355" s="694"/>
      <c r="AA355" s="694"/>
    </row>
    <row r="356" spans="1:29" x14ac:dyDescent="0.25">
      <c r="A356" s="6">
        <v>299</v>
      </c>
      <c r="B356" s="4667" t="s">
        <v>1017</v>
      </c>
      <c r="C356" s="3189" t="s">
        <v>868</v>
      </c>
      <c r="D356" s="18">
        <v>44811</v>
      </c>
      <c r="E356" s="381" t="s">
        <v>4914</v>
      </c>
      <c r="F356" s="147">
        <v>115</v>
      </c>
      <c r="G356" s="7">
        <f>AVERAGE(CPVTFC3SG0006!F16:G16)</f>
        <v>8.4150000000000003E-2</v>
      </c>
      <c r="H356" s="13">
        <f t="shared" si="25"/>
        <v>-354.73484848484856</v>
      </c>
      <c r="I356" s="179" t="s">
        <v>314</v>
      </c>
      <c r="J356" s="628"/>
      <c r="K356" s="233"/>
      <c r="L356" s="240"/>
      <c r="M356" s="207"/>
      <c r="N356" s="207"/>
      <c r="O356" s="207"/>
      <c r="P356" s="628"/>
      <c r="Q356" s="628"/>
      <c r="R356" s="641"/>
      <c r="S356" s="642"/>
      <c r="T356" s="642"/>
      <c r="U356" s="648"/>
      <c r="V356" s="694"/>
      <c r="W356" s="694"/>
      <c r="X356" s="694"/>
      <c r="Y356" s="694"/>
      <c r="Z356" s="694"/>
      <c r="AA356" s="694"/>
      <c r="AB356" s="4689" t="s">
        <v>1416</v>
      </c>
      <c r="AC356" s="5">
        <v>48</v>
      </c>
    </row>
    <row r="357" spans="1:29" x14ac:dyDescent="0.25">
      <c r="A357" s="11">
        <v>300</v>
      </c>
      <c r="B357" s="4681"/>
      <c r="C357" s="3193" t="s">
        <v>220</v>
      </c>
      <c r="D357" s="19">
        <v>44811</v>
      </c>
      <c r="E357" s="383" t="s">
        <v>4914</v>
      </c>
      <c r="F357" s="148">
        <v>116</v>
      </c>
      <c r="G357" s="10">
        <f>AVERAGE(CPVTFC3SG0006!H16:I16)</f>
        <v>1.1046499999999999</v>
      </c>
      <c r="H357" s="14">
        <f t="shared" si="25"/>
        <v>3510.7954545454545</v>
      </c>
      <c r="I357" s="180" t="s">
        <v>315</v>
      </c>
      <c r="J357" s="628"/>
      <c r="K357" s="233"/>
      <c r="L357" s="240"/>
      <c r="M357" s="207"/>
      <c r="N357" s="207"/>
      <c r="O357" s="207"/>
      <c r="P357" s="628"/>
      <c r="Q357" s="628"/>
      <c r="R357" s="641"/>
      <c r="S357" s="642"/>
      <c r="T357" s="642"/>
      <c r="U357" s="648"/>
      <c r="V357" s="694"/>
      <c r="W357" s="694"/>
      <c r="X357" s="694"/>
      <c r="Y357" s="694"/>
      <c r="Z357" s="694"/>
      <c r="AA357" s="694"/>
      <c r="AB357" s="4688"/>
    </row>
    <row r="358" spans="1:29" x14ac:dyDescent="0.25">
      <c r="A358" s="6">
        <v>301</v>
      </c>
      <c r="B358" s="4666" t="s">
        <v>1018</v>
      </c>
      <c r="C358" s="3189" t="s">
        <v>868</v>
      </c>
      <c r="D358" s="18">
        <v>44811</v>
      </c>
      <c r="E358" s="381" t="s">
        <v>4914</v>
      </c>
      <c r="F358" s="147">
        <v>117</v>
      </c>
      <c r="G358" s="7">
        <f>AVERAGE(CPVTFC3SG0006!J16:K16)</f>
        <v>8.585000000000001E-2</v>
      </c>
      <c r="H358" s="13">
        <f t="shared" si="25"/>
        <v>-348.29545454545456</v>
      </c>
      <c r="I358" s="179" t="s">
        <v>314</v>
      </c>
      <c r="J358" s="628"/>
      <c r="K358" s="233"/>
      <c r="L358" s="240"/>
      <c r="M358" s="207"/>
      <c r="N358" s="207"/>
      <c r="O358" s="207"/>
      <c r="P358" s="628"/>
      <c r="Q358" s="628"/>
      <c r="R358" s="641"/>
      <c r="S358" s="642"/>
      <c r="T358" s="642"/>
      <c r="U358" s="648"/>
      <c r="V358" s="694"/>
      <c r="W358" s="694"/>
      <c r="X358" s="694"/>
      <c r="Y358" s="694"/>
      <c r="Z358" s="694"/>
      <c r="AA358" s="694"/>
    </row>
    <row r="359" spans="1:29" ht="15.75" thickBot="1" x14ac:dyDescent="0.3">
      <c r="A359" s="110">
        <v>302</v>
      </c>
      <c r="B359" s="4673"/>
      <c r="C359" s="3194" t="s">
        <v>220</v>
      </c>
      <c r="D359" s="111">
        <v>44811</v>
      </c>
      <c r="E359" s="798" t="s">
        <v>4914</v>
      </c>
      <c r="F359" s="153">
        <v>118</v>
      </c>
      <c r="G359" s="112">
        <f>AVERAGE(CPVTFC3SG0006!L16:M16)</f>
        <v>7.9300000000000009E-2</v>
      </c>
      <c r="H359" s="113">
        <f t="shared" si="25"/>
        <v>-373.10606060606062</v>
      </c>
      <c r="I359" s="136" t="s">
        <v>314</v>
      </c>
      <c r="J359" s="630"/>
      <c r="K359" s="234"/>
      <c r="L359" s="242"/>
      <c r="M359" s="215"/>
      <c r="N359" s="215"/>
      <c r="O359" s="215"/>
      <c r="P359" s="630"/>
      <c r="Q359" s="630"/>
      <c r="R359" s="649"/>
      <c r="S359" s="650"/>
      <c r="T359" s="650"/>
      <c r="U359" s="657"/>
      <c r="V359" s="1268"/>
      <c r="W359" s="1268"/>
      <c r="X359" s="1268"/>
      <c r="Y359" s="1268"/>
      <c r="Z359" s="786"/>
      <c r="AA359" s="1268"/>
    </row>
    <row r="360" spans="1:29" x14ac:dyDescent="0.25">
      <c r="A360" s="86">
        <v>303</v>
      </c>
      <c r="B360" s="4660" t="s">
        <v>1019</v>
      </c>
      <c r="C360" s="3195" t="s">
        <v>868</v>
      </c>
      <c r="D360" s="87">
        <v>44811</v>
      </c>
      <c r="E360" s="743" t="s">
        <v>4914</v>
      </c>
      <c r="F360" s="154">
        <v>119</v>
      </c>
      <c r="G360" s="88">
        <f>AVERAGE(CPVTFC3SG0006!N16:O16)</f>
        <v>0.69934999999999992</v>
      </c>
      <c r="H360" s="89">
        <f t="shared" si="25"/>
        <v>1975.5681818181818</v>
      </c>
      <c r="I360" s="3033" t="s">
        <v>315</v>
      </c>
      <c r="J360" s="779"/>
      <c r="K360" s="767"/>
      <c r="L360" s="768"/>
      <c r="M360" s="720"/>
      <c r="N360" s="720"/>
      <c r="O360" s="720"/>
      <c r="P360" s="779"/>
      <c r="Q360" s="779"/>
      <c r="R360" s="780"/>
      <c r="S360" s="721"/>
      <c r="T360" s="721"/>
      <c r="U360" s="1299"/>
      <c r="V360" s="490">
        <v>44888</v>
      </c>
      <c r="W360" s="2959" t="s">
        <v>5540</v>
      </c>
      <c r="X360" s="2848">
        <v>160</v>
      </c>
      <c r="Y360" s="589">
        <f>AVERAGE(CPVTFC3SG0067!X22:Y22)</f>
        <v>0.17020000000000002</v>
      </c>
      <c r="Z360" s="85">
        <f t="shared" ref="Z360:Z363" si="28">(Y360-0.1927)/0.0137*66</f>
        <v>-108.39416058394157</v>
      </c>
      <c r="AA360" s="3009" t="s">
        <v>314</v>
      </c>
    </row>
    <row r="361" spans="1:29" x14ac:dyDescent="0.25">
      <c r="A361" s="596"/>
      <c r="B361" s="4661"/>
      <c r="C361" s="32" t="s">
        <v>5448</v>
      </c>
      <c r="D361" s="1149"/>
      <c r="E361" s="2975"/>
      <c r="F361" s="882"/>
      <c r="G361" s="645"/>
      <c r="H361" s="646"/>
      <c r="I361" s="878"/>
      <c r="J361" s="628"/>
      <c r="K361" s="233"/>
      <c r="L361" s="240"/>
      <c r="M361" s="207"/>
      <c r="N361" s="207"/>
      <c r="O361" s="207"/>
      <c r="P361" s="628"/>
      <c r="Q361" s="628"/>
      <c r="R361" s="641"/>
      <c r="S361" s="642"/>
      <c r="T361" s="642"/>
      <c r="U361" s="648"/>
      <c r="V361" s="18">
        <v>44888</v>
      </c>
      <c r="W361" s="2976" t="s">
        <v>5540</v>
      </c>
      <c r="X361" s="2759">
        <v>161</v>
      </c>
      <c r="Y361" s="7">
        <f>AVERAGE(CPVTFC3SG0067!B24:C24)</f>
        <v>0.23200000000000001</v>
      </c>
      <c r="Z361" s="13">
        <f t="shared" si="28"/>
        <v>189.32846715328466</v>
      </c>
      <c r="AA361" s="3007" t="s">
        <v>314</v>
      </c>
    </row>
    <row r="362" spans="1:29" x14ac:dyDescent="0.25">
      <c r="A362" s="596"/>
      <c r="B362" s="4661"/>
      <c r="C362" s="32" t="s">
        <v>863</v>
      </c>
      <c r="D362" s="1149"/>
      <c r="E362" s="2975"/>
      <c r="F362" s="882"/>
      <c r="G362" s="645"/>
      <c r="H362" s="646"/>
      <c r="I362" s="878"/>
      <c r="J362" s="628"/>
      <c r="K362" s="233"/>
      <c r="L362" s="240"/>
      <c r="M362" s="207"/>
      <c r="N362" s="207"/>
      <c r="O362" s="207"/>
      <c r="P362" s="628"/>
      <c r="Q362" s="628"/>
      <c r="R362" s="641"/>
      <c r="S362" s="642"/>
      <c r="T362" s="642"/>
      <c r="U362" s="648"/>
      <c r="V362" s="18">
        <v>44888</v>
      </c>
      <c r="W362" s="2976" t="s">
        <v>5540</v>
      </c>
      <c r="X362" s="2759">
        <v>162</v>
      </c>
      <c r="Y362" s="7">
        <f>AVERAGE(CPVTFC3SG0067!D24:E24)</f>
        <v>0.19125</v>
      </c>
      <c r="Z362" s="13">
        <f t="shared" si="28"/>
        <v>-6.9854014598540477</v>
      </c>
      <c r="AA362" s="3007" t="s">
        <v>314</v>
      </c>
    </row>
    <row r="363" spans="1:29" ht="15.75" thickBot="1" x14ac:dyDescent="0.3">
      <c r="A363" s="219">
        <v>304</v>
      </c>
      <c r="B363" s="4662"/>
      <c r="C363" s="3196" t="s">
        <v>220</v>
      </c>
      <c r="D363" s="220">
        <v>44811</v>
      </c>
      <c r="E363" s="940" t="s">
        <v>4914</v>
      </c>
      <c r="F363" s="221">
        <v>120</v>
      </c>
      <c r="G363" s="222">
        <f>AVERAGE(CPVTFC3SG0006!P16:Q16)</f>
        <v>0.61704999999999999</v>
      </c>
      <c r="H363" s="218">
        <f t="shared" si="25"/>
        <v>1663.8257575757575</v>
      </c>
      <c r="I363" s="3034" t="s">
        <v>315</v>
      </c>
      <c r="J363" s="774"/>
      <c r="K363" s="775"/>
      <c r="L363" s="776"/>
      <c r="M363" s="763"/>
      <c r="N363" s="763"/>
      <c r="O363" s="763"/>
      <c r="P363" s="774"/>
      <c r="Q363" s="774"/>
      <c r="R363" s="777"/>
      <c r="S363" s="778"/>
      <c r="T363" s="778"/>
      <c r="U363" s="1306"/>
      <c r="V363" s="91">
        <v>44888</v>
      </c>
      <c r="W363" s="2948" t="s">
        <v>5540</v>
      </c>
      <c r="X363" s="2758">
        <v>163</v>
      </c>
      <c r="Y363" s="595">
        <f>AVERAGE(CPVTFC3SG0067!F24:G24)</f>
        <v>0.20480000000000001</v>
      </c>
      <c r="Z363" s="225">
        <f t="shared" si="28"/>
        <v>58.2919708029197</v>
      </c>
      <c r="AA363" s="3008" t="s">
        <v>314</v>
      </c>
    </row>
    <row r="364" spans="1:29" x14ac:dyDescent="0.25">
      <c r="A364" s="82">
        <v>305</v>
      </c>
      <c r="B364" s="4661" t="s">
        <v>1020</v>
      </c>
      <c r="C364" s="3188" t="s">
        <v>868</v>
      </c>
      <c r="D364" s="83">
        <v>44811</v>
      </c>
      <c r="E364" s="729" t="s">
        <v>4914</v>
      </c>
      <c r="F364" s="152">
        <v>121</v>
      </c>
      <c r="G364" s="84">
        <f>AVERAGE(CPVTFC3SG0006!R16:S16)</f>
        <v>7.7699999999999991E-2</v>
      </c>
      <c r="H364" s="85">
        <f t="shared" si="25"/>
        <v>-379.16666666666674</v>
      </c>
      <c r="I364" s="184" t="s">
        <v>314</v>
      </c>
      <c r="J364" s="632"/>
      <c r="K364" s="232"/>
      <c r="L364" s="244"/>
      <c r="M364" s="216"/>
      <c r="N364" s="216"/>
      <c r="O364" s="216"/>
      <c r="P364" s="632"/>
      <c r="Q364" s="632"/>
      <c r="R364" s="655"/>
      <c r="S364" s="656"/>
      <c r="T364" s="656"/>
      <c r="U364" s="672"/>
      <c r="V364" s="1295"/>
      <c r="W364" s="1368"/>
      <c r="X364" s="1271"/>
      <c r="Y364" s="830"/>
      <c r="Z364" s="831"/>
      <c r="AA364" s="1368"/>
      <c r="AB364" s="4689" t="s">
        <v>1416</v>
      </c>
      <c r="AC364" s="5">
        <v>49</v>
      </c>
    </row>
    <row r="365" spans="1:29" x14ac:dyDescent="0.25">
      <c r="A365" s="11">
        <v>306</v>
      </c>
      <c r="B365" s="4681"/>
      <c r="C365" s="3193" t="s">
        <v>220</v>
      </c>
      <c r="D365" s="19">
        <v>44811</v>
      </c>
      <c r="E365" s="383" t="s">
        <v>4914</v>
      </c>
      <c r="F365" s="148">
        <v>122</v>
      </c>
      <c r="G365" s="10">
        <f>AVERAGE(CPVTFC3SG0006!T16:U16)</f>
        <v>2.7885499999999999</v>
      </c>
      <c r="H365" s="14">
        <f t="shared" si="25"/>
        <v>9889.204545454546</v>
      </c>
      <c r="I365" s="180" t="s">
        <v>315</v>
      </c>
      <c r="J365" s="628"/>
      <c r="K365" s="233"/>
      <c r="L365" s="240"/>
      <c r="M365" s="207"/>
      <c r="N365" s="207"/>
      <c r="O365" s="207"/>
      <c r="P365" s="628"/>
      <c r="Q365" s="628"/>
      <c r="R365" s="641"/>
      <c r="S365" s="642"/>
      <c r="T365" s="642"/>
      <c r="U365" s="648"/>
      <c r="V365" s="1250"/>
      <c r="W365" s="1259"/>
      <c r="X365" s="694"/>
      <c r="Y365" s="645"/>
      <c r="Z365" s="646"/>
      <c r="AA365" s="1259"/>
      <c r="AB365" s="4688"/>
    </row>
    <row r="366" spans="1:29" x14ac:dyDescent="0.25">
      <c r="A366" s="6">
        <v>307</v>
      </c>
      <c r="B366" s="4666" t="s">
        <v>1021</v>
      </c>
      <c r="C366" s="3189" t="s">
        <v>868</v>
      </c>
      <c r="D366" s="18">
        <v>44811</v>
      </c>
      <c r="E366" s="381" t="s">
        <v>4914</v>
      </c>
      <c r="F366" s="147">
        <v>123</v>
      </c>
      <c r="G366" s="7">
        <f>AVERAGE(CPVTFC3SG0006!V16:W16)</f>
        <v>7.7399999999999997E-2</v>
      </c>
      <c r="H366" s="13">
        <f t="shared" si="25"/>
        <v>-380.30303030303037</v>
      </c>
      <c r="I366" s="179" t="s">
        <v>314</v>
      </c>
      <c r="J366" s="628"/>
      <c r="K366" s="233"/>
      <c r="L366" s="240"/>
      <c r="M366" s="207"/>
      <c r="N366" s="207"/>
      <c r="O366" s="207"/>
      <c r="P366" s="628"/>
      <c r="Q366" s="628"/>
      <c r="R366" s="641"/>
      <c r="S366" s="642"/>
      <c r="T366" s="642"/>
      <c r="U366" s="648"/>
      <c r="V366" s="694"/>
      <c r="W366" s="694"/>
      <c r="X366" s="694"/>
      <c r="Y366" s="694"/>
      <c r="Z366" s="694"/>
      <c r="AA366" s="694"/>
    </row>
    <row r="367" spans="1:29" ht="15.75" thickBot="1" x14ac:dyDescent="0.3">
      <c r="A367" s="110">
        <v>308</v>
      </c>
      <c r="B367" s="4673"/>
      <c r="C367" s="3194" t="s">
        <v>220</v>
      </c>
      <c r="D367" s="111">
        <v>44811</v>
      </c>
      <c r="E367" s="798" t="s">
        <v>4914</v>
      </c>
      <c r="F367" s="153">
        <v>124</v>
      </c>
      <c r="G367" s="112">
        <f>AVERAGE(CPVTFC3SG0006!X16:Y16)</f>
        <v>6.9199999999999998E-2</v>
      </c>
      <c r="H367" s="113">
        <f t="shared" si="25"/>
        <v>-411.36363636363643</v>
      </c>
      <c r="I367" s="136" t="s">
        <v>314</v>
      </c>
      <c r="J367" s="630"/>
      <c r="K367" s="234"/>
      <c r="L367" s="242"/>
      <c r="M367" s="215"/>
      <c r="N367" s="215"/>
      <c r="O367" s="215"/>
      <c r="P367" s="630"/>
      <c r="Q367" s="630"/>
      <c r="R367" s="649"/>
      <c r="S367" s="650"/>
      <c r="T367" s="650"/>
      <c r="U367" s="657"/>
      <c r="V367" s="2705"/>
      <c r="W367" s="1268"/>
      <c r="X367" s="1268"/>
      <c r="Y367" s="1268"/>
      <c r="Z367" s="786"/>
      <c r="AA367" s="1268"/>
    </row>
    <row r="368" spans="1:29" x14ac:dyDescent="0.25">
      <c r="A368" s="508">
        <v>309</v>
      </c>
      <c r="B368" s="4658" t="s">
        <v>1022</v>
      </c>
      <c r="C368" s="2969" t="s">
        <v>868</v>
      </c>
      <c r="D368" s="490">
        <v>44811</v>
      </c>
      <c r="E368" s="731" t="s">
        <v>4914</v>
      </c>
      <c r="F368" s="732">
        <v>125</v>
      </c>
      <c r="G368" s="589">
        <f>AVERAGE(CPVTFC3SG0006!B18:C18)</f>
        <v>0.79849999999999999</v>
      </c>
      <c r="H368" s="622">
        <f t="shared" si="25"/>
        <v>2351.1363636363635</v>
      </c>
      <c r="I368" s="733" t="s">
        <v>314</v>
      </c>
      <c r="J368" s="717"/>
      <c r="K368" s="718"/>
      <c r="L368" s="719"/>
      <c r="M368" s="720"/>
      <c r="N368" s="720"/>
      <c r="O368" s="720"/>
      <c r="P368" s="717"/>
      <c r="Q368" s="717"/>
      <c r="R368" s="659"/>
      <c r="S368" s="721"/>
      <c r="T368" s="721"/>
      <c r="U368" s="721"/>
      <c r="V368" s="490">
        <v>44888</v>
      </c>
      <c r="W368" s="2959" t="s">
        <v>5540</v>
      </c>
      <c r="X368" s="2848">
        <v>164</v>
      </c>
      <c r="Y368" s="589">
        <f>AVERAGE(CPVTFC3SG0067!H24:I24)</f>
        <v>0.16999999999999998</v>
      </c>
      <c r="Z368" s="85">
        <f t="shared" ref="Z368:Z371" si="29">(Y368-0.1927)/0.0137*66</f>
        <v>-109.35766423357677</v>
      </c>
      <c r="AA368" s="3009" t="s">
        <v>314</v>
      </c>
      <c r="AB368" s="4689" t="s">
        <v>1416</v>
      </c>
      <c r="AC368" s="5">
        <v>50</v>
      </c>
    </row>
    <row r="369" spans="1:28" x14ac:dyDescent="0.25">
      <c r="A369" s="585"/>
      <c r="B369" s="4674"/>
      <c r="C369" s="32" t="s">
        <v>5448</v>
      </c>
      <c r="D369" s="1149"/>
      <c r="E369" s="2975"/>
      <c r="F369" s="882"/>
      <c r="G369" s="645"/>
      <c r="H369" s="646"/>
      <c r="I369" s="878"/>
      <c r="J369" s="878"/>
      <c r="K369" s="2978"/>
      <c r="L369" s="2979"/>
      <c r="M369" s="207"/>
      <c r="N369" s="207"/>
      <c r="O369" s="207"/>
      <c r="P369" s="878"/>
      <c r="Q369" s="878"/>
      <c r="R369" s="877"/>
      <c r="S369" s="642"/>
      <c r="T369" s="642"/>
      <c r="U369" s="642"/>
      <c r="V369" s="18">
        <v>44888</v>
      </c>
      <c r="W369" s="2976" t="s">
        <v>5540</v>
      </c>
      <c r="X369" s="2759">
        <v>165</v>
      </c>
      <c r="Y369" s="7">
        <f>AVERAGE(CPVTFC3SG0067!J24:K24)</f>
        <v>0.18080000000000002</v>
      </c>
      <c r="Z369" s="13">
        <f t="shared" si="29"/>
        <v>-57.328467153284635</v>
      </c>
      <c r="AA369" s="3007" t="s">
        <v>314</v>
      </c>
      <c r="AB369" s="4689"/>
    </row>
    <row r="370" spans="1:28" x14ac:dyDescent="0.25">
      <c r="A370" s="585"/>
      <c r="B370" s="4674"/>
      <c r="C370" s="32" t="s">
        <v>863</v>
      </c>
      <c r="D370" s="1149"/>
      <c r="E370" s="2975"/>
      <c r="F370" s="882"/>
      <c r="G370" s="645"/>
      <c r="H370" s="646"/>
      <c r="I370" s="878"/>
      <c r="J370" s="878"/>
      <c r="K370" s="2978"/>
      <c r="L370" s="2979"/>
      <c r="M370" s="207"/>
      <c r="N370" s="207"/>
      <c r="O370" s="207"/>
      <c r="P370" s="878"/>
      <c r="Q370" s="878"/>
      <c r="R370" s="877"/>
      <c r="S370" s="642"/>
      <c r="T370" s="642"/>
      <c r="U370" s="642"/>
      <c r="V370" s="18">
        <v>44888</v>
      </c>
      <c r="W370" s="2976" t="s">
        <v>5540</v>
      </c>
      <c r="X370" s="2759">
        <v>166</v>
      </c>
      <c r="Y370" s="7">
        <f>AVERAGE(CPVTFC3SG0067!L24:M24)</f>
        <v>0.16075</v>
      </c>
      <c r="Z370" s="13">
        <f t="shared" si="29"/>
        <v>-153.91970802919712</v>
      </c>
      <c r="AA370" s="3007" t="s">
        <v>314</v>
      </c>
      <c r="AB370" s="4689"/>
    </row>
    <row r="371" spans="1:28" ht="15.75" thickBot="1" x14ac:dyDescent="0.3">
      <c r="A371" s="219">
        <v>310</v>
      </c>
      <c r="B371" s="4659"/>
      <c r="C371" s="2536" t="s">
        <v>220</v>
      </c>
      <c r="D371" s="220">
        <v>44811</v>
      </c>
      <c r="E371" s="940" t="s">
        <v>4914</v>
      </c>
      <c r="F371" s="221">
        <v>126</v>
      </c>
      <c r="G371" s="222">
        <f>AVERAGE(CPVTFC3SG0006!D18:E18)</f>
        <v>2.7580999999999998</v>
      </c>
      <c r="H371" s="218">
        <f t="shared" si="25"/>
        <v>9773.863636363636</v>
      </c>
      <c r="I371" s="2983" t="s">
        <v>315</v>
      </c>
      <c r="J371" s="791"/>
      <c r="K371" s="761"/>
      <c r="L371" s="762"/>
      <c r="M371" s="763"/>
      <c r="N371" s="763"/>
      <c r="O371" s="763"/>
      <c r="P371" s="791"/>
      <c r="Q371" s="791"/>
      <c r="R371" s="792"/>
      <c r="S371" s="778"/>
      <c r="T371" s="778"/>
      <c r="U371" s="778"/>
      <c r="V371" s="412">
        <v>44888</v>
      </c>
      <c r="W371" s="2998" t="s">
        <v>5540</v>
      </c>
      <c r="X371" s="2797">
        <v>167</v>
      </c>
      <c r="Y371" s="414">
        <f>AVERAGE(CPVTFC3SG0067!N24:O24)</f>
        <v>0.64429999999999998</v>
      </c>
      <c r="Z371" s="415">
        <f t="shared" si="29"/>
        <v>2175.5912408759123</v>
      </c>
      <c r="AA371" s="3010" t="s">
        <v>315</v>
      </c>
      <c r="AB371" s="4688"/>
    </row>
    <row r="372" spans="1:28" ht="15.75" thickBot="1" x14ac:dyDescent="0.3">
      <c r="A372" s="114">
        <v>311</v>
      </c>
      <c r="B372" s="2529" t="s">
        <v>1023</v>
      </c>
      <c r="C372" s="3186" t="s">
        <v>868</v>
      </c>
      <c r="D372" s="115">
        <v>44811</v>
      </c>
      <c r="E372" s="701" t="s">
        <v>4914</v>
      </c>
      <c r="F372" s="151">
        <v>127</v>
      </c>
      <c r="G372" s="116">
        <f>AVERAGE(CPVTFC3SG0006!F18:G18)</f>
        <v>2.5857000000000001</v>
      </c>
      <c r="H372" s="117">
        <f t="shared" si="25"/>
        <v>9120.8333333333339</v>
      </c>
      <c r="I372" s="183" t="s">
        <v>315</v>
      </c>
      <c r="J372" s="632"/>
      <c r="K372" s="232"/>
      <c r="L372" s="244"/>
      <c r="M372" s="216"/>
      <c r="N372" s="216"/>
      <c r="O372" s="216"/>
      <c r="P372" s="799">
        <v>44867</v>
      </c>
      <c r="Q372" s="800" t="s">
        <v>4979</v>
      </c>
      <c r="R372" s="801">
        <v>153</v>
      </c>
      <c r="S372" s="709">
        <f>AVERAGE(CPVTFC3SG0044!J22:K22)</f>
        <v>0.57525000000000004</v>
      </c>
      <c r="T372" s="710">
        <f>(S372-0.1755)/0.014*400</f>
        <v>11421.428571428572</v>
      </c>
      <c r="U372" s="711" t="s">
        <v>315</v>
      </c>
      <c r="V372" s="1271"/>
      <c r="W372" s="1271"/>
      <c r="X372" s="1271"/>
      <c r="Y372" s="1271"/>
      <c r="Z372" s="1271"/>
      <c r="AA372" s="1271"/>
    </row>
    <row r="373" spans="1:28" ht="15.75" thickBot="1" x14ac:dyDescent="0.3">
      <c r="A373" s="120">
        <v>312</v>
      </c>
      <c r="B373" s="69" t="s">
        <v>1023</v>
      </c>
      <c r="C373" s="3187" t="s">
        <v>220</v>
      </c>
      <c r="D373" s="121">
        <v>44811</v>
      </c>
      <c r="E373" s="696" t="s">
        <v>4914</v>
      </c>
      <c r="F373" s="149">
        <v>128</v>
      </c>
      <c r="G373" s="122">
        <f>AVERAGE(CPVTFC3SG0006!H18:I18)</f>
        <v>2.0593000000000004</v>
      </c>
      <c r="H373" s="123">
        <f t="shared" si="25"/>
        <v>7126.8939393939409</v>
      </c>
      <c r="I373" s="182" t="s">
        <v>315</v>
      </c>
      <c r="J373" s="630"/>
      <c r="K373" s="234"/>
      <c r="L373" s="242"/>
      <c r="M373" s="215"/>
      <c r="N373" s="215"/>
      <c r="O373" s="215"/>
      <c r="P373" s="630"/>
      <c r="Q373" s="630"/>
      <c r="R373" s="649"/>
      <c r="S373" s="650"/>
      <c r="T373" s="650"/>
      <c r="U373" s="657"/>
      <c r="V373" s="694"/>
      <c r="W373" s="694"/>
      <c r="X373" s="694"/>
      <c r="Y373" s="694"/>
      <c r="Z373" s="694"/>
      <c r="AA373" s="694"/>
    </row>
    <row r="374" spans="1:28" x14ac:dyDescent="0.25">
      <c r="A374" s="406">
        <v>313</v>
      </c>
      <c r="B374" s="4668" t="s">
        <v>1024</v>
      </c>
      <c r="C374" s="2533" t="s">
        <v>868</v>
      </c>
      <c r="D374" s="407">
        <v>44811</v>
      </c>
      <c r="E374" s="715" t="s">
        <v>4914</v>
      </c>
      <c r="F374" s="408">
        <v>129</v>
      </c>
      <c r="G374" s="409">
        <f>AVERAGE(CPVTFC3SG0006!J18:K18)</f>
        <v>2.7284000000000002</v>
      </c>
      <c r="H374" s="405">
        <f t="shared" si="25"/>
        <v>9661.3636363636379</v>
      </c>
      <c r="I374" s="716" t="s">
        <v>315</v>
      </c>
      <c r="J374" s="717"/>
      <c r="K374" s="718"/>
      <c r="L374" s="719"/>
      <c r="M374" s="720"/>
      <c r="N374" s="720"/>
      <c r="O374" s="720"/>
      <c r="P374" s="756">
        <v>44867</v>
      </c>
      <c r="Q374" s="781" t="s">
        <v>4979</v>
      </c>
      <c r="R374" s="758">
        <v>154</v>
      </c>
      <c r="S374" s="409">
        <f>AVERAGE(CPVTFC3SG0044!L22:M22)</f>
        <v>0.48670000000000002</v>
      </c>
      <c r="T374" s="405">
        <f>(S374-0.1755)/0.014*400</f>
        <v>8891.4285714285725</v>
      </c>
      <c r="U374" s="872" t="s">
        <v>315</v>
      </c>
      <c r="V374" s="1250"/>
      <c r="W374" s="1259"/>
      <c r="X374" s="694"/>
      <c r="Y374" s="645"/>
      <c r="Z374" s="646"/>
      <c r="AA374" s="1259"/>
    </row>
    <row r="375" spans="1:28" ht="15.75" thickBot="1" x14ac:dyDescent="0.3">
      <c r="A375" s="411">
        <v>314</v>
      </c>
      <c r="B375" s="4682"/>
      <c r="C375" s="2534" t="s">
        <v>220</v>
      </c>
      <c r="D375" s="412">
        <v>44811</v>
      </c>
      <c r="E375" s="722" t="s">
        <v>4914</v>
      </c>
      <c r="F375" s="413">
        <v>130</v>
      </c>
      <c r="G375" s="414">
        <f>AVERAGE(CPVTFC3SG0006!L18:M18)</f>
        <v>2.6620499999999998</v>
      </c>
      <c r="H375" s="415">
        <f t="shared" ref="H375:H417" si="30">(G375-0.1778)/0.0132*50</f>
        <v>9410.0378787878781</v>
      </c>
      <c r="I375" s="760" t="s">
        <v>315</v>
      </c>
      <c r="J375" s="791"/>
      <c r="K375" s="761"/>
      <c r="L375" s="762"/>
      <c r="M375" s="763"/>
      <c r="N375" s="763"/>
      <c r="O375" s="763"/>
      <c r="P375" s="724">
        <v>44867</v>
      </c>
      <c r="Q375" s="728" t="s">
        <v>4979</v>
      </c>
      <c r="R375" s="726">
        <v>155</v>
      </c>
      <c r="S375" s="414">
        <f>AVERAGE(CPVTFC3SG0044!N22:O22)</f>
        <v>0.49299999999999999</v>
      </c>
      <c r="T375" s="415">
        <f>(S375-0.1755)/0.014*400</f>
        <v>9071.4285714285706</v>
      </c>
      <c r="U375" s="1206" t="s">
        <v>315</v>
      </c>
      <c r="V375" s="1250"/>
      <c r="W375" s="1259"/>
      <c r="X375" s="694"/>
      <c r="Y375" s="645"/>
      <c r="Z375" s="646"/>
      <c r="AA375" s="1259"/>
    </row>
    <row r="376" spans="1:28" x14ac:dyDescent="0.25">
      <c r="A376" s="82">
        <v>315</v>
      </c>
      <c r="B376" s="4673" t="s">
        <v>1025</v>
      </c>
      <c r="C376" s="3188" t="s">
        <v>868</v>
      </c>
      <c r="D376" s="83">
        <v>44811</v>
      </c>
      <c r="E376" s="729" t="s">
        <v>4914</v>
      </c>
      <c r="F376" s="152">
        <v>131</v>
      </c>
      <c r="G376" s="84">
        <f>AVERAGE(CPVTFC3SG0006!N18:O18)</f>
        <v>5.765E-2</v>
      </c>
      <c r="H376" s="85">
        <f t="shared" si="30"/>
        <v>-455.11363636363643</v>
      </c>
      <c r="I376" s="184" t="s">
        <v>314</v>
      </c>
      <c r="J376" s="632"/>
      <c r="K376" s="232"/>
      <c r="L376" s="244"/>
      <c r="M376" s="216"/>
      <c r="N376" s="216"/>
      <c r="O376" s="216"/>
      <c r="P376" s="632"/>
      <c r="Q376" s="632"/>
      <c r="R376" s="655"/>
      <c r="S376" s="656"/>
      <c r="T376" s="656"/>
      <c r="U376" s="672"/>
      <c r="V376" s="1250"/>
      <c r="W376" s="1259"/>
      <c r="X376" s="694"/>
      <c r="Y376" s="645"/>
      <c r="Z376" s="646"/>
      <c r="AA376" s="1259"/>
    </row>
    <row r="377" spans="1:28" ht="15.75" thickBot="1" x14ac:dyDescent="0.3">
      <c r="A377" s="110">
        <v>316</v>
      </c>
      <c r="B377" s="4673"/>
      <c r="C377" s="3194" t="s">
        <v>220</v>
      </c>
      <c r="D377" s="111">
        <v>44811</v>
      </c>
      <c r="E377" s="798" t="s">
        <v>4914</v>
      </c>
      <c r="F377" s="153">
        <v>132</v>
      </c>
      <c r="G377" s="112">
        <f>AVERAGE(CPVTFC3SG0006!P18:Q18)</f>
        <v>5.815E-2</v>
      </c>
      <c r="H377" s="113">
        <f t="shared" si="30"/>
        <v>-453.219696969697</v>
      </c>
      <c r="I377" s="136" t="s">
        <v>314</v>
      </c>
      <c r="J377" s="630"/>
      <c r="K377" s="234"/>
      <c r="L377" s="242"/>
      <c r="M377" s="215"/>
      <c r="N377" s="215"/>
      <c r="O377" s="215"/>
      <c r="P377" s="630"/>
      <c r="Q377" s="630"/>
      <c r="R377" s="649"/>
      <c r="S377" s="650"/>
      <c r="T377" s="650"/>
      <c r="U377" s="657"/>
      <c r="V377" s="1250"/>
      <c r="W377" s="1259"/>
      <c r="X377" s="694"/>
      <c r="Y377" s="645"/>
      <c r="Z377" s="646"/>
      <c r="AA377" s="1259"/>
    </row>
    <row r="378" spans="1:28" x14ac:dyDescent="0.25">
      <c r="A378" s="406">
        <v>317</v>
      </c>
      <c r="B378" s="4683" t="s">
        <v>1026</v>
      </c>
      <c r="C378" s="3191" t="s">
        <v>868</v>
      </c>
      <c r="D378" s="407">
        <v>44811</v>
      </c>
      <c r="E378" s="715" t="s">
        <v>4914</v>
      </c>
      <c r="F378" s="408">
        <v>133</v>
      </c>
      <c r="G378" s="409">
        <f>AVERAGE(CPVTFC3SG0006!R18:S18)</f>
        <v>2.3935</v>
      </c>
      <c r="H378" s="405">
        <f t="shared" si="30"/>
        <v>8392.80303030303</v>
      </c>
      <c r="I378" s="766" t="s">
        <v>315</v>
      </c>
      <c r="J378" s="779"/>
      <c r="K378" s="767"/>
      <c r="L378" s="768"/>
      <c r="M378" s="720"/>
      <c r="N378" s="720"/>
      <c r="O378" s="720"/>
      <c r="P378" s="756">
        <v>44867</v>
      </c>
      <c r="Q378" s="781" t="s">
        <v>4979</v>
      </c>
      <c r="R378" s="758">
        <v>156</v>
      </c>
      <c r="S378" s="409">
        <f>AVERAGE(CPVTFC3SG0044!P22:Q22)</f>
        <v>0.47644999999999998</v>
      </c>
      <c r="T378" s="405">
        <f>(S378-0.1755)/0.014*400</f>
        <v>8598.5714285714275</v>
      </c>
      <c r="U378" s="872" t="s">
        <v>315</v>
      </c>
      <c r="V378" s="694"/>
      <c r="W378" s="694"/>
      <c r="X378" s="694"/>
      <c r="Y378" s="694"/>
      <c r="Z378" s="694"/>
      <c r="AA378" s="694"/>
      <c r="AB378" s="4689" t="s">
        <v>1416</v>
      </c>
    </row>
    <row r="379" spans="1:28" ht="15.75" thickBot="1" x14ac:dyDescent="0.3">
      <c r="A379" s="599">
        <v>318</v>
      </c>
      <c r="B379" s="4680"/>
      <c r="C379" s="3187" t="s">
        <v>220</v>
      </c>
      <c r="D379" s="121">
        <v>44811</v>
      </c>
      <c r="E379" s="696" t="s">
        <v>4914</v>
      </c>
      <c r="F379" s="149">
        <v>134</v>
      </c>
      <c r="G379" s="122">
        <f>AVERAGE(CPVTFC3SG0006!T18:U18)</f>
        <v>2.3898000000000001</v>
      </c>
      <c r="H379" s="123">
        <f t="shared" si="30"/>
        <v>8378.7878787878799</v>
      </c>
      <c r="I379" s="182" t="s">
        <v>315</v>
      </c>
      <c r="J379" s="630"/>
      <c r="K379" s="234"/>
      <c r="L379" s="242"/>
      <c r="M379" s="215"/>
      <c r="N379" s="215"/>
      <c r="O379" s="215"/>
      <c r="P379" s="737">
        <v>44867</v>
      </c>
      <c r="Q379" s="741" t="s">
        <v>4979</v>
      </c>
      <c r="R379" s="742">
        <v>157</v>
      </c>
      <c r="S379" s="122">
        <f>AVERAGE(CPVTFC3SG0044!R22:S22)</f>
        <v>2.8033000000000001</v>
      </c>
      <c r="T379" s="123">
        <f>(S379-0.1755)/0.014*400</f>
        <v>75080</v>
      </c>
      <c r="U379" s="1330" t="s">
        <v>315</v>
      </c>
      <c r="V379" s="1268"/>
      <c r="W379" s="1268"/>
      <c r="X379" s="1268"/>
      <c r="Y379" s="1268"/>
      <c r="Z379" s="786"/>
      <c r="AA379" s="1268"/>
      <c r="AB379" s="4688"/>
    </row>
    <row r="380" spans="1:28" x14ac:dyDescent="0.25">
      <c r="A380" s="508">
        <v>319</v>
      </c>
      <c r="B380" s="4664" t="s">
        <v>1027</v>
      </c>
      <c r="C380" s="2969" t="s">
        <v>868</v>
      </c>
      <c r="D380" s="490">
        <v>44811</v>
      </c>
      <c r="E380" s="731" t="s">
        <v>4914</v>
      </c>
      <c r="F380" s="732">
        <v>135</v>
      </c>
      <c r="G380" s="589">
        <f>AVERAGE(CPVTFC3SG0006!V18:W18)</f>
        <v>6.4850000000000005E-2</v>
      </c>
      <c r="H380" s="622">
        <f t="shared" si="30"/>
        <v>-427.84090909090907</v>
      </c>
      <c r="I380" s="733" t="s">
        <v>314</v>
      </c>
      <c r="J380" s="717"/>
      <c r="K380" s="718"/>
      <c r="L380" s="719"/>
      <c r="M380" s="720"/>
      <c r="N380" s="720"/>
      <c r="O380" s="720"/>
      <c r="P380" s="717"/>
      <c r="Q380" s="717"/>
      <c r="R380" s="659"/>
      <c r="S380" s="721"/>
      <c r="T380" s="721"/>
      <c r="U380" s="721"/>
      <c r="V380" s="490">
        <v>44888</v>
      </c>
      <c r="W380" s="2959" t="s">
        <v>5540</v>
      </c>
      <c r="X380" s="2848">
        <v>168</v>
      </c>
      <c r="Y380" s="589">
        <f>AVERAGE(CPVTFC3SG0067!P24:Q24)</f>
        <v>9.8849999999999993E-2</v>
      </c>
      <c r="Z380" s="85">
        <f t="shared" ref="Z380:Z390" si="31">(Y380-0.1927)/0.0137*66</f>
        <v>-452.12408759124094</v>
      </c>
      <c r="AA380" s="3009" t="s">
        <v>314</v>
      </c>
    </row>
    <row r="381" spans="1:28" x14ac:dyDescent="0.25">
      <c r="A381" s="585"/>
      <c r="B381" s="4665"/>
      <c r="C381" s="32" t="s">
        <v>5448</v>
      </c>
      <c r="D381" s="1149"/>
      <c r="E381" s="2975"/>
      <c r="F381" s="882"/>
      <c r="G381" s="645"/>
      <c r="H381" s="646"/>
      <c r="I381" s="878"/>
      <c r="J381" s="878"/>
      <c r="K381" s="2978"/>
      <c r="L381" s="2979"/>
      <c r="M381" s="207"/>
      <c r="N381" s="207"/>
      <c r="O381" s="207"/>
      <c r="P381" s="878"/>
      <c r="Q381" s="878"/>
      <c r="R381" s="877"/>
      <c r="S381" s="642"/>
      <c r="T381" s="642"/>
      <c r="U381" s="642"/>
      <c r="V381" s="18">
        <v>44888</v>
      </c>
      <c r="W381" s="2976" t="s">
        <v>5540</v>
      </c>
      <c r="X381" s="2759">
        <v>169</v>
      </c>
      <c r="Y381" s="7">
        <f>AVERAGE(CPVTFC3SG0067!R24:S24)</f>
        <v>0.10139999999999999</v>
      </c>
      <c r="Z381" s="13">
        <f t="shared" si="31"/>
        <v>-439.83941605839425</v>
      </c>
      <c r="AA381" s="3007" t="s">
        <v>314</v>
      </c>
    </row>
    <row r="382" spans="1:28" x14ac:dyDescent="0.25">
      <c r="A382" s="585"/>
      <c r="B382" s="4665"/>
      <c r="C382" s="32" t="s">
        <v>863</v>
      </c>
      <c r="D382" s="1149"/>
      <c r="E382" s="2975"/>
      <c r="F382" s="882"/>
      <c r="G382" s="645"/>
      <c r="H382" s="646"/>
      <c r="I382" s="878"/>
      <c r="J382" s="878"/>
      <c r="K382" s="2978"/>
      <c r="L382" s="2979"/>
      <c r="M382" s="207"/>
      <c r="N382" s="207"/>
      <c r="O382" s="207"/>
      <c r="P382" s="878"/>
      <c r="Q382" s="878"/>
      <c r="R382" s="877"/>
      <c r="S382" s="642"/>
      <c r="T382" s="642"/>
      <c r="U382" s="642"/>
      <c r="V382" s="18">
        <v>44888</v>
      </c>
      <c r="W382" s="2976" t="s">
        <v>5540</v>
      </c>
      <c r="X382" s="2759">
        <v>170</v>
      </c>
      <c r="Y382" s="7">
        <f>AVERAGE(CPVTFC3SG0067!T24:U24)</f>
        <v>0.10255</v>
      </c>
      <c r="Z382" s="13">
        <f t="shared" si="31"/>
        <v>-434.29927007299273</v>
      </c>
      <c r="AA382" s="3007" t="s">
        <v>314</v>
      </c>
    </row>
    <row r="383" spans="1:28" ht="15.75" thickBot="1" x14ac:dyDescent="0.3">
      <c r="A383" s="1870">
        <v>320</v>
      </c>
      <c r="B383" s="4666"/>
      <c r="C383" s="2967" t="s">
        <v>220</v>
      </c>
      <c r="D383" s="111">
        <v>44811</v>
      </c>
      <c r="E383" s="798" t="s">
        <v>4914</v>
      </c>
      <c r="F383" s="153">
        <v>136</v>
      </c>
      <c r="G383" s="112">
        <f>AVERAGE(CPVTFC3SG0006!X18:Y18)</f>
        <v>6.515E-2</v>
      </c>
      <c r="H383" s="113">
        <f t="shared" si="30"/>
        <v>-426.7045454545455</v>
      </c>
      <c r="I383" s="3030" t="s">
        <v>314</v>
      </c>
      <c r="J383" s="793"/>
      <c r="K383" s="784"/>
      <c r="L383" s="785"/>
      <c r="M383" s="215"/>
      <c r="N383" s="215"/>
      <c r="O383" s="215"/>
      <c r="P383" s="793"/>
      <c r="Q383" s="793"/>
      <c r="R383" s="794"/>
      <c r="S383" s="650"/>
      <c r="T383" s="650"/>
      <c r="U383" s="650"/>
      <c r="V383" s="111">
        <v>44888</v>
      </c>
      <c r="W383" s="2973" t="s">
        <v>5540</v>
      </c>
      <c r="X383" s="2768">
        <v>171</v>
      </c>
      <c r="Y383" s="112">
        <f>AVERAGE(CPVTFC3SG0067!V24:W24)</f>
        <v>0.10635</v>
      </c>
      <c r="Z383" s="225">
        <f t="shared" si="31"/>
        <v>-415.99270072992704</v>
      </c>
      <c r="AA383" s="3022" t="s">
        <v>314</v>
      </c>
    </row>
    <row r="384" spans="1:28" x14ac:dyDescent="0.25">
      <c r="A384" s="508">
        <v>321</v>
      </c>
      <c r="B384" s="4664" t="s">
        <v>1028</v>
      </c>
      <c r="C384" s="2969" t="s">
        <v>868</v>
      </c>
      <c r="D384" s="490">
        <v>44811</v>
      </c>
      <c r="E384" s="731" t="s">
        <v>4914</v>
      </c>
      <c r="F384" s="732">
        <v>137</v>
      </c>
      <c r="G384" s="589">
        <f>AVERAGE(CPVTFC3SG0006!B20:C20)</f>
        <v>6.5349999999999991E-2</v>
      </c>
      <c r="H384" s="622">
        <f t="shared" si="30"/>
        <v>-425.9469696969698</v>
      </c>
      <c r="I384" s="733" t="s">
        <v>314</v>
      </c>
      <c r="J384" s="717"/>
      <c r="K384" s="718"/>
      <c r="L384" s="719"/>
      <c r="M384" s="720"/>
      <c r="N384" s="720"/>
      <c r="O384" s="720"/>
      <c r="P384" s="717"/>
      <c r="Q384" s="717"/>
      <c r="R384" s="659"/>
      <c r="S384" s="721"/>
      <c r="T384" s="721"/>
      <c r="U384" s="721"/>
      <c r="V384" s="490">
        <v>44888</v>
      </c>
      <c r="W384" s="2959" t="s">
        <v>5540</v>
      </c>
      <c r="X384" s="2848">
        <v>172</v>
      </c>
      <c r="Y384" s="589">
        <f>AVERAGE(CPVTFC3SG0067!X24:Y24)</f>
        <v>0.10155</v>
      </c>
      <c r="Z384" s="85">
        <f t="shared" si="31"/>
        <v>-439.11678832116792</v>
      </c>
      <c r="AA384" s="3009" t="s">
        <v>314</v>
      </c>
    </row>
    <row r="385" spans="1:27" x14ac:dyDescent="0.25">
      <c r="A385" s="585"/>
      <c r="B385" s="4665"/>
      <c r="C385" s="32" t="s">
        <v>5448</v>
      </c>
      <c r="D385" s="1149"/>
      <c r="E385" s="2975"/>
      <c r="F385" s="882"/>
      <c r="G385" s="645"/>
      <c r="H385" s="646"/>
      <c r="I385" s="878"/>
      <c r="J385" s="878"/>
      <c r="K385" s="2978"/>
      <c r="L385" s="2979"/>
      <c r="M385" s="207"/>
      <c r="N385" s="207"/>
      <c r="O385" s="207"/>
      <c r="P385" s="878"/>
      <c r="Q385" s="878"/>
      <c r="R385" s="877"/>
      <c r="S385" s="642"/>
      <c r="T385" s="642"/>
      <c r="U385" s="642"/>
      <c r="V385" s="18">
        <v>44888</v>
      </c>
      <c r="W385" s="2976" t="s">
        <v>5540</v>
      </c>
      <c r="X385" s="2759">
        <v>173</v>
      </c>
      <c r="Y385" s="7">
        <f>AVERAGE(CPVTFC3SG0067!B26:C26)</f>
        <v>0.1293</v>
      </c>
      <c r="Z385" s="13">
        <f t="shared" si="31"/>
        <v>-305.43065693430657</v>
      </c>
      <c r="AA385" s="3007" t="s">
        <v>314</v>
      </c>
    </row>
    <row r="386" spans="1:27" x14ac:dyDescent="0.25">
      <c r="A386" s="585"/>
      <c r="B386" s="4665"/>
      <c r="C386" s="32" t="s">
        <v>863</v>
      </c>
      <c r="D386" s="1149"/>
      <c r="E386" s="2975"/>
      <c r="F386" s="882"/>
      <c r="G386" s="645"/>
      <c r="H386" s="646"/>
      <c r="I386" s="878"/>
      <c r="J386" s="878"/>
      <c r="K386" s="2978"/>
      <c r="L386" s="2979"/>
      <c r="M386" s="207"/>
      <c r="N386" s="207"/>
      <c r="O386" s="207"/>
      <c r="P386" s="878"/>
      <c r="Q386" s="878"/>
      <c r="R386" s="877"/>
      <c r="S386" s="642"/>
      <c r="T386" s="642"/>
      <c r="U386" s="642"/>
      <c r="V386" s="18">
        <v>44888</v>
      </c>
      <c r="W386" s="2976" t="s">
        <v>5540</v>
      </c>
      <c r="X386" s="2759">
        <v>174</v>
      </c>
      <c r="Y386" s="7">
        <f>AVERAGE(CPVTFC3SG0067!D26:E26)</f>
        <v>0.10875000000000001</v>
      </c>
      <c r="Z386" s="13">
        <f t="shared" si="31"/>
        <v>-404.43065693430651</v>
      </c>
      <c r="AA386" s="3007" t="s">
        <v>314</v>
      </c>
    </row>
    <row r="387" spans="1:27" ht="15.75" thickBot="1" x14ac:dyDescent="0.3">
      <c r="A387" s="1870">
        <v>322</v>
      </c>
      <c r="B387" s="4666"/>
      <c r="C387" s="2967" t="s">
        <v>220</v>
      </c>
      <c r="D387" s="111">
        <v>44811</v>
      </c>
      <c r="E387" s="798" t="s">
        <v>4914</v>
      </c>
      <c r="F387" s="153">
        <v>138</v>
      </c>
      <c r="G387" s="112">
        <f>AVERAGE(CPVTFC3SG0006!D20:E20)</f>
        <v>6.83E-2</v>
      </c>
      <c r="H387" s="113">
        <f t="shared" si="30"/>
        <v>-414.77272727272737</v>
      </c>
      <c r="I387" s="3030" t="s">
        <v>314</v>
      </c>
      <c r="J387" s="793"/>
      <c r="K387" s="784"/>
      <c r="L387" s="785"/>
      <c r="M387" s="215"/>
      <c r="N387" s="215"/>
      <c r="O387" s="215"/>
      <c r="P387" s="793"/>
      <c r="Q387" s="793"/>
      <c r="R387" s="794"/>
      <c r="S387" s="650"/>
      <c r="T387" s="650"/>
      <c r="U387" s="650"/>
      <c r="V387" s="111">
        <v>44888</v>
      </c>
      <c r="W387" s="2973" t="s">
        <v>5540</v>
      </c>
      <c r="X387" s="2768">
        <v>175</v>
      </c>
      <c r="Y387" s="112">
        <f>AVERAGE(CPVTFC3SG0067!F26:G26)</f>
        <v>0.11860000000000001</v>
      </c>
      <c r="Z387" s="225">
        <f t="shared" si="31"/>
        <v>-356.978102189781</v>
      </c>
      <c r="AA387" s="3022" t="s">
        <v>314</v>
      </c>
    </row>
    <row r="388" spans="1:27" x14ac:dyDescent="0.25">
      <c r="A388" s="406">
        <v>323</v>
      </c>
      <c r="B388" s="4668" t="s">
        <v>1029</v>
      </c>
      <c r="C388" s="2533" t="s">
        <v>868</v>
      </c>
      <c r="D388" s="407">
        <v>44811</v>
      </c>
      <c r="E388" s="715" t="s">
        <v>4914</v>
      </c>
      <c r="F388" s="408">
        <v>139</v>
      </c>
      <c r="G388" s="409">
        <f>AVERAGE(CPVTFC3SG0006!F20:G20)</f>
        <v>1.9786999999999999</v>
      </c>
      <c r="H388" s="405">
        <f t="shared" si="30"/>
        <v>6821.590909090909</v>
      </c>
      <c r="I388" s="716" t="s">
        <v>315</v>
      </c>
      <c r="J388" s="717"/>
      <c r="K388" s="718"/>
      <c r="L388" s="719"/>
      <c r="M388" s="720"/>
      <c r="N388" s="720"/>
      <c r="O388" s="720"/>
      <c r="P388" s="4335">
        <v>44894</v>
      </c>
      <c r="Q388" s="885" t="s">
        <v>5564</v>
      </c>
      <c r="R388" s="885">
        <v>57</v>
      </c>
      <c r="S388" s="885">
        <f>AVERAGE(CPVTFC3SG0082!E21:F21)</f>
        <v>0.24015</v>
      </c>
      <c r="T388" s="4336">
        <f>(S388-0.1565)/0.0137*400</f>
        <v>2442.3357664233577</v>
      </c>
      <c r="U388" s="4337" t="s">
        <v>315</v>
      </c>
      <c r="V388" s="490">
        <v>44888</v>
      </c>
      <c r="W388" s="2959" t="s">
        <v>5540</v>
      </c>
      <c r="X388" s="2848">
        <v>176</v>
      </c>
      <c r="Y388" s="589">
        <f>AVERAGE(CPVTFC3SG0067!H26:I26)</f>
        <v>0.34965000000000002</v>
      </c>
      <c r="Z388" s="85">
        <f t="shared" si="31"/>
        <v>756.1094890510949</v>
      </c>
      <c r="AA388" s="3009" t="s">
        <v>314</v>
      </c>
    </row>
    <row r="389" spans="1:27" x14ac:dyDescent="0.25">
      <c r="A389" s="590"/>
      <c r="B389" s="4669"/>
      <c r="C389" s="32" t="s">
        <v>5448</v>
      </c>
      <c r="D389" s="1149"/>
      <c r="E389" s="2975"/>
      <c r="F389" s="882"/>
      <c r="G389" s="645"/>
      <c r="H389" s="646"/>
      <c r="I389" s="878"/>
      <c r="J389" s="878"/>
      <c r="K389" s="2978"/>
      <c r="L389" s="2979"/>
      <c r="M389" s="207"/>
      <c r="N389" s="207"/>
      <c r="O389" s="207"/>
      <c r="P389" s="694"/>
      <c r="Q389" s="694"/>
      <c r="R389" s="694"/>
      <c r="S389" s="694"/>
      <c r="T389" s="694"/>
      <c r="U389" s="694"/>
      <c r="V389" s="18">
        <v>44888</v>
      </c>
      <c r="W389" s="2976" t="s">
        <v>5540</v>
      </c>
      <c r="X389" s="2759">
        <v>177</v>
      </c>
      <c r="Y389" s="7">
        <f>AVERAGE(CPVTFC3SG0067!J26:K26)</f>
        <v>0.37929999999999997</v>
      </c>
      <c r="Z389" s="13">
        <f t="shared" si="31"/>
        <v>898.94890510948892</v>
      </c>
      <c r="AA389" s="3007" t="s">
        <v>314</v>
      </c>
    </row>
    <row r="390" spans="1:27" x14ac:dyDescent="0.25">
      <c r="A390" s="590"/>
      <c r="B390" s="4669"/>
      <c r="C390" s="32" t="s">
        <v>863</v>
      </c>
      <c r="D390" s="1149"/>
      <c r="E390" s="2975"/>
      <c r="F390" s="882"/>
      <c r="G390" s="645"/>
      <c r="H390" s="646"/>
      <c r="I390" s="878"/>
      <c r="J390" s="878"/>
      <c r="K390" s="2978"/>
      <c r="L390" s="2979"/>
      <c r="M390" s="207"/>
      <c r="N390" s="207"/>
      <c r="O390" s="207"/>
      <c r="P390" s="694"/>
      <c r="Q390" s="694"/>
      <c r="R390" s="694"/>
      <c r="S390" s="694"/>
      <c r="T390" s="694"/>
      <c r="U390" s="694"/>
      <c r="V390" s="18">
        <v>44888</v>
      </c>
      <c r="W390" s="2976" t="s">
        <v>5540</v>
      </c>
      <c r="X390" s="2759">
        <v>178</v>
      </c>
      <c r="Y390" s="7">
        <f>AVERAGE(CPVTFC3SG0067!L26:M26)</f>
        <v>0.32105</v>
      </c>
      <c r="Z390" s="13">
        <f t="shared" si="31"/>
        <v>618.32846715328469</v>
      </c>
      <c r="AA390" s="3007" t="s">
        <v>314</v>
      </c>
    </row>
    <row r="391" spans="1:27" ht="15.75" thickBot="1" x14ac:dyDescent="0.3">
      <c r="A391" s="481"/>
      <c r="B391" s="4682"/>
      <c r="C391" s="2534" t="s">
        <v>220</v>
      </c>
      <c r="D391" s="412">
        <v>44887</v>
      </c>
      <c r="E391" s="2606" t="s">
        <v>5514</v>
      </c>
      <c r="F391" s="414">
        <v>102</v>
      </c>
      <c r="G391" s="414">
        <f>AVERAGE(CPVTFC3SG0064!D14:E14)</f>
        <v>2.8213499999999998</v>
      </c>
      <c r="H391" s="415">
        <f>(G391-0.1645)/0.0138*50</f>
        <v>9626.2681159420281</v>
      </c>
      <c r="I391" s="3367" t="s">
        <v>315</v>
      </c>
      <c r="J391" s="791"/>
      <c r="K391" s="761"/>
      <c r="L391" s="762"/>
      <c r="M391" s="763"/>
      <c r="N391" s="763"/>
      <c r="O391" s="763"/>
      <c r="P391" s="3500">
        <v>44894</v>
      </c>
      <c r="Q391" s="145" t="s">
        <v>5564</v>
      </c>
      <c r="R391" s="145">
        <v>58</v>
      </c>
      <c r="S391" s="145">
        <f>AVERAGE(CPVTFC3SG0082!G21:H21)</f>
        <v>0.79749999999999999</v>
      </c>
      <c r="T391" s="4002">
        <f>(S391-0.1565)/0.0137*400</f>
        <v>18715.328467153286</v>
      </c>
      <c r="U391" s="4252" t="s">
        <v>315</v>
      </c>
      <c r="V391" s="786"/>
      <c r="W391" s="786"/>
      <c r="X391" s="786"/>
      <c r="Y391" s="786"/>
      <c r="Z391" s="786"/>
      <c r="AA391" s="788"/>
    </row>
    <row r="392" spans="1:27" x14ac:dyDescent="0.25">
      <c r="A392" s="488">
        <v>324</v>
      </c>
      <c r="B392" s="4672" t="s">
        <v>1030</v>
      </c>
      <c r="C392" s="3197" t="s">
        <v>868</v>
      </c>
      <c r="D392" s="490">
        <v>44811</v>
      </c>
      <c r="E392" s="731" t="s">
        <v>4914</v>
      </c>
      <c r="F392" s="732">
        <v>140</v>
      </c>
      <c r="G392" s="589">
        <f>AVERAGE(CPVTFC3SG0006!H20:I20)</f>
        <v>0.38165000000000004</v>
      </c>
      <c r="H392" s="622">
        <f t="shared" si="30"/>
        <v>772.15909090909099</v>
      </c>
      <c r="I392" s="2801" t="s">
        <v>314</v>
      </c>
      <c r="J392" s="779"/>
      <c r="K392" s="767"/>
      <c r="L392" s="768"/>
      <c r="M392" s="720"/>
      <c r="N392" s="720"/>
      <c r="O392" s="720"/>
      <c r="P392" s="779"/>
      <c r="Q392" s="779"/>
      <c r="R392" s="780"/>
      <c r="S392" s="721"/>
      <c r="T392" s="721"/>
      <c r="U392" s="1299"/>
      <c r="V392" s="490">
        <v>44888</v>
      </c>
      <c r="W392" s="2959" t="s">
        <v>5540</v>
      </c>
      <c r="X392" s="2848">
        <v>179</v>
      </c>
      <c r="Y392" s="589">
        <f>AVERAGE(CPVTFC3SG0067!N26:O26)</f>
        <v>0.1245</v>
      </c>
      <c r="Z392" s="13">
        <f t="shared" ref="Z392:Z395" si="32">(Y392-0.1927)/0.0137*66</f>
        <v>-328.55474452554751</v>
      </c>
      <c r="AA392" s="3009" t="s">
        <v>314</v>
      </c>
    </row>
    <row r="393" spans="1:27" x14ac:dyDescent="0.25">
      <c r="A393" s="536"/>
      <c r="B393" s="4673"/>
      <c r="C393" s="32" t="s">
        <v>5448</v>
      </c>
      <c r="D393" s="1149"/>
      <c r="E393" s="2975"/>
      <c r="F393" s="882"/>
      <c r="G393" s="645"/>
      <c r="H393" s="646"/>
      <c r="I393" s="878"/>
      <c r="J393" s="632"/>
      <c r="K393" s="232"/>
      <c r="L393" s="244"/>
      <c r="M393" s="216"/>
      <c r="N393" s="216"/>
      <c r="O393" s="216"/>
      <c r="P393" s="632"/>
      <c r="Q393" s="632"/>
      <c r="R393" s="655"/>
      <c r="S393" s="656"/>
      <c r="T393" s="656"/>
      <c r="U393" s="672"/>
      <c r="V393" s="18">
        <v>44888</v>
      </c>
      <c r="W393" s="2976" t="s">
        <v>5540</v>
      </c>
      <c r="X393" s="2759">
        <v>180</v>
      </c>
      <c r="Y393" s="7">
        <f>AVERAGE(CPVTFC3SG0067!P26:Q26)</f>
        <v>0.13755000000000001</v>
      </c>
      <c r="Z393" s="13">
        <f t="shared" si="32"/>
        <v>-265.68613138686135</v>
      </c>
      <c r="AA393" s="3007" t="s">
        <v>314</v>
      </c>
    </row>
    <row r="394" spans="1:27" x14ac:dyDescent="0.25">
      <c r="A394" s="536"/>
      <c r="B394" s="4673"/>
      <c r="C394" s="32" t="s">
        <v>863</v>
      </c>
      <c r="D394" s="1149"/>
      <c r="E394" s="2975"/>
      <c r="F394" s="882"/>
      <c r="G394" s="645"/>
      <c r="H394" s="646"/>
      <c r="I394" s="878"/>
      <c r="J394" s="632"/>
      <c r="K394" s="232"/>
      <c r="L394" s="244"/>
      <c r="M394" s="216"/>
      <c r="N394" s="216"/>
      <c r="O394" s="216"/>
      <c r="P394" s="632"/>
      <c r="Q394" s="632"/>
      <c r="R394" s="655"/>
      <c r="S394" s="656"/>
      <c r="T394" s="656"/>
      <c r="U394" s="672"/>
      <c r="V394" s="18">
        <v>44888</v>
      </c>
      <c r="W394" s="2976" t="s">
        <v>5540</v>
      </c>
      <c r="X394" s="2759">
        <v>181</v>
      </c>
      <c r="Y394" s="7">
        <f>AVERAGE(CPVTFC3SG0067!R26:S26)</f>
        <v>0.14884999999999998</v>
      </c>
      <c r="Z394" s="13">
        <f t="shared" si="32"/>
        <v>-211.24817518248187</v>
      </c>
      <c r="AA394" s="3007" t="s">
        <v>314</v>
      </c>
    </row>
    <row r="395" spans="1:27" ht="15.75" thickBot="1" x14ac:dyDescent="0.3">
      <c r="A395" s="462">
        <v>325</v>
      </c>
      <c r="B395" s="4713"/>
      <c r="C395" s="3198" t="s">
        <v>220</v>
      </c>
      <c r="D395" s="91">
        <v>44811</v>
      </c>
      <c r="E395" s="748" t="s">
        <v>4914</v>
      </c>
      <c r="F395" s="155">
        <v>141</v>
      </c>
      <c r="G395" s="595">
        <f>AVERAGE(CPVTFC3SG0006!J20:K20)</f>
        <v>0.4516</v>
      </c>
      <c r="H395" s="225">
        <f t="shared" si="30"/>
        <v>1037.121212121212</v>
      </c>
      <c r="I395" s="3039" t="s">
        <v>314</v>
      </c>
      <c r="J395" s="774"/>
      <c r="K395" s="775"/>
      <c r="L395" s="776"/>
      <c r="M395" s="763"/>
      <c r="N395" s="763"/>
      <c r="O395" s="763"/>
      <c r="P395" s="774"/>
      <c r="Q395" s="774"/>
      <c r="R395" s="777"/>
      <c r="S395" s="778"/>
      <c r="T395" s="778"/>
      <c r="U395" s="1306"/>
      <c r="V395" s="91">
        <v>44888</v>
      </c>
      <c r="W395" s="2948" t="s">
        <v>5540</v>
      </c>
      <c r="X395" s="2758">
        <v>182</v>
      </c>
      <c r="Y395" s="595">
        <f>AVERAGE(CPVTFC3SG0067!T26:U26)</f>
        <v>0.12795000000000001</v>
      </c>
      <c r="Z395" s="225">
        <f t="shared" si="32"/>
        <v>-311.93430656934311</v>
      </c>
      <c r="AA395" s="3008" t="s">
        <v>314</v>
      </c>
    </row>
    <row r="396" spans="1:27" x14ac:dyDescent="0.25">
      <c r="A396" s="318">
        <v>326</v>
      </c>
      <c r="B396" s="4673" t="s">
        <v>1031</v>
      </c>
      <c r="C396" s="3188" t="s">
        <v>868</v>
      </c>
      <c r="D396" s="83">
        <v>44811</v>
      </c>
      <c r="E396" s="729" t="s">
        <v>4914</v>
      </c>
      <c r="F396" s="152">
        <v>142</v>
      </c>
      <c r="G396" s="84">
        <f>AVERAGE(CPVTFC3SG0006!L20:M20)</f>
        <v>6.0999999999999999E-2</v>
      </c>
      <c r="H396" s="85">
        <f t="shared" si="30"/>
        <v>-442.42424242424249</v>
      </c>
      <c r="I396" s="184" t="s">
        <v>314</v>
      </c>
      <c r="J396" s="632"/>
      <c r="K396" s="232"/>
      <c r="L396" s="244"/>
      <c r="M396" s="216"/>
      <c r="N396" s="216"/>
      <c r="O396" s="216"/>
      <c r="P396" s="632"/>
      <c r="Q396" s="632"/>
      <c r="R396" s="655"/>
      <c r="S396" s="656"/>
      <c r="T396" s="656"/>
      <c r="U396" s="672"/>
      <c r="V396" s="1271"/>
      <c r="W396" s="1271"/>
      <c r="X396" s="1271"/>
      <c r="Y396" s="1271"/>
      <c r="Z396" s="1271"/>
      <c r="AA396" s="1271"/>
    </row>
    <row r="397" spans="1:27" x14ac:dyDescent="0.25">
      <c r="A397" s="6">
        <v>327</v>
      </c>
      <c r="B397" s="4678"/>
      <c r="C397" s="3189" t="s">
        <v>220</v>
      </c>
      <c r="D397" s="18">
        <v>44811</v>
      </c>
      <c r="E397" s="381" t="s">
        <v>4914</v>
      </c>
      <c r="F397" s="147">
        <v>143</v>
      </c>
      <c r="G397" s="7">
        <f>AVERAGE(CPVTFC3SG0006!N20:O20)</f>
        <v>8.5250000000000006E-2</v>
      </c>
      <c r="H397" s="13">
        <f t="shared" si="30"/>
        <v>-350.56818181818181</v>
      </c>
      <c r="I397" s="179" t="s">
        <v>314</v>
      </c>
      <c r="J397" s="628"/>
      <c r="K397" s="233"/>
      <c r="L397" s="240"/>
      <c r="M397" s="207"/>
      <c r="N397" s="207"/>
      <c r="O397" s="207"/>
      <c r="P397" s="628"/>
      <c r="Q397" s="628"/>
      <c r="R397" s="641"/>
      <c r="S397" s="642"/>
      <c r="T397" s="642"/>
      <c r="U397" s="648"/>
      <c r="V397" s="694"/>
      <c r="W397" s="694"/>
      <c r="X397" s="694"/>
      <c r="Y397" s="694"/>
      <c r="Z397" s="694"/>
      <c r="AA397" s="694"/>
    </row>
    <row r="398" spans="1:27" x14ac:dyDescent="0.25">
      <c r="A398" s="68">
        <v>328</v>
      </c>
      <c r="B398" s="4670" t="s">
        <v>1032</v>
      </c>
      <c r="C398" s="3199" t="s">
        <v>868</v>
      </c>
      <c r="D398" s="65">
        <v>44811</v>
      </c>
      <c r="E398" s="386" t="s">
        <v>4914</v>
      </c>
      <c r="F398" s="146">
        <v>144</v>
      </c>
      <c r="G398" s="66">
        <f>AVERAGE(CPVTFC3SG0006!P20:Q20)</f>
        <v>1.0992000000000002</v>
      </c>
      <c r="H398" s="67">
        <f t="shared" si="30"/>
        <v>3490.1515151515164</v>
      </c>
      <c r="I398" s="178" t="s">
        <v>315</v>
      </c>
      <c r="J398" s="628"/>
      <c r="K398" s="233"/>
      <c r="L398" s="240"/>
      <c r="M398" s="207"/>
      <c r="N398" s="207"/>
      <c r="O398" s="207"/>
      <c r="P398" s="628"/>
      <c r="Q398" s="628"/>
      <c r="R398" s="641"/>
      <c r="S398" s="642"/>
      <c r="T398" s="642"/>
      <c r="U398" s="648"/>
      <c r="V398" s="694"/>
      <c r="W398" s="694"/>
      <c r="X398" s="694"/>
      <c r="Y398" s="694"/>
      <c r="Z398" s="694"/>
      <c r="AA398" s="694"/>
    </row>
    <row r="399" spans="1:27" ht="15.75" thickBot="1" x14ac:dyDescent="0.3">
      <c r="A399" s="450">
        <v>329</v>
      </c>
      <c r="B399" s="4680"/>
      <c r="C399" s="3187" t="s">
        <v>220</v>
      </c>
      <c r="D399" s="121">
        <v>44811</v>
      </c>
      <c r="E399" s="696" t="s">
        <v>4914</v>
      </c>
      <c r="F399" s="149">
        <v>145</v>
      </c>
      <c r="G399" s="122">
        <f>AVERAGE(CPVTFC3SG0006!R20:S20)</f>
        <v>1.3829500000000001</v>
      </c>
      <c r="H399" s="123">
        <f t="shared" si="30"/>
        <v>4564.9621212121219</v>
      </c>
      <c r="I399" s="182" t="s">
        <v>315</v>
      </c>
      <c r="J399" s="630"/>
      <c r="K399" s="234"/>
      <c r="L399" s="242"/>
      <c r="M399" s="215"/>
      <c r="N399" s="215"/>
      <c r="O399" s="215"/>
      <c r="P399" s="630"/>
      <c r="Q399" s="630"/>
      <c r="R399" s="649"/>
      <c r="S399" s="650"/>
      <c r="T399" s="650"/>
      <c r="U399" s="657"/>
      <c r="V399" s="2705"/>
      <c r="W399" s="1268"/>
      <c r="X399" s="1268"/>
      <c r="Y399" s="1268"/>
      <c r="Z399" s="1268"/>
      <c r="AA399" s="1268"/>
    </row>
    <row r="400" spans="1:27" x14ac:dyDescent="0.25">
      <c r="A400" s="475">
        <v>330</v>
      </c>
      <c r="B400" s="2531" t="s">
        <v>1033</v>
      </c>
      <c r="C400" s="3191" t="s">
        <v>868</v>
      </c>
      <c r="D400" s="407">
        <v>44811</v>
      </c>
      <c r="E400" s="715" t="s">
        <v>4914</v>
      </c>
      <c r="F400" s="408">
        <v>146</v>
      </c>
      <c r="G400" s="409">
        <f>AVERAGE(CPVTFC3SG0006!T20:U20)</f>
        <v>2.3144</v>
      </c>
      <c r="H400" s="405">
        <f t="shared" si="30"/>
        <v>8093.1818181818189</v>
      </c>
      <c r="I400" s="766" t="s">
        <v>315</v>
      </c>
      <c r="J400" s="779"/>
      <c r="K400" s="767"/>
      <c r="L400" s="768"/>
      <c r="M400" s="720"/>
      <c r="N400" s="720"/>
      <c r="O400" s="720"/>
      <c r="P400" s="1007">
        <v>44867</v>
      </c>
      <c r="Q400" s="1115" t="s">
        <v>4979</v>
      </c>
      <c r="R400" s="1009">
        <v>158</v>
      </c>
      <c r="S400" s="1010">
        <f>AVERAGE(CPVTFC3SG0044!T22:U22)</f>
        <v>0.28699999999999998</v>
      </c>
      <c r="T400" s="1011">
        <f>(S400-0.1755)/0.014*400</f>
        <v>3185.7142857142853</v>
      </c>
      <c r="U400" s="1360" t="s">
        <v>315</v>
      </c>
      <c r="V400" s="1251"/>
      <c r="W400" s="1574"/>
      <c r="X400" s="834"/>
      <c r="Y400" s="667"/>
      <c r="Z400" s="661"/>
      <c r="AA400" s="1575"/>
    </row>
    <row r="401" spans="1:27" ht="15.75" thickBot="1" x14ac:dyDescent="0.3">
      <c r="A401" s="481">
        <v>331</v>
      </c>
      <c r="B401" s="2534" t="s">
        <v>1033</v>
      </c>
      <c r="C401" s="3192" t="s">
        <v>220</v>
      </c>
      <c r="D401" s="412">
        <v>44811</v>
      </c>
      <c r="E401" s="722" t="s">
        <v>4914</v>
      </c>
      <c r="F401" s="413">
        <v>147</v>
      </c>
      <c r="G401" s="414">
        <f>AVERAGE(CPVTFC3SG0006!V20:W20)</f>
        <v>1.9662500000000001</v>
      </c>
      <c r="H401" s="415">
        <f t="shared" si="30"/>
        <v>6774.4318181818189</v>
      </c>
      <c r="I401" s="773" t="s">
        <v>315</v>
      </c>
      <c r="J401" s="774"/>
      <c r="K401" s="775"/>
      <c r="L401" s="776"/>
      <c r="M401" s="763"/>
      <c r="N401" s="763"/>
      <c r="O401" s="763"/>
      <c r="P401" s="791"/>
      <c r="Q401" s="791"/>
      <c r="R401" s="792"/>
      <c r="S401" s="778"/>
      <c r="T401" s="778"/>
      <c r="U401" s="1306"/>
      <c r="V401" s="3016"/>
      <c r="W401" s="3047"/>
      <c r="X401" s="786"/>
      <c r="Y401" s="668"/>
      <c r="Z401" s="662"/>
      <c r="AA401" s="2822"/>
    </row>
    <row r="402" spans="1:27" x14ac:dyDescent="0.25">
      <c r="A402" s="504">
        <v>332</v>
      </c>
      <c r="B402" s="4679" t="s">
        <v>1034</v>
      </c>
      <c r="C402" s="2945" t="s">
        <v>868</v>
      </c>
      <c r="D402" s="115">
        <v>44811</v>
      </c>
      <c r="E402" s="701" t="s">
        <v>4914</v>
      </c>
      <c r="F402" s="151">
        <v>148</v>
      </c>
      <c r="G402" s="116">
        <f>AVERAGE(CPVTFC3SG0006!X20:Y20)</f>
        <v>1.13235</v>
      </c>
      <c r="H402" s="117">
        <f t="shared" si="30"/>
        <v>3615.719696969697</v>
      </c>
      <c r="I402" s="3026" t="s">
        <v>315</v>
      </c>
      <c r="J402" s="958"/>
      <c r="K402" s="3027"/>
      <c r="L402" s="3028"/>
      <c r="M402" s="216"/>
      <c r="N402" s="216"/>
      <c r="O402" s="216"/>
      <c r="P402" s="958"/>
      <c r="Q402" s="958"/>
      <c r="R402" s="959"/>
      <c r="S402" s="656"/>
      <c r="T402" s="656"/>
      <c r="U402" s="656"/>
      <c r="V402" s="83">
        <v>44888</v>
      </c>
      <c r="W402" s="3020" t="s">
        <v>5540</v>
      </c>
      <c r="X402" s="3021">
        <v>183</v>
      </c>
      <c r="Y402" s="84">
        <f>AVERAGE(CPVTFC3SG0067!V26:W26)</f>
        <v>0.21639999999999998</v>
      </c>
      <c r="Z402" s="13">
        <f t="shared" ref="Z402:Z403" si="33">(Y402-0.1927)/0.0137*66</f>
        <v>114.17518248175168</v>
      </c>
      <c r="AA402" s="3046" t="s">
        <v>314</v>
      </c>
    </row>
    <row r="403" spans="1:27" x14ac:dyDescent="0.25">
      <c r="A403" s="586"/>
      <c r="B403" s="4669"/>
      <c r="C403" s="32" t="s">
        <v>5448</v>
      </c>
      <c r="D403" s="1149"/>
      <c r="E403" s="2975"/>
      <c r="F403" s="882"/>
      <c r="G403" s="645"/>
      <c r="H403" s="646"/>
      <c r="I403" s="878"/>
      <c r="J403" s="878"/>
      <c r="K403" s="2978"/>
      <c r="L403" s="2979"/>
      <c r="M403" s="207"/>
      <c r="N403" s="207"/>
      <c r="O403" s="207"/>
      <c r="P403" s="878"/>
      <c r="Q403" s="878"/>
      <c r="R403" s="877"/>
      <c r="S403" s="642"/>
      <c r="T403" s="642"/>
      <c r="U403" s="642"/>
      <c r="V403" s="18">
        <v>44888</v>
      </c>
      <c r="W403" s="2976" t="s">
        <v>5540</v>
      </c>
      <c r="X403" s="2759">
        <v>184</v>
      </c>
      <c r="Y403" s="7">
        <f>AVERAGE(CPVTFC3SG0067!X26:Y26)</f>
        <v>0.2107</v>
      </c>
      <c r="Z403" s="13">
        <f t="shared" si="33"/>
        <v>86.715328467153228</v>
      </c>
      <c r="AA403" s="3007" t="s">
        <v>314</v>
      </c>
    </row>
    <row r="404" spans="1:27" x14ac:dyDescent="0.25">
      <c r="A404" s="586"/>
      <c r="B404" s="4669"/>
      <c r="C404" s="32" t="s">
        <v>863</v>
      </c>
      <c r="D404" s="1149"/>
      <c r="E404" s="2975"/>
      <c r="F404" s="882"/>
      <c r="G404" s="645"/>
      <c r="H404" s="646"/>
      <c r="I404" s="878"/>
      <c r="J404" s="878"/>
      <c r="K404" s="2978"/>
      <c r="L404" s="2979"/>
      <c r="M404" s="207"/>
      <c r="N404" s="207"/>
      <c r="O404" s="207"/>
      <c r="P404" s="878"/>
      <c r="Q404" s="878"/>
      <c r="R404" s="877"/>
      <c r="S404" s="642"/>
      <c r="T404" s="642"/>
      <c r="U404" s="642"/>
      <c r="V404" s="65">
        <v>44888</v>
      </c>
      <c r="W404" s="3043" t="s">
        <v>5544</v>
      </c>
      <c r="X404" s="2988">
        <v>1</v>
      </c>
      <c r="Y404" s="66">
        <f>AVERAGE(CPVTFC3SG0068!C11:D11)</f>
        <v>2.7837500000000004</v>
      </c>
      <c r="Z404" s="67">
        <f>(Y404-0.1364)/0.0132*66</f>
        <v>13236.750000000002</v>
      </c>
      <c r="AA404" s="3014" t="s">
        <v>315</v>
      </c>
    </row>
    <row r="405" spans="1:27" ht="15.75" thickBot="1" x14ac:dyDescent="0.3">
      <c r="A405" s="529">
        <v>333</v>
      </c>
      <c r="B405" s="4670"/>
      <c r="C405" s="69" t="s">
        <v>220</v>
      </c>
      <c r="D405" s="121">
        <v>44811</v>
      </c>
      <c r="E405" s="696" t="s">
        <v>4914</v>
      </c>
      <c r="F405" s="149">
        <v>149</v>
      </c>
      <c r="G405" s="122">
        <f>AVERAGE(CPVTFC3SG0006!B22:C22)</f>
        <v>1.6735500000000001</v>
      </c>
      <c r="H405" s="123">
        <f t="shared" si="30"/>
        <v>5665.7196969696979</v>
      </c>
      <c r="I405" s="783" t="s">
        <v>315</v>
      </c>
      <c r="J405" s="793"/>
      <c r="K405" s="784"/>
      <c r="L405" s="785"/>
      <c r="M405" s="215"/>
      <c r="N405" s="215"/>
      <c r="O405" s="215"/>
      <c r="P405" s="793"/>
      <c r="Q405" s="793"/>
      <c r="R405" s="794"/>
      <c r="S405" s="650"/>
      <c r="T405" s="650"/>
      <c r="U405" s="650"/>
      <c r="V405" s="121">
        <v>44888</v>
      </c>
      <c r="W405" s="3045" t="s">
        <v>5544</v>
      </c>
      <c r="X405" s="3000">
        <v>2</v>
      </c>
      <c r="Y405" s="122">
        <f>AVERAGE(CPVTFC3SG0068!E11:F11)</f>
        <v>2.20655</v>
      </c>
      <c r="Z405" s="123">
        <f>(Y405-0.1364)/0.0132*66</f>
        <v>10350.749999999998</v>
      </c>
      <c r="AA405" s="3015" t="s">
        <v>315</v>
      </c>
    </row>
    <row r="406" spans="1:27" x14ac:dyDescent="0.25">
      <c r="A406" s="488">
        <v>334</v>
      </c>
      <c r="B406" s="4672" t="s">
        <v>1035</v>
      </c>
      <c r="C406" s="3197" t="s">
        <v>868</v>
      </c>
      <c r="D406" s="490">
        <v>44811</v>
      </c>
      <c r="E406" s="731" t="s">
        <v>4914</v>
      </c>
      <c r="F406" s="732">
        <v>150</v>
      </c>
      <c r="G406" s="589">
        <f>AVERAGE(CPVTFC3SG0006!D22:E22)</f>
        <v>0.10059999999999999</v>
      </c>
      <c r="H406" s="622">
        <f t="shared" si="30"/>
        <v>-292.42424242424249</v>
      </c>
      <c r="I406" s="789" t="s">
        <v>314</v>
      </c>
      <c r="J406" s="779"/>
      <c r="K406" s="767"/>
      <c r="L406" s="768"/>
      <c r="M406" s="720"/>
      <c r="N406" s="720"/>
      <c r="O406" s="720"/>
      <c r="P406" s="779"/>
      <c r="Q406" s="779"/>
      <c r="R406" s="780"/>
      <c r="S406" s="721"/>
      <c r="T406" s="721"/>
      <c r="U406" s="1299"/>
      <c r="V406" s="834"/>
      <c r="W406" s="834"/>
      <c r="X406" s="834"/>
      <c r="Y406" s="834"/>
      <c r="Z406" s="834"/>
      <c r="AA406" s="836"/>
    </row>
    <row r="407" spans="1:27" ht="15.75" thickBot="1" x14ac:dyDescent="0.3">
      <c r="A407" s="462">
        <v>335</v>
      </c>
      <c r="B407" s="4713"/>
      <c r="C407" s="3198" t="s">
        <v>220</v>
      </c>
      <c r="D407" s="91">
        <v>44811</v>
      </c>
      <c r="E407" s="748" t="s">
        <v>4914</v>
      </c>
      <c r="F407" s="155">
        <v>151</v>
      </c>
      <c r="G407" s="595">
        <f>AVERAGE(CPVTFC3SG0006!F22:G22)</f>
        <v>9.3600000000000003E-2</v>
      </c>
      <c r="H407" s="225">
        <f t="shared" si="30"/>
        <v>-318.93939393939399</v>
      </c>
      <c r="I407" s="3040" t="s">
        <v>314</v>
      </c>
      <c r="J407" s="774"/>
      <c r="K407" s="775"/>
      <c r="L407" s="776"/>
      <c r="M407" s="763"/>
      <c r="N407" s="763"/>
      <c r="O407" s="763"/>
      <c r="P407" s="774"/>
      <c r="Q407" s="774"/>
      <c r="R407" s="777"/>
      <c r="S407" s="778"/>
      <c r="T407" s="778"/>
      <c r="U407" s="1306"/>
      <c r="V407" s="2706"/>
      <c r="W407" s="786"/>
      <c r="X407" s="786"/>
      <c r="Y407" s="786"/>
      <c r="Z407" s="786"/>
      <c r="AA407" s="788"/>
    </row>
    <row r="408" spans="1:27" x14ac:dyDescent="0.25">
      <c r="A408" s="504">
        <v>336</v>
      </c>
      <c r="B408" s="2945" t="s">
        <v>1036</v>
      </c>
      <c r="C408" s="2945" t="s">
        <v>868</v>
      </c>
      <c r="D408" s="115">
        <v>44811</v>
      </c>
      <c r="E408" s="701" t="s">
        <v>4914</v>
      </c>
      <c r="F408" s="151">
        <v>152</v>
      </c>
      <c r="G408" s="116">
        <f>AVERAGE(CPVTFC3SG0006!H22:I22)</f>
        <v>2.1331500000000001</v>
      </c>
      <c r="H408" s="117">
        <f t="shared" si="30"/>
        <v>7406.6287878787889</v>
      </c>
      <c r="I408" s="3026" t="s">
        <v>315</v>
      </c>
      <c r="J408" s="958"/>
      <c r="K408" s="3027"/>
      <c r="L408" s="3028"/>
      <c r="M408" s="216"/>
      <c r="N408" s="216"/>
      <c r="O408" s="216"/>
      <c r="P408" s="958"/>
      <c r="Q408" s="958"/>
      <c r="R408" s="959"/>
      <c r="S408" s="656"/>
      <c r="T408" s="656"/>
      <c r="U408" s="672"/>
      <c r="V408" s="1295"/>
      <c r="W408" s="1368"/>
      <c r="X408" s="1271"/>
      <c r="Y408" s="830"/>
      <c r="Z408" s="831"/>
      <c r="AA408" s="1368"/>
    </row>
    <row r="409" spans="1:27" ht="15.75" thickBot="1" x14ac:dyDescent="0.3">
      <c r="A409" s="529">
        <v>337</v>
      </c>
      <c r="B409" s="69" t="s">
        <v>1036</v>
      </c>
      <c r="C409" s="69" t="s">
        <v>220</v>
      </c>
      <c r="D409" s="121">
        <v>44811</v>
      </c>
      <c r="E409" s="696" t="s">
        <v>4914</v>
      </c>
      <c r="F409" s="149">
        <v>153</v>
      </c>
      <c r="G409" s="122">
        <f>AVERAGE(CPVTFC3SG0006!J22:K22)</f>
        <v>2.1667999999999998</v>
      </c>
      <c r="H409" s="123">
        <f t="shared" si="30"/>
        <v>7534.090909090909</v>
      </c>
      <c r="I409" s="783" t="s">
        <v>315</v>
      </c>
      <c r="J409" s="793"/>
      <c r="K409" s="784"/>
      <c r="L409" s="785"/>
      <c r="M409" s="215"/>
      <c r="N409" s="215"/>
      <c r="O409" s="215"/>
      <c r="P409" s="737">
        <v>44867</v>
      </c>
      <c r="Q409" s="741" t="s">
        <v>4979</v>
      </c>
      <c r="R409" s="742">
        <v>159</v>
      </c>
      <c r="S409" s="122">
        <f>AVERAGE(CPVTFC3SG0044!V22:W22)</f>
        <v>0.25985000000000003</v>
      </c>
      <c r="T409" s="123">
        <f>(S409-0.1755)/0.014*400</f>
        <v>2410.0000000000009</v>
      </c>
      <c r="U409" s="1330" t="s">
        <v>315</v>
      </c>
      <c r="V409" s="1303"/>
      <c r="W409" s="1333"/>
      <c r="X409" s="1268"/>
      <c r="Y409" s="969"/>
      <c r="Z409" s="970"/>
      <c r="AA409" s="1333"/>
    </row>
    <row r="410" spans="1:27" x14ac:dyDescent="0.25">
      <c r="A410" s="475">
        <v>338</v>
      </c>
      <c r="B410" s="4668" t="s">
        <v>1037</v>
      </c>
      <c r="C410" s="2533" t="s">
        <v>868</v>
      </c>
      <c r="D410" s="407">
        <v>44811</v>
      </c>
      <c r="E410" s="715" t="s">
        <v>4914</v>
      </c>
      <c r="F410" s="408">
        <v>154</v>
      </c>
      <c r="G410" s="409">
        <f>AVERAGE(CPVTFC3SG0006!L22:M22)</f>
        <v>2.3198499999999997</v>
      </c>
      <c r="H410" s="405">
        <f t="shared" si="30"/>
        <v>8113.8257575757561</v>
      </c>
      <c r="I410" s="716" t="s">
        <v>315</v>
      </c>
      <c r="J410" s="717"/>
      <c r="K410" s="718"/>
      <c r="L410" s="719"/>
      <c r="M410" s="720"/>
      <c r="N410" s="720"/>
      <c r="O410" s="720"/>
      <c r="P410" s="756">
        <v>44867</v>
      </c>
      <c r="Q410" s="781" t="s">
        <v>4979</v>
      </c>
      <c r="R410" s="758">
        <v>160</v>
      </c>
      <c r="S410" s="409">
        <f>AVERAGE(CPVTFC3SG0044!X22:Y22)</f>
        <v>0.29675000000000001</v>
      </c>
      <c r="T410" s="405">
        <f>(S410-0.1755)/0.014*400</f>
        <v>3464.2857142857147</v>
      </c>
      <c r="U410" s="872" t="s">
        <v>315</v>
      </c>
      <c r="V410" s="543">
        <v>44888</v>
      </c>
      <c r="W410" s="3049" t="s">
        <v>5544</v>
      </c>
      <c r="X410" s="3050">
        <v>3</v>
      </c>
      <c r="Y410" s="594">
        <f>AVERAGE(CPVTFC3SG0068!G11:H11)</f>
        <v>0.52039999999999997</v>
      </c>
      <c r="Z410" s="772">
        <f>(Y410-0.1364)/0.0132*66</f>
        <v>1920</v>
      </c>
      <c r="AA410" s="3051" t="s">
        <v>315</v>
      </c>
    </row>
    <row r="411" spans="1:27" x14ac:dyDescent="0.25">
      <c r="A411" s="3044"/>
      <c r="B411" s="4680"/>
      <c r="C411" s="32" t="s">
        <v>5448</v>
      </c>
      <c r="D411" s="1149"/>
      <c r="E411" s="2975"/>
      <c r="F411" s="882"/>
      <c r="G411" s="645"/>
      <c r="H411" s="646"/>
      <c r="I411" s="878"/>
      <c r="J411" s="3036"/>
      <c r="K411" s="3037"/>
      <c r="L411" s="3038"/>
      <c r="M411" s="2719"/>
      <c r="N411" s="2719"/>
      <c r="O411" s="2719"/>
      <c r="P411" s="1466"/>
      <c r="Q411" s="2055"/>
      <c r="R411" s="1468"/>
      <c r="S411" s="1469"/>
      <c r="T411" s="1470"/>
      <c r="U411" s="1471"/>
      <c r="V411" s="111">
        <v>44888</v>
      </c>
      <c r="W411" s="3048" t="s">
        <v>5544</v>
      </c>
      <c r="X411" s="2768">
        <v>4</v>
      </c>
      <c r="Y411" s="112">
        <f>AVERAGE(CPVTFC3SG0068!I11:J11)</f>
        <v>0.37985000000000002</v>
      </c>
      <c r="Z411" s="113">
        <f>(Y411-0.1364)/0.0132*66</f>
        <v>1217.2500000000002</v>
      </c>
      <c r="AA411" s="3007" t="s">
        <v>314</v>
      </c>
    </row>
    <row r="412" spans="1:27" x14ac:dyDescent="0.25">
      <c r="A412" s="3044"/>
      <c r="B412" s="4680"/>
      <c r="C412" s="32" t="s">
        <v>863</v>
      </c>
      <c r="D412" s="1149"/>
      <c r="E412" s="2975"/>
      <c r="F412" s="882"/>
      <c r="G412" s="645"/>
      <c r="H412" s="646"/>
      <c r="I412" s="878"/>
      <c r="J412" s="3036"/>
      <c r="K412" s="3037"/>
      <c r="L412" s="3038"/>
      <c r="M412" s="2719"/>
      <c r="N412" s="2719"/>
      <c r="O412" s="2719"/>
      <c r="P412" s="1466"/>
      <c r="Q412" s="2055"/>
      <c r="R412" s="1468"/>
      <c r="S412" s="1469"/>
      <c r="T412" s="1470"/>
      <c r="U412" s="1471"/>
      <c r="V412" s="111">
        <v>44888</v>
      </c>
      <c r="W412" s="3048" t="s">
        <v>5544</v>
      </c>
      <c r="X412" s="2768">
        <v>5</v>
      </c>
      <c r="Y412" s="112">
        <f>AVERAGE(CPVTFC3SG0068!K11:L11)</f>
        <v>0.27075000000000005</v>
      </c>
      <c r="Z412" s="113">
        <f>(Y412-0.1364)/0.0132*66</f>
        <v>671.75000000000023</v>
      </c>
      <c r="AA412" s="3007" t="s">
        <v>314</v>
      </c>
    </row>
    <row r="413" spans="1:27" ht="15.75" thickBot="1" x14ac:dyDescent="0.3">
      <c r="A413" s="481">
        <v>339</v>
      </c>
      <c r="B413" s="4682"/>
      <c r="C413" s="2534" t="s">
        <v>220</v>
      </c>
      <c r="D413" s="412">
        <v>44811</v>
      </c>
      <c r="E413" s="722" t="s">
        <v>4914</v>
      </c>
      <c r="F413" s="413">
        <v>155</v>
      </c>
      <c r="G413" s="414">
        <f>AVERAGE(CPVTFC3SG0006!N22:O22)</f>
        <v>2.3652500000000001</v>
      </c>
      <c r="H413" s="415">
        <f t="shared" si="30"/>
        <v>8285.795454545454</v>
      </c>
      <c r="I413" s="760" t="s">
        <v>315</v>
      </c>
      <c r="J413" s="791"/>
      <c r="K413" s="761"/>
      <c r="L413" s="762"/>
      <c r="M413" s="763"/>
      <c r="N413" s="763"/>
      <c r="O413" s="763"/>
      <c r="P413" s="799">
        <v>44867</v>
      </c>
      <c r="Q413" s="800" t="s">
        <v>4979</v>
      </c>
      <c r="R413" s="801">
        <v>161</v>
      </c>
      <c r="S413" s="709">
        <f>AVERAGE(CPVTFC3SG0044!B24:C24)</f>
        <v>0.3977</v>
      </c>
      <c r="T413" s="710">
        <f>(S413-0.1755)/0.014*400</f>
        <v>6348.5714285714284</v>
      </c>
      <c r="U413" s="711" t="s">
        <v>315</v>
      </c>
      <c r="V413" s="91">
        <v>44888</v>
      </c>
      <c r="W413" s="3041" t="s">
        <v>5544</v>
      </c>
      <c r="X413" s="2758">
        <v>6</v>
      </c>
      <c r="Y413" s="595">
        <f>AVERAGE(CPVTFC3SG0068!M11:N11)</f>
        <v>0.31769999999999998</v>
      </c>
      <c r="Z413" s="225">
        <f>(Y413-0.1364)/0.0132*66</f>
        <v>906.5</v>
      </c>
      <c r="AA413" s="3008" t="s">
        <v>314</v>
      </c>
    </row>
    <row r="414" spans="1:27" x14ac:dyDescent="0.25">
      <c r="A414" s="174">
        <v>340</v>
      </c>
      <c r="B414" s="4680" t="s">
        <v>1038</v>
      </c>
      <c r="C414" s="3186" t="s">
        <v>868</v>
      </c>
      <c r="D414" s="115">
        <v>44811</v>
      </c>
      <c r="E414" s="701" t="s">
        <v>4914</v>
      </c>
      <c r="F414" s="151">
        <v>156</v>
      </c>
      <c r="G414" s="116">
        <f>AVERAGE(CPVTFC3SG0006!P22:Q22)</f>
        <v>1.4421499999999998</v>
      </c>
      <c r="H414" s="117">
        <f t="shared" si="30"/>
        <v>4789.204545454545</v>
      </c>
      <c r="I414" s="183" t="s">
        <v>315</v>
      </c>
      <c r="J414" s="632"/>
      <c r="K414" s="232"/>
      <c r="L414" s="244"/>
      <c r="M414" s="216"/>
      <c r="N414" s="216"/>
      <c r="O414" s="216"/>
      <c r="P414" s="632"/>
      <c r="Q414" s="632"/>
      <c r="R414" s="655"/>
      <c r="S414" s="656"/>
      <c r="T414" s="656"/>
      <c r="U414" s="672"/>
      <c r="V414" s="1295"/>
      <c r="W414" s="1368"/>
      <c r="X414" s="1271"/>
      <c r="Y414" s="830"/>
      <c r="Z414" s="831"/>
      <c r="AA414" s="1368"/>
    </row>
    <row r="415" spans="1:27" ht="15.75" thickBot="1" x14ac:dyDescent="0.3">
      <c r="A415" s="450">
        <v>341</v>
      </c>
      <c r="B415" s="4680"/>
      <c r="C415" s="3187" t="s">
        <v>220</v>
      </c>
      <c r="D415" s="121">
        <v>44811</v>
      </c>
      <c r="E415" s="696" t="s">
        <v>4914</v>
      </c>
      <c r="F415" s="149">
        <v>157</v>
      </c>
      <c r="G415" s="122">
        <f>AVERAGE(CPVTFC3SG0006!R22:S22)</f>
        <v>1.1405500000000002</v>
      </c>
      <c r="H415" s="123">
        <f t="shared" si="30"/>
        <v>3646.7803030303039</v>
      </c>
      <c r="I415" s="182" t="s">
        <v>315</v>
      </c>
      <c r="J415" s="630"/>
      <c r="K415" s="234"/>
      <c r="L415" s="242"/>
      <c r="M415" s="215"/>
      <c r="N415" s="215"/>
      <c r="O415" s="215"/>
      <c r="P415" s="630"/>
      <c r="Q415" s="630"/>
      <c r="R415" s="649"/>
      <c r="S415" s="650"/>
      <c r="T415" s="650"/>
      <c r="U415" s="657"/>
      <c r="V415" s="1303"/>
      <c r="W415" s="1333"/>
      <c r="X415" s="1268"/>
      <c r="Y415" s="969"/>
      <c r="Z415" s="970"/>
      <c r="AA415" s="1333"/>
    </row>
    <row r="416" spans="1:27" x14ac:dyDescent="0.25">
      <c r="A416" s="488">
        <v>342</v>
      </c>
      <c r="B416" s="4664" t="s">
        <v>1039</v>
      </c>
      <c r="C416" s="2969" t="s">
        <v>868</v>
      </c>
      <c r="D416" s="490">
        <v>44811</v>
      </c>
      <c r="E416" s="731" t="s">
        <v>4914</v>
      </c>
      <c r="F416" s="732">
        <v>158</v>
      </c>
      <c r="G416" s="589">
        <f>AVERAGE(CPVTFC3SG0006!T22:U22)</f>
        <v>0.10339999999999999</v>
      </c>
      <c r="H416" s="622">
        <f t="shared" si="30"/>
        <v>-281.81818181818193</v>
      </c>
      <c r="I416" s="733" t="s">
        <v>314</v>
      </c>
      <c r="J416" s="717"/>
      <c r="K416" s="718"/>
      <c r="L416" s="719"/>
      <c r="M416" s="720"/>
      <c r="N416" s="720"/>
      <c r="O416" s="720"/>
      <c r="P416" s="717"/>
      <c r="Q416" s="717"/>
      <c r="R416" s="659"/>
      <c r="S416" s="721"/>
      <c r="T416" s="721"/>
      <c r="U416" s="721"/>
      <c r="V416" s="490">
        <v>44888</v>
      </c>
      <c r="W416" s="3230" t="s">
        <v>5545</v>
      </c>
      <c r="X416" s="2848">
        <v>130</v>
      </c>
      <c r="Y416" s="589">
        <f>AVERAGE(CPVTFC3SG0069!L18:M18)</f>
        <v>9.1200000000000003E-2</v>
      </c>
      <c r="Z416" s="622">
        <f t="shared" ref="Z416" si="34">(Y416-0.1314)/0.0132*66</f>
        <v>-200.99999999999994</v>
      </c>
      <c r="AA416" s="3314" t="s">
        <v>314</v>
      </c>
    </row>
    <row r="417" spans="1:29" x14ac:dyDescent="0.25">
      <c r="A417" s="585">
        <v>343</v>
      </c>
      <c r="B417" s="4665"/>
      <c r="C417" s="3380">
        <v>30</v>
      </c>
      <c r="D417" s="18">
        <v>44811</v>
      </c>
      <c r="E417" s="381" t="s">
        <v>4914</v>
      </c>
      <c r="F417" s="147">
        <v>159</v>
      </c>
      <c r="G417" s="7">
        <f>AVERAGE(CPVTFC3SG0006!V22:W22)</f>
        <v>0.10494999999999999</v>
      </c>
      <c r="H417" s="13">
        <f t="shared" si="30"/>
        <v>-275.9469696969698</v>
      </c>
      <c r="I417" s="63" t="s">
        <v>314</v>
      </c>
      <c r="J417" s="878"/>
      <c r="K417" s="2978"/>
      <c r="L417" s="2979"/>
      <c r="M417" s="207"/>
      <c r="N417" s="207"/>
      <c r="O417" s="207"/>
      <c r="P417" s="878"/>
      <c r="Q417" s="878"/>
      <c r="R417" s="877"/>
      <c r="S417" s="642"/>
      <c r="T417" s="642"/>
      <c r="U417" s="642"/>
      <c r="V417" s="694"/>
      <c r="W417" s="694"/>
      <c r="X417" s="694"/>
      <c r="Y417" s="694"/>
      <c r="Z417" s="694"/>
      <c r="AA417" s="2600"/>
    </row>
    <row r="418" spans="1:29" ht="15.75" thickBot="1" x14ac:dyDescent="0.3">
      <c r="A418" s="462"/>
      <c r="B418" s="4671"/>
      <c r="C418" s="3201" t="s">
        <v>4249</v>
      </c>
      <c r="D418" s="1383"/>
      <c r="E418" s="3167"/>
      <c r="F418" s="2413"/>
      <c r="G418" s="668"/>
      <c r="H418" s="662"/>
      <c r="I418" s="791"/>
      <c r="J418" s="791"/>
      <c r="K418" s="761"/>
      <c r="L418" s="762"/>
      <c r="M418" s="763"/>
      <c r="N418" s="763"/>
      <c r="O418" s="763"/>
      <c r="P418" s="791"/>
      <c r="Q418" s="791"/>
      <c r="R418" s="792"/>
      <c r="S418" s="778"/>
      <c r="T418" s="778"/>
      <c r="U418" s="778"/>
      <c r="V418" s="3800">
        <v>44893</v>
      </c>
      <c r="W418" s="1783" t="s">
        <v>5592</v>
      </c>
      <c r="X418" s="1783">
        <v>163</v>
      </c>
      <c r="Y418" s="1783">
        <f>AVERAGE(CPVTFC3SG0080!F24:G24)</f>
        <v>9.2499999999999999E-2</v>
      </c>
      <c r="Z418" s="469">
        <f t="shared" ref="Z418" si="35">(Y418-0.0643)/0.0133*66</f>
        <v>139.93984962406017</v>
      </c>
      <c r="AA418" s="1784" t="s">
        <v>314</v>
      </c>
    </row>
    <row r="419" spans="1:29" x14ac:dyDescent="0.25">
      <c r="A419" s="82">
        <v>345</v>
      </c>
      <c r="B419" s="4673" t="s">
        <v>1070</v>
      </c>
      <c r="C419" s="3188" t="s">
        <v>868</v>
      </c>
      <c r="D419" s="83">
        <v>44812</v>
      </c>
      <c r="E419" s="389" t="s">
        <v>4917</v>
      </c>
      <c r="F419" s="152">
        <v>1</v>
      </c>
      <c r="G419" s="84">
        <f>AVERAGE(CPVTFC3SG0007!C11:D11)</f>
        <v>0.22675000000000001</v>
      </c>
      <c r="H419" s="85">
        <f>(G419-0.169)/0.0146*50</f>
        <v>197.77397260273969</v>
      </c>
      <c r="I419" s="802" t="s">
        <v>314</v>
      </c>
      <c r="J419" s="634"/>
      <c r="K419" s="229"/>
      <c r="L419" s="247"/>
      <c r="M419" s="216"/>
      <c r="N419" s="216"/>
      <c r="O419" s="216"/>
      <c r="P419" s="634"/>
      <c r="Q419" s="634"/>
      <c r="R419" s="663"/>
      <c r="S419" s="656"/>
      <c r="T419" s="656"/>
      <c r="U419" s="672"/>
      <c r="V419" s="2921"/>
      <c r="W419" s="1271"/>
      <c r="X419" s="1271"/>
      <c r="Y419" s="1271"/>
      <c r="Z419" s="1271"/>
      <c r="AA419" s="1271"/>
    </row>
    <row r="420" spans="1:29" x14ac:dyDescent="0.25">
      <c r="A420" s="8">
        <v>346</v>
      </c>
      <c r="B420" s="4678"/>
      <c r="C420" s="3189" t="s">
        <v>220</v>
      </c>
      <c r="D420" s="18">
        <v>44812</v>
      </c>
      <c r="E420" s="380" t="s">
        <v>4917</v>
      </c>
      <c r="F420" s="147">
        <v>2</v>
      </c>
      <c r="G420" s="7">
        <f>AVERAGE(CPVTFC3SG0007!E11:F11)</f>
        <v>0.19895000000000002</v>
      </c>
      <c r="H420" s="13">
        <f t="shared" ref="H420:H501" si="36">(G420-0.169)/0.0146*50</f>
        <v>102.56849315068494</v>
      </c>
      <c r="I420" s="181" t="s">
        <v>314</v>
      </c>
      <c r="J420" s="629"/>
      <c r="K420" s="230"/>
      <c r="L420" s="241"/>
      <c r="M420" s="207"/>
      <c r="N420" s="207"/>
      <c r="O420" s="207"/>
      <c r="P420" s="629"/>
      <c r="Q420" s="629"/>
      <c r="R420" s="647"/>
      <c r="S420" s="642"/>
      <c r="T420" s="642"/>
      <c r="U420" s="648"/>
      <c r="V420" s="1250"/>
      <c r="W420" s="1259"/>
      <c r="X420" s="694"/>
      <c r="Y420" s="645"/>
      <c r="Z420" s="646"/>
      <c r="AA420" s="1259"/>
    </row>
    <row r="421" spans="1:29" x14ac:dyDescent="0.25">
      <c r="A421" s="6">
        <v>347</v>
      </c>
      <c r="B421" s="4667" t="s">
        <v>1071</v>
      </c>
      <c r="C421" s="3189" t="s">
        <v>868</v>
      </c>
      <c r="D421" s="18">
        <v>44812</v>
      </c>
      <c r="E421" s="380" t="s">
        <v>4917</v>
      </c>
      <c r="F421" s="147">
        <v>3</v>
      </c>
      <c r="G421" s="7">
        <f>AVERAGE(CPVTFC3SG0007!G11:H11)</f>
        <v>0.10339999999999999</v>
      </c>
      <c r="H421" s="13">
        <f t="shared" si="36"/>
        <v>-224.65753424657541</v>
      </c>
      <c r="I421" s="181" t="s">
        <v>314</v>
      </c>
      <c r="J421" s="629"/>
      <c r="K421" s="230"/>
      <c r="L421" s="241"/>
      <c r="M421" s="207"/>
      <c r="N421" s="207"/>
      <c r="O421" s="207"/>
      <c r="P421" s="629"/>
      <c r="Q421" s="629"/>
      <c r="R421" s="647"/>
      <c r="S421" s="642"/>
      <c r="T421" s="642"/>
      <c r="U421" s="648"/>
      <c r="V421" s="1250"/>
      <c r="W421" s="1259"/>
      <c r="X421" s="694"/>
      <c r="Y421" s="645"/>
      <c r="Z421" s="646"/>
      <c r="AA421" s="1259"/>
      <c r="AB421" s="4689" t="s">
        <v>1416</v>
      </c>
      <c r="AC421" s="5">
        <v>51</v>
      </c>
    </row>
    <row r="422" spans="1:29" x14ac:dyDescent="0.25">
      <c r="A422" s="11">
        <v>348</v>
      </c>
      <c r="B422" s="4681"/>
      <c r="C422" s="3193" t="s">
        <v>220</v>
      </c>
      <c r="D422" s="19">
        <v>44812</v>
      </c>
      <c r="E422" s="384" t="s">
        <v>4917</v>
      </c>
      <c r="F422" s="148">
        <v>4</v>
      </c>
      <c r="G422" s="10">
        <f>AVERAGE(CPVTFC3SG0007!I11:J11)</f>
        <v>0.75049999999999994</v>
      </c>
      <c r="H422" s="14">
        <f t="shared" si="36"/>
        <v>1991.4383561643831</v>
      </c>
      <c r="I422" s="804" t="s">
        <v>315</v>
      </c>
      <c r="J422" s="629"/>
      <c r="K422" s="230"/>
      <c r="L422" s="241"/>
      <c r="M422" s="207"/>
      <c r="N422" s="207"/>
      <c r="O422" s="207"/>
      <c r="P422" s="629"/>
      <c r="Q422" s="629"/>
      <c r="R422" s="647"/>
      <c r="S422" s="642"/>
      <c r="T422" s="642"/>
      <c r="U422" s="648"/>
      <c r="V422" s="1250"/>
      <c r="W422" s="1259"/>
      <c r="X422" s="694"/>
      <c r="Y422" s="645"/>
      <c r="Z422" s="646"/>
      <c r="AA422" s="1259"/>
      <c r="AB422" s="4688"/>
    </row>
    <row r="423" spans="1:29" x14ac:dyDescent="0.25">
      <c r="A423" s="64">
        <v>349</v>
      </c>
      <c r="B423" s="4670" t="s">
        <v>1072</v>
      </c>
      <c r="C423" s="3199" t="s">
        <v>868</v>
      </c>
      <c r="D423" s="65">
        <v>44812</v>
      </c>
      <c r="E423" s="387" t="s">
        <v>4917</v>
      </c>
      <c r="F423" s="146">
        <v>5</v>
      </c>
      <c r="G423" s="66">
        <f>AVERAGE(CPVTFC3SG0007!K11:L11)</f>
        <v>0.76114999999999999</v>
      </c>
      <c r="H423" s="67">
        <f t="shared" si="36"/>
        <v>2027.9109589041095</v>
      </c>
      <c r="I423" s="190" t="s">
        <v>315</v>
      </c>
      <c r="J423" s="629"/>
      <c r="K423" s="230"/>
      <c r="L423" s="241"/>
      <c r="M423" s="207"/>
      <c r="N423" s="207"/>
      <c r="O423" s="207"/>
      <c r="P423" s="629"/>
      <c r="Q423" s="629"/>
      <c r="R423" s="647"/>
      <c r="S423" s="642"/>
      <c r="T423" s="642"/>
      <c r="U423" s="648"/>
      <c r="V423" s="1250"/>
      <c r="W423" s="1259"/>
      <c r="X423" s="694"/>
      <c r="Y423" s="645"/>
      <c r="Z423" s="646"/>
      <c r="AA423" s="1259"/>
      <c r="AB423" s="4719"/>
    </row>
    <row r="424" spans="1:29" ht="15.75" thickBot="1" x14ac:dyDescent="0.3">
      <c r="A424" s="120">
        <v>350</v>
      </c>
      <c r="B424" s="4680"/>
      <c r="C424" s="3187" t="s">
        <v>220</v>
      </c>
      <c r="D424" s="121">
        <v>44812</v>
      </c>
      <c r="E424" s="452" t="s">
        <v>4917</v>
      </c>
      <c r="F424" s="149">
        <v>6</v>
      </c>
      <c r="G424" s="122">
        <f>AVERAGE(CPVTFC3SG0007!M11:N11)</f>
        <v>1.4151500000000001</v>
      </c>
      <c r="H424" s="123">
        <f t="shared" si="36"/>
        <v>4267.6369863013706</v>
      </c>
      <c r="I424" s="190" t="s">
        <v>315</v>
      </c>
      <c r="J424" s="633"/>
      <c r="K424" s="231"/>
      <c r="L424" s="246"/>
      <c r="M424" s="215"/>
      <c r="N424" s="215"/>
      <c r="O424" s="215"/>
      <c r="P424" s="633"/>
      <c r="Q424" s="633"/>
      <c r="R424" s="660"/>
      <c r="S424" s="650"/>
      <c r="T424" s="650"/>
      <c r="U424" s="657"/>
      <c r="V424" s="1268"/>
      <c r="W424" s="1268"/>
      <c r="X424" s="1268"/>
      <c r="Y424" s="1268"/>
      <c r="Z424" s="1268"/>
      <c r="AA424" s="1268"/>
      <c r="AB424" s="4701"/>
    </row>
    <row r="425" spans="1:29" x14ac:dyDescent="0.25">
      <c r="A425" s="406">
        <v>351</v>
      </c>
      <c r="B425" s="4668" t="s">
        <v>1073</v>
      </c>
      <c r="C425" s="2533" t="s">
        <v>868</v>
      </c>
      <c r="D425" s="407">
        <v>44812</v>
      </c>
      <c r="E425" s="477" t="s">
        <v>4917</v>
      </c>
      <c r="F425" s="408">
        <v>7</v>
      </c>
      <c r="G425" s="409">
        <f>AVERAGE(CPVTFC3SG0007!O11:P11)</f>
        <v>2.38</v>
      </c>
      <c r="H425" s="405">
        <f t="shared" si="36"/>
        <v>7571.9178082191775</v>
      </c>
      <c r="I425" s="805" t="s">
        <v>315</v>
      </c>
      <c r="J425" s="806"/>
      <c r="K425" s="807"/>
      <c r="L425" s="808"/>
      <c r="M425" s="720"/>
      <c r="N425" s="720"/>
      <c r="O425" s="720"/>
      <c r="P425" s="756">
        <v>44867</v>
      </c>
      <c r="Q425" s="781" t="s">
        <v>4979</v>
      </c>
      <c r="R425" s="758">
        <v>162</v>
      </c>
      <c r="S425" s="409">
        <f>AVERAGE(CPVTFC3SG0044!D24:E24)</f>
        <v>0.39129999999999998</v>
      </c>
      <c r="T425" s="405">
        <f>(S425-0.1755)/0.014*400</f>
        <v>6165.7142857142853</v>
      </c>
      <c r="U425" s="759" t="s">
        <v>315</v>
      </c>
      <c r="V425" s="407">
        <v>44888</v>
      </c>
      <c r="W425" s="3298" t="s">
        <v>5545</v>
      </c>
      <c r="X425" s="2995">
        <v>131</v>
      </c>
      <c r="Y425" s="409">
        <f>AVERAGE(CPVTFC3SG0069!N18:O18)</f>
        <v>0.40810000000000002</v>
      </c>
      <c r="Z425" s="405">
        <f t="shared" ref="Z425:Z426" si="37">(Y425-0.1314)/0.0132*66</f>
        <v>1383.5000000000005</v>
      </c>
      <c r="AA425" s="3322" t="s">
        <v>315</v>
      </c>
    </row>
    <row r="426" spans="1:29" x14ac:dyDescent="0.25">
      <c r="A426" s="590"/>
      <c r="B426" s="4669"/>
      <c r="C426" s="2968" t="s">
        <v>5448</v>
      </c>
      <c r="D426" s="1149"/>
      <c r="E426" s="1264"/>
      <c r="F426" s="882"/>
      <c r="G426" s="645"/>
      <c r="H426" s="646"/>
      <c r="I426" s="841"/>
      <c r="J426" s="841"/>
      <c r="K426" s="2693"/>
      <c r="L426" s="803"/>
      <c r="M426" s="207"/>
      <c r="N426" s="207"/>
      <c r="O426" s="207"/>
      <c r="P426" s="875"/>
      <c r="Q426" s="843"/>
      <c r="R426" s="877"/>
      <c r="S426" s="645"/>
      <c r="T426" s="646"/>
      <c r="U426" s="642"/>
      <c r="V426" s="18">
        <v>44888</v>
      </c>
      <c r="W426" s="3229" t="s">
        <v>5545</v>
      </c>
      <c r="X426" s="2759">
        <v>132</v>
      </c>
      <c r="Y426" s="7">
        <f>AVERAGE(CPVTFC3SG0069!P18:Q18)</f>
        <v>0.37309999999999999</v>
      </c>
      <c r="Z426" s="13">
        <f t="shared" si="37"/>
        <v>1208.5</v>
      </c>
      <c r="AA426" s="4194" t="s">
        <v>314</v>
      </c>
    </row>
    <row r="427" spans="1:29" x14ac:dyDescent="0.25">
      <c r="A427" s="586">
        <v>352</v>
      </c>
      <c r="B427" s="4669"/>
      <c r="C427" s="3334">
        <v>42</v>
      </c>
      <c r="D427" s="65">
        <v>44812</v>
      </c>
      <c r="E427" s="387" t="s">
        <v>4917</v>
      </c>
      <c r="F427" s="146">
        <v>8</v>
      </c>
      <c r="G427" s="66">
        <f>AVERAGE(CPVTFC3SG0007!Q11:R11)</f>
        <v>1.6600999999999999</v>
      </c>
      <c r="H427" s="67">
        <f t="shared" si="36"/>
        <v>5106.5068493150684</v>
      </c>
      <c r="I427" s="3333" t="s">
        <v>315</v>
      </c>
      <c r="J427" s="841"/>
      <c r="K427" s="2693"/>
      <c r="L427" s="803"/>
      <c r="M427" s="207"/>
      <c r="N427" s="207"/>
      <c r="O427" s="207"/>
      <c r="P427" s="841"/>
      <c r="Q427" s="841"/>
      <c r="R427" s="842"/>
      <c r="S427" s="642"/>
      <c r="T427" s="642"/>
      <c r="U427" s="642"/>
      <c r="V427" s="1250"/>
      <c r="W427" s="1259"/>
      <c r="X427" s="694"/>
      <c r="Y427" s="645"/>
      <c r="Z427" s="646"/>
      <c r="AA427" s="4196"/>
    </row>
    <row r="428" spans="1:29" ht="15.75" thickBot="1" x14ac:dyDescent="0.3">
      <c r="A428" s="411"/>
      <c r="B428" s="4682"/>
      <c r="C428" s="3200" t="s">
        <v>4249</v>
      </c>
      <c r="D428" s="1383"/>
      <c r="E428" s="1384"/>
      <c r="F428" s="2413"/>
      <c r="G428" s="668"/>
      <c r="H428" s="662"/>
      <c r="I428" s="815"/>
      <c r="J428" s="815"/>
      <c r="K428" s="811"/>
      <c r="L428" s="812"/>
      <c r="M428" s="763"/>
      <c r="N428" s="763"/>
      <c r="O428" s="763"/>
      <c r="P428" s="815"/>
      <c r="Q428" s="815"/>
      <c r="R428" s="816"/>
      <c r="S428" s="778"/>
      <c r="T428" s="778"/>
      <c r="U428" s="778"/>
      <c r="V428" s="3800">
        <v>44893</v>
      </c>
      <c r="W428" s="1783" t="s">
        <v>5592</v>
      </c>
      <c r="X428" s="1783">
        <v>164</v>
      </c>
      <c r="Y428" s="1783">
        <f>AVERAGE(CPVTFC3SG0080!H24:I24)</f>
        <v>0.26900000000000002</v>
      </c>
      <c r="Z428" s="469">
        <f t="shared" ref="Z428" si="38">(Y428-0.0643)/0.0133*66</f>
        <v>1015.8045112781956</v>
      </c>
      <c r="AA428" s="1784" t="s">
        <v>314</v>
      </c>
    </row>
    <row r="429" spans="1:29" x14ac:dyDescent="0.25">
      <c r="A429" s="82">
        <v>353</v>
      </c>
      <c r="B429" s="4661" t="s">
        <v>1074</v>
      </c>
      <c r="C429" s="3188" t="s">
        <v>868</v>
      </c>
      <c r="D429" s="83">
        <v>44812</v>
      </c>
      <c r="E429" s="389" t="s">
        <v>4917</v>
      </c>
      <c r="F429" s="152">
        <v>9</v>
      </c>
      <c r="G429" s="84">
        <f>AVERAGE(CPVTFC3SG0007!S11:T11)</f>
        <v>6.6400000000000001E-2</v>
      </c>
      <c r="H429" s="85">
        <f t="shared" si="36"/>
        <v>-351.3698630136987</v>
      </c>
      <c r="I429" s="802" t="s">
        <v>314</v>
      </c>
      <c r="J429" s="634"/>
      <c r="K429" s="229"/>
      <c r="L429" s="247"/>
      <c r="M429" s="216"/>
      <c r="N429" s="216"/>
      <c r="O429" s="216"/>
      <c r="P429" s="634"/>
      <c r="Q429" s="634"/>
      <c r="R429" s="663"/>
      <c r="S429" s="656"/>
      <c r="T429" s="656"/>
      <c r="U429" s="672"/>
      <c r="V429" s="1295"/>
      <c r="W429" s="1368"/>
      <c r="X429" s="1271"/>
      <c r="Y429" s="830"/>
      <c r="Z429" s="831"/>
      <c r="AA429" s="1368"/>
      <c r="AB429" s="4689" t="s">
        <v>1416</v>
      </c>
      <c r="AC429" s="5">
        <v>52</v>
      </c>
    </row>
    <row r="430" spans="1:29" ht="15.75" thickBot="1" x14ac:dyDescent="0.3">
      <c r="A430" s="78">
        <v>354</v>
      </c>
      <c r="B430" s="4661"/>
      <c r="C430" s="3190" t="s">
        <v>220</v>
      </c>
      <c r="D430" s="79">
        <v>44812</v>
      </c>
      <c r="E430" s="525" t="s">
        <v>4917</v>
      </c>
      <c r="F430" s="156">
        <v>10</v>
      </c>
      <c r="G430" s="80">
        <f>AVERAGE(CPVTFC3SG0007!U11:V11)</f>
        <v>1.659</v>
      </c>
      <c r="H430" s="81">
        <f t="shared" si="36"/>
        <v>5102.7397260273974</v>
      </c>
      <c r="I430" s="804" t="s">
        <v>315</v>
      </c>
      <c r="J430" s="633"/>
      <c r="K430" s="231"/>
      <c r="L430" s="246"/>
      <c r="M430" s="215"/>
      <c r="N430" s="215"/>
      <c r="O430" s="215"/>
      <c r="P430" s="633"/>
      <c r="Q430" s="633"/>
      <c r="R430" s="660"/>
      <c r="S430" s="650"/>
      <c r="T430" s="650"/>
      <c r="U430" s="657"/>
      <c r="V430" s="1250"/>
      <c r="W430" s="1259"/>
      <c r="X430" s="694"/>
      <c r="Y430" s="645"/>
      <c r="Z430" s="646"/>
      <c r="AA430" s="1259"/>
      <c r="AB430" s="4688"/>
    </row>
    <row r="431" spans="1:29" x14ac:dyDescent="0.25">
      <c r="A431" s="508">
        <v>355</v>
      </c>
      <c r="B431" s="4664" t="s">
        <v>1075</v>
      </c>
      <c r="C431" s="2969" t="s">
        <v>868</v>
      </c>
      <c r="D431" s="490">
        <v>44812</v>
      </c>
      <c r="E431" s="491" t="s">
        <v>4917</v>
      </c>
      <c r="F431" s="732">
        <v>11</v>
      </c>
      <c r="G431" s="589">
        <f>AVERAGE(CPVTFC3SG0007!W11:X11)</f>
        <v>9.4E-2</v>
      </c>
      <c r="H431" s="622">
        <f t="shared" si="36"/>
        <v>-256.84931506849318</v>
      </c>
      <c r="I431" s="813" t="s">
        <v>314</v>
      </c>
      <c r="J431" s="806"/>
      <c r="K431" s="807"/>
      <c r="L431" s="808"/>
      <c r="M431" s="720"/>
      <c r="N431" s="720"/>
      <c r="O431" s="720"/>
      <c r="P431" s="806"/>
      <c r="Q431" s="806"/>
      <c r="R431" s="809"/>
      <c r="S431" s="721"/>
      <c r="T431" s="721"/>
      <c r="U431" s="1299"/>
      <c r="V431" s="1250"/>
      <c r="W431" s="1259"/>
      <c r="X431" s="694"/>
      <c r="Y431" s="645"/>
      <c r="Z431" s="646"/>
      <c r="AA431" s="1259"/>
    </row>
    <row r="432" spans="1:29" ht="15.75" thickBot="1" x14ac:dyDescent="0.3">
      <c r="A432" s="90">
        <v>356</v>
      </c>
      <c r="B432" s="4671"/>
      <c r="C432" s="2970" t="s">
        <v>220</v>
      </c>
      <c r="D432" s="91">
        <v>44812</v>
      </c>
      <c r="E432" s="466" t="s">
        <v>4917</v>
      </c>
      <c r="F432" s="155">
        <v>12</v>
      </c>
      <c r="G432" s="595">
        <f>AVERAGE(CPVTFC3SG0007!C13:D13)</f>
        <v>8.8499999999999995E-2</v>
      </c>
      <c r="H432" s="225">
        <f t="shared" si="36"/>
        <v>-275.68493150684941</v>
      </c>
      <c r="I432" s="814" t="s">
        <v>314</v>
      </c>
      <c r="J432" s="815"/>
      <c r="K432" s="811"/>
      <c r="L432" s="812"/>
      <c r="M432" s="763"/>
      <c r="N432" s="763"/>
      <c r="O432" s="763"/>
      <c r="P432" s="815"/>
      <c r="Q432" s="815"/>
      <c r="R432" s="816"/>
      <c r="S432" s="778"/>
      <c r="T432" s="778"/>
      <c r="U432" s="1306"/>
      <c r="V432" s="694"/>
      <c r="W432" s="694"/>
      <c r="X432" s="694"/>
      <c r="Y432" s="694"/>
      <c r="Z432" s="694"/>
      <c r="AA432" s="694"/>
    </row>
    <row r="433" spans="1:29" x14ac:dyDescent="0.25">
      <c r="A433" s="82">
        <v>357</v>
      </c>
      <c r="B433" s="4661" t="s">
        <v>1076</v>
      </c>
      <c r="C433" s="3188" t="s">
        <v>868</v>
      </c>
      <c r="D433" s="83">
        <v>44812</v>
      </c>
      <c r="E433" s="389" t="s">
        <v>4917</v>
      </c>
      <c r="F433" s="152">
        <v>13</v>
      </c>
      <c r="G433" s="84">
        <f>AVERAGE(CPVTFC3SG0007!E13:F13)</f>
        <v>0.1072</v>
      </c>
      <c r="H433" s="85">
        <f t="shared" si="36"/>
        <v>-211.64383561643837</v>
      </c>
      <c r="I433" s="802" t="s">
        <v>314</v>
      </c>
      <c r="J433" s="634"/>
      <c r="K433" s="229"/>
      <c r="L433" s="247"/>
      <c r="M433" s="216"/>
      <c r="N433" s="216"/>
      <c r="O433" s="216"/>
      <c r="P433" s="634"/>
      <c r="Q433" s="634"/>
      <c r="R433" s="663"/>
      <c r="S433" s="656"/>
      <c r="T433" s="656"/>
      <c r="U433" s="672"/>
      <c r="V433" s="694"/>
      <c r="W433" s="694"/>
      <c r="X433" s="694"/>
      <c r="Y433" s="694"/>
      <c r="Z433" s="694"/>
      <c r="AA433" s="694"/>
      <c r="AB433" s="4689" t="s">
        <v>1416</v>
      </c>
      <c r="AC433" s="5">
        <v>53</v>
      </c>
    </row>
    <row r="434" spans="1:29" ht="15.75" thickBot="1" x14ac:dyDescent="0.3">
      <c r="A434" s="78">
        <v>358</v>
      </c>
      <c r="B434" s="4661"/>
      <c r="C434" s="3190" t="s">
        <v>220</v>
      </c>
      <c r="D434" s="79">
        <v>44812</v>
      </c>
      <c r="E434" s="525" t="s">
        <v>4917</v>
      </c>
      <c r="F434" s="156">
        <v>14</v>
      </c>
      <c r="G434" s="80">
        <f>AVERAGE(CPVTFC3SG0007!G13:H13)</f>
        <v>1.4822</v>
      </c>
      <c r="H434" s="81">
        <f t="shared" si="36"/>
        <v>4497.2602739726017</v>
      </c>
      <c r="I434" s="804" t="s">
        <v>315</v>
      </c>
      <c r="J434" s="633"/>
      <c r="K434" s="231"/>
      <c r="L434" s="246"/>
      <c r="M434" s="215"/>
      <c r="N434" s="215"/>
      <c r="O434" s="215"/>
      <c r="P434" s="633"/>
      <c r="Q434" s="633"/>
      <c r="R434" s="660"/>
      <c r="S434" s="650"/>
      <c r="T434" s="650"/>
      <c r="U434" s="657"/>
      <c r="V434" s="1268"/>
      <c r="W434" s="1268"/>
      <c r="X434" s="1268"/>
      <c r="Y434" s="1268"/>
      <c r="Z434" s="1268"/>
      <c r="AA434" s="1268"/>
      <c r="AB434" s="4688"/>
    </row>
    <row r="435" spans="1:29" x14ac:dyDescent="0.25">
      <c r="A435" s="508">
        <v>359</v>
      </c>
      <c r="B435" s="4664" t="s">
        <v>1077</v>
      </c>
      <c r="C435" s="2969" t="s">
        <v>868</v>
      </c>
      <c r="D435" s="490">
        <v>44812</v>
      </c>
      <c r="E435" s="491" t="s">
        <v>4917</v>
      </c>
      <c r="F435" s="732">
        <v>15</v>
      </c>
      <c r="G435" s="589">
        <f>AVERAGE(CPVTFC3SG0007!I13:J13)</f>
        <v>9.375E-2</v>
      </c>
      <c r="H435" s="622">
        <f t="shared" si="36"/>
        <v>-257.70547945205482</v>
      </c>
      <c r="I435" s="813" t="s">
        <v>314</v>
      </c>
      <c r="J435" s="806"/>
      <c r="K435" s="807"/>
      <c r="L435" s="808"/>
      <c r="M435" s="720"/>
      <c r="N435" s="720"/>
      <c r="O435" s="720"/>
      <c r="P435" s="806"/>
      <c r="Q435" s="806"/>
      <c r="R435" s="809"/>
      <c r="S435" s="721"/>
      <c r="T435" s="721"/>
      <c r="U435" s="721"/>
      <c r="V435" s="490">
        <v>44888</v>
      </c>
      <c r="W435" s="3230" t="s">
        <v>5545</v>
      </c>
      <c r="X435" s="2848">
        <v>144</v>
      </c>
      <c r="Y435" s="589">
        <f>AVERAGE(CPVTFC3SG0069!P20:Q20)</f>
        <v>0.1192</v>
      </c>
      <c r="Z435" s="622">
        <f t="shared" ref="Z435:Z436" si="39">(Y435-0.1314)/0.0132*66</f>
        <v>-60.999999999999943</v>
      </c>
      <c r="AA435" s="3314" t="s">
        <v>314</v>
      </c>
    </row>
    <row r="436" spans="1:29" x14ac:dyDescent="0.25">
      <c r="A436" s="585"/>
      <c r="B436" s="4665"/>
      <c r="C436" s="32" t="s">
        <v>5448</v>
      </c>
      <c r="D436" s="1149"/>
      <c r="E436" s="1264"/>
      <c r="F436" s="882"/>
      <c r="G436" s="645"/>
      <c r="H436" s="646"/>
      <c r="I436" s="841"/>
      <c r="J436" s="841"/>
      <c r="K436" s="2693"/>
      <c r="L436" s="803"/>
      <c r="M436" s="207"/>
      <c r="N436" s="207"/>
      <c r="O436" s="207"/>
      <c r="P436" s="841"/>
      <c r="Q436" s="841"/>
      <c r="R436" s="842"/>
      <c r="S436" s="642"/>
      <c r="T436" s="642"/>
      <c r="U436" s="642"/>
      <c r="V436" s="18">
        <v>44888</v>
      </c>
      <c r="W436" s="3229" t="s">
        <v>5545</v>
      </c>
      <c r="X436" s="2759">
        <v>145</v>
      </c>
      <c r="Y436" s="7">
        <f>AVERAGE(CPVTFC3SG0069!R20:S20)</f>
        <v>0.14910000000000001</v>
      </c>
      <c r="Z436" s="13">
        <f t="shared" si="39"/>
        <v>88.500000000000114</v>
      </c>
      <c r="AA436" s="3310" t="s">
        <v>314</v>
      </c>
    </row>
    <row r="437" spans="1:29" x14ac:dyDescent="0.25">
      <c r="A437" s="593">
        <v>360</v>
      </c>
      <c r="B437" s="4665"/>
      <c r="C437" s="3380">
        <v>73</v>
      </c>
      <c r="D437" s="18">
        <v>44812</v>
      </c>
      <c r="E437" s="380" t="s">
        <v>4917</v>
      </c>
      <c r="F437" s="147">
        <v>16</v>
      </c>
      <c r="G437" s="7">
        <f>AVERAGE(CPVTFC3SG0007!K13:L13)</f>
        <v>0.31484999999999996</v>
      </c>
      <c r="H437" s="13">
        <f t="shared" si="36"/>
        <v>499.48630136986287</v>
      </c>
      <c r="I437" s="3379" t="s">
        <v>314</v>
      </c>
      <c r="J437" s="841"/>
      <c r="K437" s="2693"/>
      <c r="L437" s="803"/>
      <c r="M437" s="207"/>
      <c r="N437" s="207"/>
      <c r="O437" s="207"/>
      <c r="P437" s="841"/>
      <c r="Q437" s="841"/>
      <c r="R437" s="842"/>
      <c r="S437" s="642"/>
      <c r="T437" s="642"/>
      <c r="U437" s="642"/>
      <c r="V437" s="694"/>
      <c r="W437" s="694"/>
      <c r="X437" s="694"/>
      <c r="Y437" s="694"/>
      <c r="Z437" s="694"/>
      <c r="AA437" s="2600"/>
    </row>
    <row r="438" spans="1:29" ht="15.75" thickBot="1" x14ac:dyDescent="0.3">
      <c r="A438" s="90"/>
      <c r="B438" s="2970"/>
      <c r="C438" s="3201" t="s">
        <v>4252</v>
      </c>
      <c r="D438" s="1383"/>
      <c r="E438" s="1384"/>
      <c r="F438" s="2413"/>
      <c r="G438" s="668"/>
      <c r="H438" s="662"/>
      <c r="I438" s="815"/>
      <c r="J438" s="815"/>
      <c r="K438" s="811"/>
      <c r="L438" s="812"/>
      <c r="M438" s="763"/>
      <c r="N438" s="763"/>
      <c r="O438" s="763"/>
      <c r="P438" s="815"/>
      <c r="Q438" s="815"/>
      <c r="R438" s="816"/>
      <c r="S438" s="778"/>
      <c r="T438" s="778"/>
      <c r="U438" s="778"/>
      <c r="V438" s="3800">
        <v>44893</v>
      </c>
      <c r="W438" s="1783" t="s">
        <v>5592</v>
      </c>
      <c r="X438" s="1783">
        <v>168</v>
      </c>
      <c r="Y438" s="1783">
        <f>AVERAGE(CPVTFC3SG0080!P24:Q24)</f>
        <v>0.12479999999999999</v>
      </c>
      <c r="Z438" s="469">
        <f t="shared" ref="Z438" si="40">(Y438-0.0643)/0.0133*66</f>
        <v>300.22556390977445</v>
      </c>
      <c r="AA438" s="1784" t="s">
        <v>314</v>
      </c>
    </row>
    <row r="439" spans="1:29" x14ac:dyDescent="0.25">
      <c r="A439" s="114">
        <v>361</v>
      </c>
      <c r="B439" s="4680" t="s">
        <v>1078</v>
      </c>
      <c r="C439" s="3186" t="s">
        <v>868</v>
      </c>
      <c r="D439" s="115">
        <v>44812</v>
      </c>
      <c r="E439" s="388" t="s">
        <v>4917</v>
      </c>
      <c r="F439" s="151">
        <v>17</v>
      </c>
      <c r="G439" s="116">
        <f>AVERAGE(CPVTFC3SG0007!M13:N13)</f>
        <v>0.60970000000000002</v>
      </c>
      <c r="H439" s="117">
        <f t="shared" si="36"/>
        <v>1509.2465753424656</v>
      </c>
      <c r="I439" s="3340" t="s">
        <v>315</v>
      </c>
      <c r="J439" s="634"/>
      <c r="K439" s="229"/>
      <c r="L439" s="247"/>
      <c r="M439" s="216"/>
      <c r="N439" s="216"/>
      <c r="O439" s="216"/>
      <c r="P439" s="634"/>
      <c r="Q439" s="634"/>
      <c r="R439" s="663"/>
      <c r="S439" s="656"/>
      <c r="T439" s="656"/>
      <c r="U439" s="672"/>
      <c r="V439" s="1271"/>
      <c r="W439" s="1271"/>
      <c r="X439" s="1271"/>
      <c r="Y439" s="1271"/>
      <c r="Z439" s="1271"/>
      <c r="AA439" s="1271"/>
      <c r="AB439" s="4689" t="s">
        <v>1416</v>
      </c>
      <c r="AC439" s="5">
        <v>54</v>
      </c>
    </row>
    <row r="440" spans="1:29" ht="15.75" thickBot="1" x14ac:dyDescent="0.3">
      <c r="A440" s="120">
        <v>362</v>
      </c>
      <c r="B440" s="4680"/>
      <c r="C440" s="3187" t="s">
        <v>220</v>
      </c>
      <c r="D440" s="121">
        <v>44812</v>
      </c>
      <c r="E440" s="452" t="s">
        <v>4917</v>
      </c>
      <c r="F440" s="149">
        <v>18</v>
      </c>
      <c r="G440" s="122">
        <f>AVERAGE(CPVTFC3SG0007!O13:P13)</f>
        <v>1.7918500000000002</v>
      </c>
      <c r="H440" s="123">
        <f t="shared" si="36"/>
        <v>5557.7054794520545</v>
      </c>
      <c r="I440" s="190" t="s">
        <v>315</v>
      </c>
      <c r="J440" s="633"/>
      <c r="K440" s="231"/>
      <c r="L440" s="246"/>
      <c r="M440" s="215"/>
      <c r="N440" s="215"/>
      <c r="O440" s="215"/>
      <c r="P440" s="633"/>
      <c r="Q440" s="633"/>
      <c r="R440" s="660"/>
      <c r="S440" s="650"/>
      <c r="T440" s="650"/>
      <c r="U440" s="657"/>
      <c r="V440" s="694"/>
      <c r="W440" s="694"/>
      <c r="X440" s="694"/>
      <c r="Y440" s="694"/>
      <c r="Z440" s="694"/>
      <c r="AA440" s="694"/>
      <c r="AB440" s="4688"/>
    </row>
    <row r="441" spans="1:29" x14ac:dyDescent="0.25">
      <c r="A441" s="406">
        <v>363</v>
      </c>
      <c r="B441" s="2533" t="s">
        <v>1079</v>
      </c>
      <c r="C441" s="2533" t="s">
        <v>868</v>
      </c>
      <c r="D441" s="407">
        <v>44812</v>
      </c>
      <c r="E441" s="477" t="s">
        <v>4917</v>
      </c>
      <c r="F441" s="408">
        <v>19</v>
      </c>
      <c r="G441" s="409">
        <f>AVERAGE(CPVTFC3SG0007!Q13:R13)</f>
        <v>1.2962</v>
      </c>
      <c r="H441" s="405">
        <f t="shared" si="36"/>
        <v>3860.2739726027394</v>
      </c>
      <c r="I441" s="805" t="s">
        <v>315</v>
      </c>
      <c r="J441" s="806"/>
      <c r="K441" s="807"/>
      <c r="L441" s="808"/>
      <c r="M441" s="720"/>
      <c r="N441" s="720"/>
      <c r="O441" s="720"/>
      <c r="P441" s="806"/>
      <c r="Q441" s="806"/>
      <c r="R441" s="809"/>
      <c r="S441" s="721"/>
      <c r="T441" s="721"/>
      <c r="U441" s="1299"/>
      <c r="V441" s="694"/>
      <c r="W441" s="694"/>
      <c r="X441" s="694"/>
      <c r="Y441" s="694"/>
      <c r="Z441" s="694"/>
      <c r="AA441" s="694"/>
      <c r="AB441" s="4689" t="s">
        <v>1416</v>
      </c>
    </row>
    <row r="442" spans="1:29" ht="15.75" thickBot="1" x14ac:dyDescent="0.3">
      <c r="A442" s="599">
        <v>364</v>
      </c>
      <c r="B442" s="69" t="s">
        <v>1079</v>
      </c>
      <c r="C442" s="69" t="s">
        <v>220</v>
      </c>
      <c r="D442" s="121">
        <v>44812</v>
      </c>
      <c r="E442" s="452" t="s">
        <v>4917</v>
      </c>
      <c r="F442" s="149">
        <v>20</v>
      </c>
      <c r="G442" s="122">
        <f>AVERAGE(CPVTFC3SG0007!S13:T13)</f>
        <v>2.8506</v>
      </c>
      <c r="H442" s="123">
        <f t="shared" si="36"/>
        <v>9183.5616438356174</v>
      </c>
      <c r="I442" s="3056" t="s">
        <v>315</v>
      </c>
      <c r="J442" s="1643"/>
      <c r="K442" s="849"/>
      <c r="L442" s="850"/>
      <c r="M442" s="215"/>
      <c r="N442" s="215"/>
      <c r="O442" s="215"/>
      <c r="P442" s="737">
        <v>44867</v>
      </c>
      <c r="Q442" s="741" t="s">
        <v>4979</v>
      </c>
      <c r="R442" s="742">
        <v>163</v>
      </c>
      <c r="S442" s="122">
        <f>AVERAGE(CPVTFC3SG0044!F24:G24)</f>
        <v>2.2500499999999999</v>
      </c>
      <c r="T442" s="123">
        <f>(S442-0.1755)/0.014*400</f>
        <v>59272.857142857138</v>
      </c>
      <c r="U442" s="1330" t="s">
        <v>315</v>
      </c>
      <c r="V442" s="1268"/>
      <c r="W442" s="1268"/>
      <c r="X442" s="1268"/>
      <c r="Y442" s="1268"/>
      <c r="Z442" s="786"/>
      <c r="AA442" s="1268"/>
      <c r="AB442" s="4688"/>
    </row>
    <row r="443" spans="1:29" x14ac:dyDescent="0.25">
      <c r="A443" s="508">
        <v>365</v>
      </c>
      <c r="B443" s="4658" t="s">
        <v>1080</v>
      </c>
      <c r="C443" s="2969" t="s">
        <v>868</v>
      </c>
      <c r="D443" s="490">
        <v>44812</v>
      </c>
      <c r="E443" s="491" t="s">
        <v>4917</v>
      </c>
      <c r="F443" s="732">
        <v>21</v>
      </c>
      <c r="G443" s="589">
        <f>AVERAGE(CPVTFC3SG0007!U13:V13)</f>
        <v>7.0599999999999996E-2</v>
      </c>
      <c r="H443" s="622">
        <f t="shared" si="36"/>
        <v>-336.9863013698631</v>
      </c>
      <c r="I443" s="813" t="s">
        <v>314</v>
      </c>
      <c r="J443" s="806"/>
      <c r="K443" s="807"/>
      <c r="L443" s="808"/>
      <c r="M443" s="720"/>
      <c r="N443" s="720"/>
      <c r="O443" s="720"/>
      <c r="P443" s="806"/>
      <c r="Q443" s="806"/>
      <c r="R443" s="809"/>
      <c r="S443" s="721"/>
      <c r="T443" s="721"/>
      <c r="U443" s="721"/>
      <c r="V443" s="490">
        <v>44888</v>
      </c>
      <c r="W443" s="3058" t="s">
        <v>5544</v>
      </c>
      <c r="X443" s="2848">
        <v>7</v>
      </c>
      <c r="Y443" s="589">
        <f>AVERAGE(CPVTFC3SG0068!O11:P11)</f>
        <v>0.12004999999999999</v>
      </c>
      <c r="Z443" s="1193">
        <f t="shared" ref="Z443:Z446" si="41">(Y443-0.1364)/0.0132*66</f>
        <v>-81.750000000000028</v>
      </c>
      <c r="AA443" s="3009" t="s">
        <v>314</v>
      </c>
      <c r="AB443" s="4689" t="s">
        <v>1416</v>
      </c>
      <c r="AC443" s="5">
        <v>55</v>
      </c>
    </row>
    <row r="444" spans="1:29" x14ac:dyDescent="0.25">
      <c r="A444" s="585"/>
      <c r="B444" s="4674"/>
      <c r="C444" s="32" t="s">
        <v>5448</v>
      </c>
      <c r="D444" s="1149"/>
      <c r="E444" s="2975"/>
      <c r="F444" s="882"/>
      <c r="G444" s="645"/>
      <c r="H444" s="646"/>
      <c r="I444" s="878"/>
      <c r="J444" s="841"/>
      <c r="K444" s="2693"/>
      <c r="L444" s="803"/>
      <c r="M444" s="207"/>
      <c r="N444" s="207"/>
      <c r="O444" s="207"/>
      <c r="P444" s="841"/>
      <c r="Q444" s="841"/>
      <c r="R444" s="842"/>
      <c r="S444" s="642"/>
      <c r="T444" s="642"/>
      <c r="U444" s="642"/>
      <c r="V444" s="18">
        <v>44888</v>
      </c>
      <c r="W444" s="3057" t="s">
        <v>5544</v>
      </c>
      <c r="X444" s="2759">
        <v>8</v>
      </c>
      <c r="Y444" s="7">
        <f>AVERAGE(CPVTFC3SG0068!Q11:R11)</f>
        <v>0.14610000000000001</v>
      </c>
      <c r="Z444" s="113">
        <f t="shared" si="41"/>
        <v>48.500000000000071</v>
      </c>
      <c r="AA444" s="3007" t="s">
        <v>314</v>
      </c>
      <c r="AB444" s="4689"/>
    </row>
    <row r="445" spans="1:29" x14ac:dyDescent="0.25">
      <c r="A445" s="585"/>
      <c r="B445" s="4674"/>
      <c r="C445" s="32" t="s">
        <v>863</v>
      </c>
      <c r="D445" s="1149"/>
      <c r="E445" s="2975"/>
      <c r="F445" s="882"/>
      <c r="G445" s="645"/>
      <c r="H445" s="646"/>
      <c r="I445" s="878"/>
      <c r="J445" s="841"/>
      <c r="K445" s="2693"/>
      <c r="L445" s="803"/>
      <c r="M445" s="207"/>
      <c r="N445" s="207"/>
      <c r="O445" s="207"/>
      <c r="P445" s="841"/>
      <c r="Q445" s="841"/>
      <c r="R445" s="842"/>
      <c r="S445" s="642"/>
      <c r="T445" s="642"/>
      <c r="U445" s="642"/>
      <c r="V445" s="18">
        <v>44888</v>
      </c>
      <c r="W445" s="3057" t="s">
        <v>5544</v>
      </c>
      <c r="X445" s="2759">
        <v>9</v>
      </c>
      <c r="Y445" s="7">
        <f>AVERAGE(CPVTFC3SG0068!S11:T11)</f>
        <v>0.24045</v>
      </c>
      <c r="Z445" s="113">
        <f t="shared" si="41"/>
        <v>520.25</v>
      </c>
      <c r="AA445" s="3007" t="s">
        <v>314</v>
      </c>
      <c r="AB445" s="4689"/>
    </row>
    <row r="446" spans="1:29" ht="15.75" thickBot="1" x14ac:dyDescent="0.3">
      <c r="A446" s="598">
        <v>366</v>
      </c>
      <c r="B446" s="4667"/>
      <c r="C446" s="2527" t="s">
        <v>220</v>
      </c>
      <c r="D446" s="79">
        <v>44812</v>
      </c>
      <c r="E446" s="525" t="s">
        <v>4917</v>
      </c>
      <c r="F446" s="156">
        <v>22</v>
      </c>
      <c r="G446" s="80">
        <f>AVERAGE(CPVTFC3SG0007!W13:X13)</f>
        <v>1.1713499999999999</v>
      </c>
      <c r="H446" s="81">
        <f t="shared" si="36"/>
        <v>3432.7054794520541</v>
      </c>
      <c r="I446" s="3098" t="s">
        <v>315</v>
      </c>
      <c r="J446" s="1643"/>
      <c r="K446" s="849"/>
      <c r="L446" s="850"/>
      <c r="M446" s="215"/>
      <c r="N446" s="215"/>
      <c r="O446" s="215"/>
      <c r="P446" s="1643"/>
      <c r="Q446" s="1643"/>
      <c r="R446" s="1644"/>
      <c r="S446" s="650"/>
      <c r="T446" s="650"/>
      <c r="U446" s="650"/>
      <c r="V446" s="111">
        <v>44888</v>
      </c>
      <c r="W446" s="3048" t="s">
        <v>5544</v>
      </c>
      <c r="X446" s="2768">
        <v>10</v>
      </c>
      <c r="Y446" s="112">
        <f>AVERAGE(CPVTFC3SG0068!U11:V11)</f>
        <v>0.16265000000000002</v>
      </c>
      <c r="Z446" s="113">
        <f t="shared" si="41"/>
        <v>131.25000000000011</v>
      </c>
      <c r="AA446" s="3022" t="s">
        <v>314</v>
      </c>
      <c r="AB446" s="4688"/>
    </row>
    <row r="447" spans="1:29" x14ac:dyDescent="0.25">
      <c r="A447" s="406">
        <v>367</v>
      </c>
      <c r="B447" s="4668" t="s">
        <v>1081</v>
      </c>
      <c r="C447" s="2533" t="s">
        <v>868</v>
      </c>
      <c r="D447" s="407">
        <v>44812</v>
      </c>
      <c r="E447" s="477" t="s">
        <v>4917</v>
      </c>
      <c r="F447" s="408">
        <v>23</v>
      </c>
      <c r="G447" s="409">
        <f>AVERAGE(CPVTFC3SG0007!C15:D15)</f>
        <v>1.4895</v>
      </c>
      <c r="H447" s="405">
        <f t="shared" si="36"/>
        <v>4522.2602739726026</v>
      </c>
      <c r="I447" s="805" t="s">
        <v>315</v>
      </c>
      <c r="J447" s="806"/>
      <c r="K447" s="807"/>
      <c r="L447" s="808"/>
      <c r="M447" s="720"/>
      <c r="N447" s="720"/>
      <c r="O447" s="720"/>
      <c r="P447" s="806"/>
      <c r="Q447" s="806"/>
      <c r="R447" s="809"/>
      <c r="S447" s="721"/>
      <c r="T447" s="721"/>
      <c r="U447" s="721"/>
      <c r="V447" s="490">
        <v>44888</v>
      </c>
      <c r="W447" s="3230" t="s">
        <v>5545</v>
      </c>
      <c r="X447" s="2848">
        <v>157</v>
      </c>
      <c r="Y447" s="589">
        <f>AVERAGE(CPVTFC3SG0069!R22:S22)</f>
        <v>0.3271</v>
      </c>
      <c r="Z447" s="622">
        <f t="shared" ref="Z447:Z450" si="42">(Y447-0.1314)/0.0132*66</f>
        <v>978.5</v>
      </c>
      <c r="AA447" s="3314" t="s">
        <v>314</v>
      </c>
      <c r="AB447" s="4689" t="s">
        <v>1416</v>
      </c>
    </row>
    <row r="448" spans="1:29" x14ac:dyDescent="0.25">
      <c r="A448" s="590"/>
      <c r="B448" s="4669"/>
      <c r="C448" s="2968" t="s">
        <v>5448</v>
      </c>
      <c r="D448" s="1149"/>
      <c r="E448" s="1264"/>
      <c r="F448" s="882"/>
      <c r="G448" s="645"/>
      <c r="H448" s="646"/>
      <c r="I448" s="841"/>
      <c r="J448" s="841"/>
      <c r="K448" s="2693"/>
      <c r="L448" s="803"/>
      <c r="M448" s="207"/>
      <c r="N448" s="207"/>
      <c r="O448" s="207"/>
      <c r="P448" s="841"/>
      <c r="Q448" s="841"/>
      <c r="R448" s="842"/>
      <c r="S448" s="642"/>
      <c r="T448" s="642"/>
      <c r="U448" s="642"/>
      <c r="V448" s="18">
        <v>44888</v>
      </c>
      <c r="W448" s="3229" t="s">
        <v>5545</v>
      </c>
      <c r="X448" s="2759">
        <v>158</v>
      </c>
      <c r="Y448" s="7">
        <f>AVERAGE(CPVTFC3SG0069!T22:U22)</f>
        <v>0.31709999999999999</v>
      </c>
      <c r="Z448" s="13">
        <f t="shared" si="42"/>
        <v>928.5</v>
      </c>
      <c r="AA448" s="3310" t="s">
        <v>314</v>
      </c>
      <c r="AB448" s="4689"/>
    </row>
    <row r="449" spans="1:29" ht="15.75" thickBot="1" x14ac:dyDescent="0.3">
      <c r="A449" s="599">
        <v>368</v>
      </c>
      <c r="B449" s="4670"/>
      <c r="C449" s="4207">
        <v>71</v>
      </c>
      <c r="D449" s="121">
        <v>44812</v>
      </c>
      <c r="E449" s="452" t="s">
        <v>4917</v>
      </c>
      <c r="F449" s="149">
        <v>24</v>
      </c>
      <c r="G449" s="122">
        <f>AVERAGE(CPVTFC3SG0007!E15:F15)</f>
        <v>2.9008500000000002</v>
      </c>
      <c r="H449" s="123">
        <f t="shared" si="36"/>
        <v>9355.6506849315065</v>
      </c>
      <c r="I449" s="3056" t="s">
        <v>315</v>
      </c>
      <c r="J449" s="1643"/>
      <c r="K449" s="849"/>
      <c r="L449" s="850"/>
      <c r="M449" s="215"/>
      <c r="N449" s="215"/>
      <c r="O449" s="215"/>
      <c r="P449" s="737">
        <v>44867</v>
      </c>
      <c r="Q449" s="741" t="s">
        <v>4979</v>
      </c>
      <c r="R449" s="742">
        <v>164</v>
      </c>
      <c r="S449" s="122">
        <f>AVERAGE(CPVTFC3SG0044!H24:I24)</f>
        <v>2.871</v>
      </c>
      <c r="T449" s="123">
        <f>(S449-0.1755)/0.014*400</f>
        <v>77014.28571428571</v>
      </c>
      <c r="U449" s="699" t="s">
        <v>315</v>
      </c>
      <c r="V449" s="1303"/>
      <c r="W449" s="1333"/>
      <c r="X449" s="1268"/>
      <c r="Y449" s="969"/>
      <c r="Z449" s="970"/>
      <c r="AA449" s="2950"/>
      <c r="AB449" s="4688"/>
    </row>
    <row r="450" spans="1:29" x14ac:dyDescent="0.25">
      <c r="A450" s="406">
        <v>369</v>
      </c>
      <c r="B450" s="4668" t="s">
        <v>1082</v>
      </c>
      <c r="C450" s="2533" t="s">
        <v>868</v>
      </c>
      <c r="D450" s="407">
        <v>44812</v>
      </c>
      <c r="E450" s="477" t="s">
        <v>4917</v>
      </c>
      <c r="F450" s="408">
        <v>25</v>
      </c>
      <c r="G450" s="409">
        <f>AVERAGE(CPVTFC3SG0007!G15:H15)</f>
        <v>2.7057500000000001</v>
      </c>
      <c r="H450" s="405">
        <f t="shared" si="36"/>
        <v>8687.5</v>
      </c>
      <c r="I450" s="805" t="s">
        <v>315</v>
      </c>
      <c r="J450" s="806"/>
      <c r="K450" s="807"/>
      <c r="L450" s="808"/>
      <c r="M450" s="720"/>
      <c r="N450" s="720"/>
      <c r="O450" s="720"/>
      <c r="P450" s="756">
        <v>44867</v>
      </c>
      <c r="Q450" s="781" t="s">
        <v>4979</v>
      </c>
      <c r="R450" s="758">
        <v>165</v>
      </c>
      <c r="S450" s="409">
        <f>AVERAGE(CPVTFC3SG0044!J24:K24)</f>
        <v>1.31395</v>
      </c>
      <c r="T450" s="405">
        <f>(S450-0.1755)/0.014*400</f>
        <v>32527.142857142855</v>
      </c>
      <c r="U450" s="759" t="s">
        <v>315</v>
      </c>
      <c r="V450" s="407">
        <v>44888</v>
      </c>
      <c r="W450" s="3298" t="s">
        <v>5545</v>
      </c>
      <c r="X450" s="2995">
        <v>159</v>
      </c>
      <c r="Y450" s="409">
        <f>AVERAGE(CPVTFC3SG0069!V22:W22)</f>
        <v>0.8851500000000001</v>
      </c>
      <c r="Z450" s="405">
        <f t="shared" si="42"/>
        <v>3768.7500000000009</v>
      </c>
      <c r="AA450" s="3322" t="s">
        <v>315</v>
      </c>
    </row>
    <row r="451" spans="1:29" x14ac:dyDescent="0.25">
      <c r="A451" s="586">
        <v>370</v>
      </c>
      <c r="B451" s="4669"/>
      <c r="C451" s="3334">
        <v>39</v>
      </c>
      <c r="D451" s="65">
        <v>44812</v>
      </c>
      <c r="E451" s="387" t="s">
        <v>4917</v>
      </c>
      <c r="F451" s="146">
        <v>26</v>
      </c>
      <c r="G451" s="66">
        <f>AVERAGE(CPVTFC3SG0007!I15:J15)</f>
        <v>2.7857000000000003</v>
      </c>
      <c r="H451" s="67">
        <f t="shared" si="36"/>
        <v>8961.3013698630148</v>
      </c>
      <c r="I451" s="3333" t="s">
        <v>315</v>
      </c>
      <c r="J451" s="841"/>
      <c r="K451" s="2693"/>
      <c r="L451" s="803"/>
      <c r="M451" s="207"/>
      <c r="N451" s="207"/>
      <c r="O451" s="207"/>
      <c r="P451" s="852">
        <v>44867</v>
      </c>
      <c r="Q451" s="4195" t="s">
        <v>4979</v>
      </c>
      <c r="R451" s="853">
        <v>166</v>
      </c>
      <c r="S451" s="66">
        <f>AVERAGE(CPVTFC3SG0044!L24:M24)</f>
        <v>0.87124999999999997</v>
      </c>
      <c r="T451" s="67">
        <f>(S451-0.1755)/0.014*400</f>
        <v>19878.571428571428</v>
      </c>
      <c r="U451" s="101" t="s">
        <v>315</v>
      </c>
      <c r="V451" s="694"/>
      <c r="W451" s="694"/>
      <c r="X451" s="694"/>
      <c r="Y451" s="694"/>
      <c r="Z451" s="694"/>
      <c r="AA451" s="2600"/>
    </row>
    <row r="452" spans="1:29" ht="15.75" thickBot="1" x14ac:dyDescent="0.3">
      <c r="A452" s="411"/>
      <c r="B452" s="2534"/>
      <c r="C452" s="3200" t="s">
        <v>4249</v>
      </c>
      <c r="D452" s="1383"/>
      <c r="E452" s="1384"/>
      <c r="F452" s="2413"/>
      <c r="G452" s="668"/>
      <c r="H452" s="662"/>
      <c r="I452" s="815"/>
      <c r="J452" s="815"/>
      <c r="K452" s="811"/>
      <c r="L452" s="812"/>
      <c r="M452" s="763"/>
      <c r="N452" s="763"/>
      <c r="O452" s="763"/>
      <c r="P452" s="963"/>
      <c r="Q452" s="839"/>
      <c r="R452" s="792"/>
      <c r="S452" s="668"/>
      <c r="T452" s="662"/>
      <c r="U452" s="778"/>
      <c r="V452" s="1615">
        <v>44893</v>
      </c>
      <c r="W452" s="1332" t="s">
        <v>5592</v>
      </c>
      <c r="X452" s="1332">
        <v>171</v>
      </c>
      <c r="Y452" s="1332">
        <f>AVERAGE(CPVTFC3SG0080!V24:W24)</f>
        <v>0.70009999999999994</v>
      </c>
      <c r="Z452" s="487">
        <f t="shared" ref="Z452" si="43">(Y452-0.0643)/0.0133*66</f>
        <v>3155.0977443609017</v>
      </c>
      <c r="AA452" s="3847" t="s">
        <v>315</v>
      </c>
    </row>
    <row r="453" spans="1:29" x14ac:dyDescent="0.25">
      <c r="A453" s="584">
        <v>371</v>
      </c>
      <c r="B453" s="4681" t="s">
        <v>1083</v>
      </c>
      <c r="C453" s="2528" t="s">
        <v>868</v>
      </c>
      <c r="D453" s="83">
        <v>44812</v>
      </c>
      <c r="E453" s="389" t="s">
        <v>4917</v>
      </c>
      <c r="F453" s="152">
        <v>27</v>
      </c>
      <c r="G453" s="84">
        <f>AVERAGE(CPVTFC3SG0007!K15:L15)</f>
        <v>7.1849999999999997E-2</v>
      </c>
      <c r="H453" s="85">
        <f t="shared" si="36"/>
        <v>-332.70547945205482</v>
      </c>
      <c r="I453" s="4208" t="s">
        <v>314</v>
      </c>
      <c r="J453" s="827"/>
      <c r="K453" s="3018"/>
      <c r="L453" s="3019"/>
      <c r="M453" s="216"/>
      <c r="N453" s="216"/>
      <c r="O453" s="216"/>
      <c r="P453" s="827"/>
      <c r="Q453" s="827"/>
      <c r="R453" s="829"/>
      <c r="S453" s="656"/>
      <c r="T453" s="656"/>
      <c r="U453" s="656"/>
      <c r="V453" s="83">
        <v>44888</v>
      </c>
      <c r="W453" s="4209" t="s">
        <v>5544</v>
      </c>
      <c r="X453" s="3021">
        <v>11</v>
      </c>
      <c r="Y453" s="84">
        <f>AVERAGE(CPVTFC3SG0068!W11:X11)</f>
        <v>0.13350000000000001</v>
      </c>
      <c r="Z453" s="1193">
        <f t="shared" ref="Z453:Z458" si="44">(Y453-0.1364)/0.0132*66</f>
        <v>-14.499999999999931</v>
      </c>
      <c r="AA453" s="3046" t="s">
        <v>314</v>
      </c>
      <c r="AB453" s="4689" t="s">
        <v>1416</v>
      </c>
      <c r="AC453" s="5">
        <v>56</v>
      </c>
    </row>
    <row r="454" spans="1:29" x14ac:dyDescent="0.25">
      <c r="A454" s="585"/>
      <c r="B454" s="4674"/>
      <c r="C454" s="32" t="s">
        <v>5448</v>
      </c>
      <c r="D454" s="1149"/>
      <c r="E454" s="1264"/>
      <c r="F454" s="882"/>
      <c r="G454" s="645"/>
      <c r="H454" s="646"/>
      <c r="I454" s="841"/>
      <c r="J454" s="841"/>
      <c r="K454" s="2693"/>
      <c r="L454" s="803"/>
      <c r="M454" s="207"/>
      <c r="N454" s="207"/>
      <c r="O454" s="207"/>
      <c r="P454" s="841"/>
      <c r="Q454" s="841"/>
      <c r="R454" s="842"/>
      <c r="S454" s="642"/>
      <c r="T454" s="642"/>
      <c r="U454" s="642"/>
      <c r="V454" s="18">
        <v>44888</v>
      </c>
      <c r="W454" s="3057" t="s">
        <v>5544</v>
      </c>
      <c r="X454" s="2759">
        <v>12</v>
      </c>
      <c r="Y454" s="7">
        <f>AVERAGE(CPVTFC3SG0068!C13:D13)</f>
        <v>0.14400000000000002</v>
      </c>
      <c r="Z454" s="113">
        <f t="shared" si="44"/>
        <v>38.000000000000121</v>
      </c>
      <c r="AA454" s="3007" t="s">
        <v>314</v>
      </c>
      <c r="AB454" s="4689"/>
    </row>
    <row r="455" spans="1:29" ht="15.75" thickBot="1" x14ac:dyDescent="0.3">
      <c r="A455" s="219">
        <v>372</v>
      </c>
      <c r="B455" s="4659"/>
      <c r="C455" s="2536" t="s">
        <v>220</v>
      </c>
      <c r="D455" s="220">
        <v>44812</v>
      </c>
      <c r="E455" s="517" t="s">
        <v>4917</v>
      </c>
      <c r="F455" s="221">
        <v>28</v>
      </c>
      <c r="G455" s="222">
        <f>AVERAGE(CPVTFC3SG0007!M15:N15)</f>
        <v>0.94514999999999993</v>
      </c>
      <c r="H455" s="218">
        <f t="shared" si="36"/>
        <v>2658.0479452054792</v>
      </c>
      <c r="I455" s="3059" t="s">
        <v>315</v>
      </c>
      <c r="J455" s="815"/>
      <c r="K455" s="811"/>
      <c r="L455" s="812"/>
      <c r="M455" s="763"/>
      <c r="N455" s="763"/>
      <c r="O455" s="763"/>
      <c r="P455" s="815"/>
      <c r="Q455" s="815"/>
      <c r="R455" s="816"/>
      <c r="S455" s="778"/>
      <c r="T455" s="778"/>
      <c r="U455" s="778"/>
      <c r="V455" s="91">
        <v>44888</v>
      </c>
      <c r="W455" s="3041" t="s">
        <v>5544</v>
      </c>
      <c r="X455" s="2758">
        <v>13</v>
      </c>
      <c r="Y455" s="595">
        <f>AVERAGE(CPVTFC3SG0068!E13:F13)</f>
        <v>0.23065000000000002</v>
      </c>
      <c r="Z455" s="225">
        <f t="shared" si="44"/>
        <v>471.25000000000017</v>
      </c>
      <c r="AA455" s="3008" t="s">
        <v>314</v>
      </c>
      <c r="AB455" s="4688"/>
    </row>
    <row r="456" spans="1:29" x14ac:dyDescent="0.25">
      <c r="A456" s="508">
        <v>373</v>
      </c>
      <c r="B456" s="4660" t="s">
        <v>1084</v>
      </c>
      <c r="C456" s="3197" t="s">
        <v>868</v>
      </c>
      <c r="D456" s="490">
        <v>44812</v>
      </c>
      <c r="E456" s="491" t="s">
        <v>4917</v>
      </c>
      <c r="F456" s="732">
        <v>29</v>
      </c>
      <c r="G456" s="589">
        <f>AVERAGE(CPVTFC3SG0007!O15:P15)</f>
        <v>6.4750000000000002E-2</v>
      </c>
      <c r="H456" s="622">
        <f t="shared" si="36"/>
        <v>-357.02054794520552</v>
      </c>
      <c r="I456" s="823" t="s">
        <v>314</v>
      </c>
      <c r="J456" s="817"/>
      <c r="K456" s="818"/>
      <c r="L456" s="819"/>
      <c r="M456" s="720"/>
      <c r="N456" s="720"/>
      <c r="O456" s="720"/>
      <c r="P456" s="817"/>
      <c r="Q456" s="817"/>
      <c r="R456" s="820"/>
      <c r="S456" s="721"/>
      <c r="T456" s="721"/>
      <c r="U456" s="1299"/>
      <c r="V456" s="490">
        <v>44888</v>
      </c>
      <c r="W456" s="3058" t="s">
        <v>5544</v>
      </c>
      <c r="X456" s="2848">
        <v>14</v>
      </c>
      <c r="Y456" s="589">
        <f>AVERAGE(CPVTFC3SG0068!G13:H13)</f>
        <v>0.13414999999999999</v>
      </c>
      <c r="Z456" s="1175">
        <f t="shared" si="44"/>
        <v>-11.250000000000011</v>
      </c>
      <c r="AA456" s="3009" t="s">
        <v>314</v>
      </c>
      <c r="AB456" s="4689" t="s">
        <v>1416</v>
      </c>
      <c r="AC456" s="5">
        <v>57</v>
      </c>
    </row>
    <row r="457" spans="1:29" x14ac:dyDescent="0.25">
      <c r="A457" s="2152"/>
      <c r="B457" s="4661"/>
      <c r="C457" s="32" t="s">
        <v>5448</v>
      </c>
      <c r="D457" s="1149"/>
      <c r="E457" s="1264"/>
      <c r="F457" s="882"/>
      <c r="G457" s="645"/>
      <c r="H457" s="646"/>
      <c r="I457" s="841"/>
      <c r="J457" s="3052"/>
      <c r="K457" s="3053"/>
      <c r="L457" s="3054"/>
      <c r="M457" s="2719"/>
      <c r="N457" s="2719"/>
      <c r="O457" s="2719"/>
      <c r="P457" s="3052"/>
      <c r="Q457" s="3052"/>
      <c r="R457" s="3055"/>
      <c r="S457" s="1973"/>
      <c r="T457" s="1973"/>
      <c r="U457" s="1471"/>
      <c r="V457" s="18">
        <v>44888</v>
      </c>
      <c r="W457" s="3057" t="s">
        <v>5544</v>
      </c>
      <c r="X457" s="2759">
        <v>15</v>
      </c>
      <c r="Y457" s="7">
        <f>AVERAGE(CPVTFC3SG0068!I13:J13)</f>
        <v>0.15755</v>
      </c>
      <c r="Z457" s="113">
        <f t="shared" si="44"/>
        <v>105.75000000000001</v>
      </c>
      <c r="AA457" s="3007" t="s">
        <v>314</v>
      </c>
      <c r="AB457" s="4689"/>
    </row>
    <row r="458" spans="1:29" ht="15.75" thickBot="1" x14ac:dyDescent="0.3">
      <c r="A458" s="598">
        <v>374</v>
      </c>
      <c r="B458" s="4661"/>
      <c r="C458" s="3190" t="s">
        <v>220</v>
      </c>
      <c r="D458" s="79">
        <v>44812</v>
      </c>
      <c r="E458" s="525" t="s">
        <v>4917</v>
      </c>
      <c r="F458" s="156">
        <v>30</v>
      </c>
      <c r="G458" s="80">
        <f>AVERAGE(CPVTFC3SG0007!Q15:R15)</f>
        <v>1.9898</v>
      </c>
      <c r="H458" s="81">
        <f t="shared" si="36"/>
        <v>6235.6164383561645</v>
      </c>
      <c r="I458" s="804" t="s">
        <v>315</v>
      </c>
      <c r="J458" s="633"/>
      <c r="K458" s="231"/>
      <c r="L458" s="246"/>
      <c r="M458" s="215"/>
      <c r="N458" s="215"/>
      <c r="O458" s="215"/>
      <c r="P458" s="633"/>
      <c r="Q458" s="633"/>
      <c r="R458" s="660"/>
      <c r="S458" s="650"/>
      <c r="T458" s="650"/>
      <c r="U458" s="657"/>
      <c r="V458" s="111">
        <v>44888</v>
      </c>
      <c r="W458" s="3048" t="s">
        <v>5544</v>
      </c>
      <c r="X458" s="2768">
        <v>16</v>
      </c>
      <c r="Y458" s="112">
        <f>AVERAGE(CPVTFC3SG0068!K13:L13)</f>
        <v>0.2409</v>
      </c>
      <c r="Z458" s="113">
        <f t="shared" si="44"/>
        <v>522.50000000000011</v>
      </c>
      <c r="AA458" s="3022" t="s">
        <v>314</v>
      </c>
      <c r="AB458" s="4688"/>
    </row>
    <row r="459" spans="1:29" x14ac:dyDescent="0.25">
      <c r="A459" s="406">
        <v>375</v>
      </c>
      <c r="B459" s="4668" t="s">
        <v>1085</v>
      </c>
      <c r="C459" s="2533" t="s">
        <v>868</v>
      </c>
      <c r="D459" s="407">
        <v>44812</v>
      </c>
      <c r="E459" s="477" t="s">
        <v>4917</v>
      </c>
      <c r="F459" s="408">
        <v>31</v>
      </c>
      <c r="G459" s="409">
        <f>AVERAGE(CPVTFC3SG0007!S15:T15)</f>
        <v>0.63114999999999999</v>
      </c>
      <c r="H459" s="405">
        <f t="shared" si="36"/>
        <v>1582.7054794520545</v>
      </c>
      <c r="I459" s="805" t="s">
        <v>315</v>
      </c>
      <c r="J459" s="806"/>
      <c r="K459" s="807"/>
      <c r="L459" s="808"/>
      <c r="M459" s="720"/>
      <c r="N459" s="720"/>
      <c r="O459" s="720"/>
      <c r="P459" s="806"/>
      <c r="Q459" s="806"/>
      <c r="R459" s="809"/>
      <c r="S459" s="721"/>
      <c r="T459" s="721"/>
      <c r="U459" s="721"/>
      <c r="V459" s="490">
        <v>44888</v>
      </c>
      <c r="W459" s="3230" t="s">
        <v>5545</v>
      </c>
      <c r="X459" s="2848">
        <v>160</v>
      </c>
      <c r="Y459" s="589">
        <f>AVERAGE(CPVTFC3SG0069!X22:Y22)</f>
        <v>0.20220000000000002</v>
      </c>
      <c r="Z459" s="622">
        <f t="shared" ref="Z459:Z460" si="45">(Y459-0.1314)/0.0132*66</f>
        <v>354.00000000000017</v>
      </c>
      <c r="AA459" s="3314" t="s">
        <v>315</v>
      </c>
      <c r="AB459" s="4689" t="s">
        <v>1416</v>
      </c>
      <c r="AC459" s="5">
        <v>58</v>
      </c>
    </row>
    <row r="460" spans="1:29" x14ac:dyDescent="0.25">
      <c r="A460" s="590"/>
      <c r="B460" s="4669"/>
      <c r="C460" s="2968" t="s">
        <v>5448</v>
      </c>
      <c r="D460" s="1149"/>
      <c r="E460" s="1264"/>
      <c r="F460" s="882"/>
      <c r="G460" s="645"/>
      <c r="H460" s="646"/>
      <c r="I460" s="841"/>
      <c r="J460" s="841"/>
      <c r="K460" s="2693"/>
      <c r="L460" s="803"/>
      <c r="M460" s="207"/>
      <c r="N460" s="207"/>
      <c r="O460" s="207"/>
      <c r="P460" s="841"/>
      <c r="Q460" s="841"/>
      <c r="R460" s="842"/>
      <c r="S460" s="642"/>
      <c r="T460" s="642"/>
      <c r="U460" s="642"/>
      <c r="V460" s="65">
        <v>44888</v>
      </c>
      <c r="W460" s="3245" t="s">
        <v>5545</v>
      </c>
      <c r="X460" s="2988">
        <v>161</v>
      </c>
      <c r="Y460" s="66">
        <f>AVERAGE(CPVTFC3SG0069!B24:C24)</f>
        <v>1.9189500000000002</v>
      </c>
      <c r="Z460" s="67">
        <f t="shared" si="45"/>
        <v>8937.7500000000018</v>
      </c>
      <c r="AA460" s="3309" t="s">
        <v>315</v>
      </c>
      <c r="AB460" s="4689"/>
    </row>
    <row r="461" spans="1:29" x14ac:dyDescent="0.25">
      <c r="A461" s="590"/>
      <c r="B461" s="4669"/>
      <c r="C461" s="2968">
        <v>42</v>
      </c>
      <c r="D461" s="65">
        <v>44887</v>
      </c>
      <c r="E461" s="2608" t="s">
        <v>5514</v>
      </c>
      <c r="F461" s="66">
        <v>104</v>
      </c>
      <c r="G461" s="66">
        <f>AVERAGE(CPVTFC3SG0064!H14:I14)</f>
        <v>2.8458000000000001</v>
      </c>
      <c r="H461" s="67">
        <f>(G461-0.1645)/0.0138*50</f>
        <v>9714.855072463768</v>
      </c>
      <c r="I461" s="4210" t="s">
        <v>315</v>
      </c>
      <c r="J461" s="841"/>
      <c r="K461" s="2693"/>
      <c r="L461" s="803"/>
      <c r="M461" s="207"/>
      <c r="N461" s="207"/>
      <c r="O461" s="207"/>
      <c r="P461" s="694"/>
      <c r="Q461" s="694"/>
      <c r="R461" s="695"/>
      <c r="S461" s="694"/>
      <c r="T461" s="694"/>
      <c r="U461" s="694"/>
      <c r="V461" s="694"/>
      <c r="W461" s="694"/>
      <c r="X461" s="694"/>
      <c r="Y461" s="694"/>
      <c r="Z461" s="694"/>
      <c r="AA461" s="2600"/>
      <c r="AB461" s="4689"/>
    </row>
    <row r="462" spans="1:29" x14ac:dyDescent="0.25">
      <c r="A462" s="586">
        <v>376</v>
      </c>
      <c r="B462" s="4669"/>
      <c r="C462" s="3334">
        <v>70</v>
      </c>
      <c r="D462" s="65">
        <v>44812</v>
      </c>
      <c r="E462" s="387" t="s">
        <v>4917</v>
      </c>
      <c r="F462" s="146">
        <v>32</v>
      </c>
      <c r="G462" s="66">
        <f>AVERAGE(CPVTFC3SG0007!U15:V15)</f>
        <v>2.6861999999999999</v>
      </c>
      <c r="H462" s="67">
        <f t="shared" si="36"/>
        <v>8620.5479452054788</v>
      </c>
      <c r="I462" s="3333" t="s">
        <v>315</v>
      </c>
      <c r="J462" s="841"/>
      <c r="K462" s="2693"/>
      <c r="L462" s="803"/>
      <c r="M462" s="207"/>
      <c r="N462" s="207"/>
      <c r="O462" s="207"/>
      <c r="P462" s="694"/>
      <c r="Q462" s="694"/>
      <c r="R462" s="694"/>
      <c r="S462" s="694"/>
      <c r="T462" s="694"/>
      <c r="U462" s="694"/>
      <c r="V462" s="1261"/>
      <c r="W462" s="694"/>
      <c r="X462" s="694"/>
      <c r="Y462" s="694"/>
      <c r="Z462" s="694"/>
      <c r="AA462" s="2600"/>
      <c r="AB462" s="4688"/>
    </row>
    <row r="463" spans="1:29" ht="15.75" thickBot="1" x14ac:dyDescent="0.3">
      <c r="A463" s="411"/>
      <c r="B463" s="4682"/>
      <c r="C463" s="3200" t="s">
        <v>4249</v>
      </c>
      <c r="D463" s="1383"/>
      <c r="E463" s="1384"/>
      <c r="F463" s="2413"/>
      <c r="G463" s="668"/>
      <c r="H463" s="662"/>
      <c r="I463" s="815"/>
      <c r="J463" s="815"/>
      <c r="K463" s="811"/>
      <c r="L463" s="812"/>
      <c r="M463" s="763"/>
      <c r="N463" s="763"/>
      <c r="O463" s="763"/>
      <c r="P463" s="786"/>
      <c r="Q463" s="786"/>
      <c r="R463" s="786"/>
      <c r="S463" s="786"/>
      <c r="T463" s="786"/>
      <c r="U463" s="786"/>
      <c r="V463" s="1615">
        <v>44893</v>
      </c>
      <c r="W463" s="1332" t="s">
        <v>5592</v>
      </c>
      <c r="X463" s="1332">
        <v>172</v>
      </c>
      <c r="Y463" s="1332">
        <f>AVERAGE(CPVTFC3SG0080!X24:Y24)</f>
        <v>0.57150000000000001</v>
      </c>
      <c r="Z463" s="487">
        <f t="shared" ref="Z463" si="46">(Y463-0.0643)/0.0133*66</f>
        <v>2516.9323308270677</v>
      </c>
      <c r="AA463" s="3847" t="s">
        <v>315</v>
      </c>
      <c r="AB463" s="3433"/>
    </row>
    <row r="464" spans="1:29" x14ac:dyDescent="0.25">
      <c r="A464" s="82">
        <v>377</v>
      </c>
      <c r="B464" s="4661" t="s">
        <v>1086</v>
      </c>
      <c r="C464" s="3188" t="s">
        <v>868</v>
      </c>
      <c r="D464" s="83">
        <v>44812</v>
      </c>
      <c r="E464" s="389" t="s">
        <v>4917</v>
      </c>
      <c r="F464" s="152">
        <v>33</v>
      </c>
      <c r="G464" s="84">
        <f>AVERAGE(CPVTFC3SG0007!W15:X15)</f>
        <v>9.35E-2</v>
      </c>
      <c r="H464" s="85">
        <f t="shared" si="36"/>
        <v>-258.56164383561645</v>
      </c>
      <c r="I464" s="802" t="s">
        <v>314</v>
      </c>
      <c r="J464" s="634"/>
      <c r="K464" s="229"/>
      <c r="L464" s="247"/>
      <c r="M464" s="216"/>
      <c r="N464" s="216"/>
      <c r="O464" s="216"/>
      <c r="P464" s="634"/>
      <c r="Q464" s="634"/>
      <c r="R464" s="663"/>
      <c r="S464" s="656"/>
      <c r="T464" s="656"/>
      <c r="U464" s="672"/>
      <c r="V464" s="1271"/>
      <c r="W464" s="1271"/>
      <c r="X464" s="1271"/>
      <c r="Y464" s="1271"/>
      <c r="Z464" s="1271"/>
      <c r="AA464" s="1271"/>
      <c r="AB464" s="4689" t="s">
        <v>1416</v>
      </c>
      <c r="AC464" s="5">
        <v>59</v>
      </c>
    </row>
    <row r="465" spans="1:29" x14ac:dyDescent="0.25">
      <c r="A465" s="11">
        <v>378</v>
      </c>
      <c r="B465" s="4681"/>
      <c r="C465" s="3193" t="s">
        <v>220</v>
      </c>
      <c r="D465" s="19">
        <v>44812</v>
      </c>
      <c r="E465" s="384" t="s">
        <v>4917</v>
      </c>
      <c r="F465" s="148">
        <v>34</v>
      </c>
      <c r="G465" s="10">
        <f>AVERAGE(CPVTFC3SG0007!C17:D17)</f>
        <v>2.9123999999999999</v>
      </c>
      <c r="H465" s="14">
        <f t="shared" si="36"/>
        <v>9395.2054794520536</v>
      </c>
      <c r="I465" s="186" t="s">
        <v>315</v>
      </c>
      <c r="J465" s="629"/>
      <c r="K465" s="230"/>
      <c r="L465" s="241"/>
      <c r="M465" s="207"/>
      <c r="N465" s="207"/>
      <c r="O465" s="207"/>
      <c r="P465" s="629"/>
      <c r="Q465" s="629"/>
      <c r="R465" s="647"/>
      <c r="S465" s="642"/>
      <c r="T465" s="642"/>
      <c r="U465" s="648"/>
      <c r="V465" s="694"/>
      <c r="W465" s="694"/>
      <c r="X465" s="694"/>
      <c r="Y465" s="694"/>
      <c r="Z465" s="694"/>
      <c r="AA465" s="694"/>
      <c r="AB465" s="4688"/>
    </row>
    <row r="466" spans="1:29" x14ac:dyDescent="0.25">
      <c r="A466" s="6">
        <v>379</v>
      </c>
      <c r="B466" s="4666" t="s">
        <v>1087</v>
      </c>
      <c r="C466" s="3189" t="s">
        <v>868</v>
      </c>
      <c r="D466" s="18">
        <v>44812</v>
      </c>
      <c r="E466" s="380" t="s">
        <v>4917</v>
      </c>
      <c r="F466" s="147">
        <v>35</v>
      </c>
      <c r="G466" s="7">
        <f>AVERAGE(CPVTFC3SG0007!E17:F17)</f>
        <v>7.4099999999999999E-2</v>
      </c>
      <c r="H466" s="13">
        <f t="shared" si="36"/>
        <v>-325.00000000000006</v>
      </c>
      <c r="I466" s="181" t="s">
        <v>314</v>
      </c>
      <c r="J466" s="629"/>
      <c r="K466" s="230"/>
      <c r="L466" s="241"/>
      <c r="M466" s="207"/>
      <c r="N466" s="207"/>
      <c r="O466" s="207"/>
      <c r="P466" s="629"/>
      <c r="Q466" s="629"/>
      <c r="R466" s="647"/>
      <c r="S466" s="642"/>
      <c r="T466" s="642"/>
      <c r="U466" s="648"/>
      <c r="V466" s="694"/>
      <c r="W466" s="694"/>
      <c r="X466" s="694"/>
      <c r="Y466" s="694"/>
      <c r="Z466" s="694"/>
      <c r="AA466" s="694"/>
    </row>
    <row r="467" spans="1:29" x14ac:dyDescent="0.25">
      <c r="A467" s="8">
        <v>380</v>
      </c>
      <c r="B467" s="4678"/>
      <c r="C467" s="3189" t="s">
        <v>220</v>
      </c>
      <c r="D467" s="18">
        <v>44812</v>
      </c>
      <c r="E467" s="380" t="s">
        <v>4917</v>
      </c>
      <c r="F467" s="147">
        <v>36</v>
      </c>
      <c r="G467" s="7">
        <f>AVERAGE(CPVTFC3SG0007!G17:H17)</f>
        <v>7.0000000000000007E-2</v>
      </c>
      <c r="H467" s="13">
        <f t="shared" si="36"/>
        <v>-339.04109589041099</v>
      </c>
      <c r="I467" s="181" t="s">
        <v>314</v>
      </c>
      <c r="J467" s="629"/>
      <c r="K467" s="230"/>
      <c r="L467" s="241"/>
      <c r="M467" s="207"/>
      <c r="N467" s="207"/>
      <c r="O467" s="207"/>
      <c r="P467" s="629"/>
      <c r="Q467" s="629"/>
      <c r="R467" s="647"/>
      <c r="S467" s="642"/>
      <c r="T467" s="642"/>
      <c r="U467" s="648"/>
      <c r="V467" s="694"/>
      <c r="W467" s="694"/>
      <c r="X467" s="694"/>
      <c r="Y467" s="694"/>
      <c r="Z467" s="694"/>
      <c r="AA467" s="694"/>
    </row>
    <row r="468" spans="1:29" x14ac:dyDescent="0.25">
      <c r="A468" s="64">
        <v>381</v>
      </c>
      <c r="B468" s="4670" t="s">
        <v>1088</v>
      </c>
      <c r="C468" s="3199" t="s">
        <v>868</v>
      </c>
      <c r="D468" s="65">
        <v>44812</v>
      </c>
      <c r="E468" s="387" t="s">
        <v>4917</v>
      </c>
      <c r="F468" s="146">
        <v>37</v>
      </c>
      <c r="G468" s="66">
        <f>AVERAGE(CPVTFC3SG0007!I17:J17)</f>
        <v>2.71265</v>
      </c>
      <c r="H468" s="67">
        <f t="shared" si="36"/>
        <v>8711.1301369863013</v>
      </c>
      <c r="I468" s="187" t="s">
        <v>315</v>
      </c>
      <c r="J468" s="629"/>
      <c r="K468" s="230"/>
      <c r="L468" s="241"/>
      <c r="M468" s="207"/>
      <c r="N468" s="207"/>
      <c r="O468" s="207"/>
      <c r="P468" s="795">
        <v>44867</v>
      </c>
      <c r="Q468" s="796" t="s">
        <v>4979</v>
      </c>
      <c r="R468" s="797">
        <v>167</v>
      </c>
      <c r="S468" s="116">
        <f>AVERAGE(CPVTFC3SG0044!N24:O24)</f>
        <v>1.0298499999999999</v>
      </c>
      <c r="T468" s="117">
        <f>(S468-0.1755)/0.014*400</f>
        <v>24409.999999999996</v>
      </c>
      <c r="U468" s="1304" t="s">
        <v>315</v>
      </c>
      <c r="V468" s="694"/>
      <c r="W468" s="694"/>
      <c r="X468" s="694"/>
      <c r="Y468" s="694"/>
      <c r="Z468" s="694"/>
      <c r="AA468" s="694"/>
    </row>
    <row r="469" spans="1:29" ht="15.75" thickBot="1" x14ac:dyDescent="0.3">
      <c r="A469" s="120">
        <v>382</v>
      </c>
      <c r="B469" s="4680"/>
      <c r="C469" s="3187" t="s">
        <v>220</v>
      </c>
      <c r="D469" s="121">
        <v>44812</v>
      </c>
      <c r="E469" s="452" t="s">
        <v>4917</v>
      </c>
      <c r="F469" s="149">
        <v>38</v>
      </c>
      <c r="G469" s="122">
        <f>AVERAGE(CPVTFC3SG0007!K17:L17)</f>
        <v>2.7994000000000003</v>
      </c>
      <c r="H469" s="123">
        <f t="shared" si="36"/>
        <v>9008.2191780821922</v>
      </c>
      <c r="I469" s="190" t="s">
        <v>315</v>
      </c>
      <c r="J469" s="633"/>
      <c r="K469" s="231"/>
      <c r="L469" s="246"/>
      <c r="M469" s="215"/>
      <c r="N469" s="215"/>
      <c r="O469" s="215"/>
      <c r="P469" s="737">
        <v>44867</v>
      </c>
      <c r="Q469" s="741" t="s">
        <v>4979</v>
      </c>
      <c r="R469" s="742">
        <v>168</v>
      </c>
      <c r="S469" s="122">
        <f>AVERAGE(CPVTFC3SG0044!P24:Q24)</f>
        <v>0.64500000000000002</v>
      </c>
      <c r="T469" s="123">
        <f>(S469-0.1755)/0.014*400</f>
        <v>13414.285714285714</v>
      </c>
      <c r="U469" s="1330" t="s">
        <v>315</v>
      </c>
      <c r="V469" s="1268"/>
      <c r="W469" s="1268"/>
      <c r="X469" s="1268"/>
      <c r="Y469" s="1268"/>
      <c r="Z469" s="1268"/>
      <c r="AA469" s="1268"/>
    </row>
    <row r="470" spans="1:29" x14ac:dyDescent="0.25">
      <c r="A470" s="508">
        <v>383</v>
      </c>
      <c r="B470" s="4664" t="s">
        <v>1089</v>
      </c>
      <c r="C470" s="2969" t="s">
        <v>868</v>
      </c>
      <c r="D470" s="490">
        <v>44812</v>
      </c>
      <c r="E470" s="491" t="s">
        <v>4917</v>
      </c>
      <c r="F470" s="732">
        <v>39</v>
      </c>
      <c r="G470" s="589">
        <f>AVERAGE(CPVTFC3SG0007!M17:N17)</f>
        <v>6.5000000000000002E-2</v>
      </c>
      <c r="H470" s="622">
        <f t="shared" si="36"/>
        <v>-356.16438356164389</v>
      </c>
      <c r="I470" s="813" t="s">
        <v>314</v>
      </c>
      <c r="J470" s="806"/>
      <c r="K470" s="807"/>
      <c r="L470" s="808"/>
      <c r="M470" s="720"/>
      <c r="N470" s="720"/>
      <c r="O470" s="720"/>
      <c r="P470" s="834"/>
      <c r="Q470" s="834"/>
      <c r="R470" s="835"/>
      <c r="S470" s="834"/>
      <c r="T470" s="834"/>
      <c r="U470" s="1602"/>
      <c r="V470" s="834"/>
      <c r="W470" s="834"/>
      <c r="X470" s="834"/>
      <c r="Y470" s="834"/>
      <c r="Z470" s="834"/>
      <c r="AA470" s="836"/>
      <c r="AB470" s="3387"/>
      <c r="AC470" s="5">
        <v>60</v>
      </c>
    </row>
    <row r="471" spans="1:29" ht="15.75" thickBot="1" x14ac:dyDescent="0.3">
      <c r="A471" s="462"/>
      <c r="B471" s="4671"/>
      <c r="C471" s="2970" t="s">
        <v>220</v>
      </c>
      <c r="D471" s="412">
        <v>44887</v>
      </c>
      <c r="E471" s="2606" t="s">
        <v>5514</v>
      </c>
      <c r="F471" s="414">
        <v>105</v>
      </c>
      <c r="G471" s="414">
        <f>AVERAGE(CPVTFC3SG0064!J14:K14)</f>
        <v>0.93484999999999996</v>
      </c>
      <c r="H471" s="415">
        <f>(G471-0.1645)/0.0138*50</f>
        <v>2791.1231884057975</v>
      </c>
      <c r="I471" s="2629" t="s">
        <v>315</v>
      </c>
      <c r="J471" s="815"/>
      <c r="K471" s="811"/>
      <c r="L471" s="812"/>
      <c r="M471" s="763"/>
      <c r="N471" s="763"/>
      <c r="O471" s="763"/>
      <c r="P471" s="786"/>
      <c r="Q471" s="786"/>
      <c r="R471" s="787"/>
      <c r="S471" s="786"/>
      <c r="T471" s="786"/>
      <c r="U471" s="786"/>
      <c r="V471" s="902"/>
      <c r="W471" s="902"/>
      <c r="X471" s="902"/>
      <c r="Y471" s="902"/>
      <c r="Z471" s="902"/>
      <c r="AA471" s="902"/>
      <c r="AB471" s="3387"/>
    </row>
    <row r="472" spans="1:29" x14ac:dyDescent="0.25">
      <c r="A472" s="64">
        <v>385</v>
      </c>
      <c r="B472" s="69" t="s">
        <v>1091</v>
      </c>
      <c r="C472" s="3199" t="s">
        <v>868</v>
      </c>
      <c r="D472" s="65">
        <v>44812</v>
      </c>
      <c r="E472" s="387" t="s">
        <v>4917</v>
      </c>
      <c r="F472" s="146">
        <v>41</v>
      </c>
      <c r="G472" s="66">
        <f>AVERAGE(CPVTFC3SG0007!Q17:R17)</f>
        <v>1.3608</v>
      </c>
      <c r="H472" s="67">
        <f t="shared" si="36"/>
        <v>4081.5068493150684</v>
      </c>
      <c r="I472" s="187" t="s">
        <v>315</v>
      </c>
      <c r="J472" s="629"/>
      <c r="K472" s="230"/>
      <c r="L472" s="241"/>
      <c r="M472" s="207"/>
      <c r="N472" s="207"/>
      <c r="O472" s="207"/>
      <c r="P472" s="629"/>
      <c r="Q472" s="629"/>
      <c r="R472" s="647"/>
      <c r="S472" s="642"/>
      <c r="T472" s="642"/>
      <c r="U472" s="648"/>
      <c r="V472" s="694"/>
      <c r="W472" s="694"/>
      <c r="X472" s="694"/>
      <c r="Y472" s="694"/>
      <c r="Z472" s="694"/>
      <c r="AA472" s="694"/>
      <c r="AB472" s="4689" t="s">
        <v>1416</v>
      </c>
    </row>
    <row r="473" spans="1:29" x14ac:dyDescent="0.25">
      <c r="A473" s="68">
        <v>386</v>
      </c>
      <c r="B473" s="69" t="s">
        <v>1091</v>
      </c>
      <c r="C473" s="3199" t="s">
        <v>220</v>
      </c>
      <c r="D473" s="65">
        <v>44812</v>
      </c>
      <c r="E473" s="387" t="s">
        <v>4917</v>
      </c>
      <c r="F473" s="146">
        <v>42</v>
      </c>
      <c r="G473" s="66">
        <f>AVERAGE(CPVTFC3SG0007!S17:T17)</f>
        <v>2.86755</v>
      </c>
      <c r="H473" s="67">
        <f t="shared" si="36"/>
        <v>9241.6095890410961</v>
      </c>
      <c r="I473" s="187" t="s">
        <v>315</v>
      </c>
      <c r="J473" s="629"/>
      <c r="K473" s="230"/>
      <c r="L473" s="241"/>
      <c r="M473" s="207"/>
      <c r="N473" s="207"/>
      <c r="O473" s="207"/>
      <c r="P473" s="737">
        <v>44867</v>
      </c>
      <c r="Q473" s="741" t="s">
        <v>4979</v>
      </c>
      <c r="R473" s="742">
        <v>169</v>
      </c>
      <c r="S473" s="122">
        <f>AVERAGE(CPVTFC3SG0044!R24:S24)</f>
        <v>2.8162000000000003</v>
      </c>
      <c r="T473" s="123">
        <f>(S473-0.1755)/0.014*400</f>
        <v>75448.571428571435</v>
      </c>
      <c r="U473" s="1330" t="s">
        <v>315</v>
      </c>
      <c r="V473" s="1250"/>
      <c r="W473" s="1259"/>
      <c r="X473" s="694"/>
      <c r="Y473" s="645"/>
      <c r="Z473" s="646"/>
      <c r="AA473" s="1259"/>
      <c r="AB473" s="4688"/>
    </row>
    <row r="474" spans="1:29" x14ac:dyDescent="0.25">
      <c r="A474" s="6">
        <v>387</v>
      </c>
      <c r="B474" s="4666" t="s">
        <v>1092</v>
      </c>
      <c r="C474" s="3189" t="s">
        <v>868</v>
      </c>
      <c r="D474" s="18">
        <v>44812</v>
      </c>
      <c r="E474" s="380" t="s">
        <v>4917</v>
      </c>
      <c r="F474" s="147">
        <v>43</v>
      </c>
      <c r="G474" s="7">
        <f>AVERAGE(CPVTFC3SG0007!U17:V17)</f>
        <v>9.9099999999999994E-2</v>
      </c>
      <c r="H474" s="13">
        <f t="shared" si="36"/>
        <v>-239.38356164383569</v>
      </c>
      <c r="I474" s="181" t="s">
        <v>314</v>
      </c>
      <c r="J474" s="629"/>
      <c r="K474" s="230"/>
      <c r="L474" s="241"/>
      <c r="M474" s="207"/>
      <c r="N474" s="207"/>
      <c r="O474" s="207"/>
      <c r="P474" s="694"/>
      <c r="Q474" s="694"/>
      <c r="R474" s="695"/>
      <c r="S474" s="694"/>
      <c r="T474" s="694"/>
      <c r="U474" s="1260"/>
      <c r="V474" s="1250"/>
      <c r="W474" s="1259"/>
      <c r="X474" s="694"/>
      <c r="Y474" s="645"/>
      <c r="Z474" s="646"/>
      <c r="AA474" s="1259"/>
    </row>
    <row r="475" spans="1:29" x14ac:dyDescent="0.25">
      <c r="A475" s="8">
        <v>388</v>
      </c>
      <c r="B475" s="4678"/>
      <c r="C475" s="3189" t="s">
        <v>220</v>
      </c>
      <c r="D475" s="18">
        <v>44812</v>
      </c>
      <c r="E475" s="380" t="s">
        <v>4917</v>
      </c>
      <c r="F475" s="147">
        <v>44</v>
      </c>
      <c r="G475" s="7">
        <f>AVERAGE(CPVTFC3SG0007!W17:X17)</f>
        <v>8.3299999999999999E-2</v>
      </c>
      <c r="H475" s="13">
        <f t="shared" si="36"/>
        <v>-293.49315068493155</v>
      </c>
      <c r="I475" s="181" t="s">
        <v>314</v>
      </c>
      <c r="J475" s="629"/>
      <c r="K475" s="230"/>
      <c r="L475" s="241"/>
      <c r="M475" s="207"/>
      <c r="N475" s="207"/>
      <c r="O475" s="207"/>
      <c r="P475" s="629"/>
      <c r="Q475" s="629"/>
      <c r="R475" s="647"/>
      <c r="S475" s="642"/>
      <c r="T475" s="642"/>
      <c r="U475" s="648"/>
      <c r="V475" s="1250"/>
      <c r="W475" s="1259"/>
      <c r="X475" s="694"/>
      <c r="Y475" s="645"/>
      <c r="Z475" s="646"/>
      <c r="AA475" s="1259"/>
    </row>
    <row r="476" spans="1:29" x14ac:dyDescent="0.25">
      <c r="A476" s="64">
        <v>389</v>
      </c>
      <c r="B476" s="4670" t="s">
        <v>1093</v>
      </c>
      <c r="C476" s="3199" t="s">
        <v>868</v>
      </c>
      <c r="D476" s="65">
        <v>44812</v>
      </c>
      <c r="E476" s="387" t="s">
        <v>4917</v>
      </c>
      <c r="F476" s="146">
        <v>45</v>
      </c>
      <c r="G476" s="66">
        <f>AVERAGE(CPVTFC3SG0007!C19:D19)</f>
        <v>2.9094500000000001</v>
      </c>
      <c r="H476" s="67">
        <f t="shared" si="36"/>
        <v>9385.1027397260277</v>
      </c>
      <c r="I476" s="187" t="s">
        <v>315</v>
      </c>
      <c r="J476" s="629"/>
      <c r="K476" s="230"/>
      <c r="L476" s="241"/>
      <c r="M476" s="207"/>
      <c r="N476" s="207"/>
      <c r="O476" s="207"/>
      <c r="P476" s="737">
        <v>44867</v>
      </c>
      <c r="Q476" s="741" t="s">
        <v>4979</v>
      </c>
      <c r="R476" s="742">
        <v>170</v>
      </c>
      <c r="S476" s="122">
        <f>AVERAGE(CPVTFC3SG0044!T24:U24)</f>
        <v>1.3224</v>
      </c>
      <c r="T476" s="123">
        <f>(S476-0.1755)/0.014*400</f>
        <v>32768.571428571435</v>
      </c>
      <c r="U476" s="1330" t="s">
        <v>315</v>
      </c>
      <c r="V476" s="694"/>
      <c r="W476" s="694"/>
      <c r="X476" s="694"/>
      <c r="Y476" s="694"/>
      <c r="Z476" s="694"/>
      <c r="AA476" s="694"/>
    </row>
    <row r="477" spans="1:29" x14ac:dyDescent="0.25">
      <c r="A477" s="68">
        <v>390</v>
      </c>
      <c r="B477" s="4679"/>
      <c r="C477" s="3199" t="s">
        <v>220</v>
      </c>
      <c r="D477" s="65">
        <v>44812</v>
      </c>
      <c r="E477" s="387" t="s">
        <v>4917</v>
      </c>
      <c r="F477" s="146">
        <v>46</v>
      </c>
      <c r="G477" s="66">
        <f>AVERAGE(CPVTFC3SG0007!E19:F19)</f>
        <v>2.8616999999999999</v>
      </c>
      <c r="H477" s="67">
        <f t="shared" si="36"/>
        <v>9221.5753424657541</v>
      </c>
      <c r="I477" s="187" t="s">
        <v>315</v>
      </c>
      <c r="J477" s="629"/>
      <c r="K477" s="230"/>
      <c r="L477" s="241"/>
      <c r="M477" s="207"/>
      <c r="N477" s="207"/>
      <c r="O477" s="207"/>
      <c r="P477" s="737">
        <v>44867</v>
      </c>
      <c r="Q477" s="741" t="s">
        <v>4979</v>
      </c>
      <c r="R477" s="742">
        <v>171</v>
      </c>
      <c r="S477" s="122">
        <f>AVERAGE(CPVTFC3SG0044!V24:W24)</f>
        <v>0.74819999999999998</v>
      </c>
      <c r="T477" s="123">
        <f>(S477-0.1755)/0.014*400</f>
        <v>16362.857142857143</v>
      </c>
      <c r="U477" s="1330" t="s">
        <v>315</v>
      </c>
      <c r="V477" s="694"/>
      <c r="W477" s="694"/>
      <c r="X477" s="694"/>
      <c r="Y477" s="694"/>
      <c r="Z477" s="694"/>
      <c r="AA477" s="694"/>
    </row>
    <row r="478" spans="1:29" x14ac:dyDescent="0.25">
      <c r="A478" s="6">
        <v>391</v>
      </c>
      <c r="B478" s="4667" t="s">
        <v>1094</v>
      </c>
      <c r="C478" s="3189" t="s">
        <v>868</v>
      </c>
      <c r="D478" s="18">
        <v>44812</v>
      </c>
      <c r="E478" s="380" t="s">
        <v>4917</v>
      </c>
      <c r="F478" s="147">
        <v>47</v>
      </c>
      <c r="G478" s="7">
        <f>AVERAGE(CPVTFC3SG0007!G19:H19)</f>
        <v>9.1700000000000004E-2</v>
      </c>
      <c r="H478" s="13">
        <f t="shared" si="36"/>
        <v>-264.72602739726028</v>
      </c>
      <c r="I478" s="181" t="s">
        <v>314</v>
      </c>
      <c r="J478" s="629"/>
      <c r="K478" s="230"/>
      <c r="L478" s="241"/>
      <c r="M478" s="207"/>
      <c r="N478" s="207"/>
      <c r="O478" s="207"/>
      <c r="P478" s="629"/>
      <c r="Q478" s="629"/>
      <c r="R478" s="647"/>
      <c r="S478" s="642"/>
      <c r="T478" s="642"/>
      <c r="U478" s="648"/>
      <c r="V478" s="694"/>
      <c r="W478" s="694"/>
      <c r="X478" s="694"/>
      <c r="Y478" s="694"/>
      <c r="Z478" s="694"/>
      <c r="AA478" s="694"/>
      <c r="AB478" s="4689" t="s">
        <v>1416</v>
      </c>
      <c r="AC478" s="5">
        <v>61</v>
      </c>
    </row>
    <row r="479" spans="1:29" ht="15.75" thickBot="1" x14ac:dyDescent="0.3">
      <c r="A479" s="78">
        <v>392</v>
      </c>
      <c r="B479" s="4661"/>
      <c r="C479" s="3190" t="s">
        <v>220</v>
      </c>
      <c r="D479" s="79">
        <v>44812</v>
      </c>
      <c r="E479" s="525" t="s">
        <v>4917</v>
      </c>
      <c r="F479" s="156">
        <v>48</v>
      </c>
      <c r="G479" s="80">
        <f>AVERAGE(CPVTFC3SG0007!I19:J19)</f>
        <v>2.8109500000000001</v>
      </c>
      <c r="H479" s="81">
        <f t="shared" si="36"/>
        <v>9047.7739726027394</v>
      </c>
      <c r="I479" s="804" t="s">
        <v>315</v>
      </c>
      <c r="J479" s="633"/>
      <c r="K479" s="231"/>
      <c r="L479" s="246"/>
      <c r="M479" s="215"/>
      <c r="N479" s="215"/>
      <c r="O479" s="215"/>
      <c r="P479" s="633"/>
      <c r="Q479" s="633"/>
      <c r="R479" s="660"/>
      <c r="S479" s="650"/>
      <c r="T479" s="650"/>
      <c r="U479" s="657"/>
      <c r="V479" s="2705"/>
      <c r="W479" s="1268"/>
      <c r="X479" s="1268"/>
      <c r="Y479" s="1268"/>
      <c r="Z479" s="786"/>
      <c r="AA479" s="1268"/>
      <c r="AB479" s="4688"/>
    </row>
    <row r="480" spans="1:29" x14ac:dyDescent="0.25">
      <c r="A480" s="406">
        <v>393</v>
      </c>
      <c r="B480" s="4668" t="s">
        <v>1095</v>
      </c>
      <c r="C480" s="2533" t="s">
        <v>868</v>
      </c>
      <c r="D480" s="407">
        <v>44812</v>
      </c>
      <c r="E480" s="477" t="s">
        <v>4917</v>
      </c>
      <c r="F480" s="408">
        <v>49</v>
      </c>
      <c r="G480" s="409">
        <f>AVERAGE(CPVTFC3SG0007!K19:L19)</f>
        <v>2.8268</v>
      </c>
      <c r="H480" s="405">
        <f t="shared" si="36"/>
        <v>9102.0547945205471</v>
      </c>
      <c r="I480" s="805" t="s">
        <v>315</v>
      </c>
      <c r="J480" s="806"/>
      <c r="K480" s="807"/>
      <c r="L480" s="808"/>
      <c r="M480" s="720"/>
      <c r="N480" s="720"/>
      <c r="O480" s="720"/>
      <c r="P480" s="756">
        <v>44867</v>
      </c>
      <c r="Q480" s="781" t="s">
        <v>4979</v>
      </c>
      <c r="R480" s="758">
        <v>172</v>
      </c>
      <c r="S480" s="409">
        <f>AVERAGE(CPVTFC3SG0044!X24:Y24)</f>
        <v>0.73940000000000006</v>
      </c>
      <c r="T480" s="405">
        <f>(S480-0.1755)/0.014*400</f>
        <v>16111.428571428572</v>
      </c>
      <c r="U480" s="759" t="s">
        <v>315</v>
      </c>
      <c r="V480" s="407">
        <v>44888</v>
      </c>
      <c r="W480" s="3065" t="s">
        <v>5544</v>
      </c>
      <c r="X480" s="2995">
        <v>17</v>
      </c>
      <c r="Y480" s="409">
        <f>AVERAGE(CPVTFC3SG0068!M13:N13)</f>
        <v>0.5484500000000001</v>
      </c>
      <c r="Z480" s="2249">
        <f t="shared" ref="Z480:Z483" si="47">(Y480-0.1364)/0.0132*66</f>
        <v>2060.2500000000005</v>
      </c>
      <c r="AA480" s="3017" t="s">
        <v>315</v>
      </c>
      <c r="AB480" s="4689" t="s">
        <v>1416</v>
      </c>
    </row>
    <row r="481" spans="1:28" x14ac:dyDescent="0.25">
      <c r="A481" s="590"/>
      <c r="B481" s="4669"/>
      <c r="C481" s="32" t="s">
        <v>5448</v>
      </c>
      <c r="D481" s="1149"/>
      <c r="E481" s="2975"/>
      <c r="F481" s="882"/>
      <c r="G481" s="645"/>
      <c r="H481" s="646"/>
      <c r="I481" s="878"/>
      <c r="J481" s="841"/>
      <c r="K481" s="2693"/>
      <c r="L481" s="803"/>
      <c r="M481" s="207"/>
      <c r="N481" s="207"/>
      <c r="O481" s="207"/>
      <c r="P481" s="875"/>
      <c r="Q481" s="843"/>
      <c r="R481" s="877"/>
      <c r="S481" s="645"/>
      <c r="T481" s="646"/>
      <c r="U481" s="642"/>
      <c r="V481" s="18">
        <v>44888</v>
      </c>
      <c r="W481" s="3057" t="s">
        <v>5544</v>
      </c>
      <c r="X481" s="2759">
        <v>18</v>
      </c>
      <c r="Y481" s="7">
        <f>AVERAGE(CPVTFC3SG0068!O13:P13)</f>
        <v>0.32705000000000001</v>
      </c>
      <c r="Z481" s="113">
        <f t="shared" si="47"/>
        <v>953.25000000000011</v>
      </c>
      <c r="AA481" s="3007" t="s">
        <v>314</v>
      </c>
      <c r="AB481" s="4689"/>
    </row>
    <row r="482" spans="1:28" x14ac:dyDescent="0.25">
      <c r="A482" s="590"/>
      <c r="B482" s="4669"/>
      <c r="C482" s="32" t="s">
        <v>863</v>
      </c>
      <c r="D482" s="1149"/>
      <c r="E482" s="2975"/>
      <c r="F482" s="882"/>
      <c r="G482" s="645"/>
      <c r="H482" s="646"/>
      <c r="I482" s="878"/>
      <c r="J482" s="841"/>
      <c r="K482" s="2693"/>
      <c r="L482" s="803"/>
      <c r="M482" s="207"/>
      <c r="N482" s="207"/>
      <c r="O482" s="207"/>
      <c r="P482" s="875"/>
      <c r="Q482" s="843"/>
      <c r="R482" s="877"/>
      <c r="S482" s="645"/>
      <c r="T482" s="646"/>
      <c r="U482" s="642"/>
      <c r="V482" s="18">
        <v>44888</v>
      </c>
      <c r="W482" s="3057" t="s">
        <v>5544</v>
      </c>
      <c r="X482" s="2759">
        <v>19</v>
      </c>
      <c r="Y482" s="7">
        <f>AVERAGE(CPVTFC3SG0068!Q13:R13)</f>
        <v>0.22954999999999998</v>
      </c>
      <c r="Z482" s="113">
        <f t="shared" si="47"/>
        <v>465.74999999999994</v>
      </c>
      <c r="AA482" s="3007" t="s">
        <v>314</v>
      </c>
      <c r="AB482" s="4689"/>
    </row>
    <row r="483" spans="1:28" ht="15.75" thickBot="1" x14ac:dyDescent="0.3">
      <c r="A483" s="411">
        <v>394</v>
      </c>
      <c r="B483" s="4682"/>
      <c r="C483" s="2534" t="s">
        <v>220</v>
      </c>
      <c r="D483" s="412">
        <v>44812</v>
      </c>
      <c r="E483" s="484" t="s">
        <v>4917</v>
      </c>
      <c r="F483" s="413">
        <v>50</v>
      </c>
      <c r="G483" s="414">
        <f>AVERAGE(CPVTFC3SG0007!M19:N19)</f>
        <v>2.9115500000000001</v>
      </c>
      <c r="H483" s="415">
        <f t="shared" si="36"/>
        <v>9392.2945205479446</v>
      </c>
      <c r="I483" s="810" t="s">
        <v>315</v>
      </c>
      <c r="J483" s="815"/>
      <c r="K483" s="811"/>
      <c r="L483" s="812"/>
      <c r="M483" s="763"/>
      <c r="N483" s="763"/>
      <c r="O483" s="763"/>
      <c r="P483" s="724">
        <v>44867</v>
      </c>
      <c r="Q483" s="728" t="s">
        <v>4979</v>
      </c>
      <c r="R483" s="726">
        <v>173</v>
      </c>
      <c r="S483" s="414">
        <f>AVERAGE(CPVTFC3SG0044!B26:C26)</f>
        <v>2.9969999999999999</v>
      </c>
      <c r="T483" s="415">
        <f>(S483-0.1755)/0.014*400</f>
        <v>80614.28571428571</v>
      </c>
      <c r="U483" s="727" t="s">
        <v>315</v>
      </c>
      <c r="V483" s="412">
        <v>44888</v>
      </c>
      <c r="W483" s="3042" t="s">
        <v>5544</v>
      </c>
      <c r="X483" s="2797">
        <v>20</v>
      </c>
      <c r="Y483" s="414">
        <f>AVERAGE(CPVTFC3SG0068!S13:T13)</f>
        <v>2.8140000000000001</v>
      </c>
      <c r="Z483" s="415">
        <f t="shared" si="47"/>
        <v>13388</v>
      </c>
      <c r="AA483" s="3010" t="s">
        <v>315</v>
      </c>
      <c r="AB483" s="4688"/>
    </row>
    <row r="484" spans="1:28" ht="15.75" thickBot="1" x14ac:dyDescent="0.3">
      <c r="A484" s="1755"/>
      <c r="B484" s="2532" t="s">
        <v>5517</v>
      </c>
      <c r="C484" s="3202" t="s">
        <v>868</v>
      </c>
      <c r="D484" s="483">
        <v>44887</v>
      </c>
      <c r="E484" s="3060" t="s">
        <v>5514</v>
      </c>
      <c r="F484" s="709">
        <v>106</v>
      </c>
      <c r="G484" s="709">
        <f>AVERAGE(CPVTFC3SG0064!L14:M14)</f>
        <v>1.4199000000000002</v>
      </c>
      <c r="H484" s="710">
        <f>(G484-0.1645)/0.0138*50</f>
        <v>4548.550724637681</v>
      </c>
      <c r="I484" s="3061" t="s">
        <v>315</v>
      </c>
      <c r="J484" s="3062"/>
      <c r="K484" s="3063"/>
      <c r="L484" s="3064"/>
      <c r="M484" s="2691"/>
      <c r="N484" s="2691"/>
      <c r="O484" s="1509"/>
      <c r="P484" s="2024"/>
      <c r="Q484" s="2051"/>
      <c r="R484" s="2026"/>
      <c r="S484" s="1257"/>
      <c r="T484" s="1258"/>
      <c r="U484" s="2027"/>
      <c r="V484" s="1271"/>
      <c r="W484" s="1271"/>
      <c r="X484" s="1271"/>
      <c r="Y484" s="1271"/>
      <c r="Z484" s="1271"/>
      <c r="AA484" s="1271"/>
      <c r="AB484" s="261"/>
    </row>
    <row r="485" spans="1:28" x14ac:dyDescent="0.25">
      <c r="A485" s="114">
        <v>395</v>
      </c>
      <c r="B485" s="2529" t="s">
        <v>1096</v>
      </c>
      <c r="C485" s="3186" t="s">
        <v>868</v>
      </c>
      <c r="D485" s="115">
        <v>44812</v>
      </c>
      <c r="E485" s="388" t="s">
        <v>4917</v>
      </c>
      <c r="F485" s="151">
        <v>51</v>
      </c>
      <c r="G485" s="116">
        <f>AVERAGE(CPVTFC3SG0007!O19:P19)</f>
        <v>2.6911</v>
      </c>
      <c r="H485" s="117">
        <f t="shared" si="36"/>
        <v>8637.3287671232865</v>
      </c>
      <c r="I485" s="189" t="s">
        <v>315</v>
      </c>
      <c r="J485" s="634"/>
      <c r="K485" s="229"/>
      <c r="L485" s="247"/>
      <c r="M485" s="216"/>
      <c r="N485" s="216"/>
      <c r="O485" s="216"/>
      <c r="P485" s="2708">
        <v>44867</v>
      </c>
      <c r="Q485" s="2709" t="s">
        <v>4979</v>
      </c>
      <c r="R485" s="2710">
        <v>174</v>
      </c>
      <c r="S485" s="2711">
        <f>AVERAGE(CPVTFC3SG0044!D26:E26)</f>
        <v>0.59494999999999998</v>
      </c>
      <c r="T485" s="2249">
        <f>(S485-0.1755)/0.014*400</f>
        <v>11984.285714285714</v>
      </c>
      <c r="U485" s="2695" t="s">
        <v>315</v>
      </c>
      <c r="V485" s="1250"/>
      <c r="W485" s="1259"/>
      <c r="X485" s="694"/>
      <c r="Y485" s="645"/>
      <c r="Z485" s="646"/>
      <c r="AA485" s="1259"/>
    </row>
    <row r="486" spans="1:28" x14ac:dyDescent="0.25">
      <c r="A486" s="68">
        <v>396</v>
      </c>
      <c r="B486" s="69" t="s">
        <v>1096</v>
      </c>
      <c r="C486" s="3199" t="s">
        <v>220</v>
      </c>
      <c r="D486" s="65">
        <v>44812</v>
      </c>
      <c r="E486" s="387" t="s">
        <v>4917</v>
      </c>
      <c r="F486" s="146">
        <v>52</v>
      </c>
      <c r="G486" s="66">
        <f>AVERAGE(CPVTFC3SG0007!Q19:R19)</f>
        <v>1.69265</v>
      </c>
      <c r="H486" s="67">
        <f t="shared" si="36"/>
        <v>5217.9794520547948</v>
      </c>
      <c r="I486" s="187" t="s">
        <v>315</v>
      </c>
      <c r="J486" s="629"/>
      <c r="K486" s="230"/>
      <c r="L486" s="241"/>
      <c r="M486" s="207"/>
      <c r="N486" s="207"/>
      <c r="O486" s="207"/>
      <c r="P486" s="629"/>
      <c r="Q486" s="629"/>
      <c r="R486" s="647"/>
      <c r="S486" s="642"/>
      <c r="T486" s="642"/>
      <c r="U486" s="648"/>
      <c r="V486" s="1250"/>
      <c r="W486" s="1259"/>
      <c r="X486" s="694"/>
      <c r="Y486" s="645"/>
      <c r="Z486" s="646"/>
      <c r="AA486" s="1259"/>
    </row>
    <row r="487" spans="1:28" x14ac:dyDescent="0.25">
      <c r="A487" s="64">
        <v>397</v>
      </c>
      <c r="B487" s="4670" t="s">
        <v>1097</v>
      </c>
      <c r="C487" s="3199" t="s">
        <v>868</v>
      </c>
      <c r="D487" s="65">
        <v>44812</v>
      </c>
      <c r="E487" s="387" t="s">
        <v>4917</v>
      </c>
      <c r="F487" s="146">
        <v>53</v>
      </c>
      <c r="G487" s="66">
        <f>AVERAGE(CPVTFC3SG0007!S19:T19)</f>
        <v>1.6452</v>
      </c>
      <c r="H487" s="67">
        <f t="shared" si="36"/>
        <v>5055.4794520547948</v>
      </c>
      <c r="I487" s="187" t="s">
        <v>315</v>
      </c>
      <c r="J487" s="629"/>
      <c r="K487" s="230"/>
      <c r="L487" s="241"/>
      <c r="M487" s="207"/>
      <c r="N487" s="207"/>
      <c r="O487" s="207"/>
      <c r="P487" s="629"/>
      <c r="Q487" s="629"/>
      <c r="R487" s="647"/>
      <c r="S487" s="642"/>
      <c r="T487" s="642"/>
      <c r="U487" s="648"/>
      <c r="V487" s="1250"/>
      <c r="W487" s="1259"/>
      <c r="X487" s="694"/>
      <c r="Y487" s="645"/>
      <c r="Z487" s="646"/>
      <c r="AA487" s="1259"/>
    </row>
    <row r="488" spans="1:28" x14ac:dyDescent="0.25">
      <c r="A488" s="68">
        <v>398</v>
      </c>
      <c r="B488" s="4679"/>
      <c r="C488" s="3199" t="s">
        <v>220</v>
      </c>
      <c r="D488" s="65">
        <v>44812</v>
      </c>
      <c r="E488" s="387" t="s">
        <v>4917</v>
      </c>
      <c r="F488" s="146">
        <v>54</v>
      </c>
      <c r="G488" s="66">
        <f>AVERAGE(CPVTFC3SG0007!U19:V19)</f>
        <v>1.6396500000000001</v>
      </c>
      <c r="H488" s="67">
        <f t="shared" si="36"/>
        <v>5036.4726027397264</v>
      </c>
      <c r="I488" s="187" t="s">
        <v>315</v>
      </c>
      <c r="J488" s="629"/>
      <c r="K488" s="230"/>
      <c r="L488" s="241"/>
      <c r="M488" s="207"/>
      <c r="N488" s="207"/>
      <c r="O488" s="207"/>
      <c r="P488" s="629"/>
      <c r="Q488" s="629"/>
      <c r="R488" s="647"/>
      <c r="S488" s="642"/>
      <c r="T488" s="642"/>
      <c r="U488" s="648"/>
      <c r="V488" s="1250"/>
      <c r="W488" s="1259"/>
      <c r="X488" s="694"/>
      <c r="Y488" s="645"/>
      <c r="Z488" s="646"/>
      <c r="AA488" s="1259"/>
    </row>
    <row r="489" spans="1:28" x14ac:dyDescent="0.25">
      <c r="A489" s="64">
        <v>399</v>
      </c>
      <c r="B489" s="69" t="s">
        <v>1098</v>
      </c>
      <c r="C489" s="3199" t="s">
        <v>868</v>
      </c>
      <c r="D489" s="65">
        <v>44812</v>
      </c>
      <c r="E489" s="387" t="s">
        <v>4917</v>
      </c>
      <c r="F489" s="146">
        <v>55</v>
      </c>
      <c r="G489" s="66">
        <f>AVERAGE(CPVTFC3SG0007!W19:X19)</f>
        <v>1.0909</v>
      </c>
      <c r="H489" s="67">
        <f t="shared" si="36"/>
        <v>3157.1917808219177</v>
      </c>
      <c r="I489" s="187" t="s">
        <v>315</v>
      </c>
      <c r="J489" s="629"/>
      <c r="K489" s="230"/>
      <c r="L489" s="241"/>
      <c r="M489" s="207"/>
      <c r="N489" s="207"/>
      <c r="O489" s="207"/>
      <c r="P489" s="629"/>
      <c r="Q489" s="629"/>
      <c r="R489" s="647"/>
      <c r="S489" s="642"/>
      <c r="T489" s="642"/>
      <c r="U489" s="648"/>
      <c r="V489" s="1250"/>
      <c r="W489" s="900"/>
      <c r="X489" s="694"/>
      <c r="Y489" s="645"/>
      <c r="Z489" s="646"/>
      <c r="AA489" s="900"/>
      <c r="AB489" s="4689" t="s">
        <v>1416</v>
      </c>
    </row>
    <row r="490" spans="1:28" x14ac:dyDescent="0.25">
      <c r="A490" s="68">
        <v>400</v>
      </c>
      <c r="B490" s="69" t="s">
        <v>1098</v>
      </c>
      <c r="C490" s="3199" t="s">
        <v>220</v>
      </c>
      <c r="D490" s="65">
        <v>44812</v>
      </c>
      <c r="E490" s="387" t="s">
        <v>4917</v>
      </c>
      <c r="F490" s="146">
        <v>56</v>
      </c>
      <c r="G490" s="66">
        <f>AVERAGE(CPVTFC3SG0007!C21:D21)</f>
        <v>2.8723000000000001</v>
      </c>
      <c r="H490" s="67">
        <f t="shared" si="36"/>
        <v>9257.8767123287671</v>
      </c>
      <c r="I490" s="187" t="s">
        <v>315</v>
      </c>
      <c r="J490" s="629"/>
      <c r="K490" s="230"/>
      <c r="L490" s="241"/>
      <c r="M490" s="207"/>
      <c r="N490" s="207"/>
      <c r="O490" s="207"/>
      <c r="P490" s="737">
        <v>44867</v>
      </c>
      <c r="Q490" s="741" t="s">
        <v>4979</v>
      </c>
      <c r="R490" s="742">
        <v>175</v>
      </c>
      <c r="S490" s="122">
        <f>AVERAGE(CPVTFC3SG0044!F26:G26)</f>
        <v>1.22285</v>
      </c>
      <c r="T490" s="123">
        <f>(S490-0.1755)/0.014*400</f>
        <v>29924.285714285714</v>
      </c>
      <c r="U490" s="1330" t="s">
        <v>315</v>
      </c>
      <c r="V490" s="1250"/>
      <c r="W490" s="900"/>
      <c r="X490" s="694"/>
      <c r="Y490" s="645"/>
      <c r="Z490" s="646"/>
      <c r="AA490" s="900"/>
      <c r="AB490" s="4688"/>
    </row>
    <row r="491" spans="1:28" x14ac:dyDescent="0.25">
      <c r="A491" s="6">
        <v>401</v>
      </c>
      <c r="B491" s="4666" t="s">
        <v>1099</v>
      </c>
      <c r="C491" s="3189" t="s">
        <v>868</v>
      </c>
      <c r="D491" s="18">
        <v>44812</v>
      </c>
      <c r="E491" s="380" t="s">
        <v>4917</v>
      </c>
      <c r="F491" s="147">
        <v>57</v>
      </c>
      <c r="G491" s="7">
        <f>AVERAGE(CPVTFC3SG0007!E21:F21)</f>
        <v>0.38190000000000002</v>
      </c>
      <c r="H491" s="13">
        <f t="shared" si="36"/>
        <v>729.10958904109589</v>
      </c>
      <c r="I491" s="181" t="s">
        <v>314</v>
      </c>
      <c r="J491" s="629"/>
      <c r="K491" s="230"/>
      <c r="L491" s="241"/>
      <c r="M491" s="207"/>
      <c r="N491" s="207"/>
      <c r="O491" s="207"/>
      <c r="P491" s="629"/>
      <c r="Q491" s="629"/>
      <c r="R491" s="647"/>
      <c r="S491" s="642"/>
      <c r="T491" s="642"/>
      <c r="U491" s="648"/>
      <c r="V491" s="1250"/>
      <c r="W491" s="900"/>
      <c r="X491" s="694"/>
      <c r="Y491" s="645"/>
      <c r="Z491" s="646"/>
      <c r="AA491" s="900"/>
    </row>
    <row r="492" spans="1:28" ht="15.75" thickBot="1" x14ac:dyDescent="0.3">
      <c r="A492" s="110">
        <v>402</v>
      </c>
      <c r="B492" s="4673"/>
      <c r="C492" s="3194" t="s">
        <v>220</v>
      </c>
      <c r="D492" s="111">
        <v>44812</v>
      </c>
      <c r="E492" s="472" t="s">
        <v>4917</v>
      </c>
      <c r="F492" s="153">
        <v>58</v>
      </c>
      <c r="G492" s="112">
        <f>AVERAGE(CPVTFC3SG0007!G21:H21)</f>
        <v>0.31064999999999998</v>
      </c>
      <c r="H492" s="113">
        <f t="shared" si="36"/>
        <v>485.10273972602727</v>
      </c>
      <c r="I492" s="188" t="s">
        <v>314</v>
      </c>
      <c r="J492" s="633"/>
      <c r="K492" s="231"/>
      <c r="L492" s="246"/>
      <c r="M492" s="215"/>
      <c r="N492" s="215"/>
      <c r="O492" s="215"/>
      <c r="P492" s="633"/>
      <c r="Q492" s="633"/>
      <c r="R492" s="660"/>
      <c r="S492" s="650"/>
      <c r="T492" s="650"/>
      <c r="U492" s="657"/>
      <c r="V492" s="1303"/>
      <c r="W492" s="1267"/>
      <c r="X492" s="1268"/>
      <c r="Y492" s="969"/>
      <c r="Z492" s="662"/>
      <c r="AA492" s="1267"/>
    </row>
    <row r="493" spans="1:28" x14ac:dyDescent="0.25">
      <c r="A493" s="406">
        <v>403</v>
      </c>
      <c r="B493" s="4668" t="s">
        <v>1100</v>
      </c>
      <c r="C493" s="2533" t="s">
        <v>868</v>
      </c>
      <c r="D493" s="407">
        <v>44812</v>
      </c>
      <c r="E493" s="477" t="s">
        <v>4917</v>
      </c>
      <c r="F493" s="408">
        <v>59</v>
      </c>
      <c r="G493" s="409">
        <f>AVERAGE(CPVTFC3SG0007!I21:J21)</f>
        <v>2.5516000000000001</v>
      </c>
      <c r="H493" s="405">
        <f t="shared" si="36"/>
        <v>8159.58904109589</v>
      </c>
      <c r="I493" s="805" t="s">
        <v>315</v>
      </c>
      <c r="J493" s="806"/>
      <c r="K493" s="807"/>
      <c r="L493" s="808"/>
      <c r="M493" s="720"/>
      <c r="N493" s="720"/>
      <c r="O493" s="720"/>
      <c r="P493" s="1007">
        <v>44867</v>
      </c>
      <c r="Q493" s="1115" t="s">
        <v>4979</v>
      </c>
      <c r="R493" s="1009">
        <v>176</v>
      </c>
      <c r="S493" s="1010">
        <f>AVERAGE(CPVTFC3SG0044!H26:I26)</f>
        <v>0.32740000000000002</v>
      </c>
      <c r="T493" s="1011">
        <f>(S493-0.1755)/0.014*400</f>
        <v>4340.0000000000009</v>
      </c>
      <c r="U493" s="1012" t="s">
        <v>315</v>
      </c>
      <c r="V493" s="407">
        <v>44888</v>
      </c>
      <c r="W493" s="3065" t="s">
        <v>5544</v>
      </c>
      <c r="X493" s="2995">
        <v>21</v>
      </c>
      <c r="Y493" s="409">
        <f>AVERAGE(CPVTFC3SG0068!U13:V13)</f>
        <v>0.4753</v>
      </c>
      <c r="Z493" s="2249">
        <f t="shared" ref="Z493:Z496" si="48">(Y493-0.1364)/0.0132*66</f>
        <v>1694.4999999999998</v>
      </c>
      <c r="AA493" s="3017" t="s">
        <v>315</v>
      </c>
    </row>
    <row r="494" spans="1:28" x14ac:dyDescent="0.25">
      <c r="A494" s="590"/>
      <c r="B494" s="4669"/>
      <c r="C494" s="32" t="s">
        <v>5448</v>
      </c>
      <c r="D494" s="1149"/>
      <c r="E494" s="2975"/>
      <c r="F494" s="882"/>
      <c r="G494" s="645"/>
      <c r="H494" s="646"/>
      <c r="I494" s="878"/>
      <c r="J494" s="841"/>
      <c r="K494" s="2693"/>
      <c r="L494" s="803"/>
      <c r="M494" s="207"/>
      <c r="N494" s="207"/>
      <c r="O494" s="207"/>
      <c r="P494" s="875"/>
      <c r="Q494" s="843"/>
      <c r="R494" s="877"/>
      <c r="S494" s="645"/>
      <c r="T494" s="646"/>
      <c r="U494" s="642"/>
      <c r="V494" s="65">
        <v>44888</v>
      </c>
      <c r="W494" s="3043" t="s">
        <v>5544</v>
      </c>
      <c r="X494" s="2988">
        <v>22</v>
      </c>
      <c r="Y494" s="66">
        <f>AVERAGE(CPVTFC3SG0068!W13:X13)</f>
        <v>0.42830000000000001</v>
      </c>
      <c r="Z494" s="123">
        <f t="shared" si="48"/>
        <v>1459.5000000000002</v>
      </c>
      <c r="AA494" s="3300" t="s">
        <v>315</v>
      </c>
    </row>
    <row r="495" spans="1:28" x14ac:dyDescent="0.25">
      <c r="A495" s="590"/>
      <c r="B495" s="4669"/>
      <c r="C495" s="32" t="s">
        <v>863</v>
      </c>
      <c r="D495" s="1149"/>
      <c r="E495" s="2975"/>
      <c r="F495" s="882"/>
      <c r="G495" s="645"/>
      <c r="H495" s="646"/>
      <c r="I495" s="878"/>
      <c r="J495" s="841"/>
      <c r="K495" s="2693"/>
      <c r="L495" s="803"/>
      <c r="M495" s="207"/>
      <c r="N495" s="207"/>
      <c r="O495" s="207"/>
      <c r="P495" s="875"/>
      <c r="Q495" s="843"/>
      <c r="R495" s="877"/>
      <c r="S495" s="645"/>
      <c r="T495" s="646"/>
      <c r="U495" s="642"/>
      <c r="V495" s="65">
        <v>44888</v>
      </c>
      <c r="W495" s="3043" t="s">
        <v>5544</v>
      </c>
      <c r="X495" s="2988">
        <v>23</v>
      </c>
      <c r="Y495" s="66">
        <f>AVERAGE(CPVTFC3SG0068!C15:D15)</f>
        <v>0.39580000000000004</v>
      </c>
      <c r="Z495" s="123">
        <f t="shared" si="48"/>
        <v>1297.0000000000002</v>
      </c>
      <c r="AA495" s="3300" t="s">
        <v>315</v>
      </c>
    </row>
    <row r="496" spans="1:28" ht="15.75" thickBot="1" x14ac:dyDescent="0.3">
      <c r="A496" s="411">
        <v>404</v>
      </c>
      <c r="B496" s="4682"/>
      <c r="C496" s="2534" t="s">
        <v>220</v>
      </c>
      <c r="D496" s="412">
        <v>44812</v>
      </c>
      <c r="E496" s="484" t="s">
        <v>4917</v>
      </c>
      <c r="F496" s="413">
        <v>60</v>
      </c>
      <c r="G496" s="414">
        <f>AVERAGE(CPVTFC3SG0007!K21:L21)</f>
        <v>2.2518500000000001</v>
      </c>
      <c r="H496" s="415">
        <f t="shared" si="36"/>
        <v>7133.0479452054806</v>
      </c>
      <c r="I496" s="810" t="s">
        <v>315</v>
      </c>
      <c r="J496" s="815"/>
      <c r="K496" s="811"/>
      <c r="L496" s="812"/>
      <c r="M496" s="763"/>
      <c r="N496" s="763"/>
      <c r="O496" s="763"/>
      <c r="P496" s="982">
        <v>44867</v>
      </c>
      <c r="Q496" s="3071" t="s">
        <v>4979</v>
      </c>
      <c r="R496" s="984">
        <v>177</v>
      </c>
      <c r="S496" s="985">
        <f>AVERAGE(CPVTFC3SG0044!J26:K26)</f>
        <v>0.33615</v>
      </c>
      <c r="T496" s="986">
        <f>(S496-0.1755)/0.014*400</f>
        <v>4590.0000000000009</v>
      </c>
      <c r="U496" s="987" t="s">
        <v>315</v>
      </c>
      <c r="V496" s="412">
        <v>44888</v>
      </c>
      <c r="W496" s="3042" t="s">
        <v>5544</v>
      </c>
      <c r="X496" s="2797">
        <v>24</v>
      </c>
      <c r="Y496" s="414">
        <f>AVERAGE(CPVTFC3SG0068!E15:F15)</f>
        <v>0.47860000000000003</v>
      </c>
      <c r="Z496" s="415">
        <f t="shared" si="48"/>
        <v>1711.0000000000002</v>
      </c>
      <c r="AA496" s="3010" t="s">
        <v>315</v>
      </c>
    </row>
    <row r="497" spans="1:29" x14ac:dyDescent="0.25">
      <c r="A497" s="82">
        <v>405</v>
      </c>
      <c r="B497" s="4673" t="s">
        <v>1101</v>
      </c>
      <c r="C497" s="3188" t="s">
        <v>868</v>
      </c>
      <c r="D497" s="83">
        <v>44812</v>
      </c>
      <c r="E497" s="389" t="s">
        <v>4917</v>
      </c>
      <c r="F497" s="152">
        <v>61</v>
      </c>
      <c r="G497" s="84">
        <f>AVERAGE(CPVTFC3SG0007!M21:N21)</f>
        <v>0.2414</v>
      </c>
      <c r="H497" s="85">
        <f t="shared" si="36"/>
        <v>247.94520547945203</v>
      </c>
      <c r="I497" s="802" t="s">
        <v>314</v>
      </c>
      <c r="J497" s="634"/>
      <c r="K497" s="229"/>
      <c r="L497" s="247"/>
      <c r="M497" s="216"/>
      <c r="N497" s="216"/>
      <c r="O497" s="216"/>
      <c r="P497" s="634"/>
      <c r="Q497" s="634"/>
      <c r="R497" s="663"/>
      <c r="S497" s="656"/>
      <c r="T497" s="656"/>
      <c r="U497" s="672"/>
      <c r="V497" s="1271"/>
      <c r="W497" s="1271"/>
      <c r="X497" s="1271"/>
      <c r="Y497" s="1271"/>
      <c r="Z497" s="1271"/>
      <c r="AA497" s="1271"/>
    </row>
    <row r="498" spans="1:29" ht="15.75" thickBot="1" x14ac:dyDescent="0.3">
      <c r="A498" s="110">
        <v>406</v>
      </c>
      <c r="B498" s="4673"/>
      <c r="C498" s="3194" t="s">
        <v>220</v>
      </c>
      <c r="D498" s="111">
        <v>44812</v>
      </c>
      <c r="E498" s="472" t="s">
        <v>4917</v>
      </c>
      <c r="F498" s="153">
        <v>62</v>
      </c>
      <c r="G498" s="112">
        <f>AVERAGE(CPVTFC3SG0007!O21:P21)</f>
        <v>0.23070000000000002</v>
      </c>
      <c r="H498" s="113">
        <f t="shared" si="36"/>
        <v>211.30136986301375</v>
      </c>
      <c r="I498" s="188" t="s">
        <v>314</v>
      </c>
      <c r="J498" s="633"/>
      <c r="K498" s="231"/>
      <c r="L498" s="246"/>
      <c r="M498" s="215"/>
      <c r="N498" s="215"/>
      <c r="O498" s="215"/>
      <c r="P498" s="633"/>
      <c r="Q498" s="633"/>
      <c r="R498" s="660"/>
      <c r="S498" s="650"/>
      <c r="T498" s="650"/>
      <c r="U498" s="657"/>
      <c r="V498" s="2705"/>
      <c r="W498" s="1268"/>
      <c r="X498" s="1268"/>
      <c r="Y498" s="1268"/>
      <c r="Z498" s="1268"/>
      <c r="AA498" s="1268"/>
    </row>
    <row r="499" spans="1:29" x14ac:dyDescent="0.25">
      <c r="A499" s="86">
        <v>407</v>
      </c>
      <c r="B499" s="4658" t="s">
        <v>1102</v>
      </c>
      <c r="C499" s="2535" t="s">
        <v>868</v>
      </c>
      <c r="D499" s="87">
        <v>44812</v>
      </c>
      <c r="E499" s="458" t="s">
        <v>4917</v>
      </c>
      <c r="F499" s="154">
        <v>63</v>
      </c>
      <c r="G499" s="211">
        <f>AVERAGE(CPVTFC3SG0007!Q21:R21)</f>
        <v>1.91055</v>
      </c>
      <c r="H499" s="212">
        <f t="shared" si="36"/>
        <v>5964.2123287671229</v>
      </c>
      <c r="I499" s="832" t="s">
        <v>315</v>
      </c>
      <c r="J499" s="756">
        <v>44819</v>
      </c>
      <c r="K499" s="745" t="s">
        <v>4923</v>
      </c>
      <c r="L499" s="833">
        <v>15</v>
      </c>
      <c r="M499" s="88">
        <f>AVERAGE(CPVTFC3SG0014!I13:J13)</f>
        <v>2.2011000000000003</v>
      </c>
      <c r="N499" s="89">
        <f>(M499-0.095)/0.0131*50</f>
        <v>8038.5496183206105</v>
      </c>
      <c r="O499" s="746" t="s">
        <v>315</v>
      </c>
      <c r="P499" s="834"/>
      <c r="Q499" s="834"/>
      <c r="R499" s="835"/>
      <c r="S499" s="834"/>
      <c r="T499" s="834"/>
      <c r="U499" s="1602"/>
      <c r="V499" s="834"/>
      <c r="W499" s="834"/>
      <c r="X499" s="834"/>
      <c r="Y499" s="834"/>
      <c r="Z499" s="834"/>
      <c r="AA499" s="836"/>
      <c r="AB499" s="4717"/>
      <c r="AC499" s="118"/>
    </row>
    <row r="500" spans="1:29" ht="15.75" thickBot="1" x14ac:dyDescent="0.3">
      <c r="A500" s="90">
        <v>408</v>
      </c>
      <c r="B500" s="4659"/>
      <c r="C500" s="2970" t="s">
        <v>220</v>
      </c>
      <c r="D500" s="91">
        <v>44812</v>
      </c>
      <c r="E500" s="466" t="s">
        <v>4917</v>
      </c>
      <c r="F500" s="155">
        <v>64</v>
      </c>
      <c r="G500" s="213">
        <f>AVERAGE(CPVTFC3SG0007!S21:T21)</f>
        <v>0.53344999999999998</v>
      </c>
      <c r="H500" s="214">
        <f t="shared" si="36"/>
        <v>1248.1164383561641</v>
      </c>
      <c r="I500" s="2271" t="s">
        <v>314</v>
      </c>
      <c r="J500" s="724">
        <v>44819</v>
      </c>
      <c r="K500" s="3066" t="s">
        <v>4923</v>
      </c>
      <c r="L500" s="3067">
        <v>16</v>
      </c>
      <c r="M500" s="222">
        <f>AVERAGE(CPVTFC3SG0014!K13:L13)</f>
        <v>0.51940000000000008</v>
      </c>
      <c r="N500" s="218">
        <f>(M500-0.095)/0.0131*50</f>
        <v>1619.8473282442751</v>
      </c>
      <c r="O500" s="3068" t="s">
        <v>315</v>
      </c>
      <c r="P500" s="815"/>
      <c r="Q500" s="754"/>
      <c r="R500" s="816"/>
      <c r="S500" s="668"/>
      <c r="T500" s="662"/>
      <c r="U500" s="1306"/>
      <c r="V500" s="786"/>
      <c r="W500" s="786"/>
      <c r="X500" s="786"/>
      <c r="Y500" s="786"/>
      <c r="Z500" s="786"/>
      <c r="AA500" s="788"/>
      <c r="AB500" s="4718"/>
      <c r="AC500" s="119"/>
    </row>
    <row r="501" spans="1:29" x14ac:dyDescent="0.25">
      <c r="A501" s="114">
        <v>409</v>
      </c>
      <c r="B501" s="2529" t="s">
        <v>1103</v>
      </c>
      <c r="C501" s="3186" t="s">
        <v>868</v>
      </c>
      <c r="D501" s="115">
        <v>44812</v>
      </c>
      <c r="E501" s="388" t="s">
        <v>4917</v>
      </c>
      <c r="F501" s="151">
        <v>65</v>
      </c>
      <c r="G501" s="116">
        <f>AVERAGE(CPVTFC3SG0007!U21:V21)</f>
        <v>1.0986500000000001</v>
      </c>
      <c r="H501" s="117">
        <f t="shared" si="36"/>
        <v>3183.732876712329</v>
      </c>
      <c r="I501" s="189" t="s">
        <v>315</v>
      </c>
      <c r="J501" s="634"/>
      <c r="K501" s="229"/>
      <c r="L501" s="247"/>
      <c r="M501" s="216"/>
      <c r="N501" s="216"/>
      <c r="O501" s="216"/>
      <c r="P501" s="827"/>
      <c r="Q501" s="828"/>
      <c r="R501" s="829"/>
      <c r="S501" s="830"/>
      <c r="T501" s="831"/>
      <c r="U501" s="672"/>
      <c r="V501" s="1271"/>
      <c r="W501" s="1271"/>
      <c r="X501" s="1271"/>
      <c r="Y501" s="1271"/>
      <c r="Z501" s="1271"/>
      <c r="AA501" s="1271"/>
      <c r="AB501" s="4689" t="s">
        <v>1416</v>
      </c>
    </row>
    <row r="502" spans="1:29" x14ac:dyDescent="0.25">
      <c r="A502" s="68">
        <v>410</v>
      </c>
      <c r="B502" s="2529" t="s">
        <v>1103</v>
      </c>
      <c r="C502" s="3199" t="s">
        <v>220</v>
      </c>
      <c r="D502" s="65">
        <v>44812</v>
      </c>
      <c r="E502" s="387" t="s">
        <v>4917</v>
      </c>
      <c r="F502" s="146">
        <v>66</v>
      </c>
      <c r="G502" s="66">
        <f>AVERAGE(CPVTFC3SG0007!W21:X21)</f>
        <v>2.8316499999999998</v>
      </c>
      <c r="H502" s="67">
        <f t="shared" ref="H502:H581" si="49">(G502-0.169)/0.0146*50</f>
        <v>9118.6643835616414</v>
      </c>
      <c r="I502" s="187" t="s">
        <v>315</v>
      </c>
      <c r="J502" s="629"/>
      <c r="K502" s="230"/>
      <c r="L502" s="241"/>
      <c r="M502" s="207"/>
      <c r="N502" s="207"/>
      <c r="O502" s="207"/>
      <c r="P502" s="737">
        <v>44867</v>
      </c>
      <c r="Q502" s="741" t="s">
        <v>4979</v>
      </c>
      <c r="R502" s="742">
        <v>178</v>
      </c>
      <c r="S502" s="122">
        <f>AVERAGE(CPVTFC3SG0044!L26:M26)</f>
        <v>2.7221000000000002</v>
      </c>
      <c r="T502" s="123">
        <f>(S502-0.1755)/0.014*400</f>
        <v>72760</v>
      </c>
      <c r="U502" s="1330" t="s">
        <v>315</v>
      </c>
      <c r="V502" s="694"/>
      <c r="W502" s="694"/>
      <c r="X502" s="694"/>
      <c r="Y502" s="694"/>
      <c r="Z502" s="694"/>
      <c r="AA502" s="694"/>
      <c r="AB502" s="4688"/>
    </row>
    <row r="503" spans="1:29" x14ac:dyDescent="0.25">
      <c r="A503" s="6">
        <v>411</v>
      </c>
      <c r="B503" s="4667" t="s">
        <v>1104</v>
      </c>
      <c r="C503" s="3189" t="s">
        <v>868</v>
      </c>
      <c r="D503" s="18">
        <v>44812</v>
      </c>
      <c r="E503" s="380" t="s">
        <v>4917</v>
      </c>
      <c r="F503" s="147">
        <v>67</v>
      </c>
      <c r="G503" s="7">
        <f>AVERAGE(CPVTFC3SG0007!C23:D23)</f>
        <v>7.6600000000000001E-2</v>
      </c>
      <c r="H503" s="13">
        <f t="shared" si="49"/>
        <v>-316.43835616438361</v>
      </c>
      <c r="I503" s="181" t="s">
        <v>314</v>
      </c>
      <c r="J503" s="629"/>
      <c r="K503" s="230"/>
      <c r="L503" s="241"/>
      <c r="M503" s="207"/>
      <c r="N503" s="207"/>
      <c r="O503" s="207"/>
      <c r="P503" s="629"/>
      <c r="Q503" s="629"/>
      <c r="R503" s="647"/>
      <c r="S503" s="642"/>
      <c r="T503" s="642"/>
      <c r="U503" s="648"/>
      <c r="V503" s="1261"/>
      <c r="W503" s="694"/>
      <c r="X503" s="694"/>
      <c r="Y503" s="694"/>
      <c r="Z503" s="694"/>
      <c r="AA503" s="694"/>
      <c r="AB503" s="4689" t="s">
        <v>1416</v>
      </c>
      <c r="AC503" s="5">
        <v>62</v>
      </c>
    </row>
    <row r="504" spans="1:29" ht="15.75" thickBot="1" x14ac:dyDescent="0.3">
      <c r="A504" s="78">
        <v>412</v>
      </c>
      <c r="B504" s="4661"/>
      <c r="C504" s="3190" t="s">
        <v>220</v>
      </c>
      <c r="D504" s="79">
        <v>44812</v>
      </c>
      <c r="E504" s="525" t="s">
        <v>4917</v>
      </c>
      <c r="F504" s="156">
        <v>68</v>
      </c>
      <c r="G504" s="80">
        <f>AVERAGE(CPVTFC3SG0007!E23:F23)</f>
        <v>2.4018499999999996</v>
      </c>
      <c r="H504" s="81">
        <f t="shared" si="49"/>
        <v>7646.7465753424649</v>
      </c>
      <c r="I504" s="804" t="s">
        <v>315</v>
      </c>
      <c r="J504" s="633"/>
      <c r="K504" s="231"/>
      <c r="L504" s="246"/>
      <c r="M504" s="215"/>
      <c r="N504" s="215"/>
      <c r="O504" s="215"/>
      <c r="P504" s="633"/>
      <c r="Q504" s="633"/>
      <c r="R504" s="660"/>
      <c r="S504" s="650"/>
      <c r="T504" s="650"/>
      <c r="U504" s="657"/>
      <c r="V504" s="2705"/>
      <c r="W504" s="1268"/>
      <c r="X504" s="1268"/>
      <c r="Y504" s="1268"/>
      <c r="Z504" s="786"/>
      <c r="AA504" s="1268"/>
      <c r="AB504" s="4688"/>
    </row>
    <row r="505" spans="1:29" x14ac:dyDescent="0.25">
      <c r="A505" s="508">
        <v>413</v>
      </c>
      <c r="B505" s="4672" t="s">
        <v>1105</v>
      </c>
      <c r="C505" s="3197" t="s">
        <v>868</v>
      </c>
      <c r="D505" s="490">
        <v>44812</v>
      </c>
      <c r="E505" s="491" t="s">
        <v>4917</v>
      </c>
      <c r="F505" s="732">
        <v>69</v>
      </c>
      <c r="G505" s="589">
        <f>AVERAGE(CPVTFC3SG0007!G23:H23)</f>
        <v>7.0599999999999996E-2</v>
      </c>
      <c r="H505" s="622">
        <f t="shared" si="49"/>
        <v>-336.9863013698631</v>
      </c>
      <c r="I505" s="823" t="s">
        <v>314</v>
      </c>
      <c r="J505" s="817"/>
      <c r="K505" s="818"/>
      <c r="L505" s="819"/>
      <c r="M505" s="720"/>
      <c r="N505" s="720"/>
      <c r="O505" s="720"/>
      <c r="P505" s="817"/>
      <c r="Q505" s="817"/>
      <c r="R505" s="820"/>
      <c r="S505" s="721"/>
      <c r="T505" s="721"/>
      <c r="U505" s="1299"/>
      <c r="V505" s="490">
        <v>44888</v>
      </c>
      <c r="W505" s="3058" t="s">
        <v>5544</v>
      </c>
      <c r="X505" s="2848">
        <v>25</v>
      </c>
      <c r="Y505" s="589">
        <f>AVERAGE(CPVTFC3SG0068!G15:H15)</f>
        <v>0.1416</v>
      </c>
      <c r="Z505" s="1193">
        <f t="shared" ref="Z505:Z508" si="50">(Y505-0.1364)/0.0132*66</f>
        <v>26.00000000000005</v>
      </c>
      <c r="AA505" s="3009" t="s">
        <v>314</v>
      </c>
    </row>
    <row r="506" spans="1:29" x14ac:dyDescent="0.25">
      <c r="A506" s="585"/>
      <c r="B506" s="4673"/>
      <c r="C506" s="32" t="s">
        <v>5448</v>
      </c>
      <c r="D506" s="1149"/>
      <c r="E506" s="2975"/>
      <c r="F506" s="882"/>
      <c r="G506" s="645"/>
      <c r="H506" s="646"/>
      <c r="I506" s="878"/>
      <c r="J506" s="629"/>
      <c r="K506" s="230"/>
      <c r="L506" s="241"/>
      <c r="M506" s="207"/>
      <c r="N506" s="207"/>
      <c r="O506" s="207"/>
      <c r="P506" s="629"/>
      <c r="Q506" s="629"/>
      <c r="R506" s="647"/>
      <c r="S506" s="642"/>
      <c r="T506" s="642"/>
      <c r="U506" s="648"/>
      <c r="V506" s="18">
        <v>44888</v>
      </c>
      <c r="W506" s="3057" t="s">
        <v>5544</v>
      </c>
      <c r="X506" s="2759">
        <v>26</v>
      </c>
      <c r="Y506" s="7">
        <f>AVERAGE(CPVTFC3SG0068!I15:J15)</f>
        <v>0.12685000000000002</v>
      </c>
      <c r="Z506" s="113">
        <f t="shared" si="50"/>
        <v>-47.749999999999879</v>
      </c>
      <c r="AA506" s="3007" t="s">
        <v>314</v>
      </c>
    </row>
    <row r="507" spans="1:29" x14ac:dyDescent="0.25">
      <c r="A507" s="585"/>
      <c r="B507" s="4673"/>
      <c r="C507" s="32" t="s">
        <v>863</v>
      </c>
      <c r="D507" s="1149"/>
      <c r="E507" s="2975"/>
      <c r="F507" s="882"/>
      <c r="G507" s="645"/>
      <c r="H507" s="646"/>
      <c r="I507" s="878"/>
      <c r="J507" s="629"/>
      <c r="K507" s="230"/>
      <c r="L507" s="241"/>
      <c r="M507" s="207"/>
      <c r="N507" s="207"/>
      <c r="O507" s="207"/>
      <c r="P507" s="629"/>
      <c r="Q507" s="629"/>
      <c r="R507" s="647"/>
      <c r="S507" s="642"/>
      <c r="T507" s="642"/>
      <c r="U507" s="648"/>
      <c r="V507" s="18">
        <v>44888</v>
      </c>
      <c r="W507" s="3057" t="s">
        <v>5544</v>
      </c>
      <c r="X507" s="2759">
        <v>27</v>
      </c>
      <c r="Y507" s="7">
        <f>AVERAGE(CPVTFC3SG0068!K15:L15)</f>
        <v>0.13170000000000001</v>
      </c>
      <c r="Z507" s="113">
        <f t="shared" si="50"/>
        <v>-23.499999999999911</v>
      </c>
      <c r="AA507" s="3007" t="s">
        <v>314</v>
      </c>
    </row>
    <row r="508" spans="1:29" ht="15.75" thickBot="1" x14ac:dyDescent="0.3">
      <c r="A508" s="90">
        <v>414</v>
      </c>
      <c r="B508" s="4713"/>
      <c r="C508" s="3198" t="s">
        <v>220</v>
      </c>
      <c r="D508" s="91">
        <v>44812</v>
      </c>
      <c r="E508" s="466" t="s">
        <v>4917</v>
      </c>
      <c r="F508" s="155">
        <v>70</v>
      </c>
      <c r="G508" s="595">
        <f>AVERAGE(CPVTFC3SG0007!I23:J23)</f>
        <v>7.3849999999999999E-2</v>
      </c>
      <c r="H508" s="225">
        <f t="shared" si="49"/>
        <v>-325.85616438356169</v>
      </c>
      <c r="I508" s="3072" t="s">
        <v>314</v>
      </c>
      <c r="J508" s="825"/>
      <c r="K508" s="821"/>
      <c r="L508" s="822"/>
      <c r="M508" s="763"/>
      <c r="N508" s="763"/>
      <c r="O508" s="763"/>
      <c r="P508" s="825"/>
      <c r="Q508" s="825"/>
      <c r="R508" s="826"/>
      <c r="S508" s="778"/>
      <c r="T508" s="778"/>
      <c r="U508" s="1306"/>
      <c r="V508" s="91">
        <v>44888</v>
      </c>
      <c r="W508" s="3041" t="s">
        <v>5544</v>
      </c>
      <c r="X508" s="2758">
        <v>28</v>
      </c>
      <c r="Y508" s="595">
        <f>AVERAGE(CPVTFC3SG0068!M15:N15)</f>
        <v>0.12845000000000001</v>
      </c>
      <c r="Z508" s="225">
        <f t="shared" si="50"/>
        <v>-39.749999999999929</v>
      </c>
      <c r="AA508" s="3008" t="s">
        <v>314</v>
      </c>
    </row>
    <row r="509" spans="1:29" x14ac:dyDescent="0.25">
      <c r="A509" s="82">
        <v>415</v>
      </c>
      <c r="B509" s="4673" t="s">
        <v>1106</v>
      </c>
      <c r="C509" s="3188" t="s">
        <v>868</v>
      </c>
      <c r="D509" s="83">
        <v>44812</v>
      </c>
      <c r="E509" s="389" t="s">
        <v>4917</v>
      </c>
      <c r="F509" s="152">
        <v>71</v>
      </c>
      <c r="G509" s="84">
        <f>AVERAGE(CPVTFC3SG0007!K23:L23)</f>
        <v>7.7399999999999997E-2</v>
      </c>
      <c r="H509" s="85">
        <f t="shared" si="49"/>
        <v>-313.69863013698637</v>
      </c>
      <c r="I509" s="802" t="s">
        <v>314</v>
      </c>
      <c r="J509" s="634"/>
      <c r="K509" s="229"/>
      <c r="L509" s="247"/>
      <c r="M509" s="216"/>
      <c r="N509" s="216"/>
      <c r="O509" s="216"/>
      <c r="P509" s="634"/>
      <c r="Q509" s="634"/>
      <c r="R509" s="663"/>
      <c r="S509" s="656"/>
      <c r="T509" s="656"/>
      <c r="U509" s="672"/>
      <c r="V509" s="1271"/>
      <c r="W509" s="1271"/>
      <c r="X509" s="1271"/>
      <c r="Y509" s="1271"/>
      <c r="Z509" s="1271"/>
      <c r="AA509" s="1271"/>
    </row>
    <row r="510" spans="1:29" x14ac:dyDescent="0.25">
      <c r="A510" s="8">
        <v>416</v>
      </c>
      <c r="B510" s="4678"/>
      <c r="C510" s="3189" t="s">
        <v>220</v>
      </c>
      <c r="D510" s="18">
        <v>44812</v>
      </c>
      <c r="E510" s="380" t="s">
        <v>4917</v>
      </c>
      <c r="F510" s="147">
        <v>72</v>
      </c>
      <c r="G510" s="7">
        <f>AVERAGE(CPVTFC3SG0007!M23:N23)</f>
        <v>7.3450000000000001E-2</v>
      </c>
      <c r="H510" s="13">
        <f t="shared" si="49"/>
        <v>-327.22602739726028</v>
      </c>
      <c r="I510" s="181" t="s">
        <v>314</v>
      </c>
      <c r="J510" s="629"/>
      <c r="K510" s="230"/>
      <c r="L510" s="241"/>
      <c r="M510" s="207"/>
      <c r="N510" s="207"/>
      <c r="O510" s="207"/>
      <c r="P510" s="629"/>
      <c r="Q510" s="629"/>
      <c r="R510" s="647"/>
      <c r="S510" s="642"/>
      <c r="T510" s="642"/>
      <c r="U510" s="648"/>
      <c r="V510" s="694"/>
      <c r="W510" s="694"/>
      <c r="X510" s="694"/>
      <c r="Y510" s="694"/>
      <c r="Z510" s="694"/>
      <c r="AA510" s="694"/>
    </row>
    <row r="511" spans="1:29" x14ac:dyDescent="0.25">
      <c r="A511" s="6">
        <v>417</v>
      </c>
      <c r="B511" s="4666" t="s">
        <v>1107</v>
      </c>
      <c r="C511" s="3189" t="s">
        <v>868</v>
      </c>
      <c r="D511" s="18">
        <v>44812</v>
      </c>
      <c r="E511" s="380" t="s">
        <v>4917</v>
      </c>
      <c r="F511" s="147">
        <v>73</v>
      </c>
      <c r="G511" s="7">
        <f>AVERAGE(CPVTFC3SG0007!O23:P23)</f>
        <v>8.224999999999999E-2</v>
      </c>
      <c r="H511" s="13">
        <f t="shared" si="49"/>
        <v>-297.08904109589048</v>
      </c>
      <c r="I511" s="181" t="s">
        <v>314</v>
      </c>
      <c r="J511" s="629"/>
      <c r="K511" s="230"/>
      <c r="L511" s="241"/>
      <c r="M511" s="207"/>
      <c r="N511" s="207"/>
      <c r="O511" s="207"/>
      <c r="P511" s="629"/>
      <c r="Q511" s="629"/>
      <c r="R511" s="647"/>
      <c r="S511" s="642"/>
      <c r="T511" s="642"/>
      <c r="U511" s="648"/>
      <c r="V511" s="694"/>
      <c r="W511" s="694"/>
      <c r="X511" s="694"/>
      <c r="Y511" s="694"/>
      <c r="Z511" s="694"/>
      <c r="AA511" s="694"/>
    </row>
    <row r="512" spans="1:29" ht="15.75" thickBot="1" x14ac:dyDescent="0.3">
      <c r="A512" s="110">
        <v>418</v>
      </c>
      <c r="B512" s="4673"/>
      <c r="C512" s="3194" t="s">
        <v>220</v>
      </c>
      <c r="D512" s="111">
        <v>44812</v>
      </c>
      <c r="E512" s="472" t="s">
        <v>4917</v>
      </c>
      <c r="F512" s="153">
        <v>74</v>
      </c>
      <c r="G512" s="112">
        <f>AVERAGE(CPVTFC3SG0007!Q23:R23)</f>
        <v>8.115E-2</v>
      </c>
      <c r="H512" s="113">
        <f t="shared" si="49"/>
        <v>-300.85616438356169</v>
      </c>
      <c r="I512" s="188" t="s">
        <v>314</v>
      </c>
      <c r="J512" s="633"/>
      <c r="K512" s="231"/>
      <c r="L512" s="246"/>
      <c r="M512" s="215"/>
      <c r="N512" s="215"/>
      <c r="O512" s="215"/>
      <c r="P512" s="633"/>
      <c r="Q512" s="633"/>
      <c r="R512" s="660"/>
      <c r="S512" s="650"/>
      <c r="T512" s="650"/>
      <c r="U512" s="657"/>
      <c r="V512" s="2705"/>
      <c r="W512" s="1268"/>
      <c r="X512" s="1268"/>
      <c r="Y512" s="1268"/>
      <c r="Z512" s="786"/>
      <c r="AA512" s="1268"/>
    </row>
    <row r="513" spans="1:29" x14ac:dyDescent="0.25">
      <c r="A513" s="86">
        <v>419</v>
      </c>
      <c r="B513" s="4658" t="s">
        <v>1108</v>
      </c>
      <c r="C513" s="2535" t="s">
        <v>868</v>
      </c>
      <c r="D513" s="87">
        <v>44812</v>
      </c>
      <c r="E513" s="458" t="s">
        <v>4917</v>
      </c>
      <c r="F513" s="154">
        <v>75</v>
      </c>
      <c r="G513" s="88">
        <f>AVERAGE(CPVTFC3SG0007!S23:T23)</f>
        <v>0.89694999999999991</v>
      </c>
      <c r="H513" s="89">
        <f t="shared" si="49"/>
        <v>2492.9794520547939</v>
      </c>
      <c r="I513" s="2971" t="s">
        <v>315</v>
      </c>
      <c r="J513" s="806"/>
      <c r="K513" s="806"/>
      <c r="L513" s="809"/>
      <c r="M513" s="721"/>
      <c r="N513" s="721"/>
      <c r="O513" s="721"/>
      <c r="P513" s="806"/>
      <c r="Q513" s="806"/>
      <c r="R513" s="809"/>
      <c r="S513" s="721"/>
      <c r="T513" s="721"/>
      <c r="U513" s="721"/>
      <c r="V513" s="490">
        <v>44888</v>
      </c>
      <c r="W513" s="3058" t="s">
        <v>5544</v>
      </c>
      <c r="X513" s="2848">
        <v>29</v>
      </c>
      <c r="Y513" s="589">
        <f>AVERAGE(CPVTFC3SG0068!O15:P15)</f>
        <v>0.22650000000000001</v>
      </c>
      <c r="Z513" s="1193">
        <f t="shared" ref="Z513:Z516" si="51">(Y513-0.1364)/0.0132*66</f>
        <v>450.50000000000006</v>
      </c>
      <c r="AA513" s="3009" t="s">
        <v>314</v>
      </c>
    </row>
    <row r="514" spans="1:29" x14ac:dyDescent="0.25">
      <c r="A514" s="585"/>
      <c r="B514" s="4674"/>
      <c r="C514" s="32" t="s">
        <v>5448</v>
      </c>
      <c r="D514" s="1149"/>
      <c r="E514" s="2975"/>
      <c r="F514" s="882"/>
      <c r="G514" s="645"/>
      <c r="H514" s="646"/>
      <c r="I514" s="878"/>
      <c r="J514" s="841"/>
      <c r="K514" s="841"/>
      <c r="L514" s="842"/>
      <c r="M514" s="642"/>
      <c r="N514" s="642"/>
      <c r="O514" s="642"/>
      <c r="P514" s="841"/>
      <c r="Q514" s="841"/>
      <c r="R514" s="842"/>
      <c r="S514" s="642"/>
      <c r="T514" s="642"/>
      <c r="U514" s="642"/>
      <c r="V514" s="18">
        <v>44888</v>
      </c>
      <c r="W514" s="3057" t="s">
        <v>5544</v>
      </c>
      <c r="X514" s="2759">
        <v>30</v>
      </c>
      <c r="Y514" s="7">
        <f>AVERAGE(CPVTFC3SG0068!Q15:R15)</f>
        <v>0.19585</v>
      </c>
      <c r="Z514" s="113">
        <f t="shared" si="51"/>
        <v>297.25</v>
      </c>
      <c r="AA514" s="3007" t="s">
        <v>314</v>
      </c>
    </row>
    <row r="515" spans="1:29" x14ac:dyDescent="0.25">
      <c r="A515" s="585"/>
      <c r="B515" s="4674"/>
      <c r="C515" s="32" t="s">
        <v>863</v>
      </c>
      <c r="D515" s="1149"/>
      <c r="E515" s="2975"/>
      <c r="F515" s="882"/>
      <c r="G515" s="645"/>
      <c r="H515" s="646"/>
      <c r="I515" s="878"/>
      <c r="J515" s="841"/>
      <c r="K515" s="841"/>
      <c r="L515" s="842"/>
      <c r="M515" s="642"/>
      <c r="N515" s="642"/>
      <c r="O515" s="642"/>
      <c r="P515" s="841"/>
      <c r="Q515" s="841"/>
      <c r="R515" s="842"/>
      <c r="S515" s="642"/>
      <c r="T515" s="642"/>
      <c r="U515" s="642"/>
      <c r="V515" s="18">
        <v>44888</v>
      </c>
      <c r="W515" s="3057" t="s">
        <v>5544</v>
      </c>
      <c r="X515" s="2759">
        <v>31</v>
      </c>
      <c r="Y515" s="7">
        <f>AVERAGE(CPVTFC3SG0068!S15:T15)</f>
        <v>0.18495</v>
      </c>
      <c r="Z515" s="113">
        <f t="shared" si="51"/>
        <v>242.75000000000003</v>
      </c>
      <c r="AA515" s="3007" t="s">
        <v>314</v>
      </c>
    </row>
    <row r="516" spans="1:29" ht="15.75" thickBot="1" x14ac:dyDescent="0.3">
      <c r="A516" s="90">
        <v>420</v>
      </c>
      <c r="B516" s="4659"/>
      <c r="C516" s="2970" t="s">
        <v>220</v>
      </c>
      <c r="D516" s="91">
        <v>44812</v>
      </c>
      <c r="E516" s="466" t="s">
        <v>4917</v>
      </c>
      <c r="F516" s="155">
        <v>76</v>
      </c>
      <c r="G516" s="595">
        <f>AVERAGE(CPVTFC3SG0007!U23:V23)</f>
        <v>0.48270000000000002</v>
      </c>
      <c r="H516" s="225">
        <f t="shared" si="49"/>
        <v>1074.3150684931504</v>
      </c>
      <c r="I516" s="3074" t="s">
        <v>314</v>
      </c>
      <c r="J516" s="815"/>
      <c r="K516" s="811"/>
      <c r="L516" s="812"/>
      <c r="M516" s="763"/>
      <c r="N516" s="763"/>
      <c r="O516" s="763"/>
      <c r="P516" s="815"/>
      <c r="Q516" s="815"/>
      <c r="R516" s="816"/>
      <c r="S516" s="778"/>
      <c r="T516" s="778"/>
      <c r="U516" s="778"/>
      <c r="V516" s="91">
        <v>44888</v>
      </c>
      <c r="W516" s="3041" t="s">
        <v>5544</v>
      </c>
      <c r="X516" s="2758">
        <v>32</v>
      </c>
      <c r="Y516" s="595">
        <f>AVERAGE(CPVTFC3SG0068!U15:V15)</f>
        <v>0.17380000000000001</v>
      </c>
      <c r="Z516" s="225">
        <f t="shared" si="51"/>
        <v>187.00000000000009</v>
      </c>
      <c r="AA516" s="3008" t="s">
        <v>314</v>
      </c>
    </row>
    <row r="517" spans="1:29" x14ac:dyDescent="0.25">
      <c r="A517" s="114">
        <v>421</v>
      </c>
      <c r="B517" s="4680" t="s">
        <v>1109</v>
      </c>
      <c r="C517" s="3186" t="s">
        <v>868</v>
      </c>
      <c r="D517" s="115">
        <v>44812</v>
      </c>
      <c r="E517" s="388" t="s">
        <v>4917</v>
      </c>
      <c r="F517" s="151">
        <v>77</v>
      </c>
      <c r="G517" s="116">
        <f>AVERAGE(CPVTFC3SG0007!W23:X23)</f>
        <v>2.67265</v>
      </c>
      <c r="H517" s="117">
        <f t="shared" si="49"/>
        <v>8574.1438356164381</v>
      </c>
      <c r="I517" s="189" t="s">
        <v>315</v>
      </c>
      <c r="J517" s="634"/>
      <c r="K517" s="229"/>
      <c r="L517" s="247"/>
      <c r="M517" s="216"/>
      <c r="N517" s="216"/>
      <c r="O517" s="216"/>
      <c r="P517" s="2708">
        <v>44867</v>
      </c>
      <c r="Q517" s="2709" t="s">
        <v>4979</v>
      </c>
      <c r="R517" s="2710">
        <v>179</v>
      </c>
      <c r="S517" s="2711">
        <f>AVERAGE(CPVTFC3SG0044!N26:O26)</f>
        <v>0.68215000000000003</v>
      </c>
      <c r="T517" s="2249">
        <f>(S517-0.1755)/0.014*400</f>
        <v>14475.714285714286</v>
      </c>
      <c r="U517" s="2695" t="s">
        <v>315</v>
      </c>
      <c r="V517" s="1271"/>
      <c r="W517" s="1271"/>
      <c r="X517" s="1271"/>
      <c r="Y517" s="1271"/>
      <c r="Z517" s="1271"/>
      <c r="AA517" s="1271"/>
    </row>
    <row r="518" spans="1:29" ht="15.75" thickBot="1" x14ac:dyDescent="0.3">
      <c r="A518" s="120">
        <v>422</v>
      </c>
      <c r="B518" s="4680"/>
      <c r="C518" s="3187" t="s">
        <v>220</v>
      </c>
      <c r="D518" s="121">
        <v>44812</v>
      </c>
      <c r="E518" s="452" t="s">
        <v>4917</v>
      </c>
      <c r="F518" s="149">
        <v>78</v>
      </c>
      <c r="G518" s="122">
        <f>AVERAGE(CPVTFC3SG0007!C25:D25)</f>
        <v>2.6220999999999997</v>
      </c>
      <c r="H518" s="123">
        <f t="shared" si="49"/>
        <v>8401.0273972602736</v>
      </c>
      <c r="I518" s="190" t="s">
        <v>315</v>
      </c>
      <c r="J518" s="633"/>
      <c r="K518" s="231"/>
      <c r="L518" s="246"/>
      <c r="M518" s="215"/>
      <c r="N518" s="215"/>
      <c r="O518" s="215"/>
      <c r="P518" s="737">
        <v>44867</v>
      </c>
      <c r="Q518" s="741" t="s">
        <v>4979</v>
      </c>
      <c r="R518" s="742">
        <v>180</v>
      </c>
      <c r="S518" s="122">
        <f>AVERAGE(CPVTFC3SG0044!P26:Q26)</f>
        <v>0.44064999999999999</v>
      </c>
      <c r="T518" s="123">
        <f>(S518-0.1755)/0.014*400</f>
        <v>7575.7142857142853</v>
      </c>
      <c r="U518" s="1330" t="s">
        <v>315</v>
      </c>
      <c r="V518" s="1268"/>
      <c r="W518" s="1268"/>
      <c r="X518" s="1268"/>
      <c r="Y518" s="1268"/>
      <c r="Z518" s="786"/>
      <c r="AA518" s="1268"/>
    </row>
    <row r="519" spans="1:29" x14ac:dyDescent="0.25">
      <c r="A519" s="508">
        <v>423</v>
      </c>
      <c r="B519" s="4664" t="s">
        <v>1110</v>
      </c>
      <c r="C519" s="2969" t="s">
        <v>868</v>
      </c>
      <c r="D519" s="490">
        <v>44812</v>
      </c>
      <c r="E519" s="491" t="s">
        <v>4917</v>
      </c>
      <c r="F519" s="732">
        <v>79</v>
      </c>
      <c r="G519" s="589">
        <f>AVERAGE(CPVTFC3SG0007!E25:F25)</f>
        <v>7.1749999999999994E-2</v>
      </c>
      <c r="H519" s="622">
        <f t="shared" si="49"/>
        <v>-333.04794520547949</v>
      </c>
      <c r="I519" s="813" t="s">
        <v>314</v>
      </c>
      <c r="J519" s="806"/>
      <c r="K519" s="807"/>
      <c r="L519" s="808"/>
      <c r="M519" s="720"/>
      <c r="N519" s="720"/>
      <c r="O519" s="720"/>
      <c r="P519" s="806"/>
      <c r="Q519" s="806"/>
      <c r="R519" s="809"/>
      <c r="S519" s="721"/>
      <c r="T519" s="721"/>
      <c r="U519" s="721"/>
      <c r="V519" s="490">
        <v>44888</v>
      </c>
      <c r="W519" s="3058" t="s">
        <v>5544</v>
      </c>
      <c r="X519" s="2848">
        <v>33</v>
      </c>
      <c r="Y519" s="589">
        <f>AVERAGE(CPVTFC3SG0068!W15:X15)</f>
        <v>0.15065000000000001</v>
      </c>
      <c r="Z519" s="1193">
        <f t="shared" ref="Z519:Z526" si="52">(Y519-0.1364)/0.0132*66</f>
        <v>71.250000000000057</v>
      </c>
      <c r="AA519" s="3009" t="s">
        <v>314</v>
      </c>
    </row>
    <row r="520" spans="1:29" x14ac:dyDescent="0.25">
      <c r="A520" s="585"/>
      <c r="B520" s="4665"/>
      <c r="C520" s="32" t="s">
        <v>5448</v>
      </c>
      <c r="D520" s="1149"/>
      <c r="E520" s="2975"/>
      <c r="F520" s="882"/>
      <c r="G520" s="645"/>
      <c r="H520" s="646"/>
      <c r="I520" s="878"/>
      <c r="J520" s="841"/>
      <c r="K520" s="2693"/>
      <c r="L520" s="803"/>
      <c r="M520" s="207"/>
      <c r="N520" s="207"/>
      <c r="O520" s="207"/>
      <c r="P520" s="841"/>
      <c r="Q520" s="841"/>
      <c r="R520" s="842"/>
      <c r="S520" s="642"/>
      <c r="T520" s="642"/>
      <c r="U520" s="642"/>
      <c r="V520" s="18">
        <v>44888</v>
      </c>
      <c r="W520" s="3057" t="s">
        <v>5544</v>
      </c>
      <c r="X520" s="2759">
        <v>34</v>
      </c>
      <c r="Y520" s="7">
        <f>AVERAGE(CPVTFC3SG0068!C17:D17)</f>
        <v>0.12345</v>
      </c>
      <c r="Z520" s="113">
        <f t="shared" si="52"/>
        <v>-64.749999999999943</v>
      </c>
      <c r="AA520" s="3007" t="s">
        <v>314</v>
      </c>
    </row>
    <row r="521" spans="1:29" x14ac:dyDescent="0.25">
      <c r="A521" s="585"/>
      <c r="B521" s="4665"/>
      <c r="C521" s="32" t="s">
        <v>863</v>
      </c>
      <c r="D521" s="1149"/>
      <c r="E521" s="2975"/>
      <c r="F521" s="882"/>
      <c r="G521" s="645"/>
      <c r="H521" s="646"/>
      <c r="I521" s="878"/>
      <c r="J521" s="841"/>
      <c r="K521" s="2693"/>
      <c r="L521" s="803"/>
      <c r="M521" s="207"/>
      <c r="N521" s="207"/>
      <c r="O521" s="207"/>
      <c r="P521" s="841"/>
      <c r="Q521" s="841"/>
      <c r="R521" s="842"/>
      <c r="S521" s="642"/>
      <c r="T521" s="642"/>
      <c r="U521" s="642"/>
      <c r="V521" s="18">
        <v>44888</v>
      </c>
      <c r="W521" s="3057" t="s">
        <v>5544</v>
      </c>
      <c r="X521" s="2759">
        <v>35</v>
      </c>
      <c r="Y521" s="7">
        <f>AVERAGE(CPVTFC3SG0068!E17:F17)</f>
        <v>0.11615</v>
      </c>
      <c r="Z521" s="113">
        <f t="shared" si="52"/>
        <v>-101.24999999999994</v>
      </c>
      <c r="AA521" s="3007" t="s">
        <v>314</v>
      </c>
    </row>
    <row r="522" spans="1:29" ht="15.75" thickBot="1" x14ac:dyDescent="0.3">
      <c r="A522" s="1870">
        <v>424</v>
      </c>
      <c r="B522" s="4666"/>
      <c r="C522" s="2967" t="s">
        <v>220</v>
      </c>
      <c r="D522" s="111">
        <v>44812</v>
      </c>
      <c r="E522" s="472" t="s">
        <v>4917</v>
      </c>
      <c r="F522" s="153">
        <v>80</v>
      </c>
      <c r="G522" s="112">
        <f>AVERAGE(CPVTFC3SG0007!G25:H25)</f>
        <v>6.720000000000001E-2</v>
      </c>
      <c r="H522" s="113">
        <f t="shared" si="49"/>
        <v>-348.63013698630135</v>
      </c>
      <c r="I522" s="3075" t="s">
        <v>314</v>
      </c>
      <c r="J522" s="1643"/>
      <c r="K522" s="849"/>
      <c r="L522" s="850"/>
      <c r="M522" s="215"/>
      <c r="N522" s="215"/>
      <c r="O522" s="215"/>
      <c r="P522" s="1643"/>
      <c r="Q522" s="1643"/>
      <c r="R522" s="1644"/>
      <c r="S522" s="650"/>
      <c r="T522" s="650"/>
      <c r="U522" s="650"/>
      <c r="V522" s="111">
        <v>44888</v>
      </c>
      <c r="W522" s="3048" t="s">
        <v>5544</v>
      </c>
      <c r="X522" s="2768">
        <v>36</v>
      </c>
      <c r="Y522" s="112">
        <f>AVERAGE(CPVTFC3SG0068!G17:H17)</f>
        <v>0.12645000000000001</v>
      </c>
      <c r="Z522" s="225">
        <f t="shared" si="52"/>
        <v>-49.749999999999936</v>
      </c>
      <c r="AA522" s="3022" t="s">
        <v>314</v>
      </c>
    </row>
    <row r="523" spans="1:29" x14ac:dyDescent="0.25">
      <c r="A523" s="508">
        <v>425</v>
      </c>
      <c r="B523" s="4658" t="s">
        <v>1111</v>
      </c>
      <c r="C523" s="2969" t="s">
        <v>868</v>
      </c>
      <c r="D523" s="490">
        <v>44812</v>
      </c>
      <c r="E523" s="491" t="s">
        <v>4917</v>
      </c>
      <c r="F523" s="732">
        <v>81</v>
      </c>
      <c r="G523" s="589">
        <f>AVERAGE(CPVTFC3SG0007!I25:J25)</f>
        <v>0.83895000000000008</v>
      </c>
      <c r="H523" s="622">
        <f t="shared" si="49"/>
        <v>2294.3493150684935</v>
      </c>
      <c r="I523" s="813" t="s">
        <v>865</v>
      </c>
      <c r="J523" s="806"/>
      <c r="K523" s="807"/>
      <c r="L523" s="808"/>
      <c r="M523" s="720"/>
      <c r="N523" s="720"/>
      <c r="O523" s="720"/>
      <c r="P523" s="806"/>
      <c r="Q523" s="806"/>
      <c r="R523" s="809"/>
      <c r="S523" s="721"/>
      <c r="T523" s="721"/>
      <c r="U523" s="721"/>
      <c r="V523" s="490">
        <v>44888</v>
      </c>
      <c r="W523" s="3058" t="s">
        <v>5544</v>
      </c>
      <c r="X523" s="2848">
        <v>37</v>
      </c>
      <c r="Y523" s="589">
        <f>AVERAGE(CPVTFC3SG0068!I17:J17)</f>
        <v>0.17475000000000002</v>
      </c>
      <c r="Z523" s="1193">
        <f t="shared" si="52"/>
        <v>191.75000000000011</v>
      </c>
      <c r="AA523" s="3009" t="s">
        <v>314</v>
      </c>
      <c r="AB523" s="4689" t="s">
        <v>1416</v>
      </c>
      <c r="AC523" s="5">
        <v>63</v>
      </c>
    </row>
    <row r="524" spans="1:29" x14ac:dyDescent="0.25">
      <c r="A524" s="585"/>
      <c r="B524" s="4674"/>
      <c r="C524" s="32" t="s">
        <v>5448</v>
      </c>
      <c r="D524" s="1149"/>
      <c r="E524" s="2975"/>
      <c r="F524" s="882"/>
      <c r="G524" s="645"/>
      <c r="H524" s="646"/>
      <c r="I524" s="878"/>
      <c r="J524" s="841"/>
      <c r="K524" s="2693"/>
      <c r="L524" s="803"/>
      <c r="M524" s="207"/>
      <c r="N524" s="207"/>
      <c r="O524" s="207"/>
      <c r="P524" s="841"/>
      <c r="Q524" s="841"/>
      <c r="R524" s="842"/>
      <c r="S524" s="642"/>
      <c r="T524" s="642"/>
      <c r="U524" s="642"/>
      <c r="V524" s="18">
        <v>44888</v>
      </c>
      <c r="W524" s="3057" t="s">
        <v>5544</v>
      </c>
      <c r="X524" s="2759">
        <v>38</v>
      </c>
      <c r="Y524" s="7">
        <f>AVERAGE(CPVTFC3SG0068!K17:L17)</f>
        <v>0.20700000000000002</v>
      </c>
      <c r="Z524" s="113">
        <f t="shared" si="52"/>
        <v>353.00000000000011</v>
      </c>
      <c r="AA524" s="3007" t="s">
        <v>314</v>
      </c>
      <c r="AB524" s="4689"/>
    </row>
    <row r="525" spans="1:29" x14ac:dyDescent="0.25">
      <c r="A525" s="585"/>
      <c r="B525" s="4674"/>
      <c r="C525" s="32" t="s">
        <v>863</v>
      </c>
      <c r="D525" s="1149"/>
      <c r="E525" s="2975"/>
      <c r="F525" s="882"/>
      <c r="G525" s="645"/>
      <c r="H525" s="646"/>
      <c r="I525" s="878"/>
      <c r="J525" s="841"/>
      <c r="K525" s="2693"/>
      <c r="L525" s="803"/>
      <c r="M525" s="207"/>
      <c r="N525" s="207"/>
      <c r="O525" s="207"/>
      <c r="P525" s="841"/>
      <c r="Q525" s="841"/>
      <c r="R525" s="842"/>
      <c r="S525" s="642"/>
      <c r="T525" s="642"/>
      <c r="U525" s="642"/>
      <c r="V525" s="65">
        <v>44888</v>
      </c>
      <c r="W525" s="3043" t="s">
        <v>5544</v>
      </c>
      <c r="X525" s="2988">
        <v>39</v>
      </c>
      <c r="Y525" s="66">
        <f>AVERAGE(CPVTFC3SG0068!M17:N17)</f>
        <v>1.21085</v>
      </c>
      <c r="Z525" s="123">
        <f t="shared" si="52"/>
        <v>5372.25</v>
      </c>
      <c r="AA525" s="3014" t="s">
        <v>315</v>
      </c>
      <c r="AB525" s="4689"/>
    </row>
    <row r="526" spans="1:29" ht="15.75" thickBot="1" x14ac:dyDescent="0.3">
      <c r="A526" s="219">
        <v>426</v>
      </c>
      <c r="B526" s="4659"/>
      <c r="C526" s="2536" t="s">
        <v>220</v>
      </c>
      <c r="D526" s="220">
        <v>44812</v>
      </c>
      <c r="E526" s="517" t="s">
        <v>4917</v>
      </c>
      <c r="F526" s="221">
        <v>82</v>
      </c>
      <c r="G526" s="222">
        <f>AVERAGE(CPVTFC3SG0007!K25:L25)</f>
        <v>2.6795</v>
      </c>
      <c r="H526" s="218">
        <f t="shared" si="49"/>
        <v>8597.6027397260259</v>
      </c>
      <c r="I526" s="3059" t="s">
        <v>315</v>
      </c>
      <c r="J526" s="815"/>
      <c r="K526" s="811"/>
      <c r="L526" s="812"/>
      <c r="M526" s="763"/>
      <c r="N526" s="763"/>
      <c r="O526" s="763"/>
      <c r="P526" s="724">
        <v>44867</v>
      </c>
      <c r="Q526" s="728" t="s">
        <v>4979</v>
      </c>
      <c r="R526" s="726">
        <v>181</v>
      </c>
      <c r="S526" s="414">
        <f>AVERAGE(CPVTFC3SG0044!R26:S26)</f>
        <v>0.45255000000000001</v>
      </c>
      <c r="T526" s="415">
        <f>(S526-0.1755)/0.014*400</f>
        <v>7915.7142857142862</v>
      </c>
      <c r="U526" s="727" t="s">
        <v>315</v>
      </c>
      <c r="V526" s="412">
        <v>44888</v>
      </c>
      <c r="W526" s="3042" t="s">
        <v>5544</v>
      </c>
      <c r="X526" s="2797">
        <v>40</v>
      </c>
      <c r="Y526" s="414">
        <f>AVERAGE(CPVTFC3SG0068!O17:P17)</f>
        <v>0.69755</v>
      </c>
      <c r="Z526" s="415">
        <f t="shared" si="52"/>
        <v>2805.7500000000005</v>
      </c>
      <c r="AA526" s="3010" t="s">
        <v>315</v>
      </c>
      <c r="AB526" s="4688"/>
    </row>
    <row r="527" spans="1:29" x14ac:dyDescent="0.25">
      <c r="A527" s="124">
        <v>427</v>
      </c>
      <c r="B527" s="4661" t="s">
        <v>1112</v>
      </c>
      <c r="C527" s="3203" t="s">
        <v>868</v>
      </c>
      <c r="D527" s="125">
        <v>44812</v>
      </c>
      <c r="E527" s="390" t="s">
        <v>4917</v>
      </c>
      <c r="F527" s="2666">
        <v>83</v>
      </c>
      <c r="G527" s="126">
        <f>AVERAGE(CPVTFC3SG0007!M25:N25)</f>
        <v>0.62404999999999999</v>
      </c>
      <c r="H527" s="1076">
        <f t="shared" si="49"/>
        <v>1558.3904109589039</v>
      </c>
      <c r="I527" s="3076" t="s">
        <v>315</v>
      </c>
      <c r="J527" s="634"/>
      <c r="K527" s="229"/>
      <c r="L527" s="247"/>
      <c r="M527" s="216"/>
      <c r="N527" s="216"/>
      <c r="O527" s="216"/>
      <c r="P527" s="634"/>
      <c r="Q527" s="634"/>
      <c r="R527" s="663"/>
      <c r="S527" s="656"/>
      <c r="T527" s="656"/>
      <c r="U527" s="672"/>
      <c r="V527" s="1271"/>
      <c r="W527" s="1271"/>
      <c r="X527" s="1271"/>
      <c r="Y527" s="1271"/>
      <c r="Z527" s="1271"/>
      <c r="AA527" s="1271"/>
    </row>
    <row r="528" spans="1:29" x14ac:dyDescent="0.25">
      <c r="A528" s="11">
        <v>428</v>
      </c>
      <c r="B528" s="4681"/>
      <c r="C528" s="3193" t="s">
        <v>220</v>
      </c>
      <c r="D528" s="19">
        <v>44812</v>
      </c>
      <c r="E528" s="384" t="s">
        <v>4917</v>
      </c>
      <c r="F528" s="148">
        <v>84</v>
      </c>
      <c r="G528" s="10">
        <f>AVERAGE(CPVTFC3SG0007!O25:P25)</f>
        <v>0.56794999999999995</v>
      </c>
      <c r="H528" s="14">
        <f t="shared" si="49"/>
        <v>1366.267123287671</v>
      </c>
      <c r="I528" s="3070" t="s">
        <v>315</v>
      </c>
      <c r="J528" s="629"/>
      <c r="K528" s="230"/>
      <c r="L528" s="241"/>
      <c r="M528" s="207"/>
      <c r="N528" s="207"/>
      <c r="O528" s="207"/>
      <c r="P528" s="629"/>
      <c r="Q528" s="629"/>
      <c r="R528" s="647"/>
      <c r="S528" s="642"/>
      <c r="T528" s="642"/>
      <c r="U528" s="648"/>
      <c r="V528" s="694"/>
      <c r="W528" s="694"/>
      <c r="X528" s="694"/>
      <c r="Y528" s="694"/>
      <c r="Z528" s="694"/>
      <c r="AA528" s="694"/>
    </row>
    <row r="529" spans="1:29" x14ac:dyDescent="0.25">
      <c r="A529" s="64">
        <v>429</v>
      </c>
      <c r="B529" s="4670" t="s">
        <v>1113</v>
      </c>
      <c r="C529" s="3199" t="s">
        <v>868</v>
      </c>
      <c r="D529" s="65">
        <v>44812</v>
      </c>
      <c r="E529" s="387" t="s">
        <v>4917</v>
      </c>
      <c r="F529" s="146">
        <v>85</v>
      </c>
      <c r="G529" s="66">
        <f>AVERAGE(CPVTFC3SG0007!Q25:R25)</f>
        <v>1.0714999999999999</v>
      </c>
      <c r="H529" s="67">
        <f t="shared" si="49"/>
        <v>3090.7534246575337</v>
      </c>
      <c r="I529" s="187" t="s">
        <v>315</v>
      </c>
      <c r="J529" s="629"/>
      <c r="K529" s="230"/>
      <c r="L529" s="241"/>
      <c r="M529" s="207"/>
      <c r="N529" s="207"/>
      <c r="O529" s="207"/>
      <c r="P529" s="629"/>
      <c r="Q529" s="629"/>
      <c r="R529" s="647"/>
      <c r="S529" s="642"/>
      <c r="T529" s="642"/>
      <c r="U529" s="648"/>
      <c r="V529" s="694"/>
      <c r="W529" s="694"/>
      <c r="X529" s="694"/>
      <c r="Y529" s="694"/>
      <c r="Z529" s="694"/>
      <c r="AA529" s="694"/>
    </row>
    <row r="530" spans="1:29" ht="15.75" thickBot="1" x14ac:dyDescent="0.3">
      <c r="A530" s="120">
        <v>430</v>
      </c>
      <c r="B530" s="4680"/>
      <c r="C530" s="3187" t="s">
        <v>220</v>
      </c>
      <c r="D530" s="121">
        <v>44812</v>
      </c>
      <c r="E530" s="452" t="s">
        <v>4917</v>
      </c>
      <c r="F530" s="149">
        <v>86</v>
      </c>
      <c r="G530" s="122">
        <f>AVERAGE(CPVTFC3SG0007!S25:T25)</f>
        <v>1.0686</v>
      </c>
      <c r="H530" s="123">
        <f t="shared" si="49"/>
        <v>3080.821917808219</v>
      </c>
      <c r="I530" s="190" t="s">
        <v>315</v>
      </c>
      <c r="J530" s="633"/>
      <c r="K530" s="231"/>
      <c r="L530" s="246"/>
      <c r="M530" s="215"/>
      <c r="N530" s="215"/>
      <c r="O530" s="215"/>
      <c r="P530" s="633"/>
      <c r="Q530" s="633"/>
      <c r="R530" s="660"/>
      <c r="S530" s="650"/>
      <c r="T530" s="650"/>
      <c r="U530" s="657"/>
      <c r="V530" s="1268"/>
      <c r="W530" s="1268"/>
      <c r="X530" s="1268"/>
      <c r="Y530" s="1268"/>
      <c r="Z530" s="786"/>
      <c r="AA530" s="1268"/>
    </row>
    <row r="531" spans="1:29" x14ac:dyDescent="0.25">
      <c r="A531" s="508">
        <v>431</v>
      </c>
      <c r="B531" s="4658" t="s">
        <v>1114</v>
      </c>
      <c r="C531" s="2969" t="s">
        <v>868</v>
      </c>
      <c r="D531" s="490">
        <v>44812</v>
      </c>
      <c r="E531" s="491" t="s">
        <v>4917</v>
      </c>
      <c r="F531" s="732">
        <v>87</v>
      </c>
      <c r="G531" s="589">
        <f>AVERAGE(CPVTFC3SG0007!U25:V25)</f>
        <v>0.38655</v>
      </c>
      <c r="H531" s="622">
        <f t="shared" si="49"/>
        <v>745.03424657534242</v>
      </c>
      <c r="I531" s="813" t="s">
        <v>314</v>
      </c>
      <c r="J531" s="806"/>
      <c r="K531" s="807"/>
      <c r="L531" s="808"/>
      <c r="M531" s="720"/>
      <c r="N531" s="720"/>
      <c r="O531" s="720"/>
      <c r="P531" s="806"/>
      <c r="Q531" s="806"/>
      <c r="R531" s="809"/>
      <c r="S531" s="721"/>
      <c r="T531" s="721"/>
      <c r="U531" s="721"/>
      <c r="V531" s="490">
        <v>44888</v>
      </c>
      <c r="W531" s="3058" t="s">
        <v>5544</v>
      </c>
      <c r="X531" s="2848">
        <v>41</v>
      </c>
      <c r="Y531" s="589">
        <f>AVERAGE(CPVTFC3SG0068!Q17:R17)</f>
        <v>0.15755000000000002</v>
      </c>
      <c r="Z531" s="1193">
        <f t="shared" ref="Z531:Z534" si="53">(Y531-0.1364)/0.0132*66</f>
        <v>105.75000000000014</v>
      </c>
      <c r="AA531" s="3009" t="s">
        <v>314</v>
      </c>
      <c r="AB531" s="4689" t="s">
        <v>1416</v>
      </c>
      <c r="AC531" s="5">
        <v>64</v>
      </c>
    </row>
    <row r="532" spans="1:29" x14ac:dyDescent="0.25">
      <c r="A532" s="585"/>
      <c r="B532" s="4674"/>
      <c r="C532" s="32" t="s">
        <v>5448</v>
      </c>
      <c r="D532" s="1149"/>
      <c r="E532" s="2975"/>
      <c r="F532" s="882"/>
      <c r="G532" s="645"/>
      <c r="H532" s="646"/>
      <c r="I532" s="878"/>
      <c r="J532" s="841"/>
      <c r="K532" s="2693"/>
      <c r="L532" s="803"/>
      <c r="M532" s="207"/>
      <c r="N532" s="207"/>
      <c r="O532" s="207"/>
      <c r="P532" s="841"/>
      <c r="Q532" s="841"/>
      <c r="R532" s="842"/>
      <c r="S532" s="642"/>
      <c r="T532" s="642"/>
      <c r="U532" s="642"/>
      <c r="V532" s="18">
        <v>44888</v>
      </c>
      <c r="W532" s="3057" t="s">
        <v>5544</v>
      </c>
      <c r="X532" s="2759">
        <v>42</v>
      </c>
      <c r="Y532" s="7">
        <f>AVERAGE(CPVTFC3SG0068!S17:T17)</f>
        <v>0.14394999999999999</v>
      </c>
      <c r="Z532" s="113">
        <f t="shared" si="53"/>
        <v>37.75</v>
      </c>
      <c r="AA532" s="3007" t="s">
        <v>314</v>
      </c>
      <c r="AB532" s="4689"/>
    </row>
    <row r="533" spans="1:29" x14ac:dyDescent="0.25">
      <c r="A533" s="585"/>
      <c r="B533" s="4674"/>
      <c r="C533" s="32" t="s">
        <v>863</v>
      </c>
      <c r="D533" s="1149"/>
      <c r="E533" s="2975"/>
      <c r="F533" s="882"/>
      <c r="G533" s="645"/>
      <c r="H533" s="646"/>
      <c r="I533" s="878"/>
      <c r="J533" s="841"/>
      <c r="K533" s="2693"/>
      <c r="L533" s="803"/>
      <c r="M533" s="207"/>
      <c r="N533" s="207"/>
      <c r="O533" s="207"/>
      <c r="P533" s="841"/>
      <c r="Q533" s="841"/>
      <c r="R533" s="842"/>
      <c r="S533" s="642"/>
      <c r="T533" s="642"/>
      <c r="U533" s="642"/>
      <c r="V533" s="65">
        <v>44888</v>
      </c>
      <c r="W533" s="3043" t="s">
        <v>5544</v>
      </c>
      <c r="X533" s="2988">
        <v>43</v>
      </c>
      <c r="Y533" s="66">
        <f>AVERAGE(CPVTFC3SG0068!U17:V17)</f>
        <v>0.87314999999999998</v>
      </c>
      <c r="Z533" s="123">
        <f t="shared" si="53"/>
        <v>3683.75</v>
      </c>
      <c r="AA533" s="3014" t="s">
        <v>315</v>
      </c>
      <c r="AB533" s="4689"/>
    </row>
    <row r="534" spans="1:29" ht="15.75" thickBot="1" x14ac:dyDescent="0.3">
      <c r="A534" s="219">
        <v>432</v>
      </c>
      <c r="B534" s="4659"/>
      <c r="C534" s="2536" t="s">
        <v>220</v>
      </c>
      <c r="D534" s="220">
        <v>44812</v>
      </c>
      <c r="E534" s="517" t="s">
        <v>4917</v>
      </c>
      <c r="F534" s="221">
        <v>88</v>
      </c>
      <c r="G534" s="222">
        <f>AVERAGE(CPVTFC3SG0007!W25:X25)</f>
        <v>2.8503500000000002</v>
      </c>
      <c r="H534" s="218">
        <f t="shared" si="49"/>
        <v>9182.7054794520554</v>
      </c>
      <c r="I534" s="3059" t="s">
        <v>315</v>
      </c>
      <c r="J534" s="815"/>
      <c r="K534" s="811"/>
      <c r="L534" s="812"/>
      <c r="M534" s="763"/>
      <c r="N534" s="763"/>
      <c r="O534" s="763"/>
      <c r="P534" s="815"/>
      <c r="Q534" s="815"/>
      <c r="R534" s="816"/>
      <c r="S534" s="778"/>
      <c r="T534" s="778"/>
      <c r="U534" s="778"/>
      <c r="V534" s="412">
        <v>44888</v>
      </c>
      <c r="W534" s="3042" t="s">
        <v>5544</v>
      </c>
      <c r="X534" s="2797">
        <v>44</v>
      </c>
      <c r="Y534" s="414">
        <f>AVERAGE(CPVTFC3SG0068!W17:X17)</f>
        <v>1.6920000000000002</v>
      </c>
      <c r="Z534" s="415">
        <f t="shared" si="53"/>
        <v>7778.0000000000009</v>
      </c>
      <c r="AA534" s="3010" t="s">
        <v>315</v>
      </c>
      <c r="AB534" s="4688"/>
    </row>
    <row r="535" spans="1:29" x14ac:dyDescent="0.25">
      <c r="A535" s="114">
        <v>433</v>
      </c>
      <c r="B535" s="4680" t="s">
        <v>1115</v>
      </c>
      <c r="C535" s="3186" t="s">
        <v>868</v>
      </c>
      <c r="D535" s="115">
        <v>44812</v>
      </c>
      <c r="E535" s="388" t="s">
        <v>4917</v>
      </c>
      <c r="F535" s="151">
        <v>89</v>
      </c>
      <c r="G535" s="116">
        <f>AVERAGE(CPVTFC3SG0007!B12:C12)</f>
        <v>1.40215</v>
      </c>
      <c r="H535" s="117">
        <f t="shared" si="49"/>
        <v>4223.1164383561645</v>
      </c>
      <c r="I535" s="189" t="s">
        <v>315</v>
      </c>
      <c r="J535" s="634"/>
      <c r="K535" s="229"/>
      <c r="L535" s="247"/>
      <c r="M535" s="216"/>
      <c r="N535" s="216"/>
      <c r="O535" s="216"/>
      <c r="P535" s="634"/>
      <c r="Q535" s="634"/>
      <c r="R535" s="663"/>
      <c r="S535" s="656"/>
      <c r="T535" s="656"/>
      <c r="U535" s="672"/>
      <c r="V535" s="1271"/>
      <c r="W535" s="1271"/>
      <c r="X535" s="1271"/>
      <c r="Y535" s="1271"/>
      <c r="Z535" s="1271"/>
      <c r="AA535" s="1271"/>
    </row>
    <row r="536" spans="1:29" x14ac:dyDescent="0.25">
      <c r="A536" s="68">
        <v>434</v>
      </c>
      <c r="B536" s="4679"/>
      <c r="C536" s="3199" t="s">
        <v>220</v>
      </c>
      <c r="D536" s="65">
        <v>44812</v>
      </c>
      <c r="E536" s="387" t="s">
        <v>4917</v>
      </c>
      <c r="F536" s="146">
        <v>90</v>
      </c>
      <c r="G536" s="66">
        <f>AVERAGE(CPVTFC3SG0007!D12:E12)</f>
        <v>1.2556</v>
      </c>
      <c r="H536" s="67">
        <f t="shared" si="49"/>
        <v>3721.232876712329</v>
      </c>
      <c r="I536" s="187" t="s">
        <v>315</v>
      </c>
      <c r="J536" s="629"/>
      <c r="K536" s="230"/>
      <c r="L536" s="241"/>
      <c r="M536" s="207"/>
      <c r="N536" s="207"/>
      <c r="O536" s="207"/>
      <c r="P536" s="629"/>
      <c r="Q536" s="629"/>
      <c r="R536" s="647"/>
      <c r="S536" s="642"/>
      <c r="T536" s="642"/>
      <c r="U536" s="648"/>
      <c r="V536" s="1261"/>
      <c r="W536" s="694"/>
      <c r="X536" s="694"/>
      <c r="Y536" s="694"/>
      <c r="Z536" s="694"/>
      <c r="AA536" s="694"/>
    </row>
    <row r="537" spans="1:29" x14ac:dyDescent="0.25">
      <c r="A537" s="64">
        <v>435</v>
      </c>
      <c r="B537" s="4670" t="s">
        <v>1116</v>
      </c>
      <c r="C537" s="3199" t="s">
        <v>868</v>
      </c>
      <c r="D537" s="65">
        <v>44812</v>
      </c>
      <c r="E537" s="387" t="s">
        <v>4917</v>
      </c>
      <c r="F537" s="146">
        <v>91</v>
      </c>
      <c r="G537" s="66">
        <f>AVERAGE(CPVTFC3SG0007!F12:G12)</f>
        <v>2.3258000000000001</v>
      </c>
      <c r="H537" s="67">
        <f t="shared" si="49"/>
        <v>7386.3013698630139</v>
      </c>
      <c r="I537" s="187" t="s">
        <v>315</v>
      </c>
      <c r="J537" s="629"/>
      <c r="K537" s="230"/>
      <c r="L537" s="241"/>
      <c r="M537" s="207"/>
      <c r="N537" s="207"/>
      <c r="O537" s="207"/>
      <c r="P537" s="629"/>
      <c r="Q537" s="629"/>
      <c r="R537" s="647"/>
      <c r="S537" s="642"/>
      <c r="T537" s="642"/>
      <c r="U537" s="648"/>
      <c r="V537" s="694"/>
      <c r="W537" s="694"/>
      <c r="X537" s="694"/>
      <c r="Y537" s="694"/>
      <c r="Z537" s="694"/>
      <c r="AA537" s="694"/>
    </row>
    <row r="538" spans="1:29" x14ac:dyDescent="0.25">
      <c r="A538" s="68">
        <v>436</v>
      </c>
      <c r="B538" s="4679"/>
      <c r="C538" s="3199" t="s">
        <v>220</v>
      </c>
      <c r="D538" s="65">
        <v>44812</v>
      </c>
      <c r="E538" s="387" t="s">
        <v>4917</v>
      </c>
      <c r="F538" s="146">
        <v>92</v>
      </c>
      <c r="G538" s="66">
        <f>AVERAGE(CPVTFC3SG0007!H12:I12)</f>
        <v>1.7300500000000001</v>
      </c>
      <c r="H538" s="67">
        <f t="shared" si="49"/>
        <v>5346.0616438356174</v>
      </c>
      <c r="I538" s="187" t="s">
        <v>315</v>
      </c>
      <c r="J538" s="629"/>
      <c r="K538" s="230"/>
      <c r="L538" s="241"/>
      <c r="M538" s="207"/>
      <c r="N538" s="207"/>
      <c r="O538" s="207"/>
      <c r="P538" s="629"/>
      <c r="Q538" s="629"/>
      <c r="R538" s="647"/>
      <c r="S538" s="642"/>
      <c r="T538" s="642"/>
      <c r="U538" s="648"/>
      <c r="V538" s="694"/>
      <c r="W538" s="694"/>
      <c r="X538" s="694"/>
      <c r="Y538" s="694"/>
      <c r="Z538" s="694"/>
      <c r="AA538" s="694"/>
    </row>
    <row r="539" spans="1:29" x14ac:dyDescent="0.25">
      <c r="A539" s="64">
        <v>437</v>
      </c>
      <c r="B539" s="4670" t="s">
        <v>1117</v>
      </c>
      <c r="C539" s="3199" t="s">
        <v>868</v>
      </c>
      <c r="D539" s="65">
        <v>44812</v>
      </c>
      <c r="E539" s="387" t="s">
        <v>4917</v>
      </c>
      <c r="F539" s="146">
        <v>93</v>
      </c>
      <c r="G539" s="66">
        <f>AVERAGE(CPVTFC3SG0007!J12:K12)</f>
        <v>1.54325</v>
      </c>
      <c r="H539" s="67">
        <f t="shared" si="49"/>
        <v>4706.3356164383567</v>
      </c>
      <c r="I539" s="187" t="s">
        <v>315</v>
      </c>
      <c r="J539" s="629"/>
      <c r="K539" s="230"/>
      <c r="L539" s="241"/>
      <c r="M539" s="207"/>
      <c r="N539" s="207"/>
      <c r="O539" s="207"/>
      <c r="P539" s="629"/>
      <c r="Q539" s="629"/>
      <c r="R539" s="647"/>
      <c r="S539" s="642"/>
      <c r="T539" s="642"/>
      <c r="U539" s="648"/>
      <c r="V539" s="694"/>
      <c r="W539" s="694"/>
      <c r="X539" s="694"/>
      <c r="Y539" s="694"/>
      <c r="Z539" s="694"/>
      <c r="AA539" s="694"/>
    </row>
    <row r="540" spans="1:29" x14ac:dyDescent="0.25">
      <c r="A540" s="68">
        <v>438</v>
      </c>
      <c r="B540" s="4679"/>
      <c r="C540" s="3199" t="s">
        <v>220</v>
      </c>
      <c r="D540" s="65">
        <v>44812</v>
      </c>
      <c r="E540" s="387" t="s">
        <v>4917</v>
      </c>
      <c r="F540" s="146">
        <v>94</v>
      </c>
      <c r="G540" s="66">
        <f>AVERAGE(CPVTFC3SG0007!L12:M12)</f>
        <v>1.0851</v>
      </c>
      <c r="H540" s="67">
        <f t="shared" si="49"/>
        <v>3137.3287671232874</v>
      </c>
      <c r="I540" s="187" t="s">
        <v>315</v>
      </c>
      <c r="J540" s="629"/>
      <c r="K540" s="230"/>
      <c r="L540" s="241"/>
      <c r="M540" s="207"/>
      <c r="N540" s="207"/>
      <c r="O540" s="207"/>
      <c r="P540" s="629"/>
      <c r="Q540" s="629"/>
      <c r="R540" s="647"/>
      <c r="S540" s="642"/>
      <c r="T540" s="642"/>
      <c r="U540" s="648"/>
      <c r="V540" s="694"/>
      <c r="W540" s="694"/>
      <c r="X540" s="694"/>
      <c r="Y540" s="694"/>
      <c r="Z540" s="694"/>
      <c r="AA540" s="694"/>
    </row>
    <row r="541" spans="1:29" x14ac:dyDescent="0.25">
      <c r="A541" s="6">
        <v>439</v>
      </c>
      <c r="B541" s="4667" t="s">
        <v>1118</v>
      </c>
      <c r="C541" s="3189" t="s">
        <v>868</v>
      </c>
      <c r="D541" s="18">
        <v>44812</v>
      </c>
      <c r="E541" s="380" t="s">
        <v>4917</v>
      </c>
      <c r="F541" s="147">
        <v>95</v>
      </c>
      <c r="G541" s="7">
        <f>AVERAGE(CPVTFC3SG0007!N12:O12)</f>
        <v>0.3407</v>
      </c>
      <c r="H541" s="13">
        <f t="shared" si="49"/>
        <v>588.01369863013701</v>
      </c>
      <c r="I541" s="181" t="s">
        <v>314</v>
      </c>
      <c r="J541" s="629"/>
      <c r="K541" s="230"/>
      <c r="L541" s="241"/>
      <c r="M541" s="207"/>
      <c r="N541" s="207"/>
      <c r="O541" s="207"/>
      <c r="P541" s="629"/>
      <c r="Q541" s="629"/>
      <c r="R541" s="647"/>
      <c r="S541" s="642"/>
      <c r="T541" s="642"/>
      <c r="U541" s="648"/>
      <c r="V541" s="694"/>
      <c r="W541" s="694"/>
      <c r="X541" s="694"/>
      <c r="Y541" s="694"/>
      <c r="Z541" s="694"/>
      <c r="AA541" s="694"/>
      <c r="AB541" s="4689" t="s">
        <v>1416</v>
      </c>
      <c r="AC541" s="5">
        <v>65</v>
      </c>
    </row>
    <row r="542" spans="1:29" x14ac:dyDescent="0.25">
      <c r="A542" s="11">
        <v>440</v>
      </c>
      <c r="B542" s="4681"/>
      <c r="C542" s="3193" t="s">
        <v>220</v>
      </c>
      <c r="D542" s="19">
        <v>44812</v>
      </c>
      <c r="E542" s="384" t="s">
        <v>4917</v>
      </c>
      <c r="F542" s="148">
        <v>96</v>
      </c>
      <c r="G542" s="10">
        <f>AVERAGE(CPVTFC3SG0007!P12:Q12)</f>
        <v>2.8170500000000001</v>
      </c>
      <c r="H542" s="14">
        <f t="shared" si="49"/>
        <v>9068.6643835616433</v>
      </c>
      <c r="I542" s="186" t="s">
        <v>315</v>
      </c>
      <c r="J542" s="629"/>
      <c r="K542" s="230"/>
      <c r="L542" s="241"/>
      <c r="M542" s="207"/>
      <c r="N542" s="207"/>
      <c r="O542" s="207"/>
      <c r="P542" s="629"/>
      <c r="Q542" s="629"/>
      <c r="R542" s="647"/>
      <c r="S542" s="642"/>
      <c r="T542" s="642"/>
      <c r="U542" s="648"/>
      <c r="V542" s="694"/>
      <c r="W542" s="694"/>
      <c r="X542" s="694"/>
      <c r="Y542" s="694"/>
      <c r="Z542" s="694"/>
      <c r="AA542" s="694"/>
      <c r="AB542" s="4688"/>
    </row>
    <row r="543" spans="1:29" x14ac:dyDescent="0.25">
      <c r="A543" s="64">
        <v>441</v>
      </c>
      <c r="B543" s="4670" t="s">
        <v>1119</v>
      </c>
      <c r="C543" s="3199" t="s">
        <v>868</v>
      </c>
      <c r="D543" s="65">
        <v>44812</v>
      </c>
      <c r="E543" s="387" t="s">
        <v>4917</v>
      </c>
      <c r="F543" s="146">
        <v>97</v>
      </c>
      <c r="G543" s="66">
        <f>AVERAGE(CPVTFC3SG0007!R12:S12)</f>
        <v>1.5125500000000001</v>
      </c>
      <c r="H543" s="67">
        <f t="shared" si="49"/>
        <v>4601.198630136987</v>
      </c>
      <c r="I543" s="187" t="s">
        <v>315</v>
      </c>
      <c r="J543" s="629"/>
      <c r="K543" s="230"/>
      <c r="L543" s="241"/>
      <c r="M543" s="207"/>
      <c r="N543" s="207"/>
      <c r="O543" s="207"/>
      <c r="P543" s="629"/>
      <c r="Q543" s="629"/>
      <c r="R543" s="647"/>
      <c r="S543" s="642"/>
      <c r="T543" s="642"/>
      <c r="U543" s="648"/>
      <c r="V543" s="694"/>
      <c r="W543" s="694"/>
      <c r="X543" s="694"/>
      <c r="Y543" s="694"/>
      <c r="Z543" s="694"/>
      <c r="AA543" s="694"/>
    </row>
    <row r="544" spans="1:29" x14ac:dyDescent="0.25">
      <c r="A544" s="68">
        <v>442</v>
      </c>
      <c r="B544" s="4679"/>
      <c r="C544" s="3199" t="s">
        <v>220</v>
      </c>
      <c r="D544" s="65">
        <v>44812</v>
      </c>
      <c r="E544" s="387" t="s">
        <v>4917</v>
      </c>
      <c r="F544" s="146">
        <v>98</v>
      </c>
      <c r="G544" s="66">
        <f>AVERAGE(CPVTFC3SG0007!T12:U12)</f>
        <v>1.6044499999999999</v>
      </c>
      <c r="H544" s="67">
        <f t="shared" si="49"/>
        <v>4915.9246575342468</v>
      </c>
      <c r="I544" s="187" t="s">
        <v>315</v>
      </c>
      <c r="J544" s="629"/>
      <c r="K544" s="230"/>
      <c r="L544" s="241"/>
      <c r="M544" s="207"/>
      <c r="N544" s="207"/>
      <c r="O544" s="207"/>
      <c r="P544" s="629"/>
      <c r="Q544" s="629"/>
      <c r="R544" s="647"/>
      <c r="S544" s="642"/>
      <c r="T544" s="642"/>
      <c r="U544" s="648"/>
      <c r="V544" s="694"/>
      <c r="W544" s="694"/>
      <c r="X544" s="694"/>
      <c r="Y544" s="694"/>
      <c r="Z544" s="694"/>
      <c r="AA544" s="694"/>
    </row>
    <row r="545" spans="1:27" x14ac:dyDescent="0.25">
      <c r="A545" s="6">
        <v>443</v>
      </c>
      <c r="B545" s="4666" t="s">
        <v>1120</v>
      </c>
      <c r="C545" s="3189" t="s">
        <v>868</v>
      </c>
      <c r="D545" s="18">
        <v>44812</v>
      </c>
      <c r="E545" s="380" t="s">
        <v>4917</v>
      </c>
      <c r="F545" s="147">
        <v>99</v>
      </c>
      <c r="G545" s="7">
        <f>AVERAGE(CPVTFC3SG0007!V12:W12)</f>
        <v>7.22E-2</v>
      </c>
      <c r="H545" s="13">
        <f t="shared" si="49"/>
        <v>-331.50684931506851</v>
      </c>
      <c r="I545" s="181" t="s">
        <v>314</v>
      </c>
      <c r="J545" s="629"/>
      <c r="K545" s="230"/>
      <c r="L545" s="241"/>
      <c r="M545" s="207"/>
      <c r="N545" s="207"/>
      <c r="O545" s="207"/>
      <c r="P545" s="629"/>
      <c r="Q545" s="629"/>
      <c r="R545" s="647"/>
      <c r="S545" s="642"/>
      <c r="T545" s="642"/>
      <c r="U545" s="648"/>
      <c r="V545" s="694"/>
      <c r="W545" s="694"/>
      <c r="X545" s="694"/>
      <c r="Y545" s="694"/>
      <c r="Z545" s="694"/>
      <c r="AA545" s="694"/>
    </row>
    <row r="546" spans="1:27" x14ac:dyDescent="0.25">
      <c r="A546" s="8">
        <v>444</v>
      </c>
      <c r="B546" s="4678"/>
      <c r="C546" s="3189" t="s">
        <v>220</v>
      </c>
      <c r="D546" s="18">
        <v>44812</v>
      </c>
      <c r="E546" s="380" t="s">
        <v>4917</v>
      </c>
      <c r="F546" s="147">
        <v>100</v>
      </c>
      <c r="G546" s="7">
        <f>AVERAGE(CPVTFC3SG0007!X12:Y12)</f>
        <v>7.0999999999999994E-2</v>
      </c>
      <c r="H546" s="13">
        <f t="shared" si="49"/>
        <v>-335.61643835616445</v>
      </c>
      <c r="I546" s="181" t="s">
        <v>314</v>
      </c>
      <c r="J546" s="629"/>
      <c r="K546" s="230"/>
      <c r="L546" s="241"/>
      <c r="M546" s="207"/>
      <c r="N546" s="207"/>
      <c r="O546" s="207"/>
      <c r="P546" s="629"/>
      <c r="Q546" s="629"/>
      <c r="R546" s="647"/>
      <c r="S546" s="642"/>
      <c r="T546" s="642"/>
      <c r="U546" s="648"/>
      <c r="V546" s="694"/>
      <c r="W546" s="694"/>
      <c r="X546" s="694"/>
      <c r="Y546" s="694"/>
      <c r="Z546" s="694"/>
      <c r="AA546" s="694"/>
    </row>
    <row r="547" spans="1:27" x14ac:dyDescent="0.25">
      <c r="A547" s="6">
        <v>445</v>
      </c>
      <c r="B547" s="4666" t="s">
        <v>1121</v>
      </c>
      <c r="C547" s="3189" t="s">
        <v>868</v>
      </c>
      <c r="D547" s="18">
        <v>44812</v>
      </c>
      <c r="E547" s="380" t="s">
        <v>4917</v>
      </c>
      <c r="F547" s="147">
        <v>101</v>
      </c>
      <c r="G547" s="7">
        <f>AVERAGE(CPVTFC3SG0007!B14:C14)</f>
        <v>0.31059999999999999</v>
      </c>
      <c r="H547" s="13">
        <f t="shared" si="49"/>
        <v>484.93150684931499</v>
      </c>
      <c r="I547" s="181" t="s">
        <v>314</v>
      </c>
      <c r="J547" s="629"/>
      <c r="K547" s="230"/>
      <c r="L547" s="241"/>
      <c r="M547" s="207"/>
      <c r="N547" s="207"/>
      <c r="O547" s="207"/>
      <c r="P547" s="629"/>
      <c r="Q547" s="629"/>
      <c r="R547" s="647"/>
      <c r="S547" s="642"/>
      <c r="T547" s="642"/>
      <c r="U547" s="648"/>
      <c r="V547" s="694"/>
      <c r="W547" s="694"/>
      <c r="X547" s="694"/>
      <c r="Y547" s="694"/>
      <c r="Z547" s="694"/>
      <c r="AA547" s="694"/>
    </row>
    <row r="548" spans="1:27" x14ac:dyDescent="0.25">
      <c r="A548" s="8">
        <v>446</v>
      </c>
      <c r="B548" s="4678"/>
      <c r="C548" s="3189" t="s">
        <v>220</v>
      </c>
      <c r="D548" s="18">
        <v>44812</v>
      </c>
      <c r="E548" s="380" t="s">
        <v>4917</v>
      </c>
      <c r="F548" s="147">
        <v>102</v>
      </c>
      <c r="G548" s="7">
        <f>AVERAGE(CPVTFC3SG0007!D14:E14)</f>
        <v>0.37119999999999997</v>
      </c>
      <c r="H548" s="13">
        <f t="shared" si="49"/>
        <v>692.46575342465735</v>
      </c>
      <c r="I548" s="181" t="s">
        <v>314</v>
      </c>
      <c r="J548" s="629"/>
      <c r="K548" s="230"/>
      <c r="L548" s="241"/>
      <c r="M548" s="207"/>
      <c r="N548" s="207"/>
      <c r="O548" s="207"/>
      <c r="P548" s="629"/>
      <c r="Q548" s="629"/>
      <c r="R548" s="647"/>
      <c r="S548" s="642"/>
      <c r="T548" s="642"/>
      <c r="U548" s="648"/>
      <c r="V548" s="694"/>
      <c r="W548" s="694"/>
      <c r="X548" s="694"/>
      <c r="Y548" s="694"/>
      <c r="Z548" s="694"/>
      <c r="AA548" s="694"/>
    </row>
    <row r="549" spans="1:27" x14ac:dyDescent="0.25">
      <c r="A549" s="6">
        <v>447</v>
      </c>
      <c r="B549" s="4666" t="s">
        <v>1122</v>
      </c>
      <c r="C549" s="3189" t="s">
        <v>868</v>
      </c>
      <c r="D549" s="18">
        <v>44812</v>
      </c>
      <c r="E549" s="380" t="s">
        <v>4917</v>
      </c>
      <c r="F549" s="147">
        <v>103</v>
      </c>
      <c r="G549" s="7">
        <f>AVERAGE(CPVTFC3SG0007!F14:G14)</f>
        <v>0.42830000000000001</v>
      </c>
      <c r="H549" s="13">
        <f t="shared" si="49"/>
        <v>888.01369863013701</v>
      </c>
      <c r="I549" s="181" t="s">
        <v>314</v>
      </c>
      <c r="J549" s="629"/>
      <c r="K549" s="230"/>
      <c r="L549" s="241"/>
      <c r="M549" s="207"/>
      <c r="N549" s="207"/>
      <c r="O549" s="207"/>
      <c r="P549" s="629"/>
      <c r="Q549" s="629"/>
      <c r="R549" s="647"/>
      <c r="S549" s="642"/>
      <c r="T549" s="642"/>
      <c r="U549" s="648"/>
      <c r="V549" s="694"/>
      <c r="W549" s="694"/>
      <c r="X549" s="694"/>
      <c r="Y549" s="694"/>
      <c r="Z549" s="694"/>
      <c r="AA549" s="694"/>
    </row>
    <row r="550" spans="1:27" x14ac:dyDescent="0.25">
      <c r="A550" s="8">
        <v>448</v>
      </c>
      <c r="B550" s="4678"/>
      <c r="C550" s="3189" t="s">
        <v>220</v>
      </c>
      <c r="D550" s="18">
        <v>44812</v>
      </c>
      <c r="E550" s="380" t="s">
        <v>4917</v>
      </c>
      <c r="F550" s="147">
        <v>104</v>
      </c>
      <c r="G550" s="7">
        <f>AVERAGE(CPVTFC3SG0007!H14:I14)</f>
        <v>0.33614999999999995</v>
      </c>
      <c r="H550" s="13">
        <f t="shared" si="49"/>
        <v>572.43150684931493</v>
      </c>
      <c r="I550" s="181" t="s">
        <v>314</v>
      </c>
      <c r="J550" s="629"/>
      <c r="K550" s="230"/>
      <c r="L550" s="241"/>
      <c r="M550" s="207"/>
      <c r="N550" s="207"/>
      <c r="O550" s="207"/>
      <c r="P550" s="629"/>
      <c r="Q550" s="629"/>
      <c r="R550" s="647"/>
      <c r="S550" s="642"/>
      <c r="T550" s="642"/>
      <c r="U550" s="648"/>
      <c r="V550" s="694"/>
      <c r="W550" s="694"/>
      <c r="X550" s="694"/>
      <c r="Y550" s="694"/>
      <c r="Z550" s="694"/>
      <c r="AA550" s="694"/>
    </row>
    <row r="551" spans="1:27" x14ac:dyDescent="0.25">
      <c r="A551" s="64">
        <v>449</v>
      </c>
      <c r="B551" s="4670" t="s">
        <v>1123</v>
      </c>
      <c r="C551" s="3199" t="s">
        <v>868</v>
      </c>
      <c r="D551" s="65">
        <v>44812</v>
      </c>
      <c r="E551" s="387" t="s">
        <v>4917</v>
      </c>
      <c r="F551" s="146">
        <v>105</v>
      </c>
      <c r="G551" s="66">
        <f>AVERAGE(CPVTFC3SG0007!J14:K14)</f>
        <v>2.8178000000000001</v>
      </c>
      <c r="H551" s="67">
        <f t="shared" si="49"/>
        <v>9071.232876712329</v>
      </c>
      <c r="I551" s="187" t="s">
        <v>315</v>
      </c>
      <c r="J551" s="629"/>
      <c r="K551" s="230"/>
      <c r="L551" s="241"/>
      <c r="M551" s="207"/>
      <c r="N551" s="207"/>
      <c r="O551" s="207"/>
      <c r="P551" s="737">
        <v>44867</v>
      </c>
      <c r="Q551" s="741" t="s">
        <v>4979</v>
      </c>
      <c r="R551" s="742">
        <v>182</v>
      </c>
      <c r="S551" s="122">
        <f>AVERAGE(CPVTFC3SG0044!T26:U26)</f>
        <v>1.0704499999999999</v>
      </c>
      <c r="T551" s="123">
        <f>(S551-0.1755)/0.014*400</f>
        <v>25569.999999999996</v>
      </c>
      <c r="U551" s="1330" t="s">
        <v>315</v>
      </c>
      <c r="V551" s="1149"/>
      <c r="W551" s="2696"/>
      <c r="X551" s="695"/>
      <c r="Y551" s="695"/>
      <c r="Z551" s="646"/>
      <c r="AA551" s="2703"/>
    </row>
    <row r="552" spans="1:27" x14ac:dyDescent="0.25">
      <c r="A552" s="68">
        <v>450</v>
      </c>
      <c r="B552" s="4679"/>
      <c r="C552" s="3199" t="s">
        <v>220</v>
      </c>
      <c r="D552" s="65">
        <v>44812</v>
      </c>
      <c r="E552" s="387" t="s">
        <v>4917</v>
      </c>
      <c r="F552" s="146">
        <v>106</v>
      </c>
      <c r="G552" s="66">
        <f>AVERAGE(CPVTFC3SG0007!L14:M14)</f>
        <v>2.8494999999999999</v>
      </c>
      <c r="H552" s="67">
        <f t="shared" si="49"/>
        <v>9179.7945205479446</v>
      </c>
      <c r="I552" s="187" t="s">
        <v>315</v>
      </c>
      <c r="J552" s="629"/>
      <c r="K552" s="230"/>
      <c r="L552" s="241"/>
      <c r="M552" s="207"/>
      <c r="N552" s="207"/>
      <c r="O552" s="207"/>
      <c r="P552" s="737">
        <v>44867</v>
      </c>
      <c r="Q552" s="741" t="s">
        <v>4979</v>
      </c>
      <c r="R552" s="742">
        <v>183</v>
      </c>
      <c r="S552" s="122">
        <f>AVERAGE(CPVTFC3SG0044!V26:W26)</f>
        <v>1.3406500000000001</v>
      </c>
      <c r="T552" s="123">
        <f>(S552-0.1755)/0.014*400</f>
        <v>33290</v>
      </c>
      <c r="U552" s="1330" t="s">
        <v>315</v>
      </c>
      <c r="V552" s="1149"/>
      <c r="W552" s="2696"/>
      <c r="X552" s="695"/>
      <c r="Y552" s="695"/>
      <c r="Z552" s="646"/>
      <c r="AA552" s="2703"/>
    </row>
    <row r="553" spans="1:27" x14ac:dyDescent="0.25">
      <c r="A553" s="64">
        <v>451</v>
      </c>
      <c r="B553" s="4670" t="s">
        <v>1124</v>
      </c>
      <c r="C553" s="3199" t="s">
        <v>868</v>
      </c>
      <c r="D553" s="65">
        <v>44812</v>
      </c>
      <c r="E553" s="387" t="s">
        <v>4917</v>
      </c>
      <c r="F553" s="146">
        <v>107</v>
      </c>
      <c r="G553" s="66">
        <f>AVERAGE(CPVTFC3SG0007!N14:O14)</f>
        <v>2.0806</v>
      </c>
      <c r="H553" s="67">
        <f t="shared" si="49"/>
        <v>6546.5753424657532</v>
      </c>
      <c r="I553" s="187" t="s">
        <v>315</v>
      </c>
      <c r="J553" s="629"/>
      <c r="K553" s="230"/>
      <c r="L553" s="241"/>
      <c r="M553" s="207"/>
      <c r="N553" s="207"/>
      <c r="O553" s="207"/>
      <c r="P553" s="629"/>
      <c r="Q553" s="629"/>
      <c r="R553" s="647"/>
      <c r="S553" s="642"/>
      <c r="T553" s="642"/>
      <c r="U553" s="648"/>
      <c r="V553" s="1149"/>
      <c r="W553" s="2696"/>
      <c r="X553" s="695"/>
      <c r="Y553" s="695"/>
      <c r="Z553" s="646"/>
      <c r="AA553" s="2704"/>
    </row>
    <row r="554" spans="1:27" x14ac:dyDescent="0.25">
      <c r="A554" s="68">
        <v>452</v>
      </c>
      <c r="B554" s="4679"/>
      <c r="C554" s="3199" t="s">
        <v>220</v>
      </c>
      <c r="D554" s="65">
        <v>44812</v>
      </c>
      <c r="E554" s="387" t="s">
        <v>4917</v>
      </c>
      <c r="F554" s="146">
        <v>108</v>
      </c>
      <c r="G554" s="66">
        <f>AVERAGE(CPVTFC3SG0007!P14:Q14)</f>
        <v>1.8394499999999998</v>
      </c>
      <c r="H554" s="67">
        <f t="shared" si="49"/>
        <v>5720.7191780821904</v>
      </c>
      <c r="I554" s="187" t="s">
        <v>315</v>
      </c>
      <c r="J554" s="629"/>
      <c r="K554" s="230"/>
      <c r="L554" s="241"/>
      <c r="M554" s="207"/>
      <c r="N554" s="207"/>
      <c r="O554" s="207"/>
      <c r="P554" s="629"/>
      <c r="Q554" s="629"/>
      <c r="R554" s="647"/>
      <c r="S554" s="642"/>
      <c r="T554" s="642"/>
      <c r="U554" s="648"/>
      <c r="V554" s="1149"/>
      <c r="W554" s="2696"/>
      <c r="X554" s="695"/>
      <c r="Y554" s="695"/>
      <c r="Z554" s="646"/>
      <c r="AA554" s="2704"/>
    </row>
    <row r="555" spans="1:27" x14ac:dyDescent="0.25">
      <c r="A555" s="6">
        <v>453</v>
      </c>
      <c r="B555" s="4666" t="s">
        <v>1125</v>
      </c>
      <c r="C555" s="3189" t="s">
        <v>868</v>
      </c>
      <c r="D555" s="18">
        <v>44812</v>
      </c>
      <c r="E555" s="380" t="s">
        <v>4917</v>
      </c>
      <c r="F555" s="147">
        <v>109</v>
      </c>
      <c r="G555" s="7">
        <f>AVERAGE(CPVTFC3SG0007!R14:S14)</f>
        <v>7.0449999999999999E-2</v>
      </c>
      <c r="H555" s="13">
        <f t="shared" si="49"/>
        <v>-337.50000000000006</v>
      </c>
      <c r="I555" s="181" t="s">
        <v>314</v>
      </c>
      <c r="J555" s="629"/>
      <c r="K555" s="230"/>
      <c r="L555" s="241"/>
      <c r="M555" s="207"/>
      <c r="N555" s="207"/>
      <c r="O555" s="207"/>
      <c r="P555" s="629"/>
      <c r="Q555" s="629"/>
      <c r="R555" s="647"/>
      <c r="S555" s="642"/>
      <c r="T555" s="642"/>
      <c r="U555" s="648"/>
      <c r="V555" s="1149"/>
      <c r="W555" s="2696"/>
      <c r="X555" s="695"/>
      <c r="Y555" s="695"/>
      <c r="Z555" s="646"/>
      <c r="AA555" s="2704"/>
    </row>
    <row r="556" spans="1:27" ht="15.75" thickBot="1" x14ac:dyDescent="0.3">
      <c r="A556" s="110">
        <v>454</v>
      </c>
      <c r="B556" s="4673"/>
      <c r="C556" s="3194" t="s">
        <v>220</v>
      </c>
      <c r="D556" s="111">
        <v>44812</v>
      </c>
      <c r="E556" s="472" t="s">
        <v>4917</v>
      </c>
      <c r="F556" s="153">
        <v>110</v>
      </c>
      <c r="G556" s="112">
        <f>AVERAGE(CPVTFC3SG0007!T14:U14)</f>
        <v>6.5350000000000005E-2</v>
      </c>
      <c r="H556" s="113">
        <f t="shared" si="49"/>
        <v>-354.96575342465758</v>
      </c>
      <c r="I556" s="188" t="s">
        <v>314</v>
      </c>
      <c r="J556" s="633"/>
      <c r="K556" s="231"/>
      <c r="L556" s="246"/>
      <c r="M556" s="215"/>
      <c r="N556" s="215"/>
      <c r="O556" s="215"/>
      <c r="P556" s="633"/>
      <c r="Q556" s="633"/>
      <c r="R556" s="660"/>
      <c r="S556" s="650"/>
      <c r="T556" s="650"/>
      <c r="U556" s="657"/>
      <c r="V556" s="2084"/>
      <c r="W556" s="3011"/>
      <c r="X556" s="1586"/>
      <c r="Y556" s="1586"/>
      <c r="Z556" s="662"/>
      <c r="AA556" s="2101"/>
    </row>
    <row r="557" spans="1:27" x14ac:dyDescent="0.25">
      <c r="A557" s="406">
        <v>455</v>
      </c>
      <c r="B557" s="4668" t="s">
        <v>1126</v>
      </c>
      <c r="C557" s="2533" t="s">
        <v>868</v>
      </c>
      <c r="D557" s="407">
        <v>44812</v>
      </c>
      <c r="E557" s="477" t="s">
        <v>4917</v>
      </c>
      <c r="F557" s="408">
        <v>111</v>
      </c>
      <c r="G557" s="409">
        <f>AVERAGE(CPVTFC3SG0007!V14:W14)</f>
        <v>1.3444</v>
      </c>
      <c r="H557" s="405">
        <f t="shared" si="49"/>
        <v>4025.3424657534247</v>
      </c>
      <c r="I557" s="805" t="s">
        <v>315</v>
      </c>
      <c r="J557" s="806"/>
      <c r="K557" s="807"/>
      <c r="L557" s="808"/>
      <c r="M557" s="720"/>
      <c r="N557" s="720"/>
      <c r="O557" s="720"/>
      <c r="P557" s="806"/>
      <c r="Q557" s="806"/>
      <c r="R557" s="809"/>
      <c r="S557" s="721"/>
      <c r="T557" s="721"/>
      <c r="U557" s="721"/>
      <c r="V557" s="490">
        <v>44888</v>
      </c>
      <c r="W557" s="3058" t="s">
        <v>5544</v>
      </c>
      <c r="X557" s="2848">
        <v>45</v>
      </c>
      <c r="Y557" s="589">
        <f>AVERAGE(CPVTFC3SG0068!C19:D19)</f>
        <v>0.32050000000000001</v>
      </c>
      <c r="Z557" s="1193">
        <f t="shared" ref="Z557:Z560" si="54">(Y557-0.1364)/0.0132*66</f>
        <v>920.5</v>
      </c>
      <c r="AA557" s="3009" t="s">
        <v>314</v>
      </c>
    </row>
    <row r="558" spans="1:27" x14ac:dyDescent="0.25">
      <c r="A558" s="590"/>
      <c r="B558" s="4669"/>
      <c r="C558" s="32" t="s">
        <v>5448</v>
      </c>
      <c r="D558" s="1149"/>
      <c r="E558" s="2975"/>
      <c r="F558" s="882"/>
      <c r="G558" s="645"/>
      <c r="H558" s="646"/>
      <c r="I558" s="878"/>
      <c r="J558" s="841"/>
      <c r="K558" s="2693"/>
      <c r="L558" s="803"/>
      <c r="M558" s="207"/>
      <c r="N558" s="207"/>
      <c r="O558" s="207"/>
      <c r="P558" s="841"/>
      <c r="Q558" s="841"/>
      <c r="R558" s="842"/>
      <c r="S558" s="642"/>
      <c r="T558" s="642"/>
      <c r="U558" s="642"/>
      <c r="V558" s="18">
        <v>44888</v>
      </c>
      <c r="W558" s="3057" t="s">
        <v>5544</v>
      </c>
      <c r="X558" s="2759">
        <v>46</v>
      </c>
      <c r="Y558" s="7">
        <f>AVERAGE(CPVTFC3SG0068!E19:F19)</f>
        <v>0.26734999999999998</v>
      </c>
      <c r="Z558" s="113">
        <f t="shared" si="54"/>
        <v>654.75</v>
      </c>
      <c r="AA558" s="3007" t="s">
        <v>314</v>
      </c>
    </row>
    <row r="559" spans="1:27" x14ac:dyDescent="0.25">
      <c r="A559" s="590"/>
      <c r="B559" s="4669"/>
      <c r="C559" s="32" t="s">
        <v>863</v>
      </c>
      <c r="D559" s="1149"/>
      <c r="E559" s="2975"/>
      <c r="F559" s="882"/>
      <c r="G559" s="645"/>
      <c r="H559" s="646"/>
      <c r="I559" s="878"/>
      <c r="J559" s="841"/>
      <c r="K559" s="2693"/>
      <c r="L559" s="803"/>
      <c r="M559" s="207"/>
      <c r="N559" s="207"/>
      <c r="O559" s="207"/>
      <c r="P559" s="841"/>
      <c r="Q559" s="841"/>
      <c r="R559" s="842"/>
      <c r="S559" s="642"/>
      <c r="T559" s="642"/>
      <c r="U559" s="642"/>
      <c r="V559" s="18">
        <v>44888</v>
      </c>
      <c r="W559" s="3057" t="s">
        <v>5544</v>
      </c>
      <c r="X559" s="2759">
        <v>47</v>
      </c>
      <c r="Y559" s="7">
        <f>AVERAGE(CPVTFC3SG0068!G19:H19)</f>
        <v>0.29900000000000004</v>
      </c>
      <c r="Z559" s="113">
        <f t="shared" si="54"/>
        <v>813.00000000000023</v>
      </c>
      <c r="AA559" s="3007" t="s">
        <v>314</v>
      </c>
    </row>
    <row r="560" spans="1:27" ht="15.75" thickBot="1" x14ac:dyDescent="0.3">
      <c r="A560" s="411">
        <v>456</v>
      </c>
      <c r="B560" s="4682"/>
      <c r="C560" s="2534" t="s">
        <v>220</v>
      </c>
      <c r="D560" s="412">
        <v>44812</v>
      </c>
      <c r="E560" s="484" t="s">
        <v>4917</v>
      </c>
      <c r="F560" s="413">
        <v>112</v>
      </c>
      <c r="G560" s="414">
        <f>AVERAGE(CPVTFC3SG0007!X14:Y14)</f>
        <v>1.3888500000000001</v>
      </c>
      <c r="H560" s="415">
        <f t="shared" si="49"/>
        <v>4177.5684931506848</v>
      </c>
      <c r="I560" s="810" t="s">
        <v>315</v>
      </c>
      <c r="J560" s="815"/>
      <c r="K560" s="811"/>
      <c r="L560" s="812"/>
      <c r="M560" s="763"/>
      <c r="N560" s="763"/>
      <c r="O560" s="763"/>
      <c r="P560" s="815"/>
      <c r="Q560" s="815"/>
      <c r="R560" s="816"/>
      <c r="S560" s="778"/>
      <c r="T560" s="778"/>
      <c r="U560" s="778"/>
      <c r="V560" s="91">
        <v>44888</v>
      </c>
      <c r="W560" s="3041" t="s">
        <v>5544</v>
      </c>
      <c r="X560" s="2758">
        <v>48</v>
      </c>
      <c r="Y560" s="595">
        <f>AVERAGE(CPVTFC3SG0068!I19:J19)</f>
        <v>0.32750000000000001</v>
      </c>
      <c r="Z560" s="225">
        <f t="shared" si="54"/>
        <v>955.50000000000011</v>
      </c>
      <c r="AA560" s="3008" t="s">
        <v>314</v>
      </c>
    </row>
    <row r="561" spans="1:29" x14ac:dyDescent="0.25">
      <c r="A561" s="82">
        <v>457</v>
      </c>
      <c r="B561" s="4673" t="s">
        <v>1127</v>
      </c>
      <c r="C561" s="3188" t="s">
        <v>868</v>
      </c>
      <c r="D561" s="83">
        <v>44812</v>
      </c>
      <c r="E561" s="389" t="s">
        <v>4917</v>
      </c>
      <c r="F561" s="152">
        <v>113</v>
      </c>
      <c r="G561" s="84">
        <f>AVERAGE(CPVTFC3SG0007!B16:C16)</f>
        <v>0.66735</v>
      </c>
      <c r="H561" s="85">
        <f t="shared" si="49"/>
        <v>1706.6780821917807</v>
      </c>
      <c r="I561" s="802" t="s">
        <v>314</v>
      </c>
      <c r="J561" s="634"/>
      <c r="K561" s="229"/>
      <c r="L561" s="247"/>
      <c r="M561" s="216"/>
      <c r="N561" s="216"/>
      <c r="O561" s="216"/>
      <c r="P561" s="634"/>
      <c r="Q561" s="634"/>
      <c r="R561" s="663"/>
      <c r="S561" s="656"/>
      <c r="T561" s="656"/>
      <c r="U561" s="672"/>
      <c r="V561" s="1286"/>
      <c r="W561" s="3077"/>
      <c r="X561" s="1288"/>
      <c r="Y561" s="1288"/>
      <c r="Z561" s="831"/>
      <c r="AA561" s="3078"/>
    </row>
    <row r="562" spans="1:29" x14ac:dyDescent="0.25">
      <c r="A562" s="8">
        <v>458</v>
      </c>
      <c r="B562" s="4678"/>
      <c r="C562" s="3189" t="s">
        <v>220</v>
      </c>
      <c r="D562" s="18">
        <v>44812</v>
      </c>
      <c r="E562" s="380" t="s">
        <v>4917</v>
      </c>
      <c r="F562" s="147">
        <v>114</v>
      </c>
      <c r="G562" s="7">
        <f>AVERAGE(CPVTFC3SG0007!D16:E16)</f>
        <v>0.46679999999999999</v>
      </c>
      <c r="H562" s="13">
        <f t="shared" si="49"/>
        <v>1019.86301369863</v>
      </c>
      <c r="I562" s="181" t="s">
        <v>314</v>
      </c>
      <c r="J562" s="629"/>
      <c r="K562" s="230"/>
      <c r="L562" s="241"/>
      <c r="M562" s="207"/>
      <c r="N562" s="207"/>
      <c r="O562" s="207"/>
      <c r="P562" s="629"/>
      <c r="Q562" s="629"/>
      <c r="R562" s="647"/>
      <c r="S562" s="642"/>
      <c r="T562" s="642"/>
      <c r="U562" s="648"/>
      <c r="V562" s="1149"/>
      <c r="W562" s="2696"/>
      <c r="X562" s="695"/>
      <c r="Y562" s="695"/>
      <c r="Z562" s="646"/>
      <c r="AA562" s="2704"/>
    </row>
    <row r="563" spans="1:29" x14ac:dyDescent="0.25">
      <c r="A563" s="6">
        <v>459</v>
      </c>
      <c r="B563" s="4666" t="s">
        <v>1128</v>
      </c>
      <c r="C563" s="3189" t="s">
        <v>868</v>
      </c>
      <c r="D563" s="18">
        <v>44812</v>
      </c>
      <c r="E563" s="380" t="s">
        <v>4917</v>
      </c>
      <c r="F563" s="147">
        <v>115</v>
      </c>
      <c r="G563" s="7">
        <f>AVERAGE(CPVTFC3SG0007!F16:G16)</f>
        <v>7.5050000000000006E-2</v>
      </c>
      <c r="H563" s="13">
        <f t="shared" si="49"/>
        <v>-321.74657534246575</v>
      </c>
      <c r="I563" s="181" t="s">
        <v>314</v>
      </c>
      <c r="J563" s="629"/>
      <c r="K563" s="230"/>
      <c r="L563" s="241"/>
      <c r="M563" s="207"/>
      <c r="N563" s="207"/>
      <c r="O563" s="207"/>
      <c r="P563" s="629"/>
      <c r="Q563" s="629"/>
      <c r="R563" s="647"/>
      <c r="S563" s="642"/>
      <c r="T563" s="642"/>
      <c r="U563" s="648"/>
      <c r="V563" s="1149"/>
      <c r="W563" s="2696"/>
      <c r="X563" s="695"/>
      <c r="Y563" s="695"/>
      <c r="Z563" s="646"/>
      <c r="AA563" s="2704"/>
    </row>
    <row r="564" spans="1:29" x14ac:dyDescent="0.25">
      <c r="A564" s="8">
        <v>460</v>
      </c>
      <c r="B564" s="4678"/>
      <c r="C564" s="3189" t="s">
        <v>220</v>
      </c>
      <c r="D564" s="18">
        <v>44812</v>
      </c>
      <c r="E564" s="380" t="s">
        <v>4917</v>
      </c>
      <c r="F564" s="147">
        <v>116</v>
      </c>
      <c r="G564" s="7">
        <f>AVERAGE(CPVTFC3SG0007!H16:I16)</f>
        <v>8.8499999999999995E-2</v>
      </c>
      <c r="H564" s="13">
        <f t="shared" si="49"/>
        <v>-275.68493150684941</v>
      </c>
      <c r="I564" s="181" t="s">
        <v>314</v>
      </c>
      <c r="J564" s="629"/>
      <c r="K564" s="230"/>
      <c r="L564" s="241"/>
      <c r="M564" s="207"/>
      <c r="N564" s="207"/>
      <c r="O564" s="207"/>
      <c r="P564" s="629"/>
      <c r="Q564" s="629"/>
      <c r="R564" s="647"/>
      <c r="S564" s="642"/>
      <c r="T564" s="642"/>
      <c r="U564" s="648"/>
      <c r="V564" s="1149"/>
      <c r="W564" s="2696"/>
      <c r="X564" s="695"/>
      <c r="Y564" s="695"/>
      <c r="Z564" s="646"/>
      <c r="AA564" s="2704"/>
    </row>
    <row r="565" spans="1:29" x14ac:dyDescent="0.25">
      <c r="A565" s="64">
        <v>461</v>
      </c>
      <c r="B565" s="4670" t="s">
        <v>1129</v>
      </c>
      <c r="C565" s="3199" t="s">
        <v>868</v>
      </c>
      <c r="D565" s="65">
        <v>44812</v>
      </c>
      <c r="E565" s="387" t="s">
        <v>4917</v>
      </c>
      <c r="F565" s="146">
        <v>117</v>
      </c>
      <c r="G565" s="66">
        <f>AVERAGE(CPVTFC3SG0007!J16:K16)</f>
        <v>2.0735000000000001</v>
      </c>
      <c r="H565" s="67">
        <f t="shared" si="49"/>
        <v>6522.2602739726026</v>
      </c>
      <c r="I565" s="187" t="s">
        <v>315</v>
      </c>
      <c r="J565" s="629"/>
      <c r="K565" s="230"/>
      <c r="L565" s="241"/>
      <c r="M565" s="207"/>
      <c r="N565" s="207"/>
      <c r="O565" s="207"/>
      <c r="P565" s="629"/>
      <c r="Q565" s="629"/>
      <c r="R565" s="647"/>
      <c r="S565" s="642"/>
      <c r="T565" s="642"/>
      <c r="U565" s="648"/>
      <c r="V565" s="1149"/>
      <c r="W565" s="2696"/>
      <c r="X565" s="695"/>
      <c r="Y565" s="695"/>
      <c r="Z565" s="646"/>
      <c r="AA565" s="2704"/>
    </row>
    <row r="566" spans="1:29" x14ac:dyDescent="0.25">
      <c r="A566" s="68">
        <v>462</v>
      </c>
      <c r="B566" s="4679"/>
      <c r="C566" s="3199" t="s">
        <v>220</v>
      </c>
      <c r="D566" s="65">
        <v>44812</v>
      </c>
      <c r="E566" s="387" t="s">
        <v>4917</v>
      </c>
      <c r="F566" s="146">
        <v>118</v>
      </c>
      <c r="G566" s="66">
        <f>AVERAGE(CPVTFC3SG0007!L16:M16)</f>
        <v>1.8019000000000001</v>
      </c>
      <c r="H566" s="67">
        <f t="shared" si="49"/>
        <v>5592.1232876712329</v>
      </c>
      <c r="I566" s="187" t="s">
        <v>315</v>
      </c>
      <c r="J566" s="629"/>
      <c r="K566" s="230"/>
      <c r="L566" s="241"/>
      <c r="M566" s="207"/>
      <c r="N566" s="207"/>
      <c r="O566" s="207"/>
      <c r="P566" s="629"/>
      <c r="Q566" s="629"/>
      <c r="R566" s="647"/>
      <c r="S566" s="642"/>
      <c r="T566" s="642"/>
      <c r="U566" s="648"/>
      <c r="V566" s="1149"/>
      <c r="W566" s="2696"/>
      <c r="X566" s="695"/>
      <c r="Y566" s="695"/>
      <c r="Z566" s="646"/>
      <c r="AA566" s="2704"/>
    </row>
    <row r="567" spans="1:29" x14ac:dyDescent="0.25">
      <c r="A567" s="9">
        <v>463</v>
      </c>
      <c r="B567" s="4667" t="s">
        <v>1130</v>
      </c>
      <c r="C567" s="3193" t="s">
        <v>868</v>
      </c>
      <c r="D567" s="19">
        <v>44812</v>
      </c>
      <c r="E567" s="384" t="s">
        <v>4917</v>
      </c>
      <c r="F567" s="148">
        <v>119</v>
      </c>
      <c r="G567" s="10">
        <f>AVERAGE(CPVTFC3SG0007!N16:O16)</f>
        <v>0.91080000000000005</v>
      </c>
      <c r="H567" s="14">
        <f t="shared" si="49"/>
        <v>2540.4109589041095</v>
      </c>
      <c r="I567" s="186" t="s">
        <v>315</v>
      </c>
      <c r="J567" s="629"/>
      <c r="K567" s="230"/>
      <c r="L567" s="241"/>
      <c r="M567" s="207"/>
      <c r="N567" s="207"/>
      <c r="O567" s="207"/>
      <c r="P567" s="629"/>
      <c r="Q567" s="629"/>
      <c r="R567" s="647"/>
      <c r="S567" s="642"/>
      <c r="T567" s="642"/>
      <c r="U567" s="648"/>
      <c r="V567" s="1149"/>
      <c r="W567" s="2696"/>
      <c r="X567" s="695"/>
      <c r="Y567" s="695"/>
      <c r="Z567" s="646"/>
      <c r="AA567" s="2704"/>
    </row>
    <row r="568" spans="1:29" x14ac:dyDescent="0.25">
      <c r="A568" s="11">
        <v>464</v>
      </c>
      <c r="B568" s="4681"/>
      <c r="C568" s="3193" t="s">
        <v>220</v>
      </c>
      <c r="D568" s="19">
        <v>44812</v>
      </c>
      <c r="E568" s="384" t="s">
        <v>4917</v>
      </c>
      <c r="F568" s="148">
        <v>120</v>
      </c>
      <c r="G568" s="10">
        <f>AVERAGE(CPVTFC3SG0007!P16:Q16)</f>
        <v>0.71130000000000004</v>
      </c>
      <c r="H568" s="14">
        <f t="shared" si="49"/>
        <v>1857.191780821918</v>
      </c>
      <c r="I568" s="186" t="s">
        <v>315</v>
      </c>
      <c r="J568" s="629"/>
      <c r="K568" s="230"/>
      <c r="L568" s="241"/>
      <c r="M568" s="207"/>
      <c r="N568" s="207"/>
      <c r="O568" s="207"/>
      <c r="P568" s="629"/>
      <c r="Q568" s="629"/>
      <c r="R568" s="647"/>
      <c r="S568" s="642"/>
      <c r="T568" s="642"/>
      <c r="U568" s="648"/>
      <c r="V568" s="1149"/>
      <c r="W568" s="2696"/>
      <c r="X568" s="695"/>
      <c r="Y568" s="695"/>
      <c r="Z568" s="646"/>
      <c r="AA568" s="2704"/>
    </row>
    <row r="569" spans="1:29" x14ac:dyDescent="0.25">
      <c r="A569" s="64">
        <v>465</v>
      </c>
      <c r="B569" s="69" t="s">
        <v>1131</v>
      </c>
      <c r="C569" s="3199" t="s">
        <v>868</v>
      </c>
      <c r="D569" s="65">
        <v>44812</v>
      </c>
      <c r="E569" s="387" t="s">
        <v>4917</v>
      </c>
      <c r="F569" s="146">
        <v>121</v>
      </c>
      <c r="G569" s="66">
        <f>AVERAGE(CPVTFC3SG0007!R16:S16)</f>
        <v>2.3535500000000003</v>
      </c>
      <c r="H569" s="67">
        <f t="shared" si="49"/>
        <v>7481.3356164383567</v>
      </c>
      <c r="I569" s="187" t="s">
        <v>315</v>
      </c>
      <c r="J569" s="629"/>
      <c r="K569" s="230"/>
      <c r="L569" s="241"/>
      <c r="M569" s="207"/>
      <c r="N569" s="207"/>
      <c r="O569" s="207"/>
      <c r="P569" s="629"/>
      <c r="Q569" s="629"/>
      <c r="R569" s="647"/>
      <c r="S569" s="642"/>
      <c r="T569" s="642"/>
      <c r="U569" s="648"/>
      <c r="V569" s="1149"/>
      <c r="W569" s="2696"/>
      <c r="X569" s="695"/>
      <c r="Y569" s="695"/>
      <c r="Z569" s="646"/>
      <c r="AA569" s="2704"/>
      <c r="AB569" s="4689" t="s">
        <v>1416</v>
      </c>
    </row>
    <row r="570" spans="1:29" x14ac:dyDescent="0.25">
      <c r="A570" s="68">
        <v>466</v>
      </c>
      <c r="B570" s="69" t="s">
        <v>1131</v>
      </c>
      <c r="C570" s="3199" t="s">
        <v>220</v>
      </c>
      <c r="D570" s="65">
        <v>44812</v>
      </c>
      <c r="E570" s="387" t="s">
        <v>4917</v>
      </c>
      <c r="F570" s="146">
        <v>122</v>
      </c>
      <c r="G570" s="66">
        <f>AVERAGE(CPVTFC3SG0007!T16:U16)</f>
        <v>2.8917000000000002</v>
      </c>
      <c r="H570" s="67">
        <f t="shared" si="49"/>
        <v>9324.3150684931516</v>
      </c>
      <c r="I570" s="187" t="s">
        <v>315</v>
      </c>
      <c r="J570" s="629"/>
      <c r="K570" s="230"/>
      <c r="L570" s="241"/>
      <c r="M570" s="207"/>
      <c r="N570" s="207"/>
      <c r="O570" s="207"/>
      <c r="P570" s="737">
        <v>44867</v>
      </c>
      <c r="Q570" s="741" t="s">
        <v>4979</v>
      </c>
      <c r="R570" s="742">
        <v>184</v>
      </c>
      <c r="S570" s="122">
        <f>AVERAGE(CPVTFC3SG0044!X26:Y26)</f>
        <v>2.9931000000000001</v>
      </c>
      <c r="T570" s="123">
        <f>(S570-0.1755)/0.014*400</f>
        <v>80502.857142857145</v>
      </c>
      <c r="U570" s="1330" t="s">
        <v>315</v>
      </c>
      <c r="V570" s="1149"/>
      <c r="W570" s="2696"/>
      <c r="X570" s="695"/>
      <c r="Y570" s="695"/>
      <c r="Z570" s="646"/>
      <c r="AA570" s="2704"/>
      <c r="AB570" s="4688"/>
    </row>
    <row r="571" spans="1:29" x14ac:dyDescent="0.25">
      <c r="A571" s="6">
        <v>467</v>
      </c>
      <c r="B571" s="4667" t="s">
        <v>1132</v>
      </c>
      <c r="C571" s="3189" t="s">
        <v>868</v>
      </c>
      <c r="D571" s="18">
        <v>44812</v>
      </c>
      <c r="E571" s="380" t="s">
        <v>4917</v>
      </c>
      <c r="F571" s="147">
        <v>123</v>
      </c>
      <c r="G571" s="7">
        <f>AVERAGE(CPVTFC3SG0007!V16:W16)</f>
        <v>0.58450000000000002</v>
      </c>
      <c r="H571" s="13">
        <f t="shared" si="49"/>
        <v>1422.9452054794519</v>
      </c>
      <c r="I571" s="181" t="s">
        <v>314</v>
      </c>
      <c r="J571" s="629"/>
      <c r="K571" s="230"/>
      <c r="L571" s="241"/>
      <c r="M571" s="207"/>
      <c r="N571" s="207"/>
      <c r="O571" s="207"/>
      <c r="P571" s="629"/>
      <c r="Q571" s="629"/>
      <c r="R571" s="647"/>
      <c r="S571" s="642"/>
      <c r="T571" s="642"/>
      <c r="U571" s="648"/>
      <c r="V571" s="878"/>
      <c r="W571" s="694"/>
      <c r="X571" s="694"/>
      <c r="Y571" s="694"/>
      <c r="Z571" s="694"/>
      <c r="AA571" s="694"/>
      <c r="AB571" s="4689" t="s">
        <v>1416</v>
      </c>
      <c r="AC571" s="5">
        <v>66</v>
      </c>
    </row>
    <row r="572" spans="1:29" ht="15.75" thickBot="1" x14ac:dyDescent="0.3">
      <c r="A572" s="78">
        <v>468</v>
      </c>
      <c r="B572" s="4661"/>
      <c r="C572" s="3190" t="s">
        <v>220</v>
      </c>
      <c r="D572" s="79">
        <v>44812</v>
      </c>
      <c r="E572" s="525" t="s">
        <v>4917</v>
      </c>
      <c r="F572" s="156">
        <v>124</v>
      </c>
      <c r="G572" s="80">
        <f>AVERAGE(CPVTFC3SG0007!X16:Y16)</f>
        <v>2.9080000000000004</v>
      </c>
      <c r="H572" s="81">
        <f t="shared" si="49"/>
        <v>9380.1369863013697</v>
      </c>
      <c r="I572" s="804" t="s">
        <v>315</v>
      </c>
      <c r="J572" s="633"/>
      <c r="K572" s="231"/>
      <c r="L572" s="246"/>
      <c r="M572" s="215"/>
      <c r="N572" s="215"/>
      <c r="O572" s="215"/>
      <c r="P572" s="633"/>
      <c r="Q572" s="633"/>
      <c r="R572" s="660"/>
      <c r="S572" s="650"/>
      <c r="T572" s="650"/>
      <c r="U572" s="657"/>
      <c r="V572" s="793"/>
      <c r="W572" s="1268"/>
      <c r="X572" s="1268"/>
      <c r="Y572" s="1268"/>
      <c r="Z572" s="786"/>
      <c r="AA572" s="1268"/>
      <c r="AB572" s="4688"/>
    </row>
    <row r="573" spans="1:29" x14ac:dyDescent="0.25">
      <c r="A573" s="86">
        <v>469</v>
      </c>
      <c r="B573" s="4660" t="s">
        <v>1133</v>
      </c>
      <c r="C573" s="3195" t="s">
        <v>868</v>
      </c>
      <c r="D573" s="87">
        <v>44812</v>
      </c>
      <c r="E573" s="458" t="s">
        <v>4917</v>
      </c>
      <c r="F573" s="154">
        <v>125</v>
      </c>
      <c r="G573" s="88">
        <f>AVERAGE(CPVTFC3SG0007!B18:C18)</f>
        <v>0.74175000000000002</v>
      </c>
      <c r="H573" s="89">
        <f t="shared" si="49"/>
        <v>1961.472602739726</v>
      </c>
      <c r="I573" s="3084" t="s">
        <v>315</v>
      </c>
      <c r="J573" s="817"/>
      <c r="K573" s="818"/>
      <c r="L573" s="819"/>
      <c r="M573" s="720"/>
      <c r="N573" s="720"/>
      <c r="O573" s="720"/>
      <c r="P573" s="817"/>
      <c r="Q573" s="817"/>
      <c r="R573" s="820"/>
      <c r="S573" s="721"/>
      <c r="T573" s="721"/>
      <c r="U573" s="1299"/>
      <c r="V573" s="490">
        <v>44888</v>
      </c>
      <c r="W573" s="3058" t="s">
        <v>5544</v>
      </c>
      <c r="X573" s="2848">
        <v>49</v>
      </c>
      <c r="Y573" s="589">
        <f>AVERAGE(CPVTFC3SG0068!K19:L19)</f>
        <v>0.18495</v>
      </c>
      <c r="Z573" s="1193">
        <f t="shared" ref="Z573:Z579" si="55">(Y573-0.1364)/0.0132*66</f>
        <v>242.75000000000003</v>
      </c>
      <c r="AA573" s="3009" t="s">
        <v>314</v>
      </c>
      <c r="AB573" s="4689" t="s">
        <v>1416</v>
      </c>
      <c r="AC573" s="5">
        <v>67</v>
      </c>
    </row>
    <row r="574" spans="1:29" x14ac:dyDescent="0.25">
      <c r="A574" s="596"/>
      <c r="B574" s="4661"/>
      <c r="C574" s="32" t="s">
        <v>5448</v>
      </c>
      <c r="D574" s="1149"/>
      <c r="E574" s="2975"/>
      <c r="F574" s="882"/>
      <c r="G574" s="645"/>
      <c r="H574" s="646"/>
      <c r="I574" s="878"/>
      <c r="J574" s="629"/>
      <c r="K574" s="230"/>
      <c r="L574" s="241"/>
      <c r="M574" s="207"/>
      <c r="N574" s="207"/>
      <c r="O574" s="207"/>
      <c r="P574" s="629"/>
      <c r="Q574" s="629"/>
      <c r="R574" s="647"/>
      <c r="S574" s="642"/>
      <c r="T574" s="642"/>
      <c r="U574" s="648"/>
      <c r="V574" s="18">
        <v>44888</v>
      </c>
      <c r="W574" s="3057" t="s">
        <v>5544</v>
      </c>
      <c r="X574" s="2759">
        <v>50</v>
      </c>
      <c r="Y574" s="7">
        <f>AVERAGE(CPVTFC3SG0068!M19:N19)</f>
        <v>0.15334999999999999</v>
      </c>
      <c r="Z574" s="113">
        <f t="shared" si="55"/>
        <v>84.749999999999957</v>
      </c>
      <c r="AA574" s="3007" t="s">
        <v>314</v>
      </c>
      <c r="AB574" s="4689"/>
    </row>
    <row r="575" spans="1:29" x14ac:dyDescent="0.25">
      <c r="A575" s="596"/>
      <c r="B575" s="4661"/>
      <c r="C575" s="32" t="s">
        <v>863</v>
      </c>
      <c r="D575" s="1149"/>
      <c r="E575" s="2975"/>
      <c r="F575" s="882"/>
      <c r="G575" s="645"/>
      <c r="H575" s="646"/>
      <c r="I575" s="878"/>
      <c r="J575" s="629"/>
      <c r="K575" s="230"/>
      <c r="L575" s="241"/>
      <c r="M575" s="207"/>
      <c r="N575" s="207"/>
      <c r="O575" s="207"/>
      <c r="P575" s="629"/>
      <c r="Q575" s="629"/>
      <c r="R575" s="647"/>
      <c r="S575" s="642"/>
      <c r="T575" s="642"/>
      <c r="U575" s="648"/>
      <c r="V575" s="18">
        <v>44888</v>
      </c>
      <c r="W575" s="3057" t="s">
        <v>5544</v>
      </c>
      <c r="X575" s="2759">
        <v>51</v>
      </c>
      <c r="Y575" s="7">
        <f>AVERAGE(CPVTFC3SG0068!O19:P19)</f>
        <v>0.1663</v>
      </c>
      <c r="Z575" s="113">
        <f t="shared" si="55"/>
        <v>149.50000000000006</v>
      </c>
      <c r="AA575" s="3007" t="s">
        <v>314</v>
      </c>
      <c r="AB575" s="4689"/>
    </row>
    <row r="576" spans="1:29" ht="15.75" thickBot="1" x14ac:dyDescent="0.3">
      <c r="A576" s="219">
        <v>470</v>
      </c>
      <c r="B576" s="4662"/>
      <c r="C576" s="3196" t="s">
        <v>220</v>
      </c>
      <c r="D576" s="220">
        <v>44812</v>
      </c>
      <c r="E576" s="517" t="s">
        <v>4917</v>
      </c>
      <c r="F576" s="221">
        <v>126</v>
      </c>
      <c r="G576" s="222">
        <f>AVERAGE(CPVTFC3SG0007!D18:E18)</f>
        <v>2.92645</v>
      </c>
      <c r="H576" s="218">
        <f t="shared" si="49"/>
        <v>9443.3219178082181</v>
      </c>
      <c r="I576" s="824" t="s">
        <v>315</v>
      </c>
      <c r="J576" s="825"/>
      <c r="K576" s="821"/>
      <c r="L576" s="822"/>
      <c r="M576" s="763"/>
      <c r="N576" s="763"/>
      <c r="O576" s="763"/>
      <c r="P576" s="825"/>
      <c r="Q576" s="825"/>
      <c r="R576" s="826"/>
      <c r="S576" s="778"/>
      <c r="T576" s="778"/>
      <c r="U576" s="1306"/>
      <c r="V576" s="91">
        <v>44888</v>
      </c>
      <c r="W576" s="3041" t="s">
        <v>5544</v>
      </c>
      <c r="X576" s="2758">
        <v>52</v>
      </c>
      <c r="Y576" s="595">
        <f>AVERAGE(CPVTFC3SG0068!Q19:R19)</f>
        <v>0.1656</v>
      </c>
      <c r="Z576" s="225">
        <f t="shared" si="55"/>
        <v>146.00000000000003</v>
      </c>
      <c r="AA576" s="3008" t="s">
        <v>314</v>
      </c>
      <c r="AB576" s="4688"/>
    </row>
    <row r="577" spans="1:29" x14ac:dyDescent="0.25">
      <c r="A577" s="508">
        <v>471</v>
      </c>
      <c r="B577" s="4672" t="s">
        <v>1134</v>
      </c>
      <c r="C577" s="3197" t="s">
        <v>868</v>
      </c>
      <c r="D577" s="490">
        <v>44812</v>
      </c>
      <c r="E577" s="491" t="s">
        <v>4917</v>
      </c>
      <c r="F577" s="732">
        <v>127</v>
      </c>
      <c r="G577" s="589">
        <f>AVERAGE(CPVTFC3SG0007!F18:G18)</f>
        <v>8.8950000000000001E-2</v>
      </c>
      <c r="H577" s="622">
        <f t="shared" si="49"/>
        <v>-274.14383561643837</v>
      </c>
      <c r="I577" s="823" t="s">
        <v>314</v>
      </c>
      <c r="J577" s="817"/>
      <c r="K577" s="818"/>
      <c r="L577" s="819"/>
      <c r="M577" s="720"/>
      <c r="N577" s="720"/>
      <c r="O577" s="720"/>
      <c r="P577" s="817"/>
      <c r="Q577" s="817"/>
      <c r="R577" s="820"/>
      <c r="S577" s="721"/>
      <c r="T577" s="721"/>
      <c r="U577" s="1299"/>
      <c r="V577" s="1808">
        <v>44888</v>
      </c>
      <c r="W577" s="3085" t="s">
        <v>5544</v>
      </c>
      <c r="X577" s="3086">
        <v>53</v>
      </c>
      <c r="Y577" s="1016">
        <f>AVERAGE(CPVTFC3SG0068!S19:T19)</f>
        <v>0.12479999999999999</v>
      </c>
      <c r="Z577" s="1193">
        <f t="shared" si="55"/>
        <v>-58</v>
      </c>
      <c r="AA577" s="3087" t="s">
        <v>314</v>
      </c>
    </row>
    <row r="578" spans="1:29" x14ac:dyDescent="0.25">
      <c r="A578" s="2152"/>
      <c r="B578" s="4673"/>
      <c r="C578" s="32" t="s">
        <v>5448</v>
      </c>
      <c r="D578" s="1149"/>
      <c r="E578" s="2975"/>
      <c r="F578" s="882"/>
      <c r="G578" s="645"/>
      <c r="H578" s="646"/>
      <c r="I578" s="878"/>
      <c r="J578" s="841"/>
      <c r="K578" s="2693"/>
      <c r="L578" s="803"/>
      <c r="M578" s="207"/>
      <c r="N578" s="207"/>
      <c r="O578" s="207"/>
      <c r="P578" s="841"/>
      <c r="Q578" s="841"/>
      <c r="R578" s="842"/>
      <c r="S578" s="642"/>
      <c r="T578" s="642"/>
      <c r="U578" s="642"/>
      <c r="V578" s="18">
        <v>44888</v>
      </c>
      <c r="W578" s="3057" t="s">
        <v>5544</v>
      </c>
      <c r="X578" s="2759">
        <v>54</v>
      </c>
      <c r="Y578" s="7">
        <f>AVERAGE(CPVTFC3SG0068!U19:V19)</f>
        <v>0.1217</v>
      </c>
      <c r="Z578" s="113">
        <f t="shared" si="55"/>
        <v>-73.499999999999943</v>
      </c>
      <c r="AA578" s="3007" t="s">
        <v>314</v>
      </c>
    </row>
    <row r="579" spans="1:29" x14ac:dyDescent="0.25">
      <c r="A579" s="2152"/>
      <c r="B579" s="4673"/>
      <c r="C579" s="32" t="s">
        <v>863</v>
      </c>
      <c r="D579" s="1149"/>
      <c r="E579" s="2975"/>
      <c r="F579" s="882"/>
      <c r="G579" s="645"/>
      <c r="H579" s="646"/>
      <c r="I579" s="878"/>
      <c r="J579" s="841"/>
      <c r="K579" s="2693"/>
      <c r="L579" s="803"/>
      <c r="M579" s="207"/>
      <c r="N579" s="207"/>
      <c r="O579" s="207"/>
      <c r="P579" s="841"/>
      <c r="Q579" s="841"/>
      <c r="R579" s="842"/>
      <c r="S579" s="642"/>
      <c r="T579" s="642"/>
      <c r="U579" s="642"/>
      <c r="V579" s="18">
        <v>44888</v>
      </c>
      <c r="W579" s="3057" t="s">
        <v>5544</v>
      </c>
      <c r="X579" s="2759">
        <v>55</v>
      </c>
      <c r="Y579" s="7">
        <f>AVERAGE(CPVTFC3SG0068!W19:X19)</f>
        <v>0.12964999999999999</v>
      </c>
      <c r="Z579" s="113">
        <f t="shared" si="55"/>
        <v>-33.750000000000028</v>
      </c>
      <c r="AA579" s="3007" t="s">
        <v>314</v>
      </c>
    </row>
    <row r="580" spans="1:29" ht="15.75" thickBot="1" x14ac:dyDescent="0.3">
      <c r="A580" s="90">
        <v>472</v>
      </c>
      <c r="B580" s="4713"/>
      <c r="C580" s="3198" t="s">
        <v>220</v>
      </c>
      <c r="D580" s="91">
        <v>44812</v>
      </c>
      <c r="E580" s="466" t="s">
        <v>4917</v>
      </c>
      <c r="F580" s="155">
        <v>128</v>
      </c>
      <c r="G580" s="595">
        <f>AVERAGE(CPVTFC3SG0007!H18:I18)</f>
        <v>0.4178</v>
      </c>
      <c r="H580" s="225">
        <f t="shared" si="49"/>
        <v>852.05479452054783</v>
      </c>
      <c r="I580" s="3072" t="s">
        <v>314</v>
      </c>
      <c r="J580" s="825"/>
      <c r="K580" s="811"/>
      <c r="L580" s="812"/>
      <c r="M580" s="763"/>
      <c r="N580" s="763"/>
      <c r="O580" s="763"/>
      <c r="P580" s="825"/>
      <c r="Q580" s="825"/>
      <c r="R580" s="826"/>
      <c r="S580" s="778"/>
      <c r="T580" s="778"/>
      <c r="U580" s="1306"/>
      <c r="V580" s="2020"/>
      <c r="W580" s="3088"/>
      <c r="X580" s="2022"/>
      <c r="Y580" s="2022"/>
      <c r="Z580" s="1258"/>
      <c r="AA580" s="3089"/>
    </row>
    <row r="581" spans="1:29" x14ac:dyDescent="0.25">
      <c r="A581" s="591">
        <v>473</v>
      </c>
      <c r="B581" s="2529" t="s">
        <v>1135</v>
      </c>
      <c r="C581" s="3186" t="s">
        <v>868</v>
      </c>
      <c r="D581" s="115">
        <v>44812</v>
      </c>
      <c r="E581" s="388" t="s">
        <v>4917</v>
      </c>
      <c r="F581" s="151">
        <v>129</v>
      </c>
      <c r="G581" s="116">
        <f>AVERAGE(CPVTFC3SG0007!J18:K18)</f>
        <v>2.2441500000000003</v>
      </c>
      <c r="H581" s="117">
        <f t="shared" si="49"/>
        <v>7106.6780821917819</v>
      </c>
      <c r="I581" s="189" t="s">
        <v>315</v>
      </c>
      <c r="J581" s="634"/>
      <c r="K581" s="3018"/>
      <c r="L581" s="3019"/>
      <c r="M581" s="216"/>
      <c r="N581" s="216"/>
      <c r="O581" s="216"/>
      <c r="P581" s="634"/>
      <c r="Q581" s="634"/>
      <c r="R581" s="663"/>
      <c r="S581" s="656"/>
      <c r="T581" s="656"/>
      <c r="U581" s="672"/>
      <c r="V581" s="1286"/>
      <c r="W581" s="3077"/>
      <c r="X581" s="1288"/>
      <c r="Y581" s="1288"/>
      <c r="Z581" s="831"/>
      <c r="AA581" s="3078"/>
      <c r="AB581" s="4689" t="s">
        <v>1416</v>
      </c>
    </row>
    <row r="582" spans="1:29" ht="15.75" thickBot="1" x14ac:dyDescent="0.3">
      <c r="A582" s="411">
        <v>474</v>
      </c>
      <c r="B582" s="2534" t="s">
        <v>1135</v>
      </c>
      <c r="C582" s="3192" t="s">
        <v>220</v>
      </c>
      <c r="D582" s="412">
        <v>44812</v>
      </c>
      <c r="E582" s="484" t="s">
        <v>4917</v>
      </c>
      <c r="F582" s="413">
        <v>130</v>
      </c>
      <c r="G582" s="414">
        <f>AVERAGE(CPVTFC3SG0007!L18:M18)</f>
        <v>2.9396500000000003</v>
      </c>
      <c r="H582" s="415">
        <f t="shared" ref="H582:H656" si="56">(G582-0.169)/0.0146*50</f>
        <v>9488.5273972602754</v>
      </c>
      <c r="I582" s="416" t="s">
        <v>315</v>
      </c>
      <c r="J582" s="825"/>
      <c r="K582" s="839"/>
      <c r="L582" s="816"/>
      <c r="M582" s="668"/>
      <c r="N582" s="662"/>
      <c r="O582" s="778"/>
      <c r="P582" s="724">
        <v>44869</v>
      </c>
      <c r="Q582" s="851" t="s">
        <v>5429</v>
      </c>
      <c r="R582" s="726">
        <v>5</v>
      </c>
      <c r="S582" s="414">
        <f>AVERAGE(CPVTFC3SG0045!K11:L11)</f>
        <v>2.8602499999999997</v>
      </c>
      <c r="T582" s="415">
        <f>(S582-0.1851)/0.0142*400</f>
        <v>75356.338028169004</v>
      </c>
      <c r="U582" s="1206" t="s">
        <v>315</v>
      </c>
      <c r="V582" s="1149"/>
      <c r="W582" s="2696"/>
      <c r="X582" s="695"/>
      <c r="Y582" s="695"/>
      <c r="Z582" s="646"/>
      <c r="AA582" s="2704"/>
      <c r="AB582" s="4688"/>
    </row>
    <row r="583" spans="1:29" x14ac:dyDescent="0.25">
      <c r="A583" s="406">
        <v>475</v>
      </c>
      <c r="B583" s="4668" t="s">
        <v>1136</v>
      </c>
      <c r="C583" s="2533" t="s">
        <v>868</v>
      </c>
      <c r="D583" s="407">
        <v>44812</v>
      </c>
      <c r="E583" s="477" t="s">
        <v>4917</v>
      </c>
      <c r="F583" s="408">
        <v>131</v>
      </c>
      <c r="G583" s="409">
        <f>AVERAGE(CPVTFC3SG0007!N18:O18)</f>
        <v>1.0829</v>
      </c>
      <c r="H583" s="405">
        <f t="shared" si="56"/>
        <v>3129.794520547945</v>
      </c>
      <c r="I583" s="805" t="s">
        <v>315</v>
      </c>
      <c r="J583" s="756">
        <v>44819</v>
      </c>
      <c r="K583" s="837" t="s">
        <v>4923</v>
      </c>
      <c r="L583" s="838">
        <v>17</v>
      </c>
      <c r="M583" s="116">
        <f>AVERAGE(CPVTFC3SG0014!M13:N13)</f>
        <v>1.3784000000000001</v>
      </c>
      <c r="N583" s="117">
        <f>(M583-0.095)/0.0131*50</f>
        <v>4898.4732824427483</v>
      </c>
      <c r="O583" s="342" t="s">
        <v>315</v>
      </c>
      <c r="P583" s="806"/>
      <c r="Q583" s="747"/>
      <c r="R583" s="809"/>
      <c r="S583" s="667"/>
      <c r="T583" s="661"/>
      <c r="U583" s="1299"/>
      <c r="V583" s="1149"/>
      <c r="W583" s="2696"/>
      <c r="X583" s="695"/>
      <c r="Y583" s="695"/>
      <c r="Z583" s="646"/>
      <c r="AA583" s="2704"/>
    </row>
    <row r="584" spans="1:29" ht="15.75" thickBot="1" x14ac:dyDescent="0.3">
      <c r="A584" s="599">
        <v>476</v>
      </c>
      <c r="B584" s="4670"/>
      <c r="C584" s="69" t="s">
        <v>220</v>
      </c>
      <c r="D584" s="121">
        <v>44812</v>
      </c>
      <c r="E584" s="452" t="s">
        <v>4917</v>
      </c>
      <c r="F584" s="149">
        <v>132</v>
      </c>
      <c r="G584" s="122">
        <f>AVERAGE(CPVTFC3SG0007!P18:Q18)</f>
        <v>0.63050000000000006</v>
      </c>
      <c r="H584" s="123">
        <f t="shared" si="56"/>
        <v>1580.4794520547946</v>
      </c>
      <c r="I584" s="3056" t="s">
        <v>865</v>
      </c>
      <c r="J584" s="737">
        <v>44819</v>
      </c>
      <c r="K584" s="3029" t="s">
        <v>4923</v>
      </c>
      <c r="L584" s="3090">
        <v>18</v>
      </c>
      <c r="M584" s="122">
        <f>AVERAGE(CPVTFC3SG0014!O13:P13)</f>
        <v>0.92625000000000002</v>
      </c>
      <c r="N584" s="123">
        <f>(M584-0.095)/0.0131*50</f>
        <v>3172.7099236641225</v>
      </c>
      <c r="O584" s="699" t="s">
        <v>315</v>
      </c>
      <c r="P584" s="1643"/>
      <c r="Q584" s="1435"/>
      <c r="R584" s="1644"/>
      <c r="S584" s="969"/>
      <c r="T584" s="970"/>
      <c r="U584" s="657"/>
      <c r="V584" s="2084"/>
      <c r="W584" s="3011"/>
      <c r="X584" s="1586"/>
      <c r="Y584" s="1586"/>
      <c r="Z584" s="662"/>
      <c r="AA584" s="2101"/>
    </row>
    <row r="585" spans="1:29" x14ac:dyDescent="0.25">
      <c r="A585" s="86">
        <v>477</v>
      </c>
      <c r="B585" s="4660" t="s">
        <v>1137</v>
      </c>
      <c r="C585" s="3195" t="s">
        <v>868</v>
      </c>
      <c r="D585" s="87">
        <v>44812</v>
      </c>
      <c r="E585" s="458" t="s">
        <v>4917</v>
      </c>
      <c r="F585" s="154">
        <v>133</v>
      </c>
      <c r="G585" s="88">
        <f>AVERAGE(CPVTFC3SG0007!R18:S18)</f>
        <v>0.91930000000000001</v>
      </c>
      <c r="H585" s="89">
        <f t="shared" si="56"/>
        <v>2569.5205479452052</v>
      </c>
      <c r="I585" s="3084" t="s">
        <v>315</v>
      </c>
      <c r="J585" s="817"/>
      <c r="K585" s="818"/>
      <c r="L585" s="819"/>
      <c r="M585" s="720"/>
      <c r="N585" s="720"/>
      <c r="O585" s="720"/>
      <c r="P585" s="817"/>
      <c r="Q585" s="817"/>
      <c r="R585" s="820"/>
      <c r="S585" s="721"/>
      <c r="T585" s="721"/>
      <c r="U585" s="1299"/>
      <c r="V585" s="490">
        <v>44888</v>
      </c>
      <c r="W585" s="3058" t="s">
        <v>5544</v>
      </c>
      <c r="X585" s="2848">
        <v>56</v>
      </c>
      <c r="Y585" s="589">
        <f>AVERAGE(CPVTFC3SG0068!C21:D21)</f>
        <v>0.21870000000000001</v>
      </c>
      <c r="Z585" s="1193">
        <f t="shared" ref="Z585:Z587" si="57">(Y585-0.1364)/0.0132*66</f>
        <v>411.50000000000011</v>
      </c>
      <c r="AA585" s="3009" t="s">
        <v>314</v>
      </c>
      <c r="AB585" s="4719"/>
    </row>
    <row r="586" spans="1:29" x14ac:dyDescent="0.25">
      <c r="A586" s="592"/>
      <c r="B586" s="4661"/>
      <c r="C586" s="32" t="s">
        <v>5448</v>
      </c>
      <c r="D586" s="1149"/>
      <c r="E586" s="2975"/>
      <c r="F586" s="882"/>
      <c r="G586" s="645"/>
      <c r="H586" s="646"/>
      <c r="I586" s="878"/>
      <c r="J586" s="634"/>
      <c r="K586" s="229"/>
      <c r="L586" s="247"/>
      <c r="M586" s="216"/>
      <c r="N586" s="216"/>
      <c r="O586" s="216"/>
      <c r="P586" s="634"/>
      <c r="Q586" s="634"/>
      <c r="R586" s="663"/>
      <c r="S586" s="656"/>
      <c r="T586" s="656"/>
      <c r="U586" s="672"/>
      <c r="V586" s="18">
        <v>44888</v>
      </c>
      <c r="W586" s="3057" t="s">
        <v>5544</v>
      </c>
      <c r="X586" s="2759">
        <v>57</v>
      </c>
      <c r="Y586" s="7">
        <f>AVERAGE(CPVTFC3SG0068!E21:F21)</f>
        <v>0.23385</v>
      </c>
      <c r="Z586" s="113">
        <f t="shared" si="57"/>
        <v>487.25000000000006</v>
      </c>
      <c r="AA586" s="3007" t="s">
        <v>314</v>
      </c>
      <c r="AB586" s="4719"/>
    </row>
    <row r="587" spans="1:29" x14ac:dyDescent="0.25">
      <c r="A587" s="592"/>
      <c r="B587" s="4661"/>
      <c r="C587" s="32" t="s">
        <v>863</v>
      </c>
      <c r="D587" s="1149"/>
      <c r="E587" s="2975"/>
      <c r="F587" s="882"/>
      <c r="G587" s="645"/>
      <c r="H587" s="646"/>
      <c r="I587" s="878"/>
      <c r="J587" s="634"/>
      <c r="K587" s="229"/>
      <c r="L587" s="247"/>
      <c r="M587" s="216"/>
      <c r="N587" s="216"/>
      <c r="O587" s="216"/>
      <c r="P587" s="634"/>
      <c r="Q587" s="634"/>
      <c r="R587" s="663"/>
      <c r="S587" s="656"/>
      <c r="T587" s="656"/>
      <c r="U587" s="672"/>
      <c r="V587" s="18">
        <v>44888</v>
      </c>
      <c r="W587" s="3057" t="s">
        <v>5544</v>
      </c>
      <c r="X587" s="2759">
        <v>58</v>
      </c>
      <c r="Y587" s="7">
        <f>AVERAGE(CPVTFC3SG0068!G21:H21)</f>
        <v>0.24685000000000001</v>
      </c>
      <c r="Z587" s="113">
        <f t="shared" si="57"/>
        <v>552.25000000000011</v>
      </c>
      <c r="AA587" s="3007" t="s">
        <v>314</v>
      </c>
      <c r="AB587" s="4719"/>
    </row>
    <row r="588" spans="1:29" ht="15.75" thickBot="1" x14ac:dyDescent="0.3">
      <c r="A588" s="219">
        <v>478</v>
      </c>
      <c r="B588" s="4662"/>
      <c r="C588" s="3196" t="s">
        <v>220</v>
      </c>
      <c r="D588" s="220">
        <v>44812</v>
      </c>
      <c r="E588" s="517" t="s">
        <v>4917</v>
      </c>
      <c r="F588" s="221">
        <v>134</v>
      </c>
      <c r="G588" s="222">
        <f>AVERAGE(CPVTFC3SG0007!T18:U18)</f>
        <v>2.1077500000000002</v>
      </c>
      <c r="H588" s="218">
        <f t="shared" si="56"/>
        <v>6639.5547945205481</v>
      </c>
      <c r="I588" s="824" t="s">
        <v>315</v>
      </c>
      <c r="J588" s="825"/>
      <c r="K588" s="821"/>
      <c r="L588" s="822"/>
      <c r="M588" s="763"/>
      <c r="N588" s="763"/>
      <c r="O588" s="763"/>
      <c r="P588" s="825"/>
      <c r="Q588" s="825"/>
      <c r="R588" s="826"/>
      <c r="S588" s="778"/>
      <c r="T588" s="778"/>
      <c r="U588" s="1306"/>
      <c r="V588" s="786"/>
      <c r="W588" s="786"/>
      <c r="X588" s="786"/>
      <c r="Y588" s="786"/>
      <c r="Z588" s="786"/>
      <c r="AA588" s="788"/>
      <c r="AB588" s="4701"/>
    </row>
    <row r="589" spans="1:29" x14ac:dyDescent="0.25">
      <c r="A589" s="82">
        <v>479</v>
      </c>
      <c r="B589" s="4661" t="s">
        <v>1138</v>
      </c>
      <c r="C589" s="3188" t="s">
        <v>868</v>
      </c>
      <c r="D589" s="83">
        <v>44812</v>
      </c>
      <c r="E589" s="389" t="s">
        <v>4917</v>
      </c>
      <c r="F589" s="152">
        <v>135</v>
      </c>
      <c r="G589" s="84">
        <f>AVERAGE(CPVTFC3SG0007!V18:W18)</f>
        <v>0.42795</v>
      </c>
      <c r="H589" s="85">
        <f t="shared" si="56"/>
        <v>886.81506849315065</v>
      </c>
      <c r="I589" s="802" t="s">
        <v>314</v>
      </c>
      <c r="J589" s="634"/>
      <c r="K589" s="229"/>
      <c r="L589" s="3019"/>
      <c r="M589" s="216"/>
      <c r="N589" s="216"/>
      <c r="O589" s="216"/>
      <c r="P589" s="827"/>
      <c r="Q589" s="827"/>
      <c r="R589" s="829"/>
      <c r="S589" s="656"/>
      <c r="T589" s="656"/>
      <c r="U589" s="672"/>
      <c r="V589" s="1286"/>
      <c r="W589" s="3077"/>
      <c r="X589" s="1288"/>
      <c r="Y589" s="1288"/>
      <c r="Z589" s="831"/>
      <c r="AA589" s="3078"/>
      <c r="AB589" s="4689" t="s">
        <v>1416</v>
      </c>
      <c r="AC589" s="5">
        <v>68</v>
      </c>
    </row>
    <row r="590" spans="1:29" x14ac:dyDescent="0.25">
      <c r="A590" s="11">
        <v>480</v>
      </c>
      <c r="B590" s="4681"/>
      <c r="C590" s="3193" t="s">
        <v>220</v>
      </c>
      <c r="D590" s="19">
        <v>44812</v>
      </c>
      <c r="E590" s="384" t="s">
        <v>4917</v>
      </c>
      <c r="F590" s="148">
        <v>136</v>
      </c>
      <c r="G590" s="10">
        <f>AVERAGE(CPVTFC3SG0007!X18:Y18)</f>
        <v>2.8797999999999999</v>
      </c>
      <c r="H590" s="14">
        <f t="shared" si="56"/>
        <v>9283.5616438356155</v>
      </c>
      <c r="I590" s="186" t="s">
        <v>315</v>
      </c>
      <c r="J590" s="629"/>
      <c r="K590" s="230"/>
      <c r="L590" s="803"/>
      <c r="M590" s="207"/>
      <c r="N590" s="207"/>
      <c r="O590" s="207"/>
      <c r="P590" s="841"/>
      <c r="Q590" s="841"/>
      <c r="R590" s="842"/>
      <c r="S590" s="642"/>
      <c r="T590" s="642"/>
      <c r="U590" s="648"/>
      <c r="V590" s="1149"/>
      <c r="W590" s="2696"/>
      <c r="X590" s="695"/>
      <c r="Y590" s="695"/>
      <c r="Z590" s="646"/>
      <c r="AA590" s="2704"/>
      <c r="AB590" s="4688"/>
    </row>
    <row r="591" spans="1:29" x14ac:dyDescent="0.25">
      <c r="A591" s="9">
        <v>481</v>
      </c>
      <c r="B591" s="4667" t="s">
        <v>1139</v>
      </c>
      <c r="C591" s="3193" t="s">
        <v>868</v>
      </c>
      <c r="D591" s="19">
        <v>44812</v>
      </c>
      <c r="E591" s="384" t="s">
        <v>4917</v>
      </c>
      <c r="F591" s="148">
        <v>137</v>
      </c>
      <c r="G591" s="10">
        <f>AVERAGE(CPVTFC3SG0007!B20:C20)</f>
        <v>0.64324999999999999</v>
      </c>
      <c r="H591" s="14">
        <f t="shared" si="56"/>
        <v>1624.1438356164381</v>
      </c>
      <c r="I591" s="186" t="s">
        <v>315</v>
      </c>
      <c r="J591" s="629"/>
      <c r="K591" s="230"/>
      <c r="L591" s="803"/>
      <c r="M591" s="207"/>
      <c r="N591" s="207"/>
      <c r="O591" s="207"/>
      <c r="P591" s="841"/>
      <c r="Q591" s="841"/>
      <c r="R591" s="842"/>
      <c r="S591" s="642"/>
      <c r="T591" s="642"/>
      <c r="U591" s="648"/>
      <c r="V591" s="2777"/>
      <c r="W591" s="2778"/>
      <c r="X591" s="2779"/>
      <c r="Y591" s="2779"/>
      <c r="Z591" s="2780"/>
      <c r="AA591" s="2781"/>
    </row>
    <row r="592" spans="1:29" x14ac:dyDescent="0.25">
      <c r="A592" s="11">
        <v>482</v>
      </c>
      <c r="B592" s="4681"/>
      <c r="C592" s="3193" t="s">
        <v>220</v>
      </c>
      <c r="D592" s="19">
        <v>44812</v>
      </c>
      <c r="E592" s="384" t="s">
        <v>4917</v>
      </c>
      <c r="F592" s="148">
        <v>138</v>
      </c>
      <c r="G592" s="10">
        <f>AVERAGE(CPVTFC3SG0007!D20:E20)</f>
        <v>0.86355000000000004</v>
      </c>
      <c r="H592" s="14">
        <f t="shared" si="56"/>
        <v>2378.5958904109589</v>
      </c>
      <c r="I592" s="186" t="s">
        <v>315</v>
      </c>
      <c r="J592" s="629"/>
      <c r="K592" s="230"/>
      <c r="L592" s="803"/>
      <c r="M592" s="207"/>
      <c r="N592" s="207"/>
      <c r="O592" s="207"/>
      <c r="P592" s="841"/>
      <c r="Q592" s="841"/>
      <c r="R592" s="842"/>
      <c r="S592" s="642"/>
      <c r="T592" s="642"/>
      <c r="U592" s="648"/>
      <c r="V592" s="2777"/>
      <c r="W592" s="2778"/>
      <c r="X592" s="2779"/>
      <c r="Y592" s="2779"/>
      <c r="Z592" s="2780"/>
      <c r="AA592" s="2781"/>
    </row>
    <row r="593" spans="1:29" x14ac:dyDescent="0.25">
      <c r="A593" s="9">
        <v>483</v>
      </c>
      <c r="B593" s="4667" t="s">
        <v>1140</v>
      </c>
      <c r="C593" s="3193" t="s">
        <v>868</v>
      </c>
      <c r="D593" s="19">
        <v>44812</v>
      </c>
      <c r="E593" s="384" t="s">
        <v>4917</v>
      </c>
      <c r="F593" s="148">
        <v>139</v>
      </c>
      <c r="G593" s="10">
        <f>AVERAGE(CPVTFC3SG0007!F20:G20)</f>
        <v>0.74744999999999995</v>
      </c>
      <c r="H593" s="14">
        <f t="shared" si="56"/>
        <v>1980.9931506849314</v>
      </c>
      <c r="I593" s="186" t="s">
        <v>315</v>
      </c>
      <c r="J593" s="629"/>
      <c r="K593" s="230"/>
      <c r="L593" s="803"/>
      <c r="M593" s="207"/>
      <c r="N593" s="207"/>
      <c r="O593" s="207"/>
      <c r="P593" s="841"/>
      <c r="Q593" s="841"/>
      <c r="R593" s="842"/>
      <c r="S593" s="642"/>
      <c r="T593" s="642"/>
      <c r="U593" s="648"/>
      <c r="V593" s="2777"/>
      <c r="W593" s="2778"/>
      <c r="X593" s="2779"/>
      <c r="Y593" s="2779"/>
      <c r="Z593" s="2780"/>
      <c r="AA593" s="2781"/>
      <c r="AB593" s="4689" t="s">
        <v>1416</v>
      </c>
      <c r="AC593" s="5">
        <v>69</v>
      </c>
    </row>
    <row r="594" spans="1:29" ht="15.75" thickBot="1" x14ac:dyDescent="0.3">
      <c r="A594" s="78">
        <v>484</v>
      </c>
      <c r="B594" s="4661"/>
      <c r="C594" s="3190" t="s">
        <v>220</v>
      </c>
      <c r="D594" s="79">
        <v>44812</v>
      </c>
      <c r="E594" s="525" t="s">
        <v>4917</v>
      </c>
      <c r="F594" s="156">
        <v>140</v>
      </c>
      <c r="G594" s="80">
        <f>AVERAGE(CPVTFC3SG0007!H20:I20)</f>
        <v>2.9388999999999998</v>
      </c>
      <c r="H594" s="81">
        <f t="shared" si="56"/>
        <v>9485.9589041095896</v>
      </c>
      <c r="I594" s="804" t="s">
        <v>315</v>
      </c>
      <c r="J594" s="633"/>
      <c r="K594" s="231"/>
      <c r="L594" s="850"/>
      <c r="M594" s="215"/>
      <c r="N594" s="215"/>
      <c r="O594" s="215"/>
      <c r="P594" s="1643"/>
      <c r="Q594" s="1643"/>
      <c r="R594" s="1644"/>
      <c r="S594" s="650"/>
      <c r="T594" s="650"/>
      <c r="U594" s="657"/>
      <c r="V594" s="2782"/>
      <c r="W594" s="2783"/>
      <c r="X594" s="2784"/>
      <c r="Y594" s="2784"/>
      <c r="Z594" s="2785"/>
      <c r="AA594" s="2786"/>
      <c r="AB594" s="4688"/>
    </row>
    <row r="595" spans="1:29" x14ac:dyDescent="0.25">
      <c r="A595" s="406">
        <v>485</v>
      </c>
      <c r="B595" s="4668" t="s">
        <v>1141</v>
      </c>
      <c r="C595" s="2533" t="s">
        <v>868</v>
      </c>
      <c r="D595" s="407">
        <v>44812</v>
      </c>
      <c r="E595" s="477" t="s">
        <v>4917</v>
      </c>
      <c r="F595" s="408">
        <v>141</v>
      </c>
      <c r="G595" s="409">
        <f>AVERAGE(CPVTFC3SG0007!J20:K20)</f>
        <v>2.1186999999999996</v>
      </c>
      <c r="H595" s="405">
        <f t="shared" si="56"/>
        <v>6677.0547945205462</v>
      </c>
      <c r="I595" s="805" t="s">
        <v>315</v>
      </c>
      <c r="J595" s="806"/>
      <c r="K595" s="807"/>
      <c r="L595" s="808"/>
      <c r="M595" s="720"/>
      <c r="N595" s="720"/>
      <c r="O595" s="720"/>
      <c r="P595" s="806"/>
      <c r="Q595" s="806"/>
      <c r="R595" s="809"/>
      <c r="S595" s="721"/>
      <c r="T595" s="721"/>
      <c r="U595" s="721"/>
      <c r="V595" s="490">
        <v>44889</v>
      </c>
      <c r="W595" s="3358" t="s">
        <v>5562</v>
      </c>
      <c r="X595" s="2848">
        <v>25</v>
      </c>
      <c r="Y595" s="589">
        <f>AVERAGE(CPVTFC3SG0070!G15:H15)</f>
        <v>0.42400000000000004</v>
      </c>
      <c r="Z595" s="622">
        <f t="shared" ref="Z595:Z597" si="58">(Y595-0.2002)/0.0137*66</f>
        <v>1078.1605839416061</v>
      </c>
      <c r="AA595" s="3314" t="s">
        <v>314</v>
      </c>
    </row>
    <row r="596" spans="1:29" x14ac:dyDescent="0.25">
      <c r="A596" s="590"/>
      <c r="B596" s="4669"/>
      <c r="C596" s="3369" t="s">
        <v>5448</v>
      </c>
      <c r="D596" s="1149"/>
      <c r="E596" s="1264"/>
      <c r="F596" s="882"/>
      <c r="G596" s="645"/>
      <c r="H596" s="646"/>
      <c r="I596" s="841"/>
      <c r="J596" s="841"/>
      <c r="K596" s="2693"/>
      <c r="L596" s="803"/>
      <c r="M596" s="207"/>
      <c r="N596" s="207"/>
      <c r="O596" s="207"/>
      <c r="P596" s="841"/>
      <c r="Q596" s="841"/>
      <c r="R596" s="842"/>
      <c r="S596" s="642"/>
      <c r="T596" s="642"/>
      <c r="U596" s="642"/>
      <c r="V596" s="18">
        <v>44889</v>
      </c>
      <c r="W596" s="3357" t="s">
        <v>5562</v>
      </c>
      <c r="X596" s="2759">
        <v>26</v>
      </c>
      <c r="Y596" s="7">
        <f>AVERAGE(CPVTFC3SG0070!I15:J15)</f>
        <v>0.31130000000000002</v>
      </c>
      <c r="Z596" s="13">
        <f t="shared" si="58"/>
        <v>535.22627737226287</v>
      </c>
      <c r="AA596" s="3310" t="s">
        <v>314</v>
      </c>
    </row>
    <row r="597" spans="1:29" x14ac:dyDescent="0.25">
      <c r="A597" s="586">
        <v>486</v>
      </c>
      <c r="B597" s="4669"/>
      <c r="C597" s="3334">
        <v>50</v>
      </c>
      <c r="D597" s="65">
        <v>44812</v>
      </c>
      <c r="E597" s="387" t="s">
        <v>4917</v>
      </c>
      <c r="F597" s="146">
        <v>142</v>
      </c>
      <c r="G597" s="66">
        <f>AVERAGE(CPVTFC3SG0007!L20:M20)</f>
        <v>1.1733500000000001</v>
      </c>
      <c r="H597" s="67">
        <f t="shared" si="56"/>
        <v>3439.5547945205481</v>
      </c>
      <c r="I597" s="3333" t="s">
        <v>315</v>
      </c>
      <c r="J597" s="841"/>
      <c r="K597" s="2693"/>
      <c r="L597" s="803"/>
      <c r="M597" s="207"/>
      <c r="N597" s="207"/>
      <c r="O597" s="207"/>
      <c r="P597" s="841"/>
      <c r="Q597" s="841"/>
      <c r="R597" s="842"/>
      <c r="S597" s="642"/>
      <c r="T597" s="642"/>
      <c r="U597" s="642"/>
      <c r="V597" s="18">
        <v>44889</v>
      </c>
      <c r="W597" s="3357" t="s">
        <v>5562</v>
      </c>
      <c r="X597" s="2759">
        <v>27</v>
      </c>
      <c r="Y597" s="7">
        <f>AVERAGE(CPVTFC3SG0070!K15:L15)</f>
        <v>0.32740000000000002</v>
      </c>
      <c r="Z597" s="13">
        <f t="shared" si="58"/>
        <v>612.7883211678834</v>
      </c>
      <c r="AA597" s="3310" t="s">
        <v>314</v>
      </c>
    </row>
    <row r="598" spans="1:29" ht="15.75" thickBot="1" x14ac:dyDescent="0.3">
      <c r="A598" s="411"/>
      <c r="B598" s="4682"/>
      <c r="C598" s="1379" t="s">
        <v>3919</v>
      </c>
      <c r="D598" s="412">
        <v>44887</v>
      </c>
      <c r="E598" s="2606" t="s">
        <v>5514</v>
      </c>
      <c r="F598" s="414">
        <v>109</v>
      </c>
      <c r="G598" s="414">
        <f>AVERAGE(CPVTFC3SG0064!R14:S14)</f>
        <v>2.7952500000000002</v>
      </c>
      <c r="H598" s="415">
        <f>(G598-0.1645)/0.0138*50</f>
        <v>9531.7028985507259</v>
      </c>
      <c r="I598" s="2773" t="s">
        <v>315</v>
      </c>
      <c r="J598" s="815"/>
      <c r="K598" s="811"/>
      <c r="L598" s="812"/>
      <c r="M598" s="763"/>
      <c r="N598" s="763"/>
      <c r="O598" s="763"/>
      <c r="P598" s="3500">
        <v>44894</v>
      </c>
      <c r="Q598" s="145" t="s">
        <v>5564</v>
      </c>
      <c r="R598" s="145">
        <v>59</v>
      </c>
      <c r="S598" s="145">
        <f>AVERAGE(CPVTFC3SG0082!I21:J21)</f>
        <v>2.8715999999999999</v>
      </c>
      <c r="T598" s="4002">
        <f>(S598-0.1565)/0.0137*400</f>
        <v>79272.992700729927</v>
      </c>
      <c r="U598" s="4252" t="s">
        <v>315</v>
      </c>
      <c r="V598" s="3308"/>
      <c r="W598" s="3308"/>
      <c r="X598" s="3308"/>
      <c r="Y598" s="3308"/>
      <c r="Z598" s="3308"/>
      <c r="AA598" s="3375"/>
    </row>
    <row r="599" spans="1:29" x14ac:dyDescent="0.25">
      <c r="A599" s="591">
        <v>487</v>
      </c>
      <c r="B599" s="4679" t="s">
        <v>1142</v>
      </c>
      <c r="C599" s="2945" t="s">
        <v>868</v>
      </c>
      <c r="D599" s="115">
        <v>44812</v>
      </c>
      <c r="E599" s="388" t="s">
        <v>4917</v>
      </c>
      <c r="F599" s="151">
        <v>143</v>
      </c>
      <c r="G599" s="116">
        <f>AVERAGE(CPVTFC3SG0007!N20:O20)</f>
        <v>2.8949499999999997</v>
      </c>
      <c r="H599" s="117">
        <f t="shared" si="56"/>
        <v>9335.445205479451</v>
      </c>
      <c r="I599" s="3345" t="s">
        <v>315</v>
      </c>
      <c r="J599" s="827"/>
      <c r="K599" s="1018"/>
      <c r="L599" s="829"/>
      <c r="M599" s="830"/>
      <c r="N599" s="831"/>
      <c r="O599" s="656"/>
      <c r="P599" s="795">
        <v>44869</v>
      </c>
      <c r="Q599" s="2714" t="s">
        <v>5429</v>
      </c>
      <c r="R599" s="797">
        <v>6</v>
      </c>
      <c r="S599" s="116">
        <f>AVERAGE(CPVTFC3SG0045!M11:N11)</f>
        <v>2.0781000000000001</v>
      </c>
      <c r="T599" s="117">
        <f>(S599-0.1851)/0.0142*400</f>
        <v>53323.943661971825</v>
      </c>
      <c r="U599" s="342" t="s">
        <v>315</v>
      </c>
      <c r="V599" s="115">
        <v>44888</v>
      </c>
      <c r="W599" s="3371" t="s">
        <v>5544</v>
      </c>
      <c r="X599" s="3372">
        <v>59</v>
      </c>
      <c r="Y599" s="116">
        <f>AVERAGE(CPVTFC3SG0068!I21:J21)</f>
        <v>0.90644999999999998</v>
      </c>
      <c r="Z599" s="2249">
        <f t="shared" ref="Z599:Z606" si="59">(Y599-0.1364)/0.0132*66</f>
        <v>3850.25</v>
      </c>
      <c r="AA599" s="3373" t="s">
        <v>315</v>
      </c>
    </row>
    <row r="600" spans="1:29" x14ac:dyDescent="0.25">
      <c r="A600" s="590"/>
      <c r="B600" s="4669"/>
      <c r="C600" s="32" t="s">
        <v>5448</v>
      </c>
      <c r="D600" s="1149"/>
      <c r="E600" s="2975"/>
      <c r="F600" s="882"/>
      <c r="G600" s="645"/>
      <c r="H600" s="646"/>
      <c r="I600" s="878"/>
      <c r="J600" s="841"/>
      <c r="K600" s="843"/>
      <c r="L600" s="842"/>
      <c r="M600" s="645"/>
      <c r="N600" s="646"/>
      <c r="O600" s="642"/>
      <c r="P600" s="875"/>
      <c r="Q600" s="876"/>
      <c r="R600" s="877"/>
      <c r="S600" s="645"/>
      <c r="T600" s="646"/>
      <c r="U600" s="642"/>
      <c r="V600" s="65">
        <v>44888</v>
      </c>
      <c r="W600" s="3043" t="s">
        <v>5544</v>
      </c>
      <c r="X600" s="2988">
        <v>60</v>
      </c>
      <c r="Y600" s="66">
        <f>AVERAGE(CPVTFC3SG0068!K21:L21)</f>
        <v>0.89250000000000007</v>
      </c>
      <c r="Z600" s="123">
        <f t="shared" si="59"/>
        <v>3780.5000000000005</v>
      </c>
      <c r="AA600" s="3014" t="s">
        <v>315</v>
      </c>
    </row>
    <row r="601" spans="1:29" x14ac:dyDescent="0.25">
      <c r="A601" s="590"/>
      <c r="B601" s="4669"/>
      <c r="C601" s="32" t="s">
        <v>863</v>
      </c>
      <c r="D601" s="1149"/>
      <c r="E601" s="2975"/>
      <c r="F601" s="882"/>
      <c r="G601" s="645"/>
      <c r="H601" s="646"/>
      <c r="I601" s="878"/>
      <c r="J601" s="841"/>
      <c r="K601" s="843"/>
      <c r="L601" s="842"/>
      <c r="M601" s="645"/>
      <c r="N601" s="646"/>
      <c r="O601" s="642"/>
      <c r="P601" s="875"/>
      <c r="Q601" s="876"/>
      <c r="R601" s="877"/>
      <c r="S601" s="645"/>
      <c r="T601" s="646"/>
      <c r="U601" s="642"/>
      <c r="V601" s="65">
        <v>44888</v>
      </c>
      <c r="W601" s="3043" t="s">
        <v>5544</v>
      </c>
      <c r="X601" s="2988">
        <v>61</v>
      </c>
      <c r="Y601" s="66">
        <f>AVERAGE(CPVTFC3SG0068!M21:N21)</f>
        <v>0.78144999999999998</v>
      </c>
      <c r="Z601" s="123">
        <f t="shared" si="59"/>
        <v>3225.25</v>
      </c>
      <c r="AA601" s="3014" t="s">
        <v>315</v>
      </c>
    </row>
    <row r="602" spans="1:29" ht="15.75" thickBot="1" x14ac:dyDescent="0.3">
      <c r="A602" s="599">
        <v>488</v>
      </c>
      <c r="B602" s="4670"/>
      <c r="C602" s="69" t="s">
        <v>220</v>
      </c>
      <c r="D602" s="121">
        <v>44812</v>
      </c>
      <c r="E602" s="452" t="s">
        <v>4917</v>
      </c>
      <c r="F602" s="149">
        <v>144</v>
      </c>
      <c r="G602" s="122">
        <f>AVERAGE(CPVTFC3SG0007!P20:Q20)</f>
        <v>2.7818000000000001</v>
      </c>
      <c r="H602" s="123">
        <f t="shared" si="56"/>
        <v>8947.9452054794529</v>
      </c>
      <c r="I602" s="3056" t="s">
        <v>315</v>
      </c>
      <c r="J602" s="1643"/>
      <c r="K602" s="968"/>
      <c r="L602" s="1644"/>
      <c r="M602" s="969"/>
      <c r="N602" s="970"/>
      <c r="O602" s="650"/>
      <c r="P602" s="737">
        <v>44869</v>
      </c>
      <c r="Q602" s="2751" t="s">
        <v>5429</v>
      </c>
      <c r="R602" s="742">
        <v>7</v>
      </c>
      <c r="S602" s="122">
        <f>AVERAGE(CPVTFC3SG0045!O11:P11)</f>
        <v>0.89329999999999998</v>
      </c>
      <c r="T602" s="123">
        <f>(S602-0.1851)/0.0142*400</f>
        <v>19949.295774647886</v>
      </c>
      <c r="U602" s="699" t="s">
        <v>315</v>
      </c>
      <c r="V602" s="121">
        <v>44888</v>
      </c>
      <c r="W602" s="3045" t="s">
        <v>5544</v>
      </c>
      <c r="X602" s="3000">
        <v>62</v>
      </c>
      <c r="Y602" s="122">
        <f>AVERAGE(CPVTFC3SG0068!O21:P21)</f>
        <v>0.60234999999999994</v>
      </c>
      <c r="Z602" s="415">
        <f t="shared" si="59"/>
        <v>2329.75</v>
      </c>
      <c r="AA602" s="3015" t="s">
        <v>315</v>
      </c>
    </row>
    <row r="603" spans="1:29" x14ac:dyDescent="0.25">
      <c r="A603" s="508">
        <v>489</v>
      </c>
      <c r="B603" s="4664" t="s">
        <v>1143</v>
      </c>
      <c r="C603" s="2969" t="s">
        <v>868</v>
      </c>
      <c r="D603" s="490">
        <v>44812</v>
      </c>
      <c r="E603" s="491" t="s">
        <v>4917</v>
      </c>
      <c r="F603" s="732">
        <v>145</v>
      </c>
      <c r="G603" s="589">
        <f>AVERAGE(CPVTFC3SG0007!R20:S20)</f>
        <v>0.37924999999999998</v>
      </c>
      <c r="H603" s="622">
        <f t="shared" si="56"/>
        <v>720.03424657534231</v>
      </c>
      <c r="I603" s="813" t="s">
        <v>314</v>
      </c>
      <c r="J603" s="806"/>
      <c r="K603" s="807"/>
      <c r="L603" s="808"/>
      <c r="M603" s="720"/>
      <c r="N603" s="720"/>
      <c r="O603" s="720"/>
      <c r="P603" s="806"/>
      <c r="Q603" s="806"/>
      <c r="R603" s="809"/>
      <c r="S603" s="721"/>
      <c r="T603" s="721"/>
      <c r="U603" s="721"/>
      <c r="V603" s="490">
        <v>44888</v>
      </c>
      <c r="W603" s="3058" t="s">
        <v>5544</v>
      </c>
      <c r="X603" s="2848">
        <v>63</v>
      </c>
      <c r="Y603" s="589">
        <f>AVERAGE(CPVTFC3SG0068!Q21:R21)</f>
        <v>0.14879999999999999</v>
      </c>
      <c r="Z603" s="1193">
        <f t="shared" si="59"/>
        <v>61.999999999999972</v>
      </c>
      <c r="AA603" s="3009" t="s">
        <v>314</v>
      </c>
    </row>
    <row r="604" spans="1:29" x14ac:dyDescent="0.25">
      <c r="A604" s="585"/>
      <c r="B604" s="4665"/>
      <c r="C604" s="32" t="s">
        <v>5448</v>
      </c>
      <c r="D604" s="1149"/>
      <c r="E604" s="2975"/>
      <c r="F604" s="882"/>
      <c r="G604" s="645"/>
      <c r="H604" s="646"/>
      <c r="I604" s="878"/>
      <c r="J604" s="841"/>
      <c r="K604" s="2693"/>
      <c r="L604" s="803"/>
      <c r="M604" s="207"/>
      <c r="N604" s="207"/>
      <c r="O604" s="207"/>
      <c r="P604" s="841"/>
      <c r="Q604" s="841"/>
      <c r="R604" s="842"/>
      <c r="S604" s="642"/>
      <c r="T604" s="642"/>
      <c r="U604" s="642"/>
      <c r="V604" s="18">
        <v>44888</v>
      </c>
      <c r="W604" s="3057" t="s">
        <v>5544</v>
      </c>
      <c r="X604" s="2759">
        <v>64</v>
      </c>
      <c r="Y604" s="7">
        <f>AVERAGE(CPVTFC3SG0068!S21:T21)</f>
        <v>0.14024999999999999</v>
      </c>
      <c r="Z604" s="113">
        <f t="shared" si="59"/>
        <v>19.249999999999961</v>
      </c>
      <c r="AA604" s="3007" t="s">
        <v>314</v>
      </c>
    </row>
    <row r="605" spans="1:29" x14ac:dyDescent="0.25">
      <c r="A605" s="585"/>
      <c r="B605" s="4665"/>
      <c r="C605" s="32" t="s">
        <v>863</v>
      </c>
      <c r="D605" s="1149"/>
      <c r="E605" s="2975"/>
      <c r="F605" s="882"/>
      <c r="G605" s="645"/>
      <c r="H605" s="646"/>
      <c r="I605" s="878"/>
      <c r="J605" s="841"/>
      <c r="K605" s="2693"/>
      <c r="L605" s="803"/>
      <c r="M605" s="207"/>
      <c r="N605" s="207"/>
      <c r="O605" s="207"/>
      <c r="P605" s="841"/>
      <c r="Q605" s="841"/>
      <c r="R605" s="842"/>
      <c r="S605" s="642"/>
      <c r="T605" s="642"/>
      <c r="U605" s="642"/>
      <c r="V605" s="18">
        <v>44888</v>
      </c>
      <c r="W605" s="3057" t="s">
        <v>5544</v>
      </c>
      <c r="X605" s="2759">
        <v>65</v>
      </c>
      <c r="Y605" s="7">
        <f>AVERAGE(CPVTFC3SG0068!U21:V21)</f>
        <v>0.13785</v>
      </c>
      <c r="Z605" s="113">
        <f t="shared" si="59"/>
        <v>7.2500000000000338</v>
      </c>
      <c r="AA605" s="3007" t="s">
        <v>314</v>
      </c>
    </row>
    <row r="606" spans="1:29" ht="15.75" thickBot="1" x14ac:dyDescent="0.3">
      <c r="A606" s="90">
        <v>490</v>
      </c>
      <c r="B606" s="4671"/>
      <c r="C606" s="2970" t="s">
        <v>220</v>
      </c>
      <c r="D606" s="91">
        <v>44812</v>
      </c>
      <c r="E606" s="466" t="s">
        <v>4917</v>
      </c>
      <c r="F606" s="155">
        <v>146</v>
      </c>
      <c r="G606" s="595">
        <f>AVERAGE(CPVTFC3SG0007!T20:U20)</f>
        <v>0.27444999999999997</v>
      </c>
      <c r="H606" s="225">
        <f t="shared" si="56"/>
        <v>361.13013698630124</v>
      </c>
      <c r="I606" s="814" t="s">
        <v>314</v>
      </c>
      <c r="J606" s="815"/>
      <c r="K606" s="811"/>
      <c r="L606" s="812"/>
      <c r="M606" s="763"/>
      <c r="N606" s="763"/>
      <c r="O606" s="763"/>
      <c r="P606" s="815"/>
      <c r="Q606" s="815"/>
      <c r="R606" s="816"/>
      <c r="S606" s="778"/>
      <c r="T606" s="778"/>
      <c r="U606" s="778"/>
      <c r="V606" s="91">
        <v>44888</v>
      </c>
      <c r="W606" s="3041" t="s">
        <v>5544</v>
      </c>
      <c r="X606" s="2758">
        <v>66</v>
      </c>
      <c r="Y606" s="595">
        <f>AVERAGE(CPVTFC3SG0068!W21:X21)</f>
        <v>0.14030000000000001</v>
      </c>
      <c r="Z606" s="225">
        <f t="shared" si="59"/>
        <v>19.500000000000075</v>
      </c>
      <c r="AA606" s="3008" t="s">
        <v>314</v>
      </c>
    </row>
    <row r="607" spans="1:29" x14ac:dyDescent="0.25">
      <c r="A607" s="114">
        <v>491</v>
      </c>
      <c r="B607" s="4680" t="s">
        <v>1144</v>
      </c>
      <c r="C607" s="3186" t="s">
        <v>868</v>
      </c>
      <c r="D607" s="115">
        <v>44812</v>
      </c>
      <c r="E607" s="388" t="s">
        <v>4917</v>
      </c>
      <c r="F607" s="151">
        <v>147</v>
      </c>
      <c r="G607" s="116">
        <f>AVERAGE(CPVTFC3SG0007!V20:W20)</f>
        <v>1.2173500000000002</v>
      </c>
      <c r="H607" s="117">
        <f t="shared" si="56"/>
        <v>3590.2397260273979</v>
      </c>
      <c r="I607" s="189" t="s">
        <v>315</v>
      </c>
      <c r="J607" s="634"/>
      <c r="K607" s="229"/>
      <c r="L607" s="3019"/>
      <c r="M607" s="216"/>
      <c r="N607" s="216"/>
      <c r="O607" s="216"/>
      <c r="P607" s="827"/>
      <c r="Q607" s="827"/>
      <c r="R607" s="829"/>
      <c r="S607" s="656"/>
      <c r="T607" s="656"/>
      <c r="U607" s="672"/>
      <c r="V607" s="3091"/>
      <c r="W607" s="3092"/>
      <c r="X607" s="3093"/>
      <c r="Y607" s="3093"/>
      <c r="Z607" s="3094"/>
      <c r="AA607" s="2787"/>
    </row>
    <row r="608" spans="1:29" x14ac:dyDescent="0.25">
      <c r="A608" s="68">
        <v>492</v>
      </c>
      <c r="B608" s="4679"/>
      <c r="C608" s="3199" t="s">
        <v>220</v>
      </c>
      <c r="D608" s="65">
        <v>44812</v>
      </c>
      <c r="E608" s="387" t="s">
        <v>4917</v>
      </c>
      <c r="F608" s="146">
        <v>148</v>
      </c>
      <c r="G608" s="66">
        <f>AVERAGE(CPVTFC3SG0007!X20:Y20)</f>
        <v>1.3340999999999998</v>
      </c>
      <c r="H608" s="67">
        <f t="shared" si="56"/>
        <v>3990.0684931506844</v>
      </c>
      <c r="I608" s="187" t="s">
        <v>315</v>
      </c>
      <c r="J608" s="629"/>
      <c r="K608" s="230"/>
      <c r="L608" s="241"/>
      <c r="M608" s="207"/>
      <c r="N608" s="207"/>
      <c r="O608" s="207"/>
      <c r="P608" s="629"/>
      <c r="Q608" s="629"/>
      <c r="R608" s="647"/>
      <c r="S608" s="642"/>
      <c r="T608" s="642"/>
      <c r="U608" s="648"/>
      <c r="V608" s="2777"/>
      <c r="W608" s="2778"/>
      <c r="X608" s="2779"/>
      <c r="Y608" s="2779"/>
      <c r="Z608" s="2780"/>
      <c r="AA608" s="2781"/>
    </row>
    <row r="609" spans="1:29" x14ac:dyDescent="0.25">
      <c r="A609" s="6">
        <v>493</v>
      </c>
      <c r="B609" s="4666" t="s">
        <v>1145</v>
      </c>
      <c r="C609" s="3189" t="s">
        <v>868</v>
      </c>
      <c r="D609" s="18">
        <v>44812</v>
      </c>
      <c r="E609" s="380" t="s">
        <v>4917</v>
      </c>
      <c r="F609" s="147">
        <v>149</v>
      </c>
      <c r="G609" s="7">
        <f>AVERAGE(CPVTFC3SG0007!B22:C22)</f>
        <v>0.25839999999999996</v>
      </c>
      <c r="H609" s="13">
        <f t="shared" si="56"/>
        <v>306.16438356164366</v>
      </c>
      <c r="I609" s="181" t="s">
        <v>314</v>
      </c>
      <c r="J609" s="629"/>
      <c r="K609" s="230"/>
      <c r="L609" s="241"/>
      <c r="M609" s="207"/>
      <c r="N609" s="207"/>
      <c r="O609" s="207"/>
      <c r="P609" s="629"/>
      <c r="Q609" s="629"/>
      <c r="R609" s="647"/>
      <c r="S609" s="642"/>
      <c r="T609" s="642"/>
      <c r="U609" s="648"/>
      <c r="V609" s="2777"/>
      <c r="W609" s="2778"/>
      <c r="X609" s="2779"/>
      <c r="Y609" s="2779"/>
      <c r="Z609" s="2780"/>
      <c r="AA609" s="2781"/>
    </row>
    <row r="610" spans="1:29" ht="15.75" thickBot="1" x14ac:dyDescent="0.3">
      <c r="A610" s="110">
        <v>494</v>
      </c>
      <c r="B610" s="4673"/>
      <c r="C610" s="3194" t="s">
        <v>220</v>
      </c>
      <c r="D610" s="111">
        <v>44812</v>
      </c>
      <c r="E610" s="472" t="s">
        <v>4917</v>
      </c>
      <c r="F610" s="153">
        <v>150</v>
      </c>
      <c r="G610" s="112">
        <f>AVERAGE(CPVTFC3SG0007!D22:E22)</f>
        <v>0.1898</v>
      </c>
      <c r="H610" s="113">
        <f t="shared" si="56"/>
        <v>71.232876712328718</v>
      </c>
      <c r="I610" s="188" t="s">
        <v>314</v>
      </c>
      <c r="J610" s="633"/>
      <c r="K610" s="231"/>
      <c r="L610" s="246"/>
      <c r="M610" s="215"/>
      <c r="N610" s="215"/>
      <c r="O610" s="215"/>
      <c r="P610" s="633"/>
      <c r="Q610" s="633"/>
      <c r="R610" s="660"/>
      <c r="S610" s="650"/>
      <c r="T610" s="650"/>
      <c r="U610" s="657"/>
      <c r="V610" s="2782"/>
      <c r="W610" s="2783"/>
      <c r="X610" s="2784"/>
      <c r="Y610" s="2784"/>
      <c r="Z610" s="3307"/>
      <c r="AA610" s="2786"/>
    </row>
    <row r="611" spans="1:29" x14ac:dyDescent="0.25">
      <c r="A611" s="508">
        <v>495</v>
      </c>
      <c r="B611" s="4664" t="s">
        <v>1146</v>
      </c>
      <c r="C611" s="2969" t="s">
        <v>868</v>
      </c>
      <c r="D611" s="490">
        <v>44812</v>
      </c>
      <c r="E611" s="491" t="s">
        <v>4917</v>
      </c>
      <c r="F611" s="732">
        <v>151</v>
      </c>
      <c r="G611" s="589">
        <f>AVERAGE(CPVTFC3SG0007!F22:G22)</f>
        <v>5.815E-2</v>
      </c>
      <c r="H611" s="622">
        <f t="shared" si="56"/>
        <v>-379.6232876712329</v>
      </c>
      <c r="I611" s="813" t="s">
        <v>314</v>
      </c>
      <c r="J611" s="806"/>
      <c r="K611" s="807"/>
      <c r="L611" s="808"/>
      <c r="M611" s="720"/>
      <c r="N611" s="720"/>
      <c r="O611" s="720"/>
      <c r="P611" s="806"/>
      <c r="Q611" s="806"/>
      <c r="R611" s="809"/>
      <c r="S611" s="721"/>
      <c r="T611" s="721"/>
      <c r="U611" s="721"/>
      <c r="V611" s="490">
        <v>44888</v>
      </c>
      <c r="W611" s="3058" t="s">
        <v>5544</v>
      </c>
      <c r="X611" s="2848">
        <v>67</v>
      </c>
      <c r="Y611" s="589">
        <f>AVERAGE(CPVTFC3SG0068!C23:D23)</f>
        <v>0.13655</v>
      </c>
      <c r="Z611" s="1193">
        <f t="shared" ref="Z611:Z614" si="60">(Y611-0.1364)/0.0132*66</f>
        <v>0.75000000000005629</v>
      </c>
      <c r="AA611" s="3009" t="s">
        <v>314</v>
      </c>
    </row>
    <row r="612" spans="1:29" x14ac:dyDescent="0.25">
      <c r="A612" s="585"/>
      <c r="B612" s="4665"/>
      <c r="C612" s="32" t="s">
        <v>5448</v>
      </c>
      <c r="D612" s="1149"/>
      <c r="E612" s="2975"/>
      <c r="F612" s="882"/>
      <c r="G612" s="645"/>
      <c r="H612" s="646"/>
      <c r="I612" s="878"/>
      <c r="J612" s="841"/>
      <c r="K612" s="2693"/>
      <c r="L612" s="803"/>
      <c r="M612" s="207"/>
      <c r="N612" s="207"/>
      <c r="O612" s="207"/>
      <c r="P612" s="841"/>
      <c r="Q612" s="841"/>
      <c r="R612" s="842"/>
      <c r="S612" s="642"/>
      <c r="T612" s="642"/>
      <c r="U612" s="642"/>
      <c r="V612" s="18">
        <v>44888</v>
      </c>
      <c r="W612" s="3057" t="s">
        <v>5544</v>
      </c>
      <c r="X612" s="2759">
        <v>68</v>
      </c>
      <c r="Y612" s="7">
        <f>AVERAGE(CPVTFC3SG0068!E23:F23)</f>
        <v>0.12465</v>
      </c>
      <c r="Z612" s="113">
        <f t="shared" si="60"/>
        <v>-58.749999999999986</v>
      </c>
      <c r="AA612" s="3007" t="s">
        <v>314</v>
      </c>
    </row>
    <row r="613" spans="1:29" x14ac:dyDescent="0.25">
      <c r="A613" s="585"/>
      <c r="B613" s="4665"/>
      <c r="C613" s="32" t="s">
        <v>863</v>
      </c>
      <c r="D613" s="1149"/>
      <c r="E613" s="2975"/>
      <c r="F613" s="882"/>
      <c r="G613" s="645"/>
      <c r="H613" s="646"/>
      <c r="I613" s="878"/>
      <c r="J613" s="841"/>
      <c r="K613" s="2693"/>
      <c r="L613" s="803"/>
      <c r="M613" s="207"/>
      <c r="N613" s="207"/>
      <c r="O613" s="207"/>
      <c r="P613" s="841"/>
      <c r="Q613" s="841"/>
      <c r="R613" s="842"/>
      <c r="S613" s="642"/>
      <c r="T613" s="642"/>
      <c r="U613" s="642"/>
      <c r="V613" s="18">
        <v>44888</v>
      </c>
      <c r="W613" s="3057" t="s">
        <v>5544</v>
      </c>
      <c r="X613" s="2759">
        <v>69</v>
      </c>
      <c r="Y613" s="7">
        <f>AVERAGE(CPVTFC3SG0068!G23:H23)</f>
        <v>0.1076</v>
      </c>
      <c r="Z613" s="113">
        <f t="shared" si="60"/>
        <v>-143.99999999999997</v>
      </c>
      <c r="AA613" s="3007" t="s">
        <v>314</v>
      </c>
    </row>
    <row r="614" spans="1:29" ht="15.75" thickBot="1" x14ac:dyDescent="0.3">
      <c r="A614" s="90">
        <v>496</v>
      </c>
      <c r="B614" s="4671"/>
      <c r="C614" s="2970" t="s">
        <v>220</v>
      </c>
      <c r="D614" s="91">
        <v>44812</v>
      </c>
      <c r="E614" s="466" t="s">
        <v>4917</v>
      </c>
      <c r="F614" s="155">
        <v>152</v>
      </c>
      <c r="G614" s="595">
        <f>AVERAGE(CPVTFC3SG0007!H22:I22)</f>
        <v>5.985E-2</v>
      </c>
      <c r="H614" s="225">
        <f t="shared" si="56"/>
        <v>-373.80136986301375</v>
      </c>
      <c r="I614" s="814" t="s">
        <v>314</v>
      </c>
      <c r="J614" s="815"/>
      <c r="K614" s="811"/>
      <c r="L614" s="812"/>
      <c r="M614" s="763"/>
      <c r="N614" s="763"/>
      <c r="O614" s="763"/>
      <c r="P614" s="815"/>
      <c r="Q614" s="815"/>
      <c r="R614" s="816"/>
      <c r="S614" s="778"/>
      <c r="T614" s="778"/>
      <c r="U614" s="778"/>
      <c r="V614" s="91">
        <v>44888</v>
      </c>
      <c r="W614" s="3041" t="s">
        <v>5544</v>
      </c>
      <c r="X614" s="2758">
        <v>70</v>
      </c>
      <c r="Y614" s="595">
        <f>AVERAGE(CPVTFC3SG0068!I23:J23)</f>
        <v>0.11840000000000001</v>
      </c>
      <c r="Z614" s="225">
        <f t="shared" si="60"/>
        <v>-89.999999999999929</v>
      </c>
      <c r="AA614" s="3008" t="s">
        <v>314</v>
      </c>
    </row>
    <row r="615" spans="1:29" x14ac:dyDescent="0.25">
      <c r="A615" s="114">
        <v>497</v>
      </c>
      <c r="B615" s="4680" t="s">
        <v>1147</v>
      </c>
      <c r="C615" s="3186" t="s">
        <v>868</v>
      </c>
      <c r="D615" s="115">
        <v>44812</v>
      </c>
      <c r="E615" s="388" t="s">
        <v>4917</v>
      </c>
      <c r="F615" s="151">
        <v>153</v>
      </c>
      <c r="G615" s="116">
        <f>AVERAGE(CPVTFC3SG0007!J22:K22)</f>
        <v>2.8825500000000002</v>
      </c>
      <c r="H615" s="117">
        <f>(G615-0.169)/0.0146*50</f>
        <v>9292.9794520547948</v>
      </c>
      <c r="I615" s="189" t="s">
        <v>315</v>
      </c>
      <c r="J615" s="634"/>
      <c r="K615" s="229"/>
      <c r="L615" s="247"/>
      <c r="M615" s="216"/>
      <c r="N615" s="216"/>
      <c r="O615" s="216"/>
      <c r="P615" s="795">
        <v>44869</v>
      </c>
      <c r="Q615" s="2714" t="s">
        <v>5429</v>
      </c>
      <c r="R615" s="797">
        <v>8</v>
      </c>
      <c r="S615" s="116">
        <f>AVERAGE(CPVTFC3SG0045!Q11:R11)</f>
        <v>1.6615</v>
      </c>
      <c r="T615" s="117">
        <f>(S615-0.1851)/0.0142*400</f>
        <v>41588.732394366198</v>
      </c>
      <c r="U615" s="1304" t="s">
        <v>315</v>
      </c>
      <c r="V615" s="1286"/>
      <c r="W615" s="3095"/>
      <c r="X615" s="1288"/>
      <c r="Y615" s="1288"/>
      <c r="Z615" s="831"/>
      <c r="AA615" s="3078"/>
    </row>
    <row r="616" spans="1:29" ht="15.75" thickBot="1" x14ac:dyDescent="0.3">
      <c r="A616" s="120">
        <v>498</v>
      </c>
      <c r="B616" s="4680"/>
      <c r="C616" s="3187" t="s">
        <v>220</v>
      </c>
      <c r="D616" s="121">
        <v>44812</v>
      </c>
      <c r="E616" s="452" t="s">
        <v>4917</v>
      </c>
      <c r="F616" s="149">
        <v>154</v>
      </c>
      <c r="G616" s="122">
        <f>AVERAGE(CPVTFC3SG0007!L22:M22)</f>
        <v>2.8133499999999998</v>
      </c>
      <c r="H616" s="123">
        <f t="shared" si="56"/>
        <v>9055.9931506849316</v>
      </c>
      <c r="I616" s="190" t="s">
        <v>315</v>
      </c>
      <c r="J616" s="633"/>
      <c r="K616" s="231"/>
      <c r="L616" s="246"/>
      <c r="M616" s="215"/>
      <c r="N616" s="215"/>
      <c r="O616" s="215"/>
      <c r="P616" s="737">
        <v>44869</v>
      </c>
      <c r="Q616" s="2751" t="s">
        <v>5429</v>
      </c>
      <c r="R616" s="742">
        <v>9</v>
      </c>
      <c r="S616" s="122">
        <f>AVERAGE(CPVTFC3SG0045!S11:T11)</f>
        <v>0.98635000000000006</v>
      </c>
      <c r="T616" s="123">
        <f>(S616-0.1851)/0.0142*400</f>
        <v>22570.422535211266</v>
      </c>
      <c r="U616" s="1330" t="s">
        <v>315</v>
      </c>
      <c r="V616" s="1268"/>
      <c r="W616" s="1268"/>
      <c r="X616" s="1268"/>
      <c r="Y616" s="1268"/>
      <c r="Z616" s="1268"/>
      <c r="AA616" s="1268"/>
    </row>
    <row r="617" spans="1:29" x14ac:dyDescent="0.25">
      <c r="A617" s="508">
        <v>499</v>
      </c>
      <c r="B617" s="4664" t="s">
        <v>1148</v>
      </c>
      <c r="C617" s="2969" t="s">
        <v>868</v>
      </c>
      <c r="D617" s="490">
        <v>44812</v>
      </c>
      <c r="E617" s="491" t="s">
        <v>4917</v>
      </c>
      <c r="F617" s="732">
        <v>155</v>
      </c>
      <c r="G617" s="589">
        <f>AVERAGE(CPVTFC3SG0007!N22:O22)</f>
        <v>6.3600000000000004E-2</v>
      </c>
      <c r="H617" s="622">
        <f t="shared" si="56"/>
        <v>-360.95890410958907</v>
      </c>
      <c r="I617" s="813" t="s">
        <v>314</v>
      </c>
      <c r="J617" s="806"/>
      <c r="K617" s="807"/>
      <c r="L617" s="808"/>
      <c r="M617" s="720"/>
      <c r="N617" s="720"/>
      <c r="O617" s="720"/>
      <c r="P617" s="834"/>
      <c r="Q617" s="834"/>
      <c r="R617" s="835"/>
      <c r="S617" s="834"/>
      <c r="T617" s="834"/>
      <c r="U617" s="834"/>
      <c r="V617" s="490">
        <v>44889</v>
      </c>
      <c r="W617" s="3358" t="s">
        <v>5562</v>
      </c>
      <c r="X617" s="2848">
        <v>41</v>
      </c>
      <c r="Y617" s="589">
        <f>AVERAGE(CPVTFC3SG0070!Q17:R17)</f>
        <v>0.1082</v>
      </c>
      <c r="Z617" s="622">
        <f t="shared" ref="Z617:Z620" si="61">(Y617-0.2002)/0.0137*66</f>
        <v>-443.21167883211672</v>
      </c>
      <c r="AA617" s="3314" t="s">
        <v>314</v>
      </c>
    </row>
    <row r="618" spans="1:29" x14ac:dyDescent="0.25">
      <c r="A618" s="593">
        <v>500</v>
      </c>
      <c r="B618" s="4665"/>
      <c r="C618" s="3380">
        <v>28</v>
      </c>
      <c r="D618" s="18">
        <v>44812</v>
      </c>
      <c r="E618" s="380" t="s">
        <v>4917</v>
      </c>
      <c r="F618" s="147">
        <v>156</v>
      </c>
      <c r="G618" s="7">
        <f>AVERAGE(CPVTFC3SG0007!P22:Q22)</f>
        <v>5.8450000000000002E-2</v>
      </c>
      <c r="H618" s="13">
        <f t="shared" si="56"/>
        <v>-378.59589041095893</v>
      </c>
      <c r="I618" s="3379" t="s">
        <v>314</v>
      </c>
      <c r="J618" s="841"/>
      <c r="K618" s="2693"/>
      <c r="L618" s="803"/>
      <c r="M618" s="207"/>
      <c r="N618" s="207"/>
      <c r="O618" s="207"/>
      <c r="P618" s="694"/>
      <c r="Q618" s="694"/>
      <c r="R618" s="694"/>
      <c r="S618" s="694"/>
      <c r="T618" s="694"/>
      <c r="U618" s="694"/>
      <c r="V618" s="841"/>
      <c r="W618" s="841"/>
      <c r="X618" s="842"/>
      <c r="Y618" s="642"/>
      <c r="Z618" s="642"/>
      <c r="AA618" s="3381"/>
    </row>
    <row r="619" spans="1:29" x14ac:dyDescent="0.25">
      <c r="A619" s="593"/>
      <c r="B619" s="4665"/>
      <c r="C619" s="3380" t="s">
        <v>5448</v>
      </c>
      <c r="D619" s="1149"/>
      <c r="E619" s="1264"/>
      <c r="F619" s="882"/>
      <c r="G619" s="645"/>
      <c r="H619" s="646"/>
      <c r="I619" s="841"/>
      <c r="J619" s="841"/>
      <c r="K619" s="2693"/>
      <c r="L619" s="803"/>
      <c r="M619" s="207"/>
      <c r="N619" s="207"/>
      <c r="O619" s="207"/>
      <c r="P619" s="694"/>
      <c r="Q619" s="694"/>
      <c r="R619" s="694"/>
      <c r="S619" s="694"/>
      <c r="T619" s="694"/>
      <c r="U619" s="694"/>
      <c r="V619" s="18">
        <v>44889</v>
      </c>
      <c r="W619" s="3357" t="s">
        <v>5562</v>
      </c>
      <c r="X619" s="2759">
        <v>42</v>
      </c>
      <c r="Y619" s="7">
        <f>AVERAGE(CPVTFC3SG0070!S17:T17)</f>
        <v>9.5600000000000004E-2</v>
      </c>
      <c r="Z619" s="13">
        <f t="shared" si="61"/>
        <v>-503.91240875912399</v>
      </c>
      <c r="AA619" s="3310" t="s">
        <v>314</v>
      </c>
    </row>
    <row r="620" spans="1:29" ht="15.75" thickBot="1" x14ac:dyDescent="0.3">
      <c r="A620" s="90"/>
      <c r="B620" s="4671"/>
      <c r="C620" s="3201" t="s">
        <v>863</v>
      </c>
      <c r="D620" s="1383"/>
      <c r="E620" s="1384"/>
      <c r="F620" s="2413"/>
      <c r="G620" s="668"/>
      <c r="H620" s="662"/>
      <c r="I620" s="815"/>
      <c r="J620" s="815"/>
      <c r="K620" s="811"/>
      <c r="L620" s="812"/>
      <c r="M620" s="763"/>
      <c r="N620" s="763"/>
      <c r="O620" s="763"/>
      <c r="P620" s="786"/>
      <c r="Q620" s="786"/>
      <c r="R620" s="786"/>
      <c r="S620" s="786"/>
      <c r="T620" s="786"/>
      <c r="U620" s="786"/>
      <c r="V620" s="91">
        <v>44889</v>
      </c>
      <c r="W620" s="3350" t="s">
        <v>5562</v>
      </c>
      <c r="X620" s="2758">
        <v>43</v>
      </c>
      <c r="Y620" s="595">
        <f>AVERAGE(CPVTFC3SG0070!U17:V17)</f>
        <v>0.10435</v>
      </c>
      <c r="Z620" s="225">
        <f t="shared" si="61"/>
        <v>-461.75912408759115</v>
      </c>
      <c r="AA620" s="3316" t="s">
        <v>314</v>
      </c>
    </row>
    <row r="621" spans="1:29" x14ac:dyDescent="0.25">
      <c r="A621" s="82">
        <v>501</v>
      </c>
      <c r="B621" s="4661" t="s">
        <v>1149</v>
      </c>
      <c r="C621" s="3188" t="s">
        <v>868</v>
      </c>
      <c r="D621" s="83">
        <v>44812</v>
      </c>
      <c r="E621" s="389" t="s">
        <v>4917</v>
      </c>
      <c r="F621" s="152">
        <v>157</v>
      </c>
      <c r="G621" s="84">
        <f>AVERAGE(CPVTFC3SG0007!R22:S22)</f>
        <v>0.5495000000000001</v>
      </c>
      <c r="H621" s="85">
        <f t="shared" si="56"/>
        <v>1303.0821917808221</v>
      </c>
      <c r="I621" s="802" t="s">
        <v>314</v>
      </c>
      <c r="J621" s="634"/>
      <c r="K621" s="229"/>
      <c r="L621" s="247"/>
      <c r="M621" s="216"/>
      <c r="N621" s="216"/>
      <c r="O621" s="216"/>
      <c r="P621" s="634"/>
      <c r="Q621" s="634"/>
      <c r="R621" s="663"/>
      <c r="S621" s="656"/>
      <c r="T621" s="656"/>
      <c r="U621" s="672"/>
      <c r="V621" s="1286"/>
      <c r="W621" s="3095"/>
      <c r="X621" s="1288"/>
      <c r="Y621" s="1288"/>
      <c r="Z621" s="831"/>
      <c r="AA621" s="3078"/>
      <c r="AB621" s="4689" t="s">
        <v>1416</v>
      </c>
      <c r="AC621" s="5">
        <v>70</v>
      </c>
    </row>
    <row r="622" spans="1:29" x14ac:dyDescent="0.25">
      <c r="A622" s="11">
        <v>502</v>
      </c>
      <c r="B622" s="4681"/>
      <c r="C622" s="3193" t="s">
        <v>220</v>
      </c>
      <c r="D622" s="19">
        <v>44812</v>
      </c>
      <c r="E622" s="384" t="s">
        <v>4917</v>
      </c>
      <c r="F622" s="148">
        <v>158</v>
      </c>
      <c r="G622" s="10">
        <f>AVERAGE(CPVTFC3SG0007!T22:U22)</f>
        <v>2.9013499999999999</v>
      </c>
      <c r="H622" s="14">
        <f t="shared" si="56"/>
        <v>9357.3630136986303</v>
      </c>
      <c r="I622" s="186" t="s">
        <v>315</v>
      </c>
      <c r="J622" s="629"/>
      <c r="K622" s="230"/>
      <c r="L622" s="241"/>
      <c r="M622" s="207"/>
      <c r="N622" s="207"/>
      <c r="O622" s="207"/>
      <c r="P622" s="629"/>
      <c r="Q622" s="629"/>
      <c r="R622" s="647"/>
      <c r="S622" s="642"/>
      <c r="T622" s="642"/>
      <c r="U622" s="648"/>
      <c r="V622" s="1149"/>
      <c r="W622" s="2697"/>
      <c r="X622" s="695"/>
      <c r="Y622" s="695"/>
      <c r="Z622" s="646"/>
      <c r="AA622" s="2704"/>
      <c r="AB622" s="4688"/>
    </row>
    <row r="623" spans="1:29" x14ac:dyDescent="0.25">
      <c r="A623" s="6">
        <v>503</v>
      </c>
      <c r="B623" s="4666" t="s">
        <v>1150</v>
      </c>
      <c r="C623" s="3189" t="s">
        <v>868</v>
      </c>
      <c r="D623" s="18">
        <v>44812</v>
      </c>
      <c r="E623" s="380" t="s">
        <v>4917</v>
      </c>
      <c r="F623" s="147">
        <v>159</v>
      </c>
      <c r="G623" s="7">
        <f>AVERAGE(CPVTFC3SG0007!V22:W22)</f>
        <v>6.4799999999999996E-2</v>
      </c>
      <c r="H623" s="13">
        <f t="shared" si="56"/>
        <v>-356.84931506849318</v>
      </c>
      <c r="I623" s="181" t="s">
        <v>314</v>
      </c>
      <c r="J623" s="629"/>
      <c r="K623" s="230"/>
      <c r="L623" s="241"/>
      <c r="M623" s="207"/>
      <c r="N623" s="207"/>
      <c r="O623" s="207"/>
      <c r="P623" s="629"/>
      <c r="Q623" s="629"/>
      <c r="R623" s="647"/>
      <c r="S623" s="642"/>
      <c r="T623" s="642"/>
      <c r="U623" s="648"/>
      <c r="V623" s="1149"/>
      <c r="W623" s="2697"/>
      <c r="X623" s="695"/>
      <c r="Y623" s="695"/>
      <c r="Z623" s="646"/>
      <c r="AA623" s="2704"/>
    </row>
    <row r="624" spans="1:29" x14ac:dyDescent="0.25">
      <c r="A624" s="8">
        <v>504</v>
      </c>
      <c r="B624" s="4678"/>
      <c r="C624" s="3189" t="s">
        <v>220</v>
      </c>
      <c r="D624" s="18">
        <v>44812</v>
      </c>
      <c r="E624" s="380" t="s">
        <v>4917</v>
      </c>
      <c r="F624" s="147">
        <v>160</v>
      </c>
      <c r="G624" s="7">
        <f>AVERAGE(CPVTFC3SG0007!X22:Y22)</f>
        <v>0.41220000000000001</v>
      </c>
      <c r="H624" s="13">
        <f t="shared" si="56"/>
        <v>832.8767123287671</v>
      </c>
      <c r="I624" s="181" t="s">
        <v>314</v>
      </c>
      <c r="J624" s="629"/>
      <c r="K624" s="230"/>
      <c r="L624" s="241"/>
      <c r="M624" s="207"/>
      <c r="N624" s="207"/>
      <c r="O624" s="207"/>
      <c r="P624" s="629"/>
      <c r="Q624" s="629"/>
      <c r="R624" s="647"/>
      <c r="S624" s="642"/>
      <c r="T624" s="642"/>
      <c r="U624" s="648"/>
      <c r="V624" s="1149"/>
      <c r="W624" s="2697"/>
      <c r="X624" s="695"/>
      <c r="Y624" s="695"/>
      <c r="Z624" s="646"/>
      <c r="AA624" s="2704"/>
    </row>
    <row r="625" spans="1:29" x14ac:dyDescent="0.25">
      <c r="A625" s="6">
        <v>505</v>
      </c>
      <c r="B625" s="4667" t="s">
        <v>1151</v>
      </c>
      <c r="C625" s="3189" t="s">
        <v>868</v>
      </c>
      <c r="D625" s="18">
        <v>44812</v>
      </c>
      <c r="E625" s="380" t="s">
        <v>4917</v>
      </c>
      <c r="F625" s="147">
        <v>161</v>
      </c>
      <c r="G625" s="7">
        <f>AVERAGE(CPVTFC3SG0007!B24:C24)</f>
        <v>0.16084999999999999</v>
      </c>
      <c r="H625" s="13">
        <f t="shared" si="56"/>
        <v>-27.910958904109652</v>
      </c>
      <c r="I625" s="181" t="s">
        <v>314</v>
      </c>
      <c r="J625" s="629"/>
      <c r="K625" s="230"/>
      <c r="L625" s="241"/>
      <c r="M625" s="207"/>
      <c r="N625" s="207"/>
      <c r="O625" s="207"/>
      <c r="P625" s="629"/>
      <c r="Q625" s="629"/>
      <c r="R625" s="647"/>
      <c r="S625" s="642"/>
      <c r="T625" s="642"/>
      <c r="U625" s="648"/>
      <c r="V625" s="1149"/>
      <c r="W625" s="2697"/>
      <c r="X625" s="695"/>
      <c r="Y625" s="695"/>
      <c r="Z625" s="646"/>
      <c r="AA625" s="2704"/>
      <c r="AB625" s="4689" t="s">
        <v>1416</v>
      </c>
      <c r="AC625" s="5">
        <v>71</v>
      </c>
    </row>
    <row r="626" spans="1:29" x14ac:dyDescent="0.25">
      <c r="A626" s="11">
        <v>506</v>
      </c>
      <c r="B626" s="4681"/>
      <c r="C626" s="3193" t="s">
        <v>220</v>
      </c>
      <c r="D626" s="19">
        <v>44812</v>
      </c>
      <c r="E626" s="384" t="s">
        <v>4917</v>
      </c>
      <c r="F626" s="148">
        <v>162</v>
      </c>
      <c r="G626" s="10">
        <f>AVERAGE(CPVTFC3SG0007!D24:E24)</f>
        <v>0.73049999999999993</v>
      </c>
      <c r="H626" s="14">
        <f t="shared" si="56"/>
        <v>1922.9452054794517</v>
      </c>
      <c r="I626" s="804" t="s">
        <v>315</v>
      </c>
      <c r="J626" s="629"/>
      <c r="K626" s="230"/>
      <c r="L626" s="241"/>
      <c r="M626" s="207"/>
      <c r="N626" s="207"/>
      <c r="O626" s="207"/>
      <c r="P626" s="629"/>
      <c r="Q626" s="629"/>
      <c r="R626" s="647"/>
      <c r="S626" s="642"/>
      <c r="T626" s="642"/>
      <c r="U626" s="648"/>
      <c r="V626" s="1149"/>
      <c r="W626" s="2697"/>
      <c r="X626" s="695"/>
      <c r="Y626" s="695"/>
      <c r="Z626" s="646"/>
      <c r="AA626" s="2704"/>
      <c r="AB626" s="4688"/>
    </row>
    <row r="627" spans="1:29" x14ac:dyDescent="0.25">
      <c r="A627" s="64">
        <v>507</v>
      </c>
      <c r="B627" s="4670" t="s">
        <v>1152</v>
      </c>
      <c r="C627" s="3199" t="s">
        <v>868</v>
      </c>
      <c r="D627" s="65">
        <v>44812</v>
      </c>
      <c r="E627" s="387" t="s">
        <v>4917</v>
      </c>
      <c r="F627" s="146">
        <v>163</v>
      </c>
      <c r="G627" s="66">
        <f>AVERAGE(CPVTFC3SG0007!F24:G24)</f>
        <v>1.9538</v>
      </c>
      <c r="H627" s="67">
        <f t="shared" si="56"/>
        <v>6112.3287671232874</v>
      </c>
      <c r="I627" s="187" t="s">
        <v>315</v>
      </c>
      <c r="J627" s="629"/>
      <c r="K627" s="230"/>
      <c r="L627" s="241"/>
      <c r="M627" s="207"/>
      <c r="N627" s="207"/>
      <c r="O627" s="207"/>
      <c r="P627" s="629"/>
      <c r="Q627" s="629"/>
      <c r="R627" s="647"/>
      <c r="S627" s="642"/>
      <c r="T627" s="642"/>
      <c r="U627" s="648"/>
      <c r="V627" s="694"/>
      <c r="W627" s="694"/>
      <c r="X627" s="694"/>
      <c r="Y627" s="694"/>
      <c r="Z627" s="694"/>
      <c r="AA627" s="694"/>
    </row>
    <row r="628" spans="1:29" ht="15.75" thickBot="1" x14ac:dyDescent="0.3">
      <c r="A628" s="120">
        <v>508</v>
      </c>
      <c r="B628" s="4680"/>
      <c r="C628" s="3187" t="s">
        <v>220</v>
      </c>
      <c r="D628" s="121">
        <v>44812</v>
      </c>
      <c r="E628" s="452" t="s">
        <v>4917</v>
      </c>
      <c r="F628" s="149">
        <v>164</v>
      </c>
      <c r="G628" s="122">
        <f>AVERAGE(CPVTFC3SG0007!H24:I24)</f>
        <v>1.4696500000000001</v>
      </c>
      <c r="H628" s="123">
        <f t="shared" si="56"/>
        <v>4454.2808219178087</v>
      </c>
      <c r="I628" s="190" t="s">
        <v>315</v>
      </c>
      <c r="J628" s="633"/>
      <c r="K628" s="231"/>
      <c r="L628" s="246"/>
      <c r="M628" s="215"/>
      <c r="N628" s="215"/>
      <c r="O628" s="215"/>
      <c r="P628" s="633"/>
      <c r="Q628" s="633"/>
      <c r="R628" s="660"/>
      <c r="S628" s="650"/>
      <c r="T628" s="650"/>
      <c r="U628" s="657"/>
      <c r="V628" s="1268"/>
      <c r="W628" s="1268"/>
      <c r="X628" s="1268"/>
      <c r="Y628" s="1268"/>
      <c r="Z628" s="786"/>
      <c r="AA628" s="1268"/>
    </row>
    <row r="629" spans="1:29" x14ac:dyDescent="0.25">
      <c r="A629" s="86">
        <v>509</v>
      </c>
      <c r="B629" s="4660" t="s">
        <v>1153</v>
      </c>
      <c r="C629" s="3195" t="s">
        <v>868</v>
      </c>
      <c r="D629" s="87">
        <v>44812</v>
      </c>
      <c r="E629" s="458" t="s">
        <v>4917</v>
      </c>
      <c r="F629" s="154">
        <v>165</v>
      </c>
      <c r="G629" s="88">
        <f>AVERAGE(CPVTFC3SG0007!J24:K24)</f>
        <v>0.99680000000000002</v>
      </c>
      <c r="H629" s="89">
        <f t="shared" si="56"/>
        <v>2834.9315068493152</v>
      </c>
      <c r="I629" s="3096" t="s">
        <v>315</v>
      </c>
      <c r="J629" s="817"/>
      <c r="K629" s="818"/>
      <c r="L629" s="819"/>
      <c r="M629" s="720"/>
      <c r="N629" s="720"/>
      <c r="O629" s="720"/>
      <c r="P629" s="817"/>
      <c r="Q629" s="817"/>
      <c r="R629" s="820"/>
      <c r="S629" s="721"/>
      <c r="T629" s="721"/>
      <c r="U629" s="1299"/>
      <c r="V629" s="490">
        <v>44888</v>
      </c>
      <c r="W629" s="3058" t="s">
        <v>5544</v>
      </c>
      <c r="X629" s="2848">
        <v>71</v>
      </c>
      <c r="Y629" s="589">
        <f>AVERAGE(CPVTFC3SG0068!K23:L23)</f>
        <v>0.18909999999999999</v>
      </c>
      <c r="Z629" s="1193">
        <f t="shared" ref="Z629:Z632" si="62">(Y629-0.1364)/0.0132*66</f>
        <v>263.5</v>
      </c>
      <c r="AA629" s="3009" t="s">
        <v>314</v>
      </c>
    </row>
    <row r="630" spans="1:29" x14ac:dyDescent="0.25">
      <c r="A630" s="596"/>
      <c r="B630" s="4661"/>
      <c r="C630" s="32" t="s">
        <v>5448</v>
      </c>
      <c r="D630" s="1149"/>
      <c r="E630" s="2975"/>
      <c r="F630" s="882"/>
      <c r="G630" s="645"/>
      <c r="H630" s="646"/>
      <c r="I630" s="878"/>
      <c r="J630" s="629"/>
      <c r="K630" s="230"/>
      <c r="L630" s="241"/>
      <c r="M630" s="207"/>
      <c r="N630" s="207"/>
      <c r="O630" s="207"/>
      <c r="P630" s="629"/>
      <c r="Q630" s="629"/>
      <c r="R630" s="647"/>
      <c r="S630" s="642"/>
      <c r="T630" s="642"/>
      <c r="U630" s="648"/>
      <c r="V630" s="18">
        <v>44888</v>
      </c>
      <c r="W630" s="3057" t="s">
        <v>5544</v>
      </c>
      <c r="X630" s="2759">
        <v>72</v>
      </c>
      <c r="Y630" s="7">
        <f>AVERAGE(CPVTFC3SG0068!M23:N23)</f>
        <v>0.19145000000000001</v>
      </c>
      <c r="Z630" s="113">
        <f t="shared" si="62"/>
        <v>275.25000000000011</v>
      </c>
      <c r="AA630" s="3007" t="s">
        <v>314</v>
      </c>
    </row>
    <row r="631" spans="1:29" x14ac:dyDescent="0.25">
      <c r="A631" s="596"/>
      <c r="B631" s="4661"/>
      <c r="C631" s="32" t="s">
        <v>863</v>
      </c>
      <c r="D631" s="1149"/>
      <c r="E631" s="2975"/>
      <c r="F631" s="882"/>
      <c r="G631" s="645"/>
      <c r="H631" s="646"/>
      <c r="I631" s="878"/>
      <c r="J631" s="629"/>
      <c r="K631" s="230"/>
      <c r="L631" s="241"/>
      <c r="M631" s="207"/>
      <c r="N631" s="207"/>
      <c r="O631" s="207"/>
      <c r="P631" s="629"/>
      <c r="Q631" s="629"/>
      <c r="R631" s="647"/>
      <c r="S631" s="642"/>
      <c r="T631" s="642"/>
      <c r="U631" s="648"/>
      <c r="V631" s="18">
        <v>44888</v>
      </c>
      <c r="W631" s="3057" t="s">
        <v>5544</v>
      </c>
      <c r="X631" s="2759">
        <v>73</v>
      </c>
      <c r="Y631" s="7">
        <f>AVERAGE(CPVTFC3SG0068!O23:P23)</f>
        <v>0.19290000000000002</v>
      </c>
      <c r="Z631" s="113">
        <f t="shared" si="62"/>
        <v>282.50000000000011</v>
      </c>
      <c r="AA631" s="3007" t="s">
        <v>314</v>
      </c>
    </row>
    <row r="632" spans="1:29" ht="15.75" thickBot="1" x14ac:dyDescent="0.3">
      <c r="A632" s="219">
        <v>510</v>
      </c>
      <c r="B632" s="4662"/>
      <c r="C632" s="3196" t="s">
        <v>220</v>
      </c>
      <c r="D632" s="220">
        <v>44812</v>
      </c>
      <c r="E632" s="517" t="s">
        <v>4917</v>
      </c>
      <c r="F632" s="221">
        <v>166</v>
      </c>
      <c r="G632" s="222">
        <f>AVERAGE(CPVTFC3SG0007!L24:M24)</f>
        <v>0.70294999999999996</v>
      </c>
      <c r="H632" s="218">
        <f t="shared" si="56"/>
        <v>1828.5958904109589</v>
      </c>
      <c r="I632" s="824" t="s">
        <v>315</v>
      </c>
      <c r="J632" s="825"/>
      <c r="K632" s="821"/>
      <c r="L632" s="822"/>
      <c r="M632" s="763"/>
      <c r="N632" s="763"/>
      <c r="O632" s="763"/>
      <c r="P632" s="825"/>
      <c r="Q632" s="825"/>
      <c r="R632" s="826"/>
      <c r="S632" s="778"/>
      <c r="T632" s="778"/>
      <c r="U632" s="1306"/>
      <c r="V632" s="91">
        <v>44888</v>
      </c>
      <c r="W632" s="3041" t="s">
        <v>5544</v>
      </c>
      <c r="X632" s="2758">
        <v>74</v>
      </c>
      <c r="Y632" s="595">
        <f>AVERAGE(CPVTFC3SG0068!Q23:R23)</f>
        <v>0.24230000000000002</v>
      </c>
      <c r="Z632" s="225">
        <f t="shared" si="62"/>
        <v>529.50000000000011</v>
      </c>
      <c r="AA632" s="3008" t="s">
        <v>314</v>
      </c>
    </row>
    <row r="633" spans="1:29" x14ac:dyDescent="0.25">
      <c r="A633" s="82">
        <v>511</v>
      </c>
      <c r="B633" s="4673" t="s">
        <v>1154</v>
      </c>
      <c r="C633" s="3188" t="s">
        <v>868</v>
      </c>
      <c r="D633" s="83">
        <v>44812</v>
      </c>
      <c r="E633" s="389" t="s">
        <v>4917</v>
      </c>
      <c r="F633" s="152">
        <v>167</v>
      </c>
      <c r="G633" s="84">
        <f>AVERAGE(CPVTFC3SG0007!N24:O24)</f>
        <v>6.6849999999999993E-2</v>
      </c>
      <c r="H633" s="85">
        <f t="shared" si="56"/>
        <v>-349.82876712328772</v>
      </c>
      <c r="I633" s="802" t="s">
        <v>314</v>
      </c>
      <c r="J633" s="634"/>
      <c r="K633" s="229"/>
      <c r="L633" s="247"/>
      <c r="M633" s="216"/>
      <c r="N633" s="216"/>
      <c r="O633" s="216"/>
      <c r="P633" s="634"/>
      <c r="Q633" s="634"/>
      <c r="R633" s="663"/>
      <c r="S633" s="656"/>
      <c r="T633" s="656"/>
      <c r="U633" s="672"/>
      <c r="V633" s="1286"/>
      <c r="W633" s="3095"/>
      <c r="X633" s="1288"/>
      <c r="Y633" s="1288"/>
      <c r="Z633" s="831"/>
      <c r="AA633" s="3078"/>
    </row>
    <row r="634" spans="1:29" ht="15.75" thickBot="1" x14ac:dyDescent="0.3">
      <c r="A634" s="110">
        <v>512</v>
      </c>
      <c r="B634" s="4673"/>
      <c r="C634" s="3194" t="s">
        <v>220</v>
      </c>
      <c r="D634" s="111">
        <v>44812</v>
      </c>
      <c r="E634" s="472" t="s">
        <v>4917</v>
      </c>
      <c r="F634" s="153">
        <v>168</v>
      </c>
      <c r="G634" s="112">
        <f>AVERAGE(CPVTFC3SG0007!P24:Q24)</f>
        <v>9.6299999999999997E-2</v>
      </c>
      <c r="H634" s="113">
        <f t="shared" si="56"/>
        <v>-248.97260273972606</v>
      </c>
      <c r="I634" s="188" t="s">
        <v>314</v>
      </c>
      <c r="J634" s="633"/>
      <c r="K634" s="231"/>
      <c r="L634" s="246"/>
      <c r="M634" s="215"/>
      <c r="N634" s="215"/>
      <c r="O634" s="215"/>
      <c r="P634" s="633"/>
      <c r="Q634" s="633"/>
      <c r="R634" s="660"/>
      <c r="S634" s="650"/>
      <c r="T634" s="650"/>
      <c r="U634" s="657"/>
      <c r="V634" s="2084"/>
      <c r="W634" s="3097"/>
      <c r="X634" s="1586"/>
      <c r="Y634" s="1586"/>
      <c r="Z634" s="662"/>
      <c r="AA634" s="2101"/>
    </row>
    <row r="635" spans="1:29" x14ac:dyDescent="0.25">
      <c r="A635" s="86">
        <v>513</v>
      </c>
      <c r="B635" s="4658" t="s">
        <v>1155</v>
      </c>
      <c r="C635" s="2535" t="s">
        <v>868</v>
      </c>
      <c r="D635" s="87">
        <v>44812</v>
      </c>
      <c r="E635" s="458" t="s">
        <v>4917</v>
      </c>
      <c r="F635" s="154">
        <v>169</v>
      </c>
      <c r="G635" s="88">
        <f>AVERAGE(CPVTFC3SG0007!R24:S24)</f>
        <v>0.72189999999999999</v>
      </c>
      <c r="H635" s="89">
        <f t="shared" si="56"/>
        <v>1893.4931506849314</v>
      </c>
      <c r="I635" s="3073" t="s">
        <v>315</v>
      </c>
      <c r="J635" s="806"/>
      <c r="K635" s="807"/>
      <c r="L635" s="808"/>
      <c r="M635" s="720"/>
      <c r="N635" s="720"/>
      <c r="O635" s="720"/>
      <c r="P635" s="806"/>
      <c r="Q635" s="806"/>
      <c r="R635" s="809"/>
      <c r="S635" s="721"/>
      <c r="T635" s="721"/>
      <c r="U635" s="721"/>
      <c r="V635" s="490">
        <v>44888</v>
      </c>
      <c r="W635" s="3058" t="s">
        <v>5544</v>
      </c>
      <c r="X635" s="2848">
        <v>75</v>
      </c>
      <c r="Y635" s="589">
        <f>AVERAGE(CPVTFC3SG0068!S23:T23)</f>
        <v>0.20355000000000001</v>
      </c>
      <c r="Z635" s="1193">
        <f t="shared" ref="Z635:Z638" si="63">(Y635-0.1364)/0.0132*66</f>
        <v>335.75000000000011</v>
      </c>
      <c r="AA635" s="3009" t="s">
        <v>314</v>
      </c>
    </row>
    <row r="636" spans="1:29" x14ac:dyDescent="0.25">
      <c r="A636" s="596"/>
      <c r="B636" s="4674"/>
      <c r="C636" s="32" t="s">
        <v>5448</v>
      </c>
      <c r="D636" s="1149"/>
      <c r="E636" s="2975"/>
      <c r="F636" s="882"/>
      <c r="G636" s="645"/>
      <c r="H636" s="646"/>
      <c r="I636" s="878"/>
      <c r="J636" s="841"/>
      <c r="K636" s="2693"/>
      <c r="L636" s="803"/>
      <c r="M636" s="207"/>
      <c r="N636" s="207"/>
      <c r="O636" s="207"/>
      <c r="P636" s="841"/>
      <c r="Q636" s="841"/>
      <c r="R636" s="842"/>
      <c r="S636" s="642"/>
      <c r="T636" s="642"/>
      <c r="U636" s="642"/>
      <c r="V636" s="18">
        <v>44888</v>
      </c>
      <c r="W636" s="3057" t="s">
        <v>5544</v>
      </c>
      <c r="X636" s="2759">
        <v>76</v>
      </c>
      <c r="Y636" s="7">
        <f>AVERAGE(CPVTFC3SG0068!U23:V23)</f>
        <v>0.16039999999999999</v>
      </c>
      <c r="Z636" s="113">
        <f t="shared" si="63"/>
        <v>119.99999999999997</v>
      </c>
      <c r="AA636" s="3007" t="s">
        <v>314</v>
      </c>
    </row>
    <row r="637" spans="1:29" x14ac:dyDescent="0.25">
      <c r="A637" s="596"/>
      <c r="B637" s="4674"/>
      <c r="C637" s="32" t="s">
        <v>863</v>
      </c>
      <c r="D637" s="1149"/>
      <c r="E637" s="2975"/>
      <c r="F637" s="882"/>
      <c r="G637" s="645"/>
      <c r="H637" s="646"/>
      <c r="I637" s="878"/>
      <c r="J637" s="841"/>
      <c r="K637" s="2693"/>
      <c r="L637" s="803"/>
      <c r="M637" s="207"/>
      <c r="N637" s="207"/>
      <c r="O637" s="207"/>
      <c r="P637" s="841"/>
      <c r="Q637" s="841"/>
      <c r="R637" s="842"/>
      <c r="S637" s="642"/>
      <c r="T637" s="642"/>
      <c r="U637" s="642"/>
      <c r="V637" s="18">
        <v>44888</v>
      </c>
      <c r="W637" s="3057" t="s">
        <v>5544</v>
      </c>
      <c r="X637" s="2759">
        <v>77</v>
      </c>
      <c r="Y637" s="7">
        <f>AVERAGE(CPVTFC3SG0068!W23:X23)</f>
        <v>0.19005</v>
      </c>
      <c r="Z637" s="113">
        <f t="shared" si="63"/>
        <v>268.25</v>
      </c>
      <c r="AA637" s="3007" t="s">
        <v>314</v>
      </c>
    </row>
    <row r="638" spans="1:29" ht="15.75" thickBot="1" x14ac:dyDescent="0.3">
      <c r="A638" s="219">
        <v>514</v>
      </c>
      <c r="B638" s="4659"/>
      <c r="C638" s="2536" t="s">
        <v>220</v>
      </c>
      <c r="D638" s="220">
        <v>44812</v>
      </c>
      <c r="E638" s="517" t="s">
        <v>4917</v>
      </c>
      <c r="F638" s="221">
        <v>170</v>
      </c>
      <c r="G638" s="222">
        <f>AVERAGE(CPVTFC3SG0007!T24:U24)</f>
        <v>0.55330000000000001</v>
      </c>
      <c r="H638" s="218">
        <f t="shared" si="56"/>
        <v>1316.0958904109589</v>
      </c>
      <c r="I638" s="3059" t="s">
        <v>315</v>
      </c>
      <c r="J638" s="815"/>
      <c r="K638" s="811"/>
      <c r="L638" s="812"/>
      <c r="M638" s="763"/>
      <c r="N638" s="763"/>
      <c r="O638" s="763"/>
      <c r="P638" s="815"/>
      <c r="Q638" s="815"/>
      <c r="R638" s="816"/>
      <c r="S638" s="778"/>
      <c r="T638" s="778"/>
      <c r="U638" s="778"/>
      <c r="V638" s="91">
        <v>44888</v>
      </c>
      <c r="W638" s="3041" t="s">
        <v>5544</v>
      </c>
      <c r="X638" s="2758">
        <v>78</v>
      </c>
      <c r="Y638" s="595">
        <f>AVERAGE(CPVTFC3SG0068!C25:D25)</f>
        <v>0.22685</v>
      </c>
      <c r="Z638" s="225">
        <f t="shared" si="63"/>
        <v>452.25</v>
      </c>
      <c r="AA638" s="3008" t="s">
        <v>314</v>
      </c>
    </row>
    <row r="639" spans="1:29" x14ac:dyDescent="0.25">
      <c r="A639" s="114">
        <v>515</v>
      </c>
      <c r="B639" s="4680" t="s">
        <v>1156</v>
      </c>
      <c r="C639" s="3186" t="s">
        <v>868</v>
      </c>
      <c r="D639" s="115">
        <v>44812</v>
      </c>
      <c r="E639" s="388" t="s">
        <v>4917</v>
      </c>
      <c r="F639" s="151">
        <v>171</v>
      </c>
      <c r="G639" s="116">
        <f>AVERAGE(CPVTFC3SG0007!V24:W24)</f>
        <v>2.8554500000000003</v>
      </c>
      <c r="H639" s="117">
        <f t="shared" si="56"/>
        <v>9200.1712328767135</v>
      </c>
      <c r="I639" s="189" t="s">
        <v>315</v>
      </c>
      <c r="J639" s="634"/>
      <c r="K639" s="229"/>
      <c r="L639" s="247"/>
      <c r="M639" s="216"/>
      <c r="N639" s="216"/>
      <c r="O639" s="216"/>
      <c r="P639" s="634"/>
      <c r="Q639" s="634"/>
      <c r="R639" s="663"/>
      <c r="S639" s="656"/>
      <c r="T639" s="656"/>
      <c r="U639" s="672"/>
      <c r="V639" s="1286"/>
      <c r="W639" s="3095"/>
      <c r="X639" s="1288"/>
      <c r="Y639" s="1288"/>
      <c r="Z639" s="831"/>
      <c r="AA639" s="3078"/>
    </row>
    <row r="640" spans="1:29" x14ac:dyDescent="0.25">
      <c r="A640" s="68">
        <v>516</v>
      </c>
      <c r="B640" s="4679"/>
      <c r="C640" s="3199" t="s">
        <v>220</v>
      </c>
      <c r="D640" s="65">
        <v>44812</v>
      </c>
      <c r="E640" s="387" t="s">
        <v>4917</v>
      </c>
      <c r="F640" s="146">
        <v>172</v>
      </c>
      <c r="G640" s="66">
        <f>AVERAGE(CPVTFC3SG0007!X24:Y24)</f>
        <v>1.82385</v>
      </c>
      <c r="H640" s="67">
        <f t="shared" si="56"/>
        <v>5667.2945205479455</v>
      </c>
      <c r="I640" s="187" t="s">
        <v>315</v>
      </c>
      <c r="J640" s="629"/>
      <c r="K640" s="230"/>
      <c r="L640" s="241"/>
      <c r="M640" s="207"/>
      <c r="N640" s="207"/>
      <c r="O640" s="207"/>
      <c r="P640" s="629"/>
      <c r="Q640" s="629"/>
      <c r="R640" s="647"/>
      <c r="S640" s="642"/>
      <c r="T640" s="642"/>
      <c r="U640" s="648"/>
      <c r="V640" s="1149"/>
      <c r="W640" s="2697"/>
      <c r="X640" s="695"/>
      <c r="Y640" s="695"/>
      <c r="Z640" s="646"/>
      <c r="AA640" s="2704"/>
    </row>
    <row r="641" spans="1:29" x14ac:dyDescent="0.25">
      <c r="A641" s="6">
        <v>517</v>
      </c>
      <c r="B641" s="4667" t="s">
        <v>1157</v>
      </c>
      <c r="C641" s="3189" t="s">
        <v>868</v>
      </c>
      <c r="D641" s="18">
        <v>44812</v>
      </c>
      <c r="E641" s="380" t="s">
        <v>4917</v>
      </c>
      <c r="F641" s="147">
        <v>173</v>
      </c>
      <c r="G641" s="7">
        <f>AVERAGE(CPVTFC3SG0007!B26:C26)</f>
        <v>0.21870000000000001</v>
      </c>
      <c r="H641" s="13">
        <f t="shared" si="56"/>
        <v>170.20547945205479</v>
      </c>
      <c r="I641" s="181" t="s">
        <v>314</v>
      </c>
      <c r="J641" s="629"/>
      <c r="K641" s="230"/>
      <c r="L641" s="241"/>
      <c r="M641" s="207"/>
      <c r="N641" s="207"/>
      <c r="O641" s="207"/>
      <c r="P641" s="629"/>
      <c r="Q641" s="629"/>
      <c r="R641" s="647"/>
      <c r="S641" s="642"/>
      <c r="T641" s="642"/>
      <c r="U641" s="648"/>
      <c r="V641" s="694"/>
      <c r="W641" s="694"/>
      <c r="X641" s="694"/>
      <c r="Y641" s="694"/>
      <c r="Z641" s="694"/>
      <c r="AA641" s="694"/>
      <c r="AB641" s="4689" t="s">
        <v>1416</v>
      </c>
      <c r="AC641" s="5">
        <v>72</v>
      </c>
    </row>
    <row r="642" spans="1:29" ht="15.75" thickBot="1" x14ac:dyDescent="0.3">
      <c r="A642" s="78">
        <v>518</v>
      </c>
      <c r="B642" s="4661"/>
      <c r="C642" s="3190" t="s">
        <v>220</v>
      </c>
      <c r="D642" s="79">
        <v>44812</v>
      </c>
      <c r="E642" s="525" t="s">
        <v>4917</v>
      </c>
      <c r="F642" s="156">
        <v>174</v>
      </c>
      <c r="G642" s="80">
        <f>AVERAGE(CPVTFC3SG0007!D26:E26)</f>
        <v>2.4913499999999997</v>
      </c>
      <c r="H642" s="81">
        <f t="shared" si="56"/>
        <v>7953.2534246575342</v>
      </c>
      <c r="I642" s="804" t="s">
        <v>315</v>
      </c>
      <c r="J642" s="633"/>
      <c r="K642" s="231"/>
      <c r="L642" s="246"/>
      <c r="M642" s="215"/>
      <c r="N642" s="215"/>
      <c r="O642" s="215"/>
      <c r="P642" s="633"/>
      <c r="Q642" s="633"/>
      <c r="R642" s="660"/>
      <c r="S642" s="650"/>
      <c r="T642" s="650"/>
      <c r="U642" s="657"/>
      <c r="V642" s="2084"/>
      <c r="W642" s="3097"/>
      <c r="X642" s="1586"/>
      <c r="Y642" s="1586"/>
      <c r="Z642" s="662"/>
      <c r="AA642" s="2101"/>
      <c r="AB642" s="4688"/>
    </row>
    <row r="643" spans="1:29" x14ac:dyDescent="0.25">
      <c r="A643" s="508">
        <v>519</v>
      </c>
      <c r="B643" s="4658" t="s">
        <v>1158</v>
      </c>
      <c r="C643" s="2969" t="s">
        <v>868</v>
      </c>
      <c r="D643" s="490">
        <v>44812</v>
      </c>
      <c r="E643" s="491" t="s">
        <v>4917</v>
      </c>
      <c r="F643" s="732">
        <v>175</v>
      </c>
      <c r="G643" s="589">
        <f>AVERAGE(CPVTFC3SG0007!F26:G26)</f>
        <v>0.14200000000000002</v>
      </c>
      <c r="H643" s="622">
        <f t="shared" si="56"/>
        <v>-92.465753424657521</v>
      </c>
      <c r="I643" s="813" t="s">
        <v>314</v>
      </c>
      <c r="J643" s="806"/>
      <c r="K643" s="807"/>
      <c r="L643" s="808"/>
      <c r="M643" s="720"/>
      <c r="N643" s="720"/>
      <c r="O643" s="720"/>
      <c r="P643" s="806"/>
      <c r="Q643" s="806"/>
      <c r="R643" s="809"/>
      <c r="S643" s="721"/>
      <c r="T643" s="721"/>
      <c r="U643" s="721"/>
      <c r="V643" s="490">
        <v>44888</v>
      </c>
      <c r="W643" s="3058" t="s">
        <v>5544</v>
      </c>
      <c r="X643" s="2848">
        <v>79</v>
      </c>
      <c r="Y643" s="589">
        <f>AVERAGE(CPVTFC3SG0068!E25:F25)</f>
        <v>0.12939999999999999</v>
      </c>
      <c r="Z643" s="1193">
        <f t="shared" ref="Z643:Z650" si="64">(Y643-0.1364)/0.0132*66</f>
        <v>-35.000000000000036</v>
      </c>
      <c r="AA643" s="3009" t="s">
        <v>314</v>
      </c>
      <c r="AB643" s="4689" t="s">
        <v>1416</v>
      </c>
      <c r="AC643" s="5">
        <v>73</v>
      </c>
    </row>
    <row r="644" spans="1:29" x14ac:dyDescent="0.25">
      <c r="A644" s="585"/>
      <c r="B644" s="4674"/>
      <c r="C644" s="32" t="s">
        <v>5448</v>
      </c>
      <c r="D644" s="1149"/>
      <c r="E644" s="2975"/>
      <c r="F644" s="882"/>
      <c r="G644" s="645"/>
      <c r="H644" s="646"/>
      <c r="I644" s="878"/>
      <c r="J644" s="841"/>
      <c r="K644" s="2693"/>
      <c r="L644" s="803"/>
      <c r="M644" s="207"/>
      <c r="N644" s="207"/>
      <c r="O644" s="207"/>
      <c r="P644" s="841"/>
      <c r="Q644" s="841"/>
      <c r="R644" s="842"/>
      <c r="S644" s="642"/>
      <c r="T644" s="642"/>
      <c r="U644" s="642"/>
      <c r="V644" s="18">
        <v>44888</v>
      </c>
      <c r="W644" s="3057" t="s">
        <v>5544</v>
      </c>
      <c r="X644" s="2759">
        <v>80</v>
      </c>
      <c r="Y644" s="7">
        <f>AVERAGE(CPVTFC3SG0068!G25:H25)</f>
        <v>0.13285000000000002</v>
      </c>
      <c r="Z644" s="113">
        <f t="shared" si="64"/>
        <v>-17.749999999999847</v>
      </c>
      <c r="AA644" s="3007" t="s">
        <v>314</v>
      </c>
      <c r="AB644" s="4689"/>
    </row>
    <row r="645" spans="1:29" x14ac:dyDescent="0.25">
      <c r="A645" s="585"/>
      <c r="B645" s="4674"/>
      <c r="C645" s="32" t="s">
        <v>863</v>
      </c>
      <c r="D645" s="1149"/>
      <c r="E645" s="2975"/>
      <c r="F645" s="882"/>
      <c r="G645" s="645"/>
      <c r="H645" s="646"/>
      <c r="I645" s="878"/>
      <c r="J645" s="841"/>
      <c r="K645" s="2693"/>
      <c r="L645" s="803"/>
      <c r="M645" s="207"/>
      <c r="N645" s="207"/>
      <c r="O645" s="207"/>
      <c r="P645" s="841"/>
      <c r="Q645" s="841"/>
      <c r="R645" s="842"/>
      <c r="S645" s="642"/>
      <c r="T645" s="642"/>
      <c r="U645" s="642"/>
      <c r="V645" s="18">
        <v>44888</v>
      </c>
      <c r="W645" s="3057" t="s">
        <v>5544</v>
      </c>
      <c r="X645" s="2759">
        <v>81</v>
      </c>
      <c r="Y645" s="7">
        <f>AVERAGE(CPVTFC3SG0068!I25:J25)</f>
        <v>0.18285000000000001</v>
      </c>
      <c r="Z645" s="113">
        <f t="shared" si="64"/>
        <v>232.25000000000009</v>
      </c>
      <c r="AA645" s="3007" t="s">
        <v>314</v>
      </c>
      <c r="AB645" s="4689"/>
    </row>
    <row r="646" spans="1:29" ht="15.75" thickBot="1" x14ac:dyDescent="0.3">
      <c r="A646" s="598">
        <v>520</v>
      </c>
      <c r="B646" s="4667"/>
      <c r="C646" s="2527" t="s">
        <v>220</v>
      </c>
      <c r="D646" s="79">
        <v>44812</v>
      </c>
      <c r="E646" s="525" t="s">
        <v>4917</v>
      </c>
      <c r="F646" s="156">
        <v>176</v>
      </c>
      <c r="G646" s="80">
        <f>AVERAGE(CPVTFC3SG0007!H26:I26)</f>
        <v>0.70235000000000003</v>
      </c>
      <c r="H646" s="81">
        <f t="shared" si="56"/>
        <v>1826.5410958904108</v>
      </c>
      <c r="I646" s="3098" t="s">
        <v>315</v>
      </c>
      <c r="J646" s="1643"/>
      <c r="K646" s="849"/>
      <c r="L646" s="850"/>
      <c r="M646" s="215"/>
      <c r="N646" s="215"/>
      <c r="O646" s="215"/>
      <c r="P646" s="1643"/>
      <c r="Q646" s="1643"/>
      <c r="R646" s="1644"/>
      <c r="S646" s="650"/>
      <c r="T646" s="650"/>
      <c r="U646" s="650"/>
      <c r="V646" s="111">
        <v>44888</v>
      </c>
      <c r="W646" s="3048" t="s">
        <v>5544</v>
      </c>
      <c r="X646" s="2768">
        <v>82</v>
      </c>
      <c r="Y646" s="112">
        <f>AVERAGE(CPVTFC3SG0068!K25:L25)</f>
        <v>0.18845000000000001</v>
      </c>
      <c r="Z646" s="225">
        <f t="shared" si="64"/>
        <v>260.25000000000006</v>
      </c>
      <c r="AA646" s="3022" t="s">
        <v>314</v>
      </c>
      <c r="AB646" s="4688"/>
    </row>
    <row r="647" spans="1:29" x14ac:dyDescent="0.25">
      <c r="A647" s="508">
        <v>521</v>
      </c>
      <c r="B647" s="4658" t="s">
        <v>1159</v>
      </c>
      <c r="C647" s="2969" t="s">
        <v>868</v>
      </c>
      <c r="D647" s="490">
        <v>44812</v>
      </c>
      <c r="E647" s="491" t="s">
        <v>4917</v>
      </c>
      <c r="F647" s="732">
        <v>177</v>
      </c>
      <c r="G647" s="589">
        <f>AVERAGE(CPVTFC3SG0007!J26:K26)</f>
        <v>9.0700000000000003E-2</v>
      </c>
      <c r="H647" s="622">
        <f t="shared" si="56"/>
        <v>-268.15068493150687</v>
      </c>
      <c r="I647" s="813" t="s">
        <v>314</v>
      </c>
      <c r="J647" s="806"/>
      <c r="K647" s="807"/>
      <c r="L647" s="808"/>
      <c r="M647" s="720"/>
      <c r="N647" s="720"/>
      <c r="O647" s="720"/>
      <c r="P647" s="806"/>
      <c r="Q647" s="806"/>
      <c r="R647" s="809"/>
      <c r="S647" s="721"/>
      <c r="T647" s="721"/>
      <c r="U647" s="721"/>
      <c r="V647" s="490">
        <v>44888</v>
      </c>
      <c r="W647" s="3058" t="s">
        <v>5544</v>
      </c>
      <c r="X647" s="2848">
        <v>83</v>
      </c>
      <c r="Y647" s="589">
        <f>AVERAGE(CPVTFC3SG0068!M25:N25)</f>
        <v>0.11995</v>
      </c>
      <c r="Z647" s="1193">
        <f t="shared" si="64"/>
        <v>-82.249999999999957</v>
      </c>
      <c r="AA647" s="3009" t="s">
        <v>314</v>
      </c>
      <c r="AB647" s="4689" t="s">
        <v>1416</v>
      </c>
      <c r="AC647" s="5">
        <v>74</v>
      </c>
    </row>
    <row r="648" spans="1:29" x14ac:dyDescent="0.25">
      <c r="A648" s="585"/>
      <c r="B648" s="4674"/>
      <c r="C648" s="32" t="s">
        <v>5448</v>
      </c>
      <c r="D648" s="1149"/>
      <c r="E648" s="2975"/>
      <c r="F648" s="882"/>
      <c r="G648" s="645"/>
      <c r="H648" s="646"/>
      <c r="I648" s="878"/>
      <c r="J648" s="841"/>
      <c r="K648" s="2693"/>
      <c r="L648" s="803"/>
      <c r="M648" s="207"/>
      <c r="N648" s="207"/>
      <c r="O648" s="207"/>
      <c r="P648" s="841"/>
      <c r="Q648" s="841"/>
      <c r="R648" s="842"/>
      <c r="S648" s="642"/>
      <c r="T648" s="642"/>
      <c r="U648" s="642"/>
      <c r="V648" s="18">
        <v>44888</v>
      </c>
      <c r="W648" s="3057" t="s">
        <v>5544</v>
      </c>
      <c r="X648" s="2759">
        <v>84</v>
      </c>
      <c r="Y648" s="7">
        <f>AVERAGE(CPVTFC3SG0068!O25:P25)</f>
        <v>0.11605</v>
      </c>
      <c r="Z648" s="113">
        <f t="shared" si="64"/>
        <v>-101.74999999999996</v>
      </c>
      <c r="AA648" s="3007" t="s">
        <v>314</v>
      </c>
      <c r="AB648" s="4689"/>
    </row>
    <row r="649" spans="1:29" x14ac:dyDescent="0.25">
      <c r="A649" s="585"/>
      <c r="B649" s="4674"/>
      <c r="C649" s="32" t="s">
        <v>863</v>
      </c>
      <c r="D649" s="1149"/>
      <c r="E649" s="2975"/>
      <c r="F649" s="882"/>
      <c r="G649" s="645"/>
      <c r="H649" s="646"/>
      <c r="I649" s="878"/>
      <c r="J649" s="841"/>
      <c r="K649" s="2693"/>
      <c r="L649" s="803"/>
      <c r="M649" s="207"/>
      <c r="N649" s="207"/>
      <c r="O649" s="207"/>
      <c r="P649" s="841"/>
      <c r="Q649" s="841"/>
      <c r="R649" s="842"/>
      <c r="S649" s="642"/>
      <c r="T649" s="642"/>
      <c r="U649" s="642"/>
      <c r="V649" s="18">
        <v>44888</v>
      </c>
      <c r="W649" s="3057" t="s">
        <v>5544</v>
      </c>
      <c r="X649" s="2759">
        <v>85</v>
      </c>
      <c r="Y649" s="7">
        <f>AVERAGE(CPVTFC3SG0068!Q25:R25)</f>
        <v>0.31025000000000003</v>
      </c>
      <c r="Z649" s="113">
        <f t="shared" si="64"/>
        <v>869.25000000000023</v>
      </c>
      <c r="AA649" s="3007" t="s">
        <v>314</v>
      </c>
      <c r="AB649" s="4689"/>
    </row>
    <row r="650" spans="1:29" ht="15.75" thickBot="1" x14ac:dyDescent="0.3">
      <c r="A650" s="219">
        <v>522</v>
      </c>
      <c r="B650" s="4659"/>
      <c r="C650" s="2536" t="s">
        <v>220</v>
      </c>
      <c r="D650" s="220">
        <v>44812</v>
      </c>
      <c r="E650" s="517" t="s">
        <v>4917</v>
      </c>
      <c r="F650" s="221">
        <v>178</v>
      </c>
      <c r="G650" s="222">
        <f>AVERAGE(CPVTFC3SG0007!L26:M26)</f>
        <v>0.92995000000000005</v>
      </c>
      <c r="H650" s="218">
        <f t="shared" si="56"/>
        <v>2605.9931506849316</v>
      </c>
      <c r="I650" s="3099" t="s">
        <v>315</v>
      </c>
      <c r="J650" s="815"/>
      <c r="K650" s="811"/>
      <c r="L650" s="812"/>
      <c r="M650" s="763"/>
      <c r="N650" s="763"/>
      <c r="O650" s="763"/>
      <c r="P650" s="815"/>
      <c r="Q650" s="815"/>
      <c r="R650" s="816"/>
      <c r="S650" s="778"/>
      <c r="T650" s="778"/>
      <c r="U650" s="778"/>
      <c r="V650" s="91">
        <v>44888</v>
      </c>
      <c r="W650" s="3041" t="s">
        <v>5544</v>
      </c>
      <c r="X650" s="2758">
        <v>86</v>
      </c>
      <c r="Y650" s="595">
        <f>AVERAGE(CPVTFC3SG0068!S25:T25)</f>
        <v>0.26815</v>
      </c>
      <c r="Z650" s="225">
        <f t="shared" si="64"/>
        <v>658.75000000000011</v>
      </c>
      <c r="AA650" s="3008" t="s">
        <v>314</v>
      </c>
      <c r="AB650" s="4688"/>
    </row>
    <row r="651" spans="1:29" x14ac:dyDescent="0.25">
      <c r="A651" s="114">
        <v>523</v>
      </c>
      <c r="B651" s="4680" t="s">
        <v>1160</v>
      </c>
      <c r="C651" s="3186" t="s">
        <v>868</v>
      </c>
      <c r="D651" s="115">
        <v>44812</v>
      </c>
      <c r="E651" s="388" t="s">
        <v>4917</v>
      </c>
      <c r="F651" s="151">
        <v>179</v>
      </c>
      <c r="G651" s="116">
        <f>AVERAGE(CPVTFC3SG0007!N26:O26)</f>
        <v>2.2802499999999997</v>
      </c>
      <c r="H651" s="117">
        <f t="shared" si="56"/>
        <v>7230.3082191780804</v>
      </c>
      <c r="I651" s="189" t="s">
        <v>315</v>
      </c>
      <c r="J651" s="634"/>
      <c r="K651" s="229"/>
      <c r="L651" s="247"/>
      <c r="M651" s="216"/>
      <c r="N651" s="216"/>
      <c r="O651" s="216"/>
      <c r="P651" s="634"/>
      <c r="Q651" s="634"/>
      <c r="R651" s="663"/>
      <c r="S651" s="656"/>
      <c r="T651" s="656"/>
      <c r="U651" s="672"/>
      <c r="V651" s="1286"/>
      <c r="W651" s="3095"/>
      <c r="X651" s="1288"/>
      <c r="Y651" s="1288"/>
      <c r="Z651" s="831"/>
      <c r="AA651" s="3078"/>
    </row>
    <row r="652" spans="1:29" x14ac:dyDescent="0.25">
      <c r="A652" s="68">
        <v>524</v>
      </c>
      <c r="B652" s="4679"/>
      <c r="C652" s="3199" t="s">
        <v>220</v>
      </c>
      <c r="D652" s="65">
        <v>44812</v>
      </c>
      <c r="E652" s="387" t="s">
        <v>4917</v>
      </c>
      <c r="F652" s="146">
        <v>180</v>
      </c>
      <c r="G652" s="66">
        <f>AVERAGE(CPVTFC3SG0007!P26:Q26)</f>
        <v>1.8146499999999999</v>
      </c>
      <c r="H652" s="67">
        <f t="shared" si="56"/>
        <v>5635.7876712328762</v>
      </c>
      <c r="I652" s="187" t="s">
        <v>315</v>
      </c>
      <c r="J652" s="629"/>
      <c r="K652" s="230"/>
      <c r="L652" s="241"/>
      <c r="M652" s="207"/>
      <c r="N652" s="207"/>
      <c r="O652" s="207"/>
      <c r="P652" s="629"/>
      <c r="Q652" s="629"/>
      <c r="R652" s="647"/>
      <c r="S652" s="642"/>
      <c r="T652" s="642"/>
      <c r="U652" s="648"/>
      <c r="V652" s="1149"/>
      <c r="W652" s="2697"/>
      <c r="X652" s="695"/>
      <c r="Y652" s="695"/>
      <c r="Z652" s="646"/>
      <c r="AA652" s="2704"/>
    </row>
    <row r="653" spans="1:29" x14ac:dyDescent="0.25">
      <c r="A653" s="64">
        <v>525</v>
      </c>
      <c r="B653" s="4670" t="s">
        <v>1161</v>
      </c>
      <c r="C653" s="3199" t="s">
        <v>868</v>
      </c>
      <c r="D653" s="65">
        <v>44812</v>
      </c>
      <c r="E653" s="387" t="s">
        <v>4917</v>
      </c>
      <c r="F653" s="146">
        <v>181</v>
      </c>
      <c r="G653" s="66">
        <f>AVERAGE(CPVTFC3SG0007!R26:S26)</f>
        <v>1.1499000000000001</v>
      </c>
      <c r="H653" s="67">
        <f t="shared" si="56"/>
        <v>3359.2465753424663</v>
      </c>
      <c r="I653" s="187" t="s">
        <v>315</v>
      </c>
      <c r="J653" s="629"/>
      <c r="K653" s="230"/>
      <c r="L653" s="241"/>
      <c r="M653" s="207"/>
      <c r="N653" s="207"/>
      <c r="O653" s="207"/>
      <c r="P653" s="629"/>
      <c r="Q653" s="629"/>
      <c r="R653" s="647"/>
      <c r="S653" s="642"/>
      <c r="T653" s="642"/>
      <c r="U653" s="648"/>
      <c r="V653" s="1149"/>
      <c r="W653" s="2697"/>
      <c r="X653" s="695"/>
      <c r="Y653" s="695"/>
      <c r="Z653" s="646"/>
      <c r="AA653" s="2704"/>
    </row>
    <row r="654" spans="1:29" x14ac:dyDescent="0.25">
      <c r="A654" s="68">
        <v>526</v>
      </c>
      <c r="B654" s="4679"/>
      <c r="C654" s="3199" t="s">
        <v>220</v>
      </c>
      <c r="D654" s="65">
        <v>44812</v>
      </c>
      <c r="E654" s="387" t="s">
        <v>4917</v>
      </c>
      <c r="F654" s="146">
        <v>182</v>
      </c>
      <c r="G654" s="66">
        <f>AVERAGE(CPVTFC3SG0007!T26:U26)</f>
        <v>1.1440999999999999</v>
      </c>
      <c r="H654" s="67">
        <f t="shared" si="56"/>
        <v>3339.383561643835</v>
      </c>
      <c r="I654" s="187" t="s">
        <v>315</v>
      </c>
      <c r="J654" s="629"/>
      <c r="K654" s="230"/>
      <c r="L654" s="241"/>
      <c r="M654" s="207"/>
      <c r="N654" s="207"/>
      <c r="O654" s="207"/>
      <c r="P654" s="629"/>
      <c r="Q654" s="629"/>
      <c r="R654" s="647"/>
      <c r="S654" s="642"/>
      <c r="T654" s="642"/>
      <c r="U654" s="648"/>
      <c r="V654" s="1149"/>
      <c r="W654" s="2697"/>
      <c r="X654" s="695"/>
      <c r="Y654" s="695"/>
      <c r="Z654" s="646"/>
      <c r="AA654" s="2704"/>
    </row>
    <row r="655" spans="1:29" x14ac:dyDescent="0.25">
      <c r="A655" s="6">
        <v>527</v>
      </c>
      <c r="B655" s="4667" t="s">
        <v>1162</v>
      </c>
      <c r="C655" s="3189" t="s">
        <v>868</v>
      </c>
      <c r="D655" s="18">
        <v>44812</v>
      </c>
      <c r="E655" s="380" t="s">
        <v>4917</v>
      </c>
      <c r="F655" s="147">
        <v>183</v>
      </c>
      <c r="G655" s="7">
        <f>AVERAGE(CPVTFC3SG0007!V26:W26)</f>
        <v>6.3899999999999998E-2</v>
      </c>
      <c r="H655" s="13">
        <f t="shared" si="56"/>
        <v>-359.9315068493151</v>
      </c>
      <c r="I655" s="181" t="s">
        <v>314</v>
      </c>
      <c r="J655" s="629"/>
      <c r="K655" s="230"/>
      <c r="L655" s="241"/>
      <c r="M655" s="207"/>
      <c r="N655" s="207"/>
      <c r="O655" s="207"/>
      <c r="P655" s="629"/>
      <c r="Q655" s="629"/>
      <c r="R655" s="647"/>
      <c r="S655" s="642"/>
      <c r="T655" s="642"/>
      <c r="U655" s="648"/>
      <c r="V655" s="1149"/>
      <c r="W655" s="2697"/>
      <c r="X655" s="695"/>
      <c r="Y655" s="695"/>
      <c r="Z655" s="646"/>
      <c r="AA655" s="2704"/>
      <c r="AB655" s="4689" t="s">
        <v>1416</v>
      </c>
      <c r="AC655" s="5">
        <v>75</v>
      </c>
    </row>
    <row r="656" spans="1:29" x14ac:dyDescent="0.25">
      <c r="A656" s="11">
        <v>528</v>
      </c>
      <c r="B656" s="4681"/>
      <c r="C656" s="3193" t="s">
        <v>220</v>
      </c>
      <c r="D656" s="19">
        <v>44812</v>
      </c>
      <c r="E656" s="384" t="s">
        <v>4917</v>
      </c>
      <c r="F656" s="148">
        <v>184</v>
      </c>
      <c r="G656" s="10">
        <f>AVERAGE(CPVTFC3SG0007!X26:Y26)</f>
        <v>0.95940000000000003</v>
      </c>
      <c r="H656" s="14">
        <f t="shared" si="56"/>
        <v>2706.8493150684931</v>
      </c>
      <c r="I656" s="3070" t="s">
        <v>315</v>
      </c>
      <c r="J656" s="629"/>
      <c r="K656" s="230"/>
      <c r="L656" s="241"/>
      <c r="M656" s="207"/>
      <c r="N656" s="207"/>
      <c r="O656" s="207"/>
      <c r="P656" s="629"/>
      <c r="Q656" s="629"/>
      <c r="R656" s="647"/>
      <c r="S656" s="642"/>
      <c r="T656" s="642"/>
      <c r="U656" s="648"/>
      <c r="V656" s="694"/>
      <c r="W656" s="694"/>
      <c r="X656" s="694"/>
      <c r="Y656" s="694"/>
      <c r="Z656" s="694"/>
      <c r="AA656" s="694"/>
      <c r="AB656" s="4688"/>
    </row>
    <row r="657" spans="1:29" x14ac:dyDescent="0.25">
      <c r="A657" s="6">
        <v>529</v>
      </c>
      <c r="B657" s="4666" t="s">
        <v>1163</v>
      </c>
      <c r="C657" s="3189" t="s">
        <v>868</v>
      </c>
      <c r="D657" s="18">
        <v>44812</v>
      </c>
      <c r="E657" s="380" t="s">
        <v>4918</v>
      </c>
      <c r="F657" s="147">
        <v>1</v>
      </c>
      <c r="G657" s="7">
        <f>AVERAGE(CPVTFC3SG0008!C11:D11)</f>
        <v>0.10744999999999999</v>
      </c>
      <c r="H657" s="13">
        <f>(G657-0.1223)/0.0134*50</f>
        <v>-55.410447761194092</v>
      </c>
      <c r="I657" s="181" t="s">
        <v>314</v>
      </c>
      <c r="J657" s="629"/>
      <c r="K657" s="230"/>
      <c r="L657" s="241"/>
      <c r="M657" s="207"/>
      <c r="N657" s="207"/>
      <c r="O657" s="207"/>
      <c r="P657" s="629"/>
      <c r="Q657" s="629"/>
      <c r="R657" s="647"/>
      <c r="S657" s="642"/>
      <c r="T657" s="642"/>
      <c r="U657" s="648"/>
      <c r="V657" s="694"/>
      <c r="W657" s="694"/>
      <c r="X657" s="694"/>
      <c r="Y657" s="694"/>
      <c r="Z657" s="694"/>
      <c r="AA657" s="694"/>
    </row>
    <row r="658" spans="1:29" ht="15.75" thickBot="1" x14ac:dyDescent="0.3">
      <c r="A658" s="110">
        <v>530</v>
      </c>
      <c r="B658" s="4673"/>
      <c r="C658" s="3194" t="s">
        <v>220</v>
      </c>
      <c r="D658" s="111">
        <v>44812</v>
      </c>
      <c r="E658" s="472" t="s">
        <v>4918</v>
      </c>
      <c r="F658" s="153">
        <v>2</v>
      </c>
      <c r="G658" s="112">
        <f>AVERAGE(CPVTFC3SG0008!E11:F11)</f>
        <v>7.2649999999999992E-2</v>
      </c>
      <c r="H658" s="113">
        <f t="shared" ref="H658:H729" si="65">(G658-0.169)/0.0146*50</f>
        <v>-329.96575342465763</v>
      </c>
      <c r="I658" s="188" t="s">
        <v>314</v>
      </c>
      <c r="J658" s="633"/>
      <c r="K658" s="231"/>
      <c r="L658" s="246"/>
      <c r="M658" s="215"/>
      <c r="N658" s="215"/>
      <c r="O658" s="215"/>
      <c r="P658" s="633"/>
      <c r="Q658" s="633"/>
      <c r="R658" s="660"/>
      <c r="S658" s="650"/>
      <c r="T658" s="650"/>
      <c r="U658" s="657"/>
      <c r="V658" s="1268"/>
      <c r="W658" s="1268"/>
      <c r="X658" s="1268"/>
      <c r="Y658" s="1268"/>
      <c r="Z658" s="786"/>
      <c r="AA658" s="1268"/>
    </row>
    <row r="659" spans="1:29" x14ac:dyDescent="0.25">
      <c r="A659" s="508">
        <v>531</v>
      </c>
      <c r="B659" s="4658" t="s">
        <v>1164</v>
      </c>
      <c r="C659" s="2969" t="s">
        <v>868</v>
      </c>
      <c r="D659" s="490">
        <v>44812</v>
      </c>
      <c r="E659" s="491" t="s">
        <v>4918</v>
      </c>
      <c r="F659" s="732">
        <v>3</v>
      </c>
      <c r="G659" s="589">
        <f>AVERAGE(CPVTFC3SG0008!G11:H11)</f>
        <v>7.2499999999999995E-2</v>
      </c>
      <c r="H659" s="622">
        <f t="shared" si="65"/>
        <v>-330.47945205479459</v>
      </c>
      <c r="I659" s="813" t="s">
        <v>314</v>
      </c>
      <c r="J659" s="806"/>
      <c r="K659" s="807"/>
      <c r="L659" s="808"/>
      <c r="M659" s="720"/>
      <c r="N659" s="720"/>
      <c r="O659" s="720"/>
      <c r="P659" s="806"/>
      <c r="Q659" s="806"/>
      <c r="R659" s="809"/>
      <c r="S659" s="721"/>
      <c r="T659" s="721"/>
      <c r="U659" s="721"/>
      <c r="V659" s="490">
        <v>44888</v>
      </c>
      <c r="W659" s="3058" t="s">
        <v>5544</v>
      </c>
      <c r="X659" s="2848">
        <v>87</v>
      </c>
      <c r="Y659" s="589">
        <f>AVERAGE(CPVTFC3SG0068!U25:V25)</f>
        <v>0.1244</v>
      </c>
      <c r="Z659" s="1193">
        <f t="shared" ref="Z659:Z661" si="66">(Y659-0.1364)/0.0132*66</f>
        <v>-59.999999999999986</v>
      </c>
      <c r="AA659" s="3009" t="s">
        <v>314</v>
      </c>
      <c r="AB659" s="4689" t="s">
        <v>1416</v>
      </c>
      <c r="AC659" s="5">
        <v>76</v>
      </c>
    </row>
    <row r="660" spans="1:29" x14ac:dyDescent="0.25">
      <c r="A660" s="585"/>
      <c r="B660" s="4674"/>
      <c r="C660" s="32" t="s">
        <v>863</v>
      </c>
      <c r="D660" s="1149"/>
      <c r="E660" s="2975"/>
      <c r="F660" s="882"/>
      <c r="G660" s="645"/>
      <c r="H660" s="646"/>
      <c r="I660" s="878"/>
      <c r="J660" s="841"/>
      <c r="K660" s="2693"/>
      <c r="L660" s="803"/>
      <c r="M660" s="207"/>
      <c r="N660" s="207"/>
      <c r="O660" s="207"/>
      <c r="P660" s="841"/>
      <c r="Q660" s="841"/>
      <c r="R660" s="842"/>
      <c r="S660" s="642"/>
      <c r="T660" s="642"/>
      <c r="U660" s="642"/>
      <c r="V660" s="18">
        <v>44888</v>
      </c>
      <c r="W660" s="3057" t="s">
        <v>5544</v>
      </c>
      <c r="X660" s="2759">
        <v>88</v>
      </c>
      <c r="Y660" s="7">
        <f>AVERAGE(CPVTFC3SG0068!W25:X25)</f>
        <v>0.24354999999999999</v>
      </c>
      <c r="Z660" s="113">
        <f t="shared" si="66"/>
        <v>535.75</v>
      </c>
      <c r="AA660" s="3007" t="s">
        <v>314</v>
      </c>
      <c r="AB660" s="4689"/>
    </row>
    <row r="661" spans="1:29" ht="15.75" thickBot="1" x14ac:dyDescent="0.3">
      <c r="A661" s="219">
        <v>532</v>
      </c>
      <c r="B661" s="4659"/>
      <c r="C661" s="2536" t="s">
        <v>220</v>
      </c>
      <c r="D661" s="220">
        <v>44812</v>
      </c>
      <c r="E661" s="517" t="s">
        <v>4918</v>
      </c>
      <c r="F661" s="221">
        <v>4</v>
      </c>
      <c r="G661" s="222">
        <f>AVERAGE(CPVTFC3SG0008!I11:J11)</f>
        <v>1.41205</v>
      </c>
      <c r="H661" s="218">
        <f t="shared" si="65"/>
        <v>4257.0205479452052</v>
      </c>
      <c r="I661" s="3059" t="s">
        <v>315</v>
      </c>
      <c r="J661" s="815"/>
      <c r="K661" s="811"/>
      <c r="L661" s="812"/>
      <c r="M661" s="763"/>
      <c r="N661" s="763"/>
      <c r="O661" s="763"/>
      <c r="P661" s="815"/>
      <c r="Q661" s="815"/>
      <c r="R661" s="816"/>
      <c r="S661" s="778"/>
      <c r="T661" s="778"/>
      <c r="U661" s="778"/>
      <c r="V661" s="91">
        <v>44888</v>
      </c>
      <c r="W661" s="3041" t="s">
        <v>5544</v>
      </c>
      <c r="X661" s="2758">
        <v>89</v>
      </c>
      <c r="Y661" s="595">
        <f>AVERAGE(CPVTFC3SG0068!B12:C12)</f>
        <v>0.21654999999999999</v>
      </c>
      <c r="Z661" s="225">
        <f t="shared" si="66"/>
        <v>400.75</v>
      </c>
      <c r="AA661" s="3008" t="s">
        <v>314</v>
      </c>
      <c r="AB661" s="4688"/>
    </row>
    <row r="662" spans="1:29" x14ac:dyDescent="0.25">
      <c r="A662" s="82">
        <v>533</v>
      </c>
      <c r="B662" s="4673" t="s">
        <v>1165</v>
      </c>
      <c r="C662" s="3188" t="s">
        <v>868</v>
      </c>
      <c r="D662" s="83">
        <v>44812</v>
      </c>
      <c r="E662" s="389" t="s">
        <v>4918</v>
      </c>
      <c r="F662" s="152">
        <v>5</v>
      </c>
      <c r="G662" s="84">
        <f>AVERAGE(CPVTFC3SG0008!K11:L11)</f>
        <v>6.5100000000000005E-2</v>
      </c>
      <c r="H662" s="85">
        <f t="shared" si="65"/>
        <v>-355.82191780821921</v>
      </c>
      <c r="I662" s="802" t="s">
        <v>314</v>
      </c>
      <c r="J662" s="634"/>
      <c r="K662" s="229"/>
      <c r="L662" s="247"/>
      <c r="M662" s="216"/>
      <c r="N662" s="216"/>
      <c r="O662" s="216"/>
      <c r="P662" s="634"/>
      <c r="Q662" s="634"/>
      <c r="R662" s="663"/>
      <c r="S662" s="656"/>
      <c r="T662" s="656"/>
      <c r="U662" s="672"/>
      <c r="V662" s="1271"/>
      <c r="W662" s="1271"/>
      <c r="X662" s="1271"/>
      <c r="Y662" s="1271"/>
      <c r="Z662" s="1271"/>
      <c r="AA662" s="1271"/>
    </row>
    <row r="663" spans="1:29" ht="15.75" thickBot="1" x14ac:dyDescent="0.3">
      <c r="A663" s="110">
        <v>534</v>
      </c>
      <c r="B663" s="4673"/>
      <c r="C663" s="3194" t="s">
        <v>220</v>
      </c>
      <c r="D663" s="111">
        <v>44812</v>
      </c>
      <c r="E663" s="472" t="s">
        <v>4918</v>
      </c>
      <c r="F663" s="153">
        <v>6</v>
      </c>
      <c r="G663" s="112">
        <f>AVERAGE(CPVTFC3SG0008!M11:N11)</f>
        <v>0.15629999999999999</v>
      </c>
      <c r="H663" s="113">
        <f t="shared" si="65"/>
        <v>-43.493150684931564</v>
      </c>
      <c r="I663" s="188" t="s">
        <v>314</v>
      </c>
      <c r="J663" s="633"/>
      <c r="K663" s="231"/>
      <c r="L663" s="246"/>
      <c r="M663" s="215"/>
      <c r="N663" s="215"/>
      <c r="O663" s="215"/>
      <c r="P663" s="633"/>
      <c r="Q663" s="633"/>
      <c r="R663" s="660"/>
      <c r="S663" s="650"/>
      <c r="T663" s="650"/>
      <c r="U663" s="657"/>
      <c r="V663" s="694"/>
      <c r="W663" s="694"/>
      <c r="X663" s="694"/>
      <c r="Y663" s="694"/>
      <c r="Z663" s="694"/>
      <c r="AA663" s="694"/>
    </row>
    <row r="664" spans="1:29" x14ac:dyDescent="0.25">
      <c r="A664" s="406">
        <v>535</v>
      </c>
      <c r="B664" s="4683" t="s">
        <v>1166</v>
      </c>
      <c r="C664" s="3191" t="s">
        <v>868</v>
      </c>
      <c r="D664" s="407">
        <v>44812</v>
      </c>
      <c r="E664" s="477" t="s">
        <v>4918</v>
      </c>
      <c r="F664" s="408">
        <v>7</v>
      </c>
      <c r="G664" s="409">
        <f>AVERAGE(CPVTFC3SG0008!O11:P11)</f>
        <v>2.50935</v>
      </c>
      <c r="H664" s="405">
        <f t="shared" si="65"/>
        <v>8014.8972602739723</v>
      </c>
      <c r="I664" s="410" t="s">
        <v>315</v>
      </c>
      <c r="J664" s="817"/>
      <c r="K664" s="818"/>
      <c r="L664" s="819"/>
      <c r="M664" s="720"/>
      <c r="N664" s="720"/>
      <c r="O664" s="720"/>
      <c r="P664" s="756">
        <v>44869</v>
      </c>
      <c r="Q664" s="854" t="s">
        <v>5429</v>
      </c>
      <c r="R664" s="758">
        <v>10</v>
      </c>
      <c r="S664" s="409">
        <f>AVERAGE(CPVTFC3SG0045!U11:V11)</f>
        <v>0.50224999999999997</v>
      </c>
      <c r="T664" s="405">
        <f>(S664-0.1851)/0.0142*400</f>
        <v>8933.8028169014087</v>
      </c>
      <c r="U664" s="872" t="s">
        <v>315</v>
      </c>
      <c r="V664" s="1149"/>
      <c r="W664" s="2697"/>
      <c r="X664" s="695"/>
      <c r="Y664" s="695"/>
      <c r="Z664" s="646"/>
      <c r="AA664" s="2704"/>
    </row>
    <row r="665" spans="1:29" ht="15.75" thickBot="1" x14ac:dyDescent="0.3">
      <c r="A665" s="599">
        <v>536</v>
      </c>
      <c r="B665" s="4680"/>
      <c r="C665" s="3187" t="s">
        <v>220</v>
      </c>
      <c r="D665" s="121">
        <v>44812</v>
      </c>
      <c r="E665" s="452" t="s">
        <v>4918</v>
      </c>
      <c r="F665" s="149">
        <v>8</v>
      </c>
      <c r="G665" s="122">
        <f>AVERAGE(CPVTFC3SG0008!Q11:R11)</f>
        <v>2.5870500000000001</v>
      </c>
      <c r="H665" s="123">
        <f t="shared" si="65"/>
        <v>8280.9931506849316</v>
      </c>
      <c r="I665" s="190" t="s">
        <v>315</v>
      </c>
      <c r="J665" s="633"/>
      <c r="K665" s="231"/>
      <c r="L665" s="246"/>
      <c r="M665" s="215"/>
      <c r="N665" s="215"/>
      <c r="O665" s="215"/>
      <c r="P665" s="737">
        <v>44869</v>
      </c>
      <c r="Q665" s="2751" t="s">
        <v>5429</v>
      </c>
      <c r="R665" s="742">
        <v>11</v>
      </c>
      <c r="S665" s="122">
        <f>AVERAGE(CPVTFC3SG0045!W11:X11)</f>
        <v>0.45219999999999999</v>
      </c>
      <c r="T665" s="123">
        <f>(S665-0.1851)/0.0142*400</f>
        <v>7523.9436619718308</v>
      </c>
      <c r="U665" s="1330" t="s">
        <v>315</v>
      </c>
      <c r="V665" s="1268"/>
      <c r="W665" s="1268"/>
      <c r="X665" s="1268"/>
      <c r="Y665" s="1268"/>
      <c r="Z665" s="786"/>
      <c r="AA665" s="1268"/>
    </row>
    <row r="666" spans="1:29" x14ac:dyDescent="0.25">
      <c r="A666" s="406">
        <v>537</v>
      </c>
      <c r="B666" s="4668" t="s">
        <v>1167</v>
      </c>
      <c r="C666" s="2533" t="s">
        <v>868</v>
      </c>
      <c r="D666" s="407">
        <v>44812</v>
      </c>
      <c r="E666" s="477" t="s">
        <v>4918</v>
      </c>
      <c r="F666" s="408">
        <v>9</v>
      </c>
      <c r="G666" s="409">
        <f>AVERAGE(CPVTFC3SG0008!S11:T11)</f>
        <v>1.7498</v>
      </c>
      <c r="H666" s="405">
        <f t="shared" si="65"/>
        <v>5413.6986301369861</v>
      </c>
      <c r="I666" s="805" t="s">
        <v>315</v>
      </c>
      <c r="J666" s="806"/>
      <c r="K666" s="807"/>
      <c r="L666" s="808"/>
      <c r="M666" s="720"/>
      <c r="N666" s="720"/>
      <c r="O666" s="720"/>
      <c r="P666" s="806"/>
      <c r="Q666" s="806"/>
      <c r="R666" s="809"/>
      <c r="S666" s="721"/>
      <c r="T666" s="721"/>
      <c r="U666" s="721"/>
      <c r="V666" s="490">
        <v>44888</v>
      </c>
      <c r="W666" s="3058" t="s">
        <v>5544</v>
      </c>
      <c r="X666" s="2848">
        <v>90</v>
      </c>
      <c r="Y666" s="589">
        <f>AVERAGE(CPVTFC3SG0068!D12:E12)</f>
        <v>0.23730000000000001</v>
      </c>
      <c r="Z666" s="1193">
        <f t="shared" ref="Z666:Z672" si="67">(Y666-0.1364)/0.0132*66</f>
        <v>504.50000000000011</v>
      </c>
      <c r="AA666" s="3009" t="s">
        <v>314</v>
      </c>
      <c r="AB666" s="4689" t="s">
        <v>1416</v>
      </c>
    </row>
    <row r="667" spans="1:29" x14ac:dyDescent="0.25">
      <c r="A667" s="590"/>
      <c r="B667" s="4669"/>
      <c r="C667" s="32" t="s">
        <v>5448</v>
      </c>
      <c r="D667" s="1149"/>
      <c r="E667" s="2975"/>
      <c r="F667" s="882"/>
      <c r="G667" s="645"/>
      <c r="H667" s="646"/>
      <c r="I667" s="878"/>
      <c r="J667" s="841"/>
      <c r="K667" s="2693"/>
      <c r="L667" s="803"/>
      <c r="M667" s="207"/>
      <c r="N667" s="207"/>
      <c r="O667" s="207"/>
      <c r="P667" s="841"/>
      <c r="Q667" s="841"/>
      <c r="R667" s="842"/>
      <c r="S667" s="642"/>
      <c r="T667" s="642"/>
      <c r="U667" s="642"/>
      <c r="V667" s="65">
        <v>44888</v>
      </c>
      <c r="W667" s="3043" t="s">
        <v>5544</v>
      </c>
      <c r="X667" s="2988">
        <v>91</v>
      </c>
      <c r="Y667" s="66">
        <f>AVERAGE(CPVTFC3SG0068!F12:G12)</f>
        <v>0.38745000000000002</v>
      </c>
      <c r="Z667" s="123">
        <f t="shared" si="67"/>
        <v>1255.25</v>
      </c>
      <c r="AA667" s="3300" t="s">
        <v>315</v>
      </c>
      <c r="AB667" s="4689"/>
    </row>
    <row r="668" spans="1:29" x14ac:dyDescent="0.25">
      <c r="A668" s="590"/>
      <c r="B668" s="4669"/>
      <c r="C668" s="32" t="s">
        <v>863</v>
      </c>
      <c r="D668" s="1149"/>
      <c r="E668" s="2975"/>
      <c r="F668" s="882"/>
      <c r="G668" s="645"/>
      <c r="H668" s="646"/>
      <c r="I668" s="878"/>
      <c r="J668" s="841"/>
      <c r="K668" s="2693"/>
      <c r="L668" s="803"/>
      <c r="M668" s="207"/>
      <c r="N668" s="207"/>
      <c r="O668" s="207"/>
      <c r="P668" s="841"/>
      <c r="Q668" s="841"/>
      <c r="R668" s="842"/>
      <c r="S668" s="642"/>
      <c r="T668" s="642"/>
      <c r="U668" s="642"/>
      <c r="V668" s="18">
        <v>44888</v>
      </c>
      <c r="W668" s="3057" t="s">
        <v>5544</v>
      </c>
      <c r="X668" s="2759">
        <v>92</v>
      </c>
      <c r="Y668" s="7">
        <f>AVERAGE(CPVTFC3SG0068!H12:I12)</f>
        <v>0.31374999999999997</v>
      </c>
      <c r="Z668" s="113">
        <f t="shared" si="67"/>
        <v>886.74999999999989</v>
      </c>
      <c r="AA668" s="3007" t="s">
        <v>314</v>
      </c>
      <c r="AB668" s="4689"/>
    </row>
    <row r="669" spans="1:29" ht="15.75" thickBot="1" x14ac:dyDescent="0.3">
      <c r="A669" s="599">
        <v>538</v>
      </c>
      <c r="B669" s="4670"/>
      <c r="C669" s="69" t="s">
        <v>220</v>
      </c>
      <c r="D669" s="121">
        <v>44812</v>
      </c>
      <c r="E669" s="452" t="s">
        <v>4918</v>
      </c>
      <c r="F669" s="149">
        <v>10</v>
      </c>
      <c r="G669" s="122">
        <f>AVERAGE(CPVTFC3SG0008!U11:V11)</f>
        <v>2.9174500000000001</v>
      </c>
      <c r="H669" s="123">
        <f t="shared" si="65"/>
        <v>9412.5</v>
      </c>
      <c r="I669" s="3056" t="s">
        <v>315</v>
      </c>
      <c r="J669" s="1643"/>
      <c r="K669" s="849"/>
      <c r="L669" s="850"/>
      <c r="M669" s="215"/>
      <c r="N669" s="215"/>
      <c r="O669" s="215"/>
      <c r="P669" s="737">
        <v>44869</v>
      </c>
      <c r="Q669" s="2751" t="s">
        <v>5429</v>
      </c>
      <c r="R669" s="742">
        <v>12</v>
      </c>
      <c r="S669" s="122">
        <f>AVERAGE(CPVTFC3SG0045!C13:D13)</f>
        <v>2.30715</v>
      </c>
      <c r="T669" s="123">
        <f>(S669-0.1851)/0.0142*400</f>
        <v>59776.056338028175</v>
      </c>
      <c r="U669" s="699" t="s">
        <v>315</v>
      </c>
      <c r="V669" s="121">
        <v>44888</v>
      </c>
      <c r="W669" s="3045" t="s">
        <v>5544</v>
      </c>
      <c r="X669" s="3000">
        <v>93</v>
      </c>
      <c r="Y669" s="122">
        <f>AVERAGE(CPVTFC3SG0068!J12:K12)</f>
        <v>2.6987000000000001</v>
      </c>
      <c r="Z669" s="415">
        <f t="shared" si="67"/>
        <v>12811.5</v>
      </c>
      <c r="AA669" s="3015" t="s">
        <v>315</v>
      </c>
      <c r="AB669" s="4688"/>
    </row>
    <row r="670" spans="1:29" x14ac:dyDescent="0.25">
      <c r="A670" s="406">
        <v>539</v>
      </c>
      <c r="B670" s="4668" t="s">
        <v>1168</v>
      </c>
      <c r="C670" s="2533" t="s">
        <v>868</v>
      </c>
      <c r="D670" s="407">
        <v>44812</v>
      </c>
      <c r="E670" s="477" t="s">
        <v>4918</v>
      </c>
      <c r="F670" s="408">
        <v>11</v>
      </c>
      <c r="G670" s="409">
        <f>AVERAGE(CPVTFC3SG0008!W11:X11)</f>
        <v>1.9041999999999999</v>
      </c>
      <c r="H670" s="405">
        <f t="shared" si="65"/>
        <v>5942.4657534246571</v>
      </c>
      <c r="I670" s="805" t="s">
        <v>315</v>
      </c>
      <c r="J670" s="806"/>
      <c r="K670" s="807"/>
      <c r="L670" s="808"/>
      <c r="M670" s="720"/>
      <c r="N670" s="720"/>
      <c r="O670" s="720"/>
      <c r="P670" s="806"/>
      <c r="Q670" s="806"/>
      <c r="R670" s="809"/>
      <c r="S670" s="721"/>
      <c r="T670" s="721"/>
      <c r="U670" s="721"/>
      <c r="V670" s="490">
        <v>44888</v>
      </c>
      <c r="W670" s="3058" t="s">
        <v>5544</v>
      </c>
      <c r="X670" s="2848">
        <v>94</v>
      </c>
      <c r="Y670" s="589">
        <f>AVERAGE(CPVTFC3SG0068!L12:M12)</f>
        <v>0.24145</v>
      </c>
      <c r="Z670" s="1193">
        <f t="shared" si="67"/>
        <v>525.25</v>
      </c>
      <c r="AA670" s="3009" t="s">
        <v>314</v>
      </c>
    </row>
    <row r="671" spans="1:29" x14ac:dyDescent="0.25">
      <c r="A671" s="590"/>
      <c r="B671" s="4669"/>
      <c r="C671" s="32" t="s">
        <v>863</v>
      </c>
      <c r="D671" s="1149"/>
      <c r="E671" s="2975"/>
      <c r="F671" s="882"/>
      <c r="G671" s="645"/>
      <c r="H671" s="646"/>
      <c r="I671" s="878"/>
      <c r="J671" s="841"/>
      <c r="K671" s="2693"/>
      <c r="L671" s="803"/>
      <c r="M671" s="207"/>
      <c r="N671" s="207"/>
      <c r="O671" s="207"/>
      <c r="P671" s="841"/>
      <c r="Q671" s="841"/>
      <c r="R671" s="842"/>
      <c r="S671" s="642"/>
      <c r="T671" s="642"/>
      <c r="U671" s="642"/>
      <c r="V671" s="18">
        <v>44888</v>
      </c>
      <c r="W671" s="3057" t="s">
        <v>5544</v>
      </c>
      <c r="X671" s="2759">
        <v>95</v>
      </c>
      <c r="Y671" s="7">
        <f>AVERAGE(CPVTFC3SG0068!N12:O12)</f>
        <v>0.22764999999999999</v>
      </c>
      <c r="Z671" s="113">
        <f t="shared" si="67"/>
        <v>456.25</v>
      </c>
      <c r="AA671" s="3007" t="s">
        <v>314</v>
      </c>
    </row>
    <row r="672" spans="1:29" ht="15.75" thickBot="1" x14ac:dyDescent="0.3">
      <c r="A672" s="411">
        <v>540</v>
      </c>
      <c r="B672" s="4682"/>
      <c r="C672" s="2534" t="s">
        <v>220</v>
      </c>
      <c r="D672" s="412">
        <v>44812</v>
      </c>
      <c r="E672" s="484" t="s">
        <v>4918</v>
      </c>
      <c r="F672" s="413">
        <v>12</v>
      </c>
      <c r="G672" s="414">
        <f>AVERAGE(CPVTFC3SG0008!C13:D13)</f>
        <v>1.1892999999999998</v>
      </c>
      <c r="H672" s="415">
        <f t="shared" si="65"/>
        <v>3494.17808219178</v>
      </c>
      <c r="I672" s="810" t="s">
        <v>315</v>
      </c>
      <c r="J672" s="815"/>
      <c r="K672" s="811"/>
      <c r="L672" s="812"/>
      <c r="M672" s="763"/>
      <c r="N672" s="763"/>
      <c r="O672" s="763"/>
      <c r="P672" s="815"/>
      <c r="Q672" s="815"/>
      <c r="R672" s="816"/>
      <c r="S672" s="778"/>
      <c r="T672" s="778"/>
      <c r="U672" s="778"/>
      <c r="V672" s="412">
        <v>44888</v>
      </c>
      <c r="W672" s="3042" t="s">
        <v>5544</v>
      </c>
      <c r="X672" s="2797">
        <v>96</v>
      </c>
      <c r="Y672" s="414">
        <f>AVERAGE(CPVTFC3SG0068!P12:Q12)</f>
        <v>0.46184999999999998</v>
      </c>
      <c r="Z672" s="415">
        <f t="shared" si="67"/>
        <v>1627.25</v>
      </c>
      <c r="AA672" s="3306" t="s">
        <v>315</v>
      </c>
    </row>
    <row r="673" spans="1:29" x14ac:dyDescent="0.25">
      <c r="A673" s="124">
        <v>541</v>
      </c>
      <c r="B673" s="4661" t="s">
        <v>1169</v>
      </c>
      <c r="C673" s="3203" t="s">
        <v>868</v>
      </c>
      <c r="D673" s="125">
        <v>44812</v>
      </c>
      <c r="E673" s="390" t="s">
        <v>4918</v>
      </c>
      <c r="F673" s="2666">
        <v>13</v>
      </c>
      <c r="G673" s="126">
        <f>AVERAGE(CPVTFC3SG0008!E13:F13)</f>
        <v>0.87739999999999996</v>
      </c>
      <c r="H673" s="1076">
        <f t="shared" si="65"/>
        <v>2426.0273972602736</v>
      </c>
      <c r="I673" s="2694" t="s">
        <v>315</v>
      </c>
      <c r="J673" s="634"/>
      <c r="K673" s="229"/>
      <c r="L673" s="247"/>
      <c r="M673" s="216"/>
      <c r="N673" s="216"/>
      <c r="O673" s="216"/>
      <c r="P673" s="634"/>
      <c r="Q673" s="634"/>
      <c r="R673" s="663"/>
      <c r="S673" s="656"/>
      <c r="T673" s="656"/>
      <c r="U673" s="672"/>
      <c r="V673" s="1271"/>
      <c r="W673" s="1271"/>
      <c r="X673" s="1271"/>
      <c r="Y673" s="1271"/>
      <c r="Z673" s="1271"/>
      <c r="AA673" s="1271"/>
    </row>
    <row r="674" spans="1:29" x14ac:dyDescent="0.25">
      <c r="A674" s="11">
        <v>542</v>
      </c>
      <c r="B674" s="4681"/>
      <c r="C674" s="3193" t="s">
        <v>220</v>
      </c>
      <c r="D674" s="19">
        <v>44812</v>
      </c>
      <c r="E674" s="384" t="s">
        <v>4918</v>
      </c>
      <c r="F674" s="148">
        <v>14</v>
      </c>
      <c r="G674" s="10">
        <f>AVERAGE(CPVTFC3SG0008!G13:H13)</f>
        <v>0.745</v>
      </c>
      <c r="H674" s="14">
        <f t="shared" si="65"/>
        <v>1972.602739726027</v>
      </c>
      <c r="I674" s="186" t="s">
        <v>315</v>
      </c>
      <c r="J674" s="629"/>
      <c r="K674" s="230"/>
      <c r="L674" s="241"/>
      <c r="M674" s="207"/>
      <c r="N674" s="207"/>
      <c r="O674" s="207"/>
      <c r="P674" s="629"/>
      <c r="Q674" s="629"/>
      <c r="R674" s="647"/>
      <c r="S674" s="642"/>
      <c r="T674" s="642"/>
      <c r="U674" s="648"/>
      <c r="V674" s="694"/>
      <c r="W674" s="694"/>
      <c r="X674" s="694"/>
      <c r="Y674" s="694"/>
      <c r="Z674" s="694"/>
      <c r="AA674" s="694"/>
    </row>
    <row r="675" spans="1:29" x14ac:dyDescent="0.25">
      <c r="A675" s="64">
        <v>543</v>
      </c>
      <c r="B675" s="4670" t="s">
        <v>1170</v>
      </c>
      <c r="C675" s="3199" t="s">
        <v>868</v>
      </c>
      <c r="D675" s="65">
        <v>44812</v>
      </c>
      <c r="E675" s="387" t="s">
        <v>4918</v>
      </c>
      <c r="F675" s="146">
        <v>15</v>
      </c>
      <c r="G675" s="66">
        <f>AVERAGE(CPVTFC3SG0008!I13:J13)</f>
        <v>1.41035</v>
      </c>
      <c r="H675" s="67">
        <f t="shared" si="65"/>
        <v>4251.1986301369861</v>
      </c>
      <c r="I675" s="187" t="s">
        <v>315</v>
      </c>
      <c r="J675" s="629"/>
      <c r="K675" s="230"/>
      <c r="L675" s="241"/>
      <c r="M675" s="207"/>
      <c r="N675" s="207"/>
      <c r="O675" s="207"/>
      <c r="P675" s="629"/>
      <c r="Q675" s="629"/>
      <c r="R675" s="647"/>
      <c r="S675" s="642"/>
      <c r="T675" s="642"/>
      <c r="U675" s="648"/>
      <c r="V675" s="694"/>
      <c r="W675" s="694"/>
      <c r="X675" s="694"/>
      <c r="Y675" s="694"/>
      <c r="Z675" s="694"/>
      <c r="AA675" s="694"/>
    </row>
    <row r="676" spans="1:29" x14ac:dyDescent="0.25">
      <c r="A676" s="68">
        <v>544</v>
      </c>
      <c r="B676" s="4679"/>
      <c r="C676" s="3199" t="s">
        <v>220</v>
      </c>
      <c r="D676" s="65">
        <v>44812</v>
      </c>
      <c r="E676" s="387" t="s">
        <v>4918</v>
      </c>
      <c r="F676" s="146">
        <v>16</v>
      </c>
      <c r="G676" s="66">
        <f>AVERAGE(CPVTFC3SG0008!K13:L13)</f>
        <v>1.0577000000000001</v>
      </c>
      <c r="H676" s="67">
        <f t="shared" si="65"/>
        <v>3043.4931506849316</v>
      </c>
      <c r="I676" s="187" t="s">
        <v>315</v>
      </c>
      <c r="J676" s="629"/>
      <c r="K676" s="230"/>
      <c r="L676" s="241"/>
      <c r="M676" s="207"/>
      <c r="N676" s="207"/>
      <c r="O676" s="207"/>
      <c r="P676" s="629"/>
      <c r="Q676" s="629"/>
      <c r="R676" s="647"/>
      <c r="S676" s="642"/>
      <c r="T676" s="642"/>
      <c r="U676" s="648"/>
      <c r="V676" s="694"/>
      <c r="W676" s="694"/>
      <c r="X676" s="694"/>
      <c r="Y676" s="694"/>
      <c r="Z676" s="694"/>
      <c r="AA676" s="694"/>
    </row>
    <row r="677" spans="1:29" x14ac:dyDescent="0.25">
      <c r="A677" s="6">
        <v>545</v>
      </c>
      <c r="B677" s="4667" t="s">
        <v>1171</v>
      </c>
      <c r="C677" s="3189" t="s">
        <v>868</v>
      </c>
      <c r="D677" s="18">
        <v>44812</v>
      </c>
      <c r="E677" s="380" t="s">
        <v>4918</v>
      </c>
      <c r="F677" s="147">
        <v>17</v>
      </c>
      <c r="G677" s="7">
        <f>AVERAGE(CPVTFC3SG0008!M13:N13)</f>
        <v>7.2400000000000006E-2</v>
      </c>
      <c r="H677" s="13">
        <f t="shared" si="65"/>
        <v>-330.82191780821921</v>
      </c>
      <c r="I677" s="181" t="s">
        <v>314</v>
      </c>
      <c r="J677" s="629"/>
      <c r="K677" s="230"/>
      <c r="L677" s="241"/>
      <c r="M677" s="207"/>
      <c r="N677" s="207"/>
      <c r="O677" s="207"/>
      <c r="P677" s="629"/>
      <c r="Q677" s="629"/>
      <c r="R677" s="647"/>
      <c r="S677" s="642"/>
      <c r="T677" s="642"/>
      <c r="U677" s="648"/>
      <c r="V677" s="694"/>
      <c r="W677" s="694"/>
      <c r="X677" s="694"/>
      <c r="Y677" s="694"/>
      <c r="Z677" s="694"/>
      <c r="AA677" s="694"/>
      <c r="AB677" s="4689" t="s">
        <v>1416</v>
      </c>
      <c r="AC677" s="5">
        <v>77</v>
      </c>
    </row>
    <row r="678" spans="1:29" x14ac:dyDescent="0.25">
      <c r="A678" s="11">
        <v>546</v>
      </c>
      <c r="B678" s="4681"/>
      <c r="C678" s="3193" t="s">
        <v>220</v>
      </c>
      <c r="D678" s="19">
        <v>44812</v>
      </c>
      <c r="E678" s="384" t="s">
        <v>4918</v>
      </c>
      <c r="F678" s="148">
        <v>18</v>
      </c>
      <c r="G678" s="10">
        <f>AVERAGE(CPVTFC3SG0008!O13:P13)</f>
        <v>2.0855999999999999</v>
      </c>
      <c r="H678" s="14">
        <f t="shared" si="65"/>
        <v>6563.6986301369861</v>
      </c>
      <c r="I678" s="186" t="s">
        <v>315</v>
      </c>
      <c r="J678" s="629"/>
      <c r="K678" s="230"/>
      <c r="L678" s="241"/>
      <c r="M678" s="207"/>
      <c r="N678" s="207"/>
      <c r="O678" s="207"/>
      <c r="P678" s="629"/>
      <c r="Q678" s="629"/>
      <c r="R678" s="647"/>
      <c r="S678" s="642"/>
      <c r="T678" s="642"/>
      <c r="U678" s="648"/>
      <c r="V678" s="694"/>
      <c r="W678" s="694"/>
      <c r="X678" s="694"/>
      <c r="Y678" s="694"/>
      <c r="Z678" s="694"/>
      <c r="AA678" s="694"/>
      <c r="AB678" s="4688"/>
    </row>
    <row r="679" spans="1:29" x14ac:dyDescent="0.25">
      <c r="A679" s="64">
        <v>547</v>
      </c>
      <c r="B679" s="4670" t="s">
        <v>1172</v>
      </c>
      <c r="C679" s="3199" t="s">
        <v>868</v>
      </c>
      <c r="D679" s="65">
        <v>44812</v>
      </c>
      <c r="E679" s="387" t="s">
        <v>4918</v>
      </c>
      <c r="F679" s="146">
        <v>19</v>
      </c>
      <c r="G679" s="66">
        <f>AVERAGE(CPVTFC3SG0008!Q13:R13)</f>
        <v>2.8306499999999999</v>
      </c>
      <c r="H679" s="67">
        <f t="shared" si="65"/>
        <v>9115.2397260273974</v>
      </c>
      <c r="I679" s="187" t="s">
        <v>315</v>
      </c>
      <c r="J679" s="629"/>
      <c r="K679" s="230"/>
      <c r="L679" s="241"/>
      <c r="M679" s="207"/>
      <c r="N679" s="207"/>
      <c r="O679" s="207"/>
      <c r="P679" s="852">
        <v>44869</v>
      </c>
      <c r="Q679" s="845" t="s">
        <v>5429</v>
      </c>
      <c r="R679" s="853">
        <v>13</v>
      </c>
      <c r="S679" s="66">
        <f>AVERAGE(CPVTFC3SG0045!E13:F13)</f>
        <v>0.89385000000000003</v>
      </c>
      <c r="T679" s="67">
        <f>(S679-0.1851)/0.0142*400</f>
        <v>19964.788732394365</v>
      </c>
      <c r="U679" s="858" t="s">
        <v>315</v>
      </c>
      <c r="V679" s="694"/>
      <c r="W679" s="694"/>
      <c r="X679" s="694"/>
      <c r="Y679" s="694"/>
      <c r="Z679" s="694"/>
      <c r="AA679" s="694"/>
    </row>
    <row r="680" spans="1:29" x14ac:dyDescent="0.25">
      <c r="A680" s="68">
        <v>548</v>
      </c>
      <c r="B680" s="4679"/>
      <c r="C680" s="3199" t="s">
        <v>220</v>
      </c>
      <c r="D680" s="65">
        <v>44812</v>
      </c>
      <c r="E680" s="387" t="s">
        <v>4918</v>
      </c>
      <c r="F680" s="146">
        <v>20</v>
      </c>
      <c r="G680" s="66">
        <f>AVERAGE(CPVTFC3SG0008!S13:T13)</f>
        <v>2.7839999999999998</v>
      </c>
      <c r="H680" s="67">
        <f t="shared" si="65"/>
        <v>8955.479452054793</v>
      </c>
      <c r="I680" s="187" t="s">
        <v>315</v>
      </c>
      <c r="J680" s="629"/>
      <c r="K680" s="230"/>
      <c r="L680" s="241"/>
      <c r="M680" s="207"/>
      <c r="N680" s="207"/>
      <c r="O680" s="207"/>
      <c r="P680" s="852">
        <v>44869</v>
      </c>
      <c r="Q680" s="845" t="s">
        <v>5429</v>
      </c>
      <c r="R680" s="853">
        <v>14</v>
      </c>
      <c r="S680" s="66">
        <f>AVERAGE(CPVTFC3SG0045!G13:H13)</f>
        <v>0.89799999999999991</v>
      </c>
      <c r="T680" s="67">
        <f>(S680-0.1851)/0.0142*400</f>
        <v>20081.690140845065</v>
      </c>
      <c r="U680" s="858" t="s">
        <v>315</v>
      </c>
      <c r="V680" s="694"/>
      <c r="W680" s="694"/>
      <c r="X680" s="694"/>
      <c r="Y680" s="694"/>
      <c r="Z680" s="694"/>
      <c r="AA680" s="694"/>
    </row>
    <row r="681" spans="1:29" x14ac:dyDescent="0.25">
      <c r="A681" s="6">
        <v>549</v>
      </c>
      <c r="B681" s="4667" t="s">
        <v>1173</v>
      </c>
      <c r="C681" s="3189" t="s">
        <v>868</v>
      </c>
      <c r="D681" s="18">
        <v>44812</v>
      </c>
      <c r="E681" s="380" t="s">
        <v>4918</v>
      </c>
      <c r="F681" s="147">
        <v>21</v>
      </c>
      <c r="G681" s="7">
        <f>AVERAGE(CPVTFC3SG0008!U13:V13)</f>
        <v>5.5349999999999996E-2</v>
      </c>
      <c r="H681" s="13">
        <f t="shared" si="65"/>
        <v>-389.21232876712332</v>
      </c>
      <c r="I681" s="181" t="s">
        <v>314</v>
      </c>
      <c r="J681" s="629"/>
      <c r="K681" s="230"/>
      <c r="L681" s="241"/>
      <c r="M681" s="207"/>
      <c r="N681" s="207"/>
      <c r="O681" s="207"/>
      <c r="P681" s="634"/>
      <c r="Q681" s="634"/>
      <c r="R681" s="663"/>
      <c r="S681" s="656"/>
      <c r="T681" s="656"/>
      <c r="U681" s="672"/>
      <c r="V681" s="694"/>
      <c r="W681" s="694"/>
      <c r="X681" s="694"/>
      <c r="Y681" s="694"/>
      <c r="Z681" s="694"/>
      <c r="AA681" s="694"/>
      <c r="AB681" s="4689" t="s">
        <v>1416</v>
      </c>
      <c r="AC681" s="5">
        <v>78</v>
      </c>
    </row>
    <row r="682" spans="1:29" ht="15.75" thickBot="1" x14ac:dyDescent="0.3">
      <c r="A682" s="78">
        <v>550</v>
      </c>
      <c r="B682" s="4661"/>
      <c r="C682" s="3190" t="s">
        <v>220</v>
      </c>
      <c r="D682" s="79">
        <v>44812</v>
      </c>
      <c r="E682" s="525" t="s">
        <v>4918</v>
      </c>
      <c r="F682" s="156">
        <v>22</v>
      </c>
      <c r="G682" s="80">
        <f>AVERAGE(CPVTFC3SG0008!W13:X13)</f>
        <v>1.32765</v>
      </c>
      <c r="H682" s="81">
        <f t="shared" si="65"/>
        <v>3967.9794520547944</v>
      </c>
      <c r="I682" s="804" t="s">
        <v>315</v>
      </c>
      <c r="J682" s="633"/>
      <c r="K682" s="231"/>
      <c r="L682" s="246"/>
      <c r="M682" s="215"/>
      <c r="N682" s="215"/>
      <c r="O682" s="215"/>
      <c r="P682" s="633"/>
      <c r="Q682" s="633"/>
      <c r="R682" s="660"/>
      <c r="S682" s="650"/>
      <c r="T682" s="650"/>
      <c r="U682" s="657"/>
      <c r="V682" s="1268"/>
      <c r="W682" s="1268"/>
      <c r="X682" s="1268"/>
      <c r="Y682" s="1268"/>
      <c r="Z682" s="786"/>
      <c r="AA682" s="1268"/>
      <c r="AB682" s="4688"/>
    </row>
    <row r="683" spans="1:29" x14ac:dyDescent="0.25">
      <c r="A683" s="1610">
        <v>551</v>
      </c>
      <c r="B683" s="4714" t="s">
        <v>1174</v>
      </c>
      <c r="C683" s="3100" t="s">
        <v>868</v>
      </c>
      <c r="D683" s="1611">
        <v>44812</v>
      </c>
      <c r="E683" s="477" t="s">
        <v>4918</v>
      </c>
      <c r="F683" s="479">
        <v>23</v>
      </c>
      <c r="G683" s="1327">
        <f>AVERAGE(CPVTFC3SG0008!C15:D15)</f>
        <v>1.8027</v>
      </c>
      <c r="H683" s="480">
        <f t="shared" si="65"/>
        <v>5594.8630136986294</v>
      </c>
      <c r="I683" s="805" t="s">
        <v>315</v>
      </c>
      <c r="J683" s="806"/>
      <c r="K683" s="807"/>
      <c r="L683" s="808"/>
      <c r="M683" s="720"/>
      <c r="N683" s="720"/>
      <c r="O683" s="720"/>
      <c r="P683" s="806"/>
      <c r="Q683" s="806"/>
      <c r="R683" s="809"/>
      <c r="S683" s="721"/>
      <c r="T683" s="721"/>
      <c r="U683" s="721"/>
      <c r="V683" s="490">
        <v>44888</v>
      </c>
      <c r="W683" s="3058" t="s">
        <v>5544</v>
      </c>
      <c r="X683" s="2848">
        <v>97</v>
      </c>
      <c r="Y683" s="589">
        <f>AVERAGE(CPVTFC3SG0068!R12:S12)</f>
        <v>0.20885000000000001</v>
      </c>
      <c r="Z683" s="1193">
        <f t="shared" ref="Z683:Z686" si="68">(Y683-0.1364)/0.0132*66</f>
        <v>362.25000000000011</v>
      </c>
      <c r="AA683" s="3009" t="s">
        <v>314</v>
      </c>
    </row>
    <row r="684" spans="1:29" x14ac:dyDescent="0.25">
      <c r="A684" s="1613"/>
      <c r="B684" s="4715"/>
      <c r="C684" s="32" t="s">
        <v>5448</v>
      </c>
      <c r="D684" s="1149"/>
      <c r="E684" s="2975"/>
      <c r="F684" s="882"/>
      <c r="G684" s="645"/>
      <c r="H684" s="646"/>
      <c r="I684" s="878"/>
      <c r="J684" s="841"/>
      <c r="K684" s="2693"/>
      <c r="L684" s="803"/>
      <c r="M684" s="207"/>
      <c r="N684" s="207"/>
      <c r="O684" s="207"/>
      <c r="P684" s="841"/>
      <c r="Q684" s="841"/>
      <c r="R684" s="842"/>
      <c r="S684" s="642"/>
      <c r="T684" s="642"/>
      <c r="U684" s="642"/>
      <c r="V684" s="65">
        <v>44888</v>
      </c>
      <c r="W684" s="3043" t="s">
        <v>5544</v>
      </c>
      <c r="X684" s="2988">
        <v>98</v>
      </c>
      <c r="Y684" s="66">
        <f>AVERAGE(CPVTFC3SG0068!T12:U12)</f>
        <v>0.56299999999999994</v>
      </c>
      <c r="Z684" s="123">
        <f t="shared" si="68"/>
        <v>2133</v>
      </c>
      <c r="AA684" s="3014" t="s">
        <v>315</v>
      </c>
    </row>
    <row r="685" spans="1:29" x14ac:dyDescent="0.25">
      <c r="A685" s="1613"/>
      <c r="B685" s="4715"/>
      <c r="C685" s="32" t="s">
        <v>863</v>
      </c>
      <c r="D685" s="1149"/>
      <c r="E685" s="2975"/>
      <c r="F685" s="882"/>
      <c r="G685" s="645"/>
      <c r="H685" s="646"/>
      <c r="I685" s="878"/>
      <c r="J685" s="841"/>
      <c r="K685" s="2693"/>
      <c r="L685" s="803"/>
      <c r="M685" s="207"/>
      <c r="N685" s="207"/>
      <c r="O685" s="207"/>
      <c r="P685" s="841"/>
      <c r="Q685" s="841"/>
      <c r="R685" s="842"/>
      <c r="S685" s="642"/>
      <c r="T685" s="642"/>
      <c r="U685" s="642"/>
      <c r="V685" s="65">
        <v>44888</v>
      </c>
      <c r="W685" s="3043" t="s">
        <v>5544</v>
      </c>
      <c r="X685" s="2988">
        <v>99</v>
      </c>
      <c r="Y685" s="66">
        <f>AVERAGE(CPVTFC3SG0068!V12:W12)</f>
        <v>0.53334999999999999</v>
      </c>
      <c r="Z685" s="123">
        <f t="shared" si="68"/>
        <v>1984.7500000000002</v>
      </c>
      <c r="AA685" s="3014" t="s">
        <v>315</v>
      </c>
    </row>
    <row r="686" spans="1:29" ht="15.75" thickBot="1" x14ac:dyDescent="0.3">
      <c r="A686" s="1614">
        <v>552</v>
      </c>
      <c r="B686" s="4716"/>
      <c r="C686" s="3101" t="s">
        <v>220</v>
      </c>
      <c r="D686" s="1615">
        <v>44812</v>
      </c>
      <c r="E686" s="484" t="s">
        <v>4918</v>
      </c>
      <c r="F686" s="486">
        <v>24</v>
      </c>
      <c r="G686" s="1332">
        <f>AVERAGE(CPVTFC3SG0008!E15:F15)</f>
        <v>2.3413499999999998</v>
      </c>
      <c r="H686" s="487">
        <f t="shared" si="65"/>
        <v>7439.5547945205462</v>
      </c>
      <c r="I686" s="810" t="s">
        <v>315</v>
      </c>
      <c r="J686" s="815"/>
      <c r="K686" s="811"/>
      <c r="L686" s="812"/>
      <c r="M686" s="763"/>
      <c r="N686" s="763"/>
      <c r="O686" s="763"/>
      <c r="P686" s="815"/>
      <c r="Q686" s="815"/>
      <c r="R686" s="816"/>
      <c r="S686" s="778"/>
      <c r="T686" s="778"/>
      <c r="U686" s="778"/>
      <c r="V686" s="412">
        <v>44888</v>
      </c>
      <c r="W686" s="3042" t="s">
        <v>5544</v>
      </c>
      <c r="X686" s="2797">
        <v>100</v>
      </c>
      <c r="Y686" s="414">
        <f>AVERAGE(CPVTFC3SG0068!X12:Y12)</f>
        <v>0.54085000000000005</v>
      </c>
      <c r="Z686" s="415">
        <f t="shared" si="68"/>
        <v>2022.2500000000005</v>
      </c>
      <c r="AA686" s="3010" t="s">
        <v>315</v>
      </c>
    </row>
    <row r="687" spans="1:29" x14ac:dyDescent="0.25">
      <c r="A687" s="114">
        <v>553</v>
      </c>
      <c r="B687" s="4680" t="s">
        <v>1175</v>
      </c>
      <c r="C687" s="3186" t="s">
        <v>868</v>
      </c>
      <c r="D687" s="115">
        <v>44812</v>
      </c>
      <c r="E687" s="388" t="s">
        <v>4918</v>
      </c>
      <c r="F687" s="151">
        <v>25</v>
      </c>
      <c r="G687" s="116">
        <f>AVERAGE(CPVTFC3SG0008!G15:H15)</f>
        <v>1.52315</v>
      </c>
      <c r="H687" s="117">
        <f t="shared" si="65"/>
        <v>4637.5</v>
      </c>
      <c r="I687" s="189" t="s">
        <v>315</v>
      </c>
      <c r="J687" s="634"/>
      <c r="K687" s="229"/>
      <c r="L687" s="247"/>
      <c r="M687" s="216"/>
      <c r="N687" s="216"/>
      <c r="O687" s="216"/>
      <c r="P687" s="634"/>
      <c r="Q687" s="634"/>
      <c r="R687" s="663"/>
      <c r="S687" s="656"/>
      <c r="T687" s="656"/>
      <c r="U687" s="672"/>
      <c r="V687" s="1271"/>
      <c r="W687" s="1271"/>
      <c r="X687" s="1271"/>
      <c r="Y687" s="1271"/>
      <c r="Z687" s="1271"/>
      <c r="AA687" s="1271"/>
    </row>
    <row r="688" spans="1:29" x14ac:dyDescent="0.25">
      <c r="A688" s="68">
        <v>554</v>
      </c>
      <c r="B688" s="4679"/>
      <c r="C688" s="3199" t="s">
        <v>220</v>
      </c>
      <c r="D688" s="65">
        <v>44812</v>
      </c>
      <c r="E688" s="387" t="s">
        <v>4918</v>
      </c>
      <c r="F688" s="146">
        <v>26</v>
      </c>
      <c r="G688" s="66">
        <f>AVERAGE(CPVTFC3SG0008!I15:J15)</f>
        <v>2.3037999999999998</v>
      </c>
      <c r="H688" s="67">
        <f t="shared" si="65"/>
        <v>7310.9589041095887</v>
      </c>
      <c r="I688" s="187" t="s">
        <v>315</v>
      </c>
      <c r="J688" s="629"/>
      <c r="K688" s="230"/>
      <c r="L688" s="241"/>
      <c r="M688" s="207"/>
      <c r="N688" s="207"/>
      <c r="O688" s="207"/>
      <c r="P688" s="629"/>
      <c r="Q688" s="629"/>
      <c r="R688" s="647"/>
      <c r="S688" s="642"/>
      <c r="T688" s="642"/>
      <c r="U688" s="648"/>
      <c r="V688" s="694"/>
      <c r="W688" s="694"/>
      <c r="X688" s="694"/>
      <c r="Y688" s="694"/>
      <c r="Z688" s="694"/>
      <c r="AA688" s="694"/>
    </row>
    <row r="689" spans="1:28" x14ac:dyDescent="0.25">
      <c r="A689" s="6">
        <v>555</v>
      </c>
      <c r="B689" s="4666" t="s">
        <v>1176</v>
      </c>
      <c r="C689" s="3189" t="s">
        <v>868</v>
      </c>
      <c r="D689" s="18">
        <v>44812</v>
      </c>
      <c r="E689" s="380" t="s">
        <v>4918</v>
      </c>
      <c r="F689" s="147">
        <v>27</v>
      </c>
      <c r="G689" s="7">
        <f>AVERAGE(CPVTFC3SG0008!K15:L15)</f>
        <v>5.8349999999999999E-2</v>
      </c>
      <c r="H689" s="13">
        <f t="shared" si="65"/>
        <v>-378.93835616438361</v>
      </c>
      <c r="I689" s="181" t="s">
        <v>314</v>
      </c>
      <c r="J689" s="629"/>
      <c r="K689" s="230"/>
      <c r="L689" s="241"/>
      <c r="M689" s="207"/>
      <c r="N689" s="207"/>
      <c r="O689" s="207"/>
      <c r="P689" s="629"/>
      <c r="Q689" s="629"/>
      <c r="R689" s="647"/>
      <c r="S689" s="642"/>
      <c r="T689" s="642"/>
      <c r="U689" s="648"/>
      <c r="V689" s="694"/>
      <c r="W689" s="694"/>
      <c r="X689" s="694"/>
      <c r="Y689" s="694"/>
      <c r="Z689" s="694"/>
      <c r="AA689" s="694"/>
    </row>
    <row r="690" spans="1:28" ht="15.75" thickBot="1" x14ac:dyDescent="0.3">
      <c r="A690" s="110">
        <v>556</v>
      </c>
      <c r="B690" s="4673"/>
      <c r="C690" s="3194" t="s">
        <v>220</v>
      </c>
      <c r="D690" s="111">
        <v>44812</v>
      </c>
      <c r="E690" s="472" t="s">
        <v>4918</v>
      </c>
      <c r="F690" s="153">
        <v>28</v>
      </c>
      <c r="G690" s="112">
        <f>AVERAGE(CPVTFC3SG0008!M15:N15)</f>
        <v>6.2199999999999998E-2</v>
      </c>
      <c r="H690" s="113">
        <f t="shared" si="65"/>
        <v>-365.75342465753425</v>
      </c>
      <c r="I690" s="188" t="s">
        <v>314</v>
      </c>
      <c r="J690" s="633"/>
      <c r="K690" s="231"/>
      <c r="L690" s="246"/>
      <c r="M690" s="215"/>
      <c r="N690" s="215"/>
      <c r="O690" s="215"/>
      <c r="P690" s="633"/>
      <c r="Q690" s="633"/>
      <c r="R690" s="660"/>
      <c r="S690" s="650"/>
      <c r="T690" s="650"/>
      <c r="U690" s="657"/>
      <c r="V690" s="1268"/>
      <c r="W690" s="1268"/>
      <c r="X690" s="1268"/>
      <c r="Y690" s="1268"/>
      <c r="Z690" s="786"/>
      <c r="AA690" s="1268"/>
    </row>
    <row r="691" spans="1:28" x14ac:dyDescent="0.25">
      <c r="A691" s="508">
        <v>557</v>
      </c>
      <c r="B691" s="4664" t="s">
        <v>1177</v>
      </c>
      <c r="C691" s="2969" t="s">
        <v>868</v>
      </c>
      <c r="D691" s="490">
        <v>44812</v>
      </c>
      <c r="E691" s="491" t="s">
        <v>4918</v>
      </c>
      <c r="F691" s="732">
        <v>29</v>
      </c>
      <c r="G691" s="589">
        <f>AVERAGE(CPVTFC3SG0008!O15:P15)</f>
        <v>0.28844999999999998</v>
      </c>
      <c r="H691" s="622">
        <f t="shared" si="65"/>
        <v>409.07534246575335</v>
      </c>
      <c r="I691" s="813" t="s">
        <v>314</v>
      </c>
      <c r="J691" s="806"/>
      <c r="K691" s="807"/>
      <c r="L691" s="808"/>
      <c r="M691" s="720"/>
      <c r="N691" s="720"/>
      <c r="O691" s="720"/>
      <c r="P691" s="806"/>
      <c r="Q691" s="806"/>
      <c r="R691" s="809"/>
      <c r="S691" s="721"/>
      <c r="T691" s="721"/>
      <c r="U691" s="721"/>
      <c r="V691" s="490">
        <v>44888</v>
      </c>
      <c r="W691" s="3058" t="s">
        <v>5544</v>
      </c>
      <c r="X691" s="2848">
        <v>101</v>
      </c>
      <c r="Y691" s="589">
        <f>AVERAGE(CPVTFC3SG0068!B14:C14)</f>
        <v>0.12664999999999998</v>
      </c>
      <c r="Z691" s="1193">
        <f t="shared" ref="Z691:Z694" si="69">(Y691-0.1364)/0.0132*66</f>
        <v>-48.750000000000043</v>
      </c>
      <c r="AA691" s="3009" t="s">
        <v>314</v>
      </c>
    </row>
    <row r="692" spans="1:28" x14ac:dyDescent="0.25">
      <c r="A692" s="585"/>
      <c r="B692" s="4665"/>
      <c r="C692" s="32" t="s">
        <v>5448</v>
      </c>
      <c r="D692" s="1149"/>
      <c r="E692" s="2975"/>
      <c r="F692" s="882"/>
      <c r="G692" s="645"/>
      <c r="H692" s="646"/>
      <c r="I692" s="878"/>
      <c r="J692" s="841"/>
      <c r="K692" s="2693"/>
      <c r="L692" s="803"/>
      <c r="M692" s="207"/>
      <c r="N692" s="207"/>
      <c r="O692" s="207"/>
      <c r="P692" s="841"/>
      <c r="Q692" s="841"/>
      <c r="R692" s="842"/>
      <c r="S692" s="642"/>
      <c r="T692" s="642"/>
      <c r="U692" s="642"/>
      <c r="V692" s="18">
        <v>44888</v>
      </c>
      <c r="W692" s="3057" t="s">
        <v>5544</v>
      </c>
      <c r="X692" s="2759">
        <v>102</v>
      </c>
      <c r="Y692" s="7">
        <f>AVERAGE(CPVTFC3SG0068!D14:E14)</f>
        <v>0.1366</v>
      </c>
      <c r="Z692" s="113">
        <f t="shared" si="69"/>
        <v>1.0000000000000286</v>
      </c>
      <c r="AA692" s="3007" t="s">
        <v>314</v>
      </c>
    </row>
    <row r="693" spans="1:28" x14ac:dyDescent="0.25">
      <c r="A693" s="585"/>
      <c r="B693" s="4665"/>
      <c r="C693" s="32" t="s">
        <v>863</v>
      </c>
      <c r="D693" s="1149"/>
      <c r="E693" s="2975"/>
      <c r="F693" s="882"/>
      <c r="G693" s="645"/>
      <c r="H693" s="646"/>
      <c r="I693" s="878"/>
      <c r="J693" s="841"/>
      <c r="K693" s="2693"/>
      <c r="L693" s="803"/>
      <c r="M693" s="207"/>
      <c r="N693" s="207"/>
      <c r="O693" s="207"/>
      <c r="P693" s="841"/>
      <c r="Q693" s="841"/>
      <c r="R693" s="842"/>
      <c r="S693" s="642"/>
      <c r="T693" s="642"/>
      <c r="U693" s="642"/>
      <c r="V693" s="18">
        <v>44888</v>
      </c>
      <c r="W693" s="3057" t="s">
        <v>5544</v>
      </c>
      <c r="X693" s="2759">
        <v>103</v>
      </c>
      <c r="Y693" s="7">
        <f>AVERAGE(CPVTFC3SG0068!F14:G14)</f>
        <v>0.13705000000000001</v>
      </c>
      <c r="Z693" s="113">
        <f t="shared" si="69"/>
        <v>3.2500000000000586</v>
      </c>
      <c r="AA693" s="3007" t="s">
        <v>314</v>
      </c>
    </row>
    <row r="694" spans="1:28" ht="15.75" thickBot="1" x14ac:dyDescent="0.3">
      <c r="A694" s="90">
        <v>558</v>
      </c>
      <c r="B694" s="4671"/>
      <c r="C694" s="2970" t="s">
        <v>220</v>
      </c>
      <c r="D694" s="91">
        <v>44812</v>
      </c>
      <c r="E694" s="466" t="s">
        <v>4918</v>
      </c>
      <c r="F694" s="155">
        <v>30</v>
      </c>
      <c r="G694" s="595">
        <f>AVERAGE(CPVTFC3SG0008!Q15:R15)</f>
        <v>0.39690000000000003</v>
      </c>
      <c r="H694" s="225">
        <f t="shared" si="65"/>
        <v>780.47945205479459</v>
      </c>
      <c r="I694" s="814" t="s">
        <v>314</v>
      </c>
      <c r="J694" s="815"/>
      <c r="K694" s="811"/>
      <c r="L694" s="812"/>
      <c r="M694" s="763"/>
      <c r="N694" s="763"/>
      <c r="O694" s="763"/>
      <c r="P694" s="815"/>
      <c r="Q694" s="815"/>
      <c r="R694" s="816"/>
      <c r="S694" s="778"/>
      <c r="T694" s="778"/>
      <c r="U694" s="778"/>
      <c r="V694" s="91">
        <v>44888</v>
      </c>
      <c r="W694" s="3041" t="s">
        <v>5544</v>
      </c>
      <c r="X694" s="2758">
        <v>104</v>
      </c>
      <c r="Y694" s="595">
        <f>AVERAGE(CPVTFC3SG0068!H14:I14)</f>
        <v>0.14379999999999998</v>
      </c>
      <c r="Z694" s="225">
        <f t="shared" si="69"/>
        <v>36.99999999999995</v>
      </c>
      <c r="AA694" s="3008" t="s">
        <v>314</v>
      </c>
    </row>
    <row r="695" spans="1:28" x14ac:dyDescent="0.25">
      <c r="A695" s="114">
        <v>559</v>
      </c>
      <c r="B695" s="2529" t="s">
        <v>1178</v>
      </c>
      <c r="C695" s="3186" t="s">
        <v>868</v>
      </c>
      <c r="D695" s="115">
        <v>44812</v>
      </c>
      <c r="E695" s="388" t="s">
        <v>4918</v>
      </c>
      <c r="F695" s="151">
        <v>31</v>
      </c>
      <c r="G695" s="116">
        <f>AVERAGE(CPVTFC3SG0008!S15:T15)</f>
        <v>1.02075</v>
      </c>
      <c r="H695" s="117">
        <f t="shared" si="65"/>
        <v>2916.9520547945203</v>
      </c>
      <c r="I695" s="3102" t="s">
        <v>315</v>
      </c>
      <c r="J695" s="3103"/>
      <c r="K695" s="229"/>
      <c r="L695" s="247"/>
      <c r="M695" s="216"/>
      <c r="N695" s="216"/>
      <c r="O695" s="216"/>
      <c r="P695" s="3103"/>
      <c r="Q695" s="634"/>
      <c r="R695" s="663"/>
      <c r="S695" s="656"/>
      <c r="T695" s="656"/>
      <c r="U695" s="672"/>
      <c r="V695" s="1271"/>
      <c r="W695" s="1271"/>
      <c r="X695" s="1271"/>
      <c r="Y695" s="1271"/>
      <c r="Z695" s="1271"/>
      <c r="AA695" s="1271"/>
      <c r="AB695" s="4689" t="s">
        <v>1416</v>
      </c>
    </row>
    <row r="696" spans="1:28" x14ac:dyDescent="0.25">
      <c r="A696" s="68">
        <v>560</v>
      </c>
      <c r="B696" s="69" t="s">
        <v>1178</v>
      </c>
      <c r="C696" s="3199" t="s">
        <v>220</v>
      </c>
      <c r="D696" s="65">
        <v>44812</v>
      </c>
      <c r="E696" s="387" t="s">
        <v>4918</v>
      </c>
      <c r="F696" s="146">
        <v>32</v>
      </c>
      <c r="G696" s="66">
        <f>AVERAGE(CPVTFC3SG0008!U15:V15)</f>
        <v>2.7913999999999999</v>
      </c>
      <c r="H696" s="67">
        <f t="shared" si="65"/>
        <v>8980.8219178082181</v>
      </c>
      <c r="I696" s="187" t="s">
        <v>315</v>
      </c>
      <c r="J696" s="629"/>
      <c r="K696" s="230"/>
      <c r="L696" s="241"/>
      <c r="M696" s="207"/>
      <c r="N696" s="207"/>
      <c r="O696" s="207"/>
      <c r="P696" s="852">
        <v>44869</v>
      </c>
      <c r="Q696" s="845" t="s">
        <v>5429</v>
      </c>
      <c r="R696" s="853">
        <v>15</v>
      </c>
      <c r="S696" s="66">
        <f>AVERAGE(CPVTFC3SG0045!I13:J13)</f>
        <v>1.1339999999999999</v>
      </c>
      <c r="T696" s="67">
        <f>(S696-0.1851)/0.0142*400</f>
        <v>26729.577464788723</v>
      </c>
      <c r="U696" s="858" t="s">
        <v>315</v>
      </c>
      <c r="V696" s="694"/>
      <c r="W696" s="694"/>
      <c r="X696" s="694"/>
      <c r="Y696" s="694"/>
      <c r="Z696" s="694"/>
      <c r="AA696" s="694"/>
      <c r="AB696" s="4688"/>
    </row>
    <row r="697" spans="1:28" x14ac:dyDescent="0.25">
      <c r="A697" s="6">
        <v>561</v>
      </c>
      <c r="B697" s="4666" t="s">
        <v>1179</v>
      </c>
      <c r="C697" s="3189" t="s">
        <v>868</v>
      </c>
      <c r="D697" s="18">
        <v>44812</v>
      </c>
      <c r="E697" s="380" t="s">
        <v>4918</v>
      </c>
      <c r="F697" s="147">
        <v>33</v>
      </c>
      <c r="G697" s="7">
        <f>AVERAGE(CPVTFC3SG0008!W15:X15)</f>
        <v>7.9649999999999999E-2</v>
      </c>
      <c r="H697" s="13">
        <f t="shared" si="65"/>
        <v>-305.99315068493155</v>
      </c>
      <c r="I697" s="181" t="s">
        <v>314</v>
      </c>
      <c r="J697" s="629"/>
      <c r="K697" s="230"/>
      <c r="L697" s="241"/>
      <c r="M697" s="207"/>
      <c r="N697" s="207"/>
      <c r="O697" s="207"/>
      <c r="P697" s="629"/>
      <c r="Q697" s="629"/>
      <c r="R697" s="647"/>
      <c r="S697" s="642"/>
      <c r="T697" s="642"/>
      <c r="U697" s="648"/>
      <c r="V697" s="694"/>
      <c r="W697" s="694"/>
      <c r="X697" s="694"/>
      <c r="Y697" s="694"/>
      <c r="Z697" s="694"/>
      <c r="AA697" s="694"/>
    </row>
    <row r="698" spans="1:28" x14ac:dyDescent="0.25">
      <c r="A698" s="8">
        <v>562</v>
      </c>
      <c r="B698" s="4678"/>
      <c r="C698" s="3189" t="s">
        <v>220</v>
      </c>
      <c r="D698" s="18">
        <v>44812</v>
      </c>
      <c r="E698" s="380" t="s">
        <v>4918</v>
      </c>
      <c r="F698" s="147">
        <v>34</v>
      </c>
      <c r="G698" s="7">
        <f>AVERAGE(CPVTFC3SG0008!C17:D17)</f>
        <v>6.6849999999999993E-2</v>
      </c>
      <c r="H698" s="13">
        <f t="shared" si="65"/>
        <v>-349.82876712328772</v>
      </c>
      <c r="I698" s="181" t="s">
        <v>314</v>
      </c>
      <c r="J698" s="629"/>
      <c r="K698" s="230"/>
      <c r="L698" s="241"/>
      <c r="M698" s="207"/>
      <c r="N698" s="207"/>
      <c r="O698" s="207"/>
      <c r="P698" s="629"/>
      <c r="Q698" s="629"/>
      <c r="R698" s="647"/>
      <c r="S698" s="642"/>
      <c r="T698" s="642"/>
      <c r="U698" s="648"/>
      <c r="V698" s="694"/>
      <c r="W698" s="694"/>
      <c r="X698" s="694"/>
      <c r="Y698" s="694"/>
      <c r="Z698" s="694"/>
      <c r="AA698" s="694"/>
    </row>
    <row r="699" spans="1:28" x14ac:dyDescent="0.25">
      <c r="A699" s="6">
        <v>563</v>
      </c>
      <c r="B699" s="4666" t="s">
        <v>1180</v>
      </c>
      <c r="C699" s="3189" t="s">
        <v>868</v>
      </c>
      <c r="D699" s="18">
        <v>44812</v>
      </c>
      <c r="E699" s="380" t="s">
        <v>4918</v>
      </c>
      <c r="F699" s="147">
        <v>35</v>
      </c>
      <c r="G699" s="7">
        <f>AVERAGE(CPVTFC3SG0008!E17:F17)</f>
        <v>0.10544999999999999</v>
      </c>
      <c r="H699" s="13">
        <f t="shared" si="65"/>
        <v>-217.63698630136994</v>
      </c>
      <c r="I699" s="181" t="s">
        <v>314</v>
      </c>
      <c r="J699" s="629"/>
      <c r="K699" s="230"/>
      <c r="L699" s="241"/>
      <c r="M699" s="207"/>
      <c r="N699" s="207"/>
      <c r="O699" s="207"/>
      <c r="P699" s="629"/>
      <c r="Q699" s="629"/>
      <c r="R699" s="647"/>
      <c r="S699" s="642"/>
      <c r="T699" s="642"/>
      <c r="U699" s="648"/>
      <c r="V699" s="694"/>
      <c r="W699" s="694"/>
      <c r="X699" s="694"/>
      <c r="Y699" s="694"/>
      <c r="Z699" s="694"/>
      <c r="AA699" s="694"/>
    </row>
    <row r="700" spans="1:28" x14ac:dyDescent="0.25">
      <c r="A700" s="8">
        <v>564</v>
      </c>
      <c r="B700" s="4678"/>
      <c r="C700" s="3189" t="s">
        <v>220</v>
      </c>
      <c r="D700" s="18">
        <v>44812</v>
      </c>
      <c r="E700" s="380" t="s">
        <v>4918</v>
      </c>
      <c r="F700" s="147">
        <v>36</v>
      </c>
      <c r="G700" s="7">
        <f>AVERAGE(CPVTFC3SG0008!G17:H17)</f>
        <v>7.1649999999999991E-2</v>
      </c>
      <c r="H700" s="13">
        <f t="shared" si="65"/>
        <v>-333.39041095890417</v>
      </c>
      <c r="I700" s="181" t="s">
        <v>314</v>
      </c>
      <c r="J700" s="629"/>
      <c r="K700" s="230"/>
      <c r="L700" s="241"/>
      <c r="M700" s="207"/>
      <c r="N700" s="207"/>
      <c r="O700" s="207"/>
      <c r="P700" s="629"/>
      <c r="Q700" s="629"/>
      <c r="R700" s="647"/>
      <c r="S700" s="642"/>
      <c r="T700" s="642"/>
      <c r="U700" s="648"/>
      <c r="V700" s="694"/>
      <c r="W700" s="694"/>
      <c r="X700" s="694"/>
      <c r="Y700" s="694"/>
      <c r="Z700" s="694"/>
      <c r="AA700" s="694"/>
    </row>
    <row r="701" spans="1:28" x14ac:dyDescent="0.25">
      <c r="A701" s="6">
        <v>565</v>
      </c>
      <c r="B701" s="4666" t="s">
        <v>1181</v>
      </c>
      <c r="C701" s="3189" t="s">
        <v>868</v>
      </c>
      <c r="D701" s="18">
        <v>44812</v>
      </c>
      <c r="E701" s="380" t="s">
        <v>4918</v>
      </c>
      <c r="F701" s="147">
        <v>37</v>
      </c>
      <c r="G701" s="7">
        <f>AVERAGE(CPVTFC3SG0008!I17:J17)</f>
        <v>9.1849999999999987E-2</v>
      </c>
      <c r="H701" s="13">
        <f t="shared" si="65"/>
        <v>-264.21232876712338</v>
      </c>
      <c r="I701" s="181" t="s">
        <v>314</v>
      </c>
      <c r="J701" s="629"/>
      <c r="K701" s="230"/>
      <c r="L701" s="241"/>
      <c r="M701" s="207"/>
      <c r="N701" s="207"/>
      <c r="O701" s="207"/>
      <c r="P701" s="629"/>
      <c r="Q701" s="629"/>
      <c r="R701" s="647"/>
      <c r="S701" s="642"/>
      <c r="T701" s="642"/>
      <c r="U701" s="648"/>
      <c r="V701" s="694"/>
      <c r="W701" s="694"/>
      <c r="X701" s="694"/>
      <c r="Y701" s="694"/>
      <c r="Z701" s="694"/>
      <c r="AA701" s="694"/>
    </row>
    <row r="702" spans="1:28" x14ac:dyDescent="0.25">
      <c r="A702" s="8">
        <v>566</v>
      </c>
      <c r="B702" s="4678"/>
      <c r="C702" s="3189" t="s">
        <v>220</v>
      </c>
      <c r="D702" s="18">
        <v>44812</v>
      </c>
      <c r="E702" s="380" t="s">
        <v>4918</v>
      </c>
      <c r="F702" s="147">
        <v>38</v>
      </c>
      <c r="G702" s="7">
        <f>AVERAGE(CPVTFC3SG0008!K17:L17)</f>
        <v>8.0199999999999994E-2</v>
      </c>
      <c r="H702" s="13">
        <f t="shared" si="65"/>
        <v>-304.10958904109594</v>
      </c>
      <c r="I702" s="181" t="s">
        <v>314</v>
      </c>
      <c r="J702" s="629"/>
      <c r="K702" s="230"/>
      <c r="L702" s="241"/>
      <c r="M702" s="207"/>
      <c r="N702" s="207"/>
      <c r="O702" s="207"/>
      <c r="P702" s="629"/>
      <c r="Q702" s="629"/>
      <c r="R702" s="647"/>
      <c r="S702" s="642"/>
      <c r="T702" s="642"/>
      <c r="U702" s="648"/>
      <c r="V702" s="694"/>
      <c r="W702" s="694"/>
      <c r="X702" s="694"/>
      <c r="Y702" s="694"/>
      <c r="Z702" s="694"/>
      <c r="AA702" s="694"/>
    </row>
    <row r="703" spans="1:28" x14ac:dyDescent="0.25">
      <c r="A703" s="6">
        <v>567</v>
      </c>
      <c r="B703" s="4666" t="s">
        <v>1182</v>
      </c>
      <c r="C703" s="3189" t="s">
        <v>868</v>
      </c>
      <c r="D703" s="18">
        <v>44812</v>
      </c>
      <c r="E703" s="380" t="s">
        <v>4918</v>
      </c>
      <c r="F703" s="147">
        <v>39</v>
      </c>
      <c r="G703" s="7">
        <f>AVERAGE(CPVTFC3SG0008!M17:N17)</f>
        <v>0.49299999999999999</v>
      </c>
      <c r="H703" s="13">
        <f t="shared" si="65"/>
        <v>1109.5890410958903</v>
      </c>
      <c r="I703" s="181" t="s">
        <v>314</v>
      </c>
      <c r="J703" s="629"/>
      <c r="K703" s="230"/>
      <c r="L703" s="241"/>
      <c r="M703" s="207"/>
      <c r="N703" s="207"/>
      <c r="O703" s="207"/>
      <c r="P703" s="629"/>
      <c r="Q703" s="629"/>
      <c r="R703" s="647"/>
      <c r="S703" s="642"/>
      <c r="T703" s="642"/>
      <c r="U703" s="648"/>
      <c r="V703" s="694"/>
      <c r="W703" s="694"/>
      <c r="X703" s="694"/>
      <c r="Y703" s="694"/>
      <c r="Z703" s="694"/>
      <c r="AA703" s="694"/>
    </row>
    <row r="704" spans="1:28" x14ac:dyDescent="0.25">
      <c r="A704" s="8">
        <v>568</v>
      </c>
      <c r="B704" s="4678"/>
      <c r="C704" s="3189" t="s">
        <v>220</v>
      </c>
      <c r="D704" s="18">
        <v>44812</v>
      </c>
      <c r="E704" s="380" t="s">
        <v>4918</v>
      </c>
      <c r="F704" s="147">
        <v>40</v>
      </c>
      <c r="G704" s="7">
        <f>AVERAGE(CPVTFC3SG0008!O17:P17)</f>
        <v>0.41234999999999999</v>
      </c>
      <c r="H704" s="13">
        <f t="shared" si="65"/>
        <v>833.390410958904</v>
      </c>
      <c r="I704" s="181" t="s">
        <v>314</v>
      </c>
      <c r="J704" s="629"/>
      <c r="K704" s="230"/>
      <c r="L704" s="241"/>
      <c r="M704" s="207"/>
      <c r="N704" s="207"/>
      <c r="O704" s="207"/>
      <c r="P704" s="629"/>
      <c r="Q704" s="629"/>
      <c r="R704" s="647"/>
      <c r="S704" s="642"/>
      <c r="T704" s="642"/>
      <c r="U704" s="648"/>
      <c r="V704" s="694"/>
      <c r="W704" s="694"/>
      <c r="X704" s="694"/>
      <c r="Y704" s="694"/>
      <c r="Z704" s="694"/>
      <c r="AA704" s="694"/>
    </row>
    <row r="705" spans="1:29" x14ac:dyDescent="0.25">
      <c r="A705" s="64">
        <v>569</v>
      </c>
      <c r="B705" s="69" t="s">
        <v>1183</v>
      </c>
      <c r="C705" s="3199" t="s">
        <v>868</v>
      </c>
      <c r="D705" s="65">
        <v>44812</v>
      </c>
      <c r="E705" s="387" t="s">
        <v>4918</v>
      </c>
      <c r="F705" s="146">
        <v>41</v>
      </c>
      <c r="G705" s="66">
        <f>AVERAGE(CPVTFC3SG0008!Q17:R17)</f>
        <v>1.75285</v>
      </c>
      <c r="H705" s="67">
        <f t="shared" si="65"/>
        <v>5424.1438356164381</v>
      </c>
      <c r="I705" s="187" t="s">
        <v>315</v>
      </c>
      <c r="J705" s="629"/>
      <c r="K705" s="230"/>
      <c r="L705" s="241"/>
      <c r="M705" s="207"/>
      <c r="N705" s="207"/>
      <c r="O705" s="207"/>
      <c r="P705" s="629"/>
      <c r="Q705" s="629"/>
      <c r="R705" s="647"/>
      <c r="S705" s="642"/>
      <c r="T705" s="642"/>
      <c r="U705" s="648"/>
      <c r="V705" s="694"/>
      <c r="W705" s="694"/>
      <c r="X705" s="694"/>
      <c r="Y705" s="694"/>
      <c r="Z705" s="694"/>
      <c r="AA705" s="694"/>
    </row>
    <row r="706" spans="1:29" x14ac:dyDescent="0.25">
      <c r="A706" s="68">
        <v>570</v>
      </c>
      <c r="B706" s="69" t="s">
        <v>1183</v>
      </c>
      <c r="C706" s="3199" t="s">
        <v>220</v>
      </c>
      <c r="D706" s="65">
        <v>44812</v>
      </c>
      <c r="E706" s="387" t="s">
        <v>4918</v>
      </c>
      <c r="F706" s="146">
        <v>42</v>
      </c>
      <c r="G706" s="66">
        <f>AVERAGE(CPVTFC3SG0008!S17:T17)</f>
        <v>2.5658000000000003</v>
      </c>
      <c r="H706" s="67">
        <f t="shared" si="65"/>
        <v>8208.2191780821922</v>
      </c>
      <c r="I706" s="187" t="s">
        <v>315</v>
      </c>
      <c r="J706" s="629"/>
      <c r="K706" s="230"/>
      <c r="L706" s="241"/>
      <c r="M706" s="207"/>
      <c r="N706" s="207"/>
      <c r="O706" s="207"/>
      <c r="P706" s="852">
        <v>44869</v>
      </c>
      <c r="Q706" s="845" t="s">
        <v>5429</v>
      </c>
      <c r="R706" s="853">
        <v>16</v>
      </c>
      <c r="S706" s="66">
        <f>AVERAGE(CPVTFC3SG0045!K13:L13)</f>
        <v>0.4849</v>
      </c>
      <c r="T706" s="67">
        <f>(S706-0.1851)/0.0142*400</f>
        <v>8445.070422535211</v>
      </c>
      <c r="U706" s="858" t="s">
        <v>315</v>
      </c>
      <c r="V706" s="694"/>
      <c r="W706" s="694"/>
      <c r="X706" s="694"/>
      <c r="Y706" s="694"/>
      <c r="Z706" s="694"/>
      <c r="AA706" s="694"/>
    </row>
    <row r="707" spans="1:29" x14ac:dyDescent="0.25">
      <c r="A707" s="64">
        <v>571</v>
      </c>
      <c r="B707" s="69" t="s">
        <v>1184</v>
      </c>
      <c r="C707" s="3199" t="s">
        <v>868</v>
      </c>
      <c r="D707" s="65">
        <v>44812</v>
      </c>
      <c r="E707" s="387" t="s">
        <v>4918</v>
      </c>
      <c r="F707" s="146">
        <v>43</v>
      </c>
      <c r="G707" s="66">
        <f>AVERAGE(CPVTFC3SG0008!U17:V17)</f>
        <v>2.2862</v>
      </c>
      <c r="H707" s="67">
        <f t="shared" si="65"/>
        <v>7250.6849315068494</v>
      </c>
      <c r="I707" s="187" t="s">
        <v>315</v>
      </c>
      <c r="J707" s="629"/>
      <c r="K707" s="230"/>
      <c r="L707" s="241"/>
      <c r="M707" s="207"/>
      <c r="N707" s="207"/>
      <c r="O707" s="207"/>
      <c r="P707" s="629"/>
      <c r="Q707" s="629"/>
      <c r="R707" s="647"/>
      <c r="S707" s="642"/>
      <c r="T707" s="642"/>
      <c r="U707" s="648"/>
      <c r="V707" s="694"/>
      <c r="W707" s="694"/>
      <c r="X707" s="694"/>
      <c r="Y707" s="694"/>
      <c r="Z707" s="694"/>
      <c r="AA707" s="694"/>
    </row>
    <row r="708" spans="1:29" x14ac:dyDescent="0.25">
      <c r="A708" s="68">
        <v>572</v>
      </c>
      <c r="B708" s="69" t="s">
        <v>1184</v>
      </c>
      <c r="C708" s="3199" t="s">
        <v>220</v>
      </c>
      <c r="D708" s="65">
        <v>44812</v>
      </c>
      <c r="E708" s="387" t="s">
        <v>4918</v>
      </c>
      <c r="F708" s="146">
        <v>44</v>
      </c>
      <c r="G708" s="66">
        <f>AVERAGE(CPVTFC3SG0008!W17:X17)</f>
        <v>2.3796999999999997</v>
      </c>
      <c r="H708" s="67">
        <f t="shared" si="65"/>
        <v>7570.890410958903</v>
      </c>
      <c r="I708" s="187" t="s">
        <v>315</v>
      </c>
      <c r="J708" s="629"/>
      <c r="K708" s="230"/>
      <c r="L708" s="241"/>
      <c r="M708" s="207"/>
      <c r="N708" s="207"/>
      <c r="O708" s="207"/>
      <c r="P708" s="852">
        <v>44869</v>
      </c>
      <c r="Q708" s="845" t="s">
        <v>5429</v>
      </c>
      <c r="R708" s="853">
        <v>17</v>
      </c>
      <c r="S708" s="66">
        <f>AVERAGE(CPVTFC3SG0045!M13:N13)</f>
        <v>0.43179999999999996</v>
      </c>
      <c r="T708" s="67">
        <f>(S708-0.1851)/0.0142*400</f>
        <v>6949.2957746478869</v>
      </c>
      <c r="U708" s="858" t="s">
        <v>315</v>
      </c>
      <c r="V708" s="694"/>
      <c r="W708" s="694"/>
      <c r="X708" s="694"/>
      <c r="Y708" s="694"/>
      <c r="Z708" s="694"/>
      <c r="AA708" s="694"/>
    </row>
    <row r="709" spans="1:29" x14ac:dyDescent="0.25">
      <c r="A709" s="64">
        <v>573</v>
      </c>
      <c r="B709" s="69" t="s">
        <v>1185</v>
      </c>
      <c r="C709" s="3199" t="s">
        <v>868</v>
      </c>
      <c r="D709" s="65">
        <v>44812</v>
      </c>
      <c r="E709" s="387" t="s">
        <v>4918</v>
      </c>
      <c r="F709" s="146">
        <v>45</v>
      </c>
      <c r="G709" s="66">
        <f>AVERAGE(CPVTFC3SG0008!C19:D19)</f>
        <v>1.5819999999999999</v>
      </c>
      <c r="H709" s="67">
        <f t="shared" si="65"/>
        <v>4839.0410958904104</v>
      </c>
      <c r="I709" s="187" t="s">
        <v>315</v>
      </c>
      <c r="J709" s="629"/>
      <c r="K709" s="230"/>
      <c r="L709" s="241"/>
      <c r="M709" s="207"/>
      <c r="N709" s="207"/>
      <c r="O709" s="207"/>
      <c r="P709" s="629"/>
      <c r="Q709" s="629"/>
      <c r="R709" s="647"/>
      <c r="S709" s="642"/>
      <c r="T709" s="642"/>
      <c r="U709" s="648"/>
      <c r="V709" s="694"/>
      <c r="W709" s="694"/>
      <c r="X709" s="694"/>
      <c r="Y709" s="694"/>
      <c r="Z709" s="694"/>
      <c r="AA709" s="694"/>
    </row>
    <row r="710" spans="1:29" x14ac:dyDescent="0.25">
      <c r="A710" s="68">
        <v>574</v>
      </c>
      <c r="B710" s="69" t="s">
        <v>1185</v>
      </c>
      <c r="C710" s="3199" t="s">
        <v>220</v>
      </c>
      <c r="D710" s="65">
        <v>44812</v>
      </c>
      <c r="E710" s="387" t="s">
        <v>4918</v>
      </c>
      <c r="F710" s="146">
        <v>46</v>
      </c>
      <c r="G710" s="66">
        <f>AVERAGE(CPVTFC3SG0008!E19:F19)</f>
        <v>0.95569999999999999</v>
      </c>
      <c r="H710" s="67">
        <f t="shared" si="65"/>
        <v>2694.1780821917805</v>
      </c>
      <c r="I710" s="187" t="s">
        <v>315</v>
      </c>
      <c r="J710" s="629"/>
      <c r="K710" s="230"/>
      <c r="L710" s="241"/>
      <c r="M710" s="207"/>
      <c r="N710" s="207"/>
      <c r="O710" s="207"/>
      <c r="P710" s="629"/>
      <c r="Q710" s="629"/>
      <c r="R710" s="647"/>
      <c r="S710" s="642"/>
      <c r="T710" s="642"/>
      <c r="U710" s="648"/>
      <c r="V710" s="694"/>
      <c r="W710" s="694"/>
      <c r="X710" s="694"/>
      <c r="Y710" s="694"/>
      <c r="Z710" s="694"/>
      <c r="AA710" s="694"/>
    </row>
    <row r="711" spans="1:29" x14ac:dyDescent="0.25">
      <c r="A711" s="64">
        <v>575</v>
      </c>
      <c r="B711" s="69" t="s">
        <v>1186</v>
      </c>
      <c r="C711" s="3199" t="s">
        <v>868</v>
      </c>
      <c r="D711" s="65">
        <v>44812</v>
      </c>
      <c r="E711" s="387" t="s">
        <v>4918</v>
      </c>
      <c r="F711" s="146">
        <v>47</v>
      </c>
      <c r="G711" s="66">
        <f>AVERAGE(CPVTFC3SG0008!G19:H19)</f>
        <v>2.6402000000000001</v>
      </c>
      <c r="H711" s="67">
        <f t="shared" si="65"/>
        <v>8463.0136986301368</v>
      </c>
      <c r="I711" s="187" t="s">
        <v>315</v>
      </c>
      <c r="J711" s="629"/>
      <c r="K711" s="230"/>
      <c r="L711" s="241"/>
      <c r="M711" s="207"/>
      <c r="N711" s="207"/>
      <c r="O711" s="207"/>
      <c r="P711" s="852">
        <v>44869</v>
      </c>
      <c r="Q711" s="845" t="s">
        <v>5429</v>
      </c>
      <c r="R711" s="853">
        <v>18</v>
      </c>
      <c r="S711" s="66">
        <f>AVERAGE(CPVTFC3SG0045!O13:P13)</f>
        <v>0.59945000000000004</v>
      </c>
      <c r="T711" s="67">
        <f>(S711-0.1851)/0.0142*400</f>
        <v>11671.830985915494</v>
      </c>
      <c r="U711" s="858" t="s">
        <v>315</v>
      </c>
      <c r="V711" s="694"/>
      <c r="W711" s="694"/>
      <c r="X711" s="694"/>
      <c r="Y711" s="694"/>
      <c r="Z711" s="694"/>
      <c r="AA711" s="694"/>
    </row>
    <row r="712" spans="1:29" x14ac:dyDescent="0.25">
      <c r="A712" s="68">
        <v>576</v>
      </c>
      <c r="B712" s="69" t="s">
        <v>1186</v>
      </c>
      <c r="C712" s="3199" t="s">
        <v>220</v>
      </c>
      <c r="D712" s="65">
        <v>44812</v>
      </c>
      <c r="E712" s="387" t="s">
        <v>4918</v>
      </c>
      <c r="F712" s="146">
        <v>48</v>
      </c>
      <c r="G712" s="66">
        <f>AVERAGE(CPVTFC3SG0008!I19:J19)</f>
        <v>2.0729499999999996</v>
      </c>
      <c r="H712" s="67">
        <f t="shared" si="65"/>
        <v>6520.3767123287662</v>
      </c>
      <c r="I712" s="187" t="s">
        <v>315</v>
      </c>
      <c r="J712" s="629"/>
      <c r="K712" s="230"/>
      <c r="L712" s="241"/>
      <c r="M712" s="207"/>
      <c r="N712" s="207"/>
      <c r="O712" s="207"/>
      <c r="P712" s="629"/>
      <c r="Q712" s="629"/>
      <c r="R712" s="647"/>
      <c r="S712" s="642"/>
      <c r="T712" s="642"/>
      <c r="U712" s="648"/>
      <c r="V712" s="694"/>
      <c r="W712" s="694"/>
      <c r="X712" s="694"/>
      <c r="Y712" s="694"/>
      <c r="Z712" s="694"/>
      <c r="AA712" s="694"/>
    </row>
    <row r="713" spans="1:29" x14ac:dyDescent="0.25">
      <c r="A713" s="6">
        <v>577</v>
      </c>
      <c r="B713" s="4667" t="s">
        <v>1187</v>
      </c>
      <c r="C713" s="3189" t="s">
        <v>868</v>
      </c>
      <c r="D713" s="18">
        <v>44812</v>
      </c>
      <c r="E713" s="380" t="s">
        <v>4918</v>
      </c>
      <c r="F713" s="147">
        <v>49</v>
      </c>
      <c r="G713" s="7">
        <f>AVERAGE(CPVTFC3SG0008!K19:L19)</f>
        <v>7.3399999999999993E-2</v>
      </c>
      <c r="H713" s="13">
        <f t="shared" si="65"/>
        <v>-327.39726027397268</v>
      </c>
      <c r="I713" s="181" t="s">
        <v>314</v>
      </c>
      <c r="J713" s="629"/>
      <c r="K713" s="230"/>
      <c r="L713" s="241"/>
      <c r="M713" s="207"/>
      <c r="N713" s="207"/>
      <c r="O713" s="207"/>
      <c r="P713" s="629"/>
      <c r="Q713" s="629"/>
      <c r="R713" s="647"/>
      <c r="S713" s="642"/>
      <c r="T713" s="642"/>
      <c r="U713" s="648"/>
      <c r="V713" s="694"/>
      <c r="W713" s="694"/>
      <c r="X713" s="694"/>
      <c r="Y713" s="694"/>
      <c r="Z713" s="694"/>
      <c r="AA713" s="694"/>
      <c r="AB713" s="4689" t="s">
        <v>1416</v>
      </c>
      <c r="AC713" s="5">
        <v>79</v>
      </c>
    </row>
    <row r="714" spans="1:29" x14ac:dyDescent="0.25">
      <c r="A714" s="11">
        <v>578</v>
      </c>
      <c r="B714" s="4681"/>
      <c r="C714" s="3193" t="s">
        <v>220</v>
      </c>
      <c r="D714" s="19">
        <v>44812</v>
      </c>
      <c r="E714" s="384" t="s">
        <v>4918</v>
      </c>
      <c r="F714" s="148">
        <v>50</v>
      </c>
      <c r="G714" s="10">
        <f>AVERAGE(CPVTFC3SG0008!M19:N19)</f>
        <v>0.83004999999999995</v>
      </c>
      <c r="H714" s="14">
        <f t="shared" si="65"/>
        <v>2263.8698630136983</v>
      </c>
      <c r="I714" s="186" t="s">
        <v>315</v>
      </c>
      <c r="J714" s="629"/>
      <c r="K714" s="230"/>
      <c r="L714" s="241"/>
      <c r="M714" s="207"/>
      <c r="N714" s="207"/>
      <c r="O714" s="207"/>
      <c r="P714" s="629"/>
      <c r="Q714" s="629"/>
      <c r="R714" s="647"/>
      <c r="S714" s="642"/>
      <c r="T714" s="642"/>
      <c r="U714" s="648"/>
      <c r="V714" s="694"/>
      <c r="W714" s="694"/>
      <c r="X714" s="694"/>
      <c r="Y714" s="694"/>
      <c r="Z714" s="694"/>
      <c r="AA714" s="694"/>
      <c r="AB714" s="4688"/>
    </row>
    <row r="715" spans="1:29" x14ac:dyDescent="0.25">
      <c r="A715" s="64">
        <v>579</v>
      </c>
      <c r="B715" s="4670" t="s">
        <v>1188</v>
      </c>
      <c r="C715" s="3199" t="s">
        <v>868</v>
      </c>
      <c r="D715" s="65">
        <v>44812</v>
      </c>
      <c r="E715" s="387" t="s">
        <v>4918</v>
      </c>
      <c r="F715" s="146">
        <v>51</v>
      </c>
      <c r="G715" s="66">
        <f>AVERAGE(CPVTFC3SG0008!O19:P19)</f>
        <v>2.2822</v>
      </c>
      <c r="H715" s="67">
        <f t="shared" si="65"/>
        <v>7236.9863013698632</v>
      </c>
      <c r="I715" s="187" t="s">
        <v>315</v>
      </c>
      <c r="J715" s="629"/>
      <c r="K715" s="230"/>
      <c r="L715" s="241"/>
      <c r="M715" s="207"/>
      <c r="N715" s="207"/>
      <c r="O715" s="207"/>
      <c r="P715" s="629"/>
      <c r="Q715" s="629"/>
      <c r="R715" s="647"/>
      <c r="S715" s="642"/>
      <c r="T715" s="642"/>
      <c r="U715" s="648"/>
      <c r="V715" s="694"/>
      <c r="W715" s="694"/>
      <c r="X715" s="694"/>
      <c r="Y715" s="694"/>
      <c r="Z715" s="694"/>
      <c r="AA715" s="694"/>
    </row>
    <row r="716" spans="1:29" x14ac:dyDescent="0.25">
      <c r="A716" s="68">
        <v>580</v>
      </c>
      <c r="B716" s="4679"/>
      <c r="C716" s="3199" t="s">
        <v>220</v>
      </c>
      <c r="D716" s="65">
        <v>44812</v>
      </c>
      <c r="E716" s="387" t="s">
        <v>4918</v>
      </c>
      <c r="F716" s="146">
        <v>52</v>
      </c>
      <c r="G716" s="66">
        <f>AVERAGE(CPVTFC3SG0008!Q19:R19)</f>
        <v>1.9188499999999999</v>
      </c>
      <c r="H716" s="67">
        <f t="shared" si="65"/>
        <v>5992.6369863013697</v>
      </c>
      <c r="I716" s="187" t="s">
        <v>315</v>
      </c>
      <c r="J716" s="629"/>
      <c r="K716" s="230"/>
      <c r="L716" s="241"/>
      <c r="M716" s="207"/>
      <c r="N716" s="207"/>
      <c r="O716" s="207"/>
      <c r="P716" s="629"/>
      <c r="Q716" s="629"/>
      <c r="R716" s="647"/>
      <c r="S716" s="642"/>
      <c r="T716" s="642"/>
      <c r="U716" s="648"/>
      <c r="V716" s="694"/>
      <c r="W716" s="694"/>
      <c r="X716" s="694"/>
      <c r="Y716" s="694"/>
      <c r="Z716" s="694"/>
      <c r="AA716" s="694"/>
    </row>
    <row r="717" spans="1:29" x14ac:dyDescent="0.25">
      <c r="A717" s="64">
        <v>581</v>
      </c>
      <c r="B717" s="69" t="s">
        <v>1189</v>
      </c>
      <c r="C717" s="3199" t="s">
        <v>868</v>
      </c>
      <c r="D717" s="65">
        <v>44812</v>
      </c>
      <c r="E717" s="387" t="s">
        <v>4918</v>
      </c>
      <c r="F717" s="146">
        <v>53</v>
      </c>
      <c r="G717" s="66">
        <f>AVERAGE(CPVTFC3SG0008!S19:T19)</f>
        <v>2.8257500000000002</v>
      </c>
      <c r="H717" s="67">
        <f t="shared" si="65"/>
        <v>9098.4589041095896</v>
      </c>
      <c r="I717" s="187" t="s">
        <v>315</v>
      </c>
      <c r="J717" s="629"/>
      <c r="K717" s="230"/>
      <c r="L717" s="241"/>
      <c r="M717" s="207"/>
      <c r="N717" s="207"/>
      <c r="O717" s="207"/>
      <c r="P717" s="852">
        <v>44869</v>
      </c>
      <c r="Q717" s="845" t="s">
        <v>5429</v>
      </c>
      <c r="R717" s="853">
        <v>19</v>
      </c>
      <c r="S717" s="66">
        <f>AVERAGE(CPVTFC3SG0045!Q13:R13)</f>
        <v>1.6245500000000002</v>
      </c>
      <c r="T717" s="67">
        <f>(S717-0.1851)/0.0142*400</f>
        <v>40547.887323943658</v>
      </c>
      <c r="U717" s="858" t="s">
        <v>315</v>
      </c>
      <c r="V717" s="694"/>
      <c r="W717" s="694"/>
      <c r="X717" s="694"/>
      <c r="Y717" s="694"/>
      <c r="Z717" s="694"/>
      <c r="AA717" s="694"/>
      <c r="AB717" s="4702"/>
    </row>
    <row r="718" spans="1:29" x14ac:dyDescent="0.25">
      <c r="A718" s="68">
        <v>582</v>
      </c>
      <c r="B718" s="69" t="s">
        <v>1189</v>
      </c>
      <c r="C718" s="3199" t="s">
        <v>220</v>
      </c>
      <c r="D718" s="65">
        <v>44812</v>
      </c>
      <c r="E718" s="387" t="s">
        <v>4918</v>
      </c>
      <c r="F718" s="146">
        <v>54</v>
      </c>
      <c r="G718" s="66">
        <f>AVERAGE(CPVTFC3SG0008!U19:V19)</f>
        <v>1.7517499999999999</v>
      </c>
      <c r="H718" s="67">
        <f t="shared" si="65"/>
        <v>5420.3767123287671</v>
      </c>
      <c r="I718" s="187" t="s">
        <v>315</v>
      </c>
      <c r="J718" s="629"/>
      <c r="K718" s="230"/>
      <c r="L718" s="241"/>
      <c r="M718" s="207"/>
      <c r="N718" s="207"/>
      <c r="O718" s="207"/>
      <c r="P718" s="629"/>
      <c r="Q718" s="629"/>
      <c r="R718" s="647"/>
      <c r="S718" s="642"/>
      <c r="T718" s="642"/>
      <c r="U718" s="648"/>
      <c r="V718" s="694"/>
      <c r="W718" s="694"/>
      <c r="X718" s="694"/>
      <c r="Y718" s="694"/>
      <c r="Z718" s="694"/>
      <c r="AA718" s="694"/>
      <c r="AB718" s="4688"/>
    </row>
    <row r="719" spans="1:29" x14ac:dyDescent="0.25">
      <c r="A719" s="64">
        <v>583</v>
      </c>
      <c r="B719" s="4670" t="s">
        <v>1190</v>
      </c>
      <c r="C719" s="3199" t="s">
        <v>868</v>
      </c>
      <c r="D719" s="65">
        <v>44812</v>
      </c>
      <c r="E719" s="387" t="s">
        <v>4918</v>
      </c>
      <c r="F719" s="146">
        <v>55</v>
      </c>
      <c r="G719" s="66">
        <f>AVERAGE(CPVTFC3SG0008!W19:X19)</f>
        <v>2.6833</v>
      </c>
      <c r="H719" s="67">
        <f t="shared" si="65"/>
        <v>8610.6164383561645</v>
      </c>
      <c r="I719" s="187" t="s">
        <v>315</v>
      </c>
      <c r="J719" s="629"/>
      <c r="K719" s="230"/>
      <c r="L719" s="241"/>
      <c r="M719" s="207"/>
      <c r="N719" s="207"/>
      <c r="O719" s="207"/>
      <c r="P719" s="852">
        <v>44869</v>
      </c>
      <c r="Q719" s="845" t="s">
        <v>5429</v>
      </c>
      <c r="R719" s="853">
        <v>20</v>
      </c>
      <c r="S719" s="66">
        <f>AVERAGE(CPVTFC3SG0045!S13:T13)</f>
        <v>0.5403</v>
      </c>
      <c r="T719" s="67">
        <f>(S719-0.1851)/0.0142*400</f>
        <v>10005.633802816901</v>
      </c>
      <c r="U719" s="858" t="s">
        <v>315</v>
      </c>
      <c r="V719" s="694"/>
      <c r="W719" s="694"/>
      <c r="X719" s="694"/>
      <c r="Y719" s="694"/>
      <c r="Z719" s="694"/>
      <c r="AA719" s="694"/>
    </row>
    <row r="720" spans="1:29" x14ac:dyDescent="0.25">
      <c r="A720" s="68">
        <v>584</v>
      </c>
      <c r="B720" s="4679"/>
      <c r="C720" s="3199" t="s">
        <v>220</v>
      </c>
      <c r="D720" s="65">
        <v>44812</v>
      </c>
      <c r="E720" s="387" t="s">
        <v>4918</v>
      </c>
      <c r="F720" s="146">
        <v>56</v>
      </c>
      <c r="G720" s="66">
        <f>AVERAGE(CPVTFC3SG0008!C21:D21)</f>
        <v>2.4177</v>
      </c>
      <c r="H720" s="67">
        <f t="shared" si="65"/>
        <v>7701.0273972602736</v>
      </c>
      <c r="I720" s="187" t="s">
        <v>315</v>
      </c>
      <c r="J720" s="629"/>
      <c r="K720" s="230"/>
      <c r="L720" s="241"/>
      <c r="M720" s="207"/>
      <c r="N720" s="207"/>
      <c r="O720" s="207"/>
      <c r="P720" s="852">
        <v>44869</v>
      </c>
      <c r="Q720" s="845" t="s">
        <v>5429</v>
      </c>
      <c r="R720" s="853">
        <v>21</v>
      </c>
      <c r="S720" s="66">
        <f>AVERAGE(CPVTFC3SG0045!U13:V13)</f>
        <v>0.496</v>
      </c>
      <c r="T720" s="67">
        <f>(S720-0.1851)/0.0142*400</f>
        <v>8757.7464788732377</v>
      </c>
      <c r="U720" s="858" t="s">
        <v>315</v>
      </c>
      <c r="V720" s="694"/>
      <c r="W720" s="694"/>
      <c r="X720" s="694"/>
      <c r="Y720" s="694"/>
      <c r="Z720" s="694"/>
      <c r="AA720" s="694"/>
    </row>
    <row r="721" spans="1:27" x14ac:dyDescent="0.25">
      <c r="A721" s="64">
        <v>585</v>
      </c>
      <c r="B721" s="69" t="s">
        <v>1191</v>
      </c>
      <c r="C721" s="3199" t="s">
        <v>868</v>
      </c>
      <c r="D721" s="65">
        <v>44812</v>
      </c>
      <c r="E721" s="387" t="s">
        <v>4918</v>
      </c>
      <c r="F721" s="146">
        <v>57</v>
      </c>
      <c r="G721" s="66">
        <f>AVERAGE(CPVTFC3SG0008!E21:F21)</f>
        <v>2.37175</v>
      </c>
      <c r="H721" s="67">
        <f t="shared" si="65"/>
        <v>7543.6643835616433</v>
      </c>
      <c r="I721" s="187" t="s">
        <v>315</v>
      </c>
      <c r="J721" s="629"/>
      <c r="K721" s="230"/>
      <c r="L721" s="241"/>
      <c r="M721" s="207"/>
      <c r="N721" s="207"/>
      <c r="O721" s="207"/>
      <c r="P721" s="852">
        <v>44869</v>
      </c>
      <c r="Q721" s="845" t="s">
        <v>5429</v>
      </c>
      <c r="R721" s="853">
        <v>22</v>
      </c>
      <c r="S721" s="66">
        <f>AVERAGE(CPVTFC3SG0045!W13:X13)</f>
        <v>0.32255</v>
      </c>
      <c r="T721" s="67">
        <f>(S721-0.1851)/0.0142*400</f>
        <v>3871.8309859154933</v>
      </c>
      <c r="U721" s="858" t="s">
        <v>315</v>
      </c>
      <c r="V721" s="694"/>
      <c r="W721" s="694"/>
      <c r="X721" s="694"/>
      <c r="Y721" s="694"/>
      <c r="Z721" s="694"/>
      <c r="AA721" s="694"/>
    </row>
    <row r="722" spans="1:27" x14ac:dyDescent="0.25">
      <c r="A722" s="68">
        <v>586</v>
      </c>
      <c r="B722" s="69" t="s">
        <v>1191</v>
      </c>
      <c r="C722" s="3199" t="s">
        <v>220</v>
      </c>
      <c r="D722" s="65">
        <v>44812</v>
      </c>
      <c r="E722" s="387" t="s">
        <v>4918</v>
      </c>
      <c r="F722" s="146">
        <v>58</v>
      </c>
      <c r="G722" s="66">
        <f>AVERAGE(CPVTFC3SG0008!G21:H21)</f>
        <v>1.3372999999999999</v>
      </c>
      <c r="H722" s="67">
        <f t="shared" si="65"/>
        <v>4001.0273972602731</v>
      </c>
      <c r="I722" s="187" t="s">
        <v>315</v>
      </c>
      <c r="J722" s="629"/>
      <c r="K722" s="230"/>
      <c r="L722" s="241"/>
      <c r="M722" s="207"/>
      <c r="N722" s="207"/>
      <c r="O722" s="207"/>
      <c r="P722" s="629"/>
      <c r="Q722" s="629"/>
      <c r="R722" s="647"/>
      <c r="S722" s="642"/>
      <c r="T722" s="642"/>
      <c r="U722" s="648"/>
      <c r="V722" s="694"/>
      <c r="W722" s="694"/>
      <c r="X722" s="694"/>
      <c r="Y722" s="694"/>
      <c r="Z722" s="694"/>
      <c r="AA722" s="694"/>
    </row>
    <row r="723" spans="1:27" x14ac:dyDescent="0.25">
      <c r="A723" s="6">
        <v>587</v>
      </c>
      <c r="B723" s="4666" t="s">
        <v>1192</v>
      </c>
      <c r="C723" s="3189" t="s">
        <v>868</v>
      </c>
      <c r="D723" s="18">
        <v>44812</v>
      </c>
      <c r="E723" s="380" t="s">
        <v>4918</v>
      </c>
      <c r="F723" s="147">
        <v>59</v>
      </c>
      <c r="G723" s="7">
        <f>AVERAGE(CPVTFC3SG0008!I21:J21)</f>
        <v>0.2601</v>
      </c>
      <c r="H723" s="13">
        <f t="shared" si="65"/>
        <v>311.98630136986299</v>
      </c>
      <c r="I723" s="181" t="s">
        <v>314</v>
      </c>
      <c r="J723" s="629"/>
      <c r="K723" s="230"/>
      <c r="L723" s="241"/>
      <c r="M723" s="207"/>
      <c r="N723" s="207"/>
      <c r="O723" s="207"/>
      <c r="P723" s="629"/>
      <c r="Q723" s="629"/>
      <c r="R723" s="647"/>
      <c r="S723" s="642"/>
      <c r="T723" s="642"/>
      <c r="U723" s="648"/>
      <c r="V723" s="694"/>
      <c r="W723" s="694"/>
      <c r="X723" s="694"/>
      <c r="Y723" s="694"/>
      <c r="Z723" s="694"/>
      <c r="AA723" s="694"/>
    </row>
    <row r="724" spans="1:27" x14ac:dyDescent="0.25">
      <c r="A724" s="8">
        <v>588</v>
      </c>
      <c r="B724" s="4678"/>
      <c r="C724" s="3189" t="s">
        <v>220</v>
      </c>
      <c r="D724" s="18">
        <v>44812</v>
      </c>
      <c r="E724" s="380" t="s">
        <v>4918</v>
      </c>
      <c r="F724" s="147">
        <v>60</v>
      </c>
      <c r="G724" s="7">
        <f>AVERAGE(CPVTFC3SG0008!K21:L21)</f>
        <v>0.14224999999999999</v>
      </c>
      <c r="H724" s="13">
        <f t="shared" si="65"/>
        <v>-91.609589041095973</v>
      </c>
      <c r="I724" s="181" t="s">
        <v>314</v>
      </c>
      <c r="J724" s="629"/>
      <c r="K724" s="230"/>
      <c r="L724" s="241"/>
      <c r="M724" s="207"/>
      <c r="N724" s="207"/>
      <c r="O724" s="207"/>
      <c r="P724" s="629"/>
      <c r="Q724" s="629"/>
      <c r="R724" s="647"/>
      <c r="S724" s="642"/>
      <c r="T724" s="642"/>
      <c r="U724" s="648"/>
      <c r="V724" s="694"/>
      <c r="W724" s="694"/>
      <c r="X724" s="694"/>
      <c r="Y724" s="694"/>
      <c r="Z724" s="694"/>
      <c r="AA724" s="694"/>
    </row>
    <row r="725" spans="1:27" x14ac:dyDescent="0.25">
      <c r="A725" s="64">
        <v>589</v>
      </c>
      <c r="B725" s="4670" t="s">
        <v>1193</v>
      </c>
      <c r="C725" s="3199" t="s">
        <v>868</v>
      </c>
      <c r="D725" s="65">
        <v>44812</v>
      </c>
      <c r="E725" s="387" t="s">
        <v>4918</v>
      </c>
      <c r="F725" s="146">
        <v>61</v>
      </c>
      <c r="G725" s="66">
        <f>AVERAGE(CPVTFC3SG0008!M21:N21)</f>
        <v>1.17605</v>
      </c>
      <c r="H725" s="67">
        <f t="shared" si="65"/>
        <v>3448.8013698630134</v>
      </c>
      <c r="I725" s="187" t="s">
        <v>315</v>
      </c>
      <c r="J725" s="629"/>
      <c r="K725" s="230"/>
      <c r="L725" s="241"/>
      <c r="M725" s="207"/>
      <c r="N725" s="207"/>
      <c r="O725" s="207"/>
      <c r="P725" s="629"/>
      <c r="Q725" s="629"/>
      <c r="R725" s="647"/>
      <c r="S725" s="642"/>
      <c r="T725" s="642"/>
      <c r="U725" s="648"/>
      <c r="V725" s="694"/>
      <c r="W725" s="694"/>
      <c r="X725" s="694"/>
      <c r="Y725" s="694"/>
      <c r="Z725" s="694"/>
      <c r="AA725" s="694"/>
    </row>
    <row r="726" spans="1:27" x14ac:dyDescent="0.25">
      <c r="A726" s="68">
        <v>590</v>
      </c>
      <c r="B726" s="4679"/>
      <c r="C726" s="3199" t="s">
        <v>220</v>
      </c>
      <c r="D726" s="65">
        <v>44812</v>
      </c>
      <c r="E726" s="387" t="s">
        <v>4918</v>
      </c>
      <c r="F726" s="146">
        <v>62</v>
      </c>
      <c r="G726" s="66">
        <f>AVERAGE(CPVTFC3SG0008!O21:P21)</f>
        <v>0.81140000000000001</v>
      </c>
      <c r="H726" s="67">
        <f t="shared" si="65"/>
        <v>2200</v>
      </c>
      <c r="I726" s="187" t="s">
        <v>315</v>
      </c>
      <c r="J726" s="629"/>
      <c r="K726" s="230"/>
      <c r="L726" s="241"/>
      <c r="M726" s="207"/>
      <c r="N726" s="207"/>
      <c r="O726" s="207"/>
      <c r="P726" s="629"/>
      <c r="Q726" s="629"/>
      <c r="R726" s="647"/>
      <c r="S726" s="642"/>
      <c r="T726" s="642"/>
      <c r="U726" s="648"/>
      <c r="V726" s="694"/>
      <c r="W726" s="694"/>
      <c r="X726" s="694"/>
      <c r="Y726" s="694"/>
      <c r="Z726" s="694"/>
      <c r="AA726" s="694"/>
    </row>
    <row r="727" spans="1:27" x14ac:dyDescent="0.25">
      <c r="A727" s="9">
        <v>591</v>
      </c>
      <c r="B727" s="4667" t="s">
        <v>1194</v>
      </c>
      <c r="C727" s="3193" t="s">
        <v>868</v>
      </c>
      <c r="D727" s="19">
        <v>44812</v>
      </c>
      <c r="E727" s="384" t="s">
        <v>4918</v>
      </c>
      <c r="F727" s="148">
        <v>63</v>
      </c>
      <c r="G727" s="10">
        <f>AVERAGE(CPVTFC3SG0008!Q21:R21)</f>
        <v>1.0347</v>
      </c>
      <c r="H727" s="14">
        <f t="shared" si="65"/>
        <v>2964.7260273972597</v>
      </c>
      <c r="I727" s="186" t="s">
        <v>315</v>
      </c>
      <c r="J727" s="629"/>
      <c r="K727" s="230"/>
      <c r="L727" s="241"/>
      <c r="M727" s="207"/>
      <c r="N727" s="207"/>
      <c r="O727" s="207"/>
      <c r="P727" s="629"/>
      <c r="Q727" s="629"/>
      <c r="R727" s="647"/>
      <c r="S727" s="642"/>
      <c r="T727" s="642"/>
      <c r="U727" s="648"/>
      <c r="V727" s="694"/>
      <c r="W727" s="694"/>
      <c r="X727" s="694"/>
      <c r="Y727" s="694"/>
      <c r="Z727" s="694"/>
      <c r="AA727" s="694"/>
    </row>
    <row r="728" spans="1:27" x14ac:dyDescent="0.25">
      <c r="A728" s="8">
        <v>592</v>
      </c>
      <c r="B728" s="4681"/>
      <c r="C728" s="3189" t="s">
        <v>220</v>
      </c>
      <c r="D728" s="18">
        <v>44812</v>
      </c>
      <c r="E728" s="380" t="s">
        <v>4918</v>
      </c>
      <c r="F728" s="147">
        <v>64</v>
      </c>
      <c r="G728" s="7">
        <f>AVERAGE(CPVTFC3SG0008!S21:T21)</f>
        <v>0.47624999999999995</v>
      </c>
      <c r="H728" s="13">
        <f t="shared" si="65"/>
        <v>1052.2260273972599</v>
      </c>
      <c r="I728" s="3069" t="s">
        <v>314</v>
      </c>
      <c r="J728" s="629"/>
      <c r="K728" s="230"/>
      <c r="L728" s="241"/>
      <c r="M728" s="207"/>
      <c r="N728" s="207"/>
      <c r="O728" s="207"/>
      <c r="P728" s="629"/>
      <c r="Q728" s="629"/>
      <c r="R728" s="647"/>
      <c r="S728" s="642"/>
      <c r="T728" s="642"/>
      <c r="U728" s="648"/>
      <c r="V728" s="694"/>
      <c r="W728" s="694"/>
      <c r="X728" s="694"/>
      <c r="Y728" s="694"/>
      <c r="Z728" s="694"/>
      <c r="AA728" s="694"/>
    </row>
    <row r="729" spans="1:27" x14ac:dyDescent="0.25">
      <c r="A729" s="64">
        <v>593</v>
      </c>
      <c r="B729" s="4670" t="s">
        <v>1195</v>
      </c>
      <c r="C729" s="3199" t="s">
        <v>868</v>
      </c>
      <c r="D729" s="65">
        <v>44812</v>
      </c>
      <c r="E729" s="387" t="s">
        <v>4918</v>
      </c>
      <c r="F729" s="146">
        <v>65</v>
      </c>
      <c r="G729" s="66">
        <f>AVERAGE(CPVTFC3SG0008!U21:V21)</f>
        <v>1.3102499999999999</v>
      </c>
      <c r="H729" s="67">
        <f t="shared" si="65"/>
        <v>3908.3904109589034</v>
      </c>
      <c r="I729" s="187" t="s">
        <v>315</v>
      </c>
      <c r="J729" s="629"/>
      <c r="K729" s="230"/>
      <c r="L729" s="241"/>
      <c r="M729" s="207"/>
      <c r="N729" s="207"/>
      <c r="O729" s="207"/>
      <c r="P729" s="629"/>
      <c r="Q729" s="629"/>
      <c r="R729" s="647"/>
      <c r="S729" s="642"/>
      <c r="T729" s="642"/>
      <c r="U729" s="648"/>
      <c r="V729" s="694"/>
      <c r="W729" s="694"/>
      <c r="X729" s="694"/>
      <c r="Y729" s="694"/>
      <c r="Z729" s="694"/>
      <c r="AA729" s="694"/>
    </row>
    <row r="730" spans="1:27" x14ac:dyDescent="0.25">
      <c r="A730" s="68">
        <v>594</v>
      </c>
      <c r="B730" s="4679"/>
      <c r="C730" s="3199" t="s">
        <v>220</v>
      </c>
      <c r="D730" s="65">
        <v>44812</v>
      </c>
      <c r="E730" s="387" t="s">
        <v>4918</v>
      </c>
      <c r="F730" s="146">
        <v>66</v>
      </c>
      <c r="G730" s="66">
        <f>AVERAGE(CPVTFC3SG0008!W21:X21)</f>
        <v>1.6355999999999999</v>
      </c>
      <c r="H730" s="67">
        <f t="shared" ref="H730:H811" si="70">(G730-0.169)/0.0146*50</f>
        <v>5022.6027397260268</v>
      </c>
      <c r="I730" s="187" t="s">
        <v>315</v>
      </c>
      <c r="J730" s="629"/>
      <c r="K730" s="230"/>
      <c r="L730" s="241"/>
      <c r="M730" s="207"/>
      <c r="N730" s="207"/>
      <c r="O730" s="207"/>
      <c r="P730" s="629"/>
      <c r="Q730" s="629"/>
      <c r="R730" s="647"/>
      <c r="S730" s="642"/>
      <c r="T730" s="642"/>
      <c r="U730" s="648"/>
      <c r="V730" s="694"/>
      <c r="W730" s="694"/>
      <c r="X730" s="694"/>
      <c r="Y730" s="694"/>
      <c r="Z730" s="694"/>
      <c r="AA730" s="694"/>
    </row>
    <row r="731" spans="1:27" x14ac:dyDescent="0.25">
      <c r="A731" s="64">
        <v>595</v>
      </c>
      <c r="B731" s="4670" t="s">
        <v>1196</v>
      </c>
      <c r="C731" s="3199" t="s">
        <v>868</v>
      </c>
      <c r="D731" s="65">
        <v>44812</v>
      </c>
      <c r="E731" s="387" t="s">
        <v>4918</v>
      </c>
      <c r="F731" s="146">
        <v>67</v>
      </c>
      <c r="G731" s="66">
        <f>AVERAGE(CPVTFC3SG0008!C23:D23)</f>
        <v>1.2080500000000001</v>
      </c>
      <c r="H731" s="67">
        <f t="shared" si="70"/>
        <v>3558.3904109589043</v>
      </c>
      <c r="I731" s="187" t="s">
        <v>315</v>
      </c>
      <c r="J731" s="629"/>
      <c r="K731" s="230"/>
      <c r="L731" s="241"/>
      <c r="M731" s="207"/>
      <c r="N731" s="207"/>
      <c r="O731" s="207"/>
      <c r="P731" s="629"/>
      <c r="Q731" s="629"/>
      <c r="R731" s="647"/>
      <c r="S731" s="642"/>
      <c r="T731" s="642"/>
      <c r="U731" s="648"/>
      <c r="V731" s="694"/>
      <c r="W731" s="694"/>
      <c r="X731" s="694"/>
      <c r="Y731" s="694"/>
      <c r="Z731" s="694"/>
      <c r="AA731" s="694"/>
    </row>
    <row r="732" spans="1:27" x14ac:dyDescent="0.25">
      <c r="A732" s="68">
        <v>596</v>
      </c>
      <c r="B732" s="4679"/>
      <c r="C732" s="3199" t="s">
        <v>220</v>
      </c>
      <c r="D732" s="65">
        <v>44812</v>
      </c>
      <c r="E732" s="387" t="s">
        <v>4918</v>
      </c>
      <c r="F732" s="146">
        <v>68</v>
      </c>
      <c r="G732" s="66">
        <f>AVERAGE(CPVTFC3SG0008!E23:F23)</f>
        <v>1.0907499999999999</v>
      </c>
      <c r="H732" s="67">
        <f t="shared" si="70"/>
        <v>3156.67808219178</v>
      </c>
      <c r="I732" s="187" t="s">
        <v>315</v>
      </c>
      <c r="J732" s="629"/>
      <c r="K732" s="230"/>
      <c r="L732" s="241"/>
      <c r="M732" s="207"/>
      <c r="N732" s="207"/>
      <c r="O732" s="207"/>
      <c r="P732" s="629"/>
      <c r="Q732" s="629"/>
      <c r="R732" s="647"/>
      <c r="S732" s="642"/>
      <c r="T732" s="642"/>
      <c r="U732" s="648"/>
      <c r="V732" s="694"/>
      <c r="W732" s="694"/>
      <c r="X732" s="694"/>
      <c r="Y732" s="694"/>
      <c r="Z732" s="694"/>
      <c r="AA732" s="694"/>
    </row>
    <row r="733" spans="1:27" x14ac:dyDescent="0.25">
      <c r="A733" s="64">
        <v>597</v>
      </c>
      <c r="B733" s="4670" t="s">
        <v>1197</v>
      </c>
      <c r="C733" s="3199" t="s">
        <v>868</v>
      </c>
      <c r="D733" s="65">
        <v>44812</v>
      </c>
      <c r="E733" s="387" t="s">
        <v>4918</v>
      </c>
      <c r="F733" s="146">
        <v>69</v>
      </c>
      <c r="G733" s="66">
        <f>AVERAGE(CPVTFC3SG0008!G23:H23)</f>
        <v>0.72</v>
      </c>
      <c r="H733" s="67">
        <f t="shared" si="70"/>
        <v>1886.9863013698628</v>
      </c>
      <c r="I733" s="187" t="s">
        <v>315</v>
      </c>
      <c r="J733" s="629"/>
      <c r="K733" s="230"/>
      <c r="L733" s="241"/>
      <c r="M733" s="207"/>
      <c r="N733" s="207"/>
      <c r="O733" s="207"/>
      <c r="P733" s="629"/>
      <c r="Q733" s="629"/>
      <c r="R733" s="647"/>
      <c r="S733" s="642"/>
      <c r="T733" s="642"/>
      <c r="U733" s="648"/>
      <c r="V733" s="694"/>
      <c r="W733" s="694"/>
      <c r="X733" s="694"/>
      <c r="Y733" s="694"/>
      <c r="Z733" s="694"/>
      <c r="AA733" s="694"/>
    </row>
    <row r="734" spans="1:27" x14ac:dyDescent="0.25">
      <c r="A734" s="68">
        <v>598</v>
      </c>
      <c r="B734" s="4679"/>
      <c r="C734" s="3199" t="s">
        <v>220</v>
      </c>
      <c r="D734" s="65">
        <v>44812</v>
      </c>
      <c r="E734" s="387" t="s">
        <v>4918</v>
      </c>
      <c r="F734" s="146">
        <v>70</v>
      </c>
      <c r="G734" s="66">
        <f>AVERAGE(CPVTFC3SG0008!I23:J23)</f>
        <v>0.57364999999999999</v>
      </c>
      <c r="H734" s="67">
        <f t="shared" si="70"/>
        <v>1385.7876712328766</v>
      </c>
      <c r="I734" s="187" t="s">
        <v>315</v>
      </c>
      <c r="J734" s="629"/>
      <c r="K734" s="230"/>
      <c r="L734" s="241"/>
      <c r="M734" s="207"/>
      <c r="N734" s="207"/>
      <c r="O734" s="207"/>
      <c r="P734" s="629"/>
      <c r="Q734" s="629"/>
      <c r="R734" s="647"/>
      <c r="S734" s="642"/>
      <c r="T734" s="642"/>
      <c r="U734" s="648"/>
      <c r="V734" s="694"/>
      <c r="W734" s="694"/>
      <c r="X734" s="694"/>
      <c r="Y734" s="694"/>
      <c r="Z734" s="694"/>
      <c r="AA734" s="694"/>
    </row>
    <row r="735" spans="1:27" x14ac:dyDescent="0.25">
      <c r="A735" s="64">
        <v>599</v>
      </c>
      <c r="B735" s="4670" t="s">
        <v>1198</v>
      </c>
      <c r="C735" s="3199" t="s">
        <v>868</v>
      </c>
      <c r="D735" s="65">
        <v>44812</v>
      </c>
      <c r="E735" s="387" t="s">
        <v>4918</v>
      </c>
      <c r="F735" s="146">
        <v>71</v>
      </c>
      <c r="G735" s="66">
        <f>AVERAGE(CPVTFC3SG0008!K23:L23)</f>
        <v>2.8220499999999999</v>
      </c>
      <c r="H735" s="67">
        <f t="shared" si="70"/>
        <v>9085.7876712328762</v>
      </c>
      <c r="I735" s="187" t="s">
        <v>315</v>
      </c>
      <c r="J735" s="629"/>
      <c r="K735" s="230"/>
      <c r="L735" s="241"/>
      <c r="M735" s="207"/>
      <c r="N735" s="207"/>
      <c r="O735" s="207"/>
      <c r="P735" s="852">
        <v>44869</v>
      </c>
      <c r="Q735" s="845" t="s">
        <v>5429</v>
      </c>
      <c r="R735" s="853">
        <v>23</v>
      </c>
      <c r="S735" s="66">
        <f>AVERAGE(CPVTFC3SG0045!C15:D15)</f>
        <v>0.82814999999999994</v>
      </c>
      <c r="T735" s="67">
        <f>(S735-0.1851)/0.0142*400</f>
        <v>18114.084507042251</v>
      </c>
      <c r="U735" s="858" t="s">
        <v>315</v>
      </c>
      <c r="V735" s="694"/>
      <c r="W735" s="694"/>
      <c r="X735" s="694"/>
      <c r="Y735" s="694"/>
      <c r="Z735" s="694"/>
      <c r="AA735" s="694"/>
    </row>
    <row r="736" spans="1:27" x14ac:dyDescent="0.25">
      <c r="A736" s="68">
        <v>600</v>
      </c>
      <c r="B736" s="4679"/>
      <c r="C736" s="3199" t="s">
        <v>220</v>
      </c>
      <c r="D736" s="65">
        <v>44812</v>
      </c>
      <c r="E736" s="387" t="s">
        <v>4918</v>
      </c>
      <c r="F736" s="146">
        <v>72</v>
      </c>
      <c r="G736" s="66">
        <f>AVERAGE(CPVTFC3SG0008!M23:N23)</f>
        <v>2.6572</v>
      </c>
      <c r="H736" s="67">
        <f t="shared" si="70"/>
        <v>8521.232876712329</v>
      </c>
      <c r="I736" s="187" t="s">
        <v>315</v>
      </c>
      <c r="J736" s="629"/>
      <c r="K736" s="230"/>
      <c r="L736" s="241"/>
      <c r="M736" s="207"/>
      <c r="N736" s="207"/>
      <c r="O736" s="207"/>
      <c r="P736" s="852">
        <v>44869</v>
      </c>
      <c r="Q736" s="845" t="s">
        <v>5429</v>
      </c>
      <c r="R736" s="853">
        <v>24</v>
      </c>
      <c r="S736" s="66">
        <f>AVERAGE(CPVTFC3SG0045!E15:F15)</f>
        <v>0.50605</v>
      </c>
      <c r="T736" s="67">
        <f>(S736-0.1851)/0.0142*400</f>
        <v>9040.8450704225343</v>
      </c>
      <c r="U736" s="858" t="s">
        <v>315</v>
      </c>
      <c r="V736" s="694"/>
      <c r="W736" s="694"/>
      <c r="X736" s="694"/>
      <c r="Y736" s="694"/>
      <c r="Z736" s="694"/>
      <c r="AA736" s="694"/>
    </row>
    <row r="737" spans="1:29" x14ac:dyDescent="0.25">
      <c r="A737" s="6">
        <v>601</v>
      </c>
      <c r="B737" s="4666" t="s">
        <v>1199</v>
      </c>
      <c r="C737" s="3189" t="s">
        <v>868</v>
      </c>
      <c r="D737" s="18">
        <v>44812</v>
      </c>
      <c r="E737" s="380" t="s">
        <v>4918</v>
      </c>
      <c r="F737" s="147">
        <v>73</v>
      </c>
      <c r="G737" s="7">
        <f>AVERAGE(CPVTFC3SG0008!O23:P23)</f>
        <v>0.1195</v>
      </c>
      <c r="H737" s="13">
        <f t="shared" si="70"/>
        <v>-169.52054794520552</v>
      </c>
      <c r="I737" s="181" t="s">
        <v>314</v>
      </c>
      <c r="J737" s="629"/>
      <c r="K737" s="230"/>
      <c r="L737" s="241"/>
      <c r="M737" s="207"/>
      <c r="N737" s="207"/>
      <c r="O737" s="207"/>
      <c r="P737" s="629"/>
      <c r="Q737" s="629"/>
      <c r="R737" s="647"/>
      <c r="S737" s="642"/>
      <c r="T737" s="642"/>
      <c r="U737" s="648"/>
      <c r="V737" s="694"/>
      <c r="W737" s="694"/>
      <c r="X737" s="694"/>
      <c r="Y737" s="694"/>
      <c r="Z737" s="694"/>
      <c r="AA737" s="694"/>
    </row>
    <row r="738" spans="1:29" x14ac:dyDescent="0.25">
      <c r="A738" s="8">
        <v>602</v>
      </c>
      <c r="B738" s="4678"/>
      <c r="C738" s="3189" t="s">
        <v>220</v>
      </c>
      <c r="D738" s="18">
        <v>44812</v>
      </c>
      <c r="E738" s="380" t="s">
        <v>4918</v>
      </c>
      <c r="F738" s="147">
        <v>74</v>
      </c>
      <c r="G738" s="7">
        <f>AVERAGE(CPVTFC3SG0008!Q23:R23)</f>
        <v>9.1700000000000004E-2</v>
      </c>
      <c r="H738" s="13">
        <f t="shared" si="70"/>
        <v>-264.72602739726028</v>
      </c>
      <c r="I738" s="181" t="s">
        <v>314</v>
      </c>
      <c r="J738" s="629"/>
      <c r="K738" s="230"/>
      <c r="L738" s="241"/>
      <c r="M738" s="207"/>
      <c r="N738" s="207"/>
      <c r="O738" s="207"/>
      <c r="P738" s="629"/>
      <c r="Q738" s="629"/>
      <c r="R738" s="647"/>
      <c r="S738" s="642"/>
      <c r="T738" s="642"/>
      <c r="U738" s="648"/>
      <c r="V738" s="694"/>
      <c r="W738" s="694"/>
      <c r="X738" s="694"/>
      <c r="Y738" s="694"/>
      <c r="Z738" s="694"/>
      <c r="AA738" s="694"/>
    </row>
    <row r="739" spans="1:29" x14ac:dyDescent="0.25">
      <c r="A739" s="6">
        <v>603</v>
      </c>
      <c r="B739" s="4667" t="s">
        <v>1200</v>
      </c>
      <c r="C739" s="3189" t="s">
        <v>868</v>
      </c>
      <c r="D739" s="18">
        <v>44812</v>
      </c>
      <c r="E739" s="380" t="s">
        <v>4918</v>
      </c>
      <c r="F739" s="147">
        <v>75</v>
      </c>
      <c r="G739" s="7">
        <f>AVERAGE(CPVTFC3SG0008!S23:T23)</f>
        <v>0.5534</v>
      </c>
      <c r="H739" s="13">
        <f t="shared" si="70"/>
        <v>1316.4383561643835</v>
      </c>
      <c r="I739" s="181" t="s">
        <v>314</v>
      </c>
      <c r="J739" s="629"/>
      <c r="K739" s="230"/>
      <c r="L739" s="241"/>
      <c r="M739" s="207"/>
      <c r="N739" s="207"/>
      <c r="O739" s="207"/>
      <c r="P739" s="629"/>
      <c r="Q739" s="629"/>
      <c r="R739" s="647"/>
      <c r="S739" s="642"/>
      <c r="T739" s="642"/>
      <c r="U739" s="648"/>
      <c r="V739" s="694"/>
      <c r="W739" s="694"/>
      <c r="X739" s="694"/>
      <c r="Y739" s="694"/>
      <c r="Z739" s="694"/>
      <c r="AA739" s="694"/>
      <c r="AB739" s="4689" t="s">
        <v>1416</v>
      </c>
      <c r="AC739" s="5">
        <v>80</v>
      </c>
    </row>
    <row r="740" spans="1:29" ht="15.75" thickBot="1" x14ac:dyDescent="0.3">
      <c r="A740" s="78">
        <v>604</v>
      </c>
      <c r="B740" s="4661"/>
      <c r="C740" s="3190" t="s">
        <v>220</v>
      </c>
      <c r="D740" s="79">
        <v>44812</v>
      </c>
      <c r="E740" s="525" t="s">
        <v>4918</v>
      </c>
      <c r="F740" s="156">
        <v>76</v>
      </c>
      <c r="G740" s="80">
        <f>AVERAGE(CPVTFC3SG0008!U23:V23)</f>
        <v>1.6204499999999999</v>
      </c>
      <c r="H740" s="81">
        <f t="shared" si="70"/>
        <v>4970.7191780821913</v>
      </c>
      <c r="I740" s="804" t="s">
        <v>315</v>
      </c>
      <c r="J740" s="633"/>
      <c r="K740" s="231"/>
      <c r="L740" s="246"/>
      <c r="M740" s="215"/>
      <c r="N740" s="215"/>
      <c r="O740" s="215"/>
      <c r="P740" s="633"/>
      <c r="Q740" s="633"/>
      <c r="R740" s="660"/>
      <c r="S740" s="650"/>
      <c r="T740" s="650"/>
      <c r="U740" s="657"/>
      <c r="V740" s="1268"/>
      <c r="W740" s="1268"/>
      <c r="X740" s="1268"/>
      <c r="Y740" s="1268"/>
      <c r="Z740" s="786"/>
      <c r="AA740" s="1268"/>
      <c r="AB740" s="4688"/>
    </row>
    <row r="741" spans="1:29" x14ac:dyDescent="0.25">
      <c r="A741" s="508">
        <v>605</v>
      </c>
      <c r="B741" s="4658" t="s">
        <v>1201</v>
      </c>
      <c r="C741" s="2969" t="s">
        <v>868</v>
      </c>
      <c r="D741" s="490">
        <v>44812</v>
      </c>
      <c r="E741" s="491" t="s">
        <v>4918</v>
      </c>
      <c r="F741" s="732">
        <v>77</v>
      </c>
      <c r="G741" s="589">
        <f>AVERAGE(CPVTFC3SG0008!W23:X23)</f>
        <v>0.20305000000000001</v>
      </c>
      <c r="H741" s="622">
        <f t="shared" si="70"/>
        <v>116.60958904109589</v>
      </c>
      <c r="I741" s="3106" t="s">
        <v>314</v>
      </c>
      <c r="J741" s="1437"/>
      <c r="K741" s="3107"/>
      <c r="L741" s="3108"/>
      <c r="M741" s="720"/>
      <c r="N741" s="720"/>
      <c r="O741" s="720"/>
      <c r="P741" s="1437"/>
      <c r="Q741" s="1437"/>
      <c r="R741" s="670"/>
      <c r="S741" s="721"/>
      <c r="T741" s="721"/>
      <c r="U741" s="721"/>
      <c r="V741" s="490">
        <v>44888</v>
      </c>
      <c r="W741" s="3058" t="s">
        <v>5544</v>
      </c>
      <c r="X741" s="2848">
        <v>105</v>
      </c>
      <c r="Y741" s="589">
        <f>AVERAGE(CPVTFC3SG0068!J14:K14)</f>
        <v>0.12379999999999999</v>
      </c>
      <c r="Z741" s="1193">
        <f t="shared" ref="Z741:Z744" si="71">(Y741-0.1364)/0.0132*66</f>
        <v>-63</v>
      </c>
      <c r="AA741" s="3009" t="s">
        <v>314</v>
      </c>
      <c r="AB741" s="4689" t="s">
        <v>1416</v>
      </c>
    </row>
    <row r="742" spans="1:29" x14ac:dyDescent="0.25">
      <c r="A742" s="585"/>
      <c r="B742" s="4674"/>
      <c r="C742" s="32" t="s">
        <v>5448</v>
      </c>
      <c r="D742" s="1149"/>
      <c r="E742" s="2975"/>
      <c r="F742" s="882"/>
      <c r="G742" s="645"/>
      <c r="H742" s="646"/>
      <c r="I742" s="878"/>
      <c r="J742" s="855"/>
      <c r="K742" s="3104"/>
      <c r="L742" s="3105"/>
      <c r="M742" s="207"/>
      <c r="N742" s="207"/>
      <c r="O742" s="207"/>
      <c r="P742" s="855"/>
      <c r="Q742" s="855"/>
      <c r="R742" s="857"/>
      <c r="S742" s="642"/>
      <c r="T742" s="642"/>
      <c r="U742" s="642"/>
      <c r="V742" s="18">
        <v>44888</v>
      </c>
      <c r="W742" s="3057" t="s">
        <v>5544</v>
      </c>
      <c r="X742" s="2759">
        <v>106</v>
      </c>
      <c r="Y742" s="7">
        <f>AVERAGE(CPVTFC3SG0068!L14:M14)</f>
        <v>0.10880000000000001</v>
      </c>
      <c r="Z742" s="113">
        <f t="shared" si="71"/>
        <v>-137.99999999999994</v>
      </c>
      <c r="AA742" s="3007" t="s">
        <v>314</v>
      </c>
      <c r="AB742" s="4689"/>
    </row>
    <row r="743" spans="1:29" x14ac:dyDescent="0.25">
      <c r="A743" s="585"/>
      <c r="B743" s="4674"/>
      <c r="C743" s="32" t="s">
        <v>863</v>
      </c>
      <c r="D743" s="1149"/>
      <c r="E743" s="2975"/>
      <c r="F743" s="882"/>
      <c r="G743" s="645"/>
      <c r="H743" s="646"/>
      <c r="I743" s="878"/>
      <c r="J743" s="855"/>
      <c r="K743" s="3104"/>
      <c r="L743" s="3105"/>
      <c r="M743" s="207"/>
      <c r="N743" s="207"/>
      <c r="O743" s="207"/>
      <c r="P743" s="855"/>
      <c r="Q743" s="855"/>
      <c r="R743" s="857"/>
      <c r="S743" s="642"/>
      <c r="T743" s="642"/>
      <c r="U743" s="642"/>
      <c r="V743" s="65">
        <v>44888</v>
      </c>
      <c r="W743" s="3043" t="s">
        <v>5544</v>
      </c>
      <c r="X743" s="2988">
        <v>107</v>
      </c>
      <c r="Y743" s="66">
        <f>AVERAGE(CPVTFC3SG0068!N14:O14)</f>
        <v>1.2887</v>
      </c>
      <c r="Z743" s="123">
        <f t="shared" si="71"/>
        <v>5761.4999999999991</v>
      </c>
      <c r="AA743" s="3014" t="s">
        <v>315</v>
      </c>
      <c r="AB743" s="4689"/>
    </row>
    <row r="744" spans="1:29" ht="15.75" thickBot="1" x14ac:dyDescent="0.3">
      <c r="A744" s="219">
        <v>606</v>
      </c>
      <c r="B744" s="4659"/>
      <c r="C744" s="2536" t="s">
        <v>220</v>
      </c>
      <c r="D744" s="220">
        <v>44812</v>
      </c>
      <c r="E744" s="517" t="s">
        <v>4918</v>
      </c>
      <c r="F744" s="221">
        <v>78</v>
      </c>
      <c r="G744" s="222">
        <f>AVERAGE(CPVTFC3SG0008!C25:D25)</f>
        <v>2.8807</v>
      </c>
      <c r="H744" s="218">
        <f t="shared" si="70"/>
        <v>9286.6438356164381</v>
      </c>
      <c r="I744" s="3109" t="s">
        <v>315</v>
      </c>
      <c r="J744" s="1438"/>
      <c r="K744" s="3110"/>
      <c r="L744" s="3111"/>
      <c r="M744" s="763"/>
      <c r="N744" s="763"/>
      <c r="O744" s="763"/>
      <c r="P744" s="1438"/>
      <c r="Q744" s="1438"/>
      <c r="R744" s="671"/>
      <c r="S744" s="778"/>
      <c r="T744" s="778"/>
      <c r="U744" s="778"/>
      <c r="V744" s="412">
        <v>44888</v>
      </c>
      <c r="W744" s="3042" t="s">
        <v>5544</v>
      </c>
      <c r="X744" s="2797">
        <v>108</v>
      </c>
      <c r="Y744" s="414">
        <f>AVERAGE(CPVTFC3SG0068!P14:Q14)</f>
        <v>1.0544500000000001</v>
      </c>
      <c r="Z744" s="415">
        <f t="shared" si="71"/>
        <v>4590.2500000000009</v>
      </c>
      <c r="AA744" s="3010" t="s">
        <v>315</v>
      </c>
      <c r="AB744" s="4688"/>
    </row>
    <row r="745" spans="1:29" x14ac:dyDescent="0.25">
      <c r="A745" s="114">
        <v>607</v>
      </c>
      <c r="B745" s="2529" t="s">
        <v>1202</v>
      </c>
      <c r="C745" s="3186" t="s">
        <v>868</v>
      </c>
      <c r="D745" s="115">
        <v>44812</v>
      </c>
      <c r="E745" s="388" t="s">
        <v>4918</v>
      </c>
      <c r="F745" s="151">
        <v>79</v>
      </c>
      <c r="G745" s="116">
        <f>AVERAGE(CPVTFC3SG0008!E25:F25)</f>
        <v>1.0360499999999999</v>
      </c>
      <c r="H745" s="117">
        <f t="shared" si="70"/>
        <v>2969.3493150684926</v>
      </c>
      <c r="I745" s="3024" t="s">
        <v>315</v>
      </c>
      <c r="J745" s="637"/>
      <c r="K745" s="226"/>
      <c r="L745" s="251"/>
      <c r="M745" s="216"/>
      <c r="N745" s="216"/>
      <c r="O745" s="216"/>
      <c r="P745" s="637"/>
      <c r="Q745" s="637"/>
      <c r="R745" s="669"/>
      <c r="S745" s="656"/>
      <c r="T745" s="656"/>
      <c r="U745" s="672"/>
      <c r="V745" s="1271"/>
      <c r="W745" s="1271"/>
      <c r="X745" s="1271"/>
      <c r="Y745" s="1271"/>
      <c r="Z745" s="1271"/>
      <c r="AA745" s="1271"/>
      <c r="AB745" s="4689" t="s">
        <v>1416</v>
      </c>
    </row>
    <row r="746" spans="1:29" x14ac:dyDescent="0.25">
      <c r="A746" s="68">
        <v>608</v>
      </c>
      <c r="B746" s="69" t="s">
        <v>1202</v>
      </c>
      <c r="C746" s="3199" t="s">
        <v>220</v>
      </c>
      <c r="D746" s="65">
        <v>44812</v>
      </c>
      <c r="E746" s="387" t="s">
        <v>4918</v>
      </c>
      <c r="F746" s="146">
        <v>80</v>
      </c>
      <c r="G746" s="66">
        <f>AVERAGE(CPVTFC3SG0008!G25:H25)</f>
        <v>2.8814500000000001</v>
      </c>
      <c r="H746" s="67">
        <f t="shared" si="70"/>
        <v>9289.2123287671238</v>
      </c>
      <c r="I746" s="192" t="s">
        <v>1417</v>
      </c>
      <c r="J746" s="635"/>
      <c r="K746" s="227"/>
      <c r="L746" s="248"/>
      <c r="M746" s="207"/>
      <c r="N746" s="207"/>
      <c r="O746" s="207"/>
      <c r="P746" s="852">
        <v>44869</v>
      </c>
      <c r="Q746" s="845" t="s">
        <v>5429</v>
      </c>
      <c r="R746" s="853">
        <v>25</v>
      </c>
      <c r="S746" s="66">
        <f>AVERAGE(CPVTFC3SG0045!G15:H15)</f>
        <v>2.8483999999999998</v>
      </c>
      <c r="T746" s="67">
        <f>(S746-0.1851)/0.0142*400</f>
        <v>75022.535211267605</v>
      </c>
      <c r="U746" s="858" t="s">
        <v>315</v>
      </c>
      <c r="V746" s="694"/>
      <c r="W746" s="694"/>
      <c r="X746" s="694"/>
      <c r="Y746" s="694"/>
      <c r="Z746" s="694"/>
      <c r="AA746" s="694"/>
      <c r="AB746" s="4688"/>
    </row>
    <row r="747" spans="1:29" x14ac:dyDescent="0.25">
      <c r="A747" s="64">
        <v>609</v>
      </c>
      <c r="B747" s="4670" t="s">
        <v>1203</v>
      </c>
      <c r="C747" s="3199" t="s">
        <v>868</v>
      </c>
      <c r="D747" s="65">
        <v>44812</v>
      </c>
      <c r="E747" s="387" t="s">
        <v>4918</v>
      </c>
      <c r="F747" s="146">
        <v>81</v>
      </c>
      <c r="G747" s="66">
        <f>AVERAGE(CPVTFC3SG0008!I25:J25)</f>
        <v>2.84755</v>
      </c>
      <c r="H747" s="67">
        <f t="shared" si="70"/>
        <v>9173.1164383561645</v>
      </c>
      <c r="I747" s="192" t="s">
        <v>315</v>
      </c>
      <c r="J747" s="635"/>
      <c r="K747" s="227"/>
      <c r="L747" s="248"/>
      <c r="M747" s="207"/>
      <c r="N747" s="207"/>
      <c r="O747" s="207"/>
      <c r="P747" s="852">
        <v>44869</v>
      </c>
      <c r="Q747" s="845" t="s">
        <v>5429</v>
      </c>
      <c r="R747" s="853">
        <v>26</v>
      </c>
      <c r="S747" s="66">
        <f>AVERAGE(CPVTFC3SG0045!I15:J15)</f>
        <v>2.8077000000000001</v>
      </c>
      <c r="T747" s="67">
        <f>(S747-0.1851)/0.0142*400</f>
        <v>73876.056338028167</v>
      </c>
      <c r="U747" s="858" t="s">
        <v>315</v>
      </c>
      <c r="V747" s="694"/>
      <c r="W747" s="694"/>
      <c r="X747" s="694"/>
      <c r="Y747" s="694"/>
      <c r="Z747" s="694"/>
      <c r="AA747" s="694"/>
    </row>
    <row r="748" spans="1:29" x14ac:dyDescent="0.25">
      <c r="A748" s="68">
        <v>610</v>
      </c>
      <c r="B748" s="4679"/>
      <c r="C748" s="3199" t="s">
        <v>220</v>
      </c>
      <c r="D748" s="65">
        <v>44812</v>
      </c>
      <c r="E748" s="387" t="s">
        <v>4918</v>
      </c>
      <c r="F748" s="146">
        <v>82</v>
      </c>
      <c r="G748" s="66">
        <f>AVERAGE(CPVTFC3SG0008!K25:L25)</f>
        <v>2.8425500000000001</v>
      </c>
      <c r="H748" s="67">
        <f t="shared" si="70"/>
        <v>9155.9931506849316</v>
      </c>
      <c r="I748" s="192" t="s">
        <v>315</v>
      </c>
      <c r="J748" s="635"/>
      <c r="K748" s="227"/>
      <c r="L748" s="248"/>
      <c r="M748" s="207"/>
      <c r="N748" s="207"/>
      <c r="O748" s="207"/>
      <c r="P748" s="852">
        <v>44869</v>
      </c>
      <c r="Q748" s="845" t="s">
        <v>5429</v>
      </c>
      <c r="R748" s="853">
        <v>27</v>
      </c>
      <c r="S748" s="66">
        <f>AVERAGE(CPVTFC3SG0045!K15:L15)</f>
        <v>2.64655</v>
      </c>
      <c r="T748" s="67">
        <f>(S748-0.1851)/0.0142*400</f>
        <v>69336.619718309856</v>
      </c>
      <c r="U748" s="858" t="s">
        <v>315</v>
      </c>
      <c r="V748" s="694"/>
      <c r="W748" s="694"/>
      <c r="X748" s="694"/>
      <c r="Y748" s="694"/>
      <c r="Z748" s="694"/>
      <c r="AA748" s="694"/>
    </row>
    <row r="749" spans="1:29" x14ac:dyDescent="0.25">
      <c r="A749" s="64">
        <v>611</v>
      </c>
      <c r="B749" s="69" t="s">
        <v>1204</v>
      </c>
      <c r="C749" s="3199" t="s">
        <v>868</v>
      </c>
      <c r="D749" s="65">
        <v>44812</v>
      </c>
      <c r="E749" s="387" t="s">
        <v>4918</v>
      </c>
      <c r="F749" s="146">
        <v>83</v>
      </c>
      <c r="G749" s="66">
        <f>AVERAGE(CPVTFC3SG0008!M25:N25)</f>
        <v>2.6768000000000001</v>
      </c>
      <c r="H749" s="67">
        <f t="shared" si="70"/>
        <v>8588.3561643835619</v>
      </c>
      <c r="I749" s="192" t="s">
        <v>315</v>
      </c>
      <c r="J749" s="635"/>
      <c r="K749" s="227"/>
      <c r="L749" s="248"/>
      <c r="M749" s="207"/>
      <c r="N749" s="207"/>
      <c r="O749" s="207"/>
      <c r="P749" s="852">
        <v>44869</v>
      </c>
      <c r="Q749" s="845" t="s">
        <v>5429</v>
      </c>
      <c r="R749" s="853">
        <v>28</v>
      </c>
      <c r="S749" s="66">
        <f>AVERAGE(CPVTFC3SG0045!M15:N15)</f>
        <v>0.54744999999999999</v>
      </c>
      <c r="T749" s="67">
        <f>(S749-0.1851)/0.0142*400</f>
        <v>10207.042253521126</v>
      </c>
      <c r="U749" s="858" t="s">
        <v>315</v>
      </c>
      <c r="V749" s="694"/>
      <c r="W749" s="694"/>
      <c r="X749" s="694"/>
      <c r="Y749" s="694"/>
      <c r="Z749" s="694"/>
      <c r="AA749" s="694"/>
    </row>
    <row r="750" spans="1:29" x14ac:dyDescent="0.25">
      <c r="A750" s="68">
        <v>612</v>
      </c>
      <c r="B750" s="69" t="s">
        <v>1204</v>
      </c>
      <c r="C750" s="3199" t="s">
        <v>220</v>
      </c>
      <c r="D750" s="65">
        <v>44812</v>
      </c>
      <c r="E750" s="387" t="s">
        <v>4918</v>
      </c>
      <c r="F750" s="146">
        <v>84</v>
      </c>
      <c r="G750" s="66">
        <f>AVERAGE(CPVTFC3SG0008!O25:P25)</f>
        <v>1.7976000000000001</v>
      </c>
      <c r="H750" s="67">
        <f t="shared" si="70"/>
        <v>5577.3972602739723</v>
      </c>
      <c r="I750" s="192" t="s">
        <v>315</v>
      </c>
      <c r="J750" s="635"/>
      <c r="K750" s="227"/>
      <c r="L750" s="248"/>
      <c r="M750" s="207"/>
      <c r="N750" s="207"/>
      <c r="O750" s="207"/>
      <c r="P750" s="635"/>
      <c r="Q750" s="635"/>
      <c r="R750" s="665"/>
      <c r="S750" s="642"/>
      <c r="T750" s="642"/>
      <c r="U750" s="648"/>
      <c r="V750" s="694"/>
      <c r="W750" s="694"/>
      <c r="X750" s="694"/>
      <c r="Y750" s="694"/>
      <c r="Z750" s="694"/>
      <c r="AA750" s="694"/>
    </row>
    <row r="751" spans="1:29" x14ac:dyDescent="0.25">
      <c r="A751" s="6">
        <v>613</v>
      </c>
      <c r="B751" s="4666" t="s">
        <v>1205</v>
      </c>
      <c r="C751" s="3189" t="s">
        <v>868</v>
      </c>
      <c r="D751" s="18">
        <v>44812</v>
      </c>
      <c r="E751" s="380" t="s">
        <v>4918</v>
      </c>
      <c r="F751" s="147">
        <v>85</v>
      </c>
      <c r="G751" s="7">
        <f>AVERAGE(CPVTFC3SG0008!Q25:R25)</f>
        <v>0.10525000000000001</v>
      </c>
      <c r="H751" s="13">
        <f t="shared" si="70"/>
        <v>-218.32191780821918</v>
      </c>
      <c r="I751" s="191" t="s">
        <v>314</v>
      </c>
      <c r="J751" s="635"/>
      <c r="K751" s="227"/>
      <c r="L751" s="248"/>
      <c r="M751" s="207"/>
      <c r="N751" s="207"/>
      <c r="O751" s="207"/>
      <c r="P751" s="635"/>
      <c r="Q751" s="635"/>
      <c r="R751" s="665"/>
      <c r="S751" s="642"/>
      <c r="T751" s="642"/>
      <c r="U751" s="648"/>
      <c r="V751" s="694"/>
      <c r="W751" s="694"/>
      <c r="X751" s="694"/>
      <c r="Y751" s="694"/>
      <c r="Z751" s="694"/>
      <c r="AA751" s="694"/>
    </row>
    <row r="752" spans="1:29" x14ac:dyDescent="0.25">
      <c r="A752" s="8">
        <v>614</v>
      </c>
      <c r="B752" s="4678"/>
      <c r="C752" s="3189" t="s">
        <v>220</v>
      </c>
      <c r="D752" s="18">
        <v>44812</v>
      </c>
      <c r="E752" s="380" t="s">
        <v>4918</v>
      </c>
      <c r="F752" s="147">
        <v>86</v>
      </c>
      <c r="G752" s="7">
        <f>AVERAGE(CPVTFC3SG0008!S25:T25)</f>
        <v>8.6299999999999988E-2</v>
      </c>
      <c r="H752" s="13">
        <f t="shared" si="70"/>
        <v>-283.21917808219183</v>
      </c>
      <c r="I752" s="191" t="s">
        <v>314</v>
      </c>
      <c r="J752" s="635"/>
      <c r="K752" s="227"/>
      <c r="L752" s="248"/>
      <c r="M752" s="207"/>
      <c r="N752" s="207"/>
      <c r="O752" s="207"/>
      <c r="P752" s="635"/>
      <c r="Q752" s="635"/>
      <c r="R752" s="665"/>
      <c r="S752" s="642"/>
      <c r="T752" s="642"/>
      <c r="U752" s="648"/>
      <c r="V752" s="694"/>
      <c r="W752" s="694"/>
      <c r="X752" s="694"/>
      <c r="Y752" s="694"/>
      <c r="Z752" s="694"/>
      <c r="AA752" s="694"/>
    </row>
    <row r="753" spans="1:29" x14ac:dyDescent="0.25">
      <c r="A753" s="64">
        <v>615</v>
      </c>
      <c r="B753" s="69" t="s">
        <v>1206</v>
      </c>
      <c r="C753" s="3199" t="s">
        <v>868</v>
      </c>
      <c r="D753" s="65">
        <v>44812</v>
      </c>
      <c r="E753" s="387" t="s">
        <v>4918</v>
      </c>
      <c r="F753" s="146">
        <v>87</v>
      </c>
      <c r="G753" s="66">
        <f>AVERAGE(CPVTFC3SG0008!U25:V25)</f>
        <v>1.2736999999999998</v>
      </c>
      <c r="H753" s="67">
        <f t="shared" si="70"/>
        <v>3783.2191780821909</v>
      </c>
      <c r="I753" s="192" t="s">
        <v>1417</v>
      </c>
      <c r="J753" s="635"/>
      <c r="K753" s="227"/>
      <c r="L753" s="248"/>
      <c r="M753" s="207"/>
      <c r="N753" s="207"/>
      <c r="O753" s="207"/>
      <c r="P753" s="635"/>
      <c r="Q753" s="635"/>
      <c r="R753" s="665"/>
      <c r="S753" s="642"/>
      <c r="T753" s="642"/>
      <c r="U753" s="648"/>
      <c r="V753" s="694"/>
      <c r="W753" s="694"/>
      <c r="X753" s="694"/>
      <c r="Y753" s="694"/>
      <c r="Z753" s="694"/>
      <c r="AA753" s="694"/>
    </row>
    <row r="754" spans="1:29" x14ac:dyDescent="0.25">
      <c r="A754" s="68">
        <v>616</v>
      </c>
      <c r="B754" s="69" t="s">
        <v>1206</v>
      </c>
      <c r="C754" s="3199" t="s">
        <v>220</v>
      </c>
      <c r="D754" s="65">
        <v>44812</v>
      </c>
      <c r="E754" s="387" t="s">
        <v>4918</v>
      </c>
      <c r="F754" s="146">
        <v>88</v>
      </c>
      <c r="G754" s="66">
        <f>AVERAGE(CPVTFC3SG0008!W25:X25)</f>
        <v>2.7184999999999997</v>
      </c>
      <c r="H754" s="67">
        <f t="shared" si="70"/>
        <v>8731.1643835616414</v>
      </c>
      <c r="I754" s="192" t="s">
        <v>1417</v>
      </c>
      <c r="J754" s="635"/>
      <c r="K754" s="227"/>
      <c r="L754" s="248"/>
      <c r="M754" s="207"/>
      <c r="N754" s="207"/>
      <c r="O754" s="207"/>
      <c r="P754" s="852">
        <v>44869</v>
      </c>
      <c r="Q754" s="845" t="s">
        <v>5429</v>
      </c>
      <c r="R754" s="853">
        <v>29</v>
      </c>
      <c r="S754" s="66">
        <f>AVERAGE(CPVTFC3SG0045!O15:P15)</f>
        <v>0.66484999999999994</v>
      </c>
      <c r="T754" s="67">
        <f>(S754-0.1851)/0.0142*400</f>
        <v>13514.084507042249</v>
      </c>
      <c r="U754" s="858" t="s">
        <v>315</v>
      </c>
      <c r="V754" s="694"/>
      <c r="W754" s="694"/>
      <c r="X754" s="694"/>
      <c r="Y754" s="694"/>
      <c r="Z754" s="694"/>
      <c r="AA754" s="694"/>
    </row>
    <row r="755" spans="1:29" x14ac:dyDescent="0.25">
      <c r="A755" s="6">
        <v>617</v>
      </c>
      <c r="B755" s="4666" t="s">
        <v>1207</v>
      </c>
      <c r="C755" s="3189" t="s">
        <v>868</v>
      </c>
      <c r="D755" s="18">
        <v>44812</v>
      </c>
      <c r="E755" s="380" t="s">
        <v>4918</v>
      </c>
      <c r="F755" s="147">
        <v>89</v>
      </c>
      <c r="G755" s="7">
        <f>AVERAGE(CPVTFC3SG0008!B12:C12)</f>
        <v>0.54869999999999997</v>
      </c>
      <c r="H755" s="13">
        <f t="shared" si="70"/>
        <v>1300.3424657534244</v>
      </c>
      <c r="I755" s="191" t="s">
        <v>314</v>
      </c>
      <c r="J755" s="635"/>
      <c r="K755" s="227"/>
      <c r="L755" s="248"/>
      <c r="M755" s="207"/>
      <c r="N755" s="207"/>
      <c r="O755" s="207"/>
      <c r="P755" s="635"/>
      <c r="Q755" s="635"/>
      <c r="R755" s="665"/>
      <c r="S755" s="642"/>
      <c r="T755" s="642"/>
      <c r="U755" s="648"/>
      <c r="V755" s="694"/>
      <c r="W755" s="694"/>
      <c r="X755" s="694"/>
      <c r="Y755" s="694"/>
      <c r="Z755" s="694"/>
      <c r="AA755" s="694"/>
    </row>
    <row r="756" spans="1:29" ht="15.75" thickBot="1" x14ac:dyDescent="0.3">
      <c r="A756" s="110">
        <v>618</v>
      </c>
      <c r="B756" s="4673"/>
      <c r="C756" s="3194" t="s">
        <v>220</v>
      </c>
      <c r="D756" s="111">
        <v>44812</v>
      </c>
      <c r="E756" s="472" t="s">
        <v>4918</v>
      </c>
      <c r="F756" s="153">
        <v>90</v>
      </c>
      <c r="G756" s="112">
        <f>AVERAGE(CPVTFC3SG0008!D12:E12)</f>
        <v>0.44274999999999998</v>
      </c>
      <c r="H756" s="113">
        <f t="shared" si="70"/>
        <v>937.49999999999977</v>
      </c>
      <c r="I756" s="197" t="s">
        <v>314</v>
      </c>
      <c r="J756" s="636"/>
      <c r="K756" s="228"/>
      <c r="L756" s="249"/>
      <c r="M756" s="215"/>
      <c r="N756" s="215"/>
      <c r="O756" s="215"/>
      <c r="P756" s="636"/>
      <c r="Q756" s="636"/>
      <c r="R756" s="666"/>
      <c r="S756" s="650"/>
      <c r="T756" s="650"/>
      <c r="U756" s="657"/>
      <c r="V756" s="1268"/>
      <c r="W756" s="1268"/>
      <c r="X756" s="1268"/>
      <c r="Y756" s="1268"/>
      <c r="Z756" s="786"/>
      <c r="AA756" s="1268"/>
    </row>
    <row r="757" spans="1:29" x14ac:dyDescent="0.25">
      <c r="A757" s="508">
        <v>619</v>
      </c>
      <c r="B757" s="4658" t="s">
        <v>1208</v>
      </c>
      <c r="C757" s="2969" t="s">
        <v>868</v>
      </c>
      <c r="D757" s="490">
        <v>44812</v>
      </c>
      <c r="E757" s="491" t="s">
        <v>4918</v>
      </c>
      <c r="F757" s="732">
        <v>91</v>
      </c>
      <c r="G757" s="589">
        <f>AVERAGE(CPVTFC3SG0008!F12:G12)</f>
        <v>0.65294999999999992</v>
      </c>
      <c r="H757" s="622">
        <f t="shared" si="70"/>
        <v>1657.3630136986296</v>
      </c>
      <c r="I757" s="3106" t="s">
        <v>314</v>
      </c>
      <c r="J757" s="1437"/>
      <c r="K757" s="3107"/>
      <c r="L757" s="3108"/>
      <c r="M757" s="720"/>
      <c r="N757" s="720"/>
      <c r="O757" s="720"/>
      <c r="P757" s="1437"/>
      <c r="Q757" s="1437"/>
      <c r="R757" s="670"/>
      <c r="S757" s="721"/>
      <c r="T757" s="721"/>
      <c r="U757" s="721"/>
      <c r="V757" s="407">
        <v>44888</v>
      </c>
      <c r="W757" s="3065" t="s">
        <v>5544</v>
      </c>
      <c r="X757" s="2995">
        <v>109</v>
      </c>
      <c r="Y757" s="409">
        <f>AVERAGE(CPVTFC3SG0068!R14:S14)</f>
        <v>2.24125</v>
      </c>
      <c r="Z757" s="2249">
        <f t="shared" ref="Z757:Z764" si="72">(Y757-0.1364)/0.0132*66</f>
        <v>10524.249999999998</v>
      </c>
      <c r="AA757" s="3017" t="s">
        <v>315</v>
      </c>
      <c r="AB757" s="4689" t="s">
        <v>1416</v>
      </c>
      <c r="AC757" s="5">
        <v>81</v>
      </c>
    </row>
    <row r="758" spans="1:29" x14ac:dyDescent="0.25">
      <c r="A758" s="585"/>
      <c r="B758" s="4674"/>
      <c r="C758" s="32" t="s">
        <v>5448</v>
      </c>
      <c r="D758" s="1149"/>
      <c r="E758" s="2975"/>
      <c r="F758" s="882"/>
      <c r="G758" s="645"/>
      <c r="H758" s="646"/>
      <c r="I758" s="878"/>
      <c r="J758" s="855"/>
      <c r="K758" s="3104"/>
      <c r="L758" s="3105"/>
      <c r="M758" s="207"/>
      <c r="N758" s="207"/>
      <c r="O758" s="207"/>
      <c r="P758" s="855"/>
      <c r="Q758" s="855"/>
      <c r="R758" s="857"/>
      <c r="S758" s="642"/>
      <c r="T758" s="642"/>
      <c r="U758" s="642"/>
      <c r="V758" s="65">
        <v>44888</v>
      </c>
      <c r="W758" s="3043" t="s">
        <v>5544</v>
      </c>
      <c r="X758" s="2988">
        <v>110</v>
      </c>
      <c r="Y758" s="66">
        <f>AVERAGE(CPVTFC3SG0068!T14:U14)</f>
        <v>1.2383</v>
      </c>
      <c r="Z758" s="123">
        <f t="shared" si="72"/>
        <v>5509.4999999999991</v>
      </c>
      <c r="AA758" s="3014" t="s">
        <v>315</v>
      </c>
      <c r="AB758" s="4689"/>
    </row>
    <row r="759" spans="1:29" x14ac:dyDescent="0.25">
      <c r="A759" s="585"/>
      <c r="B759" s="4674"/>
      <c r="C759" s="32" t="s">
        <v>863</v>
      </c>
      <c r="D759" s="1149"/>
      <c r="E759" s="2975"/>
      <c r="F759" s="882"/>
      <c r="G759" s="645"/>
      <c r="H759" s="646"/>
      <c r="I759" s="878"/>
      <c r="J759" s="855"/>
      <c r="K759" s="3104"/>
      <c r="L759" s="3105"/>
      <c r="M759" s="207"/>
      <c r="N759" s="207"/>
      <c r="O759" s="207"/>
      <c r="P759" s="855"/>
      <c r="Q759" s="855"/>
      <c r="R759" s="857"/>
      <c r="S759" s="642"/>
      <c r="T759" s="642"/>
      <c r="U759" s="642"/>
      <c r="V759" s="65">
        <v>44888</v>
      </c>
      <c r="W759" s="3043" t="s">
        <v>5544</v>
      </c>
      <c r="X759" s="2988">
        <v>111</v>
      </c>
      <c r="Y759" s="66">
        <f>AVERAGE(CPVTFC3SG0068!V14:W14)</f>
        <v>1.02745</v>
      </c>
      <c r="Z759" s="123">
        <f t="shared" si="72"/>
        <v>4455.25</v>
      </c>
      <c r="AA759" s="3014" t="s">
        <v>315</v>
      </c>
      <c r="AB759" s="4689"/>
    </row>
    <row r="760" spans="1:29" ht="15.75" thickBot="1" x14ac:dyDescent="0.3">
      <c r="A760" s="598">
        <v>620</v>
      </c>
      <c r="B760" s="4667"/>
      <c r="C760" s="2527" t="s">
        <v>220</v>
      </c>
      <c r="D760" s="79">
        <v>44812</v>
      </c>
      <c r="E760" s="525" t="s">
        <v>4918</v>
      </c>
      <c r="F760" s="156">
        <v>92</v>
      </c>
      <c r="G760" s="80">
        <f>AVERAGE(CPVTFC3SG0008!H12:I12)</f>
        <v>2.8113000000000001</v>
      </c>
      <c r="H760" s="81">
        <f t="shared" si="70"/>
        <v>9048.9726027397264</v>
      </c>
      <c r="I760" s="3112" t="s">
        <v>1417</v>
      </c>
      <c r="J760" s="1413"/>
      <c r="K760" s="3113"/>
      <c r="L760" s="3114"/>
      <c r="M760" s="215"/>
      <c r="N760" s="215"/>
      <c r="O760" s="215"/>
      <c r="P760" s="1413"/>
      <c r="Q760" s="1413"/>
      <c r="R760" s="1414"/>
      <c r="S760" s="650"/>
      <c r="T760" s="650"/>
      <c r="U760" s="650"/>
      <c r="V760" s="121">
        <v>44888</v>
      </c>
      <c r="W760" s="3045" t="s">
        <v>5544</v>
      </c>
      <c r="X760" s="3000">
        <v>112</v>
      </c>
      <c r="Y760" s="122">
        <f>AVERAGE(CPVTFC3SG0068!X14:Y14)</f>
        <v>2.7762000000000002</v>
      </c>
      <c r="Z760" s="415">
        <f t="shared" si="72"/>
        <v>13199</v>
      </c>
      <c r="AA760" s="3015" t="s">
        <v>315</v>
      </c>
      <c r="AB760" s="4688"/>
    </row>
    <row r="761" spans="1:29" x14ac:dyDescent="0.25">
      <c r="A761" s="406">
        <v>621</v>
      </c>
      <c r="B761" s="4668" t="s">
        <v>1209</v>
      </c>
      <c r="C761" s="2533" t="s">
        <v>868</v>
      </c>
      <c r="D761" s="407">
        <v>44812</v>
      </c>
      <c r="E761" s="477" t="s">
        <v>4918</v>
      </c>
      <c r="F761" s="408">
        <v>93</v>
      </c>
      <c r="G761" s="409">
        <f>AVERAGE(CPVTFC3SG0008!J12:K12)</f>
        <v>2.4755000000000003</v>
      </c>
      <c r="H761" s="405">
        <f t="shared" si="70"/>
        <v>7898.9726027397264</v>
      </c>
      <c r="I761" s="3115" t="s">
        <v>315</v>
      </c>
      <c r="J761" s="1437"/>
      <c r="K761" s="3107"/>
      <c r="L761" s="3108"/>
      <c r="M761" s="720"/>
      <c r="N761" s="720"/>
      <c r="O761" s="720"/>
      <c r="P761" s="756">
        <v>44869</v>
      </c>
      <c r="Q761" s="854" t="s">
        <v>5429</v>
      </c>
      <c r="R761" s="758">
        <v>30</v>
      </c>
      <c r="S761" s="409">
        <f>AVERAGE(CPVTFC3SG0045!Q15:R15)</f>
        <v>0.37595000000000001</v>
      </c>
      <c r="T761" s="405">
        <f>(S761-0.1851)/0.0142*400</f>
        <v>5376.0563380281692</v>
      </c>
      <c r="U761" s="759" t="s">
        <v>315</v>
      </c>
      <c r="V761" s="407">
        <v>44888</v>
      </c>
      <c r="W761" s="3065" t="s">
        <v>5544</v>
      </c>
      <c r="X761" s="2995">
        <v>113</v>
      </c>
      <c r="Y761" s="409">
        <f>AVERAGE(CPVTFC3SG0068!B16:C16)</f>
        <v>0.44009999999999999</v>
      </c>
      <c r="Z761" s="2249">
        <f t="shared" si="72"/>
        <v>1518.4999999999998</v>
      </c>
      <c r="AA761" s="3299" t="s">
        <v>315</v>
      </c>
      <c r="AB761" s="4689" t="s">
        <v>1416</v>
      </c>
    </row>
    <row r="762" spans="1:29" x14ac:dyDescent="0.25">
      <c r="A762" s="590"/>
      <c r="B762" s="4669"/>
      <c r="C762" s="32" t="s">
        <v>5448</v>
      </c>
      <c r="D762" s="1149"/>
      <c r="E762" s="2975"/>
      <c r="F762" s="882"/>
      <c r="G762" s="645"/>
      <c r="H762" s="646"/>
      <c r="I762" s="878"/>
      <c r="J762" s="855"/>
      <c r="K762" s="3104"/>
      <c r="L762" s="3105"/>
      <c r="M762" s="207"/>
      <c r="N762" s="207"/>
      <c r="O762" s="207"/>
      <c r="P762" s="875"/>
      <c r="Q762" s="876"/>
      <c r="R762" s="877"/>
      <c r="S762" s="645"/>
      <c r="T762" s="646"/>
      <c r="U762" s="642"/>
      <c r="V762" s="65">
        <v>44888</v>
      </c>
      <c r="W762" s="3043" t="s">
        <v>5544</v>
      </c>
      <c r="X762" s="2988">
        <v>114</v>
      </c>
      <c r="Y762" s="66">
        <f>AVERAGE(CPVTFC3SG0068!D16:E16)</f>
        <v>2.4377499999999999</v>
      </c>
      <c r="Z762" s="123">
        <f t="shared" si="72"/>
        <v>11506.749999999998</v>
      </c>
      <c r="AA762" s="3014" t="s">
        <v>315</v>
      </c>
      <c r="AB762" s="4689"/>
    </row>
    <row r="763" spans="1:29" x14ac:dyDescent="0.25">
      <c r="A763" s="590"/>
      <c r="B763" s="4669"/>
      <c r="C763" s="32" t="s">
        <v>863</v>
      </c>
      <c r="D763" s="1149"/>
      <c r="E763" s="2975"/>
      <c r="F763" s="882"/>
      <c r="G763" s="645"/>
      <c r="H763" s="646"/>
      <c r="I763" s="878"/>
      <c r="J763" s="855"/>
      <c r="K763" s="3104"/>
      <c r="L763" s="3105"/>
      <c r="M763" s="207"/>
      <c r="N763" s="207"/>
      <c r="O763" s="207"/>
      <c r="P763" s="875"/>
      <c r="Q763" s="876"/>
      <c r="R763" s="877"/>
      <c r="S763" s="645"/>
      <c r="T763" s="646"/>
      <c r="U763" s="642"/>
      <c r="V763" s="65">
        <v>44888</v>
      </c>
      <c r="W763" s="3043" t="s">
        <v>5544</v>
      </c>
      <c r="X763" s="2988">
        <v>115</v>
      </c>
      <c r="Y763" s="66">
        <f>AVERAGE(CPVTFC3SG0068!F16:G16)</f>
        <v>2.6478000000000002</v>
      </c>
      <c r="Z763" s="123">
        <f t="shared" si="72"/>
        <v>12557</v>
      </c>
      <c r="AA763" s="3014" t="s">
        <v>315</v>
      </c>
      <c r="AB763" s="4689"/>
    </row>
    <row r="764" spans="1:29" ht="15.75" thickBot="1" x14ac:dyDescent="0.3">
      <c r="A764" s="411">
        <v>622</v>
      </c>
      <c r="B764" s="4682"/>
      <c r="C764" s="2534" t="s">
        <v>220</v>
      </c>
      <c r="D764" s="412">
        <v>44812</v>
      </c>
      <c r="E764" s="484" t="s">
        <v>4918</v>
      </c>
      <c r="F764" s="413">
        <v>94</v>
      </c>
      <c r="G764" s="414">
        <f>AVERAGE(CPVTFC3SG0008!L12:M12)</f>
        <v>2.7993999999999999</v>
      </c>
      <c r="H764" s="415">
        <f t="shared" si="70"/>
        <v>9008.2191780821922</v>
      </c>
      <c r="I764" s="3116" t="s">
        <v>315</v>
      </c>
      <c r="J764" s="1438"/>
      <c r="K764" s="3110"/>
      <c r="L764" s="3111"/>
      <c r="M764" s="763"/>
      <c r="N764" s="763"/>
      <c r="O764" s="763"/>
      <c r="P764" s="724">
        <v>44869</v>
      </c>
      <c r="Q764" s="851" t="s">
        <v>5429</v>
      </c>
      <c r="R764" s="726">
        <v>31</v>
      </c>
      <c r="S764" s="414">
        <f>AVERAGE(CPVTFC3SG0045!S15:T15)</f>
        <v>2.73515</v>
      </c>
      <c r="T764" s="415">
        <f>(S764-0.1851)/0.0142*400</f>
        <v>71832.394366197186</v>
      </c>
      <c r="U764" s="727" t="s">
        <v>315</v>
      </c>
      <c r="V764" s="412">
        <v>44888</v>
      </c>
      <c r="W764" s="3042" t="s">
        <v>5544</v>
      </c>
      <c r="X764" s="2797">
        <v>116</v>
      </c>
      <c r="Y764" s="414">
        <f>AVERAGE(CPVTFC3SG0068!H16:I16)</f>
        <v>2.8003</v>
      </c>
      <c r="Z764" s="415">
        <f t="shared" si="72"/>
        <v>13319.5</v>
      </c>
      <c r="AA764" s="3010" t="s">
        <v>315</v>
      </c>
      <c r="AB764" s="4688"/>
    </row>
    <row r="765" spans="1:29" x14ac:dyDescent="0.25">
      <c r="A765" s="82">
        <v>623</v>
      </c>
      <c r="B765" s="4661" t="s">
        <v>1210</v>
      </c>
      <c r="C765" s="3188" t="s">
        <v>868</v>
      </c>
      <c r="D765" s="83">
        <v>44812</v>
      </c>
      <c r="E765" s="389" t="s">
        <v>4918</v>
      </c>
      <c r="F765" s="152">
        <v>95</v>
      </c>
      <c r="G765" s="84">
        <f>AVERAGE(CPVTFC3SG0008!N12:O12)</f>
        <v>0.37124999999999997</v>
      </c>
      <c r="H765" s="85">
        <f t="shared" si="70"/>
        <v>692.63698630136969</v>
      </c>
      <c r="I765" s="195" t="s">
        <v>314</v>
      </c>
      <c r="J765" s="637"/>
      <c r="K765" s="226"/>
      <c r="L765" s="251"/>
      <c r="M765" s="216"/>
      <c r="N765" s="216"/>
      <c r="O765" s="216"/>
      <c r="P765" s="637"/>
      <c r="Q765" s="637"/>
      <c r="R765" s="669"/>
      <c r="S765" s="656"/>
      <c r="T765" s="656"/>
      <c r="U765" s="672"/>
      <c r="V765" s="1271"/>
      <c r="W765" s="1271"/>
      <c r="X765" s="1271"/>
      <c r="Y765" s="1271"/>
      <c r="Z765" s="1271"/>
      <c r="AA765" s="1271"/>
      <c r="AB765" s="4689" t="s">
        <v>1416</v>
      </c>
      <c r="AC765" s="5">
        <v>82</v>
      </c>
    </row>
    <row r="766" spans="1:29" x14ac:dyDescent="0.25">
      <c r="A766" s="11">
        <v>624</v>
      </c>
      <c r="B766" s="4681"/>
      <c r="C766" s="3193" t="s">
        <v>220</v>
      </c>
      <c r="D766" s="19">
        <v>44812</v>
      </c>
      <c r="E766" s="384" t="s">
        <v>4918</v>
      </c>
      <c r="F766" s="148">
        <v>96</v>
      </c>
      <c r="G766" s="10">
        <f>AVERAGE(CPVTFC3SG0008!P12:Q12)</f>
        <v>2.8314500000000002</v>
      </c>
      <c r="H766" s="14">
        <f t="shared" si="70"/>
        <v>9117.9794520547966</v>
      </c>
      <c r="I766" s="193" t="s">
        <v>315</v>
      </c>
      <c r="J766" s="635"/>
      <c r="K766" s="227"/>
      <c r="L766" s="248"/>
      <c r="M766" s="207"/>
      <c r="N766" s="207"/>
      <c r="O766" s="207"/>
      <c r="P766" s="635"/>
      <c r="Q766" s="635"/>
      <c r="R766" s="665"/>
      <c r="S766" s="642"/>
      <c r="T766" s="642"/>
      <c r="U766" s="648"/>
      <c r="V766" s="694"/>
      <c r="W766" s="694"/>
      <c r="X766" s="694"/>
      <c r="Y766" s="694"/>
      <c r="Z766" s="694"/>
      <c r="AA766" s="694"/>
      <c r="AB766" s="4688"/>
    </row>
    <row r="767" spans="1:29" x14ac:dyDescent="0.25">
      <c r="A767" s="64">
        <v>625</v>
      </c>
      <c r="B767" s="69" t="s">
        <v>1211</v>
      </c>
      <c r="C767" s="3199" t="s">
        <v>868</v>
      </c>
      <c r="D767" s="65">
        <v>44812</v>
      </c>
      <c r="E767" s="387" t="s">
        <v>4918</v>
      </c>
      <c r="F767" s="146">
        <v>97</v>
      </c>
      <c r="G767" s="66">
        <f>AVERAGE(CPVTFC3SG0008!R12:S12)</f>
        <v>2.4092000000000002</v>
      </c>
      <c r="H767" s="67">
        <f t="shared" si="70"/>
        <v>7671.9178082191793</v>
      </c>
      <c r="I767" s="192" t="s">
        <v>315</v>
      </c>
      <c r="J767" s="635"/>
      <c r="K767" s="227"/>
      <c r="L767" s="248"/>
      <c r="M767" s="207"/>
      <c r="N767" s="207"/>
      <c r="O767" s="207"/>
      <c r="P767" s="852">
        <v>44869</v>
      </c>
      <c r="Q767" s="845" t="s">
        <v>5429</v>
      </c>
      <c r="R767" s="853">
        <v>32</v>
      </c>
      <c r="S767" s="66">
        <f>AVERAGE(CPVTFC3SG0045!U15:V15)</f>
        <v>0.42325000000000002</v>
      </c>
      <c r="T767" s="67">
        <f>(S767-0.1851)/0.0142*400</f>
        <v>6708.4507042253517</v>
      </c>
      <c r="U767" s="858" t="s">
        <v>315</v>
      </c>
      <c r="V767" s="694"/>
      <c r="W767" s="694"/>
      <c r="X767" s="694"/>
      <c r="Y767" s="694"/>
      <c r="Z767" s="694"/>
      <c r="AA767" s="694"/>
    </row>
    <row r="768" spans="1:29" ht="15.75" thickBot="1" x14ac:dyDescent="0.3">
      <c r="A768" s="120">
        <v>626</v>
      </c>
      <c r="B768" s="69" t="s">
        <v>1211</v>
      </c>
      <c r="C768" s="3187" t="s">
        <v>220</v>
      </c>
      <c r="D768" s="121">
        <v>44812</v>
      </c>
      <c r="E768" s="452" t="s">
        <v>4918</v>
      </c>
      <c r="F768" s="149">
        <v>98</v>
      </c>
      <c r="G768" s="122">
        <f>AVERAGE(CPVTFC3SG0008!T12:U12)</f>
        <v>1.4828999999999999</v>
      </c>
      <c r="H768" s="123">
        <f t="shared" si="70"/>
        <v>4499.6575342465749</v>
      </c>
      <c r="I768" s="194" t="s">
        <v>315</v>
      </c>
      <c r="J768" s="636"/>
      <c r="K768" s="228"/>
      <c r="L768" s="249"/>
      <c r="M768" s="215"/>
      <c r="N768" s="215"/>
      <c r="O768" s="215"/>
      <c r="P768" s="636"/>
      <c r="Q768" s="636"/>
      <c r="R768" s="666"/>
      <c r="S768" s="650"/>
      <c r="T768" s="650"/>
      <c r="U768" s="657"/>
      <c r="V768" s="1268"/>
      <c r="W768" s="1268"/>
      <c r="X768" s="1268"/>
      <c r="Y768" s="1268"/>
      <c r="Z768" s="1268"/>
      <c r="AA768" s="1268"/>
    </row>
    <row r="769" spans="1:29" x14ac:dyDescent="0.25">
      <c r="A769" s="406">
        <v>627</v>
      </c>
      <c r="B769" s="4668" t="s">
        <v>1212</v>
      </c>
      <c r="C769" s="2533" t="s">
        <v>868</v>
      </c>
      <c r="D769" s="407">
        <v>44812</v>
      </c>
      <c r="E769" s="477" t="s">
        <v>4918</v>
      </c>
      <c r="F769" s="408">
        <v>99</v>
      </c>
      <c r="G769" s="211">
        <f>AVERAGE(CPVTFC3SG0008!V12:W12)</f>
        <v>1.2612999999999999</v>
      </c>
      <c r="H769" s="212">
        <f t="shared" si="70"/>
        <v>3740.7534246575337</v>
      </c>
      <c r="I769" s="3120" t="s">
        <v>315</v>
      </c>
      <c r="J769" s="3121">
        <v>44819</v>
      </c>
      <c r="K769" s="745" t="s">
        <v>4923</v>
      </c>
      <c r="L769" s="252">
        <v>19</v>
      </c>
      <c r="M769" s="88">
        <f>AVERAGE(CPVTFC3SG0014!Q13:R13)</f>
        <v>1.2492999999999999</v>
      </c>
      <c r="N769" s="89">
        <f>(M769-0.095)/0.0131*50</f>
        <v>4405.7251908396938</v>
      </c>
      <c r="O769" s="746" t="s">
        <v>315</v>
      </c>
      <c r="P769" s="1437"/>
      <c r="Q769" s="747"/>
      <c r="R769" s="670"/>
      <c r="S769" s="667"/>
      <c r="T769" s="661"/>
      <c r="U769" s="721"/>
      <c r="V769" s="490">
        <v>44888</v>
      </c>
      <c r="W769" s="3058" t="s">
        <v>5544</v>
      </c>
      <c r="X769" s="2848">
        <v>117</v>
      </c>
      <c r="Y769" s="589">
        <f>AVERAGE(CPVTFC3SG0068!J16:K16)</f>
        <v>0.29915000000000003</v>
      </c>
      <c r="Z769" s="113">
        <f t="shared" ref="Z769:Z771" si="73">(Y769-0.1364)/0.0132*66</f>
        <v>813.75000000000011</v>
      </c>
      <c r="AA769" s="3009" t="s">
        <v>314</v>
      </c>
    </row>
    <row r="770" spans="1:29" x14ac:dyDescent="0.25">
      <c r="A770" s="590"/>
      <c r="B770" s="4669"/>
      <c r="C770" s="32" t="s">
        <v>5448</v>
      </c>
      <c r="D770" s="1149"/>
      <c r="E770" s="2975"/>
      <c r="F770" s="882"/>
      <c r="G770" s="645"/>
      <c r="H770" s="646"/>
      <c r="I770" s="878"/>
      <c r="J770" s="875"/>
      <c r="K770" s="856"/>
      <c r="L770" s="857"/>
      <c r="M770" s="645"/>
      <c r="N770" s="646"/>
      <c r="O770" s="642"/>
      <c r="P770" s="855"/>
      <c r="Q770" s="856"/>
      <c r="R770" s="857"/>
      <c r="S770" s="645"/>
      <c r="T770" s="646"/>
      <c r="U770" s="642"/>
      <c r="V770" s="18">
        <v>44888</v>
      </c>
      <c r="W770" s="3057" t="s">
        <v>5544</v>
      </c>
      <c r="X770" s="2759">
        <v>118</v>
      </c>
      <c r="Y770" s="7">
        <f>AVERAGE(CPVTFC3SG0068!L16:M16)</f>
        <v>0.2979</v>
      </c>
      <c r="Z770" s="113">
        <f t="shared" si="73"/>
        <v>807.5</v>
      </c>
      <c r="AA770" s="3007" t="s">
        <v>314</v>
      </c>
    </row>
    <row r="771" spans="1:29" x14ac:dyDescent="0.25">
      <c r="A771" s="590"/>
      <c r="B771" s="4669"/>
      <c r="C771" s="32" t="s">
        <v>863</v>
      </c>
      <c r="D771" s="1149"/>
      <c r="E771" s="2975"/>
      <c r="F771" s="882"/>
      <c r="G771" s="645"/>
      <c r="H771" s="646"/>
      <c r="I771" s="878"/>
      <c r="J771" s="875"/>
      <c r="K771" s="856"/>
      <c r="L771" s="857"/>
      <c r="M771" s="645"/>
      <c r="N771" s="646"/>
      <c r="O771" s="642"/>
      <c r="P771" s="855"/>
      <c r="Q771" s="856"/>
      <c r="R771" s="857"/>
      <c r="S771" s="645"/>
      <c r="T771" s="646"/>
      <c r="U771" s="642"/>
      <c r="V771" s="18">
        <v>44888</v>
      </c>
      <c r="W771" s="3057" t="s">
        <v>5544</v>
      </c>
      <c r="X771" s="2759">
        <v>119</v>
      </c>
      <c r="Y771" s="7">
        <f>AVERAGE(CPVTFC3SG0068!N16:O16)</f>
        <v>0.30010000000000003</v>
      </c>
      <c r="Z771" s="113">
        <f t="shared" si="73"/>
        <v>818.50000000000011</v>
      </c>
      <c r="AA771" s="3007" t="s">
        <v>314</v>
      </c>
    </row>
    <row r="772" spans="1:29" ht="15.75" thickBot="1" x14ac:dyDescent="0.3">
      <c r="A772" s="411">
        <v>628</v>
      </c>
      <c r="B772" s="4682"/>
      <c r="C772" s="2534" t="s">
        <v>220</v>
      </c>
      <c r="D772" s="412">
        <v>44812</v>
      </c>
      <c r="E772" s="484" t="s">
        <v>4918</v>
      </c>
      <c r="F772" s="413">
        <v>100</v>
      </c>
      <c r="G772" s="213">
        <f>AVERAGE(CPVTFC3SG0008!X12:Y12)</f>
        <v>0.97494999999999998</v>
      </c>
      <c r="H772" s="214">
        <f t="shared" si="70"/>
        <v>2760.1027397260273</v>
      </c>
      <c r="I772" s="3122" t="s">
        <v>865</v>
      </c>
      <c r="J772" s="3123">
        <v>44819</v>
      </c>
      <c r="K772" s="3066" t="s">
        <v>4923</v>
      </c>
      <c r="L772" s="3124">
        <v>20</v>
      </c>
      <c r="M772" s="222">
        <f>AVERAGE(CPVTFC3SG0014!S13:T13)</f>
        <v>1.3265</v>
      </c>
      <c r="N772" s="218">
        <f>(M772-0.095)/0.0131*50</f>
        <v>4700.3816793893129</v>
      </c>
      <c r="O772" s="3068" t="s">
        <v>315</v>
      </c>
      <c r="P772" s="1438"/>
      <c r="Q772" s="754"/>
      <c r="R772" s="671"/>
      <c r="S772" s="668"/>
      <c r="T772" s="662"/>
      <c r="U772" s="778"/>
      <c r="V772" s="1383"/>
      <c r="W772" s="3117"/>
      <c r="X772" s="3118"/>
      <c r="Y772" s="668"/>
      <c r="Z772" s="662"/>
      <c r="AA772" s="3119"/>
    </row>
    <row r="773" spans="1:29" x14ac:dyDescent="0.25">
      <c r="A773" s="82">
        <v>629</v>
      </c>
      <c r="B773" s="4673" t="s">
        <v>1213</v>
      </c>
      <c r="C773" s="3188" t="s">
        <v>868</v>
      </c>
      <c r="D773" s="83">
        <v>44812</v>
      </c>
      <c r="E773" s="389" t="s">
        <v>4918</v>
      </c>
      <c r="F773" s="152">
        <v>101</v>
      </c>
      <c r="G773" s="84">
        <f>AVERAGE(CPVTFC3SG0008!B14:C14)</f>
        <v>0.39979999999999999</v>
      </c>
      <c r="H773" s="85">
        <f t="shared" si="70"/>
        <v>790.41095890410952</v>
      </c>
      <c r="I773" s="195" t="s">
        <v>314</v>
      </c>
      <c r="J773" s="637"/>
      <c r="K773" s="226"/>
      <c r="L773" s="251"/>
      <c r="M773" s="216"/>
      <c r="N773" s="216"/>
      <c r="O773" s="216"/>
      <c r="P773" s="637"/>
      <c r="Q773" s="637"/>
      <c r="R773" s="669"/>
      <c r="S773" s="656"/>
      <c r="T773" s="656"/>
      <c r="U773" s="672"/>
      <c r="V773" s="1271"/>
      <c r="W773" s="1271"/>
      <c r="X773" s="1271"/>
      <c r="Y773" s="1271"/>
      <c r="Z773" s="1271"/>
      <c r="AA773" s="1271"/>
    </row>
    <row r="774" spans="1:29" x14ac:dyDescent="0.25">
      <c r="A774" s="8">
        <v>630</v>
      </c>
      <c r="B774" s="4678"/>
      <c r="C774" s="3189" t="s">
        <v>220</v>
      </c>
      <c r="D774" s="18">
        <v>44812</v>
      </c>
      <c r="E774" s="380" t="s">
        <v>4918</v>
      </c>
      <c r="F774" s="147">
        <v>102</v>
      </c>
      <c r="G774" s="7">
        <f>AVERAGE(CPVTFC3SG0008!D14:E14)</f>
        <v>0.41354999999999997</v>
      </c>
      <c r="H774" s="13">
        <f t="shared" si="70"/>
        <v>837.49999999999977</v>
      </c>
      <c r="I774" s="191" t="s">
        <v>314</v>
      </c>
      <c r="J774" s="635"/>
      <c r="K774" s="227"/>
      <c r="L774" s="248"/>
      <c r="M774" s="207"/>
      <c r="N774" s="207"/>
      <c r="O774" s="207"/>
      <c r="P774" s="635"/>
      <c r="Q774" s="635"/>
      <c r="R774" s="665"/>
      <c r="S774" s="642"/>
      <c r="T774" s="642"/>
      <c r="U774" s="648"/>
      <c r="V774" s="694"/>
      <c r="W774" s="694"/>
      <c r="X774" s="694"/>
      <c r="Y774" s="694"/>
      <c r="Z774" s="694"/>
      <c r="AA774" s="694"/>
    </row>
    <row r="775" spans="1:29" x14ac:dyDescent="0.25">
      <c r="A775" s="6">
        <v>631</v>
      </c>
      <c r="B775" s="4667" t="s">
        <v>1214</v>
      </c>
      <c r="C775" s="3189" t="s">
        <v>868</v>
      </c>
      <c r="D775" s="18">
        <v>44812</v>
      </c>
      <c r="E775" s="380" t="s">
        <v>4918</v>
      </c>
      <c r="F775" s="147">
        <v>103</v>
      </c>
      <c r="G775" s="7">
        <f>AVERAGE(CPVTFC3SG0008!F14:G14)</f>
        <v>0.46194999999999997</v>
      </c>
      <c r="H775" s="13">
        <f t="shared" si="70"/>
        <v>1003.253424657534</v>
      </c>
      <c r="I775" s="191" t="s">
        <v>314</v>
      </c>
      <c r="J775" s="635"/>
      <c r="K775" s="227"/>
      <c r="L775" s="248"/>
      <c r="M775" s="207"/>
      <c r="N775" s="207"/>
      <c r="O775" s="207"/>
      <c r="P775" s="635"/>
      <c r="Q775" s="635"/>
      <c r="R775" s="665"/>
      <c r="S775" s="642"/>
      <c r="T775" s="642"/>
      <c r="U775" s="648"/>
      <c r="V775" s="694"/>
      <c r="W775" s="694"/>
      <c r="X775" s="694"/>
      <c r="Y775" s="694"/>
      <c r="Z775" s="694"/>
      <c r="AA775" s="694"/>
      <c r="AB775" s="4689" t="s">
        <v>1416</v>
      </c>
      <c r="AC775" s="5">
        <v>83</v>
      </c>
    </row>
    <row r="776" spans="1:29" x14ac:dyDescent="0.25">
      <c r="A776" s="11">
        <v>632</v>
      </c>
      <c r="B776" s="4681"/>
      <c r="C776" s="3193" t="s">
        <v>220</v>
      </c>
      <c r="D776" s="19">
        <v>44812</v>
      </c>
      <c r="E776" s="384" t="s">
        <v>4918</v>
      </c>
      <c r="F776" s="148">
        <v>104</v>
      </c>
      <c r="G776" s="10">
        <f>AVERAGE(CPVTFC3SG0008!H14:I14)</f>
        <v>1.6913499999999999</v>
      </c>
      <c r="H776" s="14">
        <f t="shared" si="70"/>
        <v>5213.5273972602736</v>
      </c>
      <c r="I776" s="193" t="s">
        <v>315</v>
      </c>
      <c r="J776" s="635"/>
      <c r="K776" s="227"/>
      <c r="L776" s="248"/>
      <c r="M776" s="207"/>
      <c r="N776" s="207"/>
      <c r="O776" s="207"/>
      <c r="P776" s="635"/>
      <c r="Q776" s="635"/>
      <c r="R776" s="665"/>
      <c r="S776" s="642"/>
      <c r="T776" s="642"/>
      <c r="U776" s="648"/>
      <c r="V776" s="694"/>
      <c r="W776" s="694"/>
      <c r="X776" s="694"/>
      <c r="Y776" s="694"/>
      <c r="Z776" s="694"/>
      <c r="AA776" s="694"/>
      <c r="AB776" s="4688"/>
    </row>
    <row r="777" spans="1:29" x14ac:dyDescent="0.25">
      <c r="A777" s="64">
        <v>633</v>
      </c>
      <c r="B777" s="4670" t="s">
        <v>1215</v>
      </c>
      <c r="C777" s="3199" t="s">
        <v>868</v>
      </c>
      <c r="D777" s="65">
        <v>44812</v>
      </c>
      <c r="E777" s="387" t="s">
        <v>4918</v>
      </c>
      <c r="F777" s="146">
        <v>105</v>
      </c>
      <c r="G777" s="66">
        <f>AVERAGE(CPVTFC3SG0008!J14:K14)</f>
        <v>0.94795000000000007</v>
      </c>
      <c r="H777" s="67">
        <f t="shared" si="70"/>
        <v>2667.6369863013701</v>
      </c>
      <c r="I777" s="194" t="s">
        <v>315</v>
      </c>
      <c r="J777" s="635"/>
      <c r="K777" s="227"/>
      <c r="L777" s="248"/>
      <c r="M777" s="207"/>
      <c r="N777" s="207"/>
      <c r="O777" s="207"/>
      <c r="P777" s="635"/>
      <c r="Q777" s="635"/>
      <c r="R777" s="665"/>
      <c r="S777" s="642"/>
      <c r="T777" s="642"/>
      <c r="U777" s="648"/>
      <c r="V777" s="694"/>
      <c r="W777" s="694"/>
      <c r="X777" s="694"/>
      <c r="Y777" s="694"/>
      <c r="Z777" s="694"/>
      <c r="AA777" s="694"/>
    </row>
    <row r="778" spans="1:29" x14ac:dyDescent="0.25">
      <c r="A778" s="68">
        <v>634</v>
      </c>
      <c r="B778" s="4679"/>
      <c r="C778" s="3199" t="s">
        <v>220</v>
      </c>
      <c r="D778" s="65">
        <v>44812</v>
      </c>
      <c r="E778" s="387" t="s">
        <v>4918</v>
      </c>
      <c r="F778" s="146">
        <v>106</v>
      </c>
      <c r="G778" s="66">
        <f>AVERAGE(CPVTFC3SG0008!L14:M14)</f>
        <v>0.60660000000000003</v>
      </c>
      <c r="H778" s="67">
        <f t="shared" si="70"/>
        <v>1498.6301369863013</v>
      </c>
      <c r="I778" s="194" t="s">
        <v>315</v>
      </c>
      <c r="J778" s="635"/>
      <c r="K778" s="227"/>
      <c r="L778" s="248"/>
      <c r="M778" s="207"/>
      <c r="N778" s="207"/>
      <c r="O778" s="207"/>
      <c r="P778" s="635"/>
      <c r="Q778" s="635"/>
      <c r="R778" s="665"/>
      <c r="S778" s="642"/>
      <c r="T778" s="642"/>
      <c r="U778" s="648"/>
      <c r="V778" s="694"/>
      <c r="W778" s="694"/>
      <c r="X778" s="694"/>
      <c r="Y778" s="694"/>
      <c r="Z778" s="694"/>
      <c r="AA778" s="694"/>
    </row>
    <row r="779" spans="1:29" x14ac:dyDescent="0.25">
      <c r="A779" s="64">
        <v>635</v>
      </c>
      <c r="B779" s="69" t="s">
        <v>1216</v>
      </c>
      <c r="C779" s="3199" t="s">
        <v>868</v>
      </c>
      <c r="D779" s="65">
        <v>44812</v>
      </c>
      <c r="E779" s="387" t="s">
        <v>4918</v>
      </c>
      <c r="F779" s="146">
        <v>107</v>
      </c>
      <c r="G779" s="66">
        <f>AVERAGE(CPVTFC3SG0008!N14:O14)</f>
        <v>2.1399499999999998</v>
      </c>
      <c r="H779" s="67">
        <f t="shared" si="70"/>
        <v>6749.8287671232874</v>
      </c>
      <c r="I779" s="192" t="s">
        <v>315</v>
      </c>
      <c r="J779" s="635"/>
      <c r="K779" s="227"/>
      <c r="L779" s="248"/>
      <c r="M779" s="207"/>
      <c r="N779" s="207"/>
      <c r="O779" s="207"/>
      <c r="P779" s="635"/>
      <c r="Q779" s="635"/>
      <c r="R779" s="665"/>
      <c r="S779" s="642"/>
      <c r="T779" s="642"/>
      <c r="U779" s="648"/>
      <c r="V779" s="694"/>
      <c r="W779" s="694"/>
      <c r="X779" s="694"/>
      <c r="Y779" s="694"/>
      <c r="Z779" s="694"/>
      <c r="AA779" s="694"/>
      <c r="AB779" s="4689" t="s">
        <v>1416</v>
      </c>
    </row>
    <row r="780" spans="1:29" x14ac:dyDescent="0.25">
      <c r="A780" s="68">
        <v>636</v>
      </c>
      <c r="B780" s="69" t="s">
        <v>1216</v>
      </c>
      <c r="C780" s="3199" t="s">
        <v>220</v>
      </c>
      <c r="D780" s="65">
        <v>44812</v>
      </c>
      <c r="E780" s="387" t="s">
        <v>4918</v>
      </c>
      <c r="F780" s="146">
        <v>108</v>
      </c>
      <c r="G780" s="66">
        <f>AVERAGE(CPVTFC3SG0008!P14:Q14)</f>
        <v>2.8025000000000002</v>
      </c>
      <c r="H780" s="67">
        <f t="shared" si="70"/>
        <v>9018.8356164383567</v>
      </c>
      <c r="I780" s="192" t="s">
        <v>315</v>
      </c>
      <c r="J780" s="635"/>
      <c r="K780" s="227"/>
      <c r="L780" s="248"/>
      <c r="M780" s="207"/>
      <c r="N780" s="207"/>
      <c r="O780" s="207"/>
      <c r="P780" s="852">
        <v>44869</v>
      </c>
      <c r="Q780" s="845" t="s">
        <v>5429</v>
      </c>
      <c r="R780" s="853">
        <v>33</v>
      </c>
      <c r="S780" s="66">
        <f>AVERAGE(CPVTFC3SG0045!W15:X15)</f>
        <v>2.2983500000000001</v>
      </c>
      <c r="T780" s="67">
        <f>(S780-0.1851)/0.0142*400</f>
        <v>59528.169014084517</v>
      </c>
      <c r="U780" s="858" t="s">
        <v>315</v>
      </c>
      <c r="V780" s="694"/>
      <c r="W780" s="694"/>
      <c r="X780" s="694"/>
      <c r="Y780" s="694"/>
      <c r="Z780" s="694"/>
      <c r="AA780" s="694"/>
      <c r="AB780" s="4688"/>
    </row>
    <row r="781" spans="1:29" x14ac:dyDescent="0.25">
      <c r="A781" s="64">
        <v>637</v>
      </c>
      <c r="B781" s="4670" t="s">
        <v>1217</v>
      </c>
      <c r="C781" s="3199" t="s">
        <v>868</v>
      </c>
      <c r="D781" s="65">
        <v>44812</v>
      </c>
      <c r="E781" s="387" t="s">
        <v>4918</v>
      </c>
      <c r="F781" s="146">
        <v>109</v>
      </c>
      <c r="G781" s="66">
        <f>AVERAGE(CPVTFC3SG0008!R14:S14)</f>
        <v>1.18065</v>
      </c>
      <c r="H781" s="67">
        <f t="shared" si="70"/>
        <v>3464.5547945205481</v>
      </c>
      <c r="I781" s="194" t="s">
        <v>315</v>
      </c>
      <c r="J781" s="635"/>
      <c r="K781" s="227"/>
      <c r="L781" s="248"/>
      <c r="M781" s="207"/>
      <c r="N781" s="207"/>
      <c r="O781" s="207"/>
      <c r="P781" s="635"/>
      <c r="Q781" s="635"/>
      <c r="R781" s="665"/>
      <c r="S781" s="642"/>
      <c r="T781" s="642"/>
      <c r="U781" s="648"/>
      <c r="V781" s="694"/>
      <c r="W781" s="694"/>
      <c r="X781" s="694"/>
      <c r="Y781" s="694"/>
      <c r="Z781" s="694"/>
      <c r="AA781" s="694"/>
    </row>
    <row r="782" spans="1:29" ht="15.75" thickBot="1" x14ac:dyDescent="0.3">
      <c r="A782" s="120">
        <v>638</v>
      </c>
      <c r="B782" s="4680"/>
      <c r="C782" s="3187" t="s">
        <v>220</v>
      </c>
      <c r="D782" s="121">
        <v>44812</v>
      </c>
      <c r="E782" s="452" t="s">
        <v>4918</v>
      </c>
      <c r="F782" s="149">
        <v>110</v>
      </c>
      <c r="G782" s="122">
        <f>AVERAGE(CPVTFC3SG0008!T14:U14)</f>
        <v>0.87044999999999995</v>
      </c>
      <c r="H782" s="123">
        <f t="shared" si="70"/>
        <v>2402.2260273972597</v>
      </c>
      <c r="I782" s="194" t="s">
        <v>315</v>
      </c>
      <c r="J782" s="636"/>
      <c r="K782" s="228"/>
      <c r="L782" s="249"/>
      <c r="M782" s="215"/>
      <c r="N782" s="215"/>
      <c r="O782" s="215"/>
      <c r="P782" s="636"/>
      <c r="Q782" s="636"/>
      <c r="R782" s="666"/>
      <c r="S782" s="650"/>
      <c r="T782" s="650"/>
      <c r="U782" s="657"/>
      <c r="V782" s="1268"/>
      <c r="W782" s="1268"/>
      <c r="X782" s="1268"/>
      <c r="Y782" s="1268"/>
      <c r="Z782" s="786"/>
      <c r="AA782" s="1268"/>
    </row>
    <row r="783" spans="1:29" x14ac:dyDescent="0.25">
      <c r="A783" s="406">
        <v>639</v>
      </c>
      <c r="B783" s="4668" t="s">
        <v>1218</v>
      </c>
      <c r="C783" s="2533" t="s">
        <v>868</v>
      </c>
      <c r="D783" s="407">
        <v>44812</v>
      </c>
      <c r="E783" s="477" t="s">
        <v>4918</v>
      </c>
      <c r="F783" s="408">
        <v>111</v>
      </c>
      <c r="G783" s="211">
        <f>AVERAGE(CPVTFC3SG0008!V14:W14)</f>
        <v>1.6600999999999999</v>
      </c>
      <c r="H783" s="212">
        <f t="shared" si="70"/>
        <v>5106.5068493150684</v>
      </c>
      <c r="I783" s="3120" t="s">
        <v>315</v>
      </c>
      <c r="J783" s="3121">
        <v>44819</v>
      </c>
      <c r="K783" s="745" t="s">
        <v>4923</v>
      </c>
      <c r="L783" s="252">
        <v>21</v>
      </c>
      <c r="M783" s="88">
        <f>AVERAGE(CPVTFC3SG0014!U13:V13)</f>
        <v>1.7968999999999999</v>
      </c>
      <c r="N783" s="89">
        <f>(M783-0.095)/0.0131*50</f>
        <v>6495.801526717557</v>
      </c>
      <c r="O783" s="746" t="s">
        <v>315</v>
      </c>
      <c r="P783" s="1437"/>
      <c r="Q783" s="747"/>
      <c r="R783" s="670"/>
      <c r="S783" s="667"/>
      <c r="T783" s="661"/>
      <c r="U783" s="721"/>
      <c r="V783" s="490">
        <v>44888</v>
      </c>
      <c r="W783" s="3058" t="s">
        <v>5544</v>
      </c>
      <c r="X783" s="2848">
        <v>120</v>
      </c>
      <c r="Y783" s="589">
        <f>AVERAGE(CPVTFC3SG0068!P16:Q16)</f>
        <v>0.2944</v>
      </c>
      <c r="Z783" s="1193">
        <f t="shared" ref="Z783:Z790" si="74">(Y783-0.1364)/0.0132*66</f>
        <v>790.00000000000011</v>
      </c>
      <c r="AA783" s="3009" t="s">
        <v>314</v>
      </c>
      <c r="AB783" s="4689" t="s">
        <v>1416</v>
      </c>
      <c r="AC783" s="5">
        <v>84</v>
      </c>
    </row>
    <row r="784" spans="1:29" x14ac:dyDescent="0.25">
      <c r="A784" s="590"/>
      <c r="B784" s="4669"/>
      <c r="C784" s="32" t="s">
        <v>5448</v>
      </c>
      <c r="D784" s="1149"/>
      <c r="E784" s="2975"/>
      <c r="F784" s="882"/>
      <c r="G784" s="645"/>
      <c r="H784" s="646"/>
      <c r="I784" s="878"/>
      <c r="J784" s="875"/>
      <c r="K784" s="856"/>
      <c r="L784" s="857"/>
      <c r="M784" s="645"/>
      <c r="N784" s="646"/>
      <c r="O784" s="642"/>
      <c r="P784" s="855"/>
      <c r="Q784" s="856"/>
      <c r="R784" s="857"/>
      <c r="S784" s="645"/>
      <c r="T784" s="646"/>
      <c r="U784" s="642"/>
      <c r="V784" s="18">
        <v>44888</v>
      </c>
      <c r="W784" s="3057" t="s">
        <v>5544</v>
      </c>
      <c r="X784" s="2759">
        <v>121</v>
      </c>
      <c r="Y784" s="7">
        <f>AVERAGE(CPVTFC3SG0068!R16:S16)</f>
        <v>0.24380000000000002</v>
      </c>
      <c r="Z784" s="113">
        <f t="shared" si="74"/>
        <v>537.00000000000011</v>
      </c>
      <c r="AA784" s="3007" t="s">
        <v>314</v>
      </c>
      <c r="AB784" s="4689"/>
    </row>
    <row r="785" spans="1:28" x14ac:dyDescent="0.25">
      <c r="A785" s="590"/>
      <c r="B785" s="4669"/>
      <c r="C785" s="32" t="s">
        <v>863</v>
      </c>
      <c r="D785" s="1149"/>
      <c r="E785" s="2975"/>
      <c r="F785" s="882"/>
      <c r="G785" s="645"/>
      <c r="H785" s="646"/>
      <c r="I785" s="878"/>
      <c r="J785" s="875"/>
      <c r="K785" s="856"/>
      <c r="L785" s="857"/>
      <c r="M785" s="645"/>
      <c r="N785" s="646"/>
      <c r="O785" s="642"/>
      <c r="P785" s="855"/>
      <c r="Q785" s="856"/>
      <c r="R785" s="857"/>
      <c r="S785" s="645"/>
      <c r="T785" s="646"/>
      <c r="U785" s="642"/>
      <c r="V785" s="18">
        <v>44888</v>
      </c>
      <c r="W785" s="3057" t="s">
        <v>5544</v>
      </c>
      <c r="X785" s="2759">
        <v>122</v>
      </c>
      <c r="Y785" s="7">
        <f>AVERAGE(CPVTFC3SG0068!T16:U16)</f>
        <v>0.27505000000000002</v>
      </c>
      <c r="Z785" s="113">
        <f t="shared" si="74"/>
        <v>693.25000000000011</v>
      </c>
      <c r="AA785" s="3007" t="s">
        <v>314</v>
      </c>
      <c r="AB785" s="4689"/>
    </row>
    <row r="786" spans="1:28" ht="15.75" thickBot="1" x14ac:dyDescent="0.3">
      <c r="A786" s="599">
        <v>640</v>
      </c>
      <c r="B786" s="4670"/>
      <c r="C786" s="69" t="s">
        <v>220</v>
      </c>
      <c r="D786" s="121">
        <v>44812</v>
      </c>
      <c r="E786" s="452" t="s">
        <v>4918</v>
      </c>
      <c r="F786" s="149">
        <v>112</v>
      </c>
      <c r="G786" s="734">
        <f>AVERAGE(CPVTFC3SG0008!X14:Y14)</f>
        <v>1.1988000000000001</v>
      </c>
      <c r="H786" s="735">
        <f t="shared" si="70"/>
        <v>3526.7123287671234</v>
      </c>
      <c r="I786" s="3125" t="s">
        <v>865</v>
      </c>
      <c r="J786" s="3080">
        <v>44819</v>
      </c>
      <c r="K786" s="738" t="s">
        <v>4923</v>
      </c>
      <c r="L786" s="3126">
        <v>22</v>
      </c>
      <c r="M786" s="80">
        <f>AVERAGE(CPVTFC3SG0014!W13:X13)</f>
        <v>1.40805</v>
      </c>
      <c r="N786" s="81">
        <f>(M786-0.095)/0.0131*50</f>
        <v>5011.6412213740459</v>
      </c>
      <c r="O786" s="740" t="s">
        <v>315</v>
      </c>
      <c r="P786" s="1413"/>
      <c r="Q786" s="1435"/>
      <c r="R786" s="1414"/>
      <c r="S786" s="969"/>
      <c r="T786" s="970"/>
      <c r="U786" s="650"/>
      <c r="V786" s="111">
        <v>44888</v>
      </c>
      <c r="W786" s="3048" t="s">
        <v>5544</v>
      </c>
      <c r="X786" s="2768">
        <v>123</v>
      </c>
      <c r="Y786" s="112">
        <f>AVERAGE(CPVTFC3SG0068!V16:W16)</f>
        <v>0.20224999999999999</v>
      </c>
      <c r="Z786" s="225">
        <f t="shared" si="74"/>
        <v>329.25</v>
      </c>
      <c r="AA786" s="3022" t="s">
        <v>314</v>
      </c>
      <c r="AB786" s="4688"/>
    </row>
    <row r="787" spans="1:28" x14ac:dyDescent="0.25">
      <c r="A787" s="406">
        <v>641</v>
      </c>
      <c r="B787" s="4668" t="s">
        <v>1219</v>
      </c>
      <c r="C787" s="2533" t="s">
        <v>868</v>
      </c>
      <c r="D787" s="407">
        <v>44812</v>
      </c>
      <c r="E787" s="477" t="s">
        <v>4918</v>
      </c>
      <c r="F787" s="408">
        <v>113</v>
      </c>
      <c r="G787" s="409">
        <f>AVERAGE(CPVTFC3SG0008!B16:C16)</f>
        <v>2.8454499999999996</v>
      </c>
      <c r="H787" s="405">
        <f t="shared" si="70"/>
        <v>9165.9246575342459</v>
      </c>
      <c r="I787" s="3115" t="s">
        <v>315</v>
      </c>
      <c r="J787" s="1437"/>
      <c r="K787" s="3107"/>
      <c r="L787" s="3108"/>
      <c r="M787" s="720"/>
      <c r="N787" s="720"/>
      <c r="O787" s="720"/>
      <c r="P787" s="756">
        <v>44869</v>
      </c>
      <c r="Q787" s="854" t="s">
        <v>5429</v>
      </c>
      <c r="R787" s="758">
        <v>34</v>
      </c>
      <c r="S787" s="409">
        <f>AVERAGE(CPVTFC3SG0045!C17:D17)</f>
        <v>0.63014999999999999</v>
      </c>
      <c r="T787" s="405">
        <f>(S787-0.1851)/0.0142*400</f>
        <v>12536.619718309857</v>
      </c>
      <c r="U787" s="759" t="s">
        <v>315</v>
      </c>
      <c r="V787" s="407">
        <v>44888</v>
      </c>
      <c r="W787" s="3065" t="s">
        <v>5544</v>
      </c>
      <c r="X787" s="2995">
        <v>124</v>
      </c>
      <c r="Y787" s="409">
        <f>AVERAGE(CPVTFC3SG0068!X16:Y16)</f>
        <v>0.75140000000000007</v>
      </c>
      <c r="Z787" s="2249">
        <f t="shared" si="74"/>
        <v>3075.0000000000005</v>
      </c>
      <c r="AA787" s="3017" t="s">
        <v>315</v>
      </c>
    </row>
    <row r="788" spans="1:28" x14ac:dyDescent="0.25">
      <c r="A788" s="590"/>
      <c r="B788" s="4669"/>
      <c r="C788" s="32" t="s">
        <v>5448</v>
      </c>
      <c r="D788" s="1149"/>
      <c r="E788" s="2975"/>
      <c r="F788" s="882"/>
      <c r="G788" s="645"/>
      <c r="H788" s="646"/>
      <c r="I788" s="878"/>
      <c r="J788" s="855"/>
      <c r="K788" s="3104"/>
      <c r="L788" s="3105"/>
      <c r="M788" s="207"/>
      <c r="N788" s="207"/>
      <c r="O788" s="207"/>
      <c r="P788" s="875"/>
      <c r="Q788" s="876"/>
      <c r="R788" s="877"/>
      <c r="S788" s="645"/>
      <c r="T788" s="646"/>
      <c r="U788" s="642"/>
      <c r="V788" s="65">
        <v>44888</v>
      </c>
      <c r="W788" s="3043" t="s">
        <v>5544</v>
      </c>
      <c r="X788" s="2988">
        <v>125</v>
      </c>
      <c r="Y788" s="66">
        <f>AVERAGE(CPVTFC3SG0068!B18:C18)</f>
        <v>0.77654999999999996</v>
      </c>
      <c r="Z788" s="123">
        <f t="shared" si="74"/>
        <v>3200.75</v>
      </c>
      <c r="AA788" s="3014" t="s">
        <v>315</v>
      </c>
    </row>
    <row r="789" spans="1:28" x14ac:dyDescent="0.25">
      <c r="A789" s="590"/>
      <c r="B789" s="4669"/>
      <c r="C789" s="32" t="s">
        <v>863</v>
      </c>
      <c r="D789" s="1149"/>
      <c r="E789" s="2975"/>
      <c r="F789" s="882"/>
      <c r="G789" s="645"/>
      <c r="H789" s="646"/>
      <c r="I789" s="878"/>
      <c r="J789" s="855"/>
      <c r="K789" s="3104"/>
      <c r="L789" s="3105"/>
      <c r="M789" s="207"/>
      <c r="N789" s="207"/>
      <c r="O789" s="207"/>
      <c r="P789" s="875"/>
      <c r="Q789" s="876"/>
      <c r="R789" s="877"/>
      <c r="S789" s="645"/>
      <c r="T789" s="646"/>
      <c r="U789" s="642"/>
      <c r="V789" s="65">
        <v>44888</v>
      </c>
      <c r="W789" s="3043" t="s">
        <v>5544</v>
      </c>
      <c r="X789" s="2988">
        <v>126</v>
      </c>
      <c r="Y789" s="66">
        <f>AVERAGE(CPVTFC3SG0068!D18:E18)</f>
        <v>0.58640000000000003</v>
      </c>
      <c r="Z789" s="123">
        <f t="shared" si="74"/>
        <v>2250</v>
      </c>
      <c r="AA789" s="3014" t="s">
        <v>315</v>
      </c>
    </row>
    <row r="790" spans="1:28" ht="15.75" thickBot="1" x14ac:dyDescent="0.3">
      <c r="A790" s="411">
        <v>642</v>
      </c>
      <c r="B790" s="4682"/>
      <c r="C790" s="2534" t="s">
        <v>220</v>
      </c>
      <c r="D790" s="412">
        <v>44812</v>
      </c>
      <c r="E790" s="484" t="s">
        <v>4918</v>
      </c>
      <c r="F790" s="413">
        <v>114</v>
      </c>
      <c r="G790" s="414">
        <f>AVERAGE(CPVTFC3SG0008!D16:E16)</f>
        <v>1.6488499999999999</v>
      </c>
      <c r="H790" s="415">
        <f t="shared" si="70"/>
        <v>5067.9794520547948</v>
      </c>
      <c r="I790" s="3116" t="s">
        <v>315</v>
      </c>
      <c r="J790" s="1438"/>
      <c r="K790" s="3110"/>
      <c r="L790" s="3111"/>
      <c r="M790" s="763"/>
      <c r="N790" s="763"/>
      <c r="O790" s="763"/>
      <c r="P790" s="1438"/>
      <c r="Q790" s="1438"/>
      <c r="R790" s="671"/>
      <c r="S790" s="778"/>
      <c r="T790" s="778"/>
      <c r="U790" s="778"/>
      <c r="V790" s="412">
        <v>44888</v>
      </c>
      <c r="W790" s="3042" t="s">
        <v>5544</v>
      </c>
      <c r="X790" s="2797">
        <v>127</v>
      </c>
      <c r="Y790" s="414">
        <f>AVERAGE(CPVTFC3SG0068!F18:G18)</f>
        <v>0.41459999999999997</v>
      </c>
      <c r="Z790" s="415">
        <f t="shared" si="74"/>
        <v>1391</v>
      </c>
      <c r="AA790" s="3306" t="s">
        <v>315</v>
      </c>
    </row>
    <row r="791" spans="1:28" x14ac:dyDescent="0.25">
      <c r="A791" s="82">
        <v>643</v>
      </c>
      <c r="B791" s="4661" t="s">
        <v>1220</v>
      </c>
      <c r="C791" s="3188" t="s">
        <v>868</v>
      </c>
      <c r="D791" s="83">
        <v>44812</v>
      </c>
      <c r="E791" s="389" t="s">
        <v>4918</v>
      </c>
      <c r="F791" s="152">
        <v>115</v>
      </c>
      <c r="G791" s="84">
        <f>AVERAGE(CPVTFC3SG0008!F16:G16)</f>
        <v>0.68884999999999996</v>
      </c>
      <c r="H791" s="85">
        <f t="shared" si="70"/>
        <v>1780.308219178082</v>
      </c>
      <c r="I791" s="195" t="s">
        <v>314</v>
      </c>
      <c r="J791" s="637"/>
      <c r="K791" s="226"/>
      <c r="L791" s="251"/>
      <c r="M791" s="216"/>
      <c r="N791" s="216"/>
      <c r="O791" s="362"/>
      <c r="P791" s="1430"/>
      <c r="Q791" s="1430"/>
      <c r="R791" s="1431"/>
      <c r="S791" s="656"/>
      <c r="T791" s="656"/>
      <c r="U791" s="672"/>
      <c r="V791" s="1271"/>
      <c r="W791" s="1271"/>
      <c r="X791" s="1271"/>
      <c r="Y791" s="1271"/>
      <c r="Z791" s="1271"/>
      <c r="AA791" s="1271"/>
      <c r="AB791" s="4700"/>
    </row>
    <row r="792" spans="1:28" ht="15.75" thickBot="1" x14ac:dyDescent="0.3">
      <c r="A792" s="78">
        <v>644</v>
      </c>
      <c r="B792" s="4661"/>
      <c r="C792" s="3190" t="s">
        <v>220</v>
      </c>
      <c r="D792" s="79">
        <v>44812</v>
      </c>
      <c r="E792" s="525" t="s">
        <v>4918</v>
      </c>
      <c r="F792" s="156">
        <v>116</v>
      </c>
      <c r="G792" s="80">
        <f>AVERAGE(CPVTFC3SG0008!H16:I16)</f>
        <v>1.89825</v>
      </c>
      <c r="H792" s="81">
        <f t="shared" si="70"/>
        <v>5922.08904109589</v>
      </c>
      <c r="I792" s="196" t="s">
        <v>315</v>
      </c>
      <c r="J792" s="636"/>
      <c r="K792" s="228"/>
      <c r="L792" s="249"/>
      <c r="M792" s="215"/>
      <c r="N792" s="215"/>
      <c r="O792" s="312"/>
      <c r="P792" s="1413"/>
      <c r="Q792" s="1413"/>
      <c r="R792" s="1414"/>
      <c r="S792" s="650"/>
      <c r="T792" s="650"/>
      <c r="U792" s="657"/>
      <c r="V792" s="1268"/>
      <c r="W792" s="1268"/>
      <c r="X792" s="1268"/>
      <c r="Y792" s="1268"/>
      <c r="Z792" s="786"/>
      <c r="AA792" s="1268"/>
      <c r="AB792" s="4701"/>
    </row>
    <row r="793" spans="1:28" x14ac:dyDescent="0.25">
      <c r="A793" s="406">
        <v>645</v>
      </c>
      <c r="B793" s="4683" t="s">
        <v>1221</v>
      </c>
      <c r="C793" s="2533" t="s">
        <v>868</v>
      </c>
      <c r="D793" s="407">
        <v>44812</v>
      </c>
      <c r="E793" s="477" t="s">
        <v>4918</v>
      </c>
      <c r="F793" s="408">
        <v>117</v>
      </c>
      <c r="G793" s="211">
        <f>AVERAGE(CPVTFC3SG0008!J16:K16)</f>
        <v>2.8116500000000002</v>
      </c>
      <c r="H793" s="212">
        <f t="shared" si="70"/>
        <v>9050.1712328767135</v>
      </c>
      <c r="I793" s="3120" t="s">
        <v>315</v>
      </c>
      <c r="J793" s="3121">
        <v>44819</v>
      </c>
      <c r="K793" s="745" t="s">
        <v>4923</v>
      </c>
      <c r="L793" s="252">
        <v>23</v>
      </c>
      <c r="M793" s="88">
        <f>AVERAGE(CPVTFC3SG0014!C15:D15)</f>
        <v>2.8513999999999999</v>
      </c>
      <c r="N793" s="89">
        <f t="shared" ref="N793:N800" si="75">(M793-0.095)/0.0131*50</f>
        <v>10520.6106870229</v>
      </c>
      <c r="O793" s="746" t="s">
        <v>315</v>
      </c>
      <c r="P793" s="756">
        <v>44869</v>
      </c>
      <c r="Q793" s="854" t="s">
        <v>5429</v>
      </c>
      <c r="R793" s="758">
        <v>35</v>
      </c>
      <c r="S793" s="409">
        <f>AVERAGE(CPVTFC3SG0045!E17:F17)</f>
        <v>0.98475000000000001</v>
      </c>
      <c r="T793" s="405">
        <f>(S793-0.1851)/0.0142*400</f>
        <v>22525.352112676053</v>
      </c>
      <c r="U793" s="759" t="s">
        <v>315</v>
      </c>
      <c r="V793" s="407">
        <v>44888</v>
      </c>
      <c r="W793" s="3065" t="s">
        <v>5544</v>
      </c>
      <c r="X793" s="2995">
        <v>128</v>
      </c>
      <c r="Y793" s="409">
        <f>AVERAGE(CPVTFC3SG0068!H18:I18)</f>
        <v>0.75645000000000007</v>
      </c>
      <c r="Z793" s="2249">
        <f t="shared" ref="Z793:Z796" si="76">(Y793-0.1364)/0.0132*66</f>
        <v>3100.2500000000005</v>
      </c>
      <c r="AA793" s="3017" t="s">
        <v>315</v>
      </c>
      <c r="AB793" s="4687"/>
    </row>
    <row r="794" spans="1:28" x14ac:dyDescent="0.25">
      <c r="A794" s="590"/>
      <c r="B794" s="4680"/>
      <c r="C794" s="32" t="s">
        <v>5448</v>
      </c>
      <c r="D794" s="1149"/>
      <c r="E794" s="2975"/>
      <c r="F794" s="882"/>
      <c r="G794" s="645"/>
      <c r="H794" s="646"/>
      <c r="I794" s="878"/>
      <c r="J794" s="875"/>
      <c r="K794" s="856"/>
      <c r="L794" s="857"/>
      <c r="M794" s="645"/>
      <c r="N794" s="646"/>
      <c r="O794" s="642"/>
      <c r="P794" s="875"/>
      <c r="Q794" s="876"/>
      <c r="R794" s="877"/>
      <c r="S794" s="645"/>
      <c r="T794" s="646"/>
      <c r="U794" s="642"/>
      <c r="V794" s="65">
        <v>44888</v>
      </c>
      <c r="W794" s="3043" t="s">
        <v>5544</v>
      </c>
      <c r="X794" s="2988">
        <v>129</v>
      </c>
      <c r="Y794" s="66">
        <f>AVERAGE(CPVTFC3SG0068!J18:K18)</f>
        <v>0.51424999999999998</v>
      </c>
      <c r="Z794" s="123">
        <f t="shared" si="76"/>
        <v>1889.25</v>
      </c>
      <c r="AA794" s="3014" t="s">
        <v>315</v>
      </c>
      <c r="AB794" s="4687"/>
    </row>
    <row r="795" spans="1:28" x14ac:dyDescent="0.25">
      <c r="A795" s="590"/>
      <c r="B795" s="4680"/>
      <c r="C795" s="32" t="s">
        <v>863</v>
      </c>
      <c r="D795" s="1149"/>
      <c r="E795" s="2975"/>
      <c r="F795" s="882"/>
      <c r="G795" s="645"/>
      <c r="H795" s="646"/>
      <c r="I795" s="878"/>
      <c r="J795" s="875"/>
      <c r="K795" s="856"/>
      <c r="L795" s="857"/>
      <c r="M795" s="645"/>
      <c r="N795" s="646"/>
      <c r="O795" s="642"/>
      <c r="P795" s="875"/>
      <c r="Q795" s="876"/>
      <c r="R795" s="877"/>
      <c r="S795" s="645"/>
      <c r="T795" s="646"/>
      <c r="U795" s="642"/>
      <c r="V795" s="18">
        <v>44888</v>
      </c>
      <c r="W795" s="3057" t="s">
        <v>5544</v>
      </c>
      <c r="X795" s="2759">
        <v>130</v>
      </c>
      <c r="Y795" s="7">
        <f>AVERAGE(CPVTFC3SG0068!L18:M18)</f>
        <v>0.25914999999999999</v>
      </c>
      <c r="Z795" s="113">
        <f t="shared" si="76"/>
        <v>613.75</v>
      </c>
      <c r="AA795" s="3007" t="s">
        <v>314</v>
      </c>
      <c r="AB795" s="4687"/>
    </row>
    <row r="796" spans="1:28" ht="15.75" thickBot="1" x14ac:dyDescent="0.3">
      <c r="A796" s="411">
        <v>646</v>
      </c>
      <c r="B796" s="4684"/>
      <c r="C796" s="2534" t="s">
        <v>220</v>
      </c>
      <c r="D796" s="412">
        <v>44812</v>
      </c>
      <c r="E796" s="484" t="s">
        <v>4918</v>
      </c>
      <c r="F796" s="413">
        <v>118</v>
      </c>
      <c r="G796" s="213">
        <f>AVERAGE(CPVTFC3SG0008!L16:M16)</f>
        <v>0.90254999999999996</v>
      </c>
      <c r="H796" s="214">
        <f t="shared" si="70"/>
        <v>2512.1575342465749</v>
      </c>
      <c r="I796" s="3122" t="s">
        <v>865</v>
      </c>
      <c r="J796" s="3123">
        <v>44819</v>
      </c>
      <c r="K796" s="3066" t="s">
        <v>4923</v>
      </c>
      <c r="L796" s="3124">
        <v>24</v>
      </c>
      <c r="M796" s="222">
        <f>AVERAGE(CPVTFC3SG0014!E15:F15)</f>
        <v>1.3770500000000001</v>
      </c>
      <c r="N796" s="218">
        <f t="shared" si="75"/>
        <v>4893.320610687023</v>
      </c>
      <c r="O796" s="3068" t="s">
        <v>315</v>
      </c>
      <c r="P796" s="1438"/>
      <c r="Q796" s="754"/>
      <c r="R796" s="671"/>
      <c r="S796" s="668"/>
      <c r="T796" s="662"/>
      <c r="U796" s="778"/>
      <c r="V796" s="91">
        <v>44888</v>
      </c>
      <c r="W796" s="3041" t="s">
        <v>5544</v>
      </c>
      <c r="X796" s="2758">
        <v>131</v>
      </c>
      <c r="Y796" s="595">
        <f>AVERAGE(CPVTFC3SG0068!N18:O18)</f>
        <v>0.27395000000000003</v>
      </c>
      <c r="Z796" s="225">
        <f t="shared" si="76"/>
        <v>687.75000000000023</v>
      </c>
      <c r="AA796" s="3008" t="s">
        <v>314</v>
      </c>
      <c r="AB796" s="4688"/>
    </row>
    <row r="797" spans="1:28" ht="15.75" thickBot="1" x14ac:dyDescent="0.3">
      <c r="A797" s="2034">
        <v>647</v>
      </c>
      <c r="B797" s="2530" t="s">
        <v>1222</v>
      </c>
      <c r="C797" s="3204" t="s">
        <v>868</v>
      </c>
      <c r="D797" s="683">
        <v>44812</v>
      </c>
      <c r="E797" s="2239" t="s">
        <v>4918</v>
      </c>
      <c r="F797" s="3127">
        <v>119</v>
      </c>
      <c r="G797" s="703">
        <f>AVERAGE(CPVTFC3SG0008!N16:O16)</f>
        <v>2.8567999999999998</v>
      </c>
      <c r="H797" s="704">
        <f t="shared" si="70"/>
        <v>9204.7945205479446</v>
      </c>
      <c r="I797" s="365" t="s">
        <v>315</v>
      </c>
      <c r="J797" s="3128">
        <v>44819</v>
      </c>
      <c r="K797" s="3079" t="s">
        <v>4923</v>
      </c>
      <c r="L797" s="3129">
        <v>25</v>
      </c>
      <c r="M797" s="3130">
        <f>AVERAGE(CPVTFC3SG0014!G15:H15)</f>
        <v>2.823</v>
      </c>
      <c r="N797" s="1076">
        <f t="shared" si="75"/>
        <v>10412.213740458013</v>
      </c>
      <c r="O797" s="2795" t="s">
        <v>315</v>
      </c>
      <c r="P797" s="795">
        <v>44869</v>
      </c>
      <c r="Q797" s="2714" t="s">
        <v>5429</v>
      </c>
      <c r="R797" s="797">
        <v>36</v>
      </c>
      <c r="S797" s="116">
        <f>AVERAGE(CPVTFC3SG0045!G17:H17)</f>
        <v>0.80499999999999994</v>
      </c>
      <c r="T797" s="117">
        <f>(S797-0.1851)/0.0142*400</f>
        <v>17461.971830985913</v>
      </c>
      <c r="U797" s="1304" t="s">
        <v>315</v>
      </c>
      <c r="V797" s="1271"/>
      <c r="W797" s="1271"/>
      <c r="X797" s="1271"/>
      <c r="Y797" s="1271"/>
      <c r="Z797" s="1271"/>
      <c r="AA797" s="1271"/>
      <c r="AB797" s="4687"/>
    </row>
    <row r="798" spans="1:28" ht="15.75" thickBot="1" x14ac:dyDescent="0.3">
      <c r="A798" s="1949">
        <v>648</v>
      </c>
      <c r="B798" s="2622" t="s">
        <v>1222</v>
      </c>
      <c r="C798" s="3205" t="s">
        <v>220</v>
      </c>
      <c r="D798" s="471">
        <v>44812</v>
      </c>
      <c r="E798" s="1520" t="s">
        <v>4918</v>
      </c>
      <c r="F798" s="3035">
        <v>120</v>
      </c>
      <c r="G798" s="3082">
        <f>AVERAGE(CPVTFC3SG0008!P16:Q16)</f>
        <v>0.2359</v>
      </c>
      <c r="H798" s="3083">
        <f t="shared" si="70"/>
        <v>229.10958904109586</v>
      </c>
      <c r="I798" s="364" t="s">
        <v>314</v>
      </c>
      <c r="J798" s="691">
        <v>44819</v>
      </c>
      <c r="K798" s="393" t="s">
        <v>4923</v>
      </c>
      <c r="L798" s="394">
        <v>26</v>
      </c>
      <c r="M798" s="224">
        <f>AVERAGE(CPVTFC3SG0014!I15:J15)</f>
        <v>0.28310000000000002</v>
      </c>
      <c r="N798" s="225">
        <f t="shared" si="75"/>
        <v>717.93893129770993</v>
      </c>
      <c r="O798" s="363" t="s">
        <v>314</v>
      </c>
      <c r="P798" s="855"/>
      <c r="Q798" s="856"/>
      <c r="R798" s="857"/>
      <c r="S798" s="645"/>
      <c r="T798" s="646"/>
      <c r="U798" s="648"/>
      <c r="V798" s="694"/>
      <c r="W798" s="694"/>
      <c r="X798" s="694"/>
      <c r="Y798" s="694"/>
      <c r="Z798" s="694"/>
      <c r="AA798" s="694"/>
      <c r="AB798" s="4688"/>
    </row>
    <row r="799" spans="1:28" ht="15.75" thickBot="1" x14ac:dyDescent="0.3">
      <c r="A799" s="86">
        <v>649</v>
      </c>
      <c r="B799" s="4660" t="s">
        <v>1223</v>
      </c>
      <c r="C799" s="3195" t="s">
        <v>868</v>
      </c>
      <c r="D799" s="87">
        <v>44812</v>
      </c>
      <c r="E799" s="458" t="s">
        <v>4918</v>
      </c>
      <c r="F799" s="154">
        <v>121</v>
      </c>
      <c r="G799" s="211">
        <f>AVERAGE(CPVTFC3SG0008!R16:S16)</f>
        <v>1.7046999999999999</v>
      </c>
      <c r="H799" s="212">
        <f t="shared" si="70"/>
        <v>5259.2465753424658</v>
      </c>
      <c r="I799" s="223" t="s">
        <v>315</v>
      </c>
      <c r="J799" s="3081">
        <v>44819</v>
      </c>
      <c r="K799" s="392" t="s">
        <v>4923</v>
      </c>
      <c r="L799" s="250">
        <v>27</v>
      </c>
      <c r="M799" s="217">
        <f>AVERAGE(CPVTFC3SG0014!K15:L15)</f>
        <v>2.0281000000000002</v>
      </c>
      <c r="N799" s="89">
        <f t="shared" si="75"/>
        <v>7378.2442748091607</v>
      </c>
      <c r="O799" s="361" t="s">
        <v>315</v>
      </c>
      <c r="P799" s="855"/>
      <c r="Q799" s="856"/>
      <c r="R799" s="857"/>
      <c r="S799" s="645"/>
      <c r="T799" s="646"/>
      <c r="U799" s="648"/>
      <c r="V799" s="694"/>
      <c r="W799" s="694"/>
      <c r="X799" s="694"/>
      <c r="Y799" s="694"/>
      <c r="Z799" s="694"/>
      <c r="AA799" s="694"/>
      <c r="AB799" s="4719"/>
    </row>
    <row r="800" spans="1:28" ht="15.75" thickBot="1" x14ac:dyDescent="0.3">
      <c r="A800" s="1870">
        <v>650</v>
      </c>
      <c r="B800" s="4661"/>
      <c r="C800" s="3194" t="s">
        <v>220</v>
      </c>
      <c r="D800" s="111">
        <v>44812</v>
      </c>
      <c r="E800" s="472" t="s">
        <v>4918</v>
      </c>
      <c r="F800" s="153">
        <v>122</v>
      </c>
      <c r="G800" s="734">
        <f>AVERAGE(CPVTFC3SG0008!T16:U16)</f>
        <v>0.45535000000000003</v>
      </c>
      <c r="H800" s="735">
        <f t="shared" si="70"/>
        <v>980.65068493150682</v>
      </c>
      <c r="I800" s="3133" t="s">
        <v>314</v>
      </c>
      <c r="J800" s="3134">
        <v>44819</v>
      </c>
      <c r="K800" s="3135" t="s">
        <v>4923</v>
      </c>
      <c r="L800" s="3136">
        <v>28</v>
      </c>
      <c r="M800" s="3137">
        <f>AVERAGE(CPVTFC3SG0014!M15:N15)</f>
        <v>0.71089999999999998</v>
      </c>
      <c r="N800" s="81">
        <f t="shared" si="75"/>
        <v>2350.7633587786258</v>
      </c>
      <c r="O800" s="2583" t="s">
        <v>315</v>
      </c>
      <c r="P800" s="1413"/>
      <c r="Q800" s="1435"/>
      <c r="R800" s="1414"/>
      <c r="S800" s="969"/>
      <c r="T800" s="970"/>
      <c r="U800" s="657"/>
      <c r="V800" s="1268"/>
      <c r="W800" s="1268"/>
      <c r="X800" s="1268"/>
      <c r="Y800" s="1268"/>
      <c r="Z800" s="786"/>
      <c r="AA800" s="1268"/>
      <c r="AB800" s="4720"/>
    </row>
    <row r="801" spans="1:29" x14ac:dyDescent="0.25">
      <c r="A801" s="508">
        <v>651</v>
      </c>
      <c r="B801" s="4658" t="s">
        <v>1224</v>
      </c>
      <c r="C801" s="2969" t="s">
        <v>868</v>
      </c>
      <c r="D801" s="490">
        <v>44812</v>
      </c>
      <c r="E801" s="491" t="s">
        <v>4918</v>
      </c>
      <c r="F801" s="732">
        <v>123</v>
      </c>
      <c r="G801" s="589">
        <f>AVERAGE(CPVTFC3SG0008!V16:W16)</f>
        <v>7.1349999999999997E-2</v>
      </c>
      <c r="H801" s="622">
        <f t="shared" si="70"/>
        <v>-334.41780821917814</v>
      </c>
      <c r="I801" s="3106" t="s">
        <v>314</v>
      </c>
      <c r="J801" s="1437"/>
      <c r="K801" s="3107"/>
      <c r="L801" s="3108"/>
      <c r="M801" s="720"/>
      <c r="N801" s="720"/>
      <c r="O801" s="720"/>
      <c r="P801" s="1437"/>
      <c r="Q801" s="1437"/>
      <c r="R801" s="670"/>
      <c r="S801" s="721"/>
      <c r="T801" s="721"/>
      <c r="U801" s="721"/>
      <c r="V801" s="490">
        <v>44888</v>
      </c>
      <c r="W801" s="3058" t="s">
        <v>5544</v>
      </c>
      <c r="X801" s="2848">
        <v>132</v>
      </c>
      <c r="Y801" s="589">
        <f>AVERAGE(CPVTFC3SG0068!P18:Q18)</f>
        <v>9.3049999999999994E-2</v>
      </c>
      <c r="Z801" s="1193">
        <f t="shared" ref="Z801:Z804" si="77">(Y801-0.1364)/0.0132*66</f>
        <v>-216.75</v>
      </c>
      <c r="AA801" s="3009" t="s">
        <v>314</v>
      </c>
      <c r="AB801" s="4699" t="s">
        <v>1416</v>
      </c>
      <c r="AC801" s="5">
        <v>85</v>
      </c>
    </row>
    <row r="802" spans="1:29" x14ac:dyDescent="0.25">
      <c r="A802" s="585"/>
      <c r="B802" s="4674"/>
      <c r="C802" s="32" t="s">
        <v>5448</v>
      </c>
      <c r="D802" s="1149"/>
      <c r="E802" s="2975"/>
      <c r="F802" s="882"/>
      <c r="G802" s="645"/>
      <c r="H802" s="646"/>
      <c r="I802" s="878"/>
      <c r="J802" s="855"/>
      <c r="K802" s="3104"/>
      <c r="L802" s="3105"/>
      <c r="M802" s="207"/>
      <c r="N802" s="207"/>
      <c r="O802" s="207"/>
      <c r="P802" s="855"/>
      <c r="Q802" s="855"/>
      <c r="R802" s="857"/>
      <c r="S802" s="642"/>
      <c r="T802" s="642"/>
      <c r="U802" s="642"/>
      <c r="V802" s="18">
        <v>44888</v>
      </c>
      <c r="W802" s="3057" t="s">
        <v>5544</v>
      </c>
      <c r="X802" s="2759">
        <v>133</v>
      </c>
      <c r="Y802" s="7">
        <f>AVERAGE(CPVTFC3SG0068!R18:S18)</f>
        <v>0.21240000000000001</v>
      </c>
      <c r="Z802" s="113">
        <f t="shared" si="77"/>
        <v>380.00000000000006</v>
      </c>
      <c r="AA802" s="3007" t="s">
        <v>314</v>
      </c>
      <c r="AB802" s="4699"/>
    </row>
    <row r="803" spans="1:29" x14ac:dyDescent="0.25">
      <c r="A803" s="585"/>
      <c r="B803" s="4674"/>
      <c r="C803" s="32" t="s">
        <v>863</v>
      </c>
      <c r="D803" s="1149"/>
      <c r="E803" s="2975"/>
      <c r="F803" s="882"/>
      <c r="G803" s="645"/>
      <c r="H803" s="646"/>
      <c r="I803" s="878"/>
      <c r="J803" s="855"/>
      <c r="K803" s="3104"/>
      <c r="L803" s="3105"/>
      <c r="M803" s="207"/>
      <c r="N803" s="207"/>
      <c r="O803" s="207"/>
      <c r="P803" s="855"/>
      <c r="Q803" s="855"/>
      <c r="R803" s="857"/>
      <c r="S803" s="642"/>
      <c r="T803" s="642"/>
      <c r="U803" s="642"/>
      <c r="V803" s="18">
        <v>44888</v>
      </c>
      <c r="W803" s="3057" t="s">
        <v>5544</v>
      </c>
      <c r="X803" s="2759">
        <v>134</v>
      </c>
      <c r="Y803" s="7">
        <f>AVERAGE(CPVTFC3SG0068!T18:U18)</f>
        <v>0.26515</v>
      </c>
      <c r="Z803" s="113">
        <f t="shared" si="77"/>
        <v>643.75</v>
      </c>
      <c r="AA803" s="3007" t="s">
        <v>314</v>
      </c>
      <c r="AB803" s="4699"/>
    </row>
    <row r="804" spans="1:29" ht="15.75" thickBot="1" x14ac:dyDescent="0.3">
      <c r="A804" s="219">
        <v>652</v>
      </c>
      <c r="B804" s="4659"/>
      <c r="C804" s="2536" t="s">
        <v>220</v>
      </c>
      <c r="D804" s="220">
        <v>44812</v>
      </c>
      <c r="E804" s="517" t="s">
        <v>4918</v>
      </c>
      <c r="F804" s="221">
        <v>124</v>
      </c>
      <c r="G804" s="222">
        <f>AVERAGE(CPVTFC3SG0008!X16:Y16)</f>
        <v>1.0521</v>
      </c>
      <c r="H804" s="218">
        <f t="shared" si="70"/>
        <v>3024.3150684931506</v>
      </c>
      <c r="I804" s="3109" t="s">
        <v>315</v>
      </c>
      <c r="J804" s="1438"/>
      <c r="K804" s="3110"/>
      <c r="L804" s="3111"/>
      <c r="M804" s="763"/>
      <c r="N804" s="763"/>
      <c r="O804" s="763"/>
      <c r="P804" s="1438"/>
      <c r="Q804" s="1438"/>
      <c r="R804" s="671"/>
      <c r="S804" s="778"/>
      <c r="T804" s="778"/>
      <c r="U804" s="778"/>
      <c r="V804" s="91">
        <v>44888</v>
      </c>
      <c r="W804" s="3041" t="s">
        <v>5544</v>
      </c>
      <c r="X804" s="2758">
        <v>135</v>
      </c>
      <c r="Y804" s="595">
        <f>AVERAGE(CPVTFC3SG0068!V18:W18)</f>
        <v>0.19070000000000001</v>
      </c>
      <c r="Z804" s="225">
        <f t="shared" si="77"/>
        <v>271.50000000000011</v>
      </c>
      <c r="AA804" s="3008" t="s">
        <v>314</v>
      </c>
      <c r="AB804" s="4688"/>
    </row>
    <row r="805" spans="1:29" x14ac:dyDescent="0.25">
      <c r="A805" s="114">
        <v>653</v>
      </c>
      <c r="B805" s="4680" t="s">
        <v>1225</v>
      </c>
      <c r="C805" s="3186" t="s">
        <v>868</v>
      </c>
      <c r="D805" s="115">
        <v>44812</v>
      </c>
      <c r="E805" s="388" t="s">
        <v>4918</v>
      </c>
      <c r="F805" s="151">
        <v>125</v>
      </c>
      <c r="G805" s="116">
        <f>AVERAGE(CPVTFC3SG0008!B18:C18)</f>
        <v>1.82925</v>
      </c>
      <c r="H805" s="117">
        <f t="shared" si="70"/>
        <v>5685.7876712328771</v>
      </c>
      <c r="I805" s="198" t="s">
        <v>315</v>
      </c>
      <c r="J805" s="637"/>
      <c r="K805" s="226"/>
      <c r="L805" s="251"/>
      <c r="M805" s="216"/>
      <c r="N805" s="216"/>
      <c r="O805" s="362"/>
      <c r="P805" s="637"/>
      <c r="Q805" s="637"/>
      <c r="R805" s="669"/>
      <c r="S805" s="656"/>
      <c r="T805" s="656"/>
      <c r="U805" s="672"/>
      <c r="V805" s="1271"/>
      <c r="W805" s="1271"/>
      <c r="X805" s="1271"/>
      <c r="Y805" s="1271"/>
      <c r="Z805" s="1271"/>
      <c r="AA805" s="1271"/>
    </row>
    <row r="806" spans="1:29" ht="15.75" thickBot="1" x14ac:dyDescent="0.3">
      <c r="A806" s="120">
        <v>654</v>
      </c>
      <c r="B806" s="4680"/>
      <c r="C806" s="3187" t="s">
        <v>220</v>
      </c>
      <c r="D806" s="121">
        <v>44812</v>
      </c>
      <c r="E806" s="452" t="s">
        <v>4918</v>
      </c>
      <c r="F806" s="149">
        <v>126</v>
      </c>
      <c r="G806" s="122">
        <f>AVERAGE(CPVTFC3SG0008!D18:E18)</f>
        <v>1.8820999999999999</v>
      </c>
      <c r="H806" s="123">
        <f t="shared" si="70"/>
        <v>5866.7808219178078</v>
      </c>
      <c r="I806" s="194" t="s">
        <v>315</v>
      </c>
      <c r="J806" s="636"/>
      <c r="K806" s="228"/>
      <c r="L806" s="249"/>
      <c r="M806" s="215"/>
      <c r="N806" s="215"/>
      <c r="O806" s="312"/>
      <c r="P806" s="636"/>
      <c r="Q806" s="636"/>
      <c r="R806" s="666"/>
      <c r="S806" s="650"/>
      <c r="T806" s="650"/>
      <c r="U806" s="657"/>
      <c r="V806" s="1268"/>
      <c r="W806" s="1268"/>
      <c r="X806" s="1268"/>
      <c r="Y806" s="1268"/>
      <c r="Z806" s="786"/>
      <c r="AA806" s="1268"/>
    </row>
    <row r="807" spans="1:29" x14ac:dyDescent="0.25">
      <c r="A807" s="406">
        <v>655</v>
      </c>
      <c r="B807" s="4668" t="s">
        <v>1226</v>
      </c>
      <c r="C807" s="2533" t="s">
        <v>868</v>
      </c>
      <c r="D807" s="407">
        <v>44812</v>
      </c>
      <c r="E807" s="477" t="s">
        <v>4918</v>
      </c>
      <c r="F807" s="408">
        <v>127</v>
      </c>
      <c r="G807" s="409">
        <f>AVERAGE(CPVTFC3SG0008!F18:G18)</f>
        <v>1.0695000000000001</v>
      </c>
      <c r="H807" s="405">
        <f t="shared" si="70"/>
        <v>3083.9041095890411</v>
      </c>
      <c r="I807" s="854" t="s">
        <v>315</v>
      </c>
      <c r="J807" s="1437"/>
      <c r="K807" s="3107"/>
      <c r="L807" s="3108"/>
      <c r="M807" s="720"/>
      <c r="N807" s="720"/>
      <c r="O807" s="720"/>
      <c r="P807" s="1437"/>
      <c r="Q807" s="1437"/>
      <c r="R807" s="670"/>
      <c r="S807" s="721"/>
      <c r="T807" s="721"/>
      <c r="U807" s="721"/>
      <c r="V807" s="490">
        <v>44888</v>
      </c>
      <c r="W807" s="3058" t="s">
        <v>5544</v>
      </c>
      <c r="X807" s="2848">
        <v>136</v>
      </c>
      <c r="Y807" s="589">
        <f>AVERAGE(CPVTFC3SG0068!X18:Y18)</f>
        <v>0.1598</v>
      </c>
      <c r="Z807" s="1193">
        <f t="shared" ref="Z807:Z810" si="78">(Y807-0.1364)/0.0132*66</f>
        <v>117.00000000000003</v>
      </c>
      <c r="AA807" s="3009" t="s">
        <v>314</v>
      </c>
    </row>
    <row r="808" spans="1:29" x14ac:dyDescent="0.25">
      <c r="A808" s="590"/>
      <c r="B808" s="4669"/>
      <c r="C808" s="32" t="s">
        <v>5448</v>
      </c>
      <c r="D808" s="1149"/>
      <c r="E808" s="2975"/>
      <c r="F808" s="882"/>
      <c r="G808" s="645"/>
      <c r="H808" s="646"/>
      <c r="I808" s="878"/>
      <c r="J808" s="855"/>
      <c r="K808" s="3104"/>
      <c r="L808" s="3105"/>
      <c r="M808" s="207"/>
      <c r="N808" s="207"/>
      <c r="O808" s="207"/>
      <c r="P808" s="855"/>
      <c r="Q808" s="855"/>
      <c r="R808" s="857"/>
      <c r="S808" s="642"/>
      <c r="T808" s="642"/>
      <c r="U808" s="642"/>
      <c r="V808" s="18">
        <v>44888</v>
      </c>
      <c r="W808" s="3057" t="s">
        <v>5544</v>
      </c>
      <c r="X808" s="2759">
        <v>137</v>
      </c>
      <c r="Y808" s="7">
        <f>AVERAGE(CPVTFC3SG0068!B20:C20)</f>
        <v>0.2102</v>
      </c>
      <c r="Z808" s="113">
        <f t="shared" si="78"/>
        <v>369.00000000000006</v>
      </c>
      <c r="AA808" s="3007" t="s">
        <v>314</v>
      </c>
    </row>
    <row r="809" spans="1:29" x14ac:dyDescent="0.25">
      <c r="A809" s="590"/>
      <c r="B809" s="4669"/>
      <c r="C809" s="32" t="s">
        <v>863</v>
      </c>
      <c r="D809" s="1149"/>
      <c r="E809" s="2975"/>
      <c r="F809" s="882"/>
      <c r="G809" s="645"/>
      <c r="H809" s="646"/>
      <c r="I809" s="878"/>
      <c r="J809" s="855"/>
      <c r="K809" s="3104"/>
      <c r="L809" s="3105"/>
      <c r="M809" s="207"/>
      <c r="N809" s="207"/>
      <c r="O809" s="207"/>
      <c r="P809" s="855"/>
      <c r="Q809" s="855"/>
      <c r="R809" s="857"/>
      <c r="S809" s="642"/>
      <c r="T809" s="642"/>
      <c r="U809" s="642"/>
      <c r="V809" s="18">
        <v>44888</v>
      </c>
      <c r="W809" s="3057" t="s">
        <v>5544</v>
      </c>
      <c r="X809" s="2759">
        <v>138</v>
      </c>
      <c r="Y809" s="7">
        <f>AVERAGE(CPVTFC3SG0068!D20:E20)</f>
        <v>0.19240000000000002</v>
      </c>
      <c r="Z809" s="113">
        <f t="shared" si="78"/>
        <v>280.00000000000011</v>
      </c>
      <c r="AA809" s="3007" t="s">
        <v>314</v>
      </c>
    </row>
    <row r="810" spans="1:29" ht="15.75" thickBot="1" x14ac:dyDescent="0.3">
      <c r="A810" s="599">
        <v>656</v>
      </c>
      <c r="B810" s="4670"/>
      <c r="C810" s="69" t="s">
        <v>220</v>
      </c>
      <c r="D810" s="121">
        <v>44812</v>
      </c>
      <c r="E810" s="452" t="s">
        <v>4918</v>
      </c>
      <c r="F810" s="149">
        <v>128</v>
      </c>
      <c r="G810" s="122">
        <f>AVERAGE(CPVTFC3SG0008!H18:I18)</f>
        <v>0.88775000000000004</v>
      </c>
      <c r="H810" s="123">
        <f t="shared" si="70"/>
        <v>2461.472602739726</v>
      </c>
      <c r="I810" s="2751" t="s">
        <v>315</v>
      </c>
      <c r="J810" s="1413"/>
      <c r="K810" s="3113"/>
      <c r="L810" s="3114"/>
      <c r="M810" s="215"/>
      <c r="N810" s="215"/>
      <c r="O810" s="215"/>
      <c r="P810" s="1413"/>
      <c r="Q810" s="1413"/>
      <c r="R810" s="1414"/>
      <c r="S810" s="650"/>
      <c r="T810" s="650"/>
      <c r="U810" s="650"/>
      <c r="V810" s="111">
        <v>44888</v>
      </c>
      <c r="W810" s="3048" t="s">
        <v>5544</v>
      </c>
      <c r="X810" s="2768">
        <v>139</v>
      </c>
      <c r="Y810" s="112">
        <f>AVERAGE(CPVTFC3SG0068!F20:G20)</f>
        <v>0.18959999999999999</v>
      </c>
      <c r="Z810" s="113">
        <f t="shared" si="78"/>
        <v>266</v>
      </c>
      <c r="AA810" s="3022" t="s">
        <v>314</v>
      </c>
    </row>
    <row r="811" spans="1:29" x14ac:dyDescent="0.25">
      <c r="A811" s="86">
        <v>657</v>
      </c>
      <c r="B811" s="4658" t="s">
        <v>1227</v>
      </c>
      <c r="C811" s="2535" t="s">
        <v>868</v>
      </c>
      <c r="D811" s="87">
        <v>44812</v>
      </c>
      <c r="E811" s="458" t="s">
        <v>4918</v>
      </c>
      <c r="F811" s="154">
        <v>129</v>
      </c>
      <c r="G811" s="211">
        <f>AVERAGE(CPVTFC3SG0008!J18:K18)</f>
        <v>1.9818</v>
      </c>
      <c r="H811" s="212">
        <f t="shared" si="70"/>
        <v>6208.2191780821913</v>
      </c>
      <c r="I811" s="3120" t="s">
        <v>315</v>
      </c>
      <c r="J811" s="3121">
        <v>44819</v>
      </c>
      <c r="K811" s="745" t="s">
        <v>4923</v>
      </c>
      <c r="L811" s="252">
        <v>29</v>
      </c>
      <c r="M811" s="88">
        <f>AVERAGE(CPVTFC3SG0014!O15:P15)</f>
        <v>2.0671499999999998</v>
      </c>
      <c r="N811" s="89">
        <f>(M811-0.095)/0.0131*50</f>
        <v>7527.2900763358766</v>
      </c>
      <c r="O811" s="746" t="s">
        <v>315</v>
      </c>
      <c r="P811" s="1437"/>
      <c r="Q811" s="747"/>
      <c r="R811" s="670"/>
      <c r="S811" s="667"/>
      <c r="T811" s="661"/>
      <c r="U811" s="721"/>
      <c r="V811" s="834"/>
      <c r="W811" s="834"/>
      <c r="X811" s="834"/>
      <c r="Y811" s="834"/>
      <c r="Z811" s="834"/>
      <c r="AA811" s="836"/>
    </row>
    <row r="812" spans="1:29" ht="15.75" thickBot="1" x14ac:dyDescent="0.3">
      <c r="A812" s="598">
        <v>658</v>
      </c>
      <c r="B812" s="4667"/>
      <c r="C812" s="2527" t="s">
        <v>220</v>
      </c>
      <c r="D812" s="79">
        <v>44812</v>
      </c>
      <c r="E812" s="525" t="s">
        <v>4918</v>
      </c>
      <c r="F812" s="156">
        <v>130</v>
      </c>
      <c r="G812" s="734">
        <f>AVERAGE(CPVTFC3SG0008!L18:M18)</f>
        <v>0.88285000000000002</v>
      </c>
      <c r="H812" s="735">
        <f t="shared" ref="H812:H873" si="79">(G812-0.169)/0.0146*50</f>
        <v>2444.6917808219177</v>
      </c>
      <c r="I812" s="3140" t="s">
        <v>315</v>
      </c>
      <c r="J812" s="3080">
        <v>44819</v>
      </c>
      <c r="K812" s="738" t="s">
        <v>4923</v>
      </c>
      <c r="L812" s="3126">
        <v>30</v>
      </c>
      <c r="M812" s="80">
        <f>AVERAGE(CPVTFC3SG0014!Q15:R15)</f>
        <v>1.3483499999999999</v>
      </c>
      <c r="N812" s="81">
        <f>(M812-0.095)/0.0131*50</f>
        <v>4783.7786259541981</v>
      </c>
      <c r="O812" s="740" t="s">
        <v>315</v>
      </c>
      <c r="P812" s="1413"/>
      <c r="Q812" s="1435"/>
      <c r="R812" s="1414"/>
      <c r="S812" s="969"/>
      <c r="T812" s="970"/>
      <c r="U812" s="650"/>
      <c r="V812" s="1268"/>
      <c r="W812" s="1268"/>
      <c r="X812" s="1268"/>
      <c r="Y812" s="1268"/>
      <c r="Z812" s="1268"/>
      <c r="AA812" s="2127"/>
    </row>
    <row r="813" spans="1:29" x14ac:dyDescent="0.25">
      <c r="A813" s="508">
        <v>659</v>
      </c>
      <c r="B813" s="4664" t="s">
        <v>1228</v>
      </c>
      <c r="C813" s="2969" t="s">
        <v>868</v>
      </c>
      <c r="D813" s="490">
        <v>44812</v>
      </c>
      <c r="E813" s="491" t="s">
        <v>4918</v>
      </c>
      <c r="F813" s="732">
        <v>131</v>
      </c>
      <c r="G813" s="211">
        <f>AVERAGE(CPVTFC3SG0008!N18:O18)</f>
        <v>0.45465</v>
      </c>
      <c r="H813" s="212">
        <f t="shared" si="79"/>
        <v>978.2534246575342</v>
      </c>
      <c r="I813" s="3141" t="s">
        <v>314</v>
      </c>
      <c r="J813" s="3121">
        <v>44819</v>
      </c>
      <c r="K813" s="745" t="s">
        <v>4923</v>
      </c>
      <c r="L813" s="252">
        <v>31</v>
      </c>
      <c r="M813" s="88">
        <f>AVERAGE(CPVTFC3SG0014!S15:T15)</f>
        <v>0.4511</v>
      </c>
      <c r="N813" s="89">
        <f>(M813-0.095)/0.0131*50</f>
        <v>1359.1603053435113</v>
      </c>
      <c r="O813" s="746" t="s">
        <v>315</v>
      </c>
      <c r="P813" s="1437"/>
      <c r="Q813" s="747"/>
      <c r="R813" s="670"/>
      <c r="S813" s="667"/>
      <c r="T813" s="661"/>
      <c r="U813" s="721"/>
      <c r="V813" s="834"/>
      <c r="W813" s="834"/>
      <c r="X813" s="834"/>
      <c r="Y813" s="834"/>
      <c r="Z813" s="834"/>
      <c r="AA813" s="836"/>
    </row>
    <row r="814" spans="1:29" ht="15.75" thickBot="1" x14ac:dyDescent="0.3">
      <c r="A814" s="90">
        <v>660</v>
      </c>
      <c r="B814" s="4671"/>
      <c r="C814" s="2970" t="s">
        <v>220</v>
      </c>
      <c r="D814" s="91">
        <v>44812</v>
      </c>
      <c r="E814" s="466" t="s">
        <v>4918</v>
      </c>
      <c r="F814" s="155">
        <v>132</v>
      </c>
      <c r="G814" s="213">
        <f>AVERAGE(CPVTFC3SG0008!P18:Q18)</f>
        <v>0.3886</v>
      </c>
      <c r="H814" s="214">
        <f t="shared" si="79"/>
        <v>752.05479452054783</v>
      </c>
      <c r="I814" s="3139" t="s">
        <v>314</v>
      </c>
      <c r="J814" s="3123">
        <v>44819</v>
      </c>
      <c r="K814" s="3066" t="s">
        <v>4923</v>
      </c>
      <c r="L814" s="3124">
        <v>32</v>
      </c>
      <c r="M814" s="222">
        <f>AVERAGE(CPVTFC3SG0014!U15:V15)</f>
        <v>0.49770000000000003</v>
      </c>
      <c r="N814" s="218">
        <f>(M814-0.095)/0.0131*50</f>
        <v>1537.0229007633591</v>
      </c>
      <c r="O814" s="3068" t="s">
        <v>315</v>
      </c>
      <c r="P814" s="1438"/>
      <c r="Q814" s="754"/>
      <c r="R814" s="671"/>
      <c r="S814" s="668"/>
      <c r="T814" s="662"/>
      <c r="U814" s="778"/>
      <c r="V814" s="786"/>
      <c r="W814" s="786"/>
      <c r="X814" s="786"/>
      <c r="Y814" s="786"/>
      <c r="Z814" s="786"/>
      <c r="AA814" s="788"/>
    </row>
    <row r="815" spans="1:29" x14ac:dyDescent="0.25">
      <c r="A815" s="82">
        <v>661</v>
      </c>
      <c r="B815" s="4673" t="s">
        <v>1229</v>
      </c>
      <c r="C815" s="3188" t="s">
        <v>868</v>
      </c>
      <c r="D815" s="83">
        <v>44812</v>
      </c>
      <c r="E815" s="389" t="s">
        <v>4918</v>
      </c>
      <c r="F815" s="152">
        <v>133</v>
      </c>
      <c r="G815" s="84">
        <f>AVERAGE(CPVTFC3SG0008!R18:S18)</f>
        <v>0.30625000000000002</v>
      </c>
      <c r="H815" s="85">
        <f t="shared" si="79"/>
        <v>470.03424657534254</v>
      </c>
      <c r="I815" s="195" t="s">
        <v>314</v>
      </c>
      <c r="J815" s="637"/>
      <c r="K815" s="226"/>
      <c r="L815" s="251"/>
      <c r="M815" s="216"/>
      <c r="N815" s="216"/>
      <c r="O815" s="216"/>
      <c r="P815" s="1430"/>
      <c r="Q815" s="1430"/>
      <c r="R815" s="1431"/>
      <c r="S815" s="656"/>
      <c r="T815" s="656"/>
      <c r="U815" s="672"/>
      <c r="V815" s="1271"/>
      <c r="W815" s="1271"/>
      <c r="X815" s="1271"/>
      <c r="Y815" s="1271"/>
      <c r="Z815" s="1271"/>
      <c r="AA815" s="1271"/>
    </row>
    <row r="816" spans="1:29" ht="15.75" thickBot="1" x14ac:dyDescent="0.3">
      <c r="A816" s="110">
        <v>662</v>
      </c>
      <c r="B816" s="4673"/>
      <c r="C816" s="3194" t="s">
        <v>220</v>
      </c>
      <c r="D816" s="111">
        <v>44812</v>
      </c>
      <c r="E816" s="472" t="s">
        <v>4918</v>
      </c>
      <c r="F816" s="153">
        <v>134</v>
      </c>
      <c r="G816" s="112">
        <f>AVERAGE(CPVTFC3SG0008!T18:U18)</f>
        <v>0.34039999999999998</v>
      </c>
      <c r="H816" s="113">
        <f t="shared" si="79"/>
        <v>586.98630136986299</v>
      </c>
      <c r="I816" s="197" t="s">
        <v>314</v>
      </c>
      <c r="J816" s="636"/>
      <c r="K816" s="228"/>
      <c r="L816" s="249"/>
      <c r="M816" s="215"/>
      <c r="N816" s="215"/>
      <c r="O816" s="215"/>
      <c r="P816" s="1413"/>
      <c r="Q816" s="1413"/>
      <c r="R816" s="1414"/>
      <c r="S816" s="650"/>
      <c r="T816" s="650"/>
      <c r="U816" s="657"/>
      <c r="V816" s="1268"/>
      <c r="W816" s="1268"/>
      <c r="X816" s="1268"/>
      <c r="Y816" s="1268"/>
      <c r="Z816" s="786"/>
      <c r="AA816" s="1268"/>
    </row>
    <row r="817" spans="1:28" x14ac:dyDescent="0.25">
      <c r="A817" s="508">
        <v>663</v>
      </c>
      <c r="B817" s="4672" t="s">
        <v>1230</v>
      </c>
      <c r="C817" s="3197" t="s">
        <v>868</v>
      </c>
      <c r="D817" s="490">
        <v>44812</v>
      </c>
      <c r="E817" s="491" t="s">
        <v>4918</v>
      </c>
      <c r="F817" s="732">
        <v>135</v>
      </c>
      <c r="G817" s="589">
        <f>AVERAGE(CPVTFC3SG0008!V18:W18)</f>
        <v>6.5049999999999997E-2</v>
      </c>
      <c r="H817" s="622">
        <f t="shared" si="79"/>
        <v>-355.99315068493155</v>
      </c>
      <c r="I817" s="3142" t="s">
        <v>314</v>
      </c>
      <c r="J817" s="3143"/>
      <c r="K817" s="3144"/>
      <c r="L817" s="3145"/>
      <c r="M817" s="720"/>
      <c r="N817" s="720"/>
      <c r="O817" s="720"/>
      <c r="P817" s="3143"/>
      <c r="Q817" s="3143"/>
      <c r="R817" s="3146"/>
      <c r="S817" s="721"/>
      <c r="T817" s="721"/>
      <c r="U817" s="1299"/>
      <c r="V817" s="1808">
        <v>44888</v>
      </c>
      <c r="W817" s="3085" t="s">
        <v>5544</v>
      </c>
      <c r="X817" s="3086">
        <v>140</v>
      </c>
      <c r="Y817" s="1016">
        <f>AVERAGE(CPVTFC3SG0068!H20:I20)</f>
        <v>9.4950000000000007E-2</v>
      </c>
      <c r="Z817" s="1193">
        <f t="shared" ref="Z817:Z819" si="80">(Y817-0.1364)/0.0132*66</f>
        <v>-207.24999999999994</v>
      </c>
      <c r="AA817" s="3087" t="s">
        <v>314</v>
      </c>
    </row>
    <row r="818" spans="1:28" x14ac:dyDescent="0.25">
      <c r="A818" s="585"/>
      <c r="B818" s="4673"/>
      <c r="C818" s="32" t="s">
        <v>5448</v>
      </c>
      <c r="D818" s="1149"/>
      <c r="E818" s="2975"/>
      <c r="F818" s="882"/>
      <c r="G818" s="645"/>
      <c r="H818" s="646"/>
      <c r="I818" s="878"/>
      <c r="J818" s="635"/>
      <c r="K818" s="227"/>
      <c r="L818" s="248"/>
      <c r="M818" s="207"/>
      <c r="N818" s="207"/>
      <c r="O818" s="207"/>
      <c r="P818" s="635"/>
      <c r="Q818" s="635"/>
      <c r="R818" s="665"/>
      <c r="S818" s="642"/>
      <c r="T818" s="642"/>
      <c r="U818" s="648"/>
      <c r="V818" s="111">
        <v>44888</v>
      </c>
      <c r="W818" s="3048" t="s">
        <v>5544</v>
      </c>
      <c r="X818" s="2768">
        <v>141</v>
      </c>
      <c r="Y818" s="112">
        <f>AVERAGE(CPVTFC3SG0068!J20:K20)</f>
        <v>9.4450000000000006E-2</v>
      </c>
      <c r="Z818" s="113">
        <f t="shared" si="80"/>
        <v>-209.74999999999991</v>
      </c>
      <c r="AA818" s="3022" t="s">
        <v>314</v>
      </c>
    </row>
    <row r="819" spans="1:28" x14ac:dyDescent="0.25">
      <c r="A819" s="585"/>
      <c r="B819" s="4673"/>
      <c r="C819" s="32" t="s">
        <v>863</v>
      </c>
      <c r="D819" s="1149"/>
      <c r="E819" s="2975"/>
      <c r="F819" s="882"/>
      <c r="G819" s="645"/>
      <c r="H819" s="646"/>
      <c r="I819" s="878"/>
      <c r="J819" s="635"/>
      <c r="K819" s="227"/>
      <c r="L819" s="248"/>
      <c r="M819" s="207"/>
      <c r="N819" s="207"/>
      <c r="O819" s="207"/>
      <c r="P819" s="635"/>
      <c r="Q819" s="635"/>
      <c r="R819" s="665"/>
      <c r="S819" s="642"/>
      <c r="T819" s="642"/>
      <c r="U819" s="648"/>
      <c r="V819" s="111">
        <v>44888</v>
      </c>
      <c r="W819" s="3048" t="s">
        <v>5544</v>
      </c>
      <c r="X819" s="2768">
        <v>142</v>
      </c>
      <c r="Y819" s="112">
        <f>AVERAGE(CPVTFC3SG0068!L20:M20)</f>
        <v>9.3549999999999994E-2</v>
      </c>
      <c r="Z819" s="13">
        <f t="shared" si="80"/>
        <v>-214.25</v>
      </c>
      <c r="AA819" s="3022" t="s">
        <v>314</v>
      </c>
    </row>
    <row r="820" spans="1:28" ht="15.75" thickBot="1" x14ac:dyDescent="0.3">
      <c r="A820" s="90">
        <v>664</v>
      </c>
      <c r="B820" s="4713"/>
      <c r="C820" s="3198" t="s">
        <v>220</v>
      </c>
      <c r="D820" s="91">
        <v>44812</v>
      </c>
      <c r="E820" s="466" t="s">
        <v>4918</v>
      </c>
      <c r="F820" s="155">
        <v>136</v>
      </c>
      <c r="G820" s="595">
        <f>AVERAGE(CPVTFC3SG0008!X18:Y18)</f>
        <v>6.7900000000000002E-2</v>
      </c>
      <c r="H820" s="225">
        <f t="shared" si="79"/>
        <v>-346.23287671232879</v>
      </c>
      <c r="I820" s="3147" t="s">
        <v>314</v>
      </c>
      <c r="J820" s="3148"/>
      <c r="K820" s="3149"/>
      <c r="L820" s="3150"/>
      <c r="M820" s="763"/>
      <c r="N820" s="763"/>
      <c r="O820" s="763"/>
      <c r="P820" s="3148"/>
      <c r="Q820" s="3148"/>
      <c r="R820" s="3151"/>
      <c r="S820" s="778"/>
      <c r="T820" s="778"/>
      <c r="U820" s="1306"/>
      <c r="V820" s="786"/>
      <c r="W820" s="786"/>
      <c r="X820" s="786"/>
      <c r="Y820" s="786"/>
      <c r="Z820" s="1256"/>
      <c r="AA820" s="788"/>
    </row>
    <row r="821" spans="1:28" x14ac:dyDescent="0.25">
      <c r="A821" s="82">
        <v>665</v>
      </c>
      <c r="B821" s="4673" t="s">
        <v>1231</v>
      </c>
      <c r="C821" s="3188" t="s">
        <v>868</v>
      </c>
      <c r="D821" s="83">
        <v>44812</v>
      </c>
      <c r="E821" s="389" t="s">
        <v>4918</v>
      </c>
      <c r="F821" s="152">
        <v>137</v>
      </c>
      <c r="G821" s="84">
        <f>AVERAGE(CPVTFC3SG0008!B20:C20)</f>
        <v>0.83389999999999997</v>
      </c>
      <c r="H821" s="85">
        <f t="shared" si="79"/>
        <v>2277.0547945205476</v>
      </c>
      <c r="I821" s="195" t="s">
        <v>314</v>
      </c>
      <c r="J821" s="637"/>
      <c r="K821" s="226"/>
      <c r="L821" s="251"/>
      <c r="M821" s="216"/>
      <c r="N821" s="216"/>
      <c r="O821" s="216"/>
      <c r="P821" s="637"/>
      <c r="Q821" s="637"/>
      <c r="R821" s="669"/>
      <c r="S821" s="656"/>
      <c r="T821" s="656"/>
      <c r="U821" s="672"/>
      <c r="V821" s="1271"/>
      <c r="W821" s="1271"/>
      <c r="X821" s="1271"/>
      <c r="Y821" s="1271"/>
      <c r="Z821" s="1271"/>
      <c r="AA821" s="1271"/>
    </row>
    <row r="822" spans="1:28" x14ac:dyDescent="0.25">
      <c r="A822" s="8">
        <v>666</v>
      </c>
      <c r="B822" s="4678"/>
      <c r="C822" s="3189" t="s">
        <v>220</v>
      </c>
      <c r="D822" s="18">
        <v>44812</v>
      </c>
      <c r="E822" s="380" t="s">
        <v>4918</v>
      </c>
      <c r="F822" s="147">
        <v>138</v>
      </c>
      <c r="G822" s="7">
        <f>AVERAGE(CPVTFC3SG0008!D20:E20)</f>
        <v>0.46010000000000001</v>
      </c>
      <c r="H822" s="13">
        <f t="shared" si="79"/>
        <v>996.91780821917814</v>
      </c>
      <c r="I822" s="191" t="s">
        <v>314</v>
      </c>
      <c r="J822" s="635"/>
      <c r="K822" s="227"/>
      <c r="L822" s="248"/>
      <c r="M822" s="207"/>
      <c r="N822" s="207"/>
      <c r="O822" s="207"/>
      <c r="P822" s="635"/>
      <c r="Q822" s="635"/>
      <c r="R822" s="665"/>
      <c r="S822" s="642"/>
      <c r="T822" s="642"/>
      <c r="U822" s="648"/>
      <c r="V822" s="694"/>
      <c r="W822" s="694"/>
      <c r="X822" s="694"/>
      <c r="Y822" s="694"/>
      <c r="Z822" s="694"/>
      <c r="AA822" s="694"/>
    </row>
    <row r="823" spans="1:28" x14ac:dyDescent="0.25">
      <c r="A823" s="64">
        <v>667</v>
      </c>
      <c r="B823" s="69" t="s">
        <v>1232</v>
      </c>
      <c r="C823" s="3199" t="s">
        <v>868</v>
      </c>
      <c r="D823" s="65">
        <v>44812</v>
      </c>
      <c r="E823" s="387" t="s">
        <v>4918</v>
      </c>
      <c r="F823" s="146">
        <v>139</v>
      </c>
      <c r="G823" s="66">
        <f>AVERAGE(CPVTFC3SG0008!F20:G20)</f>
        <v>2.2053500000000001</v>
      </c>
      <c r="H823" s="67">
        <f t="shared" si="79"/>
        <v>6973.8013698630139</v>
      </c>
      <c r="I823" s="192" t="s">
        <v>315</v>
      </c>
      <c r="J823" s="635"/>
      <c r="K823" s="227"/>
      <c r="L823" s="248"/>
      <c r="M823" s="207"/>
      <c r="N823" s="207"/>
      <c r="O823" s="207"/>
      <c r="P823" s="635"/>
      <c r="Q823" s="635"/>
      <c r="R823" s="665"/>
      <c r="S823" s="642"/>
      <c r="T823" s="642"/>
      <c r="U823" s="648"/>
      <c r="V823" s="694"/>
      <c r="W823" s="694"/>
      <c r="X823" s="694"/>
      <c r="Y823" s="694"/>
      <c r="Z823" s="694"/>
      <c r="AA823" s="694"/>
      <c r="AB823" s="4577"/>
    </row>
    <row r="824" spans="1:28" x14ac:dyDescent="0.25">
      <c r="A824" s="64">
        <v>669</v>
      </c>
      <c r="B824" s="69" t="s">
        <v>1234</v>
      </c>
      <c r="C824" s="3199" t="s">
        <v>868</v>
      </c>
      <c r="D824" s="65">
        <v>44812</v>
      </c>
      <c r="E824" s="387" t="s">
        <v>4918</v>
      </c>
      <c r="F824" s="146">
        <v>141</v>
      </c>
      <c r="G824" s="66">
        <f>AVERAGE(CPVTFC3SG0008!J20:K20)</f>
        <v>2.8874</v>
      </c>
      <c r="H824" s="67">
        <f t="shared" si="79"/>
        <v>9309.5890410958909</v>
      </c>
      <c r="I824" s="192" t="s">
        <v>315</v>
      </c>
      <c r="J824" s="635"/>
      <c r="K824" s="227"/>
      <c r="L824" s="248"/>
      <c r="M824" s="207"/>
      <c r="N824" s="207"/>
      <c r="O824" s="207"/>
      <c r="P824" s="852">
        <v>44869</v>
      </c>
      <c r="Q824" s="845" t="s">
        <v>5429</v>
      </c>
      <c r="R824" s="853">
        <v>37</v>
      </c>
      <c r="S824" s="66">
        <f>AVERAGE(CPVTFC3SG0045!I17:J17)</f>
        <v>1.6598000000000002</v>
      </c>
      <c r="T824" s="67">
        <f>(S824-0.1851)/0.0142*400</f>
        <v>41540.845070422532</v>
      </c>
      <c r="U824" s="858" t="s">
        <v>315</v>
      </c>
      <c r="V824" s="694"/>
      <c r="W824" s="694"/>
      <c r="X824" s="694"/>
      <c r="Y824" s="694"/>
      <c r="Z824" s="694"/>
      <c r="AA824" s="694"/>
      <c r="AB824" s="4687"/>
    </row>
    <row r="825" spans="1:28" x14ac:dyDescent="0.25">
      <c r="A825" s="68">
        <v>670</v>
      </c>
      <c r="B825" s="69" t="s">
        <v>1234</v>
      </c>
      <c r="C825" s="3199" t="s">
        <v>220</v>
      </c>
      <c r="D825" s="65">
        <v>44812</v>
      </c>
      <c r="E825" s="387" t="s">
        <v>4918</v>
      </c>
      <c r="F825" s="146">
        <v>142</v>
      </c>
      <c r="G825" s="66">
        <f>AVERAGE(CPVTFC3SG0008!L20:M20)</f>
        <v>2.2649499999999998</v>
      </c>
      <c r="H825" s="67">
        <f t="shared" si="79"/>
        <v>7177.9109589041082</v>
      </c>
      <c r="I825" s="192" t="s">
        <v>315</v>
      </c>
      <c r="J825" s="635"/>
      <c r="K825" s="227"/>
      <c r="L825" s="248"/>
      <c r="M825" s="207"/>
      <c r="N825" s="207"/>
      <c r="O825" s="207"/>
      <c r="P825" s="635"/>
      <c r="Q825" s="635"/>
      <c r="R825" s="665"/>
      <c r="S825" s="642"/>
      <c r="T825" s="642"/>
      <c r="U825" s="648"/>
      <c r="V825" s="694"/>
      <c r="W825" s="694"/>
      <c r="X825" s="694"/>
      <c r="Y825" s="694"/>
      <c r="Z825" s="694"/>
      <c r="AA825" s="694"/>
      <c r="AB825" s="4688"/>
    </row>
    <row r="826" spans="1:28" x14ac:dyDescent="0.25">
      <c r="A826" s="6">
        <v>671</v>
      </c>
      <c r="B826" s="4666" t="s">
        <v>1235</v>
      </c>
      <c r="C826" s="3189" t="s">
        <v>868</v>
      </c>
      <c r="D826" s="18">
        <v>44812</v>
      </c>
      <c r="E826" s="380" t="s">
        <v>4918</v>
      </c>
      <c r="F826" s="147">
        <v>143</v>
      </c>
      <c r="G826" s="7">
        <f>AVERAGE(CPVTFC3SG0008!N20:O20)</f>
        <v>0.66274999999999995</v>
      </c>
      <c r="H826" s="13">
        <f t="shared" si="79"/>
        <v>1690.9246575342461</v>
      </c>
      <c r="I826" s="191" t="s">
        <v>314</v>
      </c>
      <c r="J826" s="635"/>
      <c r="K826" s="227"/>
      <c r="L826" s="248"/>
      <c r="M826" s="207"/>
      <c r="N826" s="207"/>
      <c r="O826" s="207"/>
      <c r="P826" s="635"/>
      <c r="Q826" s="635"/>
      <c r="R826" s="665"/>
      <c r="S826" s="642"/>
      <c r="T826" s="642"/>
      <c r="U826" s="648"/>
      <c r="V826" s="694"/>
      <c r="W826" s="694"/>
      <c r="X826" s="694"/>
      <c r="Y826" s="694"/>
      <c r="Z826" s="694"/>
      <c r="AA826" s="694"/>
    </row>
    <row r="827" spans="1:28" x14ac:dyDescent="0.25">
      <c r="A827" s="8">
        <v>672</v>
      </c>
      <c r="B827" s="4678"/>
      <c r="C827" s="3189" t="s">
        <v>220</v>
      </c>
      <c r="D827" s="18">
        <v>44812</v>
      </c>
      <c r="E827" s="380" t="s">
        <v>4918</v>
      </c>
      <c r="F827" s="147">
        <v>144</v>
      </c>
      <c r="G827" s="7">
        <f>AVERAGE(CPVTFC3SG0008!P20:Q20)</f>
        <v>0.57640000000000002</v>
      </c>
      <c r="H827" s="13">
        <f t="shared" si="79"/>
        <v>1395.2054794520548</v>
      </c>
      <c r="I827" s="191" t="s">
        <v>314</v>
      </c>
      <c r="J827" s="635"/>
      <c r="K827" s="227"/>
      <c r="L827" s="248"/>
      <c r="M827" s="207"/>
      <c r="N827" s="207"/>
      <c r="O827" s="207"/>
      <c r="P827" s="635"/>
      <c r="Q827" s="635"/>
      <c r="R827" s="665"/>
      <c r="S827" s="642"/>
      <c r="T827" s="642"/>
      <c r="U827" s="648"/>
      <c r="V827" s="694"/>
      <c r="W827" s="694"/>
      <c r="X827" s="694"/>
      <c r="Y827" s="694"/>
      <c r="Z827" s="694"/>
      <c r="AA827" s="694"/>
    </row>
    <row r="828" spans="1:28" x14ac:dyDescent="0.25">
      <c r="A828" s="64">
        <v>673</v>
      </c>
      <c r="B828" s="4670" t="s">
        <v>1236</v>
      </c>
      <c r="C828" s="3199" t="s">
        <v>868</v>
      </c>
      <c r="D828" s="65">
        <v>44812</v>
      </c>
      <c r="E828" s="387" t="s">
        <v>4918</v>
      </c>
      <c r="F828" s="146">
        <v>145</v>
      </c>
      <c r="G828" s="66">
        <f>AVERAGE(CPVTFC3SG0008!R20:S20)</f>
        <v>2.9091</v>
      </c>
      <c r="H828" s="67">
        <f t="shared" si="79"/>
        <v>9383.9041095890407</v>
      </c>
      <c r="I828" s="192" t="s">
        <v>315</v>
      </c>
      <c r="J828" s="635"/>
      <c r="K828" s="227"/>
      <c r="L828" s="248"/>
      <c r="M828" s="207"/>
      <c r="N828" s="207"/>
      <c r="O828" s="207"/>
      <c r="P828" s="852">
        <v>44869</v>
      </c>
      <c r="Q828" s="845" t="s">
        <v>5429</v>
      </c>
      <c r="R828" s="853">
        <v>38</v>
      </c>
      <c r="S828" s="66">
        <f>AVERAGE(CPVTFC3SG0045!K17:L17)</f>
        <v>2.1708499999999997</v>
      </c>
      <c r="T828" s="67">
        <f>(S828-0.1851)/0.0142*400</f>
        <v>55936.619718309848</v>
      </c>
      <c r="U828" s="858" t="s">
        <v>315</v>
      </c>
      <c r="V828" s="694"/>
      <c r="W828" s="694"/>
      <c r="X828" s="694"/>
      <c r="Y828" s="694"/>
      <c r="Z828" s="694"/>
      <c r="AA828" s="694"/>
      <c r="AB828" s="4687"/>
    </row>
    <row r="829" spans="1:28" ht="15.75" thickBot="1" x14ac:dyDescent="0.3">
      <c r="A829" s="120">
        <v>674</v>
      </c>
      <c r="B829" s="4680"/>
      <c r="C829" s="3187" t="s">
        <v>220</v>
      </c>
      <c r="D829" s="121">
        <v>44812</v>
      </c>
      <c r="E829" s="452" t="s">
        <v>4918</v>
      </c>
      <c r="F829" s="149">
        <v>146</v>
      </c>
      <c r="G829" s="122">
        <f>AVERAGE(CPVTFC3SG0008!T20:U20)</f>
        <v>2.6384500000000002</v>
      </c>
      <c r="H829" s="123">
        <f t="shared" si="79"/>
        <v>8457.0205479452052</v>
      </c>
      <c r="I829" s="194" t="s">
        <v>315</v>
      </c>
      <c r="J829" s="636"/>
      <c r="K829" s="228"/>
      <c r="L829" s="249"/>
      <c r="M829" s="215"/>
      <c r="N829" s="215"/>
      <c r="O829" s="215"/>
      <c r="P829" s="737">
        <v>44869</v>
      </c>
      <c r="Q829" s="2751" t="s">
        <v>5429</v>
      </c>
      <c r="R829" s="742">
        <v>39</v>
      </c>
      <c r="S829" s="122">
        <f>AVERAGE(CPVTFC3SG0045!M17:N17)</f>
        <v>0.66369999999999996</v>
      </c>
      <c r="T829" s="123">
        <f>(S829-0.1851)/0.0142*400</f>
        <v>13481.690140845069</v>
      </c>
      <c r="U829" s="1330" t="s">
        <v>315</v>
      </c>
      <c r="V829" s="1268"/>
      <c r="W829" s="1268"/>
      <c r="X829" s="1268"/>
      <c r="Y829" s="1268"/>
      <c r="Z829" s="786"/>
      <c r="AA829" s="1268"/>
      <c r="AB829" s="4688"/>
    </row>
    <row r="830" spans="1:28" x14ac:dyDescent="0.25">
      <c r="A830" s="406">
        <v>675</v>
      </c>
      <c r="B830" s="4683" t="s">
        <v>1237</v>
      </c>
      <c r="C830" s="3191" t="s">
        <v>868</v>
      </c>
      <c r="D830" s="407">
        <v>44812</v>
      </c>
      <c r="E830" s="477" t="s">
        <v>4918</v>
      </c>
      <c r="F830" s="408">
        <v>147</v>
      </c>
      <c r="G830" s="409">
        <f>AVERAGE(CPVTFC3SG0008!V20:W20)</f>
        <v>2.5308999999999999</v>
      </c>
      <c r="H830" s="405">
        <f t="shared" si="79"/>
        <v>8088.6986301369861</v>
      </c>
      <c r="I830" s="3156" t="s">
        <v>315</v>
      </c>
      <c r="J830" s="3143"/>
      <c r="K830" s="3144"/>
      <c r="L830" s="3145"/>
      <c r="M830" s="720"/>
      <c r="N830" s="720"/>
      <c r="O830" s="720"/>
      <c r="P830" s="756">
        <v>44869</v>
      </c>
      <c r="Q830" s="854" t="s">
        <v>5429</v>
      </c>
      <c r="R830" s="758">
        <v>40</v>
      </c>
      <c r="S830" s="409">
        <f>AVERAGE(CPVTFC3SG0045!O17:P17)</f>
        <v>0.42279999999999995</v>
      </c>
      <c r="T830" s="405">
        <f>(S830-0.1851)/0.0142*400</f>
        <v>6695.7746478873232</v>
      </c>
      <c r="U830" s="872" t="s">
        <v>315</v>
      </c>
      <c r="V830" s="543">
        <v>44888</v>
      </c>
      <c r="W830" s="3049" t="s">
        <v>5544</v>
      </c>
      <c r="X830" s="3050">
        <v>143</v>
      </c>
      <c r="Y830" s="594">
        <f>AVERAGE(CPVTFC3SG0068!N20:O20)</f>
        <v>0.63840000000000008</v>
      </c>
      <c r="Z830" s="2249">
        <f t="shared" ref="Z830:Z833" si="81">(Y830-0.1364)/0.0132*66</f>
        <v>2510.0000000000005</v>
      </c>
      <c r="AA830" s="3157" t="s">
        <v>315</v>
      </c>
    </row>
    <row r="831" spans="1:28" x14ac:dyDescent="0.25">
      <c r="A831" s="590"/>
      <c r="B831" s="4680"/>
      <c r="C831" s="32" t="s">
        <v>5448</v>
      </c>
      <c r="D831" s="1149"/>
      <c r="E831" s="1264"/>
      <c r="F831" s="882"/>
      <c r="G831" s="645"/>
      <c r="H831" s="646"/>
      <c r="I831" s="635"/>
      <c r="J831" s="635"/>
      <c r="K831" s="227"/>
      <c r="L831" s="248"/>
      <c r="M831" s="207"/>
      <c r="N831" s="207"/>
      <c r="O831" s="207"/>
      <c r="P831" s="643"/>
      <c r="Q831" s="3154"/>
      <c r="R831" s="641"/>
      <c r="S831" s="645"/>
      <c r="T831" s="646"/>
      <c r="U831" s="648"/>
      <c r="V831" s="121">
        <v>44888</v>
      </c>
      <c r="W831" s="3045" t="s">
        <v>5544</v>
      </c>
      <c r="X831" s="3000">
        <v>144</v>
      </c>
      <c r="Y831" s="122">
        <f>AVERAGE(CPVTFC3SG0068!P20:Q20)</f>
        <v>0.44584999999999997</v>
      </c>
      <c r="Z831" s="123">
        <f t="shared" si="81"/>
        <v>1547.2500000000002</v>
      </c>
      <c r="AA831" s="3155" t="s">
        <v>315</v>
      </c>
    </row>
    <row r="832" spans="1:28" x14ac:dyDescent="0.25">
      <c r="A832" s="590"/>
      <c r="B832" s="4680"/>
      <c r="C832" s="32" t="s">
        <v>863</v>
      </c>
      <c r="D832" s="1149"/>
      <c r="E832" s="1264"/>
      <c r="F832" s="882"/>
      <c r="G832" s="645"/>
      <c r="H832" s="646"/>
      <c r="I832" s="635"/>
      <c r="J832" s="635"/>
      <c r="K832" s="227"/>
      <c r="L832" s="248"/>
      <c r="M832" s="207"/>
      <c r="N832" s="207"/>
      <c r="O832" s="207"/>
      <c r="P832" s="643"/>
      <c r="Q832" s="3154"/>
      <c r="R832" s="641"/>
      <c r="S832" s="645"/>
      <c r="T832" s="646"/>
      <c r="U832" s="648"/>
      <c r="V832" s="121">
        <v>44888</v>
      </c>
      <c r="W832" s="3045" t="s">
        <v>5544</v>
      </c>
      <c r="X832" s="3000">
        <v>145</v>
      </c>
      <c r="Y832" s="122">
        <f>AVERAGE(CPVTFC3SG0068!R20:S20)</f>
        <v>0.48840000000000006</v>
      </c>
      <c r="Z832" s="123">
        <f t="shared" si="81"/>
        <v>1760.0000000000005</v>
      </c>
      <c r="AA832" s="3155" t="s">
        <v>315</v>
      </c>
    </row>
    <row r="833" spans="1:28" ht="15.75" thickBot="1" x14ac:dyDescent="0.3">
      <c r="A833" s="411">
        <v>676</v>
      </c>
      <c r="B833" s="4684"/>
      <c r="C833" s="3192" t="s">
        <v>220</v>
      </c>
      <c r="D833" s="412">
        <v>44812</v>
      </c>
      <c r="E833" s="484" t="s">
        <v>4918</v>
      </c>
      <c r="F833" s="413">
        <v>148</v>
      </c>
      <c r="G833" s="414">
        <f>AVERAGE(CPVTFC3SG0008!X20:Y20)</f>
        <v>2.2702</v>
      </c>
      <c r="H833" s="415">
        <f t="shared" si="79"/>
        <v>7195.8904109589039</v>
      </c>
      <c r="I833" s="3158" t="s">
        <v>315</v>
      </c>
      <c r="J833" s="3148"/>
      <c r="K833" s="3149"/>
      <c r="L833" s="3150"/>
      <c r="M833" s="763"/>
      <c r="N833" s="763"/>
      <c r="O833" s="763"/>
      <c r="P833" s="3148"/>
      <c r="Q833" s="3148"/>
      <c r="R833" s="3151"/>
      <c r="S833" s="778"/>
      <c r="T833" s="778"/>
      <c r="U833" s="1306"/>
      <c r="V833" s="91">
        <v>44888</v>
      </c>
      <c r="W833" s="3041" t="s">
        <v>5544</v>
      </c>
      <c r="X833" s="2758">
        <v>146</v>
      </c>
      <c r="Y833" s="595">
        <f>AVERAGE(CPVTFC3SG0068!T20:U20)</f>
        <v>0.27690000000000003</v>
      </c>
      <c r="Z833" s="225">
        <f t="shared" si="81"/>
        <v>702.50000000000023</v>
      </c>
      <c r="AA833" s="3008" t="s">
        <v>314</v>
      </c>
    </row>
    <row r="834" spans="1:28" x14ac:dyDescent="0.25">
      <c r="A834" s="82">
        <v>677</v>
      </c>
      <c r="B834" s="4673" t="s">
        <v>1238</v>
      </c>
      <c r="C834" s="3188" t="s">
        <v>868</v>
      </c>
      <c r="D834" s="83">
        <v>44812</v>
      </c>
      <c r="E834" s="389" t="s">
        <v>4918</v>
      </c>
      <c r="F834" s="152">
        <v>149</v>
      </c>
      <c r="G834" s="84">
        <f>AVERAGE(CPVTFC3SG0008!B22:C22)</f>
        <v>0.60094999999999998</v>
      </c>
      <c r="H834" s="85">
        <f t="shared" si="79"/>
        <v>1479.280821917808</v>
      </c>
      <c r="I834" s="195" t="s">
        <v>314</v>
      </c>
      <c r="J834" s="637"/>
      <c r="K834" s="226"/>
      <c r="L834" s="251"/>
      <c r="M834" s="216"/>
      <c r="N834" s="216"/>
      <c r="O834" s="216"/>
      <c r="P834" s="637"/>
      <c r="Q834" s="637"/>
      <c r="R834" s="669"/>
      <c r="S834" s="656"/>
      <c r="T834" s="656"/>
      <c r="U834" s="672"/>
      <c r="V834" s="1271"/>
      <c r="W834" s="1271"/>
      <c r="X834" s="1271"/>
      <c r="Y834" s="1271"/>
      <c r="Z834" s="1271"/>
      <c r="AA834" s="1271"/>
    </row>
    <row r="835" spans="1:28" x14ac:dyDescent="0.25">
      <c r="A835" s="8">
        <v>678</v>
      </c>
      <c r="B835" s="4678"/>
      <c r="C835" s="3189" t="s">
        <v>220</v>
      </c>
      <c r="D835" s="18">
        <v>44812</v>
      </c>
      <c r="E835" s="380" t="s">
        <v>4918</v>
      </c>
      <c r="F835" s="147">
        <v>150</v>
      </c>
      <c r="G835" s="7">
        <f>AVERAGE(CPVTFC3SG0008!D22:E22)</f>
        <v>0.69215000000000004</v>
      </c>
      <c r="H835" s="13">
        <f t="shared" si="79"/>
        <v>1791.6095890410957</v>
      </c>
      <c r="I835" s="191" t="s">
        <v>314</v>
      </c>
      <c r="J835" s="635"/>
      <c r="K835" s="227"/>
      <c r="L835" s="248"/>
      <c r="M835" s="207"/>
      <c r="N835" s="207"/>
      <c r="O835" s="207"/>
      <c r="P835" s="635"/>
      <c r="Q835" s="635"/>
      <c r="R835" s="665"/>
      <c r="S835" s="642"/>
      <c r="T835" s="642"/>
      <c r="U835" s="648"/>
      <c r="V835" s="694"/>
      <c r="W835" s="694"/>
      <c r="X835" s="694"/>
      <c r="Y835" s="694"/>
      <c r="Z835" s="694"/>
      <c r="AA835" s="694"/>
    </row>
    <row r="836" spans="1:28" x14ac:dyDescent="0.25">
      <c r="A836" s="64">
        <v>679</v>
      </c>
      <c r="B836" s="4670" t="s">
        <v>1239</v>
      </c>
      <c r="C836" s="3199" t="s">
        <v>868</v>
      </c>
      <c r="D836" s="65">
        <v>44812</v>
      </c>
      <c r="E836" s="387" t="s">
        <v>4918</v>
      </c>
      <c r="F836" s="146">
        <v>151</v>
      </c>
      <c r="G836" s="66">
        <f>AVERAGE(CPVTFC3SG0008!F22:G22)</f>
        <v>1.7597</v>
      </c>
      <c r="H836" s="67">
        <f t="shared" si="79"/>
        <v>5447.6027397260277</v>
      </c>
      <c r="I836" s="192" t="s">
        <v>315</v>
      </c>
      <c r="J836" s="635"/>
      <c r="K836" s="227"/>
      <c r="L836" s="248"/>
      <c r="M836" s="207"/>
      <c r="N836" s="207"/>
      <c r="O836" s="207"/>
      <c r="P836" s="635"/>
      <c r="Q836" s="635"/>
      <c r="R836" s="665"/>
      <c r="S836" s="642"/>
      <c r="T836" s="642"/>
      <c r="U836" s="648"/>
      <c r="V836" s="694"/>
      <c r="W836" s="694"/>
      <c r="X836" s="694"/>
      <c r="Y836" s="694"/>
      <c r="Z836" s="694"/>
      <c r="AA836" s="694"/>
    </row>
    <row r="837" spans="1:28" x14ac:dyDescent="0.25">
      <c r="A837" s="68">
        <v>680</v>
      </c>
      <c r="B837" s="4679"/>
      <c r="C837" s="3199" t="s">
        <v>220</v>
      </c>
      <c r="D837" s="65">
        <v>44812</v>
      </c>
      <c r="E837" s="387" t="s">
        <v>4918</v>
      </c>
      <c r="F837" s="146">
        <v>152</v>
      </c>
      <c r="G837" s="66">
        <f>AVERAGE(CPVTFC3SG0008!H22:I22)</f>
        <v>1.79155</v>
      </c>
      <c r="H837" s="67">
        <f t="shared" si="79"/>
        <v>5556.67808219178</v>
      </c>
      <c r="I837" s="192" t="s">
        <v>315</v>
      </c>
      <c r="J837" s="635"/>
      <c r="K837" s="227"/>
      <c r="L837" s="248"/>
      <c r="M837" s="207"/>
      <c r="N837" s="207"/>
      <c r="O837" s="207"/>
      <c r="P837" s="635"/>
      <c r="Q837" s="635"/>
      <c r="R837" s="665"/>
      <c r="S837" s="642"/>
      <c r="T837" s="642"/>
      <c r="U837" s="648"/>
      <c r="V837" s="694"/>
      <c r="W837" s="694"/>
      <c r="X837" s="694"/>
      <c r="Y837" s="694"/>
      <c r="Z837" s="694"/>
      <c r="AA837" s="694"/>
    </row>
    <row r="838" spans="1:28" x14ac:dyDescent="0.25">
      <c r="A838" s="6">
        <v>681</v>
      </c>
      <c r="B838" s="4666" t="s">
        <v>1240</v>
      </c>
      <c r="C838" s="3189" t="s">
        <v>868</v>
      </c>
      <c r="D838" s="18">
        <v>44812</v>
      </c>
      <c r="E838" s="380" t="s">
        <v>4918</v>
      </c>
      <c r="F838" s="147">
        <v>153</v>
      </c>
      <c r="G838" s="7">
        <f>AVERAGE(CPVTFC3SG0008!J22:K22)</f>
        <v>0.14269999999999999</v>
      </c>
      <c r="H838" s="13">
        <f>(G838-0.169)/0.0146*50</f>
        <v>-90.068493150684986</v>
      </c>
      <c r="I838" s="191" t="s">
        <v>314</v>
      </c>
      <c r="J838" s="635"/>
      <c r="K838" s="227"/>
      <c r="L838" s="248"/>
      <c r="M838" s="207"/>
      <c r="N838" s="207"/>
      <c r="O838" s="207"/>
      <c r="P838" s="635"/>
      <c r="Q838" s="635"/>
      <c r="R838" s="665"/>
      <c r="S838" s="642"/>
      <c r="T838" s="642"/>
      <c r="U838" s="648"/>
      <c r="V838" s="694"/>
      <c r="W838" s="694"/>
      <c r="X838" s="694"/>
      <c r="Y838" s="694"/>
      <c r="Z838" s="694"/>
      <c r="AA838" s="694"/>
    </row>
    <row r="839" spans="1:28" x14ac:dyDescent="0.25">
      <c r="A839" s="8">
        <v>682</v>
      </c>
      <c r="B839" s="4678"/>
      <c r="C839" s="3189" t="s">
        <v>220</v>
      </c>
      <c r="D839" s="18">
        <v>44812</v>
      </c>
      <c r="E839" s="380" t="s">
        <v>4918</v>
      </c>
      <c r="F839" s="147">
        <v>154</v>
      </c>
      <c r="G839" s="7">
        <f>AVERAGE(CPVTFC3SG0008!L22:M22)</f>
        <v>0.13605</v>
      </c>
      <c r="H839" s="13">
        <f t="shared" si="79"/>
        <v>-112.84246575342468</v>
      </c>
      <c r="I839" s="191" t="s">
        <v>314</v>
      </c>
      <c r="J839" s="635"/>
      <c r="K839" s="227"/>
      <c r="L839" s="248"/>
      <c r="M839" s="207"/>
      <c r="N839" s="207"/>
      <c r="O839" s="207"/>
      <c r="P839" s="635"/>
      <c r="Q839" s="635"/>
      <c r="R839" s="665"/>
      <c r="S839" s="642"/>
      <c r="T839" s="642"/>
      <c r="U839" s="648"/>
      <c r="V839" s="694"/>
      <c r="W839" s="694"/>
      <c r="X839" s="694"/>
      <c r="Y839" s="694"/>
      <c r="Z839" s="694"/>
      <c r="AA839" s="694"/>
    </row>
    <row r="840" spans="1:28" x14ac:dyDescent="0.25">
      <c r="A840" s="64">
        <v>683</v>
      </c>
      <c r="B840" s="4670" t="s">
        <v>1241</v>
      </c>
      <c r="C840" s="3199" t="s">
        <v>868</v>
      </c>
      <c r="D840" s="65">
        <v>44812</v>
      </c>
      <c r="E840" s="387" t="s">
        <v>4918</v>
      </c>
      <c r="F840" s="146">
        <v>155</v>
      </c>
      <c r="G840" s="66">
        <f>AVERAGE(CPVTFC3SG0008!N22:O22)</f>
        <v>2.7867000000000002</v>
      </c>
      <c r="H840" s="67">
        <f t="shared" si="79"/>
        <v>8964.7260273972606</v>
      </c>
      <c r="I840" s="192" t="s">
        <v>315</v>
      </c>
      <c r="J840" s="635"/>
      <c r="K840" s="227"/>
      <c r="L840" s="248"/>
      <c r="M840" s="207"/>
      <c r="N840" s="207"/>
      <c r="O840" s="207"/>
      <c r="P840" s="852">
        <v>44869</v>
      </c>
      <c r="Q840" s="845" t="s">
        <v>5429</v>
      </c>
      <c r="R840" s="853">
        <v>41</v>
      </c>
      <c r="S840" s="66">
        <f>AVERAGE(CPVTFC3SG0045!Q17:R17)</f>
        <v>0.6885</v>
      </c>
      <c r="T840" s="67">
        <f>(S840-0.1851)/0.0142*400</f>
        <v>14180.281690140844</v>
      </c>
      <c r="U840" s="858" t="s">
        <v>315</v>
      </c>
      <c r="V840" s="694"/>
      <c r="W840" s="694"/>
      <c r="X840" s="694"/>
      <c r="Y840" s="694"/>
      <c r="Z840" s="694"/>
      <c r="AA840" s="694"/>
      <c r="AB840" s="286"/>
    </row>
    <row r="841" spans="1:28" ht="15.75" thickBot="1" x14ac:dyDescent="0.3">
      <c r="A841" s="120">
        <v>684</v>
      </c>
      <c r="B841" s="4680"/>
      <c r="C841" s="3187" t="s">
        <v>220</v>
      </c>
      <c r="D841" s="121">
        <v>44812</v>
      </c>
      <c r="E841" s="452" t="s">
        <v>4918</v>
      </c>
      <c r="F841" s="149">
        <v>156</v>
      </c>
      <c r="G841" s="122">
        <f>AVERAGE(CPVTFC3SG0008!P22:Q22)</f>
        <v>2.6778499999999998</v>
      </c>
      <c r="H841" s="123">
        <f t="shared" si="79"/>
        <v>8591.9520547945194</v>
      </c>
      <c r="I841" s="194" t="s">
        <v>315</v>
      </c>
      <c r="J841" s="636"/>
      <c r="K841" s="228"/>
      <c r="L841" s="249"/>
      <c r="M841" s="215"/>
      <c r="N841" s="215"/>
      <c r="O841" s="215"/>
      <c r="P841" s="737">
        <v>44869</v>
      </c>
      <c r="Q841" s="2751" t="s">
        <v>5429</v>
      </c>
      <c r="R841" s="742">
        <v>42</v>
      </c>
      <c r="S841" s="122">
        <f>AVERAGE(CPVTFC3SG0045!S17:T17)</f>
        <v>0.50655000000000006</v>
      </c>
      <c r="T841" s="123">
        <f>(S841-0.1851)/0.0142*400</f>
        <v>9054.9295774647908</v>
      </c>
      <c r="U841" s="1330" t="s">
        <v>315</v>
      </c>
      <c r="V841" s="1268"/>
      <c r="W841" s="1268"/>
      <c r="X841" s="1268"/>
      <c r="Y841" s="1268"/>
      <c r="Z841" s="786"/>
      <c r="AA841" s="1268"/>
      <c r="AB841" s="287"/>
    </row>
    <row r="842" spans="1:28" x14ac:dyDescent="0.25">
      <c r="A842" s="406">
        <v>685</v>
      </c>
      <c r="B842" s="4668" t="s">
        <v>1242</v>
      </c>
      <c r="C842" s="2533" t="s">
        <v>868</v>
      </c>
      <c r="D842" s="407">
        <v>44812</v>
      </c>
      <c r="E842" s="477" t="s">
        <v>4918</v>
      </c>
      <c r="F842" s="408">
        <v>157</v>
      </c>
      <c r="G842" s="409">
        <f>AVERAGE(CPVTFC3SG0008!R22:S22)</f>
        <v>1.0884</v>
      </c>
      <c r="H842" s="405">
        <f t="shared" si="79"/>
        <v>3148.6301369863013</v>
      </c>
      <c r="I842" s="3115" t="s">
        <v>315</v>
      </c>
      <c r="J842" s="1437"/>
      <c r="K842" s="3107"/>
      <c r="L842" s="3108"/>
      <c r="M842" s="720"/>
      <c r="N842" s="720"/>
      <c r="O842" s="720"/>
      <c r="P842" s="1437"/>
      <c r="Q842" s="1437"/>
      <c r="R842" s="670"/>
      <c r="S842" s="721"/>
      <c r="T842" s="721"/>
      <c r="U842" s="721"/>
      <c r="V842" s="490">
        <v>44888</v>
      </c>
      <c r="W842" s="3058" t="s">
        <v>5544</v>
      </c>
      <c r="X842" s="2848">
        <v>147</v>
      </c>
      <c r="Y842" s="589">
        <f>AVERAGE(CPVTFC3SG0068!V20:W20)</f>
        <v>0.1615</v>
      </c>
      <c r="Z842" s="1193">
        <f t="shared" ref="Z842:Z849" si="82">(Y842-0.1364)/0.0132*66</f>
        <v>125.50000000000006</v>
      </c>
      <c r="AA842" s="3009" t="s">
        <v>314</v>
      </c>
    </row>
    <row r="843" spans="1:28" x14ac:dyDescent="0.25">
      <c r="A843" s="590"/>
      <c r="B843" s="4669"/>
      <c r="C843" s="32" t="s">
        <v>5448</v>
      </c>
      <c r="D843" s="1149"/>
      <c r="E843" s="1264"/>
      <c r="F843" s="882"/>
      <c r="G843" s="645"/>
      <c r="H843" s="646"/>
      <c r="I843" s="855"/>
      <c r="J843" s="855"/>
      <c r="K843" s="3104"/>
      <c r="L843" s="3105"/>
      <c r="M843" s="207"/>
      <c r="N843" s="207"/>
      <c r="O843" s="207"/>
      <c r="P843" s="855"/>
      <c r="Q843" s="855"/>
      <c r="R843" s="857"/>
      <c r="S843" s="642"/>
      <c r="T843" s="642"/>
      <c r="U843" s="642"/>
      <c r="V843" s="18">
        <v>44888</v>
      </c>
      <c r="W843" s="3057" t="s">
        <v>5544</v>
      </c>
      <c r="X843" s="2759">
        <v>148</v>
      </c>
      <c r="Y843" s="7">
        <f>AVERAGE(CPVTFC3SG0068!X20:Y20)</f>
        <v>0.14974999999999999</v>
      </c>
      <c r="Z843" s="113">
        <f t="shared" si="82"/>
        <v>66.75</v>
      </c>
      <c r="AA843" s="3007" t="s">
        <v>314</v>
      </c>
    </row>
    <row r="844" spans="1:28" x14ac:dyDescent="0.25">
      <c r="A844" s="590"/>
      <c r="B844" s="4669"/>
      <c r="C844" s="32" t="s">
        <v>863</v>
      </c>
      <c r="D844" s="1149"/>
      <c r="E844" s="1264"/>
      <c r="F844" s="882"/>
      <c r="G844" s="645"/>
      <c r="H844" s="646"/>
      <c r="I844" s="855"/>
      <c r="J844" s="855"/>
      <c r="K844" s="3104"/>
      <c r="L844" s="3105"/>
      <c r="M844" s="207"/>
      <c r="N844" s="207"/>
      <c r="O844" s="207"/>
      <c r="P844" s="855"/>
      <c r="Q844" s="855"/>
      <c r="R844" s="857"/>
      <c r="S844" s="642"/>
      <c r="T844" s="642"/>
      <c r="U844" s="642"/>
      <c r="V844" s="18">
        <v>44888</v>
      </c>
      <c r="W844" s="3057" t="s">
        <v>5544</v>
      </c>
      <c r="X844" s="2759">
        <v>149</v>
      </c>
      <c r="Y844" s="7">
        <f>AVERAGE(CPVTFC3SG0068!B22:C22)</f>
        <v>0.16830000000000001</v>
      </c>
      <c r="Z844" s="113">
        <f t="shared" si="82"/>
        <v>159.50000000000006</v>
      </c>
      <c r="AA844" s="3007" t="s">
        <v>314</v>
      </c>
    </row>
    <row r="845" spans="1:28" ht="15.75" thickBot="1" x14ac:dyDescent="0.3">
      <c r="A845" s="599">
        <v>686</v>
      </c>
      <c r="B845" s="4670"/>
      <c r="C845" s="69" t="s">
        <v>220</v>
      </c>
      <c r="D845" s="121">
        <v>44812</v>
      </c>
      <c r="E845" s="452" t="s">
        <v>4918</v>
      </c>
      <c r="F845" s="149">
        <v>158</v>
      </c>
      <c r="G845" s="122">
        <f>AVERAGE(CPVTFC3SG0008!T22:U22)</f>
        <v>0.93240000000000001</v>
      </c>
      <c r="H845" s="123">
        <f t="shared" si="79"/>
        <v>2614.3835616438355</v>
      </c>
      <c r="I845" s="3138" t="s">
        <v>315</v>
      </c>
      <c r="J845" s="1413"/>
      <c r="K845" s="3113"/>
      <c r="L845" s="3114"/>
      <c r="M845" s="215"/>
      <c r="N845" s="215"/>
      <c r="O845" s="215"/>
      <c r="P845" s="1413"/>
      <c r="Q845" s="1413"/>
      <c r="R845" s="1414"/>
      <c r="S845" s="650"/>
      <c r="T845" s="650"/>
      <c r="U845" s="650"/>
      <c r="V845" s="111">
        <v>44888</v>
      </c>
      <c r="W845" s="3048" t="s">
        <v>5544</v>
      </c>
      <c r="X845" s="2768">
        <v>150</v>
      </c>
      <c r="Y845" s="112">
        <f>AVERAGE(CPVTFC3SG0068!D22:E22)</f>
        <v>0.14655000000000001</v>
      </c>
      <c r="Z845" s="225">
        <f t="shared" si="82"/>
        <v>50.750000000000099</v>
      </c>
      <c r="AA845" s="3022" t="s">
        <v>314</v>
      </c>
    </row>
    <row r="846" spans="1:28" x14ac:dyDescent="0.25">
      <c r="A846" s="508">
        <v>687</v>
      </c>
      <c r="B846" s="4664" t="s">
        <v>1243</v>
      </c>
      <c r="C846" s="2969" t="s">
        <v>868</v>
      </c>
      <c r="D846" s="490">
        <v>44812</v>
      </c>
      <c r="E846" s="491" t="s">
        <v>4918</v>
      </c>
      <c r="F846" s="732">
        <v>159</v>
      </c>
      <c r="G846" s="589">
        <f>AVERAGE(CPVTFC3SG0008!V22:W22)</f>
        <v>0.46665000000000001</v>
      </c>
      <c r="H846" s="622">
        <f t="shared" si="79"/>
        <v>1019.349315068493</v>
      </c>
      <c r="I846" s="3106" t="s">
        <v>314</v>
      </c>
      <c r="J846" s="1437"/>
      <c r="K846" s="3107"/>
      <c r="L846" s="3108"/>
      <c r="M846" s="720"/>
      <c r="N846" s="720"/>
      <c r="O846" s="720"/>
      <c r="P846" s="1437"/>
      <c r="Q846" s="1437"/>
      <c r="R846" s="670"/>
      <c r="S846" s="721"/>
      <c r="T846" s="721"/>
      <c r="U846" s="721"/>
      <c r="V846" s="490">
        <v>44888</v>
      </c>
      <c r="W846" s="3058" t="s">
        <v>5544</v>
      </c>
      <c r="X846" s="2848">
        <v>151</v>
      </c>
      <c r="Y846" s="589">
        <f>AVERAGE(CPVTFC3SG0068!F22:G22)</f>
        <v>0.1477</v>
      </c>
      <c r="Z846" s="1193">
        <f t="shared" si="82"/>
        <v>56.500000000000021</v>
      </c>
      <c r="AA846" s="3009" t="s">
        <v>314</v>
      </c>
    </row>
    <row r="847" spans="1:28" x14ac:dyDescent="0.25">
      <c r="A847" s="585"/>
      <c r="B847" s="4665"/>
      <c r="C847" s="32" t="s">
        <v>5448</v>
      </c>
      <c r="D847" s="1149"/>
      <c r="E847" s="1264"/>
      <c r="F847" s="882"/>
      <c r="G847" s="645"/>
      <c r="H847" s="646"/>
      <c r="I847" s="855"/>
      <c r="J847" s="855"/>
      <c r="K847" s="3104"/>
      <c r="L847" s="3105"/>
      <c r="M847" s="207"/>
      <c r="N847" s="207"/>
      <c r="O847" s="207"/>
      <c r="P847" s="855"/>
      <c r="Q847" s="855"/>
      <c r="R847" s="857"/>
      <c r="S847" s="642"/>
      <c r="T847" s="642"/>
      <c r="U847" s="642"/>
      <c r="V847" s="18">
        <v>44888</v>
      </c>
      <c r="W847" s="3057" t="s">
        <v>5544</v>
      </c>
      <c r="X847" s="2759">
        <v>152</v>
      </c>
      <c r="Y847" s="7">
        <f>AVERAGE(CPVTFC3SG0068!H22:I22)</f>
        <v>0.12734999999999999</v>
      </c>
      <c r="Z847" s="113">
        <f t="shared" si="82"/>
        <v>-45.250000000000014</v>
      </c>
      <c r="AA847" s="3007" t="s">
        <v>314</v>
      </c>
    </row>
    <row r="848" spans="1:28" x14ac:dyDescent="0.25">
      <c r="A848" s="585"/>
      <c r="B848" s="4665"/>
      <c r="C848" s="32" t="s">
        <v>863</v>
      </c>
      <c r="D848" s="1149"/>
      <c r="E848" s="1264"/>
      <c r="F848" s="882"/>
      <c r="G848" s="645"/>
      <c r="H848" s="646"/>
      <c r="I848" s="855"/>
      <c r="J848" s="855"/>
      <c r="K848" s="3104"/>
      <c r="L848" s="3105"/>
      <c r="M848" s="207"/>
      <c r="N848" s="207"/>
      <c r="O848" s="207"/>
      <c r="P848" s="855"/>
      <c r="Q848" s="855"/>
      <c r="R848" s="857"/>
      <c r="S848" s="642"/>
      <c r="T848" s="642"/>
      <c r="U848" s="642"/>
      <c r="V848" s="18">
        <v>44888</v>
      </c>
      <c r="W848" s="3057" t="s">
        <v>5544</v>
      </c>
      <c r="X848" s="2759">
        <v>153</v>
      </c>
      <c r="Y848" s="7">
        <f>AVERAGE(CPVTFC3SG0068!J22:K22)</f>
        <v>0.16969999999999999</v>
      </c>
      <c r="Z848" s="113">
        <f t="shared" si="82"/>
        <v>166.49999999999997</v>
      </c>
      <c r="AA848" s="3007" t="s">
        <v>314</v>
      </c>
    </row>
    <row r="849" spans="1:28" ht="15.75" thickBot="1" x14ac:dyDescent="0.3">
      <c r="A849" s="90">
        <v>688</v>
      </c>
      <c r="B849" s="4671"/>
      <c r="C849" s="2970" t="s">
        <v>220</v>
      </c>
      <c r="D849" s="91">
        <v>44812</v>
      </c>
      <c r="E849" s="466" t="s">
        <v>4918</v>
      </c>
      <c r="F849" s="155">
        <v>160</v>
      </c>
      <c r="G849" s="595">
        <f>AVERAGE(CPVTFC3SG0008!X22:Y22)</f>
        <v>0.49680000000000002</v>
      </c>
      <c r="H849" s="225">
        <f t="shared" si="79"/>
        <v>1122.6027397260273</v>
      </c>
      <c r="I849" s="3159" t="s">
        <v>314</v>
      </c>
      <c r="J849" s="1438"/>
      <c r="K849" s="3110"/>
      <c r="L849" s="3111"/>
      <c r="M849" s="763"/>
      <c r="N849" s="763"/>
      <c r="O849" s="763"/>
      <c r="P849" s="1438"/>
      <c r="Q849" s="1438"/>
      <c r="R849" s="671"/>
      <c r="S849" s="778"/>
      <c r="T849" s="778"/>
      <c r="U849" s="778"/>
      <c r="V849" s="91">
        <v>44888</v>
      </c>
      <c r="W849" s="3041" t="s">
        <v>5544</v>
      </c>
      <c r="X849" s="2758">
        <v>154</v>
      </c>
      <c r="Y849" s="595">
        <f>AVERAGE(CPVTFC3SG0068!L22:M22)</f>
        <v>0.14460000000000001</v>
      </c>
      <c r="Z849" s="225">
        <f t="shared" si="82"/>
        <v>41.000000000000064</v>
      </c>
      <c r="AA849" s="3008" t="s">
        <v>314</v>
      </c>
    </row>
    <row r="850" spans="1:28" x14ac:dyDescent="0.25">
      <c r="A850" s="114">
        <v>689</v>
      </c>
      <c r="B850" s="4680" t="s">
        <v>1244</v>
      </c>
      <c r="C850" s="3186" t="s">
        <v>868</v>
      </c>
      <c r="D850" s="115">
        <v>44812</v>
      </c>
      <c r="E850" s="388" t="s">
        <v>4918</v>
      </c>
      <c r="F850" s="151">
        <v>161</v>
      </c>
      <c r="G850" s="116">
        <f>AVERAGE(CPVTFC3SG0008!B24:C24)</f>
        <v>1.6591499999999999</v>
      </c>
      <c r="H850" s="117">
        <f t="shared" si="79"/>
        <v>5103.2534246575342</v>
      </c>
      <c r="I850" s="198" t="s">
        <v>315</v>
      </c>
      <c r="J850" s="637"/>
      <c r="K850" s="226"/>
      <c r="L850" s="251"/>
      <c r="M850" s="216"/>
      <c r="N850" s="216"/>
      <c r="O850" s="216"/>
      <c r="P850" s="637"/>
      <c r="Q850" s="637"/>
      <c r="R850" s="669"/>
      <c r="S850" s="656"/>
      <c r="T850" s="656"/>
      <c r="U850" s="672"/>
      <c r="V850" s="1271"/>
      <c r="W850" s="1271"/>
      <c r="X850" s="1271"/>
      <c r="Y850" s="1271"/>
      <c r="Z850" s="1271"/>
      <c r="AA850" s="1271"/>
    </row>
    <row r="851" spans="1:28" x14ac:dyDescent="0.25">
      <c r="A851" s="68">
        <v>690</v>
      </c>
      <c r="B851" s="4679"/>
      <c r="C851" s="3199" t="s">
        <v>220</v>
      </c>
      <c r="D851" s="65">
        <v>44812</v>
      </c>
      <c r="E851" s="387" t="s">
        <v>4918</v>
      </c>
      <c r="F851" s="146">
        <v>162</v>
      </c>
      <c r="G851" s="66">
        <f>AVERAGE(CPVTFC3SG0008!D24:E24)</f>
        <v>1.3895500000000001</v>
      </c>
      <c r="H851" s="67">
        <f t="shared" si="79"/>
        <v>4179.965753424658</v>
      </c>
      <c r="I851" s="192" t="s">
        <v>315</v>
      </c>
      <c r="J851" s="635"/>
      <c r="K851" s="227"/>
      <c r="L851" s="248"/>
      <c r="M851" s="207"/>
      <c r="N851" s="207"/>
      <c r="O851" s="207"/>
      <c r="P851" s="635"/>
      <c r="Q851" s="635"/>
      <c r="R851" s="665"/>
      <c r="S851" s="642"/>
      <c r="T851" s="642"/>
      <c r="U851" s="648"/>
      <c r="V851" s="694"/>
      <c r="W851" s="694"/>
      <c r="X851" s="694"/>
      <c r="Y851" s="694"/>
      <c r="Z851" s="694"/>
      <c r="AA851" s="694"/>
    </row>
    <row r="852" spans="1:28" x14ac:dyDescent="0.25">
      <c r="A852" s="64">
        <v>691</v>
      </c>
      <c r="B852" s="4670" t="s">
        <v>1245</v>
      </c>
      <c r="C852" s="3199" t="s">
        <v>868</v>
      </c>
      <c r="D852" s="65">
        <v>44812</v>
      </c>
      <c r="E852" s="387" t="s">
        <v>4918</v>
      </c>
      <c r="F852" s="146">
        <v>163</v>
      </c>
      <c r="G852" s="66">
        <f>AVERAGE(CPVTFC3SG0008!F24:G24)</f>
        <v>2.4138000000000002</v>
      </c>
      <c r="H852" s="67">
        <f t="shared" si="79"/>
        <v>7687.6712328767126</v>
      </c>
      <c r="I852" s="192" t="s">
        <v>315</v>
      </c>
      <c r="J852" s="635"/>
      <c r="K852" s="227"/>
      <c r="L852" s="248"/>
      <c r="M852" s="207"/>
      <c r="N852" s="207"/>
      <c r="O852" s="207"/>
      <c r="P852" s="635"/>
      <c r="Q852" s="635"/>
      <c r="R852" s="665"/>
      <c r="S852" s="642"/>
      <c r="T852" s="642"/>
      <c r="U852" s="648"/>
      <c r="V852" s="694"/>
      <c r="W852" s="694"/>
      <c r="X852" s="694"/>
      <c r="Y852" s="694"/>
      <c r="Z852" s="694"/>
      <c r="AA852" s="694"/>
    </row>
    <row r="853" spans="1:28" x14ac:dyDescent="0.25">
      <c r="A853" s="68">
        <v>692</v>
      </c>
      <c r="B853" s="4679"/>
      <c r="C853" s="3199" t="s">
        <v>220</v>
      </c>
      <c r="D853" s="65">
        <v>44812</v>
      </c>
      <c r="E853" s="387" t="s">
        <v>4918</v>
      </c>
      <c r="F853" s="146">
        <v>164</v>
      </c>
      <c r="G853" s="66">
        <f>AVERAGE(CPVTFC3SG0008!H24:I24)</f>
        <v>1.9498499999999999</v>
      </c>
      <c r="H853" s="67">
        <f t="shared" si="79"/>
        <v>6098.801369863013</v>
      </c>
      <c r="I853" s="192" t="s">
        <v>315</v>
      </c>
      <c r="J853" s="635"/>
      <c r="K853" s="227"/>
      <c r="L853" s="248"/>
      <c r="M853" s="207"/>
      <c r="N853" s="207"/>
      <c r="O853" s="207"/>
      <c r="P853" s="635"/>
      <c r="Q853" s="635"/>
      <c r="R853" s="665"/>
      <c r="S853" s="642"/>
      <c r="T853" s="642"/>
      <c r="U853" s="648"/>
      <c r="V853" s="694"/>
      <c r="W853" s="694"/>
      <c r="X853" s="694"/>
      <c r="Y853" s="694"/>
      <c r="Z853" s="694"/>
      <c r="AA853" s="694"/>
    </row>
    <row r="854" spans="1:28" x14ac:dyDescent="0.25">
      <c r="A854" s="64">
        <v>693</v>
      </c>
      <c r="B854" s="69" t="s">
        <v>1246</v>
      </c>
      <c r="C854" s="3199" t="s">
        <v>868</v>
      </c>
      <c r="D854" s="65">
        <v>44812</v>
      </c>
      <c r="E854" s="387" t="s">
        <v>4918</v>
      </c>
      <c r="F854" s="146">
        <v>165</v>
      </c>
      <c r="G854" s="66">
        <f>AVERAGE(CPVTFC3SG0008!J24:K24)</f>
        <v>2.1544999999999996</v>
      </c>
      <c r="H854" s="67">
        <f t="shared" si="79"/>
        <v>6799.6575342465731</v>
      </c>
      <c r="I854" s="192" t="s">
        <v>315</v>
      </c>
      <c r="J854" s="635"/>
      <c r="K854" s="227"/>
      <c r="L854" s="248"/>
      <c r="M854" s="207"/>
      <c r="N854" s="207"/>
      <c r="O854" s="207"/>
      <c r="P854" s="635"/>
      <c r="Q854" s="635"/>
      <c r="R854" s="665"/>
      <c r="S854" s="642"/>
      <c r="T854" s="642"/>
      <c r="U854" s="648"/>
      <c r="V854" s="694"/>
      <c r="W854" s="694"/>
      <c r="X854" s="694"/>
      <c r="Y854" s="694"/>
      <c r="Z854" s="694"/>
      <c r="AA854" s="694"/>
      <c r="AB854" s="4689" t="s">
        <v>1416</v>
      </c>
    </row>
    <row r="855" spans="1:28" x14ac:dyDescent="0.25">
      <c r="A855" s="68">
        <v>694</v>
      </c>
      <c r="B855" s="69" t="s">
        <v>1246</v>
      </c>
      <c r="C855" s="3199" t="s">
        <v>220</v>
      </c>
      <c r="D855" s="65">
        <v>44812</v>
      </c>
      <c r="E855" s="387" t="s">
        <v>4918</v>
      </c>
      <c r="F855" s="146">
        <v>166</v>
      </c>
      <c r="G855" s="66">
        <f>AVERAGE(CPVTFC3SG0008!L24:M24)</f>
        <v>2.90055</v>
      </c>
      <c r="H855" s="67">
        <f t="shared" si="79"/>
        <v>9354.6232876712329</v>
      </c>
      <c r="I855" s="192" t="s">
        <v>315</v>
      </c>
      <c r="J855" s="635"/>
      <c r="K855" s="227"/>
      <c r="L855" s="248"/>
      <c r="M855" s="207"/>
      <c r="N855" s="207"/>
      <c r="O855" s="207"/>
      <c r="P855" s="852">
        <v>44869</v>
      </c>
      <c r="Q855" s="845" t="s">
        <v>5429</v>
      </c>
      <c r="R855" s="853">
        <v>43</v>
      </c>
      <c r="S855" s="66">
        <f>AVERAGE(CPVTFC3SG0045!U17:V17)</f>
        <v>1.3595000000000002</v>
      </c>
      <c r="T855" s="67">
        <f>(S855-0.1851)/0.0142*400</f>
        <v>33081.690140845072</v>
      </c>
      <c r="U855" s="858" t="s">
        <v>315</v>
      </c>
      <c r="V855" s="694"/>
      <c r="W855" s="694"/>
      <c r="X855" s="694"/>
      <c r="Y855" s="694"/>
      <c r="Z855" s="694"/>
      <c r="AA855" s="694"/>
      <c r="AB855" s="4688"/>
    </row>
    <row r="856" spans="1:28" x14ac:dyDescent="0.25">
      <c r="A856" s="64">
        <v>695</v>
      </c>
      <c r="B856" s="4670" t="s">
        <v>1247</v>
      </c>
      <c r="C856" s="3199" t="s">
        <v>868</v>
      </c>
      <c r="D856" s="65">
        <v>44812</v>
      </c>
      <c r="E856" s="387" t="s">
        <v>4918</v>
      </c>
      <c r="F856" s="146">
        <v>167</v>
      </c>
      <c r="G856" s="66">
        <f>AVERAGE(CPVTFC3SG0008!N24:O24)</f>
        <v>1.2502500000000001</v>
      </c>
      <c r="H856" s="67">
        <f t="shared" si="79"/>
        <v>3702.91095890411</v>
      </c>
      <c r="I856" s="192" t="s">
        <v>315</v>
      </c>
      <c r="J856" s="635"/>
      <c r="K856" s="227"/>
      <c r="L856" s="248"/>
      <c r="M856" s="207"/>
      <c r="N856" s="207"/>
      <c r="O856" s="207"/>
      <c r="P856" s="635"/>
      <c r="Q856" s="635"/>
      <c r="R856" s="665"/>
      <c r="S856" s="642"/>
      <c r="T856" s="642"/>
      <c r="U856" s="648"/>
      <c r="V856" s="694"/>
      <c r="W856" s="694"/>
      <c r="X856" s="694"/>
      <c r="Y856" s="694"/>
      <c r="Z856" s="694"/>
      <c r="AA856" s="694"/>
    </row>
    <row r="857" spans="1:28" x14ac:dyDescent="0.25">
      <c r="A857" s="68">
        <v>696</v>
      </c>
      <c r="B857" s="4679"/>
      <c r="C857" s="3199" t="s">
        <v>220</v>
      </c>
      <c r="D857" s="65">
        <v>44812</v>
      </c>
      <c r="E857" s="387" t="s">
        <v>4918</v>
      </c>
      <c r="F857" s="146">
        <v>168</v>
      </c>
      <c r="G857" s="66">
        <f>AVERAGE(CPVTFC3SG0008!P24:Q24)</f>
        <v>0.96194999999999997</v>
      </c>
      <c r="H857" s="67">
        <f t="shared" si="79"/>
        <v>2715.5821917808216</v>
      </c>
      <c r="I857" s="192" t="s">
        <v>315</v>
      </c>
      <c r="J857" s="635"/>
      <c r="K857" s="227"/>
      <c r="L857" s="248"/>
      <c r="M857" s="207"/>
      <c r="N857" s="207"/>
      <c r="O857" s="207"/>
      <c r="P857" s="635"/>
      <c r="Q857" s="635"/>
      <c r="R857" s="665"/>
      <c r="S857" s="642"/>
      <c r="T857" s="642"/>
      <c r="U857" s="648"/>
      <c r="V857" s="694"/>
      <c r="W857" s="694"/>
      <c r="X857" s="694"/>
      <c r="Y857" s="694"/>
      <c r="Z857" s="694"/>
      <c r="AA857" s="694"/>
    </row>
    <row r="858" spans="1:28" x14ac:dyDescent="0.25">
      <c r="A858" s="64">
        <v>697</v>
      </c>
      <c r="B858" s="4670" t="s">
        <v>1248</v>
      </c>
      <c r="C858" s="3199" t="s">
        <v>868</v>
      </c>
      <c r="D858" s="65">
        <v>44812</v>
      </c>
      <c r="E858" s="387" t="s">
        <v>4918</v>
      </c>
      <c r="F858" s="146">
        <v>169</v>
      </c>
      <c r="G858" s="66">
        <f>AVERAGE(CPVTFC3SG0008!R24:S24)</f>
        <v>1.54365</v>
      </c>
      <c r="H858" s="67">
        <f t="shared" si="79"/>
        <v>4707.7054794520545</v>
      </c>
      <c r="I858" s="192" t="s">
        <v>315</v>
      </c>
      <c r="J858" s="635"/>
      <c r="K858" s="227"/>
      <c r="L858" s="248"/>
      <c r="M858" s="207"/>
      <c r="N858" s="207"/>
      <c r="O858" s="360"/>
      <c r="P858" s="635"/>
      <c r="Q858" s="635"/>
      <c r="R858" s="665"/>
      <c r="S858" s="642"/>
      <c r="T858" s="642"/>
      <c r="U858" s="648"/>
      <c r="V858" s="694"/>
      <c r="W858" s="694"/>
      <c r="X858" s="694"/>
      <c r="Y858" s="694"/>
      <c r="Z858" s="694"/>
      <c r="AA858" s="694"/>
    </row>
    <row r="859" spans="1:28" x14ac:dyDescent="0.25">
      <c r="A859" s="68">
        <v>698</v>
      </c>
      <c r="B859" s="4679"/>
      <c r="C859" s="3199" t="s">
        <v>220</v>
      </c>
      <c r="D859" s="65">
        <v>44812</v>
      </c>
      <c r="E859" s="387" t="s">
        <v>4918</v>
      </c>
      <c r="F859" s="146">
        <v>170</v>
      </c>
      <c r="G859" s="66">
        <f>AVERAGE(CPVTFC3SG0008!T24:U24)</f>
        <v>1.1903999999999999</v>
      </c>
      <c r="H859" s="67">
        <f t="shared" si="79"/>
        <v>3497.9452054794515</v>
      </c>
      <c r="I859" s="192" t="s">
        <v>315</v>
      </c>
      <c r="J859" s="635"/>
      <c r="K859" s="227"/>
      <c r="L859" s="248"/>
      <c r="M859" s="207"/>
      <c r="N859" s="207"/>
      <c r="O859" s="360"/>
      <c r="P859" s="635"/>
      <c r="Q859" s="635"/>
      <c r="R859" s="665"/>
      <c r="S859" s="642"/>
      <c r="T859" s="642"/>
      <c r="U859" s="648"/>
      <c r="V859" s="694"/>
      <c r="W859" s="694"/>
      <c r="X859" s="694"/>
      <c r="Y859" s="694"/>
      <c r="Z859" s="694"/>
      <c r="AA859" s="694"/>
    </row>
    <row r="860" spans="1:28" x14ac:dyDescent="0.25">
      <c r="A860" s="64">
        <v>699</v>
      </c>
      <c r="B860" s="4670" t="s">
        <v>1249</v>
      </c>
      <c r="C860" s="3199" t="s">
        <v>868</v>
      </c>
      <c r="D860" s="65">
        <v>44812</v>
      </c>
      <c r="E860" s="387" t="s">
        <v>4918</v>
      </c>
      <c r="F860" s="146">
        <v>171</v>
      </c>
      <c r="G860" s="66">
        <f>AVERAGE(CPVTFC3SG0008!V24:W24)</f>
        <v>2.63395</v>
      </c>
      <c r="H860" s="67">
        <f t="shared" si="79"/>
        <v>8441.6095890410961</v>
      </c>
      <c r="I860" s="192" t="s">
        <v>315</v>
      </c>
      <c r="J860" s="635"/>
      <c r="K860" s="227"/>
      <c r="L860" s="248"/>
      <c r="M860" s="207"/>
      <c r="N860" s="207"/>
      <c r="O860" s="360"/>
      <c r="P860" s="852">
        <v>44869</v>
      </c>
      <c r="Q860" s="845" t="s">
        <v>5429</v>
      </c>
      <c r="R860" s="853">
        <v>44</v>
      </c>
      <c r="S860" s="66">
        <f>AVERAGE(CPVTFC3SG0045!W17:X17)</f>
        <v>0.60769999999999991</v>
      </c>
      <c r="T860" s="67">
        <f>(S860-0.1851)/0.0142*400</f>
        <v>11904.225352112673</v>
      </c>
      <c r="U860" s="858" t="s">
        <v>315</v>
      </c>
      <c r="V860" s="694"/>
      <c r="W860" s="694"/>
      <c r="X860" s="694"/>
      <c r="Y860" s="694"/>
      <c r="Z860" s="694"/>
      <c r="AA860" s="694"/>
      <c r="AB860" s="4689" t="s">
        <v>1416</v>
      </c>
    </row>
    <row r="861" spans="1:28" ht="15.75" thickBot="1" x14ac:dyDescent="0.3">
      <c r="A861" s="120">
        <v>700</v>
      </c>
      <c r="B861" s="4680"/>
      <c r="C861" s="3187" t="s">
        <v>220</v>
      </c>
      <c r="D861" s="121">
        <v>44812</v>
      </c>
      <c r="E861" s="452" t="s">
        <v>4918</v>
      </c>
      <c r="F861" s="149">
        <v>172</v>
      </c>
      <c r="G861" s="122">
        <f>AVERAGE(CPVTFC3SG0008!X24:Y24)</f>
        <v>2.8870500000000003</v>
      </c>
      <c r="H861" s="123">
        <f t="shared" si="79"/>
        <v>9308.3904109589057</v>
      </c>
      <c r="I861" s="194" t="s">
        <v>315</v>
      </c>
      <c r="J861" s="636"/>
      <c r="K861" s="228"/>
      <c r="L861" s="249"/>
      <c r="M861" s="215"/>
      <c r="N861" s="215"/>
      <c r="O861" s="312"/>
      <c r="P861" s="737">
        <v>44869</v>
      </c>
      <c r="Q861" s="2751" t="s">
        <v>5429</v>
      </c>
      <c r="R861" s="742">
        <v>45</v>
      </c>
      <c r="S861" s="122">
        <f>AVERAGE(CPVTFC3SG0045!C19:D19)</f>
        <v>2.8741500000000002</v>
      </c>
      <c r="T861" s="123">
        <f>(S861-0.1851)/0.0142*400</f>
        <v>75747.887323943665</v>
      </c>
      <c r="U861" s="1330" t="s">
        <v>315</v>
      </c>
      <c r="V861" s="1268"/>
      <c r="W861" s="1268"/>
      <c r="X861" s="1268"/>
      <c r="Y861" s="1268"/>
      <c r="Z861" s="1268"/>
      <c r="AA861" s="1268"/>
      <c r="AB861" s="4688"/>
    </row>
    <row r="862" spans="1:28" x14ac:dyDescent="0.25">
      <c r="A862" s="406">
        <v>701</v>
      </c>
      <c r="B862" s="4668" t="s">
        <v>1250</v>
      </c>
      <c r="C862" s="2533" t="s">
        <v>868</v>
      </c>
      <c r="D862" s="407">
        <v>44812</v>
      </c>
      <c r="E862" s="477" t="s">
        <v>4918</v>
      </c>
      <c r="F862" s="408">
        <v>173</v>
      </c>
      <c r="G862" s="211">
        <f>AVERAGE(CPVTFC3SG0008!B26:C26)</f>
        <v>2.2565999999999997</v>
      </c>
      <c r="H862" s="212">
        <f t="shared" si="79"/>
        <v>7149.3150684931497</v>
      </c>
      <c r="I862" s="3120" t="s">
        <v>315</v>
      </c>
      <c r="J862" s="756">
        <v>44819</v>
      </c>
      <c r="K862" s="757" t="s">
        <v>4923</v>
      </c>
      <c r="L862" s="3152">
        <v>33</v>
      </c>
      <c r="M862" s="409">
        <f>AVERAGE(CPVTFC3SG0014!W15:X15)</f>
        <v>1.7338499999999999</v>
      </c>
      <c r="N862" s="405">
        <f>(M862-0.095)/0.0131*50</f>
        <v>6255.1526717557244</v>
      </c>
      <c r="O862" s="759" t="s">
        <v>315</v>
      </c>
      <c r="P862" s="1437"/>
      <c r="Q862" s="747"/>
      <c r="R862" s="670"/>
      <c r="S862" s="667"/>
      <c r="T862" s="661"/>
      <c r="U862" s="721"/>
      <c r="V862" s="834"/>
      <c r="W862" s="834"/>
      <c r="X862" s="834"/>
      <c r="Y862" s="834"/>
      <c r="Z862" s="834"/>
      <c r="AA862" s="836"/>
    </row>
    <row r="863" spans="1:28" ht="15.75" thickBot="1" x14ac:dyDescent="0.3">
      <c r="A863" s="411">
        <v>702</v>
      </c>
      <c r="B863" s="4682"/>
      <c r="C863" s="2534" t="s">
        <v>220</v>
      </c>
      <c r="D863" s="412">
        <v>44812</v>
      </c>
      <c r="E863" s="484" t="s">
        <v>4918</v>
      </c>
      <c r="F863" s="413">
        <v>174</v>
      </c>
      <c r="G863" s="213">
        <f>AVERAGE(CPVTFC3SG0008!D26:E26)</f>
        <v>0.97265000000000001</v>
      </c>
      <c r="H863" s="214">
        <f t="shared" si="79"/>
        <v>2752.2260273972602</v>
      </c>
      <c r="I863" s="3122" t="s">
        <v>315</v>
      </c>
      <c r="J863" s="724">
        <v>44819</v>
      </c>
      <c r="K863" s="725" t="s">
        <v>4923</v>
      </c>
      <c r="L863" s="3153">
        <v>34</v>
      </c>
      <c r="M863" s="414">
        <f>AVERAGE(CPVTFC3SG0014!C17:D17)</f>
        <v>1.00135</v>
      </c>
      <c r="N863" s="415">
        <f>(M863-0.095)/0.0131*50</f>
        <v>3459.3511450381675</v>
      </c>
      <c r="O863" s="727" t="s">
        <v>315</v>
      </c>
      <c r="P863" s="1438"/>
      <c r="Q863" s="754"/>
      <c r="R863" s="671"/>
      <c r="S863" s="668"/>
      <c r="T863" s="662"/>
      <c r="U863" s="778"/>
      <c r="V863" s="786"/>
      <c r="W863" s="786"/>
      <c r="X863" s="786"/>
      <c r="Y863" s="786"/>
      <c r="Z863" s="786"/>
      <c r="AA863" s="788"/>
    </row>
    <row r="864" spans="1:28" x14ac:dyDescent="0.25">
      <c r="A864" s="82">
        <v>703</v>
      </c>
      <c r="B864" s="4673" t="s">
        <v>1251</v>
      </c>
      <c r="C864" s="3188" t="s">
        <v>868</v>
      </c>
      <c r="D864" s="83">
        <v>44812</v>
      </c>
      <c r="E864" s="389" t="s">
        <v>4918</v>
      </c>
      <c r="F864" s="152">
        <v>175</v>
      </c>
      <c r="G864" s="84">
        <f>AVERAGE(CPVTFC3SG0008!F26:G26)</f>
        <v>0.45084999999999997</v>
      </c>
      <c r="H864" s="85">
        <f t="shared" si="79"/>
        <v>965.23972602739696</v>
      </c>
      <c r="I864" s="195" t="s">
        <v>314</v>
      </c>
      <c r="J864" s="637"/>
      <c r="K864" s="226"/>
      <c r="L864" s="251"/>
      <c r="M864" s="216"/>
      <c r="N864" s="216"/>
      <c r="O864" s="362"/>
      <c r="P864" s="1430"/>
      <c r="Q864" s="1430"/>
      <c r="R864" s="1431"/>
      <c r="S864" s="656"/>
      <c r="T864" s="656"/>
      <c r="U864" s="672"/>
      <c r="V864" s="1271"/>
      <c r="W864" s="1271"/>
      <c r="X864" s="1271"/>
      <c r="Y864" s="1271"/>
      <c r="Z864" s="1271"/>
      <c r="AA864" s="1271"/>
    </row>
    <row r="865" spans="1:27" x14ac:dyDescent="0.25">
      <c r="A865" s="8">
        <v>704</v>
      </c>
      <c r="B865" s="4678"/>
      <c r="C865" s="3189" t="s">
        <v>220</v>
      </c>
      <c r="D865" s="18">
        <v>44812</v>
      </c>
      <c r="E865" s="380" t="s">
        <v>4918</v>
      </c>
      <c r="F865" s="147">
        <v>176</v>
      </c>
      <c r="G865" s="7">
        <f>AVERAGE(CPVTFC3SG0008!H26:I26)</f>
        <v>0.30400000000000005</v>
      </c>
      <c r="H865" s="13">
        <f t="shared" si="79"/>
        <v>462.32876712328778</v>
      </c>
      <c r="I865" s="191" t="s">
        <v>314</v>
      </c>
      <c r="J865" s="635"/>
      <c r="K865" s="227"/>
      <c r="L865" s="248"/>
      <c r="M865" s="207"/>
      <c r="N865" s="207"/>
      <c r="O865" s="360"/>
      <c r="P865" s="855"/>
      <c r="Q865" s="855"/>
      <c r="R865" s="857"/>
      <c r="S865" s="642"/>
      <c r="T865" s="642"/>
      <c r="U865" s="648"/>
      <c r="V865" s="694"/>
      <c r="W865" s="694"/>
      <c r="X865" s="694"/>
      <c r="Y865" s="694"/>
      <c r="Z865" s="694"/>
      <c r="AA865" s="694"/>
    </row>
    <row r="866" spans="1:27" x14ac:dyDescent="0.25">
      <c r="A866" s="64">
        <v>705</v>
      </c>
      <c r="B866" s="4670" t="s">
        <v>1252</v>
      </c>
      <c r="C866" s="3199" t="s">
        <v>868</v>
      </c>
      <c r="D866" s="65">
        <v>44812</v>
      </c>
      <c r="E866" s="387" t="s">
        <v>4918</v>
      </c>
      <c r="F866" s="146">
        <v>177</v>
      </c>
      <c r="G866" s="66">
        <f>AVERAGE(CPVTFC3SG0008!J26:K26)</f>
        <v>2.75115</v>
      </c>
      <c r="H866" s="67">
        <f t="shared" si="79"/>
        <v>8842.9794520547948</v>
      </c>
      <c r="I866" s="192" t="s">
        <v>315</v>
      </c>
      <c r="J866" s="635"/>
      <c r="K866" s="227"/>
      <c r="L866" s="248"/>
      <c r="M866" s="207"/>
      <c r="N866" s="207"/>
      <c r="O866" s="360"/>
      <c r="P866" s="852">
        <v>44869</v>
      </c>
      <c r="Q866" s="845" t="s">
        <v>5429</v>
      </c>
      <c r="R866" s="853">
        <v>46</v>
      </c>
      <c r="S866" s="66">
        <f>AVERAGE(CPVTFC3SG0045!E19:F19)</f>
        <v>0.37814999999999999</v>
      </c>
      <c r="T866" s="67">
        <f>(S866-0.1851)/0.0142*400</f>
        <v>5438.0281690140837</v>
      </c>
      <c r="U866" s="858" t="s">
        <v>315</v>
      </c>
      <c r="V866" s="694"/>
      <c r="W866" s="694"/>
      <c r="X866" s="694"/>
      <c r="Y866" s="694"/>
      <c r="Z866" s="694"/>
      <c r="AA866" s="694"/>
    </row>
    <row r="867" spans="1:27" x14ac:dyDescent="0.25">
      <c r="A867" s="68">
        <v>706</v>
      </c>
      <c r="B867" s="4679"/>
      <c r="C867" s="3199" t="s">
        <v>220</v>
      </c>
      <c r="D867" s="65">
        <v>44812</v>
      </c>
      <c r="E867" s="387" t="s">
        <v>4918</v>
      </c>
      <c r="F867" s="146">
        <v>178</v>
      </c>
      <c r="G867" s="66">
        <f>AVERAGE(CPVTFC3SG0008!L26:M26)</f>
        <v>2.0660499999999997</v>
      </c>
      <c r="H867" s="67">
        <f t="shared" si="79"/>
        <v>6496.7465753424649</v>
      </c>
      <c r="I867" s="192" t="s">
        <v>315</v>
      </c>
      <c r="J867" s="635"/>
      <c r="K867" s="227"/>
      <c r="L867" s="248"/>
      <c r="M867" s="207"/>
      <c r="N867" s="207"/>
      <c r="O867" s="360"/>
      <c r="P867" s="852">
        <v>44869</v>
      </c>
      <c r="Q867" s="845" t="s">
        <v>5429</v>
      </c>
      <c r="R867" s="853">
        <v>47</v>
      </c>
      <c r="S867" s="66">
        <f>AVERAGE(CPVTFC3SG0045!G19:H19)</f>
        <v>0.27754999999999996</v>
      </c>
      <c r="T867" s="67">
        <f>(S867-0.1851)/0.0142*400</f>
        <v>2604.2253521126754</v>
      </c>
      <c r="U867" s="858" t="s">
        <v>315</v>
      </c>
      <c r="V867" s="694"/>
      <c r="W867" s="694"/>
      <c r="X867" s="694"/>
      <c r="Y867" s="694"/>
      <c r="Z867" s="694"/>
      <c r="AA867" s="694"/>
    </row>
    <row r="868" spans="1:27" x14ac:dyDescent="0.25">
      <c r="A868" s="64">
        <v>707</v>
      </c>
      <c r="B868" s="4670" t="s">
        <v>1253</v>
      </c>
      <c r="C868" s="3199" t="s">
        <v>868</v>
      </c>
      <c r="D868" s="65">
        <v>44812</v>
      </c>
      <c r="E868" s="387" t="s">
        <v>4918</v>
      </c>
      <c r="F868" s="146">
        <v>179</v>
      </c>
      <c r="G868" s="66">
        <f>AVERAGE(CPVTFC3SG0008!N26:O26)</f>
        <v>3.0921500000000002</v>
      </c>
      <c r="H868" s="67">
        <f t="shared" si="79"/>
        <v>10010.787671232878</v>
      </c>
      <c r="I868" s="192" t="s">
        <v>315</v>
      </c>
      <c r="J868" s="635"/>
      <c r="K868" s="227"/>
      <c r="L868" s="248"/>
      <c r="M868" s="207"/>
      <c r="N868" s="207"/>
      <c r="O868" s="360"/>
      <c r="P868" s="852">
        <v>44869</v>
      </c>
      <c r="Q868" s="845" t="s">
        <v>5429</v>
      </c>
      <c r="R868" s="853">
        <v>48</v>
      </c>
      <c r="S868" s="66">
        <f>AVERAGE(CPVTFC3SG0045!I19:J19)</f>
        <v>2.0865999999999998</v>
      </c>
      <c r="T868" s="67">
        <f>(S868-0.1851)/0.0142*400</f>
        <v>53563.38028169013</v>
      </c>
      <c r="U868" s="858" t="s">
        <v>315</v>
      </c>
      <c r="V868" s="694"/>
      <c r="W868" s="694"/>
      <c r="X868" s="694"/>
      <c r="Y868" s="694"/>
      <c r="Z868" s="694"/>
      <c r="AA868" s="694"/>
    </row>
    <row r="869" spans="1:27" x14ac:dyDescent="0.25">
      <c r="A869" s="68">
        <v>708</v>
      </c>
      <c r="B869" s="4679"/>
      <c r="C869" s="3199" t="s">
        <v>220</v>
      </c>
      <c r="D869" s="65">
        <v>44812</v>
      </c>
      <c r="E869" s="387" t="s">
        <v>4918</v>
      </c>
      <c r="F869" s="146">
        <v>180</v>
      </c>
      <c r="G869" s="66">
        <f>AVERAGE(CPVTFC3SG0008!P26:Q26)</f>
        <v>3.0363499999999997</v>
      </c>
      <c r="H869" s="67">
        <f t="shared" si="79"/>
        <v>9819.6917808219168</v>
      </c>
      <c r="I869" s="192" t="s">
        <v>315</v>
      </c>
      <c r="J869" s="635"/>
      <c r="K869" s="227"/>
      <c r="L869" s="248"/>
      <c r="M869" s="207"/>
      <c r="N869" s="207"/>
      <c r="O869" s="360"/>
      <c r="P869" s="852">
        <v>44869</v>
      </c>
      <c r="Q869" s="845" t="s">
        <v>5429</v>
      </c>
      <c r="R869" s="853">
        <v>49</v>
      </c>
      <c r="S869" s="66">
        <f>AVERAGE(CPVTFC3SG0045!K19:L19)</f>
        <v>0.80164999999999997</v>
      </c>
      <c r="T869" s="67">
        <f>(S869-0.1851)/0.0142*400</f>
        <v>17367.605633802814</v>
      </c>
      <c r="U869" s="858" t="s">
        <v>315</v>
      </c>
      <c r="V869" s="694"/>
      <c r="W869" s="694"/>
      <c r="X869" s="694"/>
      <c r="Y869" s="694"/>
      <c r="Z869" s="694"/>
      <c r="AA869" s="694"/>
    </row>
    <row r="870" spans="1:27" x14ac:dyDescent="0.25">
      <c r="A870" s="6">
        <v>709</v>
      </c>
      <c r="B870" s="4666" t="s">
        <v>1254</v>
      </c>
      <c r="C870" s="3189" t="s">
        <v>868</v>
      </c>
      <c r="D870" s="18">
        <v>44812</v>
      </c>
      <c r="E870" s="380" t="s">
        <v>4918</v>
      </c>
      <c r="F870" s="147">
        <v>181</v>
      </c>
      <c r="G870" s="7">
        <f>AVERAGE(CPVTFC3SG0008!R26:S26)</f>
        <v>0.35099999999999998</v>
      </c>
      <c r="H870" s="13">
        <f t="shared" si="79"/>
        <v>623.28767123287662</v>
      </c>
      <c r="I870" s="191" t="s">
        <v>314</v>
      </c>
      <c r="J870" s="635"/>
      <c r="K870" s="227"/>
      <c r="L870" s="248"/>
      <c r="M870" s="207"/>
      <c r="N870" s="207"/>
      <c r="O870" s="360"/>
      <c r="P870" s="855"/>
      <c r="Q870" s="855"/>
      <c r="R870" s="857"/>
      <c r="S870" s="642"/>
      <c r="T870" s="642"/>
      <c r="U870" s="648"/>
      <c r="V870" s="694"/>
      <c r="W870" s="694"/>
      <c r="X870" s="694"/>
      <c r="Y870" s="694"/>
      <c r="Z870" s="694"/>
      <c r="AA870" s="694"/>
    </row>
    <row r="871" spans="1:27" ht="15.75" thickBot="1" x14ac:dyDescent="0.3">
      <c r="A871" s="110">
        <v>710</v>
      </c>
      <c r="B871" s="4673"/>
      <c r="C871" s="3194" t="s">
        <v>220</v>
      </c>
      <c r="D871" s="111">
        <v>44812</v>
      </c>
      <c r="E871" s="472" t="s">
        <v>4918</v>
      </c>
      <c r="F871" s="153">
        <v>182</v>
      </c>
      <c r="G871" s="112">
        <f>AVERAGE(CPVTFC3SG0008!T26:U26)</f>
        <v>0.26485000000000003</v>
      </c>
      <c r="H871" s="113">
        <f t="shared" si="79"/>
        <v>328.25342465753431</v>
      </c>
      <c r="I871" s="197" t="s">
        <v>314</v>
      </c>
      <c r="J871" s="636"/>
      <c r="K871" s="228"/>
      <c r="L871" s="249"/>
      <c r="M871" s="215"/>
      <c r="N871" s="215"/>
      <c r="O871" s="312"/>
      <c r="P871" s="1413"/>
      <c r="Q871" s="1413"/>
      <c r="R871" s="1414"/>
      <c r="S871" s="650"/>
      <c r="T871" s="650"/>
      <c r="U871" s="657"/>
      <c r="V871" s="1268"/>
      <c r="W871" s="1268"/>
      <c r="X871" s="1268"/>
      <c r="Y871" s="1268"/>
      <c r="Z871" s="1268"/>
      <c r="AA871" s="1268"/>
    </row>
    <row r="872" spans="1:27" ht="15.75" thickBot="1" x14ac:dyDescent="0.3">
      <c r="A872" s="406">
        <v>711</v>
      </c>
      <c r="B872" s="4683" t="s">
        <v>1255</v>
      </c>
      <c r="C872" s="3191" t="s">
        <v>868</v>
      </c>
      <c r="D872" s="407">
        <v>44812</v>
      </c>
      <c r="E872" s="477" t="s">
        <v>4918</v>
      </c>
      <c r="F872" s="408">
        <v>183</v>
      </c>
      <c r="G872" s="211">
        <f>AVERAGE(CPVTFC3SG0008!V26:W26)</f>
        <v>1.68655</v>
      </c>
      <c r="H872" s="212">
        <f t="shared" si="79"/>
        <v>5197.08904109589</v>
      </c>
      <c r="I872" s="3120" t="s">
        <v>315</v>
      </c>
      <c r="J872" s="690">
        <v>44819</v>
      </c>
      <c r="K872" s="391" t="s">
        <v>4923</v>
      </c>
      <c r="L872" s="3152">
        <v>35</v>
      </c>
      <c r="M872" s="871">
        <f>AVERAGE(CPVTFC3SG0014!E17:F17)</f>
        <v>1.4118999999999999</v>
      </c>
      <c r="N872" s="405">
        <f>(M872-0.095)/0.0131*50</f>
        <v>5026.3358778625952</v>
      </c>
      <c r="O872" s="872" t="s">
        <v>315</v>
      </c>
      <c r="P872" s="1437"/>
      <c r="Q872" s="747"/>
      <c r="R872" s="670"/>
      <c r="S872" s="667"/>
      <c r="T872" s="661"/>
      <c r="U872" s="1299"/>
      <c r="V872" s="834"/>
      <c r="W872" s="834"/>
      <c r="X872" s="834"/>
      <c r="Y872" s="834"/>
      <c r="Z872" s="834"/>
      <c r="AA872" s="836"/>
    </row>
    <row r="873" spans="1:27" ht="15.75" thickBot="1" x14ac:dyDescent="0.3">
      <c r="A873" s="411">
        <v>712</v>
      </c>
      <c r="B873" s="4684"/>
      <c r="C873" s="3192" t="s">
        <v>220</v>
      </c>
      <c r="D873" s="412">
        <v>44812</v>
      </c>
      <c r="E873" s="484" t="s">
        <v>4918</v>
      </c>
      <c r="F873" s="413">
        <v>184</v>
      </c>
      <c r="G873" s="213">
        <f>AVERAGE(CPVTFC3SG0008!X26:Y26)</f>
        <v>0.90849999999999997</v>
      </c>
      <c r="H873" s="214">
        <f t="shared" si="79"/>
        <v>2532.5342465753424</v>
      </c>
      <c r="I873" s="3122" t="s">
        <v>315</v>
      </c>
      <c r="J873" s="690">
        <v>44819</v>
      </c>
      <c r="K873" s="391" t="s">
        <v>4923</v>
      </c>
      <c r="L873" s="3153">
        <v>36</v>
      </c>
      <c r="M873" s="874">
        <f>AVERAGE(CPVTFC3SG0014!G17:H17)</f>
        <v>0.96904999999999997</v>
      </c>
      <c r="N873" s="710">
        <f>(M873-0.095)/0.0131*50</f>
        <v>3336.0687022900761</v>
      </c>
      <c r="O873" s="711" t="s">
        <v>315</v>
      </c>
      <c r="P873" s="1438"/>
      <c r="Q873" s="754"/>
      <c r="R873" s="671"/>
      <c r="S873" s="668"/>
      <c r="T873" s="662"/>
      <c r="U873" s="1306"/>
      <c r="V873" s="786"/>
      <c r="W873" s="786"/>
      <c r="X873" s="786"/>
      <c r="Y873" s="786"/>
      <c r="Z873" s="786"/>
      <c r="AA873" s="788"/>
    </row>
    <row r="874" spans="1:27" x14ac:dyDescent="0.25">
      <c r="A874" s="114">
        <v>713</v>
      </c>
      <c r="B874" s="2529" t="s">
        <v>1256</v>
      </c>
      <c r="C874" s="3186" t="s">
        <v>868</v>
      </c>
      <c r="D874" s="115">
        <v>44812</v>
      </c>
      <c r="E874" s="388" t="s">
        <v>4919</v>
      </c>
      <c r="F874" s="151">
        <v>1</v>
      </c>
      <c r="G874" s="116">
        <f>AVERAGE(CPVTFC3SG0009!C11:D11)</f>
        <v>2.3391999999999999</v>
      </c>
      <c r="H874" s="117">
        <f>(G874-0.136)/0.0129*50</f>
        <v>8539.5348837209294</v>
      </c>
      <c r="I874" s="198" t="s">
        <v>315</v>
      </c>
      <c r="J874" s="637"/>
      <c r="K874" s="226"/>
      <c r="L874" s="251"/>
      <c r="M874" s="216"/>
      <c r="N874" s="216"/>
      <c r="O874" s="362"/>
      <c r="P874" s="795">
        <v>44869</v>
      </c>
      <c r="Q874" s="2714" t="s">
        <v>5429</v>
      </c>
      <c r="R874" s="797">
        <v>50</v>
      </c>
      <c r="S874" s="116">
        <f>AVERAGE(CPVTFC3SG0045!M19:N19)</f>
        <v>0.32064999999999999</v>
      </c>
      <c r="T874" s="117">
        <f t="shared" ref="T874:T884" si="83">(S874-0.1851)/0.0142*400</f>
        <v>3818.3098591549297</v>
      </c>
      <c r="U874" s="1304" t="s">
        <v>315</v>
      </c>
      <c r="V874" s="1271"/>
      <c r="W874" s="1271"/>
      <c r="X874" s="1271"/>
      <c r="Y874" s="1271"/>
      <c r="Z874" s="1271"/>
      <c r="AA874" s="1271"/>
    </row>
    <row r="875" spans="1:27" ht="15.75" thickBot="1" x14ac:dyDescent="0.3">
      <c r="A875" s="120">
        <v>714</v>
      </c>
      <c r="B875" s="2529" t="s">
        <v>1256</v>
      </c>
      <c r="C875" s="3187" t="s">
        <v>220</v>
      </c>
      <c r="D875" s="121">
        <v>44812</v>
      </c>
      <c r="E875" s="533" t="s">
        <v>4919</v>
      </c>
      <c r="F875" s="149">
        <v>2</v>
      </c>
      <c r="G875" s="122">
        <f>AVERAGE(CPVTFC3SG0009!E11:F11)</f>
        <v>1.4451499999999999</v>
      </c>
      <c r="H875" s="123">
        <f t="shared" ref="H875:H955" si="84">(G875-0.136)/0.0129*50</f>
        <v>5074.2248062015497</v>
      </c>
      <c r="I875" s="194" t="s">
        <v>315</v>
      </c>
      <c r="J875" s="636"/>
      <c r="K875" s="228"/>
      <c r="L875" s="249"/>
      <c r="M875" s="215"/>
      <c r="N875" s="215"/>
      <c r="O875" s="312"/>
      <c r="P875" s="1413"/>
      <c r="Q875" s="1413"/>
      <c r="R875" s="1414"/>
      <c r="S875" s="650"/>
      <c r="T875" s="650"/>
      <c r="U875" s="657"/>
      <c r="V875" s="1268"/>
      <c r="W875" s="1268"/>
      <c r="X875" s="1268"/>
      <c r="Y875" s="1268"/>
      <c r="Z875" s="786"/>
      <c r="AA875" s="1268"/>
    </row>
    <row r="876" spans="1:27" x14ac:dyDescent="0.25">
      <c r="A876" s="406">
        <v>715</v>
      </c>
      <c r="B876" s="4668" t="s">
        <v>1257</v>
      </c>
      <c r="C876" s="2533" t="s">
        <v>868</v>
      </c>
      <c r="D876" s="407">
        <v>44812</v>
      </c>
      <c r="E876" s="477" t="s">
        <v>4919</v>
      </c>
      <c r="F876" s="408">
        <v>3</v>
      </c>
      <c r="G876" s="409">
        <f>AVERAGE(CPVTFC3SG0009!G11:H11)</f>
        <v>2.8125499999999999</v>
      </c>
      <c r="H876" s="405">
        <f t="shared" si="84"/>
        <v>10374.22480620155</v>
      </c>
      <c r="I876" s="3115" t="s">
        <v>315</v>
      </c>
      <c r="J876" s="1437"/>
      <c r="K876" s="3107"/>
      <c r="L876" s="3108"/>
      <c r="M876" s="720"/>
      <c r="N876" s="720"/>
      <c r="O876" s="720"/>
      <c r="P876" s="756">
        <v>44869</v>
      </c>
      <c r="Q876" s="854" t="s">
        <v>5429</v>
      </c>
      <c r="R876" s="758">
        <v>51</v>
      </c>
      <c r="S876" s="409">
        <f>AVERAGE(CPVTFC3SG0045!O19:P19)</f>
        <v>0.53144999999999998</v>
      </c>
      <c r="T876" s="405">
        <f t="shared" si="83"/>
        <v>9756.3380281690133</v>
      </c>
      <c r="U876" s="759" t="s">
        <v>315</v>
      </c>
      <c r="V876" s="490">
        <v>44888</v>
      </c>
      <c r="W876" s="3058" t="s">
        <v>5544</v>
      </c>
      <c r="X876" s="2848">
        <v>155</v>
      </c>
      <c r="Y876" s="589">
        <f>AVERAGE(CPVTFC3SG0068!N22:O22)</f>
        <v>0.25785000000000002</v>
      </c>
      <c r="Z876" s="1193">
        <f t="shared" ref="Z876:Z879" si="85">(Y876-0.1364)/0.0132*66</f>
        <v>607.25000000000011</v>
      </c>
      <c r="AA876" s="3009" t="s">
        <v>314</v>
      </c>
    </row>
    <row r="877" spans="1:27" x14ac:dyDescent="0.25">
      <c r="A877" s="590"/>
      <c r="B877" s="4669"/>
      <c r="C877" s="32" t="s">
        <v>5448</v>
      </c>
      <c r="D877" s="1149"/>
      <c r="E877" s="1264"/>
      <c r="F877" s="882"/>
      <c r="G877" s="645"/>
      <c r="H877" s="646"/>
      <c r="I877" s="855"/>
      <c r="J877" s="855"/>
      <c r="K877" s="3104"/>
      <c r="L877" s="3105"/>
      <c r="M877" s="207"/>
      <c r="N877" s="207"/>
      <c r="O877" s="207"/>
      <c r="P877" s="875"/>
      <c r="Q877" s="876"/>
      <c r="R877" s="877"/>
      <c r="S877" s="645"/>
      <c r="T877" s="646"/>
      <c r="U877" s="642"/>
      <c r="V877" s="18">
        <v>44888</v>
      </c>
      <c r="W877" s="3057" t="s">
        <v>5544</v>
      </c>
      <c r="X877" s="2759">
        <v>156</v>
      </c>
      <c r="Y877" s="7">
        <f>AVERAGE(CPVTFC3SG0068!P22:Q22)</f>
        <v>0.32720000000000005</v>
      </c>
      <c r="Z877" s="113">
        <f t="shared" si="85"/>
        <v>954.00000000000023</v>
      </c>
      <c r="AA877" s="3007" t="s">
        <v>314</v>
      </c>
    </row>
    <row r="878" spans="1:27" x14ac:dyDescent="0.25">
      <c r="A878" s="590"/>
      <c r="B878" s="4669"/>
      <c r="C878" s="32" t="s">
        <v>863</v>
      </c>
      <c r="D878" s="1149"/>
      <c r="E878" s="1264"/>
      <c r="F878" s="882"/>
      <c r="G878" s="645"/>
      <c r="H878" s="646"/>
      <c r="I878" s="855"/>
      <c r="J878" s="855"/>
      <c r="K878" s="3104"/>
      <c r="L878" s="3105"/>
      <c r="M878" s="207"/>
      <c r="N878" s="207"/>
      <c r="O878" s="207"/>
      <c r="P878" s="875"/>
      <c r="Q878" s="876"/>
      <c r="R878" s="877"/>
      <c r="S878" s="645"/>
      <c r="T878" s="646"/>
      <c r="U878" s="642"/>
      <c r="V878" s="18">
        <v>44888</v>
      </c>
      <c r="W878" s="3057" t="s">
        <v>5544</v>
      </c>
      <c r="X878" s="2759">
        <v>157</v>
      </c>
      <c r="Y878" s="7">
        <f>AVERAGE(CPVTFC3SG0068!R22:S22)</f>
        <v>0.27554999999999996</v>
      </c>
      <c r="Z878" s="113">
        <f t="shared" si="85"/>
        <v>695.74999999999989</v>
      </c>
      <c r="AA878" s="3007" t="s">
        <v>314</v>
      </c>
    </row>
    <row r="879" spans="1:27" ht="15.75" thickBot="1" x14ac:dyDescent="0.3">
      <c r="A879" s="411">
        <v>716</v>
      </c>
      <c r="B879" s="4682"/>
      <c r="C879" s="2534" t="s">
        <v>220</v>
      </c>
      <c r="D879" s="412">
        <v>44812</v>
      </c>
      <c r="E879" s="484" t="s">
        <v>4919</v>
      </c>
      <c r="F879" s="413">
        <v>4</v>
      </c>
      <c r="G879" s="414">
        <f>AVERAGE(CPVTFC3SG0009!I11:J11)</f>
        <v>2.6889500000000002</v>
      </c>
      <c r="H879" s="415">
        <f t="shared" si="84"/>
        <v>9895.155038759689</v>
      </c>
      <c r="I879" s="3116" t="s">
        <v>315</v>
      </c>
      <c r="J879" s="1438"/>
      <c r="K879" s="3110"/>
      <c r="L879" s="3111"/>
      <c r="M879" s="763"/>
      <c r="N879" s="763"/>
      <c r="O879" s="763"/>
      <c r="P879" s="982">
        <v>44869</v>
      </c>
      <c r="Q879" s="3160" t="s">
        <v>5429</v>
      </c>
      <c r="R879" s="984">
        <v>52</v>
      </c>
      <c r="S879" s="985">
        <f>AVERAGE(CPVTFC3SG0045!Q19:R19)</f>
        <v>0.20850000000000002</v>
      </c>
      <c r="T879" s="986">
        <f t="shared" si="83"/>
        <v>659.15492957746574</v>
      </c>
      <c r="U879" s="987" t="s">
        <v>314</v>
      </c>
      <c r="V879" s="91">
        <v>44888</v>
      </c>
      <c r="W879" s="3041" t="s">
        <v>5544</v>
      </c>
      <c r="X879" s="2758">
        <v>158</v>
      </c>
      <c r="Y879" s="595">
        <f>AVERAGE(CPVTFC3SG0068!T22:U22)</f>
        <v>0.22459999999999999</v>
      </c>
      <c r="Z879" s="225">
        <f t="shared" si="85"/>
        <v>441</v>
      </c>
      <c r="AA879" s="3008" t="s">
        <v>314</v>
      </c>
    </row>
    <row r="880" spans="1:27" x14ac:dyDescent="0.25">
      <c r="A880" s="114">
        <v>717</v>
      </c>
      <c r="B880" s="4680" t="s">
        <v>1258</v>
      </c>
      <c r="C880" s="3186" t="s">
        <v>868</v>
      </c>
      <c r="D880" s="115">
        <v>44812</v>
      </c>
      <c r="E880" s="388" t="s">
        <v>4919</v>
      </c>
      <c r="F880" s="151">
        <v>5</v>
      </c>
      <c r="G880" s="116">
        <f>AVERAGE(CPVTFC3SG0009!K11:L11)</f>
        <v>2.2520499999999997</v>
      </c>
      <c r="H880" s="117">
        <f t="shared" si="84"/>
        <v>8201.7441860465096</v>
      </c>
      <c r="I880" s="198" t="s">
        <v>315</v>
      </c>
      <c r="J880" s="637"/>
      <c r="K880" s="226"/>
      <c r="L880" s="251"/>
      <c r="M880" s="216"/>
      <c r="N880" s="216"/>
      <c r="O880" s="362"/>
      <c r="P880" s="795">
        <v>44869</v>
      </c>
      <c r="Q880" s="2714" t="s">
        <v>5429</v>
      </c>
      <c r="R880" s="797">
        <v>53</v>
      </c>
      <c r="S880" s="116">
        <f>AVERAGE(CPVTFC3SG0045!S19:T19)</f>
        <v>0.48880000000000001</v>
      </c>
      <c r="T880" s="117">
        <f t="shared" si="83"/>
        <v>8554.929577464789</v>
      </c>
      <c r="U880" s="1304" t="s">
        <v>315</v>
      </c>
      <c r="V880" s="1271"/>
      <c r="W880" s="1271"/>
      <c r="X880" s="1271"/>
      <c r="Y880" s="1271"/>
      <c r="Z880" s="1271"/>
      <c r="AA880" s="1271"/>
    </row>
    <row r="881" spans="1:27" x14ac:dyDescent="0.25">
      <c r="A881" s="68">
        <v>718</v>
      </c>
      <c r="B881" s="4679"/>
      <c r="C881" s="3199" t="s">
        <v>220</v>
      </c>
      <c r="D881" s="65">
        <v>44812</v>
      </c>
      <c r="E881" s="388" t="s">
        <v>4919</v>
      </c>
      <c r="F881" s="146">
        <v>6</v>
      </c>
      <c r="G881" s="66">
        <f>AVERAGE(CPVTFC3SG0009!M11:N11)</f>
        <v>2.1218000000000004</v>
      </c>
      <c r="H881" s="67">
        <f t="shared" si="84"/>
        <v>7696.8992248062023</v>
      </c>
      <c r="I881" s="192" t="s">
        <v>315</v>
      </c>
      <c r="J881" s="635"/>
      <c r="K881" s="227"/>
      <c r="L881" s="248"/>
      <c r="M881" s="207"/>
      <c r="N881" s="207"/>
      <c r="O881" s="360"/>
      <c r="P881" s="865">
        <v>44869</v>
      </c>
      <c r="Q881" s="866" t="s">
        <v>5429</v>
      </c>
      <c r="R881" s="867">
        <v>54</v>
      </c>
      <c r="S881" s="72">
        <f>AVERAGE(CPVTFC3SG0045!U19:V19)</f>
        <v>0.21815000000000001</v>
      </c>
      <c r="T881" s="73">
        <f t="shared" si="83"/>
        <v>930.98591549295838</v>
      </c>
      <c r="U881" s="889" t="s">
        <v>314</v>
      </c>
      <c r="V881" s="694"/>
      <c r="W881" s="694"/>
      <c r="X881" s="694"/>
      <c r="Y881" s="694"/>
      <c r="Z881" s="694"/>
      <c r="AA881" s="694"/>
    </row>
    <row r="882" spans="1:27" x14ac:dyDescent="0.25">
      <c r="A882" s="64">
        <v>719</v>
      </c>
      <c r="B882" s="69" t="s">
        <v>1259</v>
      </c>
      <c r="C882" s="3199" t="s">
        <v>868</v>
      </c>
      <c r="D882" s="65">
        <v>44812</v>
      </c>
      <c r="E882" s="388" t="s">
        <v>4919</v>
      </c>
      <c r="F882" s="146">
        <v>7</v>
      </c>
      <c r="G882" s="66">
        <f>AVERAGE(CPVTFC3SG0009!O11:P11)</f>
        <v>2.8676500000000003</v>
      </c>
      <c r="H882" s="67">
        <f t="shared" si="84"/>
        <v>10587.790697674418</v>
      </c>
      <c r="I882" s="192" t="s">
        <v>315</v>
      </c>
      <c r="J882" s="635"/>
      <c r="K882" s="227"/>
      <c r="L882" s="248"/>
      <c r="M882" s="207"/>
      <c r="N882" s="207"/>
      <c r="O882" s="360"/>
      <c r="P882" s="852">
        <v>44869</v>
      </c>
      <c r="Q882" s="845" t="s">
        <v>5429</v>
      </c>
      <c r="R882" s="853">
        <v>55</v>
      </c>
      <c r="S882" s="66">
        <f>AVERAGE(CPVTFC3SG0045!W19:X19)</f>
        <v>0.755</v>
      </c>
      <c r="T882" s="67">
        <f t="shared" si="83"/>
        <v>16053.521126760563</v>
      </c>
      <c r="U882" s="858" t="s">
        <v>315</v>
      </c>
      <c r="V882" s="694"/>
      <c r="W882" s="694"/>
      <c r="X882" s="694"/>
      <c r="Y882" s="694"/>
      <c r="Z882" s="694"/>
      <c r="AA882" s="694"/>
    </row>
    <row r="883" spans="1:27" x14ac:dyDescent="0.25">
      <c r="A883" s="68">
        <v>720</v>
      </c>
      <c r="B883" s="69" t="s">
        <v>1259</v>
      </c>
      <c r="C883" s="3199" t="s">
        <v>220</v>
      </c>
      <c r="D883" s="65">
        <v>44812</v>
      </c>
      <c r="E883" s="388" t="s">
        <v>4919</v>
      </c>
      <c r="F883" s="146">
        <v>8</v>
      </c>
      <c r="G883" s="66">
        <f>AVERAGE(CPVTFC3SG0009!Q11:R11)</f>
        <v>1.8630499999999999</v>
      </c>
      <c r="H883" s="67">
        <f t="shared" si="84"/>
        <v>6693.9922480620144</v>
      </c>
      <c r="I883" s="192" t="s">
        <v>315</v>
      </c>
      <c r="J883" s="635"/>
      <c r="K883" s="227"/>
      <c r="L883" s="248"/>
      <c r="M883" s="207"/>
      <c r="N883" s="207"/>
      <c r="O883" s="360"/>
      <c r="P883" s="635"/>
      <c r="Q883" s="635"/>
      <c r="R883" s="665"/>
      <c r="S883" s="642"/>
      <c r="T883" s="642"/>
      <c r="U883" s="648"/>
      <c r="V883" s="694"/>
      <c r="W883" s="694"/>
      <c r="X883" s="694"/>
      <c r="Y883" s="694"/>
      <c r="Z883" s="694"/>
      <c r="AA883" s="694"/>
    </row>
    <row r="884" spans="1:27" x14ac:dyDescent="0.25">
      <c r="A884" s="64">
        <v>721</v>
      </c>
      <c r="B884" s="69" t="s">
        <v>1260</v>
      </c>
      <c r="C884" s="3199" t="s">
        <v>868</v>
      </c>
      <c r="D884" s="65">
        <v>44812</v>
      </c>
      <c r="E884" s="388" t="s">
        <v>4919</v>
      </c>
      <c r="F884" s="146">
        <v>9</v>
      </c>
      <c r="G884" s="66">
        <f>AVERAGE(CPVTFC3SG0009!S11:T11)</f>
        <v>2.73285</v>
      </c>
      <c r="H884" s="67">
        <f t="shared" si="84"/>
        <v>10065.31007751938</v>
      </c>
      <c r="I884" s="192" t="s">
        <v>315</v>
      </c>
      <c r="J884" s="635"/>
      <c r="K884" s="227"/>
      <c r="L884" s="248"/>
      <c r="M884" s="207"/>
      <c r="N884" s="207"/>
      <c r="O884" s="360"/>
      <c r="P884" s="852">
        <v>44869</v>
      </c>
      <c r="Q884" s="845" t="s">
        <v>5429</v>
      </c>
      <c r="R884" s="853">
        <v>56</v>
      </c>
      <c r="S884" s="66">
        <f>AVERAGE(CPVTFC3SG0045!C21:D21)</f>
        <v>0.41910000000000003</v>
      </c>
      <c r="T884" s="67">
        <f t="shared" si="83"/>
        <v>6591.5492957746483</v>
      </c>
      <c r="U884" s="858" t="s">
        <v>315</v>
      </c>
      <c r="V884" s="694"/>
      <c r="W884" s="694"/>
      <c r="X884" s="694"/>
      <c r="Y884" s="694"/>
      <c r="Z884" s="694"/>
      <c r="AA884" s="694"/>
    </row>
    <row r="885" spans="1:27" x14ac:dyDescent="0.25">
      <c r="A885" s="68">
        <v>722</v>
      </c>
      <c r="B885" s="69" t="s">
        <v>1260</v>
      </c>
      <c r="C885" s="3199" t="s">
        <v>220</v>
      </c>
      <c r="D885" s="65">
        <v>44812</v>
      </c>
      <c r="E885" s="388" t="s">
        <v>4919</v>
      </c>
      <c r="F885" s="146">
        <v>10</v>
      </c>
      <c r="G885" s="66">
        <f>AVERAGE(CPVTFC3SG0009!U11:V11)</f>
        <v>2.71285</v>
      </c>
      <c r="H885" s="67">
        <f t="shared" si="84"/>
        <v>9987.790697674418</v>
      </c>
      <c r="I885" s="192" t="s">
        <v>315</v>
      </c>
      <c r="J885" s="635"/>
      <c r="K885" s="227"/>
      <c r="L885" s="248"/>
      <c r="M885" s="207"/>
      <c r="N885" s="207"/>
      <c r="O885" s="360"/>
      <c r="P885" s="635"/>
      <c r="Q885" s="635"/>
      <c r="R885" s="665"/>
      <c r="S885" s="642"/>
      <c r="T885" s="642"/>
      <c r="U885" s="648"/>
      <c r="V885" s="694"/>
      <c r="W885" s="694"/>
      <c r="X885" s="694"/>
      <c r="Y885" s="694"/>
      <c r="Z885" s="694"/>
      <c r="AA885" s="694"/>
    </row>
    <row r="886" spans="1:27" x14ac:dyDescent="0.25">
      <c r="A886" s="6">
        <v>723</v>
      </c>
      <c r="B886" s="4667" t="s">
        <v>1261</v>
      </c>
      <c r="C886" s="3189" t="s">
        <v>868</v>
      </c>
      <c r="D886" s="18">
        <v>44812</v>
      </c>
      <c r="E886" s="389" t="s">
        <v>4919</v>
      </c>
      <c r="F886" s="147">
        <v>11</v>
      </c>
      <c r="G886" s="7">
        <f>AVERAGE(CPVTFC3SG0009!W11:X11)</f>
        <v>0.28705000000000003</v>
      </c>
      <c r="H886" s="13">
        <f t="shared" si="84"/>
        <v>585.46511627906989</v>
      </c>
      <c r="I886" s="191" t="s">
        <v>314</v>
      </c>
      <c r="J886" s="635"/>
      <c r="K886" s="227"/>
      <c r="L886" s="248"/>
      <c r="M886" s="207"/>
      <c r="N886" s="207"/>
      <c r="O886" s="360"/>
      <c r="P886" s="635"/>
      <c r="Q886" s="635"/>
      <c r="R886" s="665"/>
      <c r="S886" s="642"/>
      <c r="T886" s="642"/>
      <c r="U886" s="648"/>
      <c r="V886" s="694"/>
      <c r="W886" s="694"/>
      <c r="X886" s="694"/>
      <c r="Y886" s="694"/>
      <c r="Z886" s="694"/>
      <c r="AA886" s="694"/>
    </row>
    <row r="887" spans="1:27" ht="15.75" thickBot="1" x14ac:dyDescent="0.3">
      <c r="A887" s="78">
        <v>724</v>
      </c>
      <c r="B887" s="4661"/>
      <c r="C887" s="3190" t="s">
        <v>220</v>
      </c>
      <c r="D887" s="79">
        <v>44812</v>
      </c>
      <c r="E887" s="1463" t="s">
        <v>4919</v>
      </c>
      <c r="F887" s="156">
        <v>12</v>
      </c>
      <c r="G887" s="80">
        <f>AVERAGE(CPVTFC3SG0009!C13:D13)</f>
        <v>0.58814999999999995</v>
      </c>
      <c r="H887" s="81">
        <f t="shared" si="84"/>
        <v>1752.5193798449611</v>
      </c>
      <c r="I887" s="196" t="s">
        <v>315</v>
      </c>
      <c r="J887" s="636"/>
      <c r="K887" s="228"/>
      <c r="L887" s="249"/>
      <c r="M887" s="215"/>
      <c r="N887" s="215"/>
      <c r="O887" s="215"/>
      <c r="P887" s="636"/>
      <c r="Q887" s="636"/>
      <c r="R887" s="666"/>
      <c r="S887" s="650"/>
      <c r="T887" s="650"/>
      <c r="U887" s="657"/>
      <c r="V887" s="1268"/>
      <c r="W887" s="1268"/>
      <c r="X887" s="1268"/>
      <c r="Y887" s="1268"/>
      <c r="Z887" s="786"/>
      <c r="AA887" s="1268"/>
    </row>
    <row r="888" spans="1:27" x14ac:dyDescent="0.25">
      <c r="A888" s="406">
        <v>725</v>
      </c>
      <c r="B888" s="4668" t="s">
        <v>1262</v>
      </c>
      <c r="C888" s="2533" t="s">
        <v>868</v>
      </c>
      <c r="D888" s="407">
        <v>44812</v>
      </c>
      <c r="E888" s="477" t="s">
        <v>4919</v>
      </c>
      <c r="F888" s="408">
        <v>13</v>
      </c>
      <c r="G888" s="409">
        <f>AVERAGE(CPVTFC3SG0009!E13:F13)</f>
        <v>0.69440000000000002</v>
      </c>
      <c r="H888" s="405">
        <f t="shared" si="84"/>
        <v>2164.3410852713178</v>
      </c>
      <c r="I888" s="3115" t="s">
        <v>315</v>
      </c>
      <c r="J888" s="1437"/>
      <c r="K888" s="3107"/>
      <c r="L888" s="3108"/>
      <c r="M888" s="720"/>
      <c r="N888" s="720"/>
      <c r="O888" s="720"/>
      <c r="P888" s="1437"/>
      <c r="Q888" s="1437"/>
      <c r="R888" s="670"/>
      <c r="S888" s="721"/>
      <c r="T888" s="721"/>
      <c r="U888" s="721"/>
      <c r="V888" s="490">
        <v>44888</v>
      </c>
      <c r="W888" s="3058" t="s">
        <v>5544</v>
      </c>
      <c r="X888" s="2848">
        <v>159</v>
      </c>
      <c r="Y888" s="589">
        <f>AVERAGE(CPVTFC3SG0068!V22:W22)</f>
        <v>0.13295000000000001</v>
      </c>
      <c r="Z888" s="1193">
        <f t="shared" ref="Z888:Z891" si="86">(Y888-0.1364)/0.0132*66</f>
        <v>-17.249999999999904</v>
      </c>
      <c r="AA888" s="3009" t="s">
        <v>314</v>
      </c>
    </row>
    <row r="889" spans="1:27" x14ac:dyDescent="0.25">
      <c r="A889" s="590"/>
      <c r="B889" s="4669"/>
      <c r="C889" s="32" t="s">
        <v>5448</v>
      </c>
      <c r="D889" s="1149"/>
      <c r="E889" s="1264"/>
      <c r="F889" s="882"/>
      <c r="G889" s="645"/>
      <c r="H889" s="646"/>
      <c r="I889" s="855"/>
      <c r="J889" s="855"/>
      <c r="K889" s="3104"/>
      <c r="L889" s="3105"/>
      <c r="M889" s="207"/>
      <c r="N889" s="207"/>
      <c r="O889" s="207"/>
      <c r="P889" s="855"/>
      <c r="Q889" s="855"/>
      <c r="R889" s="857"/>
      <c r="S889" s="642"/>
      <c r="T889" s="642"/>
      <c r="U889" s="642"/>
      <c r="V889" s="18">
        <v>44888</v>
      </c>
      <c r="W889" s="3057" t="s">
        <v>5544</v>
      </c>
      <c r="X889" s="2759">
        <v>160</v>
      </c>
      <c r="Y889" s="7">
        <f>AVERAGE(CPVTFC3SG0068!X22:Y22)</f>
        <v>0.1419</v>
      </c>
      <c r="Z889" s="113">
        <f t="shared" si="86"/>
        <v>27.500000000000025</v>
      </c>
      <c r="AA889" s="3007" t="s">
        <v>314</v>
      </c>
    </row>
    <row r="890" spans="1:27" x14ac:dyDescent="0.25">
      <c r="A890" s="590"/>
      <c r="B890" s="4669"/>
      <c r="C890" s="32" t="s">
        <v>863</v>
      </c>
      <c r="D890" s="1149"/>
      <c r="E890" s="1264"/>
      <c r="F890" s="882"/>
      <c r="G890" s="645"/>
      <c r="H890" s="646"/>
      <c r="I890" s="855"/>
      <c r="J890" s="855"/>
      <c r="K890" s="3104"/>
      <c r="L890" s="3105"/>
      <c r="M890" s="207"/>
      <c r="N890" s="207"/>
      <c r="O890" s="207"/>
      <c r="P890" s="855"/>
      <c r="Q890" s="855"/>
      <c r="R890" s="857"/>
      <c r="S890" s="642"/>
      <c r="T890" s="642"/>
      <c r="U890" s="642"/>
      <c r="V890" s="18">
        <v>44888</v>
      </c>
      <c r="W890" s="3057" t="s">
        <v>5544</v>
      </c>
      <c r="X890" s="2759">
        <v>161</v>
      </c>
      <c r="Y890" s="7">
        <f>AVERAGE(CPVTFC3SG0068!B24:C24)</f>
        <v>0.14400000000000002</v>
      </c>
      <c r="Z890" s="113">
        <f t="shared" si="86"/>
        <v>38.000000000000121</v>
      </c>
      <c r="AA890" s="3007" t="s">
        <v>314</v>
      </c>
    </row>
    <row r="891" spans="1:27" ht="15.75" thickBot="1" x14ac:dyDescent="0.3">
      <c r="A891" s="411">
        <v>726</v>
      </c>
      <c r="B891" s="4682"/>
      <c r="C891" s="2534" t="s">
        <v>220</v>
      </c>
      <c r="D891" s="412">
        <v>44812</v>
      </c>
      <c r="E891" s="484" t="s">
        <v>4919</v>
      </c>
      <c r="F891" s="413">
        <v>14</v>
      </c>
      <c r="G891" s="414">
        <f>AVERAGE(CPVTFC3SG0009!G13:H13)</f>
        <v>0.63129999999999997</v>
      </c>
      <c r="H891" s="415">
        <f t="shared" si="84"/>
        <v>1919.7674418604649</v>
      </c>
      <c r="I891" s="3116" t="s">
        <v>315</v>
      </c>
      <c r="J891" s="1438"/>
      <c r="K891" s="3110"/>
      <c r="L891" s="3111"/>
      <c r="M891" s="763"/>
      <c r="N891" s="763"/>
      <c r="O891" s="763"/>
      <c r="P891" s="1438"/>
      <c r="Q891" s="1438"/>
      <c r="R891" s="671"/>
      <c r="S891" s="778"/>
      <c r="T891" s="778"/>
      <c r="U891" s="778"/>
      <c r="V891" s="91">
        <v>44888</v>
      </c>
      <c r="W891" s="3041" t="s">
        <v>5544</v>
      </c>
      <c r="X891" s="2758">
        <v>162</v>
      </c>
      <c r="Y891" s="595">
        <f>AVERAGE(CPVTFC3SG0068!D24:E24)</f>
        <v>0.16570000000000001</v>
      </c>
      <c r="Z891" s="225">
        <f t="shared" si="86"/>
        <v>146.50000000000009</v>
      </c>
      <c r="AA891" s="3008" t="s">
        <v>314</v>
      </c>
    </row>
    <row r="892" spans="1:27" x14ac:dyDescent="0.25">
      <c r="A892" s="82">
        <v>727</v>
      </c>
      <c r="B892" s="4661" t="s">
        <v>1263</v>
      </c>
      <c r="C892" s="3188" t="s">
        <v>868</v>
      </c>
      <c r="D892" s="83">
        <v>44812</v>
      </c>
      <c r="E892" s="389" t="s">
        <v>4919</v>
      </c>
      <c r="F892" s="152">
        <v>15</v>
      </c>
      <c r="G892" s="84">
        <f>AVERAGE(CPVTFC3SG0009!I13:J13)</f>
        <v>0.37745000000000001</v>
      </c>
      <c r="H892" s="85">
        <f t="shared" si="84"/>
        <v>935.85271317829461</v>
      </c>
      <c r="I892" s="195" t="s">
        <v>314</v>
      </c>
      <c r="J892" s="637"/>
      <c r="K892" s="226"/>
      <c r="L892" s="251"/>
      <c r="M892" s="216"/>
      <c r="N892" s="216"/>
      <c r="O892" s="216"/>
      <c r="P892" s="637"/>
      <c r="Q892" s="637"/>
      <c r="R892" s="669"/>
      <c r="S892" s="656"/>
      <c r="T892" s="656"/>
      <c r="U892" s="672"/>
      <c r="V892" s="1271"/>
      <c r="W892" s="1271"/>
      <c r="X892" s="1271"/>
      <c r="Y892" s="1271"/>
      <c r="Z892" s="1271"/>
      <c r="AA892" s="1271"/>
    </row>
    <row r="893" spans="1:27" x14ac:dyDescent="0.25">
      <c r="A893" s="11">
        <v>728</v>
      </c>
      <c r="B893" s="4681"/>
      <c r="C893" s="3193" t="s">
        <v>220</v>
      </c>
      <c r="D893" s="19">
        <v>44812</v>
      </c>
      <c r="E893" s="390" t="s">
        <v>4919</v>
      </c>
      <c r="F893" s="148">
        <v>16</v>
      </c>
      <c r="G893" s="10">
        <f>AVERAGE(CPVTFC3SG0009!K13:L13)</f>
        <v>0.65910000000000002</v>
      </c>
      <c r="H893" s="14">
        <f t="shared" si="84"/>
        <v>2027.5193798449613</v>
      </c>
      <c r="I893" s="193" t="s">
        <v>315</v>
      </c>
      <c r="J893" s="635"/>
      <c r="K893" s="227"/>
      <c r="L893" s="248"/>
      <c r="M893" s="207"/>
      <c r="N893" s="207"/>
      <c r="O893" s="207"/>
      <c r="P893" s="635"/>
      <c r="Q893" s="635"/>
      <c r="R893" s="665"/>
      <c r="S893" s="642"/>
      <c r="T893" s="642"/>
      <c r="U893" s="648"/>
      <c r="V893" s="694"/>
      <c r="W893" s="694"/>
      <c r="X893" s="694"/>
      <c r="Y893" s="694"/>
      <c r="Z893" s="694"/>
      <c r="AA893" s="694"/>
    </row>
    <row r="894" spans="1:27" x14ac:dyDescent="0.25">
      <c r="A894" s="6">
        <v>729</v>
      </c>
      <c r="B894" s="4666" t="s">
        <v>1264</v>
      </c>
      <c r="C894" s="3189" t="s">
        <v>868</v>
      </c>
      <c r="D894" s="18">
        <v>44812</v>
      </c>
      <c r="E894" s="389" t="s">
        <v>4919</v>
      </c>
      <c r="F894" s="147">
        <v>17</v>
      </c>
      <c r="G894" s="7">
        <f>AVERAGE(CPVTFC3SG0009!M13:N13)</f>
        <v>7.8200000000000006E-2</v>
      </c>
      <c r="H894" s="13">
        <f t="shared" si="84"/>
        <v>-224.03100775193798</v>
      </c>
      <c r="I894" s="191" t="s">
        <v>314</v>
      </c>
      <c r="J894" s="635"/>
      <c r="K894" s="227"/>
      <c r="L894" s="248"/>
      <c r="M894" s="207"/>
      <c r="N894" s="207"/>
      <c r="O894" s="207"/>
      <c r="P894" s="635"/>
      <c r="Q894" s="635"/>
      <c r="R894" s="665"/>
      <c r="S894" s="642"/>
      <c r="T894" s="642"/>
      <c r="U894" s="648"/>
      <c r="V894" s="694"/>
      <c r="W894" s="694"/>
      <c r="X894" s="694"/>
      <c r="Y894" s="694"/>
      <c r="Z894" s="694"/>
      <c r="AA894" s="694"/>
    </row>
    <row r="895" spans="1:27" x14ac:dyDescent="0.25">
      <c r="A895" s="8">
        <v>730</v>
      </c>
      <c r="B895" s="4678"/>
      <c r="C895" s="3189" t="s">
        <v>220</v>
      </c>
      <c r="D895" s="18">
        <v>44812</v>
      </c>
      <c r="E895" s="389" t="s">
        <v>4919</v>
      </c>
      <c r="F895" s="147">
        <v>18</v>
      </c>
      <c r="G895" s="7">
        <f>AVERAGE(CPVTFC3SG0009!O13:P13)</f>
        <v>7.6399999999999996E-2</v>
      </c>
      <c r="H895" s="13">
        <f t="shared" si="84"/>
        <v>-231.00775193798455</v>
      </c>
      <c r="I895" s="191" t="s">
        <v>314</v>
      </c>
      <c r="J895" s="635"/>
      <c r="K895" s="227"/>
      <c r="L895" s="248"/>
      <c r="M895" s="207"/>
      <c r="N895" s="207"/>
      <c r="O895" s="207"/>
      <c r="P895" s="635"/>
      <c r="Q895" s="635"/>
      <c r="R895" s="665"/>
      <c r="S895" s="642"/>
      <c r="T895" s="642"/>
      <c r="U895" s="648"/>
      <c r="V895" s="694"/>
      <c r="W895" s="694"/>
      <c r="X895" s="694"/>
      <c r="Y895" s="694"/>
      <c r="Z895" s="694"/>
      <c r="AA895" s="694"/>
    </row>
    <row r="896" spans="1:27" x14ac:dyDescent="0.25">
      <c r="A896" s="64">
        <v>731</v>
      </c>
      <c r="B896" s="4670" t="s">
        <v>1265</v>
      </c>
      <c r="C896" s="3199" t="s">
        <v>868</v>
      </c>
      <c r="D896" s="65">
        <v>44812</v>
      </c>
      <c r="E896" s="388" t="s">
        <v>4919</v>
      </c>
      <c r="F896" s="146">
        <v>19</v>
      </c>
      <c r="G896" s="66">
        <f>AVERAGE(CPVTFC3SG0009!Q13:R13)</f>
        <v>1.0106999999999999</v>
      </c>
      <c r="H896" s="67">
        <f t="shared" si="84"/>
        <v>3390.3100775193793</v>
      </c>
      <c r="I896" s="192" t="s">
        <v>315</v>
      </c>
      <c r="J896" s="635"/>
      <c r="K896" s="227"/>
      <c r="L896" s="248"/>
      <c r="M896" s="207"/>
      <c r="N896" s="207"/>
      <c r="O896" s="207"/>
      <c r="P896" s="635"/>
      <c r="Q896" s="635"/>
      <c r="R896" s="665"/>
      <c r="S896" s="642"/>
      <c r="T896" s="642"/>
      <c r="U896" s="648"/>
      <c r="V896" s="694"/>
      <c r="W896" s="694"/>
      <c r="X896" s="694"/>
      <c r="Y896" s="694"/>
      <c r="Z896" s="694"/>
      <c r="AA896" s="694"/>
    </row>
    <row r="897" spans="1:29" x14ac:dyDescent="0.25">
      <c r="A897" s="68">
        <v>732</v>
      </c>
      <c r="B897" s="4679"/>
      <c r="C897" s="3199" t="s">
        <v>220</v>
      </c>
      <c r="D897" s="65">
        <v>44812</v>
      </c>
      <c r="E897" s="388" t="s">
        <v>4919</v>
      </c>
      <c r="F897" s="146">
        <v>20</v>
      </c>
      <c r="G897" s="66">
        <f>AVERAGE(CPVTFC3SG0009!S13:T13)</f>
        <v>0.96160000000000001</v>
      </c>
      <c r="H897" s="67">
        <f t="shared" si="84"/>
        <v>3200</v>
      </c>
      <c r="I897" s="192" t="s">
        <v>315</v>
      </c>
      <c r="J897" s="635"/>
      <c r="K897" s="227"/>
      <c r="L897" s="248"/>
      <c r="M897" s="207"/>
      <c r="N897" s="207"/>
      <c r="O897" s="207"/>
      <c r="P897" s="635"/>
      <c r="Q897" s="635"/>
      <c r="R897" s="665"/>
      <c r="S897" s="642"/>
      <c r="T897" s="642"/>
      <c r="U897" s="648"/>
      <c r="V897" s="694"/>
      <c r="W897" s="694"/>
      <c r="X897" s="694"/>
      <c r="Y897" s="694"/>
      <c r="Z897" s="694"/>
      <c r="AA897" s="694"/>
    </row>
    <row r="898" spans="1:29" x14ac:dyDescent="0.25">
      <c r="A898" s="64">
        <v>733</v>
      </c>
      <c r="B898" s="69" t="s">
        <v>1266</v>
      </c>
      <c r="C898" s="3199" t="s">
        <v>868</v>
      </c>
      <c r="D898" s="65">
        <v>44812</v>
      </c>
      <c r="E898" s="388" t="s">
        <v>4919</v>
      </c>
      <c r="F898" s="146">
        <v>21</v>
      </c>
      <c r="G898" s="66">
        <f>AVERAGE(CPVTFC3SG0009!U13:V13)</f>
        <v>1.3737499999999998</v>
      </c>
      <c r="H898" s="67">
        <f t="shared" si="84"/>
        <v>4797.4806201550373</v>
      </c>
      <c r="I898" s="192" t="s">
        <v>315</v>
      </c>
      <c r="J898" s="635"/>
      <c r="K898" s="227"/>
      <c r="L898" s="248"/>
      <c r="M898" s="207"/>
      <c r="N898" s="207"/>
      <c r="O898" s="207"/>
      <c r="P898" s="635"/>
      <c r="Q898" s="635"/>
      <c r="R898" s="665"/>
      <c r="S898" s="642"/>
      <c r="T898" s="642"/>
      <c r="U898" s="648"/>
      <c r="V898" s="694"/>
      <c r="W898" s="694"/>
      <c r="X898" s="694"/>
      <c r="Y898" s="694"/>
      <c r="Z898" s="694"/>
      <c r="AA898" s="694"/>
      <c r="AB898" s="4689" t="s">
        <v>1416</v>
      </c>
    </row>
    <row r="899" spans="1:29" x14ac:dyDescent="0.25">
      <c r="A899" s="68">
        <v>734</v>
      </c>
      <c r="B899" s="69" t="s">
        <v>1266</v>
      </c>
      <c r="C899" s="3199" t="s">
        <v>220</v>
      </c>
      <c r="D899" s="65">
        <v>44812</v>
      </c>
      <c r="E899" s="388" t="s">
        <v>4919</v>
      </c>
      <c r="F899" s="146">
        <v>22</v>
      </c>
      <c r="G899" s="66">
        <f>AVERAGE(CPVTFC3SG0009!W13:X13)</f>
        <v>2.82945</v>
      </c>
      <c r="H899" s="67">
        <f t="shared" si="84"/>
        <v>10439.728682170542</v>
      </c>
      <c r="I899" s="192" t="s">
        <v>315</v>
      </c>
      <c r="J899" s="635"/>
      <c r="K899" s="227"/>
      <c r="L899" s="248"/>
      <c r="M899" s="207"/>
      <c r="N899" s="207"/>
      <c r="O899" s="207"/>
      <c r="P899" s="852">
        <v>44869</v>
      </c>
      <c r="Q899" s="845" t="s">
        <v>5429</v>
      </c>
      <c r="R899" s="853">
        <v>57</v>
      </c>
      <c r="S899" s="66">
        <f>AVERAGE(CPVTFC3SG0045!E21:F21)</f>
        <v>2.8742000000000001</v>
      </c>
      <c r="T899" s="67">
        <f>(S899-0.1851)/0.0142*400</f>
        <v>75749.295774647879</v>
      </c>
      <c r="U899" s="858" t="s">
        <v>315</v>
      </c>
      <c r="V899" s="694"/>
      <c r="W899" s="694"/>
      <c r="X899" s="694"/>
      <c r="Y899" s="694"/>
      <c r="Z899" s="694"/>
      <c r="AA899" s="694"/>
      <c r="AB899" s="4688"/>
    </row>
    <row r="900" spans="1:29" x14ac:dyDescent="0.25">
      <c r="A900" s="64">
        <v>735</v>
      </c>
      <c r="B900" s="4670" t="s">
        <v>1267</v>
      </c>
      <c r="C900" s="3199" t="s">
        <v>868</v>
      </c>
      <c r="D900" s="65">
        <v>44812</v>
      </c>
      <c r="E900" s="388" t="s">
        <v>4919</v>
      </c>
      <c r="F900" s="146">
        <v>23</v>
      </c>
      <c r="G900" s="99">
        <f>AVERAGE(CPVTFC3SG0009!C15:D15)</f>
        <v>2.4333499999999999</v>
      </c>
      <c r="H900" s="67">
        <f t="shared" si="84"/>
        <v>8904.457364341084</v>
      </c>
      <c r="I900" s="192" t="s">
        <v>315</v>
      </c>
      <c r="J900" s="635"/>
      <c r="K900" s="227"/>
      <c r="L900" s="248"/>
      <c r="M900" s="207"/>
      <c r="N900" s="207"/>
      <c r="O900" s="207"/>
      <c r="P900" s="852">
        <v>44869</v>
      </c>
      <c r="Q900" s="845" t="s">
        <v>5429</v>
      </c>
      <c r="R900" s="853">
        <v>58</v>
      </c>
      <c r="S900" s="66">
        <f>AVERAGE(CPVTFC3SG0045!G21:H21)</f>
        <v>0.47299999999999998</v>
      </c>
      <c r="T900" s="67">
        <f>(S900-0.1851)/0.0142*400</f>
        <v>8109.8591549295761</v>
      </c>
      <c r="U900" s="858" t="s">
        <v>315</v>
      </c>
      <c r="V900" s="694"/>
      <c r="W900" s="694"/>
      <c r="X900" s="694"/>
      <c r="Y900" s="694"/>
      <c r="Z900" s="694"/>
      <c r="AA900" s="694"/>
    </row>
    <row r="901" spans="1:29" ht="15.75" thickBot="1" x14ac:dyDescent="0.3">
      <c r="A901" s="120">
        <v>736</v>
      </c>
      <c r="B901" s="4680"/>
      <c r="C901" s="3187" t="s">
        <v>220</v>
      </c>
      <c r="D901" s="121">
        <v>44812</v>
      </c>
      <c r="E901" s="533" t="s">
        <v>4919</v>
      </c>
      <c r="F901" s="149">
        <v>24</v>
      </c>
      <c r="G901" s="1329">
        <f>AVERAGE(CPVTFC3SG0009!E15:F15)</f>
        <v>2.4251500000000004</v>
      </c>
      <c r="H901" s="123">
        <f t="shared" si="84"/>
        <v>8872.6744186046526</v>
      </c>
      <c r="I901" s="194" t="s">
        <v>315</v>
      </c>
      <c r="J901" s="636"/>
      <c r="K901" s="228"/>
      <c r="L901" s="249"/>
      <c r="M901" s="215"/>
      <c r="N901" s="215"/>
      <c r="O901" s="215"/>
      <c r="P901" s="737">
        <v>44869</v>
      </c>
      <c r="Q901" s="2751" t="s">
        <v>5429</v>
      </c>
      <c r="R901" s="742">
        <v>59</v>
      </c>
      <c r="S901" s="122">
        <f>AVERAGE(CPVTFC3SG0045!I21:J21)</f>
        <v>0.41000000000000003</v>
      </c>
      <c r="T901" s="123">
        <f>(S901-0.1851)/0.0142*400</f>
        <v>6335.211267605634</v>
      </c>
      <c r="U901" s="1330" t="s">
        <v>315</v>
      </c>
      <c r="V901" s="1268"/>
      <c r="W901" s="1268"/>
      <c r="X901" s="1268"/>
      <c r="Y901" s="1268"/>
      <c r="Z901" s="786"/>
      <c r="AA901" s="1268"/>
    </row>
    <row r="902" spans="1:29" x14ac:dyDescent="0.25">
      <c r="A902" s="406">
        <v>737</v>
      </c>
      <c r="B902" s="4668" t="s">
        <v>1268</v>
      </c>
      <c r="C902" s="2533" t="s">
        <v>868</v>
      </c>
      <c r="D902" s="407">
        <v>44812</v>
      </c>
      <c r="E902" s="477" t="s">
        <v>4919</v>
      </c>
      <c r="F902" s="408">
        <v>25</v>
      </c>
      <c r="G902" s="409">
        <f>AVERAGE(CPVTFC3SG0009!G15:H15)</f>
        <v>1.3913</v>
      </c>
      <c r="H902" s="405">
        <f t="shared" si="84"/>
        <v>4865.5038759689924</v>
      </c>
      <c r="I902" s="3115" t="s">
        <v>315</v>
      </c>
      <c r="J902" s="1437"/>
      <c r="K902" s="3107"/>
      <c r="L902" s="3108"/>
      <c r="M902" s="720"/>
      <c r="N902" s="720"/>
      <c r="O902" s="720"/>
      <c r="P902" s="1437"/>
      <c r="Q902" s="1437"/>
      <c r="R902" s="670"/>
      <c r="S902" s="721"/>
      <c r="T902" s="721"/>
      <c r="U902" s="721"/>
      <c r="V902" s="490">
        <v>44888</v>
      </c>
      <c r="W902" s="3058" t="s">
        <v>5544</v>
      </c>
      <c r="X902" s="2848">
        <v>163</v>
      </c>
      <c r="Y902" s="589">
        <f>AVERAGE(CPVTFC3SG0068!F24:G24)</f>
        <v>0.22655</v>
      </c>
      <c r="Z902" s="113">
        <f t="shared" ref="Z902:Z905" si="87">(Y902-0.1364)/0.0132*66</f>
        <v>450.75000000000006</v>
      </c>
      <c r="AA902" s="3009" t="s">
        <v>314</v>
      </c>
    </row>
    <row r="903" spans="1:29" x14ac:dyDescent="0.25">
      <c r="A903" s="590"/>
      <c r="B903" s="4669"/>
      <c r="C903" s="32" t="s">
        <v>5448</v>
      </c>
      <c r="D903" s="1149"/>
      <c r="E903" s="1264"/>
      <c r="F903" s="882"/>
      <c r="G903" s="645"/>
      <c r="H903" s="646"/>
      <c r="I903" s="855"/>
      <c r="J903" s="855"/>
      <c r="K903" s="3104"/>
      <c r="L903" s="3105"/>
      <c r="M903" s="207"/>
      <c r="N903" s="207"/>
      <c r="O903" s="207"/>
      <c r="P903" s="855"/>
      <c r="Q903" s="855"/>
      <c r="R903" s="857"/>
      <c r="S903" s="642"/>
      <c r="T903" s="642"/>
      <c r="U903" s="642"/>
      <c r="V903" s="18">
        <v>44888</v>
      </c>
      <c r="W903" s="3057" t="s">
        <v>5544</v>
      </c>
      <c r="X903" s="2759">
        <v>164</v>
      </c>
      <c r="Y903" s="7">
        <f>AVERAGE(CPVTFC3SG0068!H24:I24)</f>
        <v>0.21035000000000001</v>
      </c>
      <c r="Z903" s="113">
        <f t="shared" si="87"/>
        <v>369.75000000000006</v>
      </c>
      <c r="AA903" s="3007" t="s">
        <v>314</v>
      </c>
    </row>
    <row r="904" spans="1:29" x14ac:dyDescent="0.25">
      <c r="A904" s="590"/>
      <c r="B904" s="4669"/>
      <c r="C904" s="32" t="s">
        <v>863</v>
      </c>
      <c r="D904" s="1149"/>
      <c r="E904" s="1264"/>
      <c r="F904" s="882"/>
      <c r="G904" s="645"/>
      <c r="H904" s="646"/>
      <c r="I904" s="855"/>
      <c r="J904" s="855"/>
      <c r="K904" s="3104"/>
      <c r="L904" s="3105"/>
      <c r="M904" s="207"/>
      <c r="N904" s="207"/>
      <c r="O904" s="207"/>
      <c r="P904" s="855"/>
      <c r="Q904" s="855"/>
      <c r="R904" s="857"/>
      <c r="S904" s="642"/>
      <c r="T904" s="642"/>
      <c r="U904" s="642"/>
      <c r="V904" s="18">
        <v>44888</v>
      </c>
      <c r="W904" s="3057" t="s">
        <v>5544</v>
      </c>
      <c r="X904" s="2759">
        <v>165</v>
      </c>
      <c r="Y904" s="7">
        <f>AVERAGE(CPVTFC3SG0068!J24:K24)</f>
        <v>0.21255000000000002</v>
      </c>
      <c r="Z904" s="113">
        <f t="shared" si="87"/>
        <v>380.75000000000011</v>
      </c>
      <c r="AA904" s="3007" t="s">
        <v>314</v>
      </c>
    </row>
    <row r="905" spans="1:29" ht="15.75" thickBot="1" x14ac:dyDescent="0.3">
      <c r="A905" s="411">
        <v>738</v>
      </c>
      <c r="B905" s="4682"/>
      <c r="C905" s="2534" t="s">
        <v>220</v>
      </c>
      <c r="D905" s="412">
        <v>44812</v>
      </c>
      <c r="E905" s="484" t="s">
        <v>4919</v>
      </c>
      <c r="F905" s="413">
        <v>26</v>
      </c>
      <c r="G905" s="414">
        <f>AVERAGE(CPVTFC3SG0009!I15:J15)</f>
        <v>1.3589500000000001</v>
      </c>
      <c r="H905" s="415">
        <f t="shared" si="84"/>
        <v>4740.1162790697672</v>
      </c>
      <c r="I905" s="3116" t="s">
        <v>315</v>
      </c>
      <c r="J905" s="1438"/>
      <c r="K905" s="3110"/>
      <c r="L905" s="3111"/>
      <c r="M905" s="763"/>
      <c r="N905" s="763"/>
      <c r="O905" s="763"/>
      <c r="P905" s="1438"/>
      <c r="Q905" s="1438"/>
      <c r="R905" s="671"/>
      <c r="S905" s="778"/>
      <c r="T905" s="778"/>
      <c r="U905" s="778"/>
      <c r="V905" s="91">
        <v>44888</v>
      </c>
      <c r="W905" s="3041" t="s">
        <v>5544</v>
      </c>
      <c r="X905" s="2758">
        <v>166</v>
      </c>
      <c r="Y905" s="595">
        <f>AVERAGE(CPVTFC3SG0068!L24:M24)</f>
        <v>0.2089</v>
      </c>
      <c r="Z905" s="225">
        <f t="shared" si="87"/>
        <v>362.50000000000006</v>
      </c>
      <c r="AA905" s="3008" t="s">
        <v>314</v>
      </c>
    </row>
    <row r="906" spans="1:29" x14ac:dyDescent="0.25">
      <c r="A906" s="114">
        <v>739</v>
      </c>
      <c r="B906" s="4680" t="s">
        <v>1269</v>
      </c>
      <c r="C906" s="3186" t="s">
        <v>868</v>
      </c>
      <c r="D906" s="115">
        <v>44812</v>
      </c>
      <c r="E906" s="388" t="s">
        <v>4919</v>
      </c>
      <c r="F906" s="151">
        <v>27</v>
      </c>
      <c r="G906" s="116">
        <f>AVERAGE(CPVTFC3SG0009!K15:L15)</f>
        <v>1.0933999999999999</v>
      </c>
      <c r="H906" s="117">
        <f t="shared" si="84"/>
        <v>3710.8527131782944</v>
      </c>
      <c r="I906" s="198" t="s">
        <v>315</v>
      </c>
      <c r="J906" s="637"/>
      <c r="K906" s="226"/>
      <c r="L906" s="251"/>
      <c r="M906" s="216"/>
      <c r="N906" s="216"/>
      <c r="O906" s="216"/>
      <c r="P906" s="637"/>
      <c r="Q906" s="637"/>
      <c r="R906" s="669"/>
      <c r="S906" s="656"/>
      <c r="T906" s="656"/>
      <c r="U906" s="672"/>
      <c r="V906" s="1271"/>
      <c r="W906" s="1271"/>
      <c r="X906" s="1271"/>
      <c r="Y906" s="1271"/>
      <c r="Z906" s="1271"/>
      <c r="AA906" s="1271"/>
    </row>
    <row r="907" spans="1:29" x14ac:dyDescent="0.25">
      <c r="A907" s="68">
        <v>740</v>
      </c>
      <c r="B907" s="4679"/>
      <c r="C907" s="3199" t="s">
        <v>220</v>
      </c>
      <c r="D907" s="65">
        <v>44812</v>
      </c>
      <c r="E907" s="388" t="s">
        <v>4919</v>
      </c>
      <c r="F907" s="146">
        <v>28</v>
      </c>
      <c r="G907" s="66">
        <f>AVERAGE(CPVTFC3SG0009!M15:N15)</f>
        <v>1.3068</v>
      </c>
      <c r="H907" s="67">
        <f t="shared" si="84"/>
        <v>4537.9844961240306</v>
      </c>
      <c r="I907" s="192" t="s">
        <v>315</v>
      </c>
      <c r="J907" s="635"/>
      <c r="K907" s="227"/>
      <c r="L907" s="248"/>
      <c r="M907" s="207"/>
      <c r="N907" s="207"/>
      <c r="O907" s="207"/>
      <c r="P907" s="635"/>
      <c r="Q907" s="635"/>
      <c r="R907" s="665"/>
      <c r="S907" s="642"/>
      <c r="T907" s="642"/>
      <c r="U907" s="648"/>
      <c r="V907" s="694"/>
      <c r="W907" s="694"/>
      <c r="X907" s="694"/>
      <c r="Y907" s="694"/>
      <c r="Z907" s="694"/>
      <c r="AA907" s="694"/>
    </row>
    <row r="908" spans="1:29" x14ac:dyDescent="0.25">
      <c r="A908" s="64">
        <v>741</v>
      </c>
      <c r="B908" s="4670" t="s">
        <v>1270</v>
      </c>
      <c r="C908" s="3199" t="s">
        <v>868</v>
      </c>
      <c r="D908" s="65">
        <v>44812</v>
      </c>
      <c r="E908" s="388" t="s">
        <v>4919</v>
      </c>
      <c r="F908" s="146">
        <v>29</v>
      </c>
      <c r="G908" s="66">
        <f>AVERAGE(CPVTFC3SG0009!O15:P15)</f>
        <v>2.3251499999999998</v>
      </c>
      <c r="H908" s="67">
        <f t="shared" si="84"/>
        <v>8485.0775193798436</v>
      </c>
      <c r="I908" s="192" t="s">
        <v>315</v>
      </c>
      <c r="J908" s="635"/>
      <c r="K908" s="227"/>
      <c r="L908" s="248"/>
      <c r="M908" s="207"/>
      <c r="N908" s="207"/>
      <c r="O908" s="207"/>
      <c r="P908" s="852">
        <v>44869</v>
      </c>
      <c r="Q908" s="845" t="s">
        <v>5429</v>
      </c>
      <c r="R908" s="853">
        <v>60</v>
      </c>
      <c r="S908" s="66">
        <f>AVERAGE(CPVTFC3SG0045!K21:L21)</f>
        <v>0.36085</v>
      </c>
      <c r="T908" s="67">
        <f>(S908-0.1851)/0.0142*400</f>
        <v>4950.7042253521131</v>
      </c>
      <c r="U908" s="858" t="s">
        <v>315</v>
      </c>
      <c r="V908" s="694"/>
      <c r="W908" s="694"/>
      <c r="X908" s="694"/>
      <c r="Y908" s="694"/>
      <c r="Z908" s="694"/>
      <c r="AA908" s="694"/>
      <c r="AB908" s="4689" t="s">
        <v>1416</v>
      </c>
    </row>
    <row r="909" spans="1:29" x14ac:dyDescent="0.25">
      <c r="A909" s="68">
        <v>742</v>
      </c>
      <c r="B909" s="4679"/>
      <c r="C909" s="3199" t="s">
        <v>220</v>
      </c>
      <c r="D909" s="65">
        <v>44812</v>
      </c>
      <c r="E909" s="388" t="s">
        <v>4919</v>
      </c>
      <c r="F909" s="146">
        <v>30</v>
      </c>
      <c r="G909" s="66">
        <f>AVERAGE(CPVTFC3SG0009!Q15:R15)</f>
        <v>2.8811499999999999</v>
      </c>
      <c r="H909" s="67">
        <f t="shared" si="84"/>
        <v>10640.116279069767</v>
      </c>
      <c r="I909" s="192" t="s">
        <v>315</v>
      </c>
      <c r="J909" s="635"/>
      <c r="K909" s="227"/>
      <c r="L909" s="248"/>
      <c r="M909" s="207"/>
      <c r="N909" s="207"/>
      <c r="O909" s="207"/>
      <c r="P909" s="852">
        <v>44869</v>
      </c>
      <c r="Q909" s="845" t="s">
        <v>5429</v>
      </c>
      <c r="R909" s="853">
        <v>61</v>
      </c>
      <c r="S909" s="66">
        <f>AVERAGE(CPVTFC3SG0045!M21:N21)</f>
        <v>2.8586</v>
      </c>
      <c r="T909" s="67">
        <f>(S909-0.1851)/0.0142*400</f>
        <v>75309.859154929582</v>
      </c>
      <c r="U909" s="858" t="s">
        <v>315</v>
      </c>
      <c r="V909" s="694"/>
      <c r="W909" s="694"/>
      <c r="X909" s="694"/>
      <c r="Y909" s="694"/>
      <c r="Z909" s="694"/>
      <c r="AA909" s="694"/>
      <c r="AB909" s="4688"/>
    </row>
    <row r="910" spans="1:29" x14ac:dyDescent="0.25">
      <c r="A910" s="6">
        <v>743</v>
      </c>
      <c r="B910" s="4667" t="s">
        <v>1271</v>
      </c>
      <c r="C910" s="3189" t="s">
        <v>868</v>
      </c>
      <c r="D910" s="18">
        <v>44812</v>
      </c>
      <c r="E910" s="389" t="s">
        <v>4919</v>
      </c>
      <c r="F910" s="147">
        <v>31</v>
      </c>
      <c r="G910" s="7">
        <f>AVERAGE(CPVTFC3SG0009!S15:T15)</f>
        <v>0.51375000000000004</v>
      </c>
      <c r="H910" s="13">
        <f t="shared" si="84"/>
        <v>1464.1472868217056</v>
      </c>
      <c r="I910" s="191" t="s">
        <v>314</v>
      </c>
      <c r="J910" s="635"/>
      <c r="K910" s="227"/>
      <c r="L910" s="248"/>
      <c r="M910" s="207"/>
      <c r="N910" s="207"/>
      <c r="O910" s="207"/>
      <c r="P910" s="635"/>
      <c r="Q910" s="635"/>
      <c r="R910" s="665"/>
      <c r="S910" s="642"/>
      <c r="T910" s="642"/>
      <c r="U910" s="648"/>
      <c r="V910" s="694"/>
      <c r="W910" s="694"/>
      <c r="X910" s="694"/>
      <c r="Y910" s="694"/>
      <c r="Z910" s="694"/>
      <c r="AA910" s="694"/>
      <c r="AB910" s="4689" t="s">
        <v>1416</v>
      </c>
      <c r="AC910" s="5">
        <v>86</v>
      </c>
    </row>
    <row r="911" spans="1:29" ht="15.75" thickBot="1" x14ac:dyDescent="0.3">
      <c r="A911" s="78">
        <v>744</v>
      </c>
      <c r="B911" s="4661"/>
      <c r="C911" s="3190" t="s">
        <v>220</v>
      </c>
      <c r="D911" s="79">
        <v>44812</v>
      </c>
      <c r="E911" s="1463" t="s">
        <v>4919</v>
      </c>
      <c r="F911" s="156">
        <v>32</v>
      </c>
      <c r="G911" s="80">
        <f>AVERAGE(CPVTFC3SG0009!U15:V15)</f>
        <v>2.8552499999999998</v>
      </c>
      <c r="H911" s="81">
        <f t="shared" si="84"/>
        <v>10539.728682170542</v>
      </c>
      <c r="I911" s="196" t="s">
        <v>315</v>
      </c>
      <c r="J911" s="636"/>
      <c r="K911" s="228"/>
      <c r="L911" s="249"/>
      <c r="M911" s="215"/>
      <c r="N911" s="215"/>
      <c r="O911" s="215"/>
      <c r="P911" s="636"/>
      <c r="Q911" s="636"/>
      <c r="R911" s="666"/>
      <c r="S911" s="650"/>
      <c r="T911" s="650"/>
      <c r="U911" s="657"/>
      <c r="V911" s="1268"/>
      <c r="W911" s="1268"/>
      <c r="X911" s="1268"/>
      <c r="Y911" s="1268"/>
      <c r="Z911" s="786"/>
      <c r="AA911" s="1268"/>
      <c r="AB911" s="4688"/>
    </row>
    <row r="912" spans="1:29" x14ac:dyDescent="0.25">
      <c r="A912" s="406">
        <v>745</v>
      </c>
      <c r="B912" s="4668" t="s">
        <v>1272</v>
      </c>
      <c r="C912" s="2533" t="s">
        <v>868</v>
      </c>
      <c r="D912" s="407">
        <v>44812</v>
      </c>
      <c r="E912" s="477" t="s">
        <v>4919</v>
      </c>
      <c r="F912" s="408">
        <v>33</v>
      </c>
      <c r="G912" s="409">
        <f>AVERAGE(CPVTFC3SG0009!W15:X15)</f>
        <v>2.5864000000000003</v>
      </c>
      <c r="H912" s="405">
        <f t="shared" si="84"/>
        <v>9497.6744186046526</v>
      </c>
      <c r="I912" s="3115" t="s">
        <v>315</v>
      </c>
      <c r="J912" s="1437"/>
      <c r="K912" s="3107"/>
      <c r="L912" s="3108"/>
      <c r="M912" s="720"/>
      <c r="N912" s="720"/>
      <c r="O912" s="720"/>
      <c r="P912" s="756">
        <v>44869</v>
      </c>
      <c r="Q912" s="854" t="s">
        <v>5429</v>
      </c>
      <c r="R912" s="758">
        <v>62</v>
      </c>
      <c r="S912" s="409">
        <f>AVERAGE(CPVTFC3SG0045!O21:P21)</f>
        <v>0.45024999999999998</v>
      </c>
      <c r="T912" s="405">
        <f>(S912-0.1851)/0.0142*400</f>
        <v>7469.0140845070418</v>
      </c>
      <c r="U912" s="759" t="s">
        <v>315</v>
      </c>
      <c r="V912" s="407">
        <v>44888</v>
      </c>
      <c r="W912" s="3065" t="s">
        <v>5544</v>
      </c>
      <c r="X912" s="2995">
        <v>167</v>
      </c>
      <c r="Y912" s="409">
        <f>AVERAGE(CPVTFC3SG0068!N24:O24)</f>
        <v>0.46815000000000001</v>
      </c>
      <c r="Z912" s="2249">
        <f t="shared" ref="Z912:Z915" si="88">(Y912-0.1364)/0.0132*66</f>
        <v>1658.75</v>
      </c>
      <c r="AA912" s="3161" t="s">
        <v>315</v>
      </c>
    </row>
    <row r="913" spans="1:28" x14ac:dyDescent="0.25">
      <c r="A913" s="590"/>
      <c r="B913" s="4669"/>
      <c r="C913" s="32" t="s">
        <v>5448</v>
      </c>
      <c r="D913" s="1149"/>
      <c r="E913" s="1264"/>
      <c r="F913" s="882"/>
      <c r="G913" s="645"/>
      <c r="H913" s="646"/>
      <c r="I913" s="855"/>
      <c r="J913" s="855"/>
      <c r="K913" s="3104"/>
      <c r="L913" s="3105"/>
      <c r="M913" s="207"/>
      <c r="N913" s="207"/>
      <c r="O913" s="207"/>
      <c r="P913" s="875"/>
      <c r="Q913" s="876"/>
      <c r="R913" s="877"/>
      <c r="S913" s="645"/>
      <c r="T913" s="646"/>
      <c r="U913" s="642"/>
      <c r="V913" s="18">
        <v>44888</v>
      </c>
      <c r="W913" s="3057" t="s">
        <v>5544</v>
      </c>
      <c r="X913" s="2759">
        <v>168</v>
      </c>
      <c r="Y913" s="7">
        <f>AVERAGE(CPVTFC3SG0068!P24:Q24)</f>
        <v>0.34919999999999995</v>
      </c>
      <c r="Z913" s="113">
        <f t="shared" si="88"/>
        <v>1063.9999999999998</v>
      </c>
      <c r="AA913" s="3007" t="s">
        <v>314</v>
      </c>
    </row>
    <row r="914" spans="1:28" x14ac:dyDescent="0.25">
      <c r="A914" s="590"/>
      <c r="B914" s="4669"/>
      <c r="C914" s="32" t="s">
        <v>863</v>
      </c>
      <c r="D914" s="1149"/>
      <c r="E914" s="1264"/>
      <c r="F914" s="882"/>
      <c r="G914" s="645"/>
      <c r="H914" s="646"/>
      <c r="I914" s="855"/>
      <c r="J914" s="855"/>
      <c r="K914" s="3104"/>
      <c r="L914" s="3105"/>
      <c r="M914" s="207"/>
      <c r="N914" s="207"/>
      <c r="O914" s="207"/>
      <c r="P914" s="875"/>
      <c r="Q914" s="876"/>
      <c r="R914" s="877"/>
      <c r="S914" s="645"/>
      <c r="T914" s="646"/>
      <c r="U914" s="642"/>
      <c r="V914" s="18">
        <v>44888</v>
      </c>
      <c r="W914" s="3057" t="s">
        <v>5544</v>
      </c>
      <c r="X914" s="2759">
        <v>169</v>
      </c>
      <c r="Y914" s="7">
        <f>AVERAGE(CPVTFC3SG0068!R24:S24)</f>
        <v>0.42444999999999999</v>
      </c>
      <c r="Z914" s="113">
        <f t="shared" si="88"/>
        <v>1440.2500000000002</v>
      </c>
      <c r="AA914" s="3007" t="s">
        <v>314</v>
      </c>
    </row>
    <row r="915" spans="1:28" ht="15.75" thickBot="1" x14ac:dyDescent="0.3">
      <c r="A915" s="411">
        <v>746</v>
      </c>
      <c r="B915" s="4682"/>
      <c r="C915" s="2534" t="s">
        <v>220</v>
      </c>
      <c r="D915" s="412">
        <v>44812</v>
      </c>
      <c r="E915" s="484" t="s">
        <v>4919</v>
      </c>
      <c r="F915" s="413">
        <v>34</v>
      </c>
      <c r="G915" s="414">
        <f>AVERAGE(CPVTFC3SG0009!C17:D17)</f>
        <v>2.4895500000000004</v>
      </c>
      <c r="H915" s="415">
        <f t="shared" si="84"/>
        <v>9122.2868217054274</v>
      </c>
      <c r="I915" s="3116" t="s">
        <v>315</v>
      </c>
      <c r="J915" s="1438"/>
      <c r="K915" s="3110"/>
      <c r="L915" s="3111"/>
      <c r="M915" s="763"/>
      <c r="N915" s="763"/>
      <c r="O915" s="763"/>
      <c r="P915" s="724">
        <v>44869</v>
      </c>
      <c r="Q915" s="851" t="s">
        <v>5429</v>
      </c>
      <c r="R915" s="726">
        <v>63</v>
      </c>
      <c r="S915" s="414">
        <f>AVERAGE(CPVTFC3SG0045!Q21:R21)</f>
        <v>0.36860000000000004</v>
      </c>
      <c r="T915" s="415">
        <f>(S915-0.1851)/0.0142*400</f>
        <v>5169.0140845070428</v>
      </c>
      <c r="U915" s="727" t="s">
        <v>315</v>
      </c>
      <c r="V915" s="91">
        <v>44888</v>
      </c>
      <c r="W915" s="3041" t="s">
        <v>5544</v>
      </c>
      <c r="X915" s="2758">
        <v>170</v>
      </c>
      <c r="Y915" s="595">
        <f>AVERAGE(CPVTFC3SG0068!T24:U24)</f>
        <v>0.19220000000000001</v>
      </c>
      <c r="Z915" s="225">
        <f t="shared" si="88"/>
        <v>279.00000000000006</v>
      </c>
      <c r="AA915" s="3008" t="s">
        <v>314</v>
      </c>
    </row>
    <row r="916" spans="1:28" x14ac:dyDescent="0.25">
      <c r="A916" s="114">
        <v>747</v>
      </c>
      <c r="B916" s="4680" t="s">
        <v>1273</v>
      </c>
      <c r="C916" s="3186" t="s">
        <v>868</v>
      </c>
      <c r="D916" s="115">
        <v>44812</v>
      </c>
      <c r="E916" s="388" t="s">
        <v>4919</v>
      </c>
      <c r="F916" s="151">
        <v>35</v>
      </c>
      <c r="G916" s="116">
        <f>AVERAGE(CPVTFC3SG0009!E17:F17)</f>
        <v>0.94019999999999992</v>
      </c>
      <c r="H916" s="117">
        <f t="shared" si="84"/>
        <v>3117.0542635658912</v>
      </c>
      <c r="I916" s="198" t="s">
        <v>315</v>
      </c>
      <c r="J916" s="637"/>
      <c r="K916" s="226"/>
      <c r="L916" s="251"/>
      <c r="M916" s="216"/>
      <c r="N916" s="216"/>
      <c r="O916" s="216"/>
      <c r="P916" s="637"/>
      <c r="Q916" s="637"/>
      <c r="R916" s="669"/>
      <c r="S916" s="656"/>
      <c r="T916" s="656"/>
      <c r="U916" s="672"/>
      <c r="V916" s="1271"/>
      <c r="W916" s="1271"/>
      <c r="X916" s="1271"/>
      <c r="Y916" s="1271"/>
      <c r="Z916" s="1271"/>
      <c r="AA916" s="1271"/>
    </row>
    <row r="917" spans="1:28" ht="15.75" thickBot="1" x14ac:dyDescent="0.3">
      <c r="A917" s="120">
        <v>748</v>
      </c>
      <c r="B917" s="4680"/>
      <c r="C917" s="3187" t="s">
        <v>220</v>
      </c>
      <c r="D917" s="121">
        <v>44812</v>
      </c>
      <c r="E917" s="533" t="s">
        <v>4919</v>
      </c>
      <c r="F917" s="149">
        <v>36</v>
      </c>
      <c r="G917" s="122">
        <f>AVERAGE(CPVTFC3SG0009!G17:H17)</f>
        <v>0.56964999999999999</v>
      </c>
      <c r="H917" s="123">
        <f t="shared" si="84"/>
        <v>1680.8139534883719</v>
      </c>
      <c r="I917" s="194" t="s">
        <v>315</v>
      </c>
      <c r="J917" s="636"/>
      <c r="K917" s="228"/>
      <c r="L917" s="249"/>
      <c r="M917" s="215"/>
      <c r="N917" s="215"/>
      <c r="O917" s="215"/>
      <c r="P917" s="636"/>
      <c r="Q917" s="636"/>
      <c r="R917" s="666"/>
      <c r="S917" s="650"/>
      <c r="T917" s="650"/>
      <c r="U917" s="657"/>
      <c r="V917" s="1268"/>
      <c r="W917" s="1268"/>
      <c r="X917" s="1268"/>
      <c r="Y917" s="1268"/>
      <c r="Z917" s="786"/>
      <c r="AA917" s="1268"/>
    </row>
    <row r="918" spans="1:28" x14ac:dyDescent="0.25">
      <c r="A918" s="406">
        <v>749</v>
      </c>
      <c r="B918" s="4668" t="s">
        <v>1274</v>
      </c>
      <c r="C918" s="2533" t="s">
        <v>868</v>
      </c>
      <c r="D918" s="407">
        <v>44812</v>
      </c>
      <c r="E918" s="477" t="s">
        <v>4919</v>
      </c>
      <c r="F918" s="408">
        <v>37</v>
      </c>
      <c r="G918" s="409">
        <f>AVERAGE(CPVTFC3SG0009!I17:J17)</f>
        <v>2.1816500000000003</v>
      </c>
      <c r="H918" s="405">
        <f t="shared" si="84"/>
        <v>7928.875968992249</v>
      </c>
      <c r="I918" s="3115" t="s">
        <v>315</v>
      </c>
      <c r="J918" s="1437"/>
      <c r="K918" s="3107"/>
      <c r="L918" s="3108"/>
      <c r="M918" s="720"/>
      <c r="N918" s="720"/>
      <c r="O918" s="720"/>
      <c r="P918" s="1007">
        <v>44869</v>
      </c>
      <c r="Q918" s="3162" t="s">
        <v>5429</v>
      </c>
      <c r="R918" s="1009">
        <v>64</v>
      </c>
      <c r="S918" s="1010">
        <f>AVERAGE(CPVTFC3SG0045!S21:T21)</f>
        <v>0.24680000000000002</v>
      </c>
      <c r="T918" s="1011">
        <f>(S918-0.1851)/0.0142*400</f>
        <v>1738.0281690140855</v>
      </c>
      <c r="U918" s="1012" t="s">
        <v>315</v>
      </c>
      <c r="V918" s="490">
        <v>44888</v>
      </c>
      <c r="W918" s="3058" t="s">
        <v>5544</v>
      </c>
      <c r="X918" s="2848">
        <v>171</v>
      </c>
      <c r="Y918" s="589">
        <f>AVERAGE(CPVTFC3SG0068!V24:W24)</f>
        <v>0.29474999999999996</v>
      </c>
      <c r="Z918" s="1193">
        <f t="shared" ref="Z918:Z920" si="89">(Y918-0.1364)/0.0132*66</f>
        <v>791.74999999999989</v>
      </c>
      <c r="AA918" s="3009" t="s">
        <v>314</v>
      </c>
      <c r="AB918" s="4689" t="s">
        <v>1416</v>
      </c>
    </row>
    <row r="919" spans="1:28" x14ac:dyDescent="0.25">
      <c r="A919" s="590"/>
      <c r="B919" s="4669"/>
      <c r="C919" s="32" t="s">
        <v>5448</v>
      </c>
      <c r="D919" s="1149"/>
      <c r="E919" s="1264"/>
      <c r="F919" s="882"/>
      <c r="G919" s="645"/>
      <c r="H919" s="646"/>
      <c r="I919" s="855"/>
      <c r="J919" s="855"/>
      <c r="K919" s="3104"/>
      <c r="L919" s="3105"/>
      <c r="M919" s="207"/>
      <c r="N919" s="207"/>
      <c r="O919" s="207"/>
      <c r="P919" s="875"/>
      <c r="Q919" s="876"/>
      <c r="R919" s="877"/>
      <c r="S919" s="645"/>
      <c r="T919" s="646"/>
      <c r="U919" s="642"/>
      <c r="V919" s="18">
        <v>44888</v>
      </c>
      <c r="W919" s="3057" t="s">
        <v>5544</v>
      </c>
      <c r="X919" s="2759">
        <v>172</v>
      </c>
      <c r="Y919" s="7">
        <f>AVERAGE(CPVTFC3SG0068!X24:Y24)</f>
        <v>0.26164999999999999</v>
      </c>
      <c r="Z919" s="113">
        <f t="shared" si="89"/>
        <v>626.25</v>
      </c>
      <c r="AA919" s="3007" t="s">
        <v>314</v>
      </c>
      <c r="AB919" s="4689"/>
    </row>
    <row r="920" spans="1:28" x14ac:dyDescent="0.25">
      <c r="A920" s="590"/>
      <c r="B920" s="4669"/>
      <c r="C920" s="32" t="s">
        <v>863</v>
      </c>
      <c r="D920" s="1149"/>
      <c r="E920" s="1264"/>
      <c r="F920" s="882"/>
      <c r="G920" s="645"/>
      <c r="H920" s="646"/>
      <c r="I920" s="855"/>
      <c r="J920" s="855"/>
      <c r="K920" s="3104"/>
      <c r="L920" s="3105"/>
      <c r="M920" s="207"/>
      <c r="N920" s="207"/>
      <c r="O920" s="207"/>
      <c r="P920" s="875"/>
      <c r="Q920" s="876"/>
      <c r="R920" s="877"/>
      <c r="S920" s="645"/>
      <c r="T920" s="646"/>
      <c r="U920" s="642"/>
      <c r="V920" s="18">
        <v>44888</v>
      </c>
      <c r="W920" s="3057" t="s">
        <v>5544</v>
      </c>
      <c r="X920" s="2759">
        <v>173</v>
      </c>
      <c r="Y920" s="7">
        <f>AVERAGE(CPVTFC3SG0068!B26:C26)</f>
        <v>0.24945000000000001</v>
      </c>
      <c r="Z920" s="113">
        <f t="shared" si="89"/>
        <v>565.25</v>
      </c>
      <c r="AA920" s="3007" t="s">
        <v>314</v>
      </c>
      <c r="AB920" s="4689"/>
    </row>
    <row r="921" spans="1:28" ht="15.75" thickBot="1" x14ac:dyDescent="0.3">
      <c r="A921" s="411">
        <v>750</v>
      </c>
      <c r="B921" s="4682"/>
      <c r="C921" s="2534" t="s">
        <v>220</v>
      </c>
      <c r="D921" s="412">
        <v>44812</v>
      </c>
      <c r="E921" s="484" t="s">
        <v>4919</v>
      </c>
      <c r="F921" s="413">
        <v>38</v>
      </c>
      <c r="G921" s="414">
        <f>AVERAGE(CPVTFC3SG0009!K17:L17)</f>
        <v>2.8870500000000003</v>
      </c>
      <c r="H921" s="415">
        <f t="shared" si="84"/>
        <v>10662.984496124032</v>
      </c>
      <c r="I921" s="3116" t="s">
        <v>315</v>
      </c>
      <c r="J921" s="1438"/>
      <c r="K921" s="3110"/>
      <c r="L921" s="3111"/>
      <c r="M921" s="763"/>
      <c r="N921" s="763"/>
      <c r="O921" s="763"/>
      <c r="P921" s="724">
        <v>44869</v>
      </c>
      <c r="Q921" s="851" t="s">
        <v>5429</v>
      </c>
      <c r="R921" s="726">
        <v>65</v>
      </c>
      <c r="S921" s="414">
        <f>AVERAGE(CPVTFC3SG0045!U21:V21)</f>
        <v>2.4796</v>
      </c>
      <c r="T921" s="415">
        <f>(S921-0.1851)/0.0142*400</f>
        <v>64633.802816901414</v>
      </c>
      <c r="U921" s="727" t="s">
        <v>315</v>
      </c>
      <c r="V921" s="786"/>
      <c r="W921" s="786"/>
      <c r="X921" s="786"/>
      <c r="Y921" s="786"/>
      <c r="Z921" s="786"/>
      <c r="AA921" s="788"/>
      <c r="AB921" s="4688"/>
    </row>
    <row r="922" spans="1:28" x14ac:dyDescent="0.25">
      <c r="A922" s="114">
        <v>751</v>
      </c>
      <c r="B922" s="2529" t="s">
        <v>1275</v>
      </c>
      <c r="C922" s="3186" t="s">
        <v>868</v>
      </c>
      <c r="D922" s="115">
        <v>44812</v>
      </c>
      <c r="E922" s="388" t="s">
        <v>4919</v>
      </c>
      <c r="F922" s="151">
        <v>39</v>
      </c>
      <c r="G922" s="116">
        <f>AVERAGE(CPVTFC3SG0009!M17:N17)</f>
        <v>1.3711</v>
      </c>
      <c r="H922" s="117">
        <f t="shared" si="84"/>
        <v>4787.2093023255811</v>
      </c>
      <c r="I922" s="198" t="s">
        <v>315</v>
      </c>
      <c r="J922" s="637"/>
      <c r="K922" s="226"/>
      <c r="L922" s="251"/>
      <c r="M922" s="216"/>
      <c r="N922" s="216"/>
      <c r="O922" s="216"/>
      <c r="P922" s="637"/>
      <c r="Q922" s="637"/>
      <c r="R922" s="669"/>
      <c r="S922" s="656"/>
      <c r="T922" s="656"/>
      <c r="U922" s="672"/>
      <c r="V922" s="1271"/>
      <c r="W922" s="1271"/>
      <c r="X922" s="1271"/>
      <c r="Y922" s="1271"/>
      <c r="Z922" s="1271"/>
      <c r="AA922" s="1271"/>
      <c r="AB922" s="4689" t="s">
        <v>1416</v>
      </c>
    </row>
    <row r="923" spans="1:28" ht="15.75" thickBot="1" x14ac:dyDescent="0.3">
      <c r="A923" s="120">
        <v>752</v>
      </c>
      <c r="B923" s="69" t="s">
        <v>1275</v>
      </c>
      <c r="C923" s="3187" t="s">
        <v>220</v>
      </c>
      <c r="D923" s="121">
        <v>44812</v>
      </c>
      <c r="E923" s="533" t="s">
        <v>4919</v>
      </c>
      <c r="F923" s="149">
        <v>40</v>
      </c>
      <c r="G923" s="122">
        <f>AVERAGE(CPVTFC3SG0009!O17:P17)</f>
        <v>2.8141999999999996</v>
      </c>
      <c r="H923" s="123">
        <f t="shared" si="84"/>
        <v>10380.620155038758</v>
      </c>
      <c r="I923" s="194" t="s">
        <v>315</v>
      </c>
      <c r="J923" s="636"/>
      <c r="K923" s="228"/>
      <c r="L923" s="249"/>
      <c r="M923" s="215"/>
      <c r="N923" s="215"/>
      <c r="O923" s="215"/>
      <c r="P923" s="737">
        <v>44869</v>
      </c>
      <c r="Q923" s="2751" t="s">
        <v>5429</v>
      </c>
      <c r="R923" s="742">
        <v>66</v>
      </c>
      <c r="S923" s="122">
        <f>AVERAGE(CPVTFC3SG0045!W21:X21)</f>
        <v>1.7405999999999999</v>
      </c>
      <c r="T923" s="123">
        <f>(S923-0.1851)/0.0142*400</f>
        <v>43816.9014084507</v>
      </c>
      <c r="U923" s="1330" t="s">
        <v>315</v>
      </c>
      <c r="V923" s="1268"/>
      <c r="W923" s="1268"/>
      <c r="X923" s="1268"/>
      <c r="Y923" s="1268"/>
      <c r="Z923" s="1268"/>
      <c r="AA923" s="1268"/>
      <c r="AB923" s="4688"/>
    </row>
    <row r="924" spans="1:28" x14ac:dyDescent="0.25">
      <c r="A924" s="86">
        <v>753</v>
      </c>
      <c r="B924" s="4660" t="s">
        <v>1276</v>
      </c>
      <c r="C924" s="3195" t="s">
        <v>868</v>
      </c>
      <c r="D924" s="87">
        <v>44812</v>
      </c>
      <c r="E924" s="458" t="s">
        <v>4919</v>
      </c>
      <c r="F924" s="154">
        <v>41</v>
      </c>
      <c r="G924" s="88">
        <f>AVERAGE(CPVTFC3SG0009!Q17:R17)</f>
        <v>0.8446499999999999</v>
      </c>
      <c r="H924" s="89">
        <f t="shared" si="84"/>
        <v>2746.7054263565888</v>
      </c>
      <c r="I924" s="3163" t="s">
        <v>315</v>
      </c>
      <c r="J924" s="3143"/>
      <c r="K924" s="3144"/>
      <c r="L924" s="3145"/>
      <c r="M924" s="720"/>
      <c r="N924" s="720"/>
      <c r="O924" s="720"/>
      <c r="P924" s="3143"/>
      <c r="Q924" s="3143"/>
      <c r="R924" s="3146"/>
      <c r="S924" s="721"/>
      <c r="T924" s="721"/>
      <c r="U924" s="1299"/>
      <c r="V924" s="490">
        <v>44888</v>
      </c>
      <c r="W924" s="3058" t="s">
        <v>5544</v>
      </c>
      <c r="X924" s="2848">
        <v>174</v>
      </c>
      <c r="Y924" s="589">
        <f>AVERAGE(CPVTFC3SG0068!D26:E26)</f>
        <v>0.13550000000000001</v>
      </c>
      <c r="Z924" s="13">
        <f t="shared" ref="Z924:Z930" si="90">(Y924-0.1364)/0.0132*66</f>
        <v>-4.499999999999921</v>
      </c>
      <c r="AA924" s="3009" t="s">
        <v>314</v>
      </c>
    </row>
    <row r="925" spans="1:28" x14ac:dyDescent="0.25">
      <c r="A925" s="596"/>
      <c r="B925" s="4661"/>
      <c r="C925" s="32" t="s">
        <v>5448</v>
      </c>
      <c r="D925" s="1149"/>
      <c r="E925" s="1264"/>
      <c r="F925" s="882"/>
      <c r="G925" s="645"/>
      <c r="H925" s="646"/>
      <c r="I925" s="855"/>
      <c r="J925" s="635"/>
      <c r="K925" s="227"/>
      <c r="L925" s="248"/>
      <c r="M925" s="207"/>
      <c r="N925" s="207"/>
      <c r="O925" s="207"/>
      <c r="P925" s="635"/>
      <c r="Q925" s="635"/>
      <c r="R925" s="665"/>
      <c r="S925" s="642"/>
      <c r="T925" s="642"/>
      <c r="U925" s="648"/>
      <c r="V925" s="18">
        <v>44888</v>
      </c>
      <c r="W925" s="3057" t="s">
        <v>5544</v>
      </c>
      <c r="X925" s="2759">
        <v>175</v>
      </c>
      <c r="Y925" s="7">
        <f>AVERAGE(CPVTFC3SG0068!F26:G26)</f>
        <v>0.12890000000000001</v>
      </c>
      <c r="Z925" s="13">
        <f t="shared" si="90"/>
        <v>-37.499999999999893</v>
      </c>
      <c r="AA925" s="3007" t="s">
        <v>314</v>
      </c>
    </row>
    <row r="926" spans="1:28" x14ac:dyDescent="0.25">
      <c r="A926" s="596"/>
      <c r="B926" s="4661"/>
      <c r="C926" s="32" t="s">
        <v>863</v>
      </c>
      <c r="D926" s="1149"/>
      <c r="E926" s="1264"/>
      <c r="F926" s="882"/>
      <c r="G926" s="645"/>
      <c r="H926" s="646"/>
      <c r="I926" s="855"/>
      <c r="J926" s="635"/>
      <c r="K926" s="227"/>
      <c r="L926" s="248"/>
      <c r="M926" s="207"/>
      <c r="N926" s="207"/>
      <c r="O926" s="207"/>
      <c r="P926" s="635"/>
      <c r="Q926" s="635"/>
      <c r="R926" s="665"/>
      <c r="S926" s="642"/>
      <c r="T926" s="642"/>
      <c r="U926" s="648"/>
      <c r="V926" s="18">
        <v>44888</v>
      </c>
      <c r="W926" s="3057" t="s">
        <v>5544</v>
      </c>
      <c r="X926" s="2759">
        <v>176</v>
      </c>
      <c r="Y926" s="7">
        <f>AVERAGE(CPVTFC3SG0068!H26:I26)</f>
        <v>0.12304999999999999</v>
      </c>
      <c r="Z926" s="13">
        <f t="shared" si="90"/>
        <v>-66.75</v>
      </c>
      <c r="AA926" s="3007" t="s">
        <v>314</v>
      </c>
    </row>
    <row r="927" spans="1:28" ht="15.75" thickBot="1" x14ac:dyDescent="0.3">
      <c r="A927" s="598">
        <v>754</v>
      </c>
      <c r="B927" s="4661"/>
      <c r="C927" s="3190" t="s">
        <v>220</v>
      </c>
      <c r="D927" s="79">
        <v>44812</v>
      </c>
      <c r="E927" s="1463" t="s">
        <v>4919</v>
      </c>
      <c r="F927" s="156">
        <v>42</v>
      </c>
      <c r="G927" s="80">
        <f>AVERAGE(CPVTFC3SG0009!S17:T17)</f>
        <v>0.63529999999999998</v>
      </c>
      <c r="H927" s="81">
        <f t="shared" si="84"/>
        <v>1935.2713178294571</v>
      </c>
      <c r="I927" s="196" t="s">
        <v>315</v>
      </c>
      <c r="J927" s="636"/>
      <c r="K927" s="228"/>
      <c r="L927" s="249"/>
      <c r="M927" s="215"/>
      <c r="N927" s="215"/>
      <c r="O927" s="215"/>
      <c r="P927" s="636"/>
      <c r="Q927" s="636"/>
      <c r="R927" s="666"/>
      <c r="S927" s="650"/>
      <c r="T927" s="650"/>
      <c r="U927" s="657"/>
      <c r="V927" s="111">
        <v>44888</v>
      </c>
      <c r="W927" s="3048" t="s">
        <v>5544</v>
      </c>
      <c r="X927" s="2768">
        <v>177</v>
      </c>
      <c r="Y927" s="112">
        <f>AVERAGE(CPVTFC3SG0068!J26:K26)</f>
        <v>0.12209999999999999</v>
      </c>
      <c r="Z927" s="225">
        <f t="shared" si="90"/>
        <v>-71.500000000000043</v>
      </c>
      <c r="AA927" s="3022" t="s">
        <v>314</v>
      </c>
    </row>
    <row r="928" spans="1:28" x14ac:dyDescent="0.25">
      <c r="A928" s="86">
        <v>755</v>
      </c>
      <c r="B928" s="4658" t="s">
        <v>1277</v>
      </c>
      <c r="C928" s="2535" t="s">
        <v>868</v>
      </c>
      <c r="D928" s="87">
        <v>44812</v>
      </c>
      <c r="E928" s="458" t="s">
        <v>4919</v>
      </c>
      <c r="F928" s="154">
        <v>43</v>
      </c>
      <c r="G928" s="88">
        <f>AVERAGE(CPVTFC3SG0009!U17:V17)</f>
        <v>1.2171000000000001</v>
      </c>
      <c r="H928" s="89">
        <f t="shared" si="84"/>
        <v>4190.3100775193807</v>
      </c>
      <c r="I928" s="3165" t="s">
        <v>315</v>
      </c>
      <c r="J928" s="1437"/>
      <c r="K928" s="3107"/>
      <c r="L928" s="3108"/>
      <c r="M928" s="720"/>
      <c r="N928" s="720"/>
      <c r="O928" s="720"/>
      <c r="P928" s="1437"/>
      <c r="Q928" s="1437"/>
      <c r="R928" s="670"/>
      <c r="S928" s="721"/>
      <c r="T928" s="721"/>
      <c r="U928" s="721"/>
      <c r="V928" s="490">
        <v>44888</v>
      </c>
      <c r="W928" s="3058" t="s">
        <v>5544</v>
      </c>
      <c r="X928" s="2848">
        <v>178</v>
      </c>
      <c r="Y928" s="589">
        <f>AVERAGE(CPVTFC3SG0068!L26:M26)</f>
        <v>0.2339</v>
      </c>
      <c r="Z928" s="85">
        <f t="shared" si="90"/>
        <v>487.5</v>
      </c>
      <c r="AA928" s="3009" t="s">
        <v>314</v>
      </c>
    </row>
    <row r="929" spans="1:29" x14ac:dyDescent="0.25">
      <c r="A929" s="596"/>
      <c r="B929" s="4674"/>
      <c r="C929" s="32" t="s">
        <v>863</v>
      </c>
      <c r="D929" s="1149"/>
      <c r="E929" s="1264"/>
      <c r="F929" s="882"/>
      <c r="G929" s="645"/>
      <c r="H929" s="646"/>
      <c r="I929" s="855"/>
      <c r="J929" s="855"/>
      <c r="K929" s="3104"/>
      <c r="L929" s="3105"/>
      <c r="M929" s="207"/>
      <c r="N929" s="207"/>
      <c r="O929" s="207"/>
      <c r="P929" s="855"/>
      <c r="Q929" s="855"/>
      <c r="R929" s="857"/>
      <c r="S929" s="642"/>
      <c r="T929" s="642"/>
      <c r="U929" s="642"/>
      <c r="V929" s="18">
        <v>44888</v>
      </c>
      <c r="W929" s="3057" t="s">
        <v>5544</v>
      </c>
      <c r="X929" s="2759">
        <v>179</v>
      </c>
      <c r="Y929" s="7">
        <f>AVERAGE(CPVTFC3SG0068!N26:O26)</f>
        <v>0.18215000000000001</v>
      </c>
      <c r="Z929" s="13">
        <f t="shared" si="90"/>
        <v>228.75000000000006</v>
      </c>
      <c r="AA929" s="3007" t="s">
        <v>314</v>
      </c>
    </row>
    <row r="930" spans="1:29" ht="15.75" thickBot="1" x14ac:dyDescent="0.3">
      <c r="A930" s="219">
        <v>756</v>
      </c>
      <c r="B930" s="4659"/>
      <c r="C930" s="2536" t="s">
        <v>220</v>
      </c>
      <c r="D930" s="220">
        <v>44812</v>
      </c>
      <c r="E930" s="517" t="s">
        <v>4919</v>
      </c>
      <c r="F930" s="221">
        <v>44</v>
      </c>
      <c r="G930" s="222">
        <f>AVERAGE(CPVTFC3SG0009!W17:X17)</f>
        <v>0.84189999999999998</v>
      </c>
      <c r="H930" s="218">
        <f t="shared" si="84"/>
        <v>2736.046511627907</v>
      </c>
      <c r="I930" s="3109" t="s">
        <v>315</v>
      </c>
      <c r="J930" s="1438"/>
      <c r="K930" s="3110"/>
      <c r="L930" s="3111"/>
      <c r="M930" s="763"/>
      <c r="N930" s="763"/>
      <c r="O930" s="763"/>
      <c r="P930" s="1438"/>
      <c r="Q930" s="1438"/>
      <c r="R930" s="671"/>
      <c r="S930" s="778"/>
      <c r="T930" s="778"/>
      <c r="U930" s="778"/>
      <c r="V930" s="91">
        <v>44888</v>
      </c>
      <c r="W930" s="3041" t="s">
        <v>5544</v>
      </c>
      <c r="X930" s="2758">
        <v>180</v>
      </c>
      <c r="Y930" s="595">
        <f>AVERAGE(CPVTFC3SG0068!P26:Q26)</f>
        <v>0.15189999999999998</v>
      </c>
      <c r="Z930" s="13">
        <f t="shared" si="90"/>
        <v>77.499999999999929</v>
      </c>
      <c r="AA930" s="3008" t="s">
        <v>314</v>
      </c>
    </row>
    <row r="931" spans="1:29" x14ac:dyDescent="0.25">
      <c r="A931" s="114">
        <v>757</v>
      </c>
      <c r="B931" s="4680" t="s">
        <v>1278</v>
      </c>
      <c r="C931" s="3186" t="s">
        <v>868</v>
      </c>
      <c r="D931" s="115">
        <v>44812</v>
      </c>
      <c r="E931" s="388" t="s">
        <v>4919</v>
      </c>
      <c r="F931" s="151">
        <v>45</v>
      </c>
      <c r="G931" s="116">
        <f>AVERAGE(CPVTFC3SG0009!C19:D19)</f>
        <v>2.2415500000000002</v>
      </c>
      <c r="H931" s="117">
        <f t="shared" si="84"/>
        <v>8161.0465116279074</v>
      </c>
      <c r="I931" s="198" t="s">
        <v>315</v>
      </c>
      <c r="J931" s="637"/>
      <c r="K931" s="226"/>
      <c r="L931" s="251"/>
      <c r="M931" s="216"/>
      <c r="N931" s="216"/>
      <c r="O931" s="216"/>
      <c r="P931" s="974">
        <v>44869</v>
      </c>
      <c r="Q931" s="3164" t="s">
        <v>5429</v>
      </c>
      <c r="R931" s="976">
        <v>67</v>
      </c>
      <c r="S931" s="977">
        <f>AVERAGE(CPVTFC3SG0045!C23:D23)</f>
        <v>0.27129999999999999</v>
      </c>
      <c r="T931" s="978">
        <f>(S931-0.1851)/0.0142*400</f>
        <v>2428.1690140845067</v>
      </c>
      <c r="U931" s="1325" t="s">
        <v>315</v>
      </c>
      <c r="V931" s="1271"/>
      <c r="W931" s="1271"/>
      <c r="X931" s="1271"/>
      <c r="Y931" s="1271"/>
      <c r="Z931" s="1271"/>
      <c r="AA931" s="1271"/>
      <c r="AB931" s="4689" t="s">
        <v>1416</v>
      </c>
    </row>
    <row r="932" spans="1:29" x14ac:dyDescent="0.25">
      <c r="A932" s="68">
        <v>758</v>
      </c>
      <c r="B932" s="4679"/>
      <c r="C932" s="3199" t="s">
        <v>220</v>
      </c>
      <c r="D932" s="65">
        <v>44812</v>
      </c>
      <c r="E932" s="388" t="s">
        <v>4919</v>
      </c>
      <c r="F932" s="146">
        <v>46</v>
      </c>
      <c r="G932" s="66">
        <f>AVERAGE(CPVTFC3SG0009!E19:F19)</f>
        <v>2.87785</v>
      </c>
      <c r="H932" s="67">
        <f t="shared" si="84"/>
        <v>10627.325581395347</v>
      </c>
      <c r="I932" s="192" t="s">
        <v>315</v>
      </c>
      <c r="J932" s="635"/>
      <c r="K932" s="227"/>
      <c r="L932" s="248"/>
      <c r="M932" s="207"/>
      <c r="N932" s="207"/>
      <c r="O932" s="207"/>
      <c r="P932" s="852">
        <v>44869</v>
      </c>
      <c r="Q932" s="845" t="s">
        <v>5429</v>
      </c>
      <c r="R932" s="853">
        <v>68</v>
      </c>
      <c r="S932" s="66">
        <f>AVERAGE(CPVTFC3SG0045!E23:F23)</f>
        <v>2.8315000000000001</v>
      </c>
      <c r="T932" s="67">
        <f>(S932-0.1851)/0.0142*400</f>
        <v>74546.478873239437</v>
      </c>
      <c r="U932" s="858" t="s">
        <v>315</v>
      </c>
      <c r="V932" s="694"/>
      <c r="W932" s="694"/>
      <c r="X932" s="694"/>
      <c r="Y932" s="694"/>
      <c r="Z932" s="694"/>
      <c r="AA932" s="694"/>
      <c r="AB932" s="4688"/>
    </row>
    <row r="933" spans="1:29" x14ac:dyDescent="0.25">
      <c r="A933" s="6">
        <v>759</v>
      </c>
      <c r="B933" s="4666" t="s">
        <v>1279</v>
      </c>
      <c r="C933" s="3189" t="s">
        <v>868</v>
      </c>
      <c r="D933" s="18">
        <v>44812</v>
      </c>
      <c r="E933" s="389" t="s">
        <v>4919</v>
      </c>
      <c r="F933" s="147">
        <v>47</v>
      </c>
      <c r="G933" s="7">
        <f>AVERAGE(CPVTFC3SG0009!G19:H19)</f>
        <v>0.11044999999999999</v>
      </c>
      <c r="H933" s="13">
        <f t="shared" si="84"/>
        <v>-99.031007751938049</v>
      </c>
      <c r="I933" s="199" t="s">
        <v>314</v>
      </c>
      <c r="J933" s="638"/>
      <c r="K933" s="235"/>
      <c r="L933" s="253"/>
      <c r="M933" s="207"/>
      <c r="N933" s="207"/>
      <c r="O933" s="207"/>
      <c r="P933" s="638"/>
      <c r="Q933" s="638"/>
      <c r="R933" s="673"/>
      <c r="S933" s="642"/>
      <c r="T933" s="642"/>
      <c r="U933" s="648"/>
      <c r="V933" s="694"/>
      <c r="W933" s="694"/>
      <c r="X933" s="694"/>
      <c r="Y933" s="694"/>
      <c r="Z933" s="694"/>
      <c r="AA933" s="694"/>
    </row>
    <row r="934" spans="1:29" x14ac:dyDescent="0.25">
      <c r="A934" s="8">
        <v>760</v>
      </c>
      <c r="B934" s="4678"/>
      <c r="C934" s="3189" t="s">
        <v>220</v>
      </c>
      <c r="D934" s="18">
        <v>44812</v>
      </c>
      <c r="E934" s="389" t="s">
        <v>4919</v>
      </c>
      <c r="F934" s="147">
        <v>48</v>
      </c>
      <c r="G934" s="7">
        <f>AVERAGE(CPVTFC3SG0009!I19:J19)</f>
        <v>0.11904999999999999</v>
      </c>
      <c r="H934" s="13">
        <f t="shared" si="84"/>
        <v>-65.697674418604734</v>
      </c>
      <c r="I934" s="199" t="s">
        <v>314</v>
      </c>
      <c r="J934" s="638"/>
      <c r="K934" s="235"/>
      <c r="L934" s="253"/>
      <c r="M934" s="207"/>
      <c r="N934" s="207"/>
      <c r="O934" s="207"/>
      <c r="P934" s="638"/>
      <c r="Q934" s="638"/>
      <c r="R934" s="673"/>
      <c r="S934" s="642"/>
      <c r="T934" s="642"/>
      <c r="U934" s="648"/>
      <c r="V934" s="694"/>
      <c r="W934" s="694"/>
      <c r="X934" s="694"/>
      <c r="Y934" s="694"/>
      <c r="Z934" s="694"/>
      <c r="AA934" s="694"/>
    </row>
    <row r="935" spans="1:29" x14ac:dyDescent="0.25">
      <c r="A935" s="6">
        <v>761</v>
      </c>
      <c r="B935" s="4667" t="s">
        <v>1280</v>
      </c>
      <c r="C935" s="3189" t="s">
        <v>868</v>
      </c>
      <c r="D935" s="18">
        <v>44812</v>
      </c>
      <c r="E935" s="389" t="s">
        <v>4919</v>
      </c>
      <c r="F935" s="147">
        <v>49</v>
      </c>
      <c r="G935" s="7">
        <f>AVERAGE(CPVTFC3SG0009!K19:L19)</f>
        <v>6.6200000000000009E-2</v>
      </c>
      <c r="H935" s="13">
        <f t="shared" si="84"/>
        <v>-270.54263565891472</v>
      </c>
      <c r="I935" s="199" t="s">
        <v>314</v>
      </c>
      <c r="J935" s="638"/>
      <c r="K935" s="235"/>
      <c r="L935" s="253"/>
      <c r="M935" s="207"/>
      <c r="N935" s="207"/>
      <c r="O935" s="207"/>
      <c r="P935" s="638"/>
      <c r="Q935" s="638"/>
      <c r="R935" s="673"/>
      <c r="S935" s="642"/>
      <c r="T935" s="642"/>
      <c r="U935" s="648"/>
      <c r="V935" s="694"/>
      <c r="W935" s="694"/>
      <c r="X935" s="694"/>
      <c r="Y935" s="694"/>
      <c r="Z935" s="694"/>
      <c r="AA935" s="694"/>
      <c r="AB935" s="4689" t="s">
        <v>1416</v>
      </c>
      <c r="AC935" s="5">
        <v>87</v>
      </c>
    </row>
    <row r="936" spans="1:29" x14ac:dyDescent="0.25">
      <c r="A936" s="11">
        <v>762</v>
      </c>
      <c r="B936" s="4681"/>
      <c r="C936" s="3193" t="s">
        <v>220</v>
      </c>
      <c r="D936" s="19">
        <v>44812</v>
      </c>
      <c r="E936" s="390" t="s">
        <v>4919</v>
      </c>
      <c r="F936" s="148">
        <v>50</v>
      </c>
      <c r="G936" s="10">
        <f>AVERAGE(CPVTFC3SG0009!M19:N19)</f>
        <v>2.9086499999999997</v>
      </c>
      <c r="H936" s="14">
        <f t="shared" si="84"/>
        <v>10746.705426356588</v>
      </c>
      <c r="I936" s="200" t="s">
        <v>315</v>
      </c>
      <c r="J936" s="638"/>
      <c r="K936" s="235"/>
      <c r="L936" s="253"/>
      <c r="M936" s="207"/>
      <c r="N936" s="207"/>
      <c r="O936" s="207"/>
      <c r="P936" s="638"/>
      <c r="Q936" s="638"/>
      <c r="R936" s="673"/>
      <c r="S936" s="642"/>
      <c r="T936" s="642"/>
      <c r="U936" s="648"/>
      <c r="V936" s="694"/>
      <c r="W936" s="694"/>
      <c r="X936" s="694"/>
      <c r="Y936" s="694"/>
      <c r="Z936" s="694"/>
      <c r="AA936" s="694"/>
      <c r="AB936" s="4688"/>
    </row>
    <row r="937" spans="1:29" x14ac:dyDescent="0.25">
      <c r="A937" s="64">
        <v>763</v>
      </c>
      <c r="B937" s="4670" t="s">
        <v>1281</v>
      </c>
      <c r="C937" s="3199" t="s">
        <v>868</v>
      </c>
      <c r="D937" s="65">
        <v>44812</v>
      </c>
      <c r="E937" s="388" t="s">
        <v>4919</v>
      </c>
      <c r="F937" s="146">
        <v>51</v>
      </c>
      <c r="G937" s="66">
        <f>AVERAGE(CPVTFC3SG0009!O19:P19)</f>
        <v>2.83745</v>
      </c>
      <c r="H937" s="67">
        <f t="shared" si="84"/>
        <v>10470.736434108527</v>
      </c>
      <c r="I937" s="201" t="s">
        <v>315</v>
      </c>
      <c r="J937" s="638"/>
      <c r="K937" s="235"/>
      <c r="L937" s="253"/>
      <c r="M937" s="207"/>
      <c r="N937" s="207"/>
      <c r="O937" s="360"/>
      <c r="P937" s="852">
        <v>44869</v>
      </c>
      <c r="Q937" s="845" t="s">
        <v>5429</v>
      </c>
      <c r="R937" s="853">
        <v>69</v>
      </c>
      <c r="S937" s="66">
        <f>AVERAGE(CPVTFC3SG0045!G23:H23)</f>
        <v>0.69245000000000001</v>
      </c>
      <c r="T937" s="67">
        <f>(S937-0.1851)/0.0142*400</f>
        <v>14291.549295774646</v>
      </c>
      <c r="U937" s="858" t="s">
        <v>315</v>
      </c>
      <c r="V937" s="694"/>
      <c r="W937" s="694"/>
      <c r="X937" s="694"/>
      <c r="Y937" s="694"/>
      <c r="Z937" s="694"/>
      <c r="AA937" s="694"/>
    </row>
    <row r="938" spans="1:29" ht="15.75" thickBot="1" x14ac:dyDescent="0.3">
      <c r="A938" s="120">
        <v>764</v>
      </c>
      <c r="B938" s="4680"/>
      <c r="C938" s="3187" t="s">
        <v>220</v>
      </c>
      <c r="D938" s="121">
        <v>44812</v>
      </c>
      <c r="E938" s="533" t="s">
        <v>4919</v>
      </c>
      <c r="F938" s="149">
        <v>52</v>
      </c>
      <c r="G938" s="122">
        <f>AVERAGE(CPVTFC3SG0009!Q19:R19)</f>
        <v>2.3936500000000001</v>
      </c>
      <c r="H938" s="123">
        <f t="shared" si="84"/>
        <v>8750.5813953488378</v>
      </c>
      <c r="I938" s="202" t="s">
        <v>315</v>
      </c>
      <c r="J938" s="2664"/>
      <c r="K938" s="236"/>
      <c r="L938" s="254"/>
      <c r="M938" s="215"/>
      <c r="N938" s="215"/>
      <c r="O938" s="312"/>
      <c r="P938" s="865">
        <v>44869</v>
      </c>
      <c r="Q938" s="866" t="s">
        <v>5429</v>
      </c>
      <c r="R938" s="867">
        <v>70</v>
      </c>
      <c r="S938" s="72">
        <f>AVERAGE(CPVTFC3SG0045!I23:J23)</f>
        <v>0.31874999999999998</v>
      </c>
      <c r="T938" s="73">
        <f>(S938-0.1851)/0.0142*400</f>
        <v>3764.7887323943655</v>
      </c>
      <c r="U938" s="889" t="s">
        <v>315</v>
      </c>
      <c r="V938" s="694"/>
      <c r="W938" s="694"/>
      <c r="X938" s="694"/>
      <c r="Y938" s="694"/>
      <c r="Z938" s="694"/>
      <c r="AA938" s="694"/>
    </row>
    <row r="939" spans="1:29" ht="15.75" thickBot="1" x14ac:dyDescent="0.3">
      <c r="A939" s="406">
        <v>765</v>
      </c>
      <c r="B939" s="2533" t="s">
        <v>1282</v>
      </c>
      <c r="C939" s="2533" t="s">
        <v>868</v>
      </c>
      <c r="D939" s="407">
        <v>44812</v>
      </c>
      <c r="E939" s="477" t="s">
        <v>4919</v>
      </c>
      <c r="F939" s="408">
        <v>53</v>
      </c>
      <c r="G939" s="211">
        <f>AVERAGE(CPVTFC3SG0009!S19:T19)</f>
        <v>2.2874499999999998</v>
      </c>
      <c r="H939" s="212">
        <f t="shared" si="84"/>
        <v>8338.9534883720917</v>
      </c>
      <c r="I939" s="692" t="s">
        <v>315</v>
      </c>
      <c r="J939" s="869">
        <v>44819</v>
      </c>
      <c r="K939" s="391" t="s">
        <v>4923</v>
      </c>
      <c r="L939" s="870">
        <v>37</v>
      </c>
      <c r="M939" s="871">
        <f>AVERAGE(CPVTFC3SG0014!I17:J17)</f>
        <v>2.2149999999999999</v>
      </c>
      <c r="N939" s="405">
        <f>(M939-0.095)/0.0131*50</f>
        <v>8091.6030534351121</v>
      </c>
      <c r="O939" s="872" t="s">
        <v>315</v>
      </c>
      <c r="P939" s="865">
        <v>44869</v>
      </c>
      <c r="Q939" s="866" t="s">
        <v>5429</v>
      </c>
      <c r="R939" s="867">
        <v>71</v>
      </c>
      <c r="S939" s="72">
        <f>AVERAGE(CPVTFC3SG0045!K23:L23)</f>
        <v>0.17244999999999999</v>
      </c>
      <c r="T939" s="73">
        <f>(S939-0.1851)/0.0142*400</f>
        <v>-356.33802816901391</v>
      </c>
      <c r="U939" s="889" t="s">
        <v>315</v>
      </c>
      <c r="V939" s="694"/>
      <c r="W939" s="694"/>
      <c r="X939" s="694"/>
      <c r="Y939" s="694"/>
      <c r="Z939" s="694"/>
      <c r="AA939" s="694"/>
      <c r="AB939" s="2701" t="s">
        <v>5434</v>
      </c>
    </row>
    <row r="940" spans="1:29" ht="15.75" thickBot="1" x14ac:dyDescent="0.3">
      <c r="A940" s="411">
        <v>766</v>
      </c>
      <c r="B940" s="2534" t="s">
        <v>1282</v>
      </c>
      <c r="C940" s="2534" t="s">
        <v>220</v>
      </c>
      <c r="D940" s="412">
        <v>44812</v>
      </c>
      <c r="E940" s="484" t="s">
        <v>4919</v>
      </c>
      <c r="F940" s="413">
        <v>54</v>
      </c>
      <c r="G940" s="213">
        <f>AVERAGE(CPVTFC3SG0009!U19:V19)</f>
        <v>0.65044999999999997</v>
      </c>
      <c r="H940" s="214">
        <f t="shared" si="84"/>
        <v>1993.9922480620155</v>
      </c>
      <c r="I940" s="868" t="s">
        <v>315</v>
      </c>
      <c r="J940" s="869">
        <v>44819</v>
      </c>
      <c r="K940" s="391" t="s">
        <v>4923</v>
      </c>
      <c r="L940" s="873">
        <v>38</v>
      </c>
      <c r="M940" s="874">
        <f>AVERAGE(CPVTFC3SG0014!K17:L17)</f>
        <v>0.85335000000000005</v>
      </c>
      <c r="N940" s="710">
        <f>(M940-0.095)/0.0131*50</f>
        <v>2894.4656488549617</v>
      </c>
      <c r="O940" s="711" t="s">
        <v>315</v>
      </c>
      <c r="P940" s="863"/>
      <c r="Q940" s="856"/>
      <c r="R940" s="864"/>
      <c r="S940" s="645"/>
      <c r="T940" s="646"/>
      <c r="U940" s="648"/>
      <c r="V940" s="694"/>
      <c r="W940" s="694"/>
      <c r="X940" s="694"/>
      <c r="Y940" s="694"/>
      <c r="Z940" s="694"/>
      <c r="AA940" s="694"/>
      <c r="AB940" s="2702"/>
    </row>
    <row r="941" spans="1:29" x14ac:dyDescent="0.25">
      <c r="A941" s="82">
        <v>767</v>
      </c>
      <c r="B941" s="4661" t="s">
        <v>1283</v>
      </c>
      <c r="C941" s="3188" t="s">
        <v>868</v>
      </c>
      <c r="D941" s="83">
        <v>44812</v>
      </c>
      <c r="E941" s="389" t="s">
        <v>4919</v>
      </c>
      <c r="F941" s="152">
        <v>55</v>
      </c>
      <c r="G941" s="84">
        <f>AVERAGE(CPVTFC3SG0009!W19:X19)</f>
        <v>9.7200000000000009E-2</v>
      </c>
      <c r="H941" s="85">
        <f t="shared" si="84"/>
        <v>-150.3875968992248</v>
      </c>
      <c r="I941" s="203" t="s">
        <v>314</v>
      </c>
      <c r="J941" s="639"/>
      <c r="K941" s="237"/>
      <c r="L941" s="255"/>
      <c r="M941" s="216"/>
      <c r="N941" s="216"/>
      <c r="O941" s="216"/>
      <c r="P941" s="639"/>
      <c r="Q941" s="639"/>
      <c r="R941" s="674"/>
      <c r="S941" s="656"/>
      <c r="T941" s="656"/>
      <c r="U941" s="672"/>
      <c r="V941" s="694"/>
      <c r="W941" s="694"/>
      <c r="X941" s="694"/>
      <c r="Y941" s="694"/>
      <c r="Z941" s="694"/>
      <c r="AA941" s="694"/>
      <c r="AB941" s="4699" t="s">
        <v>1416</v>
      </c>
      <c r="AC941" s="5">
        <v>88</v>
      </c>
    </row>
    <row r="942" spans="1:29" x14ac:dyDescent="0.25">
      <c r="A942" s="11">
        <v>768</v>
      </c>
      <c r="B942" s="4681"/>
      <c r="C942" s="3193" t="s">
        <v>220</v>
      </c>
      <c r="D942" s="19">
        <v>44812</v>
      </c>
      <c r="E942" s="390" t="s">
        <v>4919</v>
      </c>
      <c r="F942" s="148">
        <v>56</v>
      </c>
      <c r="G942" s="10">
        <f>AVERAGE(CPVTFC3SG0009!C21:D21)</f>
        <v>2.5934499999999998</v>
      </c>
      <c r="H942" s="14">
        <f t="shared" si="84"/>
        <v>9524.9999999999982</v>
      </c>
      <c r="I942" s="200" t="s">
        <v>315</v>
      </c>
      <c r="J942" s="638"/>
      <c r="K942" s="235"/>
      <c r="L942" s="253"/>
      <c r="M942" s="207"/>
      <c r="N942" s="207"/>
      <c r="O942" s="207"/>
      <c r="P942" s="638"/>
      <c r="Q942" s="638"/>
      <c r="R942" s="673"/>
      <c r="S942" s="642"/>
      <c r="T942" s="642"/>
      <c r="U942" s="648"/>
      <c r="V942" s="694"/>
      <c r="W942" s="694"/>
      <c r="X942" s="694"/>
      <c r="Y942" s="694"/>
      <c r="Z942" s="694"/>
      <c r="AA942" s="694"/>
      <c r="AB942" s="4688"/>
    </row>
    <row r="943" spans="1:29" x14ac:dyDescent="0.25">
      <c r="A943" s="64">
        <v>769</v>
      </c>
      <c r="B943" s="4670" t="s">
        <v>1284</v>
      </c>
      <c r="C943" s="3199" t="s">
        <v>868</v>
      </c>
      <c r="D943" s="65">
        <v>44812</v>
      </c>
      <c r="E943" s="388" t="s">
        <v>4919</v>
      </c>
      <c r="F943" s="146">
        <v>57</v>
      </c>
      <c r="G943" s="66">
        <f>AVERAGE(CPVTFC3SG0009!E21:F21)</f>
        <v>2.8859500000000002</v>
      </c>
      <c r="H943" s="67">
        <f t="shared" si="84"/>
        <v>10658.720930232559</v>
      </c>
      <c r="I943" s="201" t="s">
        <v>315</v>
      </c>
      <c r="J943" s="638"/>
      <c r="K943" s="235"/>
      <c r="L943" s="253"/>
      <c r="M943" s="207"/>
      <c r="N943" s="207"/>
      <c r="O943" s="207"/>
      <c r="P943" s="852">
        <v>44869</v>
      </c>
      <c r="Q943" s="845" t="s">
        <v>5429</v>
      </c>
      <c r="R943" s="853">
        <v>72</v>
      </c>
      <c r="S943" s="66">
        <f>AVERAGE(CPVTFC3SG0045!M23:N23)</f>
        <v>1.5928499999999999</v>
      </c>
      <c r="T943" s="67">
        <f>(S943-0.1851)/0.0142*400</f>
        <v>39654.929577464784</v>
      </c>
      <c r="U943" s="858" t="s">
        <v>315</v>
      </c>
      <c r="V943" s="694"/>
      <c r="W943" s="694"/>
      <c r="X943" s="694"/>
      <c r="Y943" s="694"/>
      <c r="Z943" s="694"/>
      <c r="AA943" s="694"/>
    </row>
    <row r="944" spans="1:29" x14ac:dyDescent="0.25">
      <c r="A944" s="68">
        <v>770</v>
      </c>
      <c r="B944" s="4679"/>
      <c r="C944" s="3199" t="s">
        <v>220</v>
      </c>
      <c r="D944" s="65">
        <v>44812</v>
      </c>
      <c r="E944" s="388" t="s">
        <v>4919</v>
      </c>
      <c r="F944" s="146">
        <v>58</v>
      </c>
      <c r="G944" s="66">
        <f>AVERAGE(CPVTFC3SG0009!G21:H21)</f>
        <v>2.8479999999999999</v>
      </c>
      <c r="H944" s="67">
        <f t="shared" si="84"/>
        <v>10511.627906976742</v>
      </c>
      <c r="I944" s="201" t="s">
        <v>315</v>
      </c>
      <c r="J944" s="638"/>
      <c r="K944" s="235"/>
      <c r="L944" s="253"/>
      <c r="M944" s="207"/>
      <c r="N944" s="207"/>
      <c r="O944" s="207"/>
      <c r="P944" s="852">
        <v>44869</v>
      </c>
      <c r="Q944" s="845" t="s">
        <v>5429</v>
      </c>
      <c r="R944" s="853">
        <v>73</v>
      </c>
      <c r="S944" s="66">
        <f>AVERAGE(CPVTFC3SG0045!O23:P23)</f>
        <v>0.60224999999999995</v>
      </c>
      <c r="T944" s="67">
        <f>(S944-0.1851)/0.0142*400</f>
        <v>11750.70422535211</v>
      </c>
      <c r="U944" s="858" t="s">
        <v>315</v>
      </c>
      <c r="V944" s="694"/>
      <c r="W944" s="694"/>
      <c r="X944" s="694"/>
      <c r="Y944" s="694"/>
      <c r="Z944" s="694"/>
      <c r="AA944" s="694"/>
    </row>
    <row r="945" spans="1:29" x14ac:dyDescent="0.25">
      <c r="A945" s="6">
        <v>771</v>
      </c>
      <c r="B945" s="4667" t="s">
        <v>1285</v>
      </c>
      <c r="C945" s="3189" t="s">
        <v>868</v>
      </c>
      <c r="D945" s="18">
        <v>44812</v>
      </c>
      <c r="E945" s="389" t="s">
        <v>4919</v>
      </c>
      <c r="F945" s="147">
        <v>59</v>
      </c>
      <c r="G945" s="7">
        <f>AVERAGE(CPVTFC3SG0009!I21:J21)</f>
        <v>0.1623</v>
      </c>
      <c r="H945" s="13">
        <f t="shared" si="84"/>
        <v>101.93798449612399</v>
      </c>
      <c r="I945" s="199" t="s">
        <v>314</v>
      </c>
      <c r="J945" s="638"/>
      <c r="K945" s="235"/>
      <c r="L945" s="253"/>
      <c r="M945" s="207"/>
      <c r="N945" s="207"/>
      <c r="O945" s="207"/>
      <c r="P945" s="638"/>
      <c r="Q945" s="638"/>
      <c r="R945" s="673"/>
      <c r="S945" s="642"/>
      <c r="T945" s="642"/>
      <c r="U945" s="648"/>
      <c r="V945" s="694"/>
      <c r="W945" s="694"/>
      <c r="X945" s="694"/>
      <c r="Y945" s="694"/>
      <c r="Z945" s="694"/>
      <c r="AA945" s="694"/>
      <c r="AB945" s="4689" t="s">
        <v>1416</v>
      </c>
      <c r="AC945" s="5">
        <v>89</v>
      </c>
    </row>
    <row r="946" spans="1:29" ht="15.75" thickBot="1" x14ac:dyDescent="0.3">
      <c r="A946" s="78">
        <v>772</v>
      </c>
      <c r="B946" s="4661"/>
      <c r="C946" s="3190" t="s">
        <v>220</v>
      </c>
      <c r="D946" s="79">
        <v>44812</v>
      </c>
      <c r="E946" s="1463" t="s">
        <v>4919</v>
      </c>
      <c r="F946" s="156">
        <v>60</v>
      </c>
      <c r="G946" s="80">
        <f>AVERAGE(CPVTFC3SG0009!K21:L21)</f>
        <v>2.9074499999999999</v>
      </c>
      <c r="H946" s="81">
        <f t="shared" si="84"/>
        <v>10742.054263565891</v>
      </c>
      <c r="I946" s="2663" t="s">
        <v>315</v>
      </c>
      <c r="J946" s="2664"/>
      <c r="K946" s="236"/>
      <c r="L946" s="254"/>
      <c r="M946" s="215"/>
      <c r="N946" s="215"/>
      <c r="O946" s="215"/>
      <c r="P946" s="2664"/>
      <c r="Q946" s="2664"/>
      <c r="R946" s="2665"/>
      <c r="S946" s="650"/>
      <c r="T946" s="650"/>
      <c r="U946" s="657"/>
      <c r="V946" s="1268"/>
      <c r="W946" s="1268"/>
      <c r="X946" s="1268"/>
      <c r="Y946" s="1268"/>
      <c r="Z946" s="786"/>
      <c r="AA946" s="1268"/>
      <c r="AB946" s="4688"/>
    </row>
    <row r="947" spans="1:29" x14ac:dyDescent="0.25">
      <c r="A947" s="86">
        <v>773</v>
      </c>
      <c r="B947" s="4658" t="s">
        <v>1286</v>
      </c>
      <c r="C947" s="2535" t="s">
        <v>868</v>
      </c>
      <c r="D947" s="87">
        <v>44812</v>
      </c>
      <c r="E947" s="458" t="s">
        <v>4919</v>
      </c>
      <c r="F947" s="154">
        <v>61</v>
      </c>
      <c r="G947" s="88">
        <f>AVERAGE(CPVTFC3SG0009!M21:N21)</f>
        <v>2.8393999999999999</v>
      </c>
      <c r="H947" s="89">
        <f t="shared" si="84"/>
        <v>10478.29457364341</v>
      </c>
      <c r="I947" s="2680" t="s">
        <v>315</v>
      </c>
      <c r="J947" s="1638"/>
      <c r="K947" s="2681"/>
      <c r="L947" s="2682"/>
      <c r="M947" s="720"/>
      <c r="N947" s="720"/>
      <c r="O947" s="720"/>
      <c r="P947" s="1638"/>
      <c r="Q947" s="1638"/>
      <c r="R947" s="1639"/>
      <c r="S947" s="721"/>
      <c r="T947" s="721"/>
      <c r="U947" s="721"/>
      <c r="V947" s="87">
        <v>44888</v>
      </c>
      <c r="W947" s="3179" t="s">
        <v>5545</v>
      </c>
      <c r="X947" s="2824">
        <v>1</v>
      </c>
      <c r="Y947" s="88">
        <f>AVERAGE(CPVTFC3SG0069!C11:D11)</f>
        <v>2.8799000000000001</v>
      </c>
      <c r="Z947" s="1076">
        <f>(Y947-0.1314)/0.0132*66</f>
        <v>13742.5</v>
      </c>
      <c r="AA947" s="3180" t="s">
        <v>315</v>
      </c>
    </row>
    <row r="948" spans="1:29" ht="15.75" thickBot="1" x14ac:dyDescent="0.3">
      <c r="A948" s="516"/>
      <c r="B948" s="4659"/>
      <c r="C948" s="2536" t="s">
        <v>5448</v>
      </c>
      <c r="D948" s="1383"/>
      <c r="E948" s="1384"/>
      <c r="F948" s="2413"/>
      <c r="G948" s="668"/>
      <c r="H948" s="662"/>
      <c r="I948" s="1641"/>
      <c r="J948" s="1641"/>
      <c r="K948" s="2683"/>
      <c r="L948" s="2684"/>
      <c r="M948" s="763"/>
      <c r="N948" s="763"/>
      <c r="O948" s="763"/>
      <c r="P948" s="1641"/>
      <c r="Q948" s="1641"/>
      <c r="R948" s="1642"/>
      <c r="S948" s="778"/>
      <c r="T948" s="778"/>
      <c r="U948" s="778"/>
      <c r="V948" s="220">
        <v>44888</v>
      </c>
      <c r="W948" s="3178" t="s">
        <v>5545</v>
      </c>
      <c r="X948" s="2757">
        <v>2</v>
      </c>
      <c r="Y948" s="222">
        <f>AVERAGE(CPVTFC3SG0069!E11:F11)</f>
        <v>2.7888000000000002</v>
      </c>
      <c r="Z948" s="218">
        <f t="shared" ref="Z948:Z984" si="91">(Y948-0.1314)/0.0132*66</f>
        <v>13287</v>
      </c>
      <c r="AA948" s="3168" t="s">
        <v>315</v>
      </c>
    </row>
    <row r="949" spans="1:29" x14ac:dyDescent="0.25">
      <c r="A949" s="456">
        <v>774</v>
      </c>
      <c r="B949" s="4660" t="s">
        <v>1287</v>
      </c>
      <c r="C949" s="2535" t="s">
        <v>868</v>
      </c>
      <c r="D949" s="87">
        <v>44812</v>
      </c>
      <c r="E949" s="458" t="s">
        <v>4919</v>
      </c>
      <c r="F949" s="154">
        <v>62</v>
      </c>
      <c r="G949" s="88">
        <f>AVERAGE(CPVTFC3SG0009!O21:P21)</f>
        <v>2.6803499999999998</v>
      </c>
      <c r="H949" s="89">
        <f t="shared" si="84"/>
        <v>9861.821705426355</v>
      </c>
      <c r="I949" s="2667" t="s">
        <v>315</v>
      </c>
      <c r="J949" s="2668"/>
      <c r="K949" s="2669"/>
      <c r="L949" s="2670"/>
      <c r="M949" s="720"/>
      <c r="N949" s="720"/>
      <c r="O949" s="720"/>
      <c r="P949" s="2668"/>
      <c r="Q949" s="2668"/>
      <c r="R949" s="2685"/>
      <c r="S949" s="721"/>
      <c r="T949" s="721"/>
      <c r="U949" s="1299"/>
      <c r="V949" s="87">
        <v>44888</v>
      </c>
      <c r="W949" s="3179" t="s">
        <v>5545</v>
      </c>
      <c r="X949" s="2824">
        <v>3</v>
      </c>
      <c r="Y949" s="88">
        <f>AVERAGE(CPVTFC3SG0069!G11:H11)</f>
        <v>0.77815000000000001</v>
      </c>
      <c r="Z949" s="1076">
        <f t="shared" si="91"/>
        <v>3233.75</v>
      </c>
      <c r="AA949" s="3180" t="s">
        <v>315</v>
      </c>
    </row>
    <row r="950" spans="1:29" ht="15.75" thickBot="1" x14ac:dyDescent="0.3">
      <c r="A950" s="1523"/>
      <c r="B950" s="4662"/>
      <c r="C950" s="2536" t="s">
        <v>5448</v>
      </c>
      <c r="D950" s="1383"/>
      <c r="E950" s="1384"/>
      <c r="F950" s="2413"/>
      <c r="G950" s="668"/>
      <c r="H950" s="662"/>
      <c r="I950" s="1641"/>
      <c r="J950" s="2688"/>
      <c r="K950" s="2689"/>
      <c r="L950" s="2690"/>
      <c r="M950" s="2691"/>
      <c r="N950" s="2691"/>
      <c r="O950" s="2691"/>
      <c r="P950" s="2688"/>
      <c r="Q950" s="2688"/>
      <c r="R950" s="3210"/>
      <c r="S950" s="1509"/>
      <c r="T950" s="1509"/>
      <c r="U950" s="2027"/>
      <c r="V950" s="220">
        <v>44888</v>
      </c>
      <c r="W950" s="3178" t="s">
        <v>5545</v>
      </c>
      <c r="X950" s="2757">
        <v>4</v>
      </c>
      <c r="Y950" s="222">
        <f>AVERAGE(CPVTFC3SG0069!I11:J11)</f>
        <v>0.71604999999999996</v>
      </c>
      <c r="Z950" s="218">
        <f t="shared" si="91"/>
        <v>2923.25</v>
      </c>
      <c r="AA950" s="3168" t="s">
        <v>315</v>
      </c>
    </row>
    <row r="951" spans="1:29" ht="15.75" thickBot="1" x14ac:dyDescent="0.3">
      <c r="A951" s="2008">
        <v>775</v>
      </c>
      <c r="B951" s="2966" t="s">
        <v>1288</v>
      </c>
      <c r="C951" s="2966" t="s">
        <v>868</v>
      </c>
      <c r="D951" s="2010">
        <v>44812</v>
      </c>
      <c r="E951" s="2011" t="s">
        <v>4919</v>
      </c>
      <c r="F951" s="3220">
        <v>63</v>
      </c>
      <c r="G951" s="2400">
        <f>AVERAGE(CPVTFC3SG0009!Q21:R21)</f>
        <v>1.1702999999999999</v>
      </c>
      <c r="H951" s="2013">
        <f t="shared" si="84"/>
        <v>4008.9147286821708</v>
      </c>
      <c r="I951" s="3221" t="s">
        <v>315</v>
      </c>
      <c r="J951" s="3222"/>
      <c r="K951" s="3223"/>
      <c r="L951" s="3224"/>
      <c r="M951" s="3225"/>
      <c r="N951" s="3225"/>
      <c r="O951" s="3225"/>
      <c r="P951" s="3222"/>
      <c r="Q951" s="3222"/>
      <c r="R951" s="3226"/>
      <c r="S951" s="2017"/>
      <c r="T951" s="2017"/>
      <c r="U951" s="861"/>
      <c r="V951" s="1808">
        <v>44888</v>
      </c>
      <c r="W951" s="3227" t="s">
        <v>5545</v>
      </c>
      <c r="X951" s="3086">
        <v>5</v>
      </c>
      <c r="Y951" s="1016">
        <f>AVERAGE(CPVTFC3SG0069!K11:L11)</f>
        <v>0.20115</v>
      </c>
      <c r="Z951" s="225">
        <f t="shared" si="91"/>
        <v>348.75</v>
      </c>
      <c r="AA951" s="3228" t="s">
        <v>314</v>
      </c>
    </row>
    <row r="952" spans="1:29" x14ac:dyDescent="0.25">
      <c r="A952" s="456">
        <v>776</v>
      </c>
      <c r="B952" s="4658" t="s">
        <v>1289</v>
      </c>
      <c r="C952" s="2535" t="s">
        <v>868</v>
      </c>
      <c r="D952" s="87">
        <v>44812</v>
      </c>
      <c r="E952" s="458" t="s">
        <v>4919</v>
      </c>
      <c r="F952" s="154">
        <v>64</v>
      </c>
      <c r="G952" s="88">
        <f>AVERAGE(CPVTFC3SG0009!S21:T21)</f>
        <v>0.52350000000000008</v>
      </c>
      <c r="H952" s="89">
        <f t="shared" si="84"/>
        <v>1501.9379844961243</v>
      </c>
      <c r="I952" s="2680" t="s">
        <v>315</v>
      </c>
      <c r="J952" s="1638"/>
      <c r="K952" s="2681"/>
      <c r="L952" s="2682"/>
      <c r="M952" s="720"/>
      <c r="N952" s="720"/>
      <c r="O952" s="720"/>
      <c r="P952" s="1638"/>
      <c r="Q952" s="1638"/>
      <c r="R952" s="1639"/>
      <c r="S952" s="721"/>
      <c r="T952" s="721"/>
      <c r="U952" s="721"/>
      <c r="V952" s="490">
        <v>44888</v>
      </c>
      <c r="W952" s="3230" t="s">
        <v>5545</v>
      </c>
      <c r="X952" s="2848">
        <v>6</v>
      </c>
      <c r="Y952" s="589">
        <f>AVERAGE(CPVTFC3SG0069!M11:N11)</f>
        <v>0.16015000000000001</v>
      </c>
      <c r="Z952" s="85">
        <f t="shared" si="91"/>
        <v>143.75000000000014</v>
      </c>
      <c r="AA952" s="3231" t="s">
        <v>314</v>
      </c>
    </row>
    <row r="953" spans="1:29" x14ac:dyDescent="0.25">
      <c r="A953" s="597"/>
      <c r="B953" s="4674"/>
      <c r="C953" s="2538" t="s">
        <v>5448</v>
      </c>
      <c r="D953" s="1149"/>
      <c r="E953" s="1264"/>
      <c r="F953" s="882"/>
      <c r="G953" s="645"/>
      <c r="H953" s="646"/>
      <c r="I953" s="863"/>
      <c r="J953" s="863"/>
      <c r="K953" s="2678"/>
      <c r="L953" s="2679"/>
      <c r="M953" s="207"/>
      <c r="N953" s="207"/>
      <c r="O953" s="207"/>
      <c r="P953" s="863"/>
      <c r="Q953" s="863"/>
      <c r="R953" s="864"/>
      <c r="S953" s="642"/>
      <c r="T953" s="642"/>
      <c r="U953" s="642"/>
      <c r="V953" s="18">
        <v>44888</v>
      </c>
      <c r="W953" s="3229" t="s">
        <v>5545</v>
      </c>
      <c r="X953" s="2759">
        <v>7</v>
      </c>
      <c r="Y953" s="7">
        <f>AVERAGE(CPVTFC3SG0069!O11:P11)</f>
        <v>0.12404999999999999</v>
      </c>
      <c r="Z953" s="13">
        <f t="shared" si="91"/>
        <v>-36.749999999999972</v>
      </c>
      <c r="AA953" s="3232" t="s">
        <v>314</v>
      </c>
    </row>
    <row r="954" spans="1:29" ht="15.75" thickBot="1" x14ac:dyDescent="0.3">
      <c r="A954" s="219"/>
      <c r="B954" s="4659"/>
      <c r="C954" s="2536" t="s">
        <v>863</v>
      </c>
      <c r="D954" s="1383"/>
      <c r="E954" s="1384"/>
      <c r="F954" s="2413"/>
      <c r="G954" s="668"/>
      <c r="H954" s="662"/>
      <c r="I954" s="1641"/>
      <c r="J954" s="1641"/>
      <c r="K954" s="2683"/>
      <c r="L954" s="2684"/>
      <c r="M954" s="763"/>
      <c r="N954" s="763"/>
      <c r="O954" s="763"/>
      <c r="P954" s="1641"/>
      <c r="Q954" s="1641"/>
      <c r="R954" s="1642"/>
      <c r="S954" s="778"/>
      <c r="T954" s="778"/>
      <c r="U954" s="778"/>
      <c r="V954" s="91">
        <v>44888</v>
      </c>
      <c r="W954" s="3211" t="s">
        <v>5545</v>
      </c>
      <c r="X954" s="2758">
        <v>8</v>
      </c>
      <c r="Y954" s="595">
        <f>AVERAGE(CPVTFC3SG0069!Q11:R11)</f>
        <v>0.1237</v>
      </c>
      <c r="Z954" s="225">
        <f t="shared" si="91"/>
        <v>-38.499999999999922</v>
      </c>
      <c r="AA954" s="3212" t="s">
        <v>314</v>
      </c>
    </row>
    <row r="955" spans="1:29" ht="15.75" thickBot="1" x14ac:dyDescent="0.3">
      <c r="A955" s="1829">
        <v>777</v>
      </c>
      <c r="B955" s="3233" t="s">
        <v>1290</v>
      </c>
      <c r="C955" s="3233" t="s">
        <v>868</v>
      </c>
      <c r="D955" s="1310">
        <v>44812</v>
      </c>
      <c r="E955" s="1311" t="s">
        <v>4919</v>
      </c>
      <c r="F955" s="3234">
        <v>65</v>
      </c>
      <c r="G955" s="1319">
        <f>AVERAGE(CPVTFC3SG0009!U21:V21)</f>
        <v>9.6100000000000005E-2</v>
      </c>
      <c r="H955" s="1313">
        <f t="shared" si="84"/>
        <v>-154.6511627906977</v>
      </c>
      <c r="I955" s="3235" t="s">
        <v>314</v>
      </c>
      <c r="J955" s="3213"/>
      <c r="K955" s="3214"/>
      <c r="L955" s="3215"/>
      <c r="M955" s="3175"/>
      <c r="N955" s="3175"/>
      <c r="O955" s="3175"/>
      <c r="P955" s="3213"/>
      <c r="Q955" s="3213"/>
      <c r="R955" s="3216"/>
      <c r="S955" s="1429"/>
      <c r="T955" s="1429"/>
      <c r="U955" s="654"/>
      <c r="V955" s="1310">
        <v>44888</v>
      </c>
      <c r="W955" s="3217" t="s">
        <v>5545</v>
      </c>
      <c r="X955" s="3218">
        <v>9</v>
      </c>
      <c r="Y955" s="1319">
        <f>AVERAGE(CPVTFC3SG0069!S11:T11)</f>
        <v>0.10494999999999999</v>
      </c>
      <c r="Z955" s="225">
        <f t="shared" si="91"/>
        <v>-132.25</v>
      </c>
      <c r="AA955" s="3219" t="s">
        <v>314</v>
      </c>
    </row>
    <row r="956" spans="1:29" ht="15.75" thickBot="1" x14ac:dyDescent="0.3">
      <c r="A956" s="1904">
        <v>778</v>
      </c>
      <c r="B956" s="3132" t="s">
        <v>1291</v>
      </c>
      <c r="C956" s="3132" t="s">
        <v>868</v>
      </c>
      <c r="D956" s="1808">
        <v>44812</v>
      </c>
      <c r="E956" s="1834" t="s">
        <v>4919</v>
      </c>
      <c r="F956" s="3237">
        <v>66</v>
      </c>
      <c r="G956" s="1016">
        <f>AVERAGE(CPVTFC3SG0009!W21:X21)</f>
        <v>0.49895</v>
      </c>
      <c r="H956" s="1175">
        <f t="shared" ref="H956:H1067" si="92">(G956-0.136)/0.0129*50</f>
        <v>1406.7829457364342</v>
      </c>
      <c r="I956" s="3238" t="s">
        <v>314</v>
      </c>
      <c r="J956" s="3222"/>
      <c r="K956" s="3223"/>
      <c r="L956" s="3224"/>
      <c r="M956" s="3225"/>
      <c r="N956" s="3225"/>
      <c r="O956" s="3225"/>
      <c r="P956" s="3222"/>
      <c r="Q956" s="3222"/>
      <c r="R956" s="3226"/>
      <c r="S956" s="2017"/>
      <c r="T956" s="2017"/>
      <c r="U956" s="861"/>
      <c r="V956" s="1808">
        <v>44888</v>
      </c>
      <c r="W956" s="3227" t="s">
        <v>5545</v>
      </c>
      <c r="X956" s="3086">
        <v>10</v>
      </c>
      <c r="Y956" s="1016">
        <f>AVERAGE(CPVTFC3SG0069!U11:V11)</f>
        <v>0.13755000000000001</v>
      </c>
      <c r="Z956" s="225">
        <f t="shared" si="91"/>
        <v>30.750000000000082</v>
      </c>
      <c r="AA956" s="3228" t="s">
        <v>314</v>
      </c>
    </row>
    <row r="957" spans="1:29" x14ac:dyDescent="0.25">
      <c r="A957" s="508">
        <v>779</v>
      </c>
      <c r="B957" s="4664" t="s">
        <v>1292</v>
      </c>
      <c r="C957" s="2969" t="s">
        <v>868</v>
      </c>
      <c r="D957" s="490">
        <v>44812</v>
      </c>
      <c r="E957" s="491" t="s">
        <v>4919</v>
      </c>
      <c r="F957" s="732">
        <v>67</v>
      </c>
      <c r="G957" s="589">
        <f>AVERAGE(CPVTFC3SG0009!C23:D23)</f>
        <v>8.9450000000000002E-2</v>
      </c>
      <c r="H957" s="622">
        <f t="shared" si="92"/>
        <v>-180.42635658914733</v>
      </c>
      <c r="I957" s="2692" t="s">
        <v>314</v>
      </c>
      <c r="J957" s="1638"/>
      <c r="K957" s="2681"/>
      <c r="L957" s="2682"/>
      <c r="M957" s="720"/>
      <c r="N957" s="720"/>
      <c r="O957" s="720"/>
      <c r="P957" s="1638"/>
      <c r="Q957" s="1638"/>
      <c r="R957" s="1639"/>
      <c r="S957" s="721"/>
      <c r="T957" s="721"/>
      <c r="U957" s="721"/>
      <c r="V957" s="490">
        <v>44888</v>
      </c>
      <c r="W957" s="3230" t="s">
        <v>5545</v>
      </c>
      <c r="X957" s="2848">
        <v>11</v>
      </c>
      <c r="Y957" s="589">
        <f>AVERAGE(CPVTFC3SG0069!W11:X11)</f>
        <v>0.1012</v>
      </c>
      <c r="Z957" s="85">
        <f t="shared" si="91"/>
        <v>-150.99999999999994</v>
      </c>
      <c r="AA957" s="3231" t="s">
        <v>314</v>
      </c>
    </row>
    <row r="958" spans="1:29" ht="15.75" thickBot="1" x14ac:dyDescent="0.3">
      <c r="A958" s="498"/>
      <c r="B958" s="4666"/>
      <c r="C958" s="2527" t="s">
        <v>5448</v>
      </c>
      <c r="D958" s="2084"/>
      <c r="E958" s="2085"/>
      <c r="F958" s="2407"/>
      <c r="G958" s="969"/>
      <c r="H958" s="970"/>
      <c r="I958" s="1632"/>
      <c r="J958" s="1632"/>
      <c r="K958" s="3241"/>
      <c r="L958" s="3242"/>
      <c r="M958" s="215"/>
      <c r="N958" s="215"/>
      <c r="O958" s="215"/>
      <c r="P958" s="1632"/>
      <c r="Q958" s="1632"/>
      <c r="R958" s="1633"/>
      <c r="S958" s="650"/>
      <c r="T958" s="650"/>
      <c r="U958" s="650"/>
      <c r="V958" s="111">
        <v>44888</v>
      </c>
      <c r="W958" s="3243" t="s">
        <v>5545</v>
      </c>
      <c r="X958" s="2768">
        <v>12</v>
      </c>
      <c r="Y958" s="112">
        <f>AVERAGE(CPVTFC3SG0069!C13:D13)</f>
        <v>0.1172</v>
      </c>
      <c r="Z958" s="225">
        <f t="shared" si="91"/>
        <v>-70.999999999999957</v>
      </c>
      <c r="AA958" s="3244" t="s">
        <v>314</v>
      </c>
    </row>
    <row r="959" spans="1:29" x14ac:dyDescent="0.25">
      <c r="A959" s="456">
        <v>780</v>
      </c>
      <c r="B959" s="4658" t="s">
        <v>1293</v>
      </c>
      <c r="C959" s="2535" t="s">
        <v>868</v>
      </c>
      <c r="D959" s="87">
        <v>44812</v>
      </c>
      <c r="E959" s="458" t="s">
        <v>4919</v>
      </c>
      <c r="F959" s="154">
        <v>68</v>
      </c>
      <c r="G959" s="88">
        <f>AVERAGE(CPVTFC3SG0009!E23:F23)</f>
        <v>1.1715499999999999</v>
      </c>
      <c r="H959" s="89">
        <f t="shared" si="92"/>
        <v>4013.7596899224795</v>
      </c>
      <c r="I959" s="3246" t="s">
        <v>315</v>
      </c>
      <c r="J959" s="1638"/>
      <c r="K959" s="2681"/>
      <c r="L959" s="2682"/>
      <c r="M959" s="720"/>
      <c r="N959" s="720"/>
      <c r="O959" s="720"/>
      <c r="P959" s="1638"/>
      <c r="Q959" s="1638"/>
      <c r="R959" s="1639"/>
      <c r="S959" s="721"/>
      <c r="T959" s="721"/>
      <c r="U959" s="721"/>
      <c r="V959" s="490">
        <v>44888</v>
      </c>
      <c r="W959" s="3230" t="s">
        <v>5545</v>
      </c>
      <c r="X959" s="2848">
        <v>13</v>
      </c>
      <c r="Y959" s="589">
        <f>AVERAGE(CPVTFC3SG0069!E13:F13)</f>
        <v>0.29449999999999998</v>
      </c>
      <c r="Z959" s="85">
        <f t="shared" si="91"/>
        <v>815.5</v>
      </c>
      <c r="AA959" s="3231" t="s">
        <v>314</v>
      </c>
    </row>
    <row r="960" spans="1:29" x14ac:dyDescent="0.25">
      <c r="A960" s="597"/>
      <c r="B960" s="4674"/>
      <c r="C960" s="2538" t="s">
        <v>5448</v>
      </c>
      <c r="D960" s="1149"/>
      <c r="E960" s="1264"/>
      <c r="F960" s="882"/>
      <c r="G960" s="645"/>
      <c r="H960" s="646"/>
      <c r="I960" s="863"/>
      <c r="J960" s="863"/>
      <c r="K960" s="2678"/>
      <c r="L960" s="2679"/>
      <c r="M960" s="207"/>
      <c r="N960" s="207"/>
      <c r="O960" s="207"/>
      <c r="P960" s="863"/>
      <c r="Q960" s="863"/>
      <c r="R960" s="864"/>
      <c r="S960" s="642"/>
      <c r="T960" s="642"/>
      <c r="U960" s="642"/>
      <c r="V960" s="65">
        <v>44888</v>
      </c>
      <c r="W960" s="3245" t="s">
        <v>5545</v>
      </c>
      <c r="X960" s="2988">
        <v>14</v>
      </c>
      <c r="Y960" s="66">
        <f>AVERAGE(CPVTFC3SG0069!G13:H13)</f>
        <v>2.8765999999999998</v>
      </c>
      <c r="Z960" s="67">
        <f t="shared" si="91"/>
        <v>13725.999999999998</v>
      </c>
      <c r="AA960" s="3247" t="s">
        <v>315</v>
      </c>
    </row>
    <row r="961" spans="1:27" ht="15.75" thickBot="1" x14ac:dyDescent="0.3">
      <c r="A961" s="219"/>
      <c r="B961" s="4659"/>
      <c r="C961" s="2536" t="s">
        <v>863</v>
      </c>
      <c r="D961" s="1383"/>
      <c r="E961" s="1384"/>
      <c r="F961" s="2413"/>
      <c r="G961" s="668"/>
      <c r="H961" s="662"/>
      <c r="I961" s="1641"/>
      <c r="J961" s="1641"/>
      <c r="K961" s="2683"/>
      <c r="L961" s="2684"/>
      <c r="M961" s="763"/>
      <c r="N961" s="763"/>
      <c r="O961" s="763"/>
      <c r="P961" s="1641"/>
      <c r="Q961" s="1641"/>
      <c r="R961" s="1642"/>
      <c r="S961" s="778"/>
      <c r="T961" s="778"/>
      <c r="U961" s="778"/>
      <c r="V961" s="412">
        <v>44888</v>
      </c>
      <c r="W961" s="3239" t="s">
        <v>5545</v>
      </c>
      <c r="X961" s="2797">
        <v>15</v>
      </c>
      <c r="Y961" s="414">
        <f>AVERAGE(CPVTFC3SG0069!I13:J13)</f>
        <v>2.4207000000000001</v>
      </c>
      <c r="Z961" s="415">
        <f t="shared" si="91"/>
        <v>11446.5</v>
      </c>
      <c r="AA961" s="3240" t="s">
        <v>315</v>
      </c>
    </row>
    <row r="962" spans="1:27" ht="15.75" thickBot="1" x14ac:dyDescent="0.3">
      <c r="A962" s="600">
        <v>781</v>
      </c>
      <c r="B962" s="3169" t="s">
        <v>1294</v>
      </c>
      <c r="C962" s="3169" t="s">
        <v>868</v>
      </c>
      <c r="D962" s="601">
        <v>44812</v>
      </c>
      <c r="E962" s="602" t="s">
        <v>4919</v>
      </c>
      <c r="F962" s="3171">
        <v>69</v>
      </c>
      <c r="G962" s="137">
        <f>AVERAGE(CPVTFC3SG0009!G23:H23)</f>
        <v>2.4920499999999999</v>
      </c>
      <c r="H962" s="1802">
        <f t="shared" si="92"/>
        <v>9131.9767441860458</v>
      </c>
      <c r="I962" s="3248" t="s">
        <v>315</v>
      </c>
      <c r="J962" s="3213"/>
      <c r="K962" s="3214"/>
      <c r="L962" s="3215"/>
      <c r="M962" s="3175"/>
      <c r="N962" s="3175"/>
      <c r="O962" s="3175"/>
      <c r="P962" s="3213"/>
      <c r="Q962" s="3213"/>
      <c r="R962" s="3216"/>
      <c r="S962" s="1429"/>
      <c r="T962" s="1429"/>
      <c r="U962" s="654"/>
      <c r="V962" s="601">
        <v>44888</v>
      </c>
      <c r="W962" s="3250" t="s">
        <v>5545</v>
      </c>
      <c r="X962" s="2807">
        <v>16</v>
      </c>
      <c r="Y962" s="137">
        <f>AVERAGE(CPVTFC3SG0069!K13:L13)</f>
        <v>0.46899999999999997</v>
      </c>
      <c r="Z962" s="218">
        <f t="shared" si="91"/>
        <v>1688.0000000000002</v>
      </c>
      <c r="AA962" s="3251" t="s">
        <v>315</v>
      </c>
    </row>
    <row r="963" spans="1:27" ht="15.75" thickBot="1" x14ac:dyDescent="0.3">
      <c r="A963" s="2083">
        <v>782</v>
      </c>
      <c r="B963" s="2966" t="s">
        <v>1295</v>
      </c>
      <c r="C963" s="2966" t="s">
        <v>868</v>
      </c>
      <c r="D963" s="2010">
        <v>44812</v>
      </c>
      <c r="E963" s="2011" t="s">
        <v>4919</v>
      </c>
      <c r="F963" s="3220">
        <v>70</v>
      </c>
      <c r="G963" s="2400">
        <f>AVERAGE(CPVTFC3SG0009!I23:J23)</f>
        <v>1.7199499999999999</v>
      </c>
      <c r="H963" s="2013">
        <f t="shared" si="92"/>
        <v>6139.3410852713168</v>
      </c>
      <c r="I963" s="3253" t="s">
        <v>315</v>
      </c>
      <c r="J963" s="3222"/>
      <c r="K963" s="3223"/>
      <c r="L963" s="3224"/>
      <c r="M963" s="3225"/>
      <c r="N963" s="3225"/>
      <c r="O963" s="3225"/>
      <c r="P963" s="3222"/>
      <c r="Q963" s="3222"/>
      <c r="R963" s="3226"/>
      <c r="S963" s="2017"/>
      <c r="T963" s="2017"/>
      <c r="U963" s="861"/>
      <c r="V963" s="1808">
        <v>44888</v>
      </c>
      <c r="W963" s="3227" t="s">
        <v>5545</v>
      </c>
      <c r="X963" s="3086">
        <v>17</v>
      </c>
      <c r="Y963" s="1016">
        <f>AVERAGE(CPVTFC3SG0069!M13:N13)</f>
        <v>0.24690000000000001</v>
      </c>
      <c r="Z963" s="225">
        <f t="shared" si="91"/>
        <v>577.50000000000011</v>
      </c>
      <c r="AA963" s="3254" t="s">
        <v>314</v>
      </c>
    </row>
    <row r="964" spans="1:27" x14ac:dyDescent="0.25">
      <c r="A964" s="86">
        <v>783</v>
      </c>
      <c r="B964" s="4660" t="s">
        <v>1296</v>
      </c>
      <c r="C964" s="2535" t="s">
        <v>868</v>
      </c>
      <c r="D964" s="87">
        <v>44812</v>
      </c>
      <c r="E964" s="458" t="s">
        <v>4919</v>
      </c>
      <c r="F964" s="154">
        <v>71</v>
      </c>
      <c r="G964" s="88">
        <f>AVERAGE(CPVTFC3SG0009!K23:L23)</f>
        <v>2.37575</v>
      </c>
      <c r="H964" s="89">
        <f t="shared" si="92"/>
        <v>8681.2015503875973</v>
      </c>
      <c r="I964" s="2680" t="s">
        <v>315</v>
      </c>
      <c r="J964" s="1638"/>
      <c r="K964" s="2681"/>
      <c r="L964" s="2682"/>
      <c r="M964" s="720"/>
      <c r="N964" s="720"/>
      <c r="O964" s="720"/>
      <c r="P964" s="1638"/>
      <c r="Q964" s="1638"/>
      <c r="R964" s="1639"/>
      <c r="S964" s="721"/>
      <c r="T964" s="721"/>
      <c r="U964" s="721"/>
      <c r="V964" s="490">
        <v>44888</v>
      </c>
      <c r="W964" s="3230" t="s">
        <v>5545</v>
      </c>
      <c r="X964" s="2848">
        <v>18</v>
      </c>
      <c r="Y964" s="589">
        <f>AVERAGE(CPVTFC3SG0069!O13:P13)</f>
        <v>0.27124999999999999</v>
      </c>
      <c r="Z964" s="85">
        <f t="shared" si="91"/>
        <v>699.25000000000011</v>
      </c>
      <c r="AA964" s="3255" t="s">
        <v>314</v>
      </c>
    </row>
    <row r="965" spans="1:27" ht="15.75" thickBot="1" x14ac:dyDescent="0.3">
      <c r="A965" s="537"/>
      <c r="B965" s="4661"/>
      <c r="C965" s="2527" t="s">
        <v>5448</v>
      </c>
      <c r="D965" s="2084"/>
      <c r="E965" s="2085"/>
      <c r="F965" s="2407"/>
      <c r="G965" s="969"/>
      <c r="H965" s="970"/>
      <c r="I965" s="1632"/>
      <c r="J965" s="1632"/>
      <c r="K965" s="3241"/>
      <c r="L965" s="3242"/>
      <c r="M965" s="215"/>
      <c r="N965" s="215"/>
      <c r="O965" s="215"/>
      <c r="P965" s="1632"/>
      <c r="Q965" s="1632"/>
      <c r="R965" s="1633"/>
      <c r="S965" s="650"/>
      <c r="T965" s="650"/>
      <c r="U965" s="650"/>
      <c r="V965" s="111">
        <v>44888</v>
      </c>
      <c r="W965" s="3243" t="s">
        <v>5545</v>
      </c>
      <c r="X965" s="2768">
        <v>19</v>
      </c>
      <c r="Y965" s="112">
        <f>AVERAGE(CPVTFC3SG0069!Q13:R13)</f>
        <v>0.25280000000000002</v>
      </c>
      <c r="Z965" s="225">
        <f t="shared" si="91"/>
        <v>607.00000000000011</v>
      </c>
      <c r="AA965" s="3257" t="s">
        <v>314</v>
      </c>
    </row>
    <row r="966" spans="1:27" ht="15.75" thickBot="1" x14ac:dyDescent="0.3">
      <c r="A966" s="1798">
        <v>784</v>
      </c>
      <c r="B966" s="3169" t="s">
        <v>1297</v>
      </c>
      <c r="C966" s="3169" t="s">
        <v>868</v>
      </c>
      <c r="D966" s="601">
        <v>44812</v>
      </c>
      <c r="E966" s="602" t="s">
        <v>4919</v>
      </c>
      <c r="F966" s="3171">
        <v>72</v>
      </c>
      <c r="G966" s="137">
        <f>AVERAGE(CPVTFC3SG0009!M23:N23)</f>
        <v>0.94825000000000004</v>
      </c>
      <c r="H966" s="1802">
        <f t="shared" si="92"/>
        <v>3148.2558139534885</v>
      </c>
      <c r="I966" s="3262" t="s">
        <v>315</v>
      </c>
      <c r="J966" s="3213"/>
      <c r="K966" s="3214"/>
      <c r="L966" s="3215"/>
      <c r="M966" s="3175"/>
      <c r="N966" s="3175"/>
      <c r="O966" s="3175"/>
      <c r="P966" s="3213"/>
      <c r="Q966" s="3213"/>
      <c r="R966" s="3216"/>
      <c r="S966" s="1429"/>
      <c r="T966" s="1429"/>
      <c r="U966" s="654"/>
      <c r="V966" s="1310">
        <v>44888</v>
      </c>
      <c r="W966" s="3217" t="s">
        <v>5545</v>
      </c>
      <c r="X966" s="3218">
        <v>20</v>
      </c>
      <c r="Y966" s="1319">
        <f>AVERAGE(CPVTFC3SG0069!S13:T13)</f>
        <v>0.22689999999999999</v>
      </c>
      <c r="Z966" s="225">
        <f t="shared" si="91"/>
        <v>477.50000000000006</v>
      </c>
      <c r="AA966" s="3252" t="s">
        <v>314</v>
      </c>
    </row>
    <row r="967" spans="1:27" ht="15.75" thickBot="1" x14ac:dyDescent="0.3">
      <c r="A967" s="1804">
        <v>785</v>
      </c>
      <c r="B967" s="3131" t="s">
        <v>1298</v>
      </c>
      <c r="C967" s="3131" t="s">
        <v>868</v>
      </c>
      <c r="D967" s="471">
        <v>44812</v>
      </c>
      <c r="E967" s="1520" t="s">
        <v>4919</v>
      </c>
      <c r="F967" s="3035">
        <v>73</v>
      </c>
      <c r="G967" s="1226">
        <f>AVERAGE(CPVTFC3SG0009!O23:P23)</f>
        <v>0.24585000000000001</v>
      </c>
      <c r="H967" s="1193">
        <f t="shared" si="92"/>
        <v>425.77519379844961</v>
      </c>
      <c r="I967" s="3258" t="s">
        <v>314</v>
      </c>
      <c r="J967" s="2716"/>
      <c r="K967" s="2717"/>
      <c r="L967" s="2718"/>
      <c r="M967" s="2719"/>
      <c r="N967" s="2719"/>
      <c r="O967" s="2719"/>
      <c r="P967" s="2716"/>
      <c r="Q967" s="2716"/>
      <c r="R967" s="2720"/>
      <c r="S967" s="1973"/>
      <c r="T967" s="1973"/>
      <c r="U967" s="1471"/>
      <c r="V967" s="471">
        <v>44888</v>
      </c>
      <c r="W967" s="3259" t="s">
        <v>5545</v>
      </c>
      <c r="X967" s="3260">
        <v>21</v>
      </c>
      <c r="Y967" s="1226">
        <f>AVERAGE(CPVTFC3SG0069!U13:V13)</f>
        <v>0.11119999999999999</v>
      </c>
      <c r="Z967" s="225">
        <f t="shared" si="91"/>
        <v>-100.99999999999999</v>
      </c>
      <c r="AA967" s="3261" t="s">
        <v>314</v>
      </c>
    </row>
    <row r="968" spans="1:27" ht="15.75" thickBot="1" x14ac:dyDescent="0.3">
      <c r="A968" s="2083">
        <v>786</v>
      </c>
      <c r="B968" s="2966" t="s">
        <v>1299</v>
      </c>
      <c r="C968" s="2966" t="s">
        <v>868</v>
      </c>
      <c r="D968" s="2010">
        <v>44812</v>
      </c>
      <c r="E968" s="2011" t="s">
        <v>4919</v>
      </c>
      <c r="F968" s="3220">
        <v>74</v>
      </c>
      <c r="G968" s="2400">
        <f>AVERAGE(CPVTFC3SG0009!Q23:R23)</f>
        <v>1.4671000000000001</v>
      </c>
      <c r="H968" s="2013">
        <f t="shared" si="92"/>
        <v>5159.302325581396</v>
      </c>
      <c r="I968" s="3253" t="s">
        <v>315</v>
      </c>
      <c r="J968" s="3222"/>
      <c r="K968" s="3223"/>
      <c r="L968" s="3224"/>
      <c r="M968" s="3225"/>
      <c r="N968" s="3225"/>
      <c r="O968" s="3225"/>
      <c r="P968" s="3222"/>
      <c r="Q968" s="3222"/>
      <c r="R968" s="3226"/>
      <c r="S968" s="2017"/>
      <c r="T968" s="2017"/>
      <c r="U968" s="861"/>
      <c r="V968" s="1808">
        <v>44888</v>
      </c>
      <c r="W968" s="3227" t="s">
        <v>5545</v>
      </c>
      <c r="X968" s="3086">
        <v>22</v>
      </c>
      <c r="Y968" s="1016">
        <f>AVERAGE(CPVTFC3SG0069!W13:X13)</f>
        <v>0.25124999999999997</v>
      </c>
      <c r="Z968" s="225">
        <f t="shared" si="91"/>
        <v>599.24999999999989</v>
      </c>
      <c r="AA968" s="3254" t="s">
        <v>314</v>
      </c>
    </row>
    <row r="969" spans="1:27" x14ac:dyDescent="0.25">
      <c r="A969" s="86">
        <v>787</v>
      </c>
      <c r="B969" s="4660" t="s">
        <v>1300</v>
      </c>
      <c r="C969" s="2535" t="s">
        <v>868</v>
      </c>
      <c r="D969" s="87">
        <v>44812</v>
      </c>
      <c r="E969" s="458" t="s">
        <v>4919</v>
      </c>
      <c r="F969" s="154">
        <v>75</v>
      </c>
      <c r="G969" s="88">
        <f>AVERAGE(CPVTFC3SG0009!S23:T23)</f>
        <v>0.87325000000000008</v>
      </c>
      <c r="H969" s="89">
        <f t="shared" si="92"/>
        <v>2857.558139534884</v>
      </c>
      <c r="I969" s="3246" t="s">
        <v>315</v>
      </c>
      <c r="J969" s="1638"/>
      <c r="K969" s="2681"/>
      <c r="L969" s="2682"/>
      <c r="M969" s="720"/>
      <c r="N969" s="720"/>
      <c r="O969" s="720"/>
      <c r="P969" s="1638"/>
      <c r="Q969" s="1638"/>
      <c r="R969" s="1639"/>
      <c r="S969" s="721"/>
      <c r="T969" s="721"/>
      <c r="U969" s="721"/>
      <c r="V969" s="490">
        <v>44888</v>
      </c>
      <c r="W969" s="3230" t="s">
        <v>5545</v>
      </c>
      <c r="X969" s="2848">
        <v>23</v>
      </c>
      <c r="Y969" s="589">
        <f>AVERAGE(CPVTFC3SG0069!C15:D15)</f>
        <v>0.21820000000000001</v>
      </c>
      <c r="Z969" s="85">
        <f t="shared" si="91"/>
        <v>434.00000000000006</v>
      </c>
      <c r="AA969" s="3255" t="s">
        <v>314</v>
      </c>
    </row>
    <row r="970" spans="1:27" ht="15.75" thickBot="1" x14ac:dyDescent="0.3">
      <c r="A970" s="516"/>
      <c r="B970" s="4662"/>
      <c r="C970" s="2536" t="s">
        <v>5448</v>
      </c>
      <c r="D970" s="1383"/>
      <c r="E970" s="1384"/>
      <c r="F970" s="2413"/>
      <c r="G970" s="668"/>
      <c r="H970" s="662"/>
      <c r="I970" s="1641"/>
      <c r="J970" s="1641"/>
      <c r="K970" s="2683"/>
      <c r="L970" s="2684"/>
      <c r="M970" s="763"/>
      <c r="N970" s="763"/>
      <c r="O970" s="763"/>
      <c r="P970" s="1641"/>
      <c r="Q970" s="1641"/>
      <c r="R970" s="1642"/>
      <c r="S970" s="778"/>
      <c r="T970" s="778"/>
      <c r="U970" s="778"/>
      <c r="V970" s="220">
        <v>44888</v>
      </c>
      <c r="W970" s="3178" t="s">
        <v>5545</v>
      </c>
      <c r="X970" s="2757">
        <v>24</v>
      </c>
      <c r="Y970" s="222">
        <f>AVERAGE(CPVTFC3SG0069!E15:F15)</f>
        <v>2.8808499999999997</v>
      </c>
      <c r="Z970" s="218">
        <f t="shared" si="91"/>
        <v>13747.249999999998</v>
      </c>
      <c r="AA970" s="3263" t="s">
        <v>315</v>
      </c>
    </row>
    <row r="971" spans="1:27" ht="15.75" thickBot="1" x14ac:dyDescent="0.3">
      <c r="A971" s="2083">
        <v>788</v>
      </c>
      <c r="B971" s="2966" t="s">
        <v>1301</v>
      </c>
      <c r="C971" s="2966" t="s">
        <v>868</v>
      </c>
      <c r="D971" s="2010">
        <v>44812</v>
      </c>
      <c r="E971" s="2011" t="s">
        <v>4919</v>
      </c>
      <c r="F971" s="3220">
        <v>76</v>
      </c>
      <c r="G971" s="2400">
        <f>AVERAGE(CPVTFC3SG0009!U23:V23)</f>
        <v>2.8353000000000002</v>
      </c>
      <c r="H971" s="2013">
        <f t="shared" si="92"/>
        <v>10462.403100775195</v>
      </c>
      <c r="I971" s="3253" t="s">
        <v>315</v>
      </c>
      <c r="J971" s="3222"/>
      <c r="K971" s="3223"/>
      <c r="L971" s="3224"/>
      <c r="M971" s="3225"/>
      <c r="N971" s="3225"/>
      <c r="O971" s="3225"/>
      <c r="P971" s="3222"/>
      <c r="Q971" s="3222"/>
      <c r="R971" s="3226"/>
      <c r="S971" s="2017"/>
      <c r="T971" s="2017"/>
      <c r="U971" s="861"/>
      <c r="V971" s="2010">
        <v>44888</v>
      </c>
      <c r="W971" s="3264" t="s">
        <v>5545</v>
      </c>
      <c r="X971" s="2843">
        <v>25</v>
      </c>
      <c r="Y971" s="2400">
        <f>AVERAGE(CPVTFC3SG0069!G15:H15)</f>
        <v>2.84565</v>
      </c>
      <c r="Z971" s="218">
        <f t="shared" si="91"/>
        <v>13571.25</v>
      </c>
      <c r="AA971" s="3265" t="s">
        <v>315</v>
      </c>
    </row>
    <row r="972" spans="1:27" x14ac:dyDescent="0.25">
      <c r="A972" s="508">
        <v>789</v>
      </c>
      <c r="B972" s="4672" t="s">
        <v>1302</v>
      </c>
      <c r="C972" s="2969" t="s">
        <v>868</v>
      </c>
      <c r="D972" s="490">
        <v>44812</v>
      </c>
      <c r="E972" s="491" t="s">
        <v>4919</v>
      </c>
      <c r="F972" s="732">
        <v>77</v>
      </c>
      <c r="G972" s="589">
        <f>AVERAGE(CPVTFC3SG0009!W23:X23)</f>
        <v>7.3849999999999999E-2</v>
      </c>
      <c r="H972" s="622">
        <f t="shared" si="92"/>
        <v>-240.89147286821708</v>
      </c>
      <c r="I972" s="2692" t="s">
        <v>314</v>
      </c>
      <c r="J972" s="1638"/>
      <c r="K972" s="2681"/>
      <c r="L972" s="2682"/>
      <c r="M972" s="720"/>
      <c r="N972" s="720"/>
      <c r="O972" s="720"/>
      <c r="P972" s="1638"/>
      <c r="Q972" s="1638"/>
      <c r="R972" s="1639"/>
      <c r="S972" s="721"/>
      <c r="T972" s="721"/>
      <c r="U972" s="721"/>
      <c r="V972" s="490">
        <v>44888</v>
      </c>
      <c r="W972" s="3230" t="s">
        <v>5545</v>
      </c>
      <c r="X972" s="2848">
        <v>26</v>
      </c>
      <c r="Y972" s="589">
        <f>AVERAGE(CPVTFC3SG0069!I15:J15)</f>
        <v>0.11415</v>
      </c>
      <c r="Z972" s="85">
        <f t="shared" si="91"/>
        <v>-86.249999999999943</v>
      </c>
      <c r="AA972" s="3255" t="s">
        <v>314</v>
      </c>
    </row>
    <row r="973" spans="1:27" ht="15.75" thickBot="1" x14ac:dyDescent="0.3">
      <c r="A973" s="462"/>
      <c r="B973" s="4713"/>
      <c r="C973" s="2970" t="s">
        <v>5448</v>
      </c>
      <c r="D973" s="1383"/>
      <c r="E973" s="1384"/>
      <c r="F973" s="2413"/>
      <c r="G973" s="668"/>
      <c r="H973" s="662"/>
      <c r="I973" s="1641"/>
      <c r="J973" s="1641"/>
      <c r="K973" s="2683"/>
      <c r="L973" s="2684"/>
      <c r="M973" s="763"/>
      <c r="N973" s="763"/>
      <c r="O973" s="763"/>
      <c r="P973" s="1641"/>
      <c r="Q973" s="1641"/>
      <c r="R973" s="1642"/>
      <c r="S973" s="778"/>
      <c r="T973" s="778"/>
      <c r="U973" s="778"/>
      <c r="V973" s="91">
        <v>44888</v>
      </c>
      <c r="W973" s="3211" t="s">
        <v>5545</v>
      </c>
      <c r="X973" s="2758">
        <v>27</v>
      </c>
      <c r="Y973" s="595">
        <f>AVERAGE(CPVTFC3SG0069!K15:L15)</f>
        <v>9.665E-2</v>
      </c>
      <c r="Z973" s="225">
        <f t="shared" si="91"/>
        <v>-173.74999999999994</v>
      </c>
      <c r="AA973" s="3256" t="s">
        <v>314</v>
      </c>
    </row>
    <row r="974" spans="1:27" ht="15.75" thickBot="1" x14ac:dyDescent="0.3">
      <c r="A974" s="2083">
        <v>790</v>
      </c>
      <c r="B974" s="2966" t="s">
        <v>1303</v>
      </c>
      <c r="C974" s="2966" t="s">
        <v>868</v>
      </c>
      <c r="D974" s="2010">
        <v>44812</v>
      </c>
      <c r="E974" s="2011" t="s">
        <v>4919</v>
      </c>
      <c r="F974" s="3220">
        <v>78</v>
      </c>
      <c r="G974" s="2400">
        <f>AVERAGE(CPVTFC3SG0009!C25:D25)</f>
        <v>2.8716499999999998</v>
      </c>
      <c r="H974" s="2013">
        <f t="shared" si="92"/>
        <v>10603.29457364341</v>
      </c>
      <c r="I974" s="3221" t="s">
        <v>315</v>
      </c>
      <c r="J974" s="3222"/>
      <c r="K974" s="3223"/>
      <c r="L974" s="3224"/>
      <c r="M974" s="3225"/>
      <c r="N974" s="3225"/>
      <c r="O974" s="3225"/>
      <c r="P974" s="3222"/>
      <c r="Q974" s="3222"/>
      <c r="R974" s="3226"/>
      <c r="S974" s="2017"/>
      <c r="T974" s="2017"/>
      <c r="U974" s="861"/>
      <c r="V974" s="2010">
        <v>44888</v>
      </c>
      <c r="W974" s="3264" t="s">
        <v>5545</v>
      </c>
      <c r="X974" s="2843">
        <v>28</v>
      </c>
      <c r="Y974" s="2400">
        <f>AVERAGE(CPVTFC3SG0069!M15:N15)</f>
        <v>1.1899500000000001</v>
      </c>
      <c r="Z974" s="218">
        <f t="shared" si="91"/>
        <v>5292.7500000000009</v>
      </c>
      <c r="AA974" s="3265" t="s">
        <v>315</v>
      </c>
    </row>
    <row r="975" spans="1:27" x14ac:dyDescent="0.25">
      <c r="A975" s="86">
        <v>791</v>
      </c>
      <c r="B975" s="4660" t="s">
        <v>1304</v>
      </c>
      <c r="C975" s="2535" t="s">
        <v>868</v>
      </c>
      <c r="D975" s="87">
        <v>44812</v>
      </c>
      <c r="E975" s="458" t="s">
        <v>4919</v>
      </c>
      <c r="F975" s="154">
        <v>79</v>
      </c>
      <c r="G975" s="88">
        <f>AVERAGE(CPVTFC3SG0009!E25:F25)</f>
        <v>2.6164499999999999</v>
      </c>
      <c r="H975" s="89">
        <f t="shared" si="92"/>
        <v>9614.1472868217043</v>
      </c>
      <c r="I975" s="2680" t="s">
        <v>315</v>
      </c>
      <c r="J975" s="1638"/>
      <c r="K975" s="2681"/>
      <c r="L975" s="2682"/>
      <c r="M975" s="720"/>
      <c r="N975" s="720"/>
      <c r="O975" s="720"/>
      <c r="P975" s="1638"/>
      <c r="Q975" s="1638"/>
      <c r="R975" s="1639"/>
      <c r="S975" s="721"/>
      <c r="T975" s="721"/>
      <c r="U975" s="721"/>
      <c r="V975" s="490">
        <v>44888</v>
      </c>
      <c r="W975" s="3230" t="s">
        <v>5545</v>
      </c>
      <c r="X975" s="2848">
        <v>29</v>
      </c>
      <c r="Y975" s="589">
        <f>AVERAGE(CPVTFC3SG0069!O15:P15)</f>
        <v>0.72724999999999995</v>
      </c>
      <c r="Z975" s="85">
        <f t="shared" si="91"/>
        <v>2979.25</v>
      </c>
      <c r="AA975" s="3284" t="s">
        <v>314</v>
      </c>
    </row>
    <row r="976" spans="1:27" ht="15.75" thickBot="1" x14ac:dyDescent="0.3">
      <c r="A976" s="537"/>
      <c r="B976" s="4661"/>
      <c r="C976" s="2527" t="s">
        <v>5448</v>
      </c>
      <c r="D976" s="2084"/>
      <c r="E976" s="2085"/>
      <c r="F976" s="2407"/>
      <c r="G976" s="969"/>
      <c r="H976" s="970"/>
      <c r="I976" s="1632"/>
      <c r="J976" s="1632"/>
      <c r="K976" s="3241"/>
      <c r="L976" s="3242"/>
      <c r="M976" s="215"/>
      <c r="N976" s="215"/>
      <c r="O976" s="215"/>
      <c r="P976" s="1632"/>
      <c r="Q976" s="1632"/>
      <c r="R976" s="1633"/>
      <c r="S976" s="650"/>
      <c r="T976" s="650"/>
      <c r="U976" s="650"/>
      <c r="V976" s="79">
        <v>44888</v>
      </c>
      <c r="W976" s="3269" t="s">
        <v>5545</v>
      </c>
      <c r="X976" s="2760">
        <v>30</v>
      </c>
      <c r="Y976" s="80">
        <f>AVERAGE(CPVTFC3SG0069!Q15:R15)</f>
        <v>0.41005000000000003</v>
      </c>
      <c r="Z976" s="218">
        <f t="shared" si="91"/>
        <v>1393.2500000000005</v>
      </c>
      <c r="AA976" s="3290" t="s">
        <v>315</v>
      </c>
    </row>
    <row r="977" spans="1:28" x14ac:dyDescent="0.25">
      <c r="A977" s="456">
        <v>792</v>
      </c>
      <c r="B977" s="4658" t="s">
        <v>1305</v>
      </c>
      <c r="C977" s="2535" t="s">
        <v>868</v>
      </c>
      <c r="D977" s="87">
        <v>44812</v>
      </c>
      <c r="E977" s="458" t="s">
        <v>4919</v>
      </c>
      <c r="F977" s="154">
        <v>80</v>
      </c>
      <c r="G977" s="88">
        <f>AVERAGE(CPVTFC3SG0009!G25:H25)</f>
        <v>2.67395</v>
      </c>
      <c r="H977" s="89">
        <f t="shared" si="92"/>
        <v>9837.0155038759694</v>
      </c>
      <c r="I977" s="2680" t="s">
        <v>315</v>
      </c>
      <c r="J977" s="1638"/>
      <c r="K977" s="2681"/>
      <c r="L977" s="2682"/>
      <c r="M977" s="720"/>
      <c r="N977" s="720"/>
      <c r="O977" s="720"/>
      <c r="P977" s="1638"/>
      <c r="Q977" s="1638"/>
      <c r="R977" s="1639"/>
      <c r="S977" s="721"/>
      <c r="T977" s="721"/>
      <c r="U977" s="721"/>
      <c r="V977" s="87">
        <v>44888</v>
      </c>
      <c r="W977" s="3179" t="s">
        <v>5545</v>
      </c>
      <c r="X977" s="2824">
        <v>31</v>
      </c>
      <c r="Y977" s="88">
        <f>AVERAGE(CPVTFC3SG0069!S15:T15)</f>
        <v>0.43459999999999999</v>
      </c>
      <c r="Z977" s="1076">
        <f t="shared" si="91"/>
        <v>1516.0000000000002</v>
      </c>
      <c r="AA977" s="3288" t="s">
        <v>315</v>
      </c>
    </row>
    <row r="978" spans="1:28" x14ac:dyDescent="0.25">
      <c r="A978" s="597"/>
      <c r="B978" s="4674"/>
      <c r="C978" s="2538" t="s">
        <v>5448</v>
      </c>
      <c r="D978" s="1149"/>
      <c r="E978" s="1264"/>
      <c r="F978" s="882"/>
      <c r="G978" s="645"/>
      <c r="H978" s="646"/>
      <c r="I978" s="863"/>
      <c r="J978" s="863"/>
      <c r="K978" s="2678"/>
      <c r="L978" s="2679"/>
      <c r="M978" s="207"/>
      <c r="N978" s="207"/>
      <c r="O978" s="207"/>
      <c r="P978" s="863"/>
      <c r="Q978" s="863"/>
      <c r="R978" s="864"/>
      <c r="S978" s="642"/>
      <c r="T978" s="642"/>
      <c r="U978" s="642"/>
      <c r="V978" s="18">
        <v>44888</v>
      </c>
      <c r="W978" s="3229" t="s">
        <v>5545</v>
      </c>
      <c r="X978" s="2759">
        <v>32</v>
      </c>
      <c r="Y978" s="7">
        <f>AVERAGE(CPVTFC3SG0069!U15:V15)</f>
        <v>0.37209999999999999</v>
      </c>
      <c r="Z978" s="13">
        <f t="shared" si="91"/>
        <v>1203.5</v>
      </c>
      <c r="AA978" s="3268" t="s">
        <v>314</v>
      </c>
    </row>
    <row r="979" spans="1:28" ht="15.75" thickBot="1" x14ac:dyDescent="0.3">
      <c r="A979" s="598"/>
      <c r="B979" s="4667"/>
      <c r="C979" s="2527" t="s">
        <v>863</v>
      </c>
      <c r="D979" s="2084"/>
      <c r="E979" s="2085"/>
      <c r="F979" s="2407"/>
      <c r="G979" s="969"/>
      <c r="H979" s="970"/>
      <c r="I979" s="1632"/>
      <c r="J979" s="1632"/>
      <c r="K979" s="3241"/>
      <c r="L979" s="3242"/>
      <c r="M979" s="215"/>
      <c r="N979" s="215"/>
      <c r="O979" s="215"/>
      <c r="P979" s="1632"/>
      <c r="Q979" s="1632"/>
      <c r="R979" s="1633"/>
      <c r="S979" s="650"/>
      <c r="T979" s="650"/>
      <c r="U979" s="650"/>
      <c r="V979" s="79">
        <v>44888</v>
      </c>
      <c r="W979" s="3269" t="s">
        <v>5545</v>
      </c>
      <c r="X979" s="2760">
        <v>33</v>
      </c>
      <c r="Y979" s="80">
        <f>AVERAGE(CPVTFC3SG0069!W15:X15)</f>
        <v>1.34785</v>
      </c>
      <c r="Z979" s="218">
        <f t="shared" si="91"/>
        <v>6082.25</v>
      </c>
      <c r="AA979" s="3270" t="s">
        <v>315</v>
      </c>
      <c r="AB979" s="3291" t="s">
        <v>3</v>
      </c>
    </row>
    <row r="980" spans="1:28" x14ac:dyDescent="0.25">
      <c r="A980" s="86">
        <v>793</v>
      </c>
      <c r="B980" s="4658" t="s">
        <v>1306</v>
      </c>
      <c r="C980" s="2535" t="s">
        <v>868</v>
      </c>
      <c r="D980" s="87">
        <v>44812</v>
      </c>
      <c r="E980" s="458" t="s">
        <v>4919</v>
      </c>
      <c r="F980" s="154">
        <v>81</v>
      </c>
      <c r="G980" s="88">
        <f>AVERAGE(CPVTFC3SG0009!I25:J25)</f>
        <v>2.15055</v>
      </c>
      <c r="H980" s="89">
        <f t="shared" si="92"/>
        <v>7808.333333333333</v>
      </c>
      <c r="I980" s="2680" t="s">
        <v>315</v>
      </c>
      <c r="J980" s="1638"/>
      <c r="K980" s="2681"/>
      <c r="L980" s="2682"/>
      <c r="M980" s="720"/>
      <c r="N980" s="720"/>
      <c r="O980" s="720"/>
      <c r="P980" s="1638"/>
      <c r="Q980" s="1638"/>
      <c r="R980" s="1639"/>
      <c r="S980" s="721"/>
      <c r="T980" s="721"/>
      <c r="U980" s="721"/>
      <c r="V980" s="490">
        <v>44888</v>
      </c>
      <c r="W980" s="3230" t="s">
        <v>5545</v>
      </c>
      <c r="X980" s="2848">
        <v>34</v>
      </c>
      <c r="Y980" s="589">
        <f>AVERAGE(CPVTFC3SG0069!C17:D17)</f>
        <v>0.33489999999999998</v>
      </c>
      <c r="Z980" s="85">
        <f t="shared" si="91"/>
        <v>1017.5</v>
      </c>
      <c r="AA980" s="3255" t="s">
        <v>314</v>
      </c>
    </row>
    <row r="981" spans="1:28" ht="15.75" thickBot="1" x14ac:dyDescent="0.3">
      <c r="A981" s="516"/>
      <c r="B981" s="4659"/>
      <c r="C981" s="2536" t="s">
        <v>5448</v>
      </c>
      <c r="D981" s="1383"/>
      <c r="E981" s="1384"/>
      <c r="F981" s="2413"/>
      <c r="G981" s="668"/>
      <c r="H981" s="662"/>
      <c r="I981" s="1641"/>
      <c r="J981" s="1641"/>
      <c r="K981" s="2683"/>
      <c r="L981" s="2684"/>
      <c r="M981" s="763"/>
      <c r="N981" s="763"/>
      <c r="O981" s="763"/>
      <c r="P981" s="1641"/>
      <c r="Q981" s="1641"/>
      <c r="R981" s="1642"/>
      <c r="S981" s="778"/>
      <c r="T981" s="778"/>
      <c r="U981" s="778"/>
      <c r="V981" s="91">
        <v>44888</v>
      </c>
      <c r="W981" s="3211" t="s">
        <v>5545</v>
      </c>
      <c r="X981" s="2758">
        <v>35</v>
      </c>
      <c r="Y981" s="595">
        <f>AVERAGE(CPVTFC3SG0069!E17:F17)</f>
        <v>0.1993</v>
      </c>
      <c r="Z981" s="225">
        <f t="shared" si="91"/>
        <v>339.50000000000011</v>
      </c>
      <c r="AA981" s="3256" t="s">
        <v>314</v>
      </c>
    </row>
    <row r="982" spans="1:28" ht="15.75" thickBot="1" x14ac:dyDescent="0.3">
      <c r="A982" s="1461">
        <v>794</v>
      </c>
      <c r="B982" s="2622" t="s">
        <v>1307</v>
      </c>
      <c r="C982" s="2622" t="s">
        <v>868</v>
      </c>
      <c r="D982" s="676">
        <v>44812</v>
      </c>
      <c r="E982" s="1463" t="s">
        <v>4919</v>
      </c>
      <c r="F982" s="2715">
        <v>82</v>
      </c>
      <c r="G982" s="1624">
        <f>AVERAGE(CPVTFC3SG0009!K25:L25)</f>
        <v>2.8261500000000002</v>
      </c>
      <c r="H982" s="1524">
        <f t="shared" si="92"/>
        <v>10426.937984496124</v>
      </c>
      <c r="I982" s="2674" t="s">
        <v>315</v>
      </c>
      <c r="J982" s="2716"/>
      <c r="K982" s="2717"/>
      <c r="L982" s="2718"/>
      <c r="M982" s="2719"/>
      <c r="N982" s="2719"/>
      <c r="O982" s="2719"/>
      <c r="P982" s="2716"/>
      <c r="Q982" s="2716"/>
      <c r="R982" s="2720"/>
      <c r="S982" s="1973"/>
      <c r="T982" s="1973"/>
      <c r="U982" s="1471"/>
      <c r="V982" s="79">
        <v>44888</v>
      </c>
      <c r="W982" s="3269" t="s">
        <v>5545</v>
      </c>
      <c r="X982" s="2760">
        <v>36</v>
      </c>
      <c r="Y982" s="80">
        <f>AVERAGE(CPVTFC3SG0069!G17:H17)</f>
        <v>2.0079500000000001</v>
      </c>
      <c r="Z982" s="218">
        <f t="shared" si="91"/>
        <v>9382.7500000000018</v>
      </c>
      <c r="AA982" s="3270" t="s">
        <v>315</v>
      </c>
    </row>
    <row r="983" spans="1:28" x14ac:dyDescent="0.25">
      <c r="A983" s="86">
        <v>795</v>
      </c>
      <c r="B983" s="4658" t="s">
        <v>1308</v>
      </c>
      <c r="C983" s="2535" t="s">
        <v>868</v>
      </c>
      <c r="D983" s="87">
        <v>44812</v>
      </c>
      <c r="E983" s="458" t="s">
        <v>4919</v>
      </c>
      <c r="F983" s="154">
        <v>83</v>
      </c>
      <c r="G983" s="88">
        <f>AVERAGE(CPVTFC3SG0009!M25:N25)</f>
        <v>0.73875000000000002</v>
      </c>
      <c r="H983" s="89">
        <f t="shared" si="92"/>
        <v>2336.2403100775191</v>
      </c>
      <c r="I983" s="3246" t="s">
        <v>315</v>
      </c>
      <c r="J983" s="1638"/>
      <c r="K983" s="2681"/>
      <c r="L983" s="2682"/>
      <c r="M983" s="720"/>
      <c r="N983" s="720"/>
      <c r="O983" s="720"/>
      <c r="P983" s="834"/>
      <c r="Q983" s="834"/>
      <c r="R983" s="835"/>
      <c r="S983" s="834"/>
      <c r="T983" s="834"/>
      <c r="U983" s="834"/>
      <c r="V983" s="490">
        <v>44888</v>
      </c>
      <c r="W983" s="3230" t="s">
        <v>5545</v>
      </c>
      <c r="X983" s="2848">
        <v>37</v>
      </c>
      <c r="Y983" s="589">
        <f>AVERAGE(CPVTFC3SG0069!I17:J17)</f>
        <v>0.16265000000000002</v>
      </c>
      <c r="Z983" s="85">
        <f t="shared" si="91"/>
        <v>156.25000000000014</v>
      </c>
      <c r="AA983" s="3255" t="s">
        <v>314</v>
      </c>
    </row>
    <row r="984" spans="1:28" x14ac:dyDescent="0.25">
      <c r="A984" s="596"/>
      <c r="B984" s="4674"/>
      <c r="C984" s="2538" t="s">
        <v>863</v>
      </c>
      <c r="D984" s="1149"/>
      <c r="E984" s="1264"/>
      <c r="F984" s="882"/>
      <c r="G984" s="645"/>
      <c r="H984" s="646"/>
      <c r="I984" s="2741"/>
      <c r="J984" s="863"/>
      <c r="K984" s="2678"/>
      <c r="L984" s="2679"/>
      <c r="M984" s="207"/>
      <c r="N984" s="207"/>
      <c r="O984" s="207"/>
      <c r="P984" s="694"/>
      <c r="Q984" s="694"/>
      <c r="R984" s="695"/>
      <c r="S984" s="694"/>
      <c r="T984" s="694"/>
      <c r="U984" s="694"/>
      <c r="V984" s="19">
        <v>44888</v>
      </c>
      <c r="W984" s="3266" t="s">
        <v>5545</v>
      </c>
      <c r="X984" s="2756">
        <v>38</v>
      </c>
      <c r="Y984" s="10">
        <f>AVERAGE(CPVTFC3SG0069!K17:L17)</f>
        <v>0.82665</v>
      </c>
      <c r="Z984" s="14">
        <f t="shared" si="91"/>
        <v>3476.25</v>
      </c>
      <c r="AA984" s="3271" t="s">
        <v>315</v>
      </c>
    </row>
    <row r="985" spans="1:28" ht="15.75" thickBot="1" x14ac:dyDescent="0.3">
      <c r="A985" s="537"/>
      <c r="B985" s="4667"/>
      <c r="C985" s="2527" t="s">
        <v>220</v>
      </c>
      <c r="D985" s="79">
        <v>44887</v>
      </c>
      <c r="E985" s="2754" t="s">
        <v>5514</v>
      </c>
      <c r="F985" s="80">
        <v>98</v>
      </c>
      <c r="G985" s="80">
        <f>AVERAGE(CPVTFC3SG0064!T12:U12)</f>
        <v>2.6908000000000003</v>
      </c>
      <c r="H985" s="81">
        <f>(G985-0.1645)/0.0138*50</f>
        <v>9153.2608695652179</v>
      </c>
      <c r="I985" s="3272" t="s">
        <v>315</v>
      </c>
      <c r="J985" s="1632"/>
      <c r="K985" s="3241"/>
      <c r="L985" s="3242"/>
      <c r="M985" s="215"/>
      <c r="N985" s="215"/>
      <c r="O985" s="215"/>
      <c r="P985" s="3500">
        <v>44894</v>
      </c>
      <c r="Q985" s="145" t="s">
        <v>5564</v>
      </c>
      <c r="R985" s="145">
        <v>60</v>
      </c>
      <c r="S985" s="145">
        <f>AVERAGE(CPVTFC3SG0082!K21:L21)</f>
        <v>0.54315000000000002</v>
      </c>
      <c r="T985" s="4002">
        <f>(S985-0.1565)/0.0137*400</f>
        <v>11289.051094890512</v>
      </c>
      <c r="U985" s="4252" t="s">
        <v>315</v>
      </c>
      <c r="V985" s="1268"/>
      <c r="W985" s="1268"/>
      <c r="X985" s="1268"/>
      <c r="Y985" s="1268"/>
      <c r="Z985" s="786"/>
      <c r="AA985" s="2127"/>
    </row>
    <row r="986" spans="1:28" x14ac:dyDescent="0.25">
      <c r="A986" s="456">
        <v>796</v>
      </c>
      <c r="B986" s="4660" t="s">
        <v>1309</v>
      </c>
      <c r="C986" s="2535" t="s">
        <v>868</v>
      </c>
      <c r="D986" s="87">
        <v>44812</v>
      </c>
      <c r="E986" s="458" t="s">
        <v>4919</v>
      </c>
      <c r="F986" s="154">
        <v>84</v>
      </c>
      <c r="G986" s="88">
        <f>AVERAGE(CPVTFC3SG0009!O25:P25)</f>
        <v>1.3258999999999999</v>
      </c>
      <c r="H986" s="89">
        <f t="shared" si="92"/>
        <v>4612.0155038759676</v>
      </c>
      <c r="I986" s="2680" t="s">
        <v>315</v>
      </c>
      <c r="J986" s="1638"/>
      <c r="K986" s="2681"/>
      <c r="L986" s="2682"/>
      <c r="M986" s="720"/>
      <c r="N986" s="720"/>
      <c r="O986" s="720"/>
      <c r="P986" s="834"/>
      <c r="Q986" s="834"/>
      <c r="R986" s="835"/>
      <c r="S986" s="834"/>
      <c r="T986" s="834"/>
      <c r="U986" s="834"/>
      <c r="V986" s="490">
        <v>44888</v>
      </c>
      <c r="W986" s="3230" t="s">
        <v>5545</v>
      </c>
      <c r="X986" s="2848">
        <v>39</v>
      </c>
      <c r="Y986" s="589">
        <f>AVERAGE(CPVTFC3SG0069!M17:N17)</f>
        <v>0.21029999999999999</v>
      </c>
      <c r="Z986" s="85">
        <f t="shared" ref="Z986:Z993" si="93">(Y986-0.1314)/0.0132*66</f>
        <v>394.5</v>
      </c>
      <c r="AA986" s="3255" t="s">
        <v>314</v>
      </c>
    </row>
    <row r="987" spans="1:28" ht="15.75" thickBot="1" x14ac:dyDescent="0.3">
      <c r="A987" s="598"/>
      <c r="B987" s="4661"/>
      <c r="C987" s="2527" t="s">
        <v>5448</v>
      </c>
      <c r="D987" s="2084"/>
      <c r="E987" s="2085"/>
      <c r="F987" s="2407"/>
      <c r="G987" s="969"/>
      <c r="H987" s="970"/>
      <c r="I987" s="1632"/>
      <c r="J987" s="1632"/>
      <c r="K987" s="3241"/>
      <c r="L987" s="3242"/>
      <c r="M987" s="215"/>
      <c r="N987" s="215"/>
      <c r="O987" s="215"/>
      <c r="P987" s="1268"/>
      <c r="Q987" s="1268"/>
      <c r="R987" s="1586"/>
      <c r="S987" s="1268"/>
      <c r="T987" s="1268"/>
      <c r="U987" s="1268"/>
      <c r="V987" s="111">
        <v>44888</v>
      </c>
      <c r="W987" s="3243" t="s">
        <v>5545</v>
      </c>
      <c r="X987" s="2768">
        <v>40</v>
      </c>
      <c r="Y987" s="112">
        <f>AVERAGE(CPVTFC3SG0069!O17:P17)</f>
        <v>0.14924999999999999</v>
      </c>
      <c r="Z987" s="113">
        <f t="shared" si="93"/>
        <v>89.250000000000028</v>
      </c>
      <c r="AA987" s="3257" t="s">
        <v>314</v>
      </c>
    </row>
    <row r="988" spans="1:28" x14ac:dyDescent="0.25">
      <c r="A988" s="86">
        <v>797</v>
      </c>
      <c r="B988" s="2535" t="s">
        <v>1310</v>
      </c>
      <c r="C988" s="2535" t="s">
        <v>868</v>
      </c>
      <c r="D988" s="87">
        <v>44812</v>
      </c>
      <c r="E988" s="458" t="s">
        <v>4919</v>
      </c>
      <c r="F988" s="154">
        <v>85</v>
      </c>
      <c r="G988" s="88">
        <f>AVERAGE(CPVTFC3SG0009!Q25:R25)</f>
        <v>0.9113</v>
      </c>
      <c r="H988" s="89">
        <f t="shared" si="92"/>
        <v>3005.0387596899222</v>
      </c>
      <c r="I988" s="3246" t="s">
        <v>315</v>
      </c>
      <c r="J988" s="1638"/>
      <c r="K988" s="2681"/>
      <c r="L988" s="2682"/>
      <c r="M988" s="720"/>
      <c r="N988" s="720"/>
      <c r="O988" s="720"/>
      <c r="P988" s="834"/>
      <c r="Q988" s="834"/>
      <c r="R988" s="835"/>
      <c r="S988" s="834"/>
      <c r="T988" s="834"/>
      <c r="U988" s="834"/>
      <c r="V988" s="490">
        <v>44888</v>
      </c>
      <c r="W988" s="3230" t="s">
        <v>5545</v>
      </c>
      <c r="X988" s="2848">
        <v>41</v>
      </c>
      <c r="Y988" s="589">
        <f>AVERAGE(CPVTFC3SG0069!Q17:R17)</f>
        <v>0.19675000000000001</v>
      </c>
      <c r="Z988" s="622">
        <f t="shared" si="93"/>
        <v>326.75000000000006</v>
      </c>
      <c r="AA988" s="3255" t="s">
        <v>314</v>
      </c>
    </row>
    <row r="989" spans="1:28" ht="15.75" thickBot="1" x14ac:dyDescent="0.3">
      <c r="A989" s="516"/>
      <c r="B989" s="2536"/>
      <c r="C989" s="2536" t="s">
        <v>5448</v>
      </c>
      <c r="D989" s="1383"/>
      <c r="E989" s="1384"/>
      <c r="F989" s="2413"/>
      <c r="G989" s="668"/>
      <c r="H989" s="662"/>
      <c r="I989" s="4185"/>
      <c r="J989" s="1641"/>
      <c r="K989" s="2683"/>
      <c r="L989" s="2684"/>
      <c r="M989" s="763"/>
      <c r="N989" s="763"/>
      <c r="O989" s="763"/>
      <c r="P989" s="786"/>
      <c r="Q989" s="786"/>
      <c r="R989" s="787"/>
      <c r="S989" s="786"/>
      <c r="T989" s="786"/>
      <c r="U989" s="786"/>
      <c r="V989" s="3782">
        <v>44893</v>
      </c>
      <c r="W989" s="3783" t="s">
        <v>5592</v>
      </c>
      <c r="X989" s="3783">
        <v>156</v>
      </c>
      <c r="Y989" s="3783">
        <f>AVERAGE(CPVTFC3SG0080!P22:Q22)</f>
        <v>0.87064999999999992</v>
      </c>
      <c r="Z989" s="510">
        <f t="shared" ref="Z989" si="94">(Y989-0.0643)/0.0133*66</f>
        <v>4001.4360902255635</v>
      </c>
      <c r="AA989" s="3784" t="s">
        <v>315</v>
      </c>
    </row>
    <row r="990" spans="1:28" x14ac:dyDescent="0.25">
      <c r="A990" s="1840">
        <v>798</v>
      </c>
      <c r="B990" s="4661" t="s">
        <v>1311</v>
      </c>
      <c r="C990" s="3983" t="s">
        <v>868</v>
      </c>
      <c r="D990" s="125">
        <v>44812</v>
      </c>
      <c r="E990" s="390" t="s">
        <v>4919</v>
      </c>
      <c r="F990" s="2666">
        <v>86</v>
      </c>
      <c r="G990" s="126">
        <f>AVERAGE(CPVTFC3SG0009!S25:T25)</f>
        <v>2.7953999999999999</v>
      </c>
      <c r="H990" s="1076">
        <f t="shared" si="92"/>
        <v>10307.751937984496</v>
      </c>
      <c r="I990" s="4179" t="s">
        <v>315</v>
      </c>
      <c r="J990" s="1635"/>
      <c r="K990" s="4180"/>
      <c r="L990" s="4181"/>
      <c r="M990" s="216"/>
      <c r="N990" s="216"/>
      <c r="O990" s="216"/>
      <c r="P990" s="1271"/>
      <c r="Q990" s="1271"/>
      <c r="R990" s="1288"/>
      <c r="S990" s="1271"/>
      <c r="T990" s="1271"/>
      <c r="U990" s="1271"/>
      <c r="V990" s="125">
        <v>44888</v>
      </c>
      <c r="W990" s="4182" t="s">
        <v>5545</v>
      </c>
      <c r="X990" s="4183">
        <v>42</v>
      </c>
      <c r="Y990" s="126">
        <f>AVERAGE(CPVTFC3SG0069!S17:T17)</f>
        <v>1.6447000000000001</v>
      </c>
      <c r="Z990" s="1076">
        <f t="shared" si="93"/>
        <v>7566.5000000000009</v>
      </c>
      <c r="AA990" s="4184" t="s">
        <v>315</v>
      </c>
    </row>
    <row r="991" spans="1:28" ht="15.75" thickBot="1" x14ac:dyDescent="0.3">
      <c r="A991" s="598"/>
      <c r="B991" s="4661"/>
      <c r="C991" s="2527" t="s">
        <v>5448</v>
      </c>
      <c r="D991" s="2084"/>
      <c r="E991" s="2085"/>
      <c r="F991" s="2407"/>
      <c r="G991" s="969"/>
      <c r="H991" s="970"/>
      <c r="I991" s="1632"/>
      <c r="J991" s="1632"/>
      <c r="K991" s="3241"/>
      <c r="L991" s="3242"/>
      <c r="M991" s="215"/>
      <c r="N991" s="215"/>
      <c r="O991" s="215"/>
      <c r="P991" s="1268"/>
      <c r="Q991" s="1268"/>
      <c r="R991" s="1586"/>
      <c r="S991" s="1268"/>
      <c r="T991" s="1268"/>
      <c r="U991" s="1268"/>
      <c r="V991" s="79">
        <v>44888</v>
      </c>
      <c r="W991" s="3269" t="s">
        <v>5545</v>
      </c>
      <c r="X991" s="2760">
        <v>43</v>
      </c>
      <c r="Y991" s="80">
        <f>AVERAGE(CPVTFC3SG0069!U17:V17)</f>
        <v>0.70379999999999998</v>
      </c>
      <c r="Z991" s="218">
        <f t="shared" si="93"/>
        <v>2862</v>
      </c>
      <c r="AA991" s="3270" t="s">
        <v>315</v>
      </c>
    </row>
    <row r="992" spans="1:28" x14ac:dyDescent="0.25">
      <c r="A992" s="86">
        <v>799</v>
      </c>
      <c r="B992" s="4658" t="s">
        <v>1312</v>
      </c>
      <c r="C992" s="2535" t="s">
        <v>868</v>
      </c>
      <c r="D992" s="87">
        <v>44812</v>
      </c>
      <c r="E992" s="458" t="s">
        <v>4919</v>
      </c>
      <c r="F992" s="154">
        <v>87</v>
      </c>
      <c r="G992" s="88">
        <f>AVERAGE(CPVTFC3SG0009!U25:V25)</f>
        <v>2.8269000000000002</v>
      </c>
      <c r="H992" s="89">
        <f t="shared" si="92"/>
        <v>10429.844961240311</v>
      </c>
      <c r="I992" s="2680" t="s">
        <v>315</v>
      </c>
      <c r="J992" s="1638"/>
      <c r="K992" s="2681"/>
      <c r="L992" s="2682"/>
      <c r="M992" s="720"/>
      <c r="N992" s="720"/>
      <c r="O992" s="720"/>
      <c r="P992" s="3500">
        <v>44894</v>
      </c>
      <c r="Q992" s="145" t="s">
        <v>5564</v>
      </c>
      <c r="R992" s="145">
        <v>61</v>
      </c>
      <c r="S992" s="145">
        <f>AVERAGE(CPVTFC3SG0082!M21:N21)</f>
        <v>2.15795</v>
      </c>
      <c r="T992" s="4002">
        <f>(S992-0.1565)/0.0137*400</f>
        <v>58436.496350364963</v>
      </c>
      <c r="U992" s="4252" t="s">
        <v>315</v>
      </c>
      <c r="V992" s="87">
        <v>44888</v>
      </c>
      <c r="W992" s="3179" t="s">
        <v>5545</v>
      </c>
      <c r="X992" s="2824">
        <v>44</v>
      </c>
      <c r="Y992" s="88">
        <f>AVERAGE(CPVTFC3SG0069!W17:X17)</f>
        <v>2.1395499999999998</v>
      </c>
      <c r="Z992" s="1076">
        <f t="shared" si="93"/>
        <v>10040.749999999998</v>
      </c>
      <c r="AA992" s="3267" t="s">
        <v>315</v>
      </c>
    </row>
    <row r="993" spans="1:27" x14ac:dyDescent="0.25">
      <c r="A993" s="596"/>
      <c r="B993" s="4674"/>
      <c r="C993" s="2538" t="s">
        <v>5448</v>
      </c>
      <c r="D993" s="1149"/>
      <c r="E993" s="1264"/>
      <c r="F993" s="882"/>
      <c r="G993" s="645"/>
      <c r="H993" s="646"/>
      <c r="I993" s="863"/>
      <c r="J993" s="863"/>
      <c r="K993" s="2678"/>
      <c r="L993" s="2679"/>
      <c r="M993" s="207"/>
      <c r="N993" s="207"/>
      <c r="O993" s="207"/>
      <c r="P993" s="694"/>
      <c r="Q993" s="694"/>
      <c r="R993" s="695"/>
      <c r="S993" s="694"/>
      <c r="T993" s="694"/>
      <c r="U993" s="694"/>
      <c r="V993" s="19">
        <v>44888</v>
      </c>
      <c r="W993" s="3266" t="s">
        <v>5545</v>
      </c>
      <c r="X993" s="2756">
        <v>45</v>
      </c>
      <c r="Y993" s="10">
        <f>AVERAGE(CPVTFC3SG0069!C19:D19)</f>
        <v>1.8183500000000001</v>
      </c>
      <c r="Z993" s="14">
        <f t="shared" si="93"/>
        <v>8434.75</v>
      </c>
      <c r="AA993" s="3271" t="s">
        <v>315</v>
      </c>
    </row>
    <row r="994" spans="1:27" ht="15.75" thickBot="1" x14ac:dyDescent="0.3">
      <c r="A994" s="596"/>
      <c r="B994" s="4674"/>
      <c r="C994" s="2538" t="s">
        <v>5515</v>
      </c>
      <c r="D994" s="19">
        <v>44887</v>
      </c>
      <c r="E994" s="2625" t="s">
        <v>5514</v>
      </c>
      <c r="F994" s="10">
        <v>99</v>
      </c>
      <c r="G994" s="10">
        <f>AVERAGE(CPVTFC3SG0064!V12:W16)</f>
        <v>1.8603499999999999</v>
      </c>
      <c r="H994" s="14">
        <f>(G994-0.1645)/0.0138*50</f>
        <v>6144.384057971014</v>
      </c>
      <c r="I994" s="2675" t="s">
        <v>315</v>
      </c>
      <c r="J994" s="863"/>
      <c r="K994" s="2678"/>
      <c r="L994" s="2679"/>
      <c r="M994" s="207"/>
      <c r="N994" s="207"/>
      <c r="O994" s="207"/>
      <c r="P994" s="694"/>
      <c r="Q994" s="694"/>
      <c r="R994" s="695"/>
      <c r="S994" s="694"/>
      <c r="T994" s="694"/>
      <c r="U994" s="694"/>
      <c r="V994" s="3782">
        <v>44893</v>
      </c>
      <c r="W994" s="3783" t="s">
        <v>5592</v>
      </c>
      <c r="X994" s="3783">
        <v>157</v>
      </c>
      <c r="Y994" s="3783">
        <f>AVERAGE(CPVTFC3SG0080!R22:S22)</f>
        <v>1.8348</v>
      </c>
      <c r="Z994" s="510">
        <f t="shared" ref="Z994" si="95">(Y994-0.0643)/0.0133*66</f>
        <v>8785.939849624061</v>
      </c>
      <c r="AA994" s="3784" t="s">
        <v>315</v>
      </c>
    </row>
    <row r="995" spans="1:27" ht="15.75" thickBot="1" x14ac:dyDescent="0.3">
      <c r="A995" s="537"/>
      <c r="B995" s="4667"/>
      <c r="C995" s="2527" t="s">
        <v>5516</v>
      </c>
      <c r="D995" s="79">
        <v>44887</v>
      </c>
      <c r="E995" s="2754" t="s">
        <v>5514</v>
      </c>
      <c r="F995" s="80">
        <v>100</v>
      </c>
      <c r="G995" s="80">
        <f>AVERAGE(CPVTFC3SG0064!X12:Y12)</f>
        <v>2.7964000000000002</v>
      </c>
      <c r="H995" s="81">
        <f>(G995-0.1645)/0.0138*50</f>
        <v>9535.8695652173919</v>
      </c>
      <c r="I995" s="3272" t="s">
        <v>315</v>
      </c>
      <c r="J995" s="1632"/>
      <c r="K995" s="3241"/>
      <c r="L995" s="3242"/>
      <c r="M995" s="215"/>
      <c r="N995" s="215"/>
      <c r="O995" s="215"/>
      <c r="P995" s="3500">
        <v>44894</v>
      </c>
      <c r="Q995" s="145" t="s">
        <v>5564</v>
      </c>
      <c r="R995" s="145">
        <v>62</v>
      </c>
      <c r="S995" s="145">
        <f>AVERAGE(CPVTFC3SG0082!O21:P21)</f>
        <v>2.3713000000000002</v>
      </c>
      <c r="T995" s="4002">
        <f>(S995-0.1565)/0.0137*400</f>
        <v>64665.693430656938</v>
      </c>
      <c r="U995" s="4252" t="s">
        <v>315</v>
      </c>
      <c r="V995" s="1268"/>
      <c r="W995" s="1268"/>
      <c r="X995" s="1268"/>
      <c r="Y995" s="1268"/>
      <c r="Z995" s="1268"/>
      <c r="AA995" s="2127"/>
    </row>
    <row r="996" spans="1:27" x14ac:dyDescent="0.25">
      <c r="A996" s="456">
        <v>800</v>
      </c>
      <c r="B996" s="4660" t="s">
        <v>1313</v>
      </c>
      <c r="C996" s="2535" t="s">
        <v>868</v>
      </c>
      <c r="D996" s="87">
        <v>44812</v>
      </c>
      <c r="E996" s="458" t="s">
        <v>4919</v>
      </c>
      <c r="F996" s="154">
        <v>88</v>
      </c>
      <c r="G996" s="88">
        <f>AVERAGE(CPVTFC3SG0009!W25:X25)</f>
        <v>1.7805</v>
      </c>
      <c r="H996" s="89">
        <f t="shared" si="92"/>
        <v>6374.0310077519371</v>
      </c>
      <c r="I996" s="2680" t="s">
        <v>315</v>
      </c>
      <c r="J996" s="1638"/>
      <c r="K996" s="2681"/>
      <c r="L996" s="2682"/>
      <c r="M996" s="720"/>
      <c r="N996" s="720"/>
      <c r="O996" s="720"/>
      <c r="P996" s="834"/>
      <c r="Q996" s="834"/>
      <c r="R996" s="835"/>
      <c r="S996" s="834"/>
      <c r="T996" s="834"/>
      <c r="U996" s="834"/>
      <c r="V996" s="490">
        <v>44888</v>
      </c>
      <c r="W996" s="3230" t="s">
        <v>5545</v>
      </c>
      <c r="X996" s="2848">
        <v>46</v>
      </c>
      <c r="Y996" s="589">
        <f>AVERAGE(CPVTFC3SG0069!E19:F19)</f>
        <v>0.25629999999999997</v>
      </c>
      <c r="Z996" s="1175">
        <f t="shared" ref="Z996:Z998" si="96">(Y996-0.1314)/0.0132*66</f>
        <v>624.49999999999989</v>
      </c>
      <c r="AA996" s="3255" t="s">
        <v>314</v>
      </c>
    </row>
    <row r="997" spans="1:27" x14ac:dyDescent="0.25">
      <c r="A997" s="597"/>
      <c r="B997" s="4661"/>
      <c r="C997" s="2538" t="s">
        <v>5448</v>
      </c>
      <c r="D997" s="1149"/>
      <c r="E997" s="1264"/>
      <c r="F997" s="882"/>
      <c r="G997" s="645"/>
      <c r="H997" s="646"/>
      <c r="I997" s="863"/>
      <c r="J997" s="863"/>
      <c r="K997" s="2678"/>
      <c r="L997" s="2679"/>
      <c r="M997" s="207"/>
      <c r="N997" s="207"/>
      <c r="O997" s="207"/>
      <c r="P997" s="694"/>
      <c r="Q997" s="694"/>
      <c r="R997" s="695"/>
      <c r="S997" s="694"/>
      <c r="T997" s="694"/>
      <c r="U997" s="694"/>
      <c r="V997" s="18">
        <v>44888</v>
      </c>
      <c r="W997" s="3229" t="s">
        <v>5545</v>
      </c>
      <c r="X997" s="2759">
        <v>47</v>
      </c>
      <c r="Y997" s="7">
        <f>AVERAGE(CPVTFC3SG0069!G19:H19)</f>
        <v>0.23554999999999998</v>
      </c>
      <c r="Z997" s="13">
        <f t="shared" si="96"/>
        <v>520.75</v>
      </c>
      <c r="AA997" s="3268" t="s">
        <v>314</v>
      </c>
    </row>
    <row r="998" spans="1:27" x14ac:dyDescent="0.25">
      <c r="A998" s="597"/>
      <c r="B998" s="4661"/>
      <c r="C998" s="2538" t="s">
        <v>863</v>
      </c>
      <c r="D998" s="1149"/>
      <c r="E998" s="1264"/>
      <c r="F998" s="882"/>
      <c r="G998" s="645"/>
      <c r="H998" s="646"/>
      <c r="I998" s="863"/>
      <c r="J998" s="863"/>
      <c r="K998" s="2678"/>
      <c r="L998" s="2679"/>
      <c r="M998" s="207"/>
      <c r="N998" s="207"/>
      <c r="O998" s="207"/>
      <c r="P998" s="694"/>
      <c r="Q998" s="694"/>
      <c r="R998" s="695"/>
      <c r="S998" s="694"/>
      <c r="T998" s="694"/>
      <c r="U998" s="694"/>
      <c r="V998" s="19">
        <v>44888</v>
      </c>
      <c r="W998" s="3266" t="s">
        <v>5545</v>
      </c>
      <c r="X998" s="2756">
        <v>48</v>
      </c>
      <c r="Y998" s="10">
        <f>AVERAGE(CPVTFC3SG0069!I19:J19)</f>
        <v>0.87979999999999992</v>
      </c>
      <c r="Z998" s="1524">
        <f t="shared" si="96"/>
        <v>3742</v>
      </c>
      <c r="AA998" s="3271" t="s">
        <v>315</v>
      </c>
    </row>
    <row r="999" spans="1:27" ht="15.75" thickBot="1" x14ac:dyDescent="0.3">
      <c r="A999" s="219"/>
      <c r="B999" s="4662"/>
      <c r="C999" s="2536" t="s">
        <v>220</v>
      </c>
      <c r="D999" s="220">
        <v>44887</v>
      </c>
      <c r="E999" s="2662" t="s">
        <v>5514</v>
      </c>
      <c r="F999" s="222">
        <v>101</v>
      </c>
      <c r="G999" s="222">
        <f>AVERAGE(CPVTFC3SG0064!B14:C14)</f>
        <v>2.82585</v>
      </c>
      <c r="H999" s="218">
        <f>(G999-0.1645)/0.0138*50</f>
        <v>9642.5724637681178</v>
      </c>
      <c r="I999" s="2776" t="s">
        <v>315</v>
      </c>
      <c r="J999" s="1632"/>
      <c r="K999" s="3241"/>
      <c r="L999" s="3242"/>
      <c r="M999" s="215"/>
      <c r="N999" s="215"/>
      <c r="O999" s="215"/>
      <c r="P999" s="3501">
        <v>44894</v>
      </c>
      <c r="Q999" s="453" t="s">
        <v>5564</v>
      </c>
      <c r="R999" s="453">
        <v>63</v>
      </c>
      <c r="S999" s="453">
        <f>AVERAGE(CPVTFC3SG0082!Q21:R21)</f>
        <v>1.6427</v>
      </c>
      <c r="T999" s="4003">
        <f>(S999-0.1565)/0.0137*400</f>
        <v>43392.700729927004</v>
      </c>
      <c r="U999" s="4488" t="s">
        <v>315</v>
      </c>
      <c r="V999" s="1268"/>
      <c r="W999" s="1268"/>
      <c r="X999" s="1268"/>
      <c r="Y999" s="1268"/>
      <c r="Z999" s="1268"/>
      <c r="AA999" s="2127"/>
    </row>
    <row r="1000" spans="1:27" x14ac:dyDescent="0.25">
      <c r="A1000" s="531">
        <v>801</v>
      </c>
      <c r="B1000" s="2622" t="s">
        <v>1314</v>
      </c>
      <c r="C1000" s="2622" t="s">
        <v>868</v>
      </c>
      <c r="D1000" s="676">
        <v>44812</v>
      </c>
      <c r="E1000" s="1463" t="s">
        <v>4919</v>
      </c>
      <c r="F1000" s="2715">
        <v>89</v>
      </c>
      <c r="G1000" s="1624">
        <f>AVERAGE(CPVTFC3SG0009!B12:C12)</f>
        <v>1.881</v>
      </c>
      <c r="H1000" s="1524">
        <f t="shared" si="92"/>
        <v>6763.5658914728683</v>
      </c>
      <c r="I1000" s="2674" t="s">
        <v>315</v>
      </c>
      <c r="J1000" s="4554"/>
      <c r="K1000" s="2681"/>
      <c r="L1000" s="2682"/>
      <c r="M1000" s="720"/>
      <c r="N1000" s="720"/>
      <c r="O1000" s="720"/>
      <c r="P1000" s="834"/>
      <c r="Q1000" s="834"/>
      <c r="R1000" s="835"/>
      <c r="S1000" s="834"/>
      <c r="T1000" s="834"/>
      <c r="U1000" s="834"/>
      <c r="V1000" s="834"/>
      <c r="W1000" s="834"/>
      <c r="X1000" s="834"/>
      <c r="Y1000" s="834"/>
      <c r="Z1000" s="834"/>
      <c r="AA1000" s="836"/>
    </row>
    <row r="1001" spans="1:27" ht="15.75" thickBot="1" x14ac:dyDescent="0.3">
      <c r="A1001" s="2842"/>
      <c r="B1001" s="2622"/>
      <c r="C1001" s="2622" t="s">
        <v>220</v>
      </c>
      <c r="D1001" s="4556">
        <v>44873</v>
      </c>
      <c r="E1001" s="4557" t="s">
        <v>5450</v>
      </c>
      <c r="F1001" s="4558">
        <v>1</v>
      </c>
      <c r="G1001" s="4559">
        <f>AVERAGE(CPVTFC3SG0049!C11:D11)</f>
        <v>2.90435</v>
      </c>
      <c r="H1001" s="4560">
        <f>(G1001-0.1837)/0.0141*50</f>
        <v>9647.6950354609926</v>
      </c>
      <c r="I1001" s="4561" t="s">
        <v>315</v>
      </c>
      <c r="J1001" s="4555"/>
      <c r="K1001" s="2683"/>
      <c r="L1001" s="2684"/>
      <c r="M1001" s="763"/>
      <c r="N1001" s="763"/>
      <c r="O1001" s="763"/>
      <c r="P1001" s="1589"/>
      <c r="Q1001" s="1590"/>
      <c r="R1001" s="1591"/>
      <c r="S1001" s="1592"/>
      <c r="T1001" s="1593"/>
      <c r="U1001" s="1590"/>
      <c r="V1001" s="786"/>
      <c r="W1001" s="786"/>
      <c r="X1001" s="786"/>
      <c r="Y1001" s="786"/>
      <c r="Z1001" s="786"/>
      <c r="AA1001" s="788"/>
    </row>
    <row r="1002" spans="1:27" x14ac:dyDescent="0.25">
      <c r="A1002" s="456">
        <v>802</v>
      </c>
      <c r="B1002" s="4660" t="s">
        <v>1315</v>
      </c>
      <c r="C1002" s="2535" t="s">
        <v>868</v>
      </c>
      <c r="D1002" s="87">
        <v>44812</v>
      </c>
      <c r="E1002" s="458" t="s">
        <v>4919</v>
      </c>
      <c r="F1002" s="154">
        <v>90</v>
      </c>
      <c r="G1002" s="88">
        <f>AVERAGE(CPVTFC3SG0009!D12:E12)</f>
        <v>0.88864999999999994</v>
      </c>
      <c r="H1002" s="89">
        <f t="shared" si="92"/>
        <v>2917.2480620155034</v>
      </c>
      <c r="I1002" s="3246" t="s">
        <v>315</v>
      </c>
      <c r="J1002" s="639"/>
      <c r="K1002" s="237"/>
      <c r="L1002" s="255"/>
      <c r="M1002" s="216"/>
      <c r="N1002" s="216"/>
      <c r="O1002" s="216"/>
      <c r="P1002" s="639"/>
      <c r="Q1002" s="639"/>
      <c r="R1002" s="674"/>
      <c r="S1002" s="656"/>
      <c r="T1002" s="656"/>
      <c r="U1002" s="672"/>
      <c r="V1002" s="83">
        <v>44888</v>
      </c>
      <c r="W1002" s="3346" t="s">
        <v>5545</v>
      </c>
      <c r="X1002" s="3021">
        <v>49</v>
      </c>
      <c r="Y1002" s="84">
        <f>AVERAGE(CPVTFC3SG0069!K19:L19)</f>
        <v>0.25209999999999999</v>
      </c>
      <c r="Z1002" s="85">
        <f t="shared" ref="Z1002:Z1034" si="97">(Y1002-0.1314)/0.0132*66</f>
        <v>603.5</v>
      </c>
      <c r="AA1002" s="4553" t="s">
        <v>314</v>
      </c>
    </row>
    <row r="1003" spans="1:27" ht="15.75" thickBot="1" x14ac:dyDescent="0.3">
      <c r="A1003" s="219"/>
      <c r="B1003" s="4662"/>
      <c r="C1003" s="2536" t="s">
        <v>5448</v>
      </c>
      <c r="D1003" s="1383"/>
      <c r="E1003" s="1384"/>
      <c r="F1003" s="2413"/>
      <c r="G1003" s="668"/>
      <c r="H1003" s="662"/>
      <c r="I1003" s="1641"/>
      <c r="J1003" s="2671"/>
      <c r="K1003" s="2672"/>
      <c r="L1003" s="2673"/>
      <c r="M1003" s="763"/>
      <c r="N1003" s="763"/>
      <c r="O1003" s="763"/>
      <c r="P1003" s="2671"/>
      <c r="Q1003" s="2671"/>
      <c r="R1003" s="2712"/>
      <c r="S1003" s="778"/>
      <c r="T1003" s="778"/>
      <c r="U1003" s="1306"/>
      <c r="V1003" s="91">
        <v>44888</v>
      </c>
      <c r="W1003" s="3211" t="s">
        <v>5545</v>
      </c>
      <c r="X1003" s="2758">
        <v>50</v>
      </c>
      <c r="Y1003" s="595">
        <f>AVERAGE(CPVTFC3SG0069!M19:N19)</f>
        <v>0.26365</v>
      </c>
      <c r="Z1003" s="1193">
        <f t="shared" si="97"/>
        <v>661.25</v>
      </c>
      <c r="AA1003" s="3256" t="s">
        <v>314</v>
      </c>
    </row>
    <row r="1004" spans="1:27" ht="15.75" thickBot="1" x14ac:dyDescent="0.3">
      <c r="A1004" s="600">
        <v>803</v>
      </c>
      <c r="B1004" s="3169" t="s">
        <v>1316</v>
      </c>
      <c r="C1004" s="3169" t="s">
        <v>868</v>
      </c>
      <c r="D1004" s="601">
        <v>44812</v>
      </c>
      <c r="E1004" s="602" t="s">
        <v>4919</v>
      </c>
      <c r="F1004" s="3171">
        <v>91</v>
      </c>
      <c r="G1004" s="137">
        <f>AVERAGE(CPVTFC3SG0009!F12:G12)</f>
        <v>0.84199999999999997</v>
      </c>
      <c r="H1004" s="1802">
        <f t="shared" si="92"/>
        <v>2736.4341085271317</v>
      </c>
      <c r="I1004" s="3262" t="s">
        <v>315</v>
      </c>
      <c r="J1004" s="3213"/>
      <c r="K1004" s="3214"/>
      <c r="L1004" s="3215"/>
      <c r="M1004" s="3175"/>
      <c r="N1004" s="3175"/>
      <c r="O1004" s="3175"/>
      <c r="P1004" s="3213"/>
      <c r="Q1004" s="3213"/>
      <c r="R1004" s="3216"/>
      <c r="S1004" s="1429"/>
      <c r="T1004" s="1429"/>
      <c r="U1004" s="654"/>
      <c r="V1004" s="1310">
        <v>44888</v>
      </c>
      <c r="W1004" s="3217" t="s">
        <v>5545</v>
      </c>
      <c r="X1004" s="3218">
        <v>51</v>
      </c>
      <c r="Y1004" s="1319">
        <f>AVERAGE(CPVTFC3SG0069!O19:P19)</f>
        <v>0.20194999999999999</v>
      </c>
      <c r="Z1004" s="1175">
        <f t="shared" si="97"/>
        <v>352.75</v>
      </c>
      <c r="AA1004" s="3252" t="s">
        <v>314</v>
      </c>
    </row>
    <row r="1005" spans="1:27" ht="15.75" thickBot="1" x14ac:dyDescent="0.3">
      <c r="A1005" s="2083">
        <v>804</v>
      </c>
      <c r="B1005" s="2966" t="s">
        <v>1317</v>
      </c>
      <c r="C1005" s="2966" t="s">
        <v>868</v>
      </c>
      <c r="D1005" s="2010">
        <v>44812</v>
      </c>
      <c r="E1005" s="2011" t="s">
        <v>4919</v>
      </c>
      <c r="F1005" s="3220">
        <v>92</v>
      </c>
      <c r="G1005" s="2400">
        <f>AVERAGE(CPVTFC3SG0009!H12:I12)</f>
        <v>2.3559000000000001</v>
      </c>
      <c r="H1005" s="2013">
        <f t="shared" si="92"/>
        <v>8604.2635658914733</v>
      </c>
      <c r="I1005" s="3253" t="s">
        <v>315</v>
      </c>
      <c r="J1005" s="3222"/>
      <c r="K1005" s="3223"/>
      <c r="L1005" s="3224"/>
      <c r="M1005" s="3225"/>
      <c r="N1005" s="3225"/>
      <c r="O1005" s="3225"/>
      <c r="P1005" s="3222"/>
      <c r="Q1005" s="3222"/>
      <c r="R1005" s="3226"/>
      <c r="S1005" s="2017"/>
      <c r="T1005" s="2017"/>
      <c r="U1005" s="861"/>
      <c r="V1005" s="2010">
        <v>44888</v>
      </c>
      <c r="W1005" s="3264" t="s">
        <v>5545</v>
      </c>
      <c r="X1005" s="2843">
        <v>52</v>
      </c>
      <c r="Y1005" s="2400">
        <f>AVERAGE(CPVTFC3SG0069!Q19:R19)</f>
        <v>0.63024999999999998</v>
      </c>
      <c r="Z1005" s="1802">
        <f t="shared" si="97"/>
        <v>2494.2500000000005</v>
      </c>
      <c r="AA1005" s="3265" t="s">
        <v>315</v>
      </c>
    </row>
    <row r="1006" spans="1:27" x14ac:dyDescent="0.25">
      <c r="A1006" s="86">
        <v>805</v>
      </c>
      <c r="B1006" s="4658" t="s">
        <v>1318</v>
      </c>
      <c r="C1006" s="2535" t="s">
        <v>868</v>
      </c>
      <c r="D1006" s="87">
        <v>44812</v>
      </c>
      <c r="E1006" s="458" t="s">
        <v>4919</v>
      </c>
      <c r="F1006" s="154">
        <v>93</v>
      </c>
      <c r="G1006" s="88">
        <f>AVERAGE(CPVTFC3SG0009!J12:K12)</f>
        <v>2.8210500000000001</v>
      </c>
      <c r="H1006" s="89">
        <f t="shared" si="92"/>
        <v>10407.170542635658</v>
      </c>
      <c r="I1006" s="2680" t="s">
        <v>315</v>
      </c>
      <c r="J1006" s="1638"/>
      <c r="K1006" s="2681"/>
      <c r="L1006" s="2682"/>
      <c r="M1006" s="720"/>
      <c r="N1006" s="720"/>
      <c r="O1006" s="720"/>
      <c r="P1006" s="1638"/>
      <c r="Q1006" s="1638"/>
      <c r="R1006" s="1639"/>
      <c r="S1006" s="721"/>
      <c r="T1006" s="721"/>
      <c r="U1006" s="721"/>
      <c r="V1006" s="87">
        <v>44888</v>
      </c>
      <c r="W1006" s="3179" t="s">
        <v>5545</v>
      </c>
      <c r="X1006" s="2824">
        <v>53</v>
      </c>
      <c r="Y1006" s="88">
        <f>AVERAGE(CPVTFC3SG0069!S19:T19)</f>
        <v>2.4707999999999997</v>
      </c>
      <c r="Z1006" s="1076">
        <f t="shared" si="97"/>
        <v>11696.999999999998</v>
      </c>
      <c r="AA1006" s="3267" t="s">
        <v>315</v>
      </c>
    </row>
    <row r="1007" spans="1:27" ht="15.75" thickBot="1" x14ac:dyDescent="0.3">
      <c r="A1007" s="537"/>
      <c r="B1007" s="4667"/>
      <c r="C1007" s="2527" t="s">
        <v>5448</v>
      </c>
      <c r="D1007" s="2084"/>
      <c r="E1007" s="2085"/>
      <c r="F1007" s="2407"/>
      <c r="G1007" s="969"/>
      <c r="H1007" s="970"/>
      <c r="I1007" s="1632"/>
      <c r="J1007" s="1632"/>
      <c r="K1007" s="3241"/>
      <c r="L1007" s="3242"/>
      <c r="M1007" s="215"/>
      <c r="N1007" s="215"/>
      <c r="O1007" s="215"/>
      <c r="P1007" s="1632"/>
      <c r="Q1007" s="1632"/>
      <c r="R1007" s="1633"/>
      <c r="S1007" s="650"/>
      <c r="T1007" s="650"/>
      <c r="U1007" s="650"/>
      <c r="V1007" s="79">
        <v>44888</v>
      </c>
      <c r="W1007" s="3269" t="s">
        <v>5545</v>
      </c>
      <c r="X1007" s="2760">
        <v>54</v>
      </c>
      <c r="Y1007" s="80">
        <f>AVERAGE(CPVTFC3SG0069!U19:V19)</f>
        <v>1.8672499999999999</v>
      </c>
      <c r="Z1007" s="218">
        <f t="shared" si="97"/>
        <v>8679.25</v>
      </c>
      <c r="AA1007" s="3270" t="s">
        <v>315</v>
      </c>
    </row>
    <row r="1008" spans="1:27" x14ac:dyDescent="0.25">
      <c r="A1008" s="456">
        <v>806</v>
      </c>
      <c r="B1008" s="4658" t="s">
        <v>1319</v>
      </c>
      <c r="C1008" s="2535" t="s">
        <v>868</v>
      </c>
      <c r="D1008" s="87">
        <v>44812</v>
      </c>
      <c r="E1008" s="458" t="s">
        <v>4919</v>
      </c>
      <c r="F1008" s="154">
        <v>94</v>
      </c>
      <c r="G1008" s="88">
        <f>AVERAGE(CPVTFC3SG0009!L12:M12)</f>
        <v>2.5838000000000001</v>
      </c>
      <c r="H1008" s="89">
        <f t="shared" si="92"/>
        <v>9487.5968992248054</v>
      </c>
      <c r="I1008" s="2680" t="s">
        <v>315</v>
      </c>
      <c r="J1008" s="1638"/>
      <c r="K1008" s="2681"/>
      <c r="L1008" s="2682"/>
      <c r="M1008" s="720"/>
      <c r="N1008" s="720"/>
      <c r="O1008" s="720"/>
      <c r="P1008" s="1638"/>
      <c r="Q1008" s="1638"/>
      <c r="R1008" s="1639"/>
      <c r="S1008" s="721"/>
      <c r="T1008" s="721"/>
      <c r="U1008" s="721"/>
      <c r="V1008" s="87">
        <v>44888</v>
      </c>
      <c r="W1008" s="3179" t="s">
        <v>5545</v>
      </c>
      <c r="X1008" s="2824">
        <v>55</v>
      </c>
      <c r="Y1008" s="88">
        <f>AVERAGE(CPVTFC3SG0069!W19:X19)</f>
        <v>0.77634999999999998</v>
      </c>
      <c r="Z1008" s="1076">
        <f t="shared" si="97"/>
        <v>3224.75</v>
      </c>
      <c r="AA1008" s="3267" t="s">
        <v>315</v>
      </c>
    </row>
    <row r="1009" spans="1:27" ht="15.75" thickBot="1" x14ac:dyDescent="0.3">
      <c r="A1009" s="219"/>
      <c r="B1009" s="4659"/>
      <c r="C1009" s="2536" t="s">
        <v>5448</v>
      </c>
      <c r="D1009" s="1383"/>
      <c r="E1009" s="1384"/>
      <c r="F1009" s="2413"/>
      <c r="G1009" s="668"/>
      <c r="H1009" s="662"/>
      <c r="I1009" s="1641"/>
      <c r="J1009" s="1641"/>
      <c r="K1009" s="2683"/>
      <c r="L1009" s="2684"/>
      <c r="M1009" s="763"/>
      <c r="N1009" s="763"/>
      <c r="O1009" s="763"/>
      <c r="P1009" s="1641"/>
      <c r="Q1009" s="1641"/>
      <c r="R1009" s="1642"/>
      <c r="S1009" s="778"/>
      <c r="T1009" s="778"/>
      <c r="U1009" s="778"/>
      <c r="V1009" s="220">
        <v>44888</v>
      </c>
      <c r="W1009" s="3178" t="s">
        <v>5545</v>
      </c>
      <c r="X1009" s="2757">
        <v>56</v>
      </c>
      <c r="Y1009" s="222">
        <f>AVERAGE(CPVTFC3SG0069!C21:D21)</f>
        <v>0.5887</v>
      </c>
      <c r="Z1009" s="218">
        <f t="shared" si="97"/>
        <v>2286.5000000000005</v>
      </c>
      <c r="AA1009" s="3263" t="s">
        <v>315</v>
      </c>
    </row>
    <row r="1010" spans="1:27" ht="15.75" thickBot="1" x14ac:dyDescent="0.3">
      <c r="A1010" s="1832">
        <v>807</v>
      </c>
      <c r="B1010" s="3132" t="s">
        <v>1320</v>
      </c>
      <c r="C1010" s="3132" t="s">
        <v>868</v>
      </c>
      <c r="D1010" s="1808">
        <v>44812</v>
      </c>
      <c r="E1010" s="1834" t="s">
        <v>4919</v>
      </c>
      <c r="F1010" s="3237">
        <v>95</v>
      </c>
      <c r="G1010" s="1016">
        <f>AVERAGE(CPVTFC3SG0008!N12:O12)</f>
        <v>0.37124999999999997</v>
      </c>
      <c r="H1010" s="1175">
        <f t="shared" si="92"/>
        <v>911.8217054263564</v>
      </c>
      <c r="I1010" s="3279" t="s">
        <v>314</v>
      </c>
      <c r="J1010" s="3222"/>
      <c r="K1010" s="3223"/>
      <c r="L1010" s="3224"/>
      <c r="M1010" s="3225"/>
      <c r="N1010" s="3225"/>
      <c r="O1010" s="3225"/>
      <c r="P1010" s="3222"/>
      <c r="Q1010" s="3222"/>
      <c r="R1010" s="3226"/>
      <c r="S1010" s="2017"/>
      <c r="T1010" s="2017"/>
      <c r="U1010" s="861"/>
      <c r="V1010" s="1808">
        <v>44888</v>
      </c>
      <c r="W1010" s="3227" t="s">
        <v>5545</v>
      </c>
      <c r="X1010" s="3086">
        <v>57</v>
      </c>
      <c r="Y1010" s="1016">
        <f>AVERAGE(CPVTFC3SG0069!E21:F21)</f>
        <v>0.32820000000000005</v>
      </c>
      <c r="Z1010" s="1193">
        <f t="shared" si="97"/>
        <v>984.00000000000034</v>
      </c>
      <c r="AA1010" s="3280" t="s">
        <v>314</v>
      </c>
    </row>
    <row r="1011" spans="1:27" x14ac:dyDescent="0.25">
      <c r="A1011" s="456">
        <v>808</v>
      </c>
      <c r="B1011" s="4658" t="s">
        <v>1321</v>
      </c>
      <c r="C1011" s="2535" t="s">
        <v>868</v>
      </c>
      <c r="D1011" s="87">
        <v>44812</v>
      </c>
      <c r="E1011" s="458" t="s">
        <v>4919</v>
      </c>
      <c r="F1011" s="154">
        <v>96</v>
      </c>
      <c r="G1011" s="88">
        <f>AVERAGE(CPVTFC3SG0009!P12:Q12)</f>
        <v>2.8263499999999997</v>
      </c>
      <c r="H1011" s="89">
        <f t="shared" si="92"/>
        <v>10427.713178294571</v>
      </c>
      <c r="I1011" s="2680" t="s">
        <v>315</v>
      </c>
      <c r="J1011" s="1638"/>
      <c r="K1011" s="2681"/>
      <c r="L1011" s="2682"/>
      <c r="M1011" s="720"/>
      <c r="N1011" s="720"/>
      <c r="O1011" s="720"/>
      <c r="P1011" s="1638"/>
      <c r="Q1011" s="1638"/>
      <c r="R1011" s="1639"/>
      <c r="S1011" s="721"/>
      <c r="T1011" s="721"/>
      <c r="U1011" s="721"/>
      <c r="V1011" s="87">
        <v>44888</v>
      </c>
      <c r="W1011" s="3179" t="s">
        <v>5545</v>
      </c>
      <c r="X1011" s="2824">
        <v>58</v>
      </c>
      <c r="Y1011" s="88">
        <f>AVERAGE(CPVTFC3SG0069!G21:H21)</f>
        <v>2.4552</v>
      </c>
      <c r="Z1011" s="2013">
        <f t="shared" si="97"/>
        <v>11619</v>
      </c>
      <c r="AA1011" s="3267" t="s">
        <v>315</v>
      </c>
    </row>
    <row r="1012" spans="1:27" x14ac:dyDescent="0.25">
      <c r="A1012" s="597"/>
      <c r="B1012" s="4674"/>
      <c r="C1012" s="2538" t="s">
        <v>5448</v>
      </c>
      <c r="D1012" s="1149"/>
      <c r="E1012" s="1264"/>
      <c r="F1012" s="882"/>
      <c r="G1012" s="645"/>
      <c r="H1012" s="646"/>
      <c r="I1012" s="863"/>
      <c r="J1012" s="863"/>
      <c r="K1012" s="2678"/>
      <c r="L1012" s="2679"/>
      <c r="M1012" s="207"/>
      <c r="N1012" s="207"/>
      <c r="O1012" s="207"/>
      <c r="P1012" s="863"/>
      <c r="Q1012" s="863"/>
      <c r="R1012" s="864"/>
      <c r="S1012" s="642"/>
      <c r="T1012" s="642"/>
      <c r="U1012" s="642"/>
      <c r="V1012" s="19">
        <v>44888</v>
      </c>
      <c r="W1012" s="3266" t="s">
        <v>5545</v>
      </c>
      <c r="X1012" s="2756">
        <v>59</v>
      </c>
      <c r="Y1012" s="10">
        <f>AVERAGE(CPVTFC3SG0069!I21:J21)</f>
        <v>2.0565500000000001</v>
      </c>
      <c r="Z1012" s="14">
        <f t="shared" si="97"/>
        <v>9625.75</v>
      </c>
      <c r="AA1012" s="3271" t="s">
        <v>315</v>
      </c>
    </row>
    <row r="1013" spans="1:27" ht="15.75" thickBot="1" x14ac:dyDescent="0.3">
      <c r="A1013" s="219"/>
      <c r="B1013" s="4659"/>
      <c r="C1013" s="2536" t="s">
        <v>863</v>
      </c>
      <c r="D1013" s="1383"/>
      <c r="E1013" s="1384"/>
      <c r="F1013" s="2413"/>
      <c r="G1013" s="668"/>
      <c r="H1013" s="662"/>
      <c r="I1013" s="1641"/>
      <c r="J1013" s="1641"/>
      <c r="K1013" s="2683"/>
      <c r="L1013" s="2684"/>
      <c r="M1013" s="763"/>
      <c r="N1013" s="763"/>
      <c r="O1013" s="763"/>
      <c r="P1013" s="1641"/>
      <c r="Q1013" s="1641"/>
      <c r="R1013" s="1642"/>
      <c r="S1013" s="778"/>
      <c r="T1013" s="778"/>
      <c r="U1013" s="778"/>
      <c r="V1013" s="220">
        <v>44888</v>
      </c>
      <c r="W1013" s="3178" t="s">
        <v>5545</v>
      </c>
      <c r="X1013" s="2757">
        <v>60</v>
      </c>
      <c r="Y1013" s="222">
        <f>AVERAGE(CPVTFC3SG0069!K21:L21)</f>
        <v>1.7324999999999999</v>
      </c>
      <c r="Z1013" s="1524">
        <f t="shared" si="97"/>
        <v>8005.5</v>
      </c>
      <c r="AA1013" s="3263" t="s">
        <v>315</v>
      </c>
    </row>
    <row r="1014" spans="1:27" ht="15.75" thickBot="1" x14ac:dyDescent="0.3">
      <c r="A1014" s="2008">
        <v>809</v>
      </c>
      <c r="B1014" s="2966" t="s">
        <v>1322</v>
      </c>
      <c r="C1014" s="2966" t="s">
        <v>868</v>
      </c>
      <c r="D1014" s="2010">
        <v>44812</v>
      </c>
      <c r="E1014" s="2011" t="s">
        <v>4919</v>
      </c>
      <c r="F1014" s="3220">
        <v>97</v>
      </c>
      <c r="G1014" s="2400">
        <f>AVERAGE(CPVTFC3SG0009!R12:S12)</f>
        <v>0.8589</v>
      </c>
      <c r="H1014" s="2013">
        <f t="shared" si="92"/>
        <v>2801.937984496124</v>
      </c>
      <c r="I1014" s="3273" t="s">
        <v>315</v>
      </c>
      <c r="J1014" s="3222"/>
      <c r="K1014" s="3223"/>
      <c r="L1014" s="3224"/>
      <c r="M1014" s="3225"/>
      <c r="N1014" s="3225"/>
      <c r="O1014" s="3225"/>
      <c r="P1014" s="3222"/>
      <c r="Q1014" s="3222"/>
      <c r="R1014" s="3226"/>
      <c r="S1014" s="2017"/>
      <c r="T1014" s="2017"/>
      <c r="U1014" s="861"/>
      <c r="V1014" s="1808">
        <v>44888</v>
      </c>
      <c r="W1014" s="3227" t="s">
        <v>5545</v>
      </c>
      <c r="X1014" s="3086">
        <v>61</v>
      </c>
      <c r="Y1014" s="1016">
        <f>AVERAGE(CPVTFC3SG0069!M21:N21)</f>
        <v>0.20415</v>
      </c>
      <c r="Z1014" s="1175">
        <f t="shared" si="97"/>
        <v>363.75</v>
      </c>
      <c r="AA1014" s="3280" t="s">
        <v>314</v>
      </c>
    </row>
    <row r="1015" spans="1:27" ht="15.75" thickBot="1" x14ac:dyDescent="0.3">
      <c r="A1015" s="1798">
        <v>810</v>
      </c>
      <c r="B1015" s="3169" t="s">
        <v>1323</v>
      </c>
      <c r="C1015" s="3169" t="s">
        <v>868</v>
      </c>
      <c r="D1015" s="601">
        <v>44812</v>
      </c>
      <c r="E1015" s="602" t="s">
        <v>4919</v>
      </c>
      <c r="F1015" s="3171">
        <v>98</v>
      </c>
      <c r="G1015" s="137">
        <f>AVERAGE(CPVTFC3SG0009!T12:U12)</f>
        <v>2.8134000000000001</v>
      </c>
      <c r="H1015" s="1802">
        <f t="shared" si="92"/>
        <v>10377.51937984496</v>
      </c>
      <c r="I1015" s="3248" t="s">
        <v>315</v>
      </c>
      <c r="J1015" s="2398"/>
      <c r="K1015" s="3282"/>
      <c r="L1015" s="3283"/>
      <c r="M1015" s="3175"/>
      <c r="N1015" s="3175"/>
      <c r="O1015" s="3175"/>
      <c r="P1015" s="2398"/>
      <c r="Q1015" s="2398"/>
      <c r="R1015" s="2399"/>
      <c r="S1015" s="1429"/>
      <c r="T1015" s="1429"/>
      <c r="U1015" s="1429"/>
      <c r="V1015" s="601">
        <v>44888</v>
      </c>
      <c r="W1015" s="3250" t="s">
        <v>5545</v>
      </c>
      <c r="X1015" s="2807">
        <v>62</v>
      </c>
      <c r="Y1015" s="137">
        <f>AVERAGE(CPVTFC3SG0069!O21:P21)</f>
        <v>2.8565</v>
      </c>
      <c r="Z1015" s="1802">
        <f t="shared" si="97"/>
        <v>13625.5</v>
      </c>
      <c r="AA1015" s="3281" t="s">
        <v>315</v>
      </c>
    </row>
    <row r="1016" spans="1:27" ht="15.75" thickBot="1" x14ac:dyDescent="0.3">
      <c r="A1016" s="1832">
        <v>811</v>
      </c>
      <c r="B1016" s="3132" t="s">
        <v>1324</v>
      </c>
      <c r="C1016" s="3132" t="s">
        <v>868</v>
      </c>
      <c r="D1016" s="1808">
        <v>44812</v>
      </c>
      <c r="E1016" s="1834" t="s">
        <v>4919</v>
      </c>
      <c r="F1016" s="3237">
        <v>99</v>
      </c>
      <c r="G1016" s="1016">
        <f>AVERAGE(CPVTFC3SG0009!V12:W12)</f>
        <v>0.52865000000000006</v>
      </c>
      <c r="H1016" s="1175">
        <f t="shared" si="92"/>
        <v>1521.8992248062018</v>
      </c>
      <c r="I1016" s="3279" t="s">
        <v>314</v>
      </c>
      <c r="J1016" s="3222"/>
      <c r="K1016" s="3223"/>
      <c r="L1016" s="3224"/>
      <c r="M1016" s="3225"/>
      <c r="N1016" s="3225"/>
      <c r="O1016" s="3225"/>
      <c r="P1016" s="3222"/>
      <c r="Q1016" s="3222"/>
      <c r="R1016" s="3226"/>
      <c r="S1016" s="2017"/>
      <c r="T1016" s="2017"/>
      <c r="U1016" s="861"/>
      <c r="V1016" s="1808">
        <v>44888</v>
      </c>
      <c r="W1016" s="3227" t="s">
        <v>5545</v>
      </c>
      <c r="X1016" s="3086">
        <v>63</v>
      </c>
      <c r="Y1016" s="1016">
        <f>AVERAGE(CPVTFC3SG0069!Q21:R21)</f>
        <v>0.215</v>
      </c>
      <c r="Z1016" s="1192">
        <f t="shared" si="97"/>
        <v>418.00000000000006</v>
      </c>
      <c r="AA1016" s="3280" t="s">
        <v>314</v>
      </c>
    </row>
    <row r="1017" spans="1:27" x14ac:dyDescent="0.25">
      <c r="A1017" s="488">
        <v>812</v>
      </c>
      <c r="B1017" s="4672" t="s">
        <v>1325</v>
      </c>
      <c r="C1017" s="2969" t="s">
        <v>868</v>
      </c>
      <c r="D1017" s="490">
        <v>44812</v>
      </c>
      <c r="E1017" s="491" t="s">
        <v>4919</v>
      </c>
      <c r="F1017" s="732">
        <v>100</v>
      </c>
      <c r="G1017" s="589">
        <f>AVERAGE(CPVTFC3SG0009!X12:Y12)</f>
        <v>7.4200000000000002E-2</v>
      </c>
      <c r="H1017" s="622">
        <f t="shared" si="92"/>
        <v>-239.53488372093025</v>
      </c>
      <c r="I1017" s="2692" t="s">
        <v>314</v>
      </c>
      <c r="J1017" s="1638"/>
      <c r="K1017" s="2681"/>
      <c r="L1017" s="2682"/>
      <c r="M1017" s="720"/>
      <c r="N1017" s="720"/>
      <c r="O1017" s="720"/>
      <c r="P1017" s="1638"/>
      <c r="Q1017" s="1638"/>
      <c r="R1017" s="1639"/>
      <c r="S1017" s="721"/>
      <c r="T1017" s="721"/>
      <c r="U1017" s="721"/>
      <c r="V1017" s="490">
        <v>44888</v>
      </c>
      <c r="W1017" s="3230" t="s">
        <v>5545</v>
      </c>
      <c r="X1017" s="2848">
        <v>64</v>
      </c>
      <c r="Y1017" s="589">
        <f>AVERAGE(CPVTFC3SG0069!S21:T21)</f>
        <v>0.10785</v>
      </c>
      <c r="Z1017" s="85">
        <f t="shared" si="97"/>
        <v>-117.74999999999993</v>
      </c>
      <c r="AA1017" s="3284" t="s">
        <v>314</v>
      </c>
    </row>
    <row r="1018" spans="1:27" ht="15.75" thickBot="1" x14ac:dyDescent="0.3">
      <c r="A1018" s="1870"/>
      <c r="B1018" s="4673"/>
      <c r="C1018" s="2967" t="s">
        <v>5448</v>
      </c>
      <c r="D1018" s="2084"/>
      <c r="E1018" s="2085"/>
      <c r="F1018" s="2407"/>
      <c r="G1018" s="969"/>
      <c r="H1018" s="970"/>
      <c r="I1018" s="1632"/>
      <c r="J1018" s="1632"/>
      <c r="K1018" s="3241"/>
      <c r="L1018" s="3242"/>
      <c r="M1018" s="215"/>
      <c r="N1018" s="215"/>
      <c r="O1018" s="215"/>
      <c r="P1018" s="1632"/>
      <c r="Q1018" s="1632"/>
      <c r="R1018" s="1633"/>
      <c r="S1018" s="650"/>
      <c r="T1018" s="650"/>
      <c r="U1018" s="650"/>
      <c r="V1018" s="111">
        <v>44888</v>
      </c>
      <c r="W1018" s="3243" t="s">
        <v>5545</v>
      </c>
      <c r="X1018" s="2768">
        <v>65</v>
      </c>
      <c r="Y1018" s="112">
        <f>AVERAGE(CPVTFC3SG0069!U21:V21)</f>
        <v>0.10475000000000001</v>
      </c>
      <c r="Z1018" s="225">
        <f t="shared" si="97"/>
        <v>-133.24999999999989</v>
      </c>
      <c r="AA1018" s="3285" t="s">
        <v>314</v>
      </c>
    </row>
    <row r="1019" spans="1:27" x14ac:dyDescent="0.25">
      <c r="A1019" s="86">
        <v>813</v>
      </c>
      <c r="B1019" s="4658" t="s">
        <v>1326</v>
      </c>
      <c r="C1019" s="2535" t="s">
        <v>868</v>
      </c>
      <c r="D1019" s="87">
        <v>44812</v>
      </c>
      <c r="E1019" s="458" t="s">
        <v>4919</v>
      </c>
      <c r="F1019" s="154">
        <v>101</v>
      </c>
      <c r="G1019" s="88">
        <f>AVERAGE(CPVTFC3SG0009!B14:C14)</f>
        <v>1.3687499999999999</v>
      </c>
      <c r="H1019" s="89">
        <f t="shared" si="92"/>
        <v>4778.1007751937977</v>
      </c>
      <c r="I1019" s="2680" t="s">
        <v>315</v>
      </c>
      <c r="J1019" s="1638"/>
      <c r="K1019" s="2681"/>
      <c r="L1019" s="2682"/>
      <c r="M1019" s="720"/>
      <c r="N1019" s="720"/>
      <c r="O1019" s="720"/>
      <c r="P1019" s="1638"/>
      <c r="Q1019" s="1638"/>
      <c r="R1019" s="1639"/>
      <c r="S1019" s="721"/>
      <c r="T1019" s="721"/>
      <c r="U1019" s="721"/>
      <c r="V1019" s="490">
        <v>44888</v>
      </c>
      <c r="W1019" s="3230" t="s">
        <v>5545</v>
      </c>
      <c r="X1019" s="2848">
        <v>66</v>
      </c>
      <c r="Y1019" s="589">
        <f>AVERAGE(CPVTFC3SG0069!W21:X21)</f>
        <v>0.4521</v>
      </c>
      <c r="Z1019" s="85">
        <f t="shared" si="97"/>
        <v>1603.4999999999998</v>
      </c>
      <c r="AA1019" s="3284" t="s">
        <v>314</v>
      </c>
    </row>
    <row r="1020" spans="1:27" ht="15.75" thickBot="1" x14ac:dyDescent="0.3">
      <c r="A1020" s="516"/>
      <c r="B1020" s="4659"/>
      <c r="C1020" s="2970" t="s">
        <v>5448</v>
      </c>
      <c r="D1020" s="1383"/>
      <c r="E1020" s="1384"/>
      <c r="F1020" s="2413"/>
      <c r="G1020" s="668"/>
      <c r="H1020" s="662"/>
      <c r="I1020" s="1641"/>
      <c r="J1020" s="1641"/>
      <c r="K1020" s="2683"/>
      <c r="L1020" s="2684"/>
      <c r="M1020" s="763"/>
      <c r="N1020" s="763"/>
      <c r="O1020" s="763"/>
      <c r="P1020" s="1641"/>
      <c r="Q1020" s="1641"/>
      <c r="R1020" s="1642"/>
      <c r="S1020" s="778"/>
      <c r="T1020" s="778"/>
      <c r="U1020" s="778"/>
      <c r="V1020" s="91">
        <v>44888</v>
      </c>
      <c r="W1020" s="3211" t="s">
        <v>5545</v>
      </c>
      <c r="X1020" s="2758">
        <v>67</v>
      </c>
      <c r="Y1020" s="595">
        <f>AVERAGE(CPVTFC3SG0069!C23:D23)</f>
        <v>0.39715</v>
      </c>
      <c r="Z1020" s="225">
        <f t="shared" si="97"/>
        <v>1328.7500000000002</v>
      </c>
      <c r="AA1020" s="3276" t="s">
        <v>314</v>
      </c>
    </row>
    <row r="1021" spans="1:27" ht="15.75" thickBot="1" x14ac:dyDescent="0.3">
      <c r="A1021" s="1798">
        <v>814</v>
      </c>
      <c r="B1021" s="3169" t="s">
        <v>1327</v>
      </c>
      <c r="C1021" s="3169" t="s">
        <v>868</v>
      </c>
      <c r="D1021" s="601">
        <v>44812</v>
      </c>
      <c r="E1021" s="602" t="s">
        <v>4919</v>
      </c>
      <c r="F1021" s="3171">
        <v>102</v>
      </c>
      <c r="G1021" s="137">
        <f>AVERAGE(CPVTFC3SG0009!D14:E14)</f>
        <v>2.1203500000000002</v>
      </c>
      <c r="H1021" s="1802">
        <f t="shared" si="92"/>
        <v>7691.2790697674427</v>
      </c>
      <c r="I1021" s="3248" t="s">
        <v>315</v>
      </c>
      <c r="J1021" s="3213"/>
      <c r="K1021" s="3214"/>
      <c r="L1021" s="3215"/>
      <c r="M1021" s="3175"/>
      <c r="N1021" s="3175"/>
      <c r="O1021" s="3175"/>
      <c r="P1021" s="3213"/>
      <c r="Q1021" s="3213"/>
      <c r="R1021" s="3216"/>
      <c r="S1021" s="1429"/>
      <c r="T1021" s="1429"/>
      <c r="U1021" s="654"/>
      <c r="V1021" s="1310">
        <v>44888</v>
      </c>
      <c r="W1021" s="3217" t="s">
        <v>5545</v>
      </c>
      <c r="X1021" s="3218">
        <v>68</v>
      </c>
      <c r="Y1021" s="1319">
        <f>AVERAGE(CPVTFC3SG0069!E23:F23)</f>
        <v>0.39789999999999998</v>
      </c>
      <c r="Z1021" s="1192">
        <f t="shared" si="97"/>
        <v>1332.5</v>
      </c>
      <c r="AA1021" s="3278" t="s">
        <v>314</v>
      </c>
    </row>
    <row r="1022" spans="1:27" ht="15.75" thickBot="1" x14ac:dyDescent="0.3">
      <c r="A1022" s="2008">
        <v>815</v>
      </c>
      <c r="B1022" s="2966" t="s">
        <v>1328</v>
      </c>
      <c r="C1022" s="2966" t="s">
        <v>868</v>
      </c>
      <c r="D1022" s="2010">
        <v>44812</v>
      </c>
      <c r="E1022" s="2011" t="s">
        <v>4919</v>
      </c>
      <c r="F1022" s="3220">
        <v>103</v>
      </c>
      <c r="G1022" s="2400">
        <f>AVERAGE(CPVTFC3SG0009!F14:G14)</f>
        <v>1.7056</v>
      </c>
      <c r="H1022" s="2013">
        <f t="shared" si="92"/>
        <v>6083.7209302325573</v>
      </c>
      <c r="I1022" s="3253" t="s">
        <v>315</v>
      </c>
      <c r="J1022" s="3222"/>
      <c r="K1022" s="3223"/>
      <c r="L1022" s="3224"/>
      <c r="M1022" s="3225"/>
      <c r="N1022" s="3225"/>
      <c r="O1022" s="3225"/>
      <c r="P1022" s="3222"/>
      <c r="Q1022" s="3222"/>
      <c r="R1022" s="3226"/>
      <c r="S1022" s="2017"/>
      <c r="T1022" s="2017"/>
      <c r="U1022" s="861"/>
      <c r="V1022" s="1808">
        <v>44888</v>
      </c>
      <c r="W1022" s="3227" t="s">
        <v>5545</v>
      </c>
      <c r="X1022" s="3086">
        <v>69</v>
      </c>
      <c r="Y1022" s="1016">
        <f>AVERAGE(CPVTFC3SG0069!G23:H23)</f>
        <v>0.21345</v>
      </c>
      <c r="Z1022" s="1192">
        <f t="shared" si="97"/>
        <v>410.25000000000006</v>
      </c>
      <c r="AA1022" s="3280" t="s">
        <v>314</v>
      </c>
    </row>
    <row r="1023" spans="1:27" x14ac:dyDescent="0.25">
      <c r="A1023" s="488">
        <v>816</v>
      </c>
      <c r="B1023" s="2969" t="s">
        <v>1329</v>
      </c>
      <c r="C1023" s="2969" t="s">
        <v>868</v>
      </c>
      <c r="D1023" s="490">
        <v>44812</v>
      </c>
      <c r="E1023" s="491" t="s">
        <v>4919</v>
      </c>
      <c r="F1023" s="732">
        <v>104</v>
      </c>
      <c r="G1023" s="589">
        <f>AVERAGE(CPVTFC3SG0009!H14:I14)</f>
        <v>0.14029999999999998</v>
      </c>
      <c r="H1023" s="622">
        <f t="shared" si="92"/>
        <v>16.666666666666551</v>
      </c>
      <c r="I1023" s="2692" t="s">
        <v>314</v>
      </c>
      <c r="J1023" s="1638"/>
      <c r="K1023" s="2681"/>
      <c r="L1023" s="2682"/>
      <c r="M1023" s="720"/>
      <c r="N1023" s="720"/>
      <c r="O1023" s="720"/>
      <c r="P1023" s="1638"/>
      <c r="Q1023" s="1638"/>
      <c r="R1023" s="1639"/>
      <c r="S1023" s="721"/>
      <c r="T1023" s="721"/>
      <c r="U1023" s="721"/>
      <c r="V1023" s="490">
        <v>44888</v>
      </c>
      <c r="W1023" s="3230" t="s">
        <v>5545</v>
      </c>
      <c r="X1023" s="2848">
        <v>70</v>
      </c>
      <c r="Y1023" s="589">
        <f>AVERAGE(CPVTFC3SG0069!I23:J23)</f>
        <v>0.1167</v>
      </c>
      <c r="Z1023" s="85">
        <f t="shared" si="97"/>
        <v>-73.499999999999943</v>
      </c>
      <c r="AA1023" s="3284" t="s">
        <v>314</v>
      </c>
    </row>
    <row r="1024" spans="1:27" ht="15.75" thickBot="1" x14ac:dyDescent="0.3">
      <c r="A1024" s="90"/>
      <c r="B1024" s="2970"/>
      <c r="C1024" s="2970" t="s">
        <v>5448</v>
      </c>
      <c r="D1024" s="1383"/>
      <c r="E1024" s="1384"/>
      <c r="F1024" s="2413"/>
      <c r="G1024" s="668"/>
      <c r="H1024" s="662"/>
      <c r="I1024" s="1641"/>
      <c r="J1024" s="1641"/>
      <c r="K1024" s="2683"/>
      <c r="L1024" s="2684"/>
      <c r="M1024" s="763"/>
      <c r="N1024" s="763"/>
      <c r="O1024" s="763"/>
      <c r="P1024" s="1641"/>
      <c r="Q1024" s="1641"/>
      <c r="R1024" s="1642"/>
      <c r="S1024" s="778"/>
      <c r="T1024" s="778"/>
      <c r="U1024" s="778"/>
      <c r="V1024" s="91">
        <v>44888</v>
      </c>
      <c r="W1024" s="3211" t="s">
        <v>5545</v>
      </c>
      <c r="X1024" s="2758">
        <v>71</v>
      </c>
      <c r="Y1024" s="595">
        <f>AVERAGE(CPVTFC3SG0069!K23:L23)</f>
        <v>0.1033</v>
      </c>
      <c r="Z1024" s="225">
        <f t="shared" si="97"/>
        <v>-140.49999999999991</v>
      </c>
      <c r="AA1024" s="3276" t="s">
        <v>314</v>
      </c>
    </row>
    <row r="1025" spans="1:27" ht="15.75" thickBot="1" x14ac:dyDescent="0.3">
      <c r="A1025" s="531">
        <v>817</v>
      </c>
      <c r="B1025" s="2622" t="s">
        <v>1330</v>
      </c>
      <c r="C1025" s="2622" t="s">
        <v>868</v>
      </c>
      <c r="D1025" s="676">
        <v>44812</v>
      </c>
      <c r="E1025" s="1463" t="s">
        <v>4919</v>
      </c>
      <c r="F1025" s="2715">
        <v>105</v>
      </c>
      <c r="G1025" s="1624">
        <f>AVERAGE(CPVTFC3SG0009!J14:K14)</f>
        <v>0.80750000000000011</v>
      </c>
      <c r="H1025" s="1524">
        <f t="shared" si="92"/>
        <v>2602.7131782945739</v>
      </c>
      <c r="I1025" s="3286" t="s">
        <v>315</v>
      </c>
      <c r="J1025" s="2716"/>
      <c r="K1025" s="2717"/>
      <c r="L1025" s="2718"/>
      <c r="M1025" s="2719"/>
      <c r="N1025" s="2719"/>
      <c r="O1025" s="2719"/>
      <c r="P1025" s="2716"/>
      <c r="Q1025" s="2716"/>
      <c r="R1025" s="2720"/>
      <c r="S1025" s="1973"/>
      <c r="T1025" s="1973"/>
      <c r="U1025" s="1471"/>
      <c r="V1025" s="111">
        <v>44888</v>
      </c>
      <c r="W1025" s="3243" t="s">
        <v>5545</v>
      </c>
      <c r="X1025" s="2768">
        <v>72</v>
      </c>
      <c r="Y1025" s="112">
        <f>AVERAGE(CPVTFC3SG0069!M23:N23)</f>
        <v>0.18890000000000001</v>
      </c>
      <c r="Z1025" s="1192">
        <f t="shared" si="97"/>
        <v>287.50000000000011</v>
      </c>
      <c r="AA1025" s="3285" t="s">
        <v>314</v>
      </c>
    </row>
    <row r="1026" spans="1:27" ht="15.75" thickBot="1" x14ac:dyDescent="0.3">
      <c r="A1026" s="1798">
        <v>818</v>
      </c>
      <c r="B1026" s="3169" t="s">
        <v>1331</v>
      </c>
      <c r="C1026" s="3169" t="s">
        <v>868</v>
      </c>
      <c r="D1026" s="601">
        <v>44812</v>
      </c>
      <c r="E1026" s="602" t="s">
        <v>4919</v>
      </c>
      <c r="F1026" s="3171">
        <v>106</v>
      </c>
      <c r="G1026" s="137">
        <f>AVERAGE(CPVTFC3SG0009!L14:M14)</f>
        <v>0.65720000000000001</v>
      </c>
      <c r="H1026" s="1802">
        <f t="shared" si="92"/>
        <v>2020.1550387596899</v>
      </c>
      <c r="I1026" s="3262" t="s">
        <v>315</v>
      </c>
      <c r="J1026" s="3213"/>
      <c r="K1026" s="3214"/>
      <c r="L1026" s="3215"/>
      <c r="M1026" s="3175"/>
      <c r="N1026" s="3175"/>
      <c r="O1026" s="3175"/>
      <c r="P1026" s="3213"/>
      <c r="Q1026" s="3213"/>
      <c r="R1026" s="3216"/>
      <c r="S1026" s="1429"/>
      <c r="T1026" s="1429"/>
      <c r="U1026" s="654"/>
      <c r="V1026" s="1310">
        <v>44888</v>
      </c>
      <c r="W1026" s="3217" t="s">
        <v>5545</v>
      </c>
      <c r="X1026" s="3218">
        <v>73</v>
      </c>
      <c r="Y1026" s="1319">
        <f>AVERAGE(CPVTFC3SG0069!O23:P23)</f>
        <v>0.18575</v>
      </c>
      <c r="Z1026" s="1192">
        <f t="shared" si="97"/>
        <v>271.75000000000006</v>
      </c>
      <c r="AA1026" s="3278" t="s">
        <v>314</v>
      </c>
    </row>
    <row r="1027" spans="1:27" ht="15.75" thickBot="1" x14ac:dyDescent="0.3">
      <c r="A1027" s="531">
        <v>819</v>
      </c>
      <c r="B1027" s="2622" t="s">
        <v>1332</v>
      </c>
      <c r="C1027" s="2622" t="s">
        <v>868</v>
      </c>
      <c r="D1027" s="676">
        <v>44812</v>
      </c>
      <c r="E1027" s="1463" t="s">
        <v>4919</v>
      </c>
      <c r="F1027" s="2715">
        <v>107</v>
      </c>
      <c r="G1027" s="1624">
        <f>AVERAGE(CPVTFC3SG0009!N14:O14)</f>
        <v>0.76344999999999996</v>
      </c>
      <c r="H1027" s="1524">
        <f t="shared" si="92"/>
        <v>2431.9767441860463</v>
      </c>
      <c r="I1027" s="3286" t="s">
        <v>315</v>
      </c>
      <c r="J1027" s="2716"/>
      <c r="K1027" s="2717"/>
      <c r="L1027" s="2718"/>
      <c r="M1027" s="2719"/>
      <c r="N1027" s="2719"/>
      <c r="O1027" s="2719"/>
      <c r="P1027" s="2716"/>
      <c r="Q1027" s="2716"/>
      <c r="R1027" s="2720"/>
      <c r="S1027" s="1973"/>
      <c r="T1027" s="1973"/>
      <c r="U1027" s="1471"/>
      <c r="V1027" s="471">
        <v>44888</v>
      </c>
      <c r="W1027" s="3259" t="s">
        <v>5545</v>
      </c>
      <c r="X1027" s="3260">
        <v>74</v>
      </c>
      <c r="Y1027" s="1226">
        <f>AVERAGE(CPVTFC3SG0069!Q23:R23)</f>
        <v>0.20355000000000001</v>
      </c>
      <c r="Z1027" s="1192">
        <f t="shared" si="97"/>
        <v>360.75000000000011</v>
      </c>
      <c r="AA1027" s="3287" t="s">
        <v>314</v>
      </c>
    </row>
    <row r="1028" spans="1:27" ht="15.75" thickBot="1" x14ac:dyDescent="0.3">
      <c r="A1028" s="1308">
        <v>820</v>
      </c>
      <c r="B1028" s="3233" t="s">
        <v>1333</v>
      </c>
      <c r="C1028" s="3233" t="s">
        <v>868</v>
      </c>
      <c r="D1028" s="1310">
        <v>44812</v>
      </c>
      <c r="E1028" s="1311" t="s">
        <v>4919</v>
      </c>
      <c r="F1028" s="3234">
        <v>108</v>
      </c>
      <c r="G1028" s="1319">
        <f>AVERAGE(CPVTFC3SG0009!P14:Q14)</f>
        <v>0.50870000000000004</v>
      </c>
      <c r="H1028" s="1313">
        <f t="shared" si="92"/>
        <v>1444.5736434108528</v>
      </c>
      <c r="I1028" s="3277" t="s">
        <v>314</v>
      </c>
      <c r="J1028" s="3213"/>
      <c r="K1028" s="3214"/>
      <c r="L1028" s="3215"/>
      <c r="M1028" s="3175"/>
      <c r="N1028" s="3175"/>
      <c r="O1028" s="3175"/>
      <c r="P1028" s="3213"/>
      <c r="Q1028" s="3213"/>
      <c r="R1028" s="3216"/>
      <c r="S1028" s="1429"/>
      <c r="T1028" s="1429"/>
      <c r="U1028" s="654"/>
      <c r="V1028" s="1310">
        <v>44888</v>
      </c>
      <c r="W1028" s="3217" t="s">
        <v>5545</v>
      </c>
      <c r="X1028" s="3218">
        <v>75</v>
      </c>
      <c r="Y1028" s="1319">
        <f>AVERAGE(CPVTFC3SG0069!S23:T23)</f>
        <v>0.16059999999999999</v>
      </c>
      <c r="Z1028" s="1192">
        <f t="shared" si="97"/>
        <v>146.00000000000003</v>
      </c>
      <c r="AA1028" s="3278" t="s">
        <v>314</v>
      </c>
    </row>
    <row r="1029" spans="1:27" ht="15.75" thickBot="1" x14ac:dyDescent="0.3">
      <c r="A1029" s="600">
        <v>821</v>
      </c>
      <c r="B1029" s="3169" t="s">
        <v>1334</v>
      </c>
      <c r="C1029" s="3169" t="s">
        <v>868</v>
      </c>
      <c r="D1029" s="601">
        <v>44812</v>
      </c>
      <c r="E1029" s="602" t="s">
        <v>4919</v>
      </c>
      <c r="F1029" s="3171">
        <v>109</v>
      </c>
      <c r="G1029" s="137">
        <f>AVERAGE(CPVTFC3SG0009!R14:S14)</f>
        <v>1.8725499999999999</v>
      </c>
      <c r="H1029" s="1802">
        <f t="shared" si="92"/>
        <v>6730.8139534883703</v>
      </c>
      <c r="I1029" s="3248" t="s">
        <v>315</v>
      </c>
      <c r="J1029" s="3213"/>
      <c r="K1029" s="3214"/>
      <c r="L1029" s="3215"/>
      <c r="M1029" s="3175"/>
      <c r="N1029" s="3175"/>
      <c r="O1029" s="3175"/>
      <c r="P1029" s="3213"/>
      <c r="Q1029" s="3213"/>
      <c r="R1029" s="3216"/>
      <c r="S1029" s="1429"/>
      <c r="T1029" s="1429"/>
      <c r="U1029" s="654"/>
      <c r="V1029" s="601">
        <v>44888</v>
      </c>
      <c r="W1029" s="3250" t="s">
        <v>5545</v>
      </c>
      <c r="X1029" s="2807">
        <v>76</v>
      </c>
      <c r="Y1029" s="137">
        <f>AVERAGE(CPVTFC3SG0069!U23:V23)</f>
        <v>0.50245000000000006</v>
      </c>
      <c r="Z1029" s="1024">
        <f t="shared" si="97"/>
        <v>1855.2500000000005</v>
      </c>
      <c r="AA1029" s="3281" t="s">
        <v>315</v>
      </c>
    </row>
    <row r="1030" spans="1:27" ht="15.75" thickBot="1" x14ac:dyDescent="0.3">
      <c r="A1030" s="2083">
        <v>822</v>
      </c>
      <c r="B1030" s="2966" t="s">
        <v>1335</v>
      </c>
      <c r="C1030" s="2966" t="s">
        <v>868</v>
      </c>
      <c r="D1030" s="2010">
        <v>44812</v>
      </c>
      <c r="E1030" s="2011" t="s">
        <v>4919</v>
      </c>
      <c r="F1030" s="3220">
        <v>110</v>
      </c>
      <c r="G1030" s="2400">
        <f>AVERAGE(CPVTFC3SG0009!T14:U14)</f>
        <v>1.2117</v>
      </c>
      <c r="H1030" s="2013">
        <f t="shared" si="92"/>
        <v>4169.3798449612405</v>
      </c>
      <c r="I1030" s="3253" t="s">
        <v>315</v>
      </c>
      <c r="J1030" s="3222"/>
      <c r="K1030" s="3223"/>
      <c r="L1030" s="3224"/>
      <c r="M1030" s="3225"/>
      <c r="N1030" s="3225"/>
      <c r="O1030" s="3225"/>
      <c r="P1030" s="3222"/>
      <c r="Q1030" s="3222"/>
      <c r="R1030" s="3226"/>
      <c r="S1030" s="2017"/>
      <c r="T1030" s="2017"/>
      <c r="U1030" s="861"/>
      <c r="V1030" s="1808">
        <v>44888</v>
      </c>
      <c r="W1030" s="3227" t="s">
        <v>5545</v>
      </c>
      <c r="X1030" s="3086">
        <v>77</v>
      </c>
      <c r="Y1030" s="1016">
        <f>AVERAGE(CPVTFC3SG0069!W23:X23)</f>
        <v>0.21200000000000002</v>
      </c>
      <c r="Z1030" s="1192">
        <f t="shared" si="97"/>
        <v>403.00000000000011</v>
      </c>
      <c r="AA1030" s="3280" t="s">
        <v>314</v>
      </c>
    </row>
    <row r="1031" spans="1:27" x14ac:dyDescent="0.25">
      <c r="A1031" s="86">
        <v>823</v>
      </c>
      <c r="B1031" s="4658" t="s">
        <v>1336</v>
      </c>
      <c r="C1031" s="2535" t="s">
        <v>868</v>
      </c>
      <c r="D1031" s="87">
        <v>44812</v>
      </c>
      <c r="E1031" s="458" t="s">
        <v>4919</v>
      </c>
      <c r="F1031" s="154">
        <v>111</v>
      </c>
      <c r="G1031" s="88">
        <f>AVERAGE(CPVTFC3SG0009!V14:W14)</f>
        <v>2.8111999999999999</v>
      </c>
      <c r="H1031" s="89">
        <f t="shared" si="92"/>
        <v>10368.992248062013</v>
      </c>
      <c r="I1031" s="2680" t="s">
        <v>315</v>
      </c>
      <c r="J1031" s="1638"/>
      <c r="K1031" s="2681"/>
      <c r="L1031" s="2682"/>
      <c r="M1031" s="720"/>
      <c r="N1031" s="720"/>
      <c r="O1031" s="720"/>
      <c r="P1031" s="1638"/>
      <c r="Q1031" s="1638"/>
      <c r="R1031" s="1639"/>
      <c r="S1031" s="721"/>
      <c r="T1031" s="721"/>
      <c r="U1031" s="721"/>
      <c r="V1031" s="87">
        <v>44888</v>
      </c>
      <c r="W1031" s="3179" t="s">
        <v>5545</v>
      </c>
      <c r="X1031" s="2824">
        <v>78</v>
      </c>
      <c r="Y1031" s="88">
        <f>AVERAGE(CPVTFC3SG0069!C25:D25)</f>
        <v>2.8965999999999998</v>
      </c>
      <c r="Z1031" s="1076">
        <f t="shared" si="97"/>
        <v>13825.999999999998</v>
      </c>
      <c r="AA1031" s="3288" t="s">
        <v>315</v>
      </c>
    </row>
    <row r="1032" spans="1:27" x14ac:dyDescent="0.25">
      <c r="A1032" s="596"/>
      <c r="B1032" s="4674"/>
      <c r="C1032" s="2538" t="s">
        <v>5448</v>
      </c>
      <c r="D1032" s="1149"/>
      <c r="E1032" s="1264"/>
      <c r="F1032" s="882"/>
      <c r="G1032" s="645"/>
      <c r="H1032" s="646"/>
      <c r="I1032" s="863"/>
      <c r="J1032" s="863"/>
      <c r="K1032" s="2678"/>
      <c r="L1032" s="2679"/>
      <c r="M1032" s="207"/>
      <c r="N1032" s="207"/>
      <c r="O1032" s="207"/>
      <c r="P1032" s="863"/>
      <c r="Q1032" s="863"/>
      <c r="R1032" s="864"/>
      <c r="S1032" s="642"/>
      <c r="T1032" s="642"/>
      <c r="U1032" s="642"/>
      <c r="V1032" s="19">
        <v>44888</v>
      </c>
      <c r="W1032" s="3266" t="s">
        <v>5545</v>
      </c>
      <c r="X1032" s="2756">
        <v>79</v>
      </c>
      <c r="Y1032" s="10">
        <f>AVERAGE(CPVTFC3SG0069!E25:F25)</f>
        <v>2.8911499999999997</v>
      </c>
      <c r="Z1032" s="14">
        <f t="shared" si="97"/>
        <v>13798.749999999998</v>
      </c>
      <c r="AA1032" s="3289" t="s">
        <v>315</v>
      </c>
    </row>
    <row r="1033" spans="1:27" ht="15.75" thickBot="1" x14ac:dyDescent="0.3">
      <c r="A1033" s="516"/>
      <c r="B1033" s="4659"/>
      <c r="C1033" s="2536" t="s">
        <v>863</v>
      </c>
      <c r="D1033" s="1383"/>
      <c r="E1033" s="1384"/>
      <c r="F1033" s="2413"/>
      <c r="G1033" s="668"/>
      <c r="H1033" s="662"/>
      <c r="I1033" s="1641"/>
      <c r="J1033" s="1641"/>
      <c r="K1033" s="2683"/>
      <c r="L1033" s="2684"/>
      <c r="M1033" s="763"/>
      <c r="N1033" s="763"/>
      <c r="O1033" s="763"/>
      <c r="P1033" s="1641"/>
      <c r="Q1033" s="1641"/>
      <c r="R1033" s="1642"/>
      <c r="S1033" s="778"/>
      <c r="T1033" s="778"/>
      <c r="U1033" s="778"/>
      <c r="V1033" s="220">
        <v>44888</v>
      </c>
      <c r="W1033" s="3178" t="s">
        <v>5545</v>
      </c>
      <c r="X1033" s="2757">
        <v>80</v>
      </c>
      <c r="Y1033" s="222">
        <f>AVERAGE(CPVTFC3SG0069!G25:H25)</f>
        <v>2.8471500000000001</v>
      </c>
      <c r="Z1033" s="218">
        <f t="shared" si="97"/>
        <v>13578.749999999998</v>
      </c>
      <c r="AA1033" s="3275" t="s">
        <v>315</v>
      </c>
    </row>
    <row r="1034" spans="1:27" ht="15.75" thickBot="1" x14ac:dyDescent="0.3">
      <c r="A1034" s="2083">
        <v>824</v>
      </c>
      <c r="B1034" s="2966" t="s">
        <v>1337</v>
      </c>
      <c r="C1034" s="2966" t="s">
        <v>868</v>
      </c>
      <c r="D1034" s="2010">
        <v>44812</v>
      </c>
      <c r="E1034" s="2011" t="s">
        <v>4919</v>
      </c>
      <c r="F1034" s="3220">
        <v>112</v>
      </c>
      <c r="G1034" s="2400">
        <f>AVERAGE(CPVTFC3SG0009!X14:Y14)</f>
        <v>2.1643499999999998</v>
      </c>
      <c r="H1034" s="2013">
        <f t="shared" si="92"/>
        <v>7861.821705426355</v>
      </c>
      <c r="I1034" s="3253" t="s">
        <v>315</v>
      </c>
      <c r="J1034" s="3222"/>
      <c r="K1034" s="3223"/>
      <c r="L1034" s="3224"/>
      <c r="M1034" s="3225"/>
      <c r="N1034" s="3225"/>
      <c r="O1034" s="3225"/>
      <c r="P1034" s="3222"/>
      <c r="Q1034" s="3222"/>
      <c r="R1034" s="3226"/>
      <c r="S1034" s="2017"/>
      <c r="T1034" s="2017"/>
      <c r="U1034" s="861"/>
      <c r="V1034" s="1808">
        <v>44888</v>
      </c>
      <c r="W1034" s="3227" t="s">
        <v>5545</v>
      </c>
      <c r="X1034" s="3086">
        <v>81</v>
      </c>
      <c r="Y1034" s="1016">
        <f>AVERAGE(CPVTFC3SG0069!I25:J25)</f>
        <v>8.3249999999999991E-2</v>
      </c>
      <c r="Z1034" s="1175">
        <f t="shared" si="97"/>
        <v>-240.74999999999997</v>
      </c>
      <c r="AA1034" s="3280" t="s">
        <v>314</v>
      </c>
    </row>
    <row r="1035" spans="1:27" x14ac:dyDescent="0.25">
      <c r="A1035" s="508">
        <v>825</v>
      </c>
      <c r="B1035" s="4664" t="s">
        <v>1338</v>
      </c>
      <c r="C1035" s="2969" t="s">
        <v>868</v>
      </c>
      <c r="D1035" s="490">
        <v>44812</v>
      </c>
      <c r="E1035" s="491" t="s">
        <v>4919</v>
      </c>
      <c r="F1035" s="732">
        <v>113</v>
      </c>
      <c r="G1035" s="589">
        <f>AVERAGE(CPVTFC3SG0009!B16:C16)</f>
        <v>0.43879999999999997</v>
      </c>
      <c r="H1035" s="622">
        <f t="shared" si="92"/>
        <v>1173.643410852713</v>
      </c>
      <c r="I1035" s="2692" t="s">
        <v>314</v>
      </c>
      <c r="J1035" s="1638"/>
      <c r="K1035" s="2681"/>
      <c r="L1035" s="2682"/>
      <c r="M1035" s="720"/>
      <c r="N1035" s="720"/>
      <c r="O1035" s="720"/>
      <c r="P1035" s="1638"/>
      <c r="Q1035" s="1638"/>
      <c r="R1035" s="1639"/>
      <c r="S1035" s="721"/>
      <c r="T1035" s="721"/>
      <c r="U1035" s="721"/>
      <c r="V1035" s="490">
        <v>44888</v>
      </c>
      <c r="W1035" s="3230" t="s">
        <v>5545</v>
      </c>
      <c r="X1035" s="2848">
        <v>82</v>
      </c>
      <c r="Y1035" s="589">
        <f>AVERAGE(CPVTFC3SG0069!K25:L25)</f>
        <v>7.8199999999999992E-2</v>
      </c>
      <c r="Z1035" s="622">
        <f t="shared" ref="Z1035:Z1036" si="98">(Y1035-0.1314)/0.0132*66</f>
        <v>-266</v>
      </c>
      <c r="AA1035" s="3284" t="s">
        <v>314</v>
      </c>
    </row>
    <row r="1036" spans="1:27" ht="15.75" thickBot="1" x14ac:dyDescent="0.3">
      <c r="A1036" s="462"/>
      <c r="B1036" s="4671"/>
      <c r="C1036" s="2970" t="s">
        <v>5448</v>
      </c>
      <c r="D1036" s="1383"/>
      <c r="E1036" s="1384"/>
      <c r="F1036" s="2413"/>
      <c r="G1036" s="668"/>
      <c r="H1036" s="662"/>
      <c r="I1036" s="1641"/>
      <c r="J1036" s="1641"/>
      <c r="K1036" s="2683"/>
      <c r="L1036" s="2684"/>
      <c r="M1036" s="763"/>
      <c r="N1036" s="763"/>
      <c r="O1036" s="763"/>
      <c r="P1036" s="1641"/>
      <c r="Q1036" s="1641"/>
      <c r="R1036" s="1642"/>
      <c r="S1036" s="778"/>
      <c r="T1036" s="778"/>
      <c r="U1036" s="778"/>
      <c r="V1036" s="91">
        <v>44888</v>
      </c>
      <c r="W1036" s="3211" t="s">
        <v>5545</v>
      </c>
      <c r="X1036" s="2758">
        <v>83</v>
      </c>
      <c r="Y1036" s="595">
        <f>AVERAGE(CPVTFC3SG0069!M25:N25)</f>
        <v>7.1000000000000008E-2</v>
      </c>
      <c r="Z1036" s="225">
        <f t="shared" si="98"/>
        <v>-301.99999999999989</v>
      </c>
      <c r="AA1036" s="3276" t="s">
        <v>314</v>
      </c>
    </row>
    <row r="1037" spans="1:27" ht="15.75" thickBot="1" x14ac:dyDescent="0.3">
      <c r="A1037" s="2083">
        <v>826</v>
      </c>
      <c r="B1037" s="2966" t="s">
        <v>1339</v>
      </c>
      <c r="C1037" s="2966" t="s">
        <v>868</v>
      </c>
      <c r="D1037" s="2010">
        <v>44812</v>
      </c>
      <c r="E1037" s="2011" t="s">
        <v>4919</v>
      </c>
      <c r="F1037" s="3220">
        <v>114</v>
      </c>
      <c r="G1037" s="2400">
        <f>AVERAGE(CPVTFC3SG0009!D16:E16)</f>
        <v>2.2717000000000001</v>
      </c>
      <c r="H1037" s="2013">
        <f t="shared" si="92"/>
        <v>8277.9069767441852</v>
      </c>
      <c r="I1037" s="3221" t="s">
        <v>315</v>
      </c>
      <c r="J1037" s="3222"/>
      <c r="K1037" s="3223"/>
      <c r="L1037" s="3224"/>
      <c r="M1037" s="3225"/>
      <c r="N1037" s="3225"/>
      <c r="O1037" s="3225"/>
      <c r="P1037" s="3222"/>
      <c r="Q1037" s="3222"/>
      <c r="R1037" s="3226"/>
      <c r="S1037" s="2017"/>
      <c r="T1037" s="2017"/>
      <c r="U1037" s="861"/>
      <c r="V1037" s="1808">
        <v>44888</v>
      </c>
      <c r="W1037" s="3227" t="s">
        <v>5545</v>
      </c>
      <c r="X1037" s="3086">
        <v>84</v>
      </c>
      <c r="Y1037" s="1016">
        <f>AVERAGE(CPVTFC3SG0069!O25:P25)</f>
        <v>6.9900000000000004E-2</v>
      </c>
      <c r="Z1037" s="1175">
        <f t="shared" ref="Z1037" si="99">(Y1037-0.1314)/0.0132*66</f>
        <v>-307.49999999999994</v>
      </c>
      <c r="AA1037" s="3280" t="s">
        <v>314</v>
      </c>
    </row>
    <row r="1038" spans="1:27" ht="15.75" thickBot="1" x14ac:dyDescent="0.3">
      <c r="A1038" s="600">
        <v>827</v>
      </c>
      <c r="B1038" s="3169" t="s">
        <v>1340</v>
      </c>
      <c r="C1038" s="3169" t="s">
        <v>868</v>
      </c>
      <c r="D1038" s="601">
        <v>44812</v>
      </c>
      <c r="E1038" s="602" t="s">
        <v>4919</v>
      </c>
      <c r="F1038" s="3171">
        <v>115</v>
      </c>
      <c r="G1038" s="137">
        <f>AVERAGE(CPVTFC3SG0009!F16:G16)</f>
        <v>1.2928000000000002</v>
      </c>
      <c r="H1038" s="1802">
        <f t="shared" si="92"/>
        <v>4483.7209302325582</v>
      </c>
      <c r="I1038" s="3248" t="s">
        <v>315</v>
      </c>
      <c r="J1038" s="2398"/>
      <c r="K1038" s="3282"/>
      <c r="L1038" s="3283"/>
      <c r="M1038" s="3175"/>
      <c r="N1038" s="3175"/>
      <c r="O1038" s="3175"/>
      <c r="P1038" s="2398"/>
      <c r="Q1038" s="2398"/>
      <c r="R1038" s="2399"/>
      <c r="S1038" s="1429"/>
      <c r="T1038" s="1429"/>
      <c r="U1038" s="1429"/>
      <c r="V1038" s="1310">
        <v>44888</v>
      </c>
      <c r="W1038" s="3217" t="s">
        <v>5545</v>
      </c>
      <c r="X1038" s="3218">
        <v>87</v>
      </c>
      <c r="Y1038" s="1319">
        <f>AVERAGE(CPVTFC3SG0069!U25:V25)</f>
        <v>0.31030000000000002</v>
      </c>
      <c r="Z1038" s="1313">
        <f t="shared" ref="Z1038:Z1039" si="100">(Y1038-0.1314)/0.0132*66</f>
        <v>894.50000000000023</v>
      </c>
      <c r="AA1038" s="3278" t="s">
        <v>314</v>
      </c>
    </row>
    <row r="1039" spans="1:27" ht="15.75" thickBot="1" x14ac:dyDescent="0.3">
      <c r="A1039" s="1904">
        <v>828</v>
      </c>
      <c r="B1039" s="3132" t="s">
        <v>1341</v>
      </c>
      <c r="C1039" s="3132" t="s">
        <v>868</v>
      </c>
      <c r="D1039" s="1808">
        <v>44812</v>
      </c>
      <c r="E1039" s="1834" t="s">
        <v>4919</v>
      </c>
      <c r="F1039" s="3237">
        <v>116</v>
      </c>
      <c r="G1039" s="1016">
        <f>AVERAGE(CPVTFC3SG0009!H16:I16)</f>
        <v>8.5050000000000001E-2</v>
      </c>
      <c r="H1039" s="1175">
        <f t="shared" si="92"/>
        <v>-197.48062015503879</v>
      </c>
      <c r="I1039" s="3238" t="s">
        <v>314</v>
      </c>
      <c r="J1039" s="3222"/>
      <c r="K1039" s="3223"/>
      <c r="L1039" s="3224"/>
      <c r="M1039" s="3225"/>
      <c r="N1039" s="3225"/>
      <c r="O1039" s="3225"/>
      <c r="P1039" s="3222"/>
      <c r="Q1039" s="3222"/>
      <c r="R1039" s="3226"/>
      <c r="S1039" s="2017"/>
      <c r="T1039" s="2017"/>
      <c r="U1039" s="861"/>
      <c r="V1039" s="1808">
        <v>44888</v>
      </c>
      <c r="W1039" s="3227" t="s">
        <v>5545</v>
      </c>
      <c r="X1039" s="3086">
        <v>91</v>
      </c>
      <c r="Y1039" s="1016">
        <f>AVERAGE(CPVTFC3SG0069!F12:G12)</f>
        <v>0.10980000000000001</v>
      </c>
      <c r="Z1039" s="1175">
        <f t="shared" si="100"/>
        <v>-107.9999999999999</v>
      </c>
      <c r="AA1039" s="3313" t="s">
        <v>314</v>
      </c>
    </row>
    <row r="1040" spans="1:27" x14ac:dyDescent="0.25">
      <c r="A1040" s="508">
        <v>829</v>
      </c>
      <c r="B1040" s="4664" t="s">
        <v>1342</v>
      </c>
      <c r="C1040" s="2969" t="s">
        <v>868</v>
      </c>
      <c r="D1040" s="490">
        <v>44812</v>
      </c>
      <c r="E1040" s="491" t="s">
        <v>4919</v>
      </c>
      <c r="F1040" s="732">
        <v>117</v>
      </c>
      <c r="G1040" s="589">
        <f>AVERAGE(CPVTFC3SG0009!J16:K16)</f>
        <v>7.6949999999999991E-2</v>
      </c>
      <c r="H1040" s="622">
        <f t="shared" si="92"/>
        <v>-228.87596899224815</v>
      </c>
      <c r="I1040" s="2692" t="s">
        <v>314</v>
      </c>
      <c r="J1040" s="1638"/>
      <c r="K1040" s="2681"/>
      <c r="L1040" s="2682"/>
      <c r="M1040" s="720"/>
      <c r="N1040" s="720"/>
      <c r="O1040" s="720"/>
      <c r="P1040" s="1638"/>
      <c r="Q1040" s="1638"/>
      <c r="R1040" s="1639"/>
      <c r="S1040" s="721"/>
      <c r="T1040" s="721"/>
      <c r="U1040" s="721"/>
      <c r="V1040" s="490">
        <v>44888</v>
      </c>
      <c r="W1040" s="3230" t="s">
        <v>5545</v>
      </c>
      <c r="X1040" s="2848">
        <v>92</v>
      </c>
      <c r="Y1040" s="589">
        <f>AVERAGE(CPVTFC3SG0069!H12:I12)</f>
        <v>0.1192</v>
      </c>
      <c r="Z1040" s="622">
        <f t="shared" ref="Z1040:Z1042" si="101">(Y1040-0.1314)/0.0132*66</f>
        <v>-60.999999999999943</v>
      </c>
      <c r="AA1040" s="3314" t="s">
        <v>314</v>
      </c>
    </row>
    <row r="1041" spans="1:27" x14ac:dyDescent="0.25">
      <c r="A1041" s="585"/>
      <c r="B1041" s="4665"/>
      <c r="C1041" s="32" t="s">
        <v>5448</v>
      </c>
      <c r="D1041" s="1149"/>
      <c r="E1041" s="1264"/>
      <c r="F1041" s="882"/>
      <c r="G1041" s="645"/>
      <c r="H1041" s="646"/>
      <c r="I1041" s="863"/>
      <c r="J1041" s="863"/>
      <c r="K1041" s="2678"/>
      <c r="L1041" s="2679"/>
      <c r="M1041" s="207"/>
      <c r="N1041" s="207"/>
      <c r="O1041" s="207"/>
      <c r="P1041" s="863"/>
      <c r="Q1041" s="863"/>
      <c r="R1041" s="864"/>
      <c r="S1041" s="642"/>
      <c r="T1041" s="642"/>
      <c r="U1041" s="642"/>
      <c r="V1041" s="18">
        <v>44888</v>
      </c>
      <c r="W1041" s="3229" t="s">
        <v>5545</v>
      </c>
      <c r="X1041" s="2759">
        <v>93</v>
      </c>
      <c r="Y1041" s="7">
        <f>AVERAGE(CPVTFC3SG0069!J12:K12)</f>
        <v>0.11505</v>
      </c>
      <c r="Z1041" s="13">
        <f t="shared" si="101"/>
        <v>-81.749999999999943</v>
      </c>
      <c r="AA1041" s="3310" t="s">
        <v>314</v>
      </c>
    </row>
    <row r="1042" spans="1:27" ht="15.75" thickBot="1" x14ac:dyDescent="0.3">
      <c r="A1042" s="462"/>
      <c r="B1042" s="4671"/>
      <c r="C1042" s="2970" t="s">
        <v>863</v>
      </c>
      <c r="D1042" s="1383"/>
      <c r="E1042" s="1384"/>
      <c r="F1042" s="2413"/>
      <c r="G1042" s="668"/>
      <c r="H1042" s="662"/>
      <c r="I1042" s="1641"/>
      <c r="J1042" s="1641"/>
      <c r="K1042" s="2683"/>
      <c r="L1042" s="2684"/>
      <c r="M1042" s="763"/>
      <c r="N1042" s="763"/>
      <c r="O1042" s="763"/>
      <c r="P1042" s="1641"/>
      <c r="Q1042" s="1641"/>
      <c r="R1042" s="1642"/>
      <c r="S1042" s="778"/>
      <c r="T1042" s="778"/>
      <c r="U1042" s="778"/>
      <c r="V1042" s="220">
        <v>44888</v>
      </c>
      <c r="W1042" s="3178" t="s">
        <v>5545</v>
      </c>
      <c r="X1042" s="2757">
        <v>94</v>
      </c>
      <c r="Y1042" s="222">
        <f>AVERAGE(CPVTFC3SG0069!L12:M12)</f>
        <v>0.50695000000000001</v>
      </c>
      <c r="Z1042" s="218">
        <f t="shared" si="101"/>
        <v>1877.7500000000005</v>
      </c>
      <c r="AA1042" s="3315" t="s">
        <v>315</v>
      </c>
    </row>
    <row r="1043" spans="1:27" x14ac:dyDescent="0.25">
      <c r="A1043" s="488">
        <v>830</v>
      </c>
      <c r="B1043" s="4672" t="s">
        <v>1343</v>
      </c>
      <c r="C1043" s="2969" t="s">
        <v>868</v>
      </c>
      <c r="D1043" s="490">
        <v>44812</v>
      </c>
      <c r="E1043" s="491" t="s">
        <v>4919</v>
      </c>
      <c r="F1043" s="732">
        <v>118</v>
      </c>
      <c r="G1043" s="589">
        <f>AVERAGE(CPVTFC3SG0009!L16:M16)</f>
        <v>9.5450000000000007E-2</v>
      </c>
      <c r="H1043" s="622">
        <f t="shared" si="92"/>
        <v>-157.17054263565893</v>
      </c>
      <c r="I1043" s="3317" t="s">
        <v>314</v>
      </c>
      <c r="J1043" s="2668"/>
      <c r="K1043" s="2669"/>
      <c r="L1043" s="2670"/>
      <c r="M1043" s="720"/>
      <c r="N1043" s="720"/>
      <c r="O1043" s="720"/>
      <c r="P1043" s="2668"/>
      <c r="Q1043" s="2668"/>
      <c r="R1043" s="2685"/>
      <c r="S1043" s="721"/>
      <c r="T1043" s="721"/>
      <c r="U1043" s="1299"/>
      <c r="V1043" s="490">
        <v>44888</v>
      </c>
      <c r="W1043" s="3230" t="s">
        <v>5545</v>
      </c>
      <c r="X1043" s="2848">
        <v>95</v>
      </c>
      <c r="Y1043" s="589">
        <f>AVERAGE(CPVTFC3SG0069!N12:O12)</f>
        <v>0.11710000000000001</v>
      </c>
      <c r="Z1043" s="622">
        <f t="shared" ref="Z1043:Z1046" si="102">(Y1043-0.1314)/0.0132*66</f>
        <v>-71.499999999999886</v>
      </c>
      <c r="AA1043" s="3314" t="s">
        <v>314</v>
      </c>
    </row>
    <row r="1044" spans="1:27" x14ac:dyDescent="0.25">
      <c r="A1044" s="536"/>
      <c r="B1044" s="4673"/>
      <c r="C1044" s="32" t="s">
        <v>5448</v>
      </c>
      <c r="D1044" s="1149"/>
      <c r="E1044" s="1264"/>
      <c r="F1044" s="882"/>
      <c r="G1044" s="645"/>
      <c r="H1044" s="646"/>
      <c r="I1044" s="863"/>
      <c r="J1044" s="639"/>
      <c r="K1044" s="237"/>
      <c r="L1044" s="255"/>
      <c r="M1044" s="216"/>
      <c r="N1044" s="216"/>
      <c r="O1044" s="216"/>
      <c r="P1044" s="639"/>
      <c r="Q1044" s="639"/>
      <c r="R1044" s="674"/>
      <c r="S1044" s="656"/>
      <c r="T1044" s="656"/>
      <c r="U1044" s="672"/>
      <c r="V1044" s="18">
        <v>44888</v>
      </c>
      <c r="W1044" s="3229" t="s">
        <v>5545</v>
      </c>
      <c r="X1044" s="2759">
        <v>96</v>
      </c>
      <c r="Y1044" s="7">
        <f>AVERAGE(CPVTFC3SG0069!P12:Q12)</f>
        <v>0.1157</v>
      </c>
      <c r="Z1044" s="13">
        <f t="shared" si="102"/>
        <v>-78.499999999999957</v>
      </c>
      <c r="AA1044" s="3310" t="s">
        <v>314</v>
      </c>
    </row>
    <row r="1045" spans="1:27" ht="15.75" thickBot="1" x14ac:dyDescent="0.3">
      <c r="A1045" s="1949"/>
      <c r="B1045" s="4673"/>
      <c r="C1045" s="2967" t="s">
        <v>863</v>
      </c>
      <c r="D1045" s="2084"/>
      <c r="E1045" s="2085"/>
      <c r="F1045" s="2407"/>
      <c r="G1045" s="969"/>
      <c r="H1045" s="970"/>
      <c r="I1045" s="1632"/>
      <c r="J1045" s="2716"/>
      <c r="K1045" s="2717"/>
      <c r="L1045" s="2718"/>
      <c r="M1045" s="2719"/>
      <c r="N1045" s="2719"/>
      <c r="O1045" s="2719"/>
      <c r="P1045" s="2716"/>
      <c r="Q1045" s="2716"/>
      <c r="R1045" s="2720"/>
      <c r="S1045" s="1973"/>
      <c r="T1045" s="1973"/>
      <c r="U1045" s="1471"/>
      <c r="V1045" s="111">
        <v>44888</v>
      </c>
      <c r="W1045" s="3243" t="s">
        <v>5545</v>
      </c>
      <c r="X1045" s="2768">
        <v>97</v>
      </c>
      <c r="Y1045" s="112">
        <f>AVERAGE(CPVTFC3SG0069!R12:S12)</f>
        <v>0.11704999999999999</v>
      </c>
      <c r="Z1045" s="113">
        <f t="shared" si="102"/>
        <v>-71.75</v>
      </c>
      <c r="AA1045" s="3321" t="s">
        <v>314</v>
      </c>
    </row>
    <row r="1046" spans="1:27" x14ac:dyDescent="0.25">
      <c r="A1046" s="508">
        <v>831</v>
      </c>
      <c r="B1046" s="4664" t="s">
        <v>1344</v>
      </c>
      <c r="C1046" s="2969" t="s">
        <v>868</v>
      </c>
      <c r="D1046" s="490">
        <v>44812</v>
      </c>
      <c r="E1046" s="491" t="s">
        <v>4919</v>
      </c>
      <c r="F1046" s="732">
        <v>119</v>
      </c>
      <c r="G1046" s="589">
        <f>AVERAGE(CPVTFC3SG0009!N16:O16)</f>
        <v>0.43080000000000002</v>
      </c>
      <c r="H1046" s="622">
        <f t="shared" si="92"/>
        <v>1142.6356589147288</v>
      </c>
      <c r="I1046" s="2692" t="s">
        <v>314</v>
      </c>
      <c r="J1046" s="1638"/>
      <c r="K1046" s="2681"/>
      <c r="L1046" s="2682"/>
      <c r="M1046" s="720"/>
      <c r="N1046" s="720"/>
      <c r="O1046" s="720"/>
      <c r="P1046" s="1638"/>
      <c r="Q1046" s="1638"/>
      <c r="R1046" s="1639"/>
      <c r="S1046" s="721"/>
      <c r="T1046" s="721"/>
      <c r="U1046" s="721"/>
      <c r="V1046" s="490">
        <v>44888</v>
      </c>
      <c r="W1046" s="3230" t="s">
        <v>5545</v>
      </c>
      <c r="X1046" s="2848">
        <v>101</v>
      </c>
      <c r="Y1046" s="589">
        <f>AVERAGE(CPVTFC3SG0069!B14:C14)</f>
        <v>0.20960000000000001</v>
      </c>
      <c r="Z1046" s="622">
        <f t="shared" si="102"/>
        <v>391.00000000000011</v>
      </c>
      <c r="AA1046" s="3314" t="s">
        <v>314</v>
      </c>
    </row>
    <row r="1047" spans="1:27" ht="15.75" thickBot="1" x14ac:dyDescent="0.3">
      <c r="A1047" s="498"/>
      <c r="B1047" s="4666"/>
      <c r="C1047" s="2967" t="s">
        <v>5448</v>
      </c>
      <c r="D1047" s="2084"/>
      <c r="E1047" s="2085"/>
      <c r="F1047" s="2407"/>
      <c r="G1047" s="969"/>
      <c r="H1047" s="970"/>
      <c r="I1047" s="1632"/>
      <c r="J1047" s="1632"/>
      <c r="K1047" s="3241"/>
      <c r="L1047" s="3242"/>
      <c r="M1047" s="215"/>
      <c r="N1047" s="215"/>
      <c r="O1047" s="215"/>
      <c r="P1047" s="1632"/>
      <c r="Q1047" s="1632"/>
      <c r="R1047" s="1633"/>
      <c r="S1047" s="650"/>
      <c r="T1047" s="650"/>
      <c r="U1047" s="650"/>
      <c r="V1047" s="111">
        <v>44888</v>
      </c>
      <c r="W1047" s="3243" t="s">
        <v>5545</v>
      </c>
      <c r="X1047" s="2768">
        <v>102</v>
      </c>
      <c r="Y1047" s="112">
        <f>AVERAGE(CPVTFC3SG0069!D14:E14)</f>
        <v>0.18840000000000001</v>
      </c>
      <c r="Z1047" s="113">
        <f t="shared" ref="Z1047" si="103">(Y1047-0.1314)/0.0132*66</f>
        <v>285.00000000000011</v>
      </c>
      <c r="AA1047" s="3321" t="s">
        <v>314</v>
      </c>
    </row>
    <row r="1048" spans="1:27" x14ac:dyDescent="0.25">
      <c r="A1048" s="488">
        <v>832</v>
      </c>
      <c r="B1048" s="4664" t="s">
        <v>1345</v>
      </c>
      <c r="C1048" s="2969" t="s">
        <v>868</v>
      </c>
      <c r="D1048" s="490">
        <v>44812</v>
      </c>
      <c r="E1048" s="491" t="s">
        <v>4919</v>
      </c>
      <c r="F1048" s="732">
        <v>120</v>
      </c>
      <c r="G1048" s="589">
        <f>AVERAGE(CPVTFC3SG0009!P16:Q16)</f>
        <v>7.0250000000000007E-2</v>
      </c>
      <c r="H1048" s="622">
        <f t="shared" si="92"/>
        <v>-254.84496124031008</v>
      </c>
      <c r="I1048" s="2692" t="s">
        <v>314</v>
      </c>
      <c r="J1048" s="1638"/>
      <c r="K1048" s="2681"/>
      <c r="L1048" s="2682"/>
      <c r="M1048" s="720"/>
      <c r="N1048" s="720"/>
      <c r="O1048" s="720"/>
      <c r="P1048" s="1638"/>
      <c r="Q1048" s="1638"/>
      <c r="R1048" s="1639"/>
      <c r="S1048" s="721"/>
      <c r="T1048" s="721"/>
      <c r="U1048" s="721"/>
      <c r="V1048" s="490">
        <v>44888</v>
      </c>
      <c r="W1048" s="3230" t="s">
        <v>5545</v>
      </c>
      <c r="X1048" s="2848">
        <v>103</v>
      </c>
      <c r="Y1048" s="589">
        <f>AVERAGE(CPVTFC3SG0069!F14:G14)</f>
        <v>0.10715</v>
      </c>
      <c r="Z1048" s="622">
        <f t="shared" ref="Z1048:Z1051" si="104">(Y1048-0.1314)/0.0132*66</f>
        <v>-121.24999999999997</v>
      </c>
      <c r="AA1048" s="3314" t="s">
        <v>314</v>
      </c>
    </row>
    <row r="1049" spans="1:27" x14ac:dyDescent="0.25">
      <c r="A1049" s="593"/>
      <c r="B1049" s="4665"/>
      <c r="C1049" s="32" t="s">
        <v>5448</v>
      </c>
      <c r="D1049" s="1149"/>
      <c r="E1049" s="1264"/>
      <c r="F1049" s="882"/>
      <c r="G1049" s="645"/>
      <c r="H1049" s="646"/>
      <c r="I1049" s="863"/>
      <c r="J1049" s="863"/>
      <c r="K1049" s="2678"/>
      <c r="L1049" s="2679"/>
      <c r="M1049" s="207"/>
      <c r="N1049" s="207"/>
      <c r="O1049" s="207"/>
      <c r="P1049" s="863"/>
      <c r="Q1049" s="863"/>
      <c r="R1049" s="864"/>
      <c r="S1049" s="642"/>
      <c r="T1049" s="642"/>
      <c r="U1049" s="642"/>
      <c r="V1049" s="18">
        <v>44888</v>
      </c>
      <c r="W1049" s="3229" t="s">
        <v>5545</v>
      </c>
      <c r="X1049" s="2759">
        <v>104</v>
      </c>
      <c r="Y1049" s="7">
        <f>AVERAGE(CPVTFC3SG0069!H14:I14)</f>
        <v>0.10780000000000001</v>
      </c>
      <c r="Z1049" s="13">
        <f t="shared" si="104"/>
        <v>-117.99999999999991</v>
      </c>
      <c r="AA1049" s="3310" t="s">
        <v>314</v>
      </c>
    </row>
    <row r="1050" spans="1:27" x14ac:dyDescent="0.25">
      <c r="A1050" s="593"/>
      <c r="B1050" s="4665"/>
      <c r="C1050" s="32" t="s">
        <v>863</v>
      </c>
      <c r="D1050" s="1149"/>
      <c r="E1050" s="1264"/>
      <c r="F1050" s="882"/>
      <c r="G1050" s="645"/>
      <c r="H1050" s="646"/>
      <c r="I1050" s="863"/>
      <c r="J1050" s="863"/>
      <c r="K1050" s="2678"/>
      <c r="L1050" s="2679"/>
      <c r="M1050" s="207"/>
      <c r="N1050" s="207"/>
      <c r="O1050" s="207"/>
      <c r="P1050" s="863"/>
      <c r="Q1050" s="863"/>
      <c r="R1050" s="864"/>
      <c r="S1050" s="642"/>
      <c r="T1050" s="642"/>
      <c r="U1050" s="642"/>
      <c r="V1050" s="18">
        <v>44888</v>
      </c>
      <c r="W1050" s="3229" t="s">
        <v>5545</v>
      </c>
      <c r="X1050" s="2759">
        <v>105</v>
      </c>
      <c r="Y1050" s="7">
        <f>AVERAGE(CPVTFC3SG0069!J14:K14)</f>
        <v>9.5700000000000007E-2</v>
      </c>
      <c r="Z1050" s="13">
        <f t="shared" si="104"/>
        <v>-178.49999999999991</v>
      </c>
      <c r="AA1050" s="3310" t="s">
        <v>314</v>
      </c>
    </row>
    <row r="1051" spans="1:27" ht="15.75" thickBot="1" x14ac:dyDescent="0.3">
      <c r="A1051" s="1870"/>
      <c r="B1051" s="4666"/>
      <c r="C1051" s="2967" t="s">
        <v>220</v>
      </c>
      <c r="D1051" s="4562">
        <v>44873</v>
      </c>
      <c r="E1051" s="4563" t="s">
        <v>5450</v>
      </c>
      <c r="F1051" s="4564">
        <v>2</v>
      </c>
      <c r="G1051" s="4565">
        <f>AVERAGE(CPVTFC3SG0049!E11:F11)</f>
        <v>7.2300000000000003E-2</v>
      </c>
      <c r="H1051" s="4566">
        <f>(G1051-0.1837)/0.0141*50</f>
        <v>-395.03546099290782</v>
      </c>
      <c r="I1051" s="4541" t="s">
        <v>314</v>
      </c>
      <c r="J1051" s="1632"/>
      <c r="K1051" s="3241"/>
      <c r="L1051" s="3242"/>
      <c r="M1051" s="215"/>
      <c r="N1051" s="215"/>
      <c r="O1051" s="215"/>
      <c r="P1051" s="1632"/>
      <c r="Q1051" s="1632"/>
      <c r="R1051" s="1633"/>
      <c r="S1051" s="650"/>
      <c r="T1051" s="650"/>
      <c r="U1051" s="650"/>
      <c r="V1051" s="111">
        <v>44888</v>
      </c>
      <c r="W1051" s="3243" t="s">
        <v>5545</v>
      </c>
      <c r="X1051" s="2768">
        <v>106</v>
      </c>
      <c r="Y1051" s="112">
        <f>AVERAGE(CPVTFC3SG0069!L14:M14)</f>
        <v>0.1016</v>
      </c>
      <c r="Z1051" s="113">
        <f t="shared" si="104"/>
        <v>-148.99999999999994</v>
      </c>
      <c r="AA1051" s="3321" t="s">
        <v>314</v>
      </c>
    </row>
    <row r="1052" spans="1:27" x14ac:dyDescent="0.25">
      <c r="A1052" s="86">
        <v>833</v>
      </c>
      <c r="B1052" s="4658" t="s">
        <v>1346</v>
      </c>
      <c r="C1052" s="2535" t="s">
        <v>868</v>
      </c>
      <c r="D1052" s="87">
        <v>44812</v>
      </c>
      <c r="E1052" s="458" t="s">
        <v>4919</v>
      </c>
      <c r="F1052" s="154">
        <v>121</v>
      </c>
      <c r="G1052" s="88">
        <f>AVERAGE(CPVTFC3SG0009!R16:S16)</f>
        <v>1.27345</v>
      </c>
      <c r="H1052" s="89">
        <f t="shared" si="92"/>
        <v>4408.7209302325573</v>
      </c>
      <c r="I1052" s="2680" t="s">
        <v>315</v>
      </c>
      <c r="J1052" s="1638"/>
      <c r="K1052" s="2681"/>
      <c r="L1052" s="2682"/>
      <c r="M1052" s="720"/>
      <c r="N1052" s="720"/>
      <c r="O1052" s="720"/>
      <c r="P1052" s="1638"/>
      <c r="Q1052" s="1638"/>
      <c r="R1052" s="1639"/>
      <c r="S1052" s="721"/>
      <c r="T1052" s="721"/>
      <c r="U1052" s="721"/>
      <c r="V1052" s="490">
        <v>44888</v>
      </c>
      <c r="W1052" s="3230" t="s">
        <v>5545</v>
      </c>
      <c r="X1052" s="2848">
        <v>107</v>
      </c>
      <c r="Y1052" s="589">
        <f>AVERAGE(CPVTFC3SG0069!N14:O14)</f>
        <v>0.28234999999999999</v>
      </c>
      <c r="Z1052" s="622">
        <f t="shared" ref="Z1052:Z1053" si="105">(Y1052-0.1314)/0.0132*66</f>
        <v>754.75</v>
      </c>
      <c r="AA1052" s="3314" t="s">
        <v>314</v>
      </c>
    </row>
    <row r="1053" spans="1:27" ht="15.75" thickBot="1" x14ac:dyDescent="0.3">
      <c r="A1053" s="498"/>
      <c r="B1053" s="4667"/>
      <c r="C1053" s="2967" t="s">
        <v>5448</v>
      </c>
      <c r="D1053" s="2084"/>
      <c r="E1053" s="2085"/>
      <c r="F1053" s="2407"/>
      <c r="G1053" s="969"/>
      <c r="H1053" s="970"/>
      <c r="I1053" s="1632"/>
      <c r="J1053" s="1632"/>
      <c r="K1053" s="3241"/>
      <c r="L1053" s="3242"/>
      <c r="M1053" s="215"/>
      <c r="N1053" s="215"/>
      <c r="O1053" s="215"/>
      <c r="P1053" s="1632"/>
      <c r="Q1053" s="1632"/>
      <c r="R1053" s="1633"/>
      <c r="S1053" s="650"/>
      <c r="T1053" s="650"/>
      <c r="U1053" s="650"/>
      <c r="V1053" s="111">
        <v>44888</v>
      </c>
      <c r="W1053" s="3243" t="s">
        <v>5545</v>
      </c>
      <c r="X1053" s="2768">
        <v>108</v>
      </c>
      <c r="Y1053" s="112">
        <f>AVERAGE(CPVTFC3SG0069!P14:Q14)</f>
        <v>0.19264999999999999</v>
      </c>
      <c r="Z1053" s="113">
        <f t="shared" si="105"/>
        <v>306.24999999999994</v>
      </c>
      <c r="AA1053" s="3321" t="s">
        <v>314</v>
      </c>
    </row>
    <row r="1054" spans="1:27" x14ac:dyDescent="0.25">
      <c r="A1054" s="488">
        <v>834</v>
      </c>
      <c r="B1054" s="4664" t="s">
        <v>1347</v>
      </c>
      <c r="C1054" s="2969" t="s">
        <v>868</v>
      </c>
      <c r="D1054" s="490">
        <v>44812</v>
      </c>
      <c r="E1054" s="491" t="s">
        <v>4919</v>
      </c>
      <c r="F1054" s="732">
        <v>122</v>
      </c>
      <c r="G1054" s="589">
        <f>AVERAGE(CPVTFC3SG0009!T16:U16)</f>
        <v>6.384999999999999E-2</v>
      </c>
      <c r="H1054" s="622">
        <f t="shared" si="92"/>
        <v>-279.65116279069775</v>
      </c>
      <c r="I1054" s="2692" t="s">
        <v>314</v>
      </c>
      <c r="J1054" s="1638"/>
      <c r="K1054" s="2681"/>
      <c r="L1054" s="2682"/>
      <c r="M1054" s="720"/>
      <c r="N1054" s="720"/>
      <c r="O1054" s="720"/>
      <c r="P1054" s="1638"/>
      <c r="Q1054" s="1638"/>
      <c r="R1054" s="1639"/>
      <c r="S1054" s="721"/>
      <c r="T1054" s="721"/>
      <c r="U1054" s="721"/>
      <c r="V1054" s="490">
        <v>44888</v>
      </c>
      <c r="W1054" s="3230" t="s">
        <v>5545</v>
      </c>
      <c r="X1054" s="2848">
        <v>109</v>
      </c>
      <c r="Y1054" s="589">
        <f>AVERAGE(CPVTFC3SG0069!R14:S14)</f>
        <v>0.1076</v>
      </c>
      <c r="Z1054" s="622">
        <f t="shared" ref="Z1054:Z1056" si="106">(Y1054-0.1314)/0.0132*66</f>
        <v>-118.99999999999994</v>
      </c>
      <c r="AA1054" s="3314" t="s">
        <v>314</v>
      </c>
    </row>
    <row r="1055" spans="1:27" x14ac:dyDescent="0.25">
      <c r="A1055" s="593"/>
      <c r="B1055" s="4665"/>
      <c r="C1055" s="32" t="s">
        <v>5448</v>
      </c>
      <c r="D1055" s="1149"/>
      <c r="E1055" s="1264"/>
      <c r="F1055" s="882"/>
      <c r="G1055" s="645"/>
      <c r="H1055" s="646"/>
      <c r="I1055" s="863"/>
      <c r="J1055" s="863"/>
      <c r="K1055" s="2678"/>
      <c r="L1055" s="2679"/>
      <c r="M1055" s="207"/>
      <c r="N1055" s="207"/>
      <c r="O1055" s="207"/>
      <c r="P1055" s="863"/>
      <c r="Q1055" s="863"/>
      <c r="R1055" s="864"/>
      <c r="S1055" s="642"/>
      <c r="T1055" s="642"/>
      <c r="U1055" s="642"/>
      <c r="V1055" s="18">
        <v>44888</v>
      </c>
      <c r="W1055" s="3229" t="s">
        <v>5545</v>
      </c>
      <c r="X1055" s="2759">
        <v>110</v>
      </c>
      <c r="Y1055" s="7">
        <f>AVERAGE(CPVTFC3SG0069!T14:U14)</f>
        <v>0.10535</v>
      </c>
      <c r="Z1055" s="13">
        <f t="shared" si="106"/>
        <v>-130.24999999999994</v>
      </c>
      <c r="AA1055" s="3310" t="s">
        <v>314</v>
      </c>
    </row>
    <row r="1056" spans="1:27" ht="15.75" thickBot="1" x14ac:dyDescent="0.3">
      <c r="A1056" s="90"/>
      <c r="B1056" s="4671"/>
      <c r="C1056" s="2970" t="s">
        <v>863</v>
      </c>
      <c r="D1056" s="1383"/>
      <c r="E1056" s="1384"/>
      <c r="F1056" s="2413"/>
      <c r="G1056" s="668"/>
      <c r="H1056" s="662"/>
      <c r="I1056" s="1641"/>
      <c r="J1056" s="1641"/>
      <c r="K1056" s="2683"/>
      <c r="L1056" s="2684"/>
      <c r="M1056" s="763"/>
      <c r="N1056" s="763"/>
      <c r="O1056" s="763"/>
      <c r="P1056" s="1641"/>
      <c r="Q1056" s="1641"/>
      <c r="R1056" s="1642"/>
      <c r="S1056" s="778"/>
      <c r="T1056" s="778"/>
      <c r="U1056" s="778"/>
      <c r="V1056" s="91">
        <v>44888</v>
      </c>
      <c r="W1056" s="3211" t="s">
        <v>5545</v>
      </c>
      <c r="X1056" s="2758">
        <v>111</v>
      </c>
      <c r="Y1056" s="595">
        <f>AVERAGE(CPVTFC3SG0069!V14:W14)</f>
        <v>0.3075</v>
      </c>
      <c r="Z1056" s="225">
        <f t="shared" si="106"/>
        <v>880.5</v>
      </c>
      <c r="AA1056" s="3316" t="s">
        <v>314</v>
      </c>
    </row>
    <row r="1057" spans="1:27" ht="15.75" thickBot="1" x14ac:dyDescent="0.3">
      <c r="A1057" s="1832">
        <v>835</v>
      </c>
      <c r="B1057" s="3132" t="s">
        <v>1348</v>
      </c>
      <c r="C1057" s="3132" t="s">
        <v>868</v>
      </c>
      <c r="D1057" s="1808">
        <v>44812</v>
      </c>
      <c r="E1057" s="1834" t="s">
        <v>4919</v>
      </c>
      <c r="F1057" s="3237">
        <v>123</v>
      </c>
      <c r="G1057" s="1016">
        <f>AVERAGE(CPVTFC3SG0009!V16:W16)</f>
        <v>6.8250000000000005E-2</v>
      </c>
      <c r="H1057" s="1175">
        <f t="shared" si="92"/>
        <v>-262.59689922480624</v>
      </c>
      <c r="I1057" s="3238" t="s">
        <v>314</v>
      </c>
      <c r="J1057" s="3222"/>
      <c r="K1057" s="3223"/>
      <c r="L1057" s="3224"/>
      <c r="M1057" s="3225"/>
      <c r="N1057" s="3225"/>
      <c r="O1057" s="3225"/>
      <c r="P1057" s="3222"/>
      <c r="Q1057" s="3222"/>
      <c r="R1057" s="3226"/>
      <c r="S1057" s="2017"/>
      <c r="T1057" s="2017"/>
      <c r="U1057" s="861"/>
      <c r="V1057" s="1808">
        <v>44888</v>
      </c>
      <c r="W1057" s="3227" t="s">
        <v>5545</v>
      </c>
      <c r="X1057" s="3086">
        <v>112</v>
      </c>
      <c r="Y1057" s="1016">
        <f>AVERAGE(CPVTFC3SG0069!X14:Y14)</f>
        <v>0.10185</v>
      </c>
      <c r="Z1057" s="1175">
        <f t="shared" ref="Z1057" si="107">(Y1057-0.1314)/0.0132*66</f>
        <v>-147.74999999999997</v>
      </c>
      <c r="AA1057" s="3313" t="s">
        <v>314</v>
      </c>
    </row>
    <row r="1058" spans="1:27" x14ac:dyDescent="0.25">
      <c r="A1058" s="456">
        <v>836</v>
      </c>
      <c r="B1058" s="4658" t="s">
        <v>1349</v>
      </c>
      <c r="C1058" s="2535" t="s">
        <v>868</v>
      </c>
      <c r="D1058" s="87">
        <v>44812</v>
      </c>
      <c r="E1058" s="458" t="s">
        <v>4919</v>
      </c>
      <c r="F1058" s="154">
        <v>124</v>
      </c>
      <c r="G1058" s="88">
        <f>AVERAGE(CPVTFC3SG0008!X16:Y16)</f>
        <v>1.0521</v>
      </c>
      <c r="H1058" s="89">
        <f t="shared" si="92"/>
        <v>3550.7751937984494</v>
      </c>
      <c r="I1058" s="3323" t="s">
        <v>315</v>
      </c>
      <c r="J1058" s="1638"/>
      <c r="K1058" s="2681"/>
      <c r="L1058" s="2682"/>
      <c r="M1058" s="720"/>
      <c r="N1058" s="720"/>
      <c r="O1058" s="720"/>
      <c r="P1058" s="1638"/>
      <c r="Q1058" s="1638"/>
      <c r="R1058" s="1639"/>
      <c r="S1058" s="721"/>
      <c r="T1058" s="721"/>
      <c r="U1058" s="721"/>
      <c r="V1058" s="490">
        <v>44888</v>
      </c>
      <c r="W1058" s="3230" t="s">
        <v>5545</v>
      </c>
      <c r="X1058" s="2848">
        <v>113</v>
      </c>
      <c r="Y1058" s="589">
        <f>AVERAGE(CPVTFC3SG0069!B16:C16)</f>
        <v>0.11360000000000001</v>
      </c>
      <c r="Z1058" s="622">
        <f t="shared" ref="Z1058:Z1060" si="108">(Y1058-0.1314)/0.0132*66</f>
        <v>-88.999999999999901</v>
      </c>
      <c r="AA1058" s="3314" t="s">
        <v>314</v>
      </c>
    </row>
    <row r="1059" spans="1:27" x14ac:dyDescent="0.25">
      <c r="A1059" s="593"/>
      <c r="B1059" s="4674"/>
      <c r="C1059" s="32" t="s">
        <v>5448</v>
      </c>
      <c r="D1059" s="1149"/>
      <c r="E1059" s="1264"/>
      <c r="F1059" s="882"/>
      <c r="G1059" s="645"/>
      <c r="H1059" s="646"/>
      <c r="I1059" s="863"/>
      <c r="J1059" s="863"/>
      <c r="K1059" s="2678"/>
      <c r="L1059" s="2679"/>
      <c r="M1059" s="207"/>
      <c r="N1059" s="207"/>
      <c r="O1059" s="207"/>
      <c r="P1059" s="863"/>
      <c r="Q1059" s="863"/>
      <c r="R1059" s="864"/>
      <c r="S1059" s="642"/>
      <c r="T1059" s="642"/>
      <c r="U1059" s="642"/>
      <c r="V1059" s="18">
        <v>44888</v>
      </c>
      <c r="W1059" s="3229" t="s">
        <v>5545</v>
      </c>
      <c r="X1059" s="2759">
        <v>114</v>
      </c>
      <c r="Y1059" s="7">
        <f>AVERAGE(CPVTFC3SG0069!D16:E16)</f>
        <v>0.30185000000000001</v>
      </c>
      <c r="Z1059" s="13">
        <f t="shared" si="108"/>
        <v>852.25000000000011</v>
      </c>
      <c r="AA1059" s="3310" t="s">
        <v>314</v>
      </c>
    </row>
    <row r="1060" spans="1:27" ht="15.75" thickBot="1" x14ac:dyDescent="0.3">
      <c r="A1060" s="1870"/>
      <c r="B1060" s="4667"/>
      <c r="C1060" s="2967" t="s">
        <v>863</v>
      </c>
      <c r="D1060" s="2084"/>
      <c r="E1060" s="2085"/>
      <c r="F1060" s="2407"/>
      <c r="G1060" s="969"/>
      <c r="H1060" s="970"/>
      <c r="I1060" s="1632"/>
      <c r="J1060" s="1632"/>
      <c r="K1060" s="3241"/>
      <c r="L1060" s="3242"/>
      <c r="M1060" s="215"/>
      <c r="N1060" s="215"/>
      <c r="O1060" s="215"/>
      <c r="P1060" s="1632"/>
      <c r="Q1060" s="1632"/>
      <c r="R1060" s="1633"/>
      <c r="S1060" s="650"/>
      <c r="T1060" s="650"/>
      <c r="U1060" s="650"/>
      <c r="V1060" s="79">
        <v>44888</v>
      </c>
      <c r="W1060" s="3269" t="s">
        <v>5545</v>
      </c>
      <c r="X1060" s="2760">
        <v>115</v>
      </c>
      <c r="Y1060" s="80">
        <f>AVERAGE(CPVTFC3SG0069!F16:G16)</f>
        <v>1.5097499999999999</v>
      </c>
      <c r="Z1060" s="81">
        <f t="shared" si="108"/>
        <v>6891.75</v>
      </c>
      <c r="AA1060" s="3324" t="s">
        <v>315</v>
      </c>
    </row>
    <row r="1061" spans="1:27" x14ac:dyDescent="0.25">
      <c r="A1061" s="86">
        <v>837</v>
      </c>
      <c r="B1061" s="4658" t="s">
        <v>1350</v>
      </c>
      <c r="C1061" s="2535" t="s">
        <v>868</v>
      </c>
      <c r="D1061" s="87">
        <v>44812</v>
      </c>
      <c r="E1061" s="458" t="s">
        <v>4919</v>
      </c>
      <c r="F1061" s="154">
        <v>125</v>
      </c>
      <c r="G1061" s="88">
        <f>AVERAGE(CPVTFC3SG0009!B18:C18)</f>
        <v>0.7157</v>
      </c>
      <c r="H1061" s="89">
        <f t="shared" si="92"/>
        <v>2246.8992248062013</v>
      </c>
      <c r="I1061" s="3323" t="s">
        <v>315</v>
      </c>
      <c r="J1061" s="1638"/>
      <c r="K1061" s="2681"/>
      <c r="L1061" s="2682"/>
      <c r="M1061" s="720"/>
      <c r="N1061" s="720"/>
      <c r="O1061" s="720"/>
      <c r="P1061" s="1638"/>
      <c r="Q1061" s="1638"/>
      <c r="R1061" s="1639"/>
      <c r="S1061" s="721"/>
      <c r="T1061" s="721"/>
      <c r="U1061" s="721"/>
      <c r="V1061" s="490">
        <v>44888</v>
      </c>
      <c r="W1061" s="3230" t="s">
        <v>5545</v>
      </c>
      <c r="X1061" s="2848">
        <v>116</v>
      </c>
      <c r="Y1061" s="589">
        <f>AVERAGE(CPVTFC3SG0069!H16:I16)</f>
        <v>9.8000000000000004E-2</v>
      </c>
      <c r="Z1061" s="622">
        <f t="shared" ref="Z1061:Z1063" si="109">(Y1061-0.1314)/0.0132*66</f>
        <v>-166.99999999999994</v>
      </c>
      <c r="AA1061" s="3314" t="s">
        <v>314</v>
      </c>
    </row>
    <row r="1062" spans="1:27" ht="15.75" thickBot="1" x14ac:dyDescent="0.3">
      <c r="A1062" s="498"/>
      <c r="B1062" s="4667"/>
      <c r="C1062" s="2967" t="s">
        <v>5448</v>
      </c>
      <c r="D1062" s="2084"/>
      <c r="E1062" s="2085"/>
      <c r="F1062" s="2407"/>
      <c r="G1062" s="969"/>
      <c r="H1062" s="970"/>
      <c r="I1062" s="1632"/>
      <c r="J1062" s="1632"/>
      <c r="K1062" s="3241"/>
      <c r="L1062" s="3242"/>
      <c r="M1062" s="215"/>
      <c r="N1062" s="215"/>
      <c r="O1062" s="215"/>
      <c r="P1062" s="1632"/>
      <c r="Q1062" s="1632"/>
      <c r="R1062" s="1633"/>
      <c r="S1062" s="650"/>
      <c r="T1062" s="650"/>
      <c r="U1062" s="650"/>
      <c r="V1062" s="111">
        <v>44888</v>
      </c>
      <c r="W1062" s="3243" t="s">
        <v>5545</v>
      </c>
      <c r="X1062" s="2768">
        <v>117</v>
      </c>
      <c r="Y1062" s="112">
        <f>AVERAGE(CPVTFC3SG0069!J16:K16)</f>
        <v>8.8999999999999996E-2</v>
      </c>
      <c r="Z1062" s="113">
        <f t="shared" si="109"/>
        <v>-211.99999999999997</v>
      </c>
      <c r="AA1062" s="3321" t="s">
        <v>314</v>
      </c>
    </row>
    <row r="1063" spans="1:27" x14ac:dyDescent="0.25">
      <c r="A1063" s="456">
        <v>838</v>
      </c>
      <c r="B1063" s="4658" t="s">
        <v>1351</v>
      </c>
      <c r="C1063" s="2535" t="s">
        <v>868</v>
      </c>
      <c r="D1063" s="87">
        <v>44812</v>
      </c>
      <c r="E1063" s="458" t="s">
        <v>4919</v>
      </c>
      <c r="F1063" s="154">
        <v>126</v>
      </c>
      <c r="G1063" s="88">
        <f>AVERAGE(CPVTFC3SG0009!D18:E18)</f>
        <v>2.1471</v>
      </c>
      <c r="H1063" s="89">
        <f t="shared" si="92"/>
        <v>7794.9612403100773</v>
      </c>
      <c r="I1063" s="2680" t="s">
        <v>315</v>
      </c>
      <c r="J1063" s="1638"/>
      <c r="K1063" s="2681"/>
      <c r="L1063" s="2682"/>
      <c r="M1063" s="720"/>
      <c r="N1063" s="720"/>
      <c r="O1063" s="720"/>
      <c r="P1063" s="1638"/>
      <c r="Q1063" s="1638"/>
      <c r="R1063" s="1639"/>
      <c r="S1063" s="721"/>
      <c r="T1063" s="721"/>
      <c r="U1063" s="721"/>
      <c r="V1063" s="407">
        <v>44888</v>
      </c>
      <c r="W1063" s="3298" t="s">
        <v>5545</v>
      </c>
      <c r="X1063" s="2995">
        <v>123</v>
      </c>
      <c r="Y1063" s="409">
        <f>AVERAGE(CPVTFC3SG0069!V16:W16)</f>
        <v>0.38885000000000003</v>
      </c>
      <c r="Z1063" s="405">
        <f t="shared" si="109"/>
        <v>1287.2500000000002</v>
      </c>
      <c r="AA1063" s="3322" t="s">
        <v>315</v>
      </c>
    </row>
    <row r="1064" spans="1:27" ht="15.75" thickBot="1" x14ac:dyDescent="0.3">
      <c r="A1064" s="219"/>
      <c r="B1064" s="4659"/>
      <c r="C1064" s="2536" t="s">
        <v>5448</v>
      </c>
      <c r="D1064" s="1383"/>
      <c r="E1064" s="1384"/>
      <c r="F1064" s="2413"/>
      <c r="G1064" s="668"/>
      <c r="H1064" s="662"/>
      <c r="I1064" s="1641"/>
      <c r="J1064" s="1641"/>
      <c r="K1064" s="2683"/>
      <c r="L1064" s="2684"/>
      <c r="M1064" s="763"/>
      <c r="N1064" s="763"/>
      <c r="O1064" s="763"/>
      <c r="P1064" s="1641"/>
      <c r="Q1064" s="1641"/>
      <c r="R1064" s="1642"/>
      <c r="S1064" s="778"/>
      <c r="T1064" s="778"/>
      <c r="U1064" s="778"/>
      <c r="V1064" s="412">
        <v>44888</v>
      </c>
      <c r="W1064" s="3239" t="s">
        <v>5545</v>
      </c>
      <c r="X1064" s="2797">
        <v>124</v>
      </c>
      <c r="Y1064" s="414">
        <f>AVERAGE(CPVTFC3SG0069!X16:Y16)</f>
        <v>0.37809999999999999</v>
      </c>
      <c r="Z1064" s="415">
        <f t="shared" ref="Z1064" si="110">(Y1064-0.1314)/0.0132*66</f>
        <v>1233.5000000000002</v>
      </c>
      <c r="AA1064" s="3318" t="s">
        <v>315</v>
      </c>
    </row>
    <row r="1065" spans="1:27" ht="15.75" thickBot="1" x14ac:dyDescent="0.3">
      <c r="A1065" s="2008">
        <v>839</v>
      </c>
      <c r="B1065" s="2966" t="s">
        <v>1352</v>
      </c>
      <c r="C1065" s="2966" t="s">
        <v>868</v>
      </c>
      <c r="D1065" s="2010">
        <v>44812</v>
      </c>
      <c r="E1065" s="2011" t="s">
        <v>4919</v>
      </c>
      <c r="F1065" s="3220">
        <v>127</v>
      </c>
      <c r="G1065" s="2400">
        <f>AVERAGE(CPVTFC3SG0009!F18:G18)</f>
        <v>2.1570499999999999</v>
      </c>
      <c r="H1065" s="2013">
        <f t="shared" si="92"/>
        <v>7833.5271317829456</v>
      </c>
      <c r="I1065" s="3221" t="s">
        <v>315</v>
      </c>
      <c r="J1065" s="3222"/>
      <c r="K1065" s="3223"/>
      <c r="L1065" s="3224"/>
      <c r="M1065" s="3225"/>
      <c r="N1065" s="3225"/>
      <c r="O1065" s="3225"/>
      <c r="P1065" s="3222"/>
      <c r="Q1065" s="3222"/>
      <c r="R1065" s="3226"/>
      <c r="S1065" s="2017"/>
      <c r="T1065" s="2017"/>
      <c r="U1065" s="861"/>
      <c r="V1065" s="2010">
        <v>44888</v>
      </c>
      <c r="W1065" s="3264" t="s">
        <v>5545</v>
      </c>
      <c r="X1065" s="2843">
        <v>125</v>
      </c>
      <c r="Y1065" s="2400">
        <f>AVERAGE(CPVTFC3SG0069!B18:C18)</f>
        <v>0.37709999999999999</v>
      </c>
      <c r="Z1065" s="2013">
        <f t="shared" ref="Z1065" si="111">(Y1065-0.1314)/0.0132*66</f>
        <v>1228.5</v>
      </c>
      <c r="AA1065" s="3330" t="s">
        <v>315</v>
      </c>
    </row>
    <row r="1066" spans="1:27" ht="15.75" thickBot="1" x14ac:dyDescent="0.3">
      <c r="A1066" s="1798">
        <v>840</v>
      </c>
      <c r="B1066" s="3169" t="s">
        <v>1353</v>
      </c>
      <c r="C1066" s="3169" t="s">
        <v>868</v>
      </c>
      <c r="D1066" s="601">
        <v>44812</v>
      </c>
      <c r="E1066" s="602" t="s">
        <v>4919</v>
      </c>
      <c r="F1066" s="3171">
        <v>128</v>
      </c>
      <c r="G1066" s="137">
        <f>AVERAGE(CPVTFC3SG0009!H18:I18)</f>
        <v>2.3841000000000001</v>
      </c>
      <c r="H1066" s="1802">
        <f t="shared" si="92"/>
        <v>8713.5658914728683</v>
      </c>
      <c r="I1066" s="3249" t="s">
        <v>315</v>
      </c>
      <c r="J1066" s="3213"/>
      <c r="K1066" s="3214"/>
      <c r="L1066" s="3215"/>
      <c r="M1066" s="3175"/>
      <c r="N1066" s="3175"/>
      <c r="O1066" s="3175"/>
      <c r="P1066" s="3213"/>
      <c r="Q1066" s="3213"/>
      <c r="R1066" s="3216"/>
      <c r="S1066" s="1429"/>
      <c r="T1066" s="1429"/>
      <c r="U1066" s="654"/>
      <c r="V1066" s="601">
        <v>44888</v>
      </c>
      <c r="W1066" s="3250" t="s">
        <v>5545</v>
      </c>
      <c r="X1066" s="2807">
        <v>126</v>
      </c>
      <c r="Y1066" s="137">
        <f>AVERAGE(CPVTFC3SG0069!D18:E18)</f>
        <v>0.51255000000000006</v>
      </c>
      <c r="Z1066" s="1802">
        <f t="shared" ref="Z1066:Z1068" si="112">(Y1066-0.1314)/0.0132*66</f>
        <v>1905.7500000000005</v>
      </c>
      <c r="AA1066" s="3312" t="s">
        <v>315</v>
      </c>
    </row>
    <row r="1067" spans="1:27" ht="15.75" thickBot="1" x14ac:dyDescent="0.3">
      <c r="A1067" s="1804">
        <v>841</v>
      </c>
      <c r="B1067" s="3131" t="s">
        <v>1354</v>
      </c>
      <c r="C1067" s="3131" t="s">
        <v>868</v>
      </c>
      <c r="D1067" s="471">
        <v>44812</v>
      </c>
      <c r="E1067" s="1520" t="s">
        <v>4919</v>
      </c>
      <c r="F1067" s="3035">
        <v>129</v>
      </c>
      <c r="G1067" s="1226">
        <f>AVERAGE(CPVTFC3SG0009!J18:K18)</f>
        <v>7.145E-2</v>
      </c>
      <c r="H1067" s="1193">
        <f t="shared" si="92"/>
        <v>-250.19379844961244</v>
      </c>
      <c r="I1067" s="3236" t="s">
        <v>314</v>
      </c>
      <c r="J1067" s="2716"/>
      <c r="K1067" s="2717"/>
      <c r="L1067" s="2718"/>
      <c r="M1067" s="2719"/>
      <c r="N1067" s="2719"/>
      <c r="O1067" s="2719"/>
      <c r="P1067" s="2716"/>
      <c r="Q1067" s="2716"/>
      <c r="R1067" s="2720"/>
      <c r="S1067" s="1973"/>
      <c r="T1067" s="1973"/>
      <c r="U1067" s="1471"/>
      <c r="V1067" s="471">
        <v>44888</v>
      </c>
      <c r="W1067" s="3259" t="s">
        <v>5545</v>
      </c>
      <c r="X1067" s="3260">
        <v>127</v>
      </c>
      <c r="Y1067" s="1226">
        <f>AVERAGE(CPVTFC3SG0069!F18:G18)</f>
        <v>0.18714999999999998</v>
      </c>
      <c r="Z1067" s="1193">
        <f t="shared" si="112"/>
        <v>278.74999999999994</v>
      </c>
      <c r="AA1067" s="3331" t="s">
        <v>314</v>
      </c>
    </row>
    <row r="1068" spans="1:27" ht="15.75" thickBot="1" x14ac:dyDescent="0.3">
      <c r="A1068" s="1798">
        <v>842</v>
      </c>
      <c r="B1068" s="3169" t="s">
        <v>1355</v>
      </c>
      <c r="C1068" s="3169" t="s">
        <v>868</v>
      </c>
      <c r="D1068" s="601">
        <v>44812</v>
      </c>
      <c r="E1068" s="602" t="s">
        <v>4919</v>
      </c>
      <c r="F1068" s="3171">
        <v>130</v>
      </c>
      <c r="G1068" s="137">
        <f>AVERAGE(CPVTFC3SG0009!L18:M18)</f>
        <v>0.82505000000000006</v>
      </c>
      <c r="H1068" s="1802">
        <f t="shared" ref="H1068:H1170" si="113">(G1068-0.136)/0.0129*50</f>
        <v>2670.7364341085272</v>
      </c>
      <c r="I1068" s="3332" t="s">
        <v>315</v>
      </c>
      <c r="J1068" s="3213"/>
      <c r="K1068" s="3214"/>
      <c r="L1068" s="3215"/>
      <c r="M1068" s="3175"/>
      <c r="N1068" s="3175"/>
      <c r="O1068" s="3175"/>
      <c r="P1068" s="3213"/>
      <c r="Q1068" s="3213"/>
      <c r="R1068" s="3216"/>
      <c r="S1068" s="1429"/>
      <c r="T1068" s="1429"/>
      <c r="U1068" s="654"/>
      <c r="V1068" s="1310">
        <v>44888</v>
      </c>
      <c r="W1068" s="3217" t="s">
        <v>5545</v>
      </c>
      <c r="X1068" s="3218">
        <v>128</v>
      </c>
      <c r="Y1068" s="1319">
        <f>AVERAGE(CPVTFC3SG0069!H18:I18)</f>
        <v>9.0999999999999998E-2</v>
      </c>
      <c r="Z1068" s="1313">
        <f t="shared" si="112"/>
        <v>-201.99999999999997</v>
      </c>
      <c r="AA1068" s="3311" t="s">
        <v>314</v>
      </c>
    </row>
    <row r="1069" spans="1:27" ht="15.75" thickBot="1" x14ac:dyDescent="0.3">
      <c r="A1069" s="600">
        <v>843</v>
      </c>
      <c r="B1069" s="3169" t="s">
        <v>1356</v>
      </c>
      <c r="C1069" s="3169" t="s">
        <v>868</v>
      </c>
      <c r="D1069" s="601">
        <v>44812</v>
      </c>
      <c r="E1069" s="602" t="s">
        <v>4919</v>
      </c>
      <c r="F1069" s="3171">
        <v>131</v>
      </c>
      <c r="G1069" s="137">
        <f>AVERAGE(CPVTFC3SG0009!N18:O18)</f>
        <v>2.5309999999999997</v>
      </c>
      <c r="H1069" s="1802">
        <f t="shared" si="113"/>
        <v>9282.9457364341069</v>
      </c>
      <c r="I1069" s="3249" t="s">
        <v>315</v>
      </c>
      <c r="J1069" s="3213"/>
      <c r="K1069" s="3214"/>
      <c r="L1069" s="3215"/>
      <c r="M1069" s="3175"/>
      <c r="N1069" s="3175"/>
      <c r="O1069" s="3175"/>
      <c r="P1069" s="3213"/>
      <c r="Q1069" s="3213"/>
      <c r="R1069" s="3216"/>
      <c r="S1069" s="1429"/>
      <c r="T1069" s="1429"/>
      <c r="U1069" s="654"/>
      <c r="V1069" s="601">
        <v>44888</v>
      </c>
      <c r="W1069" s="3250" t="s">
        <v>5545</v>
      </c>
      <c r="X1069" s="2807">
        <v>129</v>
      </c>
      <c r="Y1069" s="137">
        <f>AVERAGE(CPVTFC3SG0069!J18:K18)</f>
        <v>0.47020000000000001</v>
      </c>
      <c r="Z1069" s="1802">
        <f t="shared" ref="Z1069" si="114">(Y1069-0.1314)/0.0132*66</f>
        <v>1693.9999999999998</v>
      </c>
      <c r="AA1069" s="3312" t="s">
        <v>315</v>
      </c>
    </row>
    <row r="1070" spans="1:27" x14ac:dyDescent="0.25">
      <c r="A1070" s="488">
        <v>844</v>
      </c>
      <c r="B1070" s="4660" t="s">
        <v>1357</v>
      </c>
      <c r="C1070" s="2969" t="s">
        <v>868</v>
      </c>
      <c r="D1070" s="490">
        <v>44812</v>
      </c>
      <c r="E1070" s="491" t="s">
        <v>4919</v>
      </c>
      <c r="F1070" s="732">
        <v>132</v>
      </c>
      <c r="G1070" s="589">
        <f>AVERAGE(CPVTFC3SG0009!P18:Q18)</f>
        <v>7.0550000000000002E-2</v>
      </c>
      <c r="H1070" s="622">
        <f t="shared" si="113"/>
        <v>-253.6821705426357</v>
      </c>
      <c r="I1070" s="3317" t="s">
        <v>314</v>
      </c>
      <c r="J1070" s="2668"/>
      <c r="K1070" s="2669"/>
      <c r="L1070" s="2670"/>
      <c r="M1070" s="720"/>
      <c r="N1070" s="720"/>
      <c r="O1070" s="720"/>
      <c r="P1070" s="2668"/>
      <c r="Q1070" s="2668"/>
      <c r="R1070" s="2685"/>
      <c r="S1070" s="721"/>
      <c r="T1070" s="721"/>
      <c r="U1070" s="1299"/>
      <c r="V1070" s="490">
        <v>44888</v>
      </c>
      <c r="W1070" s="3230" t="s">
        <v>5545</v>
      </c>
      <c r="X1070" s="2848">
        <v>136</v>
      </c>
      <c r="Y1070" s="589">
        <f>AVERAGE(CPVTFC3SG0069!X18:Y18)</f>
        <v>0.11599999999999999</v>
      </c>
      <c r="Z1070" s="622">
        <f>(Y1070-0.1314)/0.0132*66</f>
        <v>-76.999999999999986</v>
      </c>
      <c r="AA1070" s="3314" t="s">
        <v>314</v>
      </c>
    </row>
    <row r="1071" spans="1:27" x14ac:dyDescent="0.25">
      <c r="A1071" s="536"/>
      <c r="B1071" s="4661"/>
      <c r="C1071" s="2528" t="s">
        <v>5448</v>
      </c>
      <c r="D1071" s="1286"/>
      <c r="E1071" s="1287"/>
      <c r="F1071" s="2409"/>
      <c r="G1071" s="830"/>
      <c r="H1071" s="831"/>
      <c r="I1071" s="639"/>
      <c r="J1071" s="639"/>
      <c r="K1071" s="237"/>
      <c r="L1071" s="255"/>
      <c r="M1071" s="216"/>
      <c r="N1071" s="216"/>
      <c r="O1071" s="216"/>
      <c r="P1071" s="639"/>
      <c r="Q1071" s="639"/>
      <c r="R1071" s="674"/>
      <c r="S1071" s="656"/>
      <c r="T1071" s="656"/>
      <c r="U1071" s="672"/>
      <c r="V1071" s="18">
        <v>44888</v>
      </c>
      <c r="W1071" s="3229" t="s">
        <v>5545</v>
      </c>
      <c r="X1071" s="2759">
        <v>137</v>
      </c>
      <c r="Y1071" s="7">
        <f>AVERAGE(CPVTFC3SG0069!B20:C20)</f>
        <v>0.1726</v>
      </c>
      <c r="Z1071" s="13">
        <f t="shared" ref="Z1071:Z1084" si="115">(Y1071-0.1314)/0.0132*66</f>
        <v>206.00000000000009</v>
      </c>
      <c r="AA1071" s="3310" t="s">
        <v>314</v>
      </c>
    </row>
    <row r="1072" spans="1:27" ht="15.75" thickBot="1" x14ac:dyDescent="0.3">
      <c r="A1072" s="1523"/>
      <c r="B1072" s="4662"/>
      <c r="C1072" s="2530" t="s">
        <v>863</v>
      </c>
      <c r="D1072" s="2020"/>
      <c r="E1072" s="2021"/>
      <c r="F1072" s="2686"/>
      <c r="G1072" s="1257"/>
      <c r="H1072" s="1258"/>
      <c r="I1072" s="2688"/>
      <c r="J1072" s="2688"/>
      <c r="K1072" s="2689"/>
      <c r="L1072" s="2690"/>
      <c r="M1072" s="2691"/>
      <c r="N1072" s="2691"/>
      <c r="O1072" s="2691"/>
      <c r="P1072" s="2688"/>
      <c r="Q1072" s="2688"/>
      <c r="R1072" s="3210"/>
      <c r="S1072" s="1509"/>
      <c r="T1072" s="1509"/>
      <c r="U1072" s="2027"/>
      <c r="V1072" s="220">
        <v>44888</v>
      </c>
      <c r="W1072" s="3178" t="s">
        <v>5545</v>
      </c>
      <c r="X1072" s="2757">
        <v>138</v>
      </c>
      <c r="Y1072" s="222">
        <f>AVERAGE(CPVTFC3SG0069!D20:E20)</f>
        <v>0.3871</v>
      </c>
      <c r="Z1072" s="218">
        <f t="shared" si="115"/>
        <v>1278.5000000000002</v>
      </c>
      <c r="AA1072" s="3315" t="s">
        <v>315</v>
      </c>
    </row>
    <row r="1073" spans="1:27" ht="15.75" thickBot="1" x14ac:dyDescent="0.3">
      <c r="A1073" s="1832">
        <v>845</v>
      </c>
      <c r="B1073" s="3132" t="s">
        <v>1358</v>
      </c>
      <c r="C1073" s="3132" t="s">
        <v>868</v>
      </c>
      <c r="D1073" s="1808">
        <v>44812</v>
      </c>
      <c r="E1073" s="1834" t="s">
        <v>4919</v>
      </c>
      <c r="F1073" s="3237">
        <v>133</v>
      </c>
      <c r="G1073" s="1016">
        <f>AVERAGE(CPVTFC3SG0009!R18:S18)</f>
        <v>6.9550000000000001E-2</v>
      </c>
      <c r="H1073" s="1175">
        <f t="shared" si="113"/>
        <v>-257.55813953488371</v>
      </c>
      <c r="I1073" s="3238" t="s">
        <v>314</v>
      </c>
      <c r="J1073" s="3222"/>
      <c r="K1073" s="3223"/>
      <c r="L1073" s="3224"/>
      <c r="M1073" s="3225"/>
      <c r="N1073" s="3225"/>
      <c r="O1073" s="3225"/>
      <c r="P1073" s="3222"/>
      <c r="Q1073" s="3222"/>
      <c r="R1073" s="3226"/>
      <c r="S1073" s="2017"/>
      <c r="T1073" s="2017"/>
      <c r="U1073" s="861"/>
      <c r="V1073" s="1808">
        <v>44888</v>
      </c>
      <c r="W1073" s="3227" t="s">
        <v>5545</v>
      </c>
      <c r="X1073" s="3086">
        <v>146</v>
      </c>
      <c r="Y1073" s="1016">
        <f>AVERAGE(CPVTFC3SG0069!T20:U20)</f>
        <v>9.0499999999999997E-2</v>
      </c>
      <c r="Z1073" s="1175">
        <f t="shared" si="115"/>
        <v>-204.49999999999994</v>
      </c>
      <c r="AA1073" s="3313" t="s">
        <v>314</v>
      </c>
    </row>
    <row r="1074" spans="1:27" x14ac:dyDescent="0.25">
      <c r="A1074" s="488">
        <v>846</v>
      </c>
      <c r="B1074" s="4664" t="s">
        <v>1359</v>
      </c>
      <c r="C1074" s="2969" t="s">
        <v>868</v>
      </c>
      <c r="D1074" s="490">
        <v>44812</v>
      </c>
      <c r="E1074" s="491" t="s">
        <v>4919</v>
      </c>
      <c r="F1074" s="732">
        <v>134</v>
      </c>
      <c r="G1074" s="589">
        <f>AVERAGE(CPVTFC3SG0009!T18:U18)</f>
        <v>0.1011</v>
      </c>
      <c r="H1074" s="622">
        <f t="shared" si="113"/>
        <v>-135.27131782945742</v>
      </c>
      <c r="I1074" s="2692" t="s">
        <v>314</v>
      </c>
      <c r="J1074" s="1638"/>
      <c r="K1074" s="2681"/>
      <c r="L1074" s="2682"/>
      <c r="M1074" s="720"/>
      <c r="N1074" s="720"/>
      <c r="O1074" s="720"/>
      <c r="P1074" s="1638"/>
      <c r="Q1074" s="1638"/>
      <c r="R1074" s="1639"/>
      <c r="S1074" s="721"/>
      <c r="T1074" s="721"/>
      <c r="U1074" s="721"/>
      <c r="V1074" s="490">
        <v>44888</v>
      </c>
      <c r="W1074" s="3230" t="s">
        <v>5545</v>
      </c>
      <c r="X1074" s="2848">
        <v>149</v>
      </c>
      <c r="Y1074" s="589">
        <f>AVERAGE(CPVTFC3SG0069!B22:C22)</f>
        <v>0.193</v>
      </c>
      <c r="Z1074" s="622">
        <f t="shared" si="115"/>
        <v>308.00000000000006</v>
      </c>
      <c r="AA1074" s="3314" t="s">
        <v>314</v>
      </c>
    </row>
    <row r="1075" spans="1:27" x14ac:dyDescent="0.25">
      <c r="A1075" s="593"/>
      <c r="B1075" s="4665"/>
      <c r="C1075" s="32" t="s">
        <v>5448</v>
      </c>
      <c r="D1075" s="1149"/>
      <c r="E1075" s="1264"/>
      <c r="F1075" s="882"/>
      <c r="G1075" s="645"/>
      <c r="H1075" s="646"/>
      <c r="I1075" s="863"/>
      <c r="J1075" s="863"/>
      <c r="K1075" s="2678"/>
      <c r="L1075" s="2679"/>
      <c r="M1075" s="207"/>
      <c r="N1075" s="207"/>
      <c r="O1075" s="207"/>
      <c r="P1075" s="863"/>
      <c r="Q1075" s="863"/>
      <c r="R1075" s="864"/>
      <c r="S1075" s="642"/>
      <c r="T1075" s="642"/>
      <c r="U1075" s="642"/>
      <c r="V1075" s="18">
        <v>44888</v>
      </c>
      <c r="W1075" s="3229" t="s">
        <v>5545</v>
      </c>
      <c r="X1075" s="2759">
        <v>150</v>
      </c>
      <c r="Y1075" s="7">
        <f>AVERAGE(CPVTFC3SG0069!D22:E22)</f>
        <v>0.11455</v>
      </c>
      <c r="Z1075" s="13">
        <f t="shared" si="115"/>
        <v>-84.249999999999943</v>
      </c>
      <c r="AA1075" s="3310" t="s">
        <v>314</v>
      </c>
    </row>
    <row r="1076" spans="1:27" ht="15.75" thickBot="1" x14ac:dyDescent="0.3">
      <c r="A1076" s="1870"/>
      <c r="B1076" s="4666"/>
      <c r="C1076" s="2967" t="s">
        <v>863</v>
      </c>
      <c r="D1076" s="2084"/>
      <c r="E1076" s="2085"/>
      <c r="F1076" s="2407"/>
      <c r="G1076" s="969"/>
      <c r="H1076" s="970"/>
      <c r="I1076" s="1632"/>
      <c r="J1076" s="1632"/>
      <c r="K1076" s="3241"/>
      <c r="L1076" s="3242"/>
      <c r="M1076" s="215"/>
      <c r="N1076" s="215"/>
      <c r="O1076" s="215"/>
      <c r="P1076" s="1632"/>
      <c r="Q1076" s="1632"/>
      <c r="R1076" s="1633"/>
      <c r="S1076" s="650"/>
      <c r="T1076" s="650"/>
      <c r="U1076" s="650"/>
      <c r="V1076" s="111">
        <v>44888</v>
      </c>
      <c r="W1076" s="3243" t="s">
        <v>5545</v>
      </c>
      <c r="X1076" s="2768">
        <v>151</v>
      </c>
      <c r="Y1076" s="112">
        <f>AVERAGE(CPVTFC3SG0069!F22:G22)</f>
        <v>0.1041</v>
      </c>
      <c r="Z1076" s="113">
        <f t="shared" si="115"/>
        <v>-136.49999999999994</v>
      </c>
      <c r="AA1076" s="3321" t="s">
        <v>314</v>
      </c>
    </row>
    <row r="1077" spans="1:27" x14ac:dyDescent="0.25">
      <c r="A1077" s="86">
        <v>847</v>
      </c>
      <c r="B1077" s="4658" t="s">
        <v>1360</v>
      </c>
      <c r="C1077" s="2535" t="s">
        <v>868</v>
      </c>
      <c r="D1077" s="87">
        <v>44812</v>
      </c>
      <c r="E1077" s="458" t="s">
        <v>4919</v>
      </c>
      <c r="F1077" s="154">
        <v>135</v>
      </c>
      <c r="G1077" s="88">
        <f>AVERAGE(CPVTFC3SG0009!V18:W18)</f>
        <v>0.75364999999999993</v>
      </c>
      <c r="H1077" s="89">
        <f t="shared" si="113"/>
        <v>2393.9922480620153</v>
      </c>
      <c r="I1077" s="3323" t="s">
        <v>315</v>
      </c>
      <c r="J1077" s="1638"/>
      <c r="K1077" s="2681"/>
      <c r="L1077" s="2682"/>
      <c r="M1077" s="720"/>
      <c r="N1077" s="720"/>
      <c r="O1077" s="720"/>
      <c r="P1077" s="1638"/>
      <c r="Q1077" s="1638"/>
      <c r="R1077" s="1639"/>
      <c r="S1077" s="721"/>
      <c r="T1077" s="721"/>
      <c r="U1077" s="721"/>
      <c r="V1077" s="490">
        <v>44888</v>
      </c>
      <c r="W1077" s="3230" t="s">
        <v>5545</v>
      </c>
      <c r="X1077" s="2848">
        <v>152</v>
      </c>
      <c r="Y1077" s="589">
        <f>AVERAGE(CPVTFC3SG0069!H22:I22)</f>
        <v>0.21689999999999998</v>
      </c>
      <c r="Z1077" s="622">
        <f t="shared" si="115"/>
        <v>427.49999999999994</v>
      </c>
      <c r="AA1077" s="3314" t="s">
        <v>314</v>
      </c>
    </row>
    <row r="1078" spans="1:27" ht="15.75" thickBot="1" x14ac:dyDescent="0.3">
      <c r="A1078" s="537"/>
      <c r="B1078" s="4667"/>
      <c r="C1078" s="2527" t="s">
        <v>5448</v>
      </c>
      <c r="D1078" s="2084"/>
      <c r="E1078" s="2085"/>
      <c r="F1078" s="2407"/>
      <c r="G1078" s="969"/>
      <c r="H1078" s="970"/>
      <c r="I1078" s="3343"/>
      <c r="J1078" s="1632"/>
      <c r="K1078" s="3241"/>
      <c r="L1078" s="3242"/>
      <c r="M1078" s="215"/>
      <c r="N1078" s="215"/>
      <c r="O1078" s="215"/>
      <c r="P1078" s="1632"/>
      <c r="Q1078" s="1632"/>
      <c r="R1078" s="1633"/>
      <c r="S1078" s="650"/>
      <c r="T1078" s="650"/>
      <c r="U1078" s="650"/>
      <c r="V1078" s="111">
        <v>44888</v>
      </c>
      <c r="W1078" s="3243" t="s">
        <v>5545</v>
      </c>
      <c r="X1078" s="2768">
        <v>153</v>
      </c>
      <c r="Y1078" s="112">
        <f>AVERAGE(CPVTFC3SG0069!J22:K22)</f>
        <v>0.17485000000000001</v>
      </c>
      <c r="Z1078" s="113">
        <f t="shared" si="115"/>
        <v>217.25000000000009</v>
      </c>
      <c r="AA1078" s="3321" t="s">
        <v>314</v>
      </c>
    </row>
    <row r="1079" spans="1:27" x14ac:dyDescent="0.25">
      <c r="A1079" s="488">
        <v>848</v>
      </c>
      <c r="B1079" s="4664" t="s">
        <v>1361</v>
      </c>
      <c r="C1079" s="2969" t="s">
        <v>868</v>
      </c>
      <c r="D1079" s="490">
        <v>44812</v>
      </c>
      <c r="E1079" s="491" t="s">
        <v>4919</v>
      </c>
      <c r="F1079" s="732">
        <v>136</v>
      </c>
      <c r="G1079" s="589">
        <f>AVERAGE(CPVTFC3SG0009!X18:Y18)</f>
        <v>9.3700000000000006E-2</v>
      </c>
      <c r="H1079" s="622">
        <f t="shared" si="113"/>
        <v>-163.95348837209303</v>
      </c>
      <c r="I1079" s="2692" t="s">
        <v>314</v>
      </c>
      <c r="J1079" s="1638"/>
      <c r="K1079" s="2681"/>
      <c r="L1079" s="2682"/>
      <c r="M1079" s="720"/>
      <c r="N1079" s="720"/>
      <c r="O1079" s="720"/>
      <c r="P1079" s="834"/>
      <c r="Q1079" s="834"/>
      <c r="R1079" s="834"/>
      <c r="S1079" s="834"/>
      <c r="T1079" s="834"/>
      <c r="U1079" s="834"/>
      <c r="V1079" s="490">
        <v>44888</v>
      </c>
      <c r="W1079" s="3230" t="s">
        <v>5545</v>
      </c>
      <c r="X1079" s="2848">
        <v>154</v>
      </c>
      <c r="Y1079" s="589">
        <f>AVERAGE(CPVTFC3SG0069!L22:M22)</f>
        <v>0.11215</v>
      </c>
      <c r="Z1079" s="622">
        <f t="shared" si="115"/>
        <v>-96.249999999999957</v>
      </c>
      <c r="AA1079" s="3314" t="s">
        <v>314</v>
      </c>
    </row>
    <row r="1080" spans="1:27" x14ac:dyDescent="0.25">
      <c r="A1080" s="593"/>
      <c r="B1080" s="4665"/>
      <c r="C1080" s="32" t="s">
        <v>5448</v>
      </c>
      <c r="D1080" s="1149"/>
      <c r="E1080" s="1264"/>
      <c r="F1080" s="882"/>
      <c r="G1080" s="645"/>
      <c r="H1080" s="646"/>
      <c r="I1080" s="863"/>
      <c r="J1080" s="863"/>
      <c r="K1080" s="2678"/>
      <c r="L1080" s="2679"/>
      <c r="M1080" s="207"/>
      <c r="N1080" s="207"/>
      <c r="O1080" s="207"/>
      <c r="P1080" s="694"/>
      <c r="Q1080" s="694"/>
      <c r="R1080" s="694"/>
      <c r="S1080" s="694"/>
      <c r="T1080" s="694"/>
      <c r="U1080" s="694"/>
      <c r="V1080" s="18">
        <v>44888</v>
      </c>
      <c r="W1080" s="3229" t="s">
        <v>5545</v>
      </c>
      <c r="X1080" s="2759">
        <v>155</v>
      </c>
      <c r="Y1080" s="7">
        <f>AVERAGE(CPVTFC3SG0069!N22:O22)</f>
        <v>0.12309999999999999</v>
      </c>
      <c r="Z1080" s="13">
        <f t="shared" si="115"/>
        <v>-41.500000000000007</v>
      </c>
      <c r="AA1080" s="3310" t="s">
        <v>314</v>
      </c>
    </row>
    <row r="1081" spans="1:27" ht="15.75" thickBot="1" x14ac:dyDescent="0.3">
      <c r="A1081" s="90"/>
      <c r="B1081" s="4671"/>
      <c r="C1081" s="2970" t="s">
        <v>5515</v>
      </c>
      <c r="D1081" s="91">
        <v>44887</v>
      </c>
      <c r="E1081" s="2605" t="s">
        <v>5514</v>
      </c>
      <c r="F1081" s="595">
        <v>103</v>
      </c>
      <c r="G1081" s="595">
        <f>AVERAGE(CPVTFC3SG0064!F14:G14)</f>
        <v>0.1363</v>
      </c>
      <c r="H1081" s="225">
        <f t="shared" ref="H1081" si="116">(G1081-0.1645)/0.0138*66</f>
        <v>-134.86956521739131</v>
      </c>
      <c r="I1081" s="3344" t="s">
        <v>314</v>
      </c>
      <c r="J1081" s="1641"/>
      <c r="K1081" s="2683"/>
      <c r="L1081" s="2684"/>
      <c r="M1081" s="763"/>
      <c r="N1081" s="763"/>
      <c r="O1081" s="763"/>
      <c r="P1081" s="786"/>
      <c r="Q1081" s="786"/>
      <c r="R1081" s="787"/>
      <c r="S1081" s="786"/>
      <c r="T1081" s="786"/>
      <c r="U1081" s="786"/>
      <c r="V1081" s="786"/>
      <c r="W1081" s="786"/>
      <c r="X1081" s="786"/>
      <c r="Y1081" s="786"/>
      <c r="Z1081" s="786"/>
      <c r="AA1081" s="788"/>
    </row>
    <row r="1082" spans="1:27" ht="15.75" thickBot="1" x14ac:dyDescent="0.3">
      <c r="A1082" s="1829">
        <v>849</v>
      </c>
      <c r="B1082" s="3233" t="s">
        <v>1362</v>
      </c>
      <c r="C1082" s="3233" t="s">
        <v>868</v>
      </c>
      <c r="D1082" s="1310">
        <v>44812</v>
      </c>
      <c r="E1082" s="1311" t="s">
        <v>4919</v>
      </c>
      <c r="F1082" s="3234">
        <v>137</v>
      </c>
      <c r="G1082" s="1319">
        <f>AVERAGE(CPVTFC3SG0009!B20:C20)</f>
        <v>0.28075</v>
      </c>
      <c r="H1082" s="1313">
        <f t="shared" si="113"/>
        <v>561.04651162790697</v>
      </c>
      <c r="I1082" s="3235" t="s">
        <v>314</v>
      </c>
      <c r="J1082" s="3213"/>
      <c r="K1082" s="3214"/>
      <c r="L1082" s="3215"/>
      <c r="M1082" s="3175"/>
      <c r="N1082" s="3175"/>
      <c r="O1082" s="3175"/>
      <c r="P1082" s="3213"/>
      <c r="Q1082" s="3213"/>
      <c r="R1082" s="3216"/>
      <c r="S1082" s="1429"/>
      <c r="T1082" s="1429"/>
      <c r="U1082" s="654"/>
      <c r="V1082" s="1310">
        <v>44888</v>
      </c>
      <c r="W1082" s="3217" t="s">
        <v>5545</v>
      </c>
      <c r="X1082" s="3218">
        <v>156</v>
      </c>
      <c r="Y1082" s="1319">
        <f>AVERAGE(CPVTFC3SG0069!P22:Q22)</f>
        <v>0.12215000000000001</v>
      </c>
      <c r="Z1082" s="1313">
        <f t="shared" si="115"/>
        <v>-46.249999999999901</v>
      </c>
      <c r="AA1082" s="3311" t="s">
        <v>314</v>
      </c>
    </row>
    <row r="1083" spans="1:27" ht="15.75" thickBot="1" x14ac:dyDescent="0.3">
      <c r="A1083" s="1798">
        <v>850</v>
      </c>
      <c r="B1083" s="3169" t="s">
        <v>1363</v>
      </c>
      <c r="C1083" s="3169" t="s">
        <v>868</v>
      </c>
      <c r="D1083" s="601">
        <v>44812</v>
      </c>
      <c r="E1083" s="602" t="s">
        <v>4919</v>
      </c>
      <c r="F1083" s="3171">
        <v>138</v>
      </c>
      <c r="G1083" s="137">
        <f>AVERAGE(CPVTFC3SG0009!D20:E20)</f>
        <v>1.121</v>
      </c>
      <c r="H1083" s="1802">
        <f t="shared" si="113"/>
        <v>3817.8294573643411</v>
      </c>
      <c r="I1083" s="3332" t="s">
        <v>315</v>
      </c>
      <c r="J1083" s="3213"/>
      <c r="K1083" s="3214"/>
      <c r="L1083" s="3215"/>
      <c r="M1083" s="3175"/>
      <c r="N1083" s="3175"/>
      <c r="O1083" s="3175"/>
      <c r="P1083" s="3213"/>
      <c r="Q1083" s="3213"/>
      <c r="R1083" s="3216"/>
      <c r="S1083" s="1429"/>
      <c r="T1083" s="1429"/>
      <c r="U1083" s="654"/>
      <c r="V1083" s="1310">
        <v>44888</v>
      </c>
      <c r="W1083" s="3217" t="s">
        <v>5545</v>
      </c>
      <c r="X1083" s="3218">
        <v>162</v>
      </c>
      <c r="Y1083" s="1319">
        <f>AVERAGE(CPVTFC3SG0069!D24:E24)</f>
        <v>0.2873</v>
      </c>
      <c r="Z1083" s="1313">
        <f t="shared" si="115"/>
        <v>779.50000000000011</v>
      </c>
      <c r="AA1083" s="3311" t="s">
        <v>314</v>
      </c>
    </row>
    <row r="1084" spans="1:27" ht="15.75" thickBot="1" x14ac:dyDescent="0.3">
      <c r="A1084" s="1829">
        <v>851</v>
      </c>
      <c r="B1084" s="3233" t="s">
        <v>1364</v>
      </c>
      <c r="C1084" s="3233" t="s">
        <v>868</v>
      </c>
      <c r="D1084" s="1310">
        <v>44812</v>
      </c>
      <c r="E1084" s="1311" t="s">
        <v>4919</v>
      </c>
      <c r="F1084" s="3234">
        <v>139</v>
      </c>
      <c r="G1084" s="1319">
        <f>AVERAGE(CPVTFC3SG0009!F20:G20)</f>
        <v>0.1052</v>
      </c>
      <c r="H1084" s="1313">
        <f t="shared" si="113"/>
        <v>-119.37984496124034</v>
      </c>
      <c r="I1084" s="3235" t="s">
        <v>314</v>
      </c>
      <c r="J1084" s="3213"/>
      <c r="K1084" s="3214"/>
      <c r="L1084" s="3215"/>
      <c r="M1084" s="3175"/>
      <c r="N1084" s="3175"/>
      <c r="O1084" s="3175"/>
      <c r="P1084" s="3213"/>
      <c r="Q1084" s="3213"/>
      <c r="R1084" s="3216"/>
      <c r="S1084" s="1429"/>
      <c r="T1084" s="1429"/>
      <c r="U1084" s="654"/>
      <c r="V1084" s="1310">
        <v>44888</v>
      </c>
      <c r="W1084" s="3217" t="s">
        <v>5545</v>
      </c>
      <c r="X1084" s="3218">
        <v>164</v>
      </c>
      <c r="Y1084" s="1319">
        <f>AVERAGE(CPVTFC3SG0069!H24:I24)</f>
        <v>0.10500000000000001</v>
      </c>
      <c r="Z1084" s="1313">
        <f t="shared" si="115"/>
        <v>-131.99999999999989</v>
      </c>
      <c r="AA1084" s="3311" t="s">
        <v>314</v>
      </c>
    </row>
    <row r="1085" spans="1:27" x14ac:dyDescent="0.25">
      <c r="A1085" s="1461">
        <v>852</v>
      </c>
      <c r="B1085" s="2622" t="s">
        <v>1365</v>
      </c>
      <c r="C1085" s="2622" t="s">
        <v>868</v>
      </c>
      <c r="D1085" s="676">
        <v>44812</v>
      </c>
      <c r="E1085" s="1463" t="s">
        <v>4919</v>
      </c>
      <c r="F1085" s="2715">
        <v>140</v>
      </c>
      <c r="G1085" s="1624">
        <f>AVERAGE(CPVTFC3SG0009!H20:I20)</f>
        <v>2.8003499999999999</v>
      </c>
      <c r="H1085" s="1524">
        <f t="shared" si="113"/>
        <v>10326.937984496124</v>
      </c>
      <c r="I1085" s="2674" t="s">
        <v>315</v>
      </c>
      <c r="J1085" s="2716"/>
      <c r="K1085" s="2717"/>
      <c r="L1085" s="2718"/>
      <c r="M1085" s="2719"/>
      <c r="N1085" s="2719"/>
      <c r="O1085" s="2719"/>
      <c r="P1085" s="2716"/>
      <c r="Q1085" s="2716"/>
      <c r="R1085" s="2720"/>
      <c r="S1085" s="1973"/>
      <c r="T1085" s="1973"/>
      <c r="U1085" s="1471"/>
      <c r="V1085" s="1472"/>
      <c r="W1085" s="1472"/>
      <c r="X1085" s="1472"/>
      <c r="Y1085" s="1472"/>
      <c r="Z1085" s="1472"/>
      <c r="AA1085" s="1472"/>
    </row>
    <row r="1086" spans="1:27" ht="15.75" thickBot="1" x14ac:dyDescent="0.3">
      <c r="A1086" s="2835"/>
      <c r="B1086" s="2622"/>
      <c r="C1086" s="2622" t="s">
        <v>220</v>
      </c>
      <c r="D1086" s="4556">
        <v>44873</v>
      </c>
      <c r="E1086" s="4557" t="s">
        <v>5450</v>
      </c>
      <c r="F1086" s="4558">
        <v>3</v>
      </c>
      <c r="G1086" s="4559">
        <f>AVERAGE(CPVTFC3SG0049!G11:H11)</f>
        <v>2.2934000000000001</v>
      </c>
      <c r="H1086" s="4560">
        <f>(G1086-0.1837)/0.0141*50</f>
        <v>7481.2056737588664</v>
      </c>
      <c r="I1086" s="4543" t="s">
        <v>315</v>
      </c>
      <c r="J1086" s="2716"/>
      <c r="K1086" s="2717"/>
      <c r="L1086" s="2718"/>
      <c r="M1086" s="2719"/>
      <c r="N1086" s="2719"/>
      <c r="O1086" s="2719"/>
      <c r="P1086" s="2716"/>
      <c r="Q1086" s="2716"/>
      <c r="R1086" s="2720"/>
      <c r="S1086" s="1973"/>
      <c r="T1086" s="1973"/>
      <c r="U1086" s="1471"/>
      <c r="V1086" s="1472"/>
      <c r="W1086" s="1472"/>
      <c r="X1086" s="1472"/>
      <c r="Y1086" s="1472"/>
      <c r="Z1086" s="1472"/>
      <c r="AA1086" s="2837"/>
    </row>
    <row r="1087" spans="1:27" x14ac:dyDescent="0.25">
      <c r="A1087" s="86">
        <v>853</v>
      </c>
      <c r="B1087" s="4658" t="s">
        <v>1366</v>
      </c>
      <c r="C1087" s="2535" t="s">
        <v>868</v>
      </c>
      <c r="D1087" s="87">
        <v>44812</v>
      </c>
      <c r="E1087" s="458" t="s">
        <v>4919</v>
      </c>
      <c r="F1087" s="154">
        <v>141</v>
      </c>
      <c r="G1087" s="88">
        <f>AVERAGE(CPVTFC3SG0009!J20:K20)</f>
        <v>1.2654000000000001</v>
      </c>
      <c r="H1087" s="89">
        <f t="shared" si="113"/>
        <v>4377.5193798449618</v>
      </c>
      <c r="I1087" s="3323" t="s">
        <v>315</v>
      </c>
      <c r="J1087" s="1638"/>
      <c r="K1087" s="2681"/>
      <c r="L1087" s="2682"/>
      <c r="M1087" s="720"/>
      <c r="N1087" s="720"/>
      <c r="O1087" s="720"/>
      <c r="P1087" s="1638"/>
      <c r="Q1087" s="1638"/>
      <c r="R1087" s="1639"/>
      <c r="S1087" s="721"/>
      <c r="T1087" s="721"/>
      <c r="U1087" s="721"/>
      <c r="V1087" s="490">
        <v>44888</v>
      </c>
      <c r="W1087" s="3230" t="s">
        <v>5545</v>
      </c>
      <c r="X1087" s="2848">
        <v>168</v>
      </c>
      <c r="Y1087" s="589">
        <f>AVERAGE(CPVTFC3SG0069!P24:Q24)</f>
        <v>0.20374999999999999</v>
      </c>
      <c r="Z1087" s="622">
        <f t="shared" ref="Z1087:Z1103" si="117">(Y1087-0.1314)/0.0132*66</f>
        <v>361.74999999999994</v>
      </c>
      <c r="AA1087" s="3314" t="s">
        <v>314</v>
      </c>
    </row>
    <row r="1088" spans="1:27" ht="15.75" thickBot="1" x14ac:dyDescent="0.3">
      <c r="A1088" s="537"/>
      <c r="B1088" s="4667"/>
      <c r="C1088" s="2527" t="s">
        <v>5448</v>
      </c>
      <c r="D1088" s="2084"/>
      <c r="E1088" s="2085"/>
      <c r="F1088" s="2407"/>
      <c r="G1088" s="969"/>
      <c r="H1088" s="970"/>
      <c r="I1088" s="3343"/>
      <c r="J1088" s="1632"/>
      <c r="K1088" s="3241"/>
      <c r="L1088" s="3242"/>
      <c r="M1088" s="215"/>
      <c r="N1088" s="215"/>
      <c r="O1088" s="215"/>
      <c r="P1088" s="1632"/>
      <c r="Q1088" s="1632"/>
      <c r="R1088" s="1633"/>
      <c r="S1088" s="650"/>
      <c r="T1088" s="650"/>
      <c r="U1088" s="650"/>
      <c r="V1088" s="111">
        <v>44888</v>
      </c>
      <c r="W1088" s="3243" t="s">
        <v>5545</v>
      </c>
      <c r="X1088" s="2768">
        <v>169</v>
      </c>
      <c r="Y1088" s="112">
        <f>AVERAGE(CPVTFC3SG0069!R24:S24)</f>
        <v>0.20174999999999998</v>
      </c>
      <c r="Z1088" s="113">
        <f t="shared" si="117"/>
        <v>351.75</v>
      </c>
      <c r="AA1088" s="3321" t="s">
        <v>314</v>
      </c>
    </row>
    <row r="1089" spans="1:27" x14ac:dyDescent="0.25">
      <c r="A1089" s="456">
        <v>854</v>
      </c>
      <c r="B1089" s="4658" t="s">
        <v>1367</v>
      </c>
      <c r="C1089" s="2535" t="s">
        <v>868</v>
      </c>
      <c r="D1089" s="87">
        <v>44812</v>
      </c>
      <c r="E1089" s="458" t="s">
        <v>4919</v>
      </c>
      <c r="F1089" s="154">
        <v>142</v>
      </c>
      <c r="G1089" s="88">
        <f>AVERAGE(CPVTFC3SG0009!L20:M20)</f>
        <v>0.99500000000000011</v>
      </c>
      <c r="H1089" s="89">
        <f t="shared" si="113"/>
        <v>3329.4573643410858</v>
      </c>
      <c r="I1089" s="3323" t="s">
        <v>315</v>
      </c>
      <c r="J1089" s="1638"/>
      <c r="K1089" s="2681"/>
      <c r="L1089" s="2682"/>
      <c r="M1089" s="720"/>
      <c r="N1089" s="720"/>
      <c r="O1089" s="720"/>
      <c r="P1089" s="1638"/>
      <c r="Q1089" s="1638"/>
      <c r="R1089" s="1639"/>
      <c r="S1089" s="721"/>
      <c r="T1089" s="721"/>
      <c r="U1089" s="721"/>
      <c r="V1089" s="490">
        <v>44888</v>
      </c>
      <c r="W1089" s="3230" t="s">
        <v>5545</v>
      </c>
      <c r="X1089" s="2848">
        <v>170</v>
      </c>
      <c r="Y1089" s="589">
        <f>AVERAGE(CPVTFC3SG0069!T24:U24)</f>
        <v>0.1419</v>
      </c>
      <c r="Z1089" s="622">
        <f t="shared" si="117"/>
        <v>52.50000000000005</v>
      </c>
      <c r="AA1089" s="3314" t="s">
        <v>314</v>
      </c>
    </row>
    <row r="1090" spans="1:27" ht="15.75" thickBot="1" x14ac:dyDescent="0.3">
      <c r="A1090" s="219"/>
      <c r="B1090" s="4659"/>
      <c r="C1090" s="2536" t="s">
        <v>5448</v>
      </c>
      <c r="D1090" s="1383"/>
      <c r="E1090" s="1384"/>
      <c r="F1090" s="2413"/>
      <c r="G1090" s="668"/>
      <c r="H1090" s="662"/>
      <c r="I1090" s="3342"/>
      <c r="J1090" s="1641"/>
      <c r="K1090" s="2683"/>
      <c r="L1090" s="2684"/>
      <c r="M1090" s="763"/>
      <c r="N1090" s="763"/>
      <c r="O1090" s="763"/>
      <c r="P1090" s="1641"/>
      <c r="Q1090" s="1641"/>
      <c r="R1090" s="1642"/>
      <c r="S1090" s="778"/>
      <c r="T1090" s="778"/>
      <c r="U1090" s="778"/>
      <c r="V1090" s="91">
        <v>44888</v>
      </c>
      <c r="W1090" s="3211" t="s">
        <v>5545</v>
      </c>
      <c r="X1090" s="2758">
        <v>171</v>
      </c>
      <c r="Y1090" s="595">
        <f>AVERAGE(CPVTFC3SG0069!V24:W24)</f>
        <v>0.13245000000000001</v>
      </c>
      <c r="Z1090" s="225">
        <f t="shared" si="117"/>
        <v>5.2500000000001155</v>
      </c>
      <c r="AA1090" s="3316" t="s">
        <v>314</v>
      </c>
    </row>
    <row r="1091" spans="1:27" ht="15.75" thickBot="1" x14ac:dyDescent="0.3">
      <c r="A1091" s="1832">
        <v>855</v>
      </c>
      <c r="B1091" s="3132" t="s">
        <v>1368</v>
      </c>
      <c r="C1091" s="3132" t="s">
        <v>868</v>
      </c>
      <c r="D1091" s="1808">
        <v>44812</v>
      </c>
      <c r="E1091" s="1834" t="s">
        <v>4919</v>
      </c>
      <c r="F1091" s="3237">
        <v>143</v>
      </c>
      <c r="G1091" s="1016">
        <f>AVERAGE(CPVTFC3SG0009!N20:O20)</f>
        <v>0.17599999999999999</v>
      </c>
      <c r="H1091" s="1175">
        <f t="shared" si="113"/>
        <v>155.03875968992241</v>
      </c>
      <c r="I1091" s="3238" t="s">
        <v>314</v>
      </c>
      <c r="J1091" s="3222"/>
      <c r="K1091" s="3223"/>
      <c r="L1091" s="3224"/>
      <c r="M1091" s="3225"/>
      <c r="N1091" s="3225"/>
      <c r="O1091" s="3225"/>
      <c r="P1091" s="3222"/>
      <c r="Q1091" s="3222"/>
      <c r="R1091" s="3226"/>
      <c r="S1091" s="2017"/>
      <c r="T1091" s="2017"/>
      <c r="U1091" s="861"/>
      <c r="V1091" s="1808">
        <v>44888</v>
      </c>
      <c r="W1091" s="3227" t="s">
        <v>5545</v>
      </c>
      <c r="X1091" s="3086">
        <v>172</v>
      </c>
      <c r="Y1091" s="1016">
        <f>AVERAGE(CPVTFC3SG0069!X24:Y24)</f>
        <v>0.22470000000000001</v>
      </c>
      <c r="Z1091" s="1175">
        <f t="shared" si="117"/>
        <v>466.50000000000011</v>
      </c>
      <c r="AA1091" s="3313" t="s">
        <v>314</v>
      </c>
    </row>
    <row r="1092" spans="1:27" x14ac:dyDescent="0.25">
      <c r="A1092" s="488">
        <v>856</v>
      </c>
      <c r="B1092" s="4664" t="s">
        <v>1369</v>
      </c>
      <c r="C1092" s="2969" t="s">
        <v>868</v>
      </c>
      <c r="D1092" s="490">
        <v>44812</v>
      </c>
      <c r="E1092" s="491" t="s">
        <v>4919</v>
      </c>
      <c r="F1092" s="732">
        <v>144</v>
      </c>
      <c r="G1092" s="589">
        <f>AVERAGE(CPVTFC3SG0009!P20:Q20)</f>
        <v>0.1489</v>
      </c>
      <c r="H1092" s="622">
        <f t="shared" si="113"/>
        <v>49.999999999999979</v>
      </c>
      <c r="I1092" s="2692" t="s">
        <v>314</v>
      </c>
      <c r="J1092" s="1638"/>
      <c r="K1092" s="2681"/>
      <c r="L1092" s="2682"/>
      <c r="M1092" s="720"/>
      <c r="N1092" s="720"/>
      <c r="O1092" s="720"/>
      <c r="P1092" s="1638"/>
      <c r="Q1092" s="1638"/>
      <c r="R1092" s="1639"/>
      <c r="S1092" s="721"/>
      <c r="T1092" s="721"/>
      <c r="U1092" s="721"/>
      <c r="V1092" s="490">
        <v>44888</v>
      </c>
      <c r="W1092" s="3230" t="s">
        <v>5545</v>
      </c>
      <c r="X1092" s="2848">
        <v>173</v>
      </c>
      <c r="Y1092" s="589">
        <f>AVERAGE(CPVTFC3SG0069!B26:C26)</f>
        <v>0.31230000000000002</v>
      </c>
      <c r="Z1092" s="622">
        <f t="shared" si="117"/>
        <v>904.50000000000011</v>
      </c>
      <c r="AA1092" s="3314" t="s">
        <v>314</v>
      </c>
    </row>
    <row r="1093" spans="1:27" x14ac:dyDescent="0.25">
      <c r="A1093" s="593"/>
      <c r="B1093" s="4665"/>
      <c r="C1093" s="32" t="s">
        <v>5448</v>
      </c>
      <c r="D1093" s="1149"/>
      <c r="E1093" s="1264"/>
      <c r="F1093" s="882"/>
      <c r="G1093" s="645"/>
      <c r="H1093" s="646"/>
      <c r="I1093" s="863"/>
      <c r="J1093" s="863"/>
      <c r="K1093" s="2678"/>
      <c r="L1093" s="2679"/>
      <c r="M1093" s="207"/>
      <c r="N1093" s="207"/>
      <c r="O1093" s="207"/>
      <c r="P1093" s="863"/>
      <c r="Q1093" s="863"/>
      <c r="R1093" s="864"/>
      <c r="S1093" s="642"/>
      <c r="T1093" s="642"/>
      <c r="U1093" s="642"/>
      <c r="V1093" s="18">
        <v>44888</v>
      </c>
      <c r="W1093" s="3229" t="s">
        <v>5545</v>
      </c>
      <c r="X1093" s="2759">
        <v>174</v>
      </c>
      <c r="Y1093" s="7">
        <f>AVERAGE(CPVTFC3SG0069!D26:E26)</f>
        <v>0.28589999999999999</v>
      </c>
      <c r="Z1093" s="13">
        <f t="shared" si="117"/>
        <v>772.5</v>
      </c>
      <c r="AA1093" s="3310" t="s">
        <v>314</v>
      </c>
    </row>
    <row r="1094" spans="1:27" ht="15.75" thickBot="1" x14ac:dyDescent="0.3">
      <c r="A1094" s="90"/>
      <c r="B1094" s="4671"/>
      <c r="C1094" s="2970" t="s">
        <v>863</v>
      </c>
      <c r="D1094" s="1383"/>
      <c r="E1094" s="1384"/>
      <c r="F1094" s="2413"/>
      <c r="G1094" s="668"/>
      <c r="H1094" s="662"/>
      <c r="I1094" s="1641"/>
      <c r="J1094" s="1641"/>
      <c r="K1094" s="2683"/>
      <c r="L1094" s="2684"/>
      <c r="M1094" s="763"/>
      <c r="N1094" s="763"/>
      <c r="O1094" s="763"/>
      <c r="P1094" s="1641"/>
      <c r="Q1094" s="1641"/>
      <c r="R1094" s="1642"/>
      <c r="S1094" s="778"/>
      <c r="T1094" s="778"/>
      <c r="U1094" s="778"/>
      <c r="V1094" s="91">
        <v>44888</v>
      </c>
      <c r="W1094" s="3211" t="s">
        <v>5545</v>
      </c>
      <c r="X1094" s="2758">
        <v>175</v>
      </c>
      <c r="Y1094" s="595">
        <f>AVERAGE(CPVTFC3SG0069!F26:G26)</f>
        <v>0.2485</v>
      </c>
      <c r="Z1094" s="225">
        <f t="shared" si="117"/>
        <v>585.5</v>
      </c>
      <c r="AA1094" s="3316" t="s">
        <v>314</v>
      </c>
    </row>
    <row r="1095" spans="1:27" ht="15.75" thickBot="1" x14ac:dyDescent="0.3">
      <c r="A1095" s="1804">
        <v>857</v>
      </c>
      <c r="B1095" s="3131" t="s">
        <v>1370</v>
      </c>
      <c r="C1095" s="3131" t="s">
        <v>868</v>
      </c>
      <c r="D1095" s="471">
        <v>44812</v>
      </c>
      <c r="E1095" s="1520" t="s">
        <v>4919</v>
      </c>
      <c r="F1095" s="3035">
        <v>145</v>
      </c>
      <c r="G1095" s="1226">
        <f>AVERAGE(CPVTFC3SG0009!R20:S20)</f>
        <v>0.31740000000000002</v>
      </c>
      <c r="H1095" s="1193">
        <f t="shared" si="113"/>
        <v>703.10077519379843</v>
      </c>
      <c r="I1095" s="3236" t="s">
        <v>314</v>
      </c>
      <c r="J1095" s="2716"/>
      <c r="K1095" s="2717"/>
      <c r="L1095" s="2718"/>
      <c r="M1095" s="2719"/>
      <c r="N1095" s="2719"/>
      <c r="O1095" s="2719"/>
      <c r="P1095" s="2716"/>
      <c r="Q1095" s="2716"/>
      <c r="R1095" s="2720"/>
      <c r="S1095" s="1973"/>
      <c r="T1095" s="1973"/>
      <c r="U1095" s="1471"/>
      <c r="V1095" s="111">
        <v>44888</v>
      </c>
      <c r="W1095" s="3243" t="s">
        <v>5545</v>
      </c>
      <c r="X1095" s="2768">
        <v>176</v>
      </c>
      <c r="Y1095" s="112">
        <f>AVERAGE(CPVTFC3SG0069!H16:I16)</f>
        <v>9.8000000000000004E-2</v>
      </c>
      <c r="Z1095" s="113">
        <f t="shared" si="117"/>
        <v>-166.99999999999994</v>
      </c>
      <c r="AA1095" s="3321" t="s">
        <v>314</v>
      </c>
    </row>
    <row r="1096" spans="1:27" x14ac:dyDescent="0.25">
      <c r="A1096" s="488">
        <v>858</v>
      </c>
      <c r="B1096" s="4672" t="s">
        <v>1371</v>
      </c>
      <c r="C1096" s="2969" t="s">
        <v>868</v>
      </c>
      <c r="D1096" s="490">
        <v>44812</v>
      </c>
      <c r="E1096" s="491" t="s">
        <v>4919</v>
      </c>
      <c r="F1096" s="732">
        <v>146</v>
      </c>
      <c r="G1096" s="589">
        <f>AVERAGE(CPVTFC3SG0009!T20:U20)</f>
        <v>7.8449999999999992E-2</v>
      </c>
      <c r="H1096" s="622">
        <f t="shared" si="113"/>
        <v>-223.06201550387607</v>
      </c>
      <c r="I1096" s="2692" t="s">
        <v>314</v>
      </c>
      <c r="J1096" s="1638"/>
      <c r="K1096" s="2681"/>
      <c r="L1096" s="2682"/>
      <c r="M1096" s="720"/>
      <c r="N1096" s="720"/>
      <c r="O1096" s="720"/>
      <c r="P1096" s="1638"/>
      <c r="Q1096" s="1638"/>
      <c r="R1096" s="1639"/>
      <c r="S1096" s="721"/>
      <c r="T1096" s="721"/>
      <c r="U1096" s="721"/>
      <c r="V1096" s="490">
        <v>44888</v>
      </c>
      <c r="W1096" s="3230" t="s">
        <v>5545</v>
      </c>
      <c r="X1096" s="2848">
        <v>177</v>
      </c>
      <c r="Y1096" s="589">
        <f>AVERAGE(CPVTFC3SG0069!J26:K26)</f>
        <v>0.10065</v>
      </c>
      <c r="Z1096" s="622">
        <f t="shared" si="117"/>
        <v>-153.74999999999991</v>
      </c>
      <c r="AA1096" s="3314" t="s">
        <v>314</v>
      </c>
    </row>
    <row r="1097" spans="1:27" ht="15.75" thickBot="1" x14ac:dyDescent="0.3">
      <c r="A1097" s="1870"/>
      <c r="B1097" s="4673"/>
      <c r="C1097" s="2967" t="s">
        <v>5448</v>
      </c>
      <c r="D1097" s="2084"/>
      <c r="E1097" s="2085"/>
      <c r="F1097" s="2407"/>
      <c r="G1097" s="969"/>
      <c r="H1097" s="970"/>
      <c r="I1097" s="1632"/>
      <c r="J1097" s="1632"/>
      <c r="K1097" s="3241"/>
      <c r="L1097" s="3242"/>
      <c r="M1097" s="215"/>
      <c r="N1097" s="215"/>
      <c r="O1097" s="215"/>
      <c r="P1097" s="1632"/>
      <c r="Q1097" s="1632"/>
      <c r="R1097" s="1633"/>
      <c r="S1097" s="650"/>
      <c r="T1097" s="650"/>
      <c r="U1097" s="650"/>
      <c r="V1097" s="111">
        <v>44888</v>
      </c>
      <c r="W1097" s="3243" t="s">
        <v>5545</v>
      </c>
      <c r="X1097" s="2768">
        <v>178</v>
      </c>
      <c r="Y1097" s="112">
        <f>AVERAGE(CPVTFC3SG0069!L26:M26)</f>
        <v>9.4299999999999995E-2</v>
      </c>
      <c r="Z1097" s="113">
        <f t="shared" si="117"/>
        <v>-185.49999999999997</v>
      </c>
      <c r="AA1097" s="3321" t="s">
        <v>314</v>
      </c>
    </row>
    <row r="1098" spans="1:27" x14ac:dyDescent="0.25">
      <c r="A1098" s="86">
        <v>859</v>
      </c>
      <c r="B1098" s="4658" t="s">
        <v>1372</v>
      </c>
      <c r="C1098" s="2535" t="s">
        <v>868</v>
      </c>
      <c r="D1098" s="87">
        <v>44812</v>
      </c>
      <c r="E1098" s="458" t="s">
        <v>4919</v>
      </c>
      <c r="F1098" s="154">
        <v>147</v>
      </c>
      <c r="G1098" s="88">
        <f>AVERAGE(CPVTFC3SG0009!V20:W20)</f>
        <v>2.1584500000000002</v>
      </c>
      <c r="H1098" s="89">
        <f t="shared" si="113"/>
        <v>7838.9534883720926</v>
      </c>
      <c r="I1098" s="2680" t="s">
        <v>315</v>
      </c>
      <c r="J1098" s="1638"/>
      <c r="K1098" s="2681"/>
      <c r="L1098" s="2682"/>
      <c r="M1098" s="720"/>
      <c r="N1098" s="720"/>
      <c r="O1098" s="720"/>
      <c r="P1098" s="1638"/>
      <c r="Q1098" s="1638"/>
      <c r="R1098" s="1639"/>
      <c r="S1098" s="721"/>
      <c r="T1098" s="721"/>
      <c r="U1098" s="721"/>
      <c r="V1098" s="490">
        <v>44888</v>
      </c>
      <c r="W1098" s="3230" t="s">
        <v>5545</v>
      </c>
      <c r="X1098" s="2848">
        <v>179</v>
      </c>
      <c r="Y1098" s="589">
        <f>AVERAGE(CPVTFC3SG0069!N26:O26)</f>
        <v>0.32125000000000004</v>
      </c>
      <c r="Z1098" s="622">
        <f t="shared" si="117"/>
        <v>949.25000000000023</v>
      </c>
      <c r="AA1098" s="3314" t="s">
        <v>314</v>
      </c>
    </row>
    <row r="1099" spans="1:27" x14ac:dyDescent="0.25">
      <c r="A1099" s="596"/>
      <c r="B1099" s="4674"/>
      <c r="C1099" s="2538" t="s">
        <v>5448</v>
      </c>
      <c r="D1099" s="1149"/>
      <c r="E1099" s="1264"/>
      <c r="F1099" s="882"/>
      <c r="G1099" s="645"/>
      <c r="H1099" s="646"/>
      <c r="I1099" s="863"/>
      <c r="J1099" s="863"/>
      <c r="K1099" s="2678"/>
      <c r="L1099" s="2679"/>
      <c r="M1099" s="207"/>
      <c r="N1099" s="207"/>
      <c r="O1099" s="207"/>
      <c r="P1099" s="863"/>
      <c r="Q1099" s="863"/>
      <c r="R1099" s="864"/>
      <c r="S1099" s="642"/>
      <c r="T1099" s="642"/>
      <c r="U1099" s="642"/>
      <c r="V1099" s="65">
        <v>44888</v>
      </c>
      <c r="W1099" s="3245" t="s">
        <v>5545</v>
      </c>
      <c r="X1099" s="2988">
        <v>180</v>
      </c>
      <c r="Y1099" s="66">
        <f>AVERAGE(CPVTFC3SG0069!P26:Q26)</f>
        <v>2.9921499999999996</v>
      </c>
      <c r="Z1099" s="67">
        <f t="shared" si="117"/>
        <v>14303.749999999998</v>
      </c>
      <c r="AA1099" s="3309" t="s">
        <v>315</v>
      </c>
    </row>
    <row r="1100" spans="1:27" ht="15.75" thickBot="1" x14ac:dyDescent="0.3">
      <c r="A1100" s="537"/>
      <c r="B1100" s="4667"/>
      <c r="C1100" s="2527" t="s">
        <v>863</v>
      </c>
      <c r="D1100" s="2084"/>
      <c r="E1100" s="2085"/>
      <c r="F1100" s="2407"/>
      <c r="G1100" s="969"/>
      <c r="H1100" s="970"/>
      <c r="I1100" s="1632"/>
      <c r="J1100" s="1632"/>
      <c r="K1100" s="3241"/>
      <c r="L1100" s="3242"/>
      <c r="M1100" s="215"/>
      <c r="N1100" s="215"/>
      <c r="O1100" s="215"/>
      <c r="P1100" s="1632"/>
      <c r="Q1100" s="1632"/>
      <c r="R1100" s="1633"/>
      <c r="S1100" s="650"/>
      <c r="T1100" s="650"/>
      <c r="U1100" s="650"/>
      <c r="V1100" s="121">
        <v>44888</v>
      </c>
      <c r="W1100" s="3320" t="s">
        <v>5545</v>
      </c>
      <c r="X1100" s="3000">
        <v>181</v>
      </c>
      <c r="Y1100" s="122">
        <f>AVERAGE(CPVTFC3SG0069!R26:S26)</f>
        <v>2.3139500000000002</v>
      </c>
      <c r="Z1100" s="123">
        <f t="shared" si="117"/>
        <v>10912.75</v>
      </c>
      <c r="AA1100" s="3327" t="s">
        <v>315</v>
      </c>
    </row>
    <row r="1101" spans="1:27" x14ac:dyDescent="0.25">
      <c r="A1101" s="488">
        <v>860</v>
      </c>
      <c r="B1101" s="4658" t="s">
        <v>1373</v>
      </c>
      <c r="C1101" s="2969" t="s">
        <v>868</v>
      </c>
      <c r="D1101" s="490">
        <v>44812</v>
      </c>
      <c r="E1101" s="491" t="s">
        <v>4919</v>
      </c>
      <c r="F1101" s="732">
        <v>148</v>
      </c>
      <c r="G1101" s="589">
        <f>AVERAGE(CPVTFC3SG0009!X20:Y20)</f>
        <v>0.40895000000000004</v>
      </c>
      <c r="H1101" s="622">
        <f t="shared" si="113"/>
        <v>1057.9457364341088</v>
      </c>
      <c r="I1101" s="2692" t="s">
        <v>314</v>
      </c>
      <c r="J1101" s="1638"/>
      <c r="K1101" s="2681"/>
      <c r="L1101" s="2682"/>
      <c r="M1101" s="720"/>
      <c r="N1101" s="720"/>
      <c r="O1101" s="720"/>
      <c r="P1101" s="1638"/>
      <c r="Q1101" s="1638"/>
      <c r="R1101" s="1639"/>
      <c r="S1101" s="721"/>
      <c r="T1101" s="721"/>
      <c r="U1101" s="721"/>
      <c r="V1101" s="490">
        <v>44888</v>
      </c>
      <c r="W1101" s="3230" t="s">
        <v>5545</v>
      </c>
      <c r="X1101" s="2848">
        <v>182</v>
      </c>
      <c r="Y1101" s="589">
        <f>AVERAGE(CPVTFC3SG0069!T26:U26)</f>
        <v>0.14829999999999999</v>
      </c>
      <c r="Z1101" s="622">
        <f t="shared" si="117"/>
        <v>84.5</v>
      </c>
      <c r="AA1101" s="3314" t="s">
        <v>314</v>
      </c>
    </row>
    <row r="1102" spans="1:27" x14ac:dyDescent="0.25">
      <c r="A1102" s="593"/>
      <c r="B1102" s="4674"/>
      <c r="C1102" s="32" t="s">
        <v>5448</v>
      </c>
      <c r="D1102" s="1149"/>
      <c r="E1102" s="1264"/>
      <c r="F1102" s="882"/>
      <c r="G1102" s="645"/>
      <c r="H1102" s="646"/>
      <c r="I1102" s="863"/>
      <c r="J1102" s="863"/>
      <c r="K1102" s="2678"/>
      <c r="L1102" s="2679"/>
      <c r="M1102" s="207"/>
      <c r="N1102" s="207"/>
      <c r="O1102" s="207"/>
      <c r="P1102" s="863"/>
      <c r="Q1102" s="863"/>
      <c r="R1102" s="864"/>
      <c r="S1102" s="642"/>
      <c r="T1102" s="642"/>
      <c r="U1102" s="642"/>
      <c r="V1102" s="18">
        <v>44888</v>
      </c>
      <c r="W1102" s="3229" t="s">
        <v>5545</v>
      </c>
      <c r="X1102" s="2759">
        <v>183</v>
      </c>
      <c r="Y1102" s="7">
        <f>AVERAGE(CPVTFC3SG0069!V26:W26)</f>
        <v>0.13540000000000002</v>
      </c>
      <c r="Z1102" s="13">
        <f t="shared" si="117"/>
        <v>20.000000000000156</v>
      </c>
      <c r="AA1102" s="3310" t="s">
        <v>314</v>
      </c>
    </row>
    <row r="1103" spans="1:27" x14ac:dyDescent="0.25">
      <c r="A1103" s="593"/>
      <c r="B1103" s="4674"/>
      <c r="C1103" s="32" t="s">
        <v>863</v>
      </c>
      <c r="D1103" s="1149"/>
      <c r="E1103" s="1264"/>
      <c r="F1103" s="882"/>
      <c r="G1103" s="645"/>
      <c r="H1103" s="646"/>
      <c r="I1103" s="863"/>
      <c r="J1103" s="863"/>
      <c r="K1103" s="2678"/>
      <c r="L1103" s="2679"/>
      <c r="M1103" s="207"/>
      <c r="N1103" s="207"/>
      <c r="O1103" s="207"/>
      <c r="P1103" s="863"/>
      <c r="Q1103" s="863"/>
      <c r="R1103" s="864"/>
      <c r="S1103" s="642"/>
      <c r="T1103" s="642"/>
      <c r="U1103" s="642"/>
      <c r="V1103" s="65">
        <v>44888</v>
      </c>
      <c r="W1103" s="3245" t="s">
        <v>5545</v>
      </c>
      <c r="X1103" s="2988">
        <v>184</v>
      </c>
      <c r="Y1103" s="66">
        <f>AVERAGE(CPVTFC3SG0069!X26:Y26)</f>
        <v>1.13045</v>
      </c>
      <c r="Z1103" s="67">
        <f t="shared" si="117"/>
        <v>4995.25</v>
      </c>
      <c r="AA1103" s="3309" t="s">
        <v>315</v>
      </c>
    </row>
    <row r="1104" spans="1:27" ht="15.75" thickBot="1" x14ac:dyDescent="0.3">
      <c r="A1104" s="219"/>
      <c r="B1104" s="4659"/>
      <c r="C1104" s="2536" t="s">
        <v>220</v>
      </c>
      <c r="D1104" s="220">
        <v>44887</v>
      </c>
      <c r="E1104" s="2662" t="s">
        <v>5514</v>
      </c>
      <c r="F1104" s="222">
        <v>107</v>
      </c>
      <c r="G1104" s="222">
        <f>AVERAGE(CPVTFC3SG0064!N14:O14)</f>
        <v>2.8330000000000002</v>
      </c>
      <c r="H1104" s="218">
        <f>(G1104-0.1645)/0.0138*50</f>
        <v>9668.4782608695677</v>
      </c>
      <c r="I1104" s="2776" t="s">
        <v>315</v>
      </c>
      <c r="J1104" s="1641"/>
      <c r="K1104" s="2683"/>
      <c r="L1104" s="2684"/>
      <c r="M1104" s="763"/>
      <c r="N1104" s="763"/>
      <c r="O1104" s="763"/>
      <c r="P1104" s="1641"/>
      <c r="Q1104" s="1641"/>
      <c r="R1104" s="1642"/>
      <c r="S1104" s="778"/>
      <c r="T1104" s="778"/>
      <c r="U1104" s="778"/>
      <c r="V1104" s="412">
        <v>44889</v>
      </c>
      <c r="W1104" s="3349" t="s">
        <v>5562</v>
      </c>
      <c r="X1104" s="2797">
        <v>1</v>
      </c>
      <c r="Y1104" s="414">
        <f>AVERAGE(CPVTFC3SG0070!C11:D11)</f>
        <v>1.03735</v>
      </c>
      <c r="Z1104" s="415">
        <f>(Y1104-0.2002)/0.0137*66</f>
        <v>4032.9854014598541</v>
      </c>
      <c r="AA1104" s="3318" t="s">
        <v>315</v>
      </c>
    </row>
    <row r="1105" spans="1:27" ht="15.75" thickBot="1" x14ac:dyDescent="0.3">
      <c r="A1105" s="2008">
        <v>861</v>
      </c>
      <c r="B1105" s="2966" t="s">
        <v>1374</v>
      </c>
      <c r="C1105" s="2966" t="s">
        <v>868</v>
      </c>
      <c r="D1105" s="2010">
        <v>44812</v>
      </c>
      <c r="E1105" s="2011" t="s">
        <v>4919</v>
      </c>
      <c r="F1105" s="3220">
        <v>149</v>
      </c>
      <c r="G1105" s="2400">
        <f>AVERAGE(CPVTFC3SG0009!B22:C22)</f>
        <v>0.91749999999999998</v>
      </c>
      <c r="H1105" s="2013">
        <f t="shared" si="113"/>
        <v>3029.0697674418602</v>
      </c>
      <c r="I1105" s="3221" t="s">
        <v>315</v>
      </c>
      <c r="J1105" s="3222"/>
      <c r="K1105" s="3223"/>
      <c r="L1105" s="3224"/>
      <c r="M1105" s="3225"/>
      <c r="N1105" s="3225"/>
      <c r="O1105" s="3225"/>
      <c r="P1105" s="3222"/>
      <c r="Q1105" s="3222"/>
      <c r="R1105" s="3226"/>
      <c r="S1105" s="2017"/>
      <c r="T1105" s="2017"/>
      <c r="U1105" s="861"/>
      <c r="V1105" s="1808">
        <v>44889</v>
      </c>
      <c r="W1105" s="3352" t="s">
        <v>5562</v>
      </c>
      <c r="X1105" s="3086">
        <v>2</v>
      </c>
      <c r="Y1105" s="1016">
        <f>AVERAGE(CPVTFC3SG0070!E11:F11)</f>
        <v>0.17559999999999998</v>
      </c>
      <c r="Z1105" s="1175">
        <f>(Y1105-0.2002)/0.0137*66</f>
        <v>-118.51094890510953</v>
      </c>
      <c r="AA1105" s="3313" t="s">
        <v>314</v>
      </c>
    </row>
    <row r="1106" spans="1:27" x14ac:dyDescent="0.25">
      <c r="A1106" s="456">
        <v>862</v>
      </c>
      <c r="B1106" s="4658" t="s">
        <v>1375</v>
      </c>
      <c r="C1106" s="2535" t="s">
        <v>868</v>
      </c>
      <c r="D1106" s="87">
        <v>44812</v>
      </c>
      <c r="E1106" s="458" t="s">
        <v>4919</v>
      </c>
      <c r="F1106" s="154">
        <v>150</v>
      </c>
      <c r="G1106" s="88">
        <f>AVERAGE(CPVTFC3SG0009!D22:E22)</f>
        <v>2.76885</v>
      </c>
      <c r="H1106" s="89">
        <f t="shared" si="113"/>
        <v>10204.844961240311</v>
      </c>
      <c r="I1106" s="2680" t="s">
        <v>315</v>
      </c>
      <c r="J1106" s="1638"/>
      <c r="K1106" s="2681"/>
      <c r="L1106" s="2682"/>
      <c r="M1106" s="720"/>
      <c r="N1106" s="720"/>
      <c r="O1106" s="720"/>
      <c r="P1106" s="1638"/>
      <c r="Q1106" s="1638"/>
      <c r="R1106" s="1639"/>
      <c r="S1106" s="721"/>
      <c r="T1106" s="721"/>
      <c r="U1106" s="721"/>
      <c r="V1106" s="407">
        <v>44889</v>
      </c>
      <c r="W1106" s="3353" t="s">
        <v>5562</v>
      </c>
      <c r="X1106" s="2995">
        <v>3</v>
      </c>
      <c r="Y1106" s="409">
        <f>AVERAGE(CPVTFC3SG0070!G11:H11)</f>
        <v>0.87854999999999994</v>
      </c>
      <c r="Z1106" s="405">
        <f t="shared" ref="Z1106:Z1171" si="118">(Y1106-0.2002)/0.0137*66</f>
        <v>3267.9635036496347</v>
      </c>
      <c r="AA1106" s="3322" t="s">
        <v>315</v>
      </c>
    </row>
    <row r="1107" spans="1:27" ht="15.75" thickBot="1" x14ac:dyDescent="0.3">
      <c r="A1107" s="598"/>
      <c r="B1107" s="4667"/>
      <c r="C1107" s="3355" t="s">
        <v>5448</v>
      </c>
      <c r="D1107" s="2084"/>
      <c r="E1107" s="2085"/>
      <c r="F1107" s="2407"/>
      <c r="G1107" s="969"/>
      <c r="H1107" s="970"/>
      <c r="I1107" s="1632"/>
      <c r="J1107" s="1632"/>
      <c r="K1107" s="3241"/>
      <c r="L1107" s="3242"/>
      <c r="M1107" s="215"/>
      <c r="N1107" s="215"/>
      <c r="O1107" s="215"/>
      <c r="P1107" s="1632"/>
      <c r="Q1107" s="1632"/>
      <c r="R1107" s="1633"/>
      <c r="S1107" s="650"/>
      <c r="T1107" s="650"/>
      <c r="U1107" s="650"/>
      <c r="V1107" s="121">
        <v>44889</v>
      </c>
      <c r="W1107" s="3356" t="s">
        <v>5562</v>
      </c>
      <c r="X1107" s="3000">
        <v>4</v>
      </c>
      <c r="Y1107" s="122">
        <f>AVERAGE(CPVTFC3SG0070!I11:J11)</f>
        <v>1.3164</v>
      </c>
      <c r="Z1107" s="123">
        <f t="shared" si="118"/>
        <v>5377.3138686131388</v>
      </c>
      <c r="AA1107" s="3327" t="s">
        <v>315</v>
      </c>
    </row>
    <row r="1108" spans="1:27" x14ac:dyDescent="0.25">
      <c r="A1108" s="86">
        <v>863</v>
      </c>
      <c r="B1108" s="4658" t="s">
        <v>1376</v>
      </c>
      <c r="C1108" s="2535" t="s">
        <v>868</v>
      </c>
      <c r="D1108" s="87">
        <v>44812</v>
      </c>
      <c r="E1108" s="458" t="s">
        <v>4919</v>
      </c>
      <c r="F1108" s="154">
        <v>151</v>
      </c>
      <c r="G1108" s="88">
        <f>AVERAGE(CPVTFC3SG0009!F22:G22)</f>
        <v>2.4195500000000001</v>
      </c>
      <c r="H1108" s="89">
        <f t="shared" si="113"/>
        <v>8850.9689922480611</v>
      </c>
      <c r="I1108" s="2680" t="s">
        <v>315</v>
      </c>
      <c r="J1108" s="1638"/>
      <c r="K1108" s="2681"/>
      <c r="L1108" s="2682"/>
      <c r="M1108" s="720"/>
      <c r="N1108" s="720"/>
      <c r="O1108" s="720"/>
      <c r="P1108" s="1638"/>
      <c r="Q1108" s="1638"/>
      <c r="R1108" s="1639"/>
      <c r="S1108" s="721"/>
      <c r="T1108" s="721"/>
      <c r="U1108" s="721"/>
      <c r="V1108" s="490">
        <v>44889</v>
      </c>
      <c r="W1108" s="3358" t="s">
        <v>5562</v>
      </c>
      <c r="X1108" s="2848">
        <v>5</v>
      </c>
      <c r="Y1108" s="589">
        <f>AVERAGE(CPVTFC3SG0070!K11:L11)</f>
        <v>0.30515000000000003</v>
      </c>
      <c r="Z1108" s="622">
        <f t="shared" si="118"/>
        <v>505.59854014598557</v>
      </c>
      <c r="AA1108" s="3314" t="s">
        <v>314</v>
      </c>
    </row>
    <row r="1109" spans="1:27" x14ac:dyDescent="0.25">
      <c r="A1109" s="596"/>
      <c r="B1109" s="4674"/>
      <c r="C1109" s="3181" t="s">
        <v>5448</v>
      </c>
      <c r="D1109" s="1149"/>
      <c r="E1109" s="1264"/>
      <c r="F1109" s="882"/>
      <c r="G1109" s="645"/>
      <c r="H1109" s="646"/>
      <c r="I1109" s="863"/>
      <c r="J1109" s="863"/>
      <c r="K1109" s="2678"/>
      <c r="L1109" s="2679"/>
      <c r="M1109" s="207"/>
      <c r="N1109" s="207"/>
      <c r="O1109" s="207"/>
      <c r="P1109" s="863"/>
      <c r="Q1109" s="863"/>
      <c r="R1109" s="864"/>
      <c r="S1109" s="642"/>
      <c r="T1109" s="642"/>
      <c r="U1109" s="642"/>
      <c r="V1109" s="18">
        <v>44889</v>
      </c>
      <c r="W1109" s="3357" t="s">
        <v>5562</v>
      </c>
      <c r="X1109" s="2759">
        <v>6</v>
      </c>
      <c r="Y1109" s="7">
        <f>AVERAGE(CPVTFC3SG0070!M11:N11)</f>
        <v>0.25285000000000002</v>
      </c>
      <c r="Z1109" s="13">
        <f t="shared" si="118"/>
        <v>253.64233576642349</v>
      </c>
      <c r="AA1109" s="3310" t="s">
        <v>314</v>
      </c>
    </row>
    <row r="1110" spans="1:27" ht="15.75" thickBot="1" x14ac:dyDescent="0.3">
      <c r="A1110" s="537"/>
      <c r="B1110" s="4667"/>
      <c r="C1110" s="3355" t="s">
        <v>863</v>
      </c>
      <c r="D1110" s="2084"/>
      <c r="E1110" s="2085"/>
      <c r="F1110" s="2407"/>
      <c r="G1110" s="969"/>
      <c r="H1110" s="970"/>
      <c r="I1110" s="1632"/>
      <c r="J1110" s="1632"/>
      <c r="K1110" s="3241"/>
      <c r="L1110" s="3242"/>
      <c r="M1110" s="215"/>
      <c r="N1110" s="215"/>
      <c r="O1110" s="215"/>
      <c r="P1110" s="1632"/>
      <c r="Q1110" s="1632"/>
      <c r="R1110" s="1633"/>
      <c r="S1110" s="650"/>
      <c r="T1110" s="650"/>
      <c r="U1110" s="650"/>
      <c r="V1110" s="111">
        <v>44889</v>
      </c>
      <c r="W1110" s="3359" t="s">
        <v>5562</v>
      </c>
      <c r="X1110" s="2768">
        <v>7</v>
      </c>
      <c r="Y1110" s="112">
        <f>AVERAGE(CPVTFC3SG0070!O11:P11)</f>
        <v>0.19314999999999999</v>
      </c>
      <c r="Z1110" s="113">
        <f t="shared" si="118"/>
        <v>-33.963503649635044</v>
      </c>
      <c r="AA1110" s="3321" t="s">
        <v>314</v>
      </c>
    </row>
    <row r="1111" spans="1:27" x14ac:dyDescent="0.25">
      <c r="A1111" s="456">
        <v>864</v>
      </c>
      <c r="B1111" s="4658" t="s">
        <v>1377</v>
      </c>
      <c r="C1111" s="2535" t="s">
        <v>868</v>
      </c>
      <c r="D1111" s="87">
        <v>44812</v>
      </c>
      <c r="E1111" s="458" t="s">
        <v>4919</v>
      </c>
      <c r="F1111" s="154">
        <v>152</v>
      </c>
      <c r="G1111" s="88">
        <f>AVERAGE(CPVTFC3SG0009!H22:I22)</f>
        <v>0.58010000000000006</v>
      </c>
      <c r="H1111" s="89">
        <f t="shared" si="113"/>
        <v>1721.3178294573645</v>
      </c>
      <c r="I1111" s="2680" t="s">
        <v>315</v>
      </c>
      <c r="J1111" s="1638"/>
      <c r="K1111" s="2681"/>
      <c r="L1111" s="2682"/>
      <c r="M1111" s="720"/>
      <c r="N1111" s="720"/>
      <c r="O1111" s="720"/>
      <c r="P1111" s="1638"/>
      <c r="Q1111" s="1638"/>
      <c r="R1111" s="1639"/>
      <c r="S1111" s="721"/>
      <c r="T1111" s="721"/>
      <c r="U1111" s="721"/>
      <c r="V1111" s="490">
        <v>44889</v>
      </c>
      <c r="W1111" s="3358" t="s">
        <v>5562</v>
      </c>
      <c r="X1111" s="2848">
        <v>8</v>
      </c>
      <c r="Y1111" s="589">
        <f>AVERAGE(CPVTFC3SG0070!Q11:R11)</f>
        <v>0.14624999999999999</v>
      </c>
      <c r="Z1111" s="622">
        <f t="shared" si="118"/>
        <v>-259.90510948905109</v>
      </c>
      <c r="AA1111" s="3314" t="s">
        <v>314</v>
      </c>
    </row>
    <row r="1112" spans="1:27" ht="15.75" thickBot="1" x14ac:dyDescent="0.3">
      <c r="A1112" s="219"/>
      <c r="B1112" s="4659"/>
      <c r="C1112" s="3354" t="s">
        <v>5448</v>
      </c>
      <c r="D1112" s="1383"/>
      <c r="E1112" s="1384"/>
      <c r="F1112" s="2413"/>
      <c r="G1112" s="668"/>
      <c r="H1112" s="662"/>
      <c r="I1112" s="1641"/>
      <c r="J1112" s="1641"/>
      <c r="K1112" s="2683"/>
      <c r="L1112" s="2684"/>
      <c r="M1112" s="763"/>
      <c r="N1112" s="763"/>
      <c r="O1112" s="763"/>
      <c r="P1112" s="1641"/>
      <c r="Q1112" s="1641"/>
      <c r="R1112" s="1642"/>
      <c r="S1112" s="778"/>
      <c r="T1112" s="778"/>
      <c r="U1112" s="778"/>
      <c r="V1112" s="91">
        <v>44889</v>
      </c>
      <c r="W1112" s="3350" t="s">
        <v>5562</v>
      </c>
      <c r="X1112" s="2758">
        <v>9</v>
      </c>
      <c r="Y1112" s="595">
        <f>AVERAGE(CPVTFC3SG0070!S11:T11)</f>
        <v>0.15515000000000001</v>
      </c>
      <c r="Z1112" s="225">
        <f t="shared" si="118"/>
        <v>-217.02919708029188</v>
      </c>
      <c r="AA1112" s="3316" t="s">
        <v>314</v>
      </c>
    </row>
    <row r="1113" spans="1:27" ht="15.75" thickBot="1" x14ac:dyDescent="0.3">
      <c r="A1113" s="2008">
        <v>865</v>
      </c>
      <c r="B1113" s="2966" t="s">
        <v>1378</v>
      </c>
      <c r="C1113" s="2966" t="s">
        <v>868</v>
      </c>
      <c r="D1113" s="2010">
        <v>44812</v>
      </c>
      <c r="E1113" s="2011" t="s">
        <v>4919</v>
      </c>
      <c r="F1113" s="3220">
        <v>153</v>
      </c>
      <c r="G1113" s="2400">
        <f>AVERAGE(CPVTFC3SG0009!J22:K22)</f>
        <v>1.25</v>
      </c>
      <c r="H1113" s="2013">
        <f t="shared" si="113"/>
        <v>4317.8294573643407</v>
      </c>
      <c r="I1113" s="3221" t="s">
        <v>315</v>
      </c>
      <c r="J1113" s="3222"/>
      <c r="K1113" s="3223"/>
      <c r="L1113" s="3224"/>
      <c r="M1113" s="3225"/>
      <c r="N1113" s="3225"/>
      <c r="O1113" s="3225"/>
      <c r="P1113" s="3222"/>
      <c r="Q1113" s="3222"/>
      <c r="R1113" s="3226"/>
      <c r="S1113" s="2017"/>
      <c r="T1113" s="2017"/>
      <c r="U1113" s="861"/>
      <c r="V1113" s="1808">
        <v>44889</v>
      </c>
      <c r="W1113" s="3352" t="s">
        <v>5562</v>
      </c>
      <c r="X1113" s="3086">
        <v>10</v>
      </c>
      <c r="Y1113" s="1016">
        <f>AVERAGE(CPVTFC3SG0070!U11:V11)</f>
        <v>0.18174999999999999</v>
      </c>
      <c r="Z1113" s="1175">
        <f t="shared" si="118"/>
        <v>-88.883211678832097</v>
      </c>
      <c r="AA1113" s="3313" t="s">
        <v>314</v>
      </c>
    </row>
    <row r="1114" spans="1:27" x14ac:dyDescent="0.25">
      <c r="A1114" s="456">
        <v>866</v>
      </c>
      <c r="B1114" s="4660" t="s">
        <v>1379</v>
      </c>
      <c r="C1114" s="2535" t="s">
        <v>868</v>
      </c>
      <c r="D1114" s="87">
        <v>44812</v>
      </c>
      <c r="E1114" s="458" t="s">
        <v>4919</v>
      </c>
      <c r="F1114" s="154">
        <v>154</v>
      </c>
      <c r="G1114" s="88">
        <f>AVERAGE(CPVTFC3SG0009!L22:M22)</f>
        <v>1.3369</v>
      </c>
      <c r="H1114" s="89">
        <f t="shared" si="113"/>
        <v>4654.6511627906975</v>
      </c>
      <c r="I1114" s="2680" t="s">
        <v>315</v>
      </c>
      <c r="J1114" s="1638"/>
      <c r="K1114" s="2681"/>
      <c r="L1114" s="2682"/>
      <c r="M1114" s="720"/>
      <c r="N1114" s="720"/>
      <c r="O1114" s="720"/>
      <c r="P1114" s="1638"/>
      <c r="Q1114" s="1638"/>
      <c r="R1114" s="1639"/>
      <c r="S1114" s="721"/>
      <c r="T1114" s="721"/>
      <c r="U1114" s="721"/>
      <c r="V1114" s="490">
        <v>44889</v>
      </c>
      <c r="W1114" s="3358" t="s">
        <v>5562</v>
      </c>
      <c r="X1114" s="2848">
        <v>11</v>
      </c>
      <c r="Y1114" s="589">
        <f>AVERAGE(CPVTFC3SG0070!W11:X11)</f>
        <v>0.18564999999999998</v>
      </c>
      <c r="Z1114" s="622">
        <f t="shared" si="118"/>
        <v>-70.094890510948943</v>
      </c>
      <c r="AA1114" s="3314" t="s">
        <v>314</v>
      </c>
    </row>
    <row r="1115" spans="1:27" ht="15.75" thickBot="1" x14ac:dyDescent="0.3">
      <c r="A1115" s="1870"/>
      <c r="B1115" s="4662"/>
      <c r="C1115" s="3360" t="s">
        <v>5448</v>
      </c>
      <c r="D1115" s="2084"/>
      <c r="E1115" s="2085"/>
      <c r="F1115" s="2407"/>
      <c r="G1115" s="969"/>
      <c r="H1115" s="970"/>
      <c r="I1115" s="1632"/>
      <c r="J1115" s="1632"/>
      <c r="K1115" s="3241"/>
      <c r="L1115" s="3242"/>
      <c r="M1115" s="215"/>
      <c r="N1115" s="215"/>
      <c r="O1115" s="215"/>
      <c r="P1115" s="1632"/>
      <c r="Q1115" s="1632"/>
      <c r="R1115" s="1633"/>
      <c r="S1115" s="650"/>
      <c r="T1115" s="650"/>
      <c r="U1115" s="650"/>
      <c r="V1115" s="111">
        <v>44889</v>
      </c>
      <c r="W1115" s="3359" t="s">
        <v>5562</v>
      </c>
      <c r="X1115" s="2768">
        <v>12</v>
      </c>
      <c r="Y1115" s="112">
        <f>AVERAGE(CPVTFC3SG0070!C13:D13)</f>
        <v>0.22055</v>
      </c>
      <c r="Z1115" s="113">
        <f t="shared" si="118"/>
        <v>98.036496350364999</v>
      </c>
      <c r="AA1115" s="3321" t="s">
        <v>314</v>
      </c>
    </row>
    <row r="1116" spans="1:27" x14ac:dyDescent="0.25">
      <c r="A1116" s="508">
        <v>867</v>
      </c>
      <c r="B1116" s="4672" t="s">
        <v>1380</v>
      </c>
      <c r="C1116" s="2969" t="s">
        <v>868</v>
      </c>
      <c r="D1116" s="490">
        <v>44812</v>
      </c>
      <c r="E1116" s="491" t="s">
        <v>4919</v>
      </c>
      <c r="F1116" s="732">
        <v>155</v>
      </c>
      <c r="G1116" s="589">
        <f>AVERAGE(CPVTFC3SG0009!N22:O22)</f>
        <v>0.31125000000000003</v>
      </c>
      <c r="H1116" s="622">
        <f t="shared" si="113"/>
        <v>679.26356589147292</v>
      </c>
      <c r="I1116" s="2692" t="s">
        <v>314</v>
      </c>
      <c r="J1116" s="1638"/>
      <c r="K1116" s="2681"/>
      <c r="L1116" s="2682"/>
      <c r="M1116" s="720"/>
      <c r="N1116" s="720"/>
      <c r="O1116" s="720"/>
      <c r="P1116" s="1638"/>
      <c r="Q1116" s="1638"/>
      <c r="R1116" s="1639"/>
      <c r="S1116" s="721"/>
      <c r="T1116" s="721"/>
      <c r="U1116" s="721"/>
      <c r="V1116" s="490">
        <v>44889</v>
      </c>
      <c r="W1116" s="3358" t="s">
        <v>5562</v>
      </c>
      <c r="X1116" s="2848">
        <v>13</v>
      </c>
      <c r="Y1116" s="589">
        <f>AVERAGE(CPVTFC3SG0070!E13:F13)</f>
        <v>0.11835000000000001</v>
      </c>
      <c r="Z1116" s="622">
        <f t="shared" si="118"/>
        <v>-394.31386861313854</v>
      </c>
      <c r="AA1116" s="3314" t="s">
        <v>314</v>
      </c>
    </row>
    <row r="1117" spans="1:27" ht="15.75" thickBot="1" x14ac:dyDescent="0.3">
      <c r="A1117" s="498"/>
      <c r="B1117" s="4673"/>
      <c r="C1117" s="3360" t="s">
        <v>5448</v>
      </c>
      <c r="D1117" s="2084"/>
      <c r="E1117" s="2085"/>
      <c r="F1117" s="2407"/>
      <c r="G1117" s="969"/>
      <c r="H1117" s="970"/>
      <c r="I1117" s="1632"/>
      <c r="J1117" s="1632"/>
      <c r="K1117" s="3241"/>
      <c r="L1117" s="3242"/>
      <c r="M1117" s="215"/>
      <c r="N1117" s="215"/>
      <c r="O1117" s="215"/>
      <c r="P1117" s="1632"/>
      <c r="Q1117" s="1632"/>
      <c r="R1117" s="1633"/>
      <c r="S1117" s="650"/>
      <c r="T1117" s="650"/>
      <c r="U1117" s="650"/>
      <c r="V1117" s="111">
        <v>44889</v>
      </c>
      <c r="W1117" s="3359" t="s">
        <v>5562</v>
      </c>
      <c r="X1117" s="2768">
        <v>14</v>
      </c>
      <c r="Y1117" s="112">
        <f>AVERAGE(CPVTFC3SG0070!G13:H13)</f>
        <v>0.12295</v>
      </c>
      <c r="Z1117" s="113">
        <f t="shared" si="118"/>
        <v>-372.15328467153279</v>
      </c>
      <c r="AA1117" s="3321" t="s">
        <v>314</v>
      </c>
    </row>
    <row r="1118" spans="1:27" ht="15.75" thickBot="1" x14ac:dyDescent="0.3">
      <c r="A1118" s="1798">
        <v>868</v>
      </c>
      <c r="B1118" s="3169" t="s">
        <v>1381</v>
      </c>
      <c r="C1118" s="3169" t="s">
        <v>868</v>
      </c>
      <c r="D1118" s="601">
        <v>44812</v>
      </c>
      <c r="E1118" s="602" t="s">
        <v>4919</v>
      </c>
      <c r="F1118" s="3171">
        <v>156</v>
      </c>
      <c r="G1118" s="137">
        <f>AVERAGE(CPVTFC3SG0009!P22:Q22)</f>
        <v>2.8955500000000001</v>
      </c>
      <c r="H1118" s="1802">
        <f t="shared" si="113"/>
        <v>10695.930232558139</v>
      </c>
      <c r="I1118" s="3249" t="s">
        <v>315</v>
      </c>
      <c r="J1118" s="3213"/>
      <c r="K1118" s="3214"/>
      <c r="L1118" s="3215"/>
      <c r="M1118" s="3175"/>
      <c r="N1118" s="3175"/>
      <c r="O1118" s="3175"/>
      <c r="P1118" s="3213"/>
      <c r="Q1118" s="3213"/>
      <c r="R1118" s="3216"/>
      <c r="S1118" s="1429"/>
      <c r="T1118" s="1429"/>
      <c r="U1118" s="654"/>
      <c r="V1118" s="601">
        <v>44889</v>
      </c>
      <c r="W1118" s="3362" t="s">
        <v>5562</v>
      </c>
      <c r="X1118" s="2807">
        <v>15</v>
      </c>
      <c r="Y1118" s="137">
        <f>AVERAGE(CPVTFC3SG0070!I13:J13)</f>
        <v>1.80545</v>
      </c>
      <c r="Z1118" s="1802">
        <f t="shared" si="118"/>
        <v>7733.3211678832122</v>
      </c>
      <c r="AA1118" s="3312" t="s">
        <v>315</v>
      </c>
    </row>
    <row r="1119" spans="1:27" ht="15.75" thickBot="1" x14ac:dyDescent="0.3">
      <c r="A1119" s="531">
        <v>869</v>
      </c>
      <c r="B1119" s="2622" t="s">
        <v>1382</v>
      </c>
      <c r="C1119" s="2622" t="s">
        <v>868</v>
      </c>
      <c r="D1119" s="676">
        <v>44812</v>
      </c>
      <c r="E1119" s="1463" t="s">
        <v>4919</v>
      </c>
      <c r="F1119" s="2715">
        <v>157</v>
      </c>
      <c r="G1119" s="1624">
        <f>AVERAGE(CPVTFC3SG0009!R22:S22)</f>
        <v>0.79525000000000001</v>
      </c>
      <c r="H1119" s="1524">
        <f t="shared" si="113"/>
        <v>2555.2325581395348</v>
      </c>
      <c r="I1119" s="2674" t="s">
        <v>315</v>
      </c>
      <c r="J1119" s="2716"/>
      <c r="K1119" s="2717"/>
      <c r="L1119" s="2718"/>
      <c r="M1119" s="2719"/>
      <c r="N1119" s="2719"/>
      <c r="O1119" s="2719"/>
      <c r="P1119" s="2716"/>
      <c r="Q1119" s="2716"/>
      <c r="R1119" s="2720"/>
      <c r="S1119" s="1973"/>
      <c r="T1119" s="1973"/>
      <c r="U1119" s="1471"/>
      <c r="V1119" s="471">
        <v>44889</v>
      </c>
      <c r="W1119" s="3361" t="s">
        <v>5562</v>
      </c>
      <c r="X1119" s="3260">
        <v>16</v>
      </c>
      <c r="Y1119" s="1226">
        <f>AVERAGE(CPVTFC3SG0070!K13:L13)</f>
        <v>0.215</v>
      </c>
      <c r="Z1119" s="1193">
        <f t="shared" si="118"/>
        <v>71.299270072992726</v>
      </c>
      <c r="AA1119" s="3331" t="s">
        <v>314</v>
      </c>
    </row>
    <row r="1120" spans="1:27" ht="15.75" thickBot="1" x14ac:dyDescent="0.3">
      <c r="A1120" s="1904">
        <v>870</v>
      </c>
      <c r="B1120" s="3132" t="s">
        <v>1383</v>
      </c>
      <c r="C1120" s="3132" t="s">
        <v>868</v>
      </c>
      <c r="D1120" s="1808">
        <v>44812</v>
      </c>
      <c r="E1120" s="1834" t="s">
        <v>4919</v>
      </c>
      <c r="F1120" s="3237">
        <v>158</v>
      </c>
      <c r="G1120" s="1016">
        <f>AVERAGE(CPVTFC3SG0009!T22:U22)</f>
        <v>7.0900000000000005E-2</v>
      </c>
      <c r="H1120" s="1175">
        <f t="shared" si="113"/>
        <v>-252.32558139534885</v>
      </c>
      <c r="I1120" s="3238" t="s">
        <v>314</v>
      </c>
      <c r="J1120" s="3222"/>
      <c r="K1120" s="3223"/>
      <c r="L1120" s="3224"/>
      <c r="M1120" s="3225"/>
      <c r="N1120" s="3225"/>
      <c r="O1120" s="3225"/>
      <c r="P1120" s="3222"/>
      <c r="Q1120" s="3222"/>
      <c r="R1120" s="3226"/>
      <c r="S1120" s="2017"/>
      <c r="T1120" s="2017"/>
      <c r="U1120" s="861"/>
      <c r="V1120" s="1808">
        <v>44889</v>
      </c>
      <c r="W1120" s="3352" t="s">
        <v>5562</v>
      </c>
      <c r="X1120" s="3086">
        <v>17</v>
      </c>
      <c r="Y1120" s="1016">
        <f>AVERAGE(CPVTFC3SG0070!M13:N13)</f>
        <v>0.1187</v>
      </c>
      <c r="Z1120" s="1175">
        <f t="shared" si="118"/>
        <v>-392.6277372262773</v>
      </c>
      <c r="AA1120" s="3313" t="s">
        <v>314</v>
      </c>
    </row>
    <row r="1121" spans="1:27" x14ac:dyDescent="0.25">
      <c r="A1121" s="86">
        <v>871</v>
      </c>
      <c r="B1121" s="4658" t="s">
        <v>1384</v>
      </c>
      <c r="C1121" s="2535" t="s">
        <v>868</v>
      </c>
      <c r="D1121" s="87">
        <v>44812</v>
      </c>
      <c r="E1121" s="458" t="s">
        <v>4919</v>
      </c>
      <c r="F1121" s="154">
        <v>159</v>
      </c>
      <c r="G1121" s="88">
        <f>AVERAGE(CPVTFC3SG0009!V22:W22)</f>
        <v>2.8646500000000001</v>
      </c>
      <c r="H1121" s="89">
        <f t="shared" si="113"/>
        <v>10576.162790697674</v>
      </c>
      <c r="I1121" s="2680" t="s">
        <v>315</v>
      </c>
      <c r="J1121" s="1638"/>
      <c r="K1121" s="2681"/>
      <c r="L1121" s="2682"/>
      <c r="M1121" s="720"/>
      <c r="N1121" s="720"/>
      <c r="O1121" s="720"/>
      <c r="P1121" s="1638"/>
      <c r="Q1121" s="1638"/>
      <c r="R1121" s="1639"/>
      <c r="S1121" s="721"/>
      <c r="T1121" s="721"/>
      <c r="U1121" s="721"/>
      <c r="V1121" s="407">
        <v>44889</v>
      </c>
      <c r="W1121" s="3353" t="s">
        <v>5562</v>
      </c>
      <c r="X1121" s="2995">
        <v>18</v>
      </c>
      <c r="Y1121" s="409">
        <f>AVERAGE(CPVTFC3SG0070!O13:P13)</f>
        <v>2.6717500000000003</v>
      </c>
      <c r="Z1121" s="405">
        <f t="shared" si="118"/>
        <v>11906.737226277373</v>
      </c>
      <c r="AA1121" s="3322" t="s">
        <v>315</v>
      </c>
    </row>
    <row r="1122" spans="1:27" x14ac:dyDescent="0.25">
      <c r="A1122" s="596"/>
      <c r="B1122" s="4674"/>
      <c r="C1122" s="3181" t="s">
        <v>5448</v>
      </c>
      <c r="D1122" s="1149"/>
      <c r="E1122" s="1264"/>
      <c r="F1122" s="882"/>
      <c r="G1122" s="645"/>
      <c r="H1122" s="646"/>
      <c r="I1122" s="863"/>
      <c r="J1122" s="863"/>
      <c r="K1122" s="2678"/>
      <c r="L1122" s="2679"/>
      <c r="M1122" s="207"/>
      <c r="N1122" s="207"/>
      <c r="O1122" s="207"/>
      <c r="P1122" s="863"/>
      <c r="Q1122" s="863"/>
      <c r="R1122" s="864"/>
      <c r="S1122" s="642"/>
      <c r="T1122" s="642"/>
      <c r="U1122" s="642"/>
      <c r="V1122" s="65">
        <v>44889</v>
      </c>
      <c r="W1122" s="3348" t="s">
        <v>5562</v>
      </c>
      <c r="X1122" s="2988">
        <v>19</v>
      </c>
      <c r="Y1122" s="66">
        <f>AVERAGE(CPVTFC3SG0070!Q13:R13)</f>
        <v>2.3618999999999999</v>
      </c>
      <c r="Z1122" s="67">
        <f t="shared" si="118"/>
        <v>10414.029197080292</v>
      </c>
      <c r="AA1122" s="3309" t="s">
        <v>315</v>
      </c>
    </row>
    <row r="1123" spans="1:27" ht="15.75" thickBot="1" x14ac:dyDescent="0.3">
      <c r="A1123" s="537"/>
      <c r="B1123" s="4667"/>
      <c r="C1123" s="3355" t="s">
        <v>863</v>
      </c>
      <c r="D1123" s="2084"/>
      <c r="E1123" s="2085"/>
      <c r="F1123" s="2407"/>
      <c r="G1123" s="969"/>
      <c r="H1123" s="970"/>
      <c r="I1123" s="1632"/>
      <c r="J1123" s="1632"/>
      <c r="K1123" s="3241"/>
      <c r="L1123" s="3242"/>
      <c r="M1123" s="215"/>
      <c r="N1123" s="215"/>
      <c r="O1123" s="215"/>
      <c r="P1123" s="1632"/>
      <c r="Q1123" s="1632"/>
      <c r="R1123" s="1633"/>
      <c r="S1123" s="650"/>
      <c r="T1123" s="650"/>
      <c r="U1123" s="650"/>
      <c r="V1123" s="121">
        <v>44889</v>
      </c>
      <c r="W1123" s="3356" t="s">
        <v>5562</v>
      </c>
      <c r="X1123" s="3000">
        <v>20</v>
      </c>
      <c r="Y1123" s="122">
        <f>AVERAGE(CPVTFC3SG0070!S13:T13)</f>
        <v>1.6668499999999999</v>
      </c>
      <c r="Z1123" s="123">
        <f t="shared" si="118"/>
        <v>7065.6131386861316</v>
      </c>
      <c r="AA1123" s="3327" t="s">
        <v>315</v>
      </c>
    </row>
    <row r="1124" spans="1:27" x14ac:dyDescent="0.25">
      <c r="A1124" s="475">
        <v>872</v>
      </c>
      <c r="B1124" s="4668" t="s">
        <v>1385</v>
      </c>
      <c r="C1124" s="2533" t="s">
        <v>868</v>
      </c>
      <c r="D1124" s="407">
        <v>44812</v>
      </c>
      <c r="E1124" s="477" t="s">
        <v>4919</v>
      </c>
      <c r="F1124" s="408">
        <v>160</v>
      </c>
      <c r="G1124" s="409">
        <f>AVERAGE(CPVTFC3SG0009!X22:Y22)</f>
        <v>0.49144999999999994</v>
      </c>
      <c r="H1124" s="405">
        <f t="shared" si="113"/>
        <v>1377.7131782945735</v>
      </c>
      <c r="I1124" s="3368" t="s">
        <v>315</v>
      </c>
      <c r="J1124" s="2410"/>
      <c r="K1124" s="2728"/>
      <c r="L1124" s="2729"/>
      <c r="M1124" s="720"/>
      <c r="N1124" s="720"/>
      <c r="O1124" s="720"/>
      <c r="P1124" s="2410"/>
      <c r="Q1124" s="2410"/>
      <c r="R1124" s="2411"/>
      <c r="S1124" s="721"/>
      <c r="T1124" s="721"/>
      <c r="U1124" s="721"/>
      <c r="V1124" s="490">
        <v>44889</v>
      </c>
      <c r="W1124" s="3358" t="s">
        <v>5562</v>
      </c>
      <c r="X1124" s="2848">
        <v>21</v>
      </c>
      <c r="Y1124" s="589">
        <f>AVERAGE(CPVTFC3SG0070!U13:V13)</f>
        <v>0.16485</v>
      </c>
      <c r="Z1124" s="622">
        <f t="shared" si="118"/>
        <v>-170.29927007299267</v>
      </c>
      <c r="AA1124" s="3314" t="s">
        <v>314</v>
      </c>
    </row>
    <row r="1125" spans="1:27" x14ac:dyDescent="0.25">
      <c r="A1125" s="586"/>
      <c r="B1125" s="4669"/>
      <c r="C1125" s="3370" t="s">
        <v>5448</v>
      </c>
      <c r="D1125" s="1149"/>
      <c r="E1125" s="1264"/>
      <c r="F1125" s="882"/>
      <c r="G1125" s="645"/>
      <c r="H1125" s="646"/>
      <c r="I1125" s="863"/>
      <c r="J1125" s="881"/>
      <c r="K1125" s="3295"/>
      <c r="L1125" s="3296"/>
      <c r="M1125" s="207"/>
      <c r="N1125" s="207"/>
      <c r="O1125" s="207"/>
      <c r="P1125" s="881"/>
      <c r="Q1125" s="881"/>
      <c r="R1125" s="882"/>
      <c r="S1125" s="642"/>
      <c r="T1125" s="642"/>
      <c r="U1125" s="642"/>
      <c r="V1125" s="18">
        <v>44889</v>
      </c>
      <c r="W1125" s="3357" t="s">
        <v>5562</v>
      </c>
      <c r="X1125" s="2759">
        <v>22</v>
      </c>
      <c r="Y1125" s="7">
        <f>AVERAGE(CPVTFC3SG0070!W13:X13)</f>
        <v>0.15184999999999998</v>
      </c>
      <c r="Z1125" s="13">
        <f t="shared" si="118"/>
        <v>-232.92700729927009</v>
      </c>
      <c r="AA1125" s="3310" t="s">
        <v>314</v>
      </c>
    </row>
    <row r="1126" spans="1:27" x14ac:dyDescent="0.25">
      <c r="A1126" s="586"/>
      <c r="B1126" s="4669"/>
      <c r="C1126" s="3370" t="s">
        <v>863</v>
      </c>
      <c r="D1126" s="1149"/>
      <c r="E1126" s="1264"/>
      <c r="F1126" s="882"/>
      <c r="G1126" s="645"/>
      <c r="H1126" s="646"/>
      <c r="I1126" s="863"/>
      <c r="J1126" s="881"/>
      <c r="K1126" s="3295"/>
      <c r="L1126" s="3296"/>
      <c r="M1126" s="207"/>
      <c r="N1126" s="207"/>
      <c r="O1126" s="207"/>
      <c r="P1126" s="881"/>
      <c r="Q1126" s="881"/>
      <c r="R1126" s="882"/>
      <c r="S1126" s="642"/>
      <c r="T1126" s="642"/>
      <c r="U1126" s="642"/>
      <c r="V1126" s="18">
        <v>44889</v>
      </c>
      <c r="W1126" s="3357" t="s">
        <v>5562</v>
      </c>
      <c r="X1126" s="2759">
        <v>23</v>
      </c>
      <c r="Y1126" s="7">
        <f>AVERAGE(CPVTFC3SG0070!C15:D15)</f>
        <v>0.16294999999999998</v>
      </c>
      <c r="Z1126" s="13">
        <f t="shared" si="118"/>
        <v>-179.45255474452557</v>
      </c>
      <c r="AA1126" s="3310" t="s">
        <v>314</v>
      </c>
    </row>
    <row r="1127" spans="1:27" ht="15.75" thickBot="1" x14ac:dyDescent="0.3">
      <c r="A1127" s="411"/>
      <c r="B1127" s="4682"/>
      <c r="C1127" s="2534" t="s">
        <v>220</v>
      </c>
      <c r="D1127" s="412">
        <v>44887</v>
      </c>
      <c r="E1127" s="2606" t="s">
        <v>5514</v>
      </c>
      <c r="F1127" s="414">
        <v>108</v>
      </c>
      <c r="G1127" s="414">
        <f>AVERAGE(CPVTFC3SG0064!P14:Q14)</f>
        <v>0.84294999999999998</v>
      </c>
      <c r="H1127" s="415">
        <f>(G1127-0.1645)/0.0138*50</f>
        <v>2458.1521739130435</v>
      </c>
      <c r="I1127" s="3367" t="s">
        <v>315</v>
      </c>
      <c r="J1127" s="2412"/>
      <c r="K1127" s="2730"/>
      <c r="L1127" s="2731"/>
      <c r="M1127" s="763"/>
      <c r="N1127" s="763"/>
      <c r="O1127" s="763"/>
      <c r="P1127" s="2412"/>
      <c r="Q1127" s="2412"/>
      <c r="R1127" s="2413"/>
      <c r="S1127" s="778"/>
      <c r="T1127" s="778"/>
      <c r="U1127" s="778"/>
      <c r="V1127" s="91">
        <v>44889</v>
      </c>
      <c r="W1127" s="3350" t="s">
        <v>5562</v>
      </c>
      <c r="X1127" s="2758">
        <v>24</v>
      </c>
      <c r="Y1127" s="595">
        <f>AVERAGE(CPVTFC3SG0070!E15:F15)</f>
        <v>0.17365</v>
      </c>
      <c r="Z1127" s="225">
        <f t="shared" si="118"/>
        <v>-127.90510948905104</v>
      </c>
      <c r="AA1127" s="3316" t="s">
        <v>314</v>
      </c>
    </row>
    <row r="1128" spans="1:27" ht="15.75" thickBot="1" x14ac:dyDescent="0.3">
      <c r="A1128" s="531">
        <v>873</v>
      </c>
      <c r="B1128" s="2622" t="s">
        <v>1386</v>
      </c>
      <c r="C1128" s="2622" t="s">
        <v>868</v>
      </c>
      <c r="D1128" s="676">
        <v>44812</v>
      </c>
      <c r="E1128" s="1463" t="s">
        <v>4919</v>
      </c>
      <c r="F1128" s="2715">
        <v>161</v>
      </c>
      <c r="G1128" s="1624">
        <f>AVERAGE(CPVTFC3SG0009!B24:C24)</f>
        <v>2.9373500000000003</v>
      </c>
      <c r="H1128" s="1524">
        <f t="shared" si="113"/>
        <v>10857.945736434109</v>
      </c>
      <c r="I1128" s="2674" t="s">
        <v>315</v>
      </c>
      <c r="J1128" s="2716"/>
      <c r="K1128" s="2717"/>
      <c r="L1128" s="2718"/>
      <c r="M1128" s="2719"/>
      <c r="N1128" s="2719"/>
      <c r="O1128" s="2719"/>
      <c r="P1128" s="2688"/>
      <c r="Q1128" s="2688"/>
      <c r="R1128" s="3210"/>
      <c r="S1128" s="1509"/>
      <c r="T1128" s="1509"/>
      <c r="U1128" s="2027"/>
      <c r="V1128" s="79">
        <v>44889</v>
      </c>
      <c r="W1128" s="3377" t="s">
        <v>5562</v>
      </c>
      <c r="X1128" s="2760">
        <v>28</v>
      </c>
      <c r="Y1128" s="80">
        <f>AVERAGE(CPVTFC3SG0070!M15:N15)</f>
        <v>2.0686499999999999</v>
      </c>
      <c r="Z1128" s="81">
        <f t="shared" si="118"/>
        <v>9001.2919708029185</v>
      </c>
      <c r="AA1128" s="3324" t="s">
        <v>315</v>
      </c>
    </row>
    <row r="1129" spans="1:27" x14ac:dyDescent="0.25">
      <c r="A1129" s="456">
        <v>874</v>
      </c>
      <c r="B1129" s="4658" t="s">
        <v>1387</v>
      </c>
      <c r="C1129" s="2535" t="s">
        <v>868</v>
      </c>
      <c r="D1129" s="87">
        <v>44812</v>
      </c>
      <c r="E1129" s="458" t="s">
        <v>4919</v>
      </c>
      <c r="F1129" s="154">
        <v>162</v>
      </c>
      <c r="G1129" s="88">
        <f>AVERAGE(CPVTFC3SG0009!D24:E24)</f>
        <v>2.5849500000000001</v>
      </c>
      <c r="H1129" s="89">
        <f t="shared" si="113"/>
        <v>9492.0542635658912</v>
      </c>
      <c r="I1129" s="2680" t="s">
        <v>315</v>
      </c>
      <c r="J1129" s="1638"/>
      <c r="K1129" s="2681"/>
      <c r="L1129" s="2682"/>
      <c r="M1129" s="720"/>
      <c r="N1129" s="720"/>
      <c r="O1129" s="720"/>
      <c r="P1129" s="4339">
        <v>44894</v>
      </c>
      <c r="Q1129" s="499" t="s">
        <v>5564</v>
      </c>
      <c r="R1129" s="499">
        <v>64</v>
      </c>
      <c r="S1129" s="499">
        <f>AVERAGE(CPVTFC3SG0082!S21:T21)</f>
        <v>0.57040000000000002</v>
      </c>
      <c r="T1129" s="4000">
        <f>(S1129-0.1565)/0.0137*400</f>
        <v>12084.671532846716</v>
      </c>
      <c r="U1129" s="4340" t="s">
        <v>315</v>
      </c>
      <c r="V1129" s="490">
        <v>44889</v>
      </c>
      <c r="W1129" s="3358" t="s">
        <v>5562</v>
      </c>
      <c r="X1129" s="2848">
        <v>29</v>
      </c>
      <c r="Y1129" s="589">
        <f>AVERAGE(CPVTFC3SG0070!O15:P15)</f>
        <v>0.41494999999999999</v>
      </c>
      <c r="Z1129" s="622">
        <f t="shared" si="118"/>
        <v>1034.5620437956204</v>
      </c>
      <c r="AA1129" s="3314" t="s">
        <v>314</v>
      </c>
    </row>
    <row r="1130" spans="1:27" x14ac:dyDescent="0.25">
      <c r="A1130" s="597"/>
      <c r="B1130" s="4674"/>
      <c r="C1130" s="3181" t="s">
        <v>5448</v>
      </c>
      <c r="D1130" s="1149"/>
      <c r="E1130" s="1264"/>
      <c r="F1130" s="882"/>
      <c r="G1130" s="645"/>
      <c r="H1130" s="646"/>
      <c r="I1130" s="863"/>
      <c r="J1130" s="863"/>
      <c r="K1130" s="2678"/>
      <c r="L1130" s="2679"/>
      <c r="M1130" s="207"/>
      <c r="N1130" s="207"/>
      <c r="O1130" s="207"/>
      <c r="P1130" s="863"/>
      <c r="Q1130" s="863"/>
      <c r="R1130" s="864"/>
      <c r="S1130" s="642"/>
      <c r="T1130" s="642"/>
      <c r="U1130" s="642"/>
      <c r="V1130" s="65">
        <v>44889</v>
      </c>
      <c r="W1130" s="3348" t="s">
        <v>5562</v>
      </c>
      <c r="X1130" s="2988">
        <v>30</v>
      </c>
      <c r="Y1130" s="66">
        <f>AVERAGE(CPVTFC3SG0070!Q15:R15)</f>
        <v>0.52534999999999998</v>
      </c>
      <c r="Z1130" s="67">
        <f t="shared" si="118"/>
        <v>1566.4160583941605</v>
      </c>
      <c r="AA1130" s="3309" t="s">
        <v>315</v>
      </c>
    </row>
    <row r="1131" spans="1:27" x14ac:dyDescent="0.25">
      <c r="A1131" s="597"/>
      <c r="B1131" s="4674"/>
      <c r="C1131" s="3181" t="s">
        <v>863</v>
      </c>
      <c r="D1131" s="1149"/>
      <c r="E1131" s="1264"/>
      <c r="F1131" s="882"/>
      <c r="G1131" s="645"/>
      <c r="H1131" s="646"/>
      <c r="I1131" s="863"/>
      <c r="J1131" s="863"/>
      <c r="K1131" s="2678"/>
      <c r="L1131" s="2679"/>
      <c r="M1131" s="207"/>
      <c r="N1131" s="207"/>
      <c r="O1131" s="207"/>
      <c r="P1131" s="863"/>
      <c r="Q1131" s="863"/>
      <c r="R1131" s="864"/>
      <c r="S1131" s="642"/>
      <c r="T1131" s="642"/>
      <c r="U1131" s="642"/>
      <c r="V1131" s="65">
        <v>44889</v>
      </c>
      <c r="W1131" s="3348" t="s">
        <v>5562</v>
      </c>
      <c r="X1131" s="2988">
        <v>31</v>
      </c>
      <c r="Y1131" s="66">
        <f>AVERAGE(CPVTFC3SG0070!S15:T15)</f>
        <v>0.64034999999999997</v>
      </c>
      <c r="Z1131" s="67">
        <f t="shared" si="118"/>
        <v>2120.4306569343062</v>
      </c>
      <c r="AA1131" s="3309" t="s">
        <v>315</v>
      </c>
    </row>
    <row r="1132" spans="1:27" ht="15.75" thickBot="1" x14ac:dyDescent="0.3">
      <c r="A1132" s="598"/>
      <c r="B1132" s="4667"/>
      <c r="C1132" s="2527" t="s">
        <v>220</v>
      </c>
      <c r="D1132" s="121">
        <v>44887</v>
      </c>
      <c r="E1132" s="2616" t="s">
        <v>5514</v>
      </c>
      <c r="F1132" s="122">
        <v>110</v>
      </c>
      <c r="G1132" s="122">
        <f>AVERAGE(CPVTFC3SG0064!T14:U14)</f>
        <v>2.7886499999999996</v>
      </c>
      <c r="H1132" s="123">
        <f>(G1132-0.1645)/0.0138*50</f>
        <v>9507.7898550724622</v>
      </c>
      <c r="I1132" s="3378" t="s">
        <v>315</v>
      </c>
      <c r="J1132" s="1632"/>
      <c r="K1132" s="3241"/>
      <c r="L1132" s="3242"/>
      <c r="M1132" s="215"/>
      <c r="N1132" s="215"/>
      <c r="O1132" s="215"/>
      <c r="P1132" s="4341">
        <v>44894</v>
      </c>
      <c r="Q1132" s="486" t="s">
        <v>5564</v>
      </c>
      <c r="R1132" s="486">
        <v>65</v>
      </c>
      <c r="S1132" s="486">
        <f>AVERAGE(CPVTFC3SG0082!U21:V21)</f>
        <v>0.80259999999999998</v>
      </c>
      <c r="T1132" s="4001">
        <f>(S1132-0.1565)/0.0137*400</f>
        <v>18864.233576642335</v>
      </c>
      <c r="U1132" s="4342" t="s">
        <v>315</v>
      </c>
      <c r="V1132" s="111">
        <v>44889</v>
      </c>
      <c r="W1132" s="3359" t="s">
        <v>5562</v>
      </c>
      <c r="X1132" s="2768">
        <v>32</v>
      </c>
      <c r="Y1132" s="112">
        <f>AVERAGE(CPVTFC3SG0070!U15:V15)</f>
        <v>0.42405000000000004</v>
      </c>
      <c r="Z1132" s="113">
        <f t="shared" si="118"/>
        <v>1078.4014598540148</v>
      </c>
      <c r="AA1132" s="3321" t="s">
        <v>314</v>
      </c>
    </row>
    <row r="1133" spans="1:27" x14ac:dyDescent="0.25">
      <c r="A1133" s="86">
        <v>875</v>
      </c>
      <c r="B1133" s="4658" t="s">
        <v>1388</v>
      </c>
      <c r="C1133" s="2535" t="s">
        <v>868</v>
      </c>
      <c r="D1133" s="87">
        <v>44812</v>
      </c>
      <c r="E1133" s="458" t="s">
        <v>4919</v>
      </c>
      <c r="F1133" s="154">
        <v>163</v>
      </c>
      <c r="G1133" s="88">
        <f>AVERAGE(CPVTFC3SG0009!F24:G24)</f>
        <v>2.9035000000000002</v>
      </c>
      <c r="H1133" s="89">
        <f t="shared" si="113"/>
        <v>10726.744186046511</v>
      </c>
      <c r="I1133" s="2680" t="s">
        <v>315</v>
      </c>
      <c r="J1133" s="1638"/>
      <c r="K1133" s="2681"/>
      <c r="L1133" s="2682"/>
      <c r="M1133" s="720"/>
      <c r="N1133" s="720"/>
      <c r="O1133" s="720"/>
      <c r="P1133" s="4339">
        <v>44894</v>
      </c>
      <c r="Q1133" s="499" t="s">
        <v>5564</v>
      </c>
      <c r="R1133" s="499">
        <v>66</v>
      </c>
      <c r="S1133" s="499">
        <f>AVERAGE(CPVTFC3SG0082!W21:X21)</f>
        <v>1.33165</v>
      </c>
      <c r="T1133" s="4000">
        <f>(S1133-0.1565)/0.0137*400</f>
        <v>34310.948905109486</v>
      </c>
      <c r="U1133" s="4340" t="s">
        <v>315</v>
      </c>
      <c r="V1133" s="407">
        <v>44889</v>
      </c>
      <c r="W1133" s="3353" t="s">
        <v>5562</v>
      </c>
      <c r="X1133" s="2995">
        <v>33</v>
      </c>
      <c r="Y1133" s="409">
        <f>AVERAGE(CPVTFC3SG0070!W15:X15)</f>
        <v>1.2596000000000001</v>
      </c>
      <c r="Z1133" s="405">
        <f t="shared" si="118"/>
        <v>5103.6788321167887</v>
      </c>
      <c r="AA1133" s="3322" t="s">
        <v>315</v>
      </c>
    </row>
    <row r="1134" spans="1:27" x14ac:dyDescent="0.25">
      <c r="A1134" s="596"/>
      <c r="B1134" s="4674"/>
      <c r="C1134" s="3181" t="s">
        <v>5448</v>
      </c>
      <c r="D1134" s="1149"/>
      <c r="E1134" s="1264"/>
      <c r="F1134" s="882"/>
      <c r="G1134" s="645"/>
      <c r="H1134" s="646"/>
      <c r="I1134" s="863"/>
      <c r="J1134" s="863"/>
      <c r="K1134" s="2678"/>
      <c r="L1134" s="2679"/>
      <c r="M1134" s="207"/>
      <c r="N1134" s="207"/>
      <c r="O1134" s="207"/>
      <c r="P1134" s="863"/>
      <c r="Q1134" s="863"/>
      <c r="R1134" s="864"/>
      <c r="S1134" s="642"/>
      <c r="T1134" s="642"/>
      <c r="U1134" s="642"/>
      <c r="V1134" s="65">
        <v>44889</v>
      </c>
      <c r="W1134" s="3348" t="s">
        <v>5562</v>
      </c>
      <c r="X1134" s="2988">
        <v>34</v>
      </c>
      <c r="Y1134" s="66">
        <f>AVERAGE(CPVTFC3SG0070!C17:D17)</f>
        <v>0.79105000000000003</v>
      </c>
      <c r="Z1134" s="67">
        <f t="shared" si="118"/>
        <v>2846.4306569343066</v>
      </c>
      <c r="AA1134" s="3309" t="s">
        <v>315</v>
      </c>
    </row>
    <row r="1135" spans="1:27" x14ac:dyDescent="0.25">
      <c r="A1135" s="596"/>
      <c r="B1135" s="4674"/>
      <c r="C1135" s="3181" t="s">
        <v>863</v>
      </c>
      <c r="D1135" s="1149"/>
      <c r="E1135" s="1264"/>
      <c r="F1135" s="882"/>
      <c r="G1135" s="645"/>
      <c r="H1135" s="646"/>
      <c r="I1135" s="863"/>
      <c r="J1135" s="863"/>
      <c r="K1135" s="2678"/>
      <c r="L1135" s="2679"/>
      <c r="M1135" s="207"/>
      <c r="N1135" s="207"/>
      <c r="O1135" s="207"/>
      <c r="P1135" s="863"/>
      <c r="Q1135" s="863"/>
      <c r="R1135" s="864"/>
      <c r="S1135" s="642"/>
      <c r="T1135" s="642"/>
      <c r="U1135" s="642"/>
      <c r="V1135" s="65">
        <v>44889</v>
      </c>
      <c r="W1135" s="3348" t="s">
        <v>5562</v>
      </c>
      <c r="X1135" s="2988">
        <v>35</v>
      </c>
      <c r="Y1135" s="66">
        <f>AVERAGE(CPVTFC3SG0070!E17:F17)</f>
        <v>1.01885</v>
      </c>
      <c r="Z1135" s="67">
        <f t="shared" si="118"/>
        <v>3943.8613138686137</v>
      </c>
      <c r="AA1135" s="3309" t="s">
        <v>315</v>
      </c>
    </row>
    <row r="1136" spans="1:27" ht="15.75" thickBot="1" x14ac:dyDescent="0.3">
      <c r="A1136" s="537"/>
      <c r="B1136" s="4667"/>
      <c r="C1136" s="2527" t="s">
        <v>220</v>
      </c>
      <c r="D1136" s="121">
        <v>44887</v>
      </c>
      <c r="E1136" s="2616" t="s">
        <v>5514</v>
      </c>
      <c r="F1136" s="122">
        <v>111</v>
      </c>
      <c r="G1136" s="122">
        <f>AVERAGE(CPVTFC3SG0064!V14:W14)</f>
        <v>2.7674000000000003</v>
      </c>
      <c r="H1136" s="123">
        <f>(G1136-0.1645)/0.0138*50</f>
        <v>9430.7971014492759</v>
      </c>
      <c r="I1136" s="3378" t="s">
        <v>315</v>
      </c>
      <c r="J1136" s="1632"/>
      <c r="K1136" s="3241"/>
      <c r="L1136" s="3242"/>
      <c r="M1136" s="215"/>
      <c r="N1136" s="215"/>
      <c r="O1136" s="215"/>
      <c r="P1136" s="3500">
        <v>44894</v>
      </c>
      <c r="Q1136" s="145" t="s">
        <v>5564</v>
      </c>
      <c r="R1136" s="145">
        <v>67</v>
      </c>
      <c r="S1136" s="145">
        <f>AVERAGE(CPVTFC3SG0082!C23:D23)</f>
        <v>0.77770000000000006</v>
      </c>
      <c r="T1136" s="4002">
        <f>(S1136-0.1565)/0.0137*400</f>
        <v>18137.226277372265</v>
      </c>
      <c r="U1136" s="4252" t="s">
        <v>315</v>
      </c>
      <c r="V1136" s="121">
        <v>44889</v>
      </c>
      <c r="W1136" s="3356" t="s">
        <v>5562</v>
      </c>
      <c r="X1136" s="3000">
        <v>36</v>
      </c>
      <c r="Y1136" s="122">
        <f>AVERAGE(CPVTFC3SG0070!G17:H17)</f>
        <v>0.91304999999999992</v>
      </c>
      <c r="Z1136" s="123">
        <f t="shared" si="118"/>
        <v>3434.1678832116791</v>
      </c>
      <c r="AA1136" s="3327" t="s">
        <v>315</v>
      </c>
    </row>
    <row r="1137" spans="1:28" x14ac:dyDescent="0.25">
      <c r="A1137" s="456">
        <v>876</v>
      </c>
      <c r="B1137" s="4658" t="s">
        <v>1389</v>
      </c>
      <c r="C1137" s="2535" t="s">
        <v>868</v>
      </c>
      <c r="D1137" s="87">
        <v>44812</v>
      </c>
      <c r="E1137" s="458" t="s">
        <v>4919</v>
      </c>
      <c r="F1137" s="154">
        <v>164</v>
      </c>
      <c r="G1137" s="88">
        <f>AVERAGE(CPVTFC3SG0009!H24:I24)</f>
        <v>2.6380999999999997</v>
      </c>
      <c r="H1137" s="89">
        <f t="shared" si="113"/>
        <v>9698.0620155038741</v>
      </c>
      <c r="I1137" s="2680" t="s">
        <v>315</v>
      </c>
      <c r="J1137" s="1638"/>
      <c r="K1137" s="2681"/>
      <c r="L1137" s="2682"/>
      <c r="M1137" s="720"/>
      <c r="N1137" s="720"/>
      <c r="O1137" s="720"/>
      <c r="P1137" s="3500">
        <v>44894</v>
      </c>
      <c r="Q1137" s="145" t="s">
        <v>5564</v>
      </c>
      <c r="R1137" s="145">
        <v>68</v>
      </c>
      <c r="S1137" s="145">
        <f>AVERAGE(CPVTFC3SG0082!E23:F23)</f>
        <v>0.50770000000000004</v>
      </c>
      <c r="T1137" s="4002">
        <f>(S1137-0.1565)/0.0137*400</f>
        <v>10254.014598540149</v>
      </c>
      <c r="U1137" s="4252" t="s">
        <v>315</v>
      </c>
      <c r="V1137" s="490">
        <v>44889</v>
      </c>
      <c r="W1137" s="3358" t="s">
        <v>5562</v>
      </c>
      <c r="X1137" s="2848">
        <v>37</v>
      </c>
      <c r="Y1137" s="589">
        <f>AVERAGE(CPVTFC3SG0070!I17:J17)</f>
        <v>0.34525</v>
      </c>
      <c r="Z1137" s="622">
        <f t="shared" si="118"/>
        <v>698.78102189781021</v>
      </c>
      <c r="AA1137" s="3314" t="s">
        <v>314</v>
      </c>
      <c r="AB1137" s="4690" t="s">
        <v>1416</v>
      </c>
    </row>
    <row r="1138" spans="1:28" x14ac:dyDescent="0.25">
      <c r="A1138" s="597"/>
      <c r="B1138" s="4674"/>
      <c r="C1138" s="3181" t="s">
        <v>5448</v>
      </c>
      <c r="D1138" s="1149"/>
      <c r="E1138" s="1264"/>
      <c r="F1138" s="882"/>
      <c r="G1138" s="645"/>
      <c r="H1138" s="646"/>
      <c r="I1138" s="863"/>
      <c r="J1138" s="863"/>
      <c r="K1138" s="2678"/>
      <c r="L1138" s="2679"/>
      <c r="M1138" s="207"/>
      <c r="N1138" s="207"/>
      <c r="O1138" s="207"/>
      <c r="P1138" s="863"/>
      <c r="Q1138" s="863"/>
      <c r="R1138" s="864"/>
      <c r="S1138" s="642"/>
      <c r="T1138" s="642"/>
      <c r="U1138" s="642"/>
      <c r="V1138" s="18">
        <v>44889</v>
      </c>
      <c r="W1138" s="3357" t="s">
        <v>5562</v>
      </c>
      <c r="X1138" s="2759">
        <v>38</v>
      </c>
      <c r="Y1138" s="7">
        <f>AVERAGE(CPVTFC3SG0070!K17:L17)</f>
        <v>0.45015000000000005</v>
      </c>
      <c r="Z1138" s="13">
        <f t="shared" si="118"/>
        <v>1204.1386861313872</v>
      </c>
      <c r="AA1138" s="3310" t="s">
        <v>314</v>
      </c>
      <c r="AB1138" s="4691"/>
    </row>
    <row r="1139" spans="1:28" x14ac:dyDescent="0.25">
      <c r="A1139" s="597"/>
      <c r="B1139" s="4674"/>
      <c r="C1139" s="2538" t="s">
        <v>5515</v>
      </c>
      <c r="D1139" s="65">
        <v>44887</v>
      </c>
      <c r="E1139" s="2608" t="s">
        <v>5514</v>
      </c>
      <c r="F1139" s="66">
        <v>113</v>
      </c>
      <c r="G1139" s="66">
        <f>AVERAGE(CPVTFC3SG0064!B16:C16)</f>
        <v>2.9349499999999997</v>
      </c>
      <c r="H1139" s="67">
        <f t="shared" ref="H1139:H1140" si="119">(G1139-0.1645)/0.0138*50</f>
        <v>10037.86231884058</v>
      </c>
      <c r="I1139" s="3374" t="s">
        <v>315</v>
      </c>
      <c r="J1139" s="863"/>
      <c r="K1139" s="2678"/>
      <c r="L1139" s="2679"/>
      <c r="M1139" s="207"/>
      <c r="N1139" s="207"/>
      <c r="O1139" s="207"/>
      <c r="P1139" s="3500">
        <v>44894</v>
      </c>
      <c r="Q1139" s="145" t="s">
        <v>5564</v>
      </c>
      <c r="R1139" s="145">
        <v>69</v>
      </c>
      <c r="S1139" s="145">
        <f>AVERAGE(CPVTFC3SG0082!G23:H23)</f>
        <v>2.5376500000000002</v>
      </c>
      <c r="T1139" s="4002">
        <f>(S1139-0.1565)/0.0137*400</f>
        <v>69522.627737226285</v>
      </c>
      <c r="U1139" s="4252" t="s">
        <v>315</v>
      </c>
      <c r="V1139" s="65">
        <v>44889</v>
      </c>
      <c r="W1139" s="3348" t="s">
        <v>5562</v>
      </c>
      <c r="X1139" s="2988">
        <v>39</v>
      </c>
      <c r="Y1139" s="66">
        <f>AVERAGE(CPVTFC3SG0070!M17:N17)</f>
        <v>2.4102000000000001</v>
      </c>
      <c r="Z1139" s="67">
        <f t="shared" si="118"/>
        <v>10646.715328467153</v>
      </c>
      <c r="AA1139" s="3309" t="s">
        <v>315</v>
      </c>
      <c r="AB1139" s="4691"/>
    </row>
    <row r="1140" spans="1:28" ht="15.75" thickBot="1" x14ac:dyDescent="0.3">
      <c r="A1140" s="219"/>
      <c r="B1140" s="4659"/>
      <c r="C1140" s="2536" t="s">
        <v>5516</v>
      </c>
      <c r="D1140" s="412">
        <v>44887</v>
      </c>
      <c r="E1140" s="2606" t="s">
        <v>5514</v>
      </c>
      <c r="F1140" s="414">
        <v>112</v>
      </c>
      <c r="G1140" s="414">
        <f>AVERAGE(CPVTFC3SG0064!X14:Y14)</f>
        <v>2.78925</v>
      </c>
      <c r="H1140" s="415">
        <f t="shared" si="119"/>
        <v>9509.963768115942</v>
      </c>
      <c r="I1140" s="2773" t="s">
        <v>315</v>
      </c>
      <c r="J1140" s="1641"/>
      <c r="K1140" s="2683"/>
      <c r="L1140" s="2684"/>
      <c r="M1140" s="763"/>
      <c r="N1140" s="763"/>
      <c r="O1140" s="763"/>
      <c r="P1140" s="3500">
        <v>44894</v>
      </c>
      <c r="Q1140" s="145" t="s">
        <v>5564</v>
      </c>
      <c r="R1140" s="145">
        <v>70</v>
      </c>
      <c r="S1140" s="145">
        <f>AVERAGE(CPVTFC3SG0082!I23:J23)</f>
        <v>2.70295</v>
      </c>
      <c r="T1140" s="4002">
        <f>(S1140-0.1565)/0.0137*400</f>
        <v>74348.90510948906</v>
      </c>
      <c r="U1140" s="4252" t="s">
        <v>315</v>
      </c>
      <c r="V1140" s="786"/>
      <c r="W1140" s="786"/>
      <c r="X1140" s="786"/>
      <c r="Y1140" s="786"/>
      <c r="Z1140" s="786"/>
      <c r="AA1140" s="788"/>
      <c r="AB1140" s="4692"/>
    </row>
    <row r="1141" spans="1:28" ht="15.75" thickBot="1" x14ac:dyDescent="0.3">
      <c r="A1141" s="600">
        <v>877</v>
      </c>
      <c r="B1141" s="3169" t="s">
        <v>1390</v>
      </c>
      <c r="C1141" s="3169" t="s">
        <v>868</v>
      </c>
      <c r="D1141" s="601">
        <v>44812</v>
      </c>
      <c r="E1141" s="602" t="s">
        <v>4919</v>
      </c>
      <c r="F1141" s="3171">
        <v>165</v>
      </c>
      <c r="G1141" s="137">
        <f>AVERAGE(CPVTFC3SG0009!J24:K24)</f>
        <v>2.9034</v>
      </c>
      <c r="H1141" s="1802">
        <f t="shared" si="113"/>
        <v>10726.356589147286</v>
      </c>
      <c r="I1141" s="3249" t="s">
        <v>315</v>
      </c>
      <c r="J1141" s="3213"/>
      <c r="K1141" s="3214"/>
      <c r="L1141" s="3215"/>
      <c r="M1141" s="3175"/>
      <c r="N1141" s="3175"/>
      <c r="O1141" s="3175"/>
      <c r="P1141" s="3213"/>
      <c r="Q1141" s="3213"/>
      <c r="R1141" s="3216"/>
      <c r="S1141" s="1429"/>
      <c r="T1141" s="1429"/>
      <c r="U1141" s="654"/>
      <c r="V1141" s="601">
        <v>44889</v>
      </c>
      <c r="W1141" s="3362" t="s">
        <v>5562</v>
      </c>
      <c r="X1141" s="2807">
        <v>40</v>
      </c>
      <c r="Y1141" s="137">
        <f>AVERAGE(CPVTFC3SG0070!O17:P17)</f>
        <v>1.7892999999999999</v>
      </c>
      <c r="Z1141" s="1802">
        <f t="shared" si="118"/>
        <v>7655.5182481751817</v>
      </c>
      <c r="AA1141" s="3312" t="s">
        <v>315</v>
      </c>
    </row>
    <row r="1142" spans="1:28" ht="15.75" thickBot="1" x14ac:dyDescent="0.3">
      <c r="A1142" s="1308">
        <v>878</v>
      </c>
      <c r="B1142" s="3233" t="s">
        <v>1391</v>
      </c>
      <c r="C1142" s="3233" t="s">
        <v>868</v>
      </c>
      <c r="D1142" s="1310">
        <v>44812</v>
      </c>
      <c r="E1142" s="1311" t="s">
        <v>4919</v>
      </c>
      <c r="F1142" s="3234">
        <v>166</v>
      </c>
      <c r="G1142" s="1319">
        <f>AVERAGE(CPVTFC3SG0009!L24:M24)</f>
        <v>9.7250000000000003E-2</v>
      </c>
      <c r="H1142" s="1313">
        <f t="shared" si="113"/>
        <v>-150.19379844961242</v>
      </c>
      <c r="I1142" s="3235" t="s">
        <v>314</v>
      </c>
      <c r="J1142" s="3213"/>
      <c r="K1142" s="3214"/>
      <c r="L1142" s="3215"/>
      <c r="M1142" s="3175"/>
      <c r="N1142" s="3175"/>
      <c r="O1142" s="3175"/>
      <c r="P1142" s="3213"/>
      <c r="Q1142" s="3213"/>
      <c r="R1142" s="3216"/>
      <c r="S1142" s="1429"/>
      <c r="T1142" s="1429"/>
      <c r="U1142" s="654"/>
      <c r="V1142" s="1310">
        <v>44889</v>
      </c>
      <c r="W1142" s="3351" t="s">
        <v>5562</v>
      </c>
      <c r="X1142" s="3218">
        <v>44</v>
      </c>
      <c r="Y1142" s="1319">
        <f>AVERAGE(CPVTFC3SG0070!W17:X17)</f>
        <v>0.1066</v>
      </c>
      <c r="Z1142" s="1313">
        <f t="shared" si="118"/>
        <v>-450.91970802919701</v>
      </c>
      <c r="AA1142" s="3311" t="s">
        <v>314</v>
      </c>
    </row>
    <row r="1143" spans="1:28" ht="15.75" thickBot="1" x14ac:dyDescent="0.3">
      <c r="A1143" s="600">
        <v>879</v>
      </c>
      <c r="B1143" s="3169" t="s">
        <v>1392</v>
      </c>
      <c r="C1143" s="3169" t="s">
        <v>868</v>
      </c>
      <c r="D1143" s="601">
        <v>44812</v>
      </c>
      <c r="E1143" s="602" t="s">
        <v>4919</v>
      </c>
      <c r="F1143" s="3171">
        <v>167</v>
      </c>
      <c r="G1143" s="137">
        <f>AVERAGE(CPVTFC3SG0009!N24:O24)</f>
        <v>2.88395</v>
      </c>
      <c r="H1143" s="1802">
        <f t="shared" si="113"/>
        <v>10650.968992248061</v>
      </c>
      <c r="I1143" s="3249" t="s">
        <v>315</v>
      </c>
      <c r="J1143" s="3213"/>
      <c r="K1143" s="3214"/>
      <c r="L1143" s="3215"/>
      <c r="M1143" s="3175"/>
      <c r="N1143" s="3175"/>
      <c r="O1143" s="3175"/>
      <c r="P1143" s="3213"/>
      <c r="Q1143" s="3213"/>
      <c r="R1143" s="3216"/>
      <c r="S1143" s="1429"/>
      <c r="T1143" s="1429"/>
      <c r="U1143" s="654"/>
      <c r="V1143" s="601">
        <v>44889</v>
      </c>
      <c r="W1143" s="3362" t="s">
        <v>5562</v>
      </c>
      <c r="X1143" s="2807">
        <v>45</v>
      </c>
      <c r="Y1143" s="137">
        <f>AVERAGE(CPVTFC3SG0070!C19:D19)</f>
        <v>2.1008499999999999</v>
      </c>
      <c r="Z1143" s="1802">
        <f t="shared" si="118"/>
        <v>9156.4160583941593</v>
      </c>
      <c r="AA1143" s="3312" t="s">
        <v>315</v>
      </c>
    </row>
    <row r="1144" spans="1:28" ht="15.75" thickBot="1" x14ac:dyDescent="0.3">
      <c r="A1144" s="1225">
        <v>880</v>
      </c>
      <c r="B1144" s="3131" t="s">
        <v>1393</v>
      </c>
      <c r="C1144" s="3131" t="s">
        <v>868</v>
      </c>
      <c r="D1144" s="471">
        <v>44812</v>
      </c>
      <c r="E1144" s="1520" t="s">
        <v>4919</v>
      </c>
      <c r="F1144" s="3035">
        <v>168</v>
      </c>
      <c r="G1144" s="1226">
        <f>AVERAGE(CPVTFC3SG0009!P24:Q24)</f>
        <v>0.32665</v>
      </c>
      <c r="H1144" s="1193">
        <f t="shared" si="113"/>
        <v>738.95348837209292</v>
      </c>
      <c r="I1144" s="3382" t="s">
        <v>314</v>
      </c>
      <c r="J1144" s="2732"/>
      <c r="K1144" s="2733"/>
      <c r="L1144" s="2734"/>
      <c r="M1144" s="2719"/>
      <c r="N1144" s="2719"/>
      <c r="O1144" s="2719"/>
      <c r="P1144" s="2732"/>
      <c r="Q1144" s="2732"/>
      <c r="R1144" s="2735"/>
      <c r="S1144" s="1973"/>
      <c r="T1144" s="1973"/>
      <c r="U1144" s="1471"/>
      <c r="V1144" s="1808">
        <v>44889</v>
      </c>
      <c r="W1144" s="3352" t="s">
        <v>5562</v>
      </c>
      <c r="X1144" s="3086">
        <v>46</v>
      </c>
      <c r="Y1144" s="1016">
        <f>AVERAGE(CPVTFC3SG0070!E19:F19)</f>
        <v>0.11274999999999999</v>
      </c>
      <c r="Z1144" s="1175">
        <f t="shared" si="118"/>
        <v>-421.29197080291971</v>
      </c>
      <c r="AA1144" s="3313" t="s">
        <v>314</v>
      </c>
    </row>
    <row r="1145" spans="1:28" ht="15.75" thickBot="1" x14ac:dyDescent="0.3">
      <c r="A1145" s="2008">
        <v>881</v>
      </c>
      <c r="B1145" s="2966" t="s">
        <v>1394</v>
      </c>
      <c r="C1145" s="2966" t="s">
        <v>868</v>
      </c>
      <c r="D1145" s="2010">
        <v>44812</v>
      </c>
      <c r="E1145" s="2011" t="s">
        <v>4919</v>
      </c>
      <c r="F1145" s="3220">
        <v>169</v>
      </c>
      <c r="G1145" s="2400">
        <f>AVERAGE(CPVTFC3SG0009!R24:S24)</f>
        <v>1.1938499999999999</v>
      </c>
      <c r="H1145" s="2013">
        <f t="shared" si="113"/>
        <v>4100.1937984496117</v>
      </c>
      <c r="I1145" s="3221" t="s">
        <v>315</v>
      </c>
      <c r="J1145" s="3222"/>
      <c r="K1145" s="3223"/>
      <c r="L1145" s="3224"/>
      <c r="M1145" s="3225"/>
      <c r="N1145" s="3225"/>
      <c r="O1145" s="3225"/>
      <c r="P1145" s="3222"/>
      <c r="Q1145" s="3222"/>
      <c r="R1145" s="3226"/>
      <c r="S1145" s="2017"/>
      <c r="T1145" s="2017"/>
      <c r="U1145" s="861"/>
      <c r="V1145" s="1808">
        <v>44889</v>
      </c>
      <c r="W1145" s="3352" t="s">
        <v>5562</v>
      </c>
      <c r="X1145" s="3086">
        <v>47</v>
      </c>
      <c r="Y1145" s="1016">
        <f>AVERAGE(CPVTFC3SG0070!G19:H19)</f>
        <v>0.26139999999999997</v>
      </c>
      <c r="Z1145" s="1175">
        <f t="shared" si="118"/>
        <v>294.83211678832106</v>
      </c>
      <c r="AA1145" s="3313" t="s">
        <v>314</v>
      </c>
    </row>
    <row r="1146" spans="1:28" x14ac:dyDescent="0.25">
      <c r="A1146" s="456">
        <v>882</v>
      </c>
      <c r="B1146" s="4658" t="s">
        <v>1395</v>
      </c>
      <c r="C1146" s="2535" t="s">
        <v>868</v>
      </c>
      <c r="D1146" s="87">
        <v>44812</v>
      </c>
      <c r="E1146" s="458" t="s">
        <v>4919</v>
      </c>
      <c r="F1146" s="154">
        <v>170</v>
      </c>
      <c r="G1146" s="88">
        <f>AVERAGE(CPVTFC3SG0009!T24:U24)</f>
        <v>0.79910000000000003</v>
      </c>
      <c r="H1146" s="89">
        <f t="shared" si="113"/>
        <v>2570.1550387596899</v>
      </c>
      <c r="I1146" s="2680" t="s">
        <v>315</v>
      </c>
      <c r="J1146" s="1638"/>
      <c r="K1146" s="2681"/>
      <c r="L1146" s="2682"/>
      <c r="M1146" s="720"/>
      <c r="N1146" s="720"/>
      <c r="O1146" s="720"/>
      <c r="P1146" s="1638"/>
      <c r="Q1146" s="1638"/>
      <c r="R1146" s="1639"/>
      <c r="S1146" s="721"/>
      <c r="T1146" s="721"/>
      <c r="U1146" s="721"/>
      <c r="V1146" s="490">
        <v>44889</v>
      </c>
      <c r="W1146" s="3358" t="s">
        <v>5562</v>
      </c>
      <c r="X1146" s="2848">
        <v>48</v>
      </c>
      <c r="Y1146" s="589">
        <f>AVERAGE(CPVTFC3SG0070!I19:J19)</f>
        <v>0.19275</v>
      </c>
      <c r="Z1146" s="622">
        <f t="shared" si="118"/>
        <v>-35.890510948905032</v>
      </c>
      <c r="AA1146" s="3314" t="s">
        <v>314</v>
      </c>
    </row>
    <row r="1147" spans="1:28" x14ac:dyDescent="0.25">
      <c r="A1147" s="597"/>
      <c r="B1147" s="4674"/>
      <c r="C1147" s="3181" t="s">
        <v>5448</v>
      </c>
      <c r="D1147" s="1149"/>
      <c r="E1147" s="1264"/>
      <c r="F1147" s="882"/>
      <c r="G1147" s="645"/>
      <c r="H1147" s="646"/>
      <c r="I1147" s="863"/>
      <c r="J1147" s="863"/>
      <c r="K1147" s="2678"/>
      <c r="L1147" s="2679"/>
      <c r="M1147" s="207"/>
      <c r="N1147" s="207"/>
      <c r="O1147" s="207"/>
      <c r="P1147" s="863"/>
      <c r="Q1147" s="863"/>
      <c r="R1147" s="864"/>
      <c r="S1147" s="642"/>
      <c r="T1147" s="642"/>
      <c r="U1147" s="642"/>
      <c r="V1147" s="18">
        <v>44889</v>
      </c>
      <c r="W1147" s="3357" t="s">
        <v>5562</v>
      </c>
      <c r="X1147" s="2759">
        <v>49</v>
      </c>
      <c r="Y1147" s="7">
        <f>AVERAGE(CPVTFC3SG0070!K19:L19)</f>
        <v>0.18690000000000001</v>
      </c>
      <c r="Z1147" s="13">
        <f t="shared" si="118"/>
        <v>-64.072992700729813</v>
      </c>
      <c r="AA1147" s="3310" t="s">
        <v>314</v>
      </c>
    </row>
    <row r="1148" spans="1:28" ht="15.75" thickBot="1" x14ac:dyDescent="0.3">
      <c r="A1148" s="219"/>
      <c r="B1148" s="4659"/>
      <c r="C1148" s="3354" t="s">
        <v>863</v>
      </c>
      <c r="D1148" s="1383"/>
      <c r="E1148" s="1384"/>
      <c r="F1148" s="2413"/>
      <c r="G1148" s="668"/>
      <c r="H1148" s="662"/>
      <c r="I1148" s="1641"/>
      <c r="J1148" s="1641"/>
      <c r="K1148" s="2683"/>
      <c r="L1148" s="2684"/>
      <c r="M1148" s="763"/>
      <c r="N1148" s="763"/>
      <c r="O1148" s="763"/>
      <c r="P1148" s="1641"/>
      <c r="Q1148" s="1641"/>
      <c r="R1148" s="1642"/>
      <c r="S1148" s="778"/>
      <c r="T1148" s="778"/>
      <c r="U1148" s="778"/>
      <c r="V1148" s="91">
        <v>44889</v>
      </c>
      <c r="W1148" s="3350" t="s">
        <v>5562</v>
      </c>
      <c r="X1148" s="2758">
        <v>50</v>
      </c>
      <c r="Y1148" s="595">
        <f>AVERAGE(CPVTFC3SG0070!M19:N19)</f>
        <v>0.25635000000000002</v>
      </c>
      <c r="Z1148" s="225">
        <f t="shared" si="118"/>
        <v>270.50364963503665</v>
      </c>
      <c r="AA1148" s="3316" t="s">
        <v>314</v>
      </c>
    </row>
    <row r="1149" spans="1:28" ht="15.75" thickBot="1" x14ac:dyDescent="0.3">
      <c r="A1149" s="2008">
        <v>883</v>
      </c>
      <c r="B1149" s="2966" t="s">
        <v>1396</v>
      </c>
      <c r="C1149" s="2966" t="s">
        <v>868</v>
      </c>
      <c r="D1149" s="2010">
        <v>44812</v>
      </c>
      <c r="E1149" s="2011" t="s">
        <v>4919</v>
      </c>
      <c r="F1149" s="3220">
        <v>171</v>
      </c>
      <c r="G1149" s="2400">
        <f>AVERAGE(CPVTFC3SG0009!V24:W24)</f>
        <v>2.3359000000000001</v>
      </c>
      <c r="H1149" s="2013">
        <f t="shared" si="113"/>
        <v>8526.7441860465115</v>
      </c>
      <c r="I1149" s="3221" t="s">
        <v>315</v>
      </c>
      <c r="J1149" s="3222"/>
      <c r="K1149" s="3223"/>
      <c r="L1149" s="3224"/>
      <c r="M1149" s="3225"/>
      <c r="N1149" s="3225"/>
      <c r="O1149" s="3225"/>
      <c r="P1149" s="3222"/>
      <c r="Q1149" s="3222"/>
      <c r="R1149" s="3226"/>
      <c r="S1149" s="2017"/>
      <c r="T1149" s="2017"/>
      <c r="U1149" s="861"/>
      <c r="V1149" s="2010">
        <v>44889</v>
      </c>
      <c r="W1149" s="3383" t="s">
        <v>5562</v>
      </c>
      <c r="X1149" s="2843">
        <v>51</v>
      </c>
      <c r="Y1149" s="2400">
        <f>AVERAGE(CPVTFC3SG0070!O19:P19)</f>
        <v>0.52634999999999998</v>
      </c>
      <c r="Z1149" s="2013">
        <f t="shared" si="118"/>
        <v>1571.2335766423357</v>
      </c>
      <c r="AA1149" s="3330" t="s">
        <v>315</v>
      </c>
    </row>
    <row r="1150" spans="1:28" ht="15.75" thickBot="1" x14ac:dyDescent="0.3">
      <c r="A1150" s="2083">
        <v>884</v>
      </c>
      <c r="B1150" s="2966" t="s">
        <v>1397</v>
      </c>
      <c r="C1150" s="2966" t="s">
        <v>868</v>
      </c>
      <c r="D1150" s="2010">
        <v>44812</v>
      </c>
      <c r="E1150" s="2011" t="s">
        <v>4919</v>
      </c>
      <c r="F1150" s="3220">
        <v>172</v>
      </c>
      <c r="G1150" s="2400">
        <f>AVERAGE(CPVTFC3SG0009!X24:Y24)</f>
        <v>2.7831000000000001</v>
      </c>
      <c r="H1150" s="2013">
        <f t="shared" si="113"/>
        <v>10260.077519379845</v>
      </c>
      <c r="I1150" s="3221" t="s">
        <v>315</v>
      </c>
      <c r="J1150" s="3222"/>
      <c r="K1150" s="3223"/>
      <c r="L1150" s="3224"/>
      <c r="M1150" s="3225"/>
      <c r="N1150" s="3225"/>
      <c r="O1150" s="3225"/>
      <c r="P1150" s="3222"/>
      <c r="Q1150" s="3222"/>
      <c r="R1150" s="3226"/>
      <c r="S1150" s="2017"/>
      <c r="T1150" s="2017"/>
      <c r="U1150" s="861"/>
      <c r="V1150" s="2010">
        <v>44889</v>
      </c>
      <c r="W1150" s="3383" t="s">
        <v>5562</v>
      </c>
      <c r="X1150" s="2843">
        <v>52</v>
      </c>
      <c r="Y1150" s="2400">
        <f>AVERAGE(CPVTFC3SG0070!Q19:R19)</f>
        <v>1.0288999999999999</v>
      </c>
      <c r="Z1150" s="2013">
        <f t="shared" si="118"/>
        <v>3992.2773722627735</v>
      </c>
      <c r="AA1150" s="3330" t="s">
        <v>315</v>
      </c>
    </row>
    <row r="1151" spans="1:28" x14ac:dyDescent="0.25">
      <c r="A1151" s="86">
        <v>885</v>
      </c>
      <c r="B1151" s="4658" t="s">
        <v>1398</v>
      </c>
      <c r="C1151" s="2535" t="s">
        <v>868</v>
      </c>
      <c r="D1151" s="87">
        <v>44812</v>
      </c>
      <c r="E1151" s="458" t="s">
        <v>4919</v>
      </c>
      <c r="F1151" s="154">
        <v>173</v>
      </c>
      <c r="G1151" s="88">
        <f>AVERAGE(CPVTFC3SG0009!B26:C26)</f>
        <v>1.16425</v>
      </c>
      <c r="H1151" s="89">
        <f t="shared" si="113"/>
        <v>3985.4651162790697</v>
      </c>
      <c r="I1151" s="2680" t="s">
        <v>315</v>
      </c>
      <c r="J1151" s="1638"/>
      <c r="K1151" s="2681"/>
      <c r="L1151" s="2682"/>
      <c r="M1151" s="720"/>
      <c r="N1151" s="720"/>
      <c r="O1151" s="720"/>
      <c r="P1151" s="1638"/>
      <c r="Q1151" s="1638"/>
      <c r="R1151" s="1639"/>
      <c r="S1151" s="721"/>
      <c r="T1151" s="721"/>
      <c r="U1151" s="721"/>
      <c r="V1151" s="490">
        <v>44889</v>
      </c>
      <c r="W1151" s="3358" t="s">
        <v>5562</v>
      </c>
      <c r="X1151" s="2848">
        <v>53</v>
      </c>
      <c r="Y1151" s="589">
        <f>AVERAGE(CPVTFC3SG0070!S19:T19)</f>
        <v>0.19929999999999998</v>
      </c>
      <c r="Z1151" s="622">
        <f t="shared" si="118"/>
        <v>-4.3357664233577209</v>
      </c>
      <c r="AA1151" s="3314" t="s">
        <v>314</v>
      </c>
    </row>
    <row r="1152" spans="1:28" ht="15.75" thickBot="1" x14ac:dyDescent="0.3">
      <c r="A1152" s="516"/>
      <c r="B1152" s="4659"/>
      <c r="C1152" s="3354" t="s">
        <v>5448</v>
      </c>
      <c r="D1152" s="1383"/>
      <c r="E1152" s="1384"/>
      <c r="F1152" s="2413"/>
      <c r="G1152" s="668"/>
      <c r="H1152" s="662"/>
      <c r="I1152" s="1641"/>
      <c r="J1152" s="1641"/>
      <c r="K1152" s="2683"/>
      <c r="L1152" s="2684"/>
      <c r="M1152" s="763"/>
      <c r="N1152" s="763"/>
      <c r="O1152" s="763"/>
      <c r="P1152" s="1641"/>
      <c r="Q1152" s="1641"/>
      <c r="R1152" s="1642"/>
      <c r="S1152" s="778"/>
      <c r="T1152" s="778"/>
      <c r="U1152" s="778"/>
      <c r="V1152" s="220">
        <v>44889</v>
      </c>
      <c r="W1152" s="3385" t="s">
        <v>5562</v>
      </c>
      <c r="X1152" s="2757">
        <v>54</v>
      </c>
      <c r="Y1152" s="222">
        <f>AVERAGE(CPVTFC3SG0070!U19:V19)</f>
        <v>2.4500500000000001</v>
      </c>
      <c r="Z1152" s="218">
        <f t="shared" si="118"/>
        <v>10838.693430656935</v>
      </c>
      <c r="AA1152" s="3315" t="s">
        <v>315</v>
      </c>
    </row>
    <row r="1153" spans="1:27" ht="15.75" thickBot="1" x14ac:dyDescent="0.3">
      <c r="A1153" s="1904">
        <v>886</v>
      </c>
      <c r="B1153" s="3132" t="s">
        <v>1399</v>
      </c>
      <c r="C1153" s="3132" t="s">
        <v>868</v>
      </c>
      <c r="D1153" s="1808">
        <v>44812</v>
      </c>
      <c r="E1153" s="1834" t="s">
        <v>4919</v>
      </c>
      <c r="F1153" s="3237">
        <v>174</v>
      </c>
      <c r="G1153" s="1016">
        <f>AVERAGE(CPVTFC3SG0009!D26:E26)</f>
        <v>6.9099999999999995E-2</v>
      </c>
      <c r="H1153" s="1175">
        <f t="shared" si="113"/>
        <v>-259.30232558139539</v>
      </c>
      <c r="I1153" s="3238" t="s">
        <v>314</v>
      </c>
      <c r="J1153" s="3222"/>
      <c r="K1153" s="3223"/>
      <c r="L1153" s="3224"/>
      <c r="M1153" s="3225"/>
      <c r="N1153" s="3225"/>
      <c r="O1153" s="3225"/>
      <c r="P1153" s="3222"/>
      <c r="Q1153" s="3222"/>
      <c r="R1153" s="3226"/>
      <c r="S1153" s="2017"/>
      <c r="T1153" s="2017"/>
      <c r="U1153" s="861"/>
      <c r="V1153" s="1808">
        <v>44889</v>
      </c>
      <c r="W1153" s="3352" t="s">
        <v>5562</v>
      </c>
      <c r="X1153" s="3086">
        <v>55</v>
      </c>
      <c r="Y1153" s="1016">
        <f>AVERAGE(CPVTFC3SG0070!W19:X19)</f>
        <v>0.10965</v>
      </c>
      <c r="Z1153" s="1175">
        <f t="shared" si="118"/>
        <v>-436.22627737226276</v>
      </c>
      <c r="AA1153" s="3313" t="s">
        <v>314</v>
      </c>
    </row>
    <row r="1154" spans="1:27" x14ac:dyDescent="0.25">
      <c r="A1154" s="86">
        <v>887</v>
      </c>
      <c r="B1154" s="4658" t="s">
        <v>1400</v>
      </c>
      <c r="C1154" s="2535" t="s">
        <v>868</v>
      </c>
      <c r="D1154" s="87">
        <v>44812</v>
      </c>
      <c r="E1154" s="458" t="s">
        <v>4919</v>
      </c>
      <c r="F1154" s="154">
        <v>175</v>
      </c>
      <c r="G1154" s="88">
        <f>AVERAGE(CPVTFC3SG0009!F26:G26)</f>
        <v>0.56190000000000007</v>
      </c>
      <c r="H1154" s="89">
        <f t="shared" si="113"/>
        <v>1650.7751937984499</v>
      </c>
      <c r="I1154" s="2680" t="s">
        <v>315</v>
      </c>
      <c r="J1154" s="1638"/>
      <c r="K1154" s="2681"/>
      <c r="L1154" s="2682"/>
      <c r="M1154" s="720"/>
      <c r="N1154" s="720"/>
      <c r="O1154" s="720"/>
      <c r="P1154" s="1638"/>
      <c r="Q1154" s="1638"/>
      <c r="R1154" s="1639"/>
      <c r="S1154" s="721"/>
      <c r="T1154" s="721"/>
      <c r="U1154" s="721"/>
      <c r="V1154" s="490">
        <v>44889</v>
      </c>
      <c r="W1154" s="3358" t="s">
        <v>5562</v>
      </c>
      <c r="X1154" s="2848">
        <v>56</v>
      </c>
      <c r="Y1154" s="589">
        <f>AVERAGE(CPVTFC3SG0070!C21:D21)</f>
        <v>0.17075000000000001</v>
      </c>
      <c r="Z1154" s="622">
        <f t="shared" si="118"/>
        <v>-141.87591240875901</v>
      </c>
      <c r="AA1154" s="3314" t="s">
        <v>314</v>
      </c>
    </row>
    <row r="1155" spans="1:27" ht="15.75" thickBot="1" x14ac:dyDescent="0.3">
      <c r="A1155" s="537"/>
      <c r="B1155" s="4667"/>
      <c r="C1155" s="3355" t="s">
        <v>5448</v>
      </c>
      <c r="D1155" s="2084"/>
      <c r="E1155" s="2085"/>
      <c r="F1155" s="2407"/>
      <c r="G1155" s="969"/>
      <c r="H1155" s="970"/>
      <c r="I1155" s="1632"/>
      <c r="J1155" s="1632"/>
      <c r="K1155" s="3241"/>
      <c r="L1155" s="3242"/>
      <c r="M1155" s="215"/>
      <c r="N1155" s="215"/>
      <c r="O1155" s="215"/>
      <c r="P1155" s="1632"/>
      <c r="Q1155" s="1632"/>
      <c r="R1155" s="1633"/>
      <c r="S1155" s="650"/>
      <c r="T1155" s="650"/>
      <c r="U1155" s="650"/>
      <c r="V1155" s="111">
        <v>44889</v>
      </c>
      <c r="W1155" s="3359" t="s">
        <v>5562</v>
      </c>
      <c r="X1155" s="2768">
        <v>57</v>
      </c>
      <c r="Y1155" s="112">
        <f>AVERAGE(CPVTFC3SG0070!E21:F21)</f>
        <v>0.1789</v>
      </c>
      <c r="Z1155" s="113">
        <f t="shared" si="118"/>
        <v>-102.61313868613131</v>
      </c>
      <c r="AA1155" s="3321" t="s">
        <v>314</v>
      </c>
    </row>
    <row r="1156" spans="1:27" x14ac:dyDescent="0.25">
      <c r="A1156" s="456">
        <v>888</v>
      </c>
      <c r="B1156" s="4658" t="s">
        <v>1401</v>
      </c>
      <c r="C1156" s="2535" t="s">
        <v>868</v>
      </c>
      <c r="D1156" s="87">
        <v>44812</v>
      </c>
      <c r="E1156" s="458" t="s">
        <v>4919</v>
      </c>
      <c r="F1156" s="154">
        <v>176</v>
      </c>
      <c r="G1156" s="88">
        <f>AVERAGE(CPVTFC3SG0009!H26:I26)</f>
        <v>1.2928500000000001</v>
      </c>
      <c r="H1156" s="89">
        <f t="shared" si="113"/>
        <v>4483.9147286821699</v>
      </c>
      <c r="I1156" s="2680" t="s">
        <v>315</v>
      </c>
      <c r="J1156" s="1638"/>
      <c r="K1156" s="2681"/>
      <c r="L1156" s="2682"/>
      <c r="M1156" s="720"/>
      <c r="N1156" s="720"/>
      <c r="O1156" s="720"/>
      <c r="P1156" s="1638"/>
      <c r="Q1156" s="1638"/>
      <c r="R1156" s="1639"/>
      <c r="S1156" s="721"/>
      <c r="T1156" s="721"/>
      <c r="U1156" s="721"/>
      <c r="V1156" s="490">
        <v>44889</v>
      </c>
      <c r="W1156" s="3358" t="s">
        <v>5562</v>
      </c>
      <c r="X1156" s="2848">
        <v>58</v>
      </c>
      <c r="Y1156" s="589">
        <f>AVERAGE(CPVTFC3SG0070!G21:H21)</f>
        <v>0.29705000000000004</v>
      </c>
      <c r="Z1156" s="622">
        <f t="shared" si="118"/>
        <v>466.57664233576662</v>
      </c>
      <c r="AA1156" s="3314" t="s">
        <v>314</v>
      </c>
    </row>
    <row r="1157" spans="1:27" ht="15.75" thickBot="1" x14ac:dyDescent="0.3">
      <c r="A1157" s="598"/>
      <c r="B1157" s="4667"/>
      <c r="C1157" s="3355" t="s">
        <v>5448</v>
      </c>
      <c r="D1157" s="2084"/>
      <c r="E1157" s="2085"/>
      <c r="F1157" s="2407"/>
      <c r="G1157" s="969"/>
      <c r="H1157" s="970"/>
      <c r="I1157" s="1632"/>
      <c r="J1157" s="1632"/>
      <c r="K1157" s="3241"/>
      <c r="L1157" s="3242"/>
      <c r="M1157" s="215"/>
      <c r="N1157" s="215"/>
      <c r="O1157" s="215"/>
      <c r="P1157" s="1632"/>
      <c r="Q1157" s="1632"/>
      <c r="R1157" s="1633"/>
      <c r="S1157" s="650"/>
      <c r="T1157" s="650"/>
      <c r="U1157" s="650"/>
      <c r="V1157" s="111">
        <v>44889</v>
      </c>
      <c r="W1157" s="3359" t="s">
        <v>5562</v>
      </c>
      <c r="X1157" s="2768">
        <v>59</v>
      </c>
      <c r="Y1157" s="112">
        <f>AVERAGE(CPVTFC3SG0070!I21:J21)</f>
        <v>0.32274999999999998</v>
      </c>
      <c r="Z1157" s="113">
        <f t="shared" si="118"/>
        <v>590.38686131386851</v>
      </c>
      <c r="AA1157" s="3321" t="s">
        <v>314</v>
      </c>
    </row>
    <row r="1158" spans="1:27" x14ac:dyDescent="0.25">
      <c r="A1158" s="86">
        <v>889</v>
      </c>
      <c r="B1158" s="4658" t="s">
        <v>1402</v>
      </c>
      <c r="C1158" s="2535" t="s">
        <v>868</v>
      </c>
      <c r="D1158" s="87">
        <v>44812</v>
      </c>
      <c r="E1158" s="458" t="s">
        <v>4919</v>
      </c>
      <c r="F1158" s="154">
        <v>177</v>
      </c>
      <c r="G1158" s="88">
        <f>AVERAGE(CPVTFC3SG0009!J26:K26)</f>
        <v>0.5161</v>
      </c>
      <c r="H1158" s="89">
        <f t="shared" si="113"/>
        <v>1473.2558139534883</v>
      </c>
      <c r="I1158" s="2680" t="s">
        <v>315</v>
      </c>
      <c r="J1158" s="1638"/>
      <c r="K1158" s="2681"/>
      <c r="L1158" s="2682"/>
      <c r="M1158" s="720"/>
      <c r="N1158" s="720"/>
      <c r="O1158" s="720"/>
      <c r="P1158" s="1638"/>
      <c r="Q1158" s="1638"/>
      <c r="R1158" s="1639"/>
      <c r="S1158" s="721"/>
      <c r="T1158" s="721"/>
      <c r="U1158" s="721"/>
      <c r="V1158" s="490">
        <v>44889</v>
      </c>
      <c r="W1158" s="3358" t="s">
        <v>5562</v>
      </c>
      <c r="X1158" s="2848">
        <v>60</v>
      </c>
      <c r="Y1158" s="589">
        <f>AVERAGE(CPVTFC3SG0070!K21:L21)</f>
        <v>0.19064999999999999</v>
      </c>
      <c r="Z1158" s="622">
        <f t="shared" si="118"/>
        <v>-46.007299270073005</v>
      </c>
      <c r="AA1158" s="3314" t="s">
        <v>314</v>
      </c>
    </row>
    <row r="1159" spans="1:27" ht="15.75" thickBot="1" x14ac:dyDescent="0.3">
      <c r="A1159" s="516"/>
      <c r="B1159" s="4659"/>
      <c r="C1159" s="3354" t="s">
        <v>5448</v>
      </c>
      <c r="D1159" s="1383"/>
      <c r="E1159" s="1384"/>
      <c r="F1159" s="2413"/>
      <c r="G1159" s="668"/>
      <c r="H1159" s="662"/>
      <c r="I1159" s="1641"/>
      <c r="J1159" s="1641"/>
      <c r="K1159" s="2683"/>
      <c r="L1159" s="2684"/>
      <c r="M1159" s="763"/>
      <c r="N1159" s="763"/>
      <c r="O1159" s="763"/>
      <c r="P1159" s="1641"/>
      <c r="Q1159" s="1641"/>
      <c r="R1159" s="1642"/>
      <c r="S1159" s="778"/>
      <c r="T1159" s="778"/>
      <c r="U1159" s="778"/>
      <c r="V1159" s="91">
        <v>44889</v>
      </c>
      <c r="W1159" s="3350" t="s">
        <v>5562</v>
      </c>
      <c r="X1159" s="2758">
        <v>61</v>
      </c>
      <c r="Y1159" s="595">
        <f>AVERAGE(CPVTFC3SG0070!M21:N21)</f>
        <v>0.23565</v>
      </c>
      <c r="Z1159" s="225">
        <f t="shared" si="118"/>
        <v>170.78102189781026</v>
      </c>
      <c r="AA1159" s="3316" t="s">
        <v>314</v>
      </c>
    </row>
    <row r="1160" spans="1:27" ht="15.75" thickBot="1" x14ac:dyDescent="0.3">
      <c r="A1160" s="2083">
        <v>890</v>
      </c>
      <c r="B1160" s="2966" t="s">
        <v>1403</v>
      </c>
      <c r="C1160" s="2966" t="s">
        <v>868</v>
      </c>
      <c r="D1160" s="2010">
        <v>44812</v>
      </c>
      <c r="E1160" s="2011" t="s">
        <v>4919</v>
      </c>
      <c r="F1160" s="3220">
        <v>178</v>
      </c>
      <c r="G1160" s="2400">
        <f>AVERAGE(CPVTFC3SG0009!L26:M26)</f>
        <v>2.4769000000000001</v>
      </c>
      <c r="H1160" s="2013">
        <f t="shared" si="113"/>
        <v>9073.2558139534885</v>
      </c>
      <c r="I1160" s="3221" t="s">
        <v>315</v>
      </c>
      <c r="J1160" s="3222"/>
      <c r="K1160" s="3223"/>
      <c r="L1160" s="3224"/>
      <c r="M1160" s="3225"/>
      <c r="N1160" s="3225"/>
      <c r="O1160" s="3225"/>
      <c r="P1160" s="3222"/>
      <c r="Q1160" s="3222"/>
      <c r="R1160" s="3226"/>
      <c r="S1160" s="2017"/>
      <c r="T1160" s="2017"/>
      <c r="U1160" s="861"/>
      <c r="V1160" s="1808">
        <v>44889</v>
      </c>
      <c r="W1160" s="3352" t="s">
        <v>5562</v>
      </c>
      <c r="X1160" s="3086">
        <v>62</v>
      </c>
      <c r="Y1160" s="1016">
        <f>AVERAGE(CPVTFC3SG0070!O21:P21)</f>
        <v>0.41044999999999998</v>
      </c>
      <c r="Z1160" s="1175">
        <f t="shared" si="118"/>
        <v>1012.883211678832</v>
      </c>
      <c r="AA1160" s="3313" t="s">
        <v>314</v>
      </c>
    </row>
    <row r="1161" spans="1:27" x14ac:dyDescent="0.25">
      <c r="A1161" s="86">
        <v>891</v>
      </c>
      <c r="B1161" s="4658" t="s">
        <v>1404</v>
      </c>
      <c r="C1161" s="2535" t="s">
        <v>868</v>
      </c>
      <c r="D1161" s="87">
        <v>44812</v>
      </c>
      <c r="E1161" s="458" t="s">
        <v>4919</v>
      </c>
      <c r="F1161" s="154">
        <v>179</v>
      </c>
      <c r="G1161" s="88">
        <f>AVERAGE(CPVTFC3SG0009!N26:O26)</f>
        <v>2.8647499999999999</v>
      </c>
      <c r="H1161" s="89">
        <f t="shared" si="113"/>
        <v>10576.550387596899</v>
      </c>
      <c r="I1161" s="2680" t="s">
        <v>315</v>
      </c>
      <c r="J1161" s="1638"/>
      <c r="K1161" s="2681"/>
      <c r="L1161" s="2682"/>
      <c r="M1161" s="720"/>
      <c r="N1161" s="720"/>
      <c r="O1161" s="720"/>
      <c r="P1161" s="1638"/>
      <c r="Q1161" s="1638"/>
      <c r="R1161" s="1639"/>
      <c r="S1161" s="721"/>
      <c r="T1161" s="721"/>
      <c r="U1161" s="721"/>
      <c r="V1161" s="87">
        <v>44889</v>
      </c>
      <c r="W1161" s="3384" t="s">
        <v>5562</v>
      </c>
      <c r="X1161" s="2824">
        <v>63</v>
      </c>
      <c r="Y1161" s="88">
        <f>AVERAGE(CPVTFC3SG0070!Q21:R21)</f>
        <v>0.97084999999999999</v>
      </c>
      <c r="Z1161" s="89">
        <f t="shared" si="118"/>
        <v>3712.6204379562046</v>
      </c>
      <c r="AA1161" s="3339" t="s">
        <v>315</v>
      </c>
    </row>
    <row r="1162" spans="1:27" x14ac:dyDescent="0.25">
      <c r="A1162" s="596"/>
      <c r="B1162" s="4674"/>
      <c r="C1162" s="3181" t="s">
        <v>5448</v>
      </c>
      <c r="D1162" s="1149"/>
      <c r="E1162" s="1264"/>
      <c r="F1162" s="882"/>
      <c r="G1162" s="645"/>
      <c r="H1162" s="646"/>
      <c r="I1162" s="863"/>
      <c r="J1162" s="863"/>
      <c r="K1162" s="2678"/>
      <c r="L1162" s="2679"/>
      <c r="M1162" s="207"/>
      <c r="N1162" s="207"/>
      <c r="O1162" s="207"/>
      <c r="P1162" s="863"/>
      <c r="Q1162" s="863"/>
      <c r="R1162" s="864"/>
      <c r="S1162" s="642"/>
      <c r="T1162" s="642"/>
      <c r="U1162" s="642"/>
      <c r="V1162" s="18">
        <v>44889</v>
      </c>
      <c r="W1162" s="3357" t="s">
        <v>5562</v>
      </c>
      <c r="X1162" s="2759">
        <v>64</v>
      </c>
      <c r="Y1162" s="7">
        <f>AVERAGE(CPVTFC3SG0070!S21:T21)</f>
        <v>0.17745</v>
      </c>
      <c r="Z1162" s="13">
        <f t="shared" si="118"/>
        <v>-109.59854014598535</v>
      </c>
      <c r="AA1162" s="3310" t="s">
        <v>314</v>
      </c>
    </row>
    <row r="1163" spans="1:27" x14ac:dyDescent="0.25">
      <c r="A1163" s="596"/>
      <c r="B1163" s="4674"/>
      <c r="C1163" s="3181" t="s">
        <v>863</v>
      </c>
      <c r="D1163" s="1149"/>
      <c r="E1163" s="1264"/>
      <c r="F1163" s="882"/>
      <c r="G1163" s="645"/>
      <c r="H1163" s="646"/>
      <c r="I1163" s="863"/>
      <c r="J1163" s="863"/>
      <c r="K1163" s="2678"/>
      <c r="L1163" s="2679"/>
      <c r="M1163" s="207"/>
      <c r="N1163" s="207"/>
      <c r="O1163" s="207"/>
      <c r="P1163" s="863"/>
      <c r="Q1163" s="863"/>
      <c r="R1163" s="864"/>
      <c r="S1163" s="642"/>
      <c r="T1163" s="642"/>
      <c r="U1163" s="642"/>
      <c r="V1163" s="18">
        <v>44889</v>
      </c>
      <c r="W1163" s="3357" t="s">
        <v>5562</v>
      </c>
      <c r="X1163" s="2759">
        <v>65</v>
      </c>
      <c r="Y1163" s="7">
        <f>AVERAGE(CPVTFC3SG0070!U21:V21)</f>
        <v>0.1961</v>
      </c>
      <c r="Z1163" s="13">
        <f t="shared" si="118"/>
        <v>-19.751824817518212</v>
      </c>
      <c r="AA1163" s="3310" t="s">
        <v>314</v>
      </c>
    </row>
    <row r="1164" spans="1:27" ht="15.75" thickBot="1" x14ac:dyDescent="0.3">
      <c r="A1164" s="516"/>
      <c r="B1164" s="4659"/>
      <c r="C1164" s="3354" t="s">
        <v>220</v>
      </c>
      <c r="D1164" s="1383"/>
      <c r="E1164" s="1384"/>
      <c r="F1164" s="2413"/>
      <c r="G1164" s="668"/>
      <c r="H1164" s="662"/>
      <c r="I1164" s="1641"/>
      <c r="J1164" s="1641"/>
      <c r="K1164" s="2683"/>
      <c r="L1164" s="2684"/>
      <c r="M1164" s="763"/>
      <c r="N1164" s="763"/>
      <c r="O1164" s="763"/>
      <c r="P1164" s="1641"/>
      <c r="Q1164" s="1641"/>
      <c r="R1164" s="1642"/>
      <c r="S1164" s="778"/>
      <c r="T1164" s="778"/>
      <c r="U1164" s="778"/>
      <c r="V1164" s="220">
        <v>44889</v>
      </c>
      <c r="W1164" s="3385" t="s">
        <v>5562</v>
      </c>
      <c r="X1164" s="2757">
        <v>66</v>
      </c>
      <c r="Y1164" s="222">
        <f>AVERAGE(CPVTFC3SG0070!W21:X21)</f>
        <v>1.1452500000000001</v>
      </c>
      <c r="Z1164" s="218">
        <f t="shared" si="118"/>
        <v>4552.7956204379561</v>
      </c>
      <c r="AA1164" s="3315" t="s">
        <v>315</v>
      </c>
    </row>
    <row r="1165" spans="1:27" ht="15.75" thickBot="1" x14ac:dyDescent="0.3">
      <c r="A1165" s="1308">
        <v>892</v>
      </c>
      <c r="B1165" s="3233" t="s">
        <v>1405</v>
      </c>
      <c r="C1165" s="3233" t="s">
        <v>868</v>
      </c>
      <c r="D1165" s="1310">
        <v>44812</v>
      </c>
      <c r="E1165" s="1311" t="s">
        <v>4919</v>
      </c>
      <c r="F1165" s="3234">
        <v>180</v>
      </c>
      <c r="G1165" s="1319">
        <f>AVERAGE(CPVTFC3SG0009!P26:Q26)</f>
        <v>0.16875000000000001</v>
      </c>
      <c r="H1165" s="1313">
        <f t="shared" si="113"/>
        <v>126.93798449612403</v>
      </c>
      <c r="I1165" s="3235" t="s">
        <v>314</v>
      </c>
      <c r="J1165" s="3213"/>
      <c r="K1165" s="3214"/>
      <c r="L1165" s="3215"/>
      <c r="M1165" s="3175"/>
      <c r="N1165" s="3175"/>
      <c r="O1165" s="3175"/>
      <c r="P1165" s="3213"/>
      <c r="Q1165" s="3213"/>
      <c r="R1165" s="3216"/>
      <c r="S1165" s="1429"/>
      <c r="T1165" s="1429"/>
      <c r="U1165" s="654"/>
      <c r="V1165" s="1310">
        <v>44889</v>
      </c>
      <c r="W1165" s="3351" t="s">
        <v>5562</v>
      </c>
      <c r="X1165" s="3218">
        <v>67</v>
      </c>
      <c r="Y1165" s="1319">
        <f>AVERAGE(CPVTFC3SG0070!C23:D23)</f>
        <v>0.12890000000000001</v>
      </c>
      <c r="Z1165" s="1313">
        <f t="shared" si="118"/>
        <v>-343.48905109489039</v>
      </c>
      <c r="AA1165" s="3311" t="s">
        <v>314</v>
      </c>
    </row>
    <row r="1166" spans="1:27" ht="15.75" thickBot="1" x14ac:dyDescent="0.3">
      <c r="A1166" s="531">
        <v>893</v>
      </c>
      <c r="B1166" s="2622" t="s">
        <v>1406</v>
      </c>
      <c r="C1166" s="2622" t="s">
        <v>868</v>
      </c>
      <c r="D1166" s="676">
        <v>44812</v>
      </c>
      <c r="E1166" s="1463" t="s">
        <v>4919</v>
      </c>
      <c r="F1166" s="2715">
        <v>181</v>
      </c>
      <c r="G1166" s="1624">
        <f>AVERAGE(CPVTFC3SG0009!R26:S26)</f>
        <v>0.95950000000000002</v>
      </c>
      <c r="H1166" s="1524">
        <f t="shared" si="113"/>
        <v>3191.8604651162791</v>
      </c>
      <c r="I1166" s="2674" t="s">
        <v>315</v>
      </c>
      <c r="J1166" s="2716"/>
      <c r="K1166" s="2717"/>
      <c r="L1166" s="2718"/>
      <c r="M1166" s="2719"/>
      <c r="N1166" s="2719"/>
      <c r="O1166" s="2719"/>
      <c r="P1166" s="2716"/>
      <c r="Q1166" s="2716"/>
      <c r="R1166" s="2720"/>
      <c r="S1166" s="1973"/>
      <c r="T1166" s="1973"/>
      <c r="U1166" s="1471"/>
      <c r="V1166" s="1808">
        <v>44889</v>
      </c>
      <c r="W1166" s="3352" t="s">
        <v>5562</v>
      </c>
      <c r="X1166" s="3086">
        <v>68</v>
      </c>
      <c r="Y1166" s="1016">
        <f>AVERAGE(CPVTFC3SG0070!E23:F23)</f>
        <v>0.24970000000000001</v>
      </c>
      <c r="Z1166" s="1175">
        <f t="shared" si="118"/>
        <v>238.46715328467161</v>
      </c>
      <c r="AA1166" s="3313" t="s">
        <v>314</v>
      </c>
    </row>
    <row r="1167" spans="1:27" ht="15.75" thickBot="1" x14ac:dyDescent="0.3">
      <c r="A1167" s="1308">
        <v>894</v>
      </c>
      <c r="B1167" s="3233" t="s">
        <v>1407</v>
      </c>
      <c r="C1167" s="3233" t="s">
        <v>868</v>
      </c>
      <c r="D1167" s="1310">
        <v>44812</v>
      </c>
      <c r="E1167" s="1311" t="s">
        <v>4919</v>
      </c>
      <c r="F1167" s="3234">
        <v>182</v>
      </c>
      <c r="G1167" s="1319">
        <f>AVERAGE(CPVTFC3SG0009!T26:U26)</f>
        <v>0.32874999999999999</v>
      </c>
      <c r="H1167" s="1313">
        <f t="shared" si="113"/>
        <v>747.09302325581393</v>
      </c>
      <c r="I1167" s="3235" t="s">
        <v>314</v>
      </c>
      <c r="J1167" s="3213"/>
      <c r="K1167" s="3214"/>
      <c r="L1167" s="3215"/>
      <c r="M1167" s="3175"/>
      <c r="N1167" s="3175"/>
      <c r="O1167" s="3175"/>
      <c r="P1167" s="3213"/>
      <c r="Q1167" s="3213"/>
      <c r="R1167" s="3216"/>
      <c r="S1167" s="1429"/>
      <c r="T1167" s="1429"/>
      <c r="U1167" s="654"/>
      <c r="V1167" s="1310">
        <v>44889</v>
      </c>
      <c r="W1167" s="3351" t="s">
        <v>5562</v>
      </c>
      <c r="X1167" s="3218">
        <v>69</v>
      </c>
      <c r="Y1167" s="1319">
        <f>AVERAGE(CPVTFC3SG0070!G23:H23)</f>
        <v>0.1363</v>
      </c>
      <c r="Z1167" s="1313">
        <f t="shared" si="118"/>
        <v>-307.83941605839408</v>
      </c>
      <c r="AA1167" s="3311" t="s">
        <v>314</v>
      </c>
    </row>
    <row r="1168" spans="1:27" x14ac:dyDescent="0.25">
      <c r="A1168" s="508">
        <v>895</v>
      </c>
      <c r="B1168" s="4664" t="s">
        <v>1408</v>
      </c>
      <c r="C1168" s="2969" t="s">
        <v>868</v>
      </c>
      <c r="D1168" s="490">
        <v>44812</v>
      </c>
      <c r="E1168" s="491" t="s">
        <v>4919</v>
      </c>
      <c r="F1168" s="732">
        <v>183</v>
      </c>
      <c r="G1168" s="589">
        <f>AVERAGE(CPVTFC3SG0009!V26:W26)</f>
        <v>0.11665</v>
      </c>
      <c r="H1168" s="622">
        <f t="shared" si="113"/>
        <v>-75.000000000000028</v>
      </c>
      <c r="I1168" s="2692" t="s">
        <v>314</v>
      </c>
      <c r="J1168" s="1638"/>
      <c r="K1168" s="2681"/>
      <c r="L1168" s="2682"/>
      <c r="M1168" s="720"/>
      <c r="N1168" s="720"/>
      <c r="O1168" s="720"/>
      <c r="P1168" s="1638"/>
      <c r="Q1168" s="1638"/>
      <c r="R1168" s="1639"/>
      <c r="S1168" s="721"/>
      <c r="T1168" s="721"/>
      <c r="U1168" s="721"/>
      <c r="V1168" s="490">
        <v>44889</v>
      </c>
      <c r="W1168" s="3358" t="s">
        <v>5562</v>
      </c>
      <c r="X1168" s="2848">
        <v>70</v>
      </c>
      <c r="Y1168" s="589">
        <f>AVERAGE(CPVTFC3SG0070!I23:J23)</f>
        <v>0.11255</v>
      </c>
      <c r="Z1168" s="622">
        <f t="shared" si="118"/>
        <v>-422.25547445255467</v>
      </c>
      <c r="AA1168" s="3314" t="s">
        <v>314</v>
      </c>
    </row>
    <row r="1169" spans="1:28" ht="15.75" thickBot="1" x14ac:dyDescent="0.3">
      <c r="A1169" s="462"/>
      <c r="B1169" s="4671"/>
      <c r="C1169" s="3386" t="s">
        <v>5448</v>
      </c>
      <c r="D1169" s="1383"/>
      <c r="E1169" s="1384"/>
      <c r="F1169" s="2413"/>
      <c r="G1169" s="668"/>
      <c r="H1169" s="662"/>
      <c r="I1169" s="1641"/>
      <c r="J1169" s="1641"/>
      <c r="K1169" s="2683"/>
      <c r="L1169" s="2684"/>
      <c r="M1169" s="763"/>
      <c r="N1169" s="763"/>
      <c r="O1169" s="763"/>
      <c r="P1169" s="1641"/>
      <c r="Q1169" s="1641"/>
      <c r="R1169" s="1642"/>
      <c r="S1169" s="778"/>
      <c r="T1169" s="778"/>
      <c r="U1169" s="778"/>
      <c r="V1169" s="91">
        <v>44889</v>
      </c>
      <c r="W1169" s="3350" t="s">
        <v>5562</v>
      </c>
      <c r="X1169" s="2758">
        <v>71</v>
      </c>
      <c r="Y1169" s="595">
        <f>AVERAGE(CPVTFC3SG0070!K23:L23)</f>
        <v>0.3826</v>
      </c>
      <c r="Z1169" s="225">
        <f t="shared" si="118"/>
        <v>878.71532846715331</v>
      </c>
      <c r="AA1169" s="3316" t="s">
        <v>314</v>
      </c>
    </row>
    <row r="1170" spans="1:28" ht="15.75" thickBot="1" x14ac:dyDescent="0.3">
      <c r="A1170" s="1308">
        <v>896</v>
      </c>
      <c r="B1170" s="3233" t="s">
        <v>1409</v>
      </c>
      <c r="C1170" s="3233" t="s">
        <v>868</v>
      </c>
      <c r="D1170" s="1310">
        <v>44812</v>
      </c>
      <c r="E1170" s="1311" t="s">
        <v>4919</v>
      </c>
      <c r="F1170" s="3234">
        <v>184</v>
      </c>
      <c r="G1170" s="1319">
        <f>AVERAGE(CPVTFC3SG0009!X26:Y26)</f>
        <v>7.6100000000000001E-2</v>
      </c>
      <c r="H1170" s="1313">
        <f t="shared" si="113"/>
        <v>-232.17054263565893</v>
      </c>
      <c r="I1170" s="3235" t="s">
        <v>314</v>
      </c>
      <c r="J1170" s="3213"/>
      <c r="K1170" s="3214"/>
      <c r="L1170" s="3215"/>
      <c r="M1170" s="3175"/>
      <c r="N1170" s="3175"/>
      <c r="O1170" s="3175"/>
      <c r="P1170" s="3213"/>
      <c r="Q1170" s="3213"/>
      <c r="R1170" s="3216"/>
      <c r="S1170" s="1429"/>
      <c r="T1170" s="1429"/>
      <c r="U1170" s="654"/>
      <c r="V1170" s="1310">
        <v>44889</v>
      </c>
      <c r="W1170" s="3351" t="s">
        <v>5562</v>
      </c>
      <c r="X1170" s="3218">
        <v>72</v>
      </c>
      <c r="Y1170" s="1319">
        <f>AVERAGE(CPVTFC3SG0070!M23:N23)</f>
        <v>0.1113</v>
      </c>
      <c r="Z1170" s="1313">
        <f t="shared" si="118"/>
        <v>-428.27737226277367</v>
      </c>
      <c r="AA1170" s="3311" t="s">
        <v>314</v>
      </c>
    </row>
    <row r="1171" spans="1:28" ht="15.75" thickBot="1" x14ac:dyDescent="0.3">
      <c r="A1171" s="110">
        <v>668</v>
      </c>
      <c r="B1171" s="2967" t="s">
        <v>1233</v>
      </c>
      <c r="C1171" s="2967" t="s">
        <v>868</v>
      </c>
      <c r="D1171" s="111">
        <v>44812</v>
      </c>
      <c r="E1171" s="472" t="s">
        <v>4918</v>
      </c>
      <c r="F1171" s="153">
        <v>140</v>
      </c>
      <c r="G1171" s="112">
        <f>AVERAGE(CPVTFC3SG0008!H20:I20)</f>
        <v>0.26690000000000003</v>
      </c>
      <c r="H1171" s="113">
        <f>(G1171-0.169)/0.0146*50</f>
        <v>335.27397260273978</v>
      </c>
      <c r="I1171" s="197" t="s">
        <v>314</v>
      </c>
      <c r="J1171" s="636"/>
      <c r="K1171" s="228"/>
      <c r="L1171" s="249"/>
      <c r="M1171" s="215"/>
      <c r="N1171" s="215"/>
      <c r="O1171" s="215"/>
      <c r="P1171" s="636"/>
      <c r="Q1171" s="636"/>
      <c r="R1171" s="666"/>
      <c r="S1171" s="650"/>
      <c r="T1171" s="650"/>
      <c r="U1171" s="657"/>
      <c r="V1171" s="1808">
        <v>44889</v>
      </c>
      <c r="W1171" s="3352" t="s">
        <v>5562</v>
      </c>
      <c r="X1171" s="3086">
        <v>73</v>
      </c>
      <c r="Y1171" s="1016">
        <f>AVERAGE(CPVTFC3SG0070!O23:P23)</f>
        <v>0.13645000000000002</v>
      </c>
      <c r="Z1171" s="1175">
        <f t="shared" si="118"/>
        <v>-307.11678832116775</v>
      </c>
      <c r="AA1171" s="3313" t="s">
        <v>314</v>
      </c>
    </row>
    <row r="1172" spans="1:28" ht="15.75" thickBot="1" x14ac:dyDescent="0.3">
      <c r="A1172" s="1798">
        <v>384</v>
      </c>
      <c r="B1172" s="3169" t="s">
        <v>1090</v>
      </c>
      <c r="C1172" s="3169" t="s">
        <v>868</v>
      </c>
      <c r="D1172" s="601">
        <v>44812</v>
      </c>
      <c r="E1172" s="602" t="s">
        <v>4917</v>
      </c>
      <c r="F1172" s="3171">
        <v>40</v>
      </c>
      <c r="G1172" s="137">
        <f>AVERAGE(CPVTFC3SG0007!O17:P17)</f>
        <v>0.89260000000000006</v>
      </c>
      <c r="H1172" s="1802">
        <f>(G1172-0.169)/0.0146*50</f>
        <v>2478.0821917808216</v>
      </c>
      <c r="I1172" s="3394" t="s">
        <v>315</v>
      </c>
      <c r="J1172" s="3395"/>
      <c r="K1172" s="3396"/>
      <c r="L1172" s="3397"/>
      <c r="M1172" s="3175"/>
      <c r="N1172" s="3175"/>
      <c r="O1172" s="3175"/>
      <c r="P1172" s="3395"/>
      <c r="Q1172" s="3395"/>
      <c r="R1172" s="3398"/>
      <c r="S1172" s="1429"/>
      <c r="T1172" s="1429"/>
      <c r="U1172" s="654"/>
      <c r="V1172" s="1310">
        <v>44889</v>
      </c>
      <c r="W1172" s="3351" t="s">
        <v>5562</v>
      </c>
      <c r="X1172" s="3218">
        <v>74</v>
      </c>
      <c r="Y1172" s="1319">
        <f>AVERAGE(CPVTFC3SG0070!Q23:R23)</f>
        <v>0.20965</v>
      </c>
      <c r="Z1172" s="1313">
        <f t="shared" ref="Z1172:Z1235" si="120">(Y1172-0.2002)/0.0137*66</f>
        <v>45.52554744525554</v>
      </c>
      <c r="AA1172" s="3311" t="s">
        <v>314</v>
      </c>
      <c r="AB1172" s="1159"/>
    </row>
    <row r="1173" spans="1:28" x14ac:dyDescent="0.25">
      <c r="A1173" s="584">
        <v>897</v>
      </c>
      <c r="B1173" s="4677" t="s">
        <v>1423</v>
      </c>
      <c r="C1173" s="2539" t="s">
        <v>868</v>
      </c>
      <c r="D1173" s="83">
        <v>44817</v>
      </c>
      <c r="E1173" s="389" t="s">
        <v>4920</v>
      </c>
      <c r="F1173" s="2539">
        <v>1</v>
      </c>
      <c r="G1173" s="84">
        <f>AVERAGE(CPVTFC3SG0010!C11:D11)</f>
        <v>0.43714999999999998</v>
      </c>
      <c r="H1173" s="85">
        <f>((G1173-0.4655)/0.0132)*50</f>
        <v>-107.3863636363638</v>
      </c>
      <c r="I1173" s="2772" t="s">
        <v>314</v>
      </c>
      <c r="J1173" s="2408"/>
      <c r="K1173" s="3391"/>
      <c r="L1173" s="3392"/>
      <c r="M1173" s="216"/>
      <c r="N1173" s="216"/>
      <c r="O1173" s="216"/>
      <c r="P1173" s="2408"/>
      <c r="Q1173" s="2408"/>
      <c r="R1173" s="2409"/>
      <c r="S1173" s="656"/>
      <c r="T1173" s="656"/>
      <c r="U1173" s="656"/>
      <c r="V1173" s="83">
        <v>44889</v>
      </c>
      <c r="W1173" s="3393" t="s">
        <v>5562</v>
      </c>
      <c r="X1173" s="3021">
        <v>75</v>
      </c>
      <c r="Y1173" s="84">
        <f>AVERAGE(CPVTFC3SG0070!S23:T23)</f>
        <v>0.13164999999999999</v>
      </c>
      <c r="Z1173" s="85">
        <f t="shared" si="120"/>
        <v>-330.2408759124088</v>
      </c>
      <c r="AA1173" s="3347" t="s">
        <v>314</v>
      </c>
    </row>
    <row r="1174" spans="1:28" ht="15.75" thickBot="1" x14ac:dyDescent="0.3">
      <c r="A1174" s="462"/>
      <c r="B1174" s="4650"/>
      <c r="C1174" s="3388" t="s">
        <v>5448</v>
      </c>
      <c r="D1174" s="1383"/>
      <c r="E1174" s="1384"/>
      <c r="F1174" s="3389"/>
      <c r="G1174" s="668"/>
      <c r="H1174" s="662"/>
      <c r="I1174" s="2412"/>
      <c r="J1174" s="2412"/>
      <c r="K1174" s="2730"/>
      <c r="L1174" s="2731"/>
      <c r="M1174" s="763"/>
      <c r="N1174" s="763"/>
      <c r="O1174" s="763"/>
      <c r="P1174" s="2412"/>
      <c r="Q1174" s="2412"/>
      <c r="R1174" s="2413"/>
      <c r="S1174" s="778"/>
      <c r="T1174" s="778"/>
      <c r="U1174" s="778"/>
      <c r="V1174" s="91">
        <v>44889</v>
      </c>
      <c r="W1174" s="3350" t="s">
        <v>5562</v>
      </c>
      <c r="X1174" s="2758">
        <v>76</v>
      </c>
      <c r="Y1174" s="595">
        <f>AVERAGE(CPVTFC3SG0070!U23:V23)</f>
        <v>0.44455</v>
      </c>
      <c r="Z1174" s="225">
        <f t="shared" si="120"/>
        <v>1177.1605839416059</v>
      </c>
      <c r="AA1174" s="3316" t="s">
        <v>314</v>
      </c>
    </row>
    <row r="1175" spans="1:28" ht="15.75" thickBot="1" x14ac:dyDescent="0.3">
      <c r="A1175" s="1461">
        <v>898</v>
      </c>
      <c r="B1175" s="3274" t="s">
        <v>1424</v>
      </c>
      <c r="C1175" s="3390" t="s">
        <v>868</v>
      </c>
      <c r="D1175" s="676">
        <v>44817</v>
      </c>
      <c r="E1175" s="1463" t="s">
        <v>4920</v>
      </c>
      <c r="F1175" s="3274">
        <v>2</v>
      </c>
      <c r="G1175" s="1624">
        <f>AVERAGE(CPVTFC3SG0010!E11:F11)</f>
        <v>1.4839500000000001</v>
      </c>
      <c r="H1175" s="1524">
        <f t="shared" ref="H1175:H1288" si="121">((G1175-0.4655)/0.0132)*50</f>
        <v>3857.7651515151515</v>
      </c>
      <c r="I1175" s="3363" t="s">
        <v>315</v>
      </c>
      <c r="J1175" s="2732"/>
      <c r="K1175" s="2733"/>
      <c r="L1175" s="2734"/>
      <c r="M1175" s="2719"/>
      <c r="N1175" s="2719"/>
      <c r="O1175" s="2719"/>
      <c r="P1175" s="2732"/>
      <c r="Q1175" s="2732"/>
      <c r="R1175" s="2735"/>
      <c r="S1175" s="1973"/>
      <c r="T1175" s="1973"/>
      <c r="U1175" s="1471"/>
      <c r="V1175" s="471">
        <v>44889</v>
      </c>
      <c r="W1175" s="3361" t="s">
        <v>5562</v>
      </c>
      <c r="X1175" s="3260">
        <v>77</v>
      </c>
      <c r="Y1175" s="1226">
        <f>AVERAGE(CPVTFC3SG0070!W23:X23)</f>
        <v>0.28025</v>
      </c>
      <c r="Z1175" s="1193">
        <f t="shared" si="120"/>
        <v>385.64233576642334</v>
      </c>
      <c r="AA1175" s="3331" t="s">
        <v>314</v>
      </c>
    </row>
    <row r="1176" spans="1:28" ht="15.75" thickBot="1" x14ac:dyDescent="0.3">
      <c r="A1176" s="1832">
        <v>899</v>
      </c>
      <c r="B1176" s="3293" t="s">
        <v>1425</v>
      </c>
      <c r="C1176" s="3406" t="s">
        <v>868</v>
      </c>
      <c r="D1176" s="1808">
        <v>44817</v>
      </c>
      <c r="E1176" s="1834" t="s">
        <v>4920</v>
      </c>
      <c r="F1176" s="3293">
        <v>3</v>
      </c>
      <c r="G1176" s="1016">
        <f>AVERAGE(CPVTFC3SG0010!G11:H11)</f>
        <v>0.6663</v>
      </c>
      <c r="H1176" s="1175">
        <f t="shared" si="121"/>
        <v>760.60606060606051</v>
      </c>
      <c r="I1176" s="3407" t="s">
        <v>314</v>
      </c>
      <c r="J1176" s="3408"/>
      <c r="K1176" s="3409"/>
      <c r="L1176" s="3410"/>
      <c r="M1176" s="3225"/>
      <c r="N1176" s="3225"/>
      <c r="O1176" s="3225"/>
      <c r="P1176" s="3408"/>
      <c r="Q1176" s="3408"/>
      <c r="R1176" s="3411"/>
      <c r="S1176" s="2017"/>
      <c r="T1176" s="2017"/>
      <c r="U1176" s="861"/>
      <c r="V1176" s="1808">
        <v>44889</v>
      </c>
      <c r="W1176" s="3352" t="s">
        <v>5562</v>
      </c>
      <c r="X1176" s="3086">
        <v>78</v>
      </c>
      <c r="Y1176" s="1016">
        <f>AVERAGE(CPVTFC3SG0070!C25:D25)</f>
        <v>0.20500000000000002</v>
      </c>
      <c r="Z1176" s="1175">
        <f t="shared" si="120"/>
        <v>23.124087591241</v>
      </c>
      <c r="AA1176" s="3313" t="s">
        <v>314</v>
      </c>
    </row>
    <row r="1177" spans="1:28" x14ac:dyDescent="0.25">
      <c r="A1177" s="488">
        <v>900</v>
      </c>
      <c r="B1177" s="4648" t="s">
        <v>1426</v>
      </c>
      <c r="C1177" s="2736" t="s">
        <v>868</v>
      </c>
      <c r="D1177" s="490">
        <v>44817</v>
      </c>
      <c r="E1177" s="491" t="s">
        <v>4920</v>
      </c>
      <c r="F1177" s="2736">
        <v>4</v>
      </c>
      <c r="G1177" s="589">
        <f>AVERAGE(CPVTFC3SG0010!I11:J11)</f>
        <v>0.66215000000000002</v>
      </c>
      <c r="H1177" s="622">
        <f t="shared" si="121"/>
        <v>744.88636363636363</v>
      </c>
      <c r="I1177" s="2774" t="s">
        <v>314</v>
      </c>
      <c r="J1177" s="2410"/>
      <c r="K1177" s="2728"/>
      <c r="L1177" s="2729"/>
      <c r="M1177" s="720"/>
      <c r="N1177" s="720"/>
      <c r="O1177" s="720"/>
      <c r="P1177" s="2410"/>
      <c r="Q1177" s="2410"/>
      <c r="R1177" s="2411"/>
      <c r="S1177" s="721"/>
      <c r="T1177" s="721"/>
      <c r="U1177" s="721"/>
      <c r="V1177" s="490">
        <v>44889</v>
      </c>
      <c r="W1177" s="3358" t="s">
        <v>5562</v>
      </c>
      <c r="X1177" s="2848">
        <v>79</v>
      </c>
      <c r="Y1177" s="589">
        <f>AVERAGE(CPVTFC3SG0070!E25:F25)</f>
        <v>0.26880000000000004</v>
      </c>
      <c r="Z1177" s="622">
        <f t="shared" si="120"/>
        <v>330.48175182481776</v>
      </c>
      <c r="AA1177" s="3314" t="s">
        <v>314</v>
      </c>
    </row>
    <row r="1178" spans="1:28" x14ac:dyDescent="0.25">
      <c r="A1178" s="593"/>
      <c r="B1178" s="4649"/>
      <c r="C1178" s="3329" t="s">
        <v>5448</v>
      </c>
      <c r="D1178" s="1149"/>
      <c r="E1178" s="1264"/>
      <c r="F1178" s="1151"/>
      <c r="G1178" s="645"/>
      <c r="H1178" s="646"/>
      <c r="I1178" s="881"/>
      <c r="J1178" s="881"/>
      <c r="K1178" s="3295"/>
      <c r="L1178" s="3296"/>
      <c r="M1178" s="207"/>
      <c r="N1178" s="207"/>
      <c r="O1178" s="207"/>
      <c r="P1178" s="881"/>
      <c r="Q1178" s="881"/>
      <c r="R1178" s="882"/>
      <c r="S1178" s="642"/>
      <c r="T1178" s="642"/>
      <c r="U1178" s="642"/>
      <c r="V1178" s="18">
        <v>44889</v>
      </c>
      <c r="W1178" s="3357" t="s">
        <v>5562</v>
      </c>
      <c r="X1178" s="2759">
        <v>80</v>
      </c>
      <c r="Y1178" s="7">
        <f>AVERAGE(CPVTFC3SG0070!G25:H25)</f>
        <v>0.30315000000000003</v>
      </c>
      <c r="Z1178" s="13">
        <f t="shared" si="120"/>
        <v>495.96350364963519</v>
      </c>
      <c r="AA1178" s="3310" t="s">
        <v>314</v>
      </c>
    </row>
    <row r="1179" spans="1:28" ht="15.75" thickBot="1" x14ac:dyDescent="0.3">
      <c r="A1179" s="90"/>
      <c r="B1179" s="4650"/>
      <c r="C1179" s="3388" t="s">
        <v>863</v>
      </c>
      <c r="D1179" s="1383"/>
      <c r="E1179" s="1384"/>
      <c r="F1179" s="3389"/>
      <c r="G1179" s="668"/>
      <c r="H1179" s="662"/>
      <c r="I1179" s="2412"/>
      <c r="J1179" s="2412"/>
      <c r="K1179" s="2730"/>
      <c r="L1179" s="2731"/>
      <c r="M1179" s="763"/>
      <c r="N1179" s="763"/>
      <c r="O1179" s="763"/>
      <c r="P1179" s="2412"/>
      <c r="Q1179" s="2412"/>
      <c r="R1179" s="2413"/>
      <c r="S1179" s="778"/>
      <c r="T1179" s="778"/>
      <c r="U1179" s="778"/>
      <c r="V1179" s="91">
        <v>44889</v>
      </c>
      <c r="W1179" s="3350" t="s">
        <v>5562</v>
      </c>
      <c r="X1179" s="2758">
        <v>81</v>
      </c>
      <c r="Y1179" s="595">
        <f>AVERAGE(CPVTFC3SG0070!I25:J25)</f>
        <v>0.22800000000000001</v>
      </c>
      <c r="Z1179" s="225">
        <f t="shared" si="120"/>
        <v>133.92700729927014</v>
      </c>
      <c r="AA1179" s="3316" t="s">
        <v>314</v>
      </c>
    </row>
    <row r="1180" spans="1:28" ht="15.75" thickBot="1" x14ac:dyDescent="0.3">
      <c r="A1180" s="531">
        <v>901</v>
      </c>
      <c r="B1180" s="3274" t="s">
        <v>1427</v>
      </c>
      <c r="C1180" s="3390" t="s">
        <v>868</v>
      </c>
      <c r="D1180" s="676">
        <v>44817</v>
      </c>
      <c r="E1180" s="1463" t="s">
        <v>4920</v>
      </c>
      <c r="F1180" s="3274">
        <v>5</v>
      </c>
      <c r="G1180" s="1624">
        <f>AVERAGE(CPVTFC3SG0010!K11:L11)</f>
        <v>2.54095</v>
      </c>
      <c r="H1180" s="1524">
        <f t="shared" si="121"/>
        <v>7861.55303030303</v>
      </c>
      <c r="I1180" s="3363" t="s">
        <v>315</v>
      </c>
      <c r="J1180" s="2732"/>
      <c r="K1180" s="2733"/>
      <c r="L1180" s="2734"/>
      <c r="M1180" s="2719"/>
      <c r="N1180" s="2719"/>
      <c r="O1180" s="2719"/>
      <c r="P1180" s="2732"/>
      <c r="Q1180" s="2732"/>
      <c r="R1180" s="2735"/>
      <c r="S1180" s="1973"/>
      <c r="T1180" s="1973"/>
      <c r="U1180" s="1471"/>
      <c r="V1180" s="79">
        <v>44889</v>
      </c>
      <c r="W1180" s="3377" t="s">
        <v>5562</v>
      </c>
      <c r="X1180" s="2760">
        <v>82</v>
      </c>
      <c r="Y1180" s="80">
        <f>AVERAGE(CPVTFC3SG0070!K25:L25)</f>
        <v>0.7429</v>
      </c>
      <c r="Z1180" s="81">
        <f t="shared" si="120"/>
        <v>2614.4671532846714</v>
      </c>
      <c r="AA1180" s="3324" t="s">
        <v>315</v>
      </c>
    </row>
    <row r="1181" spans="1:28" x14ac:dyDescent="0.25">
      <c r="A1181" s="488">
        <v>902</v>
      </c>
      <c r="B1181" s="4648" t="s">
        <v>1428</v>
      </c>
      <c r="C1181" s="2736" t="s">
        <v>868</v>
      </c>
      <c r="D1181" s="490">
        <v>44817</v>
      </c>
      <c r="E1181" s="491" t="s">
        <v>4920</v>
      </c>
      <c r="F1181" s="2736">
        <v>6</v>
      </c>
      <c r="G1181" s="589">
        <f>AVERAGE(CPVTFC3SG0010!M11:N11)</f>
        <v>0.67825000000000002</v>
      </c>
      <c r="H1181" s="622">
        <f t="shared" si="121"/>
        <v>805.87121212121212</v>
      </c>
      <c r="I1181" s="2774" t="s">
        <v>314</v>
      </c>
      <c r="J1181" s="2410"/>
      <c r="K1181" s="2728"/>
      <c r="L1181" s="2729"/>
      <c r="M1181" s="720"/>
      <c r="N1181" s="720"/>
      <c r="O1181" s="720"/>
      <c r="P1181" s="2410"/>
      <c r="Q1181" s="2410"/>
      <c r="R1181" s="2411"/>
      <c r="S1181" s="721"/>
      <c r="T1181" s="721"/>
      <c r="U1181" s="721"/>
      <c r="V1181" s="490">
        <v>44889</v>
      </c>
      <c r="W1181" s="3358" t="s">
        <v>5562</v>
      </c>
      <c r="X1181" s="2848">
        <v>83</v>
      </c>
      <c r="Y1181" s="589">
        <f>AVERAGE(CPVTFC3SG0070!M25:N25)</f>
        <v>0.22039999999999998</v>
      </c>
      <c r="Z1181" s="622">
        <f t="shared" si="120"/>
        <v>97.313868613138666</v>
      </c>
      <c r="AA1181" s="3314" t="s">
        <v>314</v>
      </c>
    </row>
    <row r="1182" spans="1:28" ht="15.75" thickBot="1" x14ac:dyDescent="0.3">
      <c r="A1182" s="90"/>
      <c r="B1182" s="4650"/>
      <c r="C1182" s="3388" t="s">
        <v>5448</v>
      </c>
      <c r="D1182" s="1383"/>
      <c r="E1182" s="1384"/>
      <c r="F1182" s="3389"/>
      <c r="G1182" s="668"/>
      <c r="H1182" s="662"/>
      <c r="I1182" s="2412"/>
      <c r="J1182" s="2412"/>
      <c r="K1182" s="2730"/>
      <c r="L1182" s="2731"/>
      <c r="M1182" s="763"/>
      <c r="N1182" s="763"/>
      <c r="O1182" s="763"/>
      <c r="P1182" s="2412"/>
      <c r="Q1182" s="2412"/>
      <c r="R1182" s="2413"/>
      <c r="S1182" s="778"/>
      <c r="T1182" s="778"/>
      <c r="U1182" s="778"/>
      <c r="V1182" s="220">
        <v>44889</v>
      </c>
      <c r="W1182" s="3385" t="s">
        <v>5562</v>
      </c>
      <c r="X1182" s="2757">
        <v>84</v>
      </c>
      <c r="Y1182" s="222">
        <f>AVERAGE(CPVTFC3SG0070!O25:P25)</f>
        <v>0.50729999999999997</v>
      </c>
      <c r="Z1182" s="218">
        <f t="shared" si="120"/>
        <v>1479.4598540145985</v>
      </c>
      <c r="AA1182" s="3315" t="s">
        <v>315</v>
      </c>
    </row>
    <row r="1183" spans="1:28" ht="15.75" thickBot="1" x14ac:dyDescent="0.3">
      <c r="A1183" s="531">
        <v>903</v>
      </c>
      <c r="B1183" s="3274" t="s">
        <v>1429</v>
      </c>
      <c r="C1183" s="3390" t="s">
        <v>868</v>
      </c>
      <c r="D1183" s="676">
        <v>44817</v>
      </c>
      <c r="E1183" s="1463" t="s">
        <v>4920</v>
      </c>
      <c r="F1183" s="3274">
        <v>7</v>
      </c>
      <c r="G1183" s="1624">
        <f>AVERAGE(CPVTFC3SG0010!O11:P11)</f>
        <v>1.8070499999999998</v>
      </c>
      <c r="H1183" s="1524">
        <f t="shared" si="121"/>
        <v>5081.6287878787871</v>
      </c>
      <c r="I1183" s="3363" t="s">
        <v>315</v>
      </c>
      <c r="J1183" s="2732"/>
      <c r="K1183" s="2733"/>
      <c r="L1183" s="2734"/>
      <c r="M1183" s="2719"/>
      <c r="N1183" s="2719"/>
      <c r="O1183" s="2719"/>
      <c r="P1183" s="2732"/>
      <c r="Q1183" s="2732"/>
      <c r="R1183" s="2735"/>
      <c r="S1183" s="1973"/>
      <c r="T1183" s="1973"/>
      <c r="U1183" s="1471"/>
      <c r="V1183" s="111">
        <v>44889</v>
      </c>
      <c r="W1183" s="3359" t="s">
        <v>5562</v>
      </c>
      <c r="X1183" s="2768">
        <v>85</v>
      </c>
      <c r="Y1183" s="112">
        <f>AVERAGE(CPVTFC3SG0070!Q25:R25)</f>
        <v>0.39285000000000003</v>
      </c>
      <c r="Z1183" s="113">
        <f t="shared" si="120"/>
        <v>928.0948905109492</v>
      </c>
      <c r="AA1183" s="3321" t="s">
        <v>314</v>
      </c>
    </row>
    <row r="1184" spans="1:28" ht="15.75" thickBot="1" x14ac:dyDescent="0.3">
      <c r="A1184" s="1798">
        <v>904</v>
      </c>
      <c r="B1184" s="3413" t="s">
        <v>1430</v>
      </c>
      <c r="C1184" s="3414" t="s">
        <v>868</v>
      </c>
      <c r="D1184" s="601">
        <v>44817</v>
      </c>
      <c r="E1184" s="602" t="s">
        <v>4920</v>
      </c>
      <c r="F1184" s="3413">
        <v>8</v>
      </c>
      <c r="G1184" s="137">
        <f>AVERAGE(CPVTFC3SG0010!Q11:R11)</f>
        <v>2.1597499999999998</v>
      </c>
      <c r="H1184" s="1802">
        <f t="shared" si="121"/>
        <v>6417.613636363636</v>
      </c>
      <c r="I1184" s="3415" t="s">
        <v>315</v>
      </c>
      <c r="J1184" s="3402"/>
      <c r="K1184" s="3403"/>
      <c r="L1184" s="3404"/>
      <c r="M1184" s="3175"/>
      <c r="N1184" s="3175"/>
      <c r="O1184" s="3175"/>
      <c r="P1184" s="3402"/>
      <c r="Q1184" s="3402"/>
      <c r="R1184" s="3405"/>
      <c r="S1184" s="1429"/>
      <c r="T1184" s="1429"/>
      <c r="U1184" s="654"/>
      <c r="V1184" s="601">
        <v>44889</v>
      </c>
      <c r="W1184" s="3362" t="s">
        <v>5562</v>
      </c>
      <c r="X1184" s="2807">
        <v>86</v>
      </c>
      <c r="Y1184" s="137">
        <f>AVERAGE(CPVTFC3SG0070!S25:T25)</f>
        <v>0.65670000000000006</v>
      </c>
      <c r="Z1184" s="1802">
        <f t="shared" si="120"/>
        <v>2199.1970802919714</v>
      </c>
      <c r="AA1184" s="3312" t="s">
        <v>315</v>
      </c>
    </row>
    <row r="1185" spans="1:27" x14ac:dyDescent="0.25">
      <c r="A1185" s="86">
        <v>905</v>
      </c>
      <c r="B1185" s="4651" t="s">
        <v>1431</v>
      </c>
      <c r="C1185" s="2726" t="s">
        <v>868</v>
      </c>
      <c r="D1185" s="87">
        <v>44817</v>
      </c>
      <c r="E1185" s="458" t="s">
        <v>4920</v>
      </c>
      <c r="F1185" s="2726">
        <v>9</v>
      </c>
      <c r="G1185" s="88">
        <f>AVERAGE(CPVTFC3SG0010!S11:T11)</f>
        <v>2.2548000000000004</v>
      </c>
      <c r="H1185" s="89">
        <f t="shared" si="121"/>
        <v>6777.6515151515168</v>
      </c>
      <c r="I1185" s="2727" t="s">
        <v>315</v>
      </c>
      <c r="J1185" s="2410"/>
      <c r="K1185" s="2728"/>
      <c r="L1185" s="2729"/>
      <c r="M1185" s="720"/>
      <c r="N1185" s="720"/>
      <c r="O1185" s="720"/>
      <c r="P1185" s="2410"/>
      <c r="Q1185" s="2410"/>
      <c r="R1185" s="2411"/>
      <c r="S1185" s="721"/>
      <c r="T1185" s="721"/>
      <c r="U1185" s="721"/>
      <c r="V1185" s="407">
        <v>44889</v>
      </c>
      <c r="W1185" s="3353" t="s">
        <v>5562</v>
      </c>
      <c r="X1185" s="2995">
        <v>87</v>
      </c>
      <c r="Y1185" s="409">
        <f>AVERAGE(CPVTFC3SG0070!U25:V25)</f>
        <v>0.62759999999999994</v>
      </c>
      <c r="Z1185" s="405">
        <f t="shared" si="120"/>
        <v>2059.007299270073</v>
      </c>
      <c r="AA1185" s="3322" t="s">
        <v>315</v>
      </c>
    </row>
    <row r="1186" spans="1:27" x14ac:dyDescent="0.25">
      <c r="A1186" s="596"/>
      <c r="B1186" s="4652"/>
      <c r="C1186" s="3337" t="s">
        <v>5448</v>
      </c>
      <c r="D1186" s="1149"/>
      <c r="E1186" s="1264"/>
      <c r="F1186" s="1151"/>
      <c r="G1186" s="645"/>
      <c r="H1186" s="646"/>
      <c r="I1186" s="881"/>
      <c r="J1186" s="881"/>
      <c r="K1186" s="3295"/>
      <c r="L1186" s="3296"/>
      <c r="M1186" s="207"/>
      <c r="N1186" s="207"/>
      <c r="O1186" s="207"/>
      <c r="P1186" s="881"/>
      <c r="Q1186" s="881"/>
      <c r="R1186" s="882"/>
      <c r="S1186" s="642"/>
      <c r="T1186" s="642"/>
      <c r="U1186" s="642"/>
      <c r="V1186" s="65">
        <v>44889</v>
      </c>
      <c r="W1186" s="3348" t="s">
        <v>5562</v>
      </c>
      <c r="X1186" s="2988">
        <v>88</v>
      </c>
      <c r="Y1186" s="66">
        <f>AVERAGE(CPVTFC3SG0070!W25:X25)</f>
        <v>0.51665000000000005</v>
      </c>
      <c r="Z1186" s="67">
        <f t="shared" si="120"/>
        <v>1524.5036496350369</v>
      </c>
      <c r="AA1186" s="3309" t="s">
        <v>315</v>
      </c>
    </row>
    <row r="1187" spans="1:27" ht="15.75" thickBot="1" x14ac:dyDescent="0.3">
      <c r="A1187" s="537"/>
      <c r="B1187" s="4653"/>
      <c r="C1187" s="3416" t="s">
        <v>863</v>
      </c>
      <c r="D1187" s="2084"/>
      <c r="E1187" s="2085"/>
      <c r="F1187" s="3417"/>
      <c r="G1187" s="969"/>
      <c r="H1187" s="970"/>
      <c r="I1187" s="2406"/>
      <c r="J1187" s="2406"/>
      <c r="K1187" s="3301"/>
      <c r="L1187" s="3302"/>
      <c r="M1187" s="215"/>
      <c r="N1187" s="215"/>
      <c r="O1187" s="215"/>
      <c r="P1187" s="2406"/>
      <c r="Q1187" s="2406"/>
      <c r="R1187" s="2407"/>
      <c r="S1187" s="650"/>
      <c r="T1187" s="650"/>
      <c r="U1187" s="650"/>
      <c r="V1187" s="121">
        <v>44889</v>
      </c>
      <c r="W1187" s="3356" t="s">
        <v>5562</v>
      </c>
      <c r="X1187" s="3000">
        <v>89</v>
      </c>
      <c r="Y1187" s="122">
        <f>AVERAGE(CPVTFC3SG0070!B12:C12)</f>
        <v>0.54719999999999991</v>
      </c>
      <c r="Z1187" s="123">
        <f t="shared" si="120"/>
        <v>1671.678832116788</v>
      </c>
      <c r="AA1187" s="3327" t="s">
        <v>315</v>
      </c>
    </row>
    <row r="1188" spans="1:27" x14ac:dyDescent="0.25">
      <c r="A1188" s="488">
        <v>906</v>
      </c>
      <c r="B1188" s="4648" t="s">
        <v>1432</v>
      </c>
      <c r="C1188" s="2736" t="s">
        <v>868</v>
      </c>
      <c r="D1188" s="490">
        <v>44817</v>
      </c>
      <c r="E1188" s="491" t="s">
        <v>4920</v>
      </c>
      <c r="F1188" s="2736">
        <v>10</v>
      </c>
      <c r="G1188" s="589">
        <f>AVERAGE(CPVTFC3SG0010!U11:V11)</f>
        <v>0.16594999999999999</v>
      </c>
      <c r="H1188" s="622">
        <f t="shared" si="121"/>
        <v>-1134.659090909091</v>
      </c>
      <c r="I1188" s="2774" t="s">
        <v>314</v>
      </c>
      <c r="J1188" s="2410"/>
      <c r="K1188" s="2728"/>
      <c r="L1188" s="2729"/>
      <c r="M1188" s="720"/>
      <c r="N1188" s="720"/>
      <c r="O1188" s="720"/>
      <c r="P1188" s="2410"/>
      <c r="Q1188" s="2410"/>
      <c r="R1188" s="2411"/>
      <c r="S1188" s="721"/>
      <c r="T1188" s="721"/>
      <c r="U1188" s="721"/>
      <c r="V1188" s="490">
        <v>44889</v>
      </c>
      <c r="W1188" s="3358" t="s">
        <v>5562</v>
      </c>
      <c r="X1188" s="2848">
        <v>90</v>
      </c>
      <c r="Y1188" s="589">
        <f>AVERAGE(CPVTFC3SG0070!D12:E12)</f>
        <v>0.1381</v>
      </c>
      <c r="Z1188" s="622">
        <f t="shared" si="120"/>
        <v>-299.16788321167877</v>
      </c>
      <c r="AA1188" s="3313" t="s">
        <v>314</v>
      </c>
    </row>
    <row r="1189" spans="1:27" ht="15.75" thickBot="1" x14ac:dyDescent="0.3">
      <c r="A1189" s="90"/>
      <c r="B1189" s="4650"/>
      <c r="C1189" s="3388" t="s">
        <v>5448</v>
      </c>
      <c r="D1189" s="1383"/>
      <c r="E1189" s="1384"/>
      <c r="F1189" s="3389"/>
      <c r="G1189" s="668"/>
      <c r="H1189" s="662"/>
      <c r="I1189" s="2412"/>
      <c r="J1189" s="2412"/>
      <c r="K1189" s="2730"/>
      <c r="L1189" s="2731"/>
      <c r="M1189" s="763"/>
      <c r="N1189" s="763"/>
      <c r="O1189" s="763"/>
      <c r="P1189" s="2412"/>
      <c r="Q1189" s="2412"/>
      <c r="R1189" s="2413"/>
      <c r="S1189" s="778"/>
      <c r="T1189" s="778"/>
      <c r="U1189" s="778"/>
      <c r="V1189" s="91">
        <v>44889</v>
      </c>
      <c r="W1189" s="3350" t="s">
        <v>5562</v>
      </c>
      <c r="X1189" s="2758">
        <v>91</v>
      </c>
      <c r="Y1189" s="595">
        <f>AVERAGE(CPVTFC3SG0070!F12:G12)</f>
        <v>0.12295</v>
      </c>
      <c r="Z1189" s="225">
        <f t="shared" si="120"/>
        <v>-372.15328467153279</v>
      </c>
      <c r="AA1189" s="3316" t="s">
        <v>314</v>
      </c>
    </row>
    <row r="1190" spans="1:27" ht="15.75" thickBot="1" x14ac:dyDescent="0.3">
      <c r="A1190" s="531">
        <v>907</v>
      </c>
      <c r="B1190" s="3274" t="s">
        <v>1433</v>
      </c>
      <c r="C1190" s="3390" t="s">
        <v>868</v>
      </c>
      <c r="D1190" s="676">
        <v>44817</v>
      </c>
      <c r="E1190" s="1463" t="s">
        <v>4920</v>
      </c>
      <c r="F1190" s="3274">
        <v>11</v>
      </c>
      <c r="G1190" s="1624">
        <f>AVERAGE(CPVTFC3SG0010!W11:X11)</f>
        <v>1.1212</v>
      </c>
      <c r="H1190" s="1524">
        <f t="shared" si="121"/>
        <v>2483.712121212121</v>
      </c>
      <c r="I1190" s="2674" t="s">
        <v>315</v>
      </c>
      <c r="J1190" s="2732"/>
      <c r="K1190" s="2733"/>
      <c r="L1190" s="2734"/>
      <c r="M1190" s="2719"/>
      <c r="N1190" s="2719"/>
      <c r="O1190" s="2719"/>
      <c r="P1190" s="2732"/>
      <c r="Q1190" s="2732"/>
      <c r="R1190" s="2735"/>
      <c r="S1190" s="1973"/>
      <c r="T1190" s="1973"/>
      <c r="U1190" s="1471"/>
      <c r="V1190" s="471">
        <v>44889</v>
      </c>
      <c r="W1190" s="3361" t="s">
        <v>5562</v>
      </c>
      <c r="X1190" s="3260">
        <v>92</v>
      </c>
      <c r="Y1190" s="1226">
        <f>AVERAGE(CPVTFC3SG0070!H12:I12)</f>
        <v>0.14119999999999999</v>
      </c>
      <c r="Z1190" s="1193">
        <f t="shared" si="120"/>
        <v>-284.23357664233572</v>
      </c>
      <c r="AA1190" s="3331" t="s">
        <v>314</v>
      </c>
    </row>
    <row r="1191" spans="1:27" x14ac:dyDescent="0.25">
      <c r="A1191" s="488">
        <v>908</v>
      </c>
      <c r="B1191" s="4648" t="s">
        <v>1434</v>
      </c>
      <c r="C1191" s="2736" t="s">
        <v>868</v>
      </c>
      <c r="D1191" s="490">
        <v>44817</v>
      </c>
      <c r="E1191" s="491" t="s">
        <v>4920</v>
      </c>
      <c r="F1191" s="2736">
        <v>12</v>
      </c>
      <c r="G1191" s="589">
        <f>AVERAGE(CPVTFC3SG0010!C13:D13)</f>
        <v>0.12855</v>
      </c>
      <c r="H1191" s="622">
        <f t="shared" si="121"/>
        <v>-1276.3257575757575</v>
      </c>
      <c r="I1191" s="2774" t="s">
        <v>314</v>
      </c>
      <c r="J1191" s="2410"/>
      <c r="K1191" s="2728"/>
      <c r="L1191" s="2729"/>
      <c r="M1191" s="720"/>
      <c r="N1191" s="720"/>
      <c r="O1191" s="720"/>
      <c r="P1191" s="2410"/>
      <c r="Q1191" s="2410"/>
      <c r="R1191" s="2411"/>
      <c r="S1191" s="721"/>
      <c r="T1191" s="721"/>
      <c r="U1191" s="721"/>
      <c r="V1191" s="490">
        <v>44889</v>
      </c>
      <c r="W1191" s="3358" t="s">
        <v>5562</v>
      </c>
      <c r="X1191" s="2848">
        <v>93</v>
      </c>
      <c r="Y1191" s="589">
        <f>AVERAGE(CPVTFC3SG0070!J12:K12)</f>
        <v>0.21875</v>
      </c>
      <c r="Z1191" s="622">
        <f t="shared" si="120"/>
        <v>89.36496350364969</v>
      </c>
      <c r="AA1191" s="3314" t="s">
        <v>314</v>
      </c>
    </row>
    <row r="1192" spans="1:27" ht="15.75" thickBot="1" x14ac:dyDescent="0.3">
      <c r="A1192" s="1870"/>
      <c r="B1192" s="4657"/>
      <c r="C1192" s="3418" t="s">
        <v>5448</v>
      </c>
      <c r="D1192" s="2084"/>
      <c r="E1192" s="2085"/>
      <c r="F1192" s="3417"/>
      <c r="G1192" s="969"/>
      <c r="H1192" s="970"/>
      <c r="I1192" s="2406"/>
      <c r="J1192" s="2406"/>
      <c r="K1192" s="3301"/>
      <c r="L1192" s="3302"/>
      <c r="M1192" s="215"/>
      <c r="N1192" s="215"/>
      <c r="O1192" s="215"/>
      <c r="P1192" s="2406"/>
      <c r="Q1192" s="2406"/>
      <c r="R1192" s="2407"/>
      <c r="S1192" s="650"/>
      <c r="T1192" s="650"/>
      <c r="U1192" s="650"/>
      <c r="V1192" s="111">
        <v>44889</v>
      </c>
      <c r="W1192" s="3359" t="s">
        <v>5562</v>
      </c>
      <c r="X1192" s="2768">
        <v>94</v>
      </c>
      <c r="Y1192" s="112">
        <f>AVERAGE(CPVTFC3SG0070!L12:M12)</f>
        <v>0.19900000000000001</v>
      </c>
      <c r="Z1192" s="113">
        <f t="shared" si="120"/>
        <v>-5.7810218978101169</v>
      </c>
      <c r="AA1192" s="3321" t="s">
        <v>314</v>
      </c>
    </row>
    <row r="1193" spans="1:27" x14ac:dyDescent="0.25">
      <c r="A1193" s="86">
        <v>909</v>
      </c>
      <c r="B1193" s="4651" t="s">
        <v>1435</v>
      </c>
      <c r="C1193" s="2726" t="s">
        <v>868</v>
      </c>
      <c r="D1193" s="87">
        <v>44817</v>
      </c>
      <c r="E1193" s="458" t="s">
        <v>4920</v>
      </c>
      <c r="F1193" s="2726">
        <v>13</v>
      </c>
      <c r="G1193" s="88">
        <f>AVERAGE(CPVTFC3SG0010!E13:F13)</f>
        <v>2.4636500000000003</v>
      </c>
      <c r="H1193" s="89">
        <f t="shared" si="121"/>
        <v>7568.7500000000018</v>
      </c>
      <c r="I1193" s="2727" t="s">
        <v>315</v>
      </c>
      <c r="J1193" s="2410"/>
      <c r="K1193" s="2728"/>
      <c r="L1193" s="2729"/>
      <c r="M1193" s="720"/>
      <c r="N1193" s="720"/>
      <c r="O1193" s="720"/>
      <c r="P1193" s="2410"/>
      <c r="Q1193" s="2410"/>
      <c r="R1193" s="2411"/>
      <c r="S1193" s="721"/>
      <c r="T1193" s="721"/>
      <c r="U1193" s="721"/>
      <c r="V1193" s="490">
        <v>44889</v>
      </c>
      <c r="W1193" s="3358" t="s">
        <v>5562</v>
      </c>
      <c r="X1193" s="2848">
        <v>95</v>
      </c>
      <c r="Y1193" s="589">
        <f>AVERAGE(CPVTFC3SG0070!N12:O12)</f>
        <v>0.32414999999999999</v>
      </c>
      <c r="Z1193" s="622">
        <f t="shared" si="120"/>
        <v>597.13138686131379</v>
      </c>
      <c r="AA1193" s="3314" t="s">
        <v>314</v>
      </c>
    </row>
    <row r="1194" spans="1:27" ht="15.75" thickBot="1" x14ac:dyDescent="0.3">
      <c r="A1194" s="516"/>
      <c r="B1194" s="4656"/>
      <c r="C1194" s="3412" t="s">
        <v>5448</v>
      </c>
      <c r="D1194" s="1383"/>
      <c r="E1194" s="1384"/>
      <c r="F1194" s="3389"/>
      <c r="G1194" s="668"/>
      <c r="H1194" s="662"/>
      <c r="I1194" s="2412"/>
      <c r="J1194" s="2412"/>
      <c r="K1194" s="2730"/>
      <c r="L1194" s="2731"/>
      <c r="M1194" s="763"/>
      <c r="N1194" s="763"/>
      <c r="O1194" s="763"/>
      <c r="P1194" s="2412"/>
      <c r="Q1194" s="2412"/>
      <c r="R1194" s="2413"/>
      <c r="S1194" s="778"/>
      <c r="T1194" s="778"/>
      <c r="U1194" s="778"/>
      <c r="V1194" s="91">
        <v>44889</v>
      </c>
      <c r="W1194" s="3350" t="s">
        <v>5562</v>
      </c>
      <c r="X1194" s="2758">
        <v>96</v>
      </c>
      <c r="Y1194" s="595">
        <f>AVERAGE(CPVTFC3SG0070!P12:Q12)</f>
        <v>0.30510000000000004</v>
      </c>
      <c r="Z1194" s="225">
        <f t="shared" si="120"/>
        <v>505.35766423357688</v>
      </c>
      <c r="AA1194" s="3316" t="s">
        <v>314</v>
      </c>
    </row>
    <row r="1195" spans="1:27" ht="15.75" thickBot="1" x14ac:dyDescent="0.3">
      <c r="A1195" s="1461">
        <v>910</v>
      </c>
      <c r="B1195" s="3274" t="s">
        <v>1436</v>
      </c>
      <c r="C1195" s="3390" t="s">
        <v>868</v>
      </c>
      <c r="D1195" s="676">
        <v>44817</v>
      </c>
      <c r="E1195" s="1463" t="s">
        <v>4920</v>
      </c>
      <c r="F1195" s="3274">
        <v>14</v>
      </c>
      <c r="G1195" s="1624">
        <f>AVERAGE(CPVTFC3SG0010!G13:H13)</f>
        <v>0.99180000000000001</v>
      </c>
      <c r="H1195" s="1524">
        <f t="shared" si="121"/>
        <v>1993.5606060606058</v>
      </c>
      <c r="I1195" s="3419" t="s">
        <v>315</v>
      </c>
      <c r="J1195" s="2732"/>
      <c r="K1195" s="2733"/>
      <c r="L1195" s="2734"/>
      <c r="M1195" s="2719"/>
      <c r="N1195" s="2719"/>
      <c r="O1195" s="2719"/>
      <c r="P1195" s="2732"/>
      <c r="Q1195" s="2732"/>
      <c r="R1195" s="2735"/>
      <c r="S1195" s="1973"/>
      <c r="T1195" s="1973"/>
      <c r="U1195" s="1471"/>
      <c r="V1195" s="111">
        <v>44889</v>
      </c>
      <c r="W1195" s="3359" t="s">
        <v>5562</v>
      </c>
      <c r="X1195" s="2768">
        <v>97</v>
      </c>
      <c r="Y1195" s="112">
        <f>AVERAGE(CPVTFC3SG0070!R12:S12)</f>
        <v>0.25334999999999996</v>
      </c>
      <c r="Z1195" s="113">
        <f t="shared" si="120"/>
        <v>256.05109489051085</v>
      </c>
      <c r="AA1195" s="3321" t="s">
        <v>314</v>
      </c>
    </row>
    <row r="1196" spans="1:27" x14ac:dyDescent="0.25">
      <c r="A1196" s="508">
        <v>911</v>
      </c>
      <c r="B1196" s="4648" t="s">
        <v>1437</v>
      </c>
      <c r="C1196" s="2736" t="s">
        <v>868</v>
      </c>
      <c r="D1196" s="490">
        <v>44817</v>
      </c>
      <c r="E1196" s="491" t="s">
        <v>4920</v>
      </c>
      <c r="F1196" s="2736">
        <v>15</v>
      </c>
      <c r="G1196" s="589">
        <f>AVERAGE(CPVTFC3SG0010!I13:J13)</f>
        <v>8.0999999999999989E-2</v>
      </c>
      <c r="H1196" s="622">
        <f t="shared" si="121"/>
        <v>-1456.4393939393942</v>
      </c>
      <c r="I1196" s="2774" t="s">
        <v>314</v>
      </c>
      <c r="J1196" s="2410"/>
      <c r="K1196" s="2728"/>
      <c r="L1196" s="2729"/>
      <c r="M1196" s="720"/>
      <c r="N1196" s="720"/>
      <c r="O1196" s="720"/>
      <c r="P1196" s="2410"/>
      <c r="Q1196" s="2410"/>
      <c r="R1196" s="2411"/>
      <c r="S1196" s="721"/>
      <c r="T1196" s="721"/>
      <c r="U1196" s="721"/>
      <c r="V1196" s="490">
        <v>44889</v>
      </c>
      <c r="W1196" s="3358" t="s">
        <v>5562</v>
      </c>
      <c r="X1196" s="2848">
        <v>98</v>
      </c>
      <c r="Y1196" s="589">
        <f>AVERAGE(CPVTFC3SG0070!T12:U12)</f>
        <v>0.12</v>
      </c>
      <c r="Z1196" s="622">
        <f t="shared" si="120"/>
        <v>-386.36496350364962</v>
      </c>
      <c r="AA1196" s="3314" t="s">
        <v>314</v>
      </c>
    </row>
    <row r="1197" spans="1:27" ht="15.75" thickBot="1" x14ac:dyDescent="0.3">
      <c r="A1197" s="498"/>
      <c r="B1197" s="4657"/>
      <c r="C1197" s="3418" t="s">
        <v>5448</v>
      </c>
      <c r="D1197" s="2084"/>
      <c r="E1197" s="2085"/>
      <c r="F1197" s="3417"/>
      <c r="G1197" s="969"/>
      <c r="H1197" s="970"/>
      <c r="I1197" s="2406"/>
      <c r="J1197" s="2406"/>
      <c r="K1197" s="3301"/>
      <c r="L1197" s="3302"/>
      <c r="M1197" s="215"/>
      <c r="N1197" s="215"/>
      <c r="O1197" s="215"/>
      <c r="P1197" s="2406"/>
      <c r="Q1197" s="2406"/>
      <c r="R1197" s="2407"/>
      <c r="S1197" s="650"/>
      <c r="T1197" s="650"/>
      <c r="U1197" s="650"/>
      <c r="V1197" s="111">
        <v>44889</v>
      </c>
      <c r="W1197" s="3359" t="s">
        <v>5562</v>
      </c>
      <c r="X1197" s="2768">
        <v>99</v>
      </c>
      <c r="Y1197" s="112">
        <f>AVERAGE(CPVTFC3SG0070!V12:W12)</f>
        <v>0.1227</v>
      </c>
      <c r="Z1197" s="113">
        <f t="shared" si="120"/>
        <v>-373.3576642335766</v>
      </c>
      <c r="AA1197" s="3321" t="s">
        <v>314</v>
      </c>
    </row>
    <row r="1198" spans="1:27" x14ac:dyDescent="0.25">
      <c r="A1198" s="488">
        <v>912</v>
      </c>
      <c r="B1198" s="4648" t="s">
        <v>1438</v>
      </c>
      <c r="C1198" s="2736" t="s">
        <v>868</v>
      </c>
      <c r="D1198" s="490">
        <v>44817</v>
      </c>
      <c r="E1198" s="491" t="s">
        <v>4920</v>
      </c>
      <c r="F1198" s="2736">
        <v>16</v>
      </c>
      <c r="G1198" s="589">
        <f>AVERAGE(CPVTFC3SG0010!K13:L13)</f>
        <v>0.77974999999999994</v>
      </c>
      <c r="H1198" s="622">
        <f t="shared" si="121"/>
        <v>1190.3409090909088</v>
      </c>
      <c r="I1198" s="2804" t="s">
        <v>314</v>
      </c>
      <c r="J1198" s="2410"/>
      <c r="K1198" s="2728"/>
      <c r="L1198" s="2729"/>
      <c r="M1198" s="720"/>
      <c r="N1198" s="720"/>
      <c r="O1198" s="720"/>
      <c r="P1198" s="2410"/>
      <c r="Q1198" s="2410"/>
      <c r="R1198" s="2411"/>
      <c r="S1198" s="721"/>
      <c r="T1198" s="721"/>
      <c r="U1198" s="721"/>
      <c r="V1198" s="490">
        <v>44889</v>
      </c>
      <c r="W1198" s="3358" t="s">
        <v>5562</v>
      </c>
      <c r="X1198" s="2848">
        <v>100</v>
      </c>
      <c r="Y1198" s="589">
        <f>AVERAGE(CPVTFC3SG0070!X12:Y12)</f>
        <v>0.19729999999999998</v>
      </c>
      <c r="Z1198" s="622">
        <f t="shared" si="120"/>
        <v>-13.970802919708095</v>
      </c>
      <c r="AA1198" s="3314" t="s">
        <v>314</v>
      </c>
    </row>
    <row r="1199" spans="1:27" ht="15.75" thickBot="1" x14ac:dyDescent="0.3">
      <c r="A1199" s="90"/>
      <c r="B1199" s="4650"/>
      <c r="C1199" s="3388" t="s">
        <v>5448</v>
      </c>
      <c r="D1199" s="1383"/>
      <c r="E1199" s="1384"/>
      <c r="F1199" s="3389"/>
      <c r="G1199" s="668"/>
      <c r="H1199" s="662"/>
      <c r="I1199" s="3420"/>
      <c r="J1199" s="2412"/>
      <c r="K1199" s="2730"/>
      <c r="L1199" s="2731"/>
      <c r="M1199" s="763"/>
      <c r="N1199" s="763"/>
      <c r="O1199" s="763"/>
      <c r="P1199" s="2412"/>
      <c r="Q1199" s="2412"/>
      <c r="R1199" s="2413"/>
      <c r="S1199" s="778"/>
      <c r="T1199" s="778"/>
      <c r="U1199" s="778"/>
      <c r="V1199" s="91">
        <v>44889</v>
      </c>
      <c r="W1199" s="3350" t="s">
        <v>5562</v>
      </c>
      <c r="X1199" s="2758">
        <v>101</v>
      </c>
      <c r="Y1199" s="595">
        <f>AVERAGE(CPVTFC3SG0070!B14:C14)</f>
        <v>0.18295</v>
      </c>
      <c r="Z1199" s="225">
        <f t="shared" si="120"/>
        <v>-83.102189781021835</v>
      </c>
      <c r="AA1199" s="3316" t="s">
        <v>314</v>
      </c>
    </row>
    <row r="1200" spans="1:27" ht="15.75" thickBot="1" x14ac:dyDescent="0.3">
      <c r="A1200" s="1829">
        <v>913</v>
      </c>
      <c r="B1200" s="3399" t="s">
        <v>1439</v>
      </c>
      <c r="C1200" s="3400" t="s">
        <v>868</v>
      </c>
      <c r="D1200" s="1310">
        <v>44817</v>
      </c>
      <c r="E1200" s="1311" t="s">
        <v>4920</v>
      </c>
      <c r="F1200" s="3399">
        <v>17</v>
      </c>
      <c r="G1200" s="1319">
        <f>AVERAGE(CPVTFC3SG0010!M13:N13)</f>
        <v>0.46015</v>
      </c>
      <c r="H1200" s="1313">
        <f t="shared" si="121"/>
        <v>-20.265151515151597</v>
      </c>
      <c r="I1200" s="3401" t="s">
        <v>314</v>
      </c>
      <c r="J1200" s="3402"/>
      <c r="K1200" s="3403"/>
      <c r="L1200" s="3404"/>
      <c r="M1200" s="3175"/>
      <c r="N1200" s="3175"/>
      <c r="O1200" s="3175"/>
      <c r="P1200" s="3402"/>
      <c r="Q1200" s="3402"/>
      <c r="R1200" s="3405"/>
      <c r="S1200" s="1429"/>
      <c r="T1200" s="1429"/>
      <c r="U1200" s="654"/>
      <c r="V1200" s="1310">
        <v>44889</v>
      </c>
      <c r="W1200" s="3351" t="s">
        <v>5562</v>
      </c>
      <c r="X1200" s="3218">
        <v>102</v>
      </c>
      <c r="Y1200" s="1319">
        <f>AVERAGE(CPVTFC3SG0070!D14:E14)</f>
        <v>0.16565000000000002</v>
      </c>
      <c r="Z1200" s="1313">
        <f t="shared" si="120"/>
        <v>-166.44525547445241</v>
      </c>
      <c r="AA1200" s="3311" t="s">
        <v>314</v>
      </c>
    </row>
    <row r="1201" spans="1:27" ht="15.75" thickBot="1" x14ac:dyDescent="0.3">
      <c r="A1201" s="1461">
        <v>914</v>
      </c>
      <c r="B1201" s="3274" t="s">
        <v>1440</v>
      </c>
      <c r="C1201" s="3390" t="s">
        <v>868</v>
      </c>
      <c r="D1201" s="676">
        <v>44817</v>
      </c>
      <c r="E1201" s="1463" t="s">
        <v>4920</v>
      </c>
      <c r="F1201" s="3274">
        <v>18</v>
      </c>
      <c r="G1201" s="1624">
        <f>AVERAGE(CPVTFC3SG0010!O13:P13)</f>
        <v>1.4523000000000001</v>
      </c>
      <c r="H1201" s="1524">
        <f t="shared" si="121"/>
        <v>3737.8787878787884</v>
      </c>
      <c r="I1201" s="3419" t="s">
        <v>315</v>
      </c>
      <c r="J1201" s="2732"/>
      <c r="K1201" s="2733"/>
      <c r="L1201" s="2734"/>
      <c r="M1201" s="2719"/>
      <c r="N1201" s="2719"/>
      <c r="O1201" s="2719"/>
      <c r="P1201" s="2732"/>
      <c r="Q1201" s="2732"/>
      <c r="R1201" s="2735"/>
      <c r="S1201" s="1973"/>
      <c r="T1201" s="1973"/>
      <c r="U1201" s="1471"/>
      <c r="V1201" s="1808">
        <v>44889</v>
      </c>
      <c r="W1201" s="3352" t="s">
        <v>5562</v>
      </c>
      <c r="X1201" s="3086">
        <v>103</v>
      </c>
      <c r="Y1201" s="1016">
        <f>AVERAGE(CPVTFC3SG0070!F14:G14)</f>
        <v>0.40305000000000002</v>
      </c>
      <c r="Z1201" s="1175">
        <f t="shared" si="120"/>
        <v>977.23357664233583</v>
      </c>
      <c r="AA1201" s="3313" t="s">
        <v>314</v>
      </c>
    </row>
    <row r="1202" spans="1:27" x14ac:dyDescent="0.25">
      <c r="A1202" s="508">
        <v>915</v>
      </c>
      <c r="B1202" s="4648" t="s">
        <v>1441</v>
      </c>
      <c r="C1202" s="2736" t="s">
        <v>868</v>
      </c>
      <c r="D1202" s="490">
        <v>44817</v>
      </c>
      <c r="E1202" s="491" t="s">
        <v>4920</v>
      </c>
      <c r="F1202" s="2736">
        <v>19</v>
      </c>
      <c r="G1202" s="589">
        <f>AVERAGE(CPVTFC3SG0010!Q13:R13)</f>
        <v>0.20979999999999999</v>
      </c>
      <c r="H1202" s="622">
        <f t="shared" si="121"/>
        <v>-968.56060606060623</v>
      </c>
      <c r="I1202" s="2774" t="s">
        <v>314</v>
      </c>
      <c r="J1202" s="2410"/>
      <c r="K1202" s="2728"/>
      <c r="L1202" s="2729"/>
      <c r="M1202" s="720"/>
      <c r="N1202" s="720"/>
      <c r="O1202" s="720"/>
      <c r="P1202" s="2410"/>
      <c r="Q1202" s="2410"/>
      <c r="R1202" s="2411"/>
      <c r="S1202" s="721"/>
      <c r="T1202" s="721"/>
      <c r="U1202" s="721"/>
      <c r="V1202" s="490">
        <v>44889</v>
      </c>
      <c r="W1202" s="3358" t="s">
        <v>5562</v>
      </c>
      <c r="X1202" s="2848">
        <v>104</v>
      </c>
      <c r="Y1202" s="589">
        <f>AVERAGE(CPVTFC3SG0070!H14:I14)</f>
        <v>0.13324999999999998</v>
      </c>
      <c r="Z1202" s="622">
        <f t="shared" si="120"/>
        <v>-322.5328467153285</v>
      </c>
      <c r="AA1202" s="3314" t="s">
        <v>314</v>
      </c>
    </row>
    <row r="1203" spans="1:27" ht="15.75" thickBot="1" x14ac:dyDescent="0.3">
      <c r="A1203" s="462"/>
      <c r="B1203" s="4650"/>
      <c r="C1203" s="3388" t="s">
        <v>5448</v>
      </c>
      <c r="D1203" s="1383"/>
      <c r="E1203" s="1384"/>
      <c r="F1203" s="3389"/>
      <c r="G1203" s="668"/>
      <c r="H1203" s="662"/>
      <c r="I1203" s="2412"/>
      <c r="J1203" s="2412"/>
      <c r="K1203" s="2730"/>
      <c r="L1203" s="2731"/>
      <c r="M1203" s="763"/>
      <c r="N1203" s="763"/>
      <c r="O1203" s="763"/>
      <c r="P1203" s="2412"/>
      <c r="Q1203" s="2412"/>
      <c r="R1203" s="2413"/>
      <c r="S1203" s="778"/>
      <c r="T1203" s="778"/>
      <c r="U1203" s="778"/>
      <c r="V1203" s="220">
        <v>44889</v>
      </c>
      <c r="W1203" s="3385" t="s">
        <v>5562</v>
      </c>
      <c r="X1203" s="2757">
        <v>105</v>
      </c>
      <c r="Y1203" s="222">
        <f>AVERAGE(CPVTFC3SG0070!J14:K14)</f>
        <v>0.65920000000000001</v>
      </c>
      <c r="Z1203" s="218">
        <f t="shared" si="120"/>
        <v>2211.2408759124087</v>
      </c>
      <c r="AA1203" s="3315" t="s">
        <v>315</v>
      </c>
    </row>
    <row r="1204" spans="1:27" ht="15.75" thickBot="1" x14ac:dyDescent="0.3">
      <c r="A1204" s="1225">
        <v>916</v>
      </c>
      <c r="B1204" s="2621" t="s">
        <v>1442</v>
      </c>
      <c r="C1204" s="3209" t="s">
        <v>868</v>
      </c>
      <c r="D1204" s="471">
        <v>44817</v>
      </c>
      <c r="E1204" s="1520" t="s">
        <v>4920</v>
      </c>
      <c r="F1204" s="2621">
        <v>20</v>
      </c>
      <c r="G1204" s="1226">
        <f>AVERAGE(CPVTFC3SG0010!S13:T13)</f>
        <v>6.8199999999999997E-2</v>
      </c>
      <c r="H1204" s="1193">
        <f t="shared" si="121"/>
        <v>-1504.9242424242425</v>
      </c>
      <c r="I1204" s="3382" t="s">
        <v>314</v>
      </c>
      <c r="J1204" s="2732"/>
      <c r="K1204" s="2733"/>
      <c r="L1204" s="2734"/>
      <c r="M1204" s="2719"/>
      <c r="N1204" s="2719"/>
      <c r="O1204" s="2719"/>
      <c r="P1204" s="2732"/>
      <c r="Q1204" s="2732"/>
      <c r="R1204" s="2735"/>
      <c r="S1204" s="1973"/>
      <c r="T1204" s="1973"/>
      <c r="U1204" s="1471"/>
      <c r="V1204" s="471">
        <v>44889</v>
      </c>
      <c r="W1204" s="3361" t="s">
        <v>5562</v>
      </c>
      <c r="X1204" s="3260">
        <v>106</v>
      </c>
      <c r="Y1204" s="1226">
        <f>AVERAGE(CPVTFC3SG0070!L14:M14)</f>
        <v>0.11175</v>
      </c>
      <c r="Z1204" s="1193">
        <f t="shared" si="120"/>
        <v>-426.10948905109484</v>
      </c>
      <c r="AA1204" s="3331" t="s">
        <v>314</v>
      </c>
    </row>
    <row r="1205" spans="1:27" ht="15.75" thickBot="1" x14ac:dyDescent="0.3">
      <c r="A1205" s="600">
        <v>917</v>
      </c>
      <c r="B1205" s="3413" t="s">
        <v>1443</v>
      </c>
      <c r="C1205" s="3414" t="s">
        <v>868</v>
      </c>
      <c r="D1205" s="601">
        <v>44817</v>
      </c>
      <c r="E1205" s="602" t="s">
        <v>4920</v>
      </c>
      <c r="F1205" s="3413">
        <v>21</v>
      </c>
      <c r="G1205" s="137">
        <f>AVERAGE(CPVTFC3SG0010!U13:V13)</f>
        <v>2.64215</v>
      </c>
      <c r="H1205" s="1802">
        <f t="shared" si="121"/>
        <v>8244.886363636364</v>
      </c>
      <c r="I1205" s="3415" t="s">
        <v>315</v>
      </c>
      <c r="J1205" s="3402"/>
      <c r="K1205" s="3403"/>
      <c r="L1205" s="3404"/>
      <c r="M1205" s="3175"/>
      <c r="N1205" s="3175"/>
      <c r="O1205" s="3175"/>
      <c r="P1205" s="3402"/>
      <c r="Q1205" s="3402"/>
      <c r="R1205" s="3405"/>
      <c r="S1205" s="1429"/>
      <c r="T1205" s="1429"/>
      <c r="U1205" s="654"/>
      <c r="V1205" s="601">
        <v>44889</v>
      </c>
      <c r="W1205" s="3362" t="s">
        <v>5562</v>
      </c>
      <c r="X1205" s="2807">
        <v>107</v>
      </c>
      <c r="Y1205" s="137">
        <f>AVERAGE(CPVTFC3SG0070!N14:O14)</f>
        <v>2.0357500000000002</v>
      </c>
      <c r="Z1205" s="1802">
        <f t="shared" si="120"/>
        <v>8842.795620437957</v>
      </c>
      <c r="AA1205" s="3312" t="s">
        <v>315</v>
      </c>
    </row>
    <row r="1206" spans="1:27" ht="15.75" thickBot="1" x14ac:dyDescent="0.3">
      <c r="A1206" s="1904">
        <v>918</v>
      </c>
      <c r="B1206" s="3293" t="s">
        <v>1444</v>
      </c>
      <c r="C1206" s="3406" t="s">
        <v>868</v>
      </c>
      <c r="D1206" s="1808">
        <v>44817</v>
      </c>
      <c r="E1206" s="1834" t="s">
        <v>4920</v>
      </c>
      <c r="F1206" s="3293">
        <v>22</v>
      </c>
      <c r="G1206" s="1016">
        <f>AVERAGE(CPVTFC3SG0010!W13:X13)</f>
        <v>0.52844999999999998</v>
      </c>
      <c r="H1206" s="1175">
        <f t="shared" si="121"/>
        <v>238.44696969696949</v>
      </c>
      <c r="I1206" s="3407" t="s">
        <v>314</v>
      </c>
      <c r="J1206" s="3408"/>
      <c r="K1206" s="3409"/>
      <c r="L1206" s="3410"/>
      <c r="M1206" s="3225"/>
      <c r="N1206" s="3225"/>
      <c r="O1206" s="3225"/>
      <c r="P1206" s="3408"/>
      <c r="Q1206" s="3408"/>
      <c r="R1206" s="3411"/>
      <c r="S1206" s="2017"/>
      <c r="T1206" s="2017"/>
      <c r="U1206" s="861"/>
      <c r="V1206" s="1808">
        <v>44889</v>
      </c>
      <c r="W1206" s="3352" t="s">
        <v>5562</v>
      </c>
      <c r="X1206" s="3086">
        <v>108</v>
      </c>
      <c r="Y1206" s="1016">
        <f>AVERAGE(CPVTFC3SG0070!P14:Q14)</f>
        <v>0.17880000000000001</v>
      </c>
      <c r="Z1206" s="1175">
        <f t="shared" si="120"/>
        <v>-103.09489051094877</v>
      </c>
      <c r="AA1206" s="3313" t="s">
        <v>314</v>
      </c>
    </row>
    <row r="1207" spans="1:27" x14ac:dyDescent="0.25">
      <c r="A1207" s="508">
        <v>919</v>
      </c>
      <c r="B1207" s="4648" t="s">
        <v>1445</v>
      </c>
      <c r="C1207" s="2736" t="s">
        <v>868</v>
      </c>
      <c r="D1207" s="490">
        <v>44817</v>
      </c>
      <c r="E1207" s="491" t="s">
        <v>4920</v>
      </c>
      <c r="F1207" s="2736">
        <v>23</v>
      </c>
      <c r="G1207" s="589">
        <f>AVERAGE(CPVTFC3SG0010!C15:D15)</f>
        <v>0.27129999999999999</v>
      </c>
      <c r="H1207" s="622">
        <f t="shared" si="121"/>
        <v>-735.60606060606074</v>
      </c>
      <c r="I1207" s="2774" t="s">
        <v>314</v>
      </c>
      <c r="J1207" s="2410"/>
      <c r="K1207" s="2728"/>
      <c r="L1207" s="2729"/>
      <c r="M1207" s="720"/>
      <c r="N1207" s="720"/>
      <c r="O1207" s="720"/>
      <c r="P1207" s="2410"/>
      <c r="Q1207" s="2410"/>
      <c r="R1207" s="2411"/>
      <c r="S1207" s="721"/>
      <c r="T1207" s="721"/>
      <c r="U1207" s="721"/>
      <c r="V1207" s="490">
        <v>44889</v>
      </c>
      <c r="W1207" s="3358" t="s">
        <v>5562</v>
      </c>
      <c r="X1207" s="2848">
        <v>109</v>
      </c>
      <c r="Y1207" s="589">
        <f>AVERAGE(CPVTFC3SG0070!R14:S14)</f>
        <v>0.13539999999999999</v>
      </c>
      <c r="Z1207" s="622">
        <f t="shared" si="120"/>
        <v>-312.17518248175179</v>
      </c>
      <c r="AA1207" s="3314" t="s">
        <v>314</v>
      </c>
    </row>
    <row r="1208" spans="1:27" ht="15.75" thickBot="1" x14ac:dyDescent="0.3">
      <c r="A1208" s="462"/>
      <c r="B1208" s="4650"/>
      <c r="C1208" s="3388" t="s">
        <v>5448</v>
      </c>
      <c r="D1208" s="1383"/>
      <c r="E1208" s="1384"/>
      <c r="F1208" s="3389"/>
      <c r="G1208" s="668"/>
      <c r="H1208" s="662"/>
      <c r="I1208" s="2412"/>
      <c r="J1208" s="2412"/>
      <c r="K1208" s="2730"/>
      <c r="L1208" s="2731"/>
      <c r="M1208" s="763"/>
      <c r="N1208" s="763"/>
      <c r="O1208" s="763"/>
      <c r="P1208" s="2412"/>
      <c r="Q1208" s="2412"/>
      <c r="R1208" s="2413"/>
      <c r="S1208" s="778"/>
      <c r="T1208" s="778"/>
      <c r="U1208" s="778"/>
      <c r="V1208" s="91">
        <v>44889</v>
      </c>
      <c r="W1208" s="3350" t="s">
        <v>5562</v>
      </c>
      <c r="X1208" s="2758">
        <v>110</v>
      </c>
      <c r="Y1208" s="595">
        <f>AVERAGE(CPVTFC3SG0070!T14:U14)</f>
        <v>0.12625</v>
      </c>
      <c r="Z1208" s="225">
        <f t="shared" si="120"/>
        <v>-356.25547445255467</v>
      </c>
      <c r="AA1208" s="3316" t="s">
        <v>314</v>
      </c>
    </row>
    <row r="1209" spans="1:27" x14ac:dyDescent="0.25">
      <c r="A1209" s="456">
        <v>920</v>
      </c>
      <c r="B1209" s="4651" t="s">
        <v>1446</v>
      </c>
      <c r="C1209" s="2726" t="s">
        <v>868</v>
      </c>
      <c r="D1209" s="87">
        <v>44817</v>
      </c>
      <c r="E1209" s="458" t="s">
        <v>4920</v>
      </c>
      <c r="F1209" s="2726">
        <v>24</v>
      </c>
      <c r="G1209" s="88">
        <f>AVERAGE(CPVTFC3SG0010!E15:F15)</f>
        <v>1.5756000000000001</v>
      </c>
      <c r="H1209" s="89">
        <f t="shared" si="121"/>
        <v>4204.9242424242429</v>
      </c>
      <c r="I1209" s="2727" t="s">
        <v>315</v>
      </c>
      <c r="J1209" s="2410"/>
      <c r="K1209" s="2728"/>
      <c r="L1209" s="2729"/>
      <c r="M1209" s="720"/>
      <c r="N1209" s="720"/>
      <c r="O1209" s="720"/>
      <c r="P1209" s="2410"/>
      <c r="Q1209" s="2410"/>
      <c r="R1209" s="2411"/>
      <c r="S1209" s="721"/>
      <c r="T1209" s="721"/>
      <c r="U1209" s="721"/>
      <c r="V1209" s="490">
        <v>44889</v>
      </c>
      <c r="W1209" s="3358" t="s">
        <v>5562</v>
      </c>
      <c r="X1209" s="2848">
        <v>111</v>
      </c>
      <c r="Y1209" s="589">
        <f>AVERAGE(CPVTFC3SG0070!V14:W14)</f>
        <v>0.26219999999999999</v>
      </c>
      <c r="Z1209" s="622">
        <f t="shared" si="120"/>
        <v>298.68613138686135</v>
      </c>
      <c r="AA1209" s="3314" t="s">
        <v>314</v>
      </c>
    </row>
    <row r="1210" spans="1:27" ht="15.75" thickBot="1" x14ac:dyDescent="0.3">
      <c r="A1210" s="219"/>
      <c r="B1210" s="4656"/>
      <c r="C1210" s="3412" t="s">
        <v>5448</v>
      </c>
      <c r="D1210" s="1383"/>
      <c r="E1210" s="1384"/>
      <c r="F1210" s="3389"/>
      <c r="G1210" s="668"/>
      <c r="H1210" s="662"/>
      <c r="I1210" s="2412"/>
      <c r="J1210" s="2412"/>
      <c r="K1210" s="2730"/>
      <c r="L1210" s="2731"/>
      <c r="M1210" s="763"/>
      <c r="N1210" s="763"/>
      <c r="O1210" s="763"/>
      <c r="P1210" s="2412"/>
      <c r="Q1210" s="2412"/>
      <c r="R1210" s="2413"/>
      <c r="S1210" s="778"/>
      <c r="T1210" s="778"/>
      <c r="U1210" s="778"/>
      <c r="V1210" s="91">
        <v>44889</v>
      </c>
      <c r="W1210" s="3350" t="s">
        <v>5562</v>
      </c>
      <c r="X1210" s="2758">
        <v>112</v>
      </c>
      <c r="Y1210" s="595">
        <f>AVERAGE(CPVTFC3SG0070!X14:Y14)</f>
        <v>0.30369999999999997</v>
      </c>
      <c r="Z1210" s="225">
        <f t="shared" si="120"/>
        <v>498.61313868613126</v>
      </c>
      <c r="AA1210" s="3316" t="s">
        <v>314</v>
      </c>
    </row>
    <row r="1211" spans="1:27" x14ac:dyDescent="0.25">
      <c r="A1211" s="86">
        <v>921</v>
      </c>
      <c r="B1211" s="4675" t="s">
        <v>1447</v>
      </c>
      <c r="C1211" s="2726" t="s">
        <v>868</v>
      </c>
      <c r="D1211" s="87">
        <v>44817</v>
      </c>
      <c r="E1211" s="458" t="s">
        <v>4920</v>
      </c>
      <c r="F1211" s="2726">
        <v>25</v>
      </c>
      <c r="G1211" s="88">
        <f>AVERAGE(CPVTFC3SG0010!G15:H15)</f>
        <v>1.6572499999999999</v>
      </c>
      <c r="H1211" s="89">
        <f t="shared" si="121"/>
        <v>4514.204545454545</v>
      </c>
      <c r="I1211" s="2727" t="s">
        <v>315</v>
      </c>
      <c r="J1211" s="2770"/>
      <c r="K1211" s="2728"/>
      <c r="L1211" s="2729"/>
      <c r="M1211" s="720"/>
      <c r="N1211" s="720"/>
      <c r="O1211" s="720"/>
      <c r="P1211" s="2410"/>
      <c r="Q1211" s="2410"/>
      <c r="R1211" s="2411"/>
      <c r="S1211" s="721"/>
      <c r="T1211" s="721"/>
      <c r="U1211" s="721"/>
      <c r="V1211" s="1808">
        <v>44889</v>
      </c>
      <c r="W1211" s="3352" t="s">
        <v>5562</v>
      </c>
      <c r="X1211" s="3086">
        <v>113</v>
      </c>
      <c r="Y1211" s="1016">
        <f>AVERAGE(CPVTFC3SG0070!B16:C16)</f>
        <v>0.37160000000000004</v>
      </c>
      <c r="Z1211" s="1175">
        <f t="shared" si="120"/>
        <v>825.7226277372265</v>
      </c>
      <c r="AA1211" s="3313" t="s">
        <v>314</v>
      </c>
    </row>
    <row r="1212" spans="1:27" x14ac:dyDescent="0.25">
      <c r="A1212" s="2045"/>
      <c r="B1212" s="4676"/>
      <c r="C1212" s="3337" t="s">
        <v>5448</v>
      </c>
      <c r="D1212" s="1149"/>
      <c r="E1212" s="1264"/>
      <c r="F1212" s="1151"/>
      <c r="G1212" s="645"/>
      <c r="H1212" s="646"/>
      <c r="I1212" s="881"/>
      <c r="J1212" s="881"/>
      <c r="K1212" s="3295"/>
      <c r="L1212" s="3296"/>
      <c r="M1212" s="207"/>
      <c r="N1212" s="207"/>
      <c r="O1212" s="207"/>
      <c r="P1212" s="881"/>
      <c r="Q1212" s="881"/>
      <c r="R1212" s="882"/>
      <c r="S1212" s="642"/>
      <c r="T1212" s="642"/>
      <c r="U1212" s="642"/>
      <c r="V1212" s="19">
        <v>44889</v>
      </c>
      <c r="W1212" s="3376" t="s">
        <v>5562</v>
      </c>
      <c r="X1212" s="2756">
        <v>114</v>
      </c>
      <c r="Y1212" s="10">
        <f>AVERAGE(CPVTFC3SG0070!D16:E16)</f>
        <v>0.50409999999999999</v>
      </c>
      <c r="Z1212" s="14">
        <f t="shared" si="120"/>
        <v>1464.043795620438</v>
      </c>
      <c r="AA1212" s="3336" t="s">
        <v>315</v>
      </c>
    </row>
    <row r="1213" spans="1:27" x14ac:dyDescent="0.25">
      <c r="A1213" s="2045"/>
      <c r="B1213" s="4676"/>
      <c r="C1213" s="3337" t="s">
        <v>863</v>
      </c>
      <c r="D1213" s="1149"/>
      <c r="E1213" s="1264"/>
      <c r="F1213" s="1151"/>
      <c r="G1213" s="645"/>
      <c r="H1213" s="646"/>
      <c r="I1213" s="881"/>
      <c r="J1213" s="881"/>
      <c r="K1213" s="3295"/>
      <c r="L1213" s="3296"/>
      <c r="M1213" s="207"/>
      <c r="N1213" s="207"/>
      <c r="O1213" s="207"/>
      <c r="P1213" s="881"/>
      <c r="Q1213" s="881"/>
      <c r="R1213" s="882"/>
      <c r="S1213" s="642"/>
      <c r="T1213" s="642"/>
      <c r="U1213" s="642"/>
      <c r="V1213" s="18">
        <v>44889</v>
      </c>
      <c r="W1213" s="3357" t="s">
        <v>5562</v>
      </c>
      <c r="X1213" s="2759">
        <v>115</v>
      </c>
      <c r="Y1213" s="7">
        <f>AVERAGE(CPVTFC3SG0070!F16:G16)</f>
        <v>0.436</v>
      </c>
      <c r="Z1213" s="13">
        <f t="shared" si="120"/>
        <v>1135.9708029197081</v>
      </c>
      <c r="AA1213" s="3310" t="s">
        <v>314</v>
      </c>
    </row>
    <row r="1214" spans="1:27" ht="15.75" thickBot="1" x14ac:dyDescent="0.3">
      <c r="A1214" s="516"/>
      <c r="B1214" s="4703"/>
      <c r="C1214" s="3208" t="s">
        <v>220</v>
      </c>
      <c r="D1214" s="412">
        <v>44887</v>
      </c>
      <c r="E1214" s="2606" t="s">
        <v>5514</v>
      </c>
      <c r="F1214" s="414">
        <v>114</v>
      </c>
      <c r="G1214" s="414">
        <f>AVERAGE(CPVTFC3SG0064!D16:E16)</f>
        <v>2.7195</v>
      </c>
      <c r="H1214" s="415">
        <f>(G1214-0.1645)/0.0138*50</f>
        <v>9257.2463768115958</v>
      </c>
      <c r="I1214" s="2773" t="s">
        <v>315</v>
      </c>
      <c r="J1214" s="2412"/>
      <c r="K1214" s="2730"/>
      <c r="L1214" s="2731"/>
      <c r="M1214" s="763"/>
      <c r="N1214" s="763"/>
      <c r="O1214" s="763"/>
      <c r="P1214" s="4343">
        <v>44894</v>
      </c>
      <c r="Q1214" s="1335" t="s">
        <v>5564</v>
      </c>
      <c r="R1214" s="1335">
        <v>71</v>
      </c>
      <c r="S1214" s="1335">
        <f>AVERAGE(CPVTFC3SG0082!K23:L23)</f>
        <v>0.25564999999999999</v>
      </c>
      <c r="T1214" s="4344">
        <f>(S1214-0.1565)/0.0137*400</f>
        <v>2894.8905109489046</v>
      </c>
      <c r="U1214" s="4345" t="s">
        <v>315</v>
      </c>
      <c r="V1214" s="465">
        <v>44889</v>
      </c>
      <c r="W1214" s="3364" t="s">
        <v>5562</v>
      </c>
      <c r="X1214" s="3365">
        <v>116</v>
      </c>
      <c r="Y1214" s="955">
        <f>AVERAGE(CPVTFC3SG0070!H16:I16)</f>
        <v>0.30159999999999998</v>
      </c>
      <c r="Z1214" s="1192">
        <f t="shared" si="120"/>
        <v>488.49635036496346</v>
      </c>
      <c r="AA1214" s="3366" t="s">
        <v>314</v>
      </c>
    </row>
    <row r="1215" spans="1:27" ht="15.75" thickBot="1" x14ac:dyDescent="0.3">
      <c r="A1215" s="1225">
        <v>922</v>
      </c>
      <c r="B1215" s="2621" t="s">
        <v>1448</v>
      </c>
      <c r="C1215" s="3209" t="s">
        <v>868</v>
      </c>
      <c r="D1215" s="471">
        <v>44817</v>
      </c>
      <c r="E1215" s="1520" t="s">
        <v>4920</v>
      </c>
      <c r="F1215" s="2621">
        <v>26</v>
      </c>
      <c r="G1215" s="1226">
        <f>AVERAGE(CPVTFC3SG0010!I15:J15)</f>
        <v>0.4274</v>
      </c>
      <c r="H1215" s="1193">
        <f t="shared" si="121"/>
        <v>-144.3181818181819</v>
      </c>
      <c r="I1215" s="3421" t="s">
        <v>314</v>
      </c>
      <c r="J1215" s="2771"/>
      <c r="K1215" s="2733"/>
      <c r="L1215" s="2734"/>
      <c r="M1215" s="2719"/>
      <c r="N1215" s="2719"/>
      <c r="O1215" s="2719"/>
      <c r="P1215" s="2732"/>
      <c r="Q1215" s="2732"/>
      <c r="R1215" s="2735"/>
      <c r="S1215" s="1973"/>
      <c r="T1215" s="1973"/>
      <c r="U1215" s="1471"/>
      <c r="V1215" s="471">
        <v>44889</v>
      </c>
      <c r="W1215" s="3361" t="s">
        <v>5562</v>
      </c>
      <c r="X1215" s="3260">
        <v>117</v>
      </c>
      <c r="Y1215" s="1226">
        <f>AVERAGE(CPVTFC3SG0070!J16:K16)</f>
        <v>0.15334999999999999</v>
      </c>
      <c r="Z1215" s="1193">
        <f t="shared" si="120"/>
        <v>-225.7007299270073</v>
      </c>
      <c r="AA1215" s="3331" t="s">
        <v>314</v>
      </c>
    </row>
    <row r="1216" spans="1:27" x14ac:dyDescent="0.25">
      <c r="A1216" s="508">
        <v>923</v>
      </c>
      <c r="B1216" s="4648" t="s">
        <v>1449</v>
      </c>
      <c r="C1216" s="2736" t="s">
        <v>868</v>
      </c>
      <c r="D1216" s="490">
        <v>44817</v>
      </c>
      <c r="E1216" s="491" t="s">
        <v>4920</v>
      </c>
      <c r="F1216" s="2736">
        <v>27</v>
      </c>
      <c r="G1216" s="589">
        <f>AVERAGE(CPVTFC3SG0010!K15:L15)</f>
        <v>0.43654999999999999</v>
      </c>
      <c r="H1216" s="622">
        <f t="shared" si="121"/>
        <v>-109.65909090909103</v>
      </c>
      <c r="I1216" s="2774" t="s">
        <v>314</v>
      </c>
      <c r="J1216" s="2410"/>
      <c r="K1216" s="2728"/>
      <c r="L1216" s="2729"/>
      <c r="M1216" s="720"/>
      <c r="N1216" s="720"/>
      <c r="O1216" s="720"/>
      <c r="P1216" s="2410"/>
      <c r="Q1216" s="2410"/>
      <c r="R1216" s="2411"/>
      <c r="S1216" s="721"/>
      <c r="T1216" s="721"/>
      <c r="U1216" s="721"/>
      <c r="V1216" s="490">
        <v>44889</v>
      </c>
      <c r="W1216" s="3358" t="s">
        <v>5562</v>
      </c>
      <c r="X1216" s="2848">
        <v>118</v>
      </c>
      <c r="Y1216" s="589">
        <f>AVERAGE(CPVTFC3SG0070!L16:M16)</f>
        <v>0.14100000000000001</v>
      </c>
      <c r="Z1216" s="622">
        <f t="shared" si="120"/>
        <v>-285.19708029197068</v>
      </c>
      <c r="AA1216" s="3314" t="s">
        <v>314</v>
      </c>
    </row>
    <row r="1217" spans="1:27" x14ac:dyDescent="0.25">
      <c r="A1217" s="585"/>
      <c r="B1217" s="4649"/>
      <c r="C1217" s="3329" t="s">
        <v>5448</v>
      </c>
      <c r="D1217" s="1149"/>
      <c r="E1217" s="1264"/>
      <c r="F1217" s="1151"/>
      <c r="G1217" s="645"/>
      <c r="H1217" s="646"/>
      <c r="I1217" s="881"/>
      <c r="J1217" s="881"/>
      <c r="K1217" s="3295"/>
      <c r="L1217" s="3296"/>
      <c r="M1217" s="207"/>
      <c r="N1217" s="207"/>
      <c r="O1217" s="207"/>
      <c r="P1217" s="881"/>
      <c r="Q1217" s="881"/>
      <c r="R1217" s="882"/>
      <c r="S1217" s="642"/>
      <c r="T1217" s="642"/>
      <c r="U1217" s="642"/>
      <c r="V1217" s="18">
        <v>44889</v>
      </c>
      <c r="W1217" s="3357" t="s">
        <v>5562</v>
      </c>
      <c r="X1217" s="2759">
        <v>119</v>
      </c>
      <c r="Y1217" s="7">
        <f>AVERAGE(CPVTFC3SG0070!N16:O16)</f>
        <v>0.15740000000000001</v>
      </c>
      <c r="Z1217" s="13">
        <f t="shared" si="120"/>
        <v>-206.18978102189772</v>
      </c>
      <c r="AA1217" s="3310" t="s">
        <v>314</v>
      </c>
    </row>
    <row r="1218" spans="1:27" x14ac:dyDescent="0.25">
      <c r="A1218" s="585"/>
      <c r="B1218" s="4649"/>
      <c r="C1218" s="3329" t="s">
        <v>863</v>
      </c>
      <c r="D1218" s="1149"/>
      <c r="E1218" s="1264"/>
      <c r="F1218" s="1151"/>
      <c r="G1218" s="645"/>
      <c r="H1218" s="646"/>
      <c r="I1218" s="881"/>
      <c r="J1218" s="881"/>
      <c r="K1218" s="3295"/>
      <c r="L1218" s="3296"/>
      <c r="M1218" s="207"/>
      <c r="N1218" s="207"/>
      <c r="O1218" s="207"/>
      <c r="P1218" s="881"/>
      <c r="Q1218" s="881"/>
      <c r="R1218" s="882"/>
      <c r="S1218" s="642"/>
      <c r="T1218" s="642"/>
      <c r="U1218" s="642"/>
      <c r="V1218" s="18">
        <v>44889</v>
      </c>
      <c r="W1218" s="3357" t="s">
        <v>5562</v>
      </c>
      <c r="X1218" s="2759">
        <v>120</v>
      </c>
      <c r="Y1218" s="7">
        <f>AVERAGE(CPVTFC3SG0070!P16:Q16)</f>
        <v>0.16045000000000001</v>
      </c>
      <c r="Z1218" s="13">
        <f t="shared" si="120"/>
        <v>-191.4963503649634</v>
      </c>
      <c r="AA1218" s="3310" t="s">
        <v>314</v>
      </c>
    </row>
    <row r="1219" spans="1:27" ht="15.75" thickBot="1" x14ac:dyDescent="0.3">
      <c r="A1219" s="498"/>
      <c r="B1219" s="4657"/>
      <c r="C1219" s="3422" t="s">
        <v>220</v>
      </c>
      <c r="D1219" s="121">
        <v>44887</v>
      </c>
      <c r="E1219" s="2616" t="s">
        <v>5514</v>
      </c>
      <c r="F1219" s="122">
        <v>115</v>
      </c>
      <c r="G1219" s="122">
        <f>AVERAGE(CPVTFC3SG0064!F16:G16)</f>
        <v>0.93245</v>
      </c>
      <c r="H1219" s="123">
        <f>(G1219-0.1645)/0.0138*50</f>
        <v>2782.4275362318845</v>
      </c>
      <c r="I1219" s="3378" t="s">
        <v>315</v>
      </c>
      <c r="J1219" s="2406"/>
      <c r="K1219" s="3301"/>
      <c r="L1219" s="3302"/>
      <c r="M1219" s="215"/>
      <c r="N1219" s="215"/>
      <c r="O1219" s="215"/>
      <c r="P1219" s="2412"/>
      <c r="Q1219" s="2412"/>
      <c r="R1219" s="2413"/>
      <c r="S1219" s="778"/>
      <c r="T1219" s="778"/>
      <c r="U1219" s="778"/>
      <c r="V1219" s="111">
        <v>44889</v>
      </c>
      <c r="W1219" s="3359" t="s">
        <v>5562</v>
      </c>
      <c r="X1219" s="2768">
        <v>121</v>
      </c>
      <c r="Y1219" s="112">
        <f>AVERAGE(CPVTFC3SG0070!R16:S16)</f>
        <v>0.2495</v>
      </c>
      <c r="Z1219" s="113">
        <f t="shared" si="120"/>
        <v>237.50364963503654</v>
      </c>
      <c r="AA1219" s="3321" t="s">
        <v>314</v>
      </c>
    </row>
    <row r="1220" spans="1:27" x14ac:dyDescent="0.25">
      <c r="A1220" s="456">
        <v>924</v>
      </c>
      <c r="B1220" s="4651" t="s">
        <v>1450</v>
      </c>
      <c r="C1220" s="2726" t="s">
        <v>868</v>
      </c>
      <c r="D1220" s="87">
        <v>44817</v>
      </c>
      <c r="E1220" s="458" t="s">
        <v>4920</v>
      </c>
      <c r="F1220" s="2726">
        <v>28</v>
      </c>
      <c r="G1220" s="88">
        <f>AVERAGE(CPVTFC3SG0010!M15:N15)</f>
        <v>2.6587500000000004</v>
      </c>
      <c r="H1220" s="89">
        <f t="shared" si="121"/>
        <v>8307.7651515151538</v>
      </c>
      <c r="I1220" s="2727" t="s">
        <v>315</v>
      </c>
      <c r="J1220" s="2410"/>
      <c r="K1220" s="2728"/>
      <c r="L1220" s="2729"/>
      <c r="M1220" s="720"/>
      <c r="N1220" s="720"/>
      <c r="O1220" s="720"/>
      <c r="P1220" s="4339">
        <v>44894</v>
      </c>
      <c r="Q1220" s="499" t="s">
        <v>5564</v>
      </c>
      <c r="R1220" s="499">
        <v>72</v>
      </c>
      <c r="S1220" s="499">
        <f>AVERAGE(CPVTFC3SG0082!M23:N23)</f>
        <v>0.63915000000000011</v>
      </c>
      <c r="T1220" s="4000">
        <f>(S1220-0.1565)/0.0137*400</f>
        <v>14091.970802919712</v>
      </c>
      <c r="U1220" s="4340" t="s">
        <v>315</v>
      </c>
      <c r="V1220" s="407">
        <v>44889</v>
      </c>
      <c r="W1220" s="3353" t="s">
        <v>5562</v>
      </c>
      <c r="X1220" s="2995">
        <v>122</v>
      </c>
      <c r="Y1220" s="409">
        <f>AVERAGE(CPVTFC3SG0070!T16:U16)</f>
        <v>0.79779999999999995</v>
      </c>
      <c r="Z1220" s="405">
        <f t="shared" si="120"/>
        <v>2878.9489051094884</v>
      </c>
      <c r="AA1220" s="3322" t="s">
        <v>315</v>
      </c>
    </row>
    <row r="1221" spans="1:27" x14ac:dyDescent="0.25">
      <c r="A1221" s="597"/>
      <c r="B1221" s="4652"/>
      <c r="C1221" s="3337" t="s">
        <v>5448</v>
      </c>
      <c r="D1221" s="1149"/>
      <c r="E1221" s="1264"/>
      <c r="F1221" s="1151"/>
      <c r="G1221" s="645"/>
      <c r="H1221" s="646"/>
      <c r="I1221" s="881"/>
      <c r="J1221" s="881"/>
      <c r="K1221" s="3295"/>
      <c r="L1221" s="3296"/>
      <c r="M1221" s="207"/>
      <c r="N1221" s="207"/>
      <c r="O1221" s="207"/>
      <c r="P1221" s="881"/>
      <c r="Q1221" s="881"/>
      <c r="R1221" s="882"/>
      <c r="S1221" s="642"/>
      <c r="T1221" s="642"/>
      <c r="U1221" s="642"/>
      <c r="V1221" s="65">
        <v>44889</v>
      </c>
      <c r="W1221" s="3348" t="s">
        <v>5562</v>
      </c>
      <c r="X1221" s="2988">
        <v>123</v>
      </c>
      <c r="Y1221" s="66">
        <f>AVERAGE(CPVTFC3SG0070!V16:W16)</f>
        <v>0.72954999999999992</v>
      </c>
      <c r="Z1221" s="67">
        <f t="shared" si="120"/>
        <v>2550.1532846715327</v>
      </c>
      <c r="AA1221" s="3309" t="s">
        <v>315</v>
      </c>
    </row>
    <row r="1222" spans="1:27" x14ac:dyDescent="0.25">
      <c r="A1222" s="597"/>
      <c r="B1222" s="4652"/>
      <c r="C1222" s="3337" t="s">
        <v>863</v>
      </c>
      <c r="D1222" s="1149"/>
      <c r="E1222" s="1264"/>
      <c r="F1222" s="1151"/>
      <c r="G1222" s="645"/>
      <c r="H1222" s="646"/>
      <c r="I1222" s="881"/>
      <c r="J1222" s="881"/>
      <c r="K1222" s="3295"/>
      <c r="L1222" s="3296"/>
      <c r="M1222" s="207"/>
      <c r="N1222" s="207"/>
      <c r="O1222" s="207"/>
      <c r="P1222" s="881"/>
      <c r="Q1222" s="881"/>
      <c r="R1222" s="882"/>
      <c r="S1222" s="642"/>
      <c r="T1222" s="642"/>
      <c r="U1222" s="642"/>
      <c r="V1222" s="65">
        <v>44889</v>
      </c>
      <c r="W1222" s="3348" t="s">
        <v>5562</v>
      </c>
      <c r="X1222" s="2988">
        <v>124</v>
      </c>
      <c r="Y1222" s="66">
        <f>AVERAGE(CPVTFC3SG0070!X16:Y16)</f>
        <v>0.61165000000000003</v>
      </c>
      <c r="Z1222" s="67">
        <f t="shared" si="120"/>
        <v>1982.1678832116788</v>
      </c>
      <c r="AA1222" s="3309" t="s">
        <v>315</v>
      </c>
    </row>
    <row r="1223" spans="1:27" ht="15.75" thickBot="1" x14ac:dyDescent="0.3">
      <c r="A1223" s="598"/>
      <c r="B1223" s="4653"/>
      <c r="C1223" s="3423" t="s">
        <v>220</v>
      </c>
      <c r="D1223" s="121">
        <v>44887</v>
      </c>
      <c r="E1223" s="2616" t="s">
        <v>5514</v>
      </c>
      <c r="F1223" s="122">
        <v>116</v>
      </c>
      <c r="G1223" s="122">
        <f>AVERAGE(CPVTFC3SG0064!H16:I16)</f>
        <v>2.8674999999999997</v>
      </c>
      <c r="H1223" s="123">
        <f>(G1223-0.1645)/0.0138*50</f>
        <v>9793.4782608695641</v>
      </c>
      <c r="I1223" s="3378" t="s">
        <v>315</v>
      </c>
      <c r="J1223" s="2406"/>
      <c r="K1223" s="3301"/>
      <c r="L1223" s="3302"/>
      <c r="M1223" s="215"/>
      <c r="N1223" s="215"/>
      <c r="O1223" s="215"/>
      <c r="P1223" s="3500">
        <v>44894</v>
      </c>
      <c r="Q1223" s="145" t="s">
        <v>5564</v>
      </c>
      <c r="R1223" s="145">
        <v>73</v>
      </c>
      <c r="S1223" s="145">
        <f>AVERAGE(CPVTFC3SG0082!O23:P23)</f>
        <v>0.4541</v>
      </c>
      <c r="T1223" s="4002">
        <f>(S1223-0.1565)/0.0137*400</f>
        <v>8689.0510948905103</v>
      </c>
      <c r="U1223" s="4252" t="s">
        <v>315</v>
      </c>
      <c r="V1223" s="121">
        <v>44889</v>
      </c>
      <c r="W1223" s="3356" t="s">
        <v>5562</v>
      </c>
      <c r="X1223" s="3000">
        <v>125</v>
      </c>
      <c r="Y1223" s="122">
        <f>AVERAGE(CPVTFC3SG0070!B18:C18)</f>
        <v>0.62434999999999996</v>
      </c>
      <c r="Z1223" s="123">
        <f t="shared" si="120"/>
        <v>2043.3503649635036</v>
      </c>
      <c r="AA1223" s="3327" t="s">
        <v>315</v>
      </c>
    </row>
    <row r="1224" spans="1:27" x14ac:dyDescent="0.25">
      <c r="A1224" s="86">
        <v>925</v>
      </c>
      <c r="B1224" s="4651" t="s">
        <v>1451</v>
      </c>
      <c r="C1224" s="2726" t="s">
        <v>868</v>
      </c>
      <c r="D1224" s="87">
        <v>44817</v>
      </c>
      <c r="E1224" s="458" t="s">
        <v>4920</v>
      </c>
      <c r="F1224" s="2726">
        <v>29</v>
      </c>
      <c r="G1224" s="88">
        <f>AVERAGE(CPVTFC3SG0010!O15:P15)</f>
        <v>2.3631000000000002</v>
      </c>
      <c r="H1224" s="89">
        <f t="shared" si="121"/>
        <v>7187.8787878787889</v>
      </c>
      <c r="I1224" s="2727" t="s">
        <v>315</v>
      </c>
      <c r="J1224" s="2410"/>
      <c r="K1224" s="2728"/>
      <c r="L1224" s="2729"/>
      <c r="M1224" s="720"/>
      <c r="N1224" s="720"/>
      <c r="O1224" s="720"/>
      <c r="P1224" s="2410"/>
      <c r="Q1224" s="2410"/>
      <c r="R1224" s="2411"/>
      <c r="S1224" s="721"/>
      <c r="T1224" s="721"/>
      <c r="U1224" s="721"/>
      <c r="V1224" s="87">
        <v>44889</v>
      </c>
      <c r="W1224" s="3384" t="s">
        <v>5562</v>
      </c>
      <c r="X1224" s="2824">
        <v>126</v>
      </c>
      <c r="Y1224" s="88">
        <f>AVERAGE(CPVTFC3SG0070!D18:E18)</f>
        <v>0.60454999999999992</v>
      </c>
      <c r="Z1224" s="89">
        <f t="shared" si="120"/>
        <v>1947.9635036496345</v>
      </c>
      <c r="AA1224" s="3339" t="s">
        <v>315</v>
      </c>
    </row>
    <row r="1225" spans="1:27" x14ac:dyDescent="0.25">
      <c r="A1225" s="596"/>
      <c r="B1225" s="4652"/>
      <c r="C1225" s="3337" t="s">
        <v>5448</v>
      </c>
      <c r="D1225" s="1149"/>
      <c r="E1225" s="1264"/>
      <c r="F1225" s="1151"/>
      <c r="G1225" s="645"/>
      <c r="H1225" s="646"/>
      <c r="I1225" s="881"/>
      <c r="J1225" s="881"/>
      <c r="K1225" s="3295"/>
      <c r="L1225" s="3296"/>
      <c r="M1225" s="207"/>
      <c r="N1225" s="207"/>
      <c r="O1225" s="207"/>
      <c r="P1225" s="881"/>
      <c r="Q1225" s="881"/>
      <c r="R1225" s="882"/>
      <c r="S1225" s="642"/>
      <c r="T1225" s="642"/>
      <c r="U1225" s="642"/>
      <c r="V1225" s="18">
        <v>44889</v>
      </c>
      <c r="W1225" s="3357" t="s">
        <v>5562</v>
      </c>
      <c r="X1225" s="2759">
        <v>127</v>
      </c>
      <c r="Y1225" s="7">
        <f>AVERAGE(CPVTFC3SG0070!F18:G18)</f>
        <v>0.35455000000000003</v>
      </c>
      <c r="Z1225" s="13">
        <f t="shared" si="120"/>
        <v>743.58394160583953</v>
      </c>
      <c r="AA1225" s="3310" t="s">
        <v>314</v>
      </c>
    </row>
    <row r="1226" spans="1:27" ht="15.75" thickBot="1" x14ac:dyDescent="0.3">
      <c r="A1226" s="537"/>
      <c r="B1226" s="4653"/>
      <c r="C1226" s="3423" t="s">
        <v>220</v>
      </c>
      <c r="D1226" s="121">
        <v>44887</v>
      </c>
      <c r="E1226" s="2616" t="s">
        <v>5514</v>
      </c>
      <c r="F1226" s="122">
        <v>117</v>
      </c>
      <c r="G1226" s="122">
        <f>AVERAGE(CPVTFC3SG0064!J16:K16)</f>
        <v>2.5612000000000004</v>
      </c>
      <c r="H1226" s="123">
        <f>(G1226-0.1645)/0.0138*50</f>
        <v>8683.6956521739157</v>
      </c>
      <c r="I1226" s="3378" t="s">
        <v>315</v>
      </c>
      <c r="J1226" s="2406"/>
      <c r="K1226" s="3301"/>
      <c r="L1226" s="3302"/>
      <c r="M1226" s="215"/>
      <c r="N1226" s="215"/>
      <c r="O1226" s="215"/>
      <c r="P1226" s="4343">
        <v>44894</v>
      </c>
      <c r="Q1226" s="1335" t="s">
        <v>5564</v>
      </c>
      <c r="R1226" s="1335">
        <v>74</v>
      </c>
      <c r="S1226" s="1335">
        <f>AVERAGE(CPVTFC3SG0082!Q23:R23)</f>
        <v>0.2122</v>
      </c>
      <c r="T1226" s="4344">
        <f>(S1226-0.1565)/0.0137*400</f>
        <v>1626.2773722627737</v>
      </c>
      <c r="U1226" s="4345" t="s">
        <v>315</v>
      </c>
      <c r="V1226" s="111">
        <v>44889</v>
      </c>
      <c r="W1226" s="3359" t="s">
        <v>5562</v>
      </c>
      <c r="X1226" s="2768">
        <v>128</v>
      </c>
      <c r="Y1226" s="112">
        <f>AVERAGE(CPVTFC3SG0070!H18:I18)</f>
        <v>0.20624999999999999</v>
      </c>
      <c r="Z1226" s="113">
        <f t="shared" si="120"/>
        <v>29.14598540145985</v>
      </c>
      <c r="AA1226" s="3321" t="s">
        <v>314</v>
      </c>
    </row>
    <row r="1227" spans="1:27" x14ac:dyDescent="0.25">
      <c r="A1227" s="456">
        <v>926</v>
      </c>
      <c r="B1227" s="4651" t="s">
        <v>1452</v>
      </c>
      <c r="C1227" s="2726" t="s">
        <v>868</v>
      </c>
      <c r="D1227" s="87">
        <v>44817</v>
      </c>
      <c r="E1227" s="458" t="s">
        <v>4920</v>
      </c>
      <c r="F1227" s="2726">
        <v>30</v>
      </c>
      <c r="G1227" s="88">
        <f>AVERAGE(CPVTFC3SG0010!Q15:R15)</f>
        <v>2.4960500000000003</v>
      </c>
      <c r="H1227" s="89">
        <f t="shared" si="121"/>
        <v>7691.477272727273</v>
      </c>
      <c r="I1227" s="2727" t="s">
        <v>315</v>
      </c>
      <c r="J1227" s="2410"/>
      <c r="K1227" s="2728"/>
      <c r="L1227" s="2729"/>
      <c r="M1227" s="720"/>
      <c r="N1227" s="720"/>
      <c r="O1227" s="720"/>
      <c r="P1227" s="4339">
        <v>44894</v>
      </c>
      <c r="Q1227" s="499" t="s">
        <v>5564</v>
      </c>
      <c r="R1227" s="499">
        <v>75</v>
      </c>
      <c r="S1227" s="499">
        <f>AVERAGE(CPVTFC3SG0082!S23:T23)</f>
        <v>0.38290000000000002</v>
      </c>
      <c r="T1227" s="4000">
        <f>(S1227-0.1565)/0.0137*400</f>
        <v>6610.2189781021907</v>
      </c>
      <c r="U1227" s="4340" t="s">
        <v>315</v>
      </c>
      <c r="V1227" s="543">
        <v>44889</v>
      </c>
      <c r="W1227" s="3424" t="s">
        <v>5562</v>
      </c>
      <c r="X1227" s="3050">
        <v>129</v>
      </c>
      <c r="Y1227" s="594">
        <f>AVERAGE(CPVTFC3SG0070!J18:K18)</f>
        <v>0.55864999999999998</v>
      </c>
      <c r="Z1227" s="772">
        <f t="shared" si="120"/>
        <v>1726.8394160583941</v>
      </c>
      <c r="AA1227" s="3322" t="s">
        <v>315</v>
      </c>
    </row>
    <row r="1228" spans="1:27" x14ac:dyDescent="0.25">
      <c r="A1228" s="597"/>
      <c r="B1228" s="4652"/>
      <c r="C1228" s="3337" t="s">
        <v>5448</v>
      </c>
      <c r="D1228" s="1149"/>
      <c r="E1228" s="1264"/>
      <c r="F1228" s="1151"/>
      <c r="G1228" s="645"/>
      <c r="H1228" s="646"/>
      <c r="I1228" s="881"/>
      <c r="J1228" s="881"/>
      <c r="K1228" s="3295"/>
      <c r="L1228" s="3296"/>
      <c r="M1228" s="207"/>
      <c r="N1228" s="207"/>
      <c r="O1228" s="207"/>
      <c r="P1228" s="881"/>
      <c r="Q1228" s="881"/>
      <c r="R1228" s="882"/>
      <c r="S1228" s="642"/>
      <c r="T1228" s="642"/>
      <c r="U1228" s="642"/>
      <c r="V1228" s="121">
        <v>44889</v>
      </c>
      <c r="W1228" s="3356" t="s">
        <v>5562</v>
      </c>
      <c r="X1228" s="3000">
        <v>130</v>
      </c>
      <c r="Y1228" s="122">
        <f>AVERAGE(CPVTFC3SG0070!L18:M18)</f>
        <v>0.58065</v>
      </c>
      <c r="Z1228" s="123">
        <f t="shared" si="120"/>
        <v>1832.8248175182482</v>
      </c>
      <c r="AA1228" s="3309" t="s">
        <v>315</v>
      </c>
    </row>
    <row r="1229" spans="1:27" x14ac:dyDescent="0.25">
      <c r="A1229" s="597"/>
      <c r="B1229" s="4652"/>
      <c r="C1229" s="3337" t="s">
        <v>863</v>
      </c>
      <c r="D1229" s="1149"/>
      <c r="E1229" s="1264"/>
      <c r="F1229" s="1151"/>
      <c r="G1229" s="645"/>
      <c r="H1229" s="646"/>
      <c r="I1229" s="881"/>
      <c r="J1229" s="881"/>
      <c r="K1229" s="3295"/>
      <c r="L1229" s="3296"/>
      <c r="M1229" s="207"/>
      <c r="N1229" s="207"/>
      <c r="O1229" s="207"/>
      <c r="P1229" s="881"/>
      <c r="Q1229" s="881"/>
      <c r="R1229" s="882"/>
      <c r="S1229" s="642"/>
      <c r="T1229" s="642"/>
      <c r="U1229" s="642"/>
      <c r="V1229" s="121">
        <v>44889</v>
      </c>
      <c r="W1229" s="3356" t="s">
        <v>5562</v>
      </c>
      <c r="X1229" s="3000">
        <v>131</v>
      </c>
      <c r="Y1229" s="122">
        <f>AVERAGE(CPVTFC3SG0070!N18:O18)</f>
        <v>0.55745</v>
      </c>
      <c r="Z1229" s="123">
        <f t="shared" si="120"/>
        <v>1721.0583941605839</v>
      </c>
      <c r="AA1229" s="3309" t="s">
        <v>315</v>
      </c>
    </row>
    <row r="1230" spans="1:27" ht="15.75" thickBot="1" x14ac:dyDescent="0.3">
      <c r="A1230" s="219"/>
      <c r="B1230" s="4656"/>
      <c r="C1230" s="3208" t="s">
        <v>220</v>
      </c>
      <c r="D1230" s="412">
        <v>44887</v>
      </c>
      <c r="E1230" s="2606" t="s">
        <v>5514</v>
      </c>
      <c r="F1230" s="414">
        <v>118</v>
      </c>
      <c r="G1230" s="414">
        <f>AVERAGE(CPVTFC3SG0064!L16:M16)</f>
        <v>2.9291999999999998</v>
      </c>
      <c r="H1230" s="415">
        <f>(G1230-0.1645)/0.0138*50</f>
        <v>10017.028985507246</v>
      </c>
      <c r="I1230" s="2773" t="s">
        <v>315</v>
      </c>
      <c r="J1230" s="2412"/>
      <c r="K1230" s="2730"/>
      <c r="L1230" s="2731"/>
      <c r="M1230" s="763"/>
      <c r="N1230" s="763"/>
      <c r="O1230" s="763"/>
      <c r="P1230" s="4341">
        <v>44894</v>
      </c>
      <c r="Q1230" s="486" t="s">
        <v>5564</v>
      </c>
      <c r="R1230" s="486">
        <v>76</v>
      </c>
      <c r="S1230" s="486">
        <f>AVERAGE(CPVTFC3SG0082!U23:V23)</f>
        <v>0.46360000000000001</v>
      </c>
      <c r="T1230" s="4001">
        <f>(S1230-0.1565)/0.0137*400</f>
        <v>8966.4233576642346</v>
      </c>
      <c r="U1230" s="4342" t="s">
        <v>315</v>
      </c>
      <c r="V1230" s="91">
        <v>44889</v>
      </c>
      <c r="W1230" s="3350" t="s">
        <v>5562</v>
      </c>
      <c r="X1230" s="2758">
        <v>132</v>
      </c>
      <c r="Y1230" s="595">
        <f>AVERAGE(CPVTFC3SG0070!P18:Q18)</f>
        <v>0.39510000000000001</v>
      </c>
      <c r="Z1230" s="225">
        <f t="shared" si="120"/>
        <v>938.93430656934311</v>
      </c>
      <c r="AA1230" s="3316" t="s">
        <v>314</v>
      </c>
    </row>
    <row r="1231" spans="1:27" ht="15.75" thickBot="1" x14ac:dyDescent="0.3">
      <c r="A1231" s="531">
        <v>927</v>
      </c>
      <c r="B1231" s="3274" t="s">
        <v>1453</v>
      </c>
      <c r="C1231" s="3390" t="s">
        <v>868</v>
      </c>
      <c r="D1231" s="676">
        <v>44817</v>
      </c>
      <c r="E1231" s="1463" t="s">
        <v>4920</v>
      </c>
      <c r="F1231" s="3274">
        <v>31</v>
      </c>
      <c r="G1231" s="1624">
        <f>AVERAGE(CPVTFC3SG0010!S15:T15)</f>
        <v>2.79705</v>
      </c>
      <c r="H1231" s="1524">
        <f t="shared" si="121"/>
        <v>8831.628787878788</v>
      </c>
      <c r="I1231" s="3363" t="s">
        <v>315</v>
      </c>
      <c r="J1231" s="2732"/>
      <c r="K1231" s="2733"/>
      <c r="L1231" s="2734"/>
      <c r="M1231" s="2719"/>
      <c r="N1231" s="2719"/>
      <c r="O1231" s="2719"/>
      <c r="P1231" s="2732"/>
      <c r="Q1231" s="2732"/>
      <c r="R1231" s="2735"/>
      <c r="S1231" s="1973"/>
      <c r="T1231" s="1973"/>
      <c r="U1231" s="1471"/>
      <c r="V1231" s="79">
        <v>44889</v>
      </c>
      <c r="W1231" s="3377" t="s">
        <v>5562</v>
      </c>
      <c r="X1231" s="2760">
        <v>133</v>
      </c>
      <c r="Y1231" s="80">
        <f>AVERAGE(CPVTFC3SG0070!R18:S18)</f>
        <v>1.0486499999999999</v>
      </c>
      <c r="Z1231" s="81">
        <f t="shared" si="120"/>
        <v>4087.4233576642332</v>
      </c>
      <c r="AA1231" s="3324" t="s">
        <v>315</v>
      </c>
    </row>
    <row r="1232" spans="1:27" ht="15.75" thickBot="1" x14ac:dyDescent="0.3">
      <c r="A1232" s="1798">
        <v>928</v>
      </c>
      <c r="B1232" s="3413" t="s">
        <v>1454</v>
      </c>
      <c r="C1232" s="3414" t="s">
        <v>868</v>
      </c>
      <c r="D1232" s="601">
        <v>44817</v>
      </c>
      <c r="E1232" s="602" t="s">
        <v>4920</v>
      </c>
      <c r="F1232" s="3413">
        <v>32</v>
      </c>
      <c r="G1232" s="137">
        <f>AVERAGE(CPVTFC3SG0010!U15:V15)</f>
        <v>2.5308000000000002</v>
      </c>
      <c r="H1232" s="1802">
        <f t="shared" si="121"/>
        <v>7823.106060606061</v>
      </c>
      <c r="I1232" s="3415" t="s">
        <v>315</v>
      </c>
      <c r="J1232" s="3402"/>
      <c r="K1232" s="3403"/>
      <c r="L1232" s="3404"/>
      <c r="M1232" s="3175"/>
      <c r="N1232" s="3175"/>
      <c r="O1232" s="3175"/>
      <c r="P1232" s="3402"/>
      <c r="Q1232" s="3402"/>
      <c r="R1232" s="3405"/>
      <c r="S1232" s="1429"/>
      <c r="T1232" s="1429"/>
      <c r="U1232" s="654"/>
      <c r="V1232" s="601">
        <v>44889</v>
      </c>
      <c r="W1232" s="3362" t="s">
        <v>5562</v>
      </c>
      <c r="X1232" s="2807">
        <v>134</v>
      </c>
      <c r="Y1232" s="137">
        <f>AVERAGE(CPVTFC3SG0070!T18:U18)</f>
        <v>0.67460000000000009</v>
      </c>
      <c r="Z1232" s="1802">
        <f t="shared" si="120"/>
        <v>2285.4306569343066</v>
      </c>
      <c r="AA1232" s="3312" t="s">
        <v>315</v>
      </c>
    </row>
    <row r="1233" spans="1:27" ht="15.75" thickBot="1" x14ac:dyDescent="0.3">
      <c r="A1233" s="1804">
        <v>929</v>
      </c>
      <c r="B1233" s="2621" t="s">
        <v>1455</v>
      </c>
      <c r="C1233" s="3209" t="s">
        <v>868</v>
      </c>
      <c r="D1233" s="471">
        <v>44817</v>
      </c>
      <c r="E1233" s="1520" t="s">
        <v>4920</v>
      </c>
      <c r="F1233" s="2621">
        <v>33</v>
      </c>
      <c r="G1233" s="1226">
        <f>AVERAGE(CPVTFC3SG0010!W15:X15)</f>
        <v>7.9500000000000001E-2</v>
      </c>
      <c r="H1233" s="1193">
        <f t="shared" si="121"/>
        <v>-1462.121212121212</v>
      </c>
      <c r="I1233" s="3382" t="s">
        <v>314</v>
      </c>
      <c r="J1233" s="2732"/>
      <c r="K1233" s="2733"/>
      <c r="L1233" s="2734"/>
      <c r="M1233" s="2719"/>
      <c r="N1233" s="2719"/>
      <c r="O1233" s="2719"/>
      <c r="P1233" s="2732"/>
      <c r="Q1233" s="2732"/>
      <c r="R1233" s="2735"/>
      <c r="S1233" s="1973"/>
      <c r="T1233" s="1973"/>
      <c r="U1233" s="1471"/>
      <c r="V1233" s="471">
        <v>44889</v>
      </c>
      <c r="W1233" s="3361" t="s">
        <v>5562</v>
      </c>
      <c r="X1233" s="3260">
        <v>135</v>
      </c>
      <c r="Y1233" s="1226">
        <f>AVERAGE(CPVTFC3SG0070!V18:W18)</f>
        <v>9.2799999999999994E-2</v>
      </c>
      <c r="Z1233" s="1193">
        <f t="shared" si="120"/>
        <v>-517.40145985401455</v>
      </c>
      <c r="AA1233" s="3331" t="s">
        <v>314</v>
      </c>
    </row>
    <row r="1234" spans="1:27" ht="15.75" thickBot="1" x14ac:dyDescent="0.3">
      <c r="A1234" s="1798">
        <v>930</v>
      </c>
      <c r="B1234" s="3413" t="s">
        <v>1456</v>
      </c>
      <c r="C1234" s="3414" t="s">
        <v>868</v>
      </c>
      <c r="D1234" s="601">
        <v>44817</v>
      </c>
      <c r="E1234" s="602" t="s">
        <v>4920</v>
      </c>
      <c r="F1234" s="3413">
        <v>34</v>
      </c>
      <c r="G1234" s="137">
        <f>AVERAGE(CPVTFC3SG0010!C17:D17)</f>
        <v>2.35175</v>
      </c>
      <c r="H1234" s="1802">
        <f t="shared" si="121"/>
        <v>7144.886363636364</v>
      </c>
      <c r="I1234" s="3415" t="s">
        <v>315</v>
      </c>
      <c r="J1234" s="3402"/>
      <c r="K1234" s="3403"/>
      <c r="L1234" s="3404"/>
      <c r="M1234" s="3175"/>
      <c r="N1234" s="3175"/>
      <c r="O1234" s="3175"/>
      <c r="P1234" s="3402"/>
      <c r="Q1234" s="3402"/>
      <c r="R1234" s="3405"/>
      <c r="S1234" s="1429"/>
      <c r="T1234" s="1429"/>
      <c r="U1234" s="654"/>
      <c r="V1234" s="601">
        <v>44889</v>
      </c>
      <c r="W1234" s="3362" t="s">
        <v>5562</v>
      </c>
      <c r="X1234" s="2807">
        <v>136</v>
      </c>
      <c r="Y1234" s="137">
        <f>AVERAGE(CPVTFC3SG0070!X18:Y18)</f>
        <v>2.8304499999999999</v>
      </c>
      <c r="Z1234" s="1802">
        <f t="shared" si="120"/>
        <v>12671.277372262773</v>
      </c>
      <c r="AA1234" s="3312" t="s">
        <v>315</v>
      </c>
    </row>
    <row r="1235" spans="1:27" ht="15.75" thickBot="1" x14ac:dyDescent="0.3">
      <c r="A1235" s="600">
        <v>931</v>
      </c>
      <c r="B1235" s="3413" t="s">
        <v>1457</v>
      </c>
      <c r="C1235" s="3414" t="s">
        <v>868</v>
      </c>
      <c r="D1235" s="601">
        <v>44817</v>
      </c>
      <c r="E1235" s="602" t="s">
        <v>4920</v>
      </c>
      <c r="F1235" s="3413">
        <v>35</v>
      </c>
      <c r="G1235" s="137">
        <f>AVERAGE(CPVTFC3SG0010!E17:F17)</f>
        <v>1.0756000000000001</v>
      </c>
      <c r="H1235" s="1802">
        <f t="shared" si="121"/>
        <v>2310.984848484849</v>
      </c>
      <c r="I1235" s="3425" t="s">
        <v>315</v>
      </c>
      <c r="J1235" s="3402"/>
      <c r="K1235" s="3403"/>
      <c r="L1235" s="3404"/>
      <c r="M1235" s="3175"/>
      <c r="N1235" s="3175"/>
      <c r="O1235" s="3175"/>
      <c r="P1235" s="3402"/>
      <c r="Q1235" s="3402"/>
      <c r="R1235" s="3405"/>
      <c r="S1235" s="1429"/>
      <c r="T1235" s="1429"/>
      <c r="U1235" s="654"/>
      <c r="V1235" s="1310">
        <v>44889</v>
      </c>
      <c r="W1235" s="3351" t="s">
        <v>5562</v>
      </c>
      <c r="X1235" s="3218">
        <v>137</v>
      </c>
      <c r="Y1235" s="1319">
        <f>AVERAGE(CPVTFC3SG0070!B20:C20)</f>
        <v>0.22925000000000001</v>
      </c>
      <c r="Z1235" s="1313">
        <f t="shared" si="120"/>
        <v>139.94890510948915</v>
      </c>
      <c r="AA1235" s="3311" t="s">
        <v>314</v>
      </c>
    </row>
    <row r="1236" spans="1:27" ht="15.75" thickBot="1" x14ac:dyDescent="0.3">
      <c r="A1236" s="1904">
        <v>932</v>
      </c>
      <c r="B1236" s="3293" t="s">
        <v>1458</v>
      </c>
      <c r="C1236" s="3406" t="s">
        <v>868</v>
      </c>
      <c r="D1236" s="1808">
        <v>44817</v>
      </c>
      <c r="E1236" s="1834" t="s">
        <v>4920</v>
      </c>
      <c r="F1236" s="3293">
        <v>36</v>
      </c>
      <c r="G1236" s="1016">
        <f>AVERAGE(CPVTFC3SG0010!G17:H17)</f>
        <v>0.16194999999999998</v>
      </c>
      <c r="H1236" s="1175">
        <f t="shared" si="121"/>
        <v>-1149.8106060606062</v>
      </c>
      <c r="I1236" s="3407" t="s">
        <v>314</v>
      </c>
      <c r="J1236" s="3408"/>
      <c r="K1236" s="3409"/>
      <c r="L1236" s="3410"/>
      <c r="M1236" s="3225"/>
      <c r="N1236" s="3225"/>
      <c r="O1236" s="3225"/>
      <c r="P1236" s="3408"/>
      <c r="Q1236" s="3408"/>
      <c r="R1236" s="3411"/>
      <c r="S1236" s="2017"/>
      <c r="T1236" s="2017"/>
      <c r="U1236" s="861"/>
      <c r="V1236" s="1808">
        <v>44889</v>
      </c>
      <c r="W1236" s="3352" t="s">
        <v>5562</v>
      </c>
      <c r="X1236" s="3086">
        <v>138</v>
      </c>
      <c r="Y1236" s="1016">
        <f>AVERAGE(CPVTFC3SG0070!D20:E20)</f>
        <v>0.11985</v>
      </c>
      <c r="Z1236" s="1175">
        <f t="shared" ref="Z1236:Z1281" si="122">(Y1236-0.2002)/0.0137*66</f>
        <v>-387.08759124087589</v>
      </c>
      <c r="AA1236" s="3313" t="s">
        <v>314</v>
      </c>
    </row>
    <row r="1237" spans="1:27" x14ac:dyDescent="0.25">
      <c r="A1237" s="86">
        <v>933</v>
      </c>
      <c r="B1237" s="4651" t="s">
        <v>1459</v>
      </c>
      <c r="C1237" s="2726" t="s">
        <v>868</v>
      </c>
      <c r="D1237" s="87">
        <v>44817</v>
      </c>
      <c r="E1237" s="458" t="s">
        <v>4920</v>
      </c>
      <c r="F1237" s="2726">
        <v>37</v>
      </c>
      <c r="G1237" s="88">
        <f>AVERAGE(CPVTFC3SG0010!I17:J17)</f>
        <v>2.1860999999999997</v>
      </c>
      <c r="H1237" s="89">
        <f t="shared" si="121"/>
        <v>6517.4242424242411</v>
      </c>
      <c r="I1237" s="2727" t="s">
        <v>315</v>
      </c>
      <c r="J1237" s="2410"/>
      <c r="K1237" s="2728"/>
      <c r="L1237" s="2729"/>
      <c r="M1237" s="720"/>
      <c r="N1237" s="720"/>
      <c r="O1237" s="720"/>
      <c r="P1237" s="2410"/>
      <c r="Q1237" s="2410"/>
      <c r="R1237" s="2411"/>
      <c r="S1237" s="721"/>
      <c r="T1237" s="721"/>
      <c r="U1237" s="721"/>
      <c r="V1237" s="490">
        <v>44889</v>
      </c>
      <c r="W1237" s="3358" t="s">
        <v>5562</v>
      </c>
      <c r="X1237" s="2848">
        <v>139</v>
      </c>
      <c r="Y1237" s="589">
        <f>AVERAGE(CPVTFC3SG0070!F20:G20)</f>
        <v>0.44225000000000003</v>
      </c>
      <c r="Z1237" s="622">
        <f t="shared" si="122"/>
        <v>1166.080291970803</v>
      </c>
      <c r="AA1237" s="3314" t="s">
        <v>314</v>
      </c>
    </row>
    <row r="1238" spans="1:27" ht="15.75" thickBot="1" x14ac:dyDescent="0.3">
      <c r="A1238" s="537"/>
      <c r="B1238" s="4653"/>
      <c r="C1238" s="3416" t="s">
        <v>5448</v>
      </c>
      <c r="D1238" s="2084"/>
      <c r="E1238" s="2085"/>
      <c r="F1238" s="3417"/>
      <c r="G1238" s="969"/>
      <c r="H1238" s="970"/>
      <c r="I1238" s="2406"/>
      <c r="J1238" s="2406"/>
      <c r="K1238" s="3301"/>
      <c r="L1238" s="3302"/>
      <c r="M1238" s="215"/>
      <c r="N1238" s="215"/>
      <c r="O1238" s="215"/>
      <c r="P1238" s="2406"/>
      <c r="Q1238" s="2406"/>
      <c r="R1238" s="2407"/>
      <c r="S1238" s="650"/>
      <c r="T1238" s="650"/>
      <c r="U1238" s="650"/>
      <c r="V1238" s="111">
        <v>44889</v>
      </c>
      <c r="W1238" s="3359" t="s">
        <v>5562</v>
      </c>
      <c r="X1238" s="2768">
        <v>140</v>
      </c>
      <c r="Y1238" s="112">
        <f>AVERAGE(CPVTFC3SG0070!H20:I20)</f>
        <v>0.37414999999999998</v>
      </c>
      <c r="Z1238" s="113">
        <f t="shared" si="122"/>
        <v>838.00729927007296</v>
      </c>
      <c r="AA1238" s="3321" t="s">
        <v>314</v>
      </c>
    </row>
    <row r="1239" spans="1:27" x14ac:dyDescent="0.25">
      <c r="A1239" s="488">
        <v>934</v>
      </c>
      <c r="B1239" s="4648" t="s">
        <v>1460</v>
      </c>
      <c r="C1239" s="2736" t="s">
        <v>868</v>
      </c>
      <c r="D1239" s="490">
        <v>44817</v>
      </c>
      <c r="E1239" s="491" t="s">
        <v>4920</v>
      </c>
      <c r="F1239" s="2736">
        <v>38</v>
      </c>
      <c r="G1239" s="589">
        <f>AVERAGE(CPVTFC3SG0010!K17:L17)</f>
        <v>7.775E-2</v>
      </c>
      <c r="H1239" s="622">
        <f t="shared" si="121"/>
        <v>-1468.7500000000002</v>
      </c>
      <c r="I1239" s="2774" t="s">
        <v>314</v>
      </c>
      <c r="J1239" s="2410"/>
      <c r="K1239" s="2728"/>
      <c r="L1239" s="2729"/>
      <c r="M1239" s="720"/>
      <c r="N1239" s="720"/>
      <c r="O1239" s="720"/>
      <c r="P1239" s="2410"/>
      <c r="Q1239" s="2410"/>
      <c r="R1239" s="2411"/>
      <c r="S1239" s="721"/>
      <c r="T1239" s="721"/>
      <c r="U1239" s="721"/>
      <c r="V1239" s="490">
        <v>44889</v>
      </c>
      <c r="W1239" s="3358" t="s">
        <v>5562</v>
      </c>
      <c r="X1239" s="2848">
        <v>141</v>
      </c>
      <c r="Y1239" s="589">
        <f>AVERAGE(CPVTFC3SG0070!J20:K20)</f>
        <v>0.10395</v>
      </c>
      <c r="Z1239" s="622">
        <f t="shared" si="122"/>
        <v>-463.68613138686129</v>
      </c>
      <c r="AA1239" s="3314" t="s">
        <v>314</v>
      </c>
    </row>
    <row r="1240" spans="1:27" ht="15.75" thickBot="1" x14ac:dyDescent="0.3">
      <c r="A1240" s="90"/>
      <c r="B1240" s="4650"/>
      <c r="C1240" s="3388" t="s">
        <v>5448</v>
      </c>
      <c r="D1240" s="1383"/>
      <c r="E1240" s="1384"/>
      <c r="F1240" s="3389"/>
      <c r="G1240" s="668"/>
      <c r="H1240" s="662"/>
      <c r="I1240" s="2412"/>
      <c r="J1240" s="2412"/>
      <c r="K1240" s="2730"/>
      <c r="L1240" s="2731"/>
      <c r="M1240" s="763"/>
      <c r="N1240" s="763"/>
      <c r="O1240" s="763"/>
      <c r="P1240" s="2412"/>
      <c r="Q1240" s="2412"/>
      <c r="R1240" s="2413"/>
      <c r="S1240" s="778"/>
      <c r="T1240" s="778"/>
      <c r="U1240" s="778"/>
      <c r="V1240" s="91">
        <v>44889</v>
      </c>
      <c r="W1240" s="3350" t="s">
        <v>5562</v>
      </c>
      <c r="X1240" s="2758">
        <v>142</v>
      </c>
      <c r="Y1240" s="595">
        <f>AVERAGE(CPVTFC3SG0070!L20:M20)</f>
        <v>0.106</v>
      </c>
      <c r="Z1240" s="225">
        <f t="shared" si="122"/>
        <v>-453.81021897810211</v>
      </c>
      <c r="AA1240" s="3316" t="s">
        <v>314</v>
      </c>
    </row>
    <row r="1241" spans="1:27" ht="15.75" thickBot="1" x14ac:dyDescent="0.3">
      <c r="A1241" s="600">
        <v>935</v>
      </c>
      <c r="B1241" s="3413" t="s">
        <v>1461</v>
      </c>
      <c r="C1241" s="3414" t="s">
        <v>868</v>
      </c>
      <c r="D1241" s="601">
        <v>44817</v>
      </c>
      <c r="E1241" s="602" t="s">
        <v>4920</v>
      </c>
      <c r="F1241" s="3413">
        <v>39</v>
      </c>
      <c r="G1241" s="137">
        <f>AVERAGE(CPVTFC3SG0010!M17:N17)</f>
        <v>2.7822499999999999</v>
      </c>
      <c r="H1241" s="1802">
        <f t="shared" si="121"/>
        <v>8775.568181818182</v>
      </c>
      <c r="I1241" s="3415" t="s">
        <v>315</v>
      </c>
      <c r="J1241" s="3402"/>
      <c r="K1241" s="3403"/>
      <c r="L1241" s="3404"/>
      <c r="M1241" s="3175"/>
      <c r="N1241" s="3175"/>
      <c r="O1241" s="3175"/>
      <c r="P1241" s="3402"/>
      <c r="Q1241" s="3402"/>
      <c r="R1241" s="3405"/>
      <c r="S1241" s="1429"/>
      <c r="T1241" s="1429"/>
      <c r="U1241" s="654"/>
      <c r="V1241" s="601">
        <v>44889</v>
      </c>
      <c r="W1241" s="3362" t="s">
        <v>5562</v>
      </c>
      <c r="X1241" s="2807">
        <v>143</v>
      </c>
      <c r="Y1241" s="137">
        <f>AVERAGE(CPVTFC3SG0070!N20:O20)</f>
        <v>1.5348999999999999</v>
      </c>
      <c r="Z1241" s="1802">
        <f t="shared" si="122"/>
        <v>6429.9416058394163</v>
      </c>
      <c r="AA1241" s="3312" t="s">
        <v>315</v>
      </c>
    </row>
    <row r="1242" spans="1:27" ht="15.75" thickBot="1" x14ac:dyDescent="0.3">
      <c r="A1242" s="1225">
        <v>936</v>
      </c>
      <c r="B1242" s="2621" t="s">
        <v>1462</v>
      </c>
      <c r="C1242" s="3209" t="s">
        <v>868</v>
      </c>
      <c r="D1242" s="471">
        <v>44817</v>
      </c>
      <c r="E1242" s="1520" t="s">
        <v>4920</v>
      </c>
      <c r="F1242" s="2621">
        <v>40</v>
      </c>
      <c r="G1242" s="1226">
        <f>AVERAGE(CPVTFC3SG0010!O17:P17)</f>
        <v>8.7150000000000005E-2</v>
      </c>
      <c r="H1242" s="1193">
        <f t="shared" si="121"/>
        <v>-1433.1439393939395</v>
      </c>
      <c r="I1242" s="3382" t="s">
        <v>314</v>
      </c>
      <c r="J1242" s="2732"/>
      <c r="K1242" s="2733"/>
      <c r="L1242" s="2734"/>
      <c r="M1242" s="2719"/>
      <c r="N1242" s="2719"/>
      <c r="O1242" s="2719"/>
      <c r="P1242" s="2732"/>
      <c r="Q1242" s="2732"/>
      <c r="R1242" s="2735"/>
      <c r="S1242" s="1973"/>
      <c r="T1242" s="1973"/>
      <c r="U1242" s="1471"/>
      <c r="V1242" s="1808">
        <v>44889</v>
      </c>
      <c r="W1242" s="3352" t="s">
        <v>5562</v>
      </c>
      <c r="X1242" s="3086">
        <v>144</v>
      </c>
      <c r="Y1242" s="1016">
        <f>AVERAGE(CPVTFC3SG0070!P20:Q20)</f>
        <v>0.11465</v>
      </c>
      <c r="Z1242" s="1175">
        <f t="shared" si="122"/>
        <v>-412.13868613138681</v>
      </c>
      <c r="AA1242" s="3313" t="s">
        <v>314</v>
      </c>
    </row>
    <row r="1243" spans="1:27" x14ac:dyDescent="0.25">
      <c r="A1243" s="508">
        <v>937</v>
      </c>
      <c r="B1243" s="4648" t="s">
        <v>1463</v>
      </c>
      <c r="C1243" s="2736" t="s">
        <v>868</v>
      </c>
      <c r="D1243" s="490">
        <v>44817</v>
      </c>
      <c r="E1243" s="491" t="s">
        <v>4920</v>
      </c>
      <c r="F1243" s="2736">
        <v>41</v>
      </c>
      <c r="G1243" s="589">
        <f>AVERAGE(CPVTFC3SG0010!Q17:R17)</f>
        <v>0.10614999999999999</v>
      </c>
      <c r="H1243" s="622">
        <f t="shared" si="121"/>
        <v>-1361.1742424242425</v>
      </c>
      <c r="I1243" s="2774" t="s">
        <v>314</v>
      </c>
      <c r="J1243" s="2410"/>
      <c r="K1243" s="2728"/>
      <c r="L1243" s="2729"/>
      <c r="M1243" s="720"/>
      <c r="N1243" s="720"/>
      <c r="O1243" s="720"/>
      <c r="P1243" s="2410"/>
      <c r="Q1243" s="2410"/>
      <c r="R1243" s="2411"/>
      <c r="S1243" s="721"/>
      <c r="T1243" s="721"/>
      <c r="U1243" s="721"/>
      <c r="V1243" s="490">
        <v>44889</v>
      </c>
      <c r="W1243" s="3358" t="s">
        <v>5562</v>
      </c>
      <c r="X1243" s="2848">
        <v>145</v>
      </c>
      <c r="Y1243" s="589">
        <f>AVERAGE(CPVTFC3SG0070!R20:S20)</f>
        <v>0.11055000000000001</v>
      </c>
      <c r="Z1243" s="622">
        <f t="shared" si="122"/>
        <v>-431.89051094890499</v>
      </c>
      <c r="AA1243" s="3314" t="s">
        <v>314</v>
      </c>
    </row>
    <row r="1244" spans="1:27" ht="15.75" thickBot="1" x14ac:dyDescent="0.3">
      <c r="A1244" s="498"/>
      <c r="B1244" s="4657"/>
      <c r="C1244" s="3418" t="s">
        <v>5448</v>
      </c>
      <c r="D1244" s="2084"/>
      <c r="E1244" s="2085"/>
      <c r="F1244" s="3417"/>
      <c r="G1244" s="969"/>
      <c r="H1244" s="970"/>
      <c r="I1244" s="2406"/>
      <c r="J1244" s="2406"/>
      <c r="K1244" s="3301"/>
      <c r="L1244" s="3302"/>
      <c r="M1244" s="215"/>
      <c r="N1244" s="215"/>
      <c r="O1244" s="215"/>
      <c r="P1244" s="2406"/>
      <c r="Q1244" s="2406"/>
      <c r="R1244" s="2407"/>
      <c r="S1244" s="650"/>
      <c r="T1244" s="650"/>
      <c r="U1244" s="650"/>
      <c r="V1244" s="111">
        <v>44889</v>
      </c>
      <c r="W1244" s="3359" t="s">
        <v>5562</v>
      </c>
      <c r="X1244" s="2768">
        <v>146</v>
      </c>
      <c r="Y1244" s="112">
        <f>AVERAGE(CPVTFC3SG0070!T20:U20)</f>
        <v>0.10700000000000001</v>
      </c>
      <c r="Z1244" s="113">
        <f t="shared" si="122"/>
        <v>-448.99270072992692</v>
      </c>
      <c r="AA1244" s="3321" t="s">
        <v>314</v>
      </c>
    </row>
    <row r="1245" spans="1:27" x14ac:dyDescent="0.25">
      <c r="A1245" s="488">
        <v>938</v>
      </c>
      <c r="B1245" s="4648" t="s">
        <v>1464</v>
      </c>
      <c r="C1245" s="2736" t="s">
        <v>868</v>
      </c>
      <c r="D1245" s="490">
        <v>44817</v>
      </c>
      <c r="E1245" s="491" t="s">
        <v>4920</v>
      </c>
      <c r="F1245" s="2736">
        <v>42</v>
      </c>
      <c r="G1245" s="589">
        <f>AVERAGE(CPVTFC3SG0010!S17:T17)</f>
        <v>0.44379999999999997</v>
      </c>
      <c r="H1245" s="622">
        <f t="shared" si="121"/>
        <v>-82.196969696969902</v>
      </c>
      <c r="I1245" s="2774" t="s">
        <v>314</v>
      </c>
      <c r="J1245" s="2410"/>
      <c r="K1245" s="2728"/>
      <c r="L1245" s="2729"/>
      <c r="M1245" s="720"/>
      <c r="N1245" s="720"/>
      <c r="O1245" s="720"/>
      <c r="P1245" s="2410"/>
      <c r="Q1245" s="2410"/>
      <c r="R1245" s="2411"/>
      <c r="S1245" s="721"/>
      <c r="T1245" s="721"/>
      <c r="U1245" s="721"/>
      <c r="V1245" s="490">
        <v>44889</v>
      </c>
      <c r="W1245" s="3358" t="s">
        <v>5562</v>
      </c>
      <c r="X1245" s="2848">
        <v>147</v>
      </c>
      <c r="Y1245" s="589">
        <f>AVERAGE(CPVTFC3SG0070!V20:W20)</f>
        <v>0.14155000000000001</v>
      </c>
      <c r="Z1245" s="622">
        <f t="shared" si="122"/>
        <v>-282.54744525547432</v>
      </c>
      <c r="AA1245" s="3314" t="s">
        <v>314</v>
      </c>
    </row>
    <row r="1246" spans="1:27" ht="15.75" thickBot="1" x14ac:dyDescent="0.3">
      <c r="A1246" s="90"/>
      <c r="B1246" s="4650"/>
      <c r="C1246" s="3388" t="s">
        <v>5448</v>
      </c>
      <c r="D1246" s="1383"/>
      <c r="E1246" s="1384"/>
      <c r="F1246" s="3389"/>
      <c r="G1246" s="668"/>
      <c r="H1246" s="662"/>
      <c r="I1246" s="2412"/>
      <c r="J1246" s="2412"/>
      <c r="K1246" s="2730"/>
      <c r="L1246" s="2731"/>
      <c r="M1246" s="763"/>
      <c r="N1246" s="763"/>
      <c r="O1246" s="763"/>
      <c r="P1246" s="2412"/>
      <c r="Q1246" s="2412"/>
      <c r="R1246" s="2413"/>
      <c r="S1246" s="778"/>
      <c r="T1246" s="778"/>
      <c r="U1246" s="778"/>
      <c r="V1246" s="91">
        <v>44889</v>
      </c>
      <c r="W1246" s="3350" t="s">
        <v>5562</v>
      </c>
      <c r="X1246" s="2758">
        <v>148</v>
      </c>
      <c r="Y1246" s="595">
        <f>AVERAGE(CPVTFC3SG0070!X20:Y20)</f>
        <v>0.12204999999999999</v>
      </c>
      <c r="Z1246" s="225">
        <f t="shared" si="122"/>
        <v>-376.48905109489044</v>
      </c>
      <c r="AA1246" s="3316" t="s">
        <v>314</v>
      </c>
    </row>
    <row r="1247" spans="1:27" x14ac:dyDescent="0.25">
      <c r="A1247" s="86">
        <v>939</v>
      </c>
      <c r="B1247" s="4651" t="s">
        <v>1465</v>
      </c>
      <c r="C1247" s="2726" t="s">
        <v>868</v>
      </c>
      <c r="D1247" s="87">
        <v>44817</v>
      </c>
      <c r="E1247" s="458" t="s">
        <v>4920</v>
      </c>
      <c r="F1247" s="2726">
        <v>43</v>
      </c>
      <c r="G1247" s="88">
        <f>AVERAGE(CPVTFC3SG0010!U17:V17)</f>
        <v>1.57945</v>
      </c>
      <c r="H1247" s="89">
        <f t="shared" si="121"/>
        <v>4219.507575757576</v>
      </c>
      <c r="I1247" s="2727" t="s">
        <v>315</v>
      </c>
      <c r="J1247" s="2410"/>
      <c r="K1247" s="2728"/>
      <c r="L1247" s="2729"/>
      <c r="M1247" s="720"/>
      <c r="N1247" s="720"/>
      <c r="O1247" s="720"/>
      <c r="P1247" s="2410"/>
      <c r="Q1247" s="2410"/>
      <c r="R1247" s="2411"/>
      <c r="S1247" s="721"/>
      <c r="T1247" s="721"/>
      <c r="U1247" s="721"/>
      <c r="V1247" s="490">
        <v>44889</v>
      </c>
      <c r="W1247" s="3358" t="s">
        <v>5562</v>
      </c>
      <c r="X1247" s="2848">
        <v>149</v>
      </c>
      <c r="Y1247" s="589">
        <f>AVERAGE(CPVTFC3SG0070!B22:C22)</f>
        <v>0.40629999999999999</v>
      </c>
      <c r="Z1247" s="622">
        <f t="shared" si="122"/>
        <v>992.8905109489051</v>
      </c>
      <c r="AA1247" s="3314" t="s">
        <v>314</v>
      </c>
    </row>
    <row r="1248" spans="1:27" ht="15.75" thickBot="1" x14ac:dyDescent="0.3">
      <c r="A1248" s="537"/>
      <c r="B1248" s="4653"/>
      <c r="C1248" s="3416" t="s">
        <v>5448</v>
      </c>
      <c r="D1248" s="2084"/>
      <c r="E1248" s="2085"/>
      <c r="F1248" s="3417"/>
      <c r="G1248" s="969"/>
      <c r="H1248" s="970"/>
      <c r="I1248" s="2406"/>
      <c r="J1248" s="2406"/>
      <c r="K1248" s="3301"/>
      <c r="L1248" s="3302"/>
      <c r="M1248" s="215"/>
      <c r="N1248" s="215"/>
      <c r="O1248" s="215"/>
      <c r="P1248" s="2406"/>
      <c r="Q1248" s="2406"/>
      <c r="R1248" s="2407"/>
      <c r="S1248" s="650"/>
      <c r="T1248" s="650"/>
      <c r="U1248" s="650"/>
      <c r="V1248" s="111">
        <v>44889</v>
      </c>
      <c r="W1248" s="3359" t="s">
        <v>5562</v>
      </c>
      <c r="X1248" s="2768">
        <v>150</v>
      </c>
      <c r="Y1248" s="112">
        <f>AVERAGE(CPVTFC3SG0070!D22:E22)</f>
        <v>0.36685000000000001</v>
      </c>
      <c r="Z1248" s="113">
        <f t="shared" si="122"/>
        <v>802.83941605839425</v>
      </c>
      <c r="AA1248" s="3321" t="s">
        <v>314</v>
      </c>
    </row>
    <row r="1249" spans="1:27" x14ac:dyDescent="0.25">
      <c r="A1249" s="456">
        <v>940</v>
      </c>
      <c r="B1249" s="4651" t="s">
        <v>1466</v>
      </c>
      <c r="C1249" s="2726" t="s">
        <v>868</v>
      </c>
      <c r="D1249" s="87">
        <v>44817</v>
      </c>
      <c r="E1249" s="458" t="s">
        <v>4920</v>
      </c>
      <c r="F1249" s="2726">
        <v>44</v>
      </c>
      <c r="G1249" s="88">
        <f>AVERAGE(CPVTFC3SG0010!W17:X17)</f>
        <v>2.1032000000000002</v>
      </c>
      <c r="H1249" s="89">
        <f t="shared" si="121"/>
        <v>6203.409090909091</v>
      </c>
      <c r="I1249" s="2727" t="s">
        <v>315</v>
      </c>
      <c r="J1249" s="2410"/>
      <c r="K1249" s="2728"/>
      <c r="L1249" s="2729"/>
      <c r="M1249" s="720"/>
      <c r="N1249" s="720"/>
      <c r="O1249" s="720"/>
      <c r="P1249" s="2410"/>
      <c r="Q1249" s="2410"/>
      <c r="R1249" s="2411"/>
      <c r="S1249" s="721"/>
      <c r="T1249" s="721"/>
      <c r="U1249" s="721"/>
      <c r="V1249" s="490">
        <v>44889</v>
      </c>
      <c r="W1249" s="3358" t="s">
        <v>5562</v>
      </c>
      <c r="X1249" s="2848">
        <v>151</v>
      </c>
      <c r="Y1249" s="589">
        <f>AVERAGE(CPVTFC3SG0070!F22:G22)</f>
        <v>0.39800000000000002</v>
      </c>
      <c r="Z1249" s="622">
        <f t="shared" si="122"/>
        <v>952.90510948905126</v>
      </c>
      <c r="AA1249" s="3314" t="s">
        <v>314</v>
      </c>
    </row>
    <row r="1250" spans="1:27" x14ac:dyDescent="0.25">
      <c r="A1250" s="597"/>
      <c r="B1250" s="4652"/>
      <c r="C1250" s="3337" t="s">
        <v>5448</v>
      </c>
      <c r="D1250" s="1149"/>
      <c r="E1250" s="1264"/>
      <c r="F1250" s="1151"/>
      <c r="G1250" s="645"/>
      <c r="H1250" s="646"/>
      <c r="I1250" s="881"/>
      <c r="J1250" s="881"/>
      <c r="K1250" s="3295"/>
      <c r="L1250" s="3296"/>
      <c r="M1250" s="207"/>
      <c r="N1250" s="207"/>
      <c r="O1250" s="207"/>
      <c r="P1250" s="881"/>
      <c r="Q1250" s="881"/>
      <c r="R1250" s="882"/>
      <c r="S1250" s="642"/>
      <c r="T1250" s="642"/>
      <c r="U1250" s="642"/>
      <c r="V1250" s="18">
        <v>44889</v>
      </c>
      <c r="W1250" s="3357" t="s">
        <v>5562</v>
      </c>
      <c r="X1250" s="2759">
        <v>152</v>
      </c>
      <c r="Y1250" s="7">
        <f>AVERAGE(CPVTFC3SG0070!H22:I22)</f>
        <v>0.29854999999999998</v>
      </c>
      <c r="Z1250" s="13">
        <f t="shared" si="122"/>
        <v>473.80291970802915</v>
      </c>
      <c r="AA1250" s="3310" t="s">
        <v>314</v>
      </c>
    </row>
    <row r="1251" spans="1:27" ht="15.75" thickBot="1" x14ac:dyDescent="0.3">
      <c r="A1251" s="219"/>
      <c r="B1251" s="4656"/>
      <c r="C1251" s="3412" t="s">
        <v>863</v>
      </c>
      <c r="D1251" s="1383"/>
      <c r="E1251" s="1384"/>
      <c r="F1251" s="3389"/>
      <c r="G1251" s="668"/>
      <c r="H1251" s="662"/>
      <c r="I1251" s="2412"/>
      <c r="J1251" s="2412"/>
      <c r="K1251" s="2730"/>
      <c r="L1251" s="2731"/>
      <c r="M1251" s="763"/>
      <c r="N1251" s="763"/>
      <c r="O1251" s="763"/>
      <c r="P1251" s="2412"/>
      <c r="Q1251" s="2412"/>
      <c r="R1251" s="2413"/>
      <c r="S1251" s="778"/>
      <c r="T1251" s="778"/>
      <c r="U1251" s="778"/>
      <c r="V1251" s="91">
        <v>44889</v>
      </c>
      <c r="W1251" s="3350" t="s">
        <v>5562</v>
      </c>
      <c r="X1251" s="2758">
        <v>153</v>
      </c>
      <c r="Y1251" s="595">
        <f>AVERAGE(CPVTFC3SG0070!J22:K22)</f>
        <v>0.33240000000000003</v>
      </c>
      <c r="Z1251" s="225">
        <f t="shared" si="122"/>
        <v>636.87591240875929</v>
      </c>
      <c r="AA1251" s="3316" t="s">
        <v>314</v>
      </c>
    </row>
    <row r="1252" spans="1:27" x14ac:dyDescent="0.25">
      <c r="A1252" s="86">
        <v>941</v>
      </c>
      <c r="B1252" s="4651" t="s">
        <v>1467</v>
      </c>
      <c r="C1252" s="2726" t="s">
        <v>868</v>
      </c>
      <c r="D1252" s="87">
        <v>44817</v>
      </c>
      <c r="E1252" s="458" t="s">
        <v>4920</v>
      </c>
      <c r="F1252" s="2726">
        <v>45</v>
      </c>
      <c r="G1252" s="88">
        <f>AVERAGE(CPVTFC3SG0010!C19:D19)</f>
        <v>2.5016499999999997</v>
      </c>
      <c r="H1252" s="89">
        <f t="shared" si="121"/>
        <v>7712.6893939393922</v>
      </c>
      <c r="I1252" s="2727" t="s">
        <v>315</v>
      </c>
      <c r="J1252" s="2410"/>
      <c r="K1252" s="2728"/>
      <c r="L1252" s="2729"/>
      <c r="M1252" s="720"/>
      <c r="N1252" s="720"/>
      <c r="O1252" s="720"/>
      <c r="P1252" s="2410"/>
      <c r="Q1252" s="2410"/>
      <c r="R1252" s="2411"/>
      <c r="S1252" s="721"/>
      <c r="T1252" s="721"/>
      <c r="U1252" s="721"/>
      <c r="V1252" s="407">
        <v>44889</v>
      </c>
      <c r="W1252" s="3353" t="s">
        <v>5562</v>
      </c>
      <c r="X1252" s="2995">
        <v>154</v>
      </c>
      <c r="Y1252" s="409">
        <f>AVERAGE(CPVTFC3SG0070!L22:M22)</f>
        <v>1.9243000000000001</v>
      </c>
      <c r="Z1252" s="405">
        <f t="shared" si="122"/>
        <v>8305.8832116788326</v>
      </c>
      <c r="AA1252" s="3322" t="s">
        <v>315</v>
      </c>
    </row>
    <row r="1253" spans="1:27" ht="15.75" thickBot="1" x14ac:dyDescent="0.3">
      <c r="A1253" s="516"/>
      <c r="B1253" s="4656"/>
      <c r="C1253" s="3412" t="s">
        <v>5448</v>
      </c>
      <c r="D1253" s="1383"/>
      <c r="E1253" s="1384"/>
      <c r="F1253" s="3389"/>
      <c r="G1253" s="668"/>
      <c r="H1253" s="662"/>
      <c r="I1253" s="2412"/>
      <c r="J1253" s="2412"/>
      <c r="K1253" s="2730"/>
      <c r="L1253" s="2731"/>
      <c r="M1253" s="763"/>
      <c r="N1253" s="763"/>
      <c r="O1253" s="763"/>
      <c r="P1253" s="2412"/>
      <c r="Q1253" s="2412"/>
      <c r="R1253" s="2413"/>
      <c r="S1253" s="778"/>
      <c r="T1253" s="778"/>
      <c r="U1253" s="778"/>
      <c r="V1253" s="412">
        <v>44889</v>
      </c>
      <c r="W1253" s="3349" t="s">
        <v>5562</v>
      </c>
      <c r="X1253" s="2797">
        <v>155</v>
      </c>
      <c r="Y1253" s="414">
        <f>AVERAGE(CPVTFC3SG0070!N22:O22)</f>
        <v>1.1798</v>
      </c>
      <c r="Z1253" s="415">
        <f t="shared" si="122"/>
        <v>4719.2408759124091</v>
      </c>
      <c r="AA1253" s="3318" t="s">
        <v>315</v>
      </c>
    </row>
    <row r="1254" spans="1:27" x14ac:dyDescent="0.25">
      <c r="A1254" s="456">
        <v>942</v>
      </c>
      <c r="B1254" s="4651" t="s">
        <v>1468</v>
      </c>
      <c r="C1254" s="2726" t="s">
        <v>868</v>
      </c>
      <c r="D1254" s="87">
        <v>44817</v>
      </c>
      <c r="E1254" s="458" t="s">
        <v>4920</v>
      </c>
      <c r="F1254" s="2726">
        <v>46</v>
      </c>
      <c r="G1254" s="88">
        <f>AVERAGE(CPVTFC3SG0010!E19:F19)</f>
        <v>2.6884000000000001</v>
      </c>
      <c r="H1254" s="89">
        <f t="shared" si="121"/>
        <v>8420.075757575758</v>
      </c>
      <c r="I1254" s="2727" t="s">
        <v>315</v>
      </c>
      <c r="J1254" s="2410"/>
      <c r="K1254" s="2728"/>
      <c r="L1254" s="2729"/>
      <c r="M1254" s="720"/>
      <c r="N1254" s="720"/>
      <c r="O1254" s="720"/>
      <c r="P1254" s="2410"/>
      <c r="Q1254" s="2410"/>
      <c r="R1254" s="2411"/>
      <c r="S1254" s="721"/>
      <c r="T1254" s="721"/>
      <c r="U1254" s="721"/>
      <c r="V1254" s="407">
        <v>44889</v>
      </c>
      <c r="W1254" s="3353" t="s">
        <v>5562</v>
      </c>
      <c r="X1254" s="2995">
        <v>156</v>
      </c>
      <c r="Y1254" s="409">
        <f>AVERAGE(CPVTFC3SG0070!P22:Q22)</f>
        <v>1.5459499999999999</v>
      </c>
      <c r="Z1254" s="405">
        <f t="shared" si="122"/>
        <v>6483.175182481752</v>
      </c>
      <c r="AA1254" s="3322" t="s">
        <v>315</v>
      </c>
    </row>
    <row r="1255" spans="1:27" ht="15.75" thickBot="1" x14ac:dyDescent="0.3">
      <c r="A1255" s="219"/>
      <c r="B1255" s="4656"/>
      <c r="C1255" s="3412" t="s">
        <v>5448</v>
      </c>
      <c r="D1255" s="1383"/>
      <c r="E1255" s="1384"/>
      <c r="F1255" s="3389"/>
      <c r="G1255" s="668"/>
      <c r="H1255" s="662"/>
      <c r="I1255" s="2412"/>
      <c r="J1255" s="2412"/>
      <c r="K1255" s="2730"/>
      <c r="L1255" s="2731"/>
      <c r="M1255" s="763"/>
      <c r="N1255" s="763"/>
      <c r="O1255" s="763"/>
      <c r="P1255" s="2412"/>
      <c r="Q1255" s="2412"/>
      <c r="R1255" s="2413"/>
      <c r="S1255" s="778"/>
      <c r="T1255" s="778"/>
      <c r="U1255" s="778"/>
      <c r="V1255" s="412">
        <v>44889</v>
      </c>
      <c r="W1255" s="3349" t="s">
        <v>5562</v>
      </c>
      <c r="X1255" s="2797">
        <v>157</v>
      </c>
      <c r="Y1255" s="414">
        <f>AVERAGE(CPVTFC3SG0070!R22:S22)</f>
        <v>0.9</v>
      </c>
      <c r="Z1255" s="415">
        <f t="shared" si="122"/>
        <v>3371.2992700729924</v>
      </c>
      <c r="AA1255" s="3318" t="s">
        <v>315</v>
      </c>
    </row>
    <row r="1256" spans="1:27" ht="15.75" thickBot="1" x14ac:dyDescent="0.3">
      <c r="A1256" s="531">
        <v>943</v>
      </c>
      <c r="B1256" s="3274" t="s">
        <v>1469</v>
      </c>
      <c r="C1256" s="3390" t="s">
        <v>868</v>
      </c>
      <c r="D1256" s="676">
        <v>44817</v>
      </c>
      <c r="E1256" s="1463" t="s">
        <v>4920</v>
      </c>
      <c r="F1256" s="3274">
        <v>47</v>
      </c>
      <c r="G1256" s="1624">
        <f>AVERAGE(CPVTFC3SG0010!G19:H19)</f>
        <v>1.5809500000000001</v>
      </c>
      <c r="H1256" s="1524">
        <f t="shared" si="121"/>
        <v>4225.1893939393949</v>
      </c>
      <c r="I1256" s="3363" t="s">
        <v>315</v>
      </c>
      <c r="J1256" s="2732"/>
      <c r="K1256" s="2733"/>
      <c r="L1256" s="2734"/>
      <c r="M1256" s="2719"/>
      <c r="N1256" s="2719"/>
      <c r="O1256" s="2719"/>
      <c r="P1256" s="2732"/>
      <c r="Q1256" s="2732"/>
      <c r="R1256" s="2735"/>
      <c r="S1256" s="1973"/>
      <c r="T1256" s="1973"/>
      <c r="U1256" s="1471"/>
      <c r="V1256" s="111">
        <v>44889</v>
      </c>
      <c r="W1256" s="3359" t="s">
        <v>5562</v>
      </c>
      <c r="X1256" s="2768">
        <v>158</v>
      </c>
      <c r="Y1256" s="112">
        <f>AVERAGE(CPVTFC3SG0070!T22:U22)</f>
        <v>0.24254999999999999</v>
      </c>
      <c r="Z1256" s="113">
        <f t="shared" si="122"/>
        <v>204.02189781021895</v>
      </c>
      <c r="AA1256" s="3321" t="s">
        <v>314</v>
      </c>
    </row>
    <row r="1257" spans="1:27" ht="15.75" thickBot="1" x14ac:dyDescent="0.3">
      <c r="A1257" s="1798">
        <v>944</v>
      </c>
      <c r="B1257" s="3413" t="s">
        <v>1470</v>
      </c>
      <c r="C1257" s="3414" t="s">
        <v>868</v>
      </c>
      <c r="D1257" s="601">
        <v>44817</v>
      </c>
      <c r="E1257" s="602" t="s">
        <v>4920</v>
      </c>
      <c r="F1257" s="3413">
        <v>48</v>
      </c>
      <c r="G1257" s="137">
        <f>AVERAGE(CPVTFC3SG0010!I19:J19)</f>
        <v>1.74525</v>
      </c>
      <c r="H1257" s="1802">
        <f t="shared" si="121"/>
        <v>4847.537878787879</v>
      </c>
      <c r="I1257" s="3415" t="s">
        <v>315</v>
      </c>
      <c r="J1257" s="3402"/>
      <c r="K1257" s="3403"/>
      <c r="L1257" s="3404"/>
      <c r="M1257" s="3175"/>
      <c r="N1257" s="3175"/>
      <c r="O1257" s="3175"/>
      <c r="P1257" s="3402"/>
      <c r="Q1257" s="3402"/>
      <c r="R1257" s="3405"/>
      <c r="S1257" s="1429"/>
      <c r="T1257" s="1429"/>
      <c r="U1257" s="654"/>
      <c r="V1257" s="1864">
        <v>44889</v>
      </c>
      <c r="W1257" s="3351" t="s">
        <v>5562</v>
      </c>
      <c r="X1257" s="3218">
        <v>159</v>
      </c>
      <c r="Y1257" s="1319">
        <f>AVERAGE(CPVTFC3SG0070!V22:W22)</f>
        <v>0.29580000000000001</v>
      </c>
      <c r="Z1257" s="1313">
        <f t="shared" si="122"/>
        <v>460.55474452554751</v>
      </c>
      <c r="AA1257" s="3311" t="s">
        <v>314</v>
      </c>
    </row>
    <row r="1258" spans="1:27" ht="15.75" thickBot="1" x14ac:dyDescent="0.3">
      <c r="A1258" s="1804">
        <v>945</v>
      </c>
      <c r="B1258" s="2621" t="s">
        <v>1471</v>
      </c>
      <c r="C1258" s="3209" t="s">
        <v>868</v>
      </c>
      <c r="D1258" s="471">
        <v>44817</v>
      </c>
      <c r="E1258" s="1520" t="s">
        <v>4920</v>
      </c>
      <c r="F1258" s="2621">
        <v>49</v>
      </c>
      <c r="G1258" s="1226">
        <f>AVERAGE(CPVTFC3SG0010!K19:L19)</f>
        <v>0.71579999999999999</v>
      </c>
      <c r="H1258" s="1193">
        <f t="shared" si="121"/>
        <v>948.10606060606051</v>
      </c>
      <c r="I1258" s="3382" t="s">
        <v>314</v>
      </c>
      <c r="J1258" s="2732"/>
      <c r="K1258" s="2733"/>
      <c r="L1258" s="2734"/>
      <c r="M1258" s="2719"/>
      <c r="N1258" s="2719"/>
      <c r="O1258" s="2719"/>
      <c r="P1258" s="2732"/>
      <c r="Q1258" s="2732"/>
      <c r="R1258" s="2735"/>
      <c r="S1258" s="1973"/>
      <c r="T1258" s="1973"/>
      <c r="U1258" s="1471"/>
      <c r="V1258" s="471">
        <v>44889</v>
      </c>
      <c r="W1258" s="3361" t="s">
        <v>5562</v>
      </c>
      <c r="X1258" s="3260">
        <v>160</v>
      </c>
      <c r="Y1258" s="1226">
        <f>AVERAGE(CPVTFC3SG0070!X22:Y22)</f>
        <v>0.14399999999999999</v>
      </c>
      <c r="Z1258" s="1193">
        <f t="shared" si="122"/>
        <v>-270.74452554744528</v>
      </c>
      <c r="AA1258" s="3331" t="s">
        <v>314</v>
      </c>
    </row>
    <row r="1259" spans="1:27" ht="15.75" thickBot="1" x14ac:dyDescent="0.3">
      <c r="A1259" s="1798">
        <v>946</v>
      </c>
      <c r="B1259" s="3413" t="s">
        <v>1472</v>
      </c>
      <c r="C1259" s="3414" t="s">
        <v>868</v>
      </c>
      <c r="D1259" s="601">
        <v>44817</v>
      </c>
      <c r="E1259" s="602" t="s">
        <v>4920</v>
      </c>
      <c r="F1259" s="3413">
        <v>50</v>
      </c>
      <c r="G1259" s="137">
        <f>AVERAGE(CPVTFC3SG0010!M19:N19)</f>
        <v>2.8260500000000004</v>
      </c>
      <c r="H1259" s="1802">
        <f t="shared" si="121"/>
        <v>8941.4772727272757</v>
      </c>
      <c r="I1259" s="3415" t="s">
        <v>315</v>
      </c>
      <c r="J1259" s="3402"/>
      <c r="K1259" s="3403"/>
      <c r="L1259" s="3404"/>
      <c r="M1259" s="3175"/>
      <c r="N1259" s="3175"/>
      <c r="O1259" s="3175"/>
      <c r="P1259" s="3402"/>
      <c r="Q1259" s="3402"/>
      <c r="R1259" s="3405"/>
      <c r="S1259" s="1429"/>
      <c r="T1259" s="1429"/>
      <c r="U1259" s="654"/>
      <c r="V1259" s="601">
        <v>44889</v>
      </c>
      <c r="W1259" s="3362" t="s">
        <v>5562</v>
      </c>
      <c r="X1259" s="2807">
        <v>161</v>
      </c>
      <c r="Y1259" s="137">
        <f>AVERAGE(CPVTFC3SG0070!B24:C24)</f>
        <v>2.4990000000000001</v>
      </c>
      <c r="Z1259" s="1802">
        <f t="shared" si="122"/>
        <v>11074.510948905108</v>
      </c>
      <c r="AA1259" s="3312" t="s">
        <v>315</v>
      </c>
    </row>
    <row r="1260" spans="1:27" ht="15.75" thickBot="1" x14ac:dyDescent="0.3">
      <c r="A1260" s="2008">
        <v>947</v>
      </c>
      <c r="B1260" s="3292" t="s">
        <v>1473</v>
      </c>
      <c r="C1260" s="3426" t="s">
        <v>868</v>
      </c>
      <c r="D1260" s="2010">
        <v>44817</v>
      </c>
      <c r="E1260" s="2011" t="s">
        <v>4920</v>
      </c>
      <c r="F1260" s="3292">
        <v>51</v>
      </c>
      <c r="G1260" s="2400">
        <f>AVERAGE(CPVTFC3SG0010!O19:P19)</f>
        <v>1.3395999999999999</v>
      </c>
      <c r="H1260" s="2013">
        <f t="shared" si="121"/>
        <v>3310.9848484848476</v>
      </c>
      <c r="I1260" s="3427" t="s">
        <v>315</v>
      </c>
      <c r="J1260" s="3408"/>
      <c r="K1260" s="3409"/>
      <c r="L1260" s="3410"/>
      <c r="M1260" s="3225"/>
      <c r="N1260" s="3225"/>
      <c r="O1260" s="3225"/>
      <c r="P1260" s="3408"/>
      <c r="Q1260" s="3408"/>
      <c r="R1260" s="3411"/>
      <c r="S1260" s="2017"/>
      <c r="T1260" s="2017"/>
      <c r="U1260" s="861"/>
      <c r="V1260" s="1808">
        <v>44889</v>
      </c>
      <c r="W1260" s="3352" t="s">
        <v>5562</v>
      </c>
      <c r="X1260" s="3086">
        <v>162</v>
      </c>
      <c r="Y1260" s="1016">
        <f>AVERAGE(CPVTFC3SG0070!D24:E24)</f>
        <v>0.29600000000000004</v>
      </c>
      <c r="Z1260" s="1175">
        <f t="shared" si="122"/>
        <v>461.51824817518269</v>
      </c>
      <c r="AA1260" s="3313" t="s">
        <v>314</v>
      </c>
    </row>
    <row r="1261" spans="1:27" x14ac:dyDescent="0.25">
      <c r="A1261" s="456">
        <v>948</v>
      </c>
      <c r="B1261" s="4651" t="s">
        <v>1474</v>
      </c>
      <c r="C1261" s="2726" t="s">
        <v>868</v>
      </c>
      <c r="D1261" s="87">
        <v>44817</v>
      </c>
      <c r="E1261" s="458" t="s">
        <v>4920</v>
      </c>
      <c r="F1261" s="2726">
        <v>52</v>
      </c>
      <c r="G1261" s="88">
        <f>AVERAGE(CPVTFC3SG0010!Q19:R19)</f>
        <v>2.30165</v>
      </c>
      <c r="H1261" s="89">
        <f t="shared" si="121"/>
        <v>6955.113636363636</v>
      </c>
      <c r="I1261" s="2727" t="s">
        <v>315</v>
      </c>
      <c r="J1261" s="2410"/>
      <c r="K1261" s="2728"/>
      <c r="L1261" s="2729"/>
      <c r="M1261" s="720"/>
      <c r="N1261" s="720"/>
      <c r="O1261" s="720"/>
      <c r="P1261" s="2410"/>
      <c r="Q1261" s="2410"/>
      <c r="R1261" s="2411"/>
      <c r="S1261" s="721"/>
      <c r="T1261" s="721"/>
      <c r="U1261" s="721"/>
      <c r="V1261" s="490">
        <v>44889</v>
      </c>
      <c r="W1261" s="3358" t="s">
        <v>5562</v>
      </c>
      <c r="X1261" s="2848">
        <v>163</v>
      </c>
      <c r="Y1261" s="589">
        <f>AVERAGE(CPVTFC3SG0070!F24:G24)</f>
        <v>0.37024999999999997</v>
      </c>
      <c r="Z1261" s="622">
        <f t="shared" si="122"/>
        <v>819.21897810218968</v>
      </c>
      <c r="AA1261" s="3314" t="s">
        <v>314</v>
      </c>
    </row>
    <row r="1262" spans="1:27" ht="15.75" thickBot="1" x14ac:dyDescent="0.3">
      <c r="A1262" s="219"/>
      <c r="B1262" s="4656"/>
      <c r="C1262" s="3412" t="s">
        <v>5448</v>
      </c>
      <c r="D1262" s="1383"/>
      <c r="E1262" s="1384"/>
      <c r="F1262" s="3389"/>
      <c r="G1262" s="668"/>
      <c r="H1262" s="662"/>
      <c r="I1262" s="2412"/>
      <c r="J1262" s="2412"/>
      <c r="K1262" s="2730"/>
      <c r="L1262" s="2731"/>
      <c r="M1262" s="763"/>
      <c r="N1262" s="763"/>
      <c r="O1262" s="763"/>
      <c r="P1262" s="2412"/>
      <c r="Q1262" s="2412"/>
      <c r="R1262" s="2413"/>
      <c r="S1262" s="778"/>
      <c r="T1262" s="778"/>
      <c r="U1262" s="778"/>
      <c r="V1262" s="91">
        <v>44889</v>
      </c>
      <c r="W1262" s="3350" t="s">
        <v>5562</v>
      </c>
      <c r="X1262" s="2758">
        <v>164</v>
      </c>
      <c r="Y1262" s="595">
        <f>AVERAGE(CPVTFC3SG0070!H24:I24)</f>
        <v>0.29404999999999998</v>
      </c>
      <c r="Z1262" s="225">
        <f t="shared" si="122"/>
        <v>452.12408759124077</v>
      </c>
      <c r="AA1262" s="3316" t="s">
        <v>314</v>
      </c>
    </row>
    <row r="1263" spans="1:27" ht="15.75" thickBot="1" x14ac:dyDescent="0.3">
      <c r="A1263" s="1804">
        <v>949</v>
      </c>
      <c r="B1263" s="2621" t="s">
        <v>1475</v>
      </c>
      <c r="C1263" s="3209" t="s">
        <v>868</v>
      </c>
      <c r="D1263" s="471">
        <v>44817</v>
      </c>
      <c r="E1263" s="1520" t="s">
        <v>4920</v>
      </c>
      <c r="F1263" s="2621">
        <v>53</v>
      </c>
      <c r="G1263" s="1226">
        <f>AVERAGE(CPVTFC3SG0010!S19:T19)</f>
        <v>0.22765000000000002</v>
      </c>
      <c r="H1263" s="1193">
        <f t="shared" si="121"/>
        <v>-900.94696969696975</v>
      </c>
      <c r="I1263" s="3382" t="s">
        <v>314</v>
      </c>
      <c r="J1263" s="2732"/>
      <c r="K1263" s="2733"/>
      <c r="L1263" s="2734"/>
      <c r="M1263" s="2719"/>
      <c r="N1263" s="2719"/>
      <c r="O1263" s="2719"/>
      <c r="P1263" s="2732"/>
      <c r="Q1263" s="2732"/>
      <c r="R1263" s="2735"/>
      <c r="S1263" s="1973"/>
      <c r="T1263" s="1973"/>
      <c r="U1263" s="1471"/>
      <c r="V1263" s="111">
        <v>44889</v>
      </c>
      <c r="W1263" s="3359" t="s">
        <v>5562</v>
      </c>
      <c r="X1263" s="2768">
        <v>165</v>
      </c>
      <c r="Y1263" s="112">
        <f>AVERAGE(CPVTFC3SG0070!J24:K24)</f>
        <v>0.12225</v>
      </c>
      <c r="Z1263" s="113">
        <f t="shared" si="122"/>
        <v>-375.52554744525543</v>
      </c>
      <c r="AA1263" s="3321" t="s">
        <v>314</v>
      </c>
    </row>
    <row r="1264" spans="1:27" ht="15.75" thickBot="1" x14ac:dyDescent="0.3">
      <c r="A1264" s="2083">
        <v>950</v>
      </c>
      <c r="B1264" s="3292" t="s">
        <v>1476</v>
      </c>
      <c r="C1264" s="3426" t="s">
        <v>868</v>
      </c>
      <c r="D1264" s="2010">
        <v>44817</v>
      </c>
      <c r="E1264" s="2011" t="s">
        <v>4920</v>
      </c>
      <c r="F1264" s="3292">
        <v>54</v>
      </c>
      <c r="G1264" s="2400">
        <f>AVERAGE(CPVTFC3SG0010!U19:V19)</f>
        <v>2.7709999999999999</v>
      </c>
      <c r="H1264" s="2013">
        <f t="shared" si="121"/>
        <v>8732.954545454546</v>
      </c>
      <c r="I1264" s="3428" t="s">
        <v>315</v>
      </c>
      <c r="J1264" s="3408"/>
      <c r="K1264" s="3409"/>
      <c r="L1264" s="3410"/>
      <c r="M1264" s="3225"/>
      <c r="N1264" s="3225"/>
      <c r="O1264" s="3225"/>
      <c r="P1264" s="3408"/>
      <c r="Q1264" s="3408"/>
      <c r="R1264" s="3411"/>
      <c r="S1264" s="2017"/>
      <c r="T1264" s="2017"/>
      <c r="U1264" s="861"/>
      <c r="V1264" s="2010">
        <v>44889</v>
      </c>
      <c r="W1264" s="3383" t="s">
        <v>5562</v>
      </c>
      <c r="X1264" s="2843">
        <v>166</v>
      </c>
      <c r="Y1264" s="2400">
        <f>AVERAGE(CPVTFC3SG0070!L24:M24)</f>
        <v>0.9627</v>
      </c>
      <c r="Z1264" s="2013">
        <f t="shared" si="122"/>
        <v>3673.3576642335765</v>
      </c>
      <c r="AA1264" s="3330" t="s">
        <v>315</v>
      </c>
    </row>
    <row r="1265" spans="1:27" x14ac:dyDescent="0.25">
      <c r="A1265" s="86">
        <v>951</v>
      </c>
      <c r="B1265" s="4651" t="s">
        <v>1477</v>
      </c>
      <c r="C1265" s="2726" t="s">
        <v>868</v>
      </c>
      <c r="D1265" s="87">
        <v>44817</v>
      </c>
      <c r="E1265" s="458" t="s">
        <v>4920</v>
      </c>
      <c r="F1265" s="2726">
        <v>55</v>
      </c>
      <c r="G1265" s="88">
        <f>AVERAGE(CPVTFC3SG0010!W19:X19)</f>
        <v>2.68655</v>
      </c>
      <c r="H1265" s="89">
        <f t="shared" si="121"/>
        <v>8413.068181818182</v>
      </c>
      <c r="I1265" s="2727" t="s">
        <v>315</v>
      </c>
      <c r="J1265" s="2410"/>
      <c r="K1265" s="2728"/>
      <c r="L1265" s="2729"/>
      <c r="M1265" s="720"/>
      <c r="N1265" s="720"/>
      <c r="O1265" s="720"/>
      <c r="P1265" s="2410"/>
      <c r="Q1265" s="2410"/>
      <c r="R1265" s="2411"/>
      <c r="S1265" s="721"/>
      <c r="T1265" s="721"/>
      <c r="U1265" s="721"/>
      <c r="V1265" s="87">
        <v>44889</v>
      </c>
      <c r="W1265" s="3384" t="s">
        <v>5562</v>
      </c>
      <c r="X1265" s="2824">
        <v>167</v>
      </c>
      <c r="Y1265" s="88">
        <f>AVERAGE(CPVTFC3SG0070!N24:O24)</f>
        <v>0.73599999999999999</v>
      </c>
      <c r="Z1265" s="89">
        <f t="shared" si="122"/>
        <v>2581.2262773722628</v>
      </c>
      <c r="AA1265" s="3339" t="s">
        <v>315</v>
      </c>
    </row>
    <row r="1266" spans="1:27" ht="15.75" thickBot="1" x14ac:dyDescent="0.3">
      <c r="A1266" s="516"/>
      <c r="B1266" s="4656"/>
      <c r="C1266" s="3412" t="s">
        <v>5448</v>
      </c>
      <c r="D1266" s="1383"/>
      <c r="E1266" s="1384"/>
      <c r="F1266" s="3389"/>
      <c r="G1266" s="668"/>
      <c r="H1266" s="662"/>
      <c r="I1266" s="2412"/>
      <c r="J1266" s="2412"/>
      <c r="K1266" s="2730"/>
      <c r="L1266" s="2731"/>
      <c r="M1266" s="763"/>
      <c r="N1266" s="763"/>
      <c r="O1266" s="763"/>
      <c r="P1266" s="2412"/>
      <c r="Q1266" s="2412"/>
      <c r="R1266" s="2413"/>
      <c r="S1266" s="778"/>
      <c r="T1266" s="778"/>
      <c r="U1266" s="778"/>
      <c r="V1266" s="220">
        <v>44889</v>
      </c>
      <c r="W1266" s="3385" t="s">
        <v>5562</v>
      </c>
      <c r="X1266" s="2757">
        <v>168</v>
      </c>
      <c r="Y1266" s="222">
        <f>AVERAGE(CPVTFC3SG0070!P24:Q24)</f>
        <v>0.69850000000000001</v>
      </c>
      <c r="Z1266" s="218">
        <f t="shared" si="122"/>
        <v>2400.5693430656934</v>
      </c>
      <c r="AA1266" s="3315" t="s">
        <v>315</v>
      </c>
    </row>
    <row r="1267" spans="1:27" x14ac:dyDescent="0.25">
      <c r="A1267" s="456">
        <v>952</v>
      </c>
      <c r="B1267" s="4651" t="s">
        <v>1478</v>
      </c>
      <c r="C1267" s="2726" t="s">
        <v>868</v>
      </c>
      <c r="D1267" s="87">
        <v>44817</v>
      </c>
      <c r="E1267" s="458" t="s">
        <v>4920</v>
      </c>
      <c r="F1267" s="2726">
        <v>56</v>
      </c>
      <c r="G1267" s="88">
        <f>AVERAGE(CPVTFC3SG0010!C21:D21)</f>
        <v>1.8283</v>
      </c>
      <c r="H1267" s="89">
        <f t="shared" si="121"/>
        <v>5162.121212121212</v>
      </c>
      <c r="I1267" s="2727" t="s">
        <v>315</v>
      </c>
      <c r="J1267" s="2410"/>
      <c r="K1267" s="2728"/>
      <c r="L1267" s="2729"/>
      <c r="M1267" s="720"/>
      <c r="N1267" s="720"/>
      <c r="O1267" s="720"/>
      <c r="P1267" s="2410"/>
      <c r="Q1267" s="2728"/>
      <c r="R1267" s="2729"/>
      <c r="S1267" s="720"/>
      <c r="T1267" s="720"/>
      <c r="U1267" s="720"/>
      <c r="V1267" s="490">
        <v>44889</v>
      </c>
      <c r="W1267" s="3358" t="s">
        <v>5562</v>
      </c>
      <c r="X1267" s="2848">
        <v>169</v>
      </c>
      <c r="Y1267" s="589">
        <f>AVERAGE(CPVTFC3SG0070!R24:S24)</f>
        <v>0.3024</v>
      </c>
      <c r="Z1267" s="622">
        <f t="shared" si="122"/>
        <v>492.35036496350369</v>
      </c>
      <c r="AA1267" s="3314" t="s">
        <v>314</v>
      </c>
    </row>
    <row r="1268" spans="1:27" ht="15.75" thickBot="1" x14ac:dyDescent="0.3">
      <c r="A1268" s="219"/>
      <c r="B1268" s="4656"/>
      <c r="C1268" s="3412" t="s">
        <v>5448</v>
      </c>
      <c r="D1268" s="1383"/>
      <c r="E1268" s="1384"/>
      <c r="F1268" s="3389"/>
      <c r="G1268" s="668"/>
      <c r="H1268" s="662"/>
      <c r="I1268" s="2412"/>
      <c r="J1268" s="2412"/>
      <c r="K1268" s="2730"/>
      <c r="L1268" s="2731"/>
      <c r="M1268" s="763"/>
      <c r="N1268" s="763"/>
      <c r="O1268" s="763"/>
      <c r="P1268" s="2412"/>
      <c r="Q1268" s="2730"/>
      <c r="R1268" s="2731"/>
      <c r="S1268" s="763"/>
      <c r="T1268" s="763"/>
      <c r="U1268" s="763"/>
      <c r="V1268" s="91">
        <v>44889</v>
      </c>
      <c r="W1268" s="3350" t="s">
        <v>5562</v>
      </c>
      <c r="X1268" s="2758">
        <v>170</v>
      </c>
      <c r="Y1268" s="595">
        <f>AVERAGE(CPVTFC3SG0070!T24:U24)</f>
        <v>0.34815000000000002</v>
      </c>
      <c r="Z1268" s="225">
        <f t="shared" si="122"/>
        <v>712.75182481751835</v>
      </c>
      <c r="AA1268" s="3316" t="s">
        <v>314</v>
      </c>
    </row>
    <row r="1269" spans="1:27" ht="15.75" thickBot="1" x14ac:dyDescent="0.3">
      <c r="A1269" s="531">
        <v>953</v>
      </c>
      <c r="B1269" s="3274" t="s">
        <v>1479</v>
      </c>
      <c r="C1269" s="3390" t="s">
        <v>868</v>
      </c>
      <c r="D1269" s="676">
        <v>44817</v>
      </c>
      <c r="E1269" s="1463" t="s">
        <v>4920</v>
      </c>
      <c r="F1269" s="3274">
        <v>57</v>
      </c>
      <c r="G1269" s="1624">
        <f>AVERAGE(CPVTFC3SG0010!E21:F21)</f>
        <v>2.7880000000000003</v>
      </c>
      <c r="H1269" s="1524">
        <f t="shared" si="121"/>
        <v>8797.3484848484859</v>
      </c>
      <c r="I1269" s="3363" t="s">
        <v>315</v>
      </c>
      <c r="J1269" s="2732"/>
      <c r="K1269" s="2733"/>
      <c r="L1269" s="2734"/>
      <c r="M1269" s="2719"/>
      <c r="N1269" s="2719"/>
      <c r="O1269" s="2719"/>
      <c r="P1269" s="2732"/>
      <c r="Q1269" s="2733"/>
      <c r="R1269" s="2734"/>
      <c r="S1269" s="2719"/>
      <c r="T1269" s="2719"/>
      <c r="U1269" s="3429"/>
      <c r="V1269" s="79">
        <v>44889</v>
      </c>
      <c r="W1269" s="3377" t="s">
        <v>5562</v>
      </c>
      <c r="X1269" s="2760">
        <v>171</v>
      </c>
      <c r="Y1269" s="80">
        <f>AVERAGE(CPVTFC3SG0070!V24:W24)</f>
        <v>0.85919999999999996</v>
      </c>
      <c r="Z1269" s="81">
        <f t="shared" si="122"/>
        <v>3174.7445255474454</v>
      </c>
      <c r="AA1269" s="3324" t="s">
        <v>315</v>
      </c>
    </row>
    <row r="1270" spans="1:27" x14ac:dyDescent="0.25">
      <c r="A1270" s="456">
        <v>954</v>
      </c>
      <c r="B1270" s="4651" t="s">
        <v>1480</v>
      </c>
      <c r="C1270" s="2726" t="s">
        <v>868</v>
      </c>
      <c r="D1270" s="87">
        <v>44817</v>
      </c>
      <c r="E1270" s="458" t="s">
        <v>4920</v>
      </c>
      <c r="F1270" s="2726">
        <v>58</v>
      </c>
      <c r="G1270" s="88">
        <f>AVERAGE(CPVTFC3SG0010!G21:H21)</f>
        <v>0.95884999999999998</v>
      </c>
      <c r="H1270" s="89">
        <f t="shared" si="121"/>
        <v>1868.75</v>
      </c>
      <c r="I1270" s="2825" t="s">
        <v>315</v>
      </c>
      <c r="J1270" s="2410"/>
      <c r="K1270" s="2728"/>
      <c r="L1270" s="2729"/>
      <c r="M1270" s="720"/>
      <c r="N1270" s="720"/>
      <c r="O1270" s="720"/>
      <c r="P1270" s="2410"/>
      <c r="Q1270" s="2728"/>
      <c r="R1270" s="2729"/>
      <c r="S1270" s="720"/>
      <c r="T1270" s="720"/>
      <c r="U1270" s="720"/>
      <c r="V1270" s="490">
        <v>44889</v>
      </c>
      <c r="W1270" s="3358" t="s">
        <v>5562</v>
      </c>
      <c r="X1270" s="2848">
        <v>172</v>
      </c>
      <c r="Y1270" s="589">
        <f>AVERAGE(CPVTFC3SG0070!X24:Y24)</f>
        <v>0.26650000000000001</v>
      </c>
      <c r="Z1270" s="622">
        <f t="shared" si="122"/>
        <v>319.40145985401472</v>
      </c>
      <c r="AA1270" s="3314" t="s">
        <v>314</v>
      </c>
    </row>
    <row r="1271" spans="1:27" x14ac:dyDescent="0.25">
      <c r="A1271" s="597"/>
      <c r="B1271" s="4652"/>
      <c r="C1271" s="3337" t="s">
        <v>5448</v>
      </c>
      <c r="D1271" s="1149"/>
      <c r="E1271" s="1264"/>
      <c r="F1271" s="1151"/>
      <c r="G1271" s="645"/>
      <c r="H1271" s="646"/>
      <c r="I1271" s="3338"/>
      <c r="J1271" s="881"/>
      <c r="K1271" s="3295"/>
      <c r="L1271" s="3296"/>
      <c r="M1271" s="207"/>
      <c r="N1271" s="207"/>
      <c r="O1271" s="207"/>
      <c r="P1271" s="881"/>
      <c r="Q1271" s="3295"/>
      <c r="R1271" s="3296"/>
      <c r="S1271" s="207"/>
      <c r="T1271" s="207"/>
      <c r="U1271" s="207"/>
      <c r="V1271" s="18">
        <v>44889</v>
      </c>
      <c r="W1271" s="3357" t="s">
        <v>5562</v>
      </c>
      <c r="X1271" s="2759">
        <v>173</v>
      </c>
      <c r="Y1271" s="7">
        <f>AVERAGE(CPVTFC3SG0070!B26:C26)</f>
        <v>0.23454999999999998</v>
      </c>
      <c r="Z1271" s="13">
        <f t="shared" si="122"/>
        <v>165.48175182481748</v>
      </c>
      <c r="AA1271" s="3310" t="s">
        <v>314</v>
      </c>
    </row>
    <row r="1272" spans="1:27" ht="15.75" thickBot="1" x14ac:dyDescent="0.3">
      <c r="A1272" s="219"/>
      <c r="B1272" s="4656"/>
      <c r="C1272" s="3412" t="s">
        <v>863</v>
      </c>
      <c r="D1272" s="1383"/>
      <c r="E1272" s="1384"/>
      <c r="F1272" s="3389"/>
      <c r="G1272" s="668"/>
      <c r="H1272" s="662"/>
      <c r="I1272" s="3420"/>
      <c r="J1272" s="2412"/>
      <c r="K1272" s="2730"/>
      <c r="L1272" s="2731"/>
      <c r="M1272" s="763"/>
      <c r="N1272" s="763"/>
      <c r="O1272" s="763"/>
      <c r="P1272" s="2412"/>
      <c r="Q1272" s="2730"/>
      <c r="R1272" s="2731"/>
      <c r="S1272" s="763"/>
      <c r="T1272" s="763"/>
      <c r="U1272" s="763"/>
      <c r="V1272" s="91">
        <v>44889</v>
      </c>
      <c r="W1272" s="3350" t="s">
        <v>5562</v>
      </c>
      <c r="X1272" s="2758">
        <v>174</v>
      </c>
      <c r="Y1272" s="595">
        <f>AVERAGE(CPVTFC3SG0070!D26:E26)</f>
        <v>0.18590000000000001</v>
      </c>
      <c r="Z1272" s="225">
        <f t="shared" si="122"/>
        <v>-68.890510948905003</v>
      </c>
      <c r="AA1272" s="3316" t="s">
        <v>314</v>
      </c>
    </row>
    <row r="1273" spans="1:27" ht="15.75" thickBot="1" x14ac:dyDescent="0.3">
      <c r="A1273" s="2008">
        <v>955</v>
      </c>
      <c r="B1273" s="3292" t="s">
        <v>1481</v>
      </c>
      <c r="C1273" s="3426" t="s">
        <v>868</v>
      </c>
      <c r="D1273" s="2010">
        <v>44817</v>
      </c>
      <c r="E1273" s="2011" t="s">
        <v>4920</v>
      </c>
      <c r="F1273" s="3292">
        <v>59</v>
      </c>
      <c r="G1273" s="2400">
        <f>AVERAGE(CPVTFC3SG0010!I21:J21)</f>
        <v>1.2863500000000001</v>
      </c>
      <c r="H1273" s="2013">
        <f t="shared" si="121"/>
        <v>3109.2803030303035</v>
      </c>
      <c r="I1273" s="3427" t="s">
        <v>315</v>
      </c>
      <c r="J1273" s="3408"/>
      <c r="K1273" s="3409"/>
      <c r="L1273" s="3410"/>
      <c r="M1273" s="3225"/>
      <c r="N1273" s="3225"/>
      <c r="O1273" s="3225"/>
      <c r="P1273" s="3408"/>
      <c r="Q1273" s="3409"/>
      <c r="R1273" s="3410"/>
      <c r="S1273" s="3225"/>
      <c r="T1273" s="3225"/>
      <c r="U1273" s="3431"/>
      <c r="V1273" s="1808">
        <v>44889</v>
      </c>
      <c r="W1273" s="3352" t="s">
        <v>5562</v>
      </c>
      <c r="X1273" s="3086">
        <v>175</v>
      </c>
      <c r="Y1273" s="1016">
        <f>AVERAGE(CPVTFC3SG0070!F26:G26)</f>
        <v>0.39539999999999997</v>
      </c>
      <c r="Z1273" s="1175">
        <f t="shared" si="122"/>
        <v>940.37956204379554</v>
      </c>
      <c r="AA1273" s="3313" t="s">
        <v>314</v>
      </c>
    </row>
    <row r="1274" spans="1:27" x14ac:dyDescent="0.25">
      <c r="A1274" s="456">
        <v>956</v>
      </c>
      <c r="B1274" s="4651" t="s">
        <v>1482</v>
      </c>
      <c r="C1274" s="2726" t="s">
        <v>868</v>
      </c>
      <c r="D1274" s="87">
        <v>44817</v>
      </c>
      <c r="E1274" s="458" t="s">
        <v>4920</v>
      </c>
      <c r="F1274" s="2726">
        <v>60</v>
      </c>
      <c r="G1274" s="88">
        <f>AVERAGE(CPVTFC3SG0010!K21:L21)</f>
        <v>1.3170999999999999</v>
      </c>
      <c r="H1274" s="89">
        <f t="shared" si="121"/>
        <v>3225.757575757576</v>
      </c>
      <c r="I1274" s="2825" t="s">
        <v>315</v>
      </c>
      <c r="J1274" s="2410"/>
      <c r="K1274" s="2728"/>
      <c r="L1274" s="2729"/>
      <c r="M1274" s="720"/>
      <c r="N1274" s="720"/>
      <c r="O1274" s="720"/>
      <c r="P1274" s="2410"/>
      <c r="Q1274" s="2728"/>
      <c r="R1274" s="2729"/>
      <c r="S1274" s="720"/>
      <c r="T1274" s="720"/>
      <c r="U1274" s="720"/>
      <c r="V1274" s="490">
        <v>44889</v>
      </c>
      <c r="W1274" s="3358" t="s">
        <v>5562</v>
      </c>
      <c r="X1274" s="2848">
        <v>176</v>
      </c>
      <c r="Y1274" s="589">
        <f>AVERAGE(CPVTFC3SG0070!H26:I26)</f>
        <v>0.29594999999999999</v>
      </c>
      <c r="Z1274" s="622">
        <f t="shared" si="122"/>
        <v>461.27737226277367</v>
      </c>
      <c r="AA1274" s="3314" t="s">
        <v>314</v>
      </c>
    </row>
    <row r="1275" spans="1:27" ht="15.75" thickBot="1" x14ac:dyDescent="0.3">
      <c r="A1275" s="219"/>
      <c r="B1275" s="4656"/>
      <c r="C1275" s="3412" t="s">
        <v>5448</v>
      </c>
      <c r="D1275" s="1383"/>
      <c r="E1275" s="1384"/>
      <c r="F1275" s="3389"/>
      <c r="G1275" s="668"/>
      <c r="H1275" s="662"/>
      <c r="I1275" s="3420"/>
      <c r="J1275" s="2412"/>
      <c r="K1275" s="2730"/>
      <c r="L1275" s="2731"/>
      <c r="M1275" s="763"/>
      <c r="N1275" s="763"/>
      <c r="O1275" s="763"/>
      <c r="P1275" s="2412"/>
      <c r="Q1275" s="2730"/>
      <c r="R1275" s="2731"/>
      <c r="S1275" s="763"/>
      <c r="T1275" s="763"/>
      <c r="U1275" s="763"/>
      <c r="V1275" s="91">
        <v>44889</v>
      </c>
      <c r="W1275" s="3350" t="s">
        <v>5562</v>
      </c>
      <c r="X1275" s="2758">
        <v>177</v>
      </c>
      <c r="Y1275" s="595">
        <f>AVERAGE(CPVTFC3SG0070!J26:K26)</f>
        <v>0.27295000000000003</v>
      </c>
      <c r="Z1275" s="225">
        <f t="shared" si="122"/>
        <v>350.47445255474469</v>
      </c>
      <c r="AA1275" s="3316" t="s">
        <v>314</v>
      </c>
    </row>
    <row r="1276" spans="1:27" x14ac:dyDescent="0.25">
      <c r="A1276" s="86">
        <v>957</v>
      </c>
      <c r="B1276" s="4651" t="s">
        <v>1483</v>
      </c>
      <c r="C1276" s="2726" t="s">
        <v>868</v>
      </c>
      <c r="D1276" s="87">
        <v>44817</v>
      </c>
      <c r="E1276" s="458" t="s">
        <v>4920</v>
      </c>
      <c r="F1276" s="2726">
        <v>61</v>
      </c>
      <c r="G1276" s="88">
        <f>AVERAGE(CPVTFC3SG0010!M21:N21)</f>
        <v>2.2993999999999999</v>
      </c>
      <c r="H1276" s="89">
        <f t="shared" si="121"/>
        <v>6946.5909090909081</v>
      </c>
      <c r="I1276" s="2727" t="s">
        <v>315</v>
      </c>
      <c r="J1276" s="2410"/>
      <c r="K1276" s="2728"/>
      <c r="L1276" s="2729"/>
      <c r="M1276" s="720"/>
      <c r="N1276" s="720"/>
      <c r="O1276" s="720"/>
      <c r="P1276" s="2410"/>
      <c r="Q1276" s="2728"/>
      <c r="R1276" s="2729"/>
      <c r="S1276" s="720"/>
      <c r="T1276" s="720"/>
      <c r="U1276" s="720"/>
      <c r="V1276" s="407">
        <v>44889</v>
      </c>
      <c r="W1276" s="3353" t="s">
        <v>5562</v>
      </c>
      <c r="X1276" s="2995">
        <v>178</v>
      </c>
      <c r="Y1276" s="409">
        <f>AVERAGE(CPVTFC3SG0070!L26:M26)</f>
        <v>0.52499999999999991</v>
      </c>
      <c r="Z1276" s="405">
        <f t="shared" si="122"/>
        <v>1564.7299270072988</v>
      </c>
      <c r="AA1276" s="3322" t="s">
        <v>315</v>
      </c>
    </row>
    <row r="1277" spans="1:27" x14ac:dyDescent="0.25">
      <c r="A1277" s="596"/>
      <c r="B1277" s="4652"/>
      <c r="C1277" s="3337" t="s">
        <v>5448</v>
      </c>
      <c r="D1277" s="1149"/>
      <c r="E1277" s="1264"/>
      <c r="F1277" s="1151"/>
      <c r="G1277" s="645"/>
      <c r="H1277" s="646"/>
      <c r="I1277" s="881"/>
      <c r="J1277" s="881"/>
      <c r="K1277" s="3295"/>
      <c r="L1277" s="3296"/>
      <c r="M1277" s="207"/>
      <c r="N1277" s="207"/>
      <c r="O1277" s="207"/>
      <c r="P1277" s="881"/>
      <c r="Q1277" s="3295"/>
      <c r="R1277" s="3296"/>
      <c r="S1277" s="207"/>
      <c r="T1277" s="207"/>
      <c r="U1277" s="207"/>
      <c r="V1277" s="65">
        <v>44889</v>
      </c>
      <c r="W1277" s="3348" t="s">
        <v>5562</v>
      </c>
      <c r="X1277" s="2988">
        <v>179</v>
      </c>
      <c r="Y1277" s="66">
        <f>AVERAGE(CPVTFC3SG0070!N26:O26)</f>
        <v>0.46030000000000004</v>
      </c>
      <c r="Z1277" s="67">
        <f t="shared" si="122"/>
        <v>1253.0364963503653</v>
      </c>
      <c r="AA1277" s="3309" t="s">
        <v>315</v>
      </c>
    </row>
    <row r="1278" spans="1:27" ht="15.75" thickBot="1" x14ac:dyDescent="0.3">
      <c r="A1278" s="537"/>
      <c r="B1278" s="4653"/>
      <c r="C1278" s="3416" t="s">
        <v>863</v>
      </c>
      <c r="D1278" s="2084"/>
      <c r="E1278" s="2085"/>
      <c r="F1278" s="3417"/>
      <c r="G1278" s="969"/>
      <c r="H1278" s="970"/>
      <c r="I1278" s="2406"/>
      <c r="J1278" s="2406"/>
      <c r="K1278" s="3301"/>
      <c r="L1278" s="3302"/>
      <c r="M1278" s="215"/>
      <c r="N1278" s="215"/>
      <c r="O1278" s="215"/>
      <c r="P1278" s="2406"/>
      <c r="Q1278" s="3301"/>
      <c r="R1278" s="3302"/>
      <c r="S1278" s="215"/>
      <c r="T1278" s="215"/>
      <c r="U1278" s="215"/>
      <c r="V1278" s="111">
        <v>44889</v>
      </c>
      <c r="W1278" s="3359" t="s">
        <v>5562</v>
      </c>
      <c r="X1278" s="2768">
        <v>180</v>
      </c>
      <c r="Y1278" s="112">
        <f>AVERAGE(CPVTFC3SG0070!P26:Q26)</f>
        <v>0.34015000000000001</v>
      </c>
      <c r="Z1278" s="113">
        <f t="shared" si="122"/>
        <v>674.21167883211695</v>
      </c>
      <c r="AA1278" s="3321" t="s">
        <v>314</v>
      </c>
    </row>
    <row r="1279" spans="1:27" x14ac:dyDescent="0.25">
      <c r="A1279" s="456">
        <v>958</v>
      </c>
      <c r="B1279" s="4651" t="s">
        <v>1484</v>
      </c>
      <c r="C1279" s="2726" t="s">
        <v>868</v>
      </c>
      <c r="D1279" s="87">
        <v>44817</v>
      </c>
      <c r="E1279" s="458" t="s">
        <v>4920</v>
      </c>
      <c r="F1279" s="2726">
        <v>62</v>
      </c>
      <c r="G1279" s="88">
        <f>AVERAGE(CPVTFC3SG0010!O21:P21)</f>
        <v>2.7816000000000001</v>
      </c>
      <c r="H1279" s="89">
        <f t="shared" si="121"/>
        <v>8773.1060606060601</v>
      </c>
      <c r="I1279" s="2727" t="s">
        <v>315</v>
      </c>
      <c r="J1279" s="2410"/>
      <c r="K1279" s="2728"/>
      <c r="L1279" s="2729"/>
      <c r="M1279" s="720"/>
      <c r="N1279" s="720"/>
      <c r="O1279" s="720"/>
      <c r="P1279" s="2410"/>
      <c r="Q1279" s="2728"/>
      <c r="R1279" s="2729"/>
      <c r="S1279" s="720"/>
      <c r="T1279" s="720"/>
      <c r="U1279" s="720"/>
      <c r="V1279" s="407">
        <v>44889</v>
      </c>
      <c r="W1279" s="3353" t="s">
        <v>5562</v>
      </c>
      <c r="X1279" s="2995">
        <v>181</v>
      </c>
      <c r="Y1279" s="409">
        <f>AVERAGE(CPVTFC3SG0070!R26:S26)</f>
        <v>1.1362999999999999</v>
      </c>
      <c r="Z1279" s="405">
        <f t="shared" si="122"/>
        <v>4509.6788321167878</v>
      </c>
      <c r="AA1279" s="3322" t="s">
        <v>315</v>
      </c>
    </row>
    <row r="1280" spans="1:27" x14ac:dyDescent="0.25">
      <c r="A1280" s="597"/>
      <c r="B1280" s="4652"/>
      <c r="C1280" s="3337" t="s">
        <v>5448</v>
      </c>
      <c r="D1280" s="1149"/>
      <c r="E1280" s="1264"/>
      <c r="F1280" s="1151"/>
      <c r="G1280" s="645"/>
      <c r="H1280" s="646"/>
      <c r="I1280" s="881"/>
      <c r="J1280" s="881"/>
      <c r="K1280" s="3295"/>
      <c r="L1280" s="3296"/>
      <c r="M1280" s="207"/>
      <c r="N1280" s="207"/>
      <c r="O1280" s="207"/>
      <c r="P1280" s="881"/>
      <c r="Q1280" s="3295"/>
      <c r="R1280" s="3296"/>
      <c r="S1280" s="207"/>
      <c r="T1280" s="207"/>
      <c r="U1280" s="207"/>
      <c r="V1280" s="65">
        <v>44889</v>
      </c>
      <c r="W1280" s="3348" t="s">
        <v>5562</v>
      </c>
      <c r="X1280" s="2988">
        <v>182</v>
      </c>
      <c r="Y1280" s="66">
        <f>AVERAGE(CPVTFC3SG0070!T26:U26)</f>
        <v>0.58650000000000002</v>
      </c>
      <c r="Z1280" s="67">
        <f t="shared" si="122"/>
        <v>1861.007299270073</v>
      </c>
      <c r="AA1280" s="3309" t="s">
        <v>315</v>
      </c>
    </row>
    <row r="1281" spans="1:28" ht="15.75" thickBot="1" x14ac:dyDescent="0.3">
      <c r="A1281" s="598"/>
      <c r="B1281" s="4653"/>
      <c r="C1281" s="3416" t="s">
        <v>863</v>
      </c>
      <c r="D1281" s="2084"/>
      <c r="E1281" s="2085"/>
      <c r="F1281" s="3417"/>
      <c r="G1281" s="969"/>
      <c r="H1281" s="970"/>
      <c r="I1281" s="2406"/>
      <c r="J1281" s="2406"/>
      <c r="K1281" s="3301"/>
      <c r="L1281" s="3302"/>
      <c r="M1281" s="215"/>
      <c r="N1281" s="215"/>
      <c r="O1281" s="215"/>
      <c r="P1281" s="2406"/>
      <c r="Q1281" s="3301"/>
      <c r="R1281" s="3302"/>
      <c r="S1281" s="215"/>
      <c r="T1281" s="215"/>
      <c r="U1281" s="215"/>
      <c r="V1281" s="121">
        <v>44889</v>
      </c>
      <c r="W1281" s="3356" t="s">
        <v>5562</v>
      </c>
      <c r="X1281" s="3000">
        <v>183</v>
      </c>
      <c r="Y1281" s="122">
        <f>AVERAGE(CPVTFC3SG0070!V26:W26)</f>
        <v>0.95799999999999996</v>
      </c>
      <c r="Z1281" s="123">
        <f t="shared" si="122"/>
        <v>3650.7153284671535</v>
      </c>
      <c r="AA1281" s="3327" t="s">
        <v>315</v>
      </c>
    </row>
    <row r="1282" spans="1:28" x14ac:dyDescent="0.25">
      <c r="A1282" s="86">
        <v>959</v>
      </c>
      <c r="B1282" s="4651" t="s">
        <v>1485</v>
      </c>
      <c r="C1282" s="2726" t="s">
        <v>868</v>
      </c>
      <c r="D1282" s="87">
        <v>44817</v>
      </c>
      <c r="E1282" s="458" t="s">
        <v>4920</v>
      </c>
      <c r="F1282" s="2726">
        <v>63</v>
      </c>
      <c r="G1282" s="88">
        <f>AVERAGE(CPVTFC3SG0010!Q21:R21)</f>
        <v>2.4543499999999998</v>
      </c>
      <c r="H1282" s="89">
        <f t="shared" si="121"/>
        <v>7533.522727272727</v>
      </c>
      <c r="I1282" s="2727" t="s">
        <v>315</v>
      </c>
      <c r="J1282" s="2410"/>
      <c r="K1282" s="2728"/>
      <c r="L1282" s="2729"/>
      <c r="M1282" s="720"/>
      <c r="N1282" s="720"/>
      <c r="O1282" s="720"/>
      <c r="P1282" s="2410"/>
      <c r="Q1282" s="2728"/>
      <c r="R1282" s="2729"/>
      <c r="S1282" s="720"/>
      <c r="T1282" s="720"/>
      <c r="U1282" s="720"/>
      <c r="V1282" s="407">
        <v>44889</v>
      </c>
      <c r="W1282" s="3353" t="s">
        <v>5562</v>
      </c>
      <c r="X1282" s="2995">
        <v>184</v>
      </c>
      <c r="Y1282" s="409">
        <f>AVERAGE(CPVTFC3SG0070!X26:Y26)</f>
        <v>0.52905000000000002</v>
      </c>
      <c r="Z1282" s="772">
        <f>(Y1282-0.182)/0.0132*66</f>
        <v>1735.25</v>
      </c>
      <c r="AA1282" s="3322" t="s">
        <v>315</v>
      </c>
    </row>
    <row r="1283" spans="1:28" x14ac:dyDescent="0.25">
      <c r="A1283" s="596"/>
      <c r="B1283" s="4652"/>
      <c r="C1283" s="3337" t="s">
        <v>5448</v>
      </c>
      <c r="D1283" s="1149"/>
      <c r="E1283" s="1264"/>
      <c r="F1283" s="1151"/>
      <c r="G1283" s="645"/>
      <c r="H1283" s="646"/>
      <c r="I1283" s="881"/>
      <c r="J1283" s="881"/>
      <c r="K1283" s="3295"/>
      <c r="L1283" s="3296"/>
      <c r="M1283" s="207"/>
      <c r="N1283" s="207"/>
      <c r="O1283" s="207"/>
      <c r="P1283" s="881"/>
      <c r="Q1283" s="3295"/>
      <c r="R1283" s="3296"/>
      <c r="S1283" s="207"/>
      <c r="T1283" s="207"/>
      <c r="U1283" s="207"/>
      <c r="V1283" s="65">
        <v>44889</v>
      </c>
      <c r="W1283" s="3348" t="s">
        <v>5563</v>
      </c>
      <c r="X1283" s="2988">
        <v>1</v>
      </c>
      <c r="Y1283" s="66">
        <f>AVERAGE(CPVTFC3SG0071!C11:D11)</f>
        <v>0.45384999999999998</v>
      </c>
      <c r="Z1283" s="67">
        <f t="shared" ref="Z1283:Z1306" si="123">(Y1283-0.182)/0.0132*66</f>
        <v>1359.25</v>
      </c>
      <c r="AA1283" s="3309" t="s">
        <v>315</v>
      </c>
    </row>
    <row r="1284" spans="1:28" ht="15.75" thickBot="1" x14ac:dyDescent="0.3">
      <c r="A1284" s="537"/>
      <c r="B1284" s="4653"/>
      <c r="C1284" s="3416" t="s">
        <v>863</v>
      </c>
      <c r="D1284" s="2084"/>
      <c r="E1284" s="2085"/>
      <c r="F1284" s="3417"/>
      <c r="G1284" s="969"/>
      <c r="H1284" s="970"/>
      <c r="I1284" s="2406"/>
      <c r="J1284" s="2406"/>
      <c r="K1284" s="3301"/>
      <c r="L1284" s="3302"/>
      <c r="M1284" s="215"/>
      <c r="N1284" s="215"/>
      <c r="O1284" s="215"/>
      <c r="P1284" s="2406"/>
      <c r="Q1284" s="3301"/>
      <c r="R1284" s="3302"/>
      <c r="S1284" s="215"/>
      <c r="T1284" s="215"/>
      <c r="U1284" s="215"/>
      <c r="V1284" s="121">
        <v>44889</v>
      </c>
      <c r="W1284" s="3356" t="s">
        <v>5563</v>
      </c>
      <c r="X1284" s="3000">
        <v>2</v>
      </c>
      <c r="Y1284" s="122">
        <f>AVERAGE(CPVTFC3SG0071!E11:F11)</f>
        <v>0.52154999999999996</v>
      </c>
      <c r="Z1284" s="123">
        <f t="shared" si="123"/>
        <v>1697.7499999999998</v>
      </c>
      <c r="AA1284" s="3327" t="s">
        <v>315</v>
      </c>
    </row>
    <row r="1285" spans="1:28" x14ac:dyDescent="0.25">
      <c r="A1285" s="456">
        <v>960</v>
      </c>
      <c r="B1285" s="4651" t="s">
        <v>1486</v>
      </c>
      <c r="C1285" s="2726" t="s">
        <v>868</v>
      </c>
      <c r="D1285" s="87">
        <v>44817</v>
      </c>
      <c r="E1285" s="458" t="s">
        <v>4920</v>
      </c>
      <c r="F1285" s="2726">
        <v>64</v>
      </c>
      <c r="G1285" s="88">
        <f>AVERAGE(CPVTFC3SG0010!S21:T21)</f>
        <v>0.86185</v>
      </c>
      <c r="H1285" s="89">
        <f t="shared" si="121"/>
        <v>1501.3257575757575</v>
      </c>
      <c r="I1285" s="2727" t="s">
        <v>315</v>
      </c>
      <c r="J1285" s="2410"/>
      <c r="K1285" s="2728"/>
      <c r="L1285" s="2729"/>
      <c r="M1285" s="720"/>
      <c r="N1285" s="720"/>
      <c r="O1285" s="720"/>
      <c r="P1285" s="2410"/>
      <c r="Q1285" s="2728"/>
      <c r="R1285" s="2729"/>
      <c r="S1285" s="720"/>
      <c r="T1285" s="720"/>
      <c r="U1285" s="720"/>
      <c r="V1285" s="490">
        <v>44889</v>
      </c>
      <c r="W1285" s="3358" t="s">
        <v>5563</v>
      </c>
      <c r="X1285" s="2848">
        <v>3</v>
      </c>
      <c r="Y1285" s="589">
        <f>AVERAGE(CPVTFC3SG0071!G11:H11)</f>
        <v>0.21729999999999999</v>
      </c>
      <c r="Z1285" s="622">
        <f t="shared" si="123"/>
        <v>176.5</v>
      </c>
      <c r="AA1285" s="3314" t="s">
        <v>314</v>
      </c>
    </row>
    <row r="1286" spans="1:28" x14ac:dyDescent="0.25">
      <c r="A1286" s="597"/>
      <c r="B1286" s="4652"/>
      <c r="C1286" s="3337" t="s">
        <v>5448</v>
      </c>
      <c r="D1286" s="1149"/>
      <c r="E1286" s="1264"/>
      <c r="F1286" s="1151"/>
      <c r="G1286" s="645"/>
      <c r="H1286" s="646"/>
      <c r="I1286" s="881"/>
      <c r="J1286" s="881"/>
      <c r="K1286" s="3295"/>
      <c r="L1286" s="3296"/>
      <c r="M1286" s="207"/>
      <c r="N1286" s="207"/>
      <c r="O1286" s="207"/>
      <c r="P1286" s="881"/>
      <c r="Q1286" s="3295"/>
      <c r="R1286" s="3296"/>
      <c r="S1286" s="207"/>
      <c r="T1286" s="207"/>
      <c r="U1286" s="207"/>
      <c r="V1286" s="18">
        <v>44889</v>
      </c>
      <c r="W1286" s="3357" t="s">
        <v>5563</v>
      </c>
      <c r="X1286" s="2759">
        <v>4</v>
      </c>
      <c r="Y1286" s="7">
        <f>AVERAGE(CPVTFC3SG0071!I11:J11)</f>
        <v>0.20394999999999999</v>
      </c>
      <c r="Z1286" s="13">
        <f t="shared" si="123"/>
        <v>109.74999999999999</v>
      </c>
      <c r="AA1286" s="3310" t="s">
        <v>314</v>
      </c>
    </row>
    <row r="1287" spans="1:28" ht="15.75" thickBot="1" x14ac:dyDescent="0.3">
      <c r="A1287" s="598"/>
      <c r="B1287" s="4653"/>
      <c r="C1287" s="3416" t="s">
        <v>863</v>
      </c>
      <c r="D1287" s="2084"/>
      <c r="E1287" s="2085"/>
      <c r="F1287" s="3417"/>
      <c r="G1287" s="969"/>
      <c r="H1287" s="970"/>
      <c r="I1287" s="2406"/>
      <c r="J1287" s="2406"/>
      <c r="K1287" s="3301"/>
      <c r="L1287" s="3302"/>
      <c r="M1287" s="215"/>
      <c r="N1287" s="215"/>
      <c r="O1287" s="215"/>
      <c r="P1287" s="2406"/>
      <c r="Q1287" s="3301"/>
      <c r="R1287" s="3302"/>
      <c r="S1287" s="215"/>
      <c r="T1287" s="215"/>
      <c r="U1287" s="215"/>
      <c r="V1287" s="111">
        <v>44889</v>
      </c>
      <c r="W1287" s="3359" t="s">
        <v>5563</v>
      </c>
      <c r="X1287" s="2768">
        <v>5</v>
      </c>
      <c r="Y1287" s="112">
        <f>AVERAGE(CPVTFC3SG0071!K11:L11)</f>
        <v>0.22515000000000002</v>
      </c>
      <c r="Z1287" s="113">
        <f t="shared" si="123"/>
        <v>215.75000000000011</v>
      </c>
      <c r="AA1287" s="3321" t="s">
        <v>314</v>
      </c>
    </row>
    <row r="1288" spans="1:28" x14ac:dyDescent="0.25">
      <c r="A1288" s="508">
        <v>961</v>
      </c>
      <c r="B1288" s="4648" t="s">
        <v>1487</v>
      </c>
      <c r="C1288" s="2736" t="s">
        <v>868</v>
      </c>
      <c r="D1288" s="490">
        <v>44817</v>
      </c>
      <c r="E1288" s="491" t="s">
        <v>4920</v>
      </c>
      <c r="F1288" s="2736">
        <v>65</v>
      </c>
      <c r="G1288" s="589">
        <f>AVERAGE(CPVTFC3SG0010!U21:V21)</f>
        <v>0.4672</v>
      </c>
      <c r="H1288" s="622">
        <f t="shared" si="121"/>
        <v>6.4393939393938613</v>
      </c>
      <c r="I1288" s="2774" t="s">
        <v>314</v>
      </c>
      <c r="J1288" s="2410"/>
      <c r="K1288" s="2728"/>
      <c r="L1288" s="2729"/>
      <c r="M1288" s="720"/>
      <c r="N1288" s="720"/>
      <c r="O1288" s="720"/>
      <c r="P1288" s="2410"/>
      <c r="Q1288" s="2728"/>
      <c r="R1288" s="2729"/>
      <c r="S1288" s="720"/>
      <c r="T1288" s="720"/>
      <c r="U1288" s="720"/>
      <c r="V1288" s="490">
        <v>44889</v>
      </c>
      <c r="W1288" s="3358" t="s">
        <v>5563</v>
      </c>
      <c r="X1288" s="2848">
        <v>6</v>
      </c>
      <c r="Y1288" s="589">
        <f>AVERAGE(CPVTFC3SG0071!M11:N11)</f>
        <v>0.18525</v>
      </c>
      <c r="Z1288" s="622">
        <f t="shared" si="123"/>
        <v>16.250000000000014</v>
      </c>
      <c r="AA1288" s="3314" t="s">
        <v>314</v>
      </c>
    </row>
    <row r="1289" spans="1:28" x14ac:dyDescent="0.25">
      <c r="A1289" s="585"/>
      <c r="B1289" s="4649"/>
      <c r="C1289" s="3329" t="s">
        <v>5448</v>
      </c>
      <c r="D1289" s="1149"/>
      <c r="E1289" s="1264"/>
      <c r="F1289" s="1151"/>
      <c r="G1289" s="645"/>
      <c r="H1289" s="646"/>
      <c r="I1289" s="881"/>
      <c r="J1289" s="881"/>
      <c r="K1289" s="3295"/>
      <c r="L1289" s="3296"/>
      <c r="M1289" s="207"/>
      <c r="N1289" s="207"/>
      <c r="O1289" s="207"/>
      <c r="P1289" s="881"/>
      <c r="Q1289" s="3295"/>
      <c r="R1289" s="3296"/>
      <c r="S1289" s="207"/>
      <c r="T1289" s="207"/>
      <c r="U1289" s="207"/>
      <c r="V1289" s="18">
        <v>44889</v>
      </c>
      <c r="W1289" s="3357" t="s">
        <v>5563</v>
      </c>
      <c r="X1289" s="2759">
        <v>7</v>
      </c>
      <c r="Y1289" s="7">
        <f>AVERAGE(CPVTFC3SG0071!O11:P11)</f>
        <v>9.459999999999999E-2</v>
      </c>
      <c r="Z1289" s="13">
        <f t="shared" si="123"/>
        <v>-437.00000000000006</v>
      </c>
      <c r="AA1289" s="3310" t="s">
        <v>314</v>
      </c>
    </row>
    <row r="1290" spans="1:28" ht="15.75" thickBot="1" x14ac:dyDescent="0.3">
      <c r="A1290" s="462"/>
      <c r="B1290" s="4650"/>
      <c r="C1290" s="3388" t="s">
        <v>863</v>
      </c>
      <c r="D1290" s="1383"/>
      <c r="E1290" s="1384"/>
      <c r="F1290" s="3389"/>
      <c r="G1290" s="668"/>
      <c r="H1290" s="662"/>
      <c r="I1290" s="2412"/>
      <c r="J1290" s="2412"/>
      <c r="K1290" s="2730"/>
      <c r="L1290" s="2731"/>
      <c r="M1290" s="763"/>
      <c r="N1290" s="778"/>
      <c r="O1290" s="778"/>
      <c r="P1290" s="2412"/>
      <c r="Q1290" s="2412"/>
      <c r="R1290" s="2413"/>
      <c r="S1290" s="778"/>
      <c r="T1290" s="778"/>
      <c r="U1290" s="778"/>
      <c r="V1290" s="91">
        <v>44889</v>
      </c>
      <c r="W1290" s="3350" t="s">
        <v>5563</v>
      </c>
      <c r="X1290" s="2758">
        <v>8</v>
      </c>
      <c r="Y1290" s="595">
        <f>AVERAGE(CPVTFC3SG0071!Q11:R11)</f>
        <v>9.6149999999999999E-2</v>
      </c>
      <c r="Z1290" s="225">
        <f t="shared" si="123"/>
        <v>-429.25</v>
      </c>
      <c r="AA1290" s="3316" t="s">
        <v>314</v>
      </c>
    </row>
    <row r="1291" spans="1:28" ht="15.75" thickBot="1" x14ac:dyDescent="0.3">
      <c r="A1291" s="1308">
        <v>962</v>
      </c>
      <c r="B1291" s="3399" t="s">
        <v>1488</v>
      </c>
      <c r="C1291" s="3400" t="s">
        <v>868</v>
      </c>
      <c r="D1291" s="1310">
        <v>44817</v>
      </c>
      <c r="E1291" s="1311" t="s">
        <v>4920</v>
      </c>
      <c r="F1291" s="3399">
        <v>66</v>
      </c>
      <c r="G1291" s="1319">
        <f>AVERAGE(CPVTFC3SG0010!W21:X21)</f>
        <v>0.61139999999999994</v>
      </c>
      <c r="H1291" s="1313">
        <f t="shared" ref="H1291:H1366" si="124">((G1291-0.4655)/0.0132)*50</f>
        <v>552.6515151515149</v>
      </c>
      <c r="I1291" s="3401" t="s">
        <v>314</v>
      </c>
      <c r="J1291" s="3402"/>
      <c r="K1291" s="3409"/>
      <c r="L1291" s="3410"/>
      <c r="M1291" s="3225"/>
      <c r="N1291" s="2017"/>
      <c r="O1291" s="1429"/>
      <c r="P1291" s="3408"/>
      <c r="Q1291" s="3408"/>
      <c r="R1291" s="3411"/>
      <c r="S1291" s="2017"/>
      <c r="T1291" s="2017"/>
      <c r="U1291" s="861"/>
      <c r="V1291" s="1310">
        <v>44889</v>
      </c>
      <c r="W1291" s="3351" t="s">
        <v>5563</v>
      </c>
      <c r="X1291" s="3218">
        <v>9</v>
      </c>
      <c r="Y1291" s="1319">
        <f>AVERAGE(CPVTFC3SG0071!S11:T11)</f>
        <v>0.16525000000000001</v>
      </c>
      <c r="Z1291" s="1313">
        <f t="shared" si="123"/>
        <v>-83.749999999999929</v>
      </c>
      <c r="AA1291" s="3311" t="s">
        <v>314</v>
      </c>
    </row>
    <row r="1292" spans="1:28" ht="15.75" thickBot="1" x14ac:dyDescent="0.3">
      <c r="A1292" s="556">
        <v>963</v>
      </c>
      <c r="B1292" s="4525" t="s">
        <v>1489</v>
      </c>
      <c r="C1292" s="4574" t="s">
        <v>868</v>
      </c>
      <c r="D1292" s="451">
        <v>44817</v>
      </c>
      <c r="E1292" s="533" t="s">
        <v>4920</v>
      </c>
      <c r="F1292" s="4525">
        <v>67</v>
      </c>
      <c r="G1292" s="2711">
        <f>AVERAGE(CPVTFC3SG0010!C23:D23)</f>
        <v>2.3357000000000001</v>
      </c>
      <c r="H1292" s="2249">
        <f t="shared" si="124"/>
        <v>7084.090909090909</v>
      </c>
      <c r="I1292" s="4575" t="s">
        <v>315</v>
      </c>
      <c r="J1292" s="2732"/>
      <c r="K1292" s="694"/>
      <c r="L1292" s="695"/>
      <c r="M1292" s="694"/>
      <c r="N1292" s="694"/>
      <c r="O1292" s="902"/>
      <c r="P1292" s="694"/>
      <c r="Q1292" s="694"/>
      <c r="R1292" s="695"/>
      <c r="S1292" s="694"/>
      <c r="T1292" s="694"/>
      <c r="U1292" s="694"/>
      <c r="V1292" s="2010">
        <v>44889</v>
      </c>
      <c r="W1292" s="3383" t="s">
        <v>5563</v>
      </c>
      <c r="X1292" s="2843">
        <v>10</v>
      </c>
      <c r="Y1292" s="2400">
        <f>AVERAGE(CPVTFC3SG0071!U11:V11)</f>
        <v>2.8232999999999997</v>
      </c>
      <c r="Z1292" s="2013">
        <f t="shared" si="123"/>
        <v>13206.5</v>
      </c>
      <c r="AA1292" s="3330" t="s">
        <v>315</v>
      </c>
      <c r="AB1292" s="4693"/>
    </row>
    <row r="1293" spans="1:28" ht="15.75" thickBot="1" x14ac:dyDescent="0.3">
      <c r="A1293" s="4576"/>
      <c r="B1293" s="4525"/>
      <c r="C1293" s="3206" t="s">
        <v>220</v>
      </c>
      <c r="D1293" s="65">
        <v>44875</v>
      </c>
      <c r="E1293" s="1131" t="s">
        <v>5457</v>
      </c>
      <c r="F1293" s="146">
        <v>1</v>
      </c>
      <c r="G1293" s="66">
        <f>AVERAGE(CPVTFC3SG0051!C11:D11)</f>
        <v>2.9029499999999997</v>
      </c>
      <c r="H1293" s="67">
        <f>(G1293-0.1302)/0.0142*50</f>
        <v>9763.2042253521122</v>
      </c>
      <c r="I1293" s="1133" t="s">
        <v>315</v>
      </c>
      <c r="J1293" s="2732"/>
      <c r="K1293" s="4567"/>
      <c r="L1293" s="4568"/>
      <c r="M1293" s="4569"/>
      <c r="N1293" s="2416"/>
      <c r="O1293" s="4578"/>
      <c r="P1293" s="875"/>
      <c r="Q1293" s="1152"/>
      <c r="R1293" s="877"/>
      <c r="S1293" s="645"/>
      <c r="T1293" s="646"/>
      <c r="U1293" s="642"/>
      <c r="V1293" s="4570"/>
      <c r="W1293" s="4571"/>
      <c r="X1293" s="4572"/>
      <c r="Y1293" s="2074"/>
      <c r="Z1293" s="860"/>
      <c r="AA1293" s="4573"/>
      <c r="AB1293" s="4694"/>
    </row>
    <row r="1294" spans="1:28" ht="15.75" thickBot="1" x14ac:dyDescent="0.3">
      <c r="A1294" s="1798">
        <v>964</v>
      </c>
      <c r="B1294" s="3413" t="s">
        <v>1490</v>
      </c>
      <c r="C1294" s="3414" t="s">
        <v>868</v>
      </c>
      <c r="D1294" s="601">
        <v>44817</v>
      </c>
      <c r="E1294" s="602" t="s">
        <v>4920</v>
      </c>
      <c r="F1294" s="3413">
        <v>68</v>
      </c>
      <c r="G1294" s="137">
        <f>AVERAGE(CPVTFC3SG0010!E23:F23)</f>
        <v>1.1046999999999998</v>
      </c>
      <c r="H1294" s="1802">
        <f t="shared" si="124"/>
        <v>2421.2121212121206</v>
      </c>
      <c r="I1294" s="3415" t="s">
        <v>315</v>
      </c>
      <c r="J1294" s="3402"/>
      <c r="K1294" s="3403"/>
      <c r="L1294" s="3404"/>
      <c r="M1294" s="3175"/>
      <c r="N1294" s="1429"/>
      <c r="O1294" s="1429"/>
      <c r="P1294" s="4579"/>
      <c r="Q1294" s="4579"/>
      <c r="R1294" s="4580"/>
      <c r="S1294" s="1509"/>
      <c r="T1294" s="1509"/>
      <c r="U1294" s="2027"/>
      <c r="V1294" s="1310">
        <v>44889</v>
      </c>
      <c r="W1294" s="3351" t="s">
        <v>5563</v>
      </c>
      <c r="X1294" s="3218">
        <v>11</v>
      </c>
      <c r="Y1294" s="1319">
        <f>AVERAGE(CPVTFC3SG0071!W11:X11)</f>
        <v>0.219</v>
      </c>
      <c r="Z1294" s="1313">
        <f t="shared" si="123"/>
        <v>185.00000000000003</v>
      </c>
      <c r="AA1294" s="3311" t="s">
        <v>314</v>
      </c>
    </row>
    <row r="1295" spans="1:28" ht="15.75" thickBot="1" x14ac:dyDescent="0.3">
      <c r="A1295" s="531">
        <v>965</v>
      </c>
      <c r="B1295" s="3274" t="s">
        <v>1491</v>
      </c>
      <c r="C1295" s="3390" t="s">
        <v>868</v>
      </c>
      <c r="D1295" s="676">
        <v>44817</v>
      </c>
      <c r="E1295" s="1463" t="s">
        <v>4920</v>
      </c>
      <c r="F1295" s="3274">
        <v>69</v>
      </c>
      <c r="G1295" s="1624">
        <f>AVERAGE(CPVTFC3SG0010!G23:H23)</f>
        <v>2.3340000000000001</v>
      </c>
      <c r="H1295" s="1524">
        <f t="shared" si="124"/>
        <v>7077.6515151515159</v>
      </c>
      <c r="I1295" s="3363" t="s">
        <v>315</v>
      </c>
      <c r="J1295" s="2732"/>
      <c r="K1295" s="2733"/>
      <c r="L1295" s="2734"/>
      <c r="M1295" s="2719"/>
      <c r="N1295" s="1973"/>
      <c r="O1295" s="1973"/>
      <c r="P1295" s="2732"/>
      <c r="Q1295" s="2732"/>
      <c r="R1295" s="2735"/>
      <c r="S1295" s="1973"/>
      <c r="T1295" s="1973"/>
      <c r="U1295" s="1471"/>
      <c r="V1295" s="1808">
        <v>44889</v>
      </c>
      <c r="W1295" s="3352" t="s">
        <v>5563</v>
      </c>
      <c r="X1295" s="3086">
        <v>12</v>
      </c>
      <c r="Y1295" s="1016">
        <f>AVERAGE(CPVTFC3SG0071!C13:D13)</f>
        <v>8.455E-2</v>
      </c>
      <c r="Z1295" s="1175">
        <f t="shared" si="123"/>
        <v>-487.24999999999994</v>
      </c>
      <c r="AA1295" s="3313" t="s">
        <v>314</v>
      </c>
    </row>
    <row r="1296" spans="1:28" ht="15.75" thickBot="1" x14ac:dyDescent="0.3">
      <c r="A1296" s="1308">
        <v>966</v>
      </c>
      <c r="B1296" s="3399" t="s">
        <v>1492</v>
      </c>
      <c r="C1296" s="3400" t="s">
        <v>868</v>
      </c>
      <c r="D1296" s="1310">
        <v>44817</v>
      </c>
      <c r="E1296" s="1311" t="s">
        <v>4920</v>
      </c>
      <c r="F1296" s="3399">
        <v>70</v>
      </c>
      <c r="G1296" s="1319">
        <f>AVERAGE(CPVTFC3SG0010!I23:J23)</f>
        <v>0.1779</v>
      </c>
      <c r="H1296" s="1313">
        <f t="shared" si="124"/>
        <v>-1089.3939393939395</v>
      </c>
      <c r="I1296" s="3401" t="s">
        <v>314</v>
      </c>
      <c r="J1296" s="3402"/>
      <c r="K1296" s="3403"/>
      <c r="L1296" s="3404"/>
      <c r="M1296" s="3175"/>
      <c r="N1296" s="3175"/>
      <c r="O1296" s="3175"/>
      <c r="P1296" s="3402"/>
      <c r="Q1296" s="3403"/>
      <c r="R1296" s="3404"/>
      <c r="S1296" s="3175"/>
      <c r="T1296" s="3175"/>
      <c r="U1296" s="3430"/>
      <c r="V1296" s="1310">
        <v>44889</v>
      </c>
      <c r="W1296" s="3351" t="s">
        <v>5563</v>
      </c>
      <c r="X1296" s="3218">
        <v>13</v>
      </c>
      <c r="Y1296" s="1319">
        <f>AVERAGE(CPVTFC3SG0071!E13:F13)</f>
        <v>7.9300000000000009E-2</v>
      </c>
      <c r="Z1296" s="1313">
        <f t="shared" si="123"/>
        <v>-513.49999999999989</v>
      </c>
      <c r="AA1296" s="3311" t="s">
        <v>314</v>
      </c>
    </row>
    <row r="1297" spans="1:27" ht="15.75" thickBot="1" x14ac:dyDescent="0.3">
      <c r="A1297" s="531">
        <v>967</v>
      </c>
      <c r="B1297" s="3274" t="s">
        <v>1493</v>
      </c>
      <c r="C1297" s="3390" t="s">
        <v>868</v>
      </c>
      <c r="D1297" s="676">
        <v>44817</v>
      </c>
      <c r="E1297" s="1463" t="s">
        <v>4920</v>
      </c>
      <c r="F1297" s="3274">
        <v>71</v>
      </c>
      <c r="G1297" s="1624">
        <f>AVERAGE(CPVTFC3SG0010!K23:L23)</f>
        <v>2.7234499999999997</v>
      </c>
      <c r="H1297" s="1524">
        <f t="shared" si="124"/>
        <v>8552.8409090909081</v>
      </c>
      <c r="I1297" s="3363" t="s">
        <v>315</v>
      </c>
      <c r="J1297" s="2732"/>
      <c r="K1297" s="2733"/>
      <c r="L1297" s="2734"/>
      <c r="M1297" s="2719"/>
      <c r="N1297" s="2719"/>
      <c r="O1297" s="2719"/>
      <c r="P1297" s="2732"/>
      <c r="Q1297" s="2733"/>
      <c r="R1297" s="2734"/>
      <c r="S1297" s="2719"/>
      <c r="T1297" s="2719"/>
      <c r="U1297" s="3429"/>
      <c r="V1297" s="471">
        <v>44889</v>
      </c>
      <c r="W1297" s="3361" t="s">
        <v>5563</v>
      </c>
      <c r="X1297" s="3260">
        <v>14</v>
      </c>
      <c r="Y1297" s="1226">
        <f>AVERAGE(CPVTFC3SG0071!G13:H13)</f>
        <v>8.5800000000000001E-2</v>
      </c>
      <c r="Z1297" s="1193">
        <f t="shared" si="123"/>
        <v>-480.99999999999994</v>
      </c>
      <c r="AA1297" s="3331" t="s">
        <v>314</v>
      </c>
    </row>
    <row r="1298" spans="1:27" ht="15.75" thickBot="1" x14ac:dyDescent="0.3">
      <c r="A1298" s="2083">
        <v>968</v>
      </c>
      <c r="B1298" s="3292" t="s">
        <v>1494</v>
      </c>
      <c r="C1298" s="3426" t="s">
        <v>868</v>
      </c>
      <c r="D1298" s="2010">
        <v>44817</v>
      </c>
      <c r="E1298" s="2011" t="s">
        <v>4920</v>
      </c>
      <c r="F1298" s="3292">
        <v>72</v>
      </c>
      <c r="G1298" s="2400">
        <f>AVERAGE(CPVTFC3SG0010!M23:N23)</f>
        <v>2.75875</v>
      </c>
      <c r="H1298" s="2013">
        <f t="shared" si="124"/>
        <v>8686.55303030303</v>
      </c>
      <c r="I1298" s="3428" t="s">
        <v>315</v>
      </c>
      <c r="J1298" s="3408"/>
      <c r="K1298" s="3409"/>
      <c r="L1298" s="3410"/>
      <c r="M1298" s="3225"/>
      <c r="N1298" s="3225"/>
      <c r="O1298" s="3225"/>
      <c r="P1298" s="3408"/>
      <c r="Q1298" s="3409"/>
      <c r="R1298" s="3410"/>
      <c r="S1298" s="3225"/>
      <c r="T1298" s="3225"/>
      <c r="U1298" s="3431"/>
      <c r="V1298" s="1808">
        <v>44889</v>
      </c>
      <c r="W1298" s="3352" t="s">
        <v>5563</v>
      </c>
      <c r="X1298" s="3086">
        <v>15</v>
      </c>
      <c r="Y1298" s="1016">
        <f>AVERAGE(CPVTFC3SG0071!I13:J13)</f>
        <v>8.9100000000000013E-2</v>
      </c>
      <c r="Z1298" s="1175">
        <f t="shared" si="123"/>
        <v>-464.49999999999989</v>
      </c>
      <c r="AA1298" s="3313" t="s">
        <v>314</v>
      </c>
    </row>
    <row r="1299" spans="1:27" x14ac:dyDescent="0.25">
      <c r="A1299" s="86">
        <v>969</v>
      </c>
      <c r="B1299" s="4651" t="s">
        <v>1495</v>
      </c>
      <c r="C1299" s="2726" t="s">
        <v>868</v>
      </c>
      <c r="D1299" s="87">
        <v>44817</v>
      </c>
      <c r="E1299" s="458" t="s">
        <v>4920</v>
      </c>
      <c r="F1299" s="2726">
        <v>73</v>
      </c>
      <c r="G1299" s="88">
        <f>AVERAGE(CPVTFC3SG0010!O23:P23)</f>
        <v>1.5602499999999999</v>
      </c>
      <c r="H1299" s="89">
        <f t="shared" si="124"/>
        <v>4146.7803030303021</v>
      </c>
      <c r="I1299" s="2727" t="s">
        <v>315</v>
      </c>
      <c r="J1299" s="2410"/>
      <c r="K1299" s="2728"/>
      <c r="L1299" s="2729"/>
      <c r="M1299" s="720"/>
      <c r="N1299" s="720"/>
      <c r="O1299" s="720"/>
      <c r="P1299" s="2410"/>
      <c r="Q1299" s="2728"/>
      <c r="R1299" s="2729"/>
      <c r="S1299" s="720"/>
      <c r="T1299" s="720"/>
      <c r="U1299" s="720"/>
      <c r="V1299" s="490">
        <v>44889</v>
      </c>
      <c r="W1299" s="3358" t="s">
        <v>5563</v>
      </c>
      <c r="X1299" s="2848">
        <v>16</v>
      </c>
      <c r="Y1299" s="589">
        <f>AVERAGE(CPVTFC3SG0071!K13:L13)</f>
        <v>7.5649999999999995E-2</v>
      </c>
      <c r="Z1299" s="622">
        <f t="shared" si="123"/>
        <v>-531.75</v>
      </c>
      <c r="AA1299" s="3314" t="s">
        <v>314</v>
      </c>
    </row>
    <row r="1300" spans="1:27" x14ac:dyDescent="0.25">
      <c r="A1300" s="596"/>
      <c r="B1300" s="4652"/>
      <c r="C1300" s="3337" t="s">
        <v>5448</v>
      </c>
      <c r="D1300" s="1149"/>
      <c r="E1300" s="1264"/>
      <c r="F1300" s="1151"/>
      <c r="G1300" s="645"/>
      <c r="H1300" s="646"/>
      <c r="I1300" s="881"/>
      <c r="J1300" s="881"/>
      <c r="K1300" s="3295"/>
      <c r="L1300" s="3296"/>
      <c r="M1300" s="207"/>
      <c r="N1300" s="207"/>
      <c r="O1300" s="207"/>
      <c r="P1300" s="881"/>
      <c r="Q1300" s="3295"/>
      <c r="R1300" s="3296"/>
      <c r="S1300" s="207"/>
      <c r="T1300" s="207"/>
      <c r="U1300" s="207"/>
      <c r="V1300" s="18">
        <v>44889</v>
      </c>
      <c r="W1300" s="3357" t="s">
        <v>5563</v>
      </c>
      <c r="X1300" s="2759">
        <v>17</v>
      </c>
      <c r="Y1300" s="7">
        <f>AVERAGE(CPVTFC3SG0071!M13:N13)</f>
        <v>6.9399999999999989E-2</v>
      </c>
      <c r="Z1300" s="13">
        <f t="shared" si="123"/>
        <v>-563</v>
      </c>
      <c r="AA1300" s="3310" t="s">
        <v>314</v>
      </c>
    </row>
    <row r="1301" spans="1:27" ht="15.75" thickBot="1" x14ac:dyDescent="0.3">
      <c r="A1301" s="537"/>
      <c r="B1301" s="4653"/>
      <c r="C1301" s="3416" t="s">
        <v>863</v>
      </c>
      <c r="D1301" s="2084"/>
      <c r="E1301" s="2085"/>
      <c r="F1301" s="3417"/>
      <c r="G1301" s="969"/>
      <c r="H1301" s="970"/>
      <c r="I1301" s="2406"/>
      <c r="J1301" s="2406"/>
      <c r="K1301" s="3301"/>
      <c r="L1301" s="3302"/>
      <c r="M1301" s="215"/>
      <c r="N1301" s="215"/>
      <c r="O1301" s="215"/>
      <c r="P1301" s="2406"/>
      <c r="Q1301" s="3301"/>
      <c r="R1301" s="3302"/>
      <c r="S1301" s="215"/>
      <c r="T1301" s="215"/>
      <c r="U1301" s="215"/>
      <c r="V1301" s="111">
        <v>44889</v>
      </c>
      <c r="W1301" s="3359" t="s">
        <v>5563</v>
      </c>
      <c r="X1301" s="2768">
        <v>18</v>
      </c>
      <c r="Y1301" s="112">
        <f>AVERAGE(CPVTFC3SG0071!O13:P13)</f>
        <v>6.7400000000000002E-2</v>
      </c>
      <c r="Z1301" s="113">
        <f t="shared" si="123"/>
        <v>-573</v>
      </c>
      <c r="AA1301" s="3321" t="s">
        <v>314</v>
      </c>
    </row>
    <row r="1302" spans="1:27" x14ac:dyDescent="0.25">
      <c r="A1302" s="488">
        <v>970</v>
      </c>
      <c r="B1302" s="4654" t="s">
        <v>1496</v>
      </c>
      <c r="C1302" s="2736" t="s">
        <v>868</v>
      </c>
      <c r="D1302" s="490">
        <v>44817</v>
      </c>
      <c r="E1302" s="491" t="s">
        <v>4920</v>
      </c>
      <c r="F1302" s="2736">
        <v>74</v>
      </c>
      <c r="G1302" s="589">
        <f>AVERAGE(CPVTFC3SG0010!Q23:R23)</f>
        <v>0.10935</v>
      </c>
      <c r="H1302" s="622">
        <f t="shared" si="124"/>
        <v>-1349.0530303030305</v>
      </c>
      <c r="I1302" s="2774" t="s">
        <v>314</v>
      </c>
      <c r="J1302" s="2410"/>
      <c r="K1302" s="2728"/>
      <c r="L1302" s="2729"/>
      <c r="M1302" s="720"/>
      <c r="N1302" s="720"/>
      <c r="O1302" s="720"/>
      <c r="P1302" s="2410"/>
      <c r="Q1302" s="2728"/>
      <c r="R1302" s="2729"/>
      <c r="S1302" s="720"/>
      <c r="T1302" s="720"/>
      <c r="U1302" s="720"/>
      <c r="V1302" s="490">
        <v>44889</v>
      </c>
      <c r="W1302" s="3358" t="s">
        <v>5563</v>
      </c>
      <c r="X1302" s="2848">
        <v>19</v>
      </c>
      <c r="Y1302" s="589">
        <f>AVERAGE(CPVTFC3SG0071!Q13:R13)</f>
        <v>9.98E-2</v>
      </c>
      <c r="Z1302" s="622">
        <f t="shared" si="123"/>
        <v>-410.99999999999994</v>
      </c>
      <c r="AA1302" s="3314" t="s">
        <v>314</v>
      </c>
    </row>
    <row r="1303" spans="1:27" x14ac:dyDescent="0.25">
      <c r="A1303" s="593"/>
      <c r="B1303" s="4655"/>
      <c r="C1303" s="3329" t="s">
        <v>5448</v>
      </c>
      <c r="D1303" s="1149"/>
      <c r="E1303" s="1264"/>
      <c r="F1303" s="1151"/>
      <c r="G1303" s="645"/>
      <c r="H1303" s="646"/>
      <c r="I1303" s="881"/>
      <c r="J1303" s="881"/>
      <c r="K1303" s="3295"/>
      <c r="L1303" s="3296"/>
      <c r="M1303" s="207"/>
      <c r="N1303" s="207"/>
      <c r="O1303" s="207"/>
      <c r="P1303" s="881"/>
      <c r="Q1303" s="3295"/>
      <c r="R1303" s="3296"/>
      <c r="S1303" s="207"/>
      <c r="T1303" s="207"/>
      <c r="U1303" s="207"/>
      <c r="V1303" s="18">
        <v>44889</v>
      </c>
      <c r="W1303" s="3357" t="s">
        <v>5563</v>
      </c>
      <c r="X1303" s="2759">
        <v>20</v>
      </c>
      <c r="Y1303" s="7">
        <f>AVERAGE(CPVTFC3SG0071!S13:T13)</f>
        <v>6.9599999999999995E-2</v>
      </c>
      <c r="Z1303" s="13">
        <f t="shared" si="123"/>
        <v>-562</v>
      </c>
      <c r="AA1303" s="3310" t="s">
        <v>314</v>
      </c>
    </row>
    <row r="1304" spans="1:27" ht="15.75" thickBot="1" x14ac:dyDescent="0.3">
      <c r="A1304" s="1870"/>
      <c r="B1304" s="4655"/>
      <c r="C1304" s="3418" t="s">
        <v>863</v>
      </c>
      <c r="D1304" s="2084"/>
      <c r="E1304" s="2085"/>
      <c r="F1304" s="3417"/>
      <c r="G1304" s="969"/>
      <c r="H1304" s="970"/>
      <c r="I1304" s="2406"/>
      <c r="J1304" s="2406"/>
      <c r="K1304" s="3301"/>
      <c r="L1304" s="3302"/>
      <c r="M1304" s="215"/>
      <c r="N1304" s="215"/>
      <c r="O1304" s="215"/>
      <c r="P1304" s="2406"/>
      <c r="Q1304" s="3301"/>
      <c r="R1304" s="3302"/>
      <c r="S1304" s="215"/>
      <c r="T1304" s="215"/>
      <c r="U1304" s="215"/>
      <c r="V1304" s="111">
        <v>44889</v>
      </c>
      <c r="W1304" s="3359" t="s">
        <v>5563</v>
      </c>
      <c r="X1304" s="2768">
        <v>21</v>
      </c>
      <c r="Y1304" s="112">
        <f>AVERAGE(CPVTFC3SG0071!U13:V13)</f>
        <v>7.619999999999999E-2</v>
      </c>
      <c r="Z1304" s="113">
        <f t="shared" si="123"/>
        <v>-529</v>
      </c>
      <c r="AA1304" s="3321" t="s">
        <v>314</v>
      </c>
    </row>
    <row r="1305" spans="1:27" x14ac:dyDescent="0.25">
      <c r="A1305" s="86">
        <v>971</v>
      </c>
      <c r="B1305" s="4651" t="s">
        <v>1497</v>
      </c>
      <c r="C1305" s="2726" t="s">
        <v>868</v>
      </c>
      <c r="D1305" s="87">
        <v>44817</v>
      </c>
      <c r="E1305" s="458" t="s">
        <v>4920</v>
      </c>
      <c r="F1305" s="2726">
        <v>75</v>
      </c>
      <c r="G1305" s="88">
        <f>AVERAGE(CPVTFC3SG0010!S23:T23)</f>
        <v>2.7915000000000001</v>
      </c>
      <c r="H1305" s="89">
        <f t="shared" si="124"/>
        <v>8810.6060606060601</v>
      </c>
      <c r="I1305" s="2727" t="s">
        <v>315</v>
      </c>
      <c r="J1305" s="2410"/>
      <c r="K1305" s="2728"/>
      <c r="L1305" s="2729"/>
      <c r="M1305" s="720"/>
      <c r="N1305" s="720"/>
      <c r="O1305" s="720"/>
      <c r="P1305" s="2410"/>
      <c r="Q1305" s="2728"/>
      <c r="R1305" s="2729"/>
      <c r="S1305" s="720"/>
      <c r="T1305" s="720"/>
      <c r="U1305" s="720"/>
      <c r="V1305" s="834"/>
      <c r="W1305" s="834"/>
      <c r="X1305" s="834"/>
      <c r="Y1305" s="834"/>
      <c r="Z1305" s="834"/>
      <c r="AA1305" s="836"/>
    </row>
    <row r="1306" spans="1:27" ht="15.75" thickBot="1" x14ac:dyDescent="0.3">
      <c r="A1306" s="537"/>
      <c r="B1306" s="4653"/>
      <c r="C1306" s="3416" t="s">
        <v>5448</v>
      </c>
      <c r="D1306" s="2084"/>
      <c r="E1306" s="2085"/>
      <c r="F1306" s="3417"/>
      <c r="G1306" s="969"/>
      <c r="H1306" s="970"/>
      <c r="I1306" s="2406"/>
      <c r="J1306" s="2406"/>
      <c r="K1306" s="3301"/>
      <c r="L1306" s="3302"/>
      <c r="M1306" s="215"/>
      <c r="N1306" s="215"/>
      <c r="O1306" s="215"/>
      <c r="P1306" s="2406"/>
      <c r="Q1306" s="3301"/>
      <c r="R1306" s="3302"/>
      <c r="S1306" s="215"/>
      <c r="T1306" s="215"/>
      <c r="U1306" s="215"/>
      <c r="V1306" s="111">
        <v>44889</v>
      </c>
      <c r="W1306" s="3359" t="s">
        <v>5563</v>
      </c>
      <c r="X1306" s="2768">
        <v>22</v>
      </c>
      <c r="Y1306" s="112">
        <f>AVERAGE(CPVTFC3SG0071!W13:X13)</f>
        <v>6.8950000000000011E-2</v>
      </c>
      <c r="Z1306" s="113">
        <f t="shared" si="123"/>
        <v>-565.24999999999989</v>
      </c>
      <c r="AA1306" s="3321" t="s">
        <v>314</v>
      </c>
    </row>
    <row r="1307" spans="1:27" x14ac:dyDescent="0.25">
      <c r="A1307" s="475">
        <v>972</v>
      </c>
      <c r="B1307" s="4727" t="s">
        <v>1498</v>
      </c>
      <c r="C1307" s="1754" t="s">
        <v>868</v>
      </c>
      <c r="D1307" s="407">
        <v>44817</v>
      </c>
      <c r="E1307" s="477" t="s">
        <v>4920</v>
      </c>
      <c r="F1307" s="1754">
        <v>76</v>
      </c>
      <c r="G1307" s="409">
        <f>AVERAGE(CPVTFC3SG0010!U23:V23)</f>
        <v>2.6738499999999998</v>
      </c>
      <c r="H1307" s="405">
        <f t="shared" si="124"/>
        <v>8364.9621212121201</v>
      </c>
      <c r="I1307" s="2130" t="s">
        <v>315</v>
      </c>
      <c r="J1307" s="2410"/>
      <c r="K1307" s="2728"/>
      <c r="L1307" s="2729"/>
      <c r="M1307" s="720"/>
      <c r="N1307" s="720"/>
      <c r="O1307" s="720"/>
      <c r="P1307" s="2410"/>
      <c r="Q1307" s="2728"/>
      <c r="R1307" s="2729"/>
      <c r="S1307" s="720"/>
      <c r="T1307" s="720"/>
      <c r="U1307" s="720"/>
      <c r="V1307" s="407">
        <v>44888</v>
      </c>
      <c r="W1307" s="3298" t="s">
        <v>5545</v>
      </c>
      <c r="X1307" s="2995">
        <v>85</v>
      </c>
      <c r="Y1307" s="409">
        <f>AVERAGE(CPVTFC3SG0069!Q25:R25)</f>
        <v>0.57474999999999998</v>
      </c>
      <c r="Z1307" s="405">
        <f t="shared" ref="Z1307" si="125">(Y1307-0.1314)/0.0132*66</f>
        <v>2216.75</v>
      </c>
      <c r="AA1307" s="3299" t="s">
        <v>315</v>
      </c>
    </row>
    <row r="1308" spans="1:27" x14ac:dyDescent="0.25">
      <c r="A1308" s="586"/>
      <c r="B1308" s="4728"/>
      <c r="C1308" s="3297" t="s">
        <v>5448</v>
      </c>
      <c r="D1308" s="1149"/>
      <c r="E1308" s="1264"/>
      <c r="F1308" s="1151"/>
      <c r="G1308" s="645"/>
      <c r="H1308" s="646"/>
      <c r="I1308" s="881"/>
      <c r="J1308" s="881"/>
      <c r="K1308" s="3295"/>
      <c r="L1308" s="3296"/>
      <c r="M1308" s="207"/>
      <c r="N1308" s="207"/>
      <c r="O1308" s="207"/>
      <c r="P1308" s="881"/>
      <c r="Q1308" s="3295"/>
      <c r="R1308" s="3296"/>
      <c r="S1308" s="207"/>
      <c r="T1308" s="207"/>
      <c r="U1308" s="207"/>
      <c r="V1308" s="65">
        <v>44888</v>
      </c>
      <c r="W1308" s="3245" t="s">
        <v>5545</v>
      </c>
      <c r="X1308" s="2988">
        <v>86</v>
      </c>
      <c r="Y1308" s="66">
        <f>AVERAGE(CPVTFC3SG0069!S25:T25)</f>
        <v>2.6126</v>
      </c>
      <c r="Z1308" s="67">
        <f>(Y1308-0.1314)/0.0132*66</f>
        <v>12406</v>
      </c>
      <c r="AA1308" s="3300" t="s">
        <v>315</v>
      </c>
    </row>
    <row r="1309" spans="1:27" x14ac:dyDescent="0.25">
      <c r="A1309" s="590">
        <v>973</v>
      </c>
      <c r="B1309" s="4728"/>
      <c r="C1309" s="177">
        <v>56</v>
      </c>
      <c r="D1309" s="65">
        <v>44817</v>
      </c>
      <c r="E1309" s="387" t="s">
        <v>4920</v>
      </c>
      <c r="F1309" s="177">
        <v>77</v>
      </c>
      <c r="G1309" s="66">
        <f>AVERAGE(CPVTFC3SG0010!W23:X23)</f>
        <v>2.3745500000000002</v>
      </c>
      <c r="H1309" s="67">
        <f t="shared" si="124"/>
        <v>7231.25</v>
      </c>
      <c r="I1309" s="2129" t="s">
        <v>315</v>
      </c>
      <c r="J1309" s="881"/>
      <c r="K1309" s="3295"/>
      <c r="L1309" s="3296"/>
      <c r="M1309" s="207"/>
      <c r="N1309" s="207"/>
      <c r="O1309" s="207"/>
      <c r="P1309" s="881"/>
      <c r="Q1309" s="3295"/>
      <c r="R1309" s="3296"/>
      <c r="S1309" s="207"/>
      <c r="T1309" s="207"/>
      <c r="U1309" s="207"/>
      <c r="V1309" s="694"/>
      <c r="W1309" s="694"/>
      <c r="X1309" s="694"/>
      <c r="Y1309" s="694"/>
      <c r="Z1309" s="694"/>
      <c r="AA1309" s="2600"/>
    </row>
    <row r="1310" spans="1:27" x14ac:dyDescent="0.25">
      <c r="A1310" s="586">
        <v>974</v>
      </c>
      <c r="B1310" s="4728"/>
      <c r="C1310" s="177">
        <v>68</v>
      </c>
      <c r="D1310" s="65">
        <v>44817</v>
      </c>
      <c r="E1310" s="387" t="s">
        <v>4920</v>
      </c>
      <c r="F1310" s="177">
        <v>78</v>
      </c>
      <c r="G1310" s="66">
        <f>AVERAGE(CPVTFC3SG0010!C25:D25)</f>
        <v>2.8605499999999999</v>
      </c>
      <c r="H1310" s="67">
        <f t="shared" si="124"/>
        <v>9072.1590909090901</v>
      </c>
      <c r="I1310" s="2129" t="s">
        <v>315</v>
      </c>
      <c r="J1310" s="881"/>
      <c r="K1310" s="3295"/>
      <c r="L1310" s="3296"/>
      <c r="M1310" s="207"/>
      <c r="N1310" s="207"/>
      <c r="O1310" s="207"/>
      <c r="P1310" s="881"/>
      <c r="Q1310" s="3295"/>
      <c r="R1310" s="3296"/>
      <c r="S1310" s="207"/>
      <c r="T1310" s="207"/>
      <c r="U1310" s="207"/>
      <c r="V1310" s="694"/>
      <c r="W1310" s="694"/>
      <c r="X1310" s="694"/>
      <c r="Y1310" s="694"/>
      <c r="Z1310" s="694"/>
      <c r="AA1310" s="2600"/>
    </row>
    <row r="1311" spans="1:27" x14ac:dyDescent="0.25">
      <c r="A1311" s="586"/>
      <c r="B1311" s="4728"/>
      <c r="C1311" s="4187" t="s">
        <v>4249</v>
      </c>
      <c r="D1311" s="1149"/>
      <c r="E1311" s="1264"/>
      <c r="F1311" s="1151"/>
      <c r="G1311" s="645"/>
      <c r="H1311" s="646"/>
      <c r="I1311" s="881"/>
      <c r="J1311" s="881"/>
      <c r="K1311" s="3295"/>
      <c r="L1311" s="3296"/>
      <c r="M1311" s="207"/>
      <c r="N1311" s="207"/>
      <c r="O1311" s="207"/>
      <c r="P1311" s="881"/>
      <c r="Q1311" s="3295"/>
      <c r="R1311" s="3296"/>
      <c r="S1311" s="207"/>
      <c r="T1311" s="207"/>
      <c r="U1311" s="207"/>
      <c r="V1311" s="98">
        <v>44893</v>
      </c>
      <c r="W1311" s="99" t="s">
        <v>5592</v>
      </c>
      <c r="X1311" s="99">
        <v>158</v>
      </c>
      <c r="Y1311" s="99">
        <f>AVERAGE(CPVTFC3SG0080!T22:U22)</f>
        <v>1.6548</v>
      </c>
      <c r="Z1311" s="100">
        <f t="shared" ref="Z1311:Z1312" si="126">(Y1311-0.0643)/0.0133*66</f>
        <v>7892.7067669172939</v>
      </c>
      <c r="AA1311" s="1711" t="s">
        <v>315</v>
      </c>
    </row>
    <row r="1312" spans="1:27" ht="15.75" thickBot="1" x14ac:dyDescent="0.3">
      <c r="A1312" s="411"/>
      <c r="B1312" s="4729"/>
      <c r="C1312" s="4188" t="s">
        <v>4252</v>
      </c>
      <c r="D1312" s="1383"/>
      <c r="E1312" s="1384"/>
      <c r="F1312" s="3389"/>
      <c r="G1312" s="668"/>
      <c r="H1312" s="662"/>
      <c r="I1312" s="2412"/>
      <c r="J1312" s="2412"/>
      <c r="K1312" s="2730"/>
      <c r="L1312" s="2731"/>
      <c r="M1312" s="763"/>
      <c r="N1312" s="763"/>
      <c r="O1312" s="763"/>
      <c r="P1312" s="2412"/>
      <c r="Q1312" s="2730"/>
      <c r="R1312" s="2731"/>
      <c r="S1312" s="763"/>
      <c r="T1312" s="763"/>
      <c r="U1312" s="763"/>
      <c r="V1312" s="1615">
        <v>44893</v>
      </c>
      <c r="W1312" s="1332" t="s">
        <v>5592</v>
      </c>
      <c r="X1312" s="1332">
        <v>159</v>
      </c>
      <c r="Y1312" s="1332">
        <f>AVERAGE(CPVTFC3SG0080!V22:W22)</f>
        <v>1.77155</v>
      </c>
      <c r="Z1312" s="487">
        <f t="shared" si="126"/>
        <v>8472.0676691729332</v>
      </c>
      <c r="AA1312" s="3847" t="s">
        <v>315</v>
      </c>
    </row>
    <row r="1313" spans="1:29" x14ac:dyDescent="0.25">
      <c r="A1313" s="591">
        <v>975</v>
      </c>
      <c r="B1313" s="4727" t="s">
        <v>1499</v>
      </c>
      <c r="C1313" s="1493" t="s">
        <v>868</v>
      </c>
      <c r="D1313" s="115">
        <v>44817</v>
      </c>
      <c r="E1313" s="388" t="s">
        <v>4920</v>
      </c>
      <c r="F1313" s="1493">
        <v>79</v>
      </c>
      <c r="G1313" s="116">
        <f>AVERAGE(CPVTFC3SG0010!E25:F25)</f>
        <v>1.9275500000000001</v>
      </c>
      <c r="H1313" s="117">
        <f t="shared" si="124"/>
        <v>5538.068181818182</v>
      </c>
      <c r="I1313" s="3432" t="s">
        <v>315</v>
      </c>
      <c r="J1313" s="2408"/>
      <c r="K1313" s="3391"/>
      <c r="L1313" s="3392"/>
      <c r="M1313" s="216"/>
      <c r="N1313" s="216"/>
      <c r="O1313" s="216"/>
      <c r="P1313" s="2408"/>
      <c r="Q1313" s="3391"/>
      <c r="R1313" s="3392"/>
      <c r="S1313" s="216"/>
      <c r="T1313" s="216"/>
      <c r="U1313" s="216"/>
      <c r="V1313" s="83">
        <v>44888</v>
      </c>
      <c r="W1313" s="3346" t="s">
        <v>5545</v>
      </c>
      <c r="X1313" s="3021">
        <v>88</v>
      </c>
      <c r="Y1313" s="84">
        <f>AVERAGE(CPVTFC3SG0069!W25:X25)</f>
        <v>0.31645000000000001</v>
      </c>
      <c r="Z1313" s="85">
        <f t="shared" ref="Z1313" si="127">(Y1313-0.1314)/0.0132*66</f>
        <v>925.25000000000011</v>
      </c>
      <c r="AA1313" s="4186" t="s">
        <v>314</v>
      </c>
    </row>
    <row r="1314" spans="1:29" x14ac:dyDescent="0.25">
      <c r="A1314" s="590"/>
      <c r="B1314" s="4728"/>
      <c r="C1314" s="3297" t="s">
        <v>5448</v>
      </c>
      <c r="D1314" s="1149"/>
      <c r="E1314" s="1264"/>
      <c r="F1314" s="1151"/>
      <c r="G1314" s="645"/>
      <c r="H1314" s="646"/>
      <c r="I1314" s="881"/>
      <c r="J1314" s="881"/>
      <c r="K1314" s="3295"/>
      <c r="L1314" s="3296"/>
      <c r="M1314" s="207"/>
      <c r="N1314" s="207"/>
      <c r="O1314" s="207"/>
      <c r="P1314" s="881"/>
      <c r="Q1314" s="3295"/>
      <c r="R1314" s="3296"/>
      <c r="S1314" s="207"/>
      <c r="T1314" s="207"/>
      <c r="U1314" s="207"/>
      <c r="V1314" s="18">
        <v>44888</v>
      </c>
      <c r="W1314" s="3229" t="s">
        <v>5545</v>
      </c>
      <c r="X1314" s="2759">
        <v>89</v>
      </c>
      <c r="Y1314" s="7">
        <f>AVERAGE(CPVTFC3SG0069!B12:C12)</f>
        <v>0.28175</v>
      </c>
      <c r="Z1314" s="13">
        <f t="shared" ref="Z1314:Z1315" si="128">(Y1314-0.1314)/0.0132*66</f>
        <v>751.75</v>
      </c>
      <c r="AA1314" s="3303" t="s">
        <v>314</v>
      </c>
    </row>
    <row r="1315" spans="1:29" x14ac:dyDescent="0.25">
      <c r="A1315" s="586">
        <v>976</v>
      </c>
      <c r="B1315" s="4728"/>
      <c r="C1315" s="177">
        <v>58</v>
      </c>
      <c r="D1315" s="65">
        <v>44817</v>
      </c>
      <c r="E1315" s="387" t="s">
        <v>4920</v>
      </c>
      <c r="F1315" s="177">
        <v>80</v>
      </c>
      <c r="G1315" s="66">
        <f>AVERAGE(CPVTFC3SG0010!G25:H25)</f>
        <v>2.2054499999999999</v>
      </c>
      <c r="H1315" s="67">
        <f t="shared" si="124"/>
        <v>6590.719696969697</v>
      </c>
      <c r="I1315" s="2129" t="s">
        <v>315</v>
      </c>
      <c r="J1315" s="881"/>
      <c r="K1315" s="3295"/>
      <c r="L1315" s="3296"/>
      <c r="M1315" s="207"/>
      <c r="N1315" s="207"/>
      <c r="O1315" s="207"/>
      <c r="P1315" s="881"/>
      <c r="Q1315" s="3295"/>
      <c r="R1315" s="3296"/>
      <c r="S1315" s="207"/>
      <c r="T1315" s="207"/>
      <c r="U1315" s="207"/>
      <c r="V1315" s="65">
        <v>44888</v>
      </c>
      <c r="W1315" s="3245" t="s">
        <v>5545</v>
      </c>
      <c r="X1315" s="2988">
        <v>90</v>
      </c>
      <c r="Y1315" s="66">
        <f>AVERAGE(CPVTFC3SG0069!D12:E12)</f>
        <v>2.6638999999999999</v>
      </c>
      <c r="Z1315" s="67">
        <f t="shared" si="128"/>
        <v>12662.5</v>
      </c>
      <c r="AA1315" s="3300" t="s">
        <v>315</v>
      </c>
    </row>
    <row r="1316" spans="1:29" x14ac:dyDescent="0.25">
      <c r="A1316" s="529">
        <v>977</v>
      </c>
      <c r="B1316" s="4728"/>
      <c r="C1316" s="1492">
        <v>86</v>
      </c>
      <c r="D1316" s="121">
        <v>44817</v>
      </c>
      <c r="E1316" s="452" t="s">
        <v>4920</v>
      </c>
      <c r="F1316" s="1492">
        <v>81</v>
      </c>
      <c r="G1316" s="122">
        <f>AVERAGE(CPVTFC3SG0010!I25:J25)</f>
        <v>2.2601</v>
      </c>
      <c r="H1316" s="123">
        <f t="shared" si="124"/>
        <v>6797.7272727272721</v>
      </c>
      <c r="I1316" s="2169" t="s">
        <v>315</v>
      </c>
      <c r="J1316" s="2406"/>
      <c r="K1316" s="3301"/>
      <c r="L1316" s="3302"/>
      <c r="M1316" s="215"/>
      <c r="N1316" s="215"/>
      <c r="O1316" s="215"/>
      <c r="P1316" s="2406"/>
      <c r="Q1316" s="3301"/>
      <c r="R1316" s="3302"/>
      <c r="S1316" s="215"/>
      <c r="T1316" s="215"/>
      <c r="U1316" s="215"/>
      <c r="V1316" s="1268"/>
      <c r="W1316" s="1268"/>
      <c r="X1316" s="1268"/>
      <c r="Y1316" s="1268"/>
      <c r="Z1316" s="1268"/>
      <c r="AA1316" s="2127"/>
    </row>
    <row r="1317" spans="1:29" ht="15.75" thickBot="1" x14ac:dyDescent="0.3">
      <c r="A1317" s="1032"/>
      <c r="B1317" s="4729"/>
      <c r="C1317" s="4178" t="s">
        <v>4249</v>
      </c>
      <c r="D1317" s="1974"/>
      <c r="E1317" s="2046"/>
      <c r="F1317" s="4189"/>
      <c r="G1317" s="1469"/>
      <c r="H1317" s="1470"/>
      <c r="I1317" s="2415"/>
      <c r="J1317" s="2415"/>
      <c r="K1317" s="4176"/>
      <c r="L1317" s="4177"/>
      <c r="M1317" s="2719"/>
      <c r="N1317" s="2719"/>
      <c r="O1317" s="2719"/>
      <c r="P1317" s="2415"/>
      <c r="Q1317" s="4176"/>
      <c r="R1317" s="4177"/>
      <c r="S1317" s="2719"/>
      <c r="T1317" s="2719"/>
      <c r="U1317" s="2719"/>
      <c r="V1317" s="1615">
        <v>44893</v>
      </c>
      <c r="W1317" s="1332" t="s">
        <v>5592</v>
      </c>
      <c r="X1317" s="1332">
        <v>160</v>
      </c>
      <c r="Y1317" s="1332">
        <f>AVERAGE(CPVTFC3SG0080!X22:Y22)</f>
        <v>2.0490500000000003</v>
      </c>
      <c r="Z1317" s="487">
        <f t="shared" ref="Z1317" si="129">(Y1317-0.0643)/0.0133*66</f>
        <v>9849.1353383458663</v>
      </c>
      <c r="AA1317" s="3847" t="s">
        <v>315</v>
      </c>
    </row>
    <row r="1318" spans="1:29" x14ac:dyDescent="0.25">
      <c r="A1318" s="456">
        <v>978</v>
      </c>
      <c r="B1318" s="4675" t="s">
        <v>1500</v>
      </c>
      <c r="C1318" s="2726" t="s">
        <v>868</v>
      </c>
      <c r="D1318" s="87">
        <v>44817</v>
      </c>
      <c r="E1318" s="458" t="s">
        <v>4920</v>
      </c>
      <c r="F1318" s="2726">
        <v>82</v>
      </c>
      <c r="G1318" s="88">
        <f>AVERAGE(CPVTFC3SG0010!K25:L25)</f>
        <v>1.1537500000000001</v>
      </c>
      <c r="H1318" s="89">
        <f t="shared" si="124"/>
        <v>2607.007575757576</v>
      </c>
      <c r="I1318" s="2727" t="s">
        <v>315</v>
      </c>
      <c r="J1318" s="2410"/>
      <c r="K1318" s="2728"/>
      <c r="L1318" s="2729"/>
      <c r="M1318" s="720"/>
      <c r="N1318" s="720"/>
      <c r="O1318" s="720"/>
      <c r="P1318" s="2410"/>
      <c r="Q1318" s="2728"/>
      <c r="R1318" s="2729"/>
      <c r="S1318" s="720"/>
      <c r="T1318" s="720"/>
      <c r="U1318" s="720"/>
      <c r="V1318" s="490">
        <v>44888</v>
      </c>
      <c r="W1318" s="3230" t="s">
        <v>5545</v>
      </c>
      <c r="X1318" s="2848">
        <v>98</v>
      </c>
      <c r="Y1318" s="589">
        <f>AVERAGE(CPVTFC3SG0069!T12:U12)</f>
        <v>0.1973</v>
      </c>
      <c r="Z1318" s="622">
        <f t="shared" ref="Z1318:Z1321" si="130">(Y1318-0.1314)/0.0132*66</f>
        <v>329.50000000000006</v>
      </c>
      <c r="AA1318" s="3314" t="s">
        <v>314</v>
      </c>
      <c r="AB1318" s="4687" t="s">
        <v>1416</v>
      </c>
    </row>
    <row r="1319" spans="1:29" x14ac:dyDescent="0.25">
      <c r="A1319" s="596">
        <v>979</v>
      </c>
      <c r="B1319" s="4676"/>
      <c r="C1319" s="159">
        <v>30</v>
      </c>
      <c r="D1319" s="19">
        <v>44817</v>
      </c>
      <c r="E1319" s="384" t="s">
        <v>4920</v>
      </c>
      <c r="F1319" s="159">
        <v>83</v>
      </c>
      <c r="G1319" s="10">
        <f>AVERAGE(CPVTFC3SG0010!M25:N25)</f>
        <v>2.7484000000000002</v>
      </c>
      <c r="H1319" s="14">
        <f t="shared" si="124"/>
        <v>8647.3484848484859</v>
      </c>
      <c r="I1319" s="3319" t="s">
        <v>315</v>
      </c>
      <c r="J1319" s="881"/>
      <c r="K1319" s="3295"/>
      <c r="L1319" s="3296"/>
      <c r="M1319" s="207"/>
      <c r="N1319" s="207"/>
      <c r="O1319" s="207"/>
      <c r="P1319" s="65">
        <v>44876</v>
      </c>
      <c r="Q1319" s="1145" t="s">
        <v>5462</v>
      </c>
      <c r="R1319" s="177">
        <v>1</v>
      </c>
      <c r="S1319" s="66">
        <f>AVERAGE(CPVTFC3SG0052!C11:D11)</f>
        <v>1.7079499999999999</v>
      </c>
      <c r="T1319" s="67">
        <f>((S1319-0.1246)/0.0142)*400</f>
        <v>44601.408450704221</v>
      </c>
      <c r="U1319" s="2129" t="s">
        <v>315</v>
      </c>
      <c r="V1319" s="65">
        <v>44888</v>
      </c>
      <c r="W1319" s="3245" t="s">
        <v>5545</v>
      </c>
      <c r="X1319" s="2988">
        <v>99</v>
      </c>
      <c r="Y1319" s="66">
        <f>AVERAGE(CPVTFC3SG0069!V12:W12)</f>
        <v>1.5305499999999999</v>
      </c>
      <c r="Z1319" s="67">
        <f t="shared" si="130"/>
        <v>6995.7499999999991</v>
      </c>
      <c r="AA1319" s="3309" t="s">
        <v>315</v>
      </c>
      <c r="AB1319" s="4687"/>
    </row>
    <row r="1320" spans="1:29" ht="15.75" thickBot="1" x14ac:dyDescent="0.3">
      <c r="A1320" s="598">
        <v>980</v>
      </c>
      <c r="B1320" s="4676"/>
      <c r="C1320" s="2677">
        <v>58</v>
      </c>
      <c r="D1320" s="79">
        <v>44817</v>
      </c>
      <c r="E1320" s="525" t="s">
        <v>4920</v>
      </c>
      <c r="F1320" s="2677">
        <v>84</v>
      </c>
      <c r="G1320" s="80">
        <f>AVERAGE(CPVTFC3SG0010!O25:P25)</f>
        <v>2.4152499999999999</v>
      </c>
      <c r="H1320" s="81">
        <f t="shared" si="124"/>
        <v>7385.4166666666661</v>
      </c>
      <c r="I1320" s="3326" t="s">
        <v>315</v>
      </c>
      <c r="J1320" s="2406"/>
      <c r="K1320" s="3301"/>
      <c r="L1320" s="3302"/>
      <c r="M1320" s="215"/>
      <c r="N1320" s="215"/>
      <c r="O1320" s="215"/>
      <c r="P1320" s="121">
        <v>44876</v>
      </c>
      <c r="Q1320" s="1734" t="s">
        <v>5462</v>
      </c>
      <c r="R1320" s="1492">
        <v>2</v>
      </c>
      <c r="S1320" s="122">
        <f>AVERAGE(CPVTFC3SG0052!E11:F11)</f>
        <v>1.6006499999999999</v>
      </c>
      <c r="T1320" s="123">
        <f>((S1320-0.1246)/0.0142)*400</f>
        <v>41578.873239436616</v>
      </c>
      <c r="U1320" s="2169" t="s">
        <v>315</v>
      </c>
      <c r="V1320" s="121">
        <v>44888</v>
      </c>
      <c r="W1320" s="3320" t="s">
        <v>5545</v>
      </c>
      <c r="X1320" s="3000">
        <v>100</v>
      </c>
      <c r="Y1320" s="122">
        <f>AVERAGE(CPVTFC3SG0069!X12:Y12)</f>
        <v>1.7209500000000002</v>
      </c>
      <c r="Z1320" s="123">
        <f t="shared" si="130"/>
        <v>7947.7500000000009</v>
      </c>
      <c r="AA1320" s="3327" t="s">
        <v>315</v>
      </c>
      <c r="AB1320" s="4687"/>
    </row>
    <row r="1321" spans="1:29" x14ac:dyDescent="0.25">
      <c r="A1321" s="508">
        <v>981</v>
      </c>
      <c r="B1321" s="4675" t="s">
        <v>1501</v>
      </c>
      <c r="C1321" s="2736" t="s">
        <v>868</v>
      </c>
      <c r="D1321" s="490">
        <v>44817</v>
      </c>
      <c r="E1321" s="491" t="s">
        <v>4920</v>
      </c>
      <c r="F1321" s="2736">
        <v>85</v>
      </c>
      <c r="G1321" s="589">
        <f>AVERAGE(CPVTFC3SG0010!Q25:R25)</f>
        <v>0.10224999999999999</v>
      </c>
      <c r="H1321" s="622">
        <f t="shared" si="124"/>
        <v>-1375.9469696969697</v>
      </c>
      <c r="I1321" s="2774" t="s">
        <v>314</v>
      </c>
      <c r="J1321" s="2410"/>
      <c r="K1321" s="2728"/>
      <c r="L1321" s="2729"/>
      <c r="M1321" s="720"/>
      <c r="N1321" s="720"/>
      <c r="O1321" s="720"/>
      <c r="P1321" s="2410"/>
      <c r="Q1321" s="2728"/>
      <c r="R1321" s="2729"/>
      <c r="S1321" s="720"/>
      <c r="T1321" s="720"/>
      <c r="U1321" s="720"/>
      <c r="V1321" s="490">
        <v>44888</v>
      </c>
      <c r="W1321" s="3230" t="s">
        <v>5545</v>
      </c>
      <c r="X1321" s="2848">
        <v>118</v>
      </c>
      <c r="Y1321" s="589">
        <f>AVERAGE(CPVTFC3SG0069!L16:M16)</f>
        <v>9.6099999999999991E-2</v>
      </c>
      <c r="Z1321" s="622">
        <f t="shared" si="130"/>
        <v>-176.5</v>
      </c>
      <c r="AA1321" s="3314" t="s">
        <v>314</v>
      </c>
      <c r="AB1321" s="4687" t="s">
        <v>1416</v>
      </c>
      <c r="AC1321" s="5">
        <v>90</v>
      </c>
    </row>
    <row r="1322" spans="1:29" x14ac:dyDescent="0.25">
      <c r="A1322" s="585"/>
      <c r="B1322" s="4676"/>
      <c r="C1322" s="3329" t="s">
        <v>5448</v>
      </c>
      <c r="D1322" s="1149"/>
      <c r="E1322" s="1264"/>
      <c r="F1322" s="1151"/>
      <c r="G1322" s="645"/>
      <c r="H1322" s="646"/>
      <c r="I1322" s="881"/>
      <c r="J1322" s="881"/>
      <c r="K1322" s="3295"/>
      <c r="L1322" s="3296"/>
      <c r="M1322" s="207"/>
      <c r="N1322" s="207"/>
      <c r="O1322" s="207"/>
      <c r="P1322" s="881"/>
      <c r="Q1322" s="3295"/>
      <c r="R1322" s="3296"/>
      <c r="S1322" s="207"/>
      <c r="T1322" s="207"/>
      <c r="U1322" s="207"/>
      <c r="V1322" s="18">
        <v>44888</v>
      </c>
      <c r="W1322" s="3229" t="s">
        <v>5545</v>
      </c>
      <c r="X1322" s="2759">
        <v>119</v>
      </c>
      <c r="Y1322" s="7">
        <f>AVERAGE(CPVTFC3SG0069!N16:O16)</f>
        <v>0.15975</v>
      </c>
      <c r="Z1322" s="13">
        <f t="shared" ref="Z1322" si="131">(Y1322-0.1314)/0.0132*66</f>
        <v>141.75000000000009</v>
      </c>
      <c r="AA1322" s="3310" t="s">
        <v>314</v>
      </c>
      <c r="AB1322" s="4687"/>
    </row>
    <row r="1323" spans="1:29" x14ac:dyDescent="0.25">
      <c r="A1323" s="597">
        <v>982</v>
      </c>
      <c r="B1323" s="4676"/>
      <c r="C1323" s="159">
        <v>45</v>
      </c>
      <c r="D1323" s="19">
        <v>44817</v>
      </c>
      <c r="E1323" s="384" t="s">
        <v>4920</v>
      </c>
      <c r="F1323" s="159">
        <v>86</v>
      </c>
      <c r="G1323" s="10">
        <f>AVERAGE(CPVTFC3SG0010!S25:T25)</f>
        <v>2.7446000000000002</v>
      </c>
      <c r="H1323" s="14">
        <f t="shared" si="124"/>
        <v>8632.954545454546</v>
      </c>
      <c r="I1323" s="3319" t="s">
        <v>315</v>
      </c>
      <c r="J1323" s="881"/>
      <c r="K1323" s="3295"/>
      <c r="L1323" s="3296"/>
      <c r="M1323" s="207"/>
      <c r="N1323" s="207"/>
      <c r="O1323" s="207"/>
      <c r="P1323" s="65">
        <v>44876</v>
      </c>
      <c r="Q1323" s="1145" t="s">
        <v>5462</v>
      </c>
      <c r="R1323" s="177">
        <v>3</v>
      </c>
      <c r="S1323" s="66">
        <f>AVERAGE(CPVTFC3SG0052!G11:H11)</f>
        <v>0.64664999999999995</v>
      </c>
      <c r="T1323" s="67">
        <f t="shared" ref="T1323:T1324" si="132">((S1323-0.1246)/0.0142)*400</f>
        <v>14705.633802816898</v>
      </c>
      <c r="U1323" s="2129" t="s">
        <v>315</v>
      </c>
      <c r="V1323" s="694"/>
      <c r="W1323" s="694"/>
      <c r="X1323" s="694"/>
      <c r="Y1323" s="694"/>
      <c r="Z1323" s="694"/>
      <c r="AA1323" s="2600"/>
      <c r="AB1323" s="4687"/>
    </row>
    <row r="1324" spans="1:29" x14ac:dyDescent="0.25">
      <c r="A1324" s="596">
        <v>983</v>
      </c>
      <c r="B1324" s="4676"/>
      <c r="C1324" s="159">
        <v>73</v>
      </c>
      <c r="D1324" s="19">
        <v>44817</v>
      </c>
      <c r="E1324" s="384" t="s">
        <v>4920</v>
      </c>
      <c r="F1324" s="159">
        <v>87</v>
      </c>
      <c r="G1324" s="10">
        <f>AVERAGE(CPVTFC3SG0010!U25:V25)</f>
        <v>2.5536500000000002</v>
      </c>
      <c r="H1324" s="14">
        <f t="shared" si="124"/>
        <v>7909.6590909090919</v>
      </c>
      <c r="I1324" s="3319" t="s">
        <v>315</v>
      </c>
      <c r="J1324" s="881"/>
      <c r="K1324" s="3295"/>
      <c r="L1324" s="3296"/>
      <c r="M1324" s="207"/>
      <c r="N1324" s="207"/>
      <c r="O1324" s="207"/>
      <c r="P1324" s="65">
        <v>44876</v>
      </c>
      <c r="Q1324" s="1145" t="s">
        <v>5462</v>
      </c>
      <c r="R1324" s="177">
        <v>4</v>
      </c>
      <c r="S1324" s="66">
        <f>AVERAGE(CPVTFC3SG0052!I11:J11)</f>
        <v>1.5583499999999999</v>
      </c>
      <c r="T1324" s="67">
        <f t="shared" si="132"/>
        <v>40387.323943661962</v>
      </c>
      <c r="U1324" s="2129" t="s">
        <v>315</v>
      </c>
      <c r="V1324" s="694"/>
      <c r="W1324" s="694"/>
      <c r="X1324" s="694"/>
      <c r="Y1324" s="694"/>
      <c r="Z1324" s="694"/>
      <c r="AA1324" s="2600"/>
      <c r="AB1324" s="4687"/>
    </row>
    <row r="1325" spans="1:29" x14ac:dyDescent="0.25">
      <c r="A1325" s="596"/>
      <c r="B1325" s="4676"/>
      <c r="C1325" s="4192" t="s">
        <v>4249</v>
      </c>
      <c r="D1325" s="1149"/>
      <c r="E1325" s="1264"/>
      <c r="F1325" s="1151"/>
      <c r="G1325" s="645"/>
      <c r="H1325" s="646"/>
      <c r="I1325" s="881"/>
      <c r="J1325" s="881"/>
      <c r="K1325" s="3295"/>
      <c r="L1325" s="3296"/>
      <c r="M1325" s="207"/>
      <c r="N1325" s="207"/>
      <c r="O1325" s="207"/>
      <c r="P1325" s="1149"/>
      <c r="Q1325" s="1150"/>
      <c r="R1325" s="1151"/>
      <c r="S1325" s="645"/>
      <c r="T1325" s="646"/>
      <c r="U1325" s="881"/>
      <c r="V1325" s="98">
        <v>44893</v>
      </c>
      <c r="W1325" s="99" t="s">
        <v>5592</v>
      </c>
      <c r="X1325" s="99">
        <v>161</v>
      </c>
      <c r="Y1325" s="99">
        <f>AVERAGE(CPVTFC3SG0080!B24:C24)</f>
        <v>0.89365000000000006</v>
      </c>
      <c r="Z1325" s="100">
        <f t="shared" ref="Z1325:Z1326" si="133">(Y1325-0.0643)/0.0133*66</f>
        <v>4115.5714285714284</v>
      </c>
      <c r="AA1325" s="1711" t="s">
        <v>315</v>
      </c>
      <c r="AB1325" s="3984"/>
    </row>
    <row r="1326" spans="1:29" ht="15.75" thickBot="1" x14ac:dyDescent="0.3">
      <c r="A1326" s="516"/>
      <c r="B1326" s="4703"/>
      <c r="C1326" s="4193" t="s">
        <v>4252</v>
      </c>
      <c r="D1326" s="1383"/>
      <c r="E1326" s="1384"/>
      <c r="F1326" s="3389"/>
      <c r="G1326" s="668"/>
      <c r="H1326" s="662"/>
      <c r="I1326" s="2412"/>
      <c r="J1326" s="2412"/>
      <c r="K1326" s="2730"/>
      <c r="L1326" s="2731"/>
      <c r="M1326" s="763"/>
      <c r="N1326" s="763"/>
      <c r="O1326" s="763"/>
      <c r="P1326" s="1383"/>
      <c r="Q1326" s="3675"/>
      <c r="R1326" s="3389"/>
      <c r="S1326" s="668"/>
      <c r="T1326" s="662"/>
      <c r="U1326" s="2412"/>
      <c r="V1326" s="1615">
        <v>44893</v>
      </c>
      <c r="W1326" s="1332" t="s">
        <v>5592</v>
      </c>
      <c r="X1326" s="1332">
        <v>162</v>
      </c>
      <c r="Y1326" s="1332">
        <f>AVERAGE(CPVTFC3SG0080!D24:E24)</f>
        <v>1.6857</v>
      </c>
      <c r="Z1326" s="487">
        <f t="shared" si="133"/>
        <v>8046.0451127819551</v>
      </c>
      <c r="AA1326" s="3847" t="s">
        <v>315</v>
      </c>
      <c r="AB1326" s="3984"/>
    </row>
    <row r="1327" spans="1:29" x14ac:dyDescent="0.25">
      <c r="A1327" s="536">
        <v>984</v>
      </c>
      <c r="B1327" s="4676" t="s">
        <v>1502</v>
      </c>
      <c r="C1327" s="4190" t="s">
        <v>868</v>
      </c>
      <c r="D1327" s="83">
        <v>44817</v>
      </c>
      <c r="E1327" s="389" t="s">
        <v>4920</v>
      </c>
      <c r="F1327" s="2539">
        <v>88</v>
      </c>
      <c r="G1327" s="84">
        <f>AVERAGE(CPVTFC3SG0010!W25:X25)</f>
        <v>8.0499999999999988E-2</v>
      </c>
      <c r="H1327" s="85">
        <f t="shared" si="124"/>
        <v>-1458.3333333333335</v>
      </c>
      <c r="I1327" s="4191" t="s">
        <v>314</v>
      </c>
      <c r="J1327" s="2186"/>
      <c r="K1327" s="2724"/>
      <c r="L1327" s="2725"/>
      <c r="M1327" s="216"/>
      <c r="N1327" s="216"/>
      <c r="O1327" s="216"/>
      <c r="P1327" s="2186"/>
      <c r="Q1327" s="2724"/>
      <c r="R1327" s="2725"/>
      <c r="S1327" s="216"/>
      <c r="T1327" s="216"/>
      <c r="U1327" s="362"/>
      <c r="V1327" s="83">
        <v>44888</v>
      </c>
      <c r="W1327" s="3346" t="s">
        <v>5545</v>
      </c>
      <c r="X1327" s="3021">
        <v>120</v>
      </c>
      <c r="Y1327" s="84">
        <f>AVERAGE(CPVTFC3SG0069!P16:Q16)</f>
        <v>9.4799999999999995E-2</v>
      </c>
      <c r="Z1327" s="85">
        <f t="shared" ref="Z1327:Z1328" si="134">(Y1327-0.1314)/0.0132*66</f>
        <v>-182.99999999999994</v>
      </c>
      <c r="AA1327" s="3347" t="s">
        <v>314</v>
      </c>
      <c r="AB1327" s="4687" t="s">
        <v>1416</v>
      </c>
      <c r="AC1327" s="5">
        <v>91</v>
      </c>
    </row>
    <row r="1328" spans="1:29" x14ac:dyDescent="0.25">
      <c r="A1328" s="536"/>
      <c r="B1328" s="4676"/>
      <c r="C1328" s="3325" t="s">
        <v>5448</v>
      </c>
      <c r="D1328" s="1286"/>
      <c r="E1328" s="1287"/>
      <c r="F1328" s="2164"/>
      <c r="G1328" s="830"/>
      <c r="H1328" s="831"/>
      <c r="I1328" s="2186"/>
      <c r="J1328" s="2186"/>
      <c r="K1328" s="2724"/>
      <c r="L1328" s="2725"/>
      <c r="M1328" s="216"/>
      <c r="N1328" s="216"/>
      <c r="O1328" s="216"/>
      <c r="P1328" s="2186"/>
      <c r="Q1328" s="2724"/>
      <c r="R1328" s="2725"/>
      <c r="S1328" s="216"/>
      <c r="T1328" s="216"/>
      <c r="U1328" s="362"/>
      <c r="V1328" s="18">
        <v>44888</v>
      </c>
      <c r="W1328" s="3229" t="s">
        <v>5545</v>
      </c>
      <c r="X1328" s="2759">
        <v>121</v>
      </c>
      <c r="Y1328" s="7">
        <f>AVERAGE(CPVTFC3SG0069!R16:S16)</f>
        <v>9.5500000000000002E-2</v>
      </c>
      <c r="Z1328" s="13">
        <f t="shared" si="134"/>
        <v>-179.49999999999994</v>
      </c>
      <c r="AA1328" s="3310" t="s">
        <v>314</v>
      </c>
      <c r="AB1328" s="4687"/>
    </row>
    <row r="1329" spans="1:28" x14ac:dyDescent="0.25">
      <c r="A1329" s="585">
        <v>985</v>
      </c>
      <c r="B1329" s="4676"/>
      <c r="C1329" s="3207">
        <v>31</v>
      </c>
      <c r="D1329" s="18">
        <v>44817</v>
      </c>
      <c r="E1329" s="380" t="s">
        <v>4920</v>
      </c>
      <c r="F1329" s="157">
        <v>89</v>
      </c>
      <c r="G1329" s="7">
        <f>AVERAGE(CPVTFC3SG0010!B12:C12)</f>
        <v>8.8249999999999995E-2</v>
      </c>
      <c r="H1329" s="13">
        <f t="shared" si="124"/>
        <v>-1428.9772727272727</v>
      </c>
      <c r="I1329" s="204" t="s">
        <v>314</v>
      </c>
      <c r="J1329" s="640"/>
      <c r="K1329" s="238"/>
      <c r="L1329" s="256"/>
      <c r="M1329" s="207"/>
      <c r="N1329" s="207"/>
      <c r="O1329" s="207"/>
      <c r="P1329" s="640"/>
      <c r="Q1329" s="238"/>
      <c r="R1329" s="256"/>
      <c r="S1329" s="207"/>
      <c r="T1329" s="207"/>
      <c r="U1329" s="360"/>
      <c r="V1329" s="694"/>
      <c r="W1329" s="694"/>
      <c r="X1329" s="694"/>
      <c r="Y1329" s="694"/>
      <c r="Z1329" s="694"/>
      <c r="AA1329" s="2600"/>
      <c r="AB1329" s="4687"/>
    </row>
    <row r="1330" spans="1:28" ht="15.75" thickBot="1" x14ac:dyDescent="0.3">
      <c r="A1330" s="598">
        <v>986</v>
      </c>
      <c r="B1330" s="4676"/>
      <c r="C1330" s="4197">
        <v>62</v>
      </c>
      <c r="D1330" s="79">
        <v>44817</v>
      </c>
      <c r="E1330" s="525" t="s">
        <v>4920</v>
      </c>
      <c r="F1330" s="2677">
        <v>90</v>
      </c>
      <c r="G1330" s="80">
        <f>AVERAGE(CPVTFC3SG0010!D12:E12)</f>
        <v>1.0025999999999999</v>
      </c>
      <c r="H1330" s="81">
        <f t="shared" si="124"/>
        <v>2034.4696969696965</v>
      </c>
      <c r="I1330" s="4198" t="s">
        <v>315</v>
      </c>
      <c r="J1330" s="2721"/>
      <c r="K1330" s="2722"/>
      <c r="L1330" s="2723"/>
      <c r="M1330" s="215"/>
      <c r="N1330" s="215"/>
      <c r="O1330" s="215"/>
      <c r="P1330" s="2721"/>
      <c r="Q1330" s="2722"/>
      <c r="R1330" s="2723"/>
      <c r="S1330" s="215"/>
      <c r="T1330" s="215"/>
      <c r="U1330" s="312"/>
      <c r="V1330" s="111">
        <v>44888</v>
      </c>
      <c r="W1330" s="3243" t="s">
        <v>5545</v>
      </c>
      <c r="X1330" s="2768">
        <v>122</v>
      </c>
      <c r="Y1330" s="112">
        <f>AVERAGE(CPVTFC3SG0069!T16:U16)</f>
        <v>0.17654999999999998</v>
      </c>
      <c r="Z1330" s="113">
        <f t="shared" ref="Z1330" si="135">(Y1330-0.1314)/0.0132*66</f>
        <v>225.74999999999997</v>
      </c>
      <c r="AA1330" s="3321" t="s">
        <v>314</v>
      </c>
      <c r="AB1330" s="4687"/>
    </row>
    <row r="1331" spans="1:28" x14ac:dyDescent="0.25">
      <c r="A1331" s="508">
        <v>987</v>
      </c>
      <c r="B1331" s="4648" t="s">
        <v>1503</v>
      </c>
      <c r="C1331" s="2736" t="s">
        <v>868</v>
      </c>
      <c r="D1331" s="490">
        <v>44817</v>
      </c>
      <c r="E1331" s="491" t="s">
        <v>4920</v>
      </c>
      <c r="F1331" s="2736">
        <v>91</v>
      </c>
      <c r="G1331" s="589">
        <f>AVERAGE(CPVTFC3SG0010!F12:G12)</f>
        <v>9.5000000000000001E-2</v>
      </c>
      <c r="H1331" s="622">
        <f t="shared" si="124"/>
        <v>-1403.4090909090912</v>
      </c>
      <c r="I1331" s="2774" t="s">
        <v>314</v>
      </c>
      <c r="J1331" s="2410"/>
      <c r="K1331" s="2728"/>
      <c r="L1331" s="2729"/>
      <c r="M1331" s="720"/>
      <c r="N1331" s="720"/>
      <c r="O1331" s="720"/>
      <c r="P1331" s="2410"/>
      <c r="Q1331" s="2728"/>
      <c r="R1331" s="2729"/>
      <c r="S1331" s="720"/>
      <c r="T1331" s="720"/>
      <c r="U1331" s="720"/>
      <c r="V1331" s="490">
        <v>44888</v>
      </c>
      <c r="W1331" s="3230" t="s">
        <v>5545</v>
      </c>
      <c r="X1331" s="2848">
        <v>133</v>
      </c>
      <c r="Y1331" s="589">
        <f>AVERAGE(CPVTFC3SG0069!R18:S18)</f>
        <v>9.6299999999999997E-2</v>
      </c>
      <c r="Z1331" s="622">
        <f>(Y1331-0.1314)/0.0132*66</f>
        <v>-175.49999999999997</v>
      </c>
      <c r="AA1331" s="3314" t="s">
        <v>314</v>
      </c>
    </row>
    <row r="1332" spans="1:28" x14ac:dyDescent="0.25">
      <c r="A1332" s="585"/>
      <c r="B1332" s="4649"/>
      <c r="C1332" s="3329" t="s">
        <v>5448</v>
      </c>
      <c r="D1332" s="1149"/>
      <c r="E1332" s="1264"/>
      <c r="F1332" s="1151"/>
      <c r="G1332" s="645"/>
      <c r="H1332" s="646"/>
      <c r="I1332" s="881"/>
      <c r="J1332" s="881"/>
      <c r="K1332" s="3295"/>
      <c r="L1332" s="3296"/>
      <c r="M1332" s="207"/>
      <c r="N1332" s="207"/>
      <c r="O1332" s="207"/>
      <c r="P1332" s="881"/>
      <c r="Q1332" s="3295"/>
      <c r="R1332" s="3296"/>
      <c r="S1332" s="207"/>
      <c r="T1332" s="207"/>
      <c r="U1332" s="207"/>
      <c r="V1332" s="18">
        <v>44888</v>
      </c>
      <c r="W1332" s="3229" t="s">
        <v>5545</v>
      </c>
      <c r="X1332" s="2759">
        <v>134</v>
      </c>
      <c r="Y1332" s="7">
        <f>AVERAGE(CPVTFC3SG0069!T18:U18)</f>
        <v>9.0200000000000002E-2</v>
      </c>
      <c r="Z1332" s="13">
        <f>(Y1332-0.1314)/0.0132*66</f>
        <v>-205.99999999999994</v>
      </c>
      <c r="AA1332" s="3310" t="s">
        <v>314</v>
      </c>
    </row>
    <row r="1333" spans="1:28" x14ac:dyDescent="0.25">
      <c r="A1333" s="593">
        <v>988</v>
      </c>
      <c r="B1333" s="4649"/>
      <c r="C1333" s="157">
        <v>58</v>
      </c>
      <c r="D1333" s="18">
        <v>44817</v>
      </c>
      <c r="E1333" s="380" t="s">
        <v>4920</v>
      </c>
      <c r="F1333" s="157">
        <v>92</v>
      </c>
      <c r="G1333" s="7">
        <f>AVERAGE(CPVTFC3SG0010!H12:I12)</f>
        <v>9.1049999999999992E-2</v>
      </c>
      <c r="H1333" s="13">
        <f t="shared" si="124"/>
        <v>-1418.3712121212122</v>
      </c>
      <c r="I1333" s="3328" t="s">
        <v>314</v>
      </c>
      <c r="J1333" s="881"/>
      <c r="K1333" s="3295"/>
      <c r="L1333" s="3296"/>
      <c r="M1333" s="207"/>
      <c r="N1333" s="207"/>
      <c r="O1333" s="207"/>
      <c r="P1333" s="881"/>
      <c r="Q1333" s="3295"/>
      <c r="R1333" s="3296"/>
      <c r="S1333" s="207"/>
      <c r="T1333" s="207"/>
      <c r="U1333" s="207"/>
      <c r="V1333" s="694"/>
      <c r="W1333" s="694"/>
      <c r="X1333" s="694"/>
      <c r="Y1333" s="694"/>
      <c r="Z1333" s="694"/>
      <c r="AA1333" s="2600"/>
    </row>
    <row r="1334" spans="1:28" x14ac:dyDescent="0.25">
      <c r="A1334" s="593"/>
      <c r="B1334" s="4649"/>
      <c r="C1334" s="3329" t="s">
        <v>863</v>
      </c>
      <c r="D1334" s="1149"/>
      <c r="E1334" s="1264"/>
      <c r="F1334" s="1151"/>
      <c r="G1334" s="645"/>
      <c r="H1334" s="646"/>
      <c r="I1334" s="881"/>
      <c r="J1334" s="881"/>
      <c r="K1334" s="3295"/>
      <c r="L1334" s="3296"/>
      <c r="M1334" s="207"/>
      <c r="N1334" s="207"/>
      <c r="O1334" s="207"/>
      <c r="P1334" s="881"/>
      <c r="Q1334" s="3295"/>
      <c r="R1334" s="3296"/>
      <c r="S1334" s="207"/>
      <c r="T1334" s="207"/>
      <c r="U1334" s="207"/>
      <c r="V1334" s="18">
        <v>44888</v>
      </c>
      <c r="W1334" s="3229" t="s">
        <v>5545</v>
      </c>
      <c r="X1334" s="2759">
        <v>135</v>
      </c>
      <c r="Y1334" s="7">
        <f>AVERAGE(CPVTFC3SG0069!V18:W18)</f>
        <v>8.6299999999999988E-2</v>
      </c>
      <c r="Z1334" s="13">
        <f>(Y1334-0.1314)/0.0132*66</f>
        <v>-225.50000000000003</v>
      </c>
      <c r="AA1334" s="3310" t="s">
        <v>314</v>
      </c>
    </row>
    <row r="1335" spans="1:28" x14ac:dyDescent="0.25">
      <c r="A1335" s="585">
        <v>989</v>
      </c>
      <c r="B1335" s="4649"/>
      <c r="C1335" s="157">
        <v>89</v>
      </c>
      <c r="D1335" s="18">
        <v>44817</v>
      </c>
      <c r="E1335" s="380" t="s">
        <v>4920</v>
      </c>
      <c r="F1335" s="157">
        <v>93</v>
      </c>
      <c r="G1335" s="7">
        <f>AVERAGE(CPVTFC3SG0010!J12:K12)</f>
        <v>0.38234999999999997</v>
      </c>
      <c r="H1335" s="13">
        <f t="shared" si="124"/>
        <v>-314.96212121212142</v>
      </c>
      <c r="I1335" s="3328" t="s">
        <v>314</v>
      </c>
      <c r="J1335" s="881"/>
      <c r="K1335" s="3295"/>
      <c r="L1335" s="3296"/>
      <c r="M1335" s="207"/>
      <c r="N1335" s="207"/>
      <c r="O1335" s="207"/>
      <c r="P1335" s="881"/>
      <c r="Q1335" s="3295"/>
      <c r="R1335" s="3296"/>
      <c r="S1335" s="207"/>
      <c r="T1335" s="207"/>
      <c r="U1335" s="207"/>
      <c r="V1335" s="694"/>
      <c r="W1335" s="694"/>
      <c r="X1335" s="694"/>
      <c r="Y1335" s="694"/>
      <c r="Z1335" s="694"/>
      <c r="AA1335" s="2600"/>
    </row>
    <row r="1336" spans="1:28" ht="15.75" thickBot="1" x14ac:dyDescent="0.3">
      <c r="A1336" s="462"/>
      <c r="B1336" s="3335"/>
      <c r="C1336" s="4202" t="s">
        <v>4252</v>
      </c>
      <c r="D1336" s="1383"/>
      <c r="E1336" s="1384"/>
      <c r="F1336" s="3389"/>
      <c r="G1336" s="668"/>
      <c r="H1336" s="662"/>
      <c r="I1336" s="2412"/>
      <c r="J1336" s="2412"/>
      <c r="K1336" s="2730"/>
      <c r="L1336" s="2731"/>
      <c r="M1336" s="763"/>
      <c r="N1336" s="763"/>
      <c r="O1336" s="763"/>
      <c r="P1336" s="2412"/>
      <c r="Q1336" s="2730"/>
      <c r="R1336" s="2731"/>
      <c r="S1336" s="763"/>
      <c r="T1336" s="763"/>
      <c r="U1336" s="763"/>
      <c r="V1336" s="3800">
        <v>44893</v>
      </c>
      <c r="W1336" s="1783" t="s">
        <v>5592</v>
      </c>
      <c r="X1336" s="1783">
        <v>165</v>
      </c>
      <c r="Y1336" s="1783">
        <f>AVERAGE(CPVTFC3SG0080!J24:K24)</f>
        <v>0.12845000000000001</v>
      </c>
      <c r="Z1336" s="469">
        <f t="shared" ref="Z1336" si="136">(Y1336-0.0643)/0.0133*66</f>
        <v>318.33834586466173</v>
      </c>
      <c r="AA1336" s="1784" t="s">
        <v>314</v>
      </c>
    </row>
    <row r="1337" spans="1:28" x14ac:dyDescent="0.25">
      <c r="A1337" s="1840">
        <v>990</v>
      </c>
      <c r="B1337" s="4663" t="s">
        <v>1504</v>
      </c>
      <c r="C1337" s="4199" t="s">
        <v>868</v>
      </c>
      <c r="D1337" s="125">
        <v>44817</v>
      </c>
      <c r="E1337" s="390" t="s">
        <v>4920</v>
      </c>
      <c r="F1337" s="4199">
        <v>94</v>
      </c>
      <c r="G1337" s="126">
        <f>AVERAGE(CPVTFC3SG0010!L12:M12)</f>
        <v>1.2823</v>
      </c>
      <c r="H1337" s="1076">
        <f t="shared" si="124"/>
        <v>3093.939393939394</v>
      </c>
      <c r="I1337" s="4200" t="s">
        <v>315</v>
      </c>
      <c r="J1337" s="2408"/>
      <c r="K1337" s="3391"/>
      <c r="L1337" s="3392"/>
      <c r="M1337" s="216"/>
      <c r="N1337" s="216"/>
      <c r="O1337" s="216"/>
      <c r="P1337" s="2408"/>
      <c r="Q1337" s="3391"/>
      <c r="R1337" s="3392"/>
      <c r="S1337" s="216"/>
      <c r="T1337" s="216"/>
      <c r="U1337" s="216"/>
      <c r="V1337" s="83">
        <v>44888</v>
      </c>
      <c r="W1337" s="3346" t="s">
        <v>5545</v>
      </c>
      <c r="X1337" s="3021">
        <v>139</v>
      </c>
      <c r="Y1337" s="84">
        <f>AVERAGE(CPVTFC3SG0069!F20:G20)</f>
        <v>0.22505</v>
      </c>
      <c r="Z1337" s="85">
        <f t="shared" ref="Z1337:Z1343" si="137">(Y1337-0.1314)/0.0132*66</f>
        <v>468.25000000000006</v>
      </c>
      <c r="AA1337" s="3347" t="s">
        <v>314</v>
      </c>
      <c r="AB1337" s="4687" t="s">
        <v>1416</v>
      </c>
    </row>
    <row r="1338" spans="1:28" x14ac:dyDescent="0.25">
      <c r="A1338" s="597"/>
      <c r="B1338" s="4652"/>
      <c r="C1338" s="3337" t="s">
        <v>5448</v>
      </c>
      <c r="D1338" s="1149"/>
      <c r="E1338" s="1264"/>
      <c r="F1338" s="1151"/>
      <c r="G1338" s="645"/>
      <c r="H1338" s="646"/>
      <c r="I1338" s="3338"/>
      <c r="J1338" s="881"/>
      <c r="K1338" s="3295"/>
      <c r="L1338" s="3296"/>
      <c r="M1338" s="207"/>
      <c r="N1338" s="207"/>
      <c r="O1338" s="207"/>
      <c r="P1338" s="881"/>
      <c r="Q1338" s="3295"/>
      <c r="R1338" s="3296"/>
      <c r="S1338" s="207"/>
      <c r="T1338" s="207"/>
      <c r="U1338" s="207"/>
      <c r="V1338" s="18">
        <v>44888</v>
      </c>
      <c r="W1338" s="3229" t="s">
        <v>5545</v>
      </c>
      <c r="X1338" s="2759">
        <v>140</v>
      </c>
      <c r="Y1338" s="7">
        <f>AVERAGE(CPVTFC3SG0069!H20:I20)</f>
        <v>0.29880000000000001</v>
      </c>
      <c r="Z1338" s="13">
        <f t="shared" si="137"/>
        <v>837.00000000000011</v>
      </c>
      <c r="AA1338" s="3310" t="s">
        <v>314</v>
      </c>
      <c r="AB1338" s="4687"/>
    </row>
    <row r="1339" spans="1:28" x14ac:dyDescent="0.25">
      <c r="A1339" s="596">
        <v>991</v>
      </c>
      <c r="B1339" s="4652"/>
      <c r="C1339" s="159">
        <v>68</v>
      </c>
      <c r="D1339" s="19">
        <v>44817</v>
      </c>
      <c r="E1339" s="384" t="s">
        <v>4920</v>
      </c>
      <c r="F1339" s="159">
        <v>95</v>
      </c>
      <c r="G1339" s="10">
        <f>AVERAGE(CPVTFC3SG0010!N12:O12)</f>
        <v>2.6819999999999999</v>
      </c>
      <c r="H1339" s="14">
        <f t="shared" si="124"/>
        <v>8395.8333333333321</v>
      </c>
      <c r="I1339" s="3319" t="s">
        <v>315</v>
      </c>
      <c r="J1339" s="881"/>
      <c r="K1339" s="3295"/>
      <c r="L1339" s="3296"/>
      <c r="M1339" s="207"/>
      <c r="N1339" s="207"/>
      <c r="O1339" s="207"/>
      <c r="P1339" s="65">
        <v>44876</v>
      </c>
      <c r="Q1339" s="1145" t="s">
        <v>5462</v>
      </c>
      <c r="R1339" s="177">
        <v>5</v>
      </c>
      <c r="S1339" s="66">
        <f>AVERAGE(CPVTFC3SG0052!K11:L11)</f>
        <v>2.75895</v>
      </c>
      <c r="T1339" s="67">
        <f>((S1339-0.1246)/0.0142)*400</f>
        <v>74207.042253521126</v>
      </c>
      <c r="U1339" s="2129" t="s">
        <v>315</v>
      </c>
      <c r="V1339" s="694"/>
      <c r="W1339" s="694"/>
      <c r="X1339" s="694"/>
      <c r="Y1339" s="694"/>
      <c r="Z1339" s="694"/>
      <c r="AA1339" s="2600"/>
      <c r="AB1339" s="4687"/>
    </row>
    <row r="1340" spans="1:28" x14ac:dyDescent="0.25">
      <c r="A1340" s="598">
        <v>992</v>
      </c>
      <c r="B1340" s="4653"/>
      <c r="C1340" s="2677">
        <v>96</v>
      </c>
      <c r="D1340" s="79">
        <v>44817</v>
      </c>
      <c r="E1340" s="525" t="s">
        <v>4920</v>
      </c>
      <c r="F1340" s="2677">
        <v>96</v>
      </c>
      <c r="G1340" s="80">
        <f>AVERAGE(CPVTFC3SG0010!P12:Q12)</f>
        <v>2.0353500000000002</v>
      </c>
      <c r="H1340" s="81">
        <f t="shared" si="124"/>
        <v>5946.4015151515159</v>
      </c>
      <c r="I1340" s="3326" t="s">
        <v>315</v>
      </c>
      <c r="J1340" s="2406"/>
      <c r="K1340" s="3301"/>
      <c r="L1340" s="3302"/>
      <c r="M1340" s="215"/>
      <c r="N1340" s="215"/>
      <c r="O1340" s="215"/>
      <c r="P1340" s="2406"/>
      <c r="Q1340" s="3301"/>
      <c r="R1340" s="3302"/>
      <c r="S1340" s="215"/>
      <c r="T1340" s="215"/>
      <c r="U1340" s="215"/>
      <c r="V1340" s="79">
        <v>44888</v>
      </c>
      <c r="W1340" s="3269" t="s">
        <v>5545</v>
      </c>
      <c r="X1340" s="2760">
        <v>141</v>
      </c>
      <c r="Y1340" s="80">
        <f>AVERAGE(CPVTFC3SG0069!J20:K20)</f>
        <v>2.8752</v>
      </c>
      <c r="Z1340" s="81">
        <f t="shared" si="137"/>
        <v>13718.999999999998</v>
      </c>
      <c r="AA1340" s="3324" t="s">
        <v>315</v>
      </c>
      <c r="AB1340" s="4687"/>
    </row>
    <row r="1341" spans="1:28" ht="15.75" thickBot="1" x14ac:dyDescent="0.3">
      <c r="A1341" s="1910"/>
      <c r="B1341" s="3274"/>
      <c r="C1341" s="4204" t="s">
        <v>4249</v>
      </c>
      <c r="D1341" s="1974"/>
      <c r="E1341" s="2046"/>
      <c r="F1341" s="4189"/>
      <c r="G1341" s="1469"/>
      <c r="H1341" s="1470"/>
      <c r="I1341" s="2415"/>
      <c r="J1341" s="2415"/>
      <c r="K1341" s="4176"/>
      <c r="L1341" s="4177"/>
      <c r="M1341" s="2719"/>
      <c r="N1341" s="2719"/>
      <c r="O1341" s="2719"/>
      <c r="P1341" s="2415"/>
      <c r="Q1341" s="4176"/>
      <c r="R1341" s="4177"/>
      <c r="S1341" s="2719"/>
      <c r="T1341" s="2719"/>
      <c r="U1341" s="2719"/>
      <c r="V1341" s="3782">
        <v>44893</v>
      </c>
      <c r="W1341" s="3783" t="s">
        <v>5592</v>
      </c>
      <c r="X1341" s="3783">
        <v>166</v>
      </c>
      <c r="Y1341" s="3783">
        <f>AVERAGE(CPVTFC3SG0080!L24:M24)</f>
        <v>2.4883999999999999</v>
      </c>
      <c r="Z1341" s="510">
        <f t="shared" ref="Z1341" si="138">(Y1341-0.0643)/0.0133*66</f>
        <v>12029.368421052632</v>
      </c>
      <c r="AA1341" s="3784" t="s">
        <v>315</v>
      </c>
      <c r="AB1341" s="4203"/>
    </row>
    <row r="1342" spans="1:28" x14ac:dyDescent="0.25">
      <c r="A1342" s="508">
        <v>993</v>
      </c>
      <c r="B1342" s="4648" t="s">
        <v>1505</v>
      </c>
      <c r="C1342" s="2736" t="s">
        <v>868</v>
      </c>
      <c r="D1342" s="490">
        <v>44817</v>
      </c>
      <c r="E1342" s="491" t="s">
        <v>4920</v>
      </c>
      <c r="F1342" s="2736">
        <v>97</v>
      </c>
      <c r="G1342" s="589">
        <f>AVERAGE(CPVTFC3SG0010!R12:S12)</f>
        <v>7.8799999999999995E-2</v>
      </c>
      <c r="H1342" s="622">
        <f t="shared" si="124"/>
        <v>-1464.7727272727275</v>
      </c>
      <c r="I1342" s="2774" t="s">
        <v>314</v>
      </c>
      <c r="J1342" s="2410"/>
      <c r="K1342" s="2728"/>
      <c r="L1342" s="2729"/>
      <c r="M1342" s="720"/>
      <c r="N1342" s="720"/>
      <c r="O1342" s="720"/>
      <c r="P1342" s="2410"/>
      <c r="Q1342" s="2728"/>
      <c r="R1342" s="2729"/>
      <c r="S1342" s="720"/>
      <c r="T1342" s="720"/>
      <c r="U1342" s="720"/>
      <c r="V1342" s="490">
        <v>44888</v>
      </c>
      <c r="W1342" s="3230" t="s">
        <v>5545</v>
      </c>
      <c r="X1342" s="2848">
        <v>142</v>
      </c>
      <c r="Y1342" s="589">
        <f>AVERAGE(CPVTFC3SG0069!L20:M20)</f>
        <v>8.9599999999999999E-2</v>
      </c>
      <c r="Z1342" s="622">
        <f t="shared" si="137"/>
        <v>-208.99999999999997</v>
      </c>
      <c r="AA1342" s="3314" t="s">
        <v>314</v>
      </c>
    </row>
    <row r="1343" spans="1:28" x14ac:dyDescent="0.25">
      <c r="A1343" s="585"/>
      <c r="B1343" s="4649"/>
      <c r="C1343" s="3329" t="s">
        <v>5448</v>
      </c>
      <c r="D1343" s="1149"/>
      <c r="E1343" s="1264"/>
      <c r="F1343" s="1151"/>
      <c r="G1343" s="645"/>
      <c r="H1343" s="646"/>
      <c r="I1343" s="881"/>
      <c r="J1343" s="881"/>
      <c r="K1343" s="3295"/>
      <c r="L1343" s="3296"/>
      <c r="M1343" s="207"/>
      <c r="N1343" s="207"/>
      <c r="O1343" s="207"/>
      <c r="P1343" s="881"/>
      <c r="Q1343" s="3295"/>
      <c r="R1343" s="3296"/>
      <c r="S1343" s="207"/>
      <c r="T1343" s="207"/>
      <c r="U1343" s="207"/>
      <c r="V1343" s="18">
        <v>44888</v>
      </c>
      <c r="W1343" s="3229" t="s">
        <v>5545</v>
      </c>
      <c r="X1343" s="2759">
        <v>143</v>
      </c>
      <c r="Y1343" s="7">
        <f>AVERAGE(CPVTFC3SG0069!N20:O20)</f>
        <v>9.2450000000000004E-2</v>
      </c>
      <c r="Z1343" s="13">
        <f t="shared" si="137"/>
        <v>-194.74999999999994</v>
      </c>
      <c r="AA1343" s="3310" t="s">
        <v>314</v>
      </c>
    </row>
    <row r="1344" spans="1:28" x14ac:dyDescent="0.25">
      <c r="A1344" s="593">
        <v>994</v>
      </c>
      <c r="B1344" s="4649"/>
      <c r="C1344" s="157">
        <v>31</v>
      </c>
      <c r="D1344" s="18">
        <v>44817</v>
      </c>
      <c r="E1344" s="380" t="s">
        <v>4920</v>
      </c>
      <c r="F1344" s="157">
        <v>98</v>
      </c>
      <c r="G1344" s="7">
        <f>AVERAGE(CPVTFC3SG0010!T12:U12)</f>
        <v>8.4349999999999994E-2</v>
      </c>
      <c r="H1344" s="13">
        <f t="shared" si="124"/>
        <v>-1443.7500000000002</v>
      </c>
      <c r="I1344" s="3328" t="s">
        <v>314</v>
      </c>
      <c r="J1344" s="881"/>
      <c r="K1344" s="3295"/>
      <c r="L1344" s="3296"/>
      <c r="M1344" s="207"/>
      <c r="N1344" s="207"/>
      <c r="O1344" s="207"/>
      <c r="P1344" s="881"/>
      <c r="Q1344" s="3295"/>
      <c r="R1344" s="3296"/>
      <c r="S1344" s="207"/>
      <c r="T1344" s="207"/>
      <c r="U1344" s="207"/>
      <c r="V1344" s="694"/>
      <c r="W1344" s="694"/>
      <c r="X1344" s="694"/>
      <c r="Y1344" s="694"/>
      <c r="Z1344" s="694"/>
      <c r="AA1344" s="2600"/>
    </row>
    <row r="1345" spans="1:29" x14ac:dyDescent="0.25">
      <c r="A1345" s="498">
        <v>995</v>
      </c>
      <c r="B1345" s="4657"/>
      <c r="C1345" s="3294">
        <v>59</v>
      </c>
      <c r="D1345" s="111">
        <v>44817</v>
      </c>
      <c r="E1345" s="472" t="s">
        <v>4920</v>
      </c>
      <c r="F1345" s="3294">
        <v>99</v>
      </c>
      <c r="G1345" s="112">
        <f>AVERAGE(CPVTFC3SG0010!V12:W12)</f>
        <v>0.78239999999999998</v>
      </c>
      <c r="H1345" s="113">
        <f t="shared" si="124"/>
        <v>1200.3787878787878</v>
      </c>
      <c r="I1345" s="3341" t="s">
        <v>314</v>
      </c>
      <c r="J1345" s="2406"/>
      <c r="K1345" s="3301"/>
      <c r="L1345" s="3302"/>
      <c r="M1345" s="215"/>
      <c r="N1345" s="215"/>
      <c r="O1345" s="215"/>
      <c r="P1345" s="2406"/>
      <c r="Q1345" s="3301"/>
      <c r="R1345" s="3302"/>
      <c r="S1345" s="215"/>
      <c r="T1345" s="215"/>
      <c r="U1345" s="215"/>
      <c r="V1345" s="1268"/>
      <c r="W1345" s="1268"/>
      <c r="X1345" s="1268"/>
      <c r="Y1345" s="1268"/>
      <c r="Z1345" s="1268"/>
      <c r="AA1345" s="2127"/>
    </row>
    <row r="1346" spans="1:29" ht="15.75" thickBot="1" x14ac:dyDescent="0.3">
      <c r="A1346" s="2152"/>
      <c r="B1346" s="2621"/>
      <c r="C1346" s="4205" t="s">
        <v>4252</v>
      </c>
      <c r="D1346" s="1974"/>
      <c r="E1346" s="2046"/>
      <c r="F1346" s="4189"/>
      <c r="G1346" s="1469"/>
      <c r="H1346" s="1470"/>
      <c r="I1346" s="4206"/>
      <c r="J1346" s="2415"/>
      <c r="K1346" s="4176"/>
      <c r="L1346" s="4177"/>
      <c r="M1346" s="2719"/>
      <c r="N1346" s="2719"/>
      <c r="O1346" s="2719"/>
      <c r="P1346" s="2415"/>
      <c r="Q1346" s="4176"/>
      <c r="R1346" s="4177"/>
      <c r="S1346" s="2719"/>
      <c r="T1346" s="2719"/>
      <c r="U1346" s="2719"/>
      <c r="V1346" s="3785">
        <v>44893</v>
      </c>
      <c r="W1346" s="3786" t="s">
        <v>5592</v>
      </c>
      <c r="X1346" s="3786">
        <v>167</v>
      </c>
      <c r="Y1346" s="3786">
        <f>AVERAGE(CPVTFC3SG0080!N24:O24)</f>
        <v>0.16115000000000002</v>
      </c>
      <c r="Z1346" s="474">
        <f t="shared" ref="Z1346" si="139">(Y1346-0.0643)/0.0133*66</f>
        <v>480.6090225563911</v>
      </c>
      <c r="AA1346" s="3787" t="s">
        <v>314</v>
      </c>
    </row>
    <row r="1347" spans="1:29" x14ac:dyDescent="0.25">
      <c r="A1347" s="488">
        <v>996</v>
      </c>
      <c r="B1347" s="4648" t="s">
        <v>1506</v>
      </c>
      <c r="C1347" s="2736" t="s">
        <v>868</v>
      </c>
      <c r="D1347" s="490">
        <v>44817</v>
      </c>
      <c r="E1347" s="491" t="s">
        <v>4920</v>
      </c>
      <c r="F1347" s="2736">
        <v>100</v>
      </c>
      <c r="G1347" s="589">
        <f>AVERAGE(CPVTFC3SG0010!X12:Y12)</f>
        <v>0.14655000000000001</v>
      </c>
      <c r="H1347" s="622">
        <f t="shared" si="124"/>
        <v>-1208.1439393939395</v>
      </c>
      <c r="I1347" s="2774" t="s">
        <v>314</v>
      </c>
      <c r="J1347" s="2410"/>
      <c r="K1347" s="2728"/>
      <c r="L1347" s="2729"/>
      <c r="M1347" s="720"/>
      <c r="N1347" s="720"/>
      <c r="O1347" s="720"/>
      <c r="P1347" s="2410"/>
      <c r="Q1347" s="2728"/>
      <c r="R1347" s="2729"/>
      <c r="S1347" s="720"/>
      <c r="T1347" s="720"/>
      <c r="U1347" s="720"/>
      <c r="V1347" s="490">
        <v>44888</v>
      </c>
      <c r="W1347" s="3230" t="s">
        <v>5545</v>
      </c>
      <c r="X1347" s="2848">
        <v>147</v>
      </c>
      <c r="Y1347" s="589">
        <f>AVERAGE(CPVTFC3SG0069!V20:W20)</f>
        <v>9.1999999999999998E-2</v>
      </c>
      <c r="Z1347" s="622">
        <f t="shared" ref="Z1347:Z1348" si="140">(Y1347-0.1314)/0.0132*66</f>
        <v>-196.99999999999994</v>
      </c>
      <c r="AA1347" s="3314" t="s">
        <v>314</v>
      </c>
    </row>
    <row r="1348" spans="1:29" x14ac:dyDescent="0.25">
      <c r="A1348" s="593"/>
      <c r="B1348" s="4649"/>
      <c r="C1348" s="3329" t="s">
        <v>5448</v>
      </c>
      <c r="D1348" s="1149"/>
      <c r="E1348" s="1264"/>
      <c r="F1348" s="1151"/>
      <c r="G1348" s="645"/>
      <c r="H1348" s="646"/>
      <c r="I1348" s="881"/>
      <c r="J1348" s="881"/>
      <c r="K1348" s="3295"/>
      <c r="L1348" s="3296"/>
      <c r="M1348" s="207"/>
      <c r="N1348" s="207"/>
      <c r="O1348" s="207"/>
      <c r="P1348" s="881"/>
      <c r="Q1348" s="3295"/>
      <c r="R1348" s="3296"/>
      <c r="S1348" s="207"/>
      <c r="T1348" s="207"/>
      <c r="U1348" s="207"/>
      <c r="V1348" s="18">
        <v>44888</v>
      </c>
      <c r="W1348" s="3229" t="s">
        <v>5545</v>
      </c>
      <c r="X1348" s="2759">
        <v>148</v>
      </c>
      <c r="Y1348" s="7">
        <f>AVERAGE(CPVTFC3SG0069!X20:Y20)</f>
        <v>0.1578</v>
      </c>
      <c r="Z1348" s="13">
        <f t="shared" si="140"/>
        <v>132.00000000000003</v>
      </c>
      <c r="AA1348" s="3310" t="s">
        <v>314</v>
      </c>
    </row>
    <row r="1349" spans="1:29" x14ac:dyDescent="0.25">
      <c r="A1349" s="585">
        <v>997</v>
      </c>
      <c r="B1349" s="4649"/>
      <c r="C1349" s="157">
        <v>44</v>
      </c>
      <c r="D1349" s="18">
        <v>44817</v>
      </c>
      <c r="E1349" s="380" t="s">
        <v>4920</v>
      </c>
      <c r="F1349" s="157">
        <v>101</v>
      </c>
      <c r="G1349" s="7">
        <f>AVERAGE(CPVTFC3SG0010!B14:C14)</f>
        <v>0.10705000000000001</v>
      </c>
      <c r="H1349" s="13">
        <f t="shared" si="124"/>
        <v>-1357.7651515151517</v>
      </c>
      <c r="I1349" s="3328" t="s">
        <v>314</v>
      </c>
      <c r="J1349" s="881"/>
      <c r="K1349" s="3295"/>
      <c r="L1349" s="3296"/>
      <c r="M1349" s="207"/>
      <c r="N1349" s="207"/>
      <c r="O1349" s="207"/>
      <c r="P1349" s="881"/>
      <c r="Q1349" s="3295"/>
      <c r="R1349" s="3296"/>
      <c r="S1349" s="207"/>
      <c r="T1349" s="207"/>
      <c r="U1349" s="207"/>
      <c r="V1349" s="694"/>
      <c r="W1349" s="694"/>
      <c r="X1349" s="694"/>
      <c r="Y1349" s="694"/>
      <c r="Z1349" s="694"/>
      <c r="AA1349" s="2600"/>
    </row>
    <row r="1350" spans="1:29" x14ac:dyDescent="0.25">
      <c r="A1350" s="593">
        <v>998</v>
      </c>
      <c r="B1350" s="4649"/>
      <c r="C1350" s="157">
        <v>71</v>
      </c>
      <c r="D1350" s="18">
        <v>44817</v>
      </c>
      <c r="E1350" s="380" t="s">
        <v>4920</v>
      </c>
      <c r="F1350" s="157">
        <v>102</v>
      </c>
      <c r="G1350" s="7">
        <f>AVERAGE(CPVTFC3SG0010!D14:E14)</f>
        <v>0.17365</v>
      </c>
      <c r="H1350" s="13">
        <f t="shared" si="124"/>
        <v>-1105.4924242424245</v>
      </c>
      <c r="I1350" s="3328" t="s">
        <v>314</v>
      </c>
      <c r="J1350" s="881"/>
      <c r="K1350" s="3295"/>
      <c r="L1350" s="3296"/>
      <c r="M1350" s="207"/>
      <c r="N1350" s="207"/>
      <c r="O1350" s="207"/>
      <c r="P1350" s="881"/>
      <c r="Q1350" s="3295"/>
      <c r="R1350" s="3296"/>
      <c r="S1350" s="207"/>
      <c r="T1350" s="207"/>
      <c r="U1350" s="207"/>
      <c r="V1350" s="694"/>
      <c r="W1350" s="694"/>
      <c r="X1350" s="694"/>
      <c r="Y1350" s="694"/>
      <c r="Z1350" s="694"/>
      <c r="AA1350" s="2600"/>
    </row>
    <row r="1351" spans="1:29" x14ac:dyDescent="0.25">
      <c r="A1351" s="593"/>
      <c r="B1351" s="4649"/>
      <c r="C1351" s="4201" t="s">
        <v>4249</v>
      </c>
      <c r="D1351" s="1149"/>
      <c r="E1351" s="1264"/>
      <c r="F1351" s="1151"/>
      <c r="G1351" s="645"/>
      <c r="H1351" s="646"/>
      <c r="I1351" s="881"/>
      <c r="J1351" s="881"/>
      <c r="K1351" s="3295"/>
      <c r="L1351" s="3296"/>
      <c r="M1351" s="207"/>
      <c r="N1351" s="207"/>
      <c r="O1351" s="207"/>
      <c r="P1351" s="881"/>
      <c r="Q1351" s="3295"/>
      <c r="R1351" s="3296"/>
      <c r="S1351" s="207"/>
      <c r="T1351" s="207"/>
      <c r="U1351" s="207"/>
      <c r="V1351" s="267">
        <v>44893</v>
      </c>
      <c r="W1351" s="268" t="s">
        <v>5592</v>
      </c>
      <c r="X1351" s="268">
        <v>169</v>
      </c>
      <c r="Y1351" s="268">
        <f>AVERAGE(CPVTFC3SG0080!R24:S24)</f>
        <v>8.1199999999999994E-2</v>
      </c>
      <c r="Z1351" s="343">
        <f t="shared" ref="Z1351:Z1352" si="141">(Y1351-0.0643)/0.0133*66</f>
        <v>83.864661654135332</v>
      </c>
      <c r="AA1351" s="1781" t="s">
        <v>314</v>
      </c>
    </row>
    <row r="1352" spans="1:29" ht="15.75" thickBot="1" x14ac:dyDescent="0.3">
      <c r="A1352" s="1870"/>
      <c r="B1352" s="4657"/>
      <c r="C1352" s="4211" t="s">
        <v>4252</v>
      </c>
      <c r="D1352" s="2084"/>
      <c r="E1352" s="2085"/>
      <c r="F1352" s="3417"/>
      <c r="G1352" s="969"/>
      <c r="H1352" s="970"/>
      <c r="I1352" s="2406"/>
      <c r="J1352" s="2406"/>
      <c r="K1352" s="3301"/>
      <c r="L1352" s="3302"/>
      <c r="M1352" s="215"/>
      <c r="N1352" s="215"/>
      <c r="O1352" s="215"/>
      <c r="P1352" s="2406"/>
      <c r="Q1352" s="3301"/>
      <c r="R1352" s="3302"/>
      <c r="S1352" s="215"/>
      <c r="T1352" s="215"/>
      <c r="U1352" s="215"/>
      <c r="V1352" s="3785">
        <v>44893</v>
      </c>
      <c r="W1352" s="3786" t="s">
        <v>5592</v>
      </c>
      <c r="X1352" s="3786">
        <v>170</v>
      </c>
      <c r="Y1352" s="3786">
        <f>AVERAGE(CPVTFC3SG0080!T24:U24)</f>
        <v>8.7249999999999994E-2</v>
      </c>
      <c r="Z1352" s="474">
        <f t="shared" si="141"/>
        <v>113.88721804511277</v>
      </c>
      <c r="AA1352" s="3787" t="s">
        <v>314</v>
      </c>
    </row>
    <row r="1353" spans="1:29" x14ac:dyDescent="0.25">
      <c r="A1353" s="508">
        <v>999</v>
      </c>
      <c r="B1353" s="4651" t="s">
        <v>1507</v>
      </c>
      <c r="C1353" s="2736" t="s">
        <v>868</v>
      </c>
      <c r="D1353" s="490">
        <v>44817</v>
      </c>
      <c r="E1353" s="491" t="s">
        <v>4920</v>
      </c>
      <c r="F1353" s="2736">
        <v>103</v>
      </c>
      <c r="G1353" s="589">
        <f>AVERAGE(CPVTFC3SG0010!F14:G14)</f>
        <v>7.3499999999999996E-2</v>
      </c>
      <c r="H1353" s="622">
        <f t="shared" si="124"/>
        <v>-1484.848484848485</v>
      </c>
      <c r="I1353" s="2774" t="s">
        <v>314</v>
      </c>
      <c r="J1353" s="2410"/>
      <c r="K1353" s="2728"/>
      <c r="L1353" s="2729"/>
      <c r="M1353" s="720"/>
      <c r="N1353" s="720"/>
      <c r="O1353" s="720"/>
      <c r="P1353" s="2410"/>
      <c r="Q1353" s="2728"/>
      <c r="R1353" s="2729"/>
      <c r="S1353" s="720"/>
      <c r="T1353" s="720"/>
      <c r="U1353" s="720"/>
      <c r="V1353" s="490">
        <v>44888</v>
      </c>
      <c r="W1353" s="3230" t="s">
        <v>5545</v>
      </c>
      <c r="X1353" s="2848">
        <v>163</v>
      </c>
      <c r="Y1353" s="589">
        <f>AVERAGE(CPVTFC3SG0069!F24:G24)</f>
        <v>9.1499999999999998E-2</v>
      </c>
      <c r="Z1353" s="622">
        <f t="shared" ref="Z1353" si="142">(Y1353-0.1314)/0.0132*66</f>
        <v>-199.49999999999994</v>
      </c>
      <c r="AA1353" s="3314" t="s">
        <v>314</v>
      </c>
      <c r="AB1353" s="4687" t="s">
        <v>1416</v>
      </c>
      <c r="AC1353" s="5">
        <v>92</v>
      </c>
    </row>
    <row r="1354" spans="1:29" x14ac:dyDescent="0.25">
      <c r="A1354" s="597">
        <v>1000</v>
      </c>
      <c r="B1354" s="4652"/>
      <c r="C1354" s="159">
        <v>31</v>
      </c>
      <c r="D1354" s="19">
        <v>44817</v>
      </c>
      <c r="E1354" s="384" t="s">
        <v>4920</v>
      </c>
      <c r="F1354" s="159">
        <v>104</v>
      </c>
      <c r="G1354" s="10">
        <f>AVERAGE(CPVTFC3SG0010!H14:I14)</f>
        <v>2.69075</v>
      </c>
      <c r="H1354" s="14">
        <f t="shared" si="124"/>
        <v>8428.9772727272721</v>
      </c>
      <c r="I1354" s="3319" t="s">
        <v>315</v>
      </c>
      <c r="J1354" s="881"/>
      <c r="K1354" s="3295"/>
      <c r="L1354" s="3296"/>
      <c r="M1354" s="207"/>
      <c r="N1354" s="207"/>
      <c r="O1354" s="207"/>
      <c r="P1354" s="65">
        <v>44876</v>
      </c>
      <c r="Q1354" s="1145" t="s">
        <v>5462</v>
      </c>
      <c r="R1354" s="177">
        <v>6</v>
      </c>
      <c r="S1354" s="66">
        <f>AVERAGE(CPVTFC3SG0052!M11:N11)</f>
        <v>0.98564999999999992</v>
      </c>
      <c r="T1354" s="67">
        <f>((S1354-0.1246)/0.0142)*400</f>
        <v>24254.929577464784</v>
      </c>
      <c r="U1354" s="2129" t="s">
        <v>315</v>
      </c>
      <c r="V1354" s="694"/>
      <c r="W1354" s="694"/>
      <c r="X1354" s="694"/>
      <c r="Y1354" s="694"/>
      <c r="Z1354" s="694"/>
      <c r="AA1354" s="2600"/>
      <c r="AB1354" s="4687"/>
    </row>
    <row r="1355" spans="1:29" x14ac:dyDescent="0.25">
      <c r="A1355" s="596">
        <v>1001</v>
      </c>
      <c r="B1355" s="4652"/>
      <c r="C1355" s="159">
        <v>49</v>
      </c>
      <c r="D1355" s="19">
        <v>44817</v>
      </c>
      <c r="E1355" s="384" t="s">
        <v>4920</v>
      </c>
      <c r="F1355" s="159">
        <v>105</v>
      </c>
      <c r="G1355" s="10">
        <f>AVERAGE(CPVTFC3SG0010!J14:K14)</f>
        <v>1.9090499999999999</v>
      </c>
      <c r="H1355" s="14">
        <f t="shared" si="124"/>
        <v>5467.9924242424231</v>
      </c>
      <c r="I1355" s="3319" t="s">
        <v>315</v>
      </c>
      <c r="J1355" s="881"/>
      <c r="K1355" s="3295"/>
      <c r="L1355" s="3296"/>
      <c r="M1355" s="207"/>
      <c r="N1355" s="207"/>
      <c r="O1355" s="207"/>
      <c r="P1355" s="881"/>
      <c r="Q1355" s="3295"/>
      <c r="R1355" s="3296"/>
      <c r="S1355" s="207"/>
      <c r="T1355" s="207"/>
      <c r="U1355" s="207"/>
      <c r="V1355" s="694"/>
      <c r="W1355" s="694"/>
      <c r="X1355" s="694"/>
      <c r="Y1355" s="694"/>
      <c r="Z1355" s="694"/>
      <c r="AA1355" s="2600"/>
      <c r="AB1355" s="4687"/>
    </row>
    <row r="1356" spans="1:29" x14ac:dyDescent="0.25">
      <c r="A1356" s="596"/>
      <c r="B1356" s="4652"/>
      <c r="C1356" s="4192" t="s">
        <v>4249</v>
      </c>
      <c r="D1356" s="1149"/>
      <c r="E1356" s="1264"/>
      <c r="F1356" s="1151"/>
      <c r="G1356" s="645"/>
      <c r="H1356" s="646"/>
      <c r="I1356" s="881"/>
      <c r="J1356" s="881"/>
      <c r="K1356" s="3295"/>
      <c r="L1356" s="3296"/>
      <c r="M1356" s="207"/>
      <c r="N1356" s="207"/>
      <c r="O1356" s="207"/>
      <c r="P1356" s="881"/>
      <c r="Q1356" s="3295"/>
      <c r="R1356" s="3296"/>
      <c r="S1356" s="207"/>
      <c r="T1356" s="207"/>
      <c r="U1356" s="207"/>
      <c r="V1356" s="98">
        <v>44893</v>
      </c>
      <c r="W1356" s="99" t="s">
        <v>5592</v>
      </c>
      <c r="X1356" s="99">
        <v>173</v>
      </c>
      <c r="Y1356" s="99">
        <f>AVERAGE(CPVTFC3SG0080!B26:C26)</f>
        <v>1.0660499999999999</v>
      </c>
      <c r="Z1356" s="100">
        <f t="shared" ref="Z1356:Z1357" si="143">(Y1356-0.0643)/0.0133*66</f>
        <v>4971.0902255639094</v>
      </c>
      <c r="AA1356" s="1711" t="s">
        <v>315</v>
      </c>
      <c r="AB1356" s="4203"/>
    </row>
    <row r="1357" spans="1:29" ht="15.75" thickBot="1" x14ac:dyDescent="0.3">
      <c r="A1357" s="537"/>
      <c r="B1357" s="4653"/>
      <c r="C1357" s="4552" t="s">
        <v>4252</v>
      </c>
      <c r="D1357" s="2084"/>
      <c r="E1357" s="2085"/>
      <c r="F1357" s="3417"/>
      <c r="G1357" s="969"/>
      <c r="H1357" s="970"/>
      <c r="I1357" s="2406"/>
      <c r="J1357" s="2406"/>
      <c r="K1357" s="3301"/>
      <c r="L1357" s="3302"/>
      <c r="M1357" s="215"/>
      <c r="N1357" s="215"/>
      <c r="O1357" s="215"/>
      <c r="P1357" s="2406"/>
      <c r="Q1357" s="3301"/>
      <c r="R1357" s="3302"/>
      <c r="S1357" s="215"/>
      <c r="T1357" s="215"/>
      <c r="U1357" s="215"/>
      <c r="V1357" s="1389">
        <v>44893</v>
      </c>
      <c r="W1357" s="1329" t="s">
        <v>5592</v>
      </c>
      <c r="X1357" s="1329">
        <v>174</v>
      </c>
      <c r="Y1357" s="1329">
        <f>AVERAGE(CPVTFC3SG0080!D26:E26)</f>
        <v>0.75195000000000001</v>
      </c>
      <c r="Z1357" s="454">
        <f t="shared" si="143"/>
        <v>3412.3984962406016</v>
      </c>
      <c r="AA1357" s="3851" t="s">
        <v>315</v>
      </c>
      <c r="AB1357" s="4203"/>
    </row>
    <row r="1358" spans="1:29" x14ac:dyDescent="0.25">
      <c r="A1358" s="475">
        <v>1002</v>
      </c>
      <c r="B1358" s="4730" t="s">
        <v>1508</v>
      </c>
      <c r="C1358" s="1754" t="s">
        <v>868</v>
      </c>
      <c r="D1358" s="407">
        <v>44817</v>
      </c>
      <c r="E1358" s="477" t="s">
        <v>4920</v>
      </c>
      <c r="F1358" s="1754">
        <v>106</v>
      </c>
      <c r="G1358" s="409">
        <f>AVERAGE(CPVTFC3SG0010!L14:M14)</f>
        <v>2.1698000000000004</v>
      </c>
      <c r="H1358" s="405">
        <f t="shared" si="124"/>
        <v>6455.6818181818198</v>
      </c>
      <c r="I1358" s="2130" t="s">
        <v>315</v>
      </c>
      <c r="J1358" s="2410"/>
      <c r="K1358" s="2728"/>
      <c r="L1358" s="2729"/>
      <c r="M1358" s="720"/>
      <c r="N1358" s="720"/>
      <c r="O1358" s="720"/>
      <c r="P1358" s="2410"/>
      <c r="Q1358" s="2728"/>
      <c r="R1358" s="2729"/>
      <c r="S1358" s="720"/>
      <c r="T1358" s="720"/>
      <c r="U1358" s="720"/>
      <c r="V1358" s="87">
        <v>44888</v>
      </c>
      <c r="W1358" s="3179" t="s">
        <v>5545</v>
      </c>
      <c r="X1358" s="2824">
        <v>165</v>
      </c>
      <c r="Y1358" s="88">
        <f>AVERAGE(CPVTFC3SG0069!J24:K24)</f>
        <v>0.45374999999999999</v>
      </c>
      <c r="Z1358" s="89">
        <f t="shared" ref="Z1358:Z1364" si="144">(Y1358-0.1314)/0.0132*66</f>
        <v>1611.75</v>
      </c>
      <c r="AA1358" s="3339" t="s">
        <v>315</v>
      </c>
    </row>
    <row r="1359" spans="1:29" x14ac:dyDescent="0.25">
      <c r="A1359" s="590">
        <v>1003</v>
      </c>
      <c r="B1359" s="4731"/>
      <c r="C1359" s="177">
        <v>26</v>
      </c>
      <c r="D1359" s="65">
        <v>44817</v>
      </c>
      <c r="E1359" s="387" t="s">
        <v>4920</v>
      </c>
      <c r="F1359" s="177">
        <v>107</v>
      </c>
      <c r="G1359" s="66">
        <f>AVERAGE(CPVTFC3SG0010!N14:O14)</f>
        <v>1.7886000000000002</v>
      </c>
      <c r="H1359" s="67">
        <f t="shared" si="124"/>
        <v>5011.7424242424249</v>
      </c>
      <c r="I1359" s="2129" t="s">
        <v>315</v>
      </c>
      <c r="J1359" s="881"/>
      <c r="K1359" s="3295"/>
      <c r="L1359" s="3296"/>
      <c r="M1359" s="207"/>
      <c r="N1359" s="207"/>
      <c r="O1359" s="207"/>
      <c r="P1359" s="881"/>
      <c r="Q1359" s="3295"/>
      <c r="R1359" s="3296"/>
      <c r="S1359" s="207"/>
      <c r="T1359" s="207"/>
      <c r="U1359" s="207"/>
      <c r="V1359" s="694"/>
      <c r="W1359" s="694"/>
      <c r="X1359" s="694"/>
      <c r="Y1359" s="694"/>
      <c r="Z1359" s="694"/>
      <c r="AA1359" s="2600"/>
    </row>
    <row r="1360" spans="1:29" x14ac:dyDescent="0.25">
      <c r="A1360" s="590"/>
      <c r="B1360" s="4731"/>
      <c r="C1360" s="4212" t="s">
        <v>5448</v>
      </c>
      <c r="D1360" s="1149"/>
      <c r="E1360" s="1264"/>
      <c r="F1360" s="1151"/>
      <c r="G1360" s="645"/>
      <c r="H1360" s="646"/>
      <c r="I1360" s="881"/>
      <c r="J1360" s="881"/>
      <c r="K1360" s="3295"/>
      <c r="L1360" s="3296"/>
      <c r="M1360" s="207"/>
      <c r="N1360" s="207"/>
      <c r="O1360" s="207"/>
      <c r="P1360" s="881"/>
      <c r="Q1360" s="3295"/>
      <c r="R1360" s="3296"/>
      <c r="S1360" s="207"/>
      <c r="T1360" s="207"/>
      <c r="U1360" s="207"/>
      <c r="V1360" s="18">
        <v>44888</v>
      </c>
      <c r="W1360" s="3229" t="s">
        <v>5545</v>
      </c>
      <c r="X1360" s="2759">
        <v>166</v>
      </c>
      <c r="Y1360" s="7">
        <f>AVERAGE(CPVTFC3SG0069!L24:M24)</f>
        <v>9.3450000000000005E-2</v>
      </c>
      <c r="Z1360" s="13">
        <f t="shared" si="144"/>
        <v>-189.74999999999991</v>
      </c>
      <c r="AA1360" s="3310" t="s">
        <v>314</v>
      </c>
    </row>
    <row r="1361" spans="1:29" x14ac:dyDescent="0.25">
      <c r="A1361" s="586">
        <v>1004</v>
      </c>
      <c r="B1361" s="4731"/>
      <c r="C1361" s="177">
        <v>54</v>
      </c>
      <c r="D1361" s="65">
        <v>44817</v>
      </c>
      <c r="E1361" s="387" t="s">
        <v>4920</v>
      </c>
      <c r="F1361" s="177">
        <v>108</v>
      </c>
      <c r="G1361" s="66">
        <f>AVERAGE(CPVTFC3SG0010!P14:Q14)</f>
        <v>2.2922000000000002</v>
      </c>
      <c r="H1361" s="67">
        <f t="shared" si="124"/>
        <v>6919.3181818181829</v>
      </c>
      <c r="I1361" s="2129" t="s">
        <v>315</v>
      </c>
      <c r="J1361" s="881"/>
      <c r="K1361" s="3295"/>
      <c r="L1361" s="3296"/>
      <c r="M1361" s="207"/>
      <c r="N1361" s="207"/>
      <c r="O1361" s="207"/>
      <c r="P1361" s="881"/>
      <c r="Q1361" s="3295"/>
      <c r="R1361" s="3296"/>
      <c r="S1361" s="207"/>
      <c r="T1361" s="207"/>
      <c r="U1361" s="207"/>
      <c r="V1361" s="694"/>
      <c r="W1361" s="694"/>
      <c r="X1361" s="694"/>
      <c r="Y1361" s="694"/>
      <c r="Z1361" s="694"/>
      <c r="AA1361" s="2600"/>
    </row>
    <row r="1362" spans="1:29" x14ac:dyDescent="0.25">
      <c r="A1362" s="586"/>
      <c r="B1362" s="4731"/>
      <c r="C1362" s="4187" t="s">
        <v>4249</v>
      </c>
      <c r="D1362" s="1149"/>
      <c r="E1362" s="1264"/>
      <c r="F1362" s="1151"/>
      <c r="G1362" s="645"/>
      <c r="H1362" s="646"/>
      <c r="I1362" s="881"/>
      <c r="J1362" s="881"/>
      <c r="K1362" s="3295"/>
      <c r="L1362" s="3296"/>
      <c r="M1362" s="207"/>
      <c r="N1362" s="207"/>
      <c r="O1362" s="207"/>
      <c r="P1362" s="881"/>
      <c r="Q1362" s="3295"/>
      <c r="R1362" s="3296"/>
      <c r="S1362" s="207"/>
      <c r="T1362" s="207"/>
      <c r="U1362" s="207"/>
      <c r="V1362" s="98">
        <v>44893</v>
      </c>
      <c r="W1362" s="99" t="s">
        <v>5592</v>
      </c>
      <c r="X1362" s="99">
        <v>175</v>
      </c>
      <c r="Y1362" s="99">
        <f>AVERAGE(CPVTFC3SG0080!F26:G26)</f>
        <v>0.36204999999999998</v>
      </c>
      <c r="Z1362" s="100">
        <f t="shared" ref="Z1362:Z1363" si="145">(Y1362-0.0643)/0.0133*66</f>
        <v>1477.5563909774437</v>
      </c>
      <c r="AA1362" s="1711" t="s">
        <v>315</v>
      </c>
    </row>
    <row r="1363" spans="1:29" ht="15.75" thickBot="1" x14ac:dyDescent="0.3">
      <c r="A1363" s="599"/>
      <c r="B1363" s="4732"/>
      <c r="C1363" s="4213" t="s">
        <v>4252</v>
      </c>
      <c r="D1363" s="2084"/>
      <c r="E1363" s="2085"/>
      <c r="F1363" s="3417"/>
      <c r="G1363" s="969"/>
      <c r="H1363" s="970"/>
      <c r="I1363" s="2406"/>
      <c r="J1363" s="2406"/>
      <c r="K1363" s="3301"/>
      <c r="L1363" s="3302"/>
      <c r="M1363" s="215"/>
      <c r="N1363" s="215"/>
      <c r="O1363" s="215"/>
      <c r="P1363" s="2406"/>
      <c r="Q1363" s="3301"/>
      <c r="R1363" s="3302"/>
      <c r="S1363" s="215"/>
      <c r="T1363" s="215"/>
      <c r="U1363" s="215"/>
      <c r="V1363" s="1389">
        <v>44893</v>
      </c>
      <c r="W1363" s="1329" t="s">
        <v>5592</v>
      </c>
      <c r="X1363" s="1329">
        <v>176</v>
      </c>
      <c r="Y1363" s="1329">
        <f>AVERAGE(CPVTFC3SG0080!H26:I26)</f>
        <v>2.4430499999999999</v>
      </c>
      <c r="Z1363" s="454">
        <f t="shared" si="145"/>
        <v>11804.323308270679</v>
      </c>
      <c r="AA1363" s="3851" t="s">
        <v>315</v>
      </c>
    </row>
    <row r="1364" spans="1:29" x14ac:dyDescent="0.25">
      <c r="A1364" s="508">
        <v>1005</v>
      </c>
      <c r="B1364" s="4651" t="s">
        <v>1509</v>
      </c>
      <c r="C1364" s="2736" t="s">
        <v>868</v>
      </c>
      <c r="D1364" s="490">
        <v>44817</v>
      </c>
      <c r="E1364" s="491" t="s">
        <v>4920</v>
      </c>
      <c r="F1364" s="2736">
        <v>109</v>
      </c>
      <c r="G1364" s="589">
        <f>AVERAGE(CPVTFC3SG0010!R14:S14)</f>
        <v>9.0999999999999998E-2</v>
      </c>
      <c r="H1364" s="622">
        <f t="shared" si="124"/>
        <v>-1418.5606060606062</v>
      </c>
      <c r="I1364" s="2774" t="s">
        <v>314</v>
      </c>
      <c r="J1364" s="2410"/>
      <c r="K1364" s="2728"/>
      <c r="L1364" s="2729"/>
      <c r="M1364" s="720"/>
      <c r="N1364" s="720"/>
      <c r="O1364" s="720"/>
      <c r="P1364" s="2410"/>
      <c r="Q1364" s="2728"/>
      <c r="R1364" s="2729"/>
      <c r="S1364" s="720"/>
      <c r="T1364" s="720"/>
      <c r="U1364" s="720"/>
      <c r="V1364" s="490">
        <v>44888</v>
      </c>
      <c r="W1364" s="3230" t="s">
        <v>5545</v>
      </c>
      <c r="X1364" s="2848">
        <v>167</v>
      </c>
      <c r="Y1364" s="589">
        <f>AVERAGE(CPVTFC3SG0069!N24:O24)</f>
        <v>9.6250000000000002E-2</v>
      </c>
      <c r="Z1364" s="622">
        <f t="shared" si="144"/>
        <v>-175.74999999999991</v>
      </c>
      <c r="AA1364" s="3314" t="s">
        <v>314</v>
      </c>
      <c r="AB1364" s="4687" t="s">
        <v>1416</v>
      </c>
      <c r="AC1364" s="5">
        <v>93</v>
      </c>
    </row>
    <row r="1365" spans="1:29" x14ac:dyDescent="0.25">
      <c r="A1365" s="597">
        <v>1006</v>
      </c>
      <c r="B1365" s="4652"/>
      <c r="C1365" s="159">
        <v>22</v>
      </c>
      <c r="D1365" s="19">
        <v>44817</v>
      </c>
      <c r="E1365" s="384" t="s">
        <v>4920</v>
      </c>
      <c r="F1365" s="159">
        <v>110</v>
      </c>
      <c r="G1365" s="10">
        <f>AVERAGE(CPVTFC3SG0010!T14:U14)</f>
        <v>1.667</v>
      </c>
      <c r="H1365" s="14">
        <f t="shared" si="124"/>
        <v>4551.136363636364</v>
      </c>
      <c r="I1365" s="3319" t="s">
        <v>315</v>
      </c>
      <c r="J1365" s="881"/>
      <c r="K1365" s="3295"/>
      <c r="L1365" s="3296"/>
      <c r="M1365" s="207"/>
      <c r="N1365" s="207"/>
      <c r="O1365" s="207"/>
      <c r="P1365" s="881"/>
      <c r="Q1365" s="3295"/>
      <c r="R1365" s="3296"/>
      <c r="S1365" s="207"/>
      <c r="T1365" s="207"/>
      <c r="U1365" s="207"/>
      <c r="V1365" s="694"/>
      <c r="W1365" s="694"/>
      <c r="X1365" s="694"/>
      <c r="Y1365" s="694"/>
      <c r="Z1365" s="694"/>
      <c r="AA1365" s="2600"/>
      <c r="AB1365" s="4687"/>
    </row>
    <row r="1366" spans="1:29" x14ac:dyDescent="0.25">
      <c r="A1366" s="596">
        <v>1007</v>
      </c>
      <c r="B1366" s="4652"/>
      <c r="C1366" s="159">
        <v>50</v>
      </c>
      <c r="D1366" s="19">
        <v>44817</v>
      </c>
      <c r="E1366" s="384" t="s">
        <v>4920</v>
      </c>
      <c r="F1366" s="159">
        <v>111</v>
      </c>
      <c r="G1366" s="10">
        <f>AVERAGE(CPVTFC3SG0010!V14:W14)</f>
        <v>2.7134499999999999</v>
      </c>
      <c r="H1366" s="14">
        <f t="shared" si="124"/>
        <v>8514.9621212121201</v>
      </c>
      <c r="I1366" s="3319" t="s">
        <v>315</v>
      </c>
      <c r="J1366" s="881"/>
      <c r="K1366" s="3295"/>
      <c r="L1366" s="3296"/>
      <c r="M1366" s="207"/>
      <c r="N1366" s="207"/>
      <c r="O1366" s="207"/>
      <c r="P1366" s="65">
        <v>44876</v>
      </c>
      <c r="Q1366" s="1145" t="s">
        <v>5462</v>
      </c>
      <c r="R1366" s="177">
        <v>7</v>
      </c>
      <c r="S1366" s="66">
        <f>AVERAGE(CPVTFC3SG0052!O11:P11)</f>
        <v>1.3191000000000002</v>
      </c>
      <c r="T1366" s="67">
        <f>((S1366-0.1246)/0.0142)*400</f>
        <v>33647.887323943658</v>
      </c>
      <c r="U1366" s="2129" t="s">
        <v>315</v>
      </c>
      <c r="V1366" s="694"/>
      <c r="W1366" s="694"/>
      <c r="X1366" s="694"/>
      <c r="Y1366" s="694"/>
      <c r="Z1366" s="694"/>
      <c r="AA1366" s="2600"/>
      <c r="AB1366" s="4687"/>
    </row>
    <row r="1367" spans="1:29" x14ac:dyDescent="0.25">
      <c r="A1367" s="593">
        <v>1008</v>
      </c>
      <c r="B1367" s="4652"/>
      <c r="C1367" s="4214" t="s">
        <v>4249</v>
      </c>
      <c r="D1367" s="645"/>
      <c r="E1367" s="645"/>
      <c r="F1367" s="882"/>
      <c r="G1367" s="645"/>
      <c r="H1367" s="646"/>
      <c r="I1367" s="694"/>
      <c r="J1367" s="694"/>
      <c r="K1367" s="694"/>
      <c r="L1367" s="695"/>
      <c r="M1367" s="694"/>
      <c r="N1367" s="694"/>
      <c r="O1367" s="694"/>
      <c r="P1367" s="694"/>
      <c r="Q1367" s="694"/>
      <c r="R1367" s="695"/>
      <c r="S1367" s="694"/>
      <c r="T1367" s="694"/>
      <c r="U1367" s="694"/>
      <c r="V1367" s="98">
        <v>44893</v>
      </c>
      <c r="W1367" s="99" t="s">
        <v>5592</v>
      </c>
      <c r="X1367" s="99">
        <v>177</v>
      </c>
      <c r="Y1367" s="99">
        <f>AVERAGE(CPVTFC3SG0080!J26:K26)</f>
        <v>0.37204999999999999</v>
      </c>
      <c r="Z1367" s="100">
        <f t="shared" ref="Z1367:Z1368" si="146">(Y1367-0.0643)/0.0133*66</f>
        <v>1527.1804511278194</v>
      </c>
      <c r="AA1367" s="1711" t="s">
        <v>315</v>
      </c>
    </row>
    <row r="1368" spans="1:29" ht="15.75" thickBot="1" x14ac:dyDescent="0.3">
      <c r="A1368" s="462">
        <v>1009</v>
      </c>
      <c r="B1368" s="4656"/>
      <c r="C1368" s="4172" t="s">
        <v>4252</v>
      </c>
      <c r="D1368" s="668"/>
      <c r="E1368" s="668"/>
      <c r="F1368" s="2413"/>
      <c r="G1368" s="786"/>
      <c r="H1368" s="662"/>
      <c r="I1368" s="786"/>
      <c r="J1368" s="786"/>
      <c r="K1368" s="786"/>
      <c r="L1368" s="787"/>
      <c r="M1368" s="786"/>
      <c r="N1368" s="786"/>
      <c r="O1368" s="786"/>
      <c r="P1368" s="786"/>
      <c r="Q1368" s="786"/>
      <c r="R1368" s="787"/>
      <c r="S1368" s="786"/>
      <c r="T1368" s="786"/>
      <c r="U1368" s="786"/>
      <c r="V1368" s="1615">
        <v>44893</v>
      </c>
      <c r="W1368" s="1332" t="s">
        <v>5592</v>
      </c>
      <c r="X1368" s="1332">
        <v>178</v>
      </c>
      <c r="Y1368" s="1332">
        <f>AVERAGE(CPVTFC3SG0080!L26:M26)</f>
        <v>1.234</v>
      </c>
      <c r="Z1368" s="487">
        <f t="shared" si="146"/>
        <v>5804.5263157894733</v>
      </c>
      <c r="AA1368" s="3847" t="s">
        <v>315</v>
      </c>
    </row>
    <row r="1369" spans="1:29" x14ac:dyDescent="0.25">
      <c r="A1369" s="318">
        <v>1010</v>
      </c>
      <c r="B1369" s="158"/>
      <c r="C1369" s="158"/>
    </row>
    <row r="1370" spans="1:29" x14ac:dyDescent="0.25">
      <c r="A1370" s="6">
        <v>1011</v>
      </c>
      <c r="B1370" s="158"/>
      <c r="C1370" s="158"/>
    </row>
    <row r="1371" spans="1:29" x14ac:dyDescent="0.25">
      <c r="A1371" s="8">
        <v>1012</v>
      </c>
      <c r="B1371" s="158"/>
      <c r="C1371" s="158"/>
    </row>
    <row r="1372" spans="1:29" x14ac:dyDescent="0.25">
      <c r="A1372" s="6">
        <v>1013</v>
      </c>
      <c r="B1372" s="158"/>
      <c r="C1372" s="158"/>
    </row>
    <row r="1373" spans="1:29" x14ac:dyDescent="0.25">
      <c r="A1373" s="8">
        <v>1014</v>
      </c>
      <c r="B1373" s="158"/>
      <c r="C1373" s="158"/>
    </row>
    <row r="1374" spans="1:29" x14ac:dyDescent="0.25">
      <c r="A1374" s="6">
        <v>1015</v>
      </c>
      <c r="B1374" s="158"/>
      <c r="C1374" s="158"/>
    </row>
    <row r="1375" spans="1:29" x14ac:dyDescent="0.25">
      <c r="A1375" s="8">
        <v>1016</v>
      </c>
      <c r="B1375" s="158"/>
      <c r="C1375" s="158"/>
    </row>
    <row r="1376" spans="1:29" x14ac:dyDescent="0.25">
      <c r="A1376" s="6">
        <v>1017</v>
      </c>
      <c r="B1376" s="158"/>
      <c r="C1376" s="158"/>
      <c r="D1376" s="5"/>
      <c r="E1376" s="5"/>
      <c r="F1376" s="5"/>
      <c r="H1376" s="5"/>
      <c r="L1376" s="5"/>
      <c r="R1376" s="5"/>
    </row>
    <row r="1377" spans="1:18" x14ac:dyDescent="0.25">
      <c r="A1377" s="8">
        <v>1018</v>
      </c>
      <c r="B1377" s="158"/>
      <c r="C1377" s="158"/>
      <c r="D1377" s="5"/>
      <c r="E1377" s="5"/>
      <c r="F1377" s="5"/>
      <c r="H1377" s="5"/>
      <c r="L1377" s="5"/>
      <c r="R1377" s="5"/>
    </row>
    <row r="1378" spans="1:18" x14ac:dyDescent="0.25">
      <c r="A1378" s="6">
        <v>1019</v>
      </c>
      <c r="B1378" s="158"/>
      <c r="C1378" s="158"/>
      <c r="D1378" s="5"/>
      <c r="E1378" s="5"/>
      <c r="F1378" s="5"/>
      <c r="H1378" s="5"/>
      <c r="L1378" s="5"/>
      <c r="R1378" s="5"/>
    </row>
    <row r="1379" spans="1:18" x14ac:dyDescent="0.25">
      <c r="A1379" s="8">
        <v>1020</v>
      </c>
      <c r="B1379" s="158"/>
      <c r="C1379" s="158"/>
      <c r="D1379" s="5"/>
      <c r="E1379" s="5"/>
      <c r="F1379" s="5"/>
      <c r="H1379" s="5"/>
      <c r="L1379" s="5"/>
      <c r="R1379" s="5"/>
    </row>
    <row r="1380" spans="1:18" x14ac:dyDescent="0.25">
      <c r="A1380" s="6">
        <v>1021</v>
      </c>
      <c r="B1380" s="158"/>
      <c r="C1380" s="158"/>
      <c r="D1380" s="5"/>
      <c r="E1380" s="5"/>
      <c r="F1380" s="5"/>
      <c r="H1380" s="5"/>
      <c r="L1380" s="5"/>
      <c r="R1380" s="5"/>
    </row>
    <row r="1381" spans="1:18" x14ac:dyDescent="0.25">
      <c r="A1381" s="8">
        <v>1022</v>
      </c>
      <c r="B1381" s="158"/>
      <c r="C1381" s="158"/>
      <c r="D1381" s="5"/>
      <c r="E1381" s="5"/>
      <c r="F1381" s="5"/>
      <c r="H1381" s="5"/>
      <c r="L1381" s="5"/>
      <c r="R1381" s="5"/>
    </row>
    <row r="1382" spans="1:18" x14ac:dyDescent="0.25">
      <c r="A1382" s="6">
        <v>1023</v>
      </c>
      <c r="B1382" s="158"/>
      <c r="C1382" s="158"/>
      <c r="D1382" s="5"/>
      <c r="E1382" s="5"/>
      <c r="F1382" s="5"/>
      <c r="H1382" s="5"/>
      <c r="L1382" s="5"/>
      <c r="R1382" s="5"/>
    </row>
    <row r="1383" spans="1:18" x14ac:dyDescent="0.25">
      <c r="A1383" s="8">
        <v>1024</v>
      </c>
      <c r="B1383" s="158"/>
      <c r="C1383" s="158"/>
      <c r="D1383" s="5"/>
      <c r="E1383" s="5"/>
      <c r="F1383" s="5"/>
      <c r="H1383" s="5"/>
      <c r="L1383" s="5"/>
      <c r="R1383" s="5"/>
    </row>
    <row r="1384" spans="1:18" x14ac:dyDescent="0.25">
      <c r="A1384" s="6">
        <v>1025</v>
      </c>
      <c r="B1384" s="158"/>
      <c r="C1384" s="158"/>
      <c r="D1384" s="5"/>
      <c r="E1384" s="5"/>
      <c r="F1384" s="5"/>
      <c r="H1384" s="5"/>
      <c r="L1384" s="5"/>
      <c r="R1384" s="5"/>
    </row>
    <row r="1385" spans="1:18" x14ac:dyDescent="0.25">
      <c r="A1385" s="8">
        <v>1026</v>
      </c>
      <c r="B1385" s="158"/>
      <c r="C1385" s="158"/>
      <c r="D1385" s="5"/>
      <c r="E1385" s="5"/>
      <c r="F1385" s="5"/>
      <c r="H1385" s="5"/>
      <c r="L1385" s="5"/>
      <c r="R1385" s="5"/>
    </row>
    <row r="1386" spans="1:18" x14ac:dyDescent="0.25">
      <c r="A1386" s="6">
        <v>1027</v>
      </c>
      <c r="B1386" s="158"/>
      <c r="C1386" s="158"/>
      <c r="D1386" s="5"/>
      <c r="E1386" s="5"/>
      <c r="F1386" s="5"/>
      <c r="H1386" s="5"/>
      <c r="L1386" s="5"/>
      <c r="R1386" s="5"/>
    </row>
    <row r="1387" spans="1:18" x14ac:dyDescent="0.25">
      <c r="A1387" s="8">
        <v>1028</v>
      </c>
      <c r="B1387" s="158"/>
      <c r="C1387" s="158"/>
      <c r="D1387" s="5"/>
      <c r="E1387" s="5"/>
      <c r="F1387" s="5"/>
      <c r="H1387" s="5"/>
      <c r="L1387" s="5"/>
      <c r="R1387" s="5"/>
    </row>
    <row r="1388" spans="1:18" x14ac:dyDescent="0.25">
      <c r="A1388" s="6">
        <v>1029</v>
      </c>
      <c r="B1388" s="158"/>
      <c r="C1388" s="158"/>
      <c r="D1388" s="5"/>
      <c r="E1388" s="5"/>
      <c r="F1388" s="5"/>
      <c r="H1388" s="5"/>
      <c r="L1388" s="5"/>
      <c r="R1388" s="5"/>
    </row>
    <row r="1389" spans="1:18" x14ac:dyDescent="0.25">
      <c r="A1389" s="8">
        <v>1030</v>
      </c>
      <c r="B1389" s="158"/>
      <c r="C1389" s="158"/>
      <c r="D1389" s="5"/>
      <c r="E1389" s="5"/>
      <c r="F1389" s="5"/>
      <c r="H1389" s="5"/>
      <c r="L1389" s="5"/>
      <c r="R1389" s="5"/>
    </row>
    <row r="1390" spans="1:18" x14ac:dyDescent="0.25">
      <c r="A1390" s="6">
        <v>1031</v>
      </c>
      <c r="B1390" s="158"/>
      <c r="C1390" s="158"/>
      <c r="D1390" s="5"/>
      <c r="E1390" s="5"/>
      <c r="F1390" s="5"/>
      <c r="H1390" s="5"/>
      <c r="L1390" s="5"/>
      <c r="R1390" s="5"/>
    </row>
    <row r="1391" spans="1:18" x14ac:dyDescent="0.25">
      <c r="A1391" s="8">
        <v>1032</v>
      </c>
      <c r="B1391" s="158"/>
      <c r="C1391" s="158"/>
      <c r="D1391" s="5"/>
      <c r="E1391" s="5"/>
      <c r="F1391" s="5"/>
      <c r="H1391" s="5"/>
      <c r="L1391" s="5"/>
      <c r="R1391" s="5"/>
    </row>
    <row r="1392" spans="1:18" x14ac:dyDescent="0.25">
      <c r="A1392" s="6">
        <v>1033</v>
      </c>
      <c r="B1392" s="158"/>
      <c r="C1392" s="158"/>
      <c r="D1392" s="5"/>
      <c r="E1392" s="5"/>
      <c r="F1392" s="5"/>
      <c r="H1392" s="5"/>
      <c r="L1392" s="5"/>
      <c r="R1392" s="5"/>
    </row>
    <row r="1393" spans="1:18" x14ac:dyDescent="0.25">
      <c r="A1393" s="8">
        <v>1034</v>
      </c>
      <c r="B1393" s="158"/>
      <c r="C1393" s="158"/>
      <c r="D1393" s="5"/>
      <c r="E1393" s="5"/>
      <c r="F1393" s="5"/>
      <c r="H1393" s="5"/>
      <c r="L1393" s="5"/>
      <c r="R1393" s="5"/>
    </row>
    <row r="1394" spans="1:18" x14ac:dyDescent="0.25">
      <c r="A1394" s="6">
        <v>1035</v>
      </c>
      <c r="B1394" s="158"/>
      <c r="C1394" s="158"/>
      <c r="D1394" s="5"/>
      <c r="E1394" s="5"/>
      <c r="F1394" s="5"/>
      <c r="H1394" s="5"/>
      <c r="L1394" s="5"/>
      <c r="R1394" s="5"/>
    </row>
    <row r="1395" spans="1:18" x14ac:dyDescent="0.25">
      <c r="A1395" s="8">
        <v>1036</v>
      </c>
      <c r="B1395" s="158"/>
      <c r="C1395" s="158"/>
      <c r="D1395" s="5"/>
      <c r="E1395" s="5"/>
      <c r="F1395" s="5"/>
      <c r="H1395" s="5"/>
      <c r="L1395" s="5"/>
      <c r="R1395" s="5"/>
    </row>
    <row r="1396" spans="1:18" x14ac:dyDescent="0.25">
      <c r="A1396" s="6">
        <v>1037</v>
      </c>
      <c r="B1396" s="158"/>
      <c r="C1396" s="158"/>
      <c r="D1396" s="5"/>
      <c r="E1396" s="5"/>
      <c r="F1396" s="5"/>
      <c r="H1396" s="5"/>
      <c r="L1396" s="5"/>
      <c r="R1396" s="5"/>
    </row>
    <row r="1397" spans="1:18" x14ac:dyDescent="0.25">
      <c r="A1397" s="8">
        <v>1038</v>
      </c>
      <c r="B1397" s="158"/>
      <c r="C1397" s="158"/>
      <c r="D1397" s="5"/>
      <c r="E1397" s="5"/>
      <c r="F1397" s="5"/>
      <c r="H1397" s="5"/>
      <c r="L1397" s="5"/>
      <c r="R1397" s="5"/>
    </row>
    <row r="1398" spans="1:18" x14ac:dyDescent="0.25">
      <c r="A1398" s="6">
        <v>1039</v>
      </c>
      <c r="B1398" s="158"/>
      <c r="C1398" s="158"/>
      <c r="D1398" s="5"/>
      <c r="E1398" s="5"/>
      <c r="F1398" s="5"/>
      <c r="H1398" s="5"/>
      <c r="L1398" s="5"/>
      <c r="R1398" s="5"/>
    </row>
    <row r="1399" spans="1:18" x14ac:dyDescent="0.25">
      <c r="A1399" s="8">
        <v>1040</v>
      </c>
      <c r="B1399" s="158"/>
      <c r="C1399" s="158"/>
      <c r="D1399" s="5"/>
      <c r="E1399" s="5"/>
      <c r="F1399" s="5"/>
      <c r="H1399" s="5"/>
      <c r="L1399" s="5"/>
      <c r="R1399" s="5"/>
    </row>
    <row r="1400" spans="1:18" x14ac:dyDescent="0.25">
      <c r="A1400" s="6">
        <v>1041</v>
      </c>
      <c r="B1400" s="158"/>
      <c r="C1400" s="158"/>
      <c r="D1400" s="5"/>
      <c r="E1400" s="5"/>
      <c r="F1400" s="5"/>
      <c r="H1400" s="5"/>
      <c r="L1400" s="5"/>
      <c r="R1400" s="5"/>
    </row>
    <row r="1401" spans="1:18" x14ac:dyDescent="0.25">
      <c r="A1401" s="8">
        <v>1042</v>
      </c>
      <c r="B1401" s="158"/>
      <c r="C1401" s="158"/>
      <c r="D1401" s="5"/>
      <c r="E1401" s="5"/>
      <c r="F1401" s="5"/>
      <c r="H1401" s="5"/>
      <c r="L1401" s="5"/>
      <c r="R1401" s="5"/>
    </row>
    <row r="1402" spans="1:18" x14ac:dyDescent="0.25">
      <c r="A1402" s="6">
        <v>1043</v>
      </c>
      <c r="B1402" s="158"/>
      <c r="C1402" s="158"/>
      <c r="D1402" s="5"/>
      <c r="E1402" s="5"/>
      <c r="F1402" s="5"/>
      <c r="H1402" s="5"/>
      <c r="L1402" s="5"/>
      <c r="R1402" s="5"/>
    </row>
    <row r="1403" spans="1:18" x14ac:dyDescent="0.25">
      <c r="A1403" s="8">
        <v>1044</v>
      </c>
      <c r="B1403" s="158"/>
      <c r="C1403" s="158"/>
      <c r="D1403" s="5"/>
      <c r="E1403" s="5"/>
      <c r="F1403" s="5"/>
      <c r="H1403" s="5"/>
      <c r="L1403" s="5"/>
      <c r="R1403" s="5"/>
    </row>
    <row r="1404" spans="1:18" x14ac:dyDescent="0.25">
      <c r="A1404" s="6">
        <v>1045</v>
      </c>
      <c r="B1404" s="158"/>
      <c r="C1404" s="158"/>
      <c r="D1404" s="5"/>
      <c r="E1404" s="5"/>
      <c r="F1404" s="5"/>
      <c r="H1404" s="5"/>
      <c r="L1404" s="5"/>
      <c r="R1404" s="5"/>
    </row>
    <row r="1405" spans="1:18" x14ac:dyDescent="0.25">
      <c r="A1405" s="8">
        <v>1046</v>
      </c>
      <c r="B1405" s="158"/>
      <c r="C1405" s="158"/>
      <c r="D1405" s="5"/>
      <c r="E1405" s="5"/>
      <c r="F1405" s="5"/>
      <c r="H1405" s="5"/>
      <c r="L1405" s="5"/>
      <c r="R1405" s="5"/>
    </row>
    <row r="1406" spans="1:18" x14ac:dyDescent="0.25">
      <c r="A1406" s="6">
        <v>1047</v>
      </c>
      <c r="B1406" s="158"/>
      <c r="C1406" s="158"/>
      <c r="D1406" s="5"/>
      <c r="E1406" s="5"/>
      <c r="F1406" s="5"/>
      <c r="H1406" s="5"/>
      <c r="L1406" s="5"/>
      <c r="R1406" s="5"/>
    </row>
    <row r="1407" spans="1:18" x14ac:dyDescent="0.25">
      <c r="A1407" s="8">
        <v>1048</v>
      </c>
      <c r="B1407" s="158"/>
      <c r="C1407" s="158"/>
      <c r="D1407" s="5"/>
      <c r="E1407" s="5"/>
      <c r="F1407" s="5"/>
      <c r="H1407" s="5"/>
      <c r="L1407" s="5"/>
      <c r="R1407" s="5"/>
    </row>
    <row r="1408" spans="1:18" x14ac:dyDescent="0.25">
      <c r="A1408" s="6">
        <v>1049</v>
      </c>
      <c r="B1408" s="158"/>
      <c r="C1408" s="158"/>
      <c r="D1408" s="5"/>
      <c r="E1408" s="5"/>
      <c r="F1408" s="5"/>
      <c r="H1408" s="5"/>
      <c r="L1408" s="5"/>
      <c r="R1408" s="5"/>
    </row>
    <row r="1409" spans="1:18" x14ac:dyDescent="0.25">
      <c r="A1409" s="8">
        <v>1050</v>
      </c>
      <c r="B1409" s="158"/>
      <c r="C1409" s="158"/>
      <c r="D1409" s="5"/>
      <c r="E1409" s="5"/>
      <c r="F1409" s="5"/>
      <c r="H1409" s="5"/>
      <c r="L1409" s="5"/>
      <c r="R1409" s="5"/>
    </row>
    <row r="1410" spans="1:18" x14ac:dyDescent="0.25">
      <c r="A1410" s="6">
        <v>1051</v>
      </c>
      <c r="B1410" s="158"/>
      <c r="C1410" s="158"/>
      <c r="D1410" s="5"/>
      <c r="E1410" s="5"/>
      <c r="F1410" s="5"/>
      <c r="H1410" s="5"/>
      <c r="L1410" s="5"/>
      <c r="R1410" s="5"/>
    </row>
    <row r="1411" spans="1:18" x14ac:dyDescent="0.25">
      <c r="A1411" s="8">
        <v>1052</v>
      </c>
      <c r="B1411" s="158"/>
      <c r="C1411" s="158"/>
      <c r="D1411" s="5"/>
      <c r="E1411" s="5"/>
      <c r="F1411" s="5"/>
      <c r="H1411" s="5"/>
      <c r="L1411" s="5"/>
      <c r="R1411" s="5"/>
    </row>
    <row r="1412" spans="1:18" x14ac:dyDescent="0.25">
      <c r="A1412" s="6">
        <v>1053</v>
      </c>
      <c r="B1412" s="158"/>
      <c r="C1412" s="158"/>
      <c r="D1412" s="5"/>
      <c r="E1412" s="5"/>
      <c r="F1412" s="5"/>
      <c r="H1412" s="5"/>
      <c r="L1412" s="5"/>
      <c r="R1412" s="5"/>
    </row>
    <row r="1413" spans="1:18" x14ac:dyDescent="0.25">
      <c r="A1413" s="8">
        <v>1054</v>
      </c>
      <c r="B1413" s="158"/>
      <c r="C1413" s="158"/>
      <c r="D1413" s="5"/>
      <c r="E1413" s="5"/>
      <c r="F1413" s="5"/>
      <c r="H1413" s="5"/>
      <c r="L1413" s="5"/>
      <c r="R1413" s="5"/>
    </row>
    <row r="1414" spans="1:18" x14ac:dyDescent="0.25">
      <c r="A1414" s="6">
        <v>1055</v>
      </c>
      <c r="B1414" s="158"/>
      <c r="C1414" s="158"/>
      <c r="D1414" s="5"/>
      <c r="E1414" s="5"/>
      <c r="F1414" s="5"/>
      <c r="H1414" s="5"/>
      <c r="L1414" s="5"/>
      <c r="R1414" s="5"/>
    </row>
    <row r="1415" spans="1:18" x14ac:dyDescent="0.25">
      <c r="A1415" s="8">
        <v>1056</v>
      </c>
      <c r="B1415" s="158"/>
      <c r="C1415" s="158"/>
      <c r="D1415" s="5"/>
      <c r="E1415" s="5"/>
      <c r="F1415" s="5"/>
      <c r="H1415" s="5"/>
      <c r="L1415" s="5"/>
      <c r="R1415" s="5"/>
    </row>
    <row r="1416" spans="1:18" x14ac:dyDescent="0.25">
      <c r="A1416" s="6">
        <v>1057</v>
      </c>
      <c r="B1416" s="158"/>
      <c r="C1416" s="158"/>
      <c r="D1416" s="5"/>
      <c r="E1416" s="5"/>
      <c r="F1416" s="5"/>
      <c r="H1416" s="5"/>
      <c r="L1416" s="5"/>
      <c r="R1416" s="5"/>
    </row>
    <row r="1417" spans="1:18" x14ac:dyDescent="0.25">
      <c r="A1417" s="8">
        <v>1058</v>
      </c>
      <c r="B1417" s="158"/>
      <c r="C1417" s="158"/>
      <c r="D1417" s="5"/>
      <c r="E1417" s="5"/>
      <c r="F1417" s="5"/>
      <c r="H1417" s="5"/>
      <c r="L1417" s="5"/>
      <c r="R1417" s="5"/>
    </row>
    <row r="1418" spans="1:18" x14ac:dyDescent="0.25">
      <c r="A1418" s="6">
        <v>1059</v>
      </c>
      <c r="B1418" s="158"/>
      <c r="C1418" s="158"/>
      <c r="D1418" s="5"/>
      <c r="E1418" s="5"/>
      <c r="F1418" s="5"/>
      <c r="H1418" s="5"/>
      <c r="L1418" s="5"/>
      <c r="R1418" s="5"/>
    </row>
    <row r="1419" spans="1:18" x14ac:dyDescent="0.25">
      <c r="A1419" s="8">
        <v>1060</v>
      </c>
      <c r="B1419" s="158"/>
      <c r="C1419" s="158"/>
      <c r="D1419" s="5"/>
      <c r="E1419" s="5"/>
      <c r="F1419" s="5"/>
      <c r="H1419" s="5"/>
      <c r="L1419" s="5"/>
      <c r="R1419" s="5"/>
    </row>
    <row r="1420" spans="1:18" x14ac:dyDescent="0.25">
      <c r="A1420" s="6">
        <v>1061</v>
      </c>
      <c r="B1420" s="158"/>
      <c r="C1420" s="158"/>
      <c r="D1420" s="5"/>
      <c r="E1420" s="5"/>
      <c r="F1420" s="5"/>
      <c r="H1420" s="5"/>
      <c r="L1420" s="5"/>
      <c r="R1420" s="5"/>
    </row>
    <row r="1421" spans="1:18" x14ac:dyDescent="0.25">
      <c r="A1421" s="8">
        <v>1062</v>
      </c>
      <c r="B1421" s="158"/>
      <c r="C1421" s="158"/>
      <c r="D1421" s="5"/>
      <c r="E1421" s="5"/>
      <c r="F1421" s="5"/>
      <c r="H1421" s="5"/>
      <c r="L1421" s="5"/>
      <c r="R1421" s="5"/>
    </row>
    <row r="1422" spans="1:18" x14ac:dyDescent="0.25">
      <c r="A1422" s="6">
        <v>1063</v>
      </c>
      <c r="B1422" s="158"/>
      <c r="C1422" s="158"/>
      <c r="D1422" s="5"/>
      <c r="E1422" s="5"/>
      <c r="F1422" s="5"/>
      <c r="H1422" s="5"/>
      <c r="L1422" s="5"/>
      <c r="R1422" s="5"/>
    </row>
    <row r="1423" spans="1:18" x14ac:dyDescent="0.25">
      <c r="A1423" s="8">
        <v>1064</v>
      </c>
      <c r="B1423" s="158"/>
      <c r="C1423" s="158"/>
      <c r="D1423" s="5"/>
      <c r="E1423" s="5"/>
      <c r="F1423" s="5"/>
      <c r="H1423" s="5"/>
      <c r="L1423" s="5"/>
      <c r="R1423" s="5"/>
    </row>
    <row r="1424" spans="1:18" x14ac:dyDescent="0.25">
      <c r="A1424" s="6">
        <v>1065</v>
      </c>
      <c r="B1424" s="158"/>
      <c r="C1424" s="158"/>
      <c r="D1424" s="5"/>
      <c r="E1424" s="5"/>
      <c r="F1424" s="5"/>
      <c r="H1424" s="5"/>
      <c r="L1424" s="5"/>
      <c r="R1424" s="5"/>
    </row>
    <row r="1425" spans="1:18" x14ac:dyDescent="0.25">
      <c r="A1425" s="8">
        <v>1066</v>
      </c>
      <c r="B1425" s="158"/>
      <c r="C1425" s="158"/>
      <c r="D1425" s="5"/>
      <c r="E1425" s="5"/>
      <c r="F1425" s="5"/>
      <c r="H1425" s="5"/>
      <c r="L1425" s="5"/>
      <c r="R1425" s="5"/>
    </row>
    <row r="1426" spans="1:18" x14ac:dyDescent="0.25">
      <c r="A1426" s="6">
        <v>1067</v>
      </c>
      <c r="B1426" s="158"/>
      <c r="C1426" s="158"/>
      <c r="D1426" s="5"/>
      <c r="E1426" s="5"/>
      <c r="F1426" s="5"/>
      <c r="H1426" s="5"/>
      <c r="L1426" s="5"/>
      <c r="R1426" s="5"/>
    </row>
    <row r="1427" spans="1:18" x14ac:dyDescent="0.25">
      <c r="A1427" s="8">
        <v>1068</v>
      </c>
      <c r="B1427" s="158"/>
      <c r="C1427" s="158"/>
      <c r="D1427" s="5"/>
      <c r="E1427" s="5"/>
      <c r="F1427" s="5"/>
      <c r="H1427" s="5"/>
      <c r="L1427" s="5"/>
      <c r="R1427" s="5"/>
    </row>
    <row r="1428" spans="1:18" x14ac:dyDescent="0.25">
      <c r="A1428" s="6">
        <v>1069</v>
      </c>
      <c r="B1428" s="158"/>
      <c r="C1428" s="158"/>
      <c r="D1428" s="5"/>
      <c r="E1428" s="5"/>
      <c r="F1428" s="5"/>
      <c r="H1428" s="5"/>
      <c r="L1428" s="5"/>
      <c r="R1428" s="5"/>
    </row>
    <row r="1429" spans="1:18" x14ac:dyDescent="0.25">
      <c r="A1429" s="8">
        <v>1070</v>
      </c>
      <c r="B1429" s="158"/>
      <c r="C1429" s="158"/>
      <c r="D1429" s="5"/>
      <c r="E1429" s="5"/>
      <c r="F1429" s="5"/>
      <c r="H1429" s="5"/>
      <c r="L1429" s="5"/>
      <c r="R1429" s="5"/>
    </row>
    <row r="1430" spans="1:18" x14ac:dyDescent="0.25">
      <c r="A1430" s="6">
        <v>1071</v>
      </c>
      <c r="B1430" s="158"/>
      <c r="C1430" s="158"/>
      <c r="D1430" s="5"/>
      <c r="E1430" s="5"/>
      <c r="F1430" s="5"/>
      <c r="H1430" s="5"/>
      <c r="L1430" s="5"/>
      <c r="R1430" s="5"/>
    </row>
    <row r="1431" spans="1:18" x14ac:dyDescent="0.25">
      <c r="A1431" s="8">
        <v>1072</v>
      </c>
      <c r="B1431" s="158"/>
      <c r="C1431" s="158"/>
      <c r="D1431" s="5"/>
      <c r="E1431" s="5"/>
      <c r="F1431" s="5"/>
      <c r="H1431" s="5"/>
      <c r="L1431" s="5"/>
      <c r="R1431" s="5"/>
    </row>
    <row r="1432" spans="1:18" x14ac:dyDescent="0.25">
      <c r="A1432" s="6">
        <v>1073</v>
      </c>
      <c r="B1432" s="158"/>
      <c r="C1432" s="158"/>
      <c r="D1432" s="5"/>
      <c r="E1432" s="5"/>
      <c r="F1432" s="5"/>
      <c r="H1432" s="5"/>
      <c r="L1432" s="5"/>
      <c r="R1432" s="5"/>
    </row>
    <row r="1433" spans="1:18" x14ac:dyDescent="0.25">
      <c r="A1433" s="8">
        <v>1074</v>
      </c>
      <c r="B1433" s="158"/>
      <c r="C1433" s="158"/>
      <c r="D1433" s="5"/>
      <c r="E1433" s="5"/>
      <c r="F1433" s="5"/>
      <c r="H1433" s="5"/>
      <c r="L1433" s="5"/>
      <c r="R1433" s="5"/>
    </row>
    <row r="1434" spans="1:18" x14ac:dyDescent="0.25">
      <c r="A1434" s="6">
        <v>1075</v>
      </c>
      <c r="B1434" s="158"/>
      <c r="C1434" s="158"/>
      <c r="D1434" s="5"/>
      <c r="E1434" s="5"/>
      <c r="F1434" s="5"/>
      <c r="H1434" s="5"/>
      <c r="L1434" s="5"/>
      <c r="R1434" s="5"/>
    </row>
    <row r="1435" spans="1:18" x14ac:dyDescent="0.25">
      <c r="A1435" s="8">
        <v>1076</v>
      </c>
      <c r="B1435" s="158"/>
      <c r="C1435" s="158"/>
      <c r="D1435" s="5"/>
      <c r="E1435" s="5"/>
      <c r="F1435" s="5"/>
      <c r="H1435" s="5"/>
      <c r="L1435" s="5"/>
      <c r="R1435" s="5"/>
    </row>
    <row r="1436" spans="1:18" x14ac:dyDescent="0.25">
      <c r="A1436" s="6">
        <v>1077</v>
      </c>
      <c r="B1436" s="158"/>
      <c r="C1436" s="158"/>
      <c r="D1436" s="5"/>
      <c r="E1436" s="5"/>
      <c r="F1436" s="5"/>
      <c r="H1436" s="5"/>
      <c r="L1436" s="5"/>
      <c r="R1436" s="5"/>
    </row>
    <row r="1437" spans="1:18" x14ac:dyDescent="0.25">
      <c r="A1437" s="8">
        <v>1078</v>
      </c>
      <c r="B1437" s="158"/>
      <c r="C1437" s="158"/>
      <c r="D1437" s="5"/>
      <c r="E1437" s="5"/>
      <c r="F1437" s="5"/>
      <c r="H1437" s="5"/>
      <c r="L1437" s="5"/>
      <c r="R1437" s="5"/>
    </row>
    <row r="1438" spans="1:18" x14ac:dyDescent="0.25">
      <c r="A1438" s="6">
        <v>1079</v>
      </c>
      <c r="D1438" s="5"/>
      <c r="E1438" s="5"/>
      <c r="F1438" s="5"/>
      <c r="H1438" s="5"/>
      <c r="L1438" s="5"/>
      <c r="R1438" s="5"/>
    </row>
    <row r="1439" spans="1:18" x14ac:dyDescent="0.25">
      <c r="A1439" s="8">
        <v>1080</v>
      </c>
      <c r="D1439" s="5"/>
      <c r="E1439" s="5"/>
      <c r="F1439" s="5"/>
      <c r="H1439" s="5"/>
      <c r="L1439" s="5"/>
      <c r="R1439" s="5"/>
    </row>
    <row r="1440" spans="1:18" x14ac:dyDescent="0.25">
      <c r="A1440" s="6">
        <v>1081</v>
      </c>
      <c r="B1440" s="5"/>
      <c r="C1440" s="5"/>
      <c r="D1440" s="5"/>
      <c r="E1440" s="5"/>
      <c r="F1440" s="5"/>
      <c r="H1440" s="5"/>
      <c r="L1440" s="5"/>
      <c r="R1440" s="5"/>
    </row>
    <row r="1441" spans="1:18" x14ac:dyDescent="0.25">
      <c r="A1441" s="8">
        <v>1082</v>
      </c>
      <c r="B1441" s="5"/>
      <c r="C1441" s="5"/>
      <c r="D1441" s="5"/>
      <c r="E1441" s="5"/>
      <c r="F1441" s="5"/>
      <c r="H1441" s="5"/>
      <c r="L1441" s="5"/>
      <c r="R1441" s="5"/>
    </row>
    <row r="1442" spans="1:18" x14ac:dyDescent="0.25">
      <c r="A1442" s="6">
        <v>1083</v>
      </c>
      <c r="B1442" s="5"/>
      <c r="C1442" s="5"/>
      <c r="D1442" s="5"/>
      <c r="E1442" s="5"/>
      <c r="F1442" s="5"/>
      <c r="H1442" s="5"/>
      <c r="L1442" s="5"/>
      <c r="R1442" s="5"/>
    </row>
    <row r="1443" spans="1:18" x14ac:dyDescent="0.25">
      <c r="A1443" s="8">
        <v>1084</v>
      </c>
      <c r="B1443" s="5"/>
      <c r="C1443" s="5"/>
      <c r="D1443" s="5"/>
      <c r="E1443" s="5"/>
      <c r="F1443" s="5"/>
      <c r="H1443" s="5"/>
      <c r="L1443" s="5"/>
      <c r="R1443" s="5"/>
    </row>
    <row r="1444" spans="1:18" x14ac:dyDescent="0.25">
      <c r="A1444" s="6">
        <v>1085</v>
      </c>
      <c r="B1444" s="5"/>
      <c r="C1444" s="5"/>
      <c r="D1444" s="5"/>
      <c r="E1444" s="5"/>
      <c r="F1444" s="5"/>
      <c r="H1444" s="5"/>
      <c r="L1444" s="5"/>
      <c r="R1444" s="5"/>
    </row>
    <row r="1445" spans="1:18" x14ac:dyDescent="0.25">
      <c r="A1445" s="8">
        <v>1086</v>
      </c>
      <c r="B1445" s="5"/>
      <c r="C1445" s="5"/>
      <c r="D1445" s="5"/>
      <c r="E1445" s="5"/>
      <c r="F1445" s="5"/>
      <c r="H1445" s="5"/>
      <c r="L1445" s="5"/>
      <c r="R1445" s="5"/>
    </row>
    <row r="1446" spans="1:18" x14ac:dyDescent="0.25">
      <c r="A1446" s="6">
        <v>1087</v>
      </c>
      <c r="B1446" s="5"/>
      <c r="C1446" s="5"/>
      <c r="D1446" s="5"/>
      <c r="E1446" s="5"/>
      <c r="F1446" s="5"/>
      <c r="H1446" s="5"/>
      <c r="L1446" s="5"/>
      <c r="R1446" s="5"/>
    </row>
    <row r="1447" spans="1:18" x14ac:dyDescent="0.25">
      <c r="A1447" s="8">
        <v>1088</v>
      </c>
      <c r="B1447" s="5"/>
      <c r="C1447" s="5"/>
      <c r="D1447" s="5"/>
      <c r="E1447" s="5"/>
      <c r="F1447" s="5"/>
      <c r="H1447" s="5"/>
      <c r="L1447" s="5"/>
      <c r="R1447" s="5"/>
    </row>
    <row r="1448" spans="1:18" x14ac:dyDescent="0.25">
      <c r="A1448" s="6">
        <v>1089</v>
      </c>
      <c r="B1448" s="5"/>
      <c r="C1448" s="5"/>
      <c r="D1448" s="5"/>
      <c r="E1448" s="5"/>
      <c r="F1448" s="5"/>
      <c r="H1448" s="5"/>
      <c r="L1448" s="5"/>
      <c r="R1448" s="5"/>
    </row>
    <row r="1449" spans="1:18" x14ac:dyDescent="0.25">
      <c r="A1449" s="8">
        <v>1090</v>
      </c>
      <c r="B1449" s="5"/>
      <c r="C1449" s="5"/>
      <c r="D1449" s="5"/>
      <c r="E1449" s="5"/>
      <c r="F1449" s="5"/>
      <c r="H1449" s="5"/>
      <c r="L1449" s="5"/>
      <c r="R1449" s="5"/>
    </row>
    <row r="1450" spans="1:18" x14ac:dyDescent="0.25">
      <c r="A1450" s="6">
        <v>1091</v>
      </c>
      <c r="B1450" s="5"/>
      <c r="C1450" s="5"/>
      <c r="D1450" s="5"/>
      <c r="E1450" s="5"/>
      <c r="F1450" s="5"/>
      <c r="H1450" s="5"/>
      <c r="L1450" s="5"/>
      <c r="R1450" s="5"/>
    </row>
    <row r="1451" spans="1:18" x14ac:dyDescent="0.25">
      <c r="A1451" s="8">
        <v>1092</v>
      </c>
      <c r="B1451" s="5"/>
      <c r="C1451" s="5"/>
      <c r="D1451" s="5"/>
      <c r="E1451" s="5"/>
      <c r="F1451" s="5"/>
      <c r="H1451" s="5"/>
      <c r="L1451" s="5"/>
      <c r="R1451" s="5"/>
    </row>
    <row r="1452" spans="1:18" x14ac:dyDescent="0.25">
      <c r="A1452" s="6">
        <v>1093</v>
      </c>
      <c r="B1452" s="5"/>
      <c r="C1452" s="5"/>
      <c r="D1452" s="5"/>
      <c r="E1452" s="5"/>
      <c r="F1452" s="5"/>
      <c r="H1452" s="5"/>
      <c r="L1452" s="5"/>
      <c r="R1452" s="5"/>
    </row>
    <row r="1453" spans="1:18" x14ac:dyDescent="0.25">
      <c r="A1453" s="8">
        <v>1094</v>
      </c>
      <c r="B1453" s="5"/>
      <c r="C1453" s="5"/>
      <c r="D1453" s="5"/>
      <c r="E1453" s="5"/>
      <c r="F1453" s="5"/>
      <c r="H1453" s="5"/>
      <c r="L1453" s="5"/>
      <c r="R1453" s="5"/>
    </row>
    <row r="1454" spans="1:18" x14ac:dyDescent="0.25">
      <c r="A1454" s="6">
        <v>1095</v>
      </c>
      <c r="B1454" s="5"/>
      <c r="C1454" s="5"/>
      <c r="D1454" s="5"/>
      <c r="E1454" s="5"/>
      <c r="F1454" s="5"/>
      <c r="H1454" s="5"/>
      <c r="L1454" s="5"/>
      <c r="R1454" s="5"/>
    </row>
    <row r="1455" spans="1:18" x14ac:dyDescent="0.25">
      <c r="A1455" s="8">
        <v>1096</v>
      </c>
      <c r="B1455" s="5"/>
      <c r="C1455" s="5"/>
      <c r="D1455" s="5"/>
      <c r="E1455" s="5"/>
      <c r="F1455" s="5"/>
      <c r="H1455" s="5"/>
      <c r="L1455" s="5"/>
      <c r="R1455" s="5"/>
    </row>
    <row r="1456" spans="1:18" x14ac:dyDescent="0.25">
      <c r="A1456" s="6">
        <v>1097</v>
      </c>
      <c r="B1456" s="5"/>
      <c r="C1456" s="5"/>
      <c r="D1456" s="5"/>
      <c r="E1456" s="5"/>
      <c r="F1456" s="5"/>
      <c r="H1456" s="5"/>
      <c r="L1456" s="5"/>
      <c r="R1456" s="5"/>
    </row>
    <row r="1457" spans="1:18" x14ac:dyDescent="0.25">
      <c r="A1457" s="8">
        <v>1098</v>
      </c>
      <c r="B1457" s="5"/>
      <c r="C1457" s="5"/>
      <c r="D1457" s="5"/>
      <c r="E1457" s="5"/>
      <c r="F1457" s="5"/>
      <c r="H1457" s="5"/>
      <c r="L1457" s="5"/>
      <c r="R1457" s="5"/>
    </row>
    <row r="1458" spans="1:18" x14ac:dyDescent="0.25">
      <c r="A1458" s="6">
        <v>1099</v>
      </c>
      <c r="B1458" s="5"/>
      <c r="C1458" s="5"/>
      <c r="D1458" s="5"/>
      <c r="E1458" s="5"/>
      <c r="F1458" s="5"/>
      <c r="H1458" s="5"/>
      <c r="L1458" s="5"/>
      <c r="R1458" s="5"/>
    </row>
    <row r="1459" spans="1:18" x14ac:dyDescent="0.25">
      <c r="A1459" s="8">
        <v>1100</v>
      </c>
      <c r="B1459" s="5"/>
      <c r="C1459" s="5"/>
      <c r="D1459" s="5"/>
      <c r="E1459" s="5"/>
      <c r="F1459" s="5"/>
      <c r="H1459" s="5"/>
      <c r="L1459" s="5"/>
      <c r="R1459" s="5"/>
    </row>
    <row r="1460" spans="1:18" x14ac:dyDescent="0.25">
      <c r="A1460" s="6">
        <v>1101</v>
      </c>
      <c r="B1460" s="5"/>
      <c r="C1460" s="5"/>
      <c r="D1460" s="5"/>
      <c r="E1460" s="5"/>
      <c r="F1460" s="5"/>
      <c r="H1460" s="5"/>
      <c r="L1460" s="5"/>
      <c r="R1460" s="5"/>
    </row>
    <row r="1461" spans="1:18" x14ac:dyDescent="0.25">
      <c r="A1461" s="8">
        <v>1102</v>
      </c>
      <c r="B1461" s="5"/>
      <c r="C1461" s="5"/>
      <c r="D1461" s="5"/>
      <c r="E1461" s="5"/>
      <c r="F1461" s="5"/>
      <c r="H1461" s="5"/>
      <c r="L1461" s="5"/>
      <c r="R1461" s="5"/>
    </row>
    <row r="1462" spans="1:18" x14ac:dyDescent="0.25">
      <c r="A1462" s="6">
        <v>1103</v>
      </c>
      <c r="B1462" s="5"/>
      <c r="C1462" s="5"/>
      <c r="D1462" s="5"/>
      <c r="E1462" s="5"/>
      <c r="F1462" s="5"/>
      <c r="H1462" s="5"/>
      <c r="L1462" s="5"/>
      <c r="R1462" s="5"/>
    </row>
    <row r="1463" spans="1:18" x14ac:dyDescent="0.25">
      <c r="A1463" s="8">
        <v>1104</v>
      </c>
      <c r="B1463" s="5"/>
      <c r="C1463" s="5"/>
      <c r="D1463" s="5"/>
      <c r="E1463" s="5"/>
      <c r="F1463" s="5"/>
      <c r="H1463" s="5"/>
      <c r="L1463" s="5"/>
      <c r="R1463" s="5"/>
    </row>
    <row r="1464" spans="1:18" x14ac:dyDescent="0.25">
      <c r="A1464" s="6">
        <v>1105</v>
      </c>
      <c r="B1464" s="5"/>
      <c r="C1464" s="5"/>
      <c r="D1464" s="5"/>
      <c r="E1464" s="5"/>
      <c r="F1464" s="5"/>
      <c r="H1464" s="5"/>
      <c r="L1464" s="5"/>
      <c r="R1464" s="5"/>
    </row>
    <row r="1465" spans="1:18" x14ac:dyDescent="0.25">
      <c r="A1465" s="8">
        <v>1106</v>
      </c>
      <c r="B1465" s="5"/>
      <c r="C1465" s="5"/>
      <c r="D1465" s="5"/>
      <c r="E1465" s="5"/>
      <c r="F1465" s="5"/>
      <c r="H1465" s="5"/>
      <c r="L1465" s="5"/>
      <c r="R1465" s="5"/>
    </row>
    <row r="1466" spans="1:18" x14ac:dyDescent="0.25">
      <c r="A1466" s="6">
        <v>1107</v>
      </c>
      <c r="B1466" s="5"/>
      <c r="C1466" s="5"/>
      <c r="D1466" s="5"/>
      <c r="E1466" s="5"/>
      <c r="F1466" s="5"/>
      <c r="H1466" s="5"/>
      <c r="L1466" s="5"/>
      <c r="R1466" s="5"/>
    </row>
    <row r="1467" spans="1:18" x14ac:dyDescent="0.25">
      <c r="A1467" s="8">
        <v>1108</v>
      </c>
      <c r="B1467" s="5"/>
      <c r="C1467" s="5"/>
      <c r="D1467" s="5"/>
      <c r="E1467" s="5"/>
      <c r="F1467" s="5"/>
      <c r="H1467" s="5"/>
      <c r="L1467" s="5"/>
      <c r="R1467" s="5"/>
    </row>
    <row r="1468" spans="1:18" x14ac:dyDescent="0.25">
      <c r="A1468" s="6">
        <v>1109</v>
      </c>
      <c r="B1468" s="5"/>
      <c r="C1468" s="5"/>
      <c r="D1468" s="5"/>
      <c r="E1468" s="5"/>
      <c r="F1468" s="5"/>
      <c r="H1468" s="5"/>
      <c r="L1468" s="5"/>
      <c r="R1468" s="5"/>
    </row>
    <row r="1469" spans="1:18" x14ac:dyDescent="0.25">
      <c r="A1469" s="8">
        <v>1110</v>
      </c>
      <c r="B1469" s="5"/>
      <c r="C1469" s="5"/>
      <c r="D1469" s="5"/>
      <c r="E1469" s="5"/>
      <c r="F1469" s="5"/>
      <c r="H1469" s="5"/>
      <c r="L1469" s="5"/>
      <c r="R1469" s="5"/>
    </row>
    <row r="1470" spans="1:18" x14ac:dyDescent="0.25">
      <c r="A1470" s="6">
        <v>1111</v>
      </c>
      <c r="B1470" s="5"/>
      <c r="C1470" s="5"/>
      <c r="D1470" s="5"/>
      <c r="E1470" s="5"/>
      <c r="F1470" s="5"/>
      <c r="H1470" s="5"/>
      <c r="L1470" s="5"/>
      <c r="R1470" s="5"/>
    </row>
    <row r="1471" spans="1:18" x14ac:dyDescent="0.25">
      <c r="A1471" s="8">
        <v>1112</v>
      </c>
      <c r="B1471" s="5"/>
      <c r="C1471" s="5"/>
      <c r="D1471" s="5"/>
      <c r="E1471" s="5"/>
      <c r="F1471" s="5"/>
      <c r="H1471" s="5"/>
      <c r="L1471" s="5"/>
      <c r="R1471" s="5"/>
    </row>
    <row r="1472" spans="1:18" x14ac:dyDescent="0.25">
      <c r="A1472" s="6">
        <v>1113</v>
      </c>
      <c r="B1472" s="5"/>
      <c r="C1472" s="5"/>
      <c r="D1472" s="5"/>
      <c r="E1472" s="5"/>
      <c r="F1472" s="5"/>
      <c r="H1472" s="5"/>
      <c r="L1472" s="5"/>
      <c r="R1472" s="5"/>
    </row>
    <row r="1473" spans="1:18" x14ac:dyDescent="0.25">
      <c r="A1473" s="8">
        <v>1114</v>
      </c>
      <c r="B1473" s="5"/>
      <c r="C1473" s="5"/>
      <c r="D1473" s="5"/>
      <c r="E1473" s="5"/>
      <c r="F1473" s="5"/>
      <c r="H1473" s="5"/>
      <c r="L1473" s="5"/>
      <c r="R1473" s="5"/>
    </row>
    <row r="1474" spans="1:18" x14ac:dyDescent="0.25">
      <c r="A1474" s="6">
        <v>1115</v>
      </c>
      <c r="B1474" s="5"/>
      <c r="C1474" s="5"/>
      <c r="D1474" s="5"/>
      <c r="E1474" s="5"/>
      <c r="F1474" s="5"/>
      <c r="H1474" s="5"/>
      <c r="L1474" s="5"/>
      <c r="R1474" s="5"/>
    </row>
    <row r="1475" spans="1:18" x14ac:dyDescent="0.25">
      <c r="A1475" s="8">
        <v>1116</v>
      </c>
      <c r="B1475" s="5"/>
      <c r="C1475" s="5"/>
      <c r="D1475" s="5"/>
      <c r="E1475" s="5"/>
      <c r="F1475" s="5"/>
      <c r="H1475" s="5"/>
      <c r="L1475" s="5"/>
      <c r="R1475" s="5"/>
    </row>
    <row r="1476" spans="1:18" x14ac:dyDescent="0.25">
      <c r="A1476" s="6">
        <v>1117</v>
      </c>
      <c r="B1476" s="5"/>
      <c r="C1476" s="5"/>
      <c r="D1476" s="5"/>
      <c r="E1476" s="5"/>
      <c r="F1476" s="5"/>
      <c r="H1476" s="5"/>
      <c r="L1476" s="5"/>
      <c r="R1476" s="5"/>
    </row>
    <row r="1477" spans="1:18" x14ac:dyDescent="0.25">
      <c r="A1477" s="8">
        <v>1118</v>
      </c>
      <c r="B1477" s="5"/>
      <c r="C1477" s="5"/>
      <c r="D1477" s="5"/>
      <c r="E1477" s="5"/>
      <c r="F1477" s="5"/>
      <c r="H1477" s="5"/>
      <c r="L1477" s="5"/>
      <c r="R1477" s="5"/>
    </row>
    <row r="1478" spans="1:18" x14ac:dyDescent="0.25">
      <c r="A1478" s="6">
        <v>1119</v>
      </c>
      <c r="B1478" s="5"/>
      <c r="C1478" s="5"/>
      <c r="D1478" s="5"/>
      <c r="E1478" s="5"/>
      <c r="F1478" s="5"/>
      <c r="H1478" s="5"/>
      <c r="L1478" s="5"/>
      <c r="R1478" s="5"/>
    </row>
    <row r="1479" spans="1:18" x14ac:dyDescent="0.25">
      <c r="A1479" s="8">
        <v>1120</v>
      </c>
      <c r="B1479" s="5"/>
      <c r="C1479" s="5"/>
      <c r="D1479" s="5"/>
      <c r="E1479" s="5"/>
      <c r="F1479" s="5"/>
      <c r="H1479" s="5"/>
      <c r="L1479" s="5"/>
      <c r="R1479" s="5"/>
    </row>
    <row r="1480" spans="1:18" x14ac:dyDescent="0.25">
      <c r="A1480" s="6">
        <v>1121</v>
      </c>
      <c r="B1480" s="5"/>
      <c r="C1480" s="5"/>
      <c r="D1480" s="5"/>
      <c r="E1480" s="5"/>
      <c r="F1480" s="5"/>
      <c r="H1480" s="5"/>
      <c r="L1480" s="5"/>
      <c r="R1480" s="5"/>
    </row>
    <row r="1481" spans="1:18" x14ac:dyDescent="0.25">
      <c r="A1481" s="8">
        <v>1122</v>
      </c>
      <c r="B1481" s="5"/>
      <c r="C1481" s="5"/>
      <c r="D1481" s="5"/>
      <c r="E1481" s="5"/>
      <c r="F1481" s="5"/>
      <c r="H1481" s="5"/>
      <c r="L1481" s="5"/>
      <c r="R1481" s="5"/>
    </row>
    <row r="1482" spans="1:18" x14ac:dyDescent="0.25">
      <c r="A1482" s="6">
        <v>1123</v>
      </c>
      <c r="B1482" s="5"/>
      <c r="C1482" s="5"/>
      <c r="D1482" s="5"/>
      <c r="E1482" s="5"/>
      <c r="F1482" s="5"/>
      <c r="H1482" s="5"/>
      <c r="L1482" s="5"/>
      <c r="R1482" s="5"/>
    </row>
    <row r="1483" spans="1:18" x14ac:dyDescent="0.25">
      <c r="A1483" s="8">
        <v>1124</v>
      </c>
      <c r="B1483" s="5"/>
      <c r="C1483" s="5"/>
      <c r="D1483" s="5"/>
      <c r="E1483" s="5"/>
      <c r="F1483" s="5"/>
      <c r="H1483" s="5"/>
      <c r="L1483" s="5"/>
      <c r="R1483" s="5"/>
    </row>
    <row r="1484" spans="1:18" x14ac:dyDescent="0.25">
      <c r="A1484" s="6">
        <v>1125</v>
      </c>
      <c r="B1484" s="5"/>
      <c r="C1484" s="5"/>
      <c r="D1484" s="5"/>
      <c r="E1484" s="5"/>
      <c r="F1484" s="5"/>
      <c r="H1484" s="5"/>
      <c r="L1484" s="5"/>
      <c r="R1484" s="5"/>
    </row>
    <row r="1485" spans="1:18" x14ac:dyDescent="0.25">
      <c r="A1485" s="8">
        <v>1126</v>
      </c>
      <c r="B1485" s="5"/>
      <c r="C1485" s="5"/>
      <c r="D1485" s="5"/>
      <c r="E1485" s="5"/>
      <c r="F1485" s="5"/>
      <c r="H1485" s="5"/>
      <c r="L1485" s="5"/>
      <c r="R1485" s="5"/>
    </row>
    <row r="1486" spans="1:18" x14ac:dyDescent="0.25">
      <c r="A1486" s="6">
        <v>1127</v>
      </c>
      <c r="B1486" s="5"/>
      <c r="C1486" s="5"/>
      <c r="D1486" s="5"/>
      <c r="E1486" s="5"/>
      <c r="F1486" s="5"/>
      <c r="H1486" s="5"/>
      <c r="L1486" s="5"/>
      <c r="R1486" s="5"/>
    </row>
    <row r="1487" spans="1:18" x14ac:dyDescent="0.25">
      <c r="A1487" s="8">
        <v>1128</v>
      </c>
      <c r="B1487" s="5"/>
      <c r="C1487" s="5"/>
      <c r="D1487" s="5"/>
      <c r="E1487" s="5"/>
      <c r="F1487" s="5"/>
      <c r="H1487" s="5"/>
      <c r="L1487" s="5"/>
      <c r="R1487" s="5"/>
    </row>
    <row r="1488" spans="1:18" x14ac:dyDescent="0.25">
      <c r="A1488" s="6">
        <v>1129</v>
      </c>
      <c r="B1488" s="5"/>
      <c r="C1488" s="5"/>
      <c r="D1488" s="5"/>
      <c r="E1488" s="5"/>
      <c r="F1488" s="5"/>
      <c r="H1488" s="5"/>
      <c r="L1488" s="5"/>
      <c r="R1488" s="5"/>
    </row>
    <row r="1489" spans="1:18" x14ac:dyDescent="0.25">
      <c r="A1489" s="8">
        <v>1130</v>
      </c>
      <c r="B1489" s="5"/>
      <c r="C1489" s="5"/>
      <c r="D1489" s="5"/>
      <c r="E1489" s="5"/>
      <c r="F1489" s="5"/>
      <c r="H1489" s="5"/>
      <c r="L1489" s="5"/>
      <c r="R1489" s="5"/>
    </row>
    <row r="1490" spans="1:18" x14ac:dyDescent="0.25">
      <c r="A1490" s="6">
        <v>1131</v>
      </c>
      <c r="B1490" s="5"/>
      <c r="C1490" s="5"/>
      <c r="D1490" s="5"/>
      <c r="E1490" s="5"/>
      <c r="F1490" s="5"/>
      <c r="H1490" s="5"/>
      <c r="L1490" s="5"/>
      <c r="R1490" s="5"/>
    </row>
    <row r="1491" spans="1:18" x14ac:dyDescent="0.25">
      <c r="A1491" s="8">
        <v>1132</v>
      </c>
      <c r="B1491" s="5"/>
      <c r="C1491" s="5"/>
      <c r="D1491" s="5"/>
      <c r="E1491" s="5"/>
      <c r="F1491" s="5"/>
      <c r="H1491" s="5"/>
      <c r="L1491" s="5"/>
      <c r="R1491" s="5"/>
    </row>
    <row r="1492" spans="1:18" x14ac:dyDescent="0.25">
      <c r="A1492" s="6">
        <v>1133</v>
      </c>
      <c r="B1492" s="5"/>
      <c r="C1492" s="5"/>
      <c r="D1492" s="5"/>
      <c r="E1492" s="5"/>
      <c r="F1492" s="5"/>
      <c r="H1492" s="5"/>
      <c r="L1492" s="5"/>
      <c r="R1492" s="5"/>
    </row>
    <row r="1493" spans="1:18" x14ac:dyDescent="0.25">
      <c r="A1493" s="8">
        <v>1134</v>
      </c>
      <c r="B1493" s="5"/>
      <c r="C1493" s="5"/>
      <c r="D1493" s="5"/>
      <c r="E1493" s="5"/>
      <c r="F1493" s="5"/>
      <c r="H1493" s="5"/>
      <c r="L1493" s="5"/>
      <c r="R1493" s="5"/>
    </row>
    <row r="1494" spans="1:18" x14ac:dyDescent="0.25">
      <c r="A1494" s="6">
        <v>1135</v>
      </c>
      <c r="B1494" s="5"/>
      <c r="C1494" s="5"/>
      <c r="D1494" s="5"/>
      <c r="E1494" s="5"/>
      <c r="F1494" s="5"/>
      <c r="H1494" s="5"/>
      <c r="L1494" s="5"/>
      <c r="R1494" s="5"/>
    </row>
    <row r="1495" spans="1:18" x14ac:dyDescent="0.25">
      <c r="A1495" s="8">
        <v>1136</v>
      </c>
      <c r="B1495" s="5"/>
      <c r="C1495" s="5"/>
      <c r="D1495" s="5"/>
      <c r="E1495" s="5"/>
      <c r="F1495" s="5"/>
      <c r="H1495" s="5"/>
      <c r="L1495" s="5"/>
      <c r="R1495" s="5"/>
    </row>
    <row r="1496" spans="1:18" x14ac:dyDescent="0.25">
      <c r="A1496" s="6">
        <v>1137</v>
      </c>
      <c r="B1496" s="5"/>
      <c r="C1496" s="5"/>
      <c r="D1496" s="5"/>
      <c r="E1496" s="5"/>
      <c r="F1496" s="5"/>
      <c r="H1496" s="5"/>
      <c r="L1496" s="5"/>
      <c r="R1496" s="5"/>
    </row>
    <row r="1497" spans="1:18" x14ac:dyDescent="0.25">
      <c r="A1497" s="8">
        <v>1138</v>
      </c>
      <c r="B1497" s="5"/>
      <c r="C1497" s="5"/>
      <c r="D1497" s="5"/>
      <c r="E1497" s="5"/>
      <c r="F1497" s="5"/>
      <c r="H1497" s="5"/>
      <c r="L1497" s="5"/>
      <c r="R1497" s="5"/>
    </row>
    <row r="1498" spans="1:18" x14ac:dyDescent="0.25">
      <c r="A1498" s="6">
        <v>1139</v>
      </c>
      <c r="B1498" s="5"/>
      <c r="C1498" s="5"/>
      <c r="D1498" s="5"/>
      <c r="E1498" s="5"/>
      <c r="F1498" s="5"/>
      <c r="H1498" s="5"/>
      <c r="L1498" s="5"/>
      <c r="R1498" s="5"/>
    </row>
    <row r="1499" spans="1:18" x14ac:dyDescent="0.25">
      <c r="A1499" s="8">
        <v>1140</v>
      </c>
      <c r="B1499" s="5"/>
      <c r="C1499" s="5"/>
      <c r="D1499" s="5"/>
      <c r="E1499" s="5"/>
      <c r="F1499" s="5"/>
      <c r="H1499" s="5"/>
      <c r="L1499" s="5"/>
      <c r="R1499" s="5"/>
    </row>
    <row r="1500" spans="1:18" x14ac:dyDescent="0.25">
      <c r="A1500" s="6">
        <v>1141</v>
      </c>
      <c r="B1500" s="5"/>
      <c r="C1500" s="5"/>
      <c r="D1500" s="5"/>
      <c r="E1500" s="5"/>
      <c r="F1500" s="5"/>
      <c r="H1500" s="5"/>
      <c r="L1500" s="5"/>
      <c r="R1500" s="5"/>
    </row>
    <row r="1501" spans="1:18" x14ac:dyDescent="0.25">
      <c r="A1501" s="8">
        <v>1142</v>
      </c>
      <c r="B1501" s="5"/>
      <c r="C1501" s="5"/>
      <c r="D1501" s="5"/>
      <c r="E1501" s="5"/>
      <c r="F1501" s="5"/>
      <c r="H1501" s="5"/>
      <c r="L1501" s="5"/>
      <c r="R1501" s="5"/>
    </row>
    <row r="1502" spans="1:18" x14ac:dyDescent="0.25">
      <c r="A1502" s="6">
        <v>1143</v>
      </c>
      <c r="B1502" s="5"/>
      <c r="C1502" s="5"/>
      <c r="D1502" s="5"/>
      <c r="E1502" s="5"/>
      <c r="F1502" s="5"/>
      <c r="H1502" s="5"/>
      <c r="L1502" s="5"/>
      <c r="R1502" s="5"/>
    </row>
    <row r="1503" spans="1:18" x14ac:dyDescent="0.25">
      <c r="A1503" s="8">
        <v>1144</v>
      </c>
      <c r="B1503" s="5"/>
      <c r="C1503" s="5"/>
      <c r="D1503" s="5"/>
      <c r="E1503" s="5"/>
      <c r="F1503" s="5"/>
      <c r="H1503" s="5"/>
      <c r="L1503" s="5"/>
      <c r="R1503" s="5"/>
    </row>
    <row r="1504" spans="1:18" x14ac:dyDescent="0.25">
      <c r="A1504" s="6">
        <v>1145</v>
      </c>
      <c r="B1504" s="5"/>
      <c r="C1504" s="5"/>
      <c r="D1504" s="5"/>
      <c r="E1504" s="5"/>
      <c r="F1504" s="5"/>
      <c r="H1504" s="5"/>
      <c r="L1504" s="5"/>
      <c r="R1504" s="5"/>
    </row>
    <row r="1505" spans="1:18" x14ac:dyDescent="0.25">
      <c r="A1505" s="8">
        <v>1146</v>
      </c>
      <c r="B1505" s="5"/>
      <c r="C1505" s="5"/>
      <c r="D1505" s="5"/>
      <c r="E1505" s="5"/>
      <c r="F1505" s="5"/>
      <c r="H1505" s="5"/>
      <c r="L1505" s="5"/>
      <c r="R1505" s="5"/>
    </row>
    <row r="1506" spans="1:18" x14ac:dyDescent="0.25">
      <c r="A1506" s="6">
        <v>1147</v>
      </c>
      <c r="B1506" s="5"/>
      <c r="C1506" s="5"/>
      <c r="D1506" s="5"/>
      <c r="E1506" s="5"/>
      <c r="F1506" s="5"/>
      <c r="H1506" s="5"/>
      <c r="L1506" s="5"/>
      <c r="R1506" s="5"/>
    </row>
    <row r="1507" spans="1:18" x14ac:dyDescent="0.25">
      <c r="A1507" s="8">
        <v>1148</v>
      </c>
      <c r="B1507" s="5"/>
      <c r="C1507" s="5"/>
      <c r="D1507" s="5"/>
      <c r="E1507" s="5"/>
      <c r="F1507" s="5"/>
      <c r="H1507" s="5"/>
      <c r="L1507" s="5"/>
      <c r="R1507" s="5"/>
    </row>
    <row r="1508" spans="1:18" x14ac:dyDescent="0.25">
      <c r="A1508" s="6">
        <v>1149</v>
      </c>
      <c r="B1508" s="5"/>
      <c r="C1508" s="5"/>
      <c r="D1508" s="5"/>
      <c r="E1508" s="5"/>
      <c r="F1508" s="5"/>
      <c r="H1508" s="5"/>
      <c r="L1508" s="5"/>
      <c r="R1508" s="5"/>
    </row>
    <row r="1509" spans="1:18" x14ac:dyDescent="0.25">
      <c r="A1509" s="8">
        <v>1150</v>
      </c>
      <c r="B1509" s="5"/>
      <c r="C1509" s="5"/>
      <c r="D1509" s="5"/>
      <c r="E1509" s="5"/>
      <c r="F1509" s="5"/>
      <c r="H1509" s="5"/>
      <c r="L1509" s="5"/>
      <c r="R1509" s="5"/>
    </row>
    <row r="1510" spans="1:18" x14ac:dyDescent="0.25">
      <c r="A1510" s="6">
        <v>1151</v>
      </c>
      <c r="B1510" s="5"/>
      <c r="C1510" s="5"/>
      <c r="D1510" s="5"/>
      <c r="E1510" s="5"/>
      <c r="F1510" s="5"/>
      <c r="H1510" s="5"/>
      <c r="L1510" s="5"/>
      <c r="R1510" s="5"/>
    </row>
    <row r="1511" spans="1:18" x14ac:dyDescent="0.25">
      <c r="A1511" s="8">
        <v>1152</v>
      </c>
      <c r="B1511" s="5"/>
      <c r="C1511" s="5"/>
      <c r="D1511" s="5"/>
      <c r="E1511" s="5"/>
      <c r="F1511" s="5"/>
      <c r="H1511" s="5"/>
      <c r="L1511" s="5"/>
      <c r="R1511" s="5"/>
    </row>
    <row r="1512" spans="1:18" x14ac:dyDescent="0.25">
      <c r="A1512" s="6">
        <v>1153</v>
      </c>
      <c r="B1512" s="5"/>
      <c r="C1512" s="5"/>
      <c r="D1512" s="5"/>
      <c r="E1512" s="5"/>
      <c r="F1512" s="5"/>
      <c r="H1512" s="5"/>
      <c r="L1512" s="5"/>
      <c r="R1512" s="5"/>
    </row>
    <row r="1513" spans="1:18" x14ac:dyDescent="0.25">
      <c r="A1513" s="8">
        <v>1154</v>
      </c>
      <c r="B1513" s="5"/>
      <c r="C1513" s="5"/>
      <c r="D1513" s="5"/>
      <c r="E1513" s="5"/>
      <c r="F1513" s="5"/>
      <c r="H1513" s="5"/>
      <c r="L1513" s="5"/>
      <c r="R1513" s="5"/>
    </row>
    <row r="1514" spans="1:18" x14ac:dyDescent="0.25">
      <c r="A1514" s="6">
        <v>1155</v>
      </c>
      <c r="B1514" s="5"/>
      <c r="C1514" s="5"/>
      <c r="D1514" s="5"/>
      <c r="E1514" s="5"/>
      <c r="F1514" s="5"/>
      <c r="H1514" s="5"/>
      <c r="L1514" s="5"/>
      <c r="R1514" s="5"/>
    </row>
    <row r="1515" spans="1:18" x14ac:dyDescent="0.25">
      <c r="A1515" s="8">
        <v>1156</v>
      </c>
      <c r="B1515" s="5"/>
      <c r="C1515" s="5"/>
      <c r="D1515" s="5"/>
      <c r="E1515" s="5"/>
      <c r="F1515" s="5"/>
      <c r="H1515" s="5"/>
      <c r="L1515" s="5"/>
      <c r="R1515" s="5"/>
    </row>
    <row r="1516" spans="1:18" x14ac:dyDescent="0.25">
      <c r="A1516" s="6">
        <v>1157</v>
      </c>
      <c r="B1516" s="5"/>
      <c r="C1516" s="5"/>
      <c r="D1516" s="5"/>
      <c r="E1516" s="5"/>
      <c r="F1516" s="5"/>
      <c r="H1516" s="5"/>
      <c r="L1516" s="5"/>
      <c r="R1516" s="5"/>
    </row>
    <row r="1517" spans="1:18" x14ac:dyDescent="0.25">
      <c r="A1517" s="8">
        <v>1158</v>
      </c>
      <c r="B1517" s="5"/>
      <c r="C1517" s="5"/>
      <c r="D1517" s="5"/>
      <c r="E1517" s="5"/>
      <c r="F1517" s="5"/>
      <c r="H1517" s="5"/>
      <c r="L1517" s="5"/>
      <c r="R1517" s="5"/>
    </row>
    <row r="1518" spans="1:18" x14ac:dyDescent="0.25">
      <c r="A1518" s="6">
        <v>1159</v>
      </c>
      <c r="B1518" s="5"/>
      <c r="C1518" s="5"/>
      <c r="D1518" s="5"/>
      <c r="E1518" s="5"/>
      <c r="F1518" s="5"/>
      <c r="H1518" s="5"/>
      <c r="L1518" s="5"/>
      <c r="R1518" s="5"/>
    </row>
    <row r="1519" spans="1:18" x14ac:dyDescent="0.25">
      <c r="A1519" s="8">
        <v>1160</v>
      </c>
      <c r="B1519" s="5"/>
      <c r="C1519" s="5"/>
      <c r="D1519" s="5"/>
      <c r="E1519" s="5"/>
      <c r="F1519" s="5"/>
      <c r="H1519" s="5"/>
      <c r="L1519" s="5"/>
      <c r="R1519" s="5"/>
    </row>
    <row r="1520" spans="1:18" x14ac:dyDescent="0.25">
      <c r="A1520" s="6">
        <v>1161</v>
      </c>
      <c r="B1520" s="5"/>
      <c r="C1520" s="5"/>
      <c r="D1520" s="5"/>
      <c r="E1520" s="5"/>
      <c r="F1520" s="5"/>
      <c r="H1520" s="5"/>
      <c r="L1520" s="5"/>
      <c r="R1520" s="5"/>
    </row>
    <row r="1521" spans="1:18" x14ac:dyDescent="0.25">
      <c r="A1521" s="8">
        <v>1162</v>
      </c>
      <c r="B1521" s="5"/>
      <c r="C1521" s="5"/>
      <c r="D1521" s="5"/>
      <c r="E1521" s="5"/>
      <c r="F1521" s="5"/>
      <c r="H1521" s="5"/>
      <c r="L1521" s="5"/>
      <c r="R1521" s="5"/>
    </row>
    <row r="1522" spans="1:18" x14ac:dyDescent="0.25">
      <c r="A1522" s="6">
        <v>1163</v>
      </c>
      <c r="B1522" s="5"/>
      <c r="C1522" s="5"/>
      <c r="D1522" s="5"/>
      <c r="E1522" s="5"/>
      <c r="F1522" s="5"/>
      <c r="H1522" s="5"/>
      <c r="L1522" s="5"/>
      <c r="R1522" s="5"/>
    </row>
    <row r="1523" spans="1:18" x14ac:dyDescent="0.25">
      <c r="A1523" s="8">
        <v>1164</v>
      </c>
      <c r="B1523" s="5"/>
      <c r="C1523" s="5"/>
      <c r="D1523" s="5"/>
      <c r="E1523" s="5"/>
      <c r="F1523" s="5"/>
      <c r="H1523" s="5"/>
      <c r="L1523" s="5"/>
      <c r="R1523" s="5"/>
    </row>
    <row r="1524" spans="1:18" x14ac:dyDescent="0.25">
      <c r="A1524" s="6">
        <v>1165</v>
      </c>
      <c r="B1524" s="5"/>
      <c r="C1524" s="5"/>
      <c r="D1524" s="5"/>
      <c r="E1524" s="5"/>
      <c r="F1524" s="5"/>
      <c r="H1524" s="5"/>
      <c r="L1524" s="5"/>
      <c r="R1524" s="5"/>
    </row>
    <row r="1525" spans="1:18" x14ac:dyDescent="0.25">
      <c r="A1525" s="8">
        <v>1166</v>
      </c>
      <c r="B1525" s="5"/>
      <c r="C1525" s="5"/>
      <c r="D1525" s="5"/>
      <c r="E1525" s="5"/>
      <c r="F1525" s="5"/>
      <c r="H1525" s="5"/>
      <c r="L1525" s="5"/>
      <c r="R1525" s="5"/>
    </row>
    <row r="1526" spans="1:18" x14ac:dyDescent="0.25">
      <c r="A1526" s="6">
        <v>1167</v>
      </c>
      <c r="B1526" s="5"/>
      <c r="C1526" s="5"/>
      <c r="D1526" s="5"/>
      <c r="E1526" s="5"/>
      <c r="F1526" s="5"/>
      <c r="H1526" s="5"/>
      <c r="L1526" s="5"/>
      <c r="R1526" s="5"/>
    </row>
    <row r="1527" spans="1:18" x14ac:dyDescent="0.25">
      <c r="A1527" s="8">
        <v>1168</v>
      </c>
      <c r="B1527" s="5"/>
      <c r="C1527" s="5"/>
      <c r="D1527" s="5"/>
      <c r="E1527" s="5"/>
      <c r="F1527" s="5"/>
      <c r="H1527" s="5"/>
      <c r="L1527" s="5"/>
      <c r="R1527" s="5"/>
    </row>
    <row r="1528" spans="1:18" x14ac:dyDescent="0.25">
      <c r="A1528" s="6">
        <v>1169</v>
      </c>
      <c r="B1528" s="5"/>
      <c r="C1528" s="5"/>
      <c r="D1528" s="5"/>
      <c r="E1528" s="5"/>
      <c r="F1528" s="5"/>
      <c r="H1528" s="5"/>
      <c r="L1528" s="5"/>
      <c r="R1528" s="5"/>
    </row>
    <row r="1529" spans="1:18" x14ac:dyDescent="0.25">
      <c r="A1529" s="8">
        <v>1170</v>
      </c>
      <c r="B1529" s="5"/>
      <c r="C1529" s="5"/>
      <c r="D1529" s="5"/>
      <c r="E1529" s="5"/>
      <c r="F1529" s="5"/>
      <c r="H1529" s="5"/>
      <c r="L1529" s="5"/>
      <c r="R1529" s="5"/>
    </row>
    <row r="1530" spans="1:18" x14ac:dyDescent="0.25">
      <c r="A1530" s="6">
        <v>1171</v>
      </c>
      <c r="B1530" s="5"/>
      <c r="C1530" s="5"/>
      <c r="D1530" s="5"/>
      <c r="E1530" s="5"/>
      <c r="F1530" s="5"/>
      <c r="H1530" s="5"/>
      <c r="L1530" s="5"/>
      <c r="R1530" s="5"/>
    </row>
    <row r="1531" spans="1:18" x14ac:dyDescent="0.25">
      <c r="A1531" s="8">
        <v>1172</v>
      </c>
      <c r="B1531" s="5"/>
      <c r="C1531" s="5"/>
      <c r="D1531" s="5"/>
      <c r="E1531" s="5"/>
      <c r="F1531" s="5"/>
      <c r="H1531" s="5"/>
      <c r="L1531" s="5"/>
      <c r="R1531" s="5"/>
    </row>
    <row r="1532" spans="1:18" x14ac:dyDescent="0.25">
      <c r="A1532" s="6">
        <v>1173</v>
      </c>
      <c r="B1532" s="5"/>
      <c r="C1532" s="5"/>
      <c r="D1532" s="5"/>
      <c r="E1532" s="5"/>
      <c r="F1532" s="5"/>
      <c r="H1532" s="5"/>
      <c r="L1532" s="5"/>
      <c r="R1532" s="5"/>
    </row>
    <row r="1533" spans="1:18" x14ac:dyDescent="0.25">
      <c r="A1533" s="8">
        <v>1174</v>
      </c>
      <c r="B1533" s="5"/>
      <c r="C1533" s="5"/>
      <c r="D1533" s="5"/>
      <c r="E1533" s="5"/>
      <c r="F1533" s="5"/>
      <c r="H1533" s="5"/>
      <c r="L1533" s="5"/>
      <c r="R1533" s="5"/>
    </row>
    <row r="1534" spans="1:18" x14ac:dyDescent="0.25">
      <c r="A1534" s="6">
        <v>1175</v>
      </c>
      <c r="B1534" s="5"/>
      <c r="C1534" s="5"/>
      <c r="D1534" s="5"/>
      <c r="E1534" s="5"/>
      <c r="F1534" s="5"/>
      <c r="H1534" s="5"/>
      <c r="L1534" s="5"/>
      <c r="R1534" s="5"/>
    </row>
    <row r="1535" spans="1:18" x14ac:dyDescent="0.25">
      <c r="A1535" s="8">
        <v>1176</v>
      </c>
      <c r="B1535" s="5"/>
      <c r="C1535" s="5"/>
      <c r="D1535" s="5"/>
      <c r="E1535" s="5"/>
      <c r="F1535" s="5"/>
      <c r="H1535" s="5"/>
      <c r="L1535" s="5"/>
      <c r="R1535" s="5"/>
    </row>
    <row r="1536" spans="1:18" x14ac:dyDescent="0.25">
      <c r="A1536" s="6">
        <v>1177</v>
      </c>
      <c r="B1536" s="5"/>
      <c r="C1536" s="5"/>
      <c r="D1536" s="5"/>
      <c r="E1536" s="5"/>
      <c r="F1536" s="5"/>
      <c r="H1536" s="5"/>
      <c r="L1536" s="5"/>
      <c r="R1536" s="5"/>
    </row>
    <row r="1537" spans="1:18" x14ac:dyDescent="0.25">
      <c r="A1537" s="8">
        <v>1178</v>
      </c>
      <c r="B1537" s="5"/>
      <c r="C1537" s="5"/>
      <c r="D1537" s="5"/>
      <c r="E1537" s="5"/>
      <c r="F1537" s="5"/>
      <c r="H1537" s="5"/>
      <c r="L1537" s="5"/>
      <c r="R1537" s="5"/>
    </row>
    <row r="1538" spans="1:18" x14ac:dyDescent="0.25">
      <c r="A1538" s="6">
        <v>1179</v>
      </c>
      <c r="B1538" s="5"/>
      <c r="C1538" s="5"/>
      <c r="D1538" s="5"/>
      <c r="E1538" s="5"/>
      <c r="F1538" s="5"/>
      <c r="H1538" s="5"/>
      <c r="L1538" s="5"/>
      <c r="R1538" s="5"/>
    </row>
    <row r="1539" spans="1:18" x14ac:dyDescent="0.25">
      <c r="A1539" s="8">
        <v>1180</v>
      </c>
      <c r="B1539" s="5"/>
      <c r="C1539" s="5"/>
      <c r="D1539" s="5"/>
      <c r="E1539" s="5"/>
      <c r="F1539" s="5"/>
      <c r="H1539" s="5"/>
      <c r="L1539" s="5"/>
      <c r="R1539" s="5"/>
    </row>
    <row r="1540" spans="1:18" x14ac:dyDescent="0.25">
      <c r="A1540" s="6">
        <v>1181</v>
      </c>
      <c r="B1540" s="5"/>
      <c r="C1540" s="5"/>
      <c r="D1540" s="5"/>
      <c r="E1540" s="5"/>
      <c r="F1540" s="5"/>
      <c r="H1540" s="5"/>
      <c r="L1540" s="5"/>
      <c r="R1540" s="5"/>
    </row>
    <row r="1541" spans="1:18" x14ac:dyDescent="0.25">
      <c r="A1541" s="8">
        <v>1182</v>
      </c>
      <c r="B1541" s="5"/>
      <c r="C1541" s="5"/>
      <c r="D1541" s="5"/>
      <c r="E1541" s="5"/>
      <c r="F1541" s="5"/>
      <c r="H1541" s="5"/>
      <c r="L1541" s="5"/>
      <c r="R1541" s="5"/>
    </row>
    <row r="1542" spans="1:18" x14ac:dyDescent="0.25">
      <c r="A1542" s="6">
        <v>1183</v>
      </c>
      <c r="B1542" s="5"/>
      <c r="C1542" s="5"/>
      <c r="D1542" s="5"/>
      <c r="E1542" s="5"/>
      <c r="F1542" s="5"/>
      <c r="H1542" s="5"/>
      <c r="L1542" s="5"/>
      <c r="R1542" s="5"/>
    </row>
    <row r="1543" spans="1:18" x14ac:dyDescent="0.25">
      <c r="A1543" s="8">
        <v>1184</v>
      </c>
      <c r="B1543" s="5"/>
      <c r="C1543" s="5"/>
      <c r="D1543" s="5"/>
      <c r="E1543" s="5"/>
      <c r="F1543" s="5"/>
      <c r="H1543" s="5"/>
      <c r="L1543" s="5"/>
      <c r="R1543" s="5"/>
    </row>
    <row r="1544" spans="1:18" x14ac:dyDescent="0.25">
      <c r="A1544" s="6">
        <v>1185</v>
      </c>
      <c r="B1544" s="5"/>
      <c r="C1544" s="5"/>
      <c r="D1544" s="5"/>
      <c r="E1544" s="5"/>
      <c r="F1544" s="5"/>
      <c r="H1544" s="5"/>
      <c r="L1544" s="5"/>
      <c r="R1544" s="5"/>
    </row>
    <row r="1545" spans="1:18" x14ac:dyDescent="0.25">
      <c r="A1545" s="8">
        <v>1186</v>
      </c>
      <c r="B1545" s="5"/>
      <c r="C1545" s="5"/>
      <c r="D1545" s="5"/>
      <c r="E1545" s="5"/>
      <c r="F1545" s="5"/>
      <c r="H1545" s="5"/>
      <c r="L1545" s="5"/>
      <c r="R1545" s="5"/>
    </row>
    <row r="1546" spans="1:18" x14ac:dyDescent="0.25">
      <c r="A1546" s="6">
        <v>1187</v>
      </c>
      <c r="B1546" s="5"/>
      <c r="C1546" s="5"/>
      <c r="D1546" s="5"/>
      <c r="E1546" s="5"/>
      <c r="F1546" s="5"/>
      <c r="H1546" s="5"/>
      <c r="L1546" s="5"/>
      <c r="R1546" s="5"/>
    </row>
    <row r="1547" spans="1:18" x14ac:dyDescent="0.25">
      <c r="A1547" s="8">
        <v>1188</v>
      </c>
      <c r="B1547" s="5"/>
      <c r="C1547" s="5"/>
      <c r="D1547" s="5"/>
      <c r="E1547" s="5"/>
      <c r="F1547" s="5"/>
      <c r="H1547" s="5"/>
      <c r="L1547" s="5"/>
      <c r="R1547" s="5"/>
    </row>
    <row r="1548" spans="1:18" x14ac:dyDescent="0.25">
      <c r="A1548" s="6">
        <v>1189</v>
      </c>
      <c r="B1548" s="5"/>
      <c r="C1548" s="5"/>
      <c r="D1548" s="5"/>
      <c r="E1548" s="5"/>
      <c r="F1548" s="5"/>
      <c r="H1548" s="5"/>
      <c r="L1548" s="5"/>
      <c r="R1548" s="5"/>
    </row>
    <row r="1549" spans="1:18" x14ac:dyDescent="0.25">
      <c r="A1549" s="8">
        <v>1190</v>
      </c>
      <c r="B1549" s="5"/>
      <c r="C1549" s="5"/>
      <c r="D1549" s="5"/>
      <c r="E1549" s="5"/>
      <c r="F1549" s="5"/>
      <c r="H1549" s="5"/>
      <c r="L1549" s="5"/>
      <c r="R1549" s="5"/>
    </row>
    <row r="1550" spans="1:18" x14ac:dyDescent="0.25">
      <c r="A1550" s="6">
        <v>1191</v>
      </c>
      <c r="B1550" s="5"/>
      <c r="C1550" s="5"/>
      <c r="D1550" s="5"/>
      <c r="E1550" s="5"/>
      <c r="F1550" s="5"/>
      <c r="H1550" s="5"/>
      <c r="L1550" s="5"/>
      <c r="R1550" s="5"/>
    </row>
    <row r="1551" spans="1:18" x14ac:dyDescent="0.25">
      <c r="A1551" s="8">
        <v>1192</v>
      </c>
      <c r="B1551" s="5"/>
      <c r="C1551" s="5"/>
      <c r="D1551" s="5"/>
      <c r="E1551" s="5"/>
      <c r="F1551" s="5"/>
      <c r="H1551" s="5"/>
      <c r="L1551" s="5"/>
      <c r="R1551" s="5"/>
    </row>
    <row r="1552" spans="1:18" x14ac:dyDescent="0.25">
      <c r="A1552" s="6">
        <v>1193</v>
      </c>
      <c r="B1552" s="5"/>
      <c r="C1552" s="5"/>
      <c r="D1552" s="5"/>
      <c r="E1552" s="5"/>
      <c r="F1552" s="5"/>
      <c r="H1552" s="5"/>
      <c r="L1552" s="5"/>
      <c r="R1552" s="5"/>
    </row>
    <row r="1553" spans="1:18" x14ac:dyDescent="0.25">
      <c r="A1553" s="8">
        <v>1194</v>
      </c>
      <c r="B1553" s="5"/>
      <c r="C1553" s="5"/>
      <c r="D1553" s="5"/>
      <c r="E1553" s="5"/>
      <c r="F1553" s="5"/>
      <c r="H1553" s="5"/>
      <c r="L1553" s="5"/>
      <c r="R1553" s="5"/>
    </row>
    <row r="1554" spans="1:18" x14ac:dyDescent="0.25">
      <c r="A1554" s="6">
        <v>1195</v>
      </c>
      <c r="B1554" s="5"/>
      <c r="C1554" s="5"/>
      <c r="D1554" s="5"/>
      <c r="E1554" s="5"/>
      <c r="F1554" s="5"/>
      <c r="H1554" s="5"/>
      <c r="L1554" s="5"/>
      <c r="R1554" s="5"/>
    </row>
    <row r="1555" spans="1:18" x14ac:dyDescent="0.25">
      <c r="A1555" s="8">
        <v>1196</v>
      </c>
      <c r="B1555" s="5"/>
      <c r="C1555" s="5"/>
      <c r="D1555" s="5"/>
      <c r="E1555" s="5"/>
      <c r="F1555" s="5"/>
      <c r="H1555" s="5"/>
      <c r="L1555" s="5"/>
      <c r="R1555" s="5"/>
    </row>
    <row r="1556" spans="1:18" x14ac:dyDescent="0.25">
      <c r="A1556" s="6">
        <v>1197</v>
      </c>
      <c r="B1556" s="5"/>
      <c r="C1556" s="5"/>
      <c r="D1556" s="5"/>
      <c r="E1556" s="5"/>
      <c r="F1556" s="5"/>
      <c r="H1556" s="5"/>
      <c r="L1556" s="5"/>
      <c r="R1556" s="5"/>
    </row>
    <row r="1557" spans="1:18" x14ac:dyDescent="0.25">
      <c r="A1557" s="8">
        <v>1198</v>
      </c>
      <c r="B1557" s="5"/>
      <c r="C1557" s="5"/>
      <c r="D1557" s="5"/>
      <c r="E1557" s="5"/>
      <c r="F1557" s="5"/>
      <c r="H1557" s="5"/>
      <c r="L1557" s="5"/>
      <c r="R1557" s="5"/>
    </row>
    <row r="1558" spans="1:18" x14ac:dyDescent="0.25">
      <c r="A1558" s="6">
        <v>1199</v>
      </c>
      <c r="B1558" s="5"/>
      <c r="C1558" s="5"/>
      <c r="D1558" s="5"/>
      <c r="E1558" s="5"/>
      <c r="F1558" s="5"/>
      <c r="H1558" s="5"/>
      <c r="L1558" s="5"/>
      <c r="R1558" s="5"/>
    </row>
    <row r="1559" spans="1:18" x14ac:dyDescent="0.25">
      <c r="A1559" s="8">
        <v>1200</v>
      </c>
      <c r="B1559" s="5"/>
      <c r="C1559" s="5"/>
      <c r="D1559" s="5"/>
      <c r="E1559" s="5"/>
      <c r="F1559" s="5"/>
      <c r="H1559" s="5"/>
      <c r="L1559" s="5"/>
      <c r="R1559" s="5"/>
    </row>
    <row r="1560" spans="1:18" x14ac:dyDescent="0.25">
      <c r="A1560" s="6">
        <v>1201</v>
      </c>
      <c r="B1560" s="5"/>
      <c r="C1560" s="5"/>
      <c r="D1560" s="5"/>
      <c r="E1560" s="5"/>
      <c r="F1560" s="5"/>
      <c r="H1560" s="5"/>
      <c r="L1560" s="5"/>
      <c r="R1560" s="5"/>
    </row>
    <row r="1561" spans="1:18" x14ac:dyDescent="0.25">
      <c r="A1561" s="8">
        <v>1202</v>
      </c>
      <c r="B1561" s="5"/>
      <c r="C1561" s="5"/>
      <c r="D1561" s="5"/>
      <c r="E1561" s="5"/>
      <c r="F1561" s="5"/>
      <c r="H1561" s="5"/>
      <c r="L1561" s="5"/>
      <c r="R1561" s="5"/>
    </row>
    <row r="1562" spans="1:18" x14ac:dyDescent="0.25">
      <c r="A1562" s="6">
        <v>1203</v>
      </c>
      <c r="B1562" s="5"/>
      <c r="C1562" s="5"/>
      <c r="D1562" s="5"/>
      <c r="E1562" s="5"/>
      <c r="F1562" s="5"/>
      <c r="H1562" s="5"/>
      <c r="L1562" s="5"/>
      <c r="R1562" s="5"/>
    </row>
    <row r="1563" spans="1:18" x14ac:dyDescent="0.25">
      <c r="A1563" s="8">
        <v>1204</v>
      </c>
      <c r="B1563" s="5"/>
      <c r="C1563" s="5"/>
      <c r="D1563" s="5"/>
      <c r="E1563" s="5"/>
      <c r="F1563" s="5"/>
      <c r="H1563" s="5"/>
      <c r="L1563" s="5"/>
      <c r="R1563" s="5"/>
    </row>
    <row r="1564" spans="1:18" x14ac:dyDescent="0.25">
      <c r="A1564" s="6">
        <v>1205</v>
      </c>
      <c r="B1564" s="5"/>
      <c r="C1564" s="5"/>
      <c r="D1564" s="5"/>
      <c r="E1564" s="5"/>
      <c r="F1564" s="5"/>
      <c r="H1564" s="5"/>
      <c r="L1564" s="5"/>
      <c r="R1564" s="5"/>
    </row>
    <row r="1565" spans="1:18" x14ac:dyDescent="0.25">
      <c r="A1565" s="8">
        <v>1206</v>
      </c>
      <c r="B1565" s="5"/>
      <c r="C1565" s="5"/>
      <c r="D1565" s="5"/>
      <c r="E1565" s="5"/>
      <c r="F1565" s="5"/>
      <c r="H1565" s="5"/>
      <c r="L1565" s="5"/>
      <c r="R1565" s="5"/>
    </row>
    <row r="1566" spans="1:18" x14ac:dyDescent="0.25">
      <c r="A1566" s="6">
        <v>1207</v>
      </c>
      <c r="B1566" s="5"/>
      <c r="C1566" s="5"/>
      <c r="D1566" s="5"/>
      <c r="E1566" s="5"/>
      <c r="F1566" s="5"/>
      <c r="H1566" s="5"/>
      <c r="L1566" s="5"/>
      <c r="R1566" s="5"/>
    </row>
    <row r="1567" spans="1:18" x14ac:dyDescent="0.25">
      <c r="A1567" s="8">
        <v>1208</v>
      </c>
      <c r="B1567" s="5"/>
      <c r="C1567" s="5"/>
      <c r="D1567" s="5"/>
      <c r="E1567" s="5"/>
      <c r="F1567" s="5"/>
      <c r="H1567" s="5"/>
      <c r="L1567" s="5"/>
      <c r="R1567" s="5"/>
    </row>
    <row r="1568" spans="1:18" x14ac:dyDescent="0.25">
      <c r="A1568" s="6">
        <v>1209</v>
      </c>
      <c r="B1568" s="5"/>
      <c r="C1568" s="5"/>
      <c r="D1568" s="5"/>
      <c r="E1568" s="5"/>
      <c r="F1568" s="5"/>
      <c r="H1568" s="5"/>
      <c r="L1568" s="5"/>
      <c r="R1568" s="5"/>
    </row>
    <row r="1569" spans="1:18" x14ac:dyDescent="0.25">
      <c r="A1569" s="8">
        <v>1210</v>
      </c>
      <c r="B1569" s="5"/>
      <c r="C1569" s="5"/>
      <c r="D1569" s="5"/>
      <c r="E1569" s="5"/>
      <c r="F1569" s="5"/>
      <c r="H1569" s="5"/>
      <c r="L1569" s="5"/>
      <c r="R1569" s="5"/>
    </row>
    <row r="1570" spans="1:18" x14ac:dyDescent="0.25">
      <c r="A1570" s="6">
        <v>1211</v>
      </c>
      <c r="B1570" s="5"/>
      <c r="C1570" s="5"/>
      <c r="D1570" s="5"/>
      <c r="E1570" s="5"/>
      <c r="F1570" s="5"/>
      <c r="H1570" s="5"/>
      <c r="L1570" s="5"/>
      <c r="R1570" s="5"/>
    </row>
    <row r="1571" spans="1:18" x14ac:dyDescent="0.25">
      <c r="A1571" s="8">
        <v>1212</v>
      </c>
      <c r="B1571" s="5"/>
      <c r="C1571" s="5"/>
      <c r="D1571" s="5"/>
      <c r="E1571" s="5"/>
      <c r="F1571" s="5"/>
      <c r="H1571" s="5"/>
      <c r="L1571" s="5"/>
      <c r="R1571" s="5"/>
    </row>
    <row r="1572" spans="1:18" x14ac:dyDescent="0.25">
      <c r="A1572" s="6">
        <v>1213</v>
      </c>
      <c r="B1572" s="5"/>
      <c r="C1572" s="5"/>
      <c r="D1572" s="5"/>
      <c r="E1572" s="5"/>
      <c r="F1572" s="5"/>
      <c r="H1572" s="5"/>
      <c r="L1572" s="5"/>
      <c r="R1572" s="5"/>
    </row>
    <row r="1573" spans="1:18" x14ac:dyDescent="0.25">
      <c r="A1573" s="8">
        <v>1214</v>
      </c>
      <c r="B1573" s="5"/>
      <c r="C1573" s="5"/>
      <c r="D1573" s="5"/>
      <c r="E1573" s="5"/>
      <c r="F1573" s="5"/>
      <c r="H1573" s="5"/>
      <c r="L1573" s="5"/>
      <c r="R1573" s="5"/>
    </row>
    <row r="1574" spans="1:18" x14ac:dyDescent="0.25">
      <c r="A1574" s="6">
        <v>1215</v>
      </c>
      <c r="B1574" s="5"/>
      <c r="C1574" s="5"/>
      <c r="D1574" s="5"/>
      <c r="E1574" s="5"/>
      <c r="F1574" s="5"/>
      <c r="H1574" s="5"/>
      <c r="L1574" s="5"/>
      <c r="R1574" s="5"/>
    </row>
    <row r="1575" spans="1:18" x14ac:dyDescent="0.25">
      <c r="A1575" s="8">
        <v>1216</v>
      </c>
      <c r="B1575" s="5"/>
      <c r="C1575" s="5"/>
      <c r="D1575" s="5"/>
      <c r="E1575" s="5"/>
      <c r="F1575" s="5"/>
      <c r="H1575" s="5"/>
      <c r="L1575" s="5"/>
      <c r="R1575" s="5"/>
    </row>
    <row r="1576" spans="1:18" x14ac:dyDescent="0.25">
      <c r="A1576" s="6">
        <v>1217</v>
      </c>
      <c r="B1576" s="5"/>
      <c r="C1576" s="5"/>
      <c r="D1576" s="5"/>
      <c r="E1576" s="5"/>
      <c r="F1576" s="5"/>
      <c r="H1576" s="5"/>
      <c r="L1576" s="5"/>
      <c r="R1576" s="5"/>
    </row>
    <row r="1577" spans="1:18" x14ac:dyDescent="0.25">
      <c r="A1577" s="8">
        <v>1218</v>
      </c>
      <c r="B1577" s="5"/>
      <c r="C1577" s="5"/>
      <c r="D1577" s="5"/>
      <c r="E1577" s="5"/>
      <c r="F1577" s="5"/>
      <c r="H1577" s="5"/>
      <c r="L1577" s="5"/>
      <c r="R1577" s="5"/>
    </row>
    <row r="1578" spans="1:18" x14ac:dyDescent="0.25">
      <c r="A1578" s="6">
        <v>1219</v>
      </c>
      <c r="B1578" s="5"/>
      <c r="C1578" s="5"/>
      <c r="D1578" s="5"/>
      <c r="E1578" s="5"/>
      <c r="F1578" s="5"/>
      <c r="H1578" s="5"/>
      <c r="L1578" s="5"/>
      <c r="R1578" s="5"/>
    </row>
    <row r="1579" spans="1:18" x14ac:dyDescent="0.25">
      <c r="A1579" s="8">
        <v>1220</v>
      </c>
      <c r="B1579" s="5"/>
      <c r="C1579" s="5"/>
      <c r="D1579" s="5"/>
      <c r="E1579" s="5"/>
      <c r="F1579" s="5"/>
      <c r="H1579" s="5"/>
      <c r="L1579" s="5"/>
      <c r="R1579" s="5"/>
    </row>
    <row r="1580" spans="1:18" x14ac:dyDescent="0.25">
      <c r="A1580" s="6">
        <v>1221</v>
      </c>
      <c r="B1580" s="5"/>
      <c r="C1580" s="5"/>
      <c r="D1580" s="5"/>
      <c r="E1580" s="5"/>
      <c r="F1580" s="5"/>
      <c r="H1580" s="5"/>
      <c r="L1580" s="5"/>
      <c r="R1580" s="5"/>
    </row>
    <row r="1581" spans="1:18" x14ac:dyDescent="0.25">
      <c r="A1581" s="8">
        <v>1222</v>
      </c>
      <c r="B1581" s="5"/>
      <c r="C1581" s="5"/>
      <c r="D1581" s="5"/>
      <c r="E1581" s="5"/>
      <c r="F1581" s="5"/>
      <c r="H1581" s="5"/>
      <c r="L1581" s="5"/>
      <c r="R1581" s="5"/>
    </row>
    <row r="1582" spans="1:18" x14ac:dyDescent="0.25">
      <c r="A1582" s="6">
        <v>1223</v>
      </c>
      <c r="B1582" s="5"/>
      <c r="C1582" s="5"/>
      <c r="D1582" s="5"/>
      <c r="E1582" s="5"/>
      <c r="F1582" s="5"/>
      <c r="H1582" s="5"/>
      <c r="L1582" s="5"/>
      <c r="R1582" s="5"/>
    </row>
    <row r="1583" spans="1:18" x14ac:dyDescent="0.25">
      <c r="A1583" s="8">
        <v>1224</v>
      </c>
      <c r="B1583" s="5"/>
      <c r="C1583" s="5"/>
      <c r="D1583" s="5"/>
      <c r="E1583" s="5"/>
      <c r="F1583" s="5"/>
      <c r="H1583" s="5"/>
      <c r="L1583" s="5"/>
      <c r="R1583" s="5"/>
    </row>
    <row r="1584" spans="1:18" x14ac:dyDescent="0.25">
      <c r="A1584" s="6">
        <v>1225</v>
      </c>
      <c r="B1584" s="5"/>
      <c r="C1584" s="5"/>
      <c r="D1584" s="5"/>
      <c r="E1584" s="5"/>
      <c r="F1584" s="5"/>
      <c r="H1584" s="5"/>
      <c r="L1584" s="5"/>
      <c r="R1584" s="5"/>
    </row>
    <row r="1585" spans="1:18" x14ac:dyDescent="0.25">
      <c r="A1585" s="8">
        <v>1226</v>
      </c>
      <c r="B1585" s="5"/>
      <c r="C1585" s="5"/>
      <c r="D1585" s="5"/>
      <c r="E1585" s="5"/>
      <c r="F1585" s="5"/>
      <c r="H1585" s="5"/>
      <c r="L1585" s="5"/>
      <c r="R1585" s="5"/>
    </row>
    <row r="1586" spans="1:18" x14ac:dyDescent="0.25">
      <c r="A1586" s="6">
        <v>1227</v>
      </c>
      <c r="B1586" s="5"/>
      <c r="C1586" s="5"/>
      <c r="D1586" s="5"/>
      <c r="E1586" s="5"/>
      <c r="F1586" s="5"/>
      <c r="H1586" s="5"/>
      <c r="L1586" s="5"/>
      <c r="R1586" s="5"/>
    </row>
    <row r="1587" spans="1:18" x14ac:dyDescent="0.25">
      <c r="A1587" s="8">
        <v>1228</v>
      </c>
      <c r="B1587" s="5"/>
      <c r="C1587" s="5"/>
      <c r="D1587" s="5"/>
      <c r="E1587" s="5"/>
      <c r="F1587" s="5"/>
      <c r="H1587" s="5"/>
      <c r="L1587" s="5"/>
      <c r="R1587" s="5"/>
    </row>
    <row r="1588" spans="1:18" x14ac:dyDescent="0.25">
      <c r="A1588" s="6">
        <v>1229</v>
      </c>
      <c r="B1588" s="5"/>
      <c r="C1588" s="5"/>
      <c r="D1588" s="5"/>
      <c r="E1588" s="5"/>
      <c r="F1588" s="5"/>
      <c r="H1588" s="5"/>
      <c r="L1588" s="5"/>
      <c r="R1588" s="5"/>
    </row>
    <row r="1589" spans="1:18" x14ac:dyDescent="0.25">
      <c r="A1589" s="8">
        <v>1230</v>
      </c>
      <c r="B1589" s="5"/>
      <c r="C1589" s="5"/>
      <c r="D1589" s="5"/>
      <c r="E1589" s="5"/>
      <c r="F1589" s="5"/>
      <c r="H1589" s="5"/>
      <c r="L1589" s="5"/>
      <c r="R1589" s="5"/>
    </row>
    <row r="1590" spans="1:18" x14ac:dyDescent="0.25">
      <c r="A1590" s="6">
        <v>1231</v>
      </c>
      <c r="B1590" s="5"/>
      <c r="C1590" s="5"/>
      <c r="D1590" s="5"/>
      <c r="E1590" s="5"/>
      <c r="F1590" s="5"/>
      <c r="H1590" s="5"/>
      <c r="L1590" s="5"/>
      <c r="R1590" s="5"/>
    </row>
    <row r="1591" spans="1:18" x14ac:dyDescent="0.25">
      <c r="A1591" s="8">
        <v>1232</v>
      </c>
      <c r="B1591" s="5"/>
      <c r="C1591" s="5"/>
      <c r="D1591" s="5"/>
      <c r="E1591" s="5"/>
      <c r="F1591" s="5"/>
      <c r="H1591" s="5"/>
      <c r="L1591" s="5"/>
      <c r="R1591" s="5"/>
    </row>
    <row r="1592" spans="1:18" x14ac:dyDescent="0.25">
      <c r="A1592" s="6">
        <v>1233</v>
      </c>
      <c r="B1592" s="5"/>
      <c r="C1592" s="5"/>
      <c r="D1592" s="5"/>
      <c r="E1592" s="5"/>
      <c r="F1592" s="5"/>
      <c r="H1592" s="5"/>
      <c r="L1592" s="5"/>
      <c r="R1592" s="5"/>
    </row>
    <row r="1593" spans="1:18" x14ac:dyDescent="0.25">
      <c r="A1593" s="8">
        <v>1234</v>
      </c>
      <c r="B1593" s="5"/>
      <c r="C1593" s="5"/>
      <c r="D1593" s="5"/>
      <c r="E1593" s="5"/>
      <c r="F1593" s="5"/>
      <c r="H1593" s="5"/>
      <c r="L1593" s="5"/>
      <c r="R1593" s="5"/>
    </row>
    <row r="1594" spans="1:18" x14ac:dyDescent="0.25">
      <c r="A1594" s="6">
        <v>1235</v>
      </c>
      <c r="B1594" s="5"/>
      <c r="C1594" s="5"/>
      <c r="D1594" s="5"/>
      <c r="E1594" s="5"/>
      <c r="F1594" s="5"/>
      <c r="H1594" s="5"/>
      <c r="L1594" s="5"/>
      <c r="R1594" s="5"/>
    </row>
    <row r="1595" spans="1:18" x14ac:dyDescent="0.25">
      <c r="A1595" s="8">
        <v>1236</v>
      </c>
      <c r="B1595" s="5"/>
      <c r="C1595" s="5"/>
      <c r="D1595" s="5"/>
      <c r="E1595" s="5"/>
      <c r="F1595" s="5"/>
      <c r="H1595" s="5"/>
      <c r="L1595" s="5"/>
      <c r="R1595" s="5"/>
    </row>
    <row r="1596" spans="1:18" x14ac:dyDescent="0.25">
      <c r="A1596" s="6">
        <v>1237</v>
      </c>
      <c r="B1596" s="5"/>
      <c r="C1596" s="5"/>
      <c r="D1596" s="5"/>
      <c r="E1596" s="5"/>
      <c r="F1596" s="5"/>
      <c r="H1596" s="5"/>
      <c r="L1596" s="5"/>
      <c r="R1596" s="5"/>
    </row>
    <row r="1597" spans="1:18" x14ac:dyDescent="0.25">
      <c r="A1597" s="8">
        <v>1238</v>
      </c>
      <c r="B1597" s="5"/>
      <c r="C1597" s="5"/>
      <c r="D1597" s="5"/>
      <c r="E1597" s="5"/>
      <c r="F1597" s="5"/>
      <c r="H1597" s="5"/>
      <c r="L1597" s="5"/>
      <c r="R1597" s="5"/>
    </row>
    <row r="1598" spans="1:18" x14ac:dyDescent="0.25">
      <c r="A1598" s="6">
        <v>1239</v>
      </c>
      <c r="B1598" s="5"/>
      <c r="C1598" s="5"/>
      <c r="D1598" s="5"/>
      <c r="E1598" s="5"/>
      <c r="F1598" s="5"/>
      <c r="H1598" s="5"/>
      <c r="L1598" s="5"/>
      <c r="R1598" s="5"/>
    </row>
    <row r="1599" spans="1:18" x14ac:dyDescent="0.25">
      <c r="A1599" s="8">
        <v>1240</v>
      </c>
      <c r="B1599" s="5"/>
      <c r="C1599" s="5"/>
      <c r="D1599" s="5"/>
      <c r="E1599" s="5"/>
      <c r="F1599" s="5"/>
      <c r="H1599" s="5"/>
      <c r="L1599" s="5"/>
      <c r="R1599" s="5"/>
    </row>
    <row r="1600" spans="1:18" x14ac:dyDescent="0.25">
      <c r="A1600" s="6">
        <v>1241</v>
      </c>
      <c r="B1600" s="5"/>
      <c r="C1600" s="5"/>
      <c r="D1600" s="5"/>
      <c r="E1600" s="5"/>
      <c r="F1600" s="5"/>
      <c r="H1600" s="5"/>
      <c r="L1600" s="5"/>
      <c r="R1600" s="5"/>
    </row>
    <row r="1601" spans="1:18" x14ac:dyDescent="0.25">
      <c r="A1601" s="8">
        <v>1242</v>
      </c>
      <c r="B1601" s="5"/>
      <c r="C1601" s="5"/>
      <c r="D1601" s="5"/>
      <c r="E1601" s="5"/>
      <c r="F1601" s="5"/>
      <c r="H1601" s="5"/>
      <c r="L1601" s="5"/>
      <c r="R1601" s="5"/>
    </row>
    <row r="1602" spans="1:18" x14ac:dyDescent="0.25">
      <c r="A1602" s="6">
        <v>1243</v>
      </c>
      <c r="B1602" s="5"/>
      <c r="C1602" s="5"/>
      <c r="D1602" s="5"/>
      <c r="E1602" s="5"/>
      <c r="F1602" s="5"/>
      <c r="H1602" s="5"/>
      <c r="L1602" s="5"/>
      <c r="R1602" s="5"/>
    </row>
    <row r="1603" spans="1:18" x14ac:dyDescent="0.25">
      <c r="A1603" s="8">
        <v>1244</v>
      </c>
      <c r="B1603" s="5"/>
      <c r="C1603" s="5"/>
      <c r="D1603" s="5"/>
      <c r="E1603" s="5"/>
      <c r="F1603" s="5"/>
      <c r="H1603" s="5"/>
      <c r="L1603" s="5"/>
      <c r="R1603" s="5"/>
    </row>
    <row r="1604" spans="1:18" x14ac:dyDescent="0.25">
      <c r="A1604" s="6">
        <v>1245</v>
      </c>
      <c r="B1604" s="5"/>
      <c r="C1604" s="5"/>
      <c r="D1604" s="5"/>
      <c r="E1604" s="5"/>
      <c r="F1604" s="5"/>
      <c r="H1604" s="5"/>
      <c r="L1604" s="5"/>
      <c r="R1604" s="5"/>
    </row>
    <row r="1605" spans="1:18" x14ac:dyDescent="0.25">
      <c r="A1605" s="8">
        <v>1246</v>
      </c>
      <c r="B1605" s="5"/>
      <c r="C1605" s="5"/>
      <c r="D1605" s="5"/>
      <c r="E1605" s="5"/>
      <c r="F1605" s="5"/>
      <c r="H1605" s="5"/>
      <c r="L1605" s="5"/>
      <c r="R1605" s="5"/>
    </row>
    <row r="1606" spans="1:18" x14ac:dyDescent="0.25">
      <c r="A1606" s="6">
        <v>1247</v>
      </c>
      <c r="B1606" s="5"/>
      <c r="C1606" s="5"/>
      <c r="D1606" s="5"/>
      <c r="E1606" s="5"/>
      <c r="F1606" s="5"/>
      <c r="H1606" s="5"/>
      <c r="L1606" s="5"/>
      <c r="R1606" s="5"/>
    </row>
    <row r="1607" spans="1:18" x14ac:dyDescent="0.25">
      <c r="A1607" s="8">
        <v>1248</v>
      </c>
      <c r="B1607" s="5"/>
      <c r="C1607" s="5"/>
      <c r="D1607" s="5"/>
      <c r="E1607" s="5"/>
      <c r="F1607" s="5"/>
      <c r="H1607" s="5"/>
      <c r="L1607" s="5"/>
      <c r="R1607" s="5"/>
    </row>
    <row r="1608" spans="1:18" x14ac:dyDescent="0.25">
      <c r="A1608" s="6">
        <v>1249</v>
      </c>
      <c r="B1608" s="5"/>
      <c r="C1608" s="5"/>
      <c r="D1608" s="5"/>
      <c r="E1608" s="5"/>
      <c r="F1608" s="5"/>
      <c r="H1608" s="5"/>
      <c r="L1608" s="5"/>
      <c r="R1608" s="5"/>
    </row>
    <row r="1609" spans="1:18" x14ac:dyDescent="0.25">
      <c r="A1609" s="8">
        <v>1250</v>
      </c>
      <c r="B1609" s="5"/>
      <c r="C1609" s="5"/>
      <c r="D1609" s="5"/>
      <c r="E1609" s="5"/>
      <c r="F1609" s="5"/>
      <c r="H1609" s="5"/>
      <c r="L1609" s="5"/>
      <c r="R1609" s="5"/>
    </row>
    <row r="1610" spans="1:18" x14ac:dyDescent="0.25">
      <c r="A1610" s="6">
        <v>1251</v>
      </c>
      <c r="B1610" s="5"/>
      <c r="C1610" s="5"/>
      <c r="D1610" s="5"/>
      <c r="E1610" s="5"/>
      <c r="F1610" s="5"/>
      <c r="H1610" s="5"/>
      <c r="L1610" s="5"/>
      <c r="R1610" s="5"/>
    </row>
    <row r="1611" spans="1:18" x14ac:dyDescent="0.25">
      <c r="A1611" s="8">
        <v>1252</v>
      </c>
      <c r="B1611" s="5"/>
      <c r="C1611" s="5"/>
      <c r="D1611" s="5"/>
      <c r="E1611" s="5"/>
      <c r="F1611" s="5"/>
      <c r="H1611" s="5"/>
      <c r="L1611" s="5"/>
      <c r="R1611" s="5"/>
    </row>
    <row r="1612" spans="1:18" x14ac:dyDescent="0.25">
      <c r="A1612" s="6">
        <v>1253</v>
      </c>
      <c r="B1612" s="5"/>
      <c r="C1612" s="5"/>
      <c r="D1612" s="5"/>
      <c r="E1612" s="5"/>
      <c r="F1612" s="5"/>
      <c r="H1612" s="5"/>
      <c r="L1612" s="5"/>
      <c r="R1612" s="5"/>
    </row>
    <row r="1613" spans="1:18" x14ac:dyDescent="0.25">
      <c r="A1613" s="8">
        <v>1254</v>
      </c>
      <c r="B1613" s="5"/>
      <c r="C1613" s="5"/>
      <c r="D1613" s="5"/>
      <c r="E1613" s="5"/>
      <c r="F1613" s="5"/>
      <c r="H1613" s="5"/>
      <c r="L1613" s="5"/>
      <c r="R1613" s="5"/>
    </row>
    <row r="1614" spans="1:18" x14ac:dyDescent="0.25">
      <c r="A1614" s="6">
        <v>1255</v>
      </c>
      <c r="B1614" s="5"/>
      <c r="C1614" s="5"/>
      <c r="D1614" s="5"/>
      <c r="E1614" s="5"/>
      <c r="F1614" s="5"/>
      <c r="H1614" s="5"/>
      <c r="L1614" s="5"/>
      <c r="R1614" s="5"/>
    </row>
    <row r="1615" spans="1:18" x14ac:dyDescent="0.25">
      <c r="A1615" s="8">
        <v>1256</v>
      </c>
      <c r="B1615" s="5"/>
      <c r="C1615" s="5"/>
      <c r="D1615" s="5"/>
      <c r="E1615" s="5"/>
      <c r="F1615" s="5"/>
      <c r="H1615" s="5"/>
      <c r="L1615" s="5"/>
      <c r="R1615" s="5"/>
    </row>
    <row r="1616" spans="1:18" x14ac:dyDescent="0.25">
      <c r="A1616" s="6">
        <v>1257</v>
      </c>
      <c r="B1616" s="5"/>
      <c r="C1616" s="5"/>
      <c r="D1616" s="5"/>
      <c r="E1616" s="5"/>
      <c r="F1616" s="5"/>
      <c r="H1616" s="5"/>
      <c r="L1616" s="5"/>
      <c r="R1616" s="5"/>
    </row>
    <row r="1617" spans="1:18" x14ac:dyDescent="0.25">
      <c r="A1617" s="8">
        <v>1258</v>
      </c>
      <c r="B1617" s="5"/>
      <c r="C1617" s="5"/>
      <c r="D1617" s="5"/>
      <c r="E1617" s="5"/>
      <c r="F1617" s="5"/>
      <c r="H1617" s="5"/>
      <c r="L1617" s="5"/>
      <c r="R1617" s="5"/>
    </row>
    <row r="1618" spans="1:18" x14ac:dyDescent="0.25">
      <c r="A1618" s="6">
        <v>1259</v>
      </c>
      <c r="B1618" s="5"/>
      <c r="C1618" s="5"/>
      <c r="D1618" s="5"/>
      <c r="E1618" s="5"/>
      <c r="F1618" s="5"/>
      <c r="H1618" s="5"/>
      <c r="L1618" s="5"/>
      <c r="R1618" s="5"/>
    </row>
    <row r="1619" spans="1:18" x14ac:dyDescent="0.25">
      <c r="A1619" s="8">
        <v>1260</v>
      </c>
      <c r="B1619" s="5"/>
      <c r="C1619" s="5"/>
      <c r="D1619" s="5"/>
      <c r="E1619" s="5"/>
      <c r="F1619" s="5"/>
      <c r="H1619" s="5"/>
      <c r="L1619" s="5"/>
      <c r="R1619" s="5"/>
    </row>
    <row r="1620" spans="1:18" x14ac:dyDescent="0.25">
      <c r="A1620" s="6">
        <v>1261</v>
      </c>
      <c r="B1620" s="5"/>
      <c r="C1620" s="5"/>
      <c r="D1620" s="5"/>
      <c r="E1620" s="5"/>
      <c r="F1620" s="5"/>
      <c r="H1620" s="5"/>
      <c r="L1620" s="5"/>
      <c r="R1620" s="5"/>
    </row>
    <row r="1621" spans="1:18" x14ac:dyDescent="0.25">
      <c r="A1621" s="8">
        <v>1262</v>
      </c>
      <c r="B1621" s="5"/>
      <c r="C1621" s="5"/>
      <c r="D1621" s="5"/>
      <c r="E1621" s="5"/>
      <c r="F1621" s="5"/>
      <c r="H1621" s="5"/>
      <c r="L1621" s="5"/>
      <c r="R1621" s="5"/>
    </row>
    <row r="1622" spans="1:18" x14ac:dyDescent="0.25">
      <c r="A1622" s="6">
        <v>1263</v>
      </c>
      <c r="B1622" s="5"/>
      <c r="C1622" s="5"/>
      <c r="D1622" s="5"/>
      <c r="E1622" s="5"/>
      <c r="F1622" s="5"/>
      <c r="H1622" s="5"/>
      <c r="L1622" s="5"/>
      <c r="R1622" s="5"/>
    </row>
    <row r="1623" spans="1:18" x14ac:dyDescent="0.25">
      <c r="A1623" s="8">
        <v>1264</v>
      </c>
      <c r="B1623" s="5"/>
      <c r="C1623" s="5"/>
      <c r="D1623" s="5"/>
      <c r="E1623" s="5"/>
      <c r="F1623" s="5"/>
      <c r="H1623" s="5"/>
      <c r="L1623" s="5"/>
      <c r="R1623" s="5"/>
    </row>
    <row r="1624" spans="1:18" x14ac:dyDescent="0.25">
      <c r="A1624" s="6">
        <v>1265</v>
      </c>
      <c r="B1624" s="5"/>
      <c r="C1624" s="5"/>
      <c r="D1624" s="5"/>
      <c r="E1624" s="5"/>
      <c r="F1624" s="5"/>
      <c r="H1624" s="5"/>
      <c r="L1624" s="5"/>
      <c r="R1624" s="5"/>
    </row>
    <row r="1625" spans="1:18" x14ac:dyDescent="0.25">
      <c r="A1625" s="8">
        <v>1266</v>
      </c>
      <c r="B1625" s="5"/>
      <c r="C1625" s="5"/>
      <c r="D1625" s="5"/>
      <c r="E1625" s="5"/>
      <c r="F1625" s="5"/>
      <c r="H1625" s="5"/>
      <c r="L1625" s="5"/>
      <c r="R1625" s="5"/>
    </row>
    <row r="1626" spans="1:18" x14ac:dyDescent="0.25">
      <c r="A1626" s="6">
        <v>1267</v>
      </c>
      <c r="B1626" s="5"/>
      <c r="C1626" s="5"/>
      <c r="D1626" s="5"/>
      <c r="E1626" s="5"/>
      <c r="F1626" s="5"/>
      <c r="H1626" s="5"/>
      <c r="L1626" s="5"/>
      <c r="R1626" s="5"/>
    </row>
    <row r="1627" spans="1:18" x14ac:dyDescent="0.25">
      <c r="A1627" s="8">
        <v>1268</v>
      </c>
      <c r="B1627" s="5"/>
      <c r="C1627" s="5"/>
      <c r="D1627" s="5"/>
      <c r="E1627" s="5"/>
      <c r="F1627" s="5"/>
      <c r="H1627" s="5"/>
      <c r="L1627" s="5"/>
      <c r="R1627" s="5"/>
    </row>
    <row r="1628" spans="1:18" x14ac:dyDescent="0.25">
      <c r="A1628" s="6">
        <v>1269</v>
      </c>
      <c r="B1628" s="5"/>
      <c r="C1628" s="5"/>
      <c r="D1628" s="5"/>
      <c r="E1628" s="5"/>
      <c r="F1628" s="5"/>
      <c r="H1628" s="5"/>
      <c r="L1628" s="5"/>
      <c r="R1628" s="5"/>
    </row>
    <row r="1629" spans="1:18" x14ac:dyDescent="0.25">
      <c r="A1629" s="8">
        <v>1270</v>
      </c>
      <c r="B1629" s="5"/>
      <c r="C1629" s="5"/>
      <c r="D1629" s="5"/>
      <c r="E1629" s="5"/>
      <c r="F1629" s="5"/>
      <c r="H1629" s="5"/>
      <c r="L1629" s="5"/>
      <c r="R1629" s="5"/>
    </row>
    <row r="1630" spans="1:18" x14ac:dyDescent="0.25">
      <c r="A1630" s="6">
        <v>1271</v>
      </c>
      <c r="B1630" s="5"/>
      <c r="C1630" s="5"/>
      <c r="D1630" s="5"/>
      <c r="E1630" s="5"/>
      <c r="F1630" s="5"/>
      <c r="H1630" s="5"/>
      <c r="L1630" s="5"/>
      <c r="R1630" s="5"/>
    </row>
    <row r="1631" spans="1:18" x14ac:dyDescent="0.25">
      <c r="A1631" s="8">
        <v>1272</v>
      </c>
      <c r="B1631" s="5"/>
      <c r="C1631" s="5"/>
      <c r="D1631" s="5"/>
      <c r="E1631" s="5"/>
      <c r="F1631" s="5"/>
      <c r="H1631" s="5"/>
      <c r="L1631" s="5"/>
      <c r="R1631" s="5"/>
    </row>
    <row r="1632" spans="1:18" x14ac:dyDescent="0.25">
      <c r="A1632" s="6">
        <v>1273</v>
      </c>
      <c r="B1632" s="5"/>
      <c r="C1632" s="5"/>
      <c r="D1632" s="5"/>
      <c r="E1632" s="5"/>
      <c r="F1632" s="5"/>
      <c r="H1632" s="5"/>
      <c r="L1632" s="5"/>
      <c r="R1632" s="5"/>
    </row>
    <row r="1633" spans="1:18" x14ac:dyDescent="0.25">
      <c r="A1633" s="8">
        <v>1274</v>
      </c>
      <c r="B1633" s="5"/>
      <c r="C1633" s="5"/>
      <c r="D1633" s="5"/>
      <c r="E1633" s="5"/>
      <c r="F1633" s="5"/>
      <c r="H1633" s="5"/>
      <c r="L1633" s="5"/>
      <c r="R1633" s="5"/>
    </row>
    <row r="1634" spans="1:18" x14ac:dyDescent="0.25">
      <c r="A1634" s="6">
        <v>1275</v>
      </c>
      <c r="B1634" s="5"/>
      <c r="C1634" s="5"/>
      <c r="D1634" s="5"/>
      <c r="E1634" s="5"/>
      <c r="F1634" s="5"/>
      <c r="H1634" s="5"/>
      <c r="L1634" s="5"/>
      <c r="R1634" s="5"/>
    </row>
    <row r="1635" spans="1:18" x14ac:dyDescent="0.25">
      <c r="A1635" s="8">
        <v>1276</v>
      </c>
      <c r="B1635" s="5"/>
      <c r="C1635" s="5"/>
      <c r="D1635" s="5"/>
      <c r="E1635" s="5"/>
      <c r="F1635" s="5"/>
      <c r="H1635" s="5"/>
      <c r="L1635" s="5"/>
      <c r="R1635" s="5"/>
    </row>
    <row r="1636" spans="1:18" x14ac:dyDescent="0.25">
      <c r="A1636" s="6">
        <v>1277</v>
      </c>
      <c r="B1636" s="5"/>
      <c r="C1636" s="5"/>
      <c r="D1636" s="5"/>
      <c r="E1636" s="5"/>
      <c r="F1636" s="5"/>
      <c r="H1636" s="5"/>
      <c r="L1636" s="5"/>
      <c r="R1636" s="5"/>
    </row>
    <row r="1637" spans="1:18" x14ac:dyDescent="0.25">
      <c r="A1637" s="8">
        <v>1278</v>
      </c>
      <c r="B1637" s="5"/>
      <c r="C1637" s="5"/>
      <c r="D1637" s="5"/>
      <c r="E1637" s="5"/>
      <c r="F1637" s="5"/>
      <c r="H1637" s="5"/>
      <c r="L1637" s="5"/>
      <c r="R1637" s="5"/>
    </row>
    <row r="1638" spans="1:18" x14ac:dyDescent="0.25">
      <c r="A1638" s="6">
        <v>1279</v>
      </c>
      <c r="B1638" s="5"/>
      <c r="C1638" s="5"/>
      <c r="D1638" s="5"/>
      <c r="E1638" s="5"/>
      <c r="F1638" s="5"/>
      <c r="H1638" s="5"/>
      <c r="L1638" s="5"/>
      <c r="R1638" s="5"/>
    </row>
    <row r="1639" spans="1:18" x14ac:dyDescent="0.25">
      <c r="A1639" s="8">
        <v>1280</v>
      </c>
      <c r="B1639" s="5"/>
      <c r="C1639" s="5"/>
      <c r="D1639" s="5"/>
      <c r="E1639" s="5"/>
      <c r="F1639" s="5"/>
      <c r="H1639" s="5"/>
      <c r="L1639" s="5"/>
      <c r="R1639" s="5"/>
    </row>
    <row r="1640" spans="1:18" x14ac:dyDescent="0.25">
      <c r="A1640" s="6">
        <v>1281</v>
      </c>
      <c r="B1640" s="5"/>
      <c r="C1640" s="5"/>
      <c r="D1640" s="5"/>
      <c r="E1640" s="5"/>
      <c r="F1640" s="5"/>
      <c r="H1640" s="5"/>
      <c r="L1640" s="5"/>
      <c r="R1640" s="5"/>
    </row>
    <row r="1641" spans="1:18" x14ac:dyDescent="0.25">
      <c r="A1641" s="8">
        <v>1282</v>
      </c>
      <c r="B1641" s="5"/>
      <c r="C1641" s="5"/>
      <c r="D1641" s="5"/>
      <c r="E1641" s="5"/>
      <c r="F1641" s="5"/>
      <c r="H1641" s="5"/>
      <c r="L1641" s="5"/>
      <c r="R1641" s="5"/>
    </row>
    <row r="1642" spans="1:18" x14ac:dyDescent="0.25">
      <c r="A1642" s="6">
        <v>1283</v>
      </c>
      <c r="B1642" s="5"/>
      <c r="C1642" s="5"/>
      <c r="D1642" s="5"/>
      <c r="E1642" s="5"/>
      <c r="F1642" s="5"/>
      <c r="H1642" s="5"/>
      <c r="L1642" s="5"/>
      <c r="R1642" s="5"/>
    </row>
    <row r="1643" spans="1:18" x14ac:dyDescent="0.25">
      <c r="A1643" s="8">
        <v>1284</v>
      </c>
      <c r="B1643" s="5"/>
      <c r="C1643" s="5"/>
      <c r="D1643" s="5"/>
      <c r="E1643" s="5"/>
      <c r="F1643" s="5"/>
      <c r="H1643" s="5"/>
      <c r="L1643" s="5"/>
      <c r="R1643" s="5"/>
    </row>
    <row r="1644" spans="1:18" x14ac:dyDescent="0.25">
      <c r="A1644" s="6">
        <v>1285</v>
      </c>
      <c r="B1644" s="5"/>
      <c r="C1644" s="5"/>
      <c r="D1644" s="5"/>
      <c r="E1644" s="5"/>
      <c r="F1644" s="5"/>
      <c r="H1644" s="5"/>
      <c r="L1644" s="5"/>
      <c r="R1644" s="5"/>
    </row>
    <row r="1645" spans="1:18" x14ac:dyDescent="0.25">
      <c r="A1645" s="8">
        <v>1286</v>
      </c>
      <c r="B1645" s="5"/>
      <c r="C1645" s="5"/>
      <c r="D1645" s="5"/>
      <c r="E1645" s="5"/>
      <c r="F1645" s="5"/>
      <c r="H1645" s="5"/>
      <c r="L1645" s="5"/>
      <c r="R1645" s="5"/>
    </row>
    <row r="1646" spans="1:18" x14ac:dyDescent="0.25">
      <c r="A1646" s="6">
        <v>1287</v>
      </c>
      <c r="B1646" s="5"/>
      <c r="C1646" s="5"/>
      <c r="D1646" s="5"/>
      <c r="E1646" s="5"/>
      <c r="F1646" s="5"/>
      <c r="H1646" s="5"/>
      <c r="L1646" s="5"/>
      <c r="R1646" s="5"/>
    </row>
    <row r="1647" spans="1:18" x14ac:dyDescent="0.25">
      <c r="A1647" s="8">
        <v>1288</v>
      </c>
      <c r="B1647" s="5"/>
      <c r="C1647" s="5"/>
      <c r="D1647" s="5"/>
      <c r="E1647" s="5"/>
      <c r="F1647" s="5"/>
      <c r="H1647" s="5"/>
      <c r="L1647" s="5"/>
      <c r="R1647" s="5"/>
    </row>
    <row r="1648" spans="1:18" x14ac:dyDescent="0.25">
      <c r="A1648" s="6">
        <v>1289</v>
      </c>
      <c r="B1648" s="5"/>
      <c r="C1648" s="5"/>
      <c r="D1648" s="5"/>
      <c r="E1648" s="5"/>
      <c r="F1648" s="5"/>
      <c r="H1648" s="5"/>
      <c r="L1648" s="5"/>
      <c r="R1648" s="5"/>
    </row>
    <row r="1649" spans="1:18" x14ac:dyDescent="0.25">
      <c r="A1649" s="8">
        <v>1290</v>
      </c>
      <c r="B1649" s="5"/>
      <c r="C1649" s="5"/>
      <c r="D1649" s="5"/>
      <c r="E1649" s="5"/>
      <c r="F1649" s="5"/>
      <c r="H1649" s="5"/>
      <c r="L1649" s="5"/>
      <c r="R1649" s="5"/>
    </row>
    <row r="1650" spans="1:18" x14ac:dyDescent="0.25">
      <c r="A1650" s="6">
        <v>1291</v>
      </c>
      <c r="B1650" s="5"/>
      <c r="C1650" s="5"/>
      <c r="D1650" s="5"/>
      <c r="E1650" s="5"/>
      <c r="F1650" s="5"/>
      <c r="H1650" s="5"/>
      <c r="L1650" s="5"/>
      <c r="R1650" s="5"/>
    </row>
    <row r="1651" spans="1:18" x14ac:dyDescent="0.25">
      <c r="A1651" s="8">
        <v>1292</v>
      </c>
      <c r="B1651" s="5"/>
      <c r="C1651" s="5"/>
      <c r="D1651" s="5"/>
      <c r="E1651" s="5"/>
      <c r="F1651" s="5"/>
      <c r="H1651" s="5"/>
      <c r="L1651" s="5"/>
      <c r="R1651" s="5"/>
    </row>
    <row r="1652" spans="1:18" x14ac:dyDescent="0.25">
      <c r="A1652" s="6">
        <v>1293</v>
      </c>
      <c r="B1652" s="5"/>
      <c r="C1652" s="5"/>
      <c r="D1652" s="5"/>
      <c r="E1652" s="5"/>
      <c r="F1652" s="5"/>
      <c r="H1652" s="5"/>
      <c r="L1652" s="5"/>
      <c r="R1652" s="5"/>
    </row>
    <row r="1653" spans="1:18" x14ac:dyDescent="0.25">
      <c r="A1653" s="8">
        <v>1294</v>
      </c>
      <c r="B1653" s="5"/>
      <c r="C1653" s="5"/>
      <c r="D1653" s="5"/>
      <c r="E1653" s="5"/>
      <c r="F1653" s="5"/>
      <c r="H1653" s="5"/>
      <c r="L1653" s="5"/>
      <c r="R1653" s="5"/>
    </row>
    <row r="1654" spans="1:18" x14ac:dyDescent="0.25">
      <c r="A1654" s="6">
        <v>1295</v>
      </c>
      <c r="B1654" s="5"/>
      <c r="C1654" s="5"/>
      <c r="D1654" s="5"/>
      <c r="E1654" s="5"/>
      <c r="F1654" s="5"/>
      <c r="H1654" s="5"/>
      <c r="L1654" s="5"/>
      <c r="R1654" s="5"/>
    </row>
    <row r="1655" spans="1:18" x14ac:dyDescent="0.25">
      <c r="A1655" s="8">
        <v>1296</v>
      </c>
      <c r="B1655" s="5"/>
      <c r="C1655" s="5"/>
      <c r="D1655" s="5"/>
      <c r="E1655" s="5"/>
      <c r="F1655" s="5"/>
      <c r="H1655" s="5"/>
      <c r="L1655" s="5"/>
      <c r="R1655" s="5"/>
    </row>
    <row r="1656" spans="1:18" x14ac:dyDescent="0.25">
      <c r="A1656" s="6">
        <v>1297</v>
      </c>
      <c r="B1656" s="5"/>
      <c r="C1656" s="5"/>
      <c r="D1656" s="5"/>
      <c r="E1656" s="5"/>
      <c r="F1656" s="5"/>
      <c r="H1656" s="5"/>
      <c r="L1656" s="5"/>
      <c r="R1656" s="5"/>
    </row>
    <row r="1657" spans="1:18" x14ac:dyDescent="0.25">
      <c r="A1657" s="8">
        <v>1298</v>
      </c>
      <c r="B1657" s="5"/>
      <c r="C1657" s="5"/>
      <c r="D1657" s="5"/>
      <c r="E1657" s="5"/>
      <c r="F1657" s="5"/>
      <c r="H1657" s="5"/>
      <c r="L1657" s="5"/>
      <c r="R1657" s="5"/>
    </row>
    <row r="1658" spans="1:18" x14ac:dyDescent="0.25">
      <c r="A1658" s="6">
        <v>1299</v>
      </c>
      <c r="B1658" s="5"/>
      <c r="C1658" s="5"/>
      <c r="D1658" s="5"/>
      <c r="E1658" s="5"/>
      <c r="F1658" s="5"/>
      <c r="H1658" s="5"/>
      <c r="L1658" s="5"/>
      <c r="R1658" s="5"/>
    </row>
    <row r="1659" spans="1:18" x14ac:dyDescent="0.25">
      <c r="A1659" s="8">
        <v>1300</v>
      </c>
      <c r="B1659" s="5"/>
      <c r="C1659" s="5"/>
      <c r="D1659" s="5"/>
      <c r="E1659" s="5"/>
      <c r="F1659" s="5"/>
      <c r="H1659" s="5"/>
      <c r="L1659" s="5"/>
      <c r="R1659" s="5"/>
    </row>
    <row r="1660" spans="1:18" x14ac:dyDescent="0.25">
      <c r="A1660" s="6">
        <v>1301</v>
      </c>
      <c r="B1660" s="5"/>
      <c r="C1660" s="5"/>
      <c r="D1660" s="5"/>
      <c r="E1660" s="5"/>
      <c r="F1660" s="5"/>
      <c r="H1660" s="5"/>
      <c r="L1660" s="5"/>
      <c r="R1660" s="5"/>
    </row>
    <row r="1661" spans="1:18" x14ac:dyDescent="0.25">
      <c r="A1661" s="8">
        <v>1302</v>
      </c>
      <c r="B1661" s="5"/>
      <c r="C1661" s="5"/>
      <c r="D1661" s="5"/>
      <c r="E1661" s="5"/>
      <c r="F1661" s="5"/>
      <c r="H1661" s="5"/>
      <c r="L1661" s="5"/>
      <c r="R1661" s="5"/>
    </row>
    <row r="1662" spans="1:18" x14ac:dyDescent="0.25">
      <c r="A1662" s="6">
        <v>1303</v>
      </c>
      <c r="B1662" s="5"/>
      <c r="C1662" s="5"/>
      <c r="D1662" s="5"/>
      <c r="E1662" s="5"/>
      <c r="F1662" s="5"/>
      <c r="H1662" s="5"/>
      <c r="L1662" s="5"/>
      <c r="R1662" s="5"/>
    </row>
    <row r="1663" spans="1:18" x14ac:dyDescent="0.25">
      <c r="A1663" s="8">
        <v>1304</v>
      </c>
      <c r="B1663" s="5"/>
      <c r="C1663" s="5"/>
      <c r="D1663" s="5"/>
      <c r="E1663" s="5"/>
      <c r="F1663" s="5"/>
      <c r="H1663" s="5"/>
      <c r="L1663" s="5"/>
      <c r="R1663" s="5"/>
    </row>
    <row r="1664" spans="1:18" x14ac:dyDescent="0.25">
      <c r="A1664" s="6">
        <v>1305</v>
      </c>
      <c r="B1664" s="5"/>
      <c r="C1664" s="5"/>
      <c r="D1664" s="5"/>
      <c r="E1664" s="5"/>
      <c r="F1664" s="5"/>
      <c r="H1664" s="5"/>
      <c r="L1664" s="5"/>
      <c r="R1664" s="5"/>
    </row>
    <row r="1665" spans="1:18" x14ac:dyDescent="0.25">
      <c r="A1665" s="8">
        <v>1306</v>
      </c>
      <c r="B1665" s="5"/>
      <c r="C1665" s="5"/>
      <c r="D1665" s="5"/>
      <c r="E1665" s="5"/>
      <c r="F1665" s="5"/>
      <c r="H1665" s="5"/>
      <c r="L1665" s="5"/>
      <c r="R1665" s="5"/>
    </row>
    <row r="1666" spans="1:18" x14ac:dyDescent="0.25">
      <c r="A1666" s="6">
        <v>1307</v>
      </c>
      <c r="B1666" s="5"/>
      <c r="C1666" s="5"/>
      <c r="D1666" s="5"/>
      <c r="E1666" s="5"/>
      <c r="F1666" s="5"/>
      <c r="H1666" s="5"/>
      <c r="L1666" s="5"/>
      <c r="R1666" s="5"/>
    </row>
    <row r="1667" spans="1:18" x14ac:dyDescent="0.25">
      <c r="A1667" s="8">
        <v>1308</v>
      </c>
      <c r="B1667" s="5"/>
      <c r="C1667" s="5"/>
      <c r="D1667" s="5"/>
      <c r="E1667" s="5"/>
      <c r="F1667" s="5"/>
      <c r="H1667" s="5"/>
      <c r="L1667" s="5"/>
      <c r="R1667" s="5"/>
    </row>
    <row r="1668" spans="1:18" x14ac:dyDescent="0.25">
      <c r="A1668" s="6">
        <v>1309</v>
      </c>
      <c r="B1668" s="5"/>
      <c r="C1668" s="5"/>
      <c r="D1668" s="5"/>
      <c r="E1668" s="5"/>
      <c r="F1668" s="5"/>
      <c r="H1668" s="5"/>
      <c r="L1668" s="5"/>
      <c r="R1668" s="5"/>
    </row>
    <row r="1669" spans="1:18" x14ac:dyDescent="0.25">
      <c r="A1669" s="8">
        <v>1310</v>
      </c>
      <c r="B1669" s="5"/>
      <c r="C1669" s="5"/>
      <c r="D1669" s="5"/>
      <c r="E1669" s="5"/>
      <c r="F1669" s="5"/>
      <c r="H1669" s="5"/>
      <c r="L1669" s="5"/>
      <c r="R1669" s="5"/>
    </row>
    <row r="1670" spans="1:18" x14ac:dyDescent="0.25">
      <c r="A1670" s="6">
        <v>1311</v>
      </c>
      <c r="B1670" s="5"/>
      <c r="C1670" s="5"/>
      <c r="D1670" s="5"/>
      <c r="E1670" s="5"/>
      <c r="F1670" s="5"/>
      <c r="H1670" s="5"/>
      <c r="L1670" s="5"/>
      <c r="R1670" s="5"/>
    </row>
    <row r="1671" spans="1:18" x14ac:dyDescent="0.25">
      <c r="A1671" s="8">
        <v>1312</v>
      </c>
      <c r="B1671" s="5"/>
      <c r="C1671" s="5"/>
      <c r="D1671" s="5"/>
      <c r="E1671" s="5"/>
      <c r="F1671" s="5"/>
      <c r="H1671" s="5"/>
      <c r="L1671" s="5"/>
      <c r="R1671" s="5"/>
    </row>
    <row r="1672" spans="1:18" x14ac:dyDescent="0.25">
      <c r="A1672" s="6">
        <v>1313</v>
      </c>
      <c r="B1672" s="5"/>
      <c r="C1672" s="5"/>
      <c r="D1672" s="5"/>
      <c r="E1672" s="5"/>
      <c r="F1672" s="5"/>
      <c r="H1672" s="5"/>
      <c r="L1672" s="5"/>
      <c r="R1672" s="5"/>
    </row>
    <row r="1673" spans="1:18" x14ac:dyDescent="0.25">
      <c r="A1673" s="8">
        <v>1314</v>
      </c>
      <c r="B1673" s="5"/>
      <c r="C1673" s="5"/>
      <c r="D1673" s="5"/>
      <c r="E1673" s="5"/>
      <c r="F1673" s="5"/>
      <c r="H1673" s="5"/>
      <c r="L1673" s="5"/>
      <c r="R1673" s="5"/>
    </row>
    <row r="1674" spans="1:18" x14ac:dyDescent="0.25">
      <c r="A1674" s="6">
        <v>1315</v>
      </c>
      <c r="B1674" s="5"/>
      <c r="C1674" s="5"/>
      <c r="D1674" s="5"/>
      <c r="E1674" s="5"/>
      <c r="F1674" s="5"/>
      <c r="H1674" s="5"/>
      <c r="L1674" s="5"/>
      <c r="R1674" s="5"/>
    </row>
    <row r="1675" spans="1:18" x14ac:dyDescent="0.25">
      <c r="A1675" s="8">
        <v>1316</v>
      </c>
      <c r="B1675" s="5"/>
      <c r="C1675" s="5"/>
      <c r="D1675" s="5"/>
      <c r="E1675" s="5"/>
      <c r="F1675" s="5"/>
      <c r="H1675" s="5"/>
      <c r="L1675" s="5"/>
      <c r="R1675" s="5"/>
    </row>
    <row r="1676" spans="1:18" x14ac:dyDescent="0.25">
      <c r="A1676" s="6">
        <v>1317</v>
      </c>
      <c r="B1676" s="5"/>
      <c r="C1676" s="5"/>
      <c r="D1676" s="5"/>
      <c r="E1676" s="5"/>
      <c r="F1676" s="5"/>
      <c r="H1676" s="5"/>
      <c r="L1676" s="5"/>
      <c r="R1676" s="5"/>
    </row>
    <row r="1677" spans="1:18" x14ac:dyDescent="0.25">
      <c r="A1677" s="8">
        <v>1318</v>
      </c>
      <c r="B1677" s="5"/>
      <c r="C1677" s="5"/>
      <c r="D1677" s="5"/>
      <c r="E1677" s="5"/>
      <c r="F1677" s="5"/>
      <c r="H1677" s="5"/>
      <c r="L1677" s="5"/>
      <c r="R1677" s="5"/>
    </row>
    <row r="1678" spans="1:18" x14ac:dyDescent="0.25">
      <c r="A1678" s="6">
        <v>1319</v>
      </c>
      <c r="B1678" s="5"/>
      <c r="C1678" s="5"/>
      <c r="D1678" s="5"/>
      <c r="E1678" s="5"/>
      <c r="F1678" s="5"/>
      <c r="H1678" s="5"/>
      <c r="L1678" s="5"/>
      <c r="R1678" s="5"/>
    </row>
    <row r="1679" spans="1:18" x14ac:dyDescent="0.25">
      <c r="A1679" s="8">
        <v>1320</v>
      </c>
      <c r="B1679" s="5"/>
      <c r="C1679" s="5"/>
      <c r="D1679" s="5"/>
      <c r="E1679" s="5"/>
      <c r="F1679" s="5"/>
      <c r="H1679" s="5"/>
      <c r="L1679" s="5"/>
      <c r="R1679" s="5"/>
    </row>
    <row r="1680" spans="1:18" x14ac:dyDescent="0.25">
      <c r="A1680" s="6">
        <v>1321</v>
      </c>
      <c r="B1680" s="5"/>
      <c r="C1680" s="5"/>
      <c r="D1680" s="5"/>
      <c r="E1680" s="5"/>
      <c r="F1680" s="5"/>
      <c r="H1680" s="5"/>
      <c r="L1680" s="5"/>
      <c r="R1680" s="5"/>
    </row>
    <row r="1681" spans="1:18" x14ac:dyDescent="0.25">
      <c r="A1681" s="8">
        <v>1322</v>
      </c>
      <c r="B1681" s="5"/>
      <c r="C1681" s="5"/>
      <c r="D1681" s="5"/>
      <c r="E1681" s="5"/>
      <c r="F1681" s="5"/>
      <c r="H1681" s="5"/>
      <c r="L1681" s="5"/>
      <c r="R1681" s="5"/>
    </row>
    <row r="1682" spans="1:18" x14ac:dyDescent="0.25">
      <c r="A1682" s="6">
        <v>1323</v>
      </c>
      <c r="B1682" s="5"/>
      <c r="C1682" s="5"/>
      <c r="D1682" s="5"/>
      <c r="E1682" s="5"/>
      <c r="F1682" s="5"/>
      <c r="H1682" s="5"/>
      <c r="L1682" s="5"/>
      <c r="R1682" s="5"/>
    </row>
    <row r="1683" spans="1:18" x14ac:dyDescent="0.25">
      <c r="A1683" s="8">
        <v>1324</v>
      </c>
      <c r="B1683" s="5"/>
      <c r="C1683" s="5"/>
      <c r="D1683" s="5"/>
      <c r="E1683" s="5"/>
      <c r="F1683" s="5"/>
      <c r="H1683" s="5"/>
      <c r="L1683" s="5"/>
      <c r="R1683" s="5"/>
    </row>
    <row r="1684" spans="1:18" x14ac:dyDescent="0.25">
      <c r="A1684" s="6">
        <v>1325</v>
      </c>
      <c r="B1684" s="5"/>
      <c r="C1684" s="5"/>
      <c r="D1684" s="5"/>
      <c r="E1684" s="5"/>
      <c r="F1684" s="5"/>
      <c r="H1684" s="5"/>
      <c r="L1684" s="5"/>
      <c r="R1684" s="5"/>
    </row>
    <row r="1685" spans="1:18" x14ac:dyDescent="0.25">
      <c r="A1685" s="8">
        <v>1326</v>
      </c>
      <c r="B1685" s="5"/>
      <c r="C1685" s="5"/>
      <c r="D1685" s="5"/>
      <c r="E1685" s="5"/>
      <c r="F1685" s="5"/>
      <c r="H1685" s="5"/>
      <c r="L1685" s="5"/>
      <c r="R1685" s="5"/>
    </row>
    <row r="1686" spans="1:18" x14ac:dyDescent="0.25">
      <c r="A1686" s="6">
        <v>1327</v>
      </c>
      <c r="B1686" s="5"/>
      <c r="C1686" s="5"/>
      <c r="D1686" s="5"/>
      <c r="E1686" s="5"/>
      <c r="F1686" s="5"/>
      <c r="H1686" s="5"/>
      <c r="L1686" s="5"/>
      <c r="R1686" s="5"/>
    </row>
    <row r="1687" spans="1:18" x14ac:dyDescent="0.25">
      <c r="A1687" s="8">
        <v>1328</v>
      </c>
      <c r="B1687" s="5"/>
      <c r="C1687" s="5"/>
      <c r="D1687" s="5"/>
      <c r="E1687" s="5"/>
      <c r="F1687" s="5"/>
      <c r="H1687" s="5"/>
      <c r="L1687" s="5"/>
      <c r="R1687" s="5"/>
    </row>
    <row r="1688" spans="1:18" x14ac:dyDescent="0.25">
      <c r="A1688" s="6">
        <v>1329</v>
      </c>
      <c r="B1688" s="5"/>
      <c r="C1688" s="5"/>
      <c r="D1688" s="5"/>
      <c r="E1688" s="5"/>
      <c r="F1688" s="5"/>
      <c r="H1688" s="5"/>
      <c r="L1688" s="5"/>
      <c r="R1688" s="5"/>
    </row>
    <row r="1689" spans="1:18" x14ac:dyDescent="0.25">
      <c r="A1689" s="8">
        <v>1330</v>
      </c>
      <c r="B1689" s="5"/>
      <c r="C1689" s="5"/>
      <c r="D1689" s="5"/>
      <c r="E1689" s="5"/>
      <c r="F1689" s="5"/>
      <c r="H1689" s="5"/>
      <c r="L1689" s="5"/>
      <c r="R1689" s="5"/>
    </row>
    <row r="1690" spans="1:18" x14ac:dyDescent="0.25">
      <c r="A1690" s="6">
        <v>1331</v>
      </c>
      <c r="B1690" s="5"/>
      <c r="C1690" s="5"/>
      <c r="D1690" s="5"/>
      <c r="E1690" s="5"/>
      <c r="F1690" s="5"/>
      <c r="H1690" s="5"/>
      <c r="L1690" s="5"/>
      <c r="R1690" s="5"/>
    </row>
    <row r="1691" spans="1:18" x14ac:dyDescent="0.25">
      <c r="A1691" s="8">
        <v>1332</v>
      </c>
      <c r="B1691" s="5"/>
      <c r="C1691" s="5"/>
      <c r="D1691" s="5"/>
      <c r="E1691" s="5"/>
      <c r="F1691" s="5"/>
      <c r="H1691" s="5"/>
      <c r="L1691" s="5"/>
      <c r="R1691" s="5"/>
    </row>
    <row r="1692" spans="1:18" x14ac:dyDescent="0.25">
      <c r="A1692" s="6">
        <v>1333</v>
      </c>
      <c r="B1692" s="5"/>
      <c r="C1692" s="5"/>
      <c r="D1692" s="5"/>
      <c r="E1692" s="5"/>
      <c r="F1692" s="5"/>
      <c r="H1692" s="5"/>
      <c r="L1692" s="5"/>
      <c r="R1692" s="5"/>
    </row>
    <row r="1693" spans="1:18" x14ac:dyDescent="0.25">
      <c r="A1693" s="8">
        <v>1334</v>
      </c>
      <c r="B1693" s="5"/>
      <c r="C1693" s="5"/>
      <c r="D1693" s="5"/>
      <c r="E1693" s="5"/>
      <c r="F1693" s="5"/>
      <c r="H1693" s="5"/>
      <c r="L1693" s="5"/>
      <c r="R1693" s="5"/>
    </row>
    <row r="1694" spans="1:18" x14ac:dyDescent="0.25">
      <c r="A1694" s="6">
        <v>1335</v>
      </c>
      <c r="B1694" s="5"/>
      <c r="C1694" s="5"/>
      <c r="D1694" s="5"/>
      <c r="E1694" s="5"/>
      <c r="F1694" s="5"/>
      <c r="H1694" s="5"/>
      <c r="L1694" s="5"/>
      <c r="R1694" s="5"/>
    </row>
    <row r="1695" spans="1:18" x14ac:dyDescent="0.25">
      <c r="A1695" s="8">
        <v>1336</v>
      </c>
      <c r="B1695" s="5"/>
      <c r="C1695" s="5"/>
      <c r="D1695" s="5"/>
      <c r="E1695" s="5"/>
      <c r="F1695" s="5"/>
      <c r="H1695" s="5"/>
      <c r="L1695" s="5"/>
      <c r="R1695" s="5"/>
    </row>
    <row r="1696" spans="1:18" x14ac:dyDescent="0.25">
      <c r="A1696" s="6">
        <v>1337</v>
      </c>
      <c r="B1696" s="5"/>
      <c r="C1696" s="5"/>
      <c r="D1696" s="5"/>
      <c r="E1696" s="5"/>
      <c r="F1696" s="5"/>
      <c r="H1696" s="5"/>
      <c r="L1696" s="5"/>
      <c r="R1696" s="5"/>
    </row>
    <row r="1697" spans="1:18" x14ac:dyDescent="0.25">
      <c r="A1697" s="8">
        <v>1338</v>
      </c>
      <c r="B1697" s="5"/>
      <c r="C1697" s="5"/>
      <c r="D1697" s="5"/>
      <c r="E1697" s="5"/>
      <c r="F1697" s="5"/>
      <c r="H1697" s="5"/>
      <c r="L1697" s="5"/>
      <c r="R1697" s="5"/>
    </row>
    <row r="1698" spans="1:18" x14ac:dyDescent="0.25">
      <c r="A1698" s="6">
        <v>1339</v>
      </c>
      <c r="B1698" s="5"/>
      <c r="C1698" s="5"/>
      <c r="D1698" s="5"/>
      <c r="E1698" s="5"/>
      <c r="F1698" s="5"/>
      <c r="H1698" s="5"/>
      <c r="L1698" s="5"/>
      <c r="R1698" s="5"/>
    </row>
    <row r="1699" spans="1:18" x14ac:dyDescent="0.25">
      <c r="A1699" s="8">
        <v>1340</v>
      </c>
      <c r="B1699" s="5"/>
      <c r="C1699" s="5"/>
      <c r="D1699" s="5"/>
      <c r="E1699" s="5"/>
      <c r="F1699" s="5"/>
      <c r="H1699" s="5"/>
      <c r="L1699" s="5"/>
      <c r="R1699" s="5"/>
    </row>
    <row r="1700" spans="1:18" x14ac:dyDescent="0.25">
      <c r="A1700" s="6">
        <v>1341</v>
      </c>
      <c r="B1700" s="5"/>
      <c r="C1700" s="5"/>
      <c r="D1700" s="5"/>
      <c r="E1700" s="5"/>
      <c r="F1700" s="5"/>
      <c r="H1700" s="5"/>
      <c r="L1700" s="5"/>
      <c r="R1700" s="5"/>
    </row>
    <row r="1701" spans="1:18" x14ac:dyDescent="0.25">
      <c r="A1701" s="8">
        <v>1342</v>
      </c>
      <c r="B1701" s="5"/>
      <c r="C1701" s="5"/>
      <c r="D1701" s="5"/>
      <c r="E1701" s="5"/>
      <c r="F1701" s="5"/>
      <c r="H1701" s="5"/>
      <c r="L1701" s="5"/>
      <c r="R1701" s="5"/>
    </row>
    <row r="1702" spans="1:18" x14ac:dyDescent="0.25">
      <c r="A1702" s="6">
        <v>1343</v>
      </c>
      <c r="B1702" s="5"/>
      <c r="C1702" s="5"/>
      <c r="D1702" s="5"/>
      <c r="E1702" s="5"/>
      <c r="F1702" s="5"/>
      <c r="H1702" s="5"/>
      <c r="L1702" s="5"/>
      <c r="R1702" s="5"/>
    </row>
    <row r="1703" spans="1:18" x14ac:dyDescent="0.25">
      <c r="A1703" s="8">
        <v>1344</v>
      </c>
      <c r="B1703" s="5"/>
      <c r="C1703" s="5"/>
      <c r="D1703" s="5"/>
      <c r="E1703" s="5"/>
      <c r="F1703" s="5"/>
      <c r="H1703" s="5"/>
      <c r="L1703" s="5"/>
      <c r="R1703" s="5"/>
    </row>
    <row r="1704" spans="1:18" x14ac:dyDescent="0.25">
      <c r="A1704" s="6">
        <v>1345</v>
      </c>
      <c r="B1704" s="5"/>
      <c r="C1704" s="5"/>
      <c r="D1704" s="5"/>
      <c r="E1704" s="5"/>
      <c r="F1704" s="5"/>
      <c r="H1704" s="5"/>
      <c r="L1704" s="5"/>
      <c r="R1704" s="5"/>
    </row>
    <row r="1705" spans="1:18" x14ac:dyDescent="0.25">
      <c r="A1705" s="8">
        <v>1346</v>
      </c>
      <c r="B1705" s="5"/>
      <c r="C1705" s="5"/>
      <c r="D1705" s="5"/>
      <c r="E1705" s="5"/>
      <c r="F1705" s="5"/>
      <c r="H1705" s="5"/>
      <c r="L1705" s="5"/>
      <c r="R1705" s="5"/>
    </row>
    <row r="1706" spans="1:18" x14ac:dyDescent="0.25">
      <c r="A1706" s="6">
        <v>1347</v>
      </c>
      <c r="B1706" s="5"/>
      <c r="C1706" s="5"/>
      <c r="D1706" s="5"/>
      <c r="E1706" s="5"/>
      <c r="F1706" s="5"/>
      <c r="H1706" s="5"/>
      <c r="L1706" s="5"/>
      <c r="R1706" s="5"/>
    </row>
    <row r="1707" spans="1:18" x14ac:dyDescent="0.25">
      <c r="A1707" s="8">
        <v>1348</v>
      </c>
      <c r="B1707" s="5"/>
      <c r="C1707" s="5"/>
      <c r="D1707" s="5"/>
      <c r="E1707" s="5"/>
      <c r="F1707" s="5"/>
      <c r="H1707" s="5"/>
      <c r="L1707" s="5"/>
      <c r="R1707" s="5"/>
    </row>
    <row r="1708" spans="1:18" x14ac:dyDescent="0.25">
      <c r="A1708" s="6">
        <v>1349</v>
      </c>
      <c r="B1708" s="5"/>
      <c r="C1708" s="5"/>
      <c r="D1708" s="5"/>
      <c r="E1708" s="5"/>
      <c r="F1708" s="5"/>
      <c r="H1708" s="5"/>
      <c r="L1708" s="5"/>
      <c r="R1708" s="5"/>
    </row>
    <row r="1709" spans="1:18" x14ac:dyDescent="0.25">
      <c r="A1709" s="8">
        <v>1350</v>
      </c>
      <c r="B1709" s="5"/>
      <c r="C1709" s="5"/>
      <c r="D1709" s="5"/>
      <c r="E1709" s="5"/>
      <c r="F1709" s="5"/>
      <c r="H1709" s="5"/>
      <c r="L1709" s="5"/>
      <c r="R1709" s="5"/>
    </row>
    <row r="1710" spans="1:18" x14ac:dyDescent="0.25">
      <c r="A1710" s="6">
        <v>1351</v>
      </c>
      <c r="B1710" s="5"/>
      <c r="C1710" s="5"/>
      <c r="D1710" s="5"/>
      <c r="E1710" s="5"/>
      <c r="F1710" s="5"/>
      <c r="H1710" s="5"/>
      <c r="L1710" s="5"/>
      <c r="R1710" s="5"/>
    </row>
    <row r="1711" spans="1:18" x14ac:dyDescent="0.25">
      <c r="A1711" s="8">
        <v>1352</v>
      </c>
      <c r="B1711" s="5"/>
      <c r="C1711" s="5"/>
      <c r="D1711" s="5"/>
      <c r="E1711" s="5"/>
      <c r="F1711" s="5"/>
      <c r="H1711" s="5"/>
      <c r="L1711" s="5"/>
      <c r="R1711" s="5"/>
    </row>
    <row r="1712" spans="1:18" x14ac:dyDescent="0.25">
      <c r="A1712" s="6">
        <v>1353</v>
      </c>
      <c r="B1712" s="5"/>
      <c r="C1712" s="5"/>
      <c r="D1712" s="5"/>
      <c r="E1712" s="5"/>
      <c r="F1712" s="5"/>
      <c r="H1712" s="5"/>
      <c r="L1712" s="5"/>
      <c r="R1712" s="5"/>
    </row>
    <row r="1713" spans="1:18" x14ac:dyDescent="0.25">
      <c r="A1713" s="8">
        <v>1354</v>
      </c>
      <c r="B1713" s="5"/>
      <c r="C1713" s="5"/>
      <c r="D1713" s="5"/>
      <c r="E1713" s="5"/>
      <c r="F1713" s="5"/>
      <c r="H1713" s="5"/>
      <c r="L1713" s="5"/>
      <c r="R1713" s="5"/>
    </row>
    <row r="1714" spans="1:18" x14ac:dyDescent="0.25">
      <c r="A1714" s="6">
        <v>1355</v>
      </c>
      <c r="B1714" s="5"/>
      <c r="C1714" s="5"/>
      <c r="D1714" s="5"/>
      <c r="E1714" s="5"/>
      <c r="F1714" s="5"/>
      <c r="H1714" s="5"/>
      <c r="L1714" s="5"/>
      <c r="R1714" s="5"/>
    </row>
    <row r="1715" spans="1:18" x14ac:dyDescent="0.25">
      <c r="A1715" s="8">
        <v>1356</v>
      </c>
      <c r="B1715" s="5"/>
      <c r="C1715" s="5"/>
      <c r="D1715" s="5"/>
      <c r="E1715" s="5"/>
      <c r="F1715" s="5"/>
      <c r="H1715" s="5"/>
      <c r="L1715" s="5"/>
      <c r="R1715" s="5"/>
    </row>
    <row r="1716" spans="1:18" x14ac:dyDescent="0.25">
      <c r="A1716" s="6">
        <v>1357</v>
      </c>
      <c r="B1716" s="5"/>
      <c r="C1716" s="5"/>
      <c r="D1716" s="5"/>
      <c r="E1716" s="5"/>
      <c r="F1716" s="5"/>
      <c r="H1716" s="5"/>
      <c r="L1716" s="5"/>
      <c r="R1716" s="5"/>
    </row>
    <row r="1717" spans="1:18" x14ac:dyDescent="0.25">
      <c r="A1717" s="8">
        <v>1358</v>
      </c>
      <c r="B1717" s="5"/>
      <c r="C1717" s="5"/>
      <c r="D1717" s="5"/>
      <c r="E1717" s="5"/>
      <c r="F1717" s="5"/>
      <c r="H1717" s="5"/>
      <c r="L1717" s="5"/>
      <c r="R1717" s="5"/>
    </row>
    <row r="1718" spans="1:18" x14ac:dyDescent="0.25">
      <c r="A1718" s="6">
        <v>1359</v>
      </c>
      <c r="B1718" s="5"/>
      <c r="C1718" s="5"/>
      <c r="D1718" s="5"/>
      <c r="E1718" s="5"/>
      <c r="F1718" s="5"/>
      <c r="H1718" s="5"/>
      <c r="L1718" s="5"/>
      <c r="R1718" s="5"/>
    </row>
    <row r="1719" spans="1:18" x14ac:dyDescent="0.25">
      <c r="A1719" s="8">
        <v>1360</v>
      </c>
      <c r="B1719" s="5"/>
      <c r="C1719" s="5"/>
      <c r="D1719" s="5"/>
      <c r="E1719" s="5"/>
      <c r="F1719" s="5"/>
      <c r="H1719" s="5"/>
      <c r="L1719" s="5"/>
      <c r="R1719" s="5"/>
    </row>
    <row r="1720" spans="1:18" x14ac:dyDescent="0.25">
      <c r="A1720" s="6">
        <v>1361</v>
      </c>
      <c r="B1720" s="5"/>
      <c r="C1720" s="5"/>
      <c r="D1720" s="5"/>
      <c r="E1720" s="5"/>
      <c r="F1720" s="5"/>
      <c r="H1720" s="5"/>
      <c r="L1720" s="5"/>
      <c r="R1720" s="5"/>
    </row>
    <row r="1721" spans="1:18" x14ac:dyDescent="0.25">
      <c r="A1721" s="8">
        <v>1362</v>
      </c>
      <c r="B1721" s="5"/>
      <c r="C1721" s="5"/>
      <c r="D1721" s="5"/>
      <c r="E1721" s="5"/>
      <c r="F1721" s="5"/>
      <c r="H1721" s="5"/>
      <c r="L1721" s="5"/>
      <c r="R1721" s="5"/>
    </row>
    <row r="1722" spans="1:18" x14ac:dyDescent="0.25">
      <c r="A1722" s="6">
        <v>1363</v>
      </c>
      <c r="B1722" s="5"/>
      <c r="C1722" s="5"/>
      <c r="D1722" s="5"/>
      <c r="E1722" s="5"/>
      <c r="F1722" s="5"/>
      <c r="H1722" s="5"/>
      <c r="L1722" s="5"/>
      <c r="R1722" s="5"/>
    </row>
    <row r="1723" spans="1:18" x14ac:dyDescent="0.25">
      <c r="A1723" s="8">
        <v>1364</v>
      </c>
      <c r="B1723" s="5"/>
      <c r="C1723" s="5"/>
      <c r="D1723" s="5"/>
      <c r="E1723" s="5"/>
      <c r="F1723" s="5"/>
      <c r="H1723" s="5"/>
      <c r="L1723" s="5"/>
      <c r="R1723" s="5"/>
    </row>
    <row r="1724" spans="1:18" x14ac:dyDescent="0.25">
      <c r="A1724" s="6">
        <v>1365</v>
      </c>
      <c r="B1724" s="5"/>
      <c r="C1724" s="5"/>
      <c r="D1724" s="5"/>
      <c r="E1724" s="5"/>
      <c r="F1724" s="5"/>
      <c r="H1724" s="5"/>
      <c r="L1724" s="5"/>
      <c r="R1724" s="5"/>
    </row>
    <row r="1725" spans="1:18" x14ac:dyDescent="0.25">
      <c r="A1725" s="8">
        <v>1366</v>
      </c>
      <c r="B1725" s="5"/>
      <c r="C1725" s="5"/>
      <c r="D1725" s="5"/>
      <c r="E1725" s="5"/>
      <c r="F1725" s="5"/>
      <c r="H1725" s="5"/>
      <c r="L1725" s="5"/>
      <c r="R1725" s="5"/>
    </row>
    <row r="1726" spans="1:18" x14ac:dyDescent="0.25">
      <c r="A1726" s="6">
        <v>1367</v>
      </c>
      <c r="B1726" s="5"/>
      <c r="C1726" s="5"/>
      <c r="D1726" s="5"/>
      <c r="E1726" s="5"/>
      <c r="F1726" s="5"/>
      <c r="H1726" s="5"/>
      <c r="L1726" s="5"/>
      <c r="R1726" s="5"/>
    </row>
    <row r="1727" spans="1:18" x14ac:dyDescent="0.25">
      <c r="A1727" s="8">
        <v>1368</v>
      </c>
      <c r="B1727" s="5"/>
      <c r="C1727" s="5"/>
      <c r="D1727" s="5"/>
      <c r="E1727" s="5"/>
      <c r="F1727" s="5"/>
      <c r="H1727" s="5"/>
      <c r="L1727" s="5"/>
      <c r="R1727" s="5"/>
    </row>
    <row r="1728" spans="1:18" x14ac:dyDescent="0.25">
      <c r="A1728" s="6">
        <v>1369</v>
      </c>
      <c r="B1728" s="5"/>
      <c r="C1728" s="5"/>
      <c r="D1728" s="5"/>
      <c r="E1728" s="5"/>
      <c r="F1728" s="5"/>
      <c r="H1728" s="5"/>
      <c r="L1728" s="5"/>
      <c r="R1728" s="5"/>
    </row>
    <row r="1729" spans="1:18" x14ac:dyDescent="0.25">
      <c r="A1729" s="8">
        <v>1370</v>
      </c>
      <c r="B1729" s="5"/>
      <c r="C1729" s="5"/>
      <c r="D1729" s="5"/>
      <c r="E1729" s="5"/>
      <c r="F1729" s="5"/>
      <c r="H1729" s="5"/>
      <c r="L1729" s="5"/>
      <c r="R1729" s="5"/>
    </row>
    <row r="1730" spans="1:18" x14ac:dyDescent="0.25">
      <c r="A1730" s="6">
        <v>1371</v>
      </c>
      <c r="B1730" s="5"/>
      <c r="C1730" s="5"/>
      <c r="D1730" s="5"/>
      <c r="E1730" s="5"/>
      <c r="F1730" s="5"/>
      <c r="H1730" s="5"/>
      <c r="L1730" s="5"/>
      <c r="R1730" s="5"/>
    </row>
    <row r="1731" spans="1:18" x14ac:dyDescent="0.25">
      <c r="A1731" s="8">
        <v>1372</v>
      </c>
      <c r="B1731" s="5"/>
      <c r="C1731" s="5"/>
      <c r="D1731" s="5"/>
      <c r="E1731" s="5"/>
      <c r="F1731" s="5"/>
      <c r="H1731" s="5"/>
      <c r="L1731" s="5"/>
      <c r="R1731" s="5"/>
    </row>
    <row r="1732" spans="1:18" x14ac:dyDescent="0.25">
      <c r="A1732" s="6">
        <v>1373</v>
      </c>
      <c r="B1732" s="5"/>
      <c r="C1732" s="5"/>
      <c r="D1732" s="5"/>
      <c r="E1732" s="5"/>
      <c r="F1732" s="5"/>
      <c r="H1732" s="5"/>
      <c r="L1732" s="5"/>
      <c r="R1732" s="5"/>
    </row>
    <row r="1733" spans="1:18" x14ac:dyDescent="0.25">
      <c r="A1733" s="8">
        <v>1374</v>
      </c>
      <c r="B1733" s="5"/>
      <c r="C1733" s="5"/>
      <c r="D1733" s="5"/>
      <c r="E1733" s="5"/>
      <c r="F1733" s="5"/>
      <c r="H1733" s="5"/>
      <c r="L1733" s="5"/>
      <c r="R1733" s="5"/>
    </row>
    <row r="1734" spans="1:18" x14ac:dyDescent="0.25">
      <c r="A1734" s="6">
        <v>1375</v>
      </c>
      <c r="B1734" s="5"/>
      <c r="C1734" s="5"/>
      <c r="D1734" s="5"/>
      <c r="E1734" s="5"/>
      <c r="F1734" s="5"/>
      <c r="H1734" s="5"/>
      <c r="L1734" s="5"/>
      <c r="R1734" s="5"/>
    </row>
    <row r="1735" spans="1:18" x14ac:dyDescent="0.25">
      <c r="A1735" s="8">
        <v>1376</v>
      </c>
      <c r="B1735" s="5"/>
      <c r="C1735" s="5"/>
      <c r="D1735" s="5"/>
      <c r="E1735" s="5"/>
      <c r="F1735" s="5"/>
      <c r="H1735" s="5"/>
      <c r="L1735" s="5"/>
      <c r="R1735" s="5"/>
    </row>
    <row r="1736" spans="1:18" x14ac:dyDescent="0.25">
      <c r="A1736" s="6">
        <v>1377</v>
      </c>
      <c r="B1736" s="5"/>
      <c r="C1736" s="5"/>
      <c r="D1736" s="5"/>
      <c r="E1736" s="5"/>
      <c r="F1736" s="5"/>
      <c r="H1736" s="5"/>
      <c r="L1736" s="5"/>
      <c r="R1736" s="5"/>
    </row>
    <row r="1737" spans="1:18" x14ac:dyDescent="0.25">
      <c r="A1737" s="8">
        <v>1378</v>
      </c>
      <c r="B1737" s="5"/>
      <c r="C1737" s="5"/>
      <c r="D1737" s="5"/>
      <c r="E1737" s="5"/>
      <c r="F1737" s="5"/>
      <c r="H1737" s="5"/>
      <c r="L1737" s="5"/>
      <c r="R1737" s="5"/>
    </row>
    <row r="1738" spans="1:18" x14ac:dyDescent="0.25">
      <c r="A1738" s="6">
        <v>1379</v>
      </c>
      <c r="B1738" s="5"/>
      <c r="C1738" s="5"/>
      <c r="D1738" s="5"/>
      <c r="E1738" s="5"/>
      <c r="F1738" s="5"/>
      <c r="H1738" s="5"/>
      <c r="L1738" s="5"/>
      <c r="R1738" s="5"/>
    </row>
    <row r="1739" spans="1:18" x14ac:dyDescent="0.25">
      <c r="A1739" s="8">
        <v>1380</v>
      </c>
      <c r="B1739" s="5"/>
      <c r="C1739" s="5"/>
      <c r="D1739" s="5"/>
      <c r="E1739" s="5"/>
      <c r="F1739" s="5"/>
      <c r="H1739" s="5"/>
      <c r="L1739" s="5"/>
      <c r="R1739" s="5"/>
    </row>
    <row r="1740" spans="1:18" x14ac:dyDescent="0.25">
      <c r="A1740" s="6">
        <v>1381</v>
      </c>
      <c r="B1740" s="5"/>
      <c r="C1740" s="5"/>
      <c r="D1740" s="5"/>
      <c r="E1740" s="5"/>
      <c r="F1740" s="5"/>
      <c r="H1740" s="5"/>
      <c r="L1740" s="5"/>
      <c r="R1740" s="5"/>
    </row>
    <row r="1741" spans="1:18" x14ac:dyDescent="0.25">
      <c r="A1741" s="8">
        <v>1382</v>
      </c>
      <c r="B1741" s="5"/>
      <c r="C1741" s="5"/>
      <c r="D1741" s="5"/>
      <c r="E1741" s="5"/>
      <c r="F1741" s="5"/>
      <c r="H1741" s="5"/>
      <c r="L1741" s="5"/>
      <c r="R1741" s="5"/>
    </row>
    <row r="1742" spans="1:18" x14ac:dyDescent="0.25">
      <c r="A1742" s="6">
        <v>1383</v>
      </c>
      <c r="B1742" s="5"/>
      <c r="C1742" s="5"/>
      <c r="D1742" s="5"/>
      <c r="E1742" s="5"/>
      <c r="F1742" s="5"/>
      <c r="H1742" s="5"/>
      <c r="L1742" s="5"/>
      <c r="R1742" s="5"/>
    </row>
    <row r="1743" spans="1:18" x14ac:dyDescent="0.25">
      <c r="A1743" s="8">
        <v>1384</v>
      </c>
      <c r="B1743" s="5"/>
      <c r="C1743" s="5"/>
      <c r="D1743" s="5"/>
      <c r="E1743" s="5"/>
      <c r="F1743" s="5"/>
      <c r="H1743" s="5"/>
      <c r="L1743" s="5"/>
      <c r="R1743" s="5"/>
    </row>
    <row r="1744" spans="1:18" x14ac:dyDescent="0.25">
      <c r="A1744" s="6">
        <v>1385</v>
      </c>
      <c r="B1744" s="5"/>
      <c r="C1744" s="5"/>
      <c r="D1744" s="5"/>
      <c r="E1744" s="5"/>
      <c r="F1744" s="5"/>
      <c r="H1744" s="5"/>
      <c r="L1744" s="5"/>
      <c r="R1744" s="5"/>
    </row>
    <row r="1745" spans="1:18" x14ac:dyDescent="0.25">
      <c r="A1745" s="8">
        <v>1386</v>
      </c>
      <c r="B1745" s="5"/>
      <c r="C1745" s="5"/>
      <c r="D1745" s="5"/>
      <c r="E1745" s="5"/>
      <c r="F1745" s="5"/>
      <c r="H1745" s="5"/>
      <c r="L1745" s="5"/>
      <c r="R1745" s="5"/>
    </row>
    <row r="1746" spans="1:18" x14ac:dyDescent="0.25">
      <c r="A1746" s="6">
        <v>1387</v>
      </c>
      <c r="B1746" s="5"/>
      <c r="C1746" s="5"/>
      <c r="D1746" s="5"/>
      <c r="E1746" s="5"/>
      <c r="F1746" s="5"/>
      <c r="H1746" s="5"/>
      <c r="L1746" s="5"/>
      <c r="R1746" s="5"/>
    </row>
    <row r="1747" spans="1:18" x14ac:dyDescent="0.25">
      <c r="A1747" s="8">
        <v>1388</v>
      </c>
      <c r="B1747" s="5"/>
      <c r="C1747" s="5"/>
      <c r="D1747" s="5"/>
      <c r="E1747" s="5"/>
      <c r="F1747" s="5"/>
      <c r="H1747" s="5"/>
      <c r="L1747" s="5"/>
      <c r="R1747" s="5"/>
    </row>
    <row r="1748" spans="1:18" x14ac:dyDescent="0.25">
      <c r="A1748" s="6">
        <v>1389</v>
      </c>
      <c r="B1748" s="5"/>
      <c r="C1748" s="5"/>
      <c r="D1748" s="5"/>
      <c r="E1748" s="5"/>
      <c r="F1748" s="5"/>
      <c r="H1748" s="5"/>
      <c r="L1748" s="5"/>
      <c r="R1748" s="5"/>
    </row>
    <row r="1749" spans="1:18" x14ac:dyDescent="0.25">
      <c r="A1749" s="8">
        <v>1390</v>
      </c>
      <c r="B1749" s="5"/>
      <c r="C1749" s="5"/>
      <c r="D1749" s="5"/>
      <c r="E1749" s="5"/>
      <c r="F1749" s="5"/>
      <c r="H1749" s="5"/>
      <c r="L1749" s="5"/>
      <c r="R1749" s="5"/>
    </row>
    <row r="1750" spans="1:18" x14ac:dyDescent="0.25">
      <c r="A1750" s="6">
        <v>1391</v>
      </c>
      <c r="B1750" s="5"/>
      <c r="C1750" s="5"/>
      <c r="D1750" s="5"/>
      <c r="E1750" s="5"/>
      <c r="F1750" s="5"/>
      <c r="H1750" s="5"/>
      <c r="L1750" s="5"/>
      <c r="R1750" s="5"/>
    </row>
    <row r="1751" spans="1:18" x14ac:dyDescent="0.25">
      <c r="A1751" s="8">
        <v>1392</v>
      </c>
      <c r="B1751" s="5"/>
      <c r="C1751" s="5"/>
      <c r="D1751" s="5"/>
      <c r="E1751" s="5"/>
      <c r="F1751" s="5"/>
      <c r="H1751" s="5"/>
      <c r="L1751" s="5"/>
      <c r="R1751" s="5"/>
    </row>
    <row r="1752" spans="1:18" x14ac:dyDescent="0.25">
      <c r="A1752" s="6">
        <v>1393</v>
      </c>
      <c r="B1752" s="5"/>
      <c r="C1752" s="5"/>
      <c r="D1752" s="5"/>
      <c r="E1752" s="5"/>
      <c r="F1752" s="5"/>
      <c r="H1752" s="5"/>
      <c r="L1752" s="5"/>
      <c r="R1752" s="5"/>
    </row>
    <row r="1753" spans="1:18" x14ac:dyDescent="0.25">
      <c r="A1753" s="8">
        <v>1394</v>
      </c>
      <c r="B1753" s="5"/>
      <c r="C1753" s="5"/>
      <c r="D1753" s="5"/>
      <c r="E1753" s="5"/>
      <c r="F1753" s="5"/>
      <c r="H1753" s="5"/>
      <c r="L1753" s="5"/>
      <c r="R1753" s="5"/>
    </row>
    <row r="1754" spans="1:18" x14ac:dyDescent="0.25">
      <c r="A1754" s="6">
        <v>1395</v>
      </c>
      <c r="B1754" s="5"/>
      <c r="C1754" s="5"/>
      <c r="D1754" s="5"/>
      <c r="E1754" s="5"/>
      <c r="F1754" s="5"/>
      <c r="H1754" s="5"/>
      <c r="L1754" s="5"/>
      <c r="R1754" s="5"/>
    </row>
    <row r="1755" spans="1:18" x14ac:dyDescent="0.25">
      <c r="A1755" s="8">
        <v>1396</v>
      </c>
      <c r="B1755" s="5"/>
      <c r="C1755" s="5"/>
      <c r="D1755" s="5"/>
      <c r="E1755" s="5"/>
      <c r="F1755" s="5"/>
      <c r="H1755" s="5"/>
      <c r="L1755" s="5"/>
      <c r="R1755" s="5"/>
    </row>
    <row r="1756" spans="1:18" x14ac:dyDescent="0.25">
      <c r="A1756" s="6">
        <v>1397</v>
      </c>
      <c r="B1756" s="5"/>
      <c r="C1756" s="5"/>
      <c r="D1756" s="5"/>
      <c r="E1756" s="5"/>
      <c r="F1756" s="5"/>
      <c r="H1756" s="5"/>
      <c r="L1756" s="5"/>
      <c r="R1756" s="5"/>
    </row>
    <row r="1757" spans="1:18" x14ac:dyDescent="0.25">
      <c r="A1757" s="8">
        <v>1398</v>
      </c>
      <c r="B1757" s="5"/>
      <c r="C1757" s="5"/>
      <c r="D1757" s="5"/>
      <c r="E1757" s="5"/>
      <c r="F1757" s="5"/>
      <c r="H1757" s="5"/>
      <c r="L1757" s="5"/>
      <c r="R1757" s="5"/>
    </row>
    <row r="1758" spans="1:18" x14ac:dyDescent="0.25">
      <c r="A1758" s="6">
        <v>1399</v>
      </c>
      <c r="B1758" s="5"/>
      <c r="C1758" s="5"/>
      <c r="D1758" s="5"/>
      <c r="E1758" s="5"/>
      <c r="F1758" s="5"/>
      <c r="H1758" s="5"/>
      <c r="L1758" s="5"/>
      <c r="R1758" s="5"/>
    </row>
    <row r="1759" spans="1:18" x14ac:dyDescent="0.25">
      <c r="A1759" s="8">
        <v>1400</v>
      </c>
      <c r="B1759" s="5"/>
      <c r="C1759" s="5"/>
      <c r="D1759" s="5"/>
      <c r="E1759" s="5"/>
      <c r="F1759" s="5"/>
      <c r="H1759" s="5"/>
      <c r="L1759" s="5"/>
      <c r="R1759" s="5"/>
    </row>
    <row r="1760" spans="1:18" x14ac:dyDescent="0.25">
      <c r="A1760" s="6">
        <v>1401</v>
      </c>
      <c r="B1760" s="5"/>
      <c r="C1760" s="5"/>
      <c r="D1760" s="5"/>
      <c r="E1760" s="5"/>
      <c r="F1760" s="5"/>
      <c r="H1760" s="5"/>
      <c r="L1760" s="5"/>
      <c r="R1760" s="5"/>
    </row>
    <row r="1761" spans="1:18" x14ac:dyDescent="0.25">
      <c r="A1761" s="8">
        <v>1402</v>
      </c>
      <c r="B1761" s="5"/>
      <c r="C1761" s="5"/>
      <c r="D1761" s="5"/>
      <c r="E1761" s="5"/>
      <c r="F1761" s="5"/>
      <c r="H1761" s="5"/>
      <c r="L1761" s="5"/>
      <c r="R1761" s="5"/>
    </row>
    <row r="1762" spans="1:18" x14ac:dyDescent="0.25">
      <c r="A1762" s="6">
        <v>1403</v>
      </c>
      <c r="B1762" s="5"/>
      <c r="C1762" s="5"/>
      <c r="D1762" s="5"/>
      <c r="E1762" s="5"/>
      <c r="F1762" s="5"/>
      <c r="H1762" s="5"/>
      <c r="L1762" s="5"/>
      <c r="R1762" s="5"/>
    </row>
    <row r="1763" spans="1:18" x14ac:dyDescent="0.25">
      <c r="A1763" s="8">
        <v>1404</v>
      </c>
      <c r="B1763" s="5"/>
      <c r="C1763" s="5"/>
      <c r="D1763" s="5"/>
      <c r="E1763" s="5"/>
      <c r="F1763" s="5"/>
      <c r="H1763" s="5"/>
      <c r="L1763" s="5"/>
      <c r="R1763" s="5"/>
    </row>
    <row r="1764" spans="1:18" x14ac:dyDescent="0.25">
      <c r="A1764" s="6">
        <v>1405</v>
      </c>
      <c r="B1764" s="5"/>
      <c r="C1764" s="5"/>
      <c r="D1764" s="5"/>
      <c r="E1764" s="5"/>
      <c r="F1764" s="5"/>
      <c r="H1764" s="5"/>
      <c r="L1764" s="5"/>
      <c r="R1764" s="5"/>
    </row>
    <row r="1765" spans="1:18" x14ac:dyDescent="0.25">
      <c r="A1765" s="8">
        <v>1406</v>
      </c>
      <c r="B1765" s="5"/>
      <c r="C1765" s="5"/>
      <c r="D1765" s="5"/>
      <c r="E1765" s="5"/>
      <c r="F1765" s="5"/>
      <c r="H1765" s="5"/>
      <c r="L1765" s="5"/>
      <c r="R1765" s="5"/>
    </row>
  </sheetData>
  <mergeCells count="631">
    <mergeCell ref="B1364:B1368"/>
    <mergeCell ref="B1307:B1312"/>
    <mergeCell ref="B1313:B1317"/>
    <mergeCell ref="B1321:B1326"/>
    <mergeCell ref="B416:B418"/>
    <mergeCell ref="B425:B428"/>
    <mergeCell ref="B1347:B1352"/>
    <mergeCell ref="B459:B463"/>
    <mergeCell ref="B1353:B1357"/>
    <mergeCell ref="B1358:B1363"/>
    <mergeCell ref="B1035:B1036"/>
    <mergeCell ref="B990:B991"/>
    <mergeCell ref="B996:B999"/>
    <mergeCell ref="B1002:B1003"/>
    <mergeCell ref="B957:B958"/>
    <mergeCell ref="B959:B961"/>
    <mergeCell ref="B964:B965"/>
    <mergeCell ref="B969:B970"/>
    <mergeCell ref="B972:B973"/>
    <mergeCell ref="B975:B976"/>
    <mergeCell ref="B977:B979"/>
    <mergeCell ref="B980:B981"/>
    <mergeCell ref="B986:B987"/>
    <mergeCell ref="B983:B985"/>
    <mergeCell ref="B992:B995"/>
    <mergeCell ref="B1006:B1007"/>
    <mergeCell ref="B1008:B1009"/>
    <mergeCell ref="B1011:B1013"/>
    <mergeCell ref="B1017:B1018"/>
    <mergeCell ref="B1019:B1020"/>
    <mergeCell ref="B1031:B1033"/>
    <mergeCell ref="B787:B790"/>
    <mergeCell ref="B793:B796"/>
    <mergeCell ref="B886:B887"/>
    <mergeCell ref="B888:B891"/>
    <mergeCell ref="B892:B893"/>
    <mergeCell ref="B894:B895"/>
    <mergeCell ref="B896:B897"/>
    <mergeCell ref="B900:B901"/>
    <mergeCell ref="B902:B905"/>
    <mergeCell ref="B864:B865"/>
    <mergeCell ref="B935:B936"/>
    <mergeCell ref="B937:B938"/>
    <mergeCell ref="B941:B942"/>
    <mergeCell ref="B943:B944"/>
    <mergeCell ref="B945:B946"/>
    <mergeCell ref="B846:B849"/>
    <mergeCell ref="B850:B851"/>
    <mergeCell ref="B21:B24"/>
    <mergeCell ref="B25:B28"/>
    <mergeCell ref="B87:B89"/>
    <mergeCell ref="B141:B144"/>
    <mergeCell ref="B183:B186"/>
    <mergeCell ref="B203:B204"/>
    <mergeCell ref="B199:B200"/>
    <mergeCell ref="B195:B196"/>
    <mergeCell ref="B217:B220"/>
    <mergeCell ref="B171:B172"/>
    <mergeCell ref="B173:B174"/>
    <mergeCell ref="B145:B148"/>
    <mergeCell ref="B149:B152"/>
    <mergeCell ref="B153:B156"/>
    <mergeCell ref="B157:B158"/>
    <mergeCell ref="B161:B162"/>
    <mergeCell ref="B163:B164"/>
    <mergeCell ref="B165:B166"/>
    <mergeCell ref="B167:B168"/>
    <mergeCell ref="B201:B202"/>
    <mergeCell ref="B775:B776"/>
    <mergeCell ref="B777:B778"/>
    <mergeCell ref="B781:B782"/>
    <mergeCell ref="B783:B786"/>
    <mergeCell ref="B791:B792"/>
    <mergeCell ref="B751:B752"/>
    <mergeCell ref="B755:B756"/>
    <mergeCell ref="B757:B760"/>
    <mergeCell ref="B761:B764"/>
    <mergeCell ref="B765:B766"/>
    <mergeCell ref="B769:B772"/>
    <mergeCell ref="B1079:B1081"/>
    <mergeCell ref="AB137:AB138"/>
    <mergeCell ref="AB205:AB208"/>
    <mergeCell ref="AB189:AB190"/>
    <mergeCell ref="AB356:AB357"/>
    <mergeCell ref="AB421:AB422"/>
    <mergeCell ref="AB171:AB172"/>
    <mergeCell ref="AB352:AB353"/>
    <mergeCell ref="AB348:AB349"/>
    <mergeCell ref="AB342:AB345"/>
    <mergeCell ref="AB336:AB339"/>
    <mergeCell ref="AB329:AB330"/>
    <mergeCell ref="AB269:AB270"/>
    <mergeCell ref="AB647:AB650"/>
    <mergeCell ref="AB589:AB590"/>
    <mergeCell ref="AB571:AB572"/>
    <mergeCell ref="AB625:AB626"/>
    <mergeCell ref="AB655:AB656"/>
    <mergeCell ref="AB643:AB646"/>
    <mergeCell ref="AB659:AB661"/>
    <mergeCell ref="AB677:AB678"/>
    <mergeCell ref="AB177:AB178"/>
    <mergeCell ref="AB183:AB186"/>
    <mergeCell ref="B773:B774"/>
    <mergeCell ref="J1:O2"/>
    <mergeCell ref="P1:U2"/>
    <mergeCell ref="P3:P4"/>
    <mergeCell ref="Q3:Q4"/>
    <mergeCell ref="R3:R4"/>
    <mergeCell ref="S3:S4"/>
    <mergeCell ref="T3:T4"/>
    <mergeCell ref="U3:U4"/>
    <mergeCell ref="K3:K4"/>
    <mergeCell ref="L3:L4"/>
    <mergeCell ref="M3:M4"/>
    <mergeCell ref="N3:N4"/>
    <mergeCell ref="O3:O4"/>
    <mergeCell ref="J3:J4"/>
    <mergeCell ref="AB139:AB140"/>
    <mergeCell ref="AB123:AB124"/>
    <mergeCell ref="AB125:AB126"/>
    <mergeCell ref="AB51:AB52"/>
    <mergeCell ref="AB77:AB78"/>
    <mergeCell ref="AB81:AB82"/>
    <mergeCell ref="AB5:AB6"/>
    <mergeCell ref="AB13:AB16"/>
    <mergeCell ref="AB75:AB76"/>
    <mergeCell ref="AB71:AB72"/>
    <mergeCell ref="AB63:AB64"/>
    <mergeCell ref="AB57:AB58"/>
    <mergeCell ref="AB53:AB54"/>
    <mergeCell ref="AB49:AB50"/>
    <mergeCell ref="AB41:AB44"/>
    <mergeCell ref="AB35:AB36"/>
    <mergeCell ref="AB311:AB312"/>
    <mergeCell ref="AB245:AB246"/>
    <mergeCell ref="AB327:AB328"/>
    <mergeCell ref="AB593:AB594"/>
    <mergeCell ref="AB573:AB576"/>
    <mergeCell ref="AB585:AB588"/>
    <mergeCell ref="AB433:AB434"/>
    <mergeCell ref="AB423:AB424"/>
    <mergeCell ref="AB531:AB534"/>
    <mergeCell ref="AB523:AB526"/>
    <mergeCell ref="AB503:AB504"/>
    <mergeCell ref="AB478:AB479"/>
    <mergeCell ref="AB464:AB465"/>
    <mergeCell ref="AB321:AB322"/>
    <mergeCell ref="AB307:AB308"/>
    <mergeCell ref="AB303:AB304"/>
    <mergeCell ref="AB305:AB306"/>
    <mergeCell ref="AB257:AB258"/>
    <mergeCell ref="AB249:AB250"/>
    <mergeCell ref="AB263:AB264"/>
    <mergeCell ref="AB265:AB266"/>
    <mergeCell ref="AB277:AB278"/>
    <mergeCell ref="AB279:AB280"/>
    <mergeCell ref="AB299:AB300"/>
    <mergeCell ref="AB281:AB282"/>
    <mergeCell ref="AB267:AB268"/>
    <mergeCell ref="AB255:AB256"/>
    <mergeCell ref="AB378:AB379"/>
    <mergeCell ref="AB441:AB442"/>
    <mergeCell ref="AB447:AB449"/>
    <mergeCell ref="AB621:AB622"/>
    <mergeCell ref="AB641:AB642"/>
    <mergeCell ref="AB569:AB570"/>
    <mergeCell ref="AB459:AB462"/>
    <mergeCell ref="AB456:AB458"/>
    <mergeCell ref="AB453:AB455"/>
    <mergeCell ref="AB443:AB446"/>
    <mergeCell ref="AB439:AB440"/>
    <mergeCell ref="AB429:AB430"/>
    <mergeCell ref="AB472:AB473"/>
    <mergeCell ref="AB480:AB483"/>
    <mergeCell ref="AB489:AB490"/>
    <mergeCell ref="AB501:AB502"/>
    <mergeCell ref="B866:B867"/>
    <mergeCell ref="B868:B869"/>
    <mergeCell ref="B870:B871"/>
    <mergeCell ref="B872:B873"/>
    <mergeCell ref="B876:B879"/>
    <mergeCell ref="B880:B881"/>
    <mergeCell ref="B842:B845"/>
    <mergeCell ref="AB1364:AB1366"/>
    <mergeCell ref="AB499:AB500"/>
    <mergeCell ref="AB783:AB786"/>
    <mergeCell ref="AB793:AB796"/>
    <mergeCell ref="AB799:AB800"/>
    <mergeCell ref="AB1353:AB1355"/>
    <mergeCell ref="B666:B669"/>
    <mergeCell ref="B653:B654"/>
    <mergeCell ref="B655:B656"/>
    <mergeCell ref="B657:B658"/>
    <mergeCell ref="B659:B661"/>
    <mergeCell ref="B662:B663"/>
    <mergeCell ref="B664:B665"/>
    <mergeCell ref="B623:B624"/>
    <mergeCell ref="B625:B626"/>
    <mergeCell ref="B627:B628"/>
    <mergeCell ref="B629:B632"/>
    <mergeCell ref="B906:B907"/>
    <mergeCell ref="B933:B934"/>
    <mergeCell ref="B908:B909"/>
    <mergeCell ref="B910:B911"/>
    <mergeCell ref="B912:B915"/>
    <mergeCell ref="B916:B917"/>
    <mergeCell ref="B918:B921"/>
    <mergeCell ref="B924:B927"/>
    <mergeCell ref="B928:B930"/>
    <mergeCell ref="B931:B932"/>
    <mergeCell ref="B852:B853"/>
    <mergeCell ref="B856:B857"/>
    <mergeCell ref="B858:B859"/>
    <mergeCell ref="B860:B861"/>
    <mergeCell ref="B862:B863"/>
    <mergeCell ref="B821:B822"/>
    <mergeCell ref="B826:B827"/>
    <mergeCell ref="B828:B829"/>
    <mergeCell ref="B834:B835"/>
    <mergeCell ref="B836:B837"/>
    <mergeCell ref="B838:B839"/>
    <mergeCell ref="B840:B841"/>
    <mergeCell ref="B799:B800"/>
    <mergeCell ref="B801:B804"/>
    <mergeCell ref="B805:B806"/>
    <mergeCell ref="B807:B810"/>
    <mergeCell ref="B811:B812"/>
    <mergeCell ref="B813:B814"/>
    <mergeCell ref="B815:B816"/>
    <mergeCell ref="B817:B820"/>
    <mergeCell ref="B830:B833"/>
    <mergeCell ref="B731:B732"/>
    <mergeCell ref="B733:B734"/>
    <mergeCell ref="B735:B736"/>
    <mergeCell ref="B737:B738"/>
    <mergeCell ref="B739:B740"/>
    <mergeCell ref="B741:B744"/>
    <mergeCell ref="B747:B748"/>
    <mergeCell ref="B713:B714"/>
    <mergeCell ref="B715:B716"/>
    <mergeCell ref="B719:B720"/>
    <mergeCell ref="B723:B724"/>
    <mergeCell ref="B725:B726"/>
    <mergeCell ref="B727:B728"/>
    <mergeCell ref="B729:B730"/>
    <mergeCell ref="B609:B610"/>
    <mergeCell ref="B611:B614"/>
    <mergeCell ref="B615:B616"/>
    <mergeCell ref="B621:B622"/>
    <mergeCell ref="B691:B694"/>
    <mergeCell ref="B697:B698"/>
    <mergeCell ref="B699:B700"/>
    <mergeCell ref="B701:B702"/>
    <mergeCell ref="B703:B704"/>
    <mergeCell ref="B670:B672"/>
    <mergeCell ref="B673:B674"/>
    <mergeCell ref="B675:B676"/>
    <mergeCell ref="B677:B678"/>
    <mergeCell ref="B679:B680"/>
    <mergeCell ref="B681:B682"/>
    <mergeCell ref="B683:B686"/>
    <mergeCell ref="B687:B688"/>
    <mergeCell ref="B689:B690"/>
    <mergeCell ref="B555:B556"/>
    <mergeCell ref="B557:B560"/>
    <mergeCell ref="B561:B562"/>
    <mergeCell ref="B563:B564"/>
    <mergeCell ref="B565:B566"/>
    <mergeCell ref="B567:B568"/>
    <mergeCell ref="B647:B650"/>
    <mergeCell ref="B651:B652"/>
    <mergeCell ref="B571:B572"/>
    <mergeCell ref="B573:B576"/>
    <mergeCell ref="B577:B580"/>
    <mergeCell ref="B583:B584"/>
    <mergeCell ref="B585:B588"/>
    <mergeCell ref="B589:B590"/>
    <mergeCell ref="B591:B592"/>
    <mergeCell ref="B593:B594"/>
    <mergeCell ref="B633:B634"/>
    <mergeCell ref="B635:B638"/>
    <mergeCell ref="B639:B640"/>
    <mergeCell ref="B641:B642"/>
    <mergeCell ref="B643:B646"/>
    <mergeCell ref="B599:B602"/>
    <mergeCell ref="B603:B606"/>
    <mergeCell ref="B607:B608"/>
    <mergeCell ref="B537:B538"/>
    <mergeCell ref="B539:B540"/>
    <mergeCell ref="B541:B542"/>
    <mergeCell ref="B543:B544"/>
    <mergeCell ref="B545:B546"/>
    <mergeCell ref="B547:B548"/>
    <mergeCell ref="B549:B550"/>
    <mergeCell ref="B551:B552"/>
    <mergeCell ref="B553:B554"/>
    <mergeCell ref="B511:B512"/>
    <mergeCell ref="B513:B516"/>
    <mergeCell ref="B517:B518"/>
    <mergeCell ref="B519:B522"/>
    <mergeCell ref="B527:B528"/>
    <mergeCell ref="B523:B526"/>
    <mergeCell ref="B529:B530"/>
    <mergeCell ref="B531:B534"/>
    <mergeCell ref="B535:B536"/>
    <mergeCell ref="B487:B488"/>
    <mergeCell ref="B491:B492"/>
    <mergeCell ref="B493:B496"/>
    <mergeCell ref="B497:B498"/>
    <mergeCell ref="B470:B471"/>
    <mergeCell ref="B499:B500"/>
    <mergeCell ref="B503:B504"/>
    <mergeCell ref="B505:B508"/>
    <mergeCell ref="B509:B510"/>
    <mergeCell ref="B340:B341"/>
    <mergeCell ref="B342:B345"/>
    <mergeCell ref="B435:B437"/>
    <mergeCell ref="B439:B440"/>
    <mergeCell ref="B443:B446"/>
    <mergeCell ref="B450:B451"/>
    <mergeCell ref="B453:B455"/>
    <mergeCell ref="B456:B458"/>
    <mergeCell ref="B464:B465"/>
    <mergeCell ref="B429:B430"/>
    <mergeCell ref="B431:B432"/>
    <mergeCell ref="B433:B434"/>
    <mergeCell ref="F3:F4"/>
    <mergeCell ref="B419:B420"/>
    <mergeCell ref="B421:B422"/>
    <mergeCell ref="B423:B424"/>
    <mergeCell ref="B354:B355"/>
    <mergeCell ref="B215:B216"/>
    <mergeCell ref="B227:B228"/>
    <mergeCell ref="B356:B357"/>
    <mergeCell ref="B358:B359"/>
    <mergeCell ref="B410:B413"/>
    <mergeCell ref="B414:B415"/>
    <mergeCell ref="B402:B405"/>
    <mergeCell ref="B406:B407"/>
    <mergeCell ref="B392:B395"/>
    <mergeCell ref="B396:B397"/>
    <mergeCell ref="B398:B399"/>
    <mergeCell ref="B360:B363"/>
    <mergeCell ref="B364:B365"/>
    <mergeCell ref="B366:B367"/>
    <mergeCell ref="B325:B326"/>
    <mergeCell ref="B327:B328"/>
    <mergeCell ref="B307:B308"/>
    <mergeCell ref="B293:B294"/>
    <mergeCell ref="B295:B296"/>
    <mergeCell ref="B297:B298"/>
    <mergeCell ref="B333:B335"/>
    <mergeCell ref="B336:B339"/>
    <mergeCell ref="B313:B314"/>
    <mergeCell ref="B315:B316"/>
    <mergeCell ref="B317:B318"/>
    <mergeCell ref="B319:B320"/>
    <mergeCell ref="B321:B322"/>
    <mergeCell ref="B329:B330"/>
    <mergeCell ref="B331:B332"/>
    <mergeCell ref="B301:B302"/>
    <mergeCell ref="B305:B306"/>
    <mergeCell ref="AE305:AE306"/>
    <mergeCell ref="H3:H4"/>
    <mergeCell ref="I3:I4"/>
    <mergeCell ref="B5:B6"/>
    <mergeCell ref="B11:B12"/>
    <mergeCell ref="B13:B16"/>
    <mergeCell ref="B17:B20"/>
    <mergeCell ref="A3:A4"/>
    <mergeCell ref="B3:B4"/>
    <mergeCell ref="C3:C4"/>
    <mergeCell ref="D3:D4"/>
    <mergeCell ref="E3:E4"/>
    <mergeCell ref="G3:G4"/>
    <mergeCell ref="B39:B40"/>
    <mergeCell ref="B41:B44"/>
    <mergeCell ref="B45:B46"/>
    <mergeCell ref="B47:B48"/>
    <mergeCell ref="B49:B50"/>
    <mergeCell ref="B31:B34"/>
    <mergeCell ref="B55:B56"/>
    <mergeCell ref="B57:B58"/>
    <mergeCell ref="B59:B62"/>
    <mergeCell ref="B63:B64"/>
    <mergeCell ref="B175:B176"/>
    <mergeCell ref="AD305:AD306"/>
    <mergeCell ref="AB83:AB84"/>
    <mergeCell ref="AB112:AB113"/>
    <mergeCell ref="AB90:AB93"/>
    <mergeCell ref="AB87:AB89"/>
    <mergeCell ref="AB94:AB95"/>
    <mergeCell ref="AB114:AB115"/>
    <mergeCell ref="AB301:AB302"/>
    <mergeCell ref="AB129:AB130"/>
    <mergeCell ref="AB141:AB144"/>
    <mergeCell ref="AB159:AB160"/>
    <mergeCell ref="AB169:AB170"/>
    <mergeCell ref="AB116:AB118"/>
    <mergeCell ref="AB119:AB120"/>
    <mergeCell ref="AB221:AB224"/>
    <mergeCell ref="AB243:AB244"/>
    <mergeCell ref="AB98:AB99"/>
    <mergeCell ref="AB106:AB107"/>
    <mergeCell ref="AB110:AB111"/>
    <mergeCell ref="AB287:AB288"/>
    <mergeCell ref="AB173:AB174"/>
    <mergeCell ref="AB215:AB216"/>
    <mergeCell ref="AB211:AB212"/>
    <mergeCell ref="AB235:AB238"/>
    <mergeCell ref="AB11:AB12"/>
    <mergeCell ref="AB24:AB25"/>
    <mergeCell ref="AB29:AB30"/>
    <mergeCell ref="AB37:AB38"/>
    <mergeCell ref="AB108:AB109"/>
    <mergeCell ref="AB102:AB103"/>
    <mergeCell ref="AB85:AB86"/>
    <mergeCell ref="AB295:AB296"/>
    <mergeCell ref="AB163:AB164"/>
    <mergeCell ref="AB165:AB166"/>
    <mergeCell ref="AB145:AB148"/>
    <mergeCell ref="AB149:AB152"/>
    <mergeCell ref="AB153:AB156"/>
    <mergeCell ref="AB157:AB158"/>
    <mergeCell ref="AB135:AB136"/>
    <mergeCell ref="AB31:AB34"/>
    <mergeCell ref="AB67:AB68"/>
    <mergeCell ref="AB241:AB242"/>
    <mergeCell ref="B1211:B1214"/>
    <mergeCell ref="B1216:B1219"/>
    <mergeCell ref="AB581:AB582"/>
    <mergeCell ref="AB739:AB740"/>
    <mergeCell ref="AB765:AB766"/>
    <mergeCell ref="AB757:AB760"/>
    <mergeCell ref="AB775:AB776"/>
    <mergeCell ref="AB350:AB351"/>
    <mergeCell ref="AB364:AB365"/>
    <mergeCell ref="AB368:AB371"/>
    <mergeCell ref="AB541:AB542"/>
    <mergeCell ref="B384:B387"/>
    <mergeCell ref="B368:B371"/>
    <mergeCell ref="B374:B375"/>
    <mergeCell ref="B376:B377"/>
    <mergeCell ref="B378:B379"/>
    <mergeCell ref="B380:B383"/>
    <mergeCell ref="B388:B391"/>
    <mergeCell ref="B466:B467"/>
    <mergeCell ref="B468:B469"/>
    <mergeCell ref="B474:B475"/>
    <mergeCell ref="B476:B477"/>
    <mergeCell ref="B478:B479"/>
    <mergeCell ref="B480:B483"/>
    <mergeCell ref="AB681:AB682"/>
    <mergeCell ref="AB741:AB744"/>
    <mergeCell ref="B1327:B1330"/>
    <mergeCell ref="B1331:B1335"/>
    <mergeCell ref="B1342:B1345"/>
    <mergeCell ref="B35:B36"/>
    <mergeCell ref="B69:B70"/>
    <mergeCell ref="B71:B72"/>
    <mergeCell ref="B73:B74"/>
    <mergeCell ref="B75:B76"/>
    <mergeCell ref="B53:B54"/>
    <mergeCell ref="B179:B182"/>
    <mergeCell ref="B187:B188"/>
    <mergeCell ref="B189:B190"/>
    <mergeCell ref="B191:B194"/>
    <mergeCell ref="B197:B198"/>
    <mergeCell ref="B119:B120"/>
    <mergeCell ref="B121:B122"/>
    <mergeCell ref="B123:B124"/>
    <mergeCell ref="B125:B126"/>
    <mergeCell ref="B348:B349"/>
    <mergeCell ref="B352:B353"/>
    <mergeCell ref="B1133:B1136"/>
    <mergeCell ref="B1137:B1140"/>
    <mergeCell ref="AB1337:AB1340"/>
    <mergeCell ref="AB860:AB861"/>
    <mergeCell ref="AB854:AB855"/>
    <mergeCell ref="AB898:AB899"/>
    <mergeCell ref="AB908:AB909"/>
    <mergeCell ref="AB918:AB921"/>
    <mergeCell ref="AB922:AB923"/>
    <mergeCell ref="AB931:AB932"/>
    <mergeCell ref="AB935:AB936"/>
    <mergeCell ref="AB1318:AB1320"/>
    <mergeCell ref="AB941:AB942"/>
    <mergeCell ref="AB945:AB946"/>
    <mergeCell ref="AB824:AB825"/>
    <mergeCell ref="AB828:AB829"/>
    <mergeCell ref="AB910:AB911"/>
    <mergeCell ref="AB1321:AB1324"/>
    <mergeCell ref="AB1327:AB1330"/>
    <mergeCell ref="AB1137:AB1140"/>
    <mergeCell ref="AB1292:AB1293"/>
    <mergeCell ref="V1:AA2"/>
    <mergeCell ref="V3:V4"/>
    <mergeCell ref="W3:W4"/>
    <mergeCell ref="X3:X4"/>
    <mergeCell ref="Y3:Y4"/>
    <mergeCell ref="Z3:Z4"/>
    <mergeCell ref="AA3:AA4"/>
    <mergeCell ref="AB801:AB804"/>
    <mergeCell ref="AB791:AB792"/>
    <mergeCell ref="AB797:AB798"/>
    <mergeCell ref="AB666:AB669"/>
    <mergeCell ref="AB695:AB696"/>
    <mergeCell ref="AB717:AB718"/>
    <mergeCell ref="AB745:AB746"/>
    <mergeCell ref="AB761:AB764"/>
    <mergeCell ref="AB779:AB780"/>
    <mergeCell ref="AB713:AB714"/>
    <mergeCell ref="B1101:B1104"/>
    <mergeCell ref="B1124:B1127"/>
    <mergeCell ref="B595:B598"/>
    <mergeCell ref="B65:B66"/>
    <mergeCell ref="B96:B97"/>
    <mergeCell ref="B100:B101"/>
    <mergeCell ref="B102:B103"/>
    <mergeCell ref="B104:B105"/>
    <mergeCell ref="B79:B80"/>
    <mergeCell ref="B83:B84"/>
    <mergeCell ref="B85:B86"/>
    <mergeCell ref="B90:B93"/>
    <mergeCell ref="B108:B109"/>
    <mergeCell ref="B116:B118"/>
    <mergeCell ref="B281:B282"/>
    <mergeCell ref="B947:B948"/>
    <mergeCell ref="B949:B950"/>
    <mergeCell ref="B952:B954"/>
    <mergeCell ref="B235:B238"/>
    <mergeCell ref="B346:B347"/>
    <mergeCell ref="B283:B286"/>
    <mergeCell ref="B267:B268"/>
    <mergeCell ref="B269:B270"/>
    <mergeCell ref="B273:B274"/>
    <mergeCell ref="A1:B2"/>
    <mergeCell ref="E1:I2"/>
    <mergeCell ref="B275:B276"/>
    <mergeCell ref="B253:B254"/>
    <mergeCell ref="B259:B260"/>
    <mergeCell ref="B261:B262"/>
    <mergeCell ref="B239:B240"/>
    <mergeCell ref="B241:B242"/>
    <mergeCell ref="B245:B246"/>
    <mergeCell ref="B247:B248"/>
    <mergeCell ref="B249:B250"/>
    <mergeCell ref="B7:B9"/>
    <mergeCell ref="B131:B132"/>
    <mergeCell ref="B133:B134"/>
    <mergeCell ref="B135:B136"/>
    <mergeCell ref="B139:B140"/>
    <mergeCell ref="B127:B128"/>
    <mergeCell ref="B137:B138"/>
    <mergeCell ref="B205:B208"/>
    <mergeCell ref="B209:B210"/>
    <mergeCell ref="B211:B212"/>
    <mergeCell ref="B213:B214"/>
    <mergeCell ref="B221:B224"/>
    <mergeCell ref="B231:B234"/>
    <mergeCell ref="B1043:B1045"/>
    <mergeCell ref="B1318:B1320"/>
    <mergeCell ref="B1046:B1047"/>
    <mergeCell ref="B1048:B1051"/>
    <mergeCell ref="B1052:B1053"/>
    <mergeCell ref="B1054:B1056"/>
    <mergeCell ref="B1058:B1060"/>
    <mergeCell ref="B1061:B1062"/>
    <mergeCell ref="B1154:B1155"/>
    <mergeCell ref="B1156:B1157"/>
    <mergeCell ref="B1158:B1159"/>
    <mergeCell ref="B1161:B1164"/>
    <mergeCell ref="B1168:B1169"/>
    <mergeCell ref="B1173:B1174"/>
    <mergeCell ref="B1177:B1179"/>
    <mergeCell ref="B1181:B1182"/>
    <mergeCell ref="B1185:B1187"/>
    <mergeCell ref="B1191:B1192"/>
    <mergeCell ref="B1188:B1189"/>
    <mergeCell ref="B1193:B1194"/>
    <mergeCell ref="B1198:B1199"/>
    <mergeCell ref="B1196:B1197"/>
    <mergeCell ref="B1202:B1203"/>
    <mergeCell ref="B1129:B1132"/>
    <mergeCell ref="B1063:B1064"/>
    <mergeCell ref="B1070:B1072"/>
    <mergeCell ref="B1337:B1340"/>
    <mergeCell ref="B1074:B1076"/>
    <mergeCell ref="B1077:B1078"/>
    <mergeCell ref="B447:B449"/>
    <mergeCell ref="B1087:B1088"/>
    <mergeCell ref="B1089:B1090"/>
    <mergeCell ref="B1092:B1094"/>
    <mergeCell ref="B1096:B1097"/>
    <mergeCell ref="B1098:B1100"/>
    <mergeCell ref="B1106:B1107"/>
    <mergeCell ref="B1108:B1110"/>
    <mergeCell ref="B1111:B1112"/>
    <mergeCell ref="B1116:B1117"/>
    <mergeCell ref="B1114:B1115"/>
    <mergeCell ref="B1121:B1123"/>
    <mergeCell ref="B617:B620"/>
    <mergeCell ref="B1146:B1148"/>
    <mergeCell ref="B1151:B1152"/>
    <mergeCell ref="B1040:B1042"/>
    <mergeCell ref="B1209:B1210"/>
    <mergeCell ref="B1207:B1208"/>
    <mergeCell ref="B1239:B1240"/>
    <mergeCell ref="B1237:B1238"/>
    <mergeCell ref="B1243:B1244"/>
    <mergeCell ref="B1245:B1246"/>
    <mergeCell ref="B1247:B1248"/>
    <mergeCell ref="B1249:B1251"/>
    <mergeCell ref="B1254:B1255"/>
    <mergeCell ref="B1252:B1253"/>
    <mergeCell ref="B1220:B1223"/>
    <mergeCell ref="B1227:B1230"/>
    <mergeCell ref="B1224:B1226"/>
    <mergeCell ref="B1288:B1290"/>
    <mergeCell ref="B1299:B1301"/>
    <mergeCell ref="B1302:B1304"/>
    <mergeCell ref="B1305:B1306"/>
    <mergeCell ref="B1261:B1262"/>
    <mergeCell ref="B1267:B1268"/>
    <mergeCell ref="B1265:B1266"/>
    <mergeCell ref="B1270:B1272"/>
    <mergeCell ref="B1276:B1278"/>
    <mergeCell ref="B1274:B1275"/>
    <mergeCell ref="B1279:B1281"/>
    <mergeCell ref="B1282:B1284"/>
    <mergeCell ref="B1285:B1287"/>
  </mergeCells>
  <phoneticPr fontId="9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22AA-0FC5-4519-B76C-1CA6C7A20878}">
  <sheetPr codeName="Sheet4"/>
  <dimension ref="A1:Y1994"/>
  <sheetViews>
    <sheetView zoomScale="115" zoomScaleNormal="115" workbookViewId="0">
      <pane xSplit="3" ySplit="4" topLeftCell="D5" activePane="bottomRight" state="frozen"/>
      <selection activeCell="G449" sqref="G449"/>
      <selection pane="topRight" activeCell="G449" sqref="G449"/>
      <selection pane="bottomLeft" activeCell="G449" sqref="G449"/>
      <selection pane="bottomRight" activeCell="I683" sqref="I683"/>
    </sheetView>
  </sheetViews>
  <sheetFormatPr defaultRowHeight="15" x14ac:dyDescent="0.25"/>
  <cols>
    <col min="1" max="1" width="6.28515625" style="287" customWidth="1"/>
    <col min="2" max="2" width="10.85546875" style="166" customWidth="1"/>
    <col min="3" max="3" width="9.140625" style="287" bestFit="1" customWidth="1"/>
    <col min="4" max="4" width="14.7109375" style="166" customWidth="1"/>
    <col min="5" max="5" width="15.140625" style="166" bestFit="1" customWidth="1"/>
    <col min="6" max="6" width="10" style="166" customWidth="1"/>
    <col min="7" max="7" width="14.85546875" style="166" customWidth="1"/>
    <col min="8" max="8" width="14.42578125" style="3597" customWidth="1"/>
    <col min="9" max="9" width="12" style="287" customWidth="1"/>
    <col min="10" max="10" width="12" style="5" customWidth="1"/>
    <col min="11" max="11" width="16.140625" style="5" bestFit="1" customWidth="1"/>
    <col min="12" max="12" width="12" style="166" customWidth="1"/>
    <col min="13" max="13" width="15.5703125" style="5" customWidth="1"/>
    <col min="14" max="16" width="12" style="5" customWidth="1"/>
    <col min="17" max="17" width="18.85546875" style="5" customWidth="1"/>
    <col min="18" max="18" width="10.140625" style="5" customWidth="1"/>
    <col min="19" max="19" width="17.85546875" style="5" customWidth="1"/>
    <col min="20" max="20" width="13.42578125" style="5" customWidth="1"/>
    <col min="21" max="21" width="13.140625" style="5" customWidth="1"/>
    <col min="22" max="22" width="27.42578125" style="5" customWidth="1"/>
    <col min="23" max="16384" width="9.140625" style="5"/>
  </cols>
  <sheetData>
    <row r="1" spans="1:22" x14ac:dyDescent="0.25">
      <c r="A1" s="4598"/>
      <c r="B1" s="4598"/>
      <c r="E1" s="4591" t="s">
        <v>3160</v>
      </c>
      <c r="F1" s="4591"/>
      <c r="G1" s="4591"/>
      <c r="H1" s="4591"/>
      <c r="I1" s="4591"/>
      <c r="J1" s="4723" t="s">
        <v>4992</v>
      </c>
      <c r="K1" s="4724"/>
      <c r="L1" s="4724"/>
      <c r="M1" s="4724"/>
      <c r="N1" s="4724"/>
      <c r="O1" s="4725"/>
      <c r="P1" s="4633" t="s">
        <v>5447</v>
      </c>
      <c r="Q1" s="4633"/>
      <c r="R1" s="4633"/>
      <c r="S1" s="4633"/>
      <c r="T1" s="4633"/>
      <c r="U1" s="4634"/>
    </row>
    <row r="2" spans="1:22" x14ac:dyDescent="0.25">
      <c r="A2" s="4599"/>
      <c r="B2" s="4599"/>
      <c r="C2" s="377"/>
      <c r="D2" s="366"/>
      <c r="E2" s="4591"/>
      <c r="F2" s="4591"/>
      <c r="G2" s="4591"/>
      <c r="H2" s="4591"/>
      <c r="I2" s="4591"/>
      <c r="J2" s="4726"/>
      <c r="K2" s="4635"/>
      <c r="L2" s="4635"/>
      <c r="M2" s="4635"/>
      <c r="N2" s="4635"/>
      <c r="O2" s="4636"/>
      <c r="P2" s="4635"/>
      <c r="Q2" s="4635"/>
      <c r="R2" s="4635"/>
      <c r="S2" s="4635"/>
      <c r="T2" s="4635"/>
      <c r="U2" s="4636"/>
      <c r="V2" s="5">
        <v>233</v>
      </c>
    </row>
    <row r="3" spans="1:22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712"/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  <c r="P3" s="4592" t="s">
        <v>346</v>
      </c>
      <c r="Q3" s="4592" t="s">
        <v>370</v>
      </c>
      <c r="R3" s="4592" t="s">
        <v>1069</v>
      </c>
      <c r="S3" s="4594" t="s">
        <v>316</v>
      </c>
      <c r="T3" s="4595" t="s">
        <v>312</v>
      </c>
      <c r="U3" s="4597" t="s">
        <v>313</v>
      </c>
    </row>
    <row r="4" spans="1:22" x14ac:dyDescent="0.25">
      <c r="A4" s="4618"/>
      <c r="B4" s="4593"/>
      <c r="C4" s="4593"/>
      <c r="D4" s="4593"/>
      <c r="E4" s="4593"/>
      <c r="F4" s="4593"/>
      <c r="G4" s="4593"/>
      <c r="H4" s="4622"/>
      <c r="I4" s="4712"/>
      <c r="J4" s="4593"/>
      <c r="K4" s="4593"/>
      <c r="L4" s="4593"/>
      <c r="M4" s="4594"/>
      <c r="N4" s="4596"/>
      <c r="O4" s="4597"/>
      <c r="P4" s="4695"/>
      <c r="Q4" s="4695"/>
      <c r="R4" s="4695"/>
      <c r="S4" s="4696"/>
      <c r="T4" s="4697"/>
      <c r="U4" s="4698"/>
    </row>
    <row r="5" spans="1:22" x14ac:dyDescent="0.25">
      <c r="A5" s="64">
        <v>1</v>
      </c>
      <c r="B5" s="4765" t="s">
        <v>1510</v>
      </c>
      <c r="C5" s="165" t="s">
        <v>868</v>
      </c>
      <c r="D5" s="2337">
        <v>44817</v>
      </c>
      <c r="E5" s="3456" t="s">
        <v>4920</v>
      </c>
      <c r="F5" s="164">
        <v>112</v>
      </c>
      <c r="G5" s="164">
        <f>AVERAGE(CPVTFC3SG0010!X14:Y14)</f>
        <v>2.3133499999999998</v>
      </c>
      <c r="H5" s="3457">
        <f t="shared" ref="H5:H39" si="0">((G5-0.4655)/0.0132)*50</f>
        <v>6999.4318181818171</v>
      </c>
      <c r="I5" s="3458" t="s">
        <v>315</v>
      </c>
      <c r="J5" s="875"/>
      <c r="K5" s="843"/>
      <c r="L5" s="877"/>
      <c r="M5" s="645"/>
      <c r="N5" s="646"/>
      <c r="O5" s="642"/>
      <c r="P5" s="694"/>
      <c r="Q5" s="694"/>
      <c r="R5" s="694"/>
      <c r="S5" s="694"/>
      <c r="T5" s="694"/>
      <c r="U5" s="694"/>
    </row>
    <row r="6" spans="1:22" x14ac:dyDescent="0.25">
      <c r="A6" s="64">
        <v>2</v>
      </c>
      <c r="B6" s="4766"/>
      <c r="C6" s="163" t="s">
        <v>220</v>
      </c>
      <c r="D6" s="2337">
        <v>44817</v>
      </c>
      <c r="E6" s="3456" t="s">
        <v>4920</v>
      </c>
      <c r="F6" s="164">
        <v>113</v>
      </c>
      <c r="G6" s="164">
        <f>AVERAGE(CPVTFC3SG0010!B16:C16)</f>
        <v>1.4189499999999999</v>
      </c>
      <c r="H6" s="3457">
        <f t="shared" si="0"/>
        <v>3611.5530303030296</v>
      </c>
      <c r="I6" s="3459" t="s">
        <v>315</v>
      </c>
      <c r="J6" s="875"/>
      <c r="K6" s="843"/>
      <c r="L6" s="877"/>
      <c r="M6" s="645"/>
      <c r="N6" s="646"/>
      <c r="O6" s="642"/>
      <c r="P6" s="694"/>
      <c r="Q6" s="694"/>
      <c r="R6" s="694"/>
      <c r="S6" s="694"/>
      <c r="T6" s="694"/>
      <c r="U6" s="694"/>
    </row>
    <row r="7" spans="1:22" x14ac:dyDescent="0.25">
      <c r="A7" s="6">
        <v>3</v>
      </c>
      <c r="B7" s="4763" t="s">
        <v>1511</v>
      </c>
      <c r="C7" s="144" t="s">
        <v>868</v>
      </c>
      <c r="D7" s="2340">
        <v>44817</v>
      </c>
      <c r="E7" s="3460" t="s">
        <v>4920</v>
      </c>
      <c r="F7" s="102">
        <v>114</v>
      </c>
      <c r="G7" s="102">
        <f>AVERAGE(CPVTFC3SG0010!D16:E16)</f>
        <v>0.10009999999999999</v>
      </c>
      <c r="H7" s="3461">
        <f t="shared" si="0"/>
        <v>-1384.0909090909095</v>
      </c>
      <c r="I7" s="3462" t="s">
        <v>314</v>
      </c>
      <c r="J7" s="878"/>
      <c r="K7" s="878"/>
      <c r="L7" s="877"/>
      <c r="M7" s="642"/>
      <c r="N7" s="642"/>
      <c r="O7" s="642"/>
      <c r="P7" s="694"/>
      <c r="Q7" s="694"/>
      <c r="R7" s="694"/>
      <c r="S7" s="694"/>
      <c r="T7" s="694"/>
      <c r="U7" s="694"/>
    </row>
    <row r="8" spans="1:22" x14ac:dyDescent="0.25">
      <c r="A8" s="6">
        <v>4</v>
      </c>
      <c r="B8" s="4754"/>
      <c r="C8" s="144" t="s">
        <v>220</v>
      </c>
      <c r="D8" s="2340">
        <v>44817</v>
      </c>
      <c r="E8" s="3460" t="s">
        <v>4920</v>
      </c>
      <c r="F8" s="102">
        <v>115</v>
      </c>
      <c r="G8" s="102">
        <f>AVERAGE(CPVTFC3SG0010!F16:G16)</f>
        <v>0.1283</v>
      </c>
      <c r="H8" s="3461">
        <f t="shared" si="0"/>
        <v>-1277.2727272727275</v>
      </c>
      <c r="I8" s="3462" t="s">
        <v>314</v>
      </c>
      <c r="J8" s="875"/>
      <c r="K8" s="843"/>
      <c r="L8" s="877"/>
      <c r="M8" s="645"/>
      <c r="N8" s="646"/>
      <c r="O8" s="642"/>
      <c r="P8" s="694"/>
      <c r="Q8" s="694"/>
      <c r="R8" s="694"/>
      <c r="S8" s="694"/>
      <c r="T8" s="694"/>
      <c r="U8" s="694"/>
    </row>
    <row r="9" spans="1:22" x14ac:dyDescent="0.25">
      <c r="A9" s="64">
        <v>5</v>
      </c>
      <c r="B9" s="4765" t="s">
        <v>1512</v>
      </c>
      <c r="C9" s="163" t="s">
        <v>868</v>
      </c>
      <c r="D9" s="2337">
        <v>44817</v>
      </c>
      <c r="E9" s="3456" t="s">
        <v>4920</v>
      </c>
      <c r="F9" s="164">
        <v>116</v>
      </c>
      <c r="G9" s="164">
        <f>AVERAGE(CPVTFC3SG0010!H16:I16)</f>
        <v>1.4870000000000001</v>
      </c>
      <c r="H9" s="3457">
        <f t="shared" si="0"/>
        <v>3869.318181818182</v>
      </c>
      <c r="I9" s="3459" t="s">
        <v>315</v>
      </c>
      <c r="J9" s="878"/>
      <c r="K9" s="878"/>
      <c r="L9" s="877"/>
      <c r="M9" s="642"/>
      <c r="N9" s="642"/>
      <c r="O9" s="642"/>
      <c r="P9" s="694"/>
      <c r="Q9" s="694"/>
      <c r="R9" s="694"/>
      <c r="S9" s="694"/>
      <c r="T9" s="694"/>
      <c r="U9" s="694"/>
      <c r="V9" s="4719"/>
    </row>
    <row r="10" spans="1:22" ht="15.75" thickBot="1" x14ac:dyDescent="0.3">
      <c r="A10" s="450">
        <v>6</v>
      </c>
      <c r="B10" s="4747"/>
      <c r="C10" s="890" t="s">
        <v>220</v>
      </c>
      <c r="D10" s="2079">
        <v>44817</v>
      </c>
      <c r="E10" s="3463" t="s">
        <v>4920</v>
      </c>
      <c r="F10" s="445">
        <v>117</v>
      </c>
      <c r="G10" s="445">
        <f>AVERAGE(CPVTFC3SG0010!J16:K16)</f>
        <v>1.4077999999999999</v>
      </c>
      <c r="H10" s="2081">
        <f t="shared" si="0"/>
        <v>3569.3181818181811</v>
      </c>
      <c r="I10" s="3464" t="s">
        <v>315</v>
      </c>
      <c r="J10" s="793"/>
      <c r="K10" s="793"/>
      <c r="L10" s="794"/>
      <c r="M10" s="650"/>
      <c r="N10" s="650"/>
      <c r="O10" s="650"/>
      <c r="P10" s="1268"/>
      <c r="Q10" s="1268"/>
      <c r="R10" s="1268"/>
      <c r="S10" s="1268"/>
      <c r="T10" s="1268"/>
      <c r="U10" s="1268"/>
      <c r="V10" s="4701"/>
    </row>
    <row r="11" spans="1:22" x14ac:dyDescent="0.25">
      <c r="A11" s="508">
        <v>73</v>
      </c>
      <c r="B11" s="4744" t="s">
        <v>1546</v>
      </c>
      <c r="C11" s="2749" t="s">
        <v>868</v>
      </c>
      <c r="D11" s="2329">
        <v>44817</v>
      </c>
      <c r="E11" s="3465" t="s">
        <v>4920</v>
      </c>
      <c r="F11" s="492">
        <v>184</v>
      </c>
      <c r="G11" s="492">
        <f>AVERAGE(CPVTFC3SG0010!X26:Y26)</f>
        <v>0.52780000000000005</v>
      </c>
      <c r="H11" s="3466">
        <f>((G11-0.4655)/0.0132)*50</f>
        <v>235.98484848484858</v>
      </c>
      <c r="I11" s="3467" t="s">
        <v>314</v>
      </c>
      <c r="J11" s="717"/>
      <c r="K11" s="717"/>
      <c r="L11" s="659"/>
      <c r="M11" s="721"/>
      <c r="N11" s="721"/>
      <c r="O11" s="721"/>
      <c r="P11" s="490">
        <v>44889</v>
      </c>
      <c r="Q11" s="3358" t="s">
        <v>5563</v>
      </c>
      <c r="R11" s="2848">
        <v>23</v>
      </c>
      <c r="S11" s="589">
        <f>AVERAGE(CPVTFC3SG0071!C15:D15)</f>
        <v>0.14629999999999999</v>
      </c>
      <c r="T11" s="622">
        <f t="shared" ref="T11" si="1">(S11-0.182)/0.0132*66</f>
        <v>-178.50000000000006</v>
      </c>
      <c r="U11" s="3314" t="s">
        <v>314</v>
      </c>
    </row>
    <row r="12" spans="1:22" x14ac:dyDescent="0.25">
      <c r="A12" s="585"/>
      <c r="B12" s="4755"/>
      <c r="C12" s="169" t="s">
        <v>5448</v>
      </c>
      <c r="D12" s="2333"/>
      <c r="E12" s="3468"/>
      <c r="F12" s="695"/>
      <c r="G12" s="695"/>
      <c r="H12" s="3469"/>
      <c r="I12" s="3470"/>
      <c r="J12" s="878"/>
      <c r="K12" s="878"/>
      <c r="L12" s="877"/>
      <c r="M12" s="642"/>
      <c r="N12" s="642"/>
      <c r="O12" s="642"/>
      <c r="P12" s="18">
        <v>44889</v>
      </c>
      <c r="Q12" s="3357" t="s">
        <v>5563</v>
      </c>
      <c r="R12" s="2759">
        <v>24</v>
      </c>
      <c r="S12" s="7">
        <f>AVERAGE(CPVTFC3SG0071!E15:F15)</f>
        <v>0.16475000000000001</v>
      </c>
      <c r="T12" s="13">
        <f t="shared" ref="T12:T13" si="2">(S12-0.182)/0.0132*66</f>
        <v>-86.249999999999943</v>
      </c>
      <c r="U12" s="3310" t="s">
        <v>314</v>
      </c>
    </row>
    <row r="13" spans="1:22" ht="15.75" thickBot="1" x14ac:dyDescent="0.3">
      <c r="A13" s="462"/>
      <c r="B13" s="4745"/>
      <c r="C13" s="2371" t="s">
        <v>863</v>
      </c>
      <c r="D13" s="2111"/>
      <c r="E13" s="3471"/>
      <c r="F13" s="787"/>
      <c r="G13" s="787"/>
      <c r="H13" s="2113"/>
      <c r="I13" s="3472"/>
      <c r="J13" s="791"/>
      <c r="K13" s="791"/>
      <c r="L13" s="792"/>
      <c r="M13" s="778"/>
      <c r="N13" s="778"/>
      <c r="O13" s="778"/>
      <c r="P13" s="91">
        <v>44889</v>
      </c>
      <c r="Q13" s="3350" t="s">
        <v>5563</v>
      </c>
      <c r="R13" s="2758">
        <v>25</v>
      </c>
      <c r="S13" s="595">
        <f>AVERAGE(CPVTFC3SG0071!G15:H15)</f>
        <v>0.16855000000000001</v>
      </c>
      <c r="T13" s="225">
        <f t="shared" si="2"/>
        <v>-67.249999999999943</v>
      </c>
      <c r="U13" s="3316" t="s">
        <v>314</v>
      </c>
    </row>
    <row r="14" spans="1:22" x14ac:dyDescent="0.25">
      <c r="A14" s="82">
        <v>7</v>
      </c>
      <c r="B14" s="4760" t="s">
        <v>1513</v>
      </c>
      <c r="C14" s="2116" t="s">
        <v>868</v>
      </c>
      <c r="D14" s="2331">
        <v>44817</v>
      </c>
      <c r="E14" s="3473" t="s">
        <v>4920</v>
      </c>
      <c r="F14" s="375">
        <v>118</v>
      </c>
      <c r="G14" s="375">
        <f>AVERAGE(CPVTFC3SG0010!L16:M16)</f>
        <v>0.31805</v>
      </c>
      <c r="H14" s="3474">
        <f t="shared" si="0"/>
        <v>-558.52272727272737</v>
      </c>
      <c r="I14" s="3475" t="s">
        <v>314</v>
      </c>
      <c r="J14" s="1005"/>
      <c r="K14" s="1018"/>
      <c r="L14" s="959"/>
      <c r="M14" s="830"/>
      <c r="N14" s="831"/>
      <c r="O14" s="656"/>
      <c r="P14" s="1271"/>
      <c r="Q14" s="1271"/>
      <c r="R14" s="1271"/>
      <c r="S14" s="1271"/>
      <c r="T14" s="1271"/>
      <c r="U14" s="1271"/>
    </row>
    <row r="15" spans="1:22" x14ac:dyDescent="0.25">
      <c r="A15" s="6">
        <v>8</v>
      </c>
      <c r="B15" s="4754"/>
      <c r="C15" s="144" t="s">
        <v>220</v>
      </c>
      <c r="D15" s="2340">
        <v>44817</v>
      </c>
      <c r="E15" s="3460" t="s">
        <v>4920</v>
      </c>
      <c r="F15" s="102">
        <v>119</v>
      </c>
      <c r="G15" s="102">
        <f>AVERAGE(CPVTFC3SG0010!N16:O16)</f>
        <v>0.29205000000000003</v>
      </c>
      <c r="H15" s="3461">
        <f t="shared" si="0"/>
        <v>-657.00757575757575</v>
      </c>
      <c r="I15" s="3462" t="s">
        <v>314</v>
      </c>
      <c r="J15" s="875"/>
      <c r="K15" s="843"/>
      <c r="L15" s="877"/>
      <c r="M15" s="645"/>
      <c r="N15" s="646"/>
      <c r="O15" s="642"/>
      <c r="P15" s="694"/>
      <c r="Q15" s="694"/>
      <c r="R15" s="694"/>
      <c r="S15" s="694"/>
      <c r="T15" s="694"/>
      <c r="U15" s="694"/>
    </row>
    <row r="16" spans="1:22" x14ac:dyDescent="0.25">
      <c r="A16" s="6">
        <v>9</v>
      </c>
      <c r="B16" s="4763" t="s">
        <v>1514</v>
      </c>
      <c r="C16" s="144" t="s">
        <v>868</v>
      </c>
      <c r="D16" s="2340">
        <v>44817</v>
      </c>
      <c r="E16" s="3460" t="s">
        <v>4920</v>
      </c>
      <c r="F16" s="102">
        <v>120</v>
      </c>
      <c r="G16" s="102">
        <f>AVERAGE(CPVTFC3SG0010!P16:Q16)</f>
        <v>0.77359999999999995</v>
      </c>
      <c r="H16" s="3461">
        <f t="shared" si="0"/>
        <v>1167.0454545454543</v>
      </c>
      <c r="I16" s="3462" t="s">
        <v>314</v>
      </c>
      <c r="J16" s="878"/>
      <c r="K16" s="878"/>
      <c r="L16" s="877"/>
      <c r="M16" s="642"/>
      <c r="N16" s="642"/>
      <c r="O16" s="642"/>
      <c r="P16" s="876"/>
      <c r="Q16" s="876"/>
      <c r="R16" s="694"/>
      <c r="S16" s="645"/>
      <c r="T16" s="646"/>
      <c r="U16" s="694"/>
    </row>
    <row r="17" spans="1:23" x14ac:dyDescent="0.25">
      <c r="A17" s="6">
        <v>10</v>
      </c>
      <c r="B17" s="4754"/>
      <c r="C17" s="144" t="s">
        <v>220</v>
      </c>
      <c r="D17" s="2340">
        <v>44817</v>
      </c>
      <c r="E17" s="3460" t="s">
        <v>4920</v>
      </c>
      <c r="F17" s="102">
        <v>121</v>
      </c>
      <c r="G17" s="102">
        <f>AVERAGE(CPVTFC3SG0010!R16:S16)</f>
        <v>0.41200000000000003</v>
      </c>
      <c r="H17" s="3461">
        <f t="shared" si="0"/>
        <v>-202.65151515151513</v>
      </c>
      <c r="I17" s="3462" t="s">
        <v>314</v>
      </c>
      <c r="J17" s="875"/>
      <c r="K17" s="843"/>
      <c r="L17" s="877"/>
      <c r="M17" s="645"/>
      <c r="N17" s="646"/>
      <c r="O17" s="642"/>
      <c r="P17" s="876"/>
      <c r="Q17" s="876"/>
      <c r="R17" s="694"/>
      <c r="S17" s="645"/>
      <c r="T17" s="646"/>
      <c r="U17" s="694"/>
    </row>
    <row r="18" spans="1:23" x14ac:dyDescent="0.25">
      <c r="A18" s="6">
        <v>11</v>
      </c>
      <c r="B18" s="4763" t="s">
        <v>1515</v>
      </c>
      <c r="C18" s="144" t="s">
        <v>868</v>
      </c>
      <c r="D18" s="2340">
        <v>44817</v>
      </c>
      <c r="E18" s="3460" t="s">
        <v>4920</v>
      </c>
      <c r="F18" s="102">
        <v>122</v>
      </c>
      <c r="G18" s="102">
        <f>AVERAGE(CPVTFC3SG0010!T16:U16)</f>
        <v>0.55554999999999999</v>
      </c>
      <c r="H18" s="3461">
        <f t="shared" si="0"/>
        <v>341.0984848484847</v>
      </c>
      <c r="I18" s="3462" t="s">
        <v>314</v>
      </c>
      <c r="J18" s="875"/>
      <c r="K18" s="843"/>
      <c r="L18" s="877"/>
      <c r="M18" s="645"/>
      <c r="N18" s="646"/>
      <c r="O18" s="642"/>
      <c r="P18" s="694"/>
      <c r="Q18" s="694"/>
      <c r="R18" s="694"/>
      <c r="S18" s="694"/>
      <c r="T18" s="694"/>
      <c r="U18" s="694"/>
    </row>
    <row r="19" spans="1:23" x14ac:dyDescent="0.25">
      <c r="A19" s="6">
        <v>12</v>
      </c>
      <c r="B19" s="4754"/>
      <c r="C19" s="144" t="s">
        <v>220</v>
      </c>
      <c r="D19" s="2340">
        <v>44817</v>
      </c>
      <c r="E19" s="3460" t="s">
        <v>4920</v>
      </c>
      <c r="F19" s="102">
        <v>123</v>
      </c>
      <c r="G19" s="102">
        <f>AVERAGE(CPVTFC3SG0010!V16:W16)</f>
        <v>0.35335</v>
      </c>
      <c r="H19" s="3461">
        <f t="shared" si="0"/>
        <v>-424.81060606060612</v>
      </c>
      <c r="I19" s="3462" t="s">
        <v>314</v>
      </c>
      <c r="J19" s="878"/>
      <c r="K19" s="878"/>
      <c r="L19" s="877"/>
      <c r="M19" s="642"/>
      <c r="N19" s="642"/>
      <c r="O19" s="642"/>
      <c r="P19" s="694"/>
      <c r="Q19" s="694"/>
      <c r="R19" s="694"/>
      <c r="S19" s="694"/>
      <c r="T19" s="694"/>
      <c r="U19" s="694"/>
    </row>
    <row r="20" spans="1:23" x14ac:dyDescent="0.25">
      <c r="A20" s="6">
        <v>13</v>
      </c>
      <c r="B20" s="4759" t="s">
        <v>1516</v>
      </c>
      <c r="C20" s="144" t="s">
        <v>868</v>
      </c>
      <c r="D20" s="2340">
        <v>44817</v>
      </c>
      <c r="E20" s="3460" t="s">
        <v>4920</v>
      </c>
      <c r="F20" s="102">
        <v>124</v>
      </c>
      <c r="G20" s="102">
        <f>AVERAGE(CPVTFC3SG0010!X16:Y16)</f>
        <v>0.59955000000000003</v>
      </c>
      <c r="H20" s="3461">
        <f t="shared" si="0"/>
        <v>507.76515151515156</v>
      </c>
      <c r="I20" s="3462" t="s">
        <v>314</v>
      </c>
      <c r="J20" s="878"/>
      <c r="K20" s="878"/>
      <c r="L20" s="877"/>
      <c r="M20" s="642"/>
      <c r="N20" s="642"/>
      <c r="O20" s="642"/>
      <c r="P20" s="694"/>
      <c r="Q20" s="694"/>
      <c r="R20" s="694"/>
      <c r="S20" s="694"/>
      <c r="T20" s="694"/>
      <c r="U20" s="694"/>
      <c r="V20" s="4687" t="s">
        <v>1416</v>
      </c>
      <c r="W20" s="5">
        <v>1</v>
      </c>
    </row>
    <row r="21" spans="1:23" x14ac:dyDescent="0.25">
      <c r="A21" s="9">
        <v>14</v>
      </c>
      <c r="B21" s="4764"/>
      <c r="C21" s="162" t="s">
        <v>220</v>
      </c>
      <c r="D21" s="2392">
        <v>44817</v>
      </c>
      <c r="E21" s="3476" t="s">
        <v>4920</v>
      </c>
      <c r="F21" s="103">
        <v>125</v>
      </c>
      <c r="G21" s="103">
        <f>AVERAGE(CPVTFC3SG0010!B18:C18)</f>
        <v>2.1757</v>
      </c>
      <c r="H21" s="3477">
        <f t="shared" si="0"/>
        <v>6478.030303030303</v>
      </c>
      <c r="I21" s="3478" t="s">
        <v>315</v>
      </c>
      <c r="J21" s="875"/>
      <c r="K21" s="843"/>
      <c r="L21" s="877"/>
      <c r="M21" s="645"/>
      <c r="N21" s="646"/>
      <c r="O21" s="642"/>
      <c r="P21" s="694"/>
      <c r="Q21" s="694"/>
      <c r="R21" s="694"/>
      <c r="S21" s="694"/>
      <c r="T21" s="694"/>
      <c r="U21" s="694"/>
      <c r="V21" s="4688"/>
    </row>
    <row r="22" spans="1:23" x14ac:dyDescent="0.25">
      <c r="A22" s="6">
        <v>15</v>
      </c>
      <c r="B22" s="4763" t="s">
        <v>1517</v>
      </c>
      <c r="C22" s="144" t="s">
        <v>868</v>
      </c>
      <c r="D22" s="2340">
        <v>44817</v>
      </c>
      <c r="E22" s="3460" t="s">
        <v>4920</v>
      </c>
      <c r="F22" s="102">
        <v>126</v>
      </c>
      <c r="G22" s="102">
        <f>AVERAGE(CPVTFC3SG0010!D18:E18)</f>
        <v>0.50429999999999997</v>
      </c>
      <c r="H22" s="3461">
        <f t="shared" si="0"/>
        <v>146.96969696969677</v>
      </c>
      <c r="I22" s="3479" t="s">
        <v>314</v>
      </c>
      <c r="J22" s="878"/>
      <c r="K22" s="878"/>
      <c r="L22" s="877"/>
      <c r="M22" s="642"/>
      <c r="N22" s="642"/>
      <c r="O22" s="642"/>
      <c r="P22" s="694"/>
      <c r="Q22" s="694"/>
      <c r="R22" s="694"/>
      <c r="S22" s="694"/>
      <c r="T22" s="694"/>
      <c r="U22" s="694"/>
      <c r="V22" s="4719"/>
    </row>
    <row r="23" spans="1:23" x14ac:dyDescent="0.25">
      <c r="A23" s="6">
        <v>16</v>
      </c>
      <c r="B23" s="4754"/>
      <c r="C23" s="144" t="s">
        <v>220</v>
      </c>
      <c r="D23" s="2340">
        <v>44817</v>
      </c>
      <c r="E23" s="3460" t="s">
        <v>4920</v>
      </c>
      <c r="F23" s="102">
        <v>127</v>
      </c>
      <c r="G23" s="102">
        <f>AVERAGE(CPVTFC3SG0010!F18:G18)</f>
        <v>0.85529999999999995</v>
      </c>
      <c r="H23" s="3461">
        <f t="shared" si="0"/>
        <v>1476.5151515151513</v>
      </c>
      <c r="I23" s="3479" t="s">
        <v>314</v>
      </c>
      <c r="J23" s="878"/>
      <c r="K23" s="878"/>
      <c r="L23" s="877"/>
      <c r="M23" s="642"/>
      <c r="N23" s="642"/>
      <c r="O23" s="642"/>
      <c r="P23" s="694"/>
      <c r="Q23" s="694"/>
      <c r="R23" s="694"/>
      <c r="S23" s="694"/>
      <c r="T23" s="694"/>
      <c r="U23" s="694"/>
      <c r="V23" s="4701"/>
    </row>
    <row r="24" spans="1:23" x14ac:dyDescent="0.25">
      <c r="A24" s="6">
        <v>17</v>
      </c>
      <c r="B24" s="4763" t="s">
        <v>1518</v>
      </c>
      <c r="C24" s="144" t="s">
        <v>868</v>
      </c>
      <c r="D24" s="2340">
        <v>44817</v>
      </c>
      <c r="E24" s="3460" t="s">
        <v>4920</v>
      </c>
      <c r="F24" s="102">
        <v>128</v>
      </c>
      <c r="G24" s="102">
        <f>AVERAGE(CPVTFC3SG0010!H18:I18)</f>
        <v>0.11035</v>
      </c>
      <c r="H24" s="3461">
        <f t="shared" si="0"/>
        <v>-1345.2651515151515</v>
      </c>
      <c r="I24" s="3479" t="s">
        <v>314</v>
      </c>
      <c r="J24" s="878"/>
      <c r="K24" s="878"/>
      <c r="L24" s="877"/>
      <c r="M24" s="642"/>
      <c r="N24" s="642"/>
      <c r="O24" s="642"/>
      <c r="P24" s="694"/>
      <c r="Q24" s="694"/>
      <c r="R24" s="694"/>
      <c r="S24" s="694"/>
      <c r="T24" s="694"/>
      <c r="U24" s="694"/>
      <c r="V24" s="4719"/>
    </row>
    <row r="25" spans="1:23" x14ac:dyDescent="0.25">
      <c r="A25" s="6">
        <v>18</v>
      </c>
      <c r="B25" s="4754"/>
      <c r="C25" s="144" t="s">
        <v>220</v>
      </c>
      <c r="D25" s="2340">
        <v>44817</v>
      </c>
      <c r="E25" s="3460" t="s">
        <v>4920</v>
      </c>
      <c r="F25" s="102">
        <v>129</v>
      </c>
      <c r="G25" s="102">
        <f>AVERAGE(CPVTFC3SG0010!J18:K18)</f>
        <v>2.3451500000000003</v>
      </c>
      <c r="H25" s="3461">
        <f t="shared" si="0"/>
        <v>7119.886363636364</v>
      </c>
      <c r="I25" s="3479" t="s">
        <v>315</v>
      </c>
      <c r="J25" s="878"/>
      <c r="K25" s="878"/>
      <c r="L25" s="877"/>
      <c r="M25" s="642"/>
      <c r="N25" s="642"/>
      <c r="O25" s="642"/>
      <c r="P25" s="694"/>
      <c r="Q25" s="694"/>
      <c r="R25" s="694"/>
      <c r="S25" s="694"/>
      <c r="T25" s="694"/>
      <c r="U25" s="694"/>
      <c r="V25" s="4701"/>
    </row>
    <row r="26" spans="1:23" x14ac:dyDescent="0.25">
      <c r="A26" s="6">
        <v>19</v>
      </c>
      <c r="B26" s="4763" t="s">
        <v>1519</v>
      </c>
      <c r="C26" s="144" t="s">
        <v>868</v>
      </c>
      <c r="D26" s="2340">
        <v>44817</v>
      </c>
      <c r="E26" s="3460" t="s">
        <v>4920</v>
      </c>
      <c r="F26" s="102">
        <v>130</v>
      </c>
      <c r="G26" s="102">
        <f>AVERAGE(CPVTFC3SG0010!L18:M18)</f>
        <v>0.10250000000000001</v>
      </c>
      <c r="H26" s="3461">
        <f t="shared" si="0"/>
        <v>-1375</v>
      </c>
      <c r="I26" s="3479" t="s">
        <v>314</v>
      </c>
      <c r="J26" s="878"/>
      <c r="K26" s="878"/>
      <c r="L26" s="877"/>
      <c r="M26" s="642"/>
      <c r="N26" s="642"/>
      <c r="O26" s="642"/>
      <c r="P26" s="694"/>
      <c r="Q26" s="694"/>
      <c r="R26" s="694"/>
      <c r="S26" s="694"/>
      <c r="T26" s="694"/>
      <c r="U26" s="694"/>
    </row>
    <row r="27" spans="1:23" x14ac:dyDescent="0.25">
      <c r="A27" s="6">
        <v>20</v>
      </c>
      <c r="B27" s="4754"/>
      <c r="C27" s="144" t="s">
        <v>220</v>
      </c>
      <c r="D27" s="2340">
        <v>44817</v>
      </c>
      <c r="E27" s="3460" t="s">
        <v>4920</v>
      </c>
      <c r="F27" s="102">
        <v>131</v>
      </c>
      <c r="G27" s="102">
        <f>AVERAGE(CPVTFC3SG0010!N18:O18)</f>
        <v>0.13400000000000001</v>
      </c>
      <c r="H27" s="3461">
        <f t="shared" si="0"/>
        <v>-1255.6818181818182</v>
      </c>
      <c r="I27" s="3479" t="s">
        <v>314</v>
      </c>
      <c r="J27" s="875"/>
      <c r="K27" s="843"/>
      <c r="L27" s="877"/>
      <c r="M27" s="645"/>
      <c r="N27" s="646"/>
      <c r="O27" s="642"/>
      <c r="P27" s="1250"/>
      <c r="Q27" s="900"/>
      <c r="R27" s="694"/>
      <c r="S27" s="645"/>
      <c r="T27" s="646"/>
      <c r="U27" s="900"/>
    </row>
    <row r="28" spans="1:23" x14ac:dyDescent="0.25">
      <c r="A28" s="6">
        <v>21</v>
      </c>
      <c r="B28" s="4763" t="s">
        <v>1520</v>
      </c>
      <c r="C28" s="144" t="s">
        <v>868</v>
      </c>
      <c r="D28" s="2340">
        <v>44817</v>
      </c>
      <c r="E28" s="3460" t="s">
        <v>4920</v>
      </c>
      <c r="F28" s="102">
        <v>132</v>
      </c>
      <c r="G28" s="102">
        <f>AVERAGE(CPVTFC3SG0010!P18:Q18)</f>
        <v>0.20810000000000001</v>
      </c>
      <c r="H28" s="3461">
        <f t="shared" si="0"/>
        <v>-975</v>
      </c>
      <c r="I28" s="3479" t="s">
        <v>314</v>
      </c>
      <c r="J28" s="875"/>
      <c r="K28" s="843"/>
      <c r="L28" s="877"/>
      <c r="M28" s="645"/>
      <c r="N28" s="646"/>
      <c r="O28" s="642"/>
      <c r="P28" s="1250"/>
      <c r="Q28" s="900"/>
      <c r="R28" s="694"/>
      <c r="S28" s="645"/>
      <c r="T28" s="646"/>
      <c r="U28" s="900"/>
    </row>
    <row r="29" spans="1:23" x14ac:dyDescent="0.25">
      <c r="A29" s="6">
        <v>22</v>
      </c>
      <c r="B29" s="4754"/>
      <c r="C29" s="144" t="s">
        <v>220</v>
      </c>
      <c r="D29" s="2340">
        <v>44817</v>
      </c>
      <c r="E29" s="3460" t="s">
        <v>4920</v>
      </c>
      <c r="F29" s="102">
        <v>133</v>
      </c>
      <c r="G29" s="102">
        <f>AVERAGE(CPVTFC3SG0010!R18:S18)</f>
        <v>0.43184999999999996</v>
      </c>
      <c r="H29" s="3461">
        <f t="shared" si="0"/>
        <v>-127.46212121212149</v>
      </c>
      <c r="I29" s="3479" t="s">
        <v>314</v>
      </c>
      <c r="J29" s="875"/>
      <c r="K29" s="843"/>
      <c r="L29" s="877"/>
      <c r="M29" s="645"/>
      <c r="N29" s="646"/>
      <c r="O29" s="642"/>
      <c r="P29" s="1250"/>
      <c r="Q29" s="900"/>
      <c r="R29" s="694"/>
      <c r="S29" s="645"/>
      <c r="T29" s="646"/>
      <c r="U29" s="900"/>
    </row>
    <row r="30" spans="1:23" x14ac:dyDescent="0.25">
      <c r="A30" s="6">
        <v>23</v>
      </c>
      <c r="B30" s="4763" t="s">
        <v>1521</v>
      </c>
      <c r="C30" s="144" t="s">
        <v>868</v>
      </c>
      <c r="D30" s="2340">
        <v>44817</v>
      </c>
      <c r="E30" s="4529" t="s">
        <v>4920</v>
      </c>
      <c r="F30" s="102">
        <v>134</v>
      </c>
      <c r="G30" s="102">
        <f>AVERAGE(CPVTFC3SG0010!T18:U18)</f>
        <v>0.46184999999999998</v>
      </c>
      <c r="H30" s="3461">
        <f t="shared" si="0"/>
        <v>-13.825757575757736</v>
      </c>
      <c r="I30" s="3479" t="s">
        <v>314</v>
      </c>
      <c r="J30" s="878"/>
      <c r="K30" s="878"/>
      <c r="L30" s="877"/>
      <c r="M30" s="642"/>
      <c r="N30" s="642"/>
      <c r="O30" s="642"/>
      <c r="P30" s="694"/>
      <c r="Q30" s="694"/>
      <c r="R30" s="694"/>
      <c r="S30" s="694"/>
      <c r="T30" s="694"/>
      <c r="U30" s="694"/>
      <c r="V30" s="4687" t="s">
        <v>1416</v>
      </c>
      <c r="W30" s="5">
        <v>1</v>
      </c>
    </row>
    <row r="31" spans="1:23" x14ac:dyDescent="0.25">
      <c r="A31" s="6">
        <v>24</v>
      </c>
      <c r="B31" s="4754"/>
      <c r="C31" s="144" t="s">
        <v>220</v>
      </c>
      <c r="D31" s="2340">
        <v>44817</v>
      </c>
      <c r="E31" s="3460" t="s">
        <v>4920</v>
      </c>
      <c r="F31" s="102">
        <v>135</v>
      </c>
      <c r="G31" s="102">
        <f>AVERAGE(CPVTFC3SG0010!V18:W18)</f>
        <v>0.68710000000000004</v>
      </c>
      <c r="H31" s="3461">
        <f t="shared" si="0"/>
        <v>839.39393939393949</v>
      </c>
      <c r="I31" s="4530" t="s">
        <v>314</v>
      </c>
      <c r="J31" s="878"/>
      <c r="K31" s="878"/>
      <c r="L31" s="877"/>
      <c r="M31" s="642"/>
      <c r="N31" s="642"/>
      <c r="O31" s="642"/>
      <c r="P31" s="1250"/>
      <c r="Q31" s="900"/>
      <c r="R31" s="694"/>
      <c r="S31" s="645"/>
      <c r="T31" s="646"/>
      <c r="U31" s="900"/>
      <c r="V31" s="4688"/>
    </row>
    <row r="32" spans="1:23" x14ac:dyDescent="0.25">
      <c r="A32" s="9">
        <v>25</v>
      </c>
      <c r="B32" s="4759" t="s">
        <v>1522</v>
      </c>
      <c r="C32" s="162" t="s">
        <v>868</v>
      </c>
      <c r="D32" s="2392">
        <v>44817</v>
      </c>
      <c r="E32" s="3476" t="s">
        <v>4920</v>
      </c>
      <c r="F32" s="103">
        <v>136</v>
      </c>
      <c r="G32" s="103">
        <f>AVERAGE(CPVTFC3SG0010!X18:Y18)</f>
        <v>0.87674999999999992</v>
      </c>
      <c r="H32" s="3477">
        <f t="shared" si="0"/>
        <v>1557.7651515151513</v>
      </c>
      <c r="I32" s="4531" t="s">
        <v>315</v>
      </c>
      <c r="J32" s="875"/>
      <c r="K32" s="843"/>
      <c r="L32" s="877"/>
      <c r="M32" s="645"/>
      <c r="N32" s="646"/>
      <c r="O32" s="642"/>
      <c r="P32" s="1250"/>
      <c r="Q32" s="900"/>
      <c r="R32" s="694"/>
      <c r="S32" s="645"/>
      <c r="T32" s="646"/>
      <c r="U32" s="900"/>
    </row>
    <row r="33" spans="1:23" x14ac:dyDescent="0.25">
      <c r="A33" s="6">
        <v>26</v>
      </c>
      <c r="B33" s="4764"/>
      <c r="C33" s="144" t="s">
        <v>220</v>
      </c>
      <c r="D33" s="2340">
        <v>44817</v>
      </c>
      <c r="E33" s="3460" t="s">
        <v>4920</v>
      </c>
      <c r="F33" s="102">
        <v>137</v>
      </c>
      <c r="G33" s="102">
        <f>AVERAGE(CPVTFC3SG0010!B20:C20)</f>
        <v>0.32345000000000002</v>
      </c>
      <c r="H33" s="3461">
        <f t="shared" si="0"/>
        <v>-538.06818181818187</v>
      </c>
      <c r="I33" s="3479" t="s">
        <v>314</v>
      </c>
      <c r="J33" s="875"/>
      <c r="K33" s="843"/>
      <c r="L33" s="877"/>
      <c r="M33" s="645"/>
      <c r="N33" s="646"/>
      <c r="O33" s="642"/>
      <c r="P33" s="1250"/>
      <c r="Q33" s="900"/>
      <c r="R33" s="694"/>
      <c r="S33" s="645"/>
      <c r="T33" s="646"/>
      <c r="U33" s="900"/>
    </row>
    <row r="34" spans="1:23" x14ac:dyDescent="0.25">
      <c r="A34" s="64">
        <v>27</v>
      </c>
      <c r="B34" s="4765" t="s">
        <v>1523</v>
      </c>
      <c r="C34" s="163" t="s">
        <v>868</v>
      </c>
      <c r="D34" s="2337">
        <v>44817</v>
      </c>
      <c r="E34" s="3456" t="s">
        <v>4920</v>
      </c>
      <c r="F34" s="164">
        <v>138</v>
      </c>
      <c r="G34" s="164">
        <f>AVERAGE(CPVTFC3SG0010!D20:E20)</f>
        <v>1.2839</v>
      </c>
      <c r="H34" s="3457">
        <f t="shared" si="0"/>
        <v>3100</v>
      </c>
      <c r="I34" s="3459" t="s">
        <v>315</v>
      </c>
      <c r="J34" s="875"/>
      <c r="K34" s="843"/>
      <c r="L34" s="877"/>
      <c r="M34" s="645"/>
      <c r="N34" s="646"/>
      <c r="O34" s="642"/>
      <c r="P34" s="694"/>
      <c r="Q34" s="694"/>
      <c r="R34" s="694"/>
      <c r="S34" s="694"/>
      <c r="T34" s="694"/>
      <c r="U34" s="694"/>
    </row>
    <row r="35" spans="1:23" x14ac:dyDescent="0.25">
      <c r="A35" s="64">
        <v>28</v>
      </c>
      <c r="B35" s="4766"/>
      <c r="C35" s="163" t="s">
        <v>220</v>
      </c>
      <c r="D35" s="2337">
        <v>44817</v>
      </c>
      <c r="E35" s="3456" t="s">
        <v>4920</v>
      </c>
      <c r="F35" s="164">
        <v>139</v>
      </c>
      <c r="G35" s="164">
        <f>AVERAGE(CPVTFC3SG0010!F20:G20)</f>
        <v>1.66415</v>
      </c>
      <c r="H35" s="3457">
        <f t="shared" si="0"/>
        <v>4540.340909090909</v>
      </c>
      <c r="I35" s="3459" t="s">
        <v>315</v>
      </c>
      <c r="J35" s="875"/>
      <c r="K35" s="843"/>
      <c r="L35" s="877"/>
      <c r="M35" s="645"/>
      <c r="N35" s="646"/>
      <c r="O35" s="642"/>
      <c r="P35" s="694"/>
      <c r="Q35" s="694"/>
      <c r="R35" s="694"/>
      <c r="S35" s="694"/>
      <c r="T35" s="694"/>
      <c r="U35" s="694"/>
    </row>
    <row r="36" spans="1:23" x14ac:dyDescent="0.25">
      <c r="A36" s="6">
        <v>29</v>
      </c>
      <c r="B36" s="4763" t="s">
        <v>1524</v>
      </c>
      <c r="C36" s="144" t="s">
        <v>868</v>
      </c>
      <c r="D36" s="2340">
        <v>44817</v>
      </c>
      <c r="E36" s="3460" t="s">
        <v>4920</v>
      </c>
      <c r="F36" s="102">
        <v>140</v>
      </c>
      <c r="G36" s="102">
        <f>AVERAGE(CPVTFC3SG0010!H20:I20)</f>
        <v>0.10875</v>
      </c>
      <c r="H36" s="3461">
        <f t="shared" si="0"/>
        <v>-1351.3257575757575</v>
      </c>
      <c r="I36" s="3479" t="s">
        <v>314</v>
      </c>
      <c r="J36" s="878"/>
      <c r="K36" s="878"/>
      <c r="L36" s="877"/>
      <c r="M36" s="642"/>
      <c r="N36" s="642"/>
      <c r="O36" s="642"/>
      <c r="P36" s="694"/>
      <c r="Q36" s="694"/>
      <c r="R36" s="694"/>
      <c r="S36" s="694"/>
      <c r="T36" s="694"/>
      <c r="U36" s="694"/>
      <c r="V36" s="4719"/>
    </row>
    <row r="37" spans="1:23" x14ac:dyDescent="0.25">
      <c r="A37" s="6">
        <v>30</v>
      </c>
      <c r="B37" s="4754"/>
      <c r="C37" s="144" t="s">
        <v>220</v>
      </c>
      <c r="D37" s="2340">
        <v>44817</v>
      </c>
      <c r="E37" s="3460" t="s">
        <v>4920</v>
      </c>
      <c r="F37" s="102">
        <v>141</v>
      </c>
      <c r="G37" s="102">
        <f>AVERAGE(CPVTFC3SG0010!J20:K20)</f>
        <v>0.20130000000000001</v>
      </c>
      <c r="H37" s="3461">
        <f t="shared" si="0"/>
        <v>-1000.7575757575758</v>
      </c>
      <c r="I37" s="3479" t="s">
        <v>314</v>
      </c>
      <c r="J37" s="878"/>
      <c r="K37" s="878"/>
      <c r="L37" s="877"/>
      <c r="M37" s="642"/>
      <c r="N37" s="642"/>
      <c r="O37" s="642"/>
      <c r="P37" s="694"/>
      <c r="Q37" s="694"/>
      <c r="R37" s="694"/>
      <c r="S37" s="694"/>
      <c r="T37" s="694"/>
      <c r="U37" s="694"/>
      <c r="V37" s="4701"/>
    </row>
    <row r="38" spans="1:23" x14ac:dyDescent="0.25">
      <c r="A38" s="6">
        <v>31</v>
      </c>
      <c r="B38" s="4759" t="s">
        <v>1525</v>
      </c>
      <c r="C38" s="144" t="s">
        <v>868</v>
      </c>
      <c r="D38" s="2340">
        <v>44817</v>
      </c>
      <c r="E38" s="3460" t="s">
        <v>4920</v>
      </c>
      <c r="F38" s="102">
        <v>142</v>
      </c>
      <c r="G38" s="102">
        <f>AVERAGE(CPVTFC3SG0010!L20:M20)</f>
        <v>9.1549999999999992E-2</v>
      </c>
      <c r="H38" s="3461">
        <f t="shared" si="0"/>
        <v>-1416.4772727272727</v>
      </c>
      <c r="I38" s="3479" t="s">
        <v>314</v>
      </c>
      <c r="J38" s="878"/>
      <c r="K38" s="878"/>
      <c r="L38" s="877"/>
      <c r="M38" s="642"/>
      <c r="N38" s="642"/>
      <c r="O38" s="642"/>
      <c r="P38" s="694"/>
      <c r="Q38" s="694"/>
      <c r="R38" s="694"/>
      <c r="S38" s="694"/>
      <c r="T38" s="694"/>
      <c r="U38" s="694"/>
      <c r="V38" s="4687" t="s">
        <v>1416</v>
      </c>
      <c r="W38" s="5">
        <v>1</v>
      </c>
    </row>
    <row r="39" spans="1:23" x14ac:dyDescent="0.25">
      <c r="A39" s="9">
        <v>32</v>
      </c>
      <c r="B39" s="4764"/>
      <c r="C39" s="162" t="s">
        <v>220</v>
      </c>
      <c r="D39" s="2392">
        <v>44817</v>
      </c>
      <c r="E39" s="3476" t="s">
        <v>4920</v>
      </c>
      <c r="F39" s="103">
        <v>143</v>
      </c>
      <c r="G39" s="103">
        <f>AVERAGE(CPVTFC3SG0010!N20:O20)</f>
        <v>2.7850999999999999</v>
      </c>
      <c r="H39" s="3477">
        <f t="shared" si="0"/>
        <v>8786.363636363636</v>
      </c>
      <c r="I39" s="3478" t="s">
        <v>315</v>
      </c>
      <c r="J39" s="875"/>
      <c r="K39" s="843"/>
      <c r="L39" s="877"/>
      <c r="M39" s="645"/>
      <c r="N39" s="646"/>
      <c r="O39" s="642"/>
      <c r="P39" s="694"/>
      <c r="Q39" s="694"/>
      <c r="R39" s="694"/>
      <c r="S39" s="694"/>
      <c r="T39" s="694"/>
      <c r="U39" s="694"/>
      <c r="V39" s="4688"/>
    </row>
    <row r="40" spans="1:23" x14ac:dyDescent="0.25">
      <c r="A40" s="6">
        <v>33</v>
      </c>
      <c r="B40" s="4763" t="s">
        <v>1526</v>
      </c>
      <c r="C40" s="144" t="s">
        <v>868</v>
      </c>
      <c r="D40" s="2340">
        <v>44817</v>
      </c>
      <c r="E40" s="3460" t="s">
        <v>4920</v>
      </c>
      <c r="F40" s="102">
        <v>144</v>
      </c>
      <c r="G40" s="102">
        <f>AVERAGE(CPVTFC3SG0010!P20:Q20)</f>
        <v>0.23294999999999999</v>
      </c>
      <c r="H40" s="3461">
        <f t="shared" ref="H40:H73" si="3">((G40-0.4655)/0.0132)*50</f>
        <v>-880.87121212121224</v>
      </c>
      <c r="I40" s="3479" t="s">
        <v>314</v>
      </c>
      <c r="J40" s="878"/>
      <c r="K40" s="878"/>
      <c r="L40" s="877"/>
      <c r="M40" s="642"/>
      <c r="N40" s="642"/>
      <c r="O40" s="642"/>
      <c r="P40" s="694"/>
      <c r="Q40" s="694"/>
      <c r="R40" s="694"/>
      <c r="S40" s="694"/>
      <c r="T40" s="694"/>
      <c r="U40" s="694"/>
      <c r="V40" s="4719"/>
    </row>
    <row r="41" spans="1:23" x14ac:dyDescent="0.25">
      <c r="A41" s="6">
        <v>34</v>
      </c>
      <c r="B41" s="4754"/>
      <c r="C41" s="144" t="s">
        <v>220</v>
      </c>
      <c r="D41" s="2340">
        <v>44817</v>
      </c>
      <c r="E41" s="3460" t="s">
        <v>4920</v>
      </c>
      <c r="F41" s="102">
        <v>145</v>
      </c>
      <c r="G41" s="102">
        <f>AVERAGE(CPVTFC3SG0010!R20:S20)</f>
        <v>0.46925</v>
      </c>
      <c r="H41" s="3461">
        <f t="shared" si="3"/>
        <v>14.204545454545361</v>
      </c>
      <c r="I41" s="3479" t="s">
        <v>314</v>
      </c>
      <c r="J41" s="878"/>
      <c r="K41" s="878"/>
      <c r="L41" s="877"/>
      <c r="M41" s="642"/>
      <c r="N41" s="642"/>
      <c r="O41" s="642"/>
      <c r="P41" s="694"/>
      <c r="Q41" s="694"/>
      <c r="R41" s="694"/>
      <c r="S41" s="694"/>
      <c r="T41" s="694"/>
      <c r="U41" s="694"/>
      <c r="V41" s="4701"/>
    </row>
    <row r="42" spans="1:23" x14ac:dyDescent="0.25">
      <c r="A42" s="6">
        <v>35</v>
      </c>
      <c r="B42" s="4759" t="s">
        <v>1527</v>
      </c>
      <c r="C42" s="144" t="s">
        <v>868</v>
      </c>
      <c r="D42" s="2340">
        <v>44817</v>
      </c>
      <c r="E42" s="3460" t="s">
        <v>4920</v>
      </c>
      <c r="F42" s="102">
        <v>146</v>
      </c>
      <c r="G42" s="102">
        <f>AVERAGE(CPVTFC3SG0010!T20:U20)</f>
        <v>0.151</v>
      </c>
      <c r="H42" s="3461">
        <f t="shared" si="3"/>
        <v>-1191.2878787878788</v>
      </c>
      <c r="I42" s="3479" t="s">
        <v>314</v>
      </c>
      <c r="J42" s="875"/>
      <c r="K42" s="843"/>
      <c r="L42" s="877"/>
      <c r="M42" s="645"/>
      <c r="N42" s="646"/>
      <c r="O42" s="642"/>
      <c r="P42" s="694"/>
      <c r="Q42" s="694"/>
      <c r="R42" s="694"/>
      <c r="S42" s="694"/>
      <c r="T42" s="694"/>
      <c r="U42" s="694"/>
      <c r="V42" s="4687" t="s">
        <v>1416</v>
      </c>
      <c r="W42" s="5">
        <v>1</v>
      </c>
    </row>
    <row r="43" spans="1:23" x14ac:dyDescent="0.25">
      <c r="A43" s="9">
        <v>36</v>
      </c>
      <c r="B43" s="4764"/>
      <c r="C43" s="162" t="s">
        <v>220</v>
      </c>
      <c r="D43" s="2392">
        <v>44817</v>
      </c>
      <c r="E43" s="3476" t="s">
        <v>4920</v>
      </c>
      <c r="F43" s="103">
        <v>147</v>
      </c>
      <c r="G43" s="103">
        <f>AVERAGE(CPVTFC3SG0010!V20:W20)</f>
        <v>2.2657500000000002</v>
      </c>
      <c r="H43" s="3477">
        <f t="shared" si="3"/>
        <v>6819.1287878787889</v>
      </c>
      <c r="I43" s="3478" t="s">
        <v>315</v>
      </c>
      <c r="J43" s="875"/>
      <c r="K43" s="843"/>
      <c r="L43" s="877"/>
      <c r="M43" s="645"/>
      <c r="N43" s="646"/>
      <c r="O43" s="642"/>
      <c r="P43" s="694"/>
      <c r="Q43" s="694"/>
      <c r="R43" s="694"/>
      <c r="S43" s="694"/>
      <c r="T43" s="694"/>
      <c r="U43" s="694"/>
      <c r="V43" s="4688"/>
    </row>
    <row r="44" spans="1:23" x14ac:dyDescent="0.25">
      <c r="A44" s="6">
        <v>37</v>
      </c>
      <c r="B44" s="4759" t="s">
        <v>1528</v>
      </c>
      <c r="C44" s="144" t="s">
        <v>868</v>
      </c>
      <c r="D44" s="2340">
        <v>44817</v>
      </c>
      <c r="E44" s="3460" t="s">
        <v>4920</v>
      </c>
      <c r="F44" s="102">
        <v>148</v>
      </c>
      <c r="G44" s="102">
        <f>AVERAGE(CPVTFC3SG0010!X20:Y20)</f>
        <v>0.25945000000000001</v>
      </c>
      <c r="H44" s="3461">
        <f t="shared" si="3"/>
        <v>-780.49242424242436</v>
      </c>
      <c r="I44" s="3479" t="s">
        <v>314</v>
      </c>
      <c r="J44" s="878"/>
      <c r="K44" s="878"/>
      <c r="L44" s="877"/>
      <c r="M44" s="642"/>
      <c r="N44" s="642"/>
      <c r="O44" s="642"/>
      <c r="P44" s="694"/>
      <c r="Q44" s="694"/>
      <c r="R44" s="694"/>
      <c r="S44" s="694"/>
      <c r="T44" s="694"/>
      <c r="U44" s="694"/>
      <c r="V44" s="4687" t="s">
        <v>1416</v>
      </c>
      <c r="W44" s="5">
        <v>1</v>
      </c>
    </row>
    <row r="45" spans="1:23" x14ac:dyDescent="0.25">
      <c r="A45" s="9">
        <v>38</v>
      </c>
      <c r="B45" s="4764"/>
      <c r="C45" s="162" t="s">
        <v>220</v>
      </c>
      <c r="D45" s="2392">
        <v>44817</v>
      </c>
      <c r="E45" s="3476" t="s">
        <v>4920</v>
      </c>
      <c r="F45" s="103">
        <v>149</v>
      </c>
      <c r="G45" s="103">
        <f>AVERAGE(CPVTFC3SG0010!B22:C22)</f>
        <v>1.6224000000000001</v>
      </c>
      <c r="H45" s="3477">
        <f t="shared" si="3"/>
        <v>4382.19696969697</v>
      </c>
      <c r="I45" s="3478" t="s">
        <v>315</v>
      </c>
      <c r="J45" s="878"/>
      <c r="K45" s="878"/>
      <c r="L45" s="877"/>
      <c r="M45" s="642"/>
      <c r="N45" s="642"/>
      <c r="O45" s="642"/>
      <c r="P45" s="1149"/>
      <c r="Q45" s="2696"/>
      <c r="R45" s="695"/>
      <c r="S45" s="695"/>
      <c r="T45" s="646"/>
      <c r="U45" s="2703"/>
      <c r="V45" s="4688"/>
    </row>
    <row r="46" spans="1:23" x14ac:dyDescent="0.25">
      <c r="A46" s="64">
        <v>39</v>
      </c>
      <c r="B46" s="3752" t="s">
        <v>1529</v>
      </c>
      <c r="C46" s="163" t="s">
        <v>868</v>
      </c>
      <c r="D46" s="2337">
        <v>44817</v>
      </c>
      <c r="E46" s="3456" t="s">
        <v>4920</v>
      </c>
      <c r="F46" s="164">
        <v>150</v>
      </c>
      <c r="G46" s="164">
        <f>AVERAGE(CPVTFC3SG0010!D22:E22)</f>
        <v>1.3711</v>
      </c>
      <c r="H46" s="3457">
        <f t="shared" si="3"/>
        <v>3430.3030303030305</v>
      </c>
      <c r="I46" s="3459" t="s">
        <v>315</v>
      </c>
      <c r="J46" s="878"/>
      <c r="K46" s="878"/>
      <c r="L46" s="877"/>
      <c r="M46" s="642"/>
      <c r="N46" s="642"/>
      <c r="O46" s="642"/>
      <c r="P46" s="1149"/>
      <c r="Q46" s="2696"/>
      <c r="R46" s="695"/>
      <c r="S46" s="695"/>
      <c r="T46" s="646"/>
      <c r="U46" s="2703"/>
      <c r="V46" s="4687" t="s">
        <v>1416</v>
      </c>
    </row>
    <row r="47" spans="1:23" ht="15.75" thickBot="1" x14ac:dyDescent="0.3">
      <c r="A47" s="450">
        <v>40</v>
      </c>
      <c r="B47" s="3752" t="s">
        <v>1529</v>
      </c>
      <c r="C47" s="890" t="s">
        <v>220</v>
      </c>
      <c r="D47" s="2079">
        <v>44817</v>
      </c>
      <c r="E47" s="3463" t="s">
        <v>4920</v>
      </c>
      <c r="F47" s="445">
        <v>151</v>
      </c>
      <c r="G47" s="445">
        <f>AVERAGE(CPVTFC3SG0010!F22:G22)</f>
        <v>2.5304000000000002</v>
      </c>
      <c r="H47" s="2081">
        <f t="shared" si="3"/>
        <v>7821.590909090909</v>
      </c>
      <c r="I47" s="3464" t="s">
        <v>315</v>
      </c>
      <c r="J47" s="737">
        <v>44869</v>
      </c>
      <c r="K47" s="2751" t="s">
        <v>5429</v>
      </c>
      <c r="L47" s="742">
        <v>74</v>
      </c>
      <c r="M47" s="122">
        <f>AVERAGE(CPVTFC3SG0045!Q23:R23)</f>
        <v>0.94284999999999997</v>
      </c>
      <c r="N47" s="123">
        <f>(M47-0.1851)/0.0142*400</f>
        <v>21345.070422535206</v>
      </c>
      <c r="O47" s="699" t="s">
        <v>315</v>
      </c>
      <c r="P47" s="1268"/>
      <c r="Q47" s="1268"/>
      <c r="R47" s="1268"/>
      <c r="S47" s="1268"/>
      <c r="T47" s="1268"/>
      <c r="U47" s="1268"/>
      <c r="V47" s="4688"/>
    </row>
    <row r="48" spans="1:23" x14ac:dyDescent="0.25">
      <c r="A48" s="508">
        <v>41</v>
      </c>
      <c r="B48" s="4744" t="s">
        <v>1530</v>
      </c>
      <c r="C48" s="2749" t="s">
        <v>868</v>
      </c>
      <c r="D48" s="2329">
        <v>44817</v>
      </c>
      <c r="E48" s="3465" t="s">
        <v>4920</v>
      </c>
      <c r="F48" s="492">
        <v>152</v>
      </c>
      <c r="G48" s="492">
        <f>AVERAGE(CPVTFC3SG0010!H22:I22)</f>
        <v>8.0649999999999999E-2</v>
      </c>
      <c r="H48" s="3466">
        <f t="shared" si="3"/>
        <v>-1457.7651515151515</v>
      </c>
      <c r="I48" s="3480" t="s">
        <v>314</v>
      </c>
      <c r="J48" s="717"/>
      <c r="K48" s="717"/>
      <c r="L48" s="659"/>
      <c r="M48" s="721"/>
      <c r="N48" s="721"/>
      <c r="O48" s="721"/>
      <c r="P48" s="834"/>
      <c r="Q48" s="834"/>
      <c r="R48" s="834"/>
      <c r="S48" s="834"/>
      <c r="T48" s="834"/>
      <c r="U48" s="836"/>
      <c r="V48" s="4719"/>
    </row>
    <row r="49" spans="1:23" x14ac:dyDescent="0.25">
      <c r="A49" s="585">
        <v>42</v>
      </c>
      <c r="B49" s="4755"/>
      <c r="C49" s="169" t="s">
        <v>220</v>
      </c>
      <c r="D49" s="2340">
        <v>44817</v>
      </c>
      <c r="E49" s="3460" t="s">
        <v>4920</v>
      </c>
      <c r="F49" s="102">
        <v>153</v>
      </c>
      <c r="G49" s="102">
        <f>AVERAGE(CPVTFC3SG0010!J22:K22)</f>
        <v>0.37729999999999997</v>
      </c>
      <c r="H49" s="3461">
        <f t="shared" si="3"/>
        <v>-334.09090909090929</v>
      </c>
      <c r="I49" s="3479" t="s">
        <v>314</v>
      </c>
      <c r="J49" s="878"/>
      <c r="K49" s="878"/>
      <c r="L49" s="877"/>
      <c r="M49" s="642"/>
      <c r="N49" s="642"/>
      <c r="O49" s="642"/>
      <c r="P49" s="694"/>
      <c r="Q49" s="694"/>
      <c r="R49" s="694"/>
      <c r="S49" s="694"/>
      <c r="T49" s="694"/>
      <c r="U49" s="2600"/>
      <c r="V49" s="4701"/>
    </row>
    <row r="50" spans="1:23" ht="25.5" x14ac:dyDescent="0.25">
      <c r="A50" s="585"/>
      <c r="B50" s="4755"/>
      <c r="C50" s="169" t="s">
        <v>5515</v>
      </c>
      <c r="D50" s="2340">
        <v>44887</v>
      </c>
      <c r="E50" s="3481" t="s">
        <v>5514</v>
      </c>
      <c r="F50" s="102">
        <v>130</v>
      </c>
      <c r="G50" s="102">
        <f>AVERAGE(CPVTFC3SG0064!L18:M18)</f>
        <v>9.3849999999999989E-2</v>
      </c>
      <c r="H50" s="3461">
        <f>(G50-0.1645)/0.0138*50</f>
        <v>-255.97826086956528</v>
      </c>
      <c r="I50" s="3482" t="s">
        <v>314</v>
      </c>
      <c r="J50" s="878"/>
      <c r="K50" s="878"/>
      <c r="L50" s="877"/>
      <c r="M50" s="642"/>
      <c r="N50" s="642"/>
      <c r="O50" s="642"/>
      <c r="P50" s="694"/>
      <c r="Q50" s="694"/>
      <c r="R50" s="694"/>
      <c r="S50" s="694"/>
      <c r="T50" s="694"/>
      <c r="U50" s="694"/>
      <c r="V50" s="261"/>
    </row>
    <row r="51" spans="1:23" ht="39" thickBot="1" x14ac:dyDescent="0.3">
      <c r="A51" s="462"/>
      <c r="B51" s="4745"/>
      <c r="C51" s="2371" t="s">
        <v>3919</v>
      </c>
      <c r="D51" s="1525">
        <v>44887</v>
      </c>
      <c r="E51" s="3483" t="s">
        <v>5514</v>
      </c>
      <c r="F51" s="467">
        <v>131</v>
      </c>
      <c r="G51" s="467">
        <f>AVERAGE(CPVTFC3SG0064!N18:O18)</f>
        <v>0.36650000000000005</v>
      </c>
      <c r="H51" s="1527">
        <f>(G51-0.1645)/0.0138*50</f>
        <v>731.88405797101461</v>
      </c>
      <c r="I51" s="3484" t="s">
        <v>314</v>
      </c>
      <c r="J51" s="791"/>
      <c r="K51" s="791"/>
      <c r="L51" s="792"/>
      <c r="M51" s="778"/>
      <c r="N51" s="778"/>
      <c r="O51" s="778"/>
      <c r="P51" s="786"/>
      <c r="Q51" s="786"/>
      <c r="R51" s="786"/>
      <c r="S51" s="786"/>
      <c r="T51" s="786"/>
      <c r="U51" s="786"/>
      <c r="V51" s="261"/>
    </row>
    <row r="52" spans="1:23" x14ac:dyDescent="0.25">
      <c r="A52" s="114">
        <v>43</v>
      </c>
      <c r="B52" s="4747" t="s">
        <v>1531</v>
      </c>
      <c r="C52" s="165" t="s">
        <v>868</v>
      </c>
      <c r="D52" s="2870">
        <v>44817</v>
      </c>
      <c r="E52" s="3485" t="s">
        <v>4920</v>
      </c>
      <c r="F52" s="444">
        <v>154</v>
      </c>
      <c r="G52" s="444">
        <f>AVERAGE(CPVTFC3SG0010!L22:M22)</f>
        <v>2.1838500000000001</v>
      </c>
      <c r="H52" s="3486">
        <f t="shared" si="3"/>
        <v>6508.9015151515159</v>
      </c>
      <c r="I52" s="3487" t="s">
        <v>315</v>
      </c>
      <c r="J52" s="958"/>
      <c r="K52" s="958"/>
      <c r="L52" s="959"/>
      <c r="M52" s="656"/>
      <c r="N52" s="656"/>
      <c r="O52" s="656"/>
      <c r="P52" s="1271"/>
      <c r="Q52" s="1271"/>
      <c r="R52" s="1271"/>
      <c r="S52" s="1271"/>
      <c r="T52" s="1271"/>
      <c r="U52" s="1271"/>
    </row>
    <row r="53" spans="1:23" x14ac:dyDescent="0.25">
      <c r="A53" s="64">
        <v>44</v>
      </c>
      <c r="B53" s="4766"/>
      <c r="C53" s="163" t="s">
        <v>220</v>
      </c>
      <c r="D53" s="2337">
        <v>44817</v>
      </c>
      <c r="E53" s="3456" t="s">
        <v>4920</v>
      </c>
      <c r="F53" s="164">
        <v>155</v>
      </c>
      <c r="G53" s="164">
        <f>AVERAGE(CPVTFC3SG0010!N22:O22)</f>
        <v>1.3216999999999999</v>
      </c>
      <c r="H53" s="3457">
        <f t="shared" si="3"/>
        <v>3243.1818181818171</v>
      </c>
      <c r="I53" s="3459" t="s">
        <v>315</v>
      </c>
      <c r="J53" s="878"/>
      <c r="K53" s="878"/>
      <c r="L53" s="877"/>
      <c r="M53" s="642"/>
      <c r="N53" s="642"/>
      <c r="O53" s="642"/>
      <c r="P53" s="694"/>
      <c r="Q53" s="694"/>
      <c r="R53" s="694"/>
      <c r="S53" s="694"/>
      <c r="T53" s="694"/>
      <c r="U53" s="694"/>
    </row>
    <row r="54" spans="1:23" x14ac:dyDescent="0.25">
      <c r="A54" s="64">
        <v>45</v>
      </c>
      <c r="B54" s="3752" t="s">
        <v>1532</v>
      </c>
      <c r="C54" s="163" t="s">
        <v>868</v>
      </c>
      <c r="D54" s="2337">
        <v>44817</v>
      </c>
      <c r="E54" s="3456" t="s">
        <v>4920</v>
      </c>
      <c r="F54" s="164">
        <v>156</v>
      </c>
      <c r="G54" s="164">
        <f>AVERAGE(CPVTFC3SG0010!P22:Q22)</f>
        <v>1.8141500000000002</v>
      </c>
      <c r="H54" s="3457">
        <f t="shared" si="3"/>
        <v>5108.5227272727279</v>
      </c>
      <c r="I54" s="3459" t="s">
        <v>315</v>
      </c>
      <c r="J54" s="878"/>
      <c r="K54" s="878"/>
      <c r="L54" s="877"/>
      <c r="M54" s="642"/>
      <c r="N54" s="642"/>
      <c r="O54" s="642"/>
      <c r="P54" s="694"/>
      <c r="Q54" s="694"/>
      <c r="R54" s="694"/>
      <c r="S54" s="694"/>
      <c r="T54" s="694"/>
      <c r="U54" s="694"/>
    </row>
    <row r="55" spans="1:23" x14ac:dyDescent="0.25">
      <c r="A55" s="64">
        <v>46</v>
      </c>
      <c r="B55" s="3752" t="s">
        <v>1532</v>
      </c>
      <c r="C55" s="163" t="s">
        <v>220</v>
      </c>
      <c r="D55" s="2337">
        <v>44817</v>
      </c>
      <c r="E55" s="3456" t="s">
        <v>4920</v>
      </c>
      <c r="F55" s="164">
        <v>157</v>
      </c>
      <c r="G55" s="164">
        <f>AVERAGE(CPVTFC3SG0010!R22:S22)</f>
        <v>2.6154500000000001</v>
      </c>
      <c r="H55" s="3457">
        <f t="shared" si="3"/>
        <v>8143.75</v>
      </c>
      <c r="I55" s="3459" t="s">
        <v>315</v>
      </c>
      <c r="J55" s="852">
        <v>44869</v>
      </c>
      <c r="K55" s="845" t="s">
        <v>5429</v>
      </c>
      <c r="L55" s="853">
        <v>75</v>
      </c>
      <c r="M55" s="66">
        <f>AVERAGE(CPVTFC3SG0045!S23:T23)</f>
        <v>0.44279999999999997</v>
      </c>
      <c r="N55" s="67">
        <f>(M55-0.1851)/0.0142*400</f>
        <v>7259.1549295774639</v>
      </c>
      <c r="O55" s="101" t="s">
        <v>315</v>
      </c>
      <c r="P55" s="694"/>
      <c r="Q55" s="694"/>
      <c r="R55" s="694"/>
      <c r="S55" s="694"/>
      <c r="T55" s="694"/>
      <c r="U55" s="694"/>
    </row>
    <row r="56" spans="1:23" x14ac:dyDescent="0.25">
      <c r="A56" s="6">
        <v>47</v>
      </c>
      <c r="B56" s="4759" t="s">
        <v>1533</v>
      </c>
      <c r="C56" s="144" t="s">
        <v>868</v>
      </c>
      <c r="D56" s="2340">
        <v>44817</v>
      </c>
      <c r="E56" s="3460" t="s">
        <v>4920</v>
      </c>
      <c r="F56" s="102">
        <v>158</v>
      </c>
      <c r="G56" s="102">
        <f>AVERAGE(CPVTFC3SG0010!T22:U22)</f>
        <v>0.47170000000000001</v>
      </c>
      <c r="H56" s="3461">
        <f t="shared" si="3"/>
        <v>23.484848484848424</v>
      </c>
      <c r="I56" s="3479" t="s">
        <v>314</v>
      </c>
      <c r="J56" s="875"/>
      <c r="K56" s="843"/>
      <c r="L56" s="877"/>
      <c r="M56" s="645"/>
      <c r="N56" s="646"/>
      <c r="O56" s="642"/>
      <c r="P56" s="694"/>
      <c r="Q56" s="694"/>
      <c r="R56" s="694"/>
      <c r="S56" s="694"/>
      <c r="T56" s="694"/>
      <c r="U56" s="694"/>
      <c r="V56" s="4687" t="s">
        <v>1416</v>
      </c>
      <c r="W56" s="5">
        <v>1</v>
      </c>
    </row>
    <row r="57" spans="1:23" x14ac:dyDescent="0.25">
      <c r="A57" s="9">
        <v>48</v>
      </c>
      <c r="B57" s="4764"/>
      <c r="C57" s="162" t="s">
        <v>220</v>
      </c>
      <c r="D57" s="2392">
        <v>44817</v>
      </c>
      <c r="E57" s="3476" t="s">
        <v>4920</v>
      </c>
      <c r="F57" s="103">
        <v>159</v>
      </c>
      <c r="G57" s="103">
        <f>AVERAGE(CPVTFC3SG0010!V22:W22)</f>
        <v>2.5341499999999999</v>
      </c>
      <c r="H57" s="3477">
        <f t="shared" si="3"/>
        <v>7835.795454545455</v>
      </c>
      <c r="I57" s="3478" t="s">
        <v>315</v>
      </c>
      <c r="J57" s="875"/>
      <c r="K57" s="843"/>
      <c r="L57" s="877"/>
      <c r="M57" s="645"/>
      <c r="N57" s="646"/>
      <c r="O57" s="642"/>
      <c r="P57" s="694"/>
      <c r="Q57" s="694"/>
      <c r="R57" s="694"/>
      <c r="S57" s="694"/>
      <c r="T57" s="694"/>
      <c r="U57" s="694"/>
      <c r="V57" s="4688"/>
    </row>
    <row r="58" spans="1:23" x14ac:dyDescent="0.25">
      <c r="A58" s="6">
        <v>49</v>
      </c>
      <c r="B58" s="4759" t="s">
        <v>1534</v>
      </c>
      <c r="C58" s="144" t="s">
        <v>868</v>
      </c>
      <c r="D58" s="2340">
        <v>44817</v>
      </c>
      <c r="E58" s="3460" t="s">
        <v>4920</v>
      </c>
      <c r="F58" s="102">
        <v>160</v>
      </c>
      <c r="G58" s="102">
        <f>AVERAGE(CPVTFC3SG0010!X22:Y22)</f>
        <v>7.4199999999999988E-2</v>
      </c>
      <c r="H58" s="3461">
        <f t="shared" si="3"/>
        <v>-1482.19696969697</v>
      </c>
      <c r="I58" s="3479" t="s">
        <v>314</v>
      </c>
      <c r="J58" s="878"/>
      <c r="K58" s="878"/>
      <c r="L58" s="877"/>
      <c r="M58" s="642"/>
      <c r="N58" s="642"/>
      <c r="O58" s="642"/>
      <c r="P58" s="1149"/>
      <c r="Q58" s="2696"/>
      <c r="R58" s="695"/>
      <c r="S58" s="695"/>
      <c r="T58" s="646"/>
      <c r="U58" s="2703"/>
      <c r="V58" s="4687" t="s">
        <v>1416</v>
      </c>
      <c r="W58" s="5">
        <v>1</v>
      </c>
    </row>
    <row r="59" spans="1:23" x14ac:dyDescent="0.25">
      <c r="A59" s="9">
        <v>50</v>
      </c>
      <c r="B59" s="4764"/>
      <c r="C59" s="162" t="s">
        <v>220</v>
      </c>
      <c r="D59" s="2392">
        <v>44817</v>
      </c>
      <c r="E59" s="3476" t="s">
        <v>4920</v>
      </c>
      <c r="F59" s="103">
        <v>161</v>
      </c>
      <c r="G59" s="103">
        <f>AVERAGE(CPVTFC3SG0010!B24:C24)</f>
        <v>2.4221000000000004</v>
      </c>
      <c r="H59" s="3477">
        <f t="shared" si="3"/>
        <v>7411.3636363636379</v>
      </c>
      <c r="I59" s="3478" t="s">
        <v>315</v>
      </c>
      <c r="J59" s="878"/>
      <c r="K59" s="878"/>
      <c r="L59" s="877"/>
      <c r="M59" s="642"/>
      <c r="N59" s="642"/>
      <c r="O59" s="642"/>
      <c r="P59" s="1149"/>
      <c r="Q59" s="2696"/>
      <c r="R59" s="695"/>
      <c r="S59" s="695"/>
      <c r="T59" s="646"/>
      <c r="U59" s="2703"/>
      <c r="V59" s="4688"/>
    </row>
    <row r="60" spans="1:23" x14ac:dyDescent="0.25">
      <c r="A60" s="6">
        <v>51</v>
      </c>
      <c r="B60" s="4763" t="s">
        <v>1535</v>
      </c>
      <c r="C60" s="144" t="s">
        <v>868</v>
      </c>
      <c r="D60" s="2340">
        <v>44817</v>
      </c>
      <c r="E60" s="3460" t="s">
        <v>4920</v>
      </c>
      <c r="F60" s="102">
        <v>162</v>
      </c>
      <c r="G60" s="102">
        <f>AVERAGE(CPVTFC3SG0010!D24:E24)</f>
        <v>9.9000000000000005E-2</v>
      </c>
      <c r="H60" s="3461">
        <f t="shared" si="3"/>
        <v>-1388.257575757576</v>
      </c>
      <c r="I60" s="3479" t="s">
        <v>314</v>
      </c>
      <c r="J60" s="878"/>
      <c r="K60" s="878"/>
      <c r="L60" s="877"/>
      <c r="M60" s="642"/>
      <c r="N60" s="642"/>
      <c r="O60" s="642"/>
      <c r="P60" s="1149"/>
      <c r="Q60" s="2696"/>
      <c r="R60" s="695"/>
      <c r="S60" s="695"/>
      <c r="T60" s="646"/>
      <c r="U60" s="2703"/>
    </row>
    <row r="61" spans="1:23" x14ac:dyDescent="0.25">
      <c r="A61" s="6">
        <v>52</v>
      </c>
      <c r="B61" s="4754"/>
      <c r="C61" s="144" t="s">
        <v>220</v>
      </c>
      <c r="D61" s="2340">
        <v>44817</v>
      </c>
      <c r="E61" s="3460" t="s">
        <v>4920</v>
      </c>
      <c r="F61" s="102">
        <v>163</v>
      </c>
      <c r="G61" s="102">
        <f>AVERAGE(CPVTFC3SG0010!F24:G24)</f>
        <v>8.0600000000000005E-2</v>
      </c>
      <c r="H61" s="3461">
        <f t="shared" si="3"/>
        <v>-1457.9545454545455</v>
      </c>
      <c r="I61" s="3479" t="s">
        <v>314</v>
      </c>
      <c r="J61" s="878"/>
      <c r="K61" s="878"/>
      <c r="L61" s="877"/>
      <c r="M61" s="642"/>
      <c r="N61" s="642"/>
      <c r="O61" s="642"/>
      <c r="P61" s="1149"/>
      <c r="Q61" s="2696"/>
      <c r="R61" s="695"/>
      <c r="S61" s="695"/>
      <c r="T61" s="646"/>
      <c r="U61" s="2703"/>
    </row>
    <row r="62" spans="1:23" x14ac:dyDescent="0.25">
      <c r="A62" s="6">
        <v>53</v>
      </c>
      <c r="B62" s="4759" t="s">
        <v>1536</v>
      </c>
      <c r="C62" s="144" t="s">
        <v>868</v>
      </c>
      <c r="D62" s="2340">
        <v>44817</v>
      </c>
      <c r="E62" s="3460" t="s">
        <v>4920</v>
      </c>
      <c r="F62" s="102">
        <v>164</v>
      </c>
      <c r="G62" s="102">
        <f>AVERAGE(CPVTFC3SG0010!H24:I24)</f>
        <v>0.13369999999999999</v>
      </c>
      <c r="H62" s="3461">
        <f t="shared" si="3"/>
        <v>-1256.818181818182</v>
      </c>
      <c r="I62" s="3479" t="s">
        <v>314</v>
      </c>
      <c r="J62" s="878"/>
      <c r="K62" s="878"/>
      <c r="L62" s="877"/>
      <c r="M62" s="642"/>
      <c r="N62" s="642"/>
      <c r="O62" s="642"/>
      <c r="P62" s="1149"/>
      <c r="Q62" s="2696"/>
      <c r="R62" s="695"/>
      <c r="S62" s="695"/>
      <c r="T62" s="646"/>
      <c r="U62" s="2703"/>
      <c r="V62" s="4719"/>
    </row>
    <row r="63" spans="1:23" x14ac:dyDescent="0.25">
      <c r="A63" s="9">
        <v>54</v>
      </c>
      <c r="B63" s="4764"/>
      <c r="C63" s="162" t="s">
        <v>220</v>
      </c>
      <c r="D63" s="2392">
        <v>44817</v>
      </c>
      <c r="E63" s="3476" t="s">
        <v>4920</v>
      </c>
      <c r="F63" s="103">
        <v>165</v>
      </c>
      <c r="G63" s="103">
        <f>AVERAGE(CPVTFC3SG0010!J24:K24)</f>
        <v>2.7879</v>
      </c>
      <c r="H63" s="3477">
        <f t="shared" si="3"/>
        <v>8796.9696969696961</v>
      </c>
      <c r="I63" s="3478" t="s">
        <v>315</v>
      </c>
      <c r="J63" s="878"/>
      <c r="K63" s="878"/>
      <c r="L63" s="877"/>
      <c r="M63" s="642"/>
      <c r="N63" s="642"/>
      <c r="O63" s="642"/>
      <c r="P63" s="1149"/>
      <c r="Q63" s="2696"/>
      <c r="R63" s="695"/>
      <c r="S63" s="695"/>
      <c r="T63" s="646"/>
      <c r="U63" s="2703"/>
      <c r="V63" s="4701"/>
    </row>
    <row r="64" spans="1:23" x14ac:dyDescent="0.25">
      <c r="A64" s="9">
        <v>55</v>
      </c>
      <c r="B64" s="4759" t="s">
        <v>1537</v>
      </c>
      <c r="C64" s="162" t="s">
        <v>868</v>
      </c>
      <c r="D64" s="2392">
        <v>44817</v>
      </c>
      <c r="E64" s="3476" t="s">
        <v>4920</v>
      </c>
      <c r="F64" s="103">
        <v>166</v>
      </c>
      <c r="G64" s="103">
        <f>AVERAGE(CPVTFC3SG0010!L24:M24)</f>
        <v>2.2968000000000002</v>
      </c>
      <c r="H64" s="3477">
        <f t="shared" si="3"/>
        <v>6936.7424242424249</v>
      </c>
      <c r="I64" s="3478" t="s">
        <v>315</v>
      </c>
      <c r="J64" s="878"/>
      <c r="K64" s="878"/>
      <c r="L64" s="877"/>
      <c r="M64" s="642"/>
      <c r="N64" s="642"/>
      <c r="O64" s="642"/>
      <c r="P64" s="694"/>
      <c r="Q64" s="694"/>
      <c r="R64" s="694"/>
      <c r="S64" s="694"/>
      <c r="T64" s="694"/>
      <c r="U64" s="694"/>
      <c r="V64" s="4782"/>
      <c r="W64" s="4783"/>
    </row>
    <row r="65" spans="1:23" x14ac:dyDescent="0.25">
      <c r="A65" s="6">
        <v>56</v>
      </c>
      <c r="B65" s="4764"/>
      <c r="C65" s="144" t="s">
        <v>220</v>
      </c>
      <c r="D65" s="2340">
        <v>44817</v>
      </c>
      <c r="E65" s="3460" t="s">
        <v>4920</v>
      </c>
      <c r="F65" s="102">
        <v>167</v>
      </c>
      <c r="G65" s="102">
        <f>AVERAGE(CPVTFC3SG0010!N24:O24)</f>
        <v>0.72619999999999996</v>
      </c>
      <c r="H65" s="3461">
        <f t="shared" si="3"/>
        <v>987.49999999999977</v>
      </c>
      <c r="I65" s="4530" t="s">
        <v>314</v>
      </c>
      <c r="J65" s="875"/>
      <c r="K65" s="843"/>
      <c r="L65" s="877"/>
      <c r="M65" s="645"/>
      <c r="N65" s="646"/>
      <c r="O65" s="642"/>
      <c r="P65" s="694"/>
      <c r="Q65" s="694"/>
      <c r="R65" s="694"/>
      <c r="S65" s="694"/>
      <c r="T65" s="694"/>
      <c r="U65" s="694"/>
      <c r="V65" s="4688"/>
      <c r="W65" s="4701"/>
    </row>
    <row r="66" spans="1:23" x14ac:dyDescent="0.25">
      <c r="A66" s="64">
        <v>57</v>
      </c>
      <c r="B66" s="4765" t="s">
        <v>1538</v>
      </c>
      <c r="C66" s="163" t="s">
        <v>868</v>
      </c>
      <c r="D66" s="2337">
        <v>44817</v>
      </c>
      <c r="E66" s="3456" t="s">
        <v>4920</v>
      </c>
      <c r="F66" s="164">
        <v>168</v>
      </c>
      <c r="G66" s="164">
        <f>AVERAGE(CPVTFC3SG0010!P24:Q24)</f>
        <v>2.22485</v>
      </c>
      <c r="H66" s="3457">
        <f t="shared" si="3"/>
        <v>6664.204545454545</v>
      </c>
      <c r="I66" s="3459" t="s">
        <v>315</v>
      </c>
      <c r="J66" s="875"/>
      <c r="K66" s="843"/>
      <c r="L66" s="877"/>
      <c r="M66" s="645"/>
      <c r="N66" s="646"/>
      <c r="O66" s="642"/>
      <c r="P66" s="1149"/>
      <c r="Q66" s="2696"/>
      <c r="R66" s="695"/>
      <c r="S66" s="695"/>
      <c r="T66" s="646"/>
      <c r="U66" s="2703"/>
      <c r="V66" s="4782"/>
      <c r="W66" s="4783"/>
    </row>
    <row r="67" spans="1:23" x14ac:dyDescent="0.25">
      <c r="A67" s="64">
        <v>58</v>
      </c>
      <c r="B67" s="4766"/>
      <c r="C67" s="163" t="s">
        <v>220</v>
      </c>
      <c r="D67" s="2337">
        <v>44817</v>
      </c>
      <c r="E67" s="3456" t="s">
        <v>4920</v>
      </c>
      <c r="F67" s="164">
        <v>169</v>
      </c>
      <c r="G67" s="164">
        <f>AVERAGE(CPVTFC3SG0010!R24:S24)</f>
        <v>0.86844999999999994</v>
      </c>
      <c r="H67" s="3457">
        <f t="shared" si="3"/>
        <v>1526.3257575757573</v>
      </c>
      <c r="I67" s="3459" t="s">
        <v>315</v>
      </c>
      <c r="J67" s="875"/>
      <c r="K67" s="843"/>
      <c r="L67" s="877"/>
      <c r="M67" s="645"/>
      <c r="N67" s="646"/>
      <c r="O67" s="642"/>
      <c r="P67" s="694"/>
      <c r="Q67" s="694"/>
      <c r="R67" s="694"/>
      <c r="S67" s="694"/>
      <c r="T67" s="694"/>
      <c r="U67" s="694"/>
      <c r="V67" s="4688"/>
      <c r="W67" s="4701"/>
    </row>
    <row r="68" spans="1:23" x14ac:dyDescent="0.25">
      <c r="A68" s="6">
        <v>59</v>
      </c>
      <c r="B68" s="4759" t="s">
        <v>1539</v>
      </c>
      <c r="C68" s="144" t="s">
        <v>868</v>
      </c>
      <c r="D68" s="2340">
        <v>44817</v>
      </c>
      <c r="E68" s="3460" t="s">
        <v>4920</v>
      </c>
      <c r="F68" s="102">
        <v>170</v>
      </c>
      <c r="G68" s="102">
        <f>AVERAGE(CPVTFC3SG0010!T24:U24)</f>
        <v>0.12805</v>
      </c>
      <c r="H68" s="3461">
        <f t="shared" si="3"/>
        <v>-1278.219696969697</v>
      </c>
      <c r="I68" s="3479" t="s">
        <v>314</v>
      </c>
      <c r="J68" s="878"/>
      <c r="K68" s="878"/>
      <c r="L68" s="877"/>
      <c r="M68" s="642"/>
      <c r="N68" s="642"/>
      <c r="O68" s="642"/>
      <c r="P68" s="694"/>
      <c r="Q68" s="694"/>
      <c r="R68" s="694"/>
      <c r="S68" s="694"/>
      <c r="T68" s="694"/>
      <c r="U68" s="694"/>
      <c r="V68" s="4687" t="s">
        <v>1416</v>
      </c>
      <c r="W68" s="5">
        <v>1</v>
      </c>
    </row>
    <row r="69" spans="1:23" x14ac:dyDescent="0.25">
      <c r="A69" s="9">
        <v>60</v>
      </c>
      <c r="B69" s="4764"/>
      <c r="C69" s="162" t="s">
        <v>220</v>
      </c>
      <c r="D69" s="2392">
        <v>44817</v>
      </c>
      <c r="E69" s="3476" t="s">
        <v>4920</v>
      </c>
      <c r="F69" s="103">
        <v>171</v>
      </c>
      <c r="G69" s="103">
        <f>AVERAGE(CPVTFC3SG0010!V24:W24)</f>
        <v>2.4538500000000001</v>
      </c>
      <c r="H69" s="3477">
        <f t="shared" si="3"/>
        <v>7531.628787878788</v>
      </c>
      <c r="I69" s="3478" t="s">
        <v>315</v>
      </c>
      <c r="J69" s="875"/>
      <c r="K69" s="843"/>
      <c r="L69" s="877"/>
      <c r="M69" s="645"/>
      <c r="N69" s="646"/>
      <c r="O69" s="642"/>
      <c r="P69" s="694"/>
      <c r="Q69" s="694"/>
      <c r="R69" s="694"/>
      <c r="S69" s="694"/>
      <c r="T69" s="694"/>
      <c r="U69" s="694"/>
      <c r="V69" s="4688"/>
    </row>
    <row r="70" spans="1:23" x14ac:dyDescent="0.25">
      <c r="A70" s="6">
        <v>61</v>
      </c>
      <c r="B70" s="4759" t="s">
        <v>1540</v>
      </c>
      <c r="C70" s="144" t="s">
        <v>868</v>
      </c>
      <c r="D70" s="2340">
        <v>44817</v>
      </c>
      <c r="E70" s="3460" t="s">
        <v>4920</v>
      </c>
      <c r="F70" s="102">
        <v>172</v>
      </c>
      <c r="G70" s="102">
        <f>AVERAGE(CPVTFC3SG0010!X24:Y24)</f>
        <v>0.46809999999999996</v>
      </c>
      <c r="H70" s="3461">
        <f t="shared" si="3"/>
        <v>9.8484848484846044</v>
      </c>
      <c r="I70" s="3479" t="s">
        <v>314</v>
      </c>
      <c r="J70" s="875"/>
      <c r="K70" s="843"/>
      <c r="L70" s="877"/>
      <c r="M70" s="645"/>
      <c r="N70" s="646"/>
      <c r="O70" s="642"/>
      <c r="P70" s="694"/>
      <c r="Q70" s="694"/>
      <c r="R70" s="694"/>
      <c r="S70" s="694"/>
      <c r="T70" s="694"/>
      <c r="U70" s="694"/>
      <c r="V70" s="4687" t="s">
        <v>1416</v>
      </c>
      <c r="W70" s="5">
        <v>1</v>
      </c>
    </row>
    <row r="71" spans="1:23" x14ac:dyDescent="0.25">
      <c r="A71" s="9">
        <v>62</v>
      </c>
      <c r="B71" s="4764"/>
      <c r="C71" s="162" t="s">
        <v>220</v>
      </c>
      <c r="D71" s="2392">
        <v>44817</v>
      </c>
      <c r="E71" s="3476" t="s">
        <v>4920</v>
      </c>
      <c r="F71" s="103">
        <v>173</v>
      </c>
      <c r="G71" s="103">
        <f>AVERAGE(CPVTFC3SG0010!B26:C26)</f>
        <v>2.8694000000000002</v>
      </c>
      <c r="H71" s="3477">
        <f t="shared" si="3"/>
        <v>9105.681818181818</v>
      </c>
      <c r="I71" s="3478" t="s">
        <v>315</v>
      </c>
      <c r="J71" s="875"/>
      <c r="K71" s="843"/>
      <c r="L71" s="877"/>
      <c r="M71" s="645"/>
      <c r="N71" s="646"/>
      <c r="O71" s="642"/>
      <c r="P71" s="694"/>
      <c r="Q71" s="694"/>
      <c r="R71" s="694"/>
      <c r="S71" s="694"/>
      <c r="T71" s="694"/>
      <c r="U71" s="694"/>
      <c r="V71" s="4688"/>
    </row>
    <row r="72" spans="1:23" x14ac:dyDescent="0.25">
      <c r="A72" s="64">
        <v>63</v>
      </c>
      <c r="B72" s="3752" t="s">
        <v>1541</v>
      </c>
      <c r="C72" s="163" t="s">
        <v>868</v>
      </c>
      <c r="D72" s="2337">
        <v>44817</v>
      </c>
      <c r="E72" s="3456" t="s">
        <v>4920</v>
      </c>
      <c r="F72" s="164">
        <v>174</v>
      </c>
      <c r="G72" s="164">
        <f>AVERAGE(CPVTFC3SG0010!D26:E26)</f>
        <v>2.7116500000000001</v>
      </c>
      <c r="H72" s="3457">
        <f t="shared" si="3"/>
        <v>8508.1439393939399</v>
      </c>
      <c r="I72" s="3459" t="s">
        <v>315</v>
      </c>
      <c r="J72" s="852">
        <v>44869</v>
      </c>
      <c r="K72" s="845" t="s">
        <v>5429</v>
      </c>
      <c r="L72" s="853">
        <v>76</v>
      </c>
      <c r="M72" s="66">
        <f>AVERAGE(CPVTFC3SG0045!U23:V23)</f>
        <v>0.35020000000000001</v>
      </c>
      <c r="N72" s="67">
        <f>(M72-0.1851)/0.0142*400</f>
        <v>4650.7042253521131</v>
      </c>
      <c r="O72" s="101" t="s">
        <v>315</v>
      </c>
      <c r="P72" s="1149"/>
      <c r="Q72" s="2696"/>
      <c r="R72" s="695"/>
      <c r="S72" s="695"/>
      <c r="T72" s="646"/>
      <c r="U72" s="2703"/>
      <c r="V72" s="4719"/>
    </row>
    <row r="73" spans="1:23" x14ac:dyDescent="0.25">
      <c r="A73" s="64">
        <v>64</v>
      </c>
      <c r="B73" s="3752" t="s">
        <v>1541</v>
      </c>
      <c r="C73" s="163" t="s">
        <v>220</v>
      </c>
      <c r="D73" s="2337">
        <v>44817</v>
      </c>
      <c r="E73" s="3456" t="s">
        <v>4920</v>
      </c>
      <c r="F73" s="164">
        <v>175</v>
      </c>
      <c r="G73" s="164">
        <f>AVERAGE(CPVTFC3SG0010!F26:G26)</f>
        <v>2.4268999999999998</v>
      </c>
      <c r="H73" s="3457">
        <f t="shared" si="3"/>
        <v>7429.5454545454531</v>
      </c>
      <c r="I73" s="3459" t="s">
        <v>315</v>
      </c>
      <c r="J73" s="878"/>
      <c r="K73" s="878"/>
      <c r="L73" s="877"/>
      <c r="M73" s="642"/>
      <c r="N73" s="642"/>
      <c r="O73" s="642"/>
      <c r="P73" s="1149"/>
      <c r="Q73" s="2696"/>
      <c r="R73" s="695"/>
      <c r="S73" s="695"/>
      <c r="T73" s="646"/>
      <c r="U73" s="2703"/>
      <c r="V73" s="4701"/>
    </row>
    <row r="74" spans="1:23" x14ac:dyDescent="0.25">
      <c r="A74" s="6">
        <v>65</v>
      </c>
      <c r="B74" s="4759" t="s">
        <v>1542</v>
      </c>
      <c r="C74" s="144" t="s">
        <v>868</v>
      </c>
      <c r="D74" s="2340">
        <v>44817</v>
      </c>
      <c r="E74" s="3460" t="s">
        <v>4920</v>
      </c>
      <c r="F74" s="102">
        <v>176</v>
      </c>
      <c r="G74" s="102">
        <f>AVERAGE(CPVTFC3SG0010!H26:I26)</f>
        <v>7.9500000000000001E-2</v>
      </c>
      <c r="H74" s="3461">
        <f t="shared" ref="H74:H81" si="4">((G74-0.4655)/0.0132)*50</f>
        <v>-1462.121212121212</v>
      </c>
      <c r="I74" s="3479" t="s">
        <v>314</v>
      </c>
      <c r="J74" s="878"/>
      <c r="K74" s="878"/>
      <c r="L74" s="877"/>
      <c r="M74" s="642"/>
      <c r="N74" s="642"/>
      <c r="O74" s="642"/>
      <c r="P74" s="1149"/>
      <c r="Q74" s="2696"/>
      <c r="R74" s="695"/>
      <c r="S74" s="695"/>
      <c r="T74" s="646"/>
      <c r="U74" s="2703"/>
      <c r="V74" s="4687" t="s">
        <v>1416</v>
      </c>
      <c r="W74" s="5">
        <v>1</v>
      </c>
    </row>
    <row r="75" spans="1:23" x14ac:dyDescent="0.25">
      <c r="A75" s="9">
        <v>66</v>
      </c>
      <c r="B75" s="4764"/>
      <c r="C75" s="162" t="s">
        <v>220</v>
      </c>
      <c r="D75" s="2392">
        <v>44817</v>
      </c>
      <c r="E75" s="3476" t="s">
        <v>4920</v>
      </c>
      <c r="F75" s="103">
        <v>177</v>
      </c>
      <c r="G75" s="103">
        <f>AVERAGE(CPVTFC3SG0010!J26:K26)</f>
        <v>2.9730499999999997</v>
      </c>
      <c r="H75" s="3477">
        <f t="shared" si="4"/>
        <v>9498.295454545454</v>
      </c>
      <c r="I75" s="3478" t="s">
        <v>315</v>
      </c>
      <c r="J75" s="875"/>
      <c r="K75" s="843"/>
      <c r="L75" s="877"/>
      <c r="M75" s="645"/>
      <c r="N75" s="646"/>
      <c r="O75" s="642"/>
      <c r="P75" s="694"/>
      <c r="Q75" s="694"/>
      <c r="R75" s="694"/>
      <c r="S75" s="694"/>
      <c r="T75" s="694"/>
      <c r="U75" s="694"/>
      <c r="V75" s="4688"/>
    </row>
    <row r="76" spans="1:23" x14ac:dyDescent="0.25">
      <c r="A76" s="6">
        <v>67</v>
      </c>
      <c r="B76" s="4763" t="s">
        <v>1543</v>
      </c>
      <c r="C76" s="144" t="s">
        <v>868</v>
      </c>
      <c r="D76" s="2340">
        <v>44817</v>
      </c>
      <c r="E76" s="3460" t="s">
        <v>4920</v>
      </c>
      <c r="F76" s="102">
        <v>178</v>
      </c>
      <c r="G76" s="102">
        <f>AVERAGE(CPVTFC3SG0010!L26:M26)</f>
        <v>7.4099999999999999E-2</v>
      </c>
      <c r="H76" s="3461">
        <f t="shared" si="4"/>
        <v>-1482.5757575757575</v>
      </c>
      <c r="I76" s="3479" t="s">
        <v>314</v>
      </c>
      <c r="J76" s="875"/>
      <c r="K76" s="843"/>
      <c r="L76" s="877"/>
      <c r="M76" s="645"/>
      <c r="N76" s="646"/>
      <c r="O76" s="642"/>
      <c r="P76" s="694"/>
      <c r="Q76" s="694"/>
      <c r="R76" s="694"/>
      <c r="S76" s="694"/>
      <c r="T76" s="694"/>
      <c r="U76" s="694"/>
    </row>
    <row r="77" spans="1:23" x14ac:dyDescent="0.25">
      <c r="A77" s="6">
        <v>68</v>
      </c>
      <c r="B77" s="4754"/>
      <c r="C77" s="144" t="s">
        <v>220</v>
      </c>
      <c r="D77" s="2340">
        <v>44817</v>
      </c>
      <c r="E77" s="3460" t="s">
        <v>4920</v>
      </c>
      <c r="F77" s="102">
        <v>179</v>
      </c>
      <c r="G77" s="102">
        <f>AVERAGE(CPVTFC3SG0010!N26:O26)</f>
        <v>6.4599999999999991E-2</v>
      </c>
      <c r="H77" s="3461">
        <f t="shared" si="4"/>
        <v>-1518.5606060606062</v>
      </c>
      <c r="I77" s="3479" t="s">
        <v>314</v>
      </c>
      <c r="J77" s="875"/>
      <c r="K77" s="843"/>
      <c r="L77" s="877"/>
      <c r="M77" s="645"/>
      <c r="N77" s="646"/>
      <c r="O77" s="642"/>
      <c r="P77" s="694"/>
      <c r="Q77" s="694"/>
      <c r="R77" s="694"/>
      <c r="S77" s="694"/>
      <c r="T77" s="694"/>
      <c r="U77" s="694"/>
    </row>
    <row r="78" spans="1:23" x14ac:dyDescent="0.25">
      <c r="A78" s="6">
        <v>69</v>
      </c>
      <c r="B78" s="4759" t="s">
        <v>1544</v>
      </c>
      <c r="C78" s="144" t="s">
        <v>868</v>
      </c>
      <c r="D78" s="2340">
        <v>44817</v>
      </c>
      <c r="E78" s="3460" t="s">
        <v>4920</v>
      </c>
      <c r="F78" s="102">
        <v>180</v>
      </c>
      <c r="G78" s="102">
        <f>AVERAGE(CPVTFC3SG0010!P26:Q26)</f>
        <v>7.6649999999999996E-2</v>
      </c>
      <c r="H78" s="3461">
        <f t="shared" si="4"/>
        <v>-1472.9166666666667</v>
      </c>
      <c r="I78" s="3479" t="s">
        <v>314</v>
      </c>
      <c r="J78" s="875"/>
      <c r="K78" s="843"/>
      <c r="L78" s="877"/>
      <c r="M78" s="645"/>
      <c r="N78" s="646"/>
      <c r="O78" s="642"/>
      <c r="P78" s="694"/>
      <c r="Q78" s="694"/>
      <c r="R78" s="694"/>
      <c r="S78" s="694"/>
      <c r="T78" s="694"/>
      <c r="U78" s="694"/>
      <c r="V78" s="4687" t="s">
        <v>1416</v>
      </c>
      <c r="W78" s="5">
        <v>1</v>
      </c>
    </row>
    <row r="79" spans="1:23" x14ac:dyDescent="0.25">
      <c r="A79" s="9">
        <v>70</v>
      </c>
      <c r="B79" s="4764"/>
      <c r="C79" s="162" t="s">
        <v>220</v>
      </c>
      <c r="D79" s="2392">
        <v>44817</v>
      </c>
      <c r="E79" s="3476" t="s">
        <v>4920</v>
      </c>
      <c r="F79" s="103">
        <v>181</v>
      </c>
      <c r="G79" s="103">
        <f>AVERAGE(CPVTFC3SG0010!R26:S26)</f>
        <v>2.7052500000000004</v>
      </c>
      <c r="H79" s="3477">
        <f t="shared" si="4"/>
        <v>8483.9015151515177</v>
      </c>
      <c r="I79" s="3478" t="s">
        <v>315</v>
      </c>
      <c r="J79" s="878"/>
      <c r="K79" s="878"/>
      <c r="L79" s="877"/>
      <c r="M79" s="642"/>
      <c r="N79" s="642"/>
      <c r="O79" s="642"/>
      <c r="P79" s="1149"/>
      <c r="Q79" s="2696"/>
      <c r="R79" s="695"/>
      <c r="S79" s="695"/>
      <c r="T79" s="646"/>
      <c r="U79" s="2703"/>
      <c r="V79" s="4688"/>
    </row>
    <row r="80" spans="1:23" x14ac:dyDescent="0.25">
      <c r="A80" s="6">
        <v>71</v>
      </c>
      <c r="B80" s="4763" t="s">
        <v>1545</v>
      </c>
      <c r="C80" s="144" t="s">
        <v>868</v>
      </c>
      <c r="D80" s="2340">
        <v>44817</v>
      </c>
      <c r="E80" s="3460" t="s">
        <v>4920</v>
      </c>
      <c r="F80" s="102">
        <v>182</v>
      </c>
      <c r="G80" s="102">
        <f>AVERAGE(CPVTFC3SG0010!T26:U26)</f>
        <v>9.9949999999999997E-2</v>
      </c>
      <c r="H80" s="3461">
        <f t="shared" si="4"/>
        <v>-1384.659090909091</v>
      </c>
      <c r="I80" s="3479" t="s">
        <v>314</v>
      </c>
      <c r="J80" s="875"/>
      <c r="K80" s="843"/>
      <c r="L80" s="877"/>
      <c r="M80" s="645"/>
      <c r="N80" s="646"/>
      <c r="O80" s="642"/>
      <c r="P80" s="694"/>
      <c r="Q80" s="694"/>
      <c r="R80" s="694"/>
      <c r="S80" s="694"/>
      <c r="T80" s="694"/>
      <c r="U80" s="694"/>
    </row>
    <row r="81" spans="1:23" x14ac:dyDescent="0.25">
      <c r="A81" s="6">
        <v>72</v>
      </c>
      <c r="B81" s="4754"/>
      <c r="C81" s="144" t="s">
        <v>220</v>
      </c>
      <c r="D81" s="2340">
        <v>44817</v>
      </c>
      <c r="E81" s="3460" t="s">
        <v>4920</v>
      </c>
      <c r="F81" s="102">
        <v>183</v>
      </c>
      <c r="G81" s="102">
        <f>AVERAGE(CPVTFC3SG0010!V26:W26)</f>
        <v>0.11119999999999999</v>
      </c>
      <c r="H81" s="3461">
        <f t="shared" si="4"/>
        <v>-1342.045454545455</v>
      </c>
      <c r="I81" s="3479" t="s">
        <v>314</v>
      </c>
      <c r="J81" s="875"/>
      <c r="K81" s="843"/>
      <c r="L81" s="877"/>
      <c r="M81" s="645"/>
      <c r="N81" s="646"/>
      <c r="O81" s="642"/>
      <c r="P81" s="694"/>
      <c r="Q81" s="694"/>
      <c r="R81" s="694"/>
      <c r="S81" s="694"/>
      <c r="T81" s="694"/>
      <c r="U81" s="694"/>
    </row>
    <row r="82" spans="1:23" x14ac:dyDescent="0.25">
      <c r="A82" s="9">
        <v>74</v>
      </c>
      <c r="B82" s="4759" t="s">
        <v>1547</v>
      </c>
      <c r="C82" s="162" t="s">
        <v>868</v>
      </c>
      <c r="D82" s="2392">
        <v>44817</v>
      </c>
      <c r="E82" s="3476" t="s">
        <v>5435</v>
      </c>
      <c r="F82" s="103">
        <v>1</v>
      </c>
      <c r="G82" s="103">
        <f>AVERAGE(CPVTFC3SG0011!C11:D11)</f>
        <v>0.82045000000000001</v>
      </c>
      <c r="H82" s="3477">
        <f>(G82-0.2059)/0.0135*50</f>
        <v>2276.1111111111113</v>
      </c>
      <c r="I82" s="3478" t="s">
        <v>315</v>
      </c>
      <c r="J82" s="875"/>
      <c r="K82" s="843"/>
      <c r="L82" s="877"/>
      <c r="M82" s="645"/>
      <c r="N82" s="646"/>
      <c r="O82" s="642"/>
      <c r="P82" s="1250"/>
      <c r="Q82" s="900"/>
      <c r="R82" s="694"/>
      <c r="S82" s="645"/>
      <c r="T82" s="646"/>
      <c r="U82" s="900"/>
    </row>
    <row r="83" spans="1:23" x14ac:dyDescent="0.25">
      <c r="A83" s="6">
        <v>75</v>
      </c>
      <c r="B83" s="4764"/>
      <c r="C83" s="144" t="s">
        <v>220</v>
      </c>
      <c r="D83" s="2340">
        <v>44817</v>
      </c>
      <c r="E83" s="3460" t="s">
        <v>5435</v>
      </c>
      <c r="F83" s="102">
        <v>2</v>
      </c>
      <c r="G83" s="102">
        <f>AVERAGE(CPVTFC3SG0011!E11:F11)</f>
        <v>0.52115</v>
      </c>
      <c r="H83" s="3461">
        <f t="shared" ref="H83:H148" si="5">(G83-0.2059)/0.0135*50</f>
        <v>1167.5925925925928</v>
      </c>
      <c r="I83" s="4530" t="s">
        <v>314</v>
      </c>
      <c r="J83" s="878"/>
      <c r="K83" s="878"/>
      <c r="L83" s="877"/>
      <c r="M83" s="642"/>
      <c r="N83" s="642"/>
      <c r="O83" s="642"/>
      <c r="P83" s="1250"/>
      <c r="Q83" s="900"/>
      <c r="R83" s="694"/>
      <c r="S83" s="645"/>
      <c r="T83" s="646"/>
      <c r="U83" s="900"/>
    </row>
    <row r="84" spans="1:23" x14ac:dyDescent="0.25">
      <c r="A84" s="64">
        <v>76</v>
      </c>
      <c r="B84" s="3752" t="s">
        <v>1548</v>
      </c>
      <c r="C84" s="163" t="s">
        <v>868</v>
      </c>
      <c r="D84" s="2337">
        <v>44817</v>
      </c>
      <c r="E84" s="3456" t="s">
        <v>5435</v>
      </c>
      <c r="F84" s="164">
        <v>3</v>
      </c>
      <c r="G84" s="164">
        <f>AVERAGE(CPVTFC3SG0011!G11:H11)</f>
        <v>0.95625000000000004</v>
      </c>
      <c r="H84" s="3457">
        <f t="shared" si="5"/>
        <v>2779.0740740740744</v>
      </c>
      <c r="I84" s="3459" t="s">
        <v>315</v>
      </c>
      <c r="J84" s="878"/>
      <c r="K84" s="878"/>
      <c r="L84" s="877"/>
      <c r="M84" s="642"/>
      <c r="N84" s="642"/>
      <c r="O84" s="642"/>
      <c r="P84" s="1250"/>
      <c r="Q84" s="900"/>
      <c r="R84" s="694"/>
      <c r="S84" s="645"/>
      <c r="T84" s="646"/>
      <c r="U84" s="900"/>
      <c r="V84" s="4687" t="s">
        <v>1416</v>
      </c>
    </row>
    <row r="85" spans="1:23" x14ac:dyDescent="0.25">
      <c r="A85" s="64">
        <v>77</v>
      </c>
      <c r="B85" s="3752" t="s">
        <v>1548</v>
      </c>
      <c r="C85" s="163" t="s">
        <v>220</v>
      </c>
      <c r="D85" s="2337">
        <v>44817</v>
      </c>
      <c r="E85" s="3456" t="s">
        <v>5435</v>
      </c>
      <c r="F85" s="164">
        <v>4</v>
      </c>
      <c r="G85" s="164">
        <f>AVERAGE(CPVTFC3SG0011!I11:J11)</f>
        <v>2.4998499999999999</v>
      </c>
      <c r="H85" s="3457">
        <f t="shared" si="5"/>
        <v>8496.1111111111095</v>
      </c>
      <c r="I85" s="3459" t="s">
        <v>315</v>
      </c>
      <c r="J85" s="852">
        <v>44869</v>
      </c>
      <c r="K85" s="845" t="s">
        <v>5429</v>
      </c>
      <c r="L85" s="853">
        <v>77</v>
      </c>
      <c r="M85" s="66">
        <f>AVERAGE(CPVTFC3SG0045!W23:X23)</f>
        <v>1.59215</v>
      </c>
      <c r="N85" s="67">
        <f>(M85-0.1851)/0.0142*400</f>
        <v>39635.211267605628</v>
      </c>
      <c r="O85" s="101" t="s">
        <v>315</v>
      </c>
      <c r="P85" s="694"/>
      <c r="Q85" s="694"/>
      <c r="R85" s="694"/>
      <c r="S85" s="694"/>
      <c r="T85" s="694"/>
      <c r="U85" s="694"/>
      <c r="V85" s="4687"/>
    </row>
    <row r="86" spans="1:23" x14ac:dyDescent="0.25">
      <c r="A86" s="64">
        <v>78</v>
      </c>
      <c r="B86" s="4765" t="s">
        <v>1549</v>
      </c>
      <c r="C86" s="163" t="s">
        <v>868</v>
      </c>
      <c r="D86" s="2337">
        <v>44817</v>
      </c>
      <c r="E86" s="3456" t="s">
        <v>5435</v>
      </c>
      <c r="F86" s="164">
        <v>5</v>
      </c>
      <c r="G86" s="164">
        <f>AVERAGE(CPVTFC3SG0011!K11:L11)</f>
        <v>1.1682000000000001</v>
      </c>
      <c r="H86" s="3457">
        <f t="shared" si="5"/>
        <v>3564.0740740740748</v>
      </c>
      <c r="I86" s="3459" t="s">
        <v>315</v>
      </c>
      <c r="J86" s="878"/>
      <c r="K86" s="878"/>
      <c r="L86" s="877"/>
      <c r="M86" s="642"/>
      <c r="N86" s="642"/>
      <c r="O86" s="642"/>
      <c r="P86" s="694"/>
      <c r="Q86" s="694"/>
      <c r="R86" s="694"/>
      <c r="S86" s="694"/>
      <c r="T86" s="694"/>
      <c r="U86" s="694"/>
      <c r="V86" s="287"/>
    </row>
    <row r="87" spans="1:23" x14ac:dyDescent="0.25">
      <c r="A87" s="64">
        <v>79</v>
      </c>
      <c r="B87" s="4766"/>
      <c r="C87" s="163" t="s">
        <v>220</v>
      </c>
      <c r="D87" s="2337">
        <v>44817</v>
      </c>
      <c r="E87" s="3456" t="s">
        <v>5435</v>
      </c>
      <c r="F87" s="164">
        <v>6</v>
      </c>
      <c r="G87" s="164">
        <f>AVERAGE(CPVTFC3SG0011!M11:N11)</f>
        <v>1.8860999999999999</v>
      </c>
      <c r="H87" s="3457">
        <f t="shared" si="5"/>
        <v>6222.9629629629626</v>
      </c>
      <c r="I87" s="3459" t="s">
        <v>315</v>
      </c>
      <c r="J87" s="875"/>
      <c r="K87" s="843"/>
      <c r="L87" s="877"/>
      <c r="M87" s="645"/>
      <c r="N87" s="646"/>
      <c r="O87" s="642"/>
      <c r="P87" s="694"/>
      <c r="Q87" s="694"/>
      <c r="R87" s="694"/>
      <c r="S87" s="694"/>
      <c r="T87" s="694"/>
      <c r="U87" s="694"/>
    </row>
    <row r="88" spans="1:23" x14ac:dyDescent="0.25">
      <c r="A88" s="64">
        <v>80</v>
      </c>
      <c r="B88" s="4765" t="s">
        <v>1550</v>
      </c>
      <c r="C88" s="163" t="s">
        <v>868</v>
      </c>
      <c r="D88" s="2337">
        <v>44817</v>
      </c>
      <c r="E88" s="3456" t="s">
        <v>5435</v>
      </c>
      <c r="F88" s="164">
        <v>7</v>
      </c>
      <c r="G88" s="164">
        <f>AVERAGE(CPVTFC3SG0011!O11:P11)</f>
        <v>1.2608000000000001</v>
      </c>
      <c r="H88" s="3457">
        <f t="shared" si="5"/>
        <v>3907.0370370370379</v>
      </c>
      <c r="I88" s="3459" t="s">
        <v>315</v>
      </c>
      <c r="J88" s="875"/>
      <c r="K88" s="843"/>
      <c r="L88" s="877"/>
      <c r="M88" s="645"/>
      <c r="N88" s="646"/>
      <c r="O88" s="642"/>
      <c r="P88" s="694"/>
      <c r="Q88" s="694"/>
      <c r="R88" s="694"/>
      <c r="S88" s="694"/>
      <c r="T88" s="694"/>
      <c r="U88" s="694"/>
    </row>
    <row r="89" spans="1:23" x14ac:dyDescent="0.25">
      <c r="A89" s="64">
        <v>81</v>
      </c>
      <c r="B89" s="4766"/>
      <c r="C89" s="163" t="s">
        <v>220</v>
      </c>
      <c r="D89" s="2337">
        <v>44817</v>
      </c>
      <c r="E89" s="3456" t="s">
        <v>5435</v>
      </c>
      <c r="F89" s="164">
        <v>8</v>
      </c>
      <c r="G89" s="164">
        <f>AVERAGE(CPVTFC3SG0011!Q11:R11)</f>
        <v>1.24685</v>
      </c>
      <c r="H89" s="3457">
        <f t="shared" si="5"/>
        <v>3855.3703703703704</v>
      </c>
      <c r="I89" s="3459" t="s">
        <v>315</v>
      </c>
      <c r="J89" s="878"/>
      <c r="K89" s="878"/>
      <c r="L89" s="877"/>
      <c r="M89" s="642"/>
      <c r="N89" s="642"/>
      <c r="O89" s="642"/>
      <c r="P89" s="694"/>
      <c r="Q89" s="694"/>
      <c r="R89" s="694"/>
      <c r="S89" s="694"/>
      <c r="T89" s="694"/>
      <c r="U89" s="694"/>
    </row>
    <row r="90" spans="1:23" x14ac:dyDescent="0.25">
      <c r="A90" s="64">
        <v>82</v>
      </c>
      <c r="B90" s="4765" t="s">
        <v>1551</v>
      </c>
      <c r="C90" s="163" t="s">
        <v>868</v>
      </c>
      <c r="D90" s="2337">
        <v>44817</v>
      </c>
      <c r="E90" s="3456" t="s">
        <v>5435</v>
      </c>
      <c r="F90" s="164">
        <v>9</v>
      </c>
      <c r="G90" s="164">
        <f>AVERAGE(CPVTFC3SG0011!S11:T11)</f>
        <v>2.9215</v>
      </c>
      <c r="H90" s="3457">
        <f t="shared" si="5"/>
        <v>10057.777777777777</v>
      </c>
      <c r="I90" s="3459" t="s">
        <v>315</v>
      </c>
      <c r="J90" s="852">
        <v>44869</v>
      </c>
      <c r="K90" s="845" t="s">
        <v>5429</v>
      </c>
      <c r="L90" s="853">
        <v>78</v>
      </c>
      <c r="M90" s="66">
        <f>AVERAGE(CPVTFC3SG0045!C25:D25)</f>
        <v>2.91195</v>
      </c>
      <c r="N90" s="67">
        <f>(M90-0.1851)/0.0142*400</f>
        <v>76812.676056338038</v>
      </c>
      <c r="O90" s="101" t="s">
        <v>315</v>
      </c>
      <c r="P90" s="694"/>
      <c r="Q90" s="694"/>
      <c r="R90" s="694"/>
      <c r="S90" s="694"/>
      <c r="T90" s="694"/>
      <c r="U90" s="694"/>
    </row>
    <row r="91" spans="1:23" x14ac:dyDescent="0.25">
      <c r="A91" s="64">
        <v>83</v>
      </c>
      <c r="B91" s="4766"/>
      <c r="C91" s="163" t="s">
        <v>220</v>
      </c>
      <c r="D91" s="2337">
        <v>44817</v>
      </c>
      <c r="E91" s="3456" t="s">
        <v>5435</v>
      </c>
      <c r="F91" s="164">
        <v>10</v>
      </c>
      <c r="G91" s="164">
        <f>AVERAGE(CPVTFC3SG0011!U11:V11)</f>
        <v>2.8866499999999999</v>
      </c>
      <c r="H91" s="3457">
        <f t="shared" si="5"/>
        <v>9928.7037037037026</v>
      </c>
      <c r="I91" s="3459" t="s">
        <v>315</v>
      </c>
      <c r="J91" s="852">
        <v>44869</v>
      </c>
      <c r="K91" s="845" t="s">
        <v>5429</v>
      </c>
      <c r="L91" s="853">
        <v>79</v>
      </c>
      <c r="M91" s="66">
        <f>AVERAGE(CPVTFC3SG0045!E25:F25)</f>
        <v>1.2055500000000001</v>
      </c>
      <c r="N91" s="67">
        <f>(M91-0.1851)/0.0142*400</f>
        <v>28745.070422535213</v>
      </c>
      <c r="O91" s="101" t="s">
        <v>315</v>
      </c>
      <c r="P91" s="694"/>
      <c r="Q91" s="694"/>
      <c r="R91" s="694"/>
      <c r="S91" s="694"/>
      <c r="T91" s="694"/>
      <c r="U91" s="694"/>
      <c r="V91" s="883"/>
      <c r="W91" s="5">
        <v>1</v>
      </c>
    </row>
    <row r="92" spans="1:23" x14ac:dyDescent="0.25">
      <c r="A92" s="6">
        <v>84</v>
      </c>
      <c r="B92" s="4759" t="s">
        <v>1552</v>
      </c>
      <c r="C92" s="144" t="s">
        <v>868</v>
      </c>
      <c r="D92" s="2340">
        <v>44817</v>
      </c>
      <c r="E92" s="3460" t="s">
        <v>5435</v>
      </c>
      <c r="F92" s="102">
        <v>11</v>
      </c>
      <c r="G92" s="102">
        <f>AVERAGE(CPVTFC3SG0011!W11:X11)</f>
        <v>0.3498</v>
      </c>
      <c r="H92" s="3461">
        <f t="shared" si="5"/>
        <v>532.96296296296305</v>
      </c>
      <c r="I92" s="3479" t="s">
        <v>314</v>
      </c>
      <c r="J92" s="878"/>
      <c r="K92" s="878"/>
      <c r="L92" s="877"/>
      <c r="M92" s="642"/>
      <c r="N92" s="642"/>
      <c r="O92" s="642"/>
      <c r="P92" s="694"/>
      <c r="Q92" s="694"/>
      <c r="R92" s="694"/>
      <c r="S92" s="694"/>
      <c r="T92" s="694"/>
      <c r="U92" s="694"/>
      <c r="V92" s="4687" t="s">
        <v>1416</v>
      </c>
    </row>
    <row r="93" spans="1:23" x14ac:dyDescent="0.25">
      <c r="A93" s="9">
        <v>85</v>
      </c>
      <c r="B93" s="4764"/>
      <c r="C93" s="162" t="s">
        <v>220</v>
      </c>
      <c r="D93" s="2392">
        <v>44817</v>
      </c>
      <c r="E93" s="3476" t="s">
        <v>5435</v>
      </c>
      <c r="F93" s="103">
        <v>12</v>
      </c>
      <c r="G93" s="103">
        <f>AVERAGE(CPVTFC3SG0011!C13:D13)</f>
        <v>0.83174999999999999</v>
      </c>
      <c r="H93" s="3477">
        <f t="shared" si="5"/>
        <v>2317.962962962963</v>
      </c>
      <c r="I93" s="3478" t="s">
        <v>315</v>
      </c>
      <c r="J93" s="878"/>
      <c r="K93" s="878"/>
      <c r="L93" s="877"/>
      <c r="M93" s="642"/>
      <c r="N93" s="642"/>
      <c r="O93" s="642"/>
      <c r="P93" s="694"/>
      <c r="Q93" s="694"/>
      <c r="R93" s="694"/>
      <c r="S93" s="694"/>
      <c r="T93" s="694"/>
      <c r="U93" s="694"/>
      <c r="V93" s="4687"/>
    </row>
    <row r="94" spans="1:23" x14ac:dyDescent="0.25">
      <c r="A94" s="6">
        <v>86</v>
      </c>
      <c r="B94" s="4763" t="s">
        <v>1553</v>
      </c>
      <c r="C94" s="144" t="s">
        <v>868</v>
      </c>
      <c r="D94" s="2340">
        <v>44817</v>
      </c>
      <c r="E94" s="3460" t="s">
        <v>5435</v>
      </c>
      <c r="F94" s="102">
        <v>13</v>
      </c>
      <c r="G94" s="102">
        <f>AVERAGE(CPVTFC3SG0011!E13:F13)</f>
        <v>0.28549999999999998</v>
      </c>
      <c r="H94" s="3461">
        <f t="shared" si="5"/>
        <v>294.81481481481472</v>
      </c>
      <c r="I94" s="3479" t="s">
        <v>314</v>
      </c>
      <c r="J94" s="875"/>
      <c r="K94" s="843"/>
      <c r="L94" s="877"/>
      <c r="M94" s="645"/>
      <c r="N94" s="646"/>
      <c r="O94" s="642"/>
      <c r="P94" s="694"/>
      <c r="Q94" s="694"/>
      <c r="R94" s="694"/>
      <c r="S94" s="694"/>
      <c r="T94" s="694"/>
      <c r="U94" s="694"/>
    </row>
    <row r="95" spans="1:23" x14ac:dyDescent="0.25">
      <c r="A95" s="6">
        <v>87</v>
      </c>
      <c r="B95" s="4754"/>
      <c r="C95" s="144" t="s">
        <v>220</v>
      </c>
      <c r="D95" s="2340">
        <v>44817</v>
      </c>
      <c r="E95" s="3460" t="s">
        <v>5435</v>
      </c>
      <c r="F95" s="102">
        <v>14</v>
      </c>
      <c r="G95" s="102">
        <f>AVERAGE(CPVTFC3SG0011!G13:H13)</f>
        <v>0.27124999999999999</v>
      </c>
      <c r="H95" s="3461">
        <f t="shared" si="5"/>
        <v>242.03703703703701</v>
      </c>
      <c r="I95" s="3479" t="s">
        <v>314</v>
      </c>
      <c r="J95" s="878"/>
      <c r="K95" s="878"/>
      <c r="L95" s="877"/>
      <c r="M95" s="642"/>
      <c r="N95" s="642"/>
      <c r="O95" s="642"/>
      <c r="P95" s="694"/>
      <c r="Q95" s="694"/>
      <c r="R95" s="694"/>
      <c r="S95" s="694"/>
      <c r="T95" s="694"/>
      <c r="U95" s="694"/>
    </row>
    <row r="96" spans="1:23" x14ac:dyDescent="0.25">
      <c r="A96" s="6">
        <v>88</v>
      </c>
      <c r="B96" s="4759" t="s">
        <v>1554</v>
      </c>
      <c r="C96" s="144" t="s">
        <v>868</v>
      </c>
      <c r="D96" s="2340">
        <v>44817</v>
      </c>
      <c r="E96" s="3460" t="s">
        <v>5435</v>
      </c>
      <c r="F96" s="102">
        <v>15</v>
      </c>
      <c r="G96" s="102">
        <f>AVERAGE(CPVTFC3SG0011!I13:J13)</f>
        <v>0.22549999999999998</v>
      </c>
      <c r="H96" s="3461">
        <f t="shared" si="5"/>
        <v>72.59259259259251</v>
      </c>
      <c r="I96" s="3479" t="s">
        <v>314</v>
      </c>
      <c r="J96" s="875"/>
      <c r="K96" s="843"/>
      <c r="L96" s="877"/>
      <c r="M96" s="645"/>
      <c r="N96" s="646"/>
      <c r="O96" s="642"/>
      <c r="P96" s="694"/>
      <c r="Q96" s="694"/>
      <c r="R96" s="694"/>
      <c r="S96" s="694"/>
      <c r="T96" s="694"/>
      <c r="U96" s="694"/>
      <c r="V96" s="4687" t="s">
        <v>1416</v>
      </c>
      <c r="W96" s="5">
        <v>1</v>
      </c>
    </row>
    <row r="97" spans="1:23" x14ac:dyDescent="0.25">
      <c r="A97" s="9">
        <v>89</v>
      </c>
      <c r="B97" s="4764"/>
      <c r="C97" s="162" t="s">
        <v>220</v>
      </c>
      <c r="D97" s="2392">
        <v>44817</v>
      </c>
      <c r="E97" s="3476" t="s">
        <v>5435</v>
      </c>
      <c r="F97" s="103">
        <v>16</v>
      </c>
      <c r="G97" s="103">
        <f>AVERAGE(CPVTFC3SG0011!K13:L13)</f>
        <v>2.1237000000000004</v>
      </c>
      <c r="H97" s="3477">
        <f t="shared" si="5"/>
        <v>7102.9629629629635</v>
      </c>
      <c r="I97" s="3478" t="s">
        <v>315</v>
      </c>
      <c r="J97" s="878"/>
      <c r="K97" s="878"/>
      <c r="L97" s="877"/>
      <c r="M97" s="642"/>
      <c r="N97" s="642"/>
      <c r="O97" s="642"/>
      <c r="P97" s="694"/>
      <c r="Q97" s="694"/>
      <c r="R97" s="694"/>
      <c r="S97" s="694"/>
      <c r="T97" s="694"/>
      <c r="U97" s="694"/>
      <c r="V97" s="4688"/>
    </row>
    <row r="98" spans="1:23" x14ac:dyDescent="0.25">
      <c r="A98" s="6">
        <v>90</v>
      </c>
      <c r="B98" s="4759" t="s">
        <v>1555</v>
      </c>
      <c r="C98" s="144" t="s">
        <v>868</v>
      </c>
      <c r="D98" s="2340">
        <v>44817</v>
      </c>
      <c r="E98" s="3460" t="s">
        <v>5435</v>
      </c>
      <c r="F98" s="102">
        <v>17</v>
      </c>
      <c r="G98" s="102">
        <f>AVERAGE(CPVTFC3SG0011!M13:N13)</f>
        <v>9.6700000000000008E-2</v>
      </c>
      <c r="H98" s="3461">
        <f t="shared" si="5"/>
        <v>-404.44444444444446</v>
      </c>
      <c r="I98" s="3479" t="s">
        <v>314</v>
      </c>
      <c r="J98" s="875"/>
      <c r="K98" s="843"/>
      <c r="L98" s="877"/>
      <c r="M98" s="645"/>
      <c r="N98" s="646"/>
      <c r="O98" s="642"/>
      <c r="P98" s="694"/>
      <c r="Q98" s="694"/>
      <c r="R98" s="694"/>
      <c r="S98" s="694"/>
      <c r="T98" s="694"/>
      <c r="U98" s="694"/>
      <c r="V98" s="4687" t="s">
        <v>1416</v>
      </c>
      <c r="W98" s="5">
        <v>1</v>
      </c>
    </row>
    <row r="99" spans="1:23" x14ac:dyDescent="0.25">
      <c r="A99" s="9">
        <v>91</v>
      </c>
      <c r="B99" s="4764"/>
      <c r="C99" s="162" t="s">
        <v>220</v>
      </c>
      <c r="D99" s="2392">
        <v>44817</v>
      </c>
      <c r="E99" s="3476" t="s">
        <v>5435</v>
      </c>
      <c r="F99" s="103">
        <v>18</v>
      </c>
      <c r="G99" s="103">
        <f>AVERAGE(CPVTFC3SG0011!O13:P13)</f>
        <v>1.8946000000000001</v>
      </c>
      <c r="H99" s="3477">
        <f t="shared" si="5"/>
        <v>6254.4444444444453</v>
      </c>
      <c r="I99" s="3478" t="s">
        <v>315</v>
      </c>
      <c r="J99" s="878"/>
      <c r="K99" s="878"/>
      <c r="L99" s="877"/>
      <c r="M99" s="642"/>
      <c r="N99" s="642"/>
      <c r="O99" s="642"/>
      <c r="P99" s="1250"/>
      <c r="Q99" s="900"/>
      <c r="R99" s="694"/>
      <c r="S99" s="645"/>
      <c r="T99" s="646"/>
      <c r="U99" s="900"/>
      <c r="V99" s="4688"/>
    </row>
    <row r="100" spans="1:23" x14ac:dyDescent="0.25">
      <c r="A100" s="64">
        <v>92</v>
      </c>
      <c r="B100" s="4765" t="s">
        <v>1556</v>
      </c>
      <c r="C100" s="163" t="s">
        <v>868</v>
      </c>
      <c r="D100" s="2337">
        <v>44817</v>
      </c>
      <c r="E100" s="3456" t="s">
        <v>5435</v>
      </c>
      <c r="F100" s="164">
        <v>19</v>
      </c>
      <c r="G100" s="164">
        <f>AVERAGE(CPVTFC3SG0011!Q13:R13)</f>
        <v>0.67965000000000009</v>
      </c>
      <c r="H100" s="3457">
        <f t="shared" si="5"/>
        <v>1754.62962962963</v>
      </c>
      <c r="I100" s="4532" t="s">
        <v>315</v>
      </c>
      <c r="J100" s="878"/>
      <c r="K100" s="878"/>
      <c r="L100" s="877"/>
      <c r="M100" s="642"/>
      <c r="N100" s="642"/>
      <c r="O100" s="642"/>
      <c r="P100" s="1250"/>
      <c r="Q100" s="900"/>
      <c r="R100" s="694"/>
      <c r="S100" s="645"/>
      <c r="T100" s="646"/>
      <c r="U100" s="900"/>
      <c r="V100" s="4687" t="s">
        <v>1416</v>
      </c>
      <c r="W100" s="5">
        <v>1</v>
      </c>
    </row>
    <row r="101" spans="1:23" x14ac:dyDescent="0.25">
      <c r="A101" s="64">
        <v>93</v>
      </c>
      <c r="B101" s="4766"/>
      <c r="C101" s="163" t="s">
        <v>220</v>
      </c>
      <c r="D101" s="2337">
        <v>44817</v>
      </c>
      <c r="E101" s="3456" t="s">
        <v>5435</v>
      </c>
      <c r="F101" s="164">
        <v>20</v>
      </c>
      <c r="G101" s="164">
        <f>AVERAGE(CPVTFC3SG0011!S13:T13)</f>
        <v>2.8943500000000002</v>
      </c>
      <c r="H101" s="3457">
        <f t="shared" si="5"/>
        <v>9957.2222222222226</v>
      </c>
      <c r="I101" s="3459" t="s">
        <v>315</v>
      </c>
      <c r="J101" s="878"/>
      <c r="K101" s="878"/>
      <c r="L101" s="877"/>
      <c r="M101" s="642"/>
      <c r="N101" s="642"/>
      <c r="O101" s="642"/>
      <c r="P101" s="1250"/>
      <c r="Q101" s="900"/>
      <c r="R101" s="694"/>
      <c r="S101" s="645"/>
      <c r="T101" s="646"/>
      <c r="U101" s="900"/>
      <c r="V101" s="4688"/>
    </row>
    <row r="102" spans="1:23" x14ac:dyDescent="0.25">
      <c r="A102" s="6">
        <v>94</v>
      </c>
      <c r="B102" s="4763" t="s">
        <v>1557</v>
      </c>
      <c r="C102" s="144" t="s">
        <v>868</v>
      </c>
      <c r="D102" s="2340">
        <v>44817</v>
      </c>
      <c r="E102" s="3460" t="s">
        <v>5435</v>
      </c>
      <c r="F102" s="102">
        <v>21</v>
      </c>
      <c r="G102" s="102">
        <f>AVERAGE(CPVTFC3SG0011!U13:V13)</f>
        <v>0.43789999999999996</v>
      </c>
      <c r="H102" s="3461">
        <f t="shared" si="5"/>
        <v>859.25925925925912</v>
      </c>
      <c r="I102" s="3479" t="s">
        <v>314</v>
      </c>
      <c r="J102" s="878"/>
      <c r="K102" s="878"/>
      <c r="L102" s="877"/>
      <c r="M102" s="642"/>
      <c r="N102" s="642"/>
      <c r="O102" s="642"/>
      <c r="P102" s="1250"/>
      <c r="Q102" s="900"/>
      <c r="R102" s="694"/>
      <c r="S102" s="645"/>
      <c r="T102" s="646"/>
      <c r="U102" s="900"/>
      <c r="V102" s="287"/>
    </row>
    <row r="103" spans="1:23" x14ac:dyDescent="0.25">
      <c r="A103" s="6">
        <v>95</v>
      </c>
      <c r="B103" s="4754"/>
      <c r="C103" s="144" t="s">
        <v>220</v>
      </c>
      <c r="D103" s="2340">
        <v>44817</v>
      </c>
      <c r="E103" s="3460" t="s">
        <v>5435</v>
      </c>
      <c r="F103" s="102">
        <v>22</v>
      </c>
      <c r="G103" s="102">
        <f>AVERAGE(CPVTFC3SG0011!W13:X13)</f>
        <v>0.29310000000000003</v>
      </c>
      <c r="H103" s="3461">
        <f t="shared" si="5"/>
        <v>322.96296296296305</v>
      </c>
      <c r="I103" s="3479" t="s">
        <v>314</v>
      </c>
      <c r="J103" s="878"/>
      <c r="K103" s="878"/>
      <c r="L103" s="877"/>
      <c r="M103" s="642"/>
      <c r="N103" s="642"/>
      <c r="O103" s="642"/>
      <c r="P103" s="1250"/>
      <c r="Q103" s="900"/>
      <c r="R103" s="694"/>
      <c r="S103" s="645"/>
      <c r="T103" s="646"/>
      <c r="U103" s="900"/>
    </row>
    <row r="104" spans="1:23" x14ac:dyDescent="0.25">
      <c r="A104" s="64">
        <v>96</v>
      </c>
      <c r="B104" s="3752" t="s">
        <v>1558</v>
      </c>
      <c r="C104" s="163" t="s">
        <v>868</v>
      </c>
      <c r="D104" s="2337">
        <v>44817</v>
      </c>
      <c r="E104" s="3456" t="s">
        <v>5435</v>
      </c>
      <c r="F104" s="164">
        <v>23</v>
      </c>
      <c r="G104" s="164">
        <f>AVERAGE(CPVTFC3SG0011!C15:D15)</f>
        <v>1.11795</v>
      </c>
      <c r="H104" s="3457">
        <f t="shared" si="5"/>
        <v>3377.962962962963</v>
      </c>
      <c r="I104" s="3488" t="s">
        <v>315</v>
      </c>
      <c r="J104" s="878"/>
      <c r="K104" s="878"/>
      <c r="L104" s="877"/>
      <c r="M104" s="642"/>
      <c r="N104" s="642"/>
      <c r="O104" s="642"/>
      <c r="P104" s="1250"/>
      <c r="Q104" s="900"/>
      <c r="R104" s="694"/>
      <c r="S104" s="645"/>
      <c r="T104" s="646"/>
      <c r="U104" s="900"/>
    </row>
    <row r="105" spans="1:23" x14ac:dyDescent="0.25">
      <c r="A105" s="64">
        <v>97</v>
      </c>
      <c r="B105" s="3752" t="s">
        <v>1558</v>
      </c>
      <c r="C105" s="163" t="s">
        <v>220</v>
      </c>
      <c r="D105" s="2337">
        <v>44817</v>
      </c>
      <c r="E105" s="3456" t="s">
        <v>5435</v>
      </c>
      <c r="F105" s="164">
        <v>24</v>
      </c>
      <c r="G105" s="164">
        <f>AVERAGE(CPVTFC3SG0011!E15:F15)</f>
        <v>2.8334000000000001</v>
      </c>
      <c r="H105" s="3457">
        <f t="shared" si="5"/>
        <v>9731.4814814814818</v>
      </c>
      <c r="I105" s="3488" t="s">
        <v>315</v>
      </c>
      <c r="J105" s="852">
        <v>44869</v>
      </c>
      <c r="K105" s="845" t="s">
        <v>5429</v>
      </c>
      <c r="L105" s="853">
        <v>80</v>
      </c>
      <c r="M105" s="66">
        <f>AVERAGE(CPVTFC3SG0045!G25:H25)</f>
        <v>0.48004999999999998</v>
      </c>
      <c r="N105" s="67">
        <f>(M105-0.1851)/0.0142*400</f>
        <v>8308.4507042253517</v>
      </c>
      <c r="O105" s="101" t="s">
        <v>315</v>
      </c>
      <c r="P105" s="1250"/>
      <c r="Q105" s="900"/>
      <c r="R105" s="694"/>
      <c r="S105" s="645"/>
      <c r="T105" s="646"/>
      <c r="U105" s="900"/>
      <c r="V105" s="286"/>
    </row>
    <row r="106" spans="1:23" x14ac:dyDescent="0.25">
      <c r="A106" s="6">
        <v>98</v>
      </c>
      <c r="B106" s="4759" t="s">
        <v>1559</v>
      </c>
      <c r="C106" s="144" t="s">
        <v>868</v>
      </c>
      <c r="D106" s="2340">
        <v>44817</v>
      </c>
      <c r="E106" s="3460" t="s">
        <v>5435</v>
      </c>
      <c r="F106" s="102">
        <v>25</v>
      </c>
      <c r="G106" s="102">
        <f>AVERAGE(CPVTFC3SG0011!G15:H15)</f>
        <v>7.9799999999999996E-2</v>
      </c>
      <c r="H106" s="3461">
        <f t="shared" si="5"/>
        <v>-467.03703703703701</v>
      </c>
      <c r="I106" s="3479" t="s">
        <v>314</v>
      </c>
      <c r="J106" s="878"/>
      <c r="K106" s="878"/>
      <c r="L106" s="877"/>
      <c r="M106" s="642"/>
      <c r="N106" s="642"/>
      <c r="O106" s="642"/>
      <c r="P106" s="694"/>
      <c r="Q106" s="694"/>
      <c r="R106" s="694"/>
      <c r="S106" s="694"/>
      <c r="T106" s="694"/>
      <c r="U106" s="694"/>
      <c r="V106" s="4687" t="s">
        <v>1416</v>
      </c>
      <c r="W106" s="5">
        <v>1</v>
      </c>
    </row>
    <row r="107" spans="1:23" x14ac:dyDescent="0.25">
      <c r="A107" s="9">
        <v>99</v>
      </c>
      <c r="B107" s="4764"/>
      <c r="C107" s="162" t="s">
        <v>220</v>
      </c>
      <c r="D107" s="2392">
        <v>44817</v>
      </c>
      <c r="E107" s="3476" t="s">
        <v>5435</v>
      </c>
      <c r="F107" s="103">
        <v>26</v>
      </c>
      <c r="G107" s="103">
        <f>AVERAGE(CPVTFC3SG0011!I15:J15)</f>
        <v>2.8652500000000001</v>
      </c>
      <c r="H107" s="3477">
        <f t="shared" si="5"/>
        <v>9849.4444444444434</v>
      </c>
      <c r="I107" s="3489" t="s">
        <v>315</v>
      </c>
      <c r="J107" s="878"/>
      <c r="K107" s="878"/>
      <c r="L107" s="877"/>
      <c r="M107" s="642"/>
      <c r="N107" s="642"/>
      <c r="O107" s="642"/>
      <c r="P107" s="694"/>
      <c r="Q107" s="694"/>
      <c r="R107" s="694"/>
      <c r="S107" s="694"/>
      <c r="T107" s="694"/>
      <c r="U107" s="694"/>
      <c r="V107" s="4688"/>
    </row>
    <row r="108" spans="1:23" x14ac:dyDescent="0.25">
      <c r="A108" s="6">
        <v>100</v>
      </c>
      <c r="B108" s="4763" t="s">
        <v>1560</v>
      </c>
      <c r="C108" s="144" t="s">
        <v>868</v>
      </c>
      <c r="D108" s="2340">
        <v>44817</v>
      </c>
      <c r="E108" s="3460" t="s">
        <v>5435</v>
      </c>
      <c r="F108" s="102">
        <v>27</v>
      </c>
      <c r="G108" s="102">
        <f>AVERAGE(CPVTFC3SG0011!K15:L15)</f>
        <v>0.26239999999999997</v>
      </c>
      <c r="H108" s="3461">
        <f t="shared" si="5"/>
        <v>209.25925925925912</v>
      </c>
      <c r="I108" s="3479" t="s">
        <v>314</v>
      </c>
      <c r="J108" s="878"/>
      <c r="K108" s="878"/>
      <c r="L108" s="877"/>
      <c r="M108" s="642"/>
      <c r="N108" s="642"/>
      <c r="O108" s="642"/>
      <c r="P108" s="694"/>
      <c r="Q108" s="694"/>
      <c r="R108" s="694"/>
      <c r="S108" s="694"/>
      <c r="T108" s="694"/>
      <c r="U108" s="694"/>
      <c r="V108" s="287"/>
    </row>
    <row r="109" spans="1:23" x14ac:dyDescent="0.25">
      <c r="A109" s="6">
        <v>101</v>
      </c>
      <c r="B109" s="4754"/>
      <c r="C109" s="144" t="s">
        <v>220</v>
      </c>
      <c r="D109" s="2340">
        <v>44817</v>
      </c>
      <c r="E109" s="3460" t="s">
        <v>5435</v>
      </c>
      <c r="F109" s="102">
        <v>28</v>
      </c>
      <c r="G109" s="102">
        <f>AVERAGE(CPVTFC3SG0011!M15:N15)</f>
        <v>0.1865</v>
      </c>
      <c r="H109" s="3461">
        <f t="shared" si="5"/>
        <v>-71.851851851851862</v>
      </c>
      <c r="I109" s="3479" t="s">
        <v>314</v>
      </c>
      <c r="J109" s="878"/>
      <c r="K109" s="878"/>
      <c r="L109" s="877"/>
      <c r="M109" s="642"/>
      <c r="N109" s="642"/>
      <c r="O109" s="642"/>
      <c r="P109" s="694"/>
      <c r="Q109" s="694"/>
      <c r="R109" s="694"/>
      <c r="S109" s="694"/>
      <c r="T109" s="694"/>
      <c r="U109" s="694"/>
    </row>
    <row r="110" spans="1:23" x14ac:dyDescent="0.25">
      <c r="A110" s="64">
        <v>102</v>
      </c>
      <c r="B110" s="3752" t="s">
        <v>1561</v>
      </c>
      <c r="C110" s="163" t="s">
        <v>868</v>
      </c>
      <c r="D110" s="2337">
        <v>44817</v>
      </c>
      <c r="E110" s="3456" t="s">
        <v>5435</v>
      </c>
      <c r="F110" s="164">
        <v>29</v>
      </c>
      <c r="G110" s="164">
        <f>AVERAGE(CPVTFC3SG0011!O15:P15)</f>
        <v>1.6953</v>
      </c>
      <c r="H110" s="3457">
        <f t="shared" si="5"/>
        <v>5516.2962962962965</v>
      </c>
      <c r="I110" s="3488" t="s">
        <v>315</v>
      </c>
      <c r="J110" s="878"/>
      <c r="K110" s="878"/>
      <c r="L110" s="877"/>
      <c r="M110" s="642"/>
      <c r="N110" s="642"/>
      <c r="O110" s="642"/>
      <c r="P110" s="694"/>
      <c r="Q110" s="694"/>
      <c r="R110" s="694"/>
      <c r="S110" s="694"/>
      <c r="T110" s="694"/>
      <c r="U110" s="694"/>
    </row>
    <row r="111" spans="1:23" x14ac:dyDescent="0.25">
      <c r="A111" s="64">
        <v>103</v>
      </c>
      <c r="B111" s="3752" t="s">
        <v>1561</v>
      </c>
      <c r="C111" s="163" t="s">
        <v>220</v>
      </c>
      <c r="D111" s="2337">
        <v>44817</v>
      </c>
      <c r="E111" s="3456" t="s">
        <v>5435</v>
      </c>
      <c r="F111" s="164">
        <v>30</v>
      </c>
      <c r="G111" s="164">
        <f>AVERAGE(CPVTFC3SG0011!Q15:R15)</f>
        <v>2.91635</v>
      </c>
      <c r="H111" s="3457">
        <f t="shared" si="5"/>
        <v>10038.703703703703</v>
      </c>
      <c r="I111" s="3488" t="s">
        <v>315</v>
      </c>
      <c r="J111" s="852">
        <v>44869</v>
      </c>
      <c r="K111" s="845" t="s">
        <v>5429</v>
      </c>
      <c r="L111" s="853">
        <v>81</v>
      </c>
      <c r="M111" s="66">
        <f>AVERAGE(CPVTFC3SG0045!I25:J25)</f>
        <v>0.58165</v>
      </c>
      <c r="N111" s="67">
        <f>(M111-0.1851)/0.0142*400</f>
        <v>11170.422535211268</v>
      </c>
      <c r="O111" s="101" t="s">
        <v>315</v>
      </c>
      <c r="P111" s="694"/>
      <c r="Q111" s="694"/>
      <c r="R111" s="694"/>
      <c r="S111" s="694"/>
      <c r="T111" s="694"/>
      <c r="U111" s="694"/>
    </row>
    <row r="112" spans="1:23" x14ac:dyDescent="0.25">
      <c r="A112" s="9">
        <v>104</v>
      </c>
      <c r="B112" s="4759" t="s">
        <v>1562</v>
      </c>
      <c r="C112" s="162" t="s">
        <v>868</v>
      </c>
      <c r="D112" s="2392">
        <v>44817</v>
      </c>
      <c r="E112" s="3476" t="s">
        <v>5435</v>
      </c>
      <c r="F112" s="103">
        <v>31</v>
      </c>
      <c r="G112" s="103">
        <f>AVERAGE(CPVTFC3SG0011!S15:T15)</f>
        <v>0.82739999999999991</v>
      </c>
      <c r="H112" s="3477">
        <f t="shared" si="5"/>
        <v>2301.8518518518517</v>
      </c>
      <c r="I112" s="4531" t="s">
        <v>315</v>
      </c>
      <c r="J112" s="875"/>
      <c r="K112" s="843"/>
      <c r="L112" s="877"/>
      <c r="M112" s="645"/>
      <c r="N112" s="646"/>
      <c r="O112" s="642"/>
      <c r="P112" s="694"/>
      <c r="Q112" s="694"/>
      <c r="R112" s="694"/>
      <c r="S112" s="694"/>
      <c r="T112" s="694"/>
      <c r="U112" s="694"/>
    </row>
    <row r="113" spans="1:23" ht="15.75" thickBot="1" x14ac:dyDescent="0.3">
      <c r="A113" s="470">
        <v>105</v>
      </c>
      <c r="B113" s="4757"/>
      <c r="C113" s="3861" t="s">
        <v>220</v>
      </c>
      <c r="D113" s="2232">
        <v>44817</v>
      </c>
      <c r="E113" s="3862" t="s">
        <v>5435</v>
      </c>
      <c r="F113" s="321">
        <v>32</v>
      </c>
      <c r="G113" s="321">
        <f>AVERAGE(CPVTFC3SG0011!U15:V15)</f>
        <v>0.51819999999999999</v>
      </c>
      <c r="H113" s="2234">
        <f t="shared" si="5"/>
        <v>1156.6666666666667</v>
      </c>
      <c r="I113" s="4533" t="s">
        <v>314</v>
      </c>
      <c r="J113" s="967"/>
      <c r="K113" s="968"/>
      <c r="L113" s="794"/>
      <c r="M113" s="969"/>
      <c r="N113" s="970"/>
      <c r="O113" s="650"/>
      <c r="P113" s="1303"/>
      <c r="Q113" s="1267"/>
      <c r="R113" s="1268"/>
      <c r="S113" s="969"/>
      <c r="T113" s="970"/>
      <c r="U113" s="1267"/>
    </row>
    <row r="114" spans="1:23" x14ac:dyDescent="0.25">
      <c r="A114" s="508">
        <v>106</v>
      </c>
      <c r="B114" s="4748" t="s">
        <v>1563</v>
      </c>
      <c r="C114" s="2749" t="s">
        <v>868</v>
      </c>
      <c r="D114" s="2329">
        <v>44817</v>
      </c>
      <c r="E114" s="3465" t="s">
        <v>5435</v>
      </c>
      <c r="F114" s="492">
        <v>33</v>
      </c>
      <c r="G114" s="492">
        <f>AVERAGE(CPVTFC3SG0011!W15:X15)</f>
        <v>0.10600000000000001</v>
      </c>
      <c r="H114" s="3466">
        <f t="shared" si="5"/>
        <v>-370</v>
      </c>
      <c r="I114" s="3467" t="s">
        <v>314</v>
      </c>
      <c r="J114" s="1019"/>
      <c r="K114" s="1274"/>
      <c r="L114" s="659"/>
      <c r="M114" s="667"/>
      <c r="N114" s="661"/>
      <c r="O114" s="721"/>
      <c r="P114" s="3788">
        <v>44890</v>
      </c>
      <c r="Q114" s="1498" t="s">
        <v>5584</v>
      </c>
      <c r="R114" s="1498">
        <v>57</v>
      </c>
      <c r="S114" s="1498">
        <f>AVERAGE(CPVTFC3SG0074!E21:F21)</f>
        <v>0.12295</v>
      </c>
      <c r="T114" s="494">
        <f t="shared" ref="T114:T117" si="6">(S114-0.1255)/0.0131*66</f>
        <v>-12.847328244274792</v>
      </c>
      <c r="U114" s="1779" t="s">
        <v>314</v>
      </c>
      <c r="V114" s="4687" t="s">
        <v>1416</v>
      </c>
      <c r="W114" s="5">
        <v>1</v>
      </c>
    </row>
    <row r="115" spans="1:23" x14ac:dyDescent="0.25">
      <c r="A115" s="585"/>
      <c r="B115" s="4749"/>
      <c r="C115" s="169" t="s">
        <v>5448</v>
      </c>
      <c r="D115" s="2333"/>
      <c r="E115" s="3468"/>
      <c r="F115" s="695"/>
      <c r="G115" s="695"/>
      <c r="H115" s="3469"/>
      <c r="I115" s="3470"/>
      <c r="J115" s="875"/>
      <c r="K115" s="843"/>
      <c r="L115" s="877"/>
      <c r="M115" s="645"/>
      <c r="N115" s="646"/>
      <c r="O115" s="642"/>
      <c r="P115" s="847">
        <v>44890</v>
      </c>
      <c r="Q115" s="848" t="s">
        <v>5584</v>
      </c>
      <c r="R115" s="848">
        <v>58</v>
      </c>
      <c r="S115" s="848">
        <f>AVERAGE(CPVTFC3SG0074!G21:H21)</f>
        <v>0.56980000000000008</v>
      </c>
      <c r="T115" s="344">
        <f t="shared" si="6"/>
        <v>2238.4580152671761</v>
      </c>
      <c r="U115" s="3777" t="s">
        <v>315</v>
      </c>
      <c r="V115" s="4687"/>
    </row>
    <row r="116" spans="1:23" x14ac:dyDescent="0.25">
      <c r="A116" s="585"/>
      <c r="B116" s="4749"/>
      <c r="C116" s="169" t="s">
        <v>863</v>
      </c>
      <c r="D116" s="2333"/>
      <c r="E116" s="3468"/>
      <c r="F116" s="695"/>
      <c r="G116" s="695"/>
      <c r="H116" s="3469"/>
      <c r="I116" s="3470"/>
      <c r="J116" s="875"/>
      <c r="K116" s="843"/>
      <c r="L116" s="877"/>
      <c r="M116" s="645"/>
      <c r="N116" s="646"/>
      <c r="O116" s="642"/>
      <c r="P116" s="847">
        <v>44890</v>
      </c>
      <c r="Q116" s="848" t="s">
        <v>5584</v>
      </c>
      <c r="R116" s="848">
        <v>59</v>
      </c>
      <c r="S116" s="848">
        <f>AVERAGE(CPVTFC3SG0074!I21:J21)</f>
        <v>1.2544</v>
      </c>
      <c r="T116" s="344">
        <f t="shared" si="6"/>
        <v>5687.5877862595426</v>
      </c>
      <c r="U116" s="3777" t="s">
        <v>315</v>
      </c>
      <c r="V116" s="4687"/>
    </row>
    <row r="117" spans="1:23" ht="15.75" thickBot="1" x14ac:dyDescent="0.3">
      <c r="A117" s="516">
        <v>107</v>
      </c>
      <c r="B117" s="4750"/>
      <c r="C117" s="2747" t="s">
        <v>220</v>
      </c>
      <c r="D117" s="1516">
        <v>44817</v>
      </c>
      <c r="E117" s="3834" t="s">
        <v>5435</v>
      </c>
      <c r="F117" s="518">
        <v>34</v>
      </c>
      <c r="G117" s="518">
        <f>AVERAGE(CPVTFC3SG0011!C17:D17)</f>
        <v>2.9061500000000002</v>
      </c>
      <c r="H117" s="1518">
        <f t="shared" si="5"/>
        <v>10000.925925925927</v>
      </c>
      <c r="I117" s="3835" t="s">
        <v>315</v>
      </c>
      <c r="J117" s="963"/>
      <c r="K117" s="839"/>
      <c r="L117" s="792"/>
      <c r="M117" s="668"/>
      <c r="N117" s="662"/>
      <c r="O117" s="778"/>
      <c r="P117" s="3782">
        <v>44890</v>
      </c>
      <c r="Q117" s="3783" t="s">
        <v>5584</v>
      </c>
      <c r="R117" s="3783">
        <v>60</v>
      </c>
      <c r="S117" s="3783">
        <f>AVERAGE(CPVTFC3SG0074!K21:L21)</f>
        <v>0.81469999999999998</v>
      </c>
      <c r="T117" s="510">
        <f t="shared" si="6"/>
        <v>3472.3053435114502</v>
      </c>
      <c r="U117" s="3784" t="s">
        <v>315</v>
      </c>
      <c r="V117" s="4688"/>
    </row>
    <row r="118" spans="1:23" x14ac:dyDescent="0.25">
      <c r="A118" s="82">
        <v>108</v>
      </c>
      <c r="B118" s="4760" t="s">
        <v>1564</v>
      </c>
      <c r="C118" s="2116" t="s">
        <v>868</v>
      </c>
      <c r="D118" s="2331">
        <v>44817</v>
      </c>
      <c r="E118" s="3473" t="s">
        <v>5435</v>
      </c>
      <c r="F118" s="375">
        <v>35</v>
      </c>
      <c r="G118" s="375">
        <f>AVERAGE(CPVTFC3SG0011!E17:F17)</f>
        <v>0.10944999999999999</v>
      </c>
      <c r="H118" s="3474">
        <f t="shared" si="5"/>
        <v>-357.22222222222223</v>
      </c>
      <c r="I118" s="3833" t="s">
        <v>314</v>
      </c>
      <c r="J118" s="1005"/>
      <c r="K118" s="1018"/>
      <c r="L118" s="959"/>
      <c r="M118" s="830"/>
      <c r="N118" s="831"/>
      <c r="O118" s="656"/>
      <c r="P118" s="1271"/>
      <c r="Q118" s="1271"/>
      <c r="R118" s="1271"/>
      <c r="S118" s="1271"/>
      <c r="T118" s="1271"/>
      <c r="U118" s="1271"/>
    </row>
    <row r="119" spans="1:23" x14ac:dyDescent="0.25">
      <c r="A119" s="6">
        <v>109</v>
      </c>
      <c r="B119" s="4754"/>
      <c r="C119" s="144" t="s">
        <v>220</v>
      </c>
      <c r="D119" s="2340">
        <v>44817</v>
      </c>
      <c r="E119" s="3460" t="s">
        <v>5435</v>
      </c>
      <c r="F119" s="102">
        <v>36</v>
      </c>
      <c r="G119" s="102">
        <f>AVERAGE(CPVTFC3SG0011!G17:H17)</f>
        <v>0.11565</v>
      </c>
      <c r="H119" s="3461">
        <f t="shared" si="5"/>
        <v>-334.25925925925924</v>
      </c>
      <c r="I119" s="3490" t="s">
        <v>314</v>
      </c>
      <c r="J119" s="878"/>
      <c r="K119" s="878"/>
      <c r="L119" s="877"/>
      <c r="M119" s="642"/>
      <c r="N119" s="642"/>
      <c r="O119" s="642"/>
      <c r="P119" s="694"/>
      <c r="Q119" s="694"/>
      <c r="R119" s="694"/>
      <c r="S119" s="694"/>
      <c r="T119" s="694"/>
      <c r="U119" s="694"/>
      <c r="V119" s="286"/>
    </row>
    <row r="120" spans="1:23" x14ac:dyDescent="0.25">
      <c r="A120" s="64">
        <v>110</v>
      </c>
      <c r="B120" s="4765" t="s">
        <v>1565</v>
      </c>
      <c r="C120" s="163" t="s">
        <v>868</v>
      </c>
      <c r="D120" s="2337">
        <v>44817</v>
      </c>
      <c r="E120" s="3456" t="s">
        <v>5435</v>
      </c>
      <c r="F120" s="164">
        <v>37</v>
      </c>
      <c r="G120" s="164">
        <f>AVERAGE(CPVTFC3SG0011!I17:J17)</f>
        <v>2.9626999999999999</v>
      </c>
      <c r="H120" s="3457">
        <f t="shared" si="5"/>
        <v>10210.370370370369</v>
      </c>
      <c r="I120" s="3488" t="s">
        <v>315</v>
      </c>
      <c r="J120" s="852">
        <v>44869</v>
      </c>
      <c r="K120" s="845" t="s">
        <v>5429</v>
      </c>
      <c r="L120" s="853">
        <v>82</v>
      </c>
      <c r="M120" s="66">
        <f>AVERAGE(CPVTFC3SG0045!K25:L25)</f>
        <v>2.8094000000000001</v>
      </c>
      <c r="N120" s="67">
        <f>(M120-0.1851)/0.0142*400</f>
        <v>73923.943661971833</v>
      </c>
      <c r="O120" s="101" t="s">
        <v>315</v>
      </c>
      <c r="P120" s="1250"/>
      <c r="Q120" s="900"/>
      <c r="R120" s="694"/>
      <c r="S120" s="645"/>
      <c r="T120" s="646"/>
      <c r="U120" s="900"/>
      <c r="V120" s="4687" t="s">
        <v>1416</v>
      </c>
    </row>
    <row r="121" spans="1:23" x14ac:dyDescent="0.25">
      <c r="A121" s="64">
        <v>111</v>
      </c>
      <c r="B121" s="4766"/>
      <c r="C121" s="163" t="s">
        <v>220</v>
      </c>
      <c r="D121" s="2337">
        <v>44817</v>
      </c>
      <c r="E121" s="3456" t="s">
        <v>5435</v>
      </c>
      <c r="F121" s="164">
        <v>38</v>
      </c>
      <c r="G121" s="164">
        <f>AVERAGE(CPVTFC3SG0011!K17:L17)</f>
        <v>2.7802500000000001</v>
      </c>
      <c r="H121" s="3457">
        <f t="shared" si="5"/>
        <v>9534.6296296296296</v>
      </c>
      <c r="I121" s="3488" t="s">
        <v>315</v>
      </c>
      <c r="J121" s="852">
        <v>44869</v>
      </c>
      <c r="K121" s="845" t="s">
        <v>5429</v>
      </c>
      <c r="L121" s="853">
        <v>83</v>
      </c>
      <c r="M121" s="66">
        <f>AVERAGE(CPVTFC3SG0045!M25:N25)</f>
        <v>0.58800000000000008</v>
      </c>
      <c r="N121" s="67">
        <f>(M121-0.1851)/0.0142*400</f>
        <v>11349.29577464789</v>
      </c>
      <c r="O121" s="101" t="s">
        <v>315</v>
      </c>
      <c r="P121" s="1250"/>
      <c r="Q121" s="900"/>
      <c r="R121" s="694"/>
      <c r="S121" s="645"/>
      <c r="T121" s="646"/>
      <c r="U121" s="900"/>
      <c r="V121" s="4688"/>
    </row>
    <row r="122" spans="1:23" x14ac:dyDescent="0.25">
      <c r="A122" s="6">
        <v>112</v>
      </c>
      <c r="B122" s="4763" t="s">
        <v>1566</v>
      </c>
      <c r="C122" s="144" t="s">
        <v>868</v>
      </c>
      <c r="D122" s="2340">
        <v>44817</v>
      </c>
      <c r="E122" s="3460" t="s">
        <v>5435</v>
      </c>
      <c r="F122" s="102">
        <v>39</v>
      </c>
      <c r="G122" s="102">
        <f>AVERAGE(CPVTFC3SG0011!M17:N17)</f>
        <v>0.25719999999999998</v>
      </c>
      <c r="H122" s="3461">
        <f t="shared" si="5"/>
        <v>189.99999999999994</v>
      </c>
      <c r="I122" s="3490" t="s">
        <v>314</v>
      </c>
      <c r="J122" s="878"/>
      <c r="K122" s="878"/>
      <c r="L122" s="877"/>
      <c r="M122" s="642"/>
      <c r="N122" s="642"/>
      <c r="O122" s="642"/>
      <c r="P122" s="1250"/>
      <c r="Q122" s="900"/>
      <c r="R122" s="694"/>
      <c r="S122" s="645"/>
      <c r="T122" s="646"/>
      <c r="U122" s="1259"/>
      <c r="V122" s="4719"/>
    </row>
    <row r="123" spans="1:23" x14ac:dyDescent="0.25">
      <c r="A123" s="6">
        <v>113</v>
      </c>
      <c r="B123" s="4754"/>
      <c r="C123" s="144" t="s">
        <v>220</v>
      </c>
      <c r="D123" s="2340">
        <v>44817</v>
      </c>
      <c r="E123" s="3460" t="s">
        <v>5435</v>
      </c>
      <c r="F123" s="102">
        <v>40</v>
      </c>
      <c r="G123" s="102">
        <f>AVERAGE(CPVTFC3SG0011!O17:P17)</f>
        <v>0.22170000000000001</v>
      </c>
      <c r="H123" s="3461">
        <f t="shared" si="5"/>
        <v>58.518518518518547</v>
      </c>
      <c r="I123" s="3490" t="s">
        <v>314</v>
      </c>
      <c r="J123" s="878"/>
      <c r="K123" s="878"/>
      <c r="L123" s="877"/>
      <c r="M123" s="642"/>
      <c r="N123" s="642"/>
      <c r="O123" s="642"/>
      <c r="P123" s="876"/>
      <c r="Q123" s="876"/>
      <c r="R123" s="694"/>
      <c r="S123" s="645"/>
      <c r="T123" s="646"/>
      <c r="U123" s="694"/>
      <c r="V123" s="4701"/>
    </row>
    <row r="124" spans="1:23" x14ac:dyDescent="0.25">
      <c r="A124" s="64">
        <v>114</v>
      </c>
      <c r="B124" s="4765" t="s">
        <v>1567</v>
      </c>
      <c r="C124" s="163" t="s">
        <v>868</v>
      </c>
      <c r="D124" s="2337">
        <v>44817</v>
      </c>
      <c r="E124" s="3456" t="s">
        <v>5435</v>
      </c>
      <c r="F124" s="164">
        <v>41</v>
      </c>
      <c r="G124" s="164">
        <f>AVERAGE(CPVTFC3SG0011!Q17:R17)</f>
        <v>2.5476999999999999</v>
      </c>
      <c r="H124" s="3457">
        <f t="shared" si="5"/>
        <v>8673.3333333333321</v>
      </c>
      <c r="I124" s="3488" t="s">
        <v>315</v>
      </c>
      <c r="J124" s="852">
        <v>44869</v>
      </c>
      <c r="K124" s="845" t="s">
        <v>5429</v>
      </c>
      <c r="L124" s="853">
        <v>84</v>
      </c>
      <c r="M124" s="66">
        <f>AVERAGE(CPVTFC3SG0045!O25:P25)</f>
        <v>0.87709999999999999</v>
      </c>
      <c r="N124" s="67">
        <f>(M124-0.1851)/0.0142*400</f>
        <v>19492.957746478871</v>
      </c>
      <c r="O124" s="101" t="s">
        <v>315</v>
      </c>
      <c r="P124" s="694"/>
      <c r="Q124" s="694"/>
      <c r="R124" s="694"/>
      <c r="S124" s="694"/>
      <c r="T124" s="694"/>
      <c r="U124" s="694"/>
    </row>
    <row r="125" spans="1:23" x14ac:dyDescent="0.25">
      <c r="A125" s="64">
        <v>115</v>
      </c>
      <c r="B125" s="4766"/>
      <c r="C125" s="163" t="s">
        <v>220</v>
      </c>
      <c r="D125" s="2337">
        <v>44817</v>
      </c>
      <c r="E125" s="3456" t="s">
        <v>5435</v>
      </c>
      <c r="F125" s="164">
        <v>42</v>
      </c>
      <c r="G125" s="164">
        <f>AVERAGE(CPVTFC3SG0011!S17:T17)</f>
        <v>2.6511499999999999</v>
      </c>
      <c r="H125" s="3457">
        <f t="shared" si="5"/>
        <v>9056.4814814814818</v>
      </c>
      <c r="I125" s="3488" t="s">
        <v>315</v>
      </c>
      <c r="J125" s="852">
        <v>44869</v>
      </c>
      <c r="K125" s="845" t="s">
        <v>5429</v>
      </c>
      <c r="L125" s="853">
        <v>85</v>
      </c>
      <c r="M125" s="66">
        <f>AVERAGE(CPVTFC3SG0045!Q25:R25)</f>
        <v>0.76275000000000004</v>
      </c>
      <c r="N125" s="67">
        <f>(M125-0.1851)/0.0142*400</f>
        <v>16271.830985915491</v>
      </c>
      <c r="O125" s="101" t="s">
        <v>315</v>
      </c>
      <c r="P125" s="1250"/>
      <c r="Q125" s="900"/>
      <c r="R125" s="694"/>
      <c r="S125" s="645"/>
      <c r="T125" s="646"/>
      <c r="U125" s="900"/>
    </row>
    <row r="126" spans="1:23" x14ac:dyDescent="0.25">
      <c r="A126" s="6">
        <v>116</v>
      </c>
      <c r="B126" s="4759" t="s">
        <v>1568</v>
      </c>
      <c r="C126" s="144" t="s">
        <v>868</v>
      </c>
      <c r="D126" s="2340">
        <v>44817</v>
      </c>
      <c r="E126" s="3460" t="s">
        <v>5435</v>
      </c>
      <c r="F126" s="102">
        <v>43</v>
      </c>
      <c r="G126" s="102">
        <f>AVERAGE(CPVTFC3SG0011!U17:V17)</f>
        <v>0.19935</v>
      </c>
      <c r="H126" s="3461">
        <f t="shared" si="5"/>
        <v>-24.25925925925926</v>
      </c>
      <c r="I126" s="3490" t="s">
        <v>314</v>
      </c>
      <c r="J126" s="878"/>
      <c r="K126" s="878"/>
      <c r="L126" s="877"/>
      <c r="M126" s="642"/>
      <c r="N126" s="642"/>
      <c r="O126" s="642"/>
      <c r="P126" s="1250"/>
      <c r="Q126" s="900"/>
      <c r="R126" s="694"/>
      <c r="S126" s="645"/>
      <c r="T126" s="646"/>
      <c r="U126" s="900"/>
      <c r="V126" s="4687" t="s">
        <v>1416</v>
      </c>
      <c r="W126" s="5">
        <v>1</v>
      </c>
    </row>
    <row r="127" spans="1:23" x14ac:dyDescent="0.25">
      <c r="A127" s="9">
        <v>117</v>
      </c>
      <c r="B127" s="4764"/>
      <c r="C127" s="162" t="s">
        <v>220</v>
      </c>
      <c r="D127" s="2392">
        <v>44817</v>
      </c>
      <c r="E127" s="3476" t="s">
        <v>5435</v>
      </c>
      <c r="F127" s="103">
        <v>44</v>
      </c>
      <c r="G127" s="103">
        <f>AVERAGE(CPVTFC3SG0011!W17:X17)</f>
        <v>2.7928499999999996</v>
      </c>
      <c r="H127" s="3477">
        <f t="shared" si="5"/>
        <v>9581.2962962962938</v>
      </c>
      <c r="I127" s="3489" t="s">
        <v>315</v>
      </c>
      <c r="J127" s="878"/>
      <c r="K127" s="878"/>
      <c r="L127" s="877"/>
      <c r="M127" s="642"/>
      <c r="N127" s="642"/>
      <c r="O127" s="642"/>
      <c r="P127" s="1250"/>
      <c r="Q127" s="900"/>
      <c r="R127" s="694"/>
      <c r="S127" s="645"/>
      <c r="T127" s="646"/>
      <c r="U127" s="900"/>
      <c r="V127" s="4688"/>
    </row>
    <row r="128" spans="1:23" x14ac:dyDescent="0.25">
      <c r="A128" s="6">
        <v>118</v>
      </c>
      <c r="B128" s="4759" t="s">
        <v>1569</v>
      </c>
      <c r="C128" s="144" t="s">
        <v>868</v>
      </c>
      <c r="D128" s="2340">
        <v>44817</v>
      </c>
      <c r="E128" s="3460" t="s">
        <v>5435</v>
      </c>
      <c r="F128" s="102">
        <v>45</v>
      </c>
      <c r="G128" s="102">
        <f>AVERAGE(CPVTFC3SG0011!C19:D19)</f>
        <v>0.67630000000000001</v>
      </c>
      <c r="H128" s="3461">
        <f t="shared" si="5"/>
        <v>1742.2222222222224</v>
      </c>
      <c r="I128" s="3490" t="s">
        <v>314</v>
      </c>
      <c r="J128" s="841"/>
      <c r="K128" s="841"/>
      <c r="L128" s="842"/>
      <c r="M128" s="642"/>
      <c r="N128" s="642"/>
      <c r="O128" s="642"/>
      <c r="P128" s="1250"/>
      <c r="Q128" s="900"/>
      <c r="R128" s="694"/>
      <c r="S128" s="645"/>
      <c r="T128" s="646"/>
      <c r="U128" s="900"/>
      <c r="V128" s="4687" t="s">
        <v>1416</v>
      </c>
      <c r="W128" s="5">
        <v>1</v>
      </c>
    </row>
    <row r="129" spans="1:23" x14ac:dyDescent="0.25">
      <c r="A129" s="9">
        <v>119</v>
      </c>
      <c r="B129" s="4764"/>
      <c r="C129" s="162" t="s">
        <v>220</v>
      </c>
      <c r="D129" s="2392">
        <v>44817</v>
      </c>
      <c r="E129" s="3476" t="s">
        <v>5435</v>
      </c>
      <c r="F129" s="103">
        <v>46</v>
      </c>
      <c r="G129" s="103">
        <f>AVERAGE(CPVTFC3SG0011!E19:F19)</f>
        <v>2.93845</v>
      </c>
      <c r="H129" s="3477">
        <f t="shared" si="5"/>
        <v>10120.555555555555</v>
      </c>
      <c r="I129" s="3489" t="s">
        <v>315</v>
      </c>
      <c r="J129" s="878"/>
      <c r="K129" s="878"/>
      <c r="L129" s="877"/>
      <c r="M129" s="642"/>
      <c r="N129" s="642"/>
      <c r="O129" s="642"/>
      <c r="P129" s="1250"/>
      <c r="Q129" s="900"/>
      <c r="R129" s="694"/>
      <c r="S129" s="645"/>
      <c r="T129" s="646"/>
      <c r="U129" s="1259"/>
      <c r="V129" s="4688"/>
    </row>
    <row r="130" spans="1:23" x14ac:dyDescent="0.25">
      <c r="A130" s="6">
        <v>120</v>
      </c>
      <c r="B130" s="4759" t="s">
        <v>1570</v>
      </c>
      <c r="C130" s="144" t="s">
        <v>868</v>
      </c>
      <c r="D130" s="2340">
        <v>44817</v>
      </c>
      <c r="E130" s="3460" t="s">
        <v>5435</v>
      </c>
      <c r="F130" s="102">
        <v>47</v>
      </c>
      <c r="G130" s="102">
        <f>AVERAGE(CPVTFC3SG0011!G19:H19)</f>
        <v>0.10039999999999999</v>
      </c>
      <c r="H130" s="3461">
        <f t="shared" si="5"/>
        <v>-390.74074074074076</v>
      </c>
      <c r="I130" s="3490" t="s">
        <v>314</v>
      </c>
      <c r="J130" s="878"/>
      <c r="K130" s="878"/>
      <c r="L130" s="877"/>
      <c r="M130" s="642"/>
      <c r="N130" s="642"/>
      <c r="O130" s="642"/>
      <c r="P130" s="1250"/>
      <c r="Q130" s="900"/>
      <c r="R130" s="694"/>
      <c r="S130" s="645"/>
      <c r="T130" s="646"/>
      <c r="U130" s="900"/>
      <c r="V130" s="4687" t="s">
        <v>1416</v>
      </c>
      <c r="W130" s="5">
        <v>1</v>
      </c>
    </row>
    <row r="131" spans="1:23" x14ac:dyDescent="0.25">
      <c r="A131" s="9">
        <v>121</v>
      </c>
      <c r="B131" s="4764"/>
      <c r="C131" s="162" t="s">
        <v>220</v>
      </c>
      <c r="D131" s="2392">
        <v>44817</v>
      </c>
      <c r="E131" s="3476" t="s">
        <v>5435</v>
      </c>
      <c r="F131" s="103">
        <v>48</v>
      </c>
      <c r="G131" s="103">
        <f>AVERAGE(CPVTFC3SG0011!I19:J19)</f>
        <v>2.9099000000000004</v>
      </c>
      <c r="H131" s="3477">
        <f t="shared" si="5"/>
        <v>10014.814814814816</v>
      </c>
      <c r="I131" s="3489" t="s">
        <v>315</v>
      </c>
      <c r="J131" s="878"/>
      <c r="K131" s="878"/>
      <c r="L131" s="877"/>
      <c r="M131" s="642"/>
      <c r="N131" s="642"/>
      <c r="O131" s="642"/>
      <c r="P131" s="1250"/>
      <c r="Q131" s="900"/>
      <c r="R131" s="694"/>
      <c r="S131" s="645"/>
      <c r="T131" s="646"/>
      <c r="U131" s="900"/>
      <c r="V131" s="4688"/>
    </row>
    <row r="132" spans="1:23" x14ac:dyDescent="0.25">
      <c r="A132" s="6">
        <v>122</v>
      </c>
      <c r="B132" s="4759" t="s">
        <v>1571</v>
      </c>
      <c r="C132" s="144" t="s">
        <v>868</v>
      </c>
      <c r="D132" s="2340">
        <v>44817</v>
      </c>
      <c r="E132" s="3460" t="s">
        <v>5435</v>
      </c>
      <c r="F132" s="102">
        <v>49</v>
      </c>
      <c r="G132" s="102">
        <f>AVERAGE(CPVTFC3SG0011!K19:L19)</f>
        <v>6.4100000000000004E-2</v>
      </c>
      <c r="H132" s="3461">
        <f t="shared" si="5"/>
        <v>-525.18518518518511</v>
      </c>
      <c r="I132" s="3490" t="s">
        <v>314</v>
      </c>
      <c r="J132" s="878"/>
      <c r="K132" s="878"/>
      <c r="L132" s="877"/>
      <c r="M132" s="642"/>
      <c r="N132" s="642"/>
      <c r="O132" s="642"/>
      <c r="P132" s="694"/>
      <c r="Q132" s="694"/>
      <c r="R132" s="694"/>
      <c r="S132" s="694"/>
      <c r="T132" s="694"/>
      <c r="U132" s="694"/>
      <c r="V132" s="4687" t="s">
        <v>1416</v>
      </c>
      <c r="W132" s="5">
        <v>1</v>
      </c>
    </row>
    <row r="133" spans="1:23" x14ac:dyDescent="0.25">
      <c r="A133" s="9">
        <v>123</v>
      </c>
      <c r="B133" s="4764"/>
      <c r="C133" s="162" t="s">
        <v>220</v>
      </c>
      <c r="D133" s="2392">
        <v>44817</v>
      </c>
      <c r="E133" s="3476" t="s">
        <v>5435</v>
      </c>
      <c r="F133" s="103">
        <v>50</v>
      </c>
      <c r="G133" s="103">
        <f>AVERAGE(CPVTFC3SG0011!M19:N19)</f>
        <v>2.7884000000000002</v>
      </c>
      <c r="H133" s="3477">
        <f t="shared" si="5"/>
        <v>9564.8148148148157</v>
      </c>
      <c r="I133" s="3489" t="s">
        <v>315</v>
      </c>
      <c r="J133" s="878"/>
      <c r="K133" s="878"/>
      <c r="L133" s="877"/>
      <c r="M133" s="642"/>
      <c r="N133" s="642"/>
      <c r="O133" s="642"/>
      <c r="P133" s="694"/>
      <c r="Q133" s="694"/>
      <c r="R133" s="694"/>
      <c r="S133" s="694"/>
      <c r="T133" s="694"/>
      <c r="U133" s="694"/>
      <c r="V133" s="4688"/>
    </row>
    <row r="134" spans="1:23" x14ac:dyDescent="0.25">
      <c r="A134" s="64">
        <v>124</v>
      </c>
      <c r="B134" s="3752" t="s">
        <v>1572</v>
      </c>
      <c r="C134" s="163" t="s">
        <v>868</v>
      </c>
      <c r="D134" s="2337">
        <v>44817</v>
      </c>
      <c r="E134" s="3456" t="s">
        <v>5435</v>
      </c>
      <c r="F134" s="164">
        <v>51</v>
      </c>
      <c r="G134" s="164">
        <f>AVERAGE(CPVTFC3SG0011!O19:P19)</f>
        <v>0.87535000000000007</v>
      </c>
      <c r="H134" s="3457">
        <f t="shared" si="5"/>
        <v>2479.4444444444448</v>
      </c>
      <c r="I134" s="4532" t="s">
        <v>315</v>
      </c>
      <c r="J134" s="878"/>
      <c r="K134" s="878"/>
      <c r="L134" s="877"/>
      <c r="M134" s="642"/>
      <c r="N134" s="642"/>
      <c r="O134" s="642"/>
      <c r="P134" s="694"/>
      <c r="Q134" s="694"/>
      <c r="R134" s="694"/>
      <c r="S134" s="694"/>
      <c r="T134" s="694"/>
      <c r="U134" s="694"/>
      <c r="V134" s="4687" t="s">
        <v>1416</v>
      </c>
      <c r="W134" s="5">
        <v>1</v>
      </c>
    </row>
    <row r="135" spans="1:23" x14ac:dyDescent="0.25">
      <c r="A135" s="64">
        <v>125</v>
      </c>
      <c r="B135" s="3752" t="s">
        <v>1572</v>
      </c>
      <c r="C135" s="163" t="s">
        <v>220</v>
      </c>
      <c r="D135" s="2337">
        <v>44817</v>
      </c>
      <c r="E135" s="3456" t="s">
        <v>5435</v>
      </c>
      <c r="F135" s="164">
        <v>52</v>
      </c>
      <c r="G135" s="164">
        <f>AVERAGE(CPVTFC3SG0011!Q19:R19)</f>
        <v>2.83385</v>
      </c>
      <c r="H135" s="3457">
        <f t="shared" si="5"/>
        <v>9733.1481481481478</v>
      </c>
      <c r="I135" s="3488" t="s">
        <v>315</v>
      </c>
      <c r="J135" s="852">
        <v>44869</v>
      </c>
      <c r="K135" s="845" t="s">
        <v>5429</v>
      </c>
      <c r="L135" s="853">
        <v>86</v>
      </c>
      <c r="M135" s="66">
        <f>AVERAGE(CPVTFC3SG0045!S25:T26)</f>
        <v>1.4196749999999998</v>
      </c>
      <c r="N135" s="67">
        <f>(M135-0.1851)/0.0142*400</f>
        <v>34776.760563380267</v>
      </c>
      <c r="O135" s="101" t="s">
        <v>315</v>
      </c>
      <c r="P135" s="694"/>
      <c r="Q135" s="694"/>
      <c r="R135" s="694"/>
      <c r="S135" s="694"/>
      <c r="T135" s="694"/>
      <c r="U135" s="694"/>
      <c r="V135" s="4688"/>
    </row>
    <row r="136" spans="1:23" x14ac:dyDescent="0.25">
      <c r="A136" s="64">
        <v>126</v>
      </c>
      <c r="B136" s="3752" t="s">
        <v>1573</v>
      </c>
      <c r="C136" s="163" t="s">
        <v>868</v>
      </c>
      <c r="D136" s="2337">
        <v>44817</v>
      </c>
      <c r="E136" s="3456" t="s">
        <v>5435</v>
      </c>
      <c r="F136" s="164">
        <v>53</v>
      </c>
      <c r="G136" s="164">
        <f>AVERAGE(CPVTFC3SG0011!S19:T19)</f>
        <v>2.6678500000000001</v>
      </c>
      <c r="H136" s="3457">
        <f t="shared" si="5"/>
        <v>9118.3333333333321</v>
      </c>
      <c r="I136" s="3488" t="s">
        <v>315</v>
      </c>
      <c r="J136" s="852">
        <v>44869</v>
      </c>
      <c r="K136" s="845" t="s">
        <v>5429</v>
      </c>
      <c r="L136" s="853">
        <v>87</v>
      </c>
      <c r="M136" s="66">
        <f>AVERAGE(CPVTFC3SG0045!U25:V25)</f>
        <v>0.3957</v>
      </c>
      <c r="N136" s="67">
        <f>(M136-0.1851)/0.0142*400</f>
        <v>5932.3943661971834</v>
      </c>
      <c r="O136" s="101" t="s">
        <v>315</v>
      </c>
      <c r="P136" s="694"/>
      <c r="Q136" s="694"/>
      <c r="R136" s="694"/>
      <c r="S136" s="694"/>
      <c r="T136" s="694"/>
      <c r="U136" s="694"/>
    </row>
    <row r="137" spans="1:23" x14ac:dyDescent="0.25">
      <c r="A137" s="64">
        <v>127</v>
      </c>
      <c r="B137" s="3752" t="s">
        <v>1573</v>
      </c>
      <c r="C137" s="163" t="s">
        <v>220</v>
      </c>
      <c r="D137" s="2337">
        <v>44817</v>
      </c>
      <c r="E137" s="3456" t="s">
        <v>5435</v>
      </c>
      <c r="F137" s="164">
        <v>54</v>
      </c>
      <c r="G137" s="164">
        <f>AVERAGE(CPVTFC3SG0011!U19:V19)</f>
        <v>1.2721499999999999</v>
      </c>
      <c r="H137" s="3457">
        <f t="shared" si="5"/>
        <v>3949.0740740740739</v>
      </c>
      <c r="I137" s="3488" t="s">
        <v>315</v>
      </c>
      <c r="J137" s="875"/>
      <c r="K137" s="843"/>
      <c r="L137" s="877"/>
      <c r="M137" s="645"/>
      <c r="N137" s="646"/>
      <c r="O137" s="642"/>
      <c r="P137" s="1250"/>
      <c r="Q137" s="900"/>
      <c r="R137" s="694"/>
      <c r="S137" s="645"/>
      <c r="T137" s="646"/>
      <c r="U137" s="900"/>
    </row>
    <row r="138" spans="1:23" x14ac:dyDescent="0.25">
      <c r="A138" s="64">
        <v>128</v>
      </c>
      <c r="B138" s="4765" t="s">
        <v>1574</v>
      </c>
      <c r="C138" s="163" t="s">
        <v>868</v>
      </c>
      <c r="D138" s="2337">
        <v>44817</v>
      </c>
      <c r="E138" s="3456" t="s">
        <v>5435</v>
      </c>
      <c r="F138" s="164">
        <v>55</v>
      </c>
      <c r="G138" s="164">
        <f>AVERAGE(CPVTFC3SG0011!W19:X19)</f>
        <v>0.99104999999999999</v>
      </c>
      <c r="H138" s="3457">
        <f t="shared" si="5"/>
        <v>2907.962962962963</v>
      </c>
      <c r="I138" s="3488" t="s">
        <v>315</v>
      </c>
      <c r="J138" s="878"/>
      <c r="K138" s="878"/>
      <c r="L138" s="877"/>
      <c r="M138" s="642"/>
      <c r="N138" s="642"/>
      <c r="O138" s="642"/>
      <c r="P138" s="1250"/>
      <c r="Q138" s="900"/>
      <c r="R138" s="694"/>
      <c r="S138" s="645"/>
      <c r="T138" s="646"/>
      <c r="U138" s="900"/>
      <c r="V138" s="4719"/>
    </row>
    <row r="139" spans="1:23" x14ac:dyDescent="0.25">
      <c r="A139" s="64">
        <v>129</v>
      </c>
      <c r="B139" s="4766"/>
      <c r="C139" s="163" t="s">
        <v>220</v>
      </c>
      <c r="D139" s="2337">
        <v>44817</v>
      </c>
      <c r="E139" s="3456" t="s">
        <v>5435</v>
      </c>
      <c r="F139" s="164">
        <v>56</v>
      </c>
      <c r="G139" s="164">
        <f>AVERAGE(CPVTFC3SG0011!C21:D21)</f>
        <v>2.2035499999999999</v>
      </c>
      <c r="H139" s="3457">
        <f t="shared" si="5"/>
        <v>7398.7037037037044</v>
      </c>
      <c r="I139" s="3488" t="s">
        <v>315</v>
      </c>
      <c r="J139" s="878"/>
      <c r="K139" s="878"/>
      <c r="L139" s="877"/>
      <c r="M139" s="642"/>
      <c r="N139" s="642"/>
      <c r="O139" s="642"/>
      <c r="P139" s="1250"/>
      <c r="Q139" s="900"/>
      <c r="R139" s="694"/>
      <c r="S139" s="645"/>
      <c r="T139" s="646"/>
      <c r="U139" s="900"/>
      <c r="V139" s="4701"/>
    </row>
    <row r="140" spans="1:23" x14ac:dyDescent="0.25">
      <c r="A140" s="6">
        <v>130</v>
      </c>
      <c r="B140" s="4759" t="s">
        <v>1575</v>
      </c>
      <c r="C140" s="144" t="s">
        <v>868</v>
      </c>
      <c r="D140" s="2340">
        <v>44817</v>
      </c>
      <c r="E140" s="3460" t="s">
        <v>5435</v>
      </c>
      <c r="F140" s="102">
        <v>57</v>
      </c>
      <c r="G140" s="102">
        <f>AVERAGE(CPVTFC3SG0011!E21:F21)</f>
        <v>8.4150000000000003E-2</v>
      </c>
      <c r="H140" s="3461">
        <f t="shared" si="5"/>
        <v>-450.92592592592598</v>
      </c>
      <c r="I140" s="3490" t="s">
        <v>314</v>
      </c>
      <c r="J140" s="878"/>
      <c r="K140" s="878"/>
      <c r="L140" s="877"/>
      <c r="M140" s="642"/>
      <c r="N140" s="642"/>
      <c r="O140" s="642"/>
      <c r="P140" s="694"/>
      <c r="Q140" s="694"/>
      <c r="R140" s="694"/>
      <c r="S140" s="694"/>
      <c r="T140" s="694"/>
      <c r="U140" s="694"/>
      <c r="V140" s="4687" t="s">
        <v>1416</v>
      </c>
      <c r="W140" s="5">
        <v>1</v>
      </c>
    </row>
    <row r="141" spans="1:23" x14ac:dyDescent="0.25">
      <c r="A141" s="9">
        <v>131</v>
      </c>
      <c r="B141" s="4764"/>
      <c r="C141" s="162" t="s">
        <v>220</v>
      </c>
      <c r="D141" s="2392">
        <v>44817</v>
      </c>
      <c r="E141" s="3476" t="s">
        <v>5435</v>
      </c>
      <c r="F141" s="103">
        <v>58</v>
      </c>
      <c r="G141" s="103">
        <f>AVERAGE(CPVTFC3SG0011!G21:H21)</f>
        <v>0.58424999999999994</v>
      </c>
      <c r="H141" s="3477">
        <f t="shared" si="5"/>
        <v>1401.2962962962963</v>
      </c>
      <c r="I141" s="4531" t="s">
        <v>315</v>
      </c>
      <c r="J141" s="878"/>
      <c r="K141" s="878"/>
      <c r="L141" s="877"/>
      <c r="M141" s="642"/>
      <c r="N141" s="642"/>
      <c r="O141" s="642"/>
      <c r="P141" s="694"/>
      <c r="Q141" s="694"/>
      <c r="R141" s="694"/>
      <c r="S141" s="694"/>
      <c r="T141" s="694"/>
      <c r="U141" s="694"/>
      <c r="V141" s="4688"/>
    </row>
    <row r="142" spans="1:23" x14ac:dyDescent="0.25">
      <c r="A142" s="6">
        <v>132</v>
      </c>
      <c r="B142" s="4759" t="s">
        <v>1576</v>
      </c>
      <c r="C142" s="144" t="s">
        <v>868</v>
      </c>
      <c r="D142" s="2340">
        <v>44817</v>
      </c>
      <c r="E142" s="3460" t="s">
        <v>5435</v>
      </c>
      <c r="F142" s="102">
        <v>59</v>
      </c>
      <c r="G142" s="102">
        <f>AVERAGE(CPVTFC3SG0011!I21:J21)</f>
        <v>0.50439999999999996</v>
      </c>
      <c r="H142" s="3461">
        <f t="shared" si="5"/>
        <v>1105.5555555555554</v>
      </c>
      <c r="I142" s="4530" t="s">
        <v>314</v>
      </c>
      <c r="J142" s="878"/>
      <c r="K142" s="878"/>
      <c r="L142" s="877"/>
      <c r="M142" s="642"/>
      <c r="N142" s="642"/>
      <c r="O142" s="642"/>
      <c r="P142" s="694"/>
      <c r="Q142" s="694"/>
      <c r="R142" s="694"/>
      <c r="S142" s="694"/>
      <c r="T142" s="694"/>
      <c r="U142" s="694"/>
      <c r="V142" s="4687" t="s">
        <v>1416</v>
      </c>
      <c r="W142" s="5">
        <v>1</v>
      </c>
    </row>
    <row r="143" spans="1:23" x14ac:dyDescent="0.25">
      <c r="A143" s="9">
        <v>133</v>
      </c>
      <c r="B143" s="4764"/>
      <c r="C143" s="162" t="s">
        <v>220</v>
      </c>
      <c r="D143" s="2392">
        <v>44817</v>
      </c>
      <c r="E143" s="3476" t="s">
        <v>5435</v>
      </c>
      <c r="F143" s="103">
        <v>60</v>
      </c>
      <c r="G143" s="103">
        <f>AVERAGE(CPVTFC3SG0011!K21:L21)</f>
        <v>2.915</v>
      </c>
      <c r="H143" s="3477">
        <f t="shared" si="5"/>
        <v>10033.703703703704</v>
      </c>
      <c r="I143" s="3489" t="s">
        <v>315</v>
      </c>
      <c r="J143" s="878"/>
      <c r="K143" s="878"/>
      <c r="L143" s="877"/>
      <c r="M143" s="642"/>
      <c r="N143" s="642"/>
      <c r="O143" s="642"/>
      <c r="P143" s="694"/>
      <c r="Q143" s="694"/>
      <c r="R143" s="694"/>
      <c r="S143" s="694"/>
      <c r="T143" s="694"/>
      <c r="U143" s="694"/>
      <c r="V143" s="4688"/>
    </row>
    <row r="144" spans="1:23" x14ac:dyDescent="0.25">
      <c r="A144" s="64">
        <v>134</v>
      </c>
      <c r="B144" s="3752" t="s">
        <v>1577</v>
      </c>
      <c r="C144" s="163" t="s">
        <v>868</v>
      </c>
      <c r="D144" s="2337">
        <v>44817</v>
      </c>
      <c r="E144" s="3456" t="s">
        <v>5435</v>
      </c>
      <c r="F144" s="164">
        <v>61</v>
      </c>
      <c r="G144" s="164">
        <f>AVERAGE(CPVTFC3SG0011!M21:N21)</f>
        <v>1.0135000000000001</v>
      </c>
      <c r="H144" s="3457">
        <f t="shared" si="5"/>
        <v>2991.1111111111113</v>
      </c>
      <c r="I144" s="3488" t="s">
        <v>315</v>
      </c>
      <c r="J144" s="878"/>
      <c r="K144" s="878"/>
      <c r="L144" s="877"/>
      <c r="M144" s="642"/>
      <c r="N144" s="642"/>
      <c r="O144" s="642"/>
      <c r="P144" s="694"/>
      <c r="Q144" s="694"/>
      <c r="R144" s="694"/>
      <c r="S144" s="694"/>
      <c r="T144" s="694"/>
      <c r="U144" s="694"/>
      <c r="V144" s="4687" t="s">
        <v>1416</v>
      </c>
    </row>
    <row r="145" spans="1:23" x14ac:dyDescent="0.25">
      <c r="A145" s="64">
        <v>135</v>
      </c>
      <c r="B145" s="3752" t="s">
        <v>1577</v>
      </c>
      <c r="C145" s="163" t="s">
        <v>220</v>
      </c>
      <c r="D145" s="2337">
        <v>44817</v>
      </c>
      <c r="E145" s="3456" t="s">
        <v>5435</v>
      </c>
      <c r="F145" s="164">
        <v>62</v>
      </c>
      <c r="G145" s="164">
        <f>AVERAGE(CPVTFC3SG0011!O21:P21)</f>
        <v>2.8676500000000003</v>
      </c>
      <c r="H145" s="3457">
        <f t="shared" si="5"/>
        <v>9858.3333333333339</v>
      </c>
      <c r="I145" s="3488" t="s">
        <v>315</v>
      </c>
      <c r="J145" s="852">
        <v>44869</v>
      </c>
      <c r="K145" s="845" t="s">
        <v>5429</v>
      </c>
      <c r="L145" s="853">
        <v>88</v>
      </c>
      <c r="M145" s="66">
        <f>AVERAGE(CPVTFC3SG0045!W25:X25)</f>
        <v>0.99770000000000003</v>
      </c>
      <c r="N145" s="67">
        <f>(M145-0.1851)/0.0142*400</f>
        <v>22890.140845070418</v>
      </c>
      <c r="O145" s="101" t="s">
        <v>315</v>
      </c>
      <c r="P145" s="694"/>
      <c r="Q145" s="694"/>
      <c r="R145" s="694"/>
      <c r="S145" s="694"/>
      <c r="T145" s="694"/>
      <c r="U145" s="694"/>
      <c r="V145" s="4688"/>
    </row>
    <row r="146" spans="1:23" x14ac:dyDescent="0.25">
      <c r="A146" s="6">
        <v>136</v>
      </c>
      <c r="B146" s="4763" t="s">
        <v>1578</v>
      </c>
      <c r="C146" s="144" t="s">
        <v>868</v>
      </c>
      <c r="D146" s="2340">
        <v>44817</v>
      </c>
      <c r="E146" s="3460" t="s">
        <v>5435</v>
      </c>
      <c r="F146" s="102">
        <v>63</v>
      </c>
      <c r="G146" s="102">
        <f>AVERAGE(CPVTFC3SG0011!Q21:R21)</f>
        <v>7.3849999999999999E-2</v>
      </c>
      <c r="H146" s="3461">
        <f t="shared" si="5"/>
        <v>-489.07407407407408</v>
      </c>
      <c r="I146" s="3490" t="s">
        <v>314</v>
      </c>
      <c r="J146" s="878"/>
      <c r="K146" s="878"/>
      <c r="L146" s="877"/>
      <c r="M146" s="642"/>
      <c r="N146" s="642"/>
      <c r="O146" s="642"/>
      <c r="P146" s="1250"/>
      <c r="Q146" s="900"/>
      <c r="R146" s="694"/>
      <c r="S146" s="645"/>
      <c r="T146" s="646"/>
      <c r="U146" s="900"/>
      <c r="V146" s="4719"/>
    </row>
    <row r="147" spans="1:23" x14ac:dyDescent="0.25">
      <c r="A147" s="6">
        <v>137</v>
      </c>
      <c r="B147" s="4754"/>
      <c r="C147" s="144" t="s">
        <v>220</v>
      </c>
      <c r="D147" s="2340">
        <v>44817</v>
      </c>
      <c r="E147" s="3460" t="s">
        <v>5435</v>
      </c>
      <c r="F147" s="102">
        <v>64</v>
      </c>
      <c r="G147" s="102">
        <f>AVERAGE(CPVTFC3SG0011!S21:T21)</f>
        <v>0.12855</v>
      </c>
      <c r="H147" s="3461">
        <f t="shared" si="5"/>
        <v>-286.48148148148147</v>
      </c>
      <c r="I147" s="3490" t="s">
        <v>314</v>
      </c>
      <c r="J147" s="878"/>
      <c r="K147" s="878"/>
      <c r="L147" s="877"/>
      <c r="M147" s="642"/>
      <c r="N147" s="642"/>
      <c r="O147" s="642"/>
      <c r="P147" s="1250"/>
      <c r="Q147" s="900"/>
      <c r="R147" s="694"/>
      <c r="S147" s="645"/>
      <c r="T147" s="646"/>
      <c r="U147" s="900"/>
      <c r="V147" s="4701"/>
    </row>
    <row r="148" spans="1:23" x14ac:dyDescent="0.25">
      <c r="A148" s="64">
        <v>138</v>
      </c>
      <c r="B148" s="4765" t="s">
        <v>1579</v>
      </c>
      <c r="C148" s="163" t="s">
        <v>868</v>
      </c>
      <c r="D148" s="2337">
        <v>44817</v>
      </c>
      <c r="E148" s="3456" t="s">
        <v>5435</v>
      </c>
      <c r="F148" s="164">
        <v>65</v>
      </c>
      <c r="G148" s="164">
        <f>AVERAGE(CPVTFC3SG0011!U21:V21)</f>
        <v>0.67385000000000006</v>
      </c>
      <c r="H148" s="3457">
        <f t="shared" si="5"/>
        <v>1733.1481481481485</v>
      </c>
      <c r="I148" s="4532" t="s">
        <v>315</v>
      </c>
      <c r="J148" s="878"/>
      <c r="K148" s="878"/>
      <c r="L148" s="877"/>
      <c r="M148" s="642"/>
      <c r="N148" s="642"/>
      <c r="O148" s="642"/>
      <c r="P148" s="694"/>
      <c r="Q148" s="694"/>
      <c r="R148" s="694"/>
      <c r="S148" s="694"/>
      <c r="T148" s="694"/>
      <c r="U148" s="694"/>
      <c r="V148" s="4687" t="s">
        <v>1416</v>
      </c>
      <c r="W148" s="5">
        <v>1</v>
      </c>
    </row>
    <row r="149" spans="1:23" x14ac:dyDescent="0.25">
      <c r="A149" s="64">
        <v>139</v>
      </c>
      <c r="B149" s="4766"/>
      <c r="C149" s="163" t="s">
        <v>220</v>
      </c>
      <c r="D149" s="2337">
        <v>44817</v>
      </c>
      <c r="E149" s="3456" t="s">
        <v>5435</v>
      </c>
      <c r="F149" s="164">
        <v>66</v>
      </c>
      <c r="G149" s="164">
        <f>AVERAGE(CPVTFC3SG0011!W21:X21)</f>
        <v>2.8404499999999997</v>
      </c>
      <c r="H149" s="3457">
        <f t="shared" ref="H149:H212" si="7">(G149-0.2059)/0.0135*50</f>
        <v>9757.5925925925912</v>
      </c>
      <c r="I149" s="3488" t="s">
        <v>315</v>
      </c>
      <c r="J149" s="878"/>
      <c r="K149" s="878"/>
      <c r="L149" s="877"/>
      <c r="M149" s="642"/>
      <c r="N149" s="642"/>
      <c r="O149" s="642"/>
      <c r="P149" s="694"/>
      <c r="Q149" s="694"/>
      <c r="R149" s="694"/>
      <c r="S149" s="694"/>
      <c r="T149" s="694"/>
      <c r="U149" s="694"/>
      <c r="V149" s="4688"/>
    </row>
    <row r="150" spans="1:23" x14ac:dyDescent="0.25">
      <c r="A150" s="64">
        <v>140</v>
      </c>
      <c r="B150" s="3752" t="s">
        <v>1580</v>
      </c>
      <c r="C150" s="163" t="s">
        <v>868</v>
      </c>
      <c r="D150" s="2337">
        <v>44817</v>
      </c>
      <c r="E150" s="3456" t="s">
        <v>5435</v>
      </c>
      <c r="F150" s="164">
        <v>67</v>
      </c>
      <c r="G150" s="164">
        <f>AVERAGE(CPVTFC3SG0011!C23:D23)</f>
        <v>2.4829499999999998</v>
      </c>
      <c r="H150" s="3457">
        <f t="shared" si="7"/>
        <v>8433.5185185185164</v>
      </c>
      <c r="I150" s="3488" t="s">
        <v>315</v>
      </c>
      <c r="J150" s="852">
        <v>44869</v>
      </c>
      <c r="K150" s="845" t="s">
        <v>5429</v>
      </c>
      <c r="L150" s="853">
        <v>89</v>
      </c>
      <c r="M150" s="66">
        <f>AVERAGE(CPVTFC3SG0045!B12:C12)</f>
        <v>0.27229999999999999</v>
      </c>
      <c r="N150" s="67">
        <f>(M150-0.1851)/0.0142*400</f>
        <v>2456.3380281690138</v>
      </c>
      <c r="O150" s="101" t="s">
        <v>315</v>
      </c>
      <c r="P150" s="1250"/>
      <c r="Q150" s="900"/>
      <c r="R150" s="694"/>
      <c r="S150" s="645"/>
      <c r="T150" s="646"/>
      <c r="U150" s="900"/>
    </row>
    <row r="151" spans="1:23" x14ac:dyDescent="0.25">
      <c r="A151" s="64">
        <v>141</v>
      </c>
      <c r="B151" s="3752" t="s">
        <v>1580</v>
      </c>
      <c r="C151" s="163" t="s">
        <v>220</v>
      </c>
      <c r="D151" s="2337">
        <v>44817</v>
      </c>
      <c r="E151" s="3456" t="s">
        <v>5435</v>
      </c>
      <c r="F151" s="164">
        <v>68</v>
      </c>
      <c r="G151" s="164">
        <f>AVERAGE(CPVTFC3SG0011!E23:F23)</f>
        <v>2.13435</v>
      </c>
      <c r="H151" s="3457">
        <f t="shared" si="7"/>
        <v>7142.4074074074069</v>
      </c>
      <c r="I151" s="3488" t="s">
        <v>315</v>
      </c>
      <c r="J151" s="875"/>
      <c r="K151" s="843"/>
      <c r="L151" s="877"/>
      <c r="M151" s="645"/>
      <c r="N151" s="646"/>
      <c r="O151" s="642"/>
      <c r="P151" s="1250"/>
      <c r="Q151" s="900"/>
      <c r="R151" s="694"/>
      <c r="S151" s="645"/>
      <c r="T151" s="646"/>
      <c r="U151" s="900"/>
    </row>
    <row r="152" spans="1:23" x14ac:dyDescent="0.25">
      <c r="A152" s="6">
        <v>142</v>
      </c>
      <c r="B152" s="4759" t="s">
        <v>1581</v>
      </c>
      <c r="C152" s="144" t="s">
        <v>868</v>
      </c>
      <c r="D152" s="2340">
        <v>44817</v>
      </c>
      <c r="E152" s="3460" t="s">
        <v>5435</v>
      </c>
      <c r="F152" s="102">
        <v>69</v>
      </c>
      <c r="G152" s="102">
        <f>AVERAGE(CPVTFC3SG0011!G23:H23)</f>
        <v>0.15049999999999999</v>
      </c>
      <c r="H152" s="3461">
        <f t="shared" si="7"/>
        <v>-205.18518518518522</v>
      </c>
      <c r="I152" s="3490" t="s">
        <v>314</v>
      </c>
      <c r="J152" s="878"/>
      <c r="K152" s="878"/>
      <c r="L152" s="877"/>
      <c r="M152" s="642"/>
      <c r="N152" s="642"/>
      <c r="O152" s="642"/>
      <c r="P152" s="1250"/>
      <c r="Q152" s="900"/>
      <c r="R152" s="694"/>
      <c r="S152" s="645"/>
      <c r="T152" s="646"/>
      <c r="U152" s="900"/>
      <c r="V152" s="4687" t="s">
        <v>1416</v>
      </c>
      <c r="W152" s="5">
        <v>1</v>
      </c>
    </row>
    <row r="153" spans="1:23" x14ac:dyDescent="0.25">
      <c r="A153" s="9">
        <v>143</v>
      </c>
      <c r="B153" s="4764"/>
      <c r="C153" s="162" t="s">
        <v>220</v>
      </c>
      <c r="D153" s="2392">
        <v>44817</v>
      </c>
      <c r="E153" s="3476" t="s">
        <v>5435</v>
      </c>
      <c r="F153" s="103">
        <v>70</v>
      </c>
      <c r="G153" s="103">
        <f>AVERAGE(CPVTFC3SG0011!I23:J23)</f>
        <v>2.94455</v>
      </c>
      <c r="H153" s="3477">
        <f t="shared" si="7"/>
        <v>10143.148148148148</v>
      </c>
      <c r="I153" s="3489" t="s">
        <v>315</v>
      </c>
      <c r="J153" s="875"/>
      <c r="K153" s="843"/>
      <c r="L153" s="877"/>
      <c r="M153" s="645"/>
      <c r="N153" s="646"/>
      <c r="O153" s="642"/>
      <c r="P153" s="1250"/>
      <c r="Q153" s="900"/>
      <c r="R153" s="694"/>
      <c r="S153" s="645"/>
      <c r="T153" s="646"/>
      <c r="U153" s="900"/>
      <c r="V153" s="4688"/>
    </row>
    <row r="154" spans="1:23" x14ac:dyDescent="0.25">
      <c r="A154" s="64">
        <v>144</v>
      </c>
      <c r="B154" s="4765" t="s">
        <v>1582</v>
      </c>
      <c r="C154" s="163" t="s">
        <v>868</v>
      </c>
      <c r="D154" s="2337">
        <v>44817</v>
      </c>
      <c r="E154" s="3456" t="s">
        <v>5435</v>
      </c>
      <c r="F154" s="164">
        <v>71</v>
      </c>
      <c r="G154" s="164">
        <f>AVERAGE(CPVTFC3SG0011!K23:L23)</f>
        <v>2.3544</v>
      </c>
      <c r="H154" s="3457">
        <f t="shared" si="7"/>
        <v>7957.4074074074078</v>
      </c>
      <c r="I154" s="3488" t="s">
        <v>315</v>
      </c>
      <c r="J154" s="865">
        <v>44869</v>
      </c>
      <c r="K154" s="866" t="s">
        <v>5429</v>
      </c>
      <c r="L154" s="867">
        <v>90</v>
      </c>
      <c r="M154" s="72">
        <f>AVERAGE(CPVTFC3SG0045!D12:E12)</f>
        <v>0.25140000000000001</v>
      </c>
      <c r="N154" s="73">
        <f>(M154-0.1851)/0.0142*400</f>
        <v>1867.6056338028175</v>
      </c>
      <c r="O154" s="421" t="s">
        <v>315</v>
      </c>
      <c r="P154" s="1250"/>
      <c r="Q154" s="900"/>
      <c r="R154" s="694"/>
      <c r="S154" s="645"/>
      <c r="T154" s="646"/>
      <c r="U154" s="900"/>
      <c r="V154" s="4687" t="s">
        <v>1416</v>
      </c>
    </row>
    <row r="155" spans="1:23" x14ac:dyDescent="0.25">
      <c r="A155" s="64">
        <v>145</v>
      </c>
      <c r="B155" s="4766"/>
      <c r="C155" s="163" t="s">
        <v>220</v>
      </c>
      <c r="D155" s="2337">
        <v>44817</v>
      </c>
      <c r="E155" s="3456" t="s">
        <v>5435</v>
      </c>
      <c r="F155" s="164">
        <v>72</v>
      </c>
      <c r="G155" s="164">
        <f>AVERAGE(CPVTFC3SG0011!M23:N23)</f>
        <v>2.8995500000000001</v>
      </c>
      <c r="H155" s="3457">
        <f t="shared" si="7"/>
        <v>9976.4814814814818</v>
      </c>
      <c r="I155" s="3488" t="s">
        <v>315</v>
      </c>
      <c r="J155" s="852">
        <v>44869</v>
      </c>
      <c r="K155" s="845" t="s">
        <v>5429</v>
      </c>
      <c r="L155" s="853">
        <v>91</v>
      </c>
      <c r="M155" s="66">
        <f>AVERAGE(CPVTFC3SG0045!F12:G12)</f>
        <v>2.40055</v>
      </c>
      <c r="N155" s="67">
        <f>(M155-0.1851)/0.0142*400</f>
        <v>62407.042253521126</v>
      </c>
      <c r="O155" s="101" t="s">
        <v>315</v>
      </c>
      <c r="P155" s="694"/>
      <c r="Q155" s="694"/>
      <c r="R155" s="694"/>
      <c r="S155" s="694"/>
      <c r="T155" s="694"/>
      <c r="U155" s="694"/>
      <c r="V155" s="4688"/>
    </row>
    <row r="156" spans="1:23" x14ac:dyDescent="0.25">
      <c r="A156" s="64">
        <v>146</v>
      </c>
      <c r="B156" s="3752" t="s">
        <v>1583</v>
      </c>
      <c r="C156" s="163" t="s">
        <v>868</v>
      </c>
      <c r="D156" s="2337">
        <v>44817</v>
      </c>
      <c r="E156" s="3456" t="s">
        <v>5435</v>
      </c>
      <c r="F156" s="164">
        <v>73</v>
      </c>
      <c r="G156" s="164">
        <f>AVERAGE(CPVTFC3SG0011!O23:P23)</f>
        <v>2.0030000000000001</v>
      </c>
      <c r="H156" s="3457">
        <f t="shared" si="7"/>
        <v>6655.9259259259261</v>
      </c>
      <c r="I156" s="3488" t="s">
        <v>315</v>
      </c>
      <c r="J156" s="878"/>
      <c r="K156" s="878"/>
      <c r="L156" s="877"/>
      <c r="M156" s="642"/>
      <c r="N156" s="642"/>
      <c r="O156" s="642"/>
      <c r="P156" s="694"/>
      <c r="Q156" s="694"/>
      <c r="R156" s="694"/>
      <c r="S156" s="694"/>
      <c r="T156" s="694"/>
      <c r="U156" s="694"/>
      <c r="V156" s="4687" t="s">
        <v>1416</v>
      </c>
    </row>
    <row r="157" spans="1:23" x14ac:dyDescent="0.25">
      <c r="A157" s="64">
        <v>147</v>
      </c>
      <c r="B157" s="3752" t="s">
        <v>1583</v>
      </c>
      <c r="C157" s="163" t="s">
        <v>220</v>
      </c>
      <c r="D157" s="2337">
        <v>44817</v>
      </c>
      <c r="E157" s="3456" t="s">
        <v>5435</v>
      </c>
      <c r="F157" s="164">
        <v>74</v>
      </c>
      <c r="G157" s="164">
        <f>AVERAGE(CPVTFC3SG0011!Q23:R23)</f>
        <v>2.8925000000000001</v>
      </c>
      <c r="H157" s="3457">
        <f t="shared" si="7"/>
        <v>9950.3703703703704</v>
      </c>
      <c r="I157" s="3488" t="s">
        <v>315</v>
      </c>
      <c r="J157" s="852">
        <v>44869</v>
      </c>
      <c r="K157" s="845" t="s">
        <v>5429</v>
      </c>
      <c r="L157" s="853">
        <v>92</v>
      </c>
      <c r="M157" s="66">
        <f>AVERAGE(CPVTFC3SG0045!H12:I12)</f>
        <v>1.8946499999999999</v>
      </c>
      <c r="N157" s="67">
        <f>(M157-0.1851)/0.0142*400</f>
        <v>48156.338028169004</v>
      </c>
      <c r="O157" s="101" t="s">
        <v>315</v>
      </c>
      <c r="P157" s="694"/>
      <c r="Q157" s="694"/>
      <c r="R157" s="694"/>
      <c r="S157" s="694"/>
      <c r="T157" s="694"/>
      <c r="U157" s="694"/>
      <c r="V157" s="4710"/>
    </row>
    <row r="158" spans="1:23" x14ac:dyDescent="0.25">
      <c r="A158" s="6">
        <v>148</v>
      </c>
      <c r="B158" s="4759" t="s">
        <v>1584</v>
      </c>
      <c r="C158" s="144" t="s">
        <v>868</v>
      </c>
      <c r="D158" s="2340">
        <v>44817</v>
      </c>
      <c r="E158" s="3460" t="s">
        <v>5435</v>
      </c>
      <c r="F158" s="102">
        <v>75</v>
      </c>
      <c r="G158" s="102">
        <f>AVERAGE(CPVTFC3SG0011!S23:T23)</f>
        <v>0.22605</v>
      </c>
      <c r="H158" s="3461">
        <f t="shared" si="7"/>
        <v>74.629629629629633</v>
      </c>
      <c r="I158" s="3490" t="s">
        <v>314</v>
      </c>
      <c r="J158" s="878"/>
      <c r="K158" s="878"/>
      <c r="L158" s="877"/>
      <c r="M158" s="642"/>
      <c r="N158" s="642"/>
      <c r="O158" s="642"/>
      <c r="P158" s="694"/>
      <c r="Q158" s="694"/>
      <c r="R158" s="694"/>
      <c r="S158" s="694"/>
      <c r="T158" s="694"/>
      <c r="U158" s="694"/>
      <c r="V158" s="4687" t="s">
        <v>1416</v>
      </c>
      <c r="W158" s="5">
        <v>1</v>
      </c>
    </row>
    <row r="159" spans="1:23" x14ac:dyDescent="0.25">
      <c r="A159" s="9">
        <v>149</v>
      </c>
      <c r="B159" s="4764"/>
      <c r="C159" s="162" t="s">
        <v>220</v>
      </c>
      <c r="D159" s="2392">
        <v>44817</v>
      </c>
      <c r="E159" s="3476" t="s">
        <v>5435</v>
      </c>
      <c r="F159" s="103">
        <v>76</v>
      </c>
      <c r="G159" s="103">
        <f>AVERAGE(CPVTFC3SG0011!U23:V23)</f>
        <v>2.7788500000000003</v>
      </c>
      <c r="H159" s="3477">
        <f t="shared" si="7"/>
        <v>9529.4444444444453</v>
      </c>
      <c r="I159" s="3489" t="s">
        <v>315</v>
      </c>
      <c r="J159" s="878"/>
      <c r="K159" s="878"/>
      <c r="L159" s="877"/>
      <c r="M159" s="642"/>
      <c r="N159" s="642"/>
      <c r="O159" s="642"/>
      <c r="P159" s="694"/>
      <c r="Q159" s="694"/>
      <c r="R159" s="694"/>
      <c r="S159" s="694"/>
      <c r="T159" s="694"/>
      <c r="U159" s="694"/>
      <c r="V159" s="4688"/>
    </row>
    <row r="160" spans="1:23" x14ac:dyDescent="0.25">
      <c r="A160" s="6">
        <v>150</v>
      </c>
      <c r="B160" s="4759" t="s">
        <v>1585</v>
      </c>
      <c r="C160" s="144" t="s">
        <v>868</v>
      </c>
      <c r="D160" s="2340">
        <v>44817</v>
      </c>
      <c r="E160" s="3460" t="s">
        <v>5435</v>
      </c>
      <c r="F160" s="102">
        <v>77</v>
      </c>
      <c r="G160" s="102">
        <f>AVERAGE(CPVTFC3SG0011!W23:X23)</f>
        <v>0.26424999999999998</v>
      </c>
      <c r="H160" s="3461">
        <f t="shared" si="7"/>
        <v>216.11111111111106</v>
      </c>
      <c r="I160" s="3490" t="s">
        <v>314</v>
      </c>
      <c r="J160" s="878"/>
      <c r="K160" s="878"/>
      <c r="L160" s="877"/>
      <c r="M160" s="642"/>
      <c r="N160" s="642"/>
      <c r="O160" s="642"/>
      <c r="P160" s="694"/>
      <c r="Q160" s="694"/>
      <c r="R160" s="694"/>
      <c r="S160" s="694"/>
      <c r="T160" s="694"/>
      <c r="U160" s="694"/>
      <c r="V160" s="4687" t="s">
        <v>1416</v>
      </c>
      <c r="W160" s="5">
        <v>1</v>
      </c>
    </row>
    <row r="161" spans="1:23" x14ac:dyDescent="0.25">
      <c r="A161" s="9">
        <v>151</v>
      </c>
      <c r="B161" s="4764"/>
      <c r="C161" s="162" t="s">
        <v>220</v>
      </c>
      <c r="D161" s="2392">
        <v>44817</v>
      </c>
      <c r="E161" s="3476" t="s">
        <v>5435</v>
      </c>
      <c r="F161" s="103">
        <v>78</v>
      </c>
      <c r="G161" s="103">
        <f>AVERAGE(CPVTFC3SG0011!C25:D25)</f>
        <v>2.8723000000000001</v>
      </c>
      <c r="H161" s="3477">
        <f t="shared" si="7"/>
        <v>9875.5555555555547</v>
      </c>
      <c r="I161" s="3489" t="s">
        <v>315</v>
      </c>
      <c r="J161" s="878"/>
      <c r="K161" s="878"/>
      <c r="L161" s="877"/>
      <c r="M161" s="642"/>
      <c r="N161" s="642"/>
      <c r="O161" s="642"/>
      <c r="P161" s="694"/>
      <c r="Q161" s="694"/>
      <c r="R161" s="694"/>
      <c r="S161" s="694"/>
      <c r="T161" s="694"/>
      <c r="U161" s="694"/>
      <c r="V161" s="4688"/>
    </row>
    <row r="162" spans="1:23" x14ac:dyDescent="0.25">
      <c r="A162" s="64">
        <v>152</v>
      </c>
      <c r="B162" s="4765" t="s">
        <v>1586</v>
      </c>
      <c r="C162" s="163" t="s">
        <v>868</v>
      </c>
      <c r="D162" s="2337">
        <v>44817</v>
      </c>
      <c r="E162" s="3456" t="s">
        <v>5435</v>
      </c>
      <c r="F162" s="164">
        <v>79</v>
      </c>
      <c r="G162" s="164">
        <f>AVERAGE(CPVTFC3SG0011!E25:F25)</f>
        <v>1.7924500000000001</v>
      </c>
      <c r="H162" s="3457">
        <f t="shared" si="7"/>
        <v>5876.1111111111122</v>
      </c>
      <c r="I162" s="3488" t="s">
        <v>315</v>
      </c>
      <c r="J162" s="878"/>
      <c r="K162" s="878"/>
      <c r="L162" s="877"/>
      <c r="M162" s="642"/>
      <c r="N162" s="642"/>
      <c r="O162" s="642"/>
      <c r="P162" s="694"/>
      <c r="Q162" s="694"/>
      <c r="R162" s="694"/>
      <c r="S162" s="694"/>
      <c r="T162" s="694"/>
      <c r="U162" s="694"/>
    </row>
    <row r="163" spans="1:23" x14ac:dyDescent="0.25">
      <c r="A163" s="64">
        <v>153</v>
      </c>
      <c r="B163" s="4766"/>
      <c r="C163" s="163" t="s">
        <v>220</v>
      </c>
      <c r="D163" s="2337">
        <v>44817</v>
      </c>
      <c r="E163" s="3456" t="s">
        <v>5435</v>
      </c>
      <c r="F163" s="164">
        <v>80</v>
      </c>
      <c r="G163" s="164">
        <f>AVERAGE(CPVTFC3SG0011!G25:H25)</f>
        <v>1.2218</v>
      </c>
      <c r="H163" s="3457">
        <f t="shared" si="7"/>
        <v>3762.5925925925926</v>
      </c>
      <c r="I163" s="3488" t="s">
        <v>315</v>
      </c>
      <c r="J163" s="878"/>
      <c r="K163" s="878"/>
      <c r="L163" s="877"/>
      <c r="M163" s="642"/>
      <c r="N163" s="642"/>
      <c r="O163" s="642"/>
      <c r="P163" s="694"/>
      <c r="Q163" s="694"/>
      <c r="R163" s="694"/>
      <c r="S163" s="694"/>
      <c r="T163" s="694"/>
      <c r="U163" s="694"/>
    </row>
    <row r="164" spans="1:23" x14ac:dyDescent="0.25">
      <c r="A164" s="6">
        <v>154</v>
      </c>
      <c r="B164" s="4759" t="s">
        <v>1587</v>
      </c>
      <c r="C164" s="144" t="s">
        <v>868</v>
      </c>
      <c r="D164" s="2340">
        <v>44817</v>
      </c>
      <c r="E164" s="3460" t="s">
        <v>5435</v>
      </c>
      <c r="F164" s="102">
        <v>81</v>
      </c>
      <c r="G164" s="102">
        <f>AVERAGE(CPVTFC3SG0011!I25:J25)</f>
        <v>9.3149999999999997E-2</v>
      </c>
      <c r="H164" s="3461">
        <f t="shared" si="7"/>
        <v>-417.59259259259267</v>
      </c>
      <c r="I164" s="3490" t="s">
        <v>314</v>
      </c>
      <c r="J164" s="875"/>
      <c r="K164" s="843"/>
      <c r="L164" s="877"/>
      <c r="M164" s="645"/>
      <c r="N164" s="646"/>
      <c r="O164" s="642"/>
      <c r="P164" s="694"/>
      <c r="Q164" s="694"/>
      <c r="R164" s="694"/>
      <c r="S164" s="694"/>
      <c r="T164" s="694"/>
      <c r="U164" s="694"/>
      <c r="V164" s="4687" t="s">
        <v>1416</v>
      </c>
      <c r="W164" s="5">
        <v>1</v>
      </c>
    </row>
    <row r="165" spans="1:23" x14ac:dyDescent="0.25">
      <c r="A165" s="9">
        <v>155</v>
      </c>
      <c r="B165" s="4764"/>
      <c r="C165" s="162" t="s">
        <v>220</v>
      </c>
      <c r="D165" s="2392">
        <v>44817</v>
      </c>
      <c r="E165" s="3476" t="s">
        <v>5435</v>
      </c>
      <c r="F165" s="103">
        <v>82</v>
      </c>
      <c r="G165" s="103">
        <f>AVERAGE(CPVTFC3SG0011!K25:L25)</f>
        <v>1.4224000000000001</v>
      </c>
      <c r="H165" s="3477">
        <f t="shared" si="7"/>
        <v>4505.5555555555566</v>
      </c>
      <c r="I165" s="3489" t="s">
        <v>315</v>
      </c>
      <c r="J165" s="878"/>
      <c r="K165" s="878"/>
      <c r="L165" s="877"/>
      <c r="M165" s="642"/>
      <c r="N165" s="642"/>
      <c r="O165" s="642"/>
      <c r="P165" s="694"/>
      <c r="Q165" s="694"/>
      <c r="R165" s="694"/>
      <c r="S165" s="694"/>
      <c r="T165" s="694"/>
      <c r="U165" s="694"/>
      <c r="V165" s="4688"/>
    </row>
    <row r="166" spans="1:23" x14ac:dyDescent="0.25">
      <c r="A166" s="64">
        <v>156</v>
      </c>
      <c r="B166" s="3752" t="s">
        <v>1588</v>
      </c>
      <c r="C166" s="163" t="s">
        <v>868</v>
      </c>
      <c r="D166" s="2337">
        <v>44817</v>
      </c>
      <c r="E166" s="3456" t="s">
        <v>5435</v>
      </c>
      <c r="F166" s="164">
        <v>83</v>
      </c>
      <c r="G166" s="164">
        <f>AVERAGE(CPVTFC3SG0011!M25:N25)</f>
        <v>0.99150000000000005</v>
      </c>
      <c r="H166" s="3457">
        <f t="shared" si="7"/>
        <v>2909.62962962963</v>
      </c>
      <c r="I166" s="4532" t="s">
        <v>315</v>
      </c>
      <c r="J166" s="875"/>
      <c r="K166" s="843"/>
      <c r="L166" s="877"/>
      <c r="M166" s="645"/>
      <c r="N166" s="646"/>
      <c r="O166" s="642"/>
      <c r="P166" s="694"/>
      <c r="Q166" s="694"/>
      <c r="R166" s="694"/>
      <c r="S166" s="694"/>
      <c r="T166" s="694"/>
      <c r="U166" s="694"/>
      <c r="V166" s="4687" t="s">
        <v>1416</v>
      </c>
    </row>
    <row r="167" spans="1:23" x14ac:dyDescent="0.25">
      <c r="A167" s="64">
        <v>157</v>
      </c>
      <c r="B167" s="3752" t="s">
        <v>1588</v>
      </c>
      <c r="C167" s="163" t="s">
        <v>220</v>
      </c>
      <c r="D167" s="2337">
        <v>44817</v>
      </c>
      <c r="E167" s="3456" t="s">
        <v>5435</v>
      </c>
      <c r="F167" s="164">
        <v>84</v>
      </c>
      <c r="G167" s="164">
        <f>AVERAGE(CPVTFC3SG0011!O25:P25)</f>
        <v>2.7832999999999997</v>
      </c>
      <c r="H167" s="3457">
        <f t="shared" si="7"/>
        <v>9545.9259259259234</v>
      </c>
      <c r="I167" s="3488" t="s">
        <v>315</v>
      </c>
      <c r="J167" s="852">
        <v>44869</v>
      </c>
      <c r="K167" s="845" t="s">
        <v>5429</v>
      </c>
      <c r="L167" s="853">
        <v>93</v>
      </c>
      <c r="M167" s="66">
        <f>AVERAGE(CPVTFC3SG0045!J12:K12)</f>
        <v>0.61180000000000001</v>
      </c>
      <c r="N167" s="67">
        <f>(M167-0.1851)/0.0142*400</f>
        <v>12019.718309859156</v>
      </c>
      <c r="O167" s="101" t="s">
        <v>315</v>
      </c>
      <c r="P167" s="694"/>
      <c r="Q167" s="694"/>
      <c r="R167" s="694"/>
      <c r="S167" s="694"/>
      <c r="T167" s="694"/>
      <c r="U167" s="694"/>
      <c r="V167" s="4688"/>
    </row>
    <row r="168" spans="1:23" x14ac:dyDescent="0.25">
      <c r="A168" s="64">
        <v>158</v>
      </c>
      <c r="B168" s="3752" t="s">
        <v>1589</v>
      </c>
      <c r="C168" s="163" t="s">
        <v>868</v>
      </c>
      <c r="D168" s="2337">
        <v>44817</v>
      </c>
      <c r="E168" s="3456" t="s">
        <v>5435</v>
      </c>
      <c r="F168" s="164">
        <v>85</v>
      </c>
      <c r="G168" s="164">
        <f>AVERAGE(CPVTFC3SG0011!Q25:R25)</f>
        <v>0.62424999999999997</v>
      </c>
      <c r="H168" s="3457">
        <f t="shared" si="7"/>
        <v>1549.4444444444446</v>
      </c>
      <c r="I168" s="4532" t="s">
        <v>315</v>
      </c>
      <c r="J168" s="875"/>
      <c r="K168" s="843"/>
      <c r="L168" s="877"/>
      <c r="M168" s="645"/>
      <c r="N168" s="646"/>
      <c r="O168" s="642"/>
      <c r="P168" s="694"/>
      <c r="Q168" s="694"/>
      <c r="R168" s="694"/>
      <c r="S168" s="694"/>
      <c r="T168" s="694"/>
      <c r="U168" s="694"/>
      <c r="V168" s="4687" t="s">
        <v>1416</v>
      </c>
      <c r="W168" s="5">
        <v>1</v>
      </c>
    </row>
    <row r="169" spans="1:23" x14ac:dyDescent="0.25">
      <c r="A169" s="64">
        <v>159</v>
      </c>
      <c r="B169" s="3752" t="s">
        <v>1589</v>
      </c>
      <c r="C169" s="163" t="s">
        <v>220</v>
      </c>
      <c r="D169" s="2337">
        <v>44817</v>
      </c>
      <c r="E169" s="3456" t="s">
        <v>5435</v>
      </c>
      <c r="F169" s="164">
        <v>86</v>
      </c>
      <c r="G169" s="164">
        <f>AVERAGE(CPVTFC3SG0011!S25:T25)</f>
        <v>2.8746999999999998</v>
      </c>
      <c r="H169" s="3457">
        <f t="shared" si="7"/>
        <v>9884.4444444444434</v>
      </c>
      <c r="I169" s="3488" t="s">
        <v>315</v>
      </c>
      <c r="J169" s="852">
        <v>44869</v>
      </c>
      <c r="K169" s="845" t="s">
        <v>5429</v>
      </c>
      <c r="L169" s="853">
        <v>94</v>
      </c>
      <c r="M169" s="66">
        <f>AVERAGE(CPVTFC3SG0045!L12:M12)</f>
        <v>1.04505</v>
      </c>
      <c r="N169" s="67">
        <f>(M169-0.1851)/0.0142*400</f>
        <v>24223.943661971829</v>
      </c>
      <c r="O169" s="101" t="s">
        <v>315</v>
      </c>
      <c r="P169" s="694"/>
      <c r="Q169" s="694"/>
      <c r="R169" s="694"/>
      <c r="S169" s="694"/>
      <c r="T169" s="694"/>
      <c r="U169" s="694"/>
      <c r="V169" s="4688"/>
    </row>
    <row r="170" spans="1:23" x14ac:dyDescent="0.25">
      <c r="A170" s="64">
        <v>160</v>
      </c>
      <c r="B170" s="4765" t="s">
        <v>1590</v>
      </c>
      <c r="C170" s="163" t="s">
        <v>868</v>
      </c>
      <c r="D170" s="2337">
        <v>44817</v>
      </c>
      <c r="E170" s="3456" t="s">
        <v>5435</v>
      </c>
      <c r="F170" s="164">
        <v>87</v>
      </c>
      <c r="G170" s="164">
        <f>AVERAGE(CPVTFC3SG0011!U25:V25)</f>
        <v>1.06755</v>
      </c>
      <c r="H170" s="3457">
        <f t="shared" si="7"/>
        <v>3191.2962962962965</v>
      </c>
      <c r="I170" s="3488" t="s">
        <v>315</v>
      </c>
      <c r="J170" s="875"/>
      <c r="K170" s="843"/>
      <c r="L170" s="877"/>
      <c r="M170" s="645"/>
      <c r="N170" s="646"/>
      <c r="O170" s="642"/>
      <c r="P170" s="694"/>
      <c r="Q170" s="694"/>
      <c r="R170" s="694"/>
      <c r="S170" s="694"/>
      <c r="T170" s="694"/>
      <c r="U170" s="694"/>
    </row>
    <row r="171" spans="1:23" x14ac:dyDescent="0.25">
      <c r="A171" s="64">
        <v>161</v>
      </c>
      <c r="B171" s="4766"/>
      <c r="C171" s="163" t="s">
        <v>220</v>
      </c>
      <c r="D171" s="2337">
        <v>44817</v>
      </c>
      <c r="E171" s="3456" t="s">
        <v>5435</v>
      </c>
      <c r="F171" s="164">
        <v>88</v>
      </c>
      <c r="G171" s="164">
        <f>AVERAGE(CPVTFC3SG0011!W25:X25)</f>
        <v>1.4213</v>
      </c>
      <c r="H171" s="3457">
        <f t="shared" si="7"/>
        <v>4501.4814814814818</v>
      </c>
      <c r="I171" s="3488" t="s">
        <v>315</v>
      </c>
      <c r="J171" s="875"/>
      <c r="K171" s="843"/>
      <c r="L171" s="877"/>
      <c r="M171" s="645"/>
      <c r="N171" s="646"/>
      <c r="O171" s="642"/>
      <c r="P171" s="1250"/>
      <c r="Q171" s="900"/>
      <c r="R171" s="694"/>
      <c r="S171" s="645"/>
      <c r="T171" s="646"/>
      <c r="U171" s="1259"/>
    </row>
    <row r="172" spans="1:23" x14ac:dyDescent="0.25">
      <c r="A172" s="64">
        <v>162</v>
      </c>
      <c r="B172" s="3752" t="s">
        <v>1591</v>
      </c>
      <c r="C172" s="163" t="s">
        <v>868</v>
      </c>
      <c r="D172" s="2337">
        <v>44817</v>
      </c>
      <c r="E172" s="3456" t="s">
        <v>5435</v>
      </c>
      <c r="F172" s="164">
        <v>89</v>
      </c>
      <c r="G172" s="164">
        <f>AVERAGE(CPVTFC3SG0011!B12:C12)</f>
        <v>1.1454499999999999</v>
      </c>
      <c r="H172" s="3457">
        <f t="shared" si="7"/>
        <v>3479.8148148148143</v>
      </c>
      <c r="I172" s="3488" t="s">
        <v>315</v>
      </c>
      <c r="J172" s="875"/>
      <c r="K172" s="843"/>
      <c r="L172" s="877"/>
      <c r="M172" s="645"/>
      <c r="N172" s="646"/>
      <c r="O172" s="642"/>
      <c r="P172" s="1250"/>
      <c r="Q172" s="900"/>
      <c r="R172" s="694"/>
      <c r="S172" s="645"/>
      <c r="T172" s="646"/>
      <c r="U172" s="900"/>
    </row>
    <row r="173" spans="1:23" x14ac:dyDescent="0.25">
      <c r="A173" s="64">
        <v>163</v>
      </c>
      <c r="B173" s="3752" t="s">
        <v>1591</v>
      </c>
      <c r="C173" s="163" t="s">
        <v>220</v>
      </c>
      <c r="D173" s="2337">
        <v>44817</v>
      </c>
      <c r="E173" s="3456" t="s">
        <v>5435</v>
      </c>
      <c r="F173" s="164">
        <v>90</v>
      </c>
      <c r="G173" s="164">
        <f>AVERAGE(CPVTFC3SG0011!D12:E12)</f>
        <v>2.4992999999999999</v>
      </c>
      <c r="H173" s="3457">
        <f t="shared" si="7"/>
        <v>8494.074074074073</v>
      </c>
      <c r="I173" s="3488" t="s">
        <v>315</v>
      </c>
      <c r="J173" s="852">
        <v>44869</v>
      </c>
      <c r="K173" s="845" t="s">
        <v>5429</v>
      </c>
      <c r="L173" s="853">
        <v>95</v>
      </c>
      <c r="M173" s="66">
        <f>AVERAGE(CPVTFC3SG0045!N12:O12)</f>
        <v>0.41369999999999996</v>
      </c>
      <c r="N173" s="67">
        <f>(M173-0.1851)/0.0142*400</f>
        <v>6439.436619718309</v>
      </c>
      <c r="O173" s="101" t="s">
        <v>315</v>
      </c>
      <c r="P173" s="1250"/>
      <c r="Q173" s="900"/>
      <c r="R173" s="694"/>
      <c r="S173" s="645"/>
      <c r="T173" s="646"/>
      <c r="U173" s="900"/>
    </row>
    <row r="174" spans="1:23" x14ac:dyDescent="0.25">
      <c r="A174" s="6">
        <v>164</v>
      </c>
      <c r="B174" s="4759" t="s">
        <v>1592</v>
      </c>
      <c r="C174" s="144" t="s">
        <v>868</v>
      </c>
      <c r="D174" s="2340">
        <v>44817</v>
      </c>
      <c r="E174" s="3460" t="s">
        <v>5435</v>
      </c>
      <c r="F174" s="102">
        <v>91</v>
      </c>
      <c r="G174" s="102">
        <f>AVERAGE(CPVTFC3SG0011!F12:G12)</f>
        <v>0.33604999999999996</v>
      </c>
      <c r="H174" s="3461">
        <f t="shared" si="7"/>
        <v>482.03703703703684</v>
      </c>
      <c r="I174" s="3490" t="s">
        <v>314</v>
      </c>
      <c r="J174" s="878"/>
      <c r="K174" s="878"/>
      <c r="L174" s="877"/>
      <c r="M174" s="642"/>
      <c r="N174" s="642"/>
      <c r="O174" s="642"/>
      <c r="P174" s="1250"/>
      <c r="Q174" s="900"/>
      <c r="R174" s="694"/>
      <c r="S174" s="645"/>
      <c r="T174" s="646"/>
      <c r="U174" s="900"/>
      <c r="V174" s="4687" t="s">
        <v>1416</v>
      </c>
      <c r="W174" s="5">
        <v>1</v>
      </c>
    </row>
    <row r="175" spans="1:23" x14ac:dyDescent="0.25">
      <c r="A175" s="9">
        <v>165</v>
      </c>
      <c r="B175" s="4764"/>
      <c r="C175" s="162" t="s">
        <v>220</v>
      </c>
      <c r="D175" s="2392">
        <v>44817</v>
      </c>
      <c r="E175" s="3476" t="s">
        <v>5435</v>
      </c>
      <c r="F175" s="103">
        <v>92</v>
      </c>
      <c r="G175" s="103">
        <f>AVERAGE(CPVTFC3SG0011!H12:I12)</f>
        <v>2.8354499999999998</v>
      </c>
      <c r="H175" s="3477">
        <f t="shared" si="7"/>
        <v>9739.074074074073</v>
      </c>
      <c r="I175" s="3489" t="s">
        <v>315</v>
      </c>
      <c r="J175" s="878"/>
      <c r="K175" s="878"/>
      <c r="L175" s="877"/>
      <c r="M175" s="642"/>
      <c r="N175" s="642"/>
      <c r="O175" s="642"/>
      <c r="P175" s="1250"/>
      <c r="Q175" s="900"/>
      <c r="R175" s="694"/>
      <c r="S175" s="645"/>
      <c r="T175" s="646"/>
      <c r="U175" s="900"/>
      <c r="V175" s="4688"/>
    </row>
    <row r="176" spans="1:23" x14ac:dyDescent="0.25">
      <c r="A176" s="9">
        <v>166</v>
      </c>
      <c r="B176" s="4759" t="s">
        <v>1593</v>
      </c>
      <c r="C176" s="162" t="s">
        <v>868</v>
      </c>
      <c r="D176" s="2392">
        <v>44817</v>
      </c>
      <c r="E176" s="3476" t="s">
        <v>5435</v>
      </c>
      <c r="F176" s="103">
        <v>93</v>
      </c>
      <c r="G176" s="103">
        <f>AVERAGE(CPVTFC3SG0011!J12:K12)</f>
        <v>0.81689999999999996</v>
      </c>
      <c r="H176" s="3477">
        <f t="shared" si="7"/>
        <v>2262.962962962963</v>
      </c>
      <c r="I176" s="4531" t="s">
        <v>315</v>
      </c>
      <c r="J176" s="878"/>
      <c r="K176" s="878"/>
      <c r="L176" s="877"/>
      <c r="M176" s="642"/>
      <c r="N176" s="642"/>
      <c r="O176" s="642"/>
      <c r="P176" s="1250"/>
      <c r="Q176" s="900"/>
      <c r="R176" s="694"/>
      <c r="S176" s="645"/>
      <c r="T176" s="646"/>
      <c r="U176" s="900"/>
    </row>
    <row r="177" spans="1:23" x14ac:dyDescent="0.25">
      <c r="A177" s="6">
        <v>167</v>
      </c>
      <c r="B177" s="4764"/>
      <c r="C177" s="144" t="s">
        <v>220</v>
      </c>
      <c r="D177" s="2340">
        <v>44817</v>
      </c>
      <c r="E177" s="3460" t="s">
        <v>5435</v>
      </c>
      <c r="F177" s="102">
        <v>94</v>
      </c>
      <c r="G177" s="102">
        <f>AVERAGE(CPVTFC3SG0011!L12:M12)</f>
        <v>0.43845000000000001</v>
      </c>
      <c r="H177" s="3461">
        <f t="shared" si="7"/>
        <v>861.29629629629642</v>
      </c>
      <c r="I177" s="4530" t="s">
        <v>314</v>
      </c>
      <c r="J177" s="878"/>
      <c r="K177" s="878"/>
      <c r="L177" s="877"/>
      <c r="M177" s="642"/>
      <c r="N177" s="642"/>
      <c r="O177" s="642"/>
      <c r="P177" s="1250"/>
      <c r="Q177" s="900"/>
      <c r="R177" s="694"/>
      <c r="S177" s="645"/>
      <c r="T177" s="646"/>
      <c r="U177" s="900"/>
    </row>
    <row r="178" spans="1:23" x14ac:dyDescent="0.25">
      <c r="A178" s="64">
        <v>168</v>
      </c>
      <c r="B178" s="3752" t="s">
        <v>1594</v>
      </c>
      <c r="C178" s="163" t="s">
        <v>868</v>
      </c>
      <c r="D178" s="2337">
        <v>44817</v>
      </c>
      <c r="E178" s="3456" t="s">
        <v>5435</v>
      </c>
      <c r="F178" s="164">
        <v>95</v>
      </c>
      <c r="G178" s="164">
        <f>AVERAGE(CPVTFC3SG0011!N12:O12)</f>
        <v>1.0125</v>
      </c>
      <c r="H178" s="3457">
        <f t="shared" si="7"/>
        <v>2987.4074074074074</v>
      </c>
      <c r="I178" s="3488" t="s">
        <v>315</v>
      </c>
      <c r="J178" s="878"/>
      <c r="K178" s="878"/>
      <c r="L178" s="877"/>
      <c r="M178" s="642"/>
      <c r="N178" s="642"/>
      <c r="O178" s="642"/>
      <c r="P178" s="694"/>
      <c r="Q178" s="694"/>
      <c r="R178" s="694"/>
      <c r="S178" s="694"/>
      <c r="T178" s="694"/>
      <c r="U178" s="694"/>
      <c r="V178" s="4687" t="s">
        <v>1416</v>
      </c>
    </row>
    <row r="179" spans="1:23" x14ac:dyDescent="0.25">
      <c r="A179" s="64">
        <v>169</v>
      </c>
      <c r="B179" s="3752" t="s">
        <v>1594</v>
      </c>
      <c r="C179" s="163" t="s">
        <v>220</v>
      </c>
      <c r="D179" s="2337">
        <v>44817</v>
      </c>
      <c r="E179" s="3456" t="s">
        <v>5435</v>
      </c>
      <c r="F179" s="164">
        <v>96</v>
      </c>
      <c r="G179" s="164">
        <f>AVERAGE(CPVTFC3SG0011!P12:Q12)</f>
        <v>2.8240500000000002</v>
      </c>
      <c r="H179" s="3457">
        <f t="shared" si="7"/>
        <v>9696.8518518518522</v>
      </c>
      <c r="I179" s="3488" t="s">
        <v>315</v>
      </c>
      <c r="J179" s="852">
        <v>44869</v>
      </c>
      <c r="K179" s="845" t="s">
        <v>5429</v>
      </c>
      <c r="L179" s="853">
        <v>96</v>
      </c>
      <c r="M179" s="66">
        <f>AVERAGE(CPVTFC3SG0045!P12:Q12)</f>
        <v>1.05325</v>
      </c>
      <c r="N179" s="67">
        <f>(M179-0.1851)/0.0142*400</f>
        <v>24454.929577464787</v>
      </c>
      <c r="O179" s="101" t="s">
        <v>315</v>
      </c>
      <c r="P179" s="694"/>
      <c r="Q179" s="694"/>
      <c r="R179" s="694"/>
      <c r="S179" s="694"/>
      <c r="T179" s="694"/>
      <c r="U179" s="694"/>
      <c r="V179" s="4688"/>
    </row>
    <row r="180" spans="1:23" x14ac:dyDescent="0.25">
      <c r="A180" s="64">
        <v>170</v>
      </c>
      <c r="B180" s="4765" t="s">
        <v>1595</v>
      </c>
      <c r="C180" s="163" t="s">
        <v>868</v>
      </c>
      <c r="D180" s="2337">
        <v>44817</v>
      </c>
      <c r="E180" s="3456" t="s">
        <v>5435</v>
      </c>
      <c r="F180" s="164">
        <v>97</v>
      </c>
      <c r="G180" s="164">
        <f>AVERAGE(CPVTFC3SG0011!R12:S12)</f>
        <v>2.0831999999999997</v>
      </c>
      <c r="H180" s="3457">
        <f t="shared" si="7"/>
        <v>6952.9629629629626</v>
      </c>
      <c r="I180" s="3488" t="s">
        <v>315</v>
      </c>
      <c r="J180" s="878"/>
      <c r="K180" s="878"/>
      <c r="L180" s="877"/>
      <c r="M180" s="642"/>
      <c r="N180" s="642"/>
      <c r="O180" s="642"/>
      <c r="P180" s="694"/>
      <c r="Q180" s="694"/>
      <c r="R180" s="694"/>
      <c r="S180" s="694"/>
      <c r="T180" s="694"/>
      <c r="U180" s="694"/>
    </row>
    <row r="181" spans="1:23" x14ac:dyDescent="0.25">
      <c r="A181" s="64">
        <v>171</v>
      </c>
      <c r="B181" s="4766"/>
      <c r="C181" s="163" t="s">
        <v>220</v>
      </c>
      <c r="D181" s="2337">
        <v>44817</v>
      </c>
      <c r="E181" s="3456" t="s">
        <v>5435</v>
      </c>
      <c r="F181" s="164">
        <v>98</v>
      </c>
      <c r="G181" s="164">
        <f>AVERAGE(CPVTFC3SG0011!T12:U12)</f>
        <v>0.97845000000000004</v>
      </c>
      <c r="H181" s="3457">
        <f t="shared" si="7"/>
        <v>2861.2962962962965</v>
      </c>
      <c r="I181" s="3488" t="s">
        <v>315</v>
      </c>
      <c r="J181" s="878"/>
      <c r="K181" s="878"/>
      <c r="L181" s="877"/>
      <c r="M181" s="642"/>
      <c r="N181" s="642"/>
      <c r="O181" s="642"/>
      <c r="P181" s="694"/>
      <c r="Q181" s="694"/>
      <c r="R181" s="694"/>
      <c r="S181" s="694"/>
      <c r="T181" s="694"/>
      <c r="U181" s="694"/>
    </row>
    <row r="182" spans="1:23" x14ac:dyDescent="0.25">
      <c r="A182" s="64">
        <v>172</v>
      </c>
      <c r="B182" s="4765" t="s">
        <v>1596</v>
      </c>
      <c r="C182" s="163" t="s">
        <v>868</v>
      </c>
      <c r="D182" s="2337">
        <v>44817</v>
      </c>
      <c r="E182" s="3456" t="s">
        <v>5435</v>
      </c>
      <c r="F182" s="164">
        <v>99</v>
      </c>
      <c r="G182" s="164">
        <f>AVERAGE(CPVTFC3SG0011!V12:W12)</f>
        <v>1.1054999999999999</v>
      </c>
      <c r="H182" s="3457">
        <f t="shared" si="7"/>
        <v>3331.8518518518517</v>
      </c>
      <c r="I182" s="3488" t="s">
        <v>315</v>
      </c>
      <c r="J182" s="878"/>
      <c r="K182" s="878"/>
      <c r="L182" s="877"/>
      <c r="M182" s="642"/>
      <c r="N182" s="642"/>
      <c r="O182" s="642"/>
      <c r="P182" s="694"/>
      <c r="Q182" s="694"/>
      <c r="R182" s="694"/>
      <c r="S182" s="694"/>
      <c r="T182" s="694"/>
      <c r="U182" s="694"/>
      <c r="V182" s="4719"/>
    </row>
    <row r="183" spans="1:23" x14ac:dyDescent="0.25">
      <c r="A183" s="64">
        <v>173</v>
      </c>
      <c r="B183" s="4766"/>
      <c r="C183" s="163" t="s">
        <v>220</v>
      </c>
      <c r="D183" s="2337">
        <v>44817</v>
      </c>
      <c r="E183" s="3456" t="s">
        <v>5435</v>
      </c>
      <c r="F183" s="164">
        <v>100</v>
      </c>
      <c r="G183" s="164">
        <f>AVERAGE(CPVTFC3SG0011!X12:Y12)</f>
        <v>0.77964999999999995</v>
      </c>
      <c r="H183" s="3457">
        <f t="shared" si="7"/>
        <v>2125</v>
      </c>
      <c r="I183" s="4532" t="s">
        <v>315</v>
      </c>
      <c r="J183" s="878"/>
      <c r="K183" s="878"/>
      <c r="L183" s="877"/>
      <c r="M183" s="642"/>
      <c r="N183" s="642"/>
      <c r="O183" s="642"/>
      <c r="P183" s="694"/>
      <c r="Q183" s="694"/>
      <c r="R183" s="694"/>
      <c r="S183" s="694"/>
      <c r="T183" s="694"/>
      <c r="U183" s="694"/>
      <c r="V183" s="4701"/>
    </row>
    <row r="184" spans="1:23" x14ac:dyDescent="0.25">
      <c r="A184" s="64">
        <v>174</v>
      </c>
      <c r="B184" s="3752" t="s">
        <v>1597</v>
      </c>
      <c r="C184" s="163" t="s">
        <v>868</v>
      </c>
      <c r="D184" s="2337">
        <v>44817</v>
      </c>
      <c r="E184" s="3456" t="s">
        <v>5435</v>
      </c>
      <c r="F184" s="164">
        <v>101</v>
      </c>
      <c r="G184" s="164">
        <f>AVERAGE(CPVTFC3SG0011!B14:C14)</f>
        <v>2.5709</v>
      </c>
      <c r="H184" s="3457">
        <f t="shared" si="7"/>
        <v>8759.2592592592573</v>
      </c>
      <c r="I184" s="3488" t="s">
        <v>315</v>
      </c>
      <c r="J184" s="852">
        <v>44869</v>
      </c>
      <c r="K184" s="845" t="s">
        <v>5429</v>
      </c>
      <c r="L184" s="853">
        <v>97</v>
      </c>
      <c r="M184" s="66">
        <f>AVERAGE(CPVTFC3SG0045!R12:S12)</f>
        <v>0.47070000000000001</v>
      </c>
      <c r="N184" s="67">
        <f>(M184-0.1851)/0.0142*400</f>
        <v>8045.070422535211</v>
      </c>
      <c r="O184" s="101" t="s">
        <v>315</v>
      </c>
      <c r="P184" s="694"/>
      <c r="Q184" s="694"/>
      <c r="R184" s="694"/>
      <c r="S184" s="694"/>
      <c r="T184" s="694"/>
      <c r="U184" s="694"/>
    </row>
    <row r="185" spans="1:23" x14ac:dyDescent="0.25">
      <c r="A185" s="64">
        <v>175</v>
      </c>
      <c r="B185" s="3752" t="s">
        <v>1597</v>
      </c>
      <c r="C185" s="163" t="s">
        <v>220</v>
      </c>
      <c r="D185" s="2337">
        <v>44817</v>
      </c>
      <c r="E185" s="3456" t="s">
        <v>5435</v>
      </c>
      <c r="F185" s="164">
        <v>102</v>
      </c>
      <c r="G185" s="164">
        <f>AVERAGE(CPVTFC3SG0011!D14:E14)</f>
        <v>1.20105</v>
      </c>
      <c r="H185" s="3457">
        <f t="shared" si="7"/>
        <v>3685.7407407407409</v>
      </c>
      <c r="I185" s="3488" t="s">
        <v>315</v>
      </c>
      <c r="J185" s="875"/>
      <c r="K185" s="843"/>
      <c r="L185" s="877"/>
      <c r="M185" s="645"/>
      <c r="N185" s="646"/>
      <c r="O185" s="642"/>
      <c r="P185" s="694"/>
      <c r="Q185" s="694"/>
      <c r="R185" s="694"/>
      <c r="S185" s="694"/>
      <c r="T185" s="694"/>
      <c r="U185" s="694"/>
    </row>
    <row r="186" spans="1:23" x14ac:dyDescent="0.25">
      <c r="A186" s="6">
        <v>176</v>
      </c>
      <c r="B186" s="4759" t="s">
        <v>1598</v>
      </c>
      <c r="C186" s="144" t="s">
        <v>868</v>
      </c>
      <c r="D186" s="2340">
        <v>44817</v>
      </c>
      <c r="E186" s="3460" t="s">
        <v>5435</v>
      </c>
      <c r="F186" s="102">
        <v>103</v>
      </c>
      <c r="G186" s="102">
        <f>AVERAGE(CPVTFC3SG0011!F14:G14)</f>
        <v>9.01E-2</v>
      </c>
      <c r="H186" s="3461">
        <f t="shared" si="7"/>
        <v>-428.88888888888886</v>
      </c>
      <c r="I186" s="3490" t="s">
        <v>314</v>
      </c>
      <c r="J186" s="878"/>
      <c r="K186" s="878"/>
      <c r="L186" s="877"/>
      <c r="M186" s="642"/>
      <c r="N186" s="642"/>
      <c r="O186" s="642"/>
      <c r="P186" s="1250"/>
      <c r="Q186" s="900"/>
      <c r="R186" s="694"/>
      <c r="S186" s="645"/>
      <c r="T186" s="646"/>
      <c r="U186" s="900"/>
      <c r="V186" s="4687" t="s">
        <v>1416</v>
      </c>
      <c r="W186" s="5">
        <v>1</v>
      </c>
    </row>
    <row r="187" spans="1:23" x14ac:dyDescent="0.25">
      <c r="A187" s="9">
        <v>177</v>
      </c>
      <c r="B187" s="4764"/>
      <c r="C187" s="162" t="s">
        <v>220</v>
      </c>
      <c r="D187" s="2392">
        <v>44817</v>
      </c>
      <c r="E187" s="3476" t="s">
        <v>5435</v>
      </c>
      <c r="F187" s="103">
        <v>104</v>
      </c>
      <c r="G187" s="103">
        <f>AVERAGE(CPVTFC3SG0011!H14:I14)</f>
        <v>2.9527000000000001</v>
      </c>
      <c r="H187" s="3477">
        <f t="shared" si="7"/>
        <v>10173.333333333334</v>
      </c>
      <c r="I187" s="3489" t="s">
        <v>315</v>
      </c>
      <c r="J187" s="875"/>
      <c r="K187" s="843"/>
      <c r="L187" s="877"/>
      <c r="M187" s="645"/>
      <c r="N187" s="646"/>
      <c r="O187" s="642"/>
      <c r="P187" s="1250"/>
      <c r="Q187" s="900"/>
      <c r="R187" s="694"/>
      <c r="S187" s="645"/>
      <c r="T187" s="646"/>
      <c r="U187" s="900"/>
      <c r="V187" s="4688"/>
    </row>
    <row r="188" spans="1:23" x14ac:dyDescent="0.25">
      <c r="A188" s="64">
        <v>178</v>
      </c>
      <c r="B188" s="4765" t="s">
        <v>1599</v>
      </c>
      <c r="C188" s="163" t="s">
        <v>868</v>
      </c>
      <c r="D188" s="2337">
        <v>44817</v>
      </c>
      <c r="E188" s="3456" t="s">
        <v>5435</v>
      </c>
      <c r="F188" s="164">
        <v>105</v>
      </c>
      <c r="G188" s="164">
        <f>AVERAGE(CPVTFC3SG0011!J14:K14)</f>
        <v>2.8428499999999999</v>
      </c>
      <c r="H188" s="3457">
        <f t="shared" si="7"/>
        <v>9766.4814814814799</v>
      </c>
      <c r="I188" s="3488" t="s">
        <v>315</v>
      </c>
      <c r="J188" s="852">
        <v>44869</v>
      </c>
      <c r="K188" s="845" t="s">
        <v>5429</v>
      </c>
      <c r="L188" s="853">
        <v>98</v>
      </c>
      <c r="M188" s="66">
        <f>AVERAGE(CPVTFC3SG0045!T12:U12)</f>
        <v>0.55669999999999997</v>
      </c>
      <c r="N188" s="67">
        <f>(M188-0.1851)/0.0142*400</f>
        <v>10467.605633802816</v>
      </c>
      <c r="O188" s="101" t="s">
        <v>315</v>
      </c>
      <c r="P188" s="1250"/>
      <c r="Q188" s="900"/>
      <c r="R188" s="694"/>
      <c r="S188" s="645"/>
      <c r="T188" s="646"/>
      <c r="U188" s="900"/>
    </row>
    <row r="189" spans="1:23" x14ac:dyDescent="0.25">
      <c r="A189" s="64">
        <v>179</v>
      </c>
      <c r="B189" s="4766"/>
      <c r="C189" s="163" t="s">
        <v>220</v>
      </c>
      <c r="D189" s="2337">
        <v>44817</v>
      </c>
      <c r="E189" s="3456" t="s">
        <v>5435</v>
      </c>
      <c r="F189" s="164">
        <v>106</v>
      </c>
      <c r="G189" s="164">
        <f>AVERAGE(CPVTFC3SG0011!L14:M14)</f>
        <v>2.4855499999999999</v>
      </c>
      <c r="H189" s="3457">
        <f t="shared" si="7"/>
        <v>8443.1481481481478</v>
      </c>
      <c r="I189" s="3488" t="s">
        <v>315</v>
      </c>
      <c r="J189" s="852">
        <v>44869</v>
      </c>
      <c r="K189" s="845" t="s">
        <v>5429</v>
      </c>
      <c r="L189" s="853">
        <v>99</v>
      </c>
      <c r="M189" s="66">
        <f>AVERAGE(CPVTFC3SG0045!V12:W12)</f>
        <v>0.50114999999999998</v>
      </c>
      <c r="N189" s="67">
        <f>(M189-0.1851)/0.0142*400</f>
        <v>8902.8169014084506</v>
      </c>
      <c r="O189" s="101" t="s">
        <v>315</v>
      </c>
      <c r="P189" s="1250"/>
      <c r="Q189" s="900"/>
      <c r="R189" s="694"/>
      <c r="S189" s="645"/>
      <c r="T189" s="646"/>
      <c r="U189" s="900"/>
    </row>
    <row r="190" spans="1:23" x14ac:dyDescent="0.25">
      <c r="A190" s="64">
        <v>180</v>
      </c>
      <c r="B190" s="4765" t="s">
        <v>1600</v>
      </c>
      <c r="C190" s="163" t="s">
        <v>868</v>
      </c>
      <c r="D190" s="2337">
        <v>44817</v>
      </c>
      <c r="E190" s="3456" t="s">
        <v>5435</v>
      </c>
      <c r="F190" s="164">
        <v>107</v>
      </c>
      <c r="G190" s="164">
        <f>AVERAGE(CPVTFC3SG0011!N14:O14)</f>
        <v>0.88214999999999999</v>
      </c>
      <c r="H190" s="3457">
        <f t="shared" si="7"/>
        <v>2504.6296296296296</v>
      </c>
      <c r="I190" s="4532" t="s">
        <v>315</v>
      </c>
      <c r="J190" s="875"/>
      <c r="K190" s="843"/>
      <c r="L190" s="877"/>
      <c r="M190" s="645"/>
      <c r="N190" s="646"/>
      <c r="O190" s="642"/>
      <c r="P190" s="694"/>
      <c r="Q190" s="694"/>
      <c r="R190" s="694"/>
      <c r="S190" s="694"/>
      <c r="T190" s="694"/>
      <c r="U190" s="694"/>
      <c r="V190" s="4687" t="s">
        <v>1416</v>
      </c>
      <c r="W190" s="5">
        <v>1</v>
      </c>
    </row>
    <row r="191" spans="1:23" x14ac:dyDescent="0.25">
      <c r="A191" s="64">
        <v>181</v>
      </c>
      <c r="B191" s="4766"/>
      <c r="C191" s="163" t="s">
        <v>220</v>
      </c>
      <c r="D191" s="2337">
        <v>44817</v>
      </c>
      <c r="E191" s="3456" t="s">
        <v>5435</v>
      </c>
      <c r="F191" s="164">
        <v>108</v>
      </c>
      <c r="G191" s="164">
        <f>AVERAGE(CPVTFC3SG0011!P14:Q14)</f>
        <v>2.9226999999999999</v>
      </c>
      <c r="H191" s="3457">
        <f t="shared" si="7"/>
        <v>10062.222222222221</v>
      </c>
      <c r="I191" s="3488" t="s">
        <v>315</v>
      </c>
      <c r="J191" s="875"/>
      <c r="K191" s="843"/>
      <c r="L191" s="877"/>
      <c r="M191" s="645"/>
      <c r="N191" s="646"/>
      <c r="O191" s="642"/>
      <c r="P191" s="694"/>
      <c r="Q191" s="694"/>
      <c r="R191" s="694"/>
      <c r="S191" s="694"/>
      <c r="T191" s="694"/>
      <c r="U191" s="694"/>
      <c r="V191" s="4688"/>
    </row>
    <row r="192" spans="1:23" x14ac:dyDescent="0.25">
      <c r="A192" s="64">
        <v>182</v>
      </c>
      <c r="B192" s="4765" t="s">
        <v>1601</v>
      </c>
      <c r="C192" s="163" t="s">
        <v>868</v>
      </c>
      <c r="D192" s="2337">
        <v>44817</v>
      </c>
      <c r="E192" s="3456" t="s">
        <v>5435</v>
      </c>
      <c r="F192" s="164">
        <v>109</v>
      </c>
      <c r="G192" s="164">
        <f>AVERAGE(CPVTFC3SG0011!R14:S14)</f>
        <v>2.9284999999999997</v>
      </c>
      <c r="H192" s="3457">
        <f t="shared" si="7"/>
        <v>10083.703703703703</v>
      </c>
      <c r="I192" s="3488" t="s">
        <v>315</v>
      </c>
      <c r="J192" s="852">
        <v>44869</v>
      </c>
      <c r="K192" s="845" t="s">
        <v>5429</v>
      </c>
      <c r="L192" s="853">
        <v>100</v>
      </c>
      <c r="M192" s="66">
        <f>AVERAGE(CPVTFC3SG0045!X12:Y12)</f>
        <v>2.0969499999999996</v>
      </c>
      <c r="N192" s="67">
        <f>(M192-0.1851)/0.0142*400</f>
        <v>53854.929577464769</v>
      </c>
      <c r="O192" s="101" t="s">
        <v>315</v>
      </c>
      <c r="P192" s="1250"/>
      <c r="Q192" s="900"/>
      <c r="R192" s="694"/>
      <c r="S192" s="645"/>
      <c r="T192" s="646"/>
      <c r="U192" s="900"/>
      <c r="V192" s="4784" t="s">
        <v>1643</v>
      </c>
    </row>
    <row r="193" spans="1:23" x14ac:dyDescent="0.25">
      <c r="A193" s="64">
        <v>183</v>
      </c>
      <c r="B193" s="4766"/>
      <c r="C193" s="163" t="s">
        <v>220</v>
      </c>
      <c r="D193" s="2337">
        <v>44817</v>
      </c>
      <c r="E193" s="3456" t="s">
        <v>5435</v>
      </c>
      <c r="F193" s="164">
        <v>110</v>
      </c>
      <c r="G193" s="164">
        <f>AVERAGE(CPVTFC3SG0011!T14:U14)</f>
        <v>2.75</v>
      </c>
      <c r="H193" s="3457">
        <f t="shared" si="7"/>
        <v>9422.5925925925912</v>
      </c>
      <c r="I193" s="3488" t="s">
        <v>315</v>
      </c>
      <c r="J193" s="852">
        <v>44869</v>
      </c>
      <c r="K193" s="845" t="s">
        <v>5429</v>
      </c>
      <c r="L193" s="853">
        <v>101</v>
      </c>
      <c r="M193" s="66">
        <f>AVERAGE(CPVTFC3SG0045!B14:C14)</f>
        <v>0.57994999999999997</v>
      </c>
      <c r="N193" s="67">
        <f>(M193-0.1851)/0.0142*400</f>
        <v>11122.535211267605</v>
      </c>
      <c r="O193" s="101" t="s">
        <v>315</v>
      </c>
      <c r="P193" s="1250"/>
      <c r="Q193" s="900"/>
      <c r="R193" s="694"/>
      <c r="S193" s="645"/>
      <c r="T193" s="646"/>
      <c r="U193" s="900"/>
      <c r="V193" s="4785"/>
    </row>
    <row r="194" spans="1:23" x14ac:dyDescent="0.25">
      <c r="A194" s="64">
        <v>184</v>
      </c>
      <c r="B194" s="3752" t="s">
        <v>1602</v>
      </c>
      <c r="C194" s="163" t="s">
        <v>868</v>
      </c>
      <c r="D194" s="2337">
        <v>44817</v>
      </c>
      <c r="E194" s="3456" t="s">
        <v>5435</v>
      </c>
      <c r="F194" s="164">
        <v>111</v>
      </c>
      <c r="G194" s="164">
        <f>AVERAGE(CPVTFC3SG0011!V14:W14)</f>
        <v>1.7829000000000002</v>
      </c>
      <c r="H194" s="3457">
        <f t="shared" si="7"/>
        <v>5840.7407407407409</v>
      </c>
      <c r="I194" s="3488" t="s">
        <v>315</v>
      </c>
      <c r="J194" s="878"/>
      <c r="K194" s="878"/>
      <c r="L194" s="877"/>
      <c r="M194" s="642"/>
      <c r="N194" s="642"/>
      <c r="O194" s="642"/>
      <c r="P194" s="1250"/>
      <c r="Q194" s="900"/>
      <c r="R194" s="694"/>
      <c r="S194" s="645"/>
      <c r="T194" s="646"/>
      <c r="U194" s="900"/>
      <c r="V194" s="58"/>
    </row>
    <row r="195" spans="1:23" x14ac:dyDescent="0.25">
      <c r="A195" s="64">
        <v>185</v>
      </c>
      <c r="B195" s="3752" t="s">
        <v>1602</v>
      </c>
      <c r="C195" s="163" t="s">
        <v>220</v>
      </c>
      <c r="D195" s="2337">
        <v>44817</v>
      </c>
      <c r="E195" s="3456" t="s">
        <v>5435</v>
      </c>
      <c r="F195" s="164">
        <v>112</v>
      </c>
      <c r="G195" s="164">
        <f>AVERAGE(CPVTFC3SG0011!X14:Y14)</f>
        <v>2.6634000000000002</v>
      </c>
      <c r="H195" s="3457">
        <f t="shared" si="7"/>
        <v>9101.8518518518522</v>
      </c>
      <c r="I195" s="3488" t="s">
        <v>315</v>
      </c>
      <c r="J195" s="852">
        <v>44869</v>
      </c>
      <c r="K195" s="845" t="s">
        <v>5429</v>
      </c>
      <c r="L195" s="853">
        <v>102</v>
      </c>
      <c r="M195" s="66">
        <f>AVERAGE(CPVTFC3SG0045!D14:E14)</f>
        <v>0.47609999999999997</v>
      </c>
      <c r="N195" s="67">
        <f>(M195-0.1851)/0.0142*400</f>
        <v>8197.1830985915494</v>
      </c>
      <c r="O195" s="101" t="s">
        <v>315</v>
      </c>
      <c r="P195" s="1250"/>
      <c r="Q195" s="900"/>
      <c r="R195" s="694"/>
      <c r="S195" s="645"/>
      <c r="T195" s="646"/>
      <c r="U195" s="900"/>
    </row>
    <row r="196" spans="1:23" x14ac:dyDescent="0.25">
      <c r="A196" s="6">
        <v>186</v>
      </c>
      <c r="B196" s="4759" t="s">
        <v>1603</v>
      </c>
      <c r="C196" s="144" t="s">
        <v>868</v>
      </c>
      <c r="D196" s="2340">
        <v>44817</v>
      </c>
      <c r="E196" s="3460" t="s">
        <v>5435</v>
      </c>
      <c r="F196" s="102">
        <v>113</v>
      </c>
      <c r="G196" s="102">
        <f>AVERAGE(CPVTFC3SG0011!B16:C16)</f>
        <v>7.2349999999999998E-2</v>
      </c>
      <c r="H196" s="3461">
        <f t="shared" si="7"/>
        <v>-494.62962962962962</v>
      </c>
      <c r="I196" s="3490" t="s">
        <v>314</v>
      </c>
      <c r="J196" s="878"/>
      <c r="K196" s="878"/>
      <c r="L196" s="877"/>
      <c r="M196" s="642"/>
      <c r="N196" s="642"/>
      <c r="O196" s="642"/>
      <c r="P196" s="694"/>
      <c r="Q196" s="694"/>
      <c r="R196" s="694"/>
      <c r="S196" s="694"/>
      <c r="T196" s="694"/>
      <c r="U196" s="694"/>
      <c r="V196" s="4687" t="s">
        <v>1416</v>
      </c>
      <c r="W196" s="5">
        <v>1</v>
      </c>
    </row>
    <row r="197" spans="1:23" x14ac:dyDescent="0.25">
      <c r="A197" s="9">
        <v>187</v>
      </c>
      <c r="B197" s="4764"/>
      <c r="C197" s="162" t="s">
        <v>220</v>
      </c>
      <c r="D197" s="2392">
        <v>44817</v>
      </c>
      <c r="E197" s="3476" t="s">
        <v>5435</v>
      </c>
      <c r="F197" s="103">
        <v>114</v>
      </c>
      <c r="G197" s="103">
        <f>AVERAGE(CPVTFC3SG0011!D16:E16)</f>
        <v>2.80335</v>
      </c>
      <c r="H197" s="3477">
        <f t="shared" si="7"/>
        <v>9620.1851851851843</v>
      </c>
      <c r="I197" s="3489" t="s">
        <v>315</v>
      </c>
      <c r="J197" s="878"/>
      <c r="K197" s="878"/>
      <c r="L197" s="877"/>
      <c r="M197" s="642"/>
      <c r="N197" s="642"/>
      <c r="O197" s="642"/>
      <c r="P197" s="694"/>
      <c r="Q197" s="694"/>
      <c r="R197" s="694"/>
      <c r="S197" s="694"/>
      <c r="T197" s="694"/>
      <c r="U197" s="694"/>
      <c r="V197" s="4688"/>
    </row>
    <row r="198" spans="1:23" x14ac:dyDescent="0.25">
      <c r="A198" s="6">
        <v>188</v>
      </c>
      <c r="B198" s="4759" t="s">
        <v>1604</v>
      </c>
      <c r="C198" s="144" t="s">
        <v>868</v>
      </c>
      <c r="D198" s="2340">
        <v>44817</v>
      </c>
      <c r="E198" s="3460" t="s">
        <v>5435</v>
      </c>
      <c r="F198" s="102">
        <v>115</v>
      </c>
      <c r="G198" s="102">
        <f>AVERAGE(CPVTFC3SG0011!F16:G16)</f>
        <v>0.25470000000000004</v>
      </c>
      <c r="H198" s="3461">
        <f t="shared" si="7"/>
        <v>180.7407407407409</v>
      </c>
      <c r="I198" s="3490" t="s">
        <v>314</v>
      </c>
      <c r="J198" s="875"/>
      <c r="K198" s="843"/>
      <c r="L198" s="877"/>
      <c r="M198" s="645"/>
      <c r="N198" s="646"/>
      <c r="O198" s="642"/>
      <c r="P198" s="694"/>
      <c r="Q198" s="694"/>
      <c r="R198" s="694"/>
      <c r="S198" s="694"/>
      <c r="T198" s="694"/>
      <c r="U198" s="694"/>
      <c r="V198" s="4687" t="s">
        <v>1416</v>
      </c>
      <c r="W198" s="5">
        <v>1</v>
      </c>
    </row>
    <row r="199" spans="1:23" x14ac:dyDescent="0.25">
      <c r="A199" s="9">
        <v>189</v>
      </c>
      <c r="B199" s="4764"/>
      <c r="C199" s="162" t="s">
        <v>220</v>
      </c>
      <c r="D199" s="2392">
        <v>44817</v>
      </c>
      <c r="E199" s="3476" t="s">
        <v>5435</v>
      </c>
      <c r="F199" s="103">
        <v>116</v>
      </c>
      <c r="G199" s="103">
        <f>AVERAGE(CPVTFC3SG0011!H16:I16)</f>
        <v>2.6075499999999998</v>
      </c>
      <c r="H199" s="3477">
        <f t="shared" si="7"/>
        <v>8894.9999999999982</v>
      </c>
      <c r="I199" s="3489" t="s">
        <v>315</v>
      </c>
      <c r="J199" s="875"/>
      <c r="K199" s="843"/>
      <c r="L199" s="877"/>
      <c r="M199" s="645"/>
      <c r="N199" s="646"/>
      <c r="O199" s="642"/>
      <c r="P199" s="694"/>
      <c r="Q199" s="694"/>
      <c r="R199" s="694"/>
      <c r="S199" s="694"/>
      <c r="T199" s="694"/>
      <c r="U199" s="694"/>
      <c r="V199" s="4688"/>
    </row>
    <row r="200" spans="1:23" x14ac:dyDescent="0.25">
      <c r="A200" s="6">
        <v>190</v>
      </c>
      <c r="B200" s="4759" t="s">
        <v>1605</v>
      </c>
      <c r="C200" s="144" t="s">
        <v>868</v>
      </c>
      <c r="D200" s="2340">
        <v>44817</v>
      </c>
      <c r="E200" s="3460" t="s">
        <v>5435</v>
      </c>
      <c r="F200" s="102">
        <v>117</v>
      </c>
      <c r="G200" s="102">
        <f>AVERAGE(CPVTFC3SG0011!J16:K16)</f>
        <v>9.7049999999999997E-2</v>
      </c>
      <c r="H200" s="3461">
        <f t="shared" si="7"/>
        <v>-403.14814814814815</v>
      </c>
      <c r="I200" s="3490" t="s">
        <v>314</v>
      </c>
      <c r="J200" s="875"/>
      <c r="K200" s="843"/>
      <c r="L200" s="877"/>
      <c r="M200" s="645"/>
      <c r="N200" s="646"/>
      <c r="O200" s="642"/>
      <c r="P200" s="694"/>
      <c r="Q200" s="694"/>
      <c r="R200" s="694"/>
      <c r="S200" s="694"/>
      <c r="T200" s="694"/>
      <c r="U200" s="694"/>
      <c r="V200" s="4687" t="s">
        <v>1416</v>
      </c>
      <c r="W200" s="5">
        <v>1</v>
      </c>
    </row>
    <row r="201" spans="1:23" x14ac:dyDescent="0.25">
      <c r="A201" s="9">
        <v>191</v>
      </c>
      <c r="B201" s="4764"/>
      <c r="C201" s="162" t="s">
        <v>220</v>
      </c>
      <c r="D201" s="2392">
        <v>44817</v>
      </c>
      <c r="E201" s="3476" t="s">
        <v>5435</v>
      </c>
      <c r="F201" s="103">
        <v>118</v>
      </c>
      <c r="G201" s="103">
        <f>AVERAGE(CPVTFC3SG0011!L16:M16)</f>
        <v>2.9117000000000002</v>
      </c>
      <c r="H201" s="3477">
        <f t="shared" si="7"/>
        <v>10021.481481481482</v>
      </c>
      <c r="I201" s="3489" t="s">
        <v>315</v>
      </c>
      <c r="J201" s="878"/>
      <c r="K201" s="878"/>
      <c r="L201" s="877"/>
      <c r="M201" s="642"/>
      <c r="N201" s="642"/>
      <c r="O201" s="642"/>
      <c r="P201" s="1250"/>
      <c r="Q201" s="900"/>
      <c r="R201" s="694"/>
      <c r="S201" s="645"/>
      <c r="T201" s="646"/>
      <c r="U201" s="900"/>
      <c r="V201" s="4688"/>
    </row>
    <row r="202" spans="1:23" x14ac:dyDescent="0.25">
      <c r="A202" s="6">
        <v>192</v>
      </c>
      <c r="B202" s="4759" t="s">
        <v>1606</v>
      </c>
      <c r="C202" s="144" t="s">
        <v>868</v>
      </c>
      <c r="D202" s="2340">
        <v>44817</v>
      </c>
      <c r="E202" s="3460" t="s">
        <v>5435</v>
      </c>
      <c r="F202" s="102">
        <v>119</v>
      </c>
      <c r="G202" s="102">
        <f>AVERAGE(CPVTFC3SG0011!N16:O16)</f>
        <v>0.11005000000000001</v>
      </c>
      <c r="H202" s="3461">
        <f t="shared" si="7"/>
        <v>-355</v>
      </c>
      <c r="I202" s="3490" t="s">
        <v>314</v>
      </c>
      <c r="J202" s="878"/>
      <c r="K202" s="878"/>
      <c r="L202" s="877"/>
      <c r="M202" s="642"/>
      <c r="N202" s="642"/>
      <c r="O202" s="642"/>
      <c r="P202" s="1250"/>
      <c r="Q202" s="900"/>
      <c r="R202" s="694"/>
      <c r="S202" s="645"/>
      <c r="T202" s="646"/>
      <c r="U202" s="900"/>
      <c r="V202" s="4687" t="s">
        <v>1416</v>
      </c>
      <c r="W202" s="5">
        <v>1</v>
      </c>
    </row>
    <row r="203" spans="1:23" x14ac:dyDescent="0.25">
      <c r="A203" s="9">
        <v>193</v>
      </c>
      <c r="B203" s="4764"/>
      <c r="C203" s="162" t="s">
        <v>220</v>
      </c>
      <c r="D203" s="2392">
        <v>44817</v>
      </c>
      <c r="E203" s="3476" t="s">
        <v>5435</v>
      </c>
      <c r="F203" s="103">
        <v>120</v>
      </c>
      <c r="G203" s="103">
        <f>AVERAGE(CPVTFC3SG0011!P16:Q16)</f>
        <v>2.1494</v>
      </c>
      <c r="H203" s="3477">
        <f t="shared" si="7"/>
        <v>7198.1481481481478</v>
      </c>
      <c r="I203" s="3489" t="s">
        <v>315</v>
      </c>
      <c r="J203" s="878"/>
      <c r="K203" s="878"/>
      <c r="L203" s="877"/>
      <c r="M203" s="642"/>
      <c r="N203" s="642"/>
      <c r="O203" s="642"/>
      <c r="P203" s="694"/>
      <c r="Q203" s="694"/>
      <c r="R203" s="694"/>
      <c r="S203" s="694"/>
      <c r="T203" s="694"/>
      <c r="U203" s="694"/>
      <c r="V203" s="4688"/>
    </row>
    <row r="204" spans="1:23" x14ac:dyDescent="0.25">
      <c r="A204" s="64">
        <v>194</v>
      </c>
      <c r="B204" s="4765" t="s">
        <v>1607</v>
      </c>
      <c r="C204" s="163" t="s">
        <v>868</v>
      </c>
      <c r="D204" s="2337">
        <v>44817</v>
      </c>
      <c r="E204" s="3456" t="s">
        <v>5435</v>
      </c>
      <c r="F204" s="164">
        <v>121</v>
      </c>
      <c r="G204" s="164">
        <f>AVERAGE(CPVTFC3SG0011!R16:S16)</f>
        <v>0.89300000000000002</v>
      </c>
      <c r="H204" s="3457">
        <f t="shared" si="7"/>
        <v>2544.8148148148148</v>
      </c>
      <c r="I204" s="4532" t="s">
        <v>315</v>
      </c>
      <c r="J204" s="875"/>
      <c r="K204" s="843"/>
      <c r="L204" s="877"/>
      <c r="M204" s="645"/>
      <c r="N204" s="646"/>
      <c r="O204" s="642"/>
      <c r="P204" s="694"/>
      <c r="Q204" s="694"/>
      <c r="R204" s="694"/>
      <c r="S204" s="694"/>
      <c r="T204" s="694"/>
      <c r="U204" s="694"/>
    </row>
    <row r="205" spans="1:23" x14ac:dyDescent="0.25">
      <c r="A205" s="64">
        <v>195</v>
      </c>
      <c r="B205" s="4766"/>
      <c r="C205" s="163" t="s">
        <v>220</v>
      </c>
      <c r="D205" s="2337">
        <v>44817</v>
      </c>
      <c r="E205" s="3456" t="s">
        <v>5435</v>
      </c>
      <c r="F205" s="164">
        <v>122</v>
      </c>
      <c r="G205" s="164">
        <f>AVERAGE(CPVTFC3SG0011!T16:U16)</f>
        <v>1.3242500000000001</v>
      </c>
      <c r="H205" s="3457">
        <f t="shared" si="7"/>
        <v>4142.0370370370374</v>
      </c>
      <c r="I205" s="3488" t="s">
        <v>315</v>
      </c>
      <c r="J205" s="875"/>
      <c r="K205" s="843"/>
      <c r="L205" s="877"/>
      <c r="M205" s="645"/>
      <c r="N205" s="646"/>
      <c r="O205" s="642"/>
      <c r="P205" s="694"/>
      <c r="Q205" s="694"/>
      <c r="R205" s="694"/>
      <c r="S205" s="694"/>
      <c r="T205" s="694"/>
      <c r="U205" s="694"/>
    </row>
    <row r="206" spans="1:23" x14ac:dyDescent="0.25">
      <c r="A206" s="6">
        <v>196</v>
      </c>
      <c r="B206" s="4759" t="s">
        <v>1608</v>
      </c>
      <c r="C206" s="144" t="s">
        <v>868</v>
      </c>
      <c r="D206" s="2340">
        <v>44817</v>
      </c>
      <c r="E206" s="3460" t="s">
        <v>5435</v>
      </c>
      <c r="F206" s="102">
        <v>123</v>
      </c>
      <c r="G206" s="102">
        <f>AVERAGE(CPVTFC3SG0011!V16:W16)</f>
        <v>0.11795</v>
      </c>
      <c r="H206" s="3461">
        <f t="shared" si="7"/>
        <v>-325.74074074074076</v>
      </c>
      <c r="I206" s="3490" t="s">
        <v>314</v>
      </c>
      <c r="J206" s="875"/>
      <c r="K206" s="843"/>
      <c r="L206" s="877"/>
      <c r="M206" s="645"/>
      <c r="N206" s="646"/>
      <c r="O206" s="642"/>
      <c r="P206" s="694"/>
      <c r="Q206" s="694"/>
      <c r="R206" s="694"/>
      <c r="S206" s="694"/>
      <c r="T206" s="694"/>
      <c r="U206" s="694"/>
      <c r="V206" s="4786" t="s">
        <v>1416</v>
      </c>
      <c r="W206" s="5">
        <v>1</v>
      </c>
    </row>
    <row r="207" spans="1:23" x14ac:dyDescent="0.25">
      <c r="A207" s="9">
        <v>197</v>
      </c>
      <c r="B207" s="4781"/>
      <c r="C207" s="162" t="s">
        <v>220</v>
      </c>
      <c r="D207" s="2392">
        <v>44817</v>
      </c>
      <c r="E207" s="3476" t="s">
        <v>5435</v>
      </c>
      <c r="F207" s="103">
        <v>124</v>
      </c>
      <c r="G207" s="103">
        <f>AVERAGE(CPVTFC3SG0011!X26:Y26)</f>
        <v>2.5016499999999997</v>
      </c>
      <c r="H207" s="3477">
        <f t="shared" si="7"/>
        <v>8502.7777777777756</v>
      </c>
      <c r="I207" s="3489" t="s">
        <v>315</v>
      </c>
      <c r="J207" s="878"/>
      <c r="K207" s="878"/>
      <c r="L207" s="877"/>
      <c r="M207" s="642"/>
      <c r="N207" s="642"/>
      <c r="O207" s="642"/>
      <c r="P207" s="694"/>
      <c r="Q207" s="694"/>
      <c r="R207" s="694"/>
      <c r="S207" s="694"/>
      <c r="T207" s="694"/>
      <c r="U207" s="694"/>
      <c r="V207" s="4786"/>
    </row>
    <row r="208" spans="1:23" x14ac:dyDescent="0.25">
      <c r="A208" s="64">
        <v>198</v>
      </c>
      <c r="B208" s="4778" t="s">
        <v>1609</v>
      </c>
      <c r="C208" s="163" t="s">
        <v>868</v>
      </c>
      <c r="D208" s="2337">
        <v>44817</v>
      </c>
      <c r="E208" s="3456" t="s">
        <v>5435</v>
      </c>
      <c r="F208" s="164">
        <v>125</v>
      </c>
      <c r="G208" s="164">
        <f>AVERAGE(CPVTFC3SG0011!B18:C18)</f>
        <v>1.3721999999999999</v>
      </c>
      <c r="H208" s="3457">
        <f t="shared" si="7"/>
        <v>4319.6296296296296</v>
      </c>
      <c r="I208" s="3488" t="s">
        <v>315</v>
      </c>
      <c r="J208" s="878"/>
      <c r="K208" s="878"/>
      <c r="L208" s="877"/>
      <c r="M208" s="642"/>
      <c r="N208" s="642"/>
      <c r="O208" s="642"/>
      <c r="P208" s="694"/>
      <c r="Q208" s="694"/>
      <c r="R208" s="694"/>
      <c r="S208" s="694"/>
      <c r="T208" s="694"/>
      <c r="U208" s="694"/>
    </row>
    <row r="209" spans="1:23" x14ac:dyDescent="0.25">
      <c r="A209" s="64">
        <v>199</v>
      </c>
      <c r="B209" s="4779"/>
      <c r="C209" s="163" t="s">
        <v>220</v>
      </c>
      <c r="D209" s="2337">
        <v>44817</v>
      </c>
      <c r="E209" s="3456" t="s">
        <v>5435</v>
      </c>
      <c r="F209" s="164">
        <v>126</v>
      </c>
      <c r="G209" s="164">
        <f>AVERAGE(CPVTFC3SG0011!D18:E18)</f>
        <v>1.47845</v>
      </c>
      <c r="H209" s="3457">
        <f t="shared" si="7"/>
        <v>4713.1481481481487</v>
      </c>
      <c r="I209" s="3488" t="s">
        <v>315</v>
      </c>
      <c r="J209" s="875"/>
      <c r="K209" s="843"/>
      <c r="L209" s="877"/>
      <c r="M209" s="645"/>
      <c r="N209" s="646"/>
      <c r="O209" s="642"/>
      <c r="P209" s="694"/>
      <c r="Q209" s="694"/>
      <c r="R209" s="694"/>
      <c r="S209" s="694"/>
      <c r="T209" s="694"/>
      <c r="U209" s="694"/>
    </row>
    <row r="210" spans="1:23" x14ac:dyDescent="0.25">
      <c r="A210" s="64">
        <v>200</v>
      </c>
      <c r="B210" s="4778" t="s">
        <v>1610</v>
      </c>
      <c r="C210" s="163" t="s">
        <v>868</v>
      </c>
      <c r="D210" s="2337">
        <v>44817</v>
      </c>
      <c r="E210" s="3456" t="s">
        <v>5435</v>
      </c>
      <c r="F210" s="164">
        <v>127</v>
      </c>
      <c r="G210" s="164">
        <f>AVERAGE(CPVTFC3SG0011!F18:G18)</f>
        <v>2.915</v>
      </c>
      <c r="H210" s="3457">
        <f t="shared" si="7"/>
        <v>10033.703703703704</v>
      </c>
      <c r="I210" s="3488" t="s">
        <v>315</v>
      </c>
      <c r="J210" s="852">
        <v>44869</v>
      </c>
      <c r="K210" s="845" t="s">
        <v>5429</v>
      </c>
      <c r="L210" s="853">
        <v>103</v>
      </c>
      <c r="M210" s="66">
        <f>AVERAGE(CPVTFC3SG0045!F14:G14)</f>
        <v>2.8182</v>
      </c>
      <c r="N210" s="67">
        <f>(M210-0.1851)/0.0142*400</f>
        <v>74171.830985915498</v>
      </c>
      <c r="O210" s="101" t="s">
        <v>315</v>
      </c>
      <c r="P210" s="694"/>
      <c r="Q210" s="694"/>
      <c r="R210" s="694"/>
      <c r="S210" s="694"/>
      <c r="T210" s="694"/>
      <c r="U210" s="694"/>
    </row>
    <row r="211" spans="1:23" x14ac:dyDescent="0.25">
      <c r="A211" s="64">
        <v>201</v>
      </c>
      <c r="B211" s="4779"/>
      <c r="C211" s="163" t="s">
        <v>220</v>
      </c>
      <c r="D211" s="2337">
        <v>44817</v>
      </c>
      <c r="E211" s="3456" t="s">
        <v>5435</v>
      </c>
      <c r="F211" s="164">
        <v>128</v>
      </c>
      <c r="G211" s="164">
        <f>AVERAGE(CPVTFC3SG0011!H18:I18)</f>
        <v>2.9192999999999998</v>
      </c>
      <c r="H211" s="3457">
        <f t="shared" si="7"/>
        <v>10049.629629629628</v>
      </c>
      <c r="I211" s="3488" t="s">
        <v>315</v>
      </c>
      <c r="J211" s="852">
        <v>44869</v>
      </c>
      <c r="K211" s="845" t="s">
        <v>5429</v>
      </c>
      <c r="L211" s="853">
        <v>104</v>
      </c>
      <c r="M211" s="66">
        <f>AVERAGE(CPVTFC3SG0045!H14:I14)</f>
        <v>2.7389999999999999</v>
      </c>
      <c r="N211" s="67">
        <f>(M211-0.1851)/0.0142*400</f>
        <v>71940.845070422525</v>
      </c>
      <c r="O211" s="101" t="s">
        <v>315</v>
      </c>
      <c r="P211" s="694"/>
      <c r="Q211" s="694"/>
      <c r="R211" s="694"/>
      <c r="S211" s="694"/>
      <c r="T211" s="694"/>
      <c r="U211" s="694"/>
    </row>
    <row r="212" spans="1:23" x14ac:dyDescent="0.25">
      <c r="A212" s="6">
        <v>202</v>
      </c>
      <c r="B212" s="4780" t="s">
        <v>1611</v>
      </c>
      <c r="C212" s="144" t="s">
        <v>868</v>
      </c>
      <c r="D212" s="2340">
        <v>44817</v>
      </c>
      <c r="E212" s="3460" t="s">
        <v>5435</v>
      </c>
      <c r="F212" s="102">
        <v>129</v>
      </c>
      <c r="G212" s="102">
        <f>AVERAGE(CPVTFC3SG0011!J18:K18)</f>
        <v>8.7400000000000005E-2</v>
      </c>
      <c r="H212" s="3461">
        <f t="shared" si="7"/>
        <v>-438.88888888888886</v>
      </c>
      <c r="I212" s="3490" t="s">
        <v>314</v>
      </c>
      <c r="J212" s="694"/>
      <c r="K212" s="694"/>
      <c r="L212" s="695"/>
      <c r="M212" s="694"/>
      <c r="N212" s="694"/>
      <c r="O212" s="694"/>
      <c r="P212" s="1250"/>
      <c r="Q212" s="900"/>
      <c r="R212" s="694"/>
      <c r="S212" s="645"/>
      <c r="T212" s="646"/>
      <c r="U212" s="900"/>
      <c r="V212" s="4786" t="s">
        <v>1416</v>
      </c>
      <c r="W212" s="5">
        <v>1</v>
      </c>
    </row>
    <row r="213" spans="1:23" x14ac:dyDescent="0.25">
      <c r="A213" s="9">
        <v>203</v>
      </c>
      <c r="B213" s="4781"/>
      <c r="C213" s="162" t="s">
        <v>220</v>
      </c>
      <c r="D213" s="2392">
        <v>44817</v>
      </c>
      <c r="E213" s="3476" t="s">
        <v>5435</v>
      </c>
      <c r="F213" s="103">
        <v>130</v>
      </c>
      <c r="G213" s="103">
        <f>AVERAGE(CPVTFC3SG0011!L18:M18)</f>
        <v>1.4203000000000001</v>
      </c>
      <c r="H213" s="3477">
        <f t="shared" ref="H213:H267" si="8">(G213-0.2059)/0.0135*50</f>
        <v>4497.7777777777783</v>
      </c>
      <c r="I213" s="3489" t="s">
        <v>315</v>
      </c>
      <c r="J213" s="694"/>
      <c r="K213" s="694"/>
      <c r="L213" s="695"/>
      <c r="M213" s="694"/>
      <c r="N213" s="694"/>
      <c r="O213" s="694"/>
      <c r="P213" s="1250"/>
      <c r="Q213" s="900"/>
      <c r="R213" s="694"/>
      <c r="S213" s="645"/>
      <c r="T213" s="646"/>
      <c r="U213" s="900"/>
      <c r="V213" s="4786"/>
    </row>
    <row r="214" spans="1:23" x14ac:dyDescent="0.25">
      <c r="A214" s="6">
        <v>204</v>
      </c>
      <c r="B214" s="4780" t="s">
        <v>1612</v>
      </c>
      <c r="C214" s="144" t="s">
        <v>868</v>
      </c>
      <c r="D214" s="2340">
        <v>44817</v>
      </c>
      <c r="E214" s="3460" t="s">
        <v>5435</v>
      </c>
      <c r="F214" s="102">
        <v>131</v>
      </c>
      <c r="G214" s="102">
        <f>AVERAGE(CPVTFC3SG0011!N18:O18)</f>
        <v>0.33875</v>
      </c>
      <c r="H214" s="3461">
        <f t="shared" si="8"/>
        <v>492.03703703703701</v>
      </c>
      <c r="I214" s="3490" t="s">
        <v>314</v>
      </c>
      <c r="J214" s="694"/>
      <c r="K214" s="694"/>
      <c r="L214" s="695"/>
      <c r="M214" s="694"/>
      <c r="N214" s="694"/>
      <c r="O214" s="694"/>
      <c r="P214" s="1250"/>
      <c r="Q214" s="900"/>
      <c r="R214" s="694"/>
      <c r="S214" s="645"/>
      <c r="T214" s="646"/>
      <c r="U214" s="900"/>
      <c r="V214" s="4786" t="s">
        <v>1416</v>
      </c>
      <c r="W214" s="5">
        <v>1</v>
      </c>
    </row>
    <row r="215" spans="1:23" x14ac:dyDescent="0.25">
      <c r="A215" s="9">
        <v>205</v>
      </c>
      <c r="B215" s="4781"/>
      <c r="C215" s="162" t="s">
        <v>220</v>
      </c>
      <c r="D215" s="2392">
        <v>44817</v>
      </c>
      <c r="E215" s="3476" t="s">
        <v>5435</v>
      </c>
      <c r="F215" s="103">
        <v>132</v>
      </c>
      <c r="G215" s="103">
        <f>AVERAGE(CPVTFC3SG0011!P18:Q18)</f>
        <v>2.79535</v>
      </c>
      <c r="H215" s="3477">
        <f t="shared" si="8"/>
        <v>9590.5555555555547</v>
      </c>
      <c r="I215" s="3489" t="s">
        <v>315</v>
      </c>
      <c r="J215" s="878"/>
      <c r="K215" s="878"/>
      <c r="L215" s="877"/>
      <c r="M215" s="642"/>
      <c r="N215" s="642"/>
      <c r="O215" s="642"/>
      <c r="P215" s="694"/>
      <c r="Q215" s="694"/>
      <c r="R215" s="694"/>
      <c r="S215" s="694"/>
      <c r="T215" s="694"/>
      <c r="U215" s="694"/>
      <c r="V215" s="4786"/>
    </row>
    <row r="216" spans="1:23" x14ac:dyDescent="0.25">
      <c r="A216" s="64">
        <v>206</v>
      </c>
      <c r="B216" s="4778" t="s">
        <v>1613</v>
      </c>
      <c r="C216" s="163" t="s">
        <v>868</v>
      </c>
      <c r="D216" s="2337">
        <v>44817</v>
      </c>
      <c r="E216" s="3456" t="s">
        <v>5435</v>
      </c>
      <c r="F216" s="164">
        <v>133</v>
      </c>
      <c r="G216" s="164">
        <f>AVERAGE(CPVTFC3SG0011!R18:S18)</f>
        <v>2.8445499999999999</v>
      </c>
      <c r="H216" s="3457">
        <f t="shared" si="8"/>
        <v>9772.7777777777774</v>
      </c>
      <c r="I216" s="3488" t="s">
        <v>315</v>
      </c>
      <c r="J216" s="852">
        <v>44869</v>
      </c>
      <c r="K216" s="845" t="s">
        <v>5429</v>
      </c>
      <c r="L216" s="853">
        <v>105</v>
      </c>
      <c r="M216" s="66">
        <f>AVERAGE(CPVTFC3SG0045!J14:K14)</f>
        <v>0.66539999999999999</v>
      </c>
      <c r="N216" s="67">
        <f>(M216-0.1851)/0.0142*400</f>
        <v>13529.577464788732</v>
      </c>
      <c r="O216" s="101" t="s">
        <v>315</v>
      </c>
      <c r="P216" s="694"/>
      <c r="Q216" s="694"/>
      <c r="R216" s="694"/>
      <c r="S216" s="694"/>
      <c r="T216" s="694"/>
      <c r="U216" s="694"/>
      <c r="V216" s="287"/>
    </row>
    <row r="217" spans="1:23" x14ac:dyDescent="0.25">
      <c r="A217" s="64">
        <v>207</v>
      </c>
      <c r="B217" s="4779"/>
      <c r="C217" s="163" t="s">
        <v>220</v>
      </c>
      <c r="D217" s="2337">
        <v>44817</v>
      </c>
      <c r="E217" s="3456" t="s">
        <v>5435</v>
      </c>
      <c r="F217" s="164">
        <v>134</v>
      </c>
      <c r="G217" s="164">
        <f>AVERAGE(CPVTFC3SG0011!T18:U18)</f>
        <v>2.7056499999999999</v>
      </c>
      <c r="H217" s="3457">
        <f t="shared" si="8"/>
        <v>9258.3333333333321</v>
      </c>
      <c r="I217" s="3488" t="s">
        <v>315</v>
      </c>
      <c r="J217" s="852">
        <v>44869</v>
      </c>
      <c r="K217" s="845" t="s">
        <v>5429</v>
      </c>
      <c r="L217" s="853">
        <v>106</v>
      </c>
      <c r="M217" s="66">
        <f>AVERAGE(CPVTFC3SG0045!L14:M14)</f>
        <v>0.4415</v>
      </c>
      <c r="N217" s="67">
        <f>(M217-0.1851)/0.0142*400</f>
        <v>7222.5352112676064</v>
      </c>
      <c r="O217" s="101" t="s">
        <v>315</v>
      </c>
      <c r="P217" s="694"/>
      <c r="Q217" s="694"/>
      <c r="R217" s="694"/>
      <c r="S217" s="694"/>
      <c r="T217" s="694"/>
      <c r="U217" s="694"/>
    </row>
    <row r="218" spans="1:23" x14ac:dyDescent="0.25">
      <c r="A218" s="64">
        <v>208</v>
      </c>
      <c r="B218" s="4778" t="s">
        <v>1614</v>
      </c>
      <c r="C218" s="163" t="s">
        <v>868</v>
      </c>
      <c r="D218" s="2337">
        <v>44817</v>
      </c>
      <c r="E218" s="3456" t="s">
        <v>5435</v>
      </c>
      <c r="F218" s="164">
        <v>135</v>
      </c>
      <c r="G218" s="164">
        <f>AVERAGE(CPVTFC3SG0011!V18:W18)</f>
        <v>0.71350000000000002</v>
      </c>
      <c r="H218" s="3457">
        <f t="shared" si="8"/>
        <v>1880</v>
      </c>
      <c r="I218" s="4532" t="s">
        <v>315</v>
      </c>
      <c r="J218" s="878"/>
      <c r="K218" s="878"/>
      <c r="L218" s="877"/>
      <c r="M218" s="642"/>
      <c r="N218" s="642"/>
      <c r="O218" s="642"/>
      <c r="P218" s="694"/>
      <c r="Q218" s="694"/>
      <c r="R218" s="694"/>
      <c r="S218" s="694"/>
      <c r="T218" s="694"/>
      <c r="U218" s="694"/>
    </row>
    <row r="219" spans="1:23" x14ac:dyDescent="0.25">
      <c r="A219" s="64">
        <v>209</v>
      </c>
      <c r="B219" s="4779"/>
      <c r="C219" s="163" t="s">
        <v>220</v>
      </c>
      <c r="D219" s="2337">
        <v>44817</v>
      </c>
      <c r="E219" s="3456" t="s">
        <v>5435</v>
      </c>
      <c r="F219" s="164">
        <v>136</v>
      </c>
      <c r="G219" s="164">
        <f>AVERAGE(CPVTFC3SG0011!X18:Y18)</f>
        <v>1.3785500000000002</v>
      </c>
      <c r="H219" s="3457">
        <f t="shared" si="8"/>
        <v>4343.1481481481487</v>
      </c>
      <c r="I219" s="3488" t="s">
        <v>315</v>
      </c>
      <c r="J219" s="875"/>
      <c r="K219" s="843"/>
      <c r="L219" s="877"/>
      <c r="M219" s="645"/>
      <c r="N219" s="646"/>
      <c r="O219" s="642"/>
      <c r="P219" s="694"/>
      <c r="Q219" s="694"/>
      <c r="R219" s="694"/>
      <c r="S219" s="694"/>
      <c r="T219" s="694"/>
      <c r="U219" s="694"/>
    </row>
    <row r="220" spans="1:23" x14ac:dyDescent="0.25">
      <c r="A220" s="6">
        <v>210</v>
      </c>
      <c r="B220" s="4776" t="s">
        <v>1615</v>
      </c>
      <c r="C220" s="144" t="s">
        <v>868</v>
      </c>
      <c r="D220" s="2340">
        <v>44817</v>
      </c>
      <c r="E220" s="3460" t="s">
        <v>5435</v>
      </c>
      <c r="F220" s="102">
        <v>137</v>
      </c>
      <c r="G220" s="102">
        <f>AVERAGE(CPVTFC3SG0011!B20:C20)</f>
        <v>6.4049999999999996E-2</v>
      </c>
      <c r="H220" s="3461">
        <f t="shared" si="8"/>
        <v>-525.37037037037044</v>
      </c>
      <c r="I220" s="3490" t="s">
        <v>314</v>
      </c>
      <c r="J220" s="875"/>
      <c r="K220" s="843"/>
      <c r="L220" s="877"/>
      <c r="M220" s="645"/>
      <c r="N220" s="646"/>
      <c r="O220" s="642"/>
      <c r="P220" s="1250"/>
      <c r="Q220" s="900"/>
      <c r="R220" s="694"/>
      <c r="S220" s="645"/>
      <c r="T220" s="646"/>
      <c r="U220" s="900"/>
    </row>
    <row r="221" spans="1:23" x14ac:dyDescent="0.25">
      <c r="A221" s="6">
        <v>211</v>
      </c>
      <c r="B221" s="4777"/>
      <c r="C221" s="144" t="s">
        <v>220</v>
      </c>
      <c r="D221" s="2340">
        <v>44817</v>
      </c>
      <c r="E221" s="3460" t="s">
        <v>5435</v>
      </c>
      <c r="F221" s="102">
        <v>138</v>
      </c>
      <c r="G221" s="102">
        <f>AVERAGE(CPVTFC3SG0011!D20:E20)</f>
        <v>6.6000000000000003E-2</v>
      </c>
      <c r="H221" s="3461">
        <f t="shared" si="8"/>
        <v>-518.14814814814815</v>
      </c>
      <c r="I221" s="3490" t="s">
        <v>314</v>
      </c>
      <c r="J221" s="875"/>
      <c r="K221" s="843"/>
      <c r="L221" s="877"/>
      <c r="M221" s="645"/>
      <c r="N221" s="646"/>
      <c r="O221" s="642"/>
      <c r="P221" s="1250"/>
      <c r="Q221" s="900"/>
      <c r="R221" s="694"/>
      <c r="S221" s="645"/>
      <c r="T221" s="646"/>
      <c r="U221" s="900"/>
    </row>
    <row r="222" spans="1:23" x14ac:dyDescent="0.25">
      <c r="A222" s="64">
        <v>212</v>
      </c>
      <c r="B222" s="3755" t="s">
        <v>1616</v>
      </c>
      <c r="C222" s="163" t="s">
        <v>868</v>
      </c>
      <c r="D222" s="2337">
        <v>44817</v>
      </c>
      <c r="E222" s="3456" t="s">
        <v>5435</v>
      </c>
      <c r="F222" s="164">
        <v>139</v>
      </c>
      <c r="G222" s="164">
        <f>AVERAGE(CPVTFC3SG0011!F20:G20)</f>
        <v>1.04575</v>
      </c>
      <c r="H222" s="3457">
        <f t="shared" si="8"/>
        <v>3110.5555555555557</v>
      </c>
      <c r="I222" s="3488" t="s">
        <v>315</v>
      </c>
      <c r="J222" s="875"/>
      <c r="K222" s="843"/>
      <c r="L222" s="877"/>
      <c r="M222" s="645"/>
      <c r="N222" s="646"/>
      <c r="O222" s="642"/>
      <c r="P222" s="1250"/>
      <c r="Q222" s="900"/>
      <c r="R222" s="694"/>
      <c r="S222" s="645"/>
      <c r="T222" s="646"/>
      <c r="U222" s="900"/>
      <c r="V222" s="4786" t="s">
        <v>1416</v>
      </c>
    </row>
    <row r="223" spans="1:23" x14ac:dyDescent="0.25">
      <c r="A223" s="64">
        <v>213</v>
      </c>
      <c r="B223" s="3755" t="s">
        <v>1616</v>
      </c>
      <c r="C223" s="163" t="s">
        <v>220</v>
      </c>
      <c r="D223" s="2337">
        <v>44817</v>
      </c>
      <c r="E223" s="3456" t="s">
        <v>5435</v>
      </c>
      <c r="F223" s="164">
        <v>140</v>
      </c>
      <c r="G223" s="164">
        <f>AVERAGE(CPVTFC3SG0011!H20:I20)</f>
        <v>2.95905</v>
      </c>
      <c r="H223" s="3457">
        <f t="shared" si="8"/>
        <v>10196.85185185185</v>
      </c>
      <c r="I223" s="3488" t="s">
        <v>315</v>
      </c>
      <c r="J223" s="852">
        <v>44869</v>
      </c>
      <c r="K223" s="845" t="s">
        <v>5429</v>
      </c>
      <c r="L223" s="853">
        <v>107</v>
      </c>
      <c r="M223" s="66">
        <f>AVERAGE(CPVTFC3SG0045!N14:O14)</f>
        <v>0.94680000000000009</v>
      </c>
      <c r="N223" s="67">
        <f>(M223-0.1851)/0.0142*400</f>
        <v>21456.338028169015</v>
      </c>
      <c r="O223" s="101" t="s">
        <v>315</v>
      </c>
      <c r="P223" s="694"/>
      <c r="Q223" s="694"/>
      <c r="R223" s="694"/>
      <c r="S223" s="694"/>
      <c r="T223" s="694"/>
      <c r="U223" s="694"/>
      <c r="V223" s="4786"/>
    </row>
    <row r="224" spans="1:23" x14ac:dyDescent="0.25">
      <c r="A224" s="64">
        <v>214</v>
      </c>
      <c r="B224" s="3755" t="s">
        <v>1617</v>
      </c>
      <c r="C224" s="163" t="s">
        <v>868</v>
      </c>
      <c r="D224" s="2337">
        <v>44817</v>
      </c>
      <c r="E224" s="3456" t="s">
        <v>5435</v>
      </c>
      <c r="F224" s="164">
        <v>141</v>
      </c>
      <c r="G224" s="164">
        <f>AVERAGE(CPVTFC3SG0011!J20:K20)</f>
        <v>0.95450000000000002</v>
      </c>
      <c r="H224" s="3457">
        <f t="shared" si="8"/>
        <v>2772.5925925925926</v>
      </c>
      <c r="I224" s="3488" t="s">
        <v>315</v>
      </c>
      <c r="J224" s="875"/>
      <c r="K224" s="843"/>
      <c r="L224" s="877"/>
      <c r="M224" s="645"/>
      <c r="N224" s="646"/>
      <c r="O224" s="642"/>
      <c r="P224" s="694"/>
      <c r="Q224" s="694"/>
      <c r="R224" s="694"/>
      <c r="S224" s="694"/>
      <c r="T224" s="694"/>
      <c r="U224" s="694"/>
      <c r="V224" s="4786" t="s">
        <v>1416</v>
      </c>
    </row>
    <row r="225" spans="1:23" x14ac:dyDescent="0.25">
      <c r="A225" s="64">
        <v>215</v>
      </c>
      <c r="B225" s="3755" t="s">
        <v>1617</v>
      </c>
      <c r="C225" s="163" t="s">
        <v>220</v>
      </c>
      <c r="D225" s="2337">
        <v>44817</v>
      </c>
      <c r="E225" s="3456" t="s">
        <v>5435</v>
      </c>
      <c r="F225" s="164">
        <v>142</v>
      </c>
      <c r="G225" s="164">
        <f>AVERAGE(CPVTFC3SG0011!L20:M20)</f>
        <v>2.9460499999999996</v>
      </c>
      <c r="H225" s="3457">
        <f t="shared" si="8"/>
        <v>10148.703703703701</v>
      </c>
      <c r="I225" s="3488" t="s">
        <v>315</v>
      </c>
      <c r="J225" s="852">
        <v>44869</v>
      </c>
      <c r="K225" s="845" t="s">
        <v>5429</v>
      </c>
      <c r="L225" s="853">
        <v>108</v>
      </c>
      <c r="M225" s="66">
        <f>AVERAGE(CPVTFC3SG0045!P14:Q14)</f>
        <v>2.6878500000000001</v>
      </c>
      <c r="N225" s="67">
        <f>(M225-0.1851)/0.0142*400</f>
        <v>70500</v>
      </c>
      <c r="O225" s="101" t="s">
        <v>315</v>
      </c>
      <c r="P225" s="694"/>
      <c r="Q225" s="694"/>
      <c r="R225" s="694"/>
      <c r="S225" s="694"/>
      <c r="T225" s="694"/>
      <c r="U225" s="694"/>
      <c r="V225" s="4787"/>
    </row>
    <row r="226" spans="1:23" x14ac:dyDescent="0.25">
      <c r="A226" s="6">
        <v>216</v>
      </c>
      <c r="B226" s="4780" t="s">
        <v>1618</v>
      </c>
      <c r="C226" s="144" t="s">
        <v>868</v>
      </c>
      <c r="D226" s="2340">
        <v>44817</v>
      </c>
      <c r="E226" s="3460" t="s">
        <v>5435</v>
      </c>
      <c r="F226" s="102">
        <v>143</v>
      </c>
      <c r="G226" s="102">
        <f>AVERAGE(CPVTFC3SG0011!N20:O20)</f>
        <v>7.1400000000000005E-2</v>
      </c>
      <c r="H226" s="3461">
        <f t="shared" si="8"/>
        <v>-498.14814814814821</v>
      </c>
      <c r="I226" s="3490" t="s">
        <v>314</v>
      </c>
      <c r="J226" s="878"/>
      <c r="K226" s="878"/>
      <c r="L226" s="877"/>
      <c r="M226" s="642"/>
      <c r="N226" s="642"/>
      <c r="O226" s="642"/>
      <c r="P226" s="694"/>
      <c r="Q226" s="694"/>
      <c r="R226" s="694"/>
      <c r="S226" s="694"/>
      <c r="T226" s="694"/>
      <c r="U226" s="694"/>
      <c r="V226" s="4687" t="s">
        <v>1416</v>
      </c>
      <c r="W226" s="5">
        <v>1</v>
      </c>
    </row>
    <row r="227" spans="1:23" x14ac:dyDescent="0.25">
      <c r="A227" s="9">
        <v>217</v>
      </c>
      <c r="B227" s="4781"/>
      <c r="C227" s="162" t="s">
        <v>220</v>
      </c>
      <c r="D227" s="2392">
        <v>44817</v>
      </c>
      <c r="E227" s="3476" t="s">
        <v>5435</v>
      </c>
      <c r="F227" s="103">
        <v>144</v>
      </c>
      <c r="G227" s="103">
        <f>AVERAGE(CPVTFC3SG0011!P20:Q20)</f>
        <v>2.6265999999999998</v>
      </c>
      <c r="H227" s="3477">
        <f t="shared" si="8"/>
        <v>8965.5555555555529</v>
      </c>
      <c r="I227" s="3489" t="s">
        <v>315</v>
      </c>
      <c r="J227" s="878"/>
      <c r="K227" s="878"/>
      <c r="L227" s="877"/>
      <c r="M227" s="642"/>
      <c r="N227" s="642"/>
      <c r="O227" s="642"/>
      <c r="P227" s="694"/>
      <c r="Q227" s="694"/>
      <c r="R227" s="694"/>
      <c r="S227" s="694"/>
      <c r="T227" s="694"/>
      <c r="U227" s="694"/>
      <c r="V227" s="4688"/>
    </row>
    <row r="228" spans="1:23" x14ac:dyDescent="0.25">
      <c r="A228" s="64">
        <v>218</v>
      </c>
      <c r="B228" s="4778" t="s">
        <v>1619</v>
      </c>
      <c r="C228" s="163" t="s">
        <v>868</v>
      </c>
      <c r="D228" s="2337">
        <v>44817</v>
      </c>
      <c r="E228" s="3456" t="s">
        <v>5435</v>
      </c>
      <c r="F228" s="164">
        <v>145</v>
      </c>
      <c r="G228" s="164">
        <f>AVERAGE(CPVTFC3SG0011!R20:S20)</f>
        <v>1.14795</v>
      </c>
      <c r="H228" s="3457">
        <f t="shared" si="8"/>
        <v>3489.0740740740748</v>
      </c>
      <c r="I228" s="3488" t="s">
        <v>315</v>
      </c>
      <c r="J228" s="878"/>
      <c r="K228" s="878"/>
      <c r="L228" s="877"/>
      <c r="M228" s="642"/>
      <c r="N228" s="642"/>
      <c r="O228" s="642"/>
      <c r="P228" s="694"/>
      <c r="Q228" s="694"/>
      <c r="R228" s="694"/>
      <c r="S228" s="694"/>
      <c r="T228" s="694"/>
      <c r="U228" s="694"/>
      <c r="V228" s="287"/>
    </row>
    <row r="229" spans="1:23" x14ac:dyDescent="0.25">
      <c r="A229" s="64">
        <v>219</v>
      </c>
      <c r="B229" s="4779"/>
      <c r="C229" s="163" t="s">
        <v>220</v>
      </c>
      <c r="D229" s="2337">
        <v>44817</v>
      </c>
      <c r="E229" s="3456" t="s">
        <v>5435</v>
      </c>
      <c r="F229" s="164">
        <v>146</v>
      </c>
      <c r="G229" s="164">
        <f>AVERAGE(CPVTFC3SG0011!T20:U20)</f>
        <v>0.59424999999999994</v>
      </c>
      <c r="H229" s="3457">
        <f t="shared" si="8"/>
        <v>1438.3333333333333</v>
      </c>
      <c r="I229" s="4532" t="s">
        <v>315</v>
      </c>
      <c r="J229" s="878"/>
      <c r="K229" s="878"/>
      <c r="L229" s="877"/>
      <c r="M229" s="642"/>
      <c r="N229" s="642"/>
      <c r="O229" s="642"/>
      <c r="P229" s="694"/>
      <c r="Q229" s="694"/>
      <c r="R229" s="694"/>
      <c r="S229" s="694"/>
      <c r="T229" s="694"/>
      <c r="U229" s="694"/>
    </row>
    <row r="230" spans="1:23" x14ac:dyDescent="0.25">
      <c r="A230" s="64">
        <v>220</v>
      </c>
      <c r="B230" s="4778" t="s">
        <v>1620</v>
      </c>
      <c r="C230" s="163" t="s">
        <v>868</v>
      </c>
      <c r="D230" s="2337">
        <v>44817</v>
      </c>
      <c r="E230" s="3456" t="s">
        <v>5435</v>
      </c>
      <c r="F230" s="164">
        <v>147</v>
      </c>
      <c r="G230" s="164">
        <f>AVERAGE(CPVTFC3SG0011!V20:W20)</f>
        <v>2.1095999999999999</v>
      </c>
      <c r="H230" s="3457">
        <f t="shared" si="8"/>
        <v>7050.7407407407409</v>
      </c>
      <c r="I230" s="3488" t="s">
        <v>315</v>
      </c>
      <c r="J230" s="878"/>
      <c r="K230" s="856"/>
      <c r="L230" s="877"/>
      <c r="M230" s="645"/>
      <c r="N230" s="646"/>
      <c r="O230" s="642"/>
      <c r="P230" s="694"/>
      <c r="Q230" s="694"/>
      <c r="R230" s="694"/>
      <c r="S230" s="694"/>
      <c r="T230" s="694"/>
      <c r="U230" s="694"/>
    </row>
    <row r="231" spans="1:23" x14ac:dyDescent="0.25">
      <c r="A231" s="64">
        <v>221</v>
      </c>
      <c r="B231" s="4779"/>
      <c r="C231" s="163" t="s">
        <v>220</v>
      </c>
      <c r="D231" s="2337">
        <v>44817</v>
      </c>
      <c r="E231" s="3456" t="s">
        <v>5435</v>
      </c>
      <c r="F231" s="164">
        <v>148</v>
      </c>
      <c r="G231" s="164">
        <f>AVERAGE(CPVTFC3SG0011!X20:Y20)</f>
        <v>0.77790000000000004</v>
      </c>
      <c r="H231" s="3457">
        <f t="shared" si="8"/>
        <v>2118.5185185185187</v>
      </c>
      <c r="I231" s="4532" t="s">
        <v>315</v>
      </c>
      <c r="J231" s="875"/>
      <c r="K231" s="843"/>
      <c r="L231" s="877"/>
      <c r="M231" s="645"/>
      <c r="N231" s="646"/>
      <c r="O231" s="642"/>
      <c r="P231" s="694"/>
      <c r="Q231" s="694"/>
      <c r="R231" s="694"/>
      <c r="S231" s="694"/>
      <c r="T231" s="694"/>
      <c r="U231" s="694"/>
    </row>
    <row r="232" spans="1:23" x14ac:dyDescent="0.25">
      <c r="A232" s="6">
        <v>222</v>
      </c>
      <c r="B232" s="4776" t="s">
        <v>1621</v>
      </c>
      <c r="C232" s="144" t="s">
        <v>868</v>
      </c>
      <c r="D232" s="2340">
        <v>44817</v>
      </c>
      <c r="E232" s="3460" t="s">
        <v>5435</v>
      </c>
      <c r="F232" s="102">
        <v>149</v>
      </c>
      <c r="G232" s="102">
        <f>AVERAGE(CPVTFC3SG0011!B22:C22)</f>
        <v>0.53534999999999999</v>
      </c>
      <c r="H232" s="3461">
        <f t="shared" si="8"/>
        <v>1220.1851851851852</v>
      </c>
      <c r="I232" s="4530" t="s">
        <v>314</v>
      </c>
      <c r="J232" s="694"/>
      <c r="K232" s="694"/>
      <c r="L232" s="695"/>
      <c r="M232" s="694"/>
      <c r="N232" s="694"/>
      <c r="O232" s="694"/>
      <c r="P232" s="694"/>
      <c r="Q232" s="694"/>
      <c r="R232" s="694"/>
      <c r="S232" s="694"/>
      <c r="T232" s="694"/>
      <c r="U232" s="694"/>
    </row>
    <row r="233" spans="1:23" x14ac:dyDescent="0.25">
      <c r="A233" s="6">
        <v>223</v>
      </c>
      <c r="B233" s="4777"/>
      <c r="C233" s="144" t="s">
        <v>220</v>
      </c>
      <c r="D233" s="2340">
        <v>44817</v>
      </c>
      <c r="E233" s="3460" t="s">
        <v>5435</v>
      </c>
      <c r="F233" s="102">
        <v>150</v>
      </c>
      <c r="G233" s="102">
        <f>AVERAGE(CPVTFC3SG0011!D22:E22)</f>
        <v>0.4088</v>
      </c>
      <c r="H233" s="3461">
        <f t="shared" si="8"/>
        <v>751.48148148148152</v>
      </c>
      <c r="I233" s="4530" t="s">
        <v>314</v>
      </c>
      <c r="J233" s="875"/>
      <c r="K233" s="843"/>
      <c r="L233" s="877"/>
      <c r="M233" s="645"/>
      <c r="N233" s="646"/>
      <c r="O233" s="642"/>
      <c r="P233" s="694"/>
      <c r="Q233" s="694"/>
      <c r="R233" s="694"/>
      <c r="S233" s="694"/>
      <c r="T233" s="694"/>
      <c r="U233" s="694"/>
    </row>
    <row r="234" spans="1:23" x14ac:dyDescent="0.25">
      <c r="A234" s="6">
        <v>224</v>
      </c>
      <c r="B234" s="4776" t="s">
        <v>1622</v>
      </c>
      <c r="C234" s="144" t="s">
        <v>868</v>
      </c>
      <c r="D234" s="2340">
        <v>44817</v>
      </c>
      <c r="E234" s="3460" t="s">
        <v>5435</v>
      </c>
      <c r="F234" s="102">
        <v>151</v>
      </c>
      <c r="G234" s="102">
        <f>AVERAGE(CPVTFC3SG0011!F22:G22)</f>
        <v>7.2599999999999998E-2</v>
      </c>
      <c r="H234" s="3461">
        <f t="shared" si="8"/>
        <v>-493.70370370370375</v>
      </c>
      <c r="I234" s="3490" t="s">
        <v>314</v>
      </c>
      <c r="J234" s="875"/>
      <c r="K234" s="843"/>
      <c r="L234" s="877"/>
      <c r="M234" s="645"/>
      <c r="N234" s="646"/>
      <c r="O234" s="642"/>
      <c r="P234" s="694"/>
      <c r="Q234" s="694"/>
      <c r="R234" s="694"/>
      <c r="S234" s="694"/>
      <c r="T234" s="694"/>
      <c r="U234" s="694"/>
      <c r="V234" s="4687" t="s">
        <v>1416</v>
      </c>
      <c r="W234" s="5">
        <v>1</v>
      </c>
    </row>
    <row r="235" spans="1:23" x14ac:dyDescent="0.25">
      <c r="A235" s="6">
        <v>225</v>
      </c>
      <c r="B235" s="4777"/>
      <c r="C235" s="144" t="s">
        <v>220</v>
      </c>
      <c r="D235" s="2340">
        <v>44817</v>
      </c>
      <c r="E235" s="3460" t="s">
        <v>5435</v>
      </c>
      <c r="F235" s="102">
        <v>152</v>
      </c>
      <c r="G235" s="102">
        <f>AVERAGE(CPVTFC3SG0011!H22:I22)</f>
        <v>0.36870000000000003</v>
      </c>
      <c r="H235" s="3461">
        <f t="shared" si="8"/>
        <v>602.96296296296305</v>
      </c>
      <c r="I235" s="4530" t="s">
        <v>314</v>
      </c>
      <c r="J235" s="878"/>
      <c r="K235" s="878"/>
      <c r="L235" s="877"/>
      <c r="M235" s="642"/>
      <c r="N235" s="642"/>
      <c r="O235" s="642"/>
      <c r="P235" s="694"/>
      <c r="Q235" s="694"/>
      <c r="R235" s="694"/>
      <c r="S235" s="694"/>
      <c r="T235" s="694"/>
      <c r="U235" s="694"/>
      <c r="V235" s="4688"/>
    </row>
    <row r="236" spans="1:23" x14ac:dyDescent="0.25">
      <c r="A236" s="64">
        <v>226</v>
      </c>
      <c r="B236" s="4778" t="s">
        <v>1623</v>
      </c>
      <c r="C236" s="163" t="s">
        <v>868</v>
      </c>
      <c r="D236" s="2337">
        <v>44817</v>
      </c>
      <c r="E236" s="3456" t="s">
        <v>5435</v>
      </c>
      <c r="F236" s="164">
        <v>153</v>
      </c>
      <c r="G236" s="164">
        <f>AVERAGE(CPVTFC3SG0011!J22:K22)</f>
        <v>0.57125000000000004</v>
      </c>
      <c r="H236" s="3457">
        <f t="shared" si="8"/>
        <v>1353.1481481481483</v>
      </c>
      <c r="I236" s="3488" t="s">
        <v>865</v>
      </c>
      <c r="J236" s="878"/>
      <c r="K236" s="878"/>
      <c r="L236" s="877"/>
      <c r="M236" s="642"/>
      <c r="N236" s="642"/>
      <c r="O236" s="642"/>
      <c r="P236" s="694"/>
      <c r="Q236" s="694"/>
      <c r="R236" s="694"/>
      <c r="S236" s="694"/>
      <c r="T236" s="694"/>
      <c r="U236" s="694"/>
      <c r="V236" s="4687" t="s">
        <v>1416</v>
      </c>
      <c r="W236" s="5">
        <v>1</v>
      </c>
    </row>
    <row r="237" spans="1:23" x14ac:dyDescent="0.25">
      <c r="A237" s="64">
        <v>227</v>
      </c>
      <c r="B237" s="4779"/>
      <c r="C237" s="163" t="s">
        <v>220</v>
      </c>
      <c r="D237" s="2337">
        <v>44817</v>
      </c>
      <c r="E237" s="3456" t="s">
        <v>5435</v>
      </c>
      <c r="F237" s="164">
        <v>154</v>
      </c>
      <c r="G237" s="164">
        <f>AVERAGE(CPVTFC3SG0011!L22:M22)</f>
        <v>2.6911999999999998</v>
      </c>
      <c r="H237" s="3457">
        <f t="shared" si="8"/>
        <v>9204.8148148148139</v>
      </c>
      <c r="I237" s="3488" t="s">
        <v>315</v>
      </c>
      <c r="J237" s="878"/>
      <c r="K237" s="878"/>
      <c r="L237" s="877"/>
      <c r="M237" s="642"/>
      <c r="N237" s="642"/>
      <c r="O237" s="642"/>
      <c r="P237" s="1250"/>
      <c r="Q237" s="900"/>
      <c r="R237" s="694"/>
      <c r="S237" s="645"/>
      <c r="T237" s="646"/>
      <c r="U237" s="900"/>
      <c r="V237" s="4688"/>
    </row>
    <row r="238" spans="1:23" x14ac:dyDescent="0.25">
      <c r="A238" s="64">
        <v>228</v>
      </c>
      <c r="B238" s="3755" t="s">
        <v>1624</v>
      </c>
      <c r="C238" s="163" t="s">
        <v>868</v>
      </c>
      <c r="D238" s="2337">
        <v>44817</v>
      </c>
      <c r="E238" s="3456" t="s">
        <v>5435</v>
      </c>
      <c r="F238" s="164">
        <v>155</v>
      </c>
      <c r="G238" s="164">
        <f>AVERAGE(CPVTFC3SG0011!N22:O22)</f>
        <v>1.1846000000000001</v>
      </c>
      <c r="H238" s="3457">
        <f t="shared" si="8"/>
        <v>3624.8148148148152</v>
      </c>
      <c r="I238" s="3488" t="s">
        <v>315</v>
      </c>
      <c r="J238" s="875"/>
      <c r="K238" s="843"/>
      <c r="L238" s="877"/>
      <c r="M238" s="645"/>
      <c r="N238" s="646"/>
      <c r="O238" s="642"/>
      <c r="P238" s="1250"/>
      <c r="Q238" s="900"/>
      <c r="R238" s="694"/>
      <c r="S238" s="645"/>
      <c r="T238" s="646"/>
      <c r="U238" s="900"/>
      <c r="V238" s="4687" t="s">
        <v>1416</v>
      </c>
    </row>
    <row r="239" spans="1:23" x14ac:dyDescent="0.25">
      <c r="A239" s="64">
        <v>229</v>
      </c>
      <c r="B239" s="3755" t="s">
        <v>1624</v>
      </c>
      <c r="C239" s="163" t="s">
        <v>220</v>
      </c>
      <c r="D239" s="2337">
        <v>44817</v>
      </c>
      <c r="E239" s="3456" t="s">
        <v>5435</v>
      </c>
      <c r="F239" s="164">
        <v>156</v>
      </c>
      <c r="G239" s="164">
        <f>AVERAGE(CPVTFC3SG0011!P22:Q22)</f>
        <v>2.9390000000000001</v>
      </c>
      <c r="H239" s="3457">
        <f t="shared" si="8"/>
        <v>10122.592592592591</v>
      </c>
      <c r="I239" s="3488" t="s">
        <v>315</v>
      </c>
      <c r="J239" s="852">
        <v>44869</v>
      </c>
      <c r="K239" s="845" t="s">
        <v>5429</v>
      </c>
      <c r="L239" s="853">
        <v>109</v>
      </c>
      <c r="M239" s="66">
        <f>AVERAGE(CPVTFC3SG0045!R14:S14)</f>
        <v>2.9137499999999998</v>
      </c>
      <c r="N239" s="67">
        <f>(M239-0.1851)/0.0142*400</f>
        <v>76863.380281690144</v>
      </c>
      <c r="O239" s="101" t="s">
        <v>315</v>
      </c>
      <c r="P239" s="1250"/>
      <c r="Q239" s="900"/>
      <c r="R239" s="694"/>
      <c r="S239" s="645"/>
      <c r="T239" s="646"/>
      <c r="U239" s="900"/>
      <c r="V239" s="4688"/>
    </row>
    <row r="240" spans="1:23" x14ac:dyDescent="0.25">
      <c r="A240" s="6">
        <v>230</v>
      </c>
      <c r="B240" s="4780" t="s">
        <v>1625</v>
      </c>
      <c r="C240" s="144" t="s">
        <v>868</v>
      </c>
      <c r="D240" s="2340">
        <v>44817</v>
      </c>
      <c r="E240" s="3460" t="s">
        <v>5435</v>
      </c>
      <c r="F240" s="102">
        <v>157</v>
      </c>
      <c r="G240" s="102">
        <f>AVERAGE(CPVTFC3SG0011!R22:S22)</f>
        <v>6.6099999999999992E-2</v>
      </c>
      <c r="H240" s="3461">
        <f t="shared" si="8"/>
        <v>-517.77777777777783</v>
      </c>
      <c r="I240" s="3490" t="s">
        <v>314</v>
      </c>
      <c r="J240" s="878"/>
      <c r="K240" s="878"/>
      <c r="L240" s="877"/>
      <c r="M240" s="642"/>
      <c r="N240" s="642"/>
      <c r="O240" s="642"/>
      <c r="P240" s="1250"/>
      <c r="Q240" s="900"/>
      <c r="R240" s="694"/>
      <c r="S240" s="645"/>
      <c r="T240" s="646"/>
      <c r="U240" s="900"/>
      <c r="V240" s="4687" t="s">
        <v>1416</v>
      </c>
      <c r="W240" s="5">
        <v>1</v>
      </c>
    </row>
    <row r="241" spans="1:23" x14ac:dyDescent="0.25">
      <c r="A241" s="9">
        <v>231</v>
      </c>
      <c r="B241" s="4781"/>
      <c r="C241" s="162" t="s">
        <v>220</v>
      </c>
      <c r="D241" s="2392">
        <v>44817</v>
      </c>
      <c r="E241" s="3476" t="s">
        <v>5435</v>
      </c>
      <c r="F241" s="103">
        <v>158</v>
      </c>
      <c r="G241" s="103">
        <f>AVERAGE(CPVTFC3SG0011!T22:U22)</f>
        <v>0.77600000000000002</v>
      </c>
      <c r="H241" s="3477">
        <f t="shared" si="8"/>
        <v>2111.4814814814818</v>
      </c>
      <c r="I241" s="4531" t="s">
        <v>315</v>
      </c>
      <c r="J241" s="878"/>
      <c r="K241" s="878"/>
      <c r="L241" s="877"/>
      <c r="M241" s="642"/>
      <c r="N241" s="642"/>
      <c r="O241" s="642"/>
      <c r="P241" s="1250"/>
      <c r="Q241" s="900"/>
      <c r="R241" s="694"/>
      <c r="S241" s="645"/>
      <c r="T241" s="646"/>
      <c r="U241" s="900"/>
      <c r="V241" s="4688"/>
    </row>
    <row r="242" spans="1:23" x14ac:dyDescent="0.25">
      <c r="A242" s="64">
        <v>232</v>
      </c>
      <c r="B242" s="4778" t="s">
        <v>1626</v>
      </c>
      <c r="C242" s="163" t="s">
        <v>868</v>
      </c>
      <c r="D242" s="2337">
        <v>44817</v>
      </c>
      <c r="E242" s="3456" t="s">
        <v>5435</v>
      </c>
      <c r="F242" s="164">
        <v>159</v>
      </c>
      <c r="G242" s="164">
        <f>AVERAGE(CPVTFC3SG0011!V22:W22)</f>
        <v>0.75239999999999996</v>
      </c>
      <c r="H242" s="3457">
        <f t="shared" si="8"/>
        <v>2024.0740740740741</v>
      </c>
      <c r="I242" s="4532" t="s">
        <v>315</v>
      </c>
      <c r="J242" s="878"/>
      <c r="K242" s="878"/>
      <c r="L242" s="877"/>
      <c r="M242" s="642"/>
      <c r="N242" s="642"/>
      <c r="O242" s="642"/>
      <c r="P242" s="1250"/>
      <c r="Q242" s="900"/>
      <c r="R242" s="694"/>
      <c r="S242" s="645"/>
      <c r="T242" s="646"/>
      <c r="U242" s="900"/>
      <c r="V242" s="4687" t="s">
        <v>1416</v>
      </c>
      <c r="W242" s="5">
        <v>1</v>
      </c>
    </row>
    <row r="243" spans="1:23" x14ac:dyDescent="0.25">
      <c r="A243" s="64">
        <v>233</v>
      </c>
      <c r="B243" s="4779"/>
      <c r="C243" s="163" t="s">
        <v>220</v>
      </c>
      <c r="D243" s="2337">
        <v>44817</v>
      </c>
      <c r="E243" s="3456" t="s">
        <v>5435</v>
      </c>
      <c r="F243" s="164">
        <v>160</v>
      </c>
      <c r="G243" s="164">
        <f>AVERAGE(CPVTFC3SG0011!X22:Y22)</f>
        <v>2.9251499999999999</v>
      </c>
      <c r="H243" s="3457">
        <f t="shared" si="8"/>
        <v>10071.296296296296</v>
      </c>
      <c r="I243" s="3488" t="s">
        <v>315</v>
      </c>
      <c r="J243" s="875"/>
      <c r="K243" s="843"/>
      <c r="L243" s="877"/>
      <c r="M243" s="645"/>
      <c r="N243" s="646"/>
      <c r="O243" s="642"/>
      <c r="P243" s="694"/>
      <c r="Q243" s="694"/>
      <c r="R243" s="694"/>
      <c r="S243" s="694"/>
      <c r="T243" s="694"/>
      <c r="U243" s="694"/>
      <c r="V243" s="4688"/>
    </row>
    <row r="244" spans="1:23" x14ac:dyDescent="0.25">
      <c r="A244" s="64">
        <v>234</v>
      </c>
      <c r="B244" s="3755" t="s">
        <v>1627</v>
      </c>
      <c r="C244" s="163" t="s">
        <v>868</v>
      </c>
      <c r="D244" s="2337">
        <v>44817</v>
      </c>
      <c r="E244" s="3456" t="s">
        <v>5435</v>
      </c>
      <c r="F244" s="164">
        <v>161</v>
      </c>
      <c r="G244" s="164">
        <f>AVERAGE(CPVTFC3SG0011!B24:C24)</f>
        <v>0.90510000000000002</v>
      </c>
      <c r="H244" s="3457">
        <f t="shared" si="8"/>
        <v>2589.62962962963</v>
      </c>
      <c r="I244" s="3488" t="s">
        <v>315</v>
      </c>
      <c r="J244" s="875"/>
      <c r="K244" s="843"/>
      <c r="L244" s="877"/>
      <c r="M244" s="645"/>
      <c r="N244" s="646"/>
      <c r="O244" s="642"/>
      <c r="P244" s="694"/>
      <c r="Q244" s="694"/>
      <c r="R244" s="694"/>
      <c r="S244" s="694"/>
      <c r="T244" s="694"/>
      <c r="U244" s="694"/>
      <c r="V244" s="2738"/>
    </row>
    <row r="245" spans="1:23" x14ac:dyDescent="0.25">
      <c r="A245" s="64">
        <v>235</v>
      </c>
      <c r="B245" s="3755" t="s">
        <v>1627</v>
      </c>
      <c r="C245" s="163" t="s">
        <v>220</v>
      </c>
      <c r="D245" s="2337">
        <v>44817</v>
      </c>
      <c r="E245" s="3456" t="s">
        <v>5435</v>
      </c>
      <c r="F245" s="164">
        <v>162</v>
      </c>
      <c r="G245" s="164">
        <f>AVERAGE(CPVTFC3SG0011!D24:E24)</f>
        <v>2.4399500000000001</v>
      </c>
      <c r="H245" s="3457">
        <f t="shared" si="8"/>
        <v>8274.2592592592591</v>
      </c>
      <c r="I245" s="3488" t="s">
        <v>315</v>
      </c>
      <c r="J245" s="852">
        <v>44869</v>
      </c>
      <c r="K245" s="845" t="s">
        <v>5429</v>
      </c>
      <c r="L245" s="853">
        <v>110</v>
      </c>
      <c r="M245" s="66">
        <f>AVERAGE(CPVTFC3SG0045!T14:U14)</f>
        <v>0.32424999999999998</v>
      </c>
      <c r="N245" s="67">
        <f>(M245-0.1851)/0.0142*400</f>
        <v>3919.7183098591545</v>
      </c>
      <c r="O245" s="101" t="s">
        <v>315</v>
      </c>
      <c r="P245" s="1250"/>
      <c r="Q245" s="900"/>
      <c r="R245" s="694"/>
      <c r="S245" s="645"/>
      <c r="T245" s="646"/>
      <c r="U245" s="900"/>
      <c r="V245" s="1159"/>
    </row>
    <row r="246" spans="1:23" x14ac:dyDescent="0.25">
      <c r="A246" s="6">
        <v>236</v>
      </c>
      <c r="B246" s="4780" t="s">
        <v>1628</v>
      </c>
      <c r="C246" s="144" t="s">
        <v>868</v>
      </c>
      <c r="D246" s="2340">
        <v>44817</v>
      </c>
      <c r="E246" s="3460" t="s">
        <v>5435</v>
      </c>
      <c r="F246" s="102">
        <v>163</v>
      </c>
      <c r="G246" s="102">
        <f>AVERAGE(CPVTFC3SG0011!F24:G24)</f>
        <v>0.13190000000000002</v>
      </c>
      <c r="H246" s="3461">
        <f t="shared" si="8"/>
        <v>-274.07407407407402</v>
      </c>
      <c r="I246" s="3490" t="s">
        <v>314</v>
      </c>
      <c r="J246" s="875"/>
      <c r="K246" s="843"/>
      <c r="L246" s="877"/>
      <c r="M246" s="645"/>
      <c r="N246" s="646"/>
      <c r="O246" s="642"/>
      <c r="P246" s="1250"/>
      <c r="Q246" s="900"/>
      <c r="R246" s="694"/>
      <c r="S246" s="645"/>
      <c r="T246" s="646"/>
      <c r="U246" s="900"/>
      <c r="V246" s="4687" t="s">
        <v>1416</v>
      </c>
      <c r="W246" s="5">
        <v>1</v>
      </c>
    </row>
    <row r="247" spans="1:23" x14ac:dyDescent="0.25">
      <c r="A247" s="9">
        <v>237</v>
      </c>
      <c r="B247" s="4781"/>
      <c r="C247" s="162" t="s">
        <v>220</v>
      </c>
      <c r="D247" s="2392">
        <v>44817</v>
      </c>
      <c r="E247" s="3476" t="s">
        <v>5435</v>
      </c>
      <c r="F247" s="103">
        <v>164</v>
      </c>
      <c r="G247" s="103">
        <f>AVERAGE(CPVTFC3SG0011!H24:I24)</f>
        <v>1.0226</v>
      </c>
      <c r="H247" s="3477">
        <f t="shared" si="8"/>
        <v>3024.8148148148148</v>
      </c>
      <c r="I247" s="3489" t="s">
        <v>315</v>
      </c>
      <c r="J247" s="875"/>
      <c r="K247" s="843"/>
      <c r="L247" s="877"/>
      <c r="M247" s="645"/>
      <c r="N247" s="646"/>
      <c r="O247" s="642"/>
      <c r="P247" s="1250"/>
      <c r="Q247" s="900"/>
      <c r="R247" s="694"/>
      <c r="S247" s="645"/>
      <c r="T247" s="646"/>
      <c r="U247" s="900"/>
      <c r="V247" s="4688"/>
    </row>
    <row r="248" spans="1:23" x14ac:dyDescent="0.25">
      <c r="A248" s="6">
        <v>238</v>
      </c>
      <c r="B248" s="4780" t="s">
        <v>1629</v>
      </c>
      <c r="C248" s="144" t="s">
        <v>868</v>
      </c>
      <c r="D248" s="2340">
        <v>44817</v>
      </c>
      <c r="E248" s="3460" t="s">
        <v>5435</v>
      </c>
      <c r="F248" s="102">
        <v>165</v>
      </c>
      <c r="G248" s="102">
        <f>AVERAGE(CPVTFC3SG0011!J24:K24)</f>
        <v>7.8850000000000003E-2</v>
      </c>
      <c r="H248" s="3461">
        <f t="shared" si="8"/>
        <v>-470.55555555555554</v>
      </c>
      <c r="I248" s="3490" t="s">
        <v>314</v>
      </c>
      <c r="J248" s="878"/>
      <c r="K248" s="878"/>
      <c r="L248" s="877"/>
      <c r="M248" s="642"/>
      <c r="N248" s="642"/>
      <c r="O248" s="642"/>
      <c r="P248" s="1250"/>
      <c r="Q248" s="900"/>
      <c r="R248" s="694"/>
      <c r="S248" s="645"/>
      <c r="T248" s="646"/>
      <c r="U248" s="1259"/>
      <c r="V248" s="4687" t="s">
        <v>1416</v>
      </c>
      <c r="W248" s="5">
        <v>1</v>
      </c>
    </row>
    <row r="249" spans="1:23" x14ac:dyDescent="0.25">
      <c r="A249" s="9">
        <v>239</v>
      </c>
      <c r="B249" s="4781"/>
      <c r="C249" s="162" t="s">
        <v>220</v>
      </c>
      <c r="D249" s="2392">
        <v>44817</v>
      </c>
      <c r="E249" s="3476" t="s">
        <v>5435</v>
      </c>
      <c r="F249" s="103">
        <v>166</v>
      </c>
      <c r="G249" s="103">
        <f>AVERAGE(CPVTFC3SG0011!L24:M24)</f>
        <v>1.5567500000000001</v>
      </c>
      <c r="H249" s="3477">
        <f t="shared" si="8"/>
        <v>5003.1481481481487</v>
      </c>
      <c r="I249" s="3489" t="s">
        <v>315</v>
      </c>
      <c r="J249" s="878"/>
      <c r="K249" s="878"/>
      <c r="L249" s="877"/>
      <c r="M249" s="642"/>
      <c r="N249" s="642"/>
      <c r="O249" s="642"/>
      <c r="P249" s="694"/>
      <c r="Q249" s="694"/>
      <c r="R249" s="694"/>
      <c r="S249" s="694"/>
      <c r="T249" s="694"/>
      <c r="U249" s="694"/>
      <c r="V249" s="4688"/>
    </row>
    <row r="250" spans="1:23" x14ac:dyDescent="0.25">
      <c r="A250" s="6">
        <v>240</v>
      </c>
      <c r="B250" s="4780" t="s">
        <v>1630</v>
      </c>
      <c r="C250" s="144" t="s">
        <v>868</v>
      </c>
      <c r="D250" s="2340">
        <v>44817</v>
      </c>
      <c r="E250" s="3460" t="s">
        <v>5435</v>
      </c>
      <c r="F250" s="102">
        <v>167</v>
      </c>
      <c r="G250" s="102">
        <f>AVERAGE(CPVTFC3SG0011!N24:O24)</f>
        <v>0.31409999999999999</v>
      </c>
      <c r="H250" s="3461">
        <f t="shared" si="8"/>
        <v>400.7407407407407</v>
      </c>
      <c r="I250" s="3490" t="s">
        <v>314</v>
      </c>
      <c r="J250" s="875"/>
      <c r="K250" s="843"/>
      <c r="L250" s="877"/>
      <c r="M250" s="645"/>
      <c r="N250" s="646"/>
      <c r="O250" s="642"/>
      <c r="P250" s="1261"/>
      <c r="Q250" s="694"/>
      <c r="R250" s="694"/>
      <c r="S250" s="694"/>
      <c r="T250" s="694"/>
      <c r="U250" s="694"/>
      <c r="V250" s="4687" t="s">
        <v>1416</v>
      </c>
      <c r="W250" s="5">
        <v>1</v>
      </c>
    </row>
    <row r="251" spans="1:23" x14ac:dyDescent="0.25">
      <c r="A251" s="9">
        <v>241</v>
      </c>
      <c r="B251" s="4781"/>
      <c r="C251" s="162" t="s">
        <v>220</v>
      </c>
      <c r="D251" s="2392">
        <v>44817</v>
      </c>
      <c r="E251" s="3476" t="s">
        <v>5435</v>
      </c>
      <c r="F251" s="103">
        <v>168</v>
      </c>
      <c r="G251" s="103">
        <f>AVERAGE(CPVTFC3SG0011!P24:Q24)</f>
        <v>2.9539</v>
      </c>
      <c r="H251" s="3477">
        <f t="shared" si="8"/>
        <v>10177.777777777777</v>
      </c>
      <c r="I251" s="3489" t="s">
        <v>315</v>
      </c>
      <c r="J251" s="878"/>
      <c r="K251" s="878"/>
      <c r="L251" s="877"/>
      <c r="M251" s="642"/>
      <c r="N251" s="642"/>
      <c r="O251" s="642"/>
      <c r="P251" s="694"/>
      <c r="Q251" s="694"/>
      <c r="R251" s="694"/>
      <c r="S251" s="694"/>
      <c r="T251" s="694"/>
      <c r="U251" s="694"/>
      <c r="V251" s="4688"/>
    </row>
    <row r="252" spans="1:23" x14ac:dyDescent="0.25">
      <c r="A252" s="6">
        <v>242</v>
      </c>
      <c r="B252" s="4780" t="s">
        <v>1631</v>
      </c>
      <c r="C252" s="144" t="s">
        <v>868</v>
      </c>
      <c r="D252" s="2340">
        <v>44817</v>
      </c>
      <c r="E252" s="3460" t="s">
        <v>5435</v>
      </c>
      <c r="F252" s="102">
        <v>169</v>
      </c>
      <c r="G252" s="102">
        <f>AVERAGE(CPVTFC3SG0011!R24:S24)</f>
        <v>0.43855</v>
      </c>
      <c r="H252" s="3461">
        <f t="shared" si="8"/>
        <v>861.66666666666674</v>
      </c>
      <c r="I252" s="3490" t="s">
        <v>314</v>
      </c>
      <c r="J252" s="878"/>
      <c r="K252" s="878"/>
      <c r="L252" s="877"/>
      <c r="M252" s="642"/>
      <c r="N252" s="642"/>
      <c r="O252" s="642"/>
      <c r="P252" s="1261"/>
      <c r="Q252" s="694"/>
      <c r="R252" s="694"/>
      <c r="S252" s="694"/>
      <c r="T252" s="694"/>
      <c r="U252" s="694"/>
      <c r="V252" s="4687" t="s">
        <v>1416</v>
      </c>
      <c r="W252" s="5">
        <v>1</v>
      </c>
    </row>
    <row r="253" spans="1:23" x14ac:dyDescent="0.25">
      <c r="A253" s="9">
        <v>243</v>
      </c>
      <c r="B253" s="4781"/>
      <c r="C253" s="162" t="s">
        <v>220</v>
      </c>
      <c r="D253" s="2392">
        <v>44817</v>
      </c>
      <c r="E253" s="3476" t="s">
        <v>5435</v>
      </c>
      <c r="F253" s="103">
        <v>170</v>
      </c>
      <c r="G253" s="103">
        <f>AVERAGE(CPVTFC3SG0011!T24:U24)</f>
        <v>1.7562500000000001</v>
      </c>
      <c r="H253" s="3477">
        <f t="shared" si="8"/>
        <v>5742.0370370370374</v>
      </c>
      <c r="I253" s="3489" t="s">
        <v>315</v>
      </c>
      <c r="J253" s="878"/>
      <c r="K253" s="878"/>
      <c r="L253" s="877"/>
      <c r="M253" s="642"/>
      <c r="N253" s="642"/>
      <c r="O253" s="642"/>
      <c r="P253" s="694"/>
      <c r="Q253" s="694"/>
      <c r="R253" s="694"/>
      <c r="S253" s="694"/>
      <c r="T253" s="694"/>
      <c r="U253" s="694"/>
      <c r="V253" s="4688"/>
    </row>
    <row r="254" spans="1:23" x14ac:dyDescent="0.25">
      <c r="A254" s="6">
        <v>244</v>
      </c>
      <c r="B254" s="4780" t="s">
        <v>1632</v>
      </c>
      <c r="C254" s="144" t="s">
        <v>868</v>
      </c>
      <c r="D254" s="2340">
        <v>44817</v>
      </c>
      <c r="E254" s="3460" t="s">
        <v>5435</v>
      </c>
      <c r="F254" s="102">
        <v>171</v>
      </c>
      <c r="G254" s="102">
        <f>AVERAGE(CPVTFC3SG0011!V24:W24)</f>
        <v>9.240000000000001E-2</v>
      </c>
      <c r="H254" s="3461">
        <f t="shared" si="8"/>
        <v>-420.37037037037032</v>
      </c>
      <c r="I254" s="3490" t="s">
        <v>314</v>
      </c>
      <c r="J254" s="878"/>
      <c r="K254" s="878"/>
      <c r="L254" s="877"/>
      <c r="M254" s="642"/>
      <c r="N254" s="642"/>
      <c r="O254" s="642"/>
      <c r="P254" s="694"/>
      <c r="Q254" s="694"/>
      <c r="R254" s="694"/>
      <c r="S254" s="694"/>
      <c r="T254" s="694"/>
      <c r="U254" s="694"/>
      <c r="V254" s="4687" t="s">
        <v>1416</v>
      </c>
      <c r="W254" s="5">
        <v>1</v>
      </c>
    </row>
    <row r="255" spans="1:23" x14ac:dyDescent="0.25">
      <c r="A255" s="9">
        <v>245</v>
      </c>
      <c r="B255" s="4764"/>
      <c r="C255" s="162" t="s">
        <v>220</v>
      </c>
      <c r="D255" s="2392">
        <v>44817</v>
      </c>
      <c r="E255" s="3476" t="s">
        <v>5435</v>
      </c>
      <c r="F255" s="103">
        <v>172</v>
      </c>
      <c r="G255" s="103">
        <f>AVERAGE(CPVTFC3SG0011!X24:Y24)</f>
        <v>2.64805</v>
      </c>
      <c r="H255" s="3477">
        <f t="shared" si="8"/>
        <v>9044.9999999999982</v>
      </c>
      <c r="I255" s="3489" t="s">
        <v>315</v>
      </c>
      <c r="J255" s="878"/>
      <c r="K255" s="878"/>
      <c r="L255" s="877"/>
      <c r="M255" s="642"/>
      <c r="N255" s="642"/>
      <c r="O255" s="642"/>
      <c r="P255" s="694"/>
      <c r="Q255" s="694"/>
      <c r="R255" s="694"/>
      <c r="S255" s="694"/>
      <c r="T255" s="694"/>
      <c r="U255" s="694"/>
      <c r="V255" s="4688"/>
    </row>
    <row r="256" spans="1:23" x14ac:dyDescent="0.25">
      <c r="A256" s="97">
        <v>246</v>
      </c>
      <c r="B256" s="4765" t="s">
        <v>1633</v>
      </c>
      <c r="C256" s="258" t="s">
        <v>868</v>
      </c>
      <c r="D256" s="3500">
        <v>44817</v>
      </c>
      <c r="E256" s="3456" t="s">
        <v>5435</v>
      </c>
      <c r="F256" s="145">
        <v>173</v>
      </c>
      <c r="G256" s="145">
        <f>AVERAGE(CPVTFC3SG0011!B26:C26)</f>
        <v>0.75754999999999995</v>
      </c>
      <c r="H256" s="4002">
        <f t="shared" si="8"/>
        <v>2043.148148148148</v>
      </c>
      <c r="I256" s="4532" t="s">
        <v>315</v>
      </c>
      <c r="J256" s="878"/>
      <c r="K256" s="878"/>
      <c r="L256" s="877"/>
      <c r="M256" s="642"/>
      <c r="N256" s="642"/>
      <c r="O256" s="642"/>
      <c r="P256" s="694"/>
      <c r="Q256" s="694"/>
      <c r="R256" s="694"/>
      <c r="S256" s="694"/>
      <c r="T256" s="694"/>
      <c r="U256" s="694"/>
      <c r="V256" s="4687" t="s">
        <v>1416</v>
      </c>
      <c r="W256" s="5">
        <v>1</v>
      </c>
    </row>
    <row r="257" spans="1:25" x14ac:dyDescent="0.25">
      <c r="A257" s="128">
        <v>247</v>
      </c>
      <c r="B257" s="4747"/>
      <c r="C257" s="890" t="s">
        <v>220</v>
      </c>
      <c r="D257" s="2079">
        <v>44817</v>
      </c>
      <c r="E257" s="3456" t="s">
        <v>5435</v>
      </c>
      <c r="F257" s="445">
        <v>174</v>
      </c>
      <c r="G257" s="164">
        <f>AVERAGE(CPVTFC3SG0011!D26:E26)</f>
        <v>3.0938999999999997</v>
      </c>
      <c r="H257" s="2081">
        <f t="shared" si="8"/>
        <v>10696.296296296296</v>
      </c>
      <c r="I257" s="4532" t="s">
        <v>315</v>
      </c>
      <c r="J257" s="878"/>
      <c r="K257" s="878"/>
      <c r="L257" s="877"/>
      <c r="M257" s="642"/>
      <c r="N257" s="642"/>
      <c r="O257" s="642"/>
      <c r="P257" s="1250"/>
      <c r="Q257" s="900"/>
      <c r="R257" s="694"/>
      <c r="S257" s="645"/>
      <c r="T257" s="646"/>
      <c r="U257" s="900"/>
      <c r="V257" s="4688"/>
    </row>
    <row r="258" spans="1:25" x14ac:dyDescent="0.25">
      <c r="A258" s="6">
        <v>248</v>
      </c>
      <c r="B258" s="4749" t="s">
        <v>1634</v>
      </c>
      <c r="C258" s="169" t="s">
        <v>868</v>
      </c>
      <c r="D258" s="2340">
        <v>44817</v>
      </c>
      <c r="E258" s="3460" t="s">
        <v>5435</v>
      </c>
      <c r="F258" s="102">
        <v>175</v>
      </c>
      <c r="G258" s="102">
        <f>AVERAGE(CPVTFC3SG0011!F26:G26)</f>
        <v>0.12164999999999999</v>
      </c>
      <c r="H258" s="3461">
        <f t="shared" si="8"/>
        <v>-312.03703703703707</v>
      </c>
      <c r="I258" s="3490" t="s">
        <v>314</v>
      </c>
      <c r="J258" s="875"/>
      <c r="K258" s="843"/>
      <c r="L258" s="877"/>
      <c r="M258" s="645"/>
      <c r="N258" s="646"/>
      <c r="O258" s="642"/>
      <c r="P258" s="1250"/>
      <c r="Q258" s="900"/>
      <c r="R258" s="694"/>
      <c r="S258" s="645"/>
      <c r="T258" s="646"/>
      <c r="U258" s="900"/>
      <c r="V258" s="4687" t="s">
        <v>1416</v>
      </c>
      <c r="W258" s="5">
        <v>1</v>
      </c>
    </row>
    <row r="259" spans="1:25" x14ac:dyDescent="0.25">
      <c r="A259" s="9">
        <v>249</v>
      </c>
      <c r="B259" s="4749"/>
      <c r="C259" s="171" t="s">
        <v>220</v>
      </c>
      <c r="D259" s="2392">
        <v>44817</v>
      </c>
      <c r="E259" s="3476" t="s">
        <v>5435</v>
      </c>
      <c r="F259" s="103">
        <v>176</v>
      </c>
      <c r="G259" s="103">
        <f>AVERAGE(CPVTFC3SG0011!H26:I26)</f>
        <v>0.96125000000000005</v>
      </c>
      <c r="H259" s="3477">
        <f t="shared" si="8"/>
        <v>2797.5925925925926</v>
      </c>
      <c r="I259" s="3489" t="s">
        <v>315</v>
      </c>
      <c r="J259" s="878"/>
      <c r="K259" s="878"/>
      <c r="L259" s="877"/>
      <c r="M259" s="642"/>
      <c r="N259" s="642"/>
      <c r="O259" s="642"/>
      <c r="P259" s="1250"/>
      <c r="Q259" s="900"/>
      <c r="R259" s="694"/>
      <c r="S259" s="645"/>
      <c r="T259" s="646"/>
      <c r="U259" s="1259"/>
      <c r="V259" s="4688"/>
    </row>
    <row r="260" spans="1:25" x14ac:dyDescent="0.25">
      <c r="A260" s="97">
        <v>250</v>
      </c>
      <c r="B260" s="4752" t="s">
        <v>1635</v>
      </c>
      <c r="C260" s="4534" t="s">
        <v>868</v>
      </c>
      <c r="D260" s="3500">
        <v>44817</v>
      </c>
      <c r="E260" s="3456" t="s">
        <v>5435</v>
      </c>
      <c r="F260" s="145">
        <v>177</v>
      </c>
      <c r="G260" s="145">
        <f>AVERAGE(CPVTFC3SG0011!J26:K26)</f>
        <v>0.5697000000000001</v>
      </c>
      <c r="H260" s="4002">
        <f t="shared" si="8"/>
        <v>1347.4074074074078</v>
      </c>
      <c r="I260" s="4532" t="s">
        <v>315</v>
      </c>
      <c r="J260" s="878"/>
      <c r="K260" s="878"/>
      <c r="L260" s="877"/>
      <c r="M260" s="642"/>
      <c r="N260" s="642"/>
      <c r="O260" s="642"/>
      <c r="P260" s="1250"/>
      <c r="Q260" s="900"/>
      <c r="R260" s="694"/>
      <c r="S260" s="645"/>
      <c r="T260" s="646"/>
      <c r="U260" s="1259"/>
      <c r="V260" s="287"/>
    </row>
    <row r="261" spans="1:25" x14ac:dyDescent="0.25">
      <c r="A261" s="64">
        <v>251</v>
      </c>
      <c r="B261" s="4752"/>
      <c r="C261" s="170" t="s">
        <v>220</v>
      </c>
      <c r="D261" s="2337">
        <v>44817</v>
      </c>
      <c r="E261" s="3456" t="s">
        <v>5435</v>
      </c>
      <c r="F261" s="164">
        <v>178</v>
      </c>
      <c r="G261" s="164">
        <f>AVERAGE(CPVTFC3SG0011!L26:M26)</f>
        <v>1.0022500000000001</v>
      </c>
      <c r="H261" s="3457">
        <f t="shared" si="8"/>
        <v>2949.4444444444453</v>
      </c>
      <c r="I261" s="3488" t="s">
        <v>315</v>
      </c>
      <c r="J261" s="878"/>
      <c r="K261" s="878"/>
      <c r="L261" s="877"/>
      <c r="M261" s="642"/>
      <c r="N261" s="642"/>
      <c r="O261" s="642"/>
      <c r="P261" s="694"/>
      <c r="Q261" s="694"/>
      <c r="R261" s="694"/>
      <c r="S261" s="694"/>
      <c r="T261" s="694"/>
      <c r="U261" s="694"/>
      <c r="V261" s="286"/>
    </row>
    <row r="262" spans="1:25" x14ac:dyDescent="0.25">
      <c r="A262" s="64">
        <v>252</v>
      </c>
      <c r="B262" s="4752" t="s">
        <v>1636</v>
      </c>
      <c r="C262" s="170" t="s">
        <v>868</v>
      </c>
      <c r="D262" s="2337">
        <v>44817</v>
      </c>
      <c r="E262" s="3456" t="s">
        <v>5435</v>
      </c>
      <c r="F262" s="164">
        <v>179</v>
      </c>
      <c r="G262" s="164">
        <f>AVERAGE(CPVTFC3SG0011!N26:O26)</f>
        <v>3.0884499999999999</v>
      </c>
      <c r="H262" s="3457">
        <f t="shared" si="8"/>
        <v>10676.111111111111</v>
      </c>
      <c r="I262" s="3488" t="s">
        <v>315</v>
      </c>
      <c r="J262" s="852">
        <v>44869</v>
      </c>
      <c r="K262" s="845" t="s">
        <v>5429</v>
      </c>
      <c r="L262" s="853">
        <v>111</v>
      </c>
      <c r="M262" s="66">
        <f>AVERAGE(CPVTFC3SG0045!V14:W14)</f>
        <v>0.96395000000000008</v>
      </c>
      <c r="N262" s="67">
        <f>(M262-0.1851)/0.0142*400</f>
        <v>21939.436619718312</v>
      </c>
      <c r="O262" s="101" t="s">
        <v>315</v>
      </c>
      <c r="P262" s="694"/>
      <c r="Q262" s="694"/>
      <c r="R262" s="694"/>
      <c r="S262" s="694"/>
      <c r="T262" s="694"/>
      <c r="U262" s="694"/>
      <c r="V262" s="287"/>
    </row>
    <row r="263" spans="1:25" x14ac:dyDescent="0.25">
      <c r="A263" s="64">
        <v>253</v>
      </c>
      <c r="B263" s="4752"/>
      <c r="C263" s="170" t="s">
        <v>220</v>
      </c>
      <c r="D263" s="2337">
        <v>44817</v>
      </c>
      <c r="E263" s="3456" t="s">
        <v>5435</v>
      </c>
      <c r="F263" s="164">
        <v>180</v>
      </c>
      <c r="G263" s="164">
        <f>AVERAGE(CPVTFC3SG0011!P26:Q26)</f>
        <v>2.5762499999999999</v>
      </c>
      <c r="H263" s="3457">
        <f t="shared" si="8"/>
        <v>8779.074074074073</v>
      </c>
      <c r="I263" s="3488" t="s">
        <v>315</v>
      </c>
      <c r="J263" s="865">
        <v>44869</v>
      </c>
      <c r="K263" s="866" t="s">
        <v>5429</v>
      </c>
      <c r="L263" s="867">
        <v>112</v>
      </c>
      <c r="M263" s="72">
        <f>AVERAGE(CPVTFC3SG0045!X14:Y14)</f>
        <v>0.35650000000000004</v>
      </c>
      <c r="N263" s="73">
        <f>(M263-0.1851)/0.0142*400</f>
        <v>4828.1690140845076</v>
      </c>
      <c r="O263" s="421" t="s">
        <v>315</v>
      </c>
      <c r="P263" s="694"/>
      <c r="Q263" s="694"/>
      <c r="R263" s="694"/>
      <c r="S263" s="694"/>
      <c r="T263" s="694"/>
      <c r="U263" s="694"/>
      <c r="X263" s="370"/>
      <c r="Y263" s="371"/>
    </row>
    <row r="264" spans="1:25" x14ac:dyDescent="0.25">
      <c r="A264" s="97">
        <v>254</v>
      </c>
      <c r="B264" s="4752" t="s">
        <v>1637</v>
      </c>
      <c r="C264" s="4534" t="s">
        <v>868</v>
      </c>
      <c r="D264" s="3500">
        <v>44817</v>
      </c>
      <c r="E264" s="3456" t="s">
        <v>5435</v>
      </c>
      <c r="F264" s="145">
        <v>181</v>
      </c>
      <c r="G264" s="145">
        <f>AVERAGE(CPVTFC3SG0011!R26:S26)</f>
        <v>0.81745000000000001</v>
      </c>
      <c r="H264" s="4002">
        <f t="shared" si="8"/>
        <v>2265</v>
      </c>
      <c r="I264" s="4532" t="s">
        <v>315</v>
      </c>
      <c r="J264" s="879"/>
      <c r="K264" s="856"/>
      <c r="L264" s="880"/>
      <c r="M264" s="645"/>
      <c r="N264" s="646"/>
      <c r="O264" s="642"/>
      <c r="P264" s="694"/>
      <c r="Q264" s="694"/>
      <c r="R264" s="694"/>
      <c r="S264" s="694"/>
      <c r="T264" s="694"/>
      <c r="U264" s="694"/>
      <c r="V264" s="4687" t="s">
        <v>1416</v>
      </c>
      <c r="W264" s="5">
        <v>1</v>
      </c>
      <c r="X264" s="287"/>
      <c r="Y264" s="371"/>
    </row>
    <row r="265" spans="1:25" x14ac:dyDescent="0.25">
      <c r="A265" s="64">
        <v>255</v>
      </c>
      <c r="B265" s="4752"/>
      <c r="C265" s="170" t="s">
        <v>220</v>
      </c>
      <c r="D265" s="2337">
        <v>44817</v>
      </c>
      <c r="E265" s="3456" t="s">
        <v>5435</v>
      </c>
      <c r="F265" s="164">
        <v>182</v>
      </c>
      <c r="G265" s="164">
        <f>AVERAGE(CPVTFC3SG0011!T26:U26)</f>
        <v>2.9993999999999996</v>
      </c>
      <c r="H265" s="3457">
        <f t="shared" si="8"/>
        <v>10346.296296296296</v>
      </c>
      <c r="I265" s="3488" t="s">
        <v>315</v>
      </c>
      <c r="J265" s="878"/>
      <c r="K265" s="878"/>
      <c r="L265" s="877"/>
      <c r="M265" s="642"/>
      <c r="N265" s="642"/>
      <c r="O265" s="642"/>
      <c r="P265" s="694"/>
      <c r="Q265" s="694"/>
      <c r="R265" s="694"/>
      <c r="S265" s="694"/>
      <c r="T265" s="694"/>
      <c r="U265" s="694"/>
      <c r="V265" s="4688"/>
    </row>
    <row r="266" spans="1:25" x14ac:dyDescent="0.25">
      <c r="A266" s="64">
        <v>256</v>
      </c>
      <c r="B266" s="4752" t="s">
        <v>1638</v>
      </c>
      <c r="C266" s="170" t="s">
        <v>868</v>
      </c>
      <c r="D266" s="2337">
        <v>44817</v>
      </c>
      <c r="E266" s="3456" t="s">
        <v>5435</v>
      </c>
      <c r="F266" s="164">
        <v>183</v>
      </c>
      <c r="G266" s="164">
        <f>AVERAGE(CPVTFC3SG0011!V26:W26)</f>
        <v>2.899</v>
      </c>
      <c r="H266" s="3457">
        <f t="shared" si="8"/>
        <v>9974.4444444444434</v>
      </c>
      <c r="I266" s="3488" t="s">
        <v>315</v>
      </c>
      <c r="J266" s="852">
        <v>44869</v>
      </c>
      <c r="K266" s="845" t="s">
        <v>5429</v>
      </c>
      <c r="L266" s="853">
        <v>113</v>
      </c>
      <c r="M266" s="66">
        <f>AVERAGE(CPVTFC3SG0045!B16:C16)</f>
        <v>0.66720000000000002</v>
      </c>
      <c r="N266" s="67">
        <f>(M266-0.1851)/0.0142*400</f>
        <v>13580.281690140844</v>
      </c>
      <c r="O266" s="101" t="s">
        <v>315</v>
      </c>
      <c r="P266" s="694"/>
      <c r="Q266" s="694"/>
      <c r="R266" s="694"/>
      <c r="S266" s="694"/>
      <c r="T266" s="694"/>
      <c r="U266" s="694"/>
      <c r="V266" s="287"/>
    </row>
    <row r="267" spans="1:25" x14ac:dyDescent="0.25">
      <c r="A267" s="64">
        <v>257</v>
      </c>
      <c r="B267" s="4752"/>
      <c r="C267" s="170" t="s">
        <v>220</v>
      </c>
      <c r="D267" s="2337">
        <v>44817</v>
      </c>
      <c r="E267" s="3456" t="s">
        <v>5435</v>
      </c>
      <c r="F267" s="164">
        <v>184</v>
      </c>
      <c r="G267" s="164">
        <f>AVERAGE(CPVTFC3SG0011!X26:Y26)</f>
        <v>2.5016499999999997</v>
      </c>
      <c r="H267" s="3457">
        <f t="shared" si="8"/>
        <v>8502.7777777777756</v>
      </c>
      <c r="I267" s="3488" t="s">
        <v>315</v>
      </c>
      <c r="J267" s="852">
        <v>44869</v>
      </c>
      <c r="K267" s="845" t="s">
        <v>5429</v>
      </c>
      <c r="L267" s="853">
        <v>114</v>
      </c>
      <c r="M267" s="66">
        <f>AVERAGE(CPVTFC3SG0045!D16:E16)</f>
        <v>0.79935</v>
      </c>
      <c r="N267" s="67">
        <f>(M267-0.1851)/0.0142*400</f>
        <v>17302.816901408449</v>
      </c>
      <c r="O267" s="101" t="s">
        <v>315</v>
      </c>
      <c r="P267" s="694"/>
      <c r="Q267" s="694"/>
      <c r="R267" s="694"/>
      <c r="S267" s="694"/>
      <c r="T267" s="694"/>
      <c r="U267" s="694"/>
    </row>
    <row r="268" spans="1:25" x14ac:dyDescent="0.25">
      <c r="A268" s="6">
        <v>258</v>
      </c>
      <c r="B268" s="4759" t="s">
        <v>1648</v>
      </c>
      <c r="C268" s="144" t="s">
        <v>868</v>
      </c>
      <c r="D268" s="2340">
        <v>44818</v>
      </c>
      <c r="E268" s="3460" t="s">
        <v>4921</v>
      </c>
      <c r="F268" s="102">
        <v>1</v>
      </c>
      <c r="G268" s="102">
        <f>AVERAGE(CPVTFC3SG0012!C11:D11)</f>
        <v>0.34484999999999999</v>
      </c>
      <c r="H268" s="3461">
        <f t="shared" ref="H268:H276" si="9">(G268-0.1195)/0.0136*50</f>
        <v>828.49264705882354</v>
      </c>
      <c r="I268" s="3490" t="s">
        <v>314</v>
      </c>
      <c r="J268" s="875"/>
      <c r="K268" s="843"/>
      <c r="L268" s="877"/>
      <c r="M268" s="645"/>
      <c r="N268" s="646"/>
      <c r="O268" s="642"/>
      <c r="P268" s="694"/>
      <c r="Q268" s="694"/>
      <c r="R268" s="694"/>
      <c r="S268" s="694"/>
      <c r="T268" s="694"/>
      <c r="U268" s="694"/>
      <c r="V268" s="4687" t="s">
        <v>1416</v>
      </c>
      <c r="W268" s="5">
        <v>1</v>
      </c>
    </row>
    <row r="269" spans="1:25" x14ac:dyDescent="0.25">
      <c r="A269" s="9">
        <v>259</v>
      </c>
      <c r="B269" s="4764"/>
      <c r="C269" s="162" t="s">
        <v>220</v>
      </c>
      <c r="D269" s="2392">
        <v>44818</v>
      </c>
      <c r="E269" s="3476" t="s">
        <v>4921</v>
      </c>
      <c r="F269" s="103">
        <v>2</v>
      </c>
      <c r="G269" s="103">
        <f>AVERAGE(CPVTFC3SG0012!E11:F11)</f>
        <v>2.8633500000000001</v>
      </c>
      <c r="H269" s="3477">
        <f t="shared" si="9"/>
        <v>10087.683823529413</v>
      </c>
      <c r="I269" s="3489" t="s">
        <v>315</v>
      </c>
      <c r="J269" s="875"/>
      <c r="K269" s="843"/>
      <c r="L269" s="877"/>
      <c r="M269" s="645"/>
      <c r="N269" s="646"/>
      <c r="O269" s="642"/>
      <c r="P269" s="694"/>
      <c r="Q269" s="694"/>
      <c r="R269" s="694"/>
      <c r="S269" s="694"/>
      <c r="T269" s="694"/>
      <c r="U269" s="694"/>
      <c r="V269" s="4688"/>
    </row>
    <row r="270" spans="1:25" x14ac:dyDescent="0.25">
      <c r="A270" s="64">
        <v>260</v>
      </c>
      <c r="B270" s="3752" t="s">
        <v>1649</v>
      </c>
      <c r="C270" s="163" t="s">
        <v>868</v>
      </c>
      <c r="D270" s="2337">
        <v>44818</v>
      </c>
      <c r="E270" s="3456" t="s">
        <v>4921</v>
      </c>
      <c r="F270" s="164">
        <v>3</v>
      </c>
      <c r="G270" s="164">
        <f>AVERAGE(CPVTFC3SG0012!G11:H11)</f>
        <v>1.20255</v>
      </c>
      <c r="H270" s="3457">
        <f t="shared" si="9"/>
        <v>3981.8014705882356</v>
      </c>
      <c r="I270" s="3488" t="s">
        <v>315</v>
      </c>
      <c r="J270" s="878"/>
      <c r="K270" s="878"/>
      <c r="L270" s="877"/>
      <c r="M270" s="642"/>
      <c r="N270" s="642"/>
      <c r="O270" s="642"/>
      <c r="P270" s="694"/>
      <c r="Q270" s="694"/>
      <c r="R270" s="694"/>
      <c r="S270" s="694"/>
      <c r="T270" s="694"/>
      <c r="U270" s="694"/>
      <c r="V270" s="4687" t="s">
        <v>1416</v>
      </c>
    </row>
    <row r="271" spans="1:25" x14ac:dyDescent="0.25">
      <c r="A271" s="64">
        <v>261</v>
      </c>
      <c r="B271" s="3752" t="s">
        <v>1649</v>
      </c>
      <c r="C271" s="163" t="s">
        <v>220</v>
      </c>
      <c r="D271" s="2337">
        <v>44818</v>
      </c>
      <c r="E271" s="3456" t="s">
        <v>4921</v>
      </c>
      <c r="F271" s="164">
        <v>4</v>
      </c>
      <c r="G271" s="164">
        <f>AVERAGE(CPVTFC3SG0012!I11:J11)</f>
        <v>2.9087499999999999</v>
      </c>
      <c r="H271" s="3457">
        <f t="shared" si="9"/>
        <v>10254.595588235294</v>
      </c>
      <c r="I271" s="3488" t="s">
        <v>315</v>
      </c>
      <c r="J271" s="852">
        <v>44869</v>
      </c>
      <c r="K271" s="845" t="s">
        <v>5429</v>
      </c>
      <c r="L271" s="853">
        <v>115</v>
      </c>
      <c r="M271" s="66">
        <f>AVERAGE(CPVTFC3SG0045!F16:G16)</f>
        <v>2.9142999999999999</v>
      </c>
      <c r="N271" s="67">
        <f>(M271-0.1851)/0.0142*400</f>
        <v>76878.873239436623</v>
      </c>
      <c r="O271" s="101" t="s">
        <v>315</v>
      </c>
      <c r="P271" s="694"/>
      <c r="Q271" s="694"/>
      <c r="R271" s="694"/>
      <c r="S271" s="694"/>
      <c r="T271" s="694"/>
      <c r="U271" s="694"/>
      <c r="V271" s="4688"/>
    </row>
    <row r="272" spans="1:25" x14ac:dyDescent="0.25">
      <c r="A272" s="6">
        <v>262</v>
      </c>
      <c r="B272" s="4759" t="s">
        <v>1650</v>
      </c>
      <c r="C272" s="144" t="s">
        <v>868</v>
      </c>
      <c r="D272" s="2340">
        <v>44818</v>
      </c>
      <c r="E272" s="3460" t="s">
        <v>4921</v>
      </c>
      <c r="F272" s="102">
        <v>5</v>
      </c>
      <c r="G272" s="102">
        <f>AVERAGE(CPVTFC3SG0012!K11:L11)</f>
        <v>9.8549999999999999E-2</v>
      </c>
      <c r="H272" s="3461">
        <f t="shared" si="9"/>
        <v>-77.022058823529406</v>
      </c>
      <c r="I272" s="3490" t="s">
        <v>314</v>
      </c>
      <c r="J272" s="878"/>
      <c r="K272" s="878"/>
      <c r="L272" s="877"/>
      <c r="M272" s="642"/>
      <c r="N272" s="642"/>
      <c r="O272" s="642"/>
      <c r="P272" s="694"/>
      <c r="Q272" s="694"/>
      <c r="R272" s="694"/>
      <c r="S272" s="694"/>
      <c r="T272" s="694"/>
      <c r="U272" s="694"/>
      <c r="V272" s="4687" t="s">
        <v>1416</v>
      </c>
      <c r="W272" s="5">
        <v>1</v>
      </c>
    </row>
    <row r="273" spans="1:23" x14ac:dyDescent="0.25">
      <c r="A273" s="9">
        <v>263</v>
      </c>
      <c r="B273" s="4764"/>
      <c r="C273" s="162" t="s">
        <v>220</v>
      </c>
      <c r="D273" s="2392">
        <v>44818</v>
      </c>
      <c r="E273" s="3476" t="s">
        <v>4921</v>
      </c>
      <c r="F273" s="103">
        <v>6</v>
      </c>
      <c r="G273" s="103">
        <f>AVERAGE(CPVTFC3SG0012!M11:N11)</f>
        <v>2.93865</v>
      </c>
      <c r="H273" s="3477">
        <f t="shared" si="9"/>
        <v>10364.52205882353</v>
      </c>
      <c r="I273" s="3489" t="s">
        <v>315</v>
      </c>
      <c r="J273" s="878"/>
      <c r="K273" s="878"/>
      <c r="L273" s="877"/>
      <c r="M273" s="642"/>
      <c r="N273" s="642"/>
      <c r="O273" s="642"/>
      <c r="P273" s="1250"/>
      <c r="Q273" s="900"/>
      <c r="R273" s="694"/>
      <c r="S273" s="645"/>
      <c r="T273" s="646"/>
      <c r="U273" s="900"/>
      <c r="V273" s="4688"/>
    </row>
    <row r="274" spans="1:23" x14ac:dyDescent="0.25">
      <c r="A274" s="64">
        <v>264</v>
      </c>
      <c r="B274" s="3752" t="s">
        <v>1651</v>
      </c>
      <c r="C274" s="163" t="s">
        <v>868</v>
      </c>
      <c r="D274" s="2337">
        <v>44818</v>
      </c>
      <c r="E274" s="3456" t="s">
        <v>4921</v>
      </c>
      <c r="F274" s="164">
        <v>7</v>
      </c>
      <c r="G274" s="164">
        <f>AVERAGE(CPVTFC3SG0012!O11:P11)</f>
        <v>1.2464999999999999</v>
      </c>
      <c r="H274" s="3457">
        <f t="shared" si="9"/>
        <v>4143.3823529411766</v>
      </c>
      <c r="I274" s="3488" t="s">
        <v>315</v>
      </c>
      <c r="J274" s="878"/>
      <c r="K274" s="878"/>
      <c r="L274" s="877"/>
      <c r="M274" s="642"/>
      <c r="N274" s="642"/>
      <c r="O274" s="642"/>
      <c r="P274" s="1250"/>
      <c r="Q274" s="900"/>
      <c r="R274" s="694"/>
      <c r="S274" s="645"/>
      <c r="T274" s="646"/>
      <c r="U274" s="900"/>
    </row>
    <row r="275" spans="1:23" x14ac:dyDescent="0.25">
      <c r="A275" s="64">
        <v>265</v>
      </c>
      <c r="B275" s="3752" t="s">
        <v>1651</v>
      </c>
      <c r="C275" s="163" t="s">
        <v>220</v>
      </c>
      <c r="D275" s="2337">
        <v>44818</v>
      </c>
      <c r="E275" s="3456" t="s">
        <v>4921</v>
      </c>
      <c r="F275" s="164">
        <v>8</v>
      </c>
      <c r="G275" s="164">
        <f>AVERAGE(CPVTFC3SG0012!Q11:R11)</f>
        <v>2.7903000000000002</v>
      </c>
      <c r="H275" s="3457">
        <f t="shared" si="9"/>
        <v>9819.1176470588252</v>
      </c>
      <c r="I275" s="3488" t="s">
        <v>315</v>
      </c>
      <c r="J275" s="852">
        <v>44869</v>
      </c>
      <c r="K275" s="845" t="s">
        <v>5429</v>
      </c>
      <c r="L275" s="853">
        <v>116</v>
      </c>
      <c r="M275" s="66">
        <f>AVERAGE(CPVTFC3SG0045!H16:I16)</f>
        <v>0.55495000000000005</v>
      </c>
      <c r="N275" s="67">
        <f>(M275-0.1851)/0.0142*400</f>
        <v>10418.309859154931</v>
      </c>
      <c r="O275" s="101" t="s">
        <v>315</v>
      </c>
      <c r="P275" s="1250"/>
      <c r="Q275" s="900"/>
      <c r="R275" s="694"/>
      <c r="S275" s="645"/>
      <c r="T275" s="646"/>
      <c r="U275" s="900"/>
    </row>
    <row r="276" spans="1:23" x14ac:dyDescent="0.25">
      <c r="A276" s="9">
        <v>266</v>
      </c>
      <c r="B276" s="4759" t="s">
        <v>1652</v>
      </c>
      <c r="C276" s="162" t="s">
        <v>868</v>
      </c>
      <c r="D276" s="2392">
        <v>44818</v>
      </c>
      <c r="E276" s="3476" t="s">
        <v>4921</v>
      </c>
      <c r="F276" s="103">
        <v>9</v>
      </c>
      <c r="G276" s="103">
        <f>AVERAGE(CPVTFC3SG0012!S11:T11)</f>
        <v>1.0237000000000001</v>
      </c>
      <c r="H276" s="3477">
        <f t="shared" si="9"/>
        <v>3324.2647058823536</v>
      </c>
      <c r="I276" s="3489" t="s">
        <v>315</v>
      </c>
      <c r="J276" s="875"/>
      <c r="K276" s="843"/>
      <c r="L276" s="877"/>
      <c r="M276" s="645"/>
      <c r="N276" s="646"/>
      <c r="O276" s="642"/>
      <c r="P276" s="1250"/>
      <c r="Q276" s="900"/>
      <c r="R276" s="694"/>
      <c r="S276" s="645"/>
      <c r="T276" s="646"/>
      <c r="U276" s="900"/>
      <c r="V276" s="4774" t="s">
        <v>1643</v>
      </c>
    </row>
    <row r="277" spans="1:23" x14ac:dyDescent="0.25">
      <c r="A277" s="6">
        <v>267</v>
      </c>
      <c r="B277" s="4764"/>
      <c r="C277" s="144" t="s">
        <v>220</v>
      </c>
      <c r="D277" s="2340">
        <v>44818</v>
      </c>
      <c r="E277" s="3460" t="s">
        <v>4921</v>
      </c>
      <c r="F277" s="102">
        <v>10</v>
      </c>
      <c r="G277" s="102">
        <f>AVERAGE(CPVTFC3SG0012!U11:V11)</f>
        <v>0.30859999999999999</v>
      </c>
      <c r="H277" s="3461">
        <f>(G277-0.1195)/0.0136*50</f>
        <v>695.22058823529414</v>
      </c>
      <c r="I277" s="4530" t="s">
        <v>314</v>
      </c>
      <c r="J277" s="878"/>
      <c r="K277" s="878"/>
      <c r="L277" s="877"/>
      <c r="M277" s="642"/>
      <c r="N277" s="642"/>
      <c r="O277" s="642"/>
      <c r="P277" s="1250"/>
      <c r="Q277" s="900"/>
      <c r="R277" s="694"/>
      <c r="S277" s="645"/>
      <c r="T277" s="646"/>
      <c r="U277" s="900"/>
      <c r="V277" s="4775"/>
    </row>
    <row r="278" spans="1:23" x14ac:dyDescent="0.25">
      <c r="A278" s="64">
        <v>268</v>
      </c>
      <c r="B278" s="3752" t="s">
        <v>1653</v>
      </c>
      <c r="C278" s="163" t="s">
        <v>868</v>
      </c>
      <c r="D278" s="2337">
        <v>44818</v>
      </c>
      <c r="E278" s="3456" t="s">
        <v>4921</v>
      </c>
      <c r="F278" s="164">
        <v>11</v>
      </c>
      <c r="G278" s="164">
        <f>AVERAGE(CPVTFC3SG0012!W11:X11)</f>
        <v>2.0564999999999998</v>
      </c>
      <c r="H278" s="3457">
        <f t="shared" ref="H278:H341" si="10">(G278-0.1195)/0.0136*50</f>
        <v>7121.323529411764</v>
      </c>
      <c r="I278" s="3488" t="s">
        <v>315</v>
      </c>
      <c r="J278" s="694"/>
      <c r="K278" s="694"/>
      <c r="L278" s="695"/>
      <c r="M278" s="694"/>
      <c r="N278" s="694"/>
      <c r="O278" s="694"/>
      <c r="P278" s="1250"/>
      <c r="Q278" s="900"/>
      <c r="R278" s="694"/>
      <c r="S278" s="645"/>
      <c r="T278" s="646"/>
      <c r="U278" s="900"/>
    </row>
    <row r="279" spans="1:23" x14ac:dyDescent="0.25">
      <c r="A279" s="64">
        <v>269</v>
      </c>
      <c r="B279" s="3752" t="s">
        <v>1653</v>
      </c>
      <c r="C279" s="163" t="s">
        <v>220</v>
      </c>
      <c r="D279" s="2337">
        <v>44818</v>
      </c>
      <c r="E279" s="3456" t="s">
        <v>4921</v>
      </c>
      <c r="F279" s="164">
        <v>12</v>
      </c>
      <c r="G279" s="164">
        <f>AVERAGE(CPVTFC3SG0012!C13:D13)</f>
        <v>2.6456</v>
      </c>
      <c r="H279" s="3457">
        <f t="shared" si="10"/>
        <v>9287.1323529411766</v>
      </c>
      <c r="I279" s="3488" t="s">
        <v>315</v>
      </c>
      <c r="J279" s="865">
        <v>44869</v>
      </c>
      <c r="K279" s="866" t="s">
        <v>5429</v>
      </c>
      <c r="L279" s="867">
        <v>117</v>
      </c>
      <c r="M279" s="72">
        <f>AVERAGE(CPVTFC3SG0045!J16:K16)</f>
        <v>0.2152</v>
      </c>
      <c r="N279" s="73">
        <f>(M279-0.1851)/0.0142*400</f>
        <v>847.8873239436623</v>
      </c>
      <c r="O279" s="421" t="s">
        <v>315</v>
      </c>
      <c r="P279" s="1250"/>
      <c r="Q279" s="900"/>
      <c r="R279" s="694"/>
      <c r="S279" s="645"/>
      <c r="T279" s="646"/>
      <c r="U279" s="900"/>
      <c r="V279" s="286"/>
    </row>
    <row r="280" spans="1:23" x14ac:dyDescent="0.25">
      <c r="A280" s="6">
        <v>270</v>
      </c>
      <c r="B280" s="4759" t="s">
        <v>1654</v>
      </c>
      <c r="C280" s="144" t="s">
        <v>868</v>
      </c>
      <c r="D280" s="2340">
        <v>44818</v>
      </c>
      <c r="E280" s="3460" t="s">
        <v>4921</v>
      </c>
      <c r="F280" s="102">
        <v>13</v>
      </c>
      <c r="G280" s="102">
        <f>AVERAGE(CPVTFC3SG0012!E13:F13)</f>
        <v>8.5400000000000004E-2</v>
      </c>
      <c r="H280" s="3461">
        <f t="shared" si="10"/>
        <v>-125.36764705882351</v>
      </c>
      <c r="I280" s="3490" t="s">
        <v>314</v>
      </c>
      <c r="J280" s="878"/>
      <c r="K280" s="878"/>
      <c r="L280" s="877"/>
      <c r="M280" s="642"/>
      <c r="N280" s="642"/>
      <c r="O280" s="642"/>
      <c r="P280" s="1250"/>
      <c r="Q280" s="900"/>
      <c r="R280" s="694"/>
      <c r="S280" s="645"/>
      <c r="T280" s="646"/>
      <c r="U280" s="900"/>
      <c r="V280" s="4687" t="s">
        <v>1416</v>
      </c>
      <c r="W280" s="5">
        <v>1</v>
      </c>
    </row>
    <row r="281" spans="1:23" x14ac:dyDescent="0.25">
      <c r="A281" s="9">
        <v>271</v>
      </c>
      <c r="B281" s="4764"/>
      <c r="C281" s="162" t="s">
        <v>220</v>
      </c>
      <c r="D281" s="2392">
        <v>44818</v>
      </c>
      <c r="E281" s="3476" t="s">
        <v>4921</v>
      </c>
      <c r="F281" s="103">
        <v>14</v>
      </c>
      <c r="G281" s="103">
        <f>AVERAGE(CPVTFC3SG0012!G13:H13)</f>
        <v>2.8552</v>
      </c>
      <c r="H281" s="3477">
        <f t="shared" si="10"/>
        <v>10057.720588235294</v>
      </c>
      <c r="I281" s="3489" t="s">
        <v>315</v>
      </c>
      <c r="J281" s="875"/>
      <c r="K281" s="843"/>
      <c r="L281" s="877"/>
      <c r="M281" s="645"/>
      <c r="N281" s="646"/>
      <c r="O281" s="642"/>
      <c r="P281" s="694"/>
      <c r="Q281" s="694"/>
      <c r="R281" s="694"/>
      <c r="S281" s="694"/>
      <c r="T281" s="694"/>
      <c r="U281" s="694"/>
      <c r="V281" s="4688"/>
    </row>
    <row r="282" spans="1:23" x14ac:dyDescent="0.25">
      <c r="A282" s="6">
        <v>272</v>
      </c>
      <c r="B282" s="4759" t="s">
        <v>1655</v>
      </c>
      <c r="C282" s="144" t="s">
        <v>868</v>
      </c>
      <c r="D282" s="2340">
        <v>44818</v>
      </c>
      <c r="E282" s="3460" t="s">
        <v>4921</v>
      </c>
      <c r="F282" s="102">
        <v>15</v>
      </c>
      <c r="G282" s="102">
        <f>AVERAGE(CPVTFC3SG0012!I13:J13)</f>
        <v>7.8399999999999997E-2</v>
      </c>
      <c r="H282" s="3461">
        <f t="shared" si="10"/>
        <v>-151.10294117647058</v>
      </c>
      <c r="I282" s="3490" t="s">
        <v>314</v>
      </c>
      <c r="J282" s="878"/>
      <c r="K282" s="878"/>
      <c r="L282" s="877"/>
      <c r="M282" s="642"/>
      <c r="N282" s="642"/>
      <c r="O282" s="642"/>
      <c r="P282" s="694"/>
      <c r="Q282" s="694"/>
      <c r="R282" s="694"/>
      <c r="S282" s="694"/>
      <c r="T282" s="694"/>
      <c r="U282" s="694"/>
      <c r="V282" s="4687" t="s">
        <v>1416</v>
      </c>
      <c r="W282" s="5">
        <v>1</v>
      </c>
    </row>
    <row r="283" spans="1:23" x14ac:dyDescent="0.25">
      <c r="A283" s="9">
        <v>273</v>
      </c>
      <c r="B283" s="4764"/>
      <c r="C283" s="162" t="s">
        <v>220</v>
      </c>
      <c r="D283" s="2392">
        <v>44818</v>
      </c>
      <c r="E283" s="3476" t="s">
        <v>4921</v>
      </c>
      <c r="F283" s="103">
        <v>16</v>
      </c>
      <c r="G283" s="103">
        <f>AVERAGE(CPVTFC3SG0012!K13:L13)</f>
        <v>2.3064999999999998</v>
      </c>
      <c r="H283" s="3477">
        <f t="shared" si="10"/>
        <v>8040.4411764705883</v>
      </c>
      <c r="I283" s="3489" t="s">
        <v>315</v>
      </c>
      <c r="J283" s="875"/>
      <c r="K283" s="843"/>
      <c r="L283" s="877"/>
      <c r="M283" s="645"/>
      <c r="N283" s="646"/>
      <c r="O283" s="642"/>
      <c r="P283" s="694"/>
      <c r="Q283" s="694"/>
      <c r="R283" s="694"/>
      <c r="S283" s="694"/>
      <c r="T283" s="694"/>
      <c r="U283" s="694"/>
      <c r="V283" s="4688"/>
    </row>
    <row r="284" spans="1:23" x14ac:dyDescent="0.25">
      <c r="A284" s="9">
        <v>274</v>
      </c>
      <c r="B284" s="4759" t="s">
        <v>1656</v>
      </c>
      <c r="C284" s="162" t="s">
        <v>868</v>
      </c>
      <c r="D284" s="2392">
        <v>44818</v>
      </c>
      <c r="E284" s="3476" t="s">
        <v>4921</v>
      </c>
      <c r="F284" s="103">
        <v>17</v>
      </c>
      <c r="G284" s="103">
        <f>AVERAGE(CPVTFC3SG0012!M13:N13)</f>
        <v>0.82784999999999997</v>
      </c>
      <c r="H284" s="3477">
        <f t="shared" si="10"/>
        <v>2604.2279411764712</v>
      </c>
      <c r="I284" s="3489" t="s">
        <v>315</v>
      </c>
      <c r="J284" s="875"/>
      <c r="K284" s="843"/>
      <c r="L284" s="877"/>
      <c r="M284" s="645"/>
      <c r="N284" s="646"/>
      <c r="O284" s="642"/>
      <c r="P284" s="694"/>
      <c r="Q284" s="694"/>
      <c r="R284" s="694"/>
      <c r="S284" s="694"/>
      <c r="T284" s="694"/>
      <c r="U284" s="694"/>
    </row>
    <row r="285" spans="1:23" x14ac:dyDescent="0.25">
      <c r="A285" s="269">
        <v>275</v>
      </c>
      <c r="B285" s="4764"/>
      <c r="C285" s="266" t="s">
        <v>220</v>
      </c>
      <c r="D285" s="4242">
        <v>44818</v>
      </c>
      <c r="E285" s="3460" t="s">
        <v>4921</v>
      </c>
      <c r="F285" s="275">
        <v>18</v>
      </c>
      <c r="G285" s="275">
        <f>AVERAGE(CPVTFC3SG0012!O13:P13)</f>
        <v>0.43930000000000002</v>
      </c>
      <c r="H285" s="4026">
        <f t="shared" si="10"/>
        <v>1175.7352941176473</v>
      </c>
      <c r="I285" s="4530" t="s">
        <v>314</v>
      </c>
      <c r="J285" s="875"/>
      <c r="K285" s="843"/>
      <c r="L285" s="877"/>
      <c r="M285" s="645"/>
      <c r="N285" s="646"/>
      <c r="O285" s="642"/>
      <c r="P285" s="694"/>
      <c r="Q285" s="694"/>
      <c r="R285" s="694"/>
      <c r="S285" s="694"/>
      <c r="T285" s="694"/>
      <c r="U285" s="694"/>
    </row>
    <row r="286" spans="1:23" x14ac:dyDescent="0.25">
      <c r="A286" s="6">
        <v>276</v>
      </c>
      <c r="B286" s="4759" t="s">
        <v>1657</v>
      </c>
      <c r="C286" s="144" t="s">
        <v>868</v>
      </c>
      <c r="D286" s="2340">
        <v>44818</v>
      </c>
      <c r="E286" s="3460" t="s">
        <v>4921</v>
      </c>
      <c r="F286" s="102">
        <v>19</v>
      </c>
      <c r="G286" s="102">
        <f>AVERAGE(CPVTFC3SG0012!Q13:R13)</f>
        <v>6.3149999999999998E-2</v>
      </c>
      <c r="H286" s="3461">
        <f t="shared" si="10"/>
        <v>-207.16911764705884</v>
      </c>
      <c r="I286" s="3490" t="s">
        <v>314</v>
      </c>
      <c r="J286" s="875"/>
      <c r="K286" s="843"/>
      <c r="L286" s="877"/>
      <c r="M286" s="645"/>
      <c r="N286" s="646"/>
      <c r="O286" s="642"/>
      <c r="P286" s="694"/>
      <c r="Q286" s="694"/>
      <c r="R286" s="694"/>
      <c r="S286" s="694"/>
      <c r="T286" s="694"/>
      <c r="U286" s="694"/>
      <c r="V286" s="4687" t="s">
        <v>1416</v>
      </c>
      <c r="W286" s="5">
        <v>1</v>
      </c>
    </row>
    <row r="287" spans="1:23" x14ac:dyDescent="0.25">
      <c r="A287" s="9">
        <v>277</v>
      </c>
      <c r="B287" s="4764"/>
      <c r="C287" s="162" t="s">
        <v>220</v>
      </c>
      <c r="D287" s="2392">
        <v>44818</v>
      </c>
      <c r="E287" s="3476" t="s">
        <v>4921</v>
      </c>
      <c r="F287" s="103">
        <v>20</v>
      </c>
      <c r="G287" s="103">
        <f>AVERAGE(CPVTFC3SG0012!S13:T13)</f>
        <v>1.48665</v>
      </c>
      <c r="H287" s="3477">
        <f t="shared" si="10"/>
        <v>5026.2867647058829</v>
      </c>
      <c r="I287" s="3489" t="s">
        <v>315</v>
      </c>
      <c r="J287" s="878"/>
      <c r="K287" s="878"/>
      <c r="L287" s="877"/>
      <c r="M287" s="642"/>
      <c r="N287" s="642"/>
      <c r="O287" s="642"/>
      <c r="P287" s="694"/>
      <c r="Q287" s="694"/>
      <c r="R287" s="694"/>
      <c r="S287" s="694"/>
      <c r="T287" s="694"/>
      <c r="U287" s="694"/>
      <c r="V287" s="4688"/>
    </row>
    <row r="288" spans="1:23" x14ac:dyDescent="0.25">
      <c r="A288" s="6">
        <v>278</v>
      </c>
      <c r="B288" s="4759" t="s">
        <v>1658</v>
      </c>
      <c r="C288" s="144" t="s">
        <v>868</v>
      </c>
      <c r="D288" s="2340">
        <v>44818</v>
      </c>
      <c r="E288" s="3460" t="s">
        <v>4921</v>
      </c>
      <c r="F288" s="102">
        <v>21</v>
      </c>
      <c r="G288" s="102">
        <f>AVERAGE(CPVTFC3SG0012!U13:V13)</f>
        <v>0.37970000000000004</v>
      </c>
      <c r="H288" s="3461">
        <f t="shared" si="10"/>
        <v>956.61764705882376</v>
      </c>
      <c r="I288" s="4530" t="s">
        <v>314</v>
      </c>
      <c r="J288" s="878"/>
      <c r="K288" s="878"/>
      <c r="L288" s="877"/>
      <c r="M288" s="642"/>
      <c r="N288" s="642"/>
      <c r="O288" s="642"/>
      <c r="P288" s="694"/>
      <c r="Q288" s="694"/>
      <c r="R288" s="694"/>
      <c r="S288" s="694"/>
      <c r="T288" s="694"/>
      <c r="U288" s="694"/>
      <c r="V288" s="287"/>
    </row>
    <row r="289" spans="1:23" x14ac:dyDescent="0.25">
      <c r="A289" s="9">
        <v>279</v>
      </c>
      <c r="B289" s="4764"/>
      <c r="C289" s="162" t="s">
        <v>220</v>
      </c>
      <c r="D289" s="2392">
        <v>44818</v>
      </c>
      <c r="E289" s="3476" t="s">
        <v>4921</v>
      </c>
      <c r="F289" s="103">
        <v>22</v>
      </c>
      <c r="G289" s="103">
        <f>AVERAGE(CPVTFC3SG0012!W13:X13)</f>
        <v>0.58810000000000007</v>
      </c>
      <c r="H289" s="3477">
        <f t="shared" si="10"/>
        <v>1722.794117647059</v>
      </c>
      <c r="I289" s="3489" t="s">
        <v>865</v>
      </c>
      <c r="J289" s="875"/>
      <c r="K289" s="843"/>
      <c r="L289" s="877"/>
      <c r="M289" s="645"/>
      <c r="N289" s="646"/>
      <c r="O289" s="642"/>
      <c r="P289" s="694"/>
      <c r="Q289" s="694"/>
      <c r="R289" s="694"/>
      <c r="S289" s="694"/>
      <c r="T289" s="694"/>
      <c r="U289" s="694"/>
    </row>
    <row r="290" spans="1:23" x14ac:dyDescent="0.25">
      <c r="A290" s="64">
        <v>280</v>
      </c>
      <c r="B290" s="3752" t="s">
        <v>1659</v>
      </c>
      <c r="C290" s="163" t="s">
        <v>868</v>
      </c>
      <c r="D290" s="2337">
        <v>44818</v>
      </c>
      <c r="E290" s="3456" t="s">
        <v>4921</v>
      </c>
      <c r="F290" s="164">
        <v>23</v>
      </c>
      <c r="G290" s="145">
        <f>AVERAGE(CPVTFC3SG0012!C15:D15)</f>
        <v>1.1261999999999999</v>
      </c>
      <c r="H290" s="3457">
        <f t="shared" si="10"/>
        <v>3701.1029411764703</v>
      </c>
      <c r="I290" s="3488" t="s">
        <v>315</v>
      </c>
      <c r="J290" s="875"/>
      <c r="K290" s="843"/>
      <c r="L290" s="877"/>
      <c r="M290" s="645"/>
      <c r="N290" s="646"/>
      <c r="O290" s="642"/>
      <c r="P290" s="694"/>
      <c r="Q290" s="694"/>
      <c r="R290" s="694"/>
      <c r="S290" s="694"/>
      <c r="T290" s="694"/>
      <c r="U290" s="694"/>
      <c r="V290" s="4687" t="s">
        <v>1416</v>
      </c>
    </row>
    <row r="291" spans="1:23" x14ac:dyDescent="0.25">
      <c r="A291" s="64">
        <v>281</v>
      </c>
      <c r="B291" s="3752" t="s">
        <v>1659</v>
      </c>
      <c r="C291" s="163" t="s">
        <v>220</v>
      </c>
      <c r="D291" s="2337">
        <v>44818</v>
      </c>
      <c r="E291" s="3456" t="s">
        <v>4921</v>
      </c>
      <c r="F291" s="164">
        <v>24</v>
      </c>
      <c r="G291" s="145">
        <f>AVERAGE(CPVTFC3SG0012!E15:F15)</f>
        <v>2.8701999999999996</v>
      </c>
      <c r="H291" s="3457">
        <f t="shared" si="10"/>
        <v>10112.867647058823</v>
      </c>
      <c r="I291" s="3488" t="s">
        <v>315</v>
      </c>
      <c r="J291" s="852">
        <v>44869</v>
      </c>
      <c r="K291" s="845" t="s">
        <v>5429</v>
      </c>
      <c r="L291" s="853">
        <v>118</v>
      </c>
      <c r="M291" s="66">
        <f>AVERAGE(CPVTFC3SG0045!L16:M16)</f>
        <v>2.1351</v>
      </c>
      <c r="N291" s="67">
        <f>(M291-0.1851)/0.0142*400</f>
        <v>54929.577464788723</v>
      </c>
      <c r="O291" s="101" t="s">
        <v>315</v>
      </c>
      <c r="P291" s="694"/>
      <c r="Q291" s="694"/>
      <c r="R291" s="694"/>
      <c r="S291" s="694"/>
      <c r="T291" s="694"/>
      <c r="U291" s="694"/>
      <c r="V291" s="4688"/>
    </row>
    <row r="292" spans="1:23" x14ac:dyDescent="0.25">
      <c r="A292" s="6">
        <v>282</v>
      </c>
      <c r="B292" s="4763" t="s">
        <v>1660</v>
      </c>
      <c r="C292" s="144" t="s">
        <v>868</v>
      </c>
      <c r="D292" s="2340">
        <v>44818</v>
      </c>
      <c r="E292" s="3460" t="s">
        <v>4921</v>
      </c>
      <c r="F292" s="102">
        <v>25</v>
      </c>
      <c r="G292" s="275">
        <f>AVERAGE(CPVTFC3SG0012!G15:H15)</f>
        <v>7.3749999999999996E-2</v>
      </c>
      <c r="H292" s="3461">
        <f t="shared" si="10"/>
        <v>-168.19852941176472</v>
      </c>
      <c r="I292" s="3490" t="s">
        <v>314</v>
      </c>
      <c r="J292" s="878"/>
      <c r="K292" s="878"/>
      <c r="L292" s="877"/>
      <c r="M292" s="642"/>
      <c r="N292" s="642"/>
      <c r="O292" s="642"/>
      <c r="P292" s="694"/>
      <c r="Q292" s="694"/>
      <c r="R292" s="694"/>
      <c r="S292" s="694"/>
      <c r="T292" s="694"/>
      <c r="U292" s="694"/>
    </row>
    <row r="293" spans="1:23" x14ac:dyDescent="0.25">
      <c r="A293" s="6">
        <v>283</v>
      </c>
      <c r="B293" s="4754"/>
      <c r="C293" s="144" t="s">
        <v>220</v>
      </c>
      <c r="D293" s="2340">
        <v>44818</v>
      </c>
      <c r="E293" s="3460" t="s">
        <v>4921</v>
      </c>
      <c r="F293" s="102">
        <v>26</v>
      </c>
      <c r="G293" s="275">
        <f>AVERAGE(CPVTFC3SG0012!I15:J15)</f>
        <v>0.17169999999999999</v>
      </c>
      <c r="H293" s="3461">
        <f t="shared" si="10"/>
        <v>191.91176470588235</v>
      </c>
      <c r="I293" s="3490" t="s">
        <v>314</v>
      </c>
      <c r="J293" s="878"/>
      <c r="K293" s="878"/>
      <c r="L293" s="877"/>
      <c r="M293" s="642"/>
      <c r="N293" s="642"/>
      <c r="O293" s="642"/>
      <c r="P293" s="694"/>
      <c r="Q293" s="694"/>
      <c r="R293" s="694"/>
      <c r="S293" s="694"/>
      <c r="T293" s="694"/>
      <c r="U293" s="694"/>
      <c r="V293" s="286"/>
    </row>
    <row r="294" spans="1:23" x14ac:dyDescent="0.25">
      <c r="A294" s="6">
        <v>284</v>
      </c>
      <c r="B294" s="4759" t="s">
        <v>1661</v>
      </c>
      <c r="C294" s="144" t="s">
        <v>868</v>
      </c>
      <c r="D294" s="2340">
        <v>44818</v>
      </c>
      <c r="E294" s="3460" t="s">
        <v>4921</v>
      </c>
      <c r="F294" s="102">
        <v>27</v>
      </c>
      <c r="G294" s="275">
        <f>AVERAGE(CPVTFC3SG0012!K15:L15)</f>
        <v>6.0100000000000001E-2</v>
      </c>
      <c r="H294" s="3461">
        <f t="shared" si="10"/>
        <v>-218.38235294117646</v>
      </c>
      <c r="I294" s="3490" t="s">
        <v>314</v>
      </c>
      <c r="J294" s="878"/>
      <c r="K294" s="878"/>
      <c r="L294" s="877"/>
      <c r="M294" s="642"/>
      <c r="N294" s="642"/>
      <c r="O294" s="642"/>
      <c r="P294" s="694"/>
      <c r="Q294" s="694"/>
      <c r="R294" s="694"/>
      <c r="S294" s="694"/>
      <c r="T294" s="694"/>
      <c r="U294" s="694"/>
      <c r="V294" s="4687" t="s">
        <v>1416</v>
      </c>
      <c r="W294" s="5">
        <v>1</v>
      </c>
    </row>
    <row r="295" spans="1:23" x14ac:dyDescent="0.25">
      <c r="A295" s="9">
        <v>285</v>
      </c>
      <c r="B295" s="4764"/>
      <c r="C295" s="162" t="s">
        <v>220</v>
      </c>
      <c r="D295" s="2392">
        <v>44818</v>
      </c>
      <c r="E295" s="3476" t="s">
        <v>4921</v>
      </c>
      <c r="F295" s="103">
        <v>28</v>
      </c>
      <c r="G295" s="276">
        <f>AVERAGE(CPVTFC3SG0012!M15:N15)</f>
        <v>2.8540999999999999</v>
      </c>
      <c r="H295" s="3477">
        <f t="shared" si="10"/>
        <v>10053.676470588236</v>
      </c>
      <c r="I295" s="3489" t="s">
        <v>315</v>
      </c>
      <c r="J295" s="878"/>
      <c r="K295" s="878"/>
      <c r="L295" s="877"/>
      <c r="M295" s="642"/>
      <c r="N295" s="642"/>
      <c r="O295" s="642"/>
      <c r="P295" s="694"/>
      <c r="Q295" s="694"/>
      <c r="R295" s="694"/>
      <c r="S295" s="694"/>
      <c r="T295" s="694"/>
      <c r="U295" s="694"/>
      <c r="V295" s="4688"/>
    </row>
    <row r="296" spans="1:23" x14ac:dyDescent="0.25">
      <c r="A296" s="6">
        <v>286</v>
      </c>
      <c r="B296" s="4759" t="s">
        <v>1662</v>
      </c>
      <c r="C296" s="144" t="s">
        <v>868</v>
      </c>
      <c r="D296" s="2340">
        <v>44818</v>
      </c>
      <c r="E296" s="3460" t="s">
        <v>4921</v>
      </c>
      <c r="F296" s="102">
        <v>29</v>
      </c>
      <c r="G296" s="275">
        <f>AVERAGE(CPVTFC3SG0012!O15:P15)</f>
        <v>0.10135</v>
      </c>
      <c r="H296" s="3461">
        <f t="shared" si="10"/>
        <v>-66.727941176470594</v>
      </c>
      <c r="I296" s="3490" t="s">
        <v>314</v>
      </c>
      <c r="J296" s="878"/>
      <c r="K296" s="878"/>
      <c r="L296" s="877"/>
      <c r="M296" s="642"/>
      <c r="N296" s="642"/>
      <c r="O296" s="642"/>
      <c r="P296" s="694"/>
      <c r="Q296" s="694"/>
      <c r="R296" s="694"/>
      <c r="S296" s="694"/>
      <c r="T296" s="694"/>
      <c r="U296" s="694"/>
      <c r="V296" s="4687" t="s">
        <v>1416</v>
      </c>
      <c r="W296" s="5">
        <v>1</v>
      </c>
    </row>
    <row r="297" spans="1:23" x14ac:dyDescent="0.25">
      <c r="A297" s="9">
        <v>287</v>
      </c>
      <c r="B297" s="4764"/>
      <c r="C297" s="162" t="s">
        <v>220</v>
      </c>
      <c r="D297" s="2392">
        <v>44818</v>
      </c>
      <c r="E297" s="3476" t="s">
        <v>4921</v>
      </c>
      <c r="F297" s="103">
        <v>30</v>
      </c>
      <c r="G297" s="276">
        <f>AVERAGE(CPVTFC3SG0012!Q15:R15)</f>
        <v>2.10745</v>
      </c>
      <c r="H297" s="3477">
        <f t="shared" si="10"/>
        <v>7308.6397058823532</v>
      </c>
      <c r="I297" s="3489" t="s">
        <v>315</v>
      </c>
      <c r="J297" s="878"/>
      <c r="K297" s="878"/>
      <c r="L297" s="877"/>
      <c r="M297" s="642"/>
      <c r="N297" s="642"/>
      <c r="O297" s="642"/>
      <c r="P297" s="1262"/>
      <c r="Q297" s="1263"/>
      <c r="R297" s="694"/>
      <c r="S297" s="645"/>
      <c r="T297" s="646"/>
      <c r="U297" s="843"/>
      <c r="V297" s="4688"/>
    </row>
    <row r="298" spans="1:23" x14ac:dyDescent="0.25">
      <c r="A298" s="64">
        <v>288</v>
      </c>
      <c r="B298" s="3752" t="s">
        <v>1663</v>
      </c>
      <c r="C298" s="163" t="s">
        <v>868</v>
      </c>
      <c r="D298" s="2337">
        <v>44818</v>
      </c>
      <c r="E298" s="3456" t="s">
        <v>4921</v>
      </c>
      <c r="F298" s="164">
        <v>31</v>
      </c>
      <c r="G298" s="145">
        <f>AVERAGE(CPVTFC3SG0012!S15:T15)</f>
        <v>2.0069499999999998</v>
      </c>
      <c r="H298" s="3457">
        <f t="shared" si="10"/>
        <v>6939.1544117647054</v>
      </c>
      <c r="I298" s="3488" t="s">
        <v>315</v>
      </c>
      <c r="J298" s="878"/>
      <c r="K298" s="878"/>
      <c r="L298" s="877"/>
      <c r="M298" s="642"/>
      <c r="N298" s="642"/>
      <c r="O298" s="642"/>
      <c r="P298" s="1262"/>
      <c r="Q298" s="1263"/>
      <c r="R298" s="694"/>
      <c r="S298" s="645"/>
      <c r="T298" s="646"/>
      <c r="U298" s="843"/>
      <c r="V298" s="287"/>
    </row>
    <row r="299" spans="1:23" x14ac:dyDescent="0.25">
      <c r="A299" s="64">
        <v>289</v>
      </c>
      <c r="B299" s="3752" t="s">
        <v>1663</v>
      </c>
      <c r="C299" s="163" t="s">
        <v>220</v>
      </c>
      <c r="D299" s="2337">
        <v>44818</v>
      </c>
      <c r="E299" s="3456" t="s">
        <v>4921</v>
      </c>
      <c r="F299" s="164">
        <v>32</v>
      </c>
      <c r="G299" s="145">
        <f>AVERAGE(CPVTFC3SG0012!U15:V15)</f>
        <v>2.6242999999999999</v>
      </c>
      <c r="H299" s="3457">
        <f t="shared" si="10"/>
        <v>9208.8235294117658</v>
      </c>
      <c r="I299" s="3488" t="s">
        <v>315</v>
      </c>
      <c r="J299" s="884">
        <v>44869</v>
      </c>
      <c r="K299" s="421" t="s">
        <v>5429</v>
      </c>
      <c r="L299" s="885">
        <v>119</v>
      </c>
      <c r="M299" s="886">
        <f>AVERAGE(CPVTFC3SG0045!N16:O16)</f>
        <v>0.24814999999999998</v>
      </c>
      <c r="N299" s="887">
        <f>(M299-0.1851)/0.0142*400</f>
        <v>1776.0563380281687</v>
      </c>
      <c r="O299" s="421" t="s">
        <v>315</v>
      </c>
      <c r="P299" s="1250"/>
      <c r="Q299" s="900"/>
      <c r="R299" s="694"/>
      <c r="S299" s="645"/>
      <c r="T299" s="646"/>
      <c r="U299" s="900"/>
    </row>
    <row r="300" spans="1:23" x14ac:dyDescent="0.25">
      <c r="A300" s="64">
        <v>290</v>
      </c>
      <c r="B300" s="3752" t="s">
        <v>1664</v>
      </c>
      <c r="C300" s="163" t="s">
        <v>868</v>
      </c>
      <c r="D300" s="2337">
        <v>44818</v>
      </c>
      <c r="E300" s="3456" t="s">
        <v>4921</v>
      </c>
      <c r="F300" s="164">
        <v>33</v>
      </c>
      <c r="G300" s="145">
        <f>AVERAGE(CPVTFC3SG0012!W15:X15)</f>
        <v>2.3519000000000001</v>
      </c>
      <c r="H300" s="3457">
        <f t="shared" si="10"/>
        <v>8207.3529411764703</v>
      </c>
      <c r="I300" s="3488" t="s">
        <v>315</v>
      </c>
      <c r="J300" s="884">
        <v>44869</v>
      </c>
      <c r="K300" s="421" t="s">
        <v>5429</v>
      </c>
      <c r="L300" s="885">
        <v>120</v>
      </c>
      <c r="M300" s="886">
        <f>AVERAGE(CPVTFC3SG0045!P16:Q16)</f>
        <v>0.31945000000000001</v>
      </c>
      <c r="N300" s="887">
        <f>(M300-0.1851)/0.0142*400</f>
        <v>3784.5070422535214</v>
      </c>
      <c r="O300" s="421" t="s">
        <v>315</v>
      </c>
      <c r="P300" s="1250"/>
      <c r="Q300" s="900"/>
      <c r="R300" s="694"/>
      <c r="S300" s="645"/>
      <c r="T300" s="646"/>
      <c r="U300" s="900"/>
    </row>
    <row r="301" spans="1:23" x14ac:dyDescent="0.25">
      <c r="A301" s="64">
        <v>291</v>
      </c>
      <c r="B301" s="3752" t="s">
        <v>1664</v>
      </c>
      <c r="C301" s="163" t="s">
        <v>220</v>
      </c>
      <c r="D301" s="2337">
        <v>44818</v>
      </c>
      <c r="E301" s="3456" t="s">
        <v>4921</v>
      </c>
      <c r="F301" s="164">
        <v>34</v>
      </c>
      <c r="G301" s="145">
        <f>AVERAGE(CPVTFC3SG0012!C17:D17)</f>
        <v>1.0241500000000001</v>
      </c>
      <c r="H301" s="3457">
        <f t="shared" si="10"/>
        <v>3325.9191176470595</v>
      </c>
      <c r="I301" s="3488" t="s">
        <v>315</v>
      </c>
      <c r="J301" s="878"/>
      <c r="K301" s="878"/>
      <c r="L301" s="877"/>
      <c r="M301" s="642"/>
      <c r="N301" s="642"/>
      <c r="O301" s="642"/>
      <c r="P301" s="1250"/>
      <c r="Q301" s="900"/>
      <c r="R301" s="694"/>
      <c r="S301" s="645"/>
      <c r="T301" s="646"/>
      <c r="U301" s="900"/>
      <c r="V301" s="286"/>
    </row>
    <row r="302" spans="1:23" x14ac:dyDescent="0.25">
      <c r="A302" s="6">
        <v>292</v>
      </c>
      <c r="B302" s="4759" t="s">
        <v>1665</v>
      </c>
      <c r="C302" s="144" t="s">
        <v>868</v>
      </c>
      <c r="D302" s="2340">
        <v>44818</v>
      </c>
      <c r="E302" s="3460" t="s">
        <v>4921</v>
      </c>
      <c r="F302" s="102">
        <v>35</v>
      </c>
      <c r="G302" s="275">
        <f>AVERAGE(CPVTFC3SG0012!E17:F17)</f>
        <v>0.38745000000000002</v>
      </c>
      <c r="H302" s="3461">
        <f t="shared" si="10"/>
        <v>985.1102941176473</v>
      </c>
      <c r="I302" s="4530" t="s">
        <v>314</v>
      </c>
      <c r="J302" s="878"/>
      <c r="K302" s="878"/>
      <c r="L302" s="877"/>
      <c r="M302" s="642"/>
      <c r="N302" s="642"/>
      <c r="O302" s="642"/>
      <c r="P302" s="1250"/>
      <c r="Q302" s="900"/>
      <c r="R302" s="694"/>
      <c r="S302" s="645"/>
      <c r="T302" s="646"/>
      <c r="U302" s="900"/>
      <c r="V302" s="4687" t="s">
        <v>1416</v>
      </c>
      <c r="W302" s="5">
        <v>1</v>
      </c>
    </row>
    <row r="303" spans="1:23" x14ac:dyDescent="0.25">
      <c r="A303" s="9">
        <v>293</v>
      </c>
      <c r="B303" s="4764"/>
      <c r="C303" s="162" t="s">
        <v>220</v>
      </c>
      <c r="D303" s="2392">
        <v>44818</v>
      </c>
      <c r="E303" s="3476" t="s">
        <v>4921</v>
      </c>
      <c r="F303" s="103">
        <v>36</v>
      </c>
      <c r="G303" s="276">
        <f>AVERAGE(CPVTFC3SG0012!G17:H17)</f>
        <v>2.8603499999999999</v>
      </c>
      <c r="H303" s="3477">
        <f t="shared" si="10"/>
        <v>10076.654411764706</v>
      </c>
      <c r="I303" s="3489" t="s">
        <v>315</v>
      </c>
      <c r="J303" s="878"/>
      <c r="K303" s="878"/>
      <c r="L303" s="877"/>
      <c r="M303" s="642"/>
      <c r="N303" s="642"/>
      <c r="O303" s="642"/>
      <c r="P303" s="694"/>
      <c r="Q303" s="694"/>
      <c r="R303" s="694"/>
      <c r="S303" s="694"/>
      <c r="T303" s="694"/>
      <c r="U303" s="694"/>
      <c r="V303" s="4688"/>
    </row>
    <row r="304" spans="1:23" x14ac:dyDescent="0.25">
      <c r="A304" s="64">
        <v>294</v>
      </c>
      <c r="B304" s="3752" t="s">
        <v>1666</v>
      </c>
      <c r="C304" s="163" t="s">
        <v>868</v>
      </c>
      <c r="D304" s="2337">
        <v>44818</v>
      </c>
      <c r="E304" s="3456" t="s">
        <v>4921</v>
      </c>
      <c r="F304" s="164">
        <v>37</v>
      </c>
      <c r="G304" s="145">
        <f>AVERAGE(CPVTFC3SG0012!I17:J17)</f>
        <v>1.9883500000000001</v>
      </c>
      <c r="H304" s="3457">
        <f t="shared" si="10"/>
        <v>6870.7720588235306</v>
      </c>
      <c r="I304" s="3488" t="s">
        <v>315</v>
      </c>
      <c r="J304" s="875"/>
      <c r="K304" s="843"/>
      <c r="L304" s="877"/>
      <c r="M304" s="645"/>
      <c r="N304" s="646"/>
      <c r="O304" s="642"/>
      <c r="P304" s="694"/>
      <c r="Q304" s="694"/>
      <c r="R304" s="694"/>
      <c r="S304" s="694"/>
      <c r="T304" s="694"/>
      <c r="U304" s="694"/>
    </row>
    <row r="305" spans="1:23" x14ac:dyDescent="0.25">
      <c r="A305" s="64">
        <v>295</v>
      </c>
      <c r="B305" s="3752" t="s">
        <v>1666</v>
      </c>
      <c r="C305" s="163" t="s">
        <v>220</v>
      </c>
      <c r="D305" s="2337">
        <v>44818</v>
      </c>
      <c r="E305" s="3456" t="s">
        <v>4921</v>
      </c>
      <c r="F305" s="164">
        <v>38</v>
      </c>
      <c r="G305" s="145">
        <f>AVERAGE(CPVTFC3SG0012!K17:L17)</f>
        <v>2.5749000000000004</v>
      </c>
      <c r="H305" s="3457">
        <f t="shared" si="10"/>
        <v>9027.2058823529442</v>
      </c>
      <c r="I305" s="3488" t="s">
        <v>315</v>
      </c>
      <c r="J305" s="884">
        <v>44869</v>
      </c>
      <c r="K305" s="421" t="s">
        <v>5429</v>
      </c>
      <c r="L305" s="885">
        <v>121</v>
      </c>
      <c r="M305" s="886">
        <f>AVERAGE(CPVTFC3SG0045!R16:S16)</f>
        <v>0.26390000000000002</v>
      </c>
      <c r="N305" s="887">
        <f>(M305-0.1851)/0.0142*400</f>
        <v>2219.7183098591559</v>
      </c>
      <c r="O305" s="421" t="s">
        <v>315</v>
      </c>
      <c r="P305" s="1250"/>
      <c r="Q305" s="1259"/>
      <c r="R305" s="694"/>
      <c r="S305" s="645"/>
      <c r="T305" s="646"/>
      <c r="U305" s="1259"/>
      <c r="V305" s="286"/>
    </row>
    <row r="306" spans="1:23" x14ac:dyDescent="0.25">
      <c r="A306" s="64">
        <v>296</v>
      </c>
      <c r="B306" s="4765" t="s">
        <v>1667</v>
      </c>
      <c r="C306" s="163" t="s">
        <v>868</v>
      </c>
      <c r="D306" s="2337">
        <v>44818</v>
      </c>
      <c r="E306" s="3456" t="s">
        <v>4921</v>
      </c>
      <c r="F306" s="164">
        <v>39</v>
      </c>
      <c r="G306" s="145">
        <f>AVERAGE(CPVTFC3SG0012!M17:N17)</f>
        <v>2.87975</v>
      </c>
      <c r="H306" s="3457">
        <f t="shared" si="10"/>
        <v>10147.97794117647</v>
      </c>
      <c r="I306" s="3488" t="s">
        <v>315</v>
      </c>
      <c r="J306" s="852">
        <v>44869</v>
      </c>
      <c r="K306" s="845" t="s">
        <v>5429</v>
      </c>
      <c r="L306" s="853">
        <v>122</v>
      </c>
      <c r="M306" s="66">
        <f>AVERAGE(CPVTFC3SG0045!T16:U16)</f>
        <v>2.6361499999999998</v>
      </c>
      <c r="N306" s="67">
        <f>(M306-0.1851)/0.0142*400</f>
        <v>69043.661971830981</v>
      </c>
      <c r="O306" s="101" t="s">
        <v>315</v>
      </c>
      <c r="P306" s="1250"/>
      <c r="Q306" s="1259"/>
      <c r="R306" s="694"/>
      <c r="S306" s="645"/>
      <c r="T306" s="646"/>
      <c r="U306" s="1259"/>
      <c r="V306" s="4774" t="s">
        <v>1643</v>
      </c>
    </row>
    <row r="307" spans="1:23" x14ac:dyDescent="0.25">
      <c r="A307" s="64">
        <v>297</v>
      </c>
      <c r="B307" s="4766"/>
      <c r="C307" s="163" t="s">
        <v>220</v>
      </c>
      <c r="D307" s="2337">
        <v>44818</v>
      </c>
      <c r="E307" s="3456" t="s">
        <v>4921</v>
      </c>
      <c r="F307" s="164">
        <v>40</v>
      </c>
      <c r="G307" s="145">
        <f>AVERAGE(CPVTFC3SG0012!O17:P17)</f>
        <v>2.6695500000000001</v>
      </c>
      <c r="H307" s="3457">
        <f t="shared" si="10"/>
        <v>9375.1838235294126</v>
      </c>
      <c r="I307" s="3488" t="s">
        <v>315</v>
      </c>
      <c r="J307" s="852">
        <v>44869</v>
      </c>
      <c r="K307" s="845" t="s">
        <v>5429</v>
      </c>
      <c r="L307" s="853">
        <v>123</v>
      </c>
      <c r="M307" s="66">
        <f>AVERAGE(CPVTFC3SG0045!V16:W16)</f>
        <v>0.45805000000000001</v>
      </c>
      <c r="N307" s="67">
        <f>(M307-0.1851)/0.0142*400</f>
        <v>7688.7323943661968</v>
      </c>
      <c r="O307" s="101" t="s">
        <v>315</v>
      </c>
      <c r="P307" s="1250"/>
      <c r="Q307" s="1259"/>
      <c r="R307" s="694"/>
      <c r="S307" s="645"/>
      <c r="T307" s="646"/>
      <c r="U307" s="1259"/>
      <c r="V307" s="4775"/>
    </row>
    <row r="308" spans="1:23" x14ac:dyDescent="0.25">
      <c r="A308" s="6">
        <v>298</v>
      </c>
      <c r="B308" s="4759" t="s">
        <v>1668</v>
      </c>
      <c r="C308" s="144" t="s">
        <v>868</v>
      </c>
      <c r="D308" s="2340">
        <v>44818</v>
      </c>
      <c r="E308" s="3460" t="s">
        <v>4921</v>
      </c>
      <c r="F308" s="102">
        <v>41</v>
      </c>
      <c r="G308" s="275">
        <f>AVERAGE(CPVTFC3SG0012!Q17:R17)</f>
        <v>0.45655000000000001</v>
      </c>
      <c r="H308" s="3461">
        <f t="shared" si="10"/>
        <v>1239.1544117647061</v>
      </c>
      <c r="I308" s="4530" t="s">
        <v>314</v>
      </c>
      <c r="J308" s="878"/>
      <c r="K308" s="878"/>
      <c r="L308" s="877"/>
      <c r="M308" s="642"/>
      <c r="N308" s="642"/>
      <c r="O308" s="642"/>
      <c r="P308" s="1250"/>
      <c r="Q308" s="1259"/>
      <c r="R308" s="694"/>
      <c r="S308" s="645"/>
      <c r="T308" s="646"/>
      <c r="U308" s="1259"/>
      <c r="V308" s="4687" t="s">
        <v>1416</v>
      </c>
      <c r="W308" s="5">
        <v>1</v>
      </c>
    </row>
    <row r="309" spans="1:23" x14ac:dyDescent="0.25">
      <c r="A309" s="9">
        <v>299</v>
      </c>
      <c r="B309" s="4764"/>
      <c r="C309" s="162" t="s">
        <v>220</v>
      </c>
      <c r="D309" s="2392">
        <v>44818</v>
      </c>
      <c r="E309" s="3476" t="s">
        <v>4921</v>
      </c>
      <c r="F309" s="103">
        <v>42</v>
      </c>
      <c r="G309" s="276">
        <f>AVERAGE(CPVTFC3SG0012!S17:T17)</f>
        <v>2.6856</v>
      </c>
      <c r="H309" s="3477">
        <f t="shared" si="10"/>
        <v>9434.1911764705892</v>
      </c>
      <c r="I309" s="3489" t="s">
        <v>315</v>
      </c>
      <c r="J309" s="878"/>
      <c r="K309" s="878"/>
      <c r="L309" s="877"/>
      <c r="M309" s="642"/>
      <c r="N309" s="642"/>
      <c r="O309" s="642"/>
      <c r="P309" s="694"/>
      <c r="Q309" s="694"/>
      <c r="R309" s="694"/>
      <c r="S309" s="694"/>
      <c r="T309" s="694"/>
      <c r="U309" s="694"/>
      <c r="V309" s="4688"/>
    </row>
    <row r="310" spans="1:23" x14ac:dyDescent="0.25">
      <c r="A310" s="6">
        <v>300</v>
      </c>
      <c r="B310" s="4763" t="s">
        <v>1669</v>
      </c>
      <c r="C310" s="144" t="s">
        <v>868</v>
      </c>
      <c r="D310" s="2340">
        <v>44818</v>
      </c>
      <c r="E310" s="3460" t="s">
        <v>4921</v>
      </c>
      <c r="F310" s="102">
        <v>43</v>
      </c>
      <c r="G310" s="275">
        <f>AVERAGE(CPVTFC3SG0012!U17:V17)</f>
        <v>9.3650000000000011E-2</v>
      </c>
      <c r="H310" s="3461">
        <f t="shared" si="10"/>
        <v>-95.036764705882305</v>
      </c>
      <c r="I310" s="3490" t="s">
        <v>314</v>
      </c>
      <c r="J310" s="878"/>
      <c r="K310" s="878"/>
      <c r="L310" s="877"/>
      <c r="M310" s="642"/>
      <c r="N310" s="642"/>
      <c r="O310" s="642"/>
      <c r="P310" s="694"/>
      <c r="Q310" s="694"/>
      <c r="R310" s="694"/>
      <c r="S310" s="694"/>
      <c r="T310" s="694"/>
      <c r="U310" s="694"/>
      <c r="V310" s="287"/>
    </row>
    <row r="311" spans="1:23" x14ac:dyDescent="0.25">
      <c r="A311" s="6">
        <v>301</v>
      </c>
      <c r="B311" s="4754"/>
      <c r="C311" s="144" t="s">
        <v>220</v>
      </c>
      <c r="D311" s="2340">
        <v>44818</v>
      </c>
      <c r="E311" s="3460" t="s">
        <v>4921</v>
      </c>
      <c r="F311" s="102">
        <v>44</v>
      </c>
      <c r="G311" s="275">
        <f>AVERAGE(CPVTFC3SG0012!W17:X17)</f>
        <v>0.11024999999999999</v>
      </c>
      <c r="H311" s="3461">
        <f t="shared" si="10"/>
        <v>-34.007352941176507</v>
      </c>
      <c r="I311" s="3490" t="s">
        <v>314</v>
      </c>
      <c r="J311" s="878"/>
      <c r="K311" s="878"/>
      <c r="L311" s="877"/>
      <c r="M311" s="642"/>
      <c r="N311" s="642"/>
      <c r="O311" s="642"/>
      <c r="P311" s="694"/>
      <c r="Q311" s="694"/>
      <c r="R311" s="694"/>
      <c r="S311" s="694"/>
      <c r="T311" s="694"/>
      <c r="U311" s="694"/>
    </row>
    <row r="312" spans="1:23" x14ac:dyDescent="0.25">
      <c r="A312" s="6">
        <v>302</v>
      </c>
      <c r="B312" s="4759" t="s">
        <v>1670</v>
      </c>
      <c r="C312" s="144" t="s">
        <v>868</v>
      </c>
      <c r="D312" s="2340">
        <v>44818</v>
      </c>
      <c r="E312" s="3460" t="s">
        <v>4921</v>
      </c>
      <c r="F312" s="102">
        <v>45</v>
      </c>
      <c r="G312" s="275">
        <f>AVERAGE(CPVTFC3SG0012!C19:D19)</f>
        <v>6.7150000000000001E-2</v>
      </c>
      <c r="H312" s="3461">
        <f t="shared" si="10"/>
        <v>-192.46323529411765</v>
      </c>
      <c r="I312" s="3490" t="s">
        <v>314</v>
      </c>
      <c r="J312" s="878"/>
      <c r="K312" s="878"/>
      <c r="L312" s="877"/>
      <c r="M312" s="642"/>
      <c r="N312" s="642"/>
      <c r="O312" s="642"/>
      <c r="P312" s="694"/>
      <c r="Q312" s="694"/>
      <c r="R312" s="694"/>
      <c r="S312" s="694"/>
      <c r="T312" s="694"/>
      <c r="U312" s="694"/>
      <c r="V312" s="4687" t="s">
        <v>1416</v>
      </c>
      <c r="W312" s="5">
        <v>1</v>
      </c>
    </row>
    <row r="313" spans="1:23" x14ac:dyDescent="0.25">
      <c r="A313" s="9">
        <v>303</v>
      </c>
      <c r="B313" s="4764"/>
      <c r="C313" s="162" t="s">
        <v>220</v>
      </c>
      <c r="D313" s="2392">
        <v>44818</v>
      </c>
      <c r="E313" s="3476" t="s">
        <v>4921</v>
      </c>
      <c r="F313" s="103">
        <v>46</v>
      </c>
      <c r="G313" s="276">
        <f>AVERAGE(CPVTFC3SG0012!E19:F19)</f>
        <v>2.8380000000000001</v>
      </c>
      <c r="H313" s="3477">
        <f t="shared" si="10"/>
        <v>9994.4852941176487</v>
      </c>
      <c r="I313" s="3489" t="s">
        <v>315</v>
      </c>
      <c r="J313" s="878"/>
      <c r="K313" s="878"/>
      <c r="L313" s="877"/>
      <c r="M313" s="642"/>
      <c r="N313" s="642"/>
      <c r="O313" s="642"/>
      <c r="P313" s="694"/>
      <c r="Q313" s="694"/>
      <c r="R313" s="694"/>
      <c r="S313" s="694"/>
      <c r="T313" s="694"/>
      <c r="U313" s="694"/>
      <c r="V313" s="4688"/>
    </row>
    <row r="314" spans="1:23" x14ac:dyDescent="0.25">
      <c r="A314" s="64">
        <v>304</v>
      </c>
      <c r="B314" s="4765" t="s">
        <v>1671</v>
      </c>
      <c r="C314" s="163" t="s">
        <v>868</v>
      </c>
      <c r="D314" s="2337">
        <v>44818</v>
      </c>
      <c r="E314" s="3456" t="s">
        <v>4921</v>
      </c>
      <c r="F314" s="164">
        <v>47</v>
      </c>
      <c r="G314" s="145">
        <f>AVERAGE(CPVTFC3SG0012!G19:H19)</f>
        <v>2.8939500000000002</v>
      </c>
      <c r="H314" s="3457">
        <f t="shared" si="10"/>
        <v>10200.183823529413</v>
      </c>
      <c r="I314" s="3488" t="s">
        <v>315</v>
      </c>
      <c r="J314" s="852">
        <v>44869</v>
      </c>
      <c r="K314" s="845" t="s">
        <v>5429</v>
      </c>
      <c r="L314" s="853">
        <v>124</v>
      </c>
      <c r="M314" s="66">
        <f>AVERAGE(CPVTFC3SG0045!X16:Y16)</f>
        <v>1.1005499999999999</v>
      </c>
      <c r="N314" s="67">
        <f>(M314-0.1851)/0.0142*400</f>
        <v>25787.323943661966</v>
      </c>
      <c r="O314" s="101" t="s">
        <v>315</v>
      </c>
      <c r="P314" s="694"/>
      <c r="Q314" s="694"/>
      <c r="R314" s="694"/>
      <c r="S314" s="694"/>
      <c r="T314" s="694"/>
      <c r="U314" s="694"/>
    </row>
    <row r="315" spans="1:23" x14ac:dyDescent="0.25">
      <c r="A315" s="64">
        <v>305</v>
      </c>
      <c r="B315" s="4766"/>
      <c r="C315" s="163" t="s">
        <v>220</v>
      </c>
      <c r="D315" s="2337">
        <v>44818</v>
      </c>
      <c r="E315" s="3456" t="s">
        <v>4921</v>
      </c>
      <c r="F315" s="164">
        <v>48</v>
      </c>
      <c r="G315" s="145">
        <f>AVERAGE(CPVTFC3SG0012!I19:J19)</f>
        <v>2.9618000000000002</v>
      </c>
      <c r="H315" s="3457">
        <f t="shared" si="10"/>
        <v>10449.632352941178</v>
      </c>
      <c r="I315" s="3488" t="s">
        <v>315</v>
      </c>
      <c r="J315" s="852">
        <v>44869</v>
      </c>
      <c r="K315" s="845" t="s">
        <v>5429</v>
      </c>
      <c r="L315" s="853">
        <v>125</v>
      </c>
      <c r="M315" s="66">
        <f>AVERAGE(CPVTFC3SG0045!B18:C18)</f>
        <v>0.6885</v>
      </c>
      <c r="N315" s="67">
        <f>(M315-0.1851)/0.0142*400</f>
        <v>14180.281690140844</v>
      </c>
      <c r="O315" s="101" t="s">
        <v>315</v>
      </c>
      <c r="P315" s="1250"/>
      <c r="Q315" s="1259"/>
      <c r="R315" s="694"/>
      <c r="S315" s="645"/>
      <c r="T315" s="646"/>
      <c r="U315" s="1259"/>
      <c r="V315" s="286"/>
    </row>
    <row r="316" spans="1:23" x14ac:dyDescent="0.25">
      <c r="A316" s="6">
        <v>306</v>
      </c>
      <c r="B316" s="4763" t="s">
        <v>1672</v>
      </c>
      <c r="C316" s="144" t="s">
        <v>868</v>
      </c>
      <c r="D316" s="2340">
        <v>44818</v>
      </c>
      <c r="E316" s="3460" t="s">
        <v>4921</v>
      </c>
      <c r="F316" s="102">
        <v>49</v>
      </c>
      <c r="G316" s="275">
        <f>AVERAGE(CPVTFC3SG0012!K19:L19)</f>
        <v>0.29325000000000001</v>
      </c>
      <c r="H316" s="3461">
        <f t="shared" si="10"/>
        <v>638.78676470588243</v>
      </c>
      <c r="I316" s="3490" t="s">
        <v>314</v>
      </c>
      <c r="J316" s="878"/>
      <c r="K316" s="878"/>
      <c r="L316" s="877"/>
      <c r="M316" s="642"/>
      <c r="N316" s="642"/>
      <c r="O316" s="642"/>
      <c r="P316" s="1250"/>
      <c r="Q316" s="1259"/>
      <c r="R316" s="694"/>
      <c r="S316" s="645"/>
      <c r="T316" s="646"/>
      <c r="U316" s="1259"/>
      <c r="V316" s="287"/>
    </row>
    <row r="317" spans="1:23" x14ac:dyDescent="0.25">
      <c r="A317" s="6">
        <v>307</v>
      </c>
      <c r="B317" s="4754"/>
      <c r="C317" s="144" t="s">
        <v>220</v>
      </c>
      <c r="D317" s="2340">
        <v>44818</v>
      </c>
      <c r="E317" s="3460" t="s">
        <v>4921</v>
      </c>
      <c r="F317" s="102">
        <v>50</v>
      </c>
      <c r="G317" s="275">
        <f>AVERAGE(CPVTFC3SG0012!M19:N19)</f>
        <v>0.27554999999999996</v>
      </c>
      <c r="H317" s="3461">
        <f t="shared" si="10"/>
        <v>573.71323529411757</v>
      </c>
      <c r="I317" s="3490" t="s">
        <v>314</v>
      </c>
      <c r="J317" s="878"/>
      <c r="K317" s="878"/>
      <c r="L317" s="877"/>
      <c r="M317" s="642"/>
      <c r="N317" s="642"/>
      <c r="O317" s="642"/>
      <c r="P317" s="1250"/>
      <c r="Q317" s="1259"/>
      <c r="R317" s="694"/>
      <c r="S317" s="645"/>
      <c r="T317" s="646"/>
      <c r="U317" s="1259"/>
    </row>
    <row r="318" spans="1:23" x14ac:dyDescent="0.25">
      <c r="A318" s="64">
        <v>308</v>
      </c>
      <c r="B318" s="4765" t="s">
        <v>1673</v>
      </c>
      <c r="C318" s="163" t="s">
        <v>868</v>
      </c>
      <c r="D318" s="2337">
        <v>44818</v>
      </c>
      <c r="E318" s="3456" t="s">
        <v>4921</v>
      </c>
      <c r="F318" s="164">
        <v>51</v>
      </c>
      <c r="G318" s="145">
        <f>AVERAGE(CPVTFC3SG0012!O19:P19)</f>
        <v>1.9440499999999998</v>
      </c>
      <c r="H318" s="3457">
        <f t="shared" si="10"/>
        <v>6707.9044117647054</v>
      </c>
      <c r="I318" s="3488" t="s">
        <v>315</v>
      </c>
      <c r="J318" s="878"/>
      <c r="K318" s="878"/>
      <c r="L318" s="794"/>
      <c r="M318" s="642"/>
      <c r="N318" s="642"/>
      <c r="O318" s="642"/>
      <c r="P318" s="694"/>
      <c r="Q318" s="694"/>
      <c r="R318" s="694"/>
      <c r="S318" s="694"/>
      <c r="T318" s="694"/>
      <c r="U318" s="694"/>
    </row>
    <row r="319" spans="1:23" x14ac:dyDescent="0.25">
      <c r="A319" s="64">
        <v>309</v>
      </c>
      <c r="B319" s="4766"/>
      <c r="C319" s="163" t="s">
        <v>220</v>
      </c>
      <c r="D319" s="2337">
        <v>44818</v>
      </c>
      <c r="E319" s="3456" t="s">
        <v>4921</v>
      </c>
      <c r="F319" s="164">
        <v>52</v>
      </c>
      <c r="G319" s="145">
        <f>AVERAGE(CPVTFC3SG0012!Q19:R19)</f>
        <v>1.3320000000000001</v>
      </c>
      <c r="H319" s="3457">
        <f t="shared" si="10"/>
        <v>4457.7205882352946</v>
      </c>
      <c r="I319" s="3488" t="s">
        <v>315</v>
      </c>
      <c r="J319" s="878"/>
      <c r="K319" s="878"/>
      <c r="L319" s="877"/>
      <c r="M319" s="888"/>
      <c r="N319" s="642"/>
      <c r="O319" s="642"/>
      <c r="P319" s="1261"/>
      <c r="Q319" s="694"/>
      <c r="R319" s="694"/>
      <c r="S319" s="694"/>
      <c r="T319" s="694"/>
      <c r="U319" s="694"/>
      <c r="V319" s="286"/>
    </row>
    <row r="320" spans="1:23" x14ac:dyDescent="0.25">
      <c r="A320" s="64">
        <v>310</v>
      </c>
      <c r="B320" s="4765" t="s">
        <v>1674</v>
      </c>
      <c r="C320" s="163" t="s">
        <v>868</v>
      </c>
      <c r="D320" s="2337">
        <v>44818</v>
      </c>
      <c r="E320" s="3456" t="s">
        <v>4921</v>
      </c>
      <c r="F320" s="164">
        <v>53</v>
      </c>
      <c r="G320" s="145">
        <f>AVERAGE(CPVTFC3SG0012!S19:T19)</f>
        <v>2.8027500000000001</v>
      </c>
      <c r="H320" s="3457">
        <f t="shared" si="10"/>
        <v>9864.8897058823532</v>
      </c>
      <c r="I320" s="3488" t="s">
        <v>315</v>
      </c>
      <c r="J320" s="852">
        <v>44869</v>
      </c>
      <c r="K320" s="845" t="s">
        <v>5429</v>
      </c>
      <c r="L320" s="853">
        <v>126</v>
      </c>
      <c r="M320" s="66">
        <f>AVERAGE(CPVTFC3SG0045!D18:E18)</f>
        <v>1.78335</v>
      </c>
      <c r="N320" s="67">
        <f>(M320-0.1851)/0.0142*400</f>
        <v>45021.126760563377</v>
      </c>
      <c r="O320" s="101" t="s">
        <v>315</v>
      </c>
      <c r="P320" s="694"/>
      <c r="Q320" s="694"/>
      <c r="R320" s="694"/>
      <c r="S320" s="694"/>
      <c r="T320" s="694"/>
      <c r="U320" s="694"/>
      <c r="V320" s="287"/>
    </row>
    <row r="321" spans="1:23" x14ac:dyDescent="0.25">
      <c r="A321" s="64">
        <v>311</v>
      </c>
      <c r="B321" s="4766"/>
      <c r="C321" s="163" t="s">
        <v>220</v>
      </c>
      <c r="D321" s="2337">
        <v>44818</v>
      </c>
      <c r="E321" s="3456" t="s">
        <v>4921</v>
      </c>
      <c r="F321" s="164">
        <v>54</v>
      </c>
      <c r="G321" s="145">
        <f>AVERAGE(CPVTFC3SG0012!U19:V19)</f>
        <v>2.84</v>
      </c>
      <c r="H321" s="3457">
        <f t="shared" si="10"/>
        <v>10001.838235294117</v>
      </c>
      <c r="I321" s="3488" t="s">
        <v>315</v>
      </c>
      <c r="J321" s="852">
        <v>44869</v>
      </c>
      <c r="K321" s="845" t="s">
        <v>5429</v>
      </c>
      <c r="L321" s="853">
        <v>127</v>
      </c>
      <c r="M321" s="66">
        <f>AVERAGE(CPVTFC3SG0045!F18:G18)</f>
        <v>2.492</v>
      </c>
      <c r="N321" s="67">
        <f>(M321-0.1851)/0.0142*400</f>
        <v>64983.0985915493</v>
      </c>
      <c r="O321" s="101" t="s">
        <v>315</v>
      </c>
      <c r="P321" s="694"/>
      <c r="Q321" s="694"/>
      <c r="R321" s="694"/>
      <c r="S321" s="694"/>
      <c r="T321" s="694"/>
      <c r="U321" s="694"/>
    </row>
    <row r="322" spans="1:23" x14ac:dyDescent="0.25">
      <c r="A322" s="64">
        <v>312</v>
      </c>
      <c r="B322" s="4765" t="s">
        <v>1675</v>
      </c>
      <c r="C322" s="163" t="s">
        <v>868</v>
      </c>
      <c r="D322" s="2337">
        <v>44818</v>
      </c>
      <c r="E322" s="3456" t="s">
        <v>4921</v>
      </c>
      <c r="F322" s="164">
        <v>55</v>
      </c>
      <c r="G322" s="145">
        <f>AVERAGE(CPVTFC3SG0012!W19:X19)</f>
        <v>2.7717499999999999</v>
      </c>
      <c r="H322" s="3457">
        <f t="shared" si="10"/>
        <v>9750.9191176470595</v>
      </c>
      <c r="I322" s="3488" t="s">
        <v>315</v>
      </c>
      <c r="J322" s="852">
        <v>44869</v>
      </c>
      <c r="K322" s="845" t="s">
        <v>5429</v>
      </c>
      <c r="L322" s="853">
        <v>128</v>
      </c>
      <c r="M322" s="66">
        <f>AVERAGE(CPVTFC3SG0045!H18:I18)</f>
        <v>0.96184999999999998</v>
      </c>
      <c r="N322" s="67">
        <f>(M322-0.1851)/0.0142*400</f>
        <v>21880.281690140844</v>
      </c>
      <c r="O322" s="101" t="s">
        <v>315</v>
      </c>
      <c r="P322" s="694"/>
      <c r="Q322" s="694"/>
      <c r="R322" s="694"/>
      <c r="S322" s="694"/>
      <c r="T322" s="694"/>
      <c r="U322" s="694"/>
    </row>
    <row r="323" spans="1:23" x14ac:dyDescent="0.25">
      <c r="A323" s="64">
        <v>313</v>
      </c>
      <c r="B323" s="4766"/>
      <c r="C323" s="163" t="s">
        <v>220</v>
      </c>
      <c r="D323" s="2337">
        <v>44818</v>
      </c>
      <c r="E323" s="3456" t="s">
        <v>4921</v>
      </c>
      <c r="F323" s="164">
        <v>56</v>
      </c>
      <c r="G323" s="145">
        <f>AVERAGE(CPVTFC3SG0012!C21:D21)</f>
        <v>2.7396500000000001</v>
      </c>
      <c r="H323" s="3457">
        <f t="shared" si="10"/>
        <v>9632.9044117647063</v>
      </c>
      <c r="I323" s="3488" t="s">
        <v>315</v>
      </c>
      <c r="J323" s="852">
        <v>44869</v>
      </c>
      <c r="K323" s="845" t="s">
        <v>5429</v>
      </c>
      <c r="L323" s="853">
        <v>129</v>
      </c>
      <c r="M323" s="66">
        <f>AVERAGE(CPVTFC3SG0045!J18:K18)</f>
        <v>0.75170000000000003</v>
      </c>
      <c r="N323" s="67">
        <f>(M323-0.1851)/0.0142*400</f>
        <v>15960.56338028169</v>
      </c>
      <c r="O323" s="101" t="s">
        <v>315</v>
      </c>
      <c r="P323" s="694"/>
      <c r="Q323" s="694"/>
      <c r="R323" s="694"/>
      <c r="S323" s="694"/>
      <c r="T323" s="694"/>
      <c r="U323" s="694"/>
    </row>
    <row r="324" spans="1:23" x14ac:dyDescent="0.25">
      <c r="A324" s="64">
        <v>314</v>
      </c>
      <c r="B324" s="4765" t="s">
        <v>1676</v>
      </c>
      <c r="C324" s="163" t="s">
        <v>868</v>
      </c>
      <c r="D324" s="2337">
        <v>44818</v>
      </c>
      <c r="E324" s="3456" t="s">
        <v>4921</v>
      </c>
      <c r="F324" s="164">
        <v>57</v>
      </c>
      <c r="G324" s="145">
        <f>AVERAGE(CPVTFC3SG0012!E21:F21)</f>
        <v>1.8016000000000001</v>
      </c>
      <c r="H324" s="3457">
        <f t="shared" si="10"/>
        <v>6184.1911764705892</v>
      </c>
      <c r="I324" s="3488" t="s">
        <v>315</v>
      </c>
      <c r="J324" s="875"/>
      <c r="K324" s="843"/>
      <c r="L324" s="877"/>
      <c r="M324" s="645"/>
      <c r="N324" s="646"/>
      <c r="O324" s="642"/>
      <c r="P324" s="1250"/>
      <c r="Q324" s="1259"/>
      <c r="R324" s="694"/>
      <c r="S324" s="645"/>
      <c r="T324" s="646"/>
      <c r="U324" s="1259"/>
    </row>
    <row r="325" spans="1:23" x14ac:dyDescent="0.25">
      <c r="A325" s="64">
        <v>315</v>
      </c>
      <c r="B325" s="4766"/>
      <c r="C325" s="163" t="s">
        <v>220</v>
      </c>
      <c r="D325" s="2337">
        <v>44818</v>
      </c>
      <c r="E325" s="3456" t="s">
        <v>4921</v>
      </c>
      <c r="F325" s="164">
        <v>58</v>
      </c>
      <c r="G325" s="145">
        <f>AVERAGE(CPVTFC3SG0012!G21:H21)</f>
        <v>1.2260499999999999</v>
      </c>
      <c r="H325" s="3457">
        <f t="shared" si="10"/>
        <v>4068.1985294117644</v>
      </c>
      <c r="I325" s="3488" t="s">
        <v>315</v>
      </c>
      <c r="J325" s="878"/>
      <c r="K325" s="878"/>
      <c r="L325" s="877"/>
      <c r="M325" s="642"/>
      <c r="N325" s="642"/>
      <c r="O325" s="642"/>
      <c r="P325" s="1250"/>
      <c r="Q325" s="1259"/>
      <c r="R325" s="694"/>
      <c r="S325" s="645"/>
      <c r="T325" s="646"/>
      <c r="U325" s="1259"/>
    </row>
    <row r="326" spans="1:23" x14ac:dyDescent="0.25">
      <c r="A326" s="6">
        <v>316</v>
      </c>
      <c r="B326" s="4759" t="s">
        <v>1677</v>
      </c>
      <c r="C326" s="144" t="s">
        <v>868</v>
      </c>
      <c r="D326" s="2340">
        <v>44818</v>
      </c>
      <c r="E326" s="3460" t="s">
        <v>4921</v>
      </c>
      <c r="F326" s="102">
        <v>59</v>
      </c>
      <c r="G326" s="275">
        <f>AVERAGE(CPVTFC3SG0012!I21:J21)</f>
        <v>0.43405000000000005</v>
      </c>
      <c r="H326" s="3461">
        <f t="shared" si="10"/>
        <v>1156.4338235294119</v>
      </c>
      <c r="I326" s="4530" t="s">
        <v>314</v>
      </c>
      <c r="J326" s="878"/>
      <c r="K326" s="878"/>
      <c r="L326" s="877"/>
      <c r="M326" s="642"/>
      <c r="N326" s="642"/>
      <c r="O326" s="642"/>
      <c r="P326" s="1250"/>
      <c r="Q326" s="1259"/>
      <c r="R326" s="694"/>
      <c r="S326" s="645"/>
      <c r="T326" s="646"/>
      <c r="U326" s="1259"/>
    </row>
    <row r="327" spans="1:23" x14ac:dyDescent="0.25">
      <c r="A327" s="9">
        <v>317</v>
      </c>
      <c r="B327" s="4764"/>
      <c r="C327" s="162" t="s">
        <v>220</v>
      </c>
      <c r="D327" s="2392">
        <v>44818</v>
      </c>
      <c r="E327" s="3476" t="s">
        <v>4921</v>
      </c>
      <c r="F327" s="103">
        <v>60</v>
      </c>
      <c r="G327" s="276">
        <f>AVERAGE(CPVTFC3SG0012!K21:L21)</f>
        <v>0.51259999999999994</v>
      </c>
      <c r="H327" s="3477">
        <f t="shared" si="10"/>
        <v>1445.2205882352939</v>
      </c>
      <c r="I327" s="4531" t="s">
        <v>315</v>
      </c>
      <c r="J327" s="875"/>
      <c r="K327" s="843"/>
      <c r="L327" s="877"/>
      <c r="M327" s="645"/>
      <c r="N327" s="646"/>
      <c r="O327" s="642"/>
      <c r="P327" s="1250"/>
      <c r="Q327" s="1259"/>
      <c r="R327" s="694"/>
      <c r="S327" s="645"/>
      <c r="T327" s="646"/>
      <c r="U327" s="1259"/>
    </row>
    <row r="328" spans="1:23" x14ac:dyDescent="0.25">
      <c r="A328" s="6">
        <v>318</v>
      </c>
      <c r="B328" s="4759" t="s">
        <v>1678</v>
      </c>
      <c r="C328" s="144" t="s">
        <v>868</v>
      </c>
      <c r="D328" s="2340">
        <v>44818</v>
      </c>
      <c r="E328" s="3460" t="s">
        <v>4921</v>
      </c>
      <c r="F328" s="102">
        <v>61</v>
      </c>
      <c r="G328" s="275">
        <f>AVERAGE(CPVTFC3SG0012!M21:N21)</f>
        <v>0.11199999999999999</v>
      </c>
      <c r="H328" s="3461">
        <f t="shared" si="10"/>
        <v>-27.573529411764731</v>
      </c>
      <c r="I328" s="3490" t="s">
        <v>314</v>
      </c>
      <c r="J328" s="875"/>
      <c r="K328" s="843"/>
      <c r="L328" s="877"/>
      <c r="M328" s="645"/>
      <c r="N328" s="646"/>
      <c r="O328" s="642"/>
      <c r="P328" s="694"/>
      <c r="Q328" s="694"/>
      <c r="R328" s="694"/>
      <c r="S328" s="694"/>
      <c r="T328" s="694"/>
      <c r="U328" s="694"/>
      <c r="V328" s="4687" t="s">
        <v>1416</v>
      </c>
      <c r="W328" s="5">
        <v>1</v>
      </c>
    </row>
    <row r="329" spans="1:23" x14ac:dyDescent="0.25">
      <c r="A329" s="9">
        <v>319</v>
      </c>
      <c r="B329" s="4764"/>
      <c r="C329" s="162" t="s">
        <v>220</v>
      </c>
      <c r="D329" s="2392">
        <v>44818</v>
      </c>
      <c r="E329" s="3476" t="s">
        <v>4921</v>
      </c>
      <c r="F329" s="103">
        <v>62</v>
      </c>
      <c r="G329" s="276">
        <f>AVERAGE(CPVTFC3SG0012!O21:P21)</f>
        <v>2.6694</v>
      </c>
      <c r="H329" s="3477">
        <f t="shared" si="10"/>
        <v>9374.6323529411766</v>
      </c>
      <c r="I329" s="3489" t="s">
        <v>315</v>
      </c>
      <c r="J329" s="878"/>
      <c r="K329" s="878"/>
      <c r="L329" s="877"/>
      <c r="M329" s="642"/>
      <c r="N329" s="642"/>
      <c r="O329" s="642"/>
      <c r="P329" s="694"/>
      <c r="Q329" s="694"/>
      <c r="R329" s="694"/>
      <c r="S329" s="694"/>
      <c r="T329" s="694"/>
      <c r="U329" s="694"/>
      <c r="V329" s="4688"/>
    </row>
    <row r="330" spans="1:23" x14ac:dyDescent="0.25">
      <c r="A330" s="6">
        <v>320</v>
      </c>
      <c r="B330" s="4759" t="s">
        <v>1679</v>
      </c>
      <c r="C330" s="144" t="s">
        <v>220</v>
      </c>
      <c r="D330" s="2340">
        <v>44818</v>
      </c>
      <c r="E330" s="3460" t="s">
        <v>4921</v>
      </c>
      <c r="F330" s="102">
        <v>63</v>
      </c>
      <c r="G330" s="275">
        <f>AVERAGE(CPVTFC3SG0012!Q21:R21)</f>
        <v>0.34910000000000002</v>
      </c>
      <c r="H330" s="3461">
        <f t="shared" si="10"/>
        <v>844.11764705882376</v>
      </c>
      <c r="I330" s="3490" t="s">
        <v>314</v>
      </c>
      <c r="J330" s="878"/>
      <c r="K330" s="878"/>
      <c r="L330" s="877"/>
      <c r="M330" s="642"/>
      <c r="N330" s="642"/>
      <c r="O330" s="642"/>
      <c r="P330" s="694"/>
      <c r="Q330" s="694"/>
      <c r="R330" s="694"/>
      <c r="S330" s="694"/>
      <c r="T330" s="694"/>
      <c r="U330" s="694"/>
      <c r="V330" s="4687" t="s">
        <v>1416</v>
      </c>
      <c r="W330" s="5">
        <v>1</v>
      </c>
    </row>
    <row r="331" spans="1:23" x14ac:dyDescent="0.25">
      <c r="A331" s="9">
        <v>321</v>
      </c>
      <c r="B331" s="4764"/>
      <c r="C331" s="162" t="s">
        <v>868</v>
      </c>
      <c r="D331" s="2392">
        <v>44818</v>
      </c>
      <c r="E331" s="3476" t="s">
        <v>4921</v>
      </c>
      <c r="F331" s="103">
        <v>64</v>
      </c>
      <c r="G331" s="276">
        <f>AVERAGE(CPVTFC3SG0012!S21:T21)</f>
        <v>1.2659</v>
      </c>
      <c r="H331" s="3477">
        <f t="shared" si="10"/>
        <v>4214.7058823529424</v>
      </c>
      <c r="I331" s="3489" t="s">
        <v>315</v>
      </c>
      <c r="J331" s="878"/>
      <c r="K331" s="878"/>
      <c r="L331" s="877"/>
      <c r="M331" s="642"/>
      <c r="N331" s="642"/>
      <c r="O331" s="642"/>
      <c r="P331" s="1261"/>
      <c r="Q331" s="694"/>
      <c r="R331" s="694"/>
      <c r="S331" s="694"/>
      <c r="T331" s="694"/>
      <c r="U331" s="694"/>
      <c r="V331" s="4688"/>
    </row>
    <row r="332" spans="1:23" x14ac:dyDescent="0.25">
      <c r="A332" s="64">
        <v>322</v>
      </c>
      <c r="B332" s="4765" t="s">
        <v>1680</v>
      </c>
      <c r="C332" s="163" t="s">
        <v>868</v>
      </c>
      <c r="D332" s="2337">
        <v>44818</v>
      </c>
      <c r="E332" s="3456" t="s">
        <v>4921</v>
      </c>
      <c r="F332" s="164">
        <v>65</v>
      </c>
      <c r="G332" s="145">
        <f>AVERAGE(CPVTFC3SG0012!U21:V21)</f>
        <v>2.5018500000000001</v>
      </c>
      <c r="H332" s="3457">
        <f t="shared" si="10"/>
        <v>8758.6397058823532</v>
      </c>
      <c r="I332" s="3488" t="s">
        <v>315</v>
      </c>
      <c r="J332" s="865">
        <v>44869</v>
      </c>
      <c r="K332" s="866" t="s">
        <v>5429</v>
      </c>
      <c r="L332" s="867">
        <v>130</v>
      </c>
      <c r="M332" s="72">
        <f>AVERAGE(CPVTFC3SG0045!L18:M18)</f>
        <v>0.2913</v>
      </c>
      <c r="N332" s="73">
        <f>(M332-0.1851)/0.0142*400</f>
        <v>2991.5492957746483</v>
      </c>
      <c r="O332" s="421" t="s">
        <v>315</v>
      </c>
      <c r="P332" s="694"/>
      <c r="Q332" s="694"/>
      <c r="R332" s="694"/>
      <c r="S332" s="694"/>
      <c r="T332" s="694"/>
      <c r="U332" s="694"/>
    </row>
    <row r="333" spans="1:23" x14ac:dyDescent="0.25">
      <c r="A333" s="64">
        <v>323</v>
      </c>
      <c r="B333" s="4766"/>
      <c r="C333" s="163" t="s">
        <v>220</v>
      </c>
      <c r="D333" s="2337">
        <v>44818</v>
      </c>
      <c r="E333" s="3456" t="s">
        <v>4921</v>
      </c>
      <c r="F333" s="164">
        <v>66</v>
      </c>
      <c r="G333" s="145">
        <f>AVERAGE(CPVTFC3SG0012!W21:X21)</f>
        <v>2.7885999999999997</v>
      </c>
      <c r="H333" s="3457">
        <f t="shared" si="10"/>
        <v>9812.8676470588234</v>
      </c>
      <c r="I333" s="3488" t="s">
        <v>315</v>
      </c>
      <c r="J333" s="852">
        <v>44869</v>
      </c>
      <c r="K333" s="845" t="s">
        <v>5429</v>
      </c>
      <c r="L333" s="853">
        <v>131</v>
      </c>
      <c r="M333" s="66">
        <f>AVERAGE(CPVTFC3SG0045!N18:O18)</f>
        <v>1.0565500000000001</v>
      </c>
      <c r="N333" s="67">
        <f>(M333-0.1851)/0.0142*400</f>
        <v>24547.887323943662</v>
      </c>
      <c r="O333" s="101" t="s">
        <v>315</v>
      </c>
      <c r="P333" s="1261"/>
      <c r="Q333" s="694"/>
      <c r="R333" s="694"/>
      <c r="S333" s="694"/>
      <c r="T333" s="694"/>
      <c r="U333" s="694"/>
    </row>
    <row r="334" spans="1:23" x14ac:dyDescent="0.25">
      <c r="A334" s="64">
        <v>324</v>
      </c>
      <c r="B334" s="4765" t="s">
        <v>1681</v>
      </c>
      <c r="C334" s="163" t="s">
        <v>868</v>
      </c>
      <c r="D334" s="2337">
        <v>44818</v>
      </c>
      <c r="E334" s="3456" t="s">
        <v>4921</v>
      </c>
      <c r="F334" s="164">
        <v>67</v>
      </c>
      <c r="G334" s="145">
        <f>AVERAGE(CPVTFC3SG0012!C23:D23)</f>
        <v>2.8117000000000001</v>
      </c>
      <c r="H334" s="3457">
        <f t="shared" si="10"/>
        <v>9897.7941176470595</v>
      </c>
      <c r="I334" s="3488" t="s">
        <v>315</v>
      </c>
      <c r="J334" s="852">
        <v>44869</v>
      </c>
      <c r="K334" s="845" t="s">
        <v>5429</v>
      </c>
      <c r="L334" s="853">
        <v>132</v>
      </c>
      <c r="M334" s="66">
        <f>AVERAGE(CPVTFC3SG0045!P18:Q18)</f>
        <v>0.41764999999999997</v>
      </c>
      <c r="N334" s="67">
        <f>(M334-0.1851)/0.0142*400</f>
        <v>6550.7042253521122</v>
      </c>
      <c r="O334" s="101" t="s">
        <v>315</v>
      </c>
      <c r="P334" s="1250"/>
      <c r="Q334" s="1259"/>
      <c r="R334" s="694"/>
      <c r="S334" s="645"/>
      <c r="T334" s="646"/>
      <c r="U334" s="1259"/>
    </row>
    <row r="335" spans="1:23" x14ac:dyDescent="0.25">
      <c r="A335" s="64">
        <v>325</v>
      </c>
      <c r="B335" s="4766"/>
      <c r="C335" s="163" t="s">
        <v>220</v>
      </c>
      <c r="D335" s="2337">
        <v>44818</v>
      </c>
      <c r="E335" s="3456" t="s">
        <v>4921</v>
      </c>
      <c r="F335" s="164">
        <v>68</v>
      </c>
      <c r="G335" s="145">
        <f>AVERAGE(CPVTFC3SG0012!E23:F23)</f>
        <v>2.83725</v>
      </c>
      <c r="H335" s="3457">
        <f t="shared" si="10"/>
        <v>9991.7279411764703</v>
      </c>
      <c r="I335" s="3488" t="s">
        <v>315</v>
      </c>
      <c r="J335" s="852">
        <v>44869</v>
      </c>
      <c r="K335" s="845" t="s">
        <v>5429</v>
      </c>
      <c r="L335" s="853">
        <v>133</v>
      </c>
      <c r="M335" s="66">
        <f>AVERAGE(CPVTFC3SG0045!R18:S18)</f>
        <v>0.47945000000000004</v>
      </c>
      <c r="N335" s="67">
        <f>(M335-0.1851)/0.0142*400</f>
        <v>8291.5492957746501</v>
      </c>
      <c r="O335" s="101" t="s">
        <v>315</v>
      </c>
      <c r="P335" s="1149"/>
      <c r="Q335" s="2737"/>
      <c r="R335" s="645"/>
      <c r="S335" s="645"/>
      <c r="T335" s="646"/>
      <c r="U335" s="2741"/>
    </row>
    <row r="336" spans="1:23" x14ac:dyDescent="0.25">
      <c r="A336" s="64">
        <v>326</v>
      </c>
      <c r="B336" s="4765" t="s">
        <v>1682</v>
      </c>
      <c r="C336" s="163" t="s">
        <v>868</v>
      </c>
      <c r="D336" s="2337">
        <v>44818</v>
      </c>
      <c r="E336" s="3456" t="s">
        <v>4921</v>
      </c>
      <c r="F336" s="164">
        <v>69</v>
      </c>
      <c r="G336" s="145">
        <f>AVERAGE(CPVTFC3SG0012!G23:H23)</f>
        <v>0.48275000000000001</v>
      </c>
      <c r="H336" s="3457">
        <f t="shared" si="10"/>
        <v>1335.4779411764707</v>
      </c>
      <c r="I336" s="3836" t="s">
        <v>315</v>
      </c>
      <c r="J336" s="878"/>
      <c r="K336" s="878"/>
      <c r="L336" s="877"/>
      <c r="M336" s="642"/>
      <c r="N336" s="642"/>
      <c r="O336" s="642"/>
      <c r="P336" s="1250"/>
      <c r="Q336" s="1259"/>
      <c r="R336" s="694"/>
      <c r="S336" s="645"/>
      <c r="T336" s="646"/>
      <c r="U336" s="1259"/>
      <c r="V336" s="4687" t="s">
        <v>1416</v>
      </c>
      <c r="W336" s="5">
        <v>1</v>
      </c>
    </row>
    <row r="337" spans="1:22" x14ac:dyDescent="0.25">
      <c r="A337" s="64">
        <v>327</v>
      </c>
      <c r="B337" s="4766"/>
      <c r="C337" s="163" t="s">
        <v>220</v>
      </c>
      <c r="D337" s="2337">
        <v>44818</v>
      </c>
      <c r="E337" s="3456" t="s">
        <v>4921</v>
      </c>
      <c r="F337" s="164">
        <v>70</v>
      </c>
      <c r="G337" s="145">
        <f>AVERAGE(CPVTFC3SG0012!I23:J23)</f>
        <v>2.8813</v>
      </c>
      <c r="H337" s="3457">
        <f t="shared" si="10"/>
        <v>10153.676470588236</v>
      </c>
      <c r="I337" s="3488" t="s">
        <v>315</v>
      </c>
      <c r="J337" s="878"/>
      <c r="K337" s="878"/>
      <c r="L337" s="877"/>
      <c r="M337" s="642"/>
      <c r="N337" s="642"/>
      <c r="O337" s="642"/>
      <c r="P337" s="1250"/>
      <c r="Q337" s="1259"/>
      <c r="R337" s="694"/>
      <c r="S337" s="645"/>
      <c r="T337" s="646"/>
      <c r="U337" s="1259"/>
      <c r="V337" s="4688"/>
    </row>
    <row r="338" spans="1:22" x14ac:dyDescent="0.25">
      <c r="A338" s="64">
        <v>328</v>
      </c>
      <c r="B338" s="4765" t="s">
        <v>1683</v>
      </c>
      <c r="C338" s="163" t="s">
        <v>868</v>
      </c>
      <c r="D338" s="2337">
        <v>44818</v>
      </c>
      <c r="E338" s="3456" t="s">
        <v>4921</v>
      </c>
      <c r="F338" s="164">
        <v>71</v>
      </c>
      <c r="G338" s="145">
        <f>AVERAGE(CPVTFC3SG0012!K23:L23)</f>
        <v>2.2744999999999997</v>
      </c>
      <c r="H338" s="3457">
        <f t="shared" si="10"/>
        <v>7922.7941176470576</v>
      </c>
      <c r="I338" s="3488" t="s">
        <v>315</v>
      </c>
      <c r="J338" s="865">
        <v>44869</v>
      </c>
      <c r="K338" s="866" t="s">
        <v>5429</v>
      </c>
      <c r="L338" s="867">
        <v>134</v>
      </c>
      <c r="M338" s="72">
        <f>AVERAGE(CPVTFC3SG0045!T18:U18)</f>
        <v>0.23985000000000001</v>
      </c>
      <c r="N338" s="73">
        <f t="shared" ref="N338:N345" si="11">(M338-0.1851)/0.0142*400</f>
        <v>1542.2535211267611</v>
      </c>
      <c r="O338" s="421" t="s">
        <v>315</v>
      </c>
      <c r="P338" s="694"/>
      <c r="Q338" s="694"/>
      <c r="R338" s="694"/>
      <c r="S338" s="694"/>
      <c r="T338" s="694"/>
      <c r="U338" s="694"/>
    </row>
    <row r="339" spans="1:22" x14ac:dyDescent="0.25">
      <c r="A339" s="64">
        <v>329</v>
      </c>
      <c r="B339" s="4766"/>
      <c r="C339" s="163" t="s">
        <v>220</v>
      </c>
      <c r="D339" s="2337">
        <v>44818</v>
      </c>
      <c r="E339" s="3456" t="s">
        <v>4921</v>
      </c>
      <c r="F339" s="164">
        <v>72</v>
      </c>
      <c r="G339" s="145">
        <f>AVERAGE(CPVTFC3SG0012!M23:N23)</f>
        <v>2.8442499999999997</v>
      </c>
      <c r="H339" s="3457">
        <f t="shared" si="10"/>
        <v>10017.463235294117</v>
      </c>
      <c r="I339" s="3488" t="s">
        <v>315</v>
      </c>
      <c r="J339" s="852">
        <v>44869</v>
      </c>
      <c r="K339" s="845" t="s">
        <v>5429</v>
      </c>
      <c r="L339" s="853">
        <v>135</v>
      </c>
      <c r="M339" s="66">
        <f>AVERAGE(CPVTFC3SG0045!V18:W18)</f>
        <v>0.80730000000000002</v>
      </c>
      <c r="N339" s="67">
        <f t="shared" si="11"/>
        <v>17526.760563380285</v>
      </c>
      <c r="O339" s="101" t="s">
        <v>315</v>
      </c>
      <c r="P339" s="694"/>
      <c r="Q339" s="694"/>
      <c r="R339" s="694"/>
      <c r="S339" s="694"/>
      <c r="T339" s="694"/>
      <c r="U339" s="694"/>
    </row>
    <row r="340" spans="1:22" x14ac:dyDescent="0.25">
      <c r="A340" s="64">
        <v>330</v>
      </c>
      <c r="B340" s="4765" t="s">
        <v>1684</v>
      </c>
      <c r="C340" s="163" t="s">
        <v>868</v>
      </c>
      <c r="D340" s="2337">
        <v>44818</v>
      </c>
      <c r="E340" s="3456" t="s">
        <v>4921</v>
      </c>
      <c r="F340" s="164">
        <v>73</v>
      </c>
      <c r="G340" s="145">
        <f>AVERAGE(CPVTFC3SG0012!O23:P23)</f>
        <v>2.6431</v>
      </c>
      <c r="H340" s="3457">
        <f t="shared" si="10"/>
        <v>9277.9411764705892</v>
      </c>
      <c r="I340" s="3488" t="s">
        <v>315</v>
      </c>
      <c r="J340" s="865">
        <v>44869</v>
      </c>
      <c r="K340" s="866" t="s">
        <v>5429</v>
      </c>
      <c r="L340" s="867">
        <v>136</v>
      </c>
      <c r="M340" s="72">
        <f>AVERAGE(CPVTFC3SG0045!X18:Y18)</f>
        <v>0.37260000000000004</v>
      </c>
      <c r="N340" s="73">
        <f t="shared" si="11"/>
        <v>5281.6901408450722</v>
      </c>
      <c r="O340" s="421" t="s">
        <v>315</v>
      </c>
      <c r="P340" s="694"/>
      <c r="Q340" s="694"/>
      <c r="R340" s="694"/>
      <c r="S340" s="694"/>
      <c r="T340" s="694"/>
      <c r="U340" s="694"/>
    </row>
    <row r="341" spans="1:22" x14ac:dyDescent="0.25">
      <c r="A341" s="64">
        <v>331</v>
      </c>
      <c r="B341" s="4766"/>
      <c r="C341" s="163" t="s">
        <v>220</v>
      </c>
      <c r="D341" s="2337">
        <v>44818</v>
      </c>
      <c r="E341" s="3456" t="s">
        <v>4921</v>
      </c>
      <c r="F341" s="164">
        <v>74</v>
      </c>
      <c r="G341" s="145">
        <f>AVERAGE(CPVTFC3SG0012!Q23:R23)</f>
        <v>2.8433999999999999</v>
      </c>
      <c r="H341" s="3457">
        <f t="shared" si="10"/>
        <v>10014.338235294119</v>
      </c>
      <c r="I341" s="3488" t="s">
        <v>315</v>
      </c>
      <c r="J341" s="852">
        <v>44869</v>
      </c>
      <c r="K341" s="845" t="s">
        <v>5429</v>
      </c>
      <c r="L341" s="853">
        <v>137</v>
      </c>
      <c r="M341" s="66">
        <f>AVERAGE(CPVTFC3SG0045!B20:C20)</f>
        <v>1.07125</v>
      </c>
      <c r="N341" s="67">
        <f t="shared" si="11"/>
        <v>24961.971830985913</v>
      </c>
      <c r="O341" s="101" t="s">
        <v>315</v>
      </c>
      <c r="P341" s="1261"/>
      <c r="Q341" s="694"/>
      <c r="R341" s="694"/>
      <c r="S341" s="694"/>
      <c r="T341" s="694"/>
      <c r="U341" s="694"/>
    </row>
    <row r="342" spans="1:22" x14ac:dyDescent="0.25">
      <c r="A342" s="64">
        <v>332</v>
      </c>
      <c r="B342" s="3752" t="s">
        <v>1685</v>
      </c>
      <c r="C342" s="163" t="s">
        <v>868</v>
      </c>
      <c r="D342" s="2337">
        <v>44818</v>
      </c>
      <c r="E342" s="3456" t="s">
        <v>4921</v>
      </c>
      <c r="F342" s="164">
        <v>75</v>
      </c>
      <c r="G342" s="145">
        <f>AVERAGE(CPVTFC3SG0012!S23:T23)</f>
        <v>0.81269999999999998</v>
      </c>
      <c r="H342" s="3457">
        <f t="shared" ref="H342:H417" si="12">(G342-0.1195)/0.0136*50</f>
        <v>2548.5294117647063</v>
      </c>
      <c r="I342" s="3488" t="s">
        <v>315</v>
      </c>
      <c r="J342" s="878"/>
      <c r="K342" s="878"/>
      <c r="L342" s="877"/>
      <c r="M342" s="642"/>
      <c r="N342" s="642"/>
      <c r="O342" s="642"/>
      <c r="P342" s="1250"/>
      <c r="Q342" s="1259"/>
      <c r="R342" s="694"/>
      <c r="S342" s="645"/>
      <c r="T342" s="646"/>
      <c r="U342" s="1259"/>
      <c r="V342" s="4687" t="s">
        <v>1416</v>
      </c>
    </row>
    <row r="343" spans="1:22" x14ac:dyDescent="0.25">
      <c r="A343" s="64">
        <v>333</v>
      </c>
      <c r="B343" s="3752" t="s">
        <v>1685</v>
      </c>
      <c r="C343" s="163" t="s">
        <v>220</v>
      </c>
      <c r="D343" s="2337">
        <v>44818</v>
      </c>
      <c r="E343" s="3456" t="s">
        <v>4921</v>
      </c>
      <c r="F343" s="164">
        <v>76</v>
      </c>
      <c r="G343" s="145">
        <f>AVERAGE(CPVTFC3SG0012!U23:V23)</f>
        <v>2.7997000000000001</v>
      </c>
      <c r="H343" s="3457">
        <f t="shared" si="12"/>
        <v>9853.676470588236</v>
      </c>
      <c r="I343" s="3488" t="s">
        <v>315</v>
      </c>
      <c r="J343" s="852">
        <v>44869</v>
      </c>
      <c r="K343" s="845" t="s">
        <v>5429</v>
      </c>
      <c r="L343" s="853">
        <v>138</v>
      </c>
      <c r="M343" s="66">
        <f>AVERAGE(CPVTFC3SG0045!D20:E20)</f>
        <v>0.68629999999999991</v>
      </c>
      <c r="N343" s="67">
        <f t="shared" si="11"/>
        <v>14118.309859154926</v>
      </c>
      <c r="O343" s="101" t="s">
        <v>315</v>
      </c>
      <c r="P343" s="1250"/>
      <c r="Q343" s="1259"/>
      <c r="R343" s="694"/>
      <c r="S343" s="645"/>
      <c r="T343" s="646"/>
      <c r="U343" s="1259"/>
      <c r="V343" s="4688"/>
    </row>
    <row r="344" spans="1:22" x14ac:dyDescent="0.25">
      <c r="A344" s="64">
        <v>334</v>
      </c>
      <c r="B344" s="4765" t="s">
        <v>1686</v>
      </c>
      <c r="C344" s="163" t="s">
        <v>868</v>
      </c>
      <c r="D344" s="2337">
        <v>44818</v>
      </c>
      <c r="E344" s="3456" t="s">
        <v>4921</v>
      </c>
      <c r="F344" s="164">
        <v>77</v>
      </c>
      <c r="G344" s="145">
        <f>AVERAGE(CPVTFC3SG0012!W23:X23)</f>
        <v>2.8209</v>
      </c>
      <c r="H344" s="3457">
        <f t="shared" si="12"/>
        <v>9931.6176470588252</v>
      </c>
      <c r="I344" s="3488" t="s">
        <v>315</v>
      </c>
      <c r="J344" s="852">
        <v>44869</v>
      </c>
      <c r="K344" s="845" t="s">
        <v>5429</v>
      </c>
      <c r="L344" s="853">
        <v>139</v>
      </c>
      <c r="M344" s="66">
        <f>AVERAGE(CPVTFC3SG0045!F20:G20)</f>
        <v>1.4196499999999999</v>
      </c>
      <c r="N344" s="67">
        <f t="shared" si="11"/>
        <v>34776.05633802816</v>
      </c>
      <c r="O344" s="101" t="s">
        <v>315</v>
      </c>
      <c r="P344" s="1250"/>
      <c r="Q344" s="1259"/>
      <c r="R344" s="694"/>
      <c r="S344" s="645"/>
      <c r="T344" s="646"/>
      <c r="U344" s="1259"/>
    </row>
    <row r="345" spans="1:22" x14ac:dyDescent="0.25">
      <c r="A345" s="64">
        <v>335</v>
      </c>
      <c r="B345" s="4766"/>
      <c r="C345" s="163" t="s">
        <v>220</v>
      </c>
      <c r="D345" s="2337">
        <v>44818</v>
      </c>
      <c r="E345" s="3456" t="s">
        <v>4921</v>
      </c>
      <c r="F345" s="164">
        <v>78</v>
      </c>
      <c r="G345" s="145">
        <f>AVERAGE(CPVTFC3SG0012!C25:D25)</f>
        <v>2.9100999999999999</v>
      </c>
      <c r="H345" s="3457">
        <f t="shared" si="12"/>
        <v>10259.558823529411</v>
      </c>
      <c r="I345" s="3488" t="s">
        <v>315</v>
      </c>
      <c r="J345" s="852">
        <v>44869</v>
      </c>
      <c r="K345" s="845" t="s">
        <v>5429</v>
      </c>
      <c r="L345" s="853">
        <v>140</v>
      </c>
      <c r="M345" s="66">
        <f>AVERAGE(CPVTFC3SG0045!H20:I20)</f>
        <v>1.0152999999999999</v>
      </c>
      <c r="N345" s="67">
        <f t="shared" si="11"/>
        <v>23385.915492957742</v>
      </c>
      <c r="O345" s="101" t="s">
        <v>315</v>
      </c>
      <c r="P345" s="1250"/>
      <c r="Q345" s="1259"/>
      <c r="R345" s="694"/>
      <c r="S345" s="645"/>
      <c r="T345" s="646"/>
      <c r="U345" s="1259"/>
    </row>
    <row r="346" spans="1:22" x14ac:dyDescent="0.25">
      <c r="A346" s="6">
        <v>336</v>
      </c>
      <c r="B346" s="4763" t="s">
        <v>1687</v>
      </c>
      <c r="C346" s="144" t="s">
        <v>868</v>
      </c>
      <c r="D346" s="2340">
        <v>44818</v>
      </c>
      <c r="E346" s="3460" t="s">
        <v>4921</v>
      </c>
      <c r="F346" s="102">
        <v>79</v>
      </c>
      <c r="G346" s="275">
        <f>AVERAGE(CPVTFC3SG0012!E25:F25)</f>
        <v>8.2150000000000001E-2</v>
      </c>
      <c r="H346" s="3461">
        <f t="shared" si="12"/>
        <v>-137.31617647058823</v>
      </c>
      <c r="I346" s="3490" t="s">
        <v>314</v>
      </c>
      <c r="J346" s="878"/>
      <c r="K346" s="878"/>
      <c r="L346" s="877"/>
      <c r="M346" s="642"/>
      <c r="N346" s="642"/>
      <c r="O346" s="642"/>
      <c r="P346" s="694"/>
      <c r="Q346" s="694"/>
      <c r="R346" s="694"/>
      <c r="S346" s="694"/>
      <c r="T346" s="694"/>
      <c r="U346" s="694"/>
    </row>
    <row r="347" spans="1:22" x14ac:dyDescent="0.25">
      <c r="A347" s="6">
        <v>337</v>
      </c>
      <c r="B347" s="4754"/>
      <c r="C347" s="144" t="s">
        <v>220</v>
      </c>
      <c r="D347" s="2340">
        <v>44818</v>
      </c>
      <c r="E347" s="3460" t="s">
        <v>4921</v>
      </c>
      <c r="F347" s="102">
        <v>80</v>
      </c>
      <c r="G347" s="275">
        <f>AVERAGE(CPVTFC3SG0012!G25:H25)</f>
        <v>0.10114999999999999</v>
      </c>
      <c r="H347" s="3461">
        <f t="shared" si="12"/>
        <v>-67.46323529411768</v>
      </c>
      <c r="I347" s="3490" t="s">
        <v>314</v>
      </c>
      <c r="J347" s="875"/>
      <c r="K347" s="843"/>
      <c r="L347" s="877"/>
      <c r="M347" s="645"/>
      <c r="N347" s="646"/>
      <c r="O347" s="642"/>
      <c r="P347" s="1261"/>
      <c r="Q347" s="694"/>
      <c r="R347" s="694"/>
      <c r="S347" s="694"/>
      <c r="T347" s="694"/>
      <c r="U347" s="694"/>
    </row>
    <row r="348" spans="1:22" x14ac:dyDescent="0.25">
      <c r="A348" s="64">
        <v>338</v>
      </c>
      <c r="B348" s="3752" t="s">
        <v>1688</v>
      </c>
      <c r="C348" s="163" t="s">
        <v>868</v>
      </c>
      <c r="D348" s="2337">
        <v>44818</v>
      </c>
      <c r="E348" s="3456" t="s">
        <v>4921</v>
      </c>
      <c r="F348" s="164">
        <v>81</v>
      </c>
      <c r="G348" s="145">
        <f>AVERAGE(CPVTFC3SG0012!I25:J25)</f>
        <v>2.03965</v>
      </c>
      <c r="H348" s="3457">
        <f t="shared" si="12"/>
        <v>7059.375</v>
      </c>
      <c r="I348" s="3488" t="s">
        <v>315</v>
      </c>
      <c r="J348" s="875"/>
      <c r="K348" s="843"/>
      <c r="L348" s="877"/>
      <c r="M348" s="645"/>
      <c r="N348" s="646"/>
      <c r="O348" s="642"/>
      <c r="P348" s="1250"/>
      <c r="Q348" s="1259"/>
      <c r="R348" s="694"/>
      <c r="S348" s="645"/>
      <c r="T348" s="646"/>
      <c r="U348" s="1259"/>
    </row>
    <row r="349" spans="1:22" x14ac:dyDescent="0.25">
      <c r="A349" s="64">
        <v>339</v>
      </c>
      <c r="B349" s="3752" t="s">
        <v>1688</v>
      </c>
      <c r="C349" s="163" t="s">
        <v>220</v>
      </c>
      <c r="D349" s="2337">
        <v>44818</v>
      </c>
      <c r="E349" s="3456" t="s">
        <v>4921</v>
      </c>
      <c r="F349" s="164">
        <v>82</v>
      </c>
      <c r="G349" s="145">
        <f>AVERAGE(CPVTFC3SG0012!K25:L25)</f>
        <v>2.8312999999999997</v>
      </c>
      <c r="H349" s="3457">
        <f t="shared" si="12"/>
        <v>9969.8529411764703</v>
      </c>
      <c r="I349" s="3488" t="s">
        <v>315</v>
      </c>
      <c r="J349" s="852">
        <v>44869</v>
      </c>
      <c r="K349" s="845" t="s">
        <v>5429</v>
      </c>
      <c r="L349" s="853">
        <v>141</v>
      </c>
      <c r="M349" s="66">
        <f>AVERAGE(CPVTFC3SG0045!J20:K20)</f>
        <v>0.92575000000000007</v>
      </c>
      <c r="N349" s="67">
        <f>(M349-0.1851)/0.0142*400</f>
        <v>20863.380281690141</v>
      </c>
      <c r="O349" s="101" t="s">
        <v>315</v>
      </c>
      <c r="P349" s="1250"/>
      <c r="Q349" s="1259"/>
      <c r="R349" s="694"/>
      <c r="S349" s="645"/>
      <c r="T349" s="646"/>
      <c r="U349" s="1259"/>
    </row>
    <row r="350" spans="1:22" x14ac:dyDescent="0.25">
      <c r="A350" s="64">
        <v>340</v>
      </c>
      <c r="B350" s="4765" t="s">
        <v>1689</v>
      </c>
      <c r="C350" s="163" t="s">
        <v>868</v>
      </c>
      <c r="D350" s="2337">
        <v>44818</v>
      </c>
      <c r="E350" s="3456" t="s">
        <v>4921</v>
      </c>
      <c r="F350" s="164">
        <v>83</v>
      </c>
      <c r="G350" s="145">
        <f>AVERAGE(CPVTFC3SG0012!M25:N25)</f>
        <v>2.8087999999999997</v>
      </c>
      <c r="H350" s="3457">
        <f t="shared" si="12"/>
        <v>9887.1323529411766</v>
      </c>
      <c r="I350" s="3488" t="s">
        <v>315</v>
      </c>
      <c r="J350" s="852">
        <v>44869</v>
      </c>
      <c r="K350" s="845" t="s">
        <v>5429</v>
      </c>
      <c r="L350" s="853">
        <v>142</v>
      </c>
      <c r="M350" s="66">
        <f>AVERAGE(CPVTFC3SG0045!L20:M20)</f>
        <v>0.43189999999999995</v>
      </c>
      <c r="N350" s="67">
        <f>(M350-0.1851)/0.0142*400</f>
        <v>6952.1126760563366</v>
      </c>
      <c r="O350" s="101" t="s">
        <v>315</v>
      </c>
      <c r="P350" s="1250"/>
      <c r="Q350" s="1259"/>
      <c r="R350" s="694"/>
      <c r="S350" s="645"/>
      <c r="T350" s="646"/>
      <c r="U350" s="1259"/>
      <c r="V350" s="4687" t="s">
        <v>1416</v>
      </c>
    </row>
    <row r="351" spans="1:22" x14ac:dyDescent="0.25">
      <c r="A351" s="64">
        <v>341</v>
      </c>
      <c r="B351" s="4766"/>
      <c r="C351" s="163" t="s">
        <v>220</v>
      </c>
      <c r="D351" s="2337">
        <v>44818</v>
      </c>
      <c r="E351" s="3456" t="s">
        <v>4921</v>
      </c>
      <c r="F351" s="164">
        <v>84</v>
      </c>
      <c r="G351" s="145">
        <f>AVERAGE(CPVTFC3SG0012!O25:P25)</f>
        <v>2.8589500000000001</v>
      </c>
      <c r="H351" s="3457">
        <f t="shared" si="12"/>
        <v>10071.507352941178</v>
      </c>
      <c r="I351" s="3488" t="s">
        <v>315</v>
      </c>
      <c r="J351" s="852">
        <v>44869</v>
      </c>
      <c r="K351" s="845" t="s">
        <v>5429</v>
      </c>
      <c r="L351" s="853">
        <v>143</v>
      </c>
      <c r="M351" s="66">
        <f>AVERAGE(CPVTFC3SG0045!N20:O20)</f>
        <v>1.92855</v>
      </c>
      <c r="N351" s="67">
        <f>(M351-0.1851)/0.0142*400</f>
        <v>49111.267605633802</v>
      </c>
      <c r="O351" s="101" t="s">
        <v>315</v>
      </c>
      <c r="P351" s="1250"/>
      <c r="Q351" s="1259"/>
      <c r="R351" s="694"/>
      <c r="S351" s="645"/>
      <c r="T351" s="646"/>
      <c r="U351" s="1259"/>
      <c r="V351" s="4688"/>
    </row>
    <row r="352" spans="1:22" x14ac:dyDescent="0.25">
      <c r="A352" s="64">
        <v>342</v>
      </c>
      <c r="B352" s="4765" t="s">
        <v>1690</v>
      </c>
      <c r="C352" s="163" t="s">
        <v>868</v>
      </c>
      <c r="D352" s="2337">
        <v>44818</v>
      </c>
      <c r="E352" s="3456" t="s">
        <v>4921</v>
      </c>
      <c r="F352" s="164">
        <v>85</v>
      </c>
      <c r="G352" s="145">
        <f>AVERAGE(CPVTFC3SG0012!Q25:R25)</f>
        <v>2.5945499999999999</v>
      </c>
      <c r="H352" s="3457">
        <f t="shared" si="12"/>
        <v>9099.4485294117658</v>
      </c>
      <c r="I352" s="3488" t="s">
        <v>315</v>
      </c>
      <c r="J352" s="852">
        <v>44869</v>
      </c>
      <c r="K352" s="845" t="s">
        <v>5429</v>
      </c>
      <c r="L352" s="853">
        <v>144</v>
      </c>
      <c r="M352" s="66">
        <f>AVERAGE(CPVTFC3SG0045!P20:Q20)</f>
        <v>0.40429999999999999</v>
      </c>
      <c r="N352" s="67">
        <f>(M352-0.1851)/0.0142*400</f>
        <v>6174.647887323943</v>
      </c>
      <c r="O352" s="101" t="s">
        <v>315</v>
      </c>
      <c r="P352" s="1250"/>
      <c r="Q352" s="1259"/>
      <c r="R352" s="694"/>
      <c r="S352" s="645"/>
      <c r="T352" s="646"/>
      <c r="U352" s="1259"/>
    </row>
    <row r="353" spans="1:23" ht="15.75" thickBot="1" x14ac:dyDescent="0.3">
      <c r="A353" s="450">
        <v>343</v>
      </c>
      <c r="B353" s="4747"/>
      <c r="C353" s="890" t="s">
        <v>220</v>
      </c>
      <c r="D353" s="2079">
        <v>44818</v>
      </c>
      <c r="E353" s="3463" t="s">
        <v>4921</v>
      </c>
      <c r="F353" s="445">
        <v>86</v>
      </c>
      <c r="G353" s="453">
        <f>AVERAGE(CPVTFC3SG0012!S25:T25)</f>
        <v>2.8052000000000001</v>
      </c>
      <c r="H353" s="2081">
        <f t="shared" si="12"/>
        <v>9873.8970588235297</v>
      </c>
      <c r="I353" s="3493" t="s">
        <v>315</v>
      </c>
      <c r="J353" s="737">
        <v>44869</v>
      </c>
      <c r="K353" s="2751" t="s">
        <v>5429</v>
      </c>
      <c r="L353" s="742">
        <v>145</v>
      </c>
      <c r="M353" s="122">
        <f>AVERAGE(CPVTFC3SG0045!R20:S20)</f>
        <v>0.96799999999999997</v>
      </c>
      <c r="N353" s="123">
        <f>(M353-0.1851)/0.0142*400</f>
        <v>22053.521126760559</v>
      </c>
      <c r="O353" s="699" t="s">
        <v>315</v>
      </c>
      <c r="P353" s="1303"/>
      <c r="Q353" s="1333"/>
      <c r="R353" s="1268"/>
      <c r="S353" s="969"/>
      <c r="T353" s="970"/>
      <c r="U353" s="1333"/>
    </row>
    <row r="354" spans="1:23" x14ac:dyDescent="0.25">
      <c r="A354" s="508">
        <v>344</v>
      </c>
      <c r="B354" s="4744" t="s">
        <v>1691</v>
      </c>
      <c r="C354" s="2749" t="s">
        <v>868</v>
      </c>
      <c r="D354" s="2329">
        <v>44818</v>
      </c>
      <c r="E354" s="3465" t="s">
        <v>4921</v>
      </c>
      <c r="F354" s="492">
        <v>87</v>
      </c>
      <c r="G354" s="493">
        <f>AVERAGE(CPVTFC3SG0012!U25:V25)</f>
        <v>0.12514999999999998</v>
      </c>
      <c r="H354" s="3466">
        <f t="shared" si="12"/>
        <v>20.77205882352937</v>
      </c>
      <c r="I354" s="3839" t="s">
        <v>314</v>
      </c>
      <c r="J354" s="717"/>
      <c r="K354" s="717"/>
      <c r="L354" s="659"/>
      <c r="M354" s="721"/>
      <c r="N354" s="721"/>
      <c r="O354" s="721"/>
      <c r="P354" s="3788">
        <v>44890</v>
      </c>
      <c r="Q354" s="1498" t="s">
        <v>5584</v>
      </c>
      <c r="R354" s="1498">
        <v>61</v>
      </c>
      <c r="S354" s="1498">
        <f>AVERAGE(CPVTFC3SG0074!M21:N21)</f>
        <v>0.13045000000000001</v>
      </c>
      <c r="T354" s="494">
        <f t="shared" ref="T354:T357" si="13">(S354-0.1255)/0.0131*66</f>
        <v>24.938931297709974</v>
      </c>
      <c r="U354" s="1779" t="s">
        <v>314</v>
      </c>
      <c r="V354" s="58"/>
    </row>
    <row r="355" spans="1:23" x14ac:dyDescent="0.25">
      <c r="A355" s="585"/>
      <c r="B355" s="4755"/>
      <c r="C355" s="169" t="s">
        <v>5448</v>
      </c>
      <c r="D355" s="2333"/>
      <c r="E355" s="3468"/>
      <c r="F355" s="695"/>
      <c r="G355" s="892"/>
      <c r="H355" s="3469"/>
      <c r="I355" s="3838"/>
      <c r="J355" s="878"/>
      <c r="K355" s="878"/>
      <c r="L355" s="877"/>
      <c r="M355" s="642"/>
      <c r="N355" s="642"/>
      <c r="O355" s="642"/>
      <c r="P355" s="267">
        <v>44890</v>
      </c>
      <c r="Q355" s="268" t="s">
        <v>5584</v>
      </c>
      <c r="R355" s="268">
        <v>62</v>
      </c>
      <c r="S355" s="268">
        <f>AVERAGE(CPVTFC3SG0074!O21:P21)</f>
        <v>0.13869999999999999</v>
      </c>
      <c r="T355" s="343">
        <f t="shared" si="13"/>
        <v>66.50381679389308</v>
      </c>
      <c r="U355" s="1781" t="s">
        <v>314</v>
      </c>
      <c r="V355" s="58"/>
    </row>
    <row r="356" spans="1:23" x14ac:dyDescent="0.25">
      <c r="A356" s="585"/>
      <c r="B356" s="4755"/>
      <c r="C356" s="169" t="s">
        <v>863</v>
      </c>
      <c r="D356" s="2333"/>
      <c r="E356" s="3468"/>
      <c r="F356" s="695"/>
      <c r="G356" s="892"/>
      <c r="H356" s="3469"/>
      <c r="I356" s="3838"/>
      <c r="J356" s="878"/>
      <c r="K356" s="878"/>
      <c r="L356" s="877"/>
      <c r="M356" s="642"/>
      <c r="N356" s="642"/>
      <c r="O356" s="642"/>
      <c r="P356" s="267">
        <v>44890</v>
      </c>
      <c r="Q356" s="268" t="s">
        <v>5584</v>
      </c>
      <c r="R356" s="268">
        <v>63</v>
      </c>
      <c r="S356" s="268">
        <f>AVERAGE(CPVTFC3SG0074!Q21:R21)</f>
        <v>0.16344999999999998</v>
      </c>
      <c r="T356" s="343">
        <f t="shared" si="13"/>
        <v>191.19847328244265</v>
      </c>
      <c r="U356" s="1781" t="s">
        <v>314</v>
      </c>
      <c r="V356" s="58"/>
    </row>
    <row r="357" spans="1:23" ht="15.75" thickBot="1" x14ac:dyDescent="0.3">
      <c r="A357" s="462">
        <v>345</v>
      </c>
      <c r="B357" s="4745"/>
      <c r="C357" s="2371" t="s">
        <v>220</v>
      </c>
      <c r="D357" s="1525">
        <v>44818</v>
      </c>
      <c r="E357" s="3840" t="s">
        <v>4921</v>
      </c>
      <c r="F357" s="467">
        <v>88</v>
      </c>
      <c r="G357" s="468">
        <f>AVERAGE(CPVTFC3SG0012!W25:X25)</f>
        <v>0.31399999999999995</v>
      </c>
      <c r="H357" s="1527">
        <f t="shared" si="12"/>
        <v>715.07352941176464</v>
      </c>
      <c r="I357" s="3841" t="s">
        <v>314</v>
      </c>
      <c r="J357" s="815"/>
      <c r="K357" s="815"/>
      <c r="L357" s="816"/>
      <c r="M357" s="778"/>
      <c r="N357" s="778"/>
      <c r="O357" s="778"/>
      <c r="P357" s="3800">
        <v>44890</v>
      </c>
      <c r="Q357" s="1783" t="s">
        <v>5584</v>
      </c>
      <c r="R357" s="1783">
        <v>64</v>
      </c>
      <c r="S357" s="1783">
        <f>AVERAGE(CPVTFC3SG0074!S21:T21)</f>
        <v>0.1847</v>
      </c>
      <c r="T357" s="469">
        <f t="shared" si="13"/>
        <v>298.25954198473283</v>
      </c>
      <c r="U357" s="1784" t="s">
        <v>314</v>
      </c>
    </row>
    <row r="358" spans="1:23" x14ac:dyDescent="0.25">
      <c r="A358" s="114">
        <v>346</v>
      </c>
      <c r="B358" s="4747" t="s">
        <v>1692</v>
      </c>
      <c r="C358" s="165" t="s">
        <v>868</v>
      </c>
      <c r="D358" s="2870">
        <v>44818</v>
      </c>
      <c r="E358" s="3485" t="s">
        <v>4921</v>
      </c>
      <c r="F358" s="444">
        <v>89</v>
      </c>
      <c r="G358" s="444">
        <f>AVERAGE(CPVTFC3SG0012!B12:C12)</f>
        <v>2.3795500000000001</v>
      </c>
      <c r="H358" s="3486">
        <f t="shared" si="12"/>
        <v>8309.0073529411766</v>
      </c>
      <c r="I358" s="3494" t="s">
        <v>315</v>
      </c>
      <c r="J358" s="795">
        <v>44869</v>
      </c>
      <c r="K358" s="2714" t="s">
        <v>5429</v>
      </c>
      <c r="L358" s="797">
        <v>146</v>
      </c>
      <c r="M358" s="116">
        <f>AVERAGE(CPVTFC3SG0045!T20:U20)</f>
        <v>0.36899999999999999</v>
      </c>
      <c r="N358" s="117">
        <f>(M358-0.1851)/0.0142*400</f>
        <v>5180.2816901408451</v>
      </c>
      <c r="O358" s="342" t="s">
        <v>315</v>
      </c>
      <c r="P358" s="1271"/>
      <c r="Q358" s="1271"/>
      <c r="R358" s="1271"/>
      <c r="S358" s="1271"/>
      <c r="T358" s="1271"/>
      <c r="U358" s="1271"/>
    </row>
    <row r="359" spans="1:23" ht="15.75" thickBot="1" x14ac:dyDescent="0.3">
      <c r="A359" s="450">
        <v>347</v>
      </c>
      <c r="B359" s="4747"/>
      <c r="C359" s="890" t="s">
        <v>220</v>
      </c>
      <c r="D359" s="2079">
        <v>44818</v>
      </c>
      <c r="E359" s="3463" t="s">
        <v>4921</v>
      </c>
      <c r="F359" s="445">
        <v>90</v>
      </c>
      <c r="G359" s="445">
        <f>AVERAGE(CPVTFC3SG0012!D12:E12)</f>
        <v>2.7906</v>
      </c>
      <c r="H359" s="2081">
        <f t="shared" si="12"/>
        <v>9820.2205882352937</v>
      </c>
      <c r="I359" s="3493" t="s">
        <v>315</v>
      </c>
      <c r="J359" s="737">
        <v>44869</v>
      </c>
      <c r="K359" s="2751" t="s">
        <v>5429</v>
      </c>
      <c r="L359" s="742">
        <v>147</v>
      </c>
      <c r="M359" s="122">
        <f>AVERAGE(CPVTFC3SG0045!V20:W20)</f>
        <v>0.81064999999999998</v>
      </c>
      <c r="N359" s="123">
        <f>(M359-0.1851)/0.0142*400</f>
        <v>17621.12676056338</v>
      </c>
      <c r="O359" s="699" t="s">
        <v>315</v>
      </c>
      <c r="P359" s="2705"/>
      <c r="Q359" s="1268"/>
      <c r="R359" s="1268"/>
      <c r="S359" s="1268"/>
      <c r="T359" s="1268"/>
      <c r="U359" s="1268"/>
      <c r="V359" s="286"/>
    </row>
    <row r="360" spans="1:23" x14ac:dyDescent="0.25">
      <c r="A360" s="508">
        <v>348</v>
      </c>
      <c r="B360" s="4748" t="s">
        <v>1693</v>
      </c>
      <c r="C360" s="2749" t="s">
        <v>868</v>
      </c>
      <c r="D360" s="2329">
        <v>44818</v>
      </c>
      <c r="E360" s="3465" t="s">
        <v>4921</v>
      </c>
      <c r="F360" s="492">
        <v>91</v>
      </c>
      <c r="G360" s="492">
        <f>AVERAGE(CPVTFC3SG0012!F12:G12)</f>
        <v>0.1217</v>
      </c>
      <c r="H360" s="3466">
        <f t="shared" si="12"/>
        <v>8.0882352941176752</v>
      </c>
      <c r="I360" s="3839" t="s">
        <v>314</v>
      </c>
      <c r="J360" s="806"/>
      <c r="K360" s="806"/>
      <c r="L360" s="809"/>
      <c r="M360" s="721"/>
      <c r="N360" s="721"/>
      <c r="O360" s="721"/>
      <c r="P360" s="3788">
        <v>44890</v>
      </c>
      <c r="Q360" s="1498" t="s">
        <v>5584</v>
      </c>
      <c r="R360" s="1498">
        <v>65</v>
      </c>
      <c r="S360" s="1498">
        <f>AVERAGE(CPVTFC3SG0074!U21:V21)</f>
        <v>0.1323</v>
      </c>
      <c r="T360" s="494">
        <f t="shared" ref="T360:T363" si="14">(S360-0.1255)/0.0131*66</f>
        <v>34.25954198473282</v>
      </c>
      <c r="U360" s="1779" t="s">
        <v>314</v>
      </c>
      <c r="V360" s="4687" t="s">
        <v>1416</v>
      </c>
      <c r="W360" s="5">
        <v>1</v>
      </c>
    </row>
    <row r="361" spans="1:23" x14ac:dyDescent="0.25">
      <c r="A361" s="585"/>
      <c r="B361" s="4749"/>
      <c r="C361" s="169" t="s">
        <v>5448</v>
      </c>
      <c r="D361" s="2333"/>
      <c r="E361" s="3468"/>
      <c r="F361" s="695"/>
      <c r="G361" s="695"/>
      <c r="H361" s="3469"/>
      <c r="I361" s="3838"/>
      <c r="J361" s="841"/>
      <c r="K361" s="841"/>
      <c r="L361" s="842"/>
      <c r="M361" s="642"/>
      <c r="N361" s="642"/>
      <c r="O361" s="642"/>
      <c r="P361" s="267">
        <v>44890</v>
      </c>
      <c r="Q361" s="268" t="s">
        <v>5584</v>
      </c>
      <c r="R361" s="268">
        <v>66</v>
      </c>
      <c r="S361" s="268">
        <f>AVERAGE(CPVTFC3SG0074!W21:X21)</f>
        <v>0.14889999999999998</v>
      </c>
      <c r="T361" s="343">
        <f t="shared" si="14"/>
        <v>117.89312977099225</v>
      </c>
      <c r="U361" s="1781" t="s">
        <v>314</v>
      </c>
      <c r="V361" s="4687"/>
    </row>
    <row r="362" spans="1:23" x14ac:dyDescent="0.25">
      <c r="A362" s="585"/>
      <c r="B362" s="4749"/>
      <c r="C362" s="169" t="s">
        <v>863</v>
      </c>
      <c r="D362" s="2333"/>
      <c r="E362" s="3468"/>
      <c r="F362" s="695"/>
      <c r="G362" s="695"/>
      <c r="H362" s="3469"/>
      <c r="I362" s="3838"/>
      <c r="J362" s="841"/>
      <c r="K362" s="841"/>
      <c r="L362" s="842"/>
      <c r="M362" s="642"/>
      <c r="N362" s="642"/>
      <c r="O362" s="642"/>
      <c r="P362" s="267">
        <v>44890</v>
      </c>
      <c r="Q362" s="268" t="s">
        <v>5584</v>
      </c>
      <c r="R362" s="268">
        <v>67</v>
      </c>
      <c r="S362" s="268">
        <f>AVERAGE(CPVTFC3SG0074!C23:D23)</f>
        <v>0.20629999999999998</v>
      </c>
      <c r="T362" s="343">
        <f t="shared" si="14"/>
        <v>407.08396946564875</v>
      </c>
      <c r="U362" s="1781" t="s">
        <v>314</v>
      </c>
      <c r="V362" s="4687"/>
    </row>
    <row r="363" spans="1:23" ht="15.75" thickBot="1" x14ac:dyDescent="0.3">
      <c r="A363" s="516">
        <v>349</v>
      </c>
      <c r="B363" s="4750"/>
      <c r="C363" s="2747" t="s">
        <v>220</v>
      </c>
      <c r="D363" s="1516">
        <v>44818</v>
      </c>
      <c r="E363" s="3834" t="s">
        <v>4921</v>
      </c>
      <c r="F363" s="518">
        <v>92</v>
      </c>
      <c r="G363" s="518">
        <f>AVERAGE(CPVTFC3SG0012!H12:I12)</f>
        <v>0.5686500000000001</v>
      </c>
      <c r="H363" s="1518">
        <f t="shared" si="12"/>
        <v>1651.2867647058829</v>
      </c>
      <c r="I363" s="3843" t="s">
        <v>315</v>
      </c>
      <c r="J363" s="815"/>
      <c r="K363" s="815"/>
      <c r="L363" s="816"/>
      <c r="M363" s="778"/>
      <c r="N363" s="778"/>
      <c r="O363" s="778"/>
      <c r="P363" s="3800">
        <v>44890</v>
      </c>
      <c r="Q363" s="1783" t="s">
        <v>5584</v>
      </c>
      <c r="R363" s="1783">
        <v>68</v>
      </c>
      <c r="S363" s="1783">
        <f>AVERAGE(CPVTFC3SG0074!E23:F23)</f>
        <v>0.20355000000000001</v>
      </c>
      <c r="T363" s="469">
        <f t="shared" si="14"/>
        <v>393.2290076335878</v>
      </c>
      <c r="U363" s="1784" t="s">
        <v>314</v>
      </c>
      <c r="V363" s="4688"/>
    </row>
    <row r="364" spans="1:23" x14ac:dyDescent="0.25">
      <c r="A364" s="114">
        <v>350</v>
      </c>
      <c r="B364" s="3753" t="s">
        <v>1694</v>
      </c>
      <c r="C364" s="165" t="s">
        <v>868</v>
      </c>
      <c r="D364" s="2870">
        <v>44818</v>
      </c>
      <c r="E364" s="3485" t="s">
        <v>4921</v>
      </c>
      <c r="F364" s="444">
        <v>93</v>
      </c>
      <c r="G364" s="444">
        <f>AVERAGE(CPVTFC3SG0012!J12:K12)</f>
        <v>1.26</v>
      </c>
      <c r="H364" s="3486">
        <f t="shared" si="12"/>
        <v>4193.0147058823532</v>
      </c>
      <c r="I364" s="3494" t="s">
        <v>315</v>
      </c>
      <c r="J364" s="827"/>
      <c r="K364" s="827"/>
      <c r="L364" s="829"/>
      <c r="M364" s="656"/>
      <c r="N364" s="656"/>
      <c r="O364" s="656"/>
      <c r="P364" s="1295"/>
      <c r="Q364" s="1368"/>
      <c r="R364" s="1271"/>
      <c r="S364" s="830"/>
      <c r="T364" s="831"/>
      <c r="U364" s="1368"/>
      <c r="V364" s="4687" t="s">
        <v>1416</v>
      </c>
    </row>
    <row r="365" spans="1:23" ht="15.75" thickBot="1" x14ac:dyDescent="0.3">
      <c r="A365" s="450">
        <v>351</v>
      </c>
      <c r="B365" s="3752" t="s">
        <v>1694</v>
      </c>
      <c r="C365" s="890" t="s">
        <v>220</v>
      </c>
      <c r="D365" s="2079">
        <v>44818</v>
      </c>
      <c r="E365" s="3463" t="s">
        <v>4921</v>
      </c>
      <c r="F365" s="445">
        <v>94</v>
      </c>
      <c r="G365" s="445">
        <f>AVERAGE(CPVTFC3SG0012!L12:M12)</f>
        <v>2.7938499999999999</v>
      </c>
      <c r="H365" s="2081">
        <f t="shared" si="12"/>
        <v>9832.1691176470595</v>
      </c>
      <c r="I365" s="3493" t="s">
        <v>315</v>
      </c>
      <c r="J365" s="737">
        <v>44869</v>
      </c>
      <c r="K365" s="2751" t="s">
        <v>5429</v>
      </c>
      <c r="L365" s="742">
        <v>148</v>
      </c>
      <c r="M365" s="122">
        <f>AVERAGE(CPVTFC3SG0045!X20:Y20)</f>
        <v>2.4023500000000002</v>
      </c>
      <c r="N365" s="123">
        <f t="shared" ref="N365:N375" si="15">(M365-0.1851)/0.0142*400</f>
        <v>62457.74647887324</v>
      </c>
      <c r="O365" s="699" t="s">
        <v>315</v>
      </c>
      <c r="P365" s="1303"/>
      <c r="Q365" s="1333"/>
      <c r="R365" s="1268"/>
      <c r="S365" s="969"/>
      <c r="T365" s="970"/>
      <c r="U365" s="1333"/>
      <c r="V365" s="4688"/>
    </row>
    <row r="366" spans="1:23" x14ac:dyDescent="0.25">
      <c r="A366" s="406">
        <v>352</v>
      </c>
      <c r="B366" s="4751" t="s">
        <v>1695</v>
      </c>
      <c r="C366" s="2742" t="s">
        <v>868</v>
      </c>
      <c r="D366" s="2332">
        <v>44818</v>
      </c>
      <c r="E366" s="3523" t="s">
        <v>4921</v>
      </c>
      <c r="F366" s="478">
        <v>95</v>
      </c>
      <c r="G366" s="478">
        <f>AVERAGE(CPVTFC3SG0012!N12:O12)</f>
        <v>1.8985000000000001</v>
      </c>
      <c r="H366" s="3524">
        <f t="shared" si="12"/>
        <v>6540.4411764705883</v>
      </c>
      <c r="I366" s="3844" t="s">
        <v>315</v>
      </c>
      <c r="J366" s="806"/>
      <c r="K366" s="806"/>
      <c r="L366" s="809"/>
      <c r="M366" s="721"/>
      <c r="N366" s="721"/>
      <c r="O366" s="721"/>
      <c r="P366" s="1611">
        <v>44890</v>
      </c>
      <c r="Q366" s="1327" t="s">
        <v>5584</v>
      </c>
      <c r="R366" s="1327">
        <v>69</v>
      </c>
      <c r="S366" s="1327">
        <f>AVERAGE(CPVTFC3SG0074!G23:H23)</f>
        <v>0.55000000000000004</v>
      </c>
      <c r="T366" s="480">
        <f t="shared" ref="T366:T369" si="16">(S366-0.1255)/0.0131*66</f>
        <v>2138.7022900763359</v>
      </c>
      <c r="U366" s="782" t="s">
        <v>315</v>
      </c>
      <c r="V366" s="4687" t="s">
        <v>1416</v>
      </c>
    </row>
    <row r="367" spans="1:23" x14ac:dyDescent="0.25">
      <c r="A367" s="590"/>
      <c r="B367" s="4752"/>
      <c r="C367" s="170" t="s">
        <v>5448</v>
      </c>
      <c r="D367" s="2333"/>
      <c r="E367" s="3468"/>
      <c r="F367" s="695"/>
      <c r="G367" s="695"/>
      <c r="H367" s="3469"/>
      <c r="I367" s="3838"/>
      <c r="J367" s="841"/>
      <c r="K367" s="841"/>
      <c r="L367" s="842"/>
      <c r="M367" s="642"/>
      <c r="N367" s="642"/>
      <c r="O367" s="642"/>
      <c r="P367" s="98">
        <v>44890</v>
      </c>
      <c r="Q367" s="99" t="s">
        <v>5584</v>
      </c>
      <c r="R367" s="99">
        <v>70</v>
      </c>
      <c r="S367" s="99">
        <f>AVERAGE(CPVTFC3SG0074!I23:J23)</f>
        <v>0.4486</v>
      </c>
      <c r="T367" s="100">
        <f t="shared" si="16"/>
        <v>1627.8320610687022</v>
      </c>
      <c r="U367" s="1711" t="s">
        <v>315</v>
      </c>
      <c r="V367" s="4687"/>
    </row>
    <row r="368" spans="1:23" x14ac:dyDescent="0.25">
      <c r="A368" s="590"/>
      <c r="B368" s="4752"/>
      <c r="C368" s="170" t="s">
        <v>863</v>
      </c>
      <c r="D368" s="2333"/>
      <c r="E368" s="3468"/>
      <c r="F368" s="695"/>
      <c r="G368" s="695"/>
      <c r="H368" s="3469"/>
      <c r="I368" s="3838"/>
      <c r="J368" s="841"/>
      <c r="K368" s="841"/>
      <c r="L368" s="842"/>
      <c r="M368" s="642"/>
      <c r="N368" s="642"/>
      <c r="O368" s="642"/>
      <c r="P368" s="98">
        <v>44890</v>
      </c>
      <c r="Q368" s="99" t="s">
        <v>5584</v>
      </c>
      <c r="R368" s="99">
        <v>71</v>
      </c>
      <c r="S368" s="99">
        <f>AVERAGE(CPVTFC3SG0074!K23:L23)</f>
        <v>2.8727999999999998</v>
      </c>
      <c r="T368" s="100">
        <f t="shared" si="16"/>
        <v>13841.358778625952</v>
      </c>
      <c r="U368" s="1711" t="s">
        <v>315</v>
      </c>
      <c r="V368" s="4687"/>
    </row>
    <row r="369" spans="1:22" ht="15.75" thickBot="1" x14ac:dyDescent="0.3">
      <c r="A369" s="481">
        <v>353</v>
      </c>
      <c r="B369" s="4753"/>
      <c r="C369" s="3754" t="s">
        <v>220</v>
      </c>
      <c r="D369" s="1511">
        <v>44818</v>
      </c>
      <c r="E369" s="3845" t="s">
        <v>4921</v>
      </c>
      <c r="F369" s="485">
        <v>96</v>
      </c>
      <c r="G369" s="485">
        <f>AVERAGE(CPVTFC3SG0012!P12:Q12)</f>
        <v>2.7978499999999999</v>
      </c>
      <c r="H369" s="1513">
        <f t="shared" si="12"/>
        <v>9846.875</v>
      </c>
      <c r="I369" s="3846" t="s">
        <v>315</v>
      </c>
      <c r="J369" s="724">
        <v>44869</v>
      </c>
      <c r="K369" s="851" t="s">
        <v>5429</v>
      </c>
      <c r="L369" s="726">
        <v>149</v>
      </c>
      <c r="M369" s="414">
        <f>AVERAGE(CPVTFC3SG0045!B22:C22)</f>
        <v>1.7225000000000001</v>
      </c>
      <c r="N369" s="415">
        <f t="shared" si="15"/>
        <v>43307.042253521126</v>
      </c>
      <c r="O369" s="727" t="s">
        <v>315</v>
      </c>
      <c r="P369" s="1615">
        <v>44890</v>
      </c>
      <c r="Q369" s="1332" t="s">
        <v>5584</v>
      </c>
      <c r="R369" s="1332">
        <v>72</v>
      </c>
      <c r="S369" s="1332">
        <f>AVERAGE(CPVTFC3SG0074!M23:N23)</f>
        <v>2.4781500000000003</v>
      </c>
      <c r="T369" s="487">
        <f t="shared" si="16"/>
        <v>11853.045801526718</v>
      </c>
      <c r="U369" s="3847" t="s">
        <v>315</v>
      </c>
      <c r="V369" s="4687"/>
    </row>
    <row r="370" spans="1:22" x14ac:dyDescent="0.25">
      <c r="A370" s="114">
        <v>354</v>
      </c>
      <c r="B370" s="4747" t="s">
        <v>1696</v>
      </c>
      <c r="C370" s="165" t="s">
        <v>868</v>
      </c>
      <c r="D370" s="2870">
        <v>44818</v>
      </c>
      <c r="E370" s="3485" t="s">
        <v>4921</v>
      </c>
      <c r="F370" s="444">
        <v>97</v>
      </c>
      <c r="G370" s="444">
        <f>AVERAGE(CPVTFC3SG0012!R12:S12)</f>
        <v>2.1631999999999998</v>
      </c>
      <c r="H370" s="3486">
        <f t="shared" si="12"/>
        <v>7513.6029411764712</v>
      </c>
      <c r="I370" s="3494" t="s">
        <v>315</v>
      </c>
      <c r="J370" s="974">
        <v>44869</v>
      </c>
      <c r="K370" s="3164" t="s">
        <v>5429</v>
      </c>
      <c r="L370" s="976">
        <v>150</v>
      </c>
      <c r="M370" s="977">
        <f>AVERAGE(CPVTFC3SG0045!D22:E22)</f>
        <v>0.32835000000000003</v>
      </c>
      <c r="N370" s="978">
        <f t="shared" si="15"/>
        <v>4035.2112676056349</v>
      </c>
      <c r="O370" s="979" t="s">
        <v>315</v>
      </c>
      <c r="P370" s="1295"/>
      <c r="Q370" s="1368"/>
      <c r="R370" s="1271"/>
      <c r="S370" s="830"/>
      <c r="T370" s="831"/>
      <c r="U370" s="1368"/>
      <c r="V370" s="287"/>
    </row>
    <row r="371" spans="1:22" x14ac:dyDescent="0.25">
      <c r="A371" s="64">
        <v>355</v>
      </c>
      <c r="B371" s="4766"/>
      <c r="C371" s="163" t="s">
        <v>220</v>
      </c>
      <c r="D371" s="2337">
        <v>44818</v>
      </c>
      <c r="E371" s="3456" t="s">
        <v>4921</v>
      </c>
      <c r="F371" s="164">
        <v>98</v>
      </c>
      <c r="G371" s="164">
        <f>AVERAGE(CPVTFC3SG0012!T12:U12)</f>
        <v>2.7537500000000001</v>
      </c>
      <c r="H371" s="3457">
        <f t="shared" si="12"/>
        <v>9684.7426470588252</v>
      </c>
      <c r="I371" s="3488" t="s">
        <v>315</v>
      </c>
      <c r="J371" s="852">
        <v>44869</v>
      </c>
      <c r="K371" s="845" t="s">
        <v>5429</v>
      </c>
      <c r="L371" s="853">
        <v>151</v>
      </c>
      <c r="M371" s="66">
        <f>AVERAGE(CPVTFC3SG0045!F22:G22)</f>
        <v>0.75675000000000003</v>
      </c>
      <c r="N371" s="67">
        <f t="shared" si="15"/>
        <v>16102.816901408449</v>
      </c>
      <c r="O371" s="101" t="s">
        <v>315</v>
      </c>
      <c r="P371" s="1250"/>
      <c r="Q371" s="1259"/>
      <c r="R371" s="694"/>
      <c r="S371" s="645"/>
      <c r="T371" s="646"/>
      <c r="U371" s="1259"/>
    </row>
    <row r="372" spans="1:22" x14ac:dyDescent="0.25">
      <c r="A372" s="64">
        <v>356</v>
      </c>
      <c r="B372" s="4765" t="s">
        <v>1697</v>
      </c>
      <c r="C372" s="163" t="s">
        <v>868</v>
      </c>
      <c r="D372" s="2337">
        <v>44818</v>
      </c>
      <c r="E372" s="3456" t="s">
        <v>4921</v>
      </c>
      <c r="F372" s="164">
        <v>99</v>
      </c>
      <c r="G372" s="164">
        <f>AVERAGE(CPVTFC3SG0012!V12:W12)</f>
        <v>2.3837000000000002</v>
      </c>
      <c r="H372" s="3457">
        <f t="shared" si="12"/>
        <v>8324.2647058823532</v>
      </c>
      <c r="I372" s="3488" t="s">
        <v>315</v>
      </c>
      <c r="J372" s="852">
        <v>44869</v>
      </c>
      <c r="K372" s="845" t="s">
        <v>5429</v>
      </c>
      <c r="L372" s="853">
        <v>152</v>
      </c>
      <c r="M372" s="66">
        <f>AVERAGE(CPVTFC3SG0045!H22:I22)</f>
        <v>0.52849999999999997</v>
      </c>
      <c r="N372" s="67">
        <f t="shared" si="15"/>
        <v>9673.2394366197168</v>
      </c>
      <c r="O372" s="101" t="s">
        <v>315</v>
      </c>
      <c r="P372" s="1250"/>
      <c r="Q372" s="1259"/>
      <c r="R372" s="694"/>
      <c r="S372" s="645"/>
      <c r="T372" s="646"/>
      <c r="U372" s="1259"/>
    </row>
    <row r="373" spans="1:22" x14ac:dyDescent="0.25">
      <c r="A373" s="64">
        <v>357</v>
      </c>
      <c r="B373" s="4766"/>
      <c r="C373" s="163" t="s">
        <v>220</v>
      </c>
      <c r="D373" s="2337">
        <v>44818</v>
      </c>
      <c r="E373" s="3456" t="s">
        <v>4921</v>
      </c>
      <c r="F373" s="164">
        <v>100</v>
      </c>
      <c r="G373" s="164">
        <f>AVERAGE(CPVTFC3SG0012!X12:Y12)</f>
        <v>2.7415000000000003</v>
      </c>
      <c r="H373" s="3457">
        <f t="shared" si="12"/>
        <v>9639.7058823529442</v>
      </c>
      <c r="I373" s="3488" t="s">
        <v>315</v>
      </c>
      <c r="J373" s="852">
        <v>44869</v>
      </c>
      <c r="K373" s="845" t="s">
        <v>5429</v>
      </c>
      <c r="L373" s="853">
        <v>153</v>
      </c>
      <c r="M373" s="66">
        <f>AVERAGE(CPVTFC3SG0045!J22:K22)</f>
        <v>0.87820000000000009</v>
      </c>
      <c r="N373" s="67">
        <f t="shared" si="15"/>
        <v>19523.943661971829</v>
      </c>
      <c r="O373" s="101" t="s">
        <v>315</v>
      </c>
      <c r="P373" s="1250"/>
      <c r="Q373" s="1259"/>
      <c r="R373" s="694"/>
      <c r="S373" s="645"/>
      <c r="T373" s="646"/>
      <c r="U373" s="1259"/>
      <c r="V373" s="286"/>
    </row>
    <row r="374" spans="1:22" x14ac:dyDescent="0.25">
      <c r="A374" s="64">
        <v>358</v>
      </c>
      <c r="B374" s="4765" t="s">
        <v>1698</v>
      </c>
      <c r="C374" s="163" t="s">
        <v>868</v>
      </c>
      <c r="D374" s="2337">
        <v>44818</v>
      </c>
      <c r="E374" s="3456" t="s">
        <v>4921</v>
      </c>
      <c r="F374" s="164">
        <v>101</v>
      </c>
      <c r="G374" s="164">
        <f>AVERAGE(CPVTFC3SG0012!B14:C14)</f>
        <v>2.8091499999999998</v>
      </c>
      <c r="H374" s="3457">
        <f t="shared" si="12"/>
        <v>9888.4191176470595</v>
      </c>
      <c r="I374" s="3488" t="s">
        <v>315</v>
      </c>
      <c r="J374" s="852">
        <v>44869</v>
      </c>
      <c r="K374" s="845" t="s">
        <v>5429</v>
      </c>
      <c r="L374" s="853">
        <v>154</v>
      </c>
      <c r="M374" s="66">
        <f>AVERAGE(CPVTFC3SG0045!L22:M22)</f>
        <v>0.88345000000000007</v>
      </c>
      <c r="N374" s="67">
        <f t="shared" si="15"/>
        <v>19671.830985915491</v>
      </c>
      <c r="O374" s="101" t="s">
        <v>315</v>
      </c>
      <c r="P374" s="694"/>
      <c r="Q374" s="694"/>
      <c r="R374" s="694"/>
      <c r="S374" s="694"/>
      <c r="T374" s="694"/>
      <c r="U374" s="694"/>
      <c r="V374" s="287"/>
    </row>
    <row r="375" spans="1:22" ht="15.75" thickBot="1" x14ac:dyDescent="0.3">
      <c r="A375" s="450">
        <v>359</v>
      </c>
      <c r="B375" s="4747"/>
      <c r="C375" s="890" t="s">
        <v>220</v>
      </c>
      <c r="D375" s="2079">
        <v>44818</v>
      </c>
      <c r="E375" s="3463" t="s">
        <v>4921</v>
      </c>
      <c r="F375" s="445">
        <v>102</v>
      </c>
      <c r="G375" s="445">
        <f>AVERAGE(CPVTFC3SG0012!D14:E14)</f>
        <v>2.7731500000000002</v>
      </c>
      <c r="H375" s="2081">
        <f t="shared" si="12"/>
        <v>9756.0661764705892</v>
      </c>
      <c r="I375" s="3493" t="s">
        <v>315</v>
      </c>
      <c r="J375" s="737">
        <v>44869</v>
      </c>
      <c r="K375" s="2751" t="s">
        <v>5429</v>
      </c>
      <c r="L375" s="742">
        <v>155</v>
      </c>
      <c r="M375" s="122">
        <f>AVERAGE(CPVTFC3SG0045!N22:O22)</f>
        <v>0.76354999999999995</v>
      </c>
      <c r="N375" s="123">
        <f t="shared" si="15"/>
        <v>16294.366197183095</v>
      </c>
      <c r="O375" s="699" t="s">
        <v>315</v>
      </c>
      <c r="P375" s="1268"/>
      <c r="Q375" s="1268"/>
      <c r="R375" s="1268"/>
      <c r="S375" s="1268"/>
      <c r="T375" s="1268"/>
      <c r="U375" s="1268"/>
    </row>
    <row r="376" spans="1:22" x14ac:dyDescent="0.25">
      <c r="A376" s="406">
        <v>360</v>
      </c>
      <c r="B376" s="4751" t="s">
        <v>1699</v>
      </c>
      <c r="C376" s="2742" t="s">
        <v>868</v>
      </c>
      <c r="D376" s="2332">
        <v>44818</v>
      </c>
      <c r="E376" s="3523" t="s">
        <v>4921</v>
      </c>
      <c r="F376" s="478">
        <v>103</v>
      </c>
      <c r="G376" s="478">
        <f>AVERAGE(CPVTFC3SG0012!F14:G14)</f>
        <v>0.47184999999999999</v>
      </c>
      <c r="H376" s="3524">
        <f t="shared" si="12"/>
        <v>1295.4044117647061</v>
      </c>
      <c r="I376" s="3848" t="s">
        <v>315</v>
      </c>
      <c r="J376" s="806"/>
      <c r="K376" s="806"/>
      <c r="L376" s="809"/>
      <c r="M376" s="721"/>
      <c r="N376" s="721"/>
      <c r="O376" s="721"/>
      <c r="P376" s="3788">
        <v>44890</v>
      </c>
      <c r="Q376" s="1498" t="s">
        <v>5584</v>
      </c>
      <c r="R376" s="1498">
        <v>73</v>
      </c>
      <c r="S376" s="1498">
        <f>AVERAGE(CPVTFC3SG0074!O23:P23)</f>
        <v>0.24384999999999998</v>
      </c>
      <c r="T376" s="494">
        <f t="shared" ref="T376:T379" si="17">(S376-0.1255)/0.0131*66</f>
        <v>596.26717557251891</v>
      </c>
      <c r="U376" s="1779" t="s">
        <v>314</v>
      </c>
    </row>
    <row r="377" spans="1:22" x14ac:dyDescent="0.25">
      <c r="A377" s="590"/>
      <c r="B377" s="4752"/>
      <c r="C377" s="170" t="s">
        <v>5448</v>
      </c>
      <c r="D377" s="2333"/>
      <c r="E377" s="3468"/>
      <c r="F377" s="695"/>
      <c r="G377" s="695"/>
      <c r="H377" s="3469"/>
      <c r="I377" s="3838"/>
      <c r="J377" s="841"/>
      <c r="K377" s="841"/>
      <c r="L377" s="842"/>
      <c r="M377" s="642"/>
      <c r="N377" s="642"/>
      <c r="O377" s="642"/>
      <c r="P377" s="267">
        <v>44890</v>
      </c>
      <c r="Q377" s="268" t="s">
        <v>5584</v>
      </c>
      <c r="R377" s="268">
        <v>74</v>
      </c>
      <c r="S377" s="268">
        <f>AVERAGE(CPVTFC3SG0074!Q23:R23)</f>
        <v>0.22055</v>
      </c>
      <c r="T377" s="343">
        <f t="shared" si="17"/>
        <v>478.8778625954198</v>
      </c>
      <c r="U377" s="1781" t="s">
        <v>314</v>
      </c>
    </row>
    <row r="378" spans="1:22" x14ac:dyDescent="0.25">
      <c r="A378" s="590"/>
      <c r="B378" s="4752"/>
      <c r="C378" s="170" t="s">
        <v>863</v>
      </c>
      <c r="D378" s="2333"/>
      <c r="E378" s="3468"/>
      <c r="F378" s="695"/>
      <c r="G378" s="695"/>
      <c r="H378" s="3469"/>
      <c r="I378" s="3838"/>
      <c r="J378" s="841"/>
      <c r="K378" s="841"/>
      <c r="L378" s="842"/>
      <c r="M378" s="642"/>
      <c r="N378" s="642"/>
      <c r="O378" s="642"/>
      <c r="P378" s="267">
        <v>44890</v>
      </c>
      <c r="Q378" s="268" t="s">
        <v>5584</v>
      </c>
      <c r="R378" s="268">
        <v>75</v>
      </c>
      <c r="S378" s="268">
        <f>AVERAGE(CPVTFC3SG0074!S23:T23)</f>
        <v>0.3054</v>
      </c>
      <c r="T378" s="343">
        <f t="shared" si="17"/>
        <v>906.36641221374043</v>
      </c>
      <c r="U378" s="1781" t="s">
        <v>314</v>
      </c>
    </row>
    <row r="379" spans="1:22" ht="15.75" thickBot="1" x14ac:dyDescent="0.3">
      <c r="A379" s="481">
        <v>361</v>
      </c>
      <c r="B379" s="4753"/>
      <c r="C379" s="3754" t="s">
        <v>220</v>
      </c>
      <c r="D379" s="1511">
        <v>44818</v>
      </c>
      <c r="E379" s="3845" t="s">
        <v>4921</v>
      </c>
      <c r="F379" s="485">
        <v>104</v>
      </c>
      <c r="G379" s="485">
        <f>AVERAGE(CPVTFC3SG0012!H14:I14)</f>
        <v>1.1358999999999999</v>
      </c>
      <c r="H379" s="1513">
        <f t="shared" si="12"/>
        <v>3736.7647058823527</v>
      </c>
      <c r="I379" s="3846" t="s">
        <v>315</v>
      </c>
      <c r="J379" s="815"/>
      <c r="K379" s="815"/>
      <c r="L379" s="816"/>
      <c r="M379" s="778"/>
      <c r="N379" s="778"/>
      <c r="O379" s="778"/>
      <c r="P379" s="3800">
        <v>44890</v>
      </c>
      <c r="Q379" s="1783" t="s">
        <v>5584</v>
      </c>
      <c r="R379" s="1783">
        <v>76</v>
      </c>
      <c r="S379" s="1783">
        <f>AVERAGE(CPVTFC3SG0074!U23:V23)</f>
        <v>0.33250000000000002</v>
      </c>
      <c r="T379" s="469">
        <f t="shared" si="17"/>
        <v>1042.9007633587787</v>
      </c>
      <c r="U379" s="1784" t="s">
        <v>314</v>
      </c>
      <c r="V379" s="286"/>
    </row>
    <row r="380" spans="1:22" x14ac:dyDescent="0.25">
      <c r="A380" s="114">
        <v>362</v>
      </c>
      <c r="B380" s="4747" t="s">
        <v>1700</v>
      </c>
      <c r="C380" s="165" t="s">
        <v>868</v>
      </c>
      <c r="D380" s="2870">
        <v>44818</v>
      </c>
      <c r="E380" s="3485" t="s">
        <v>4921</v>
      </c>
      <c r="F380" s="444">
        <v>105</v>
      </c>
      <c r="G380" s="444">
        <f>AVERAGE(CPVTFC3SG0012!J14:K14)</f>
        <v>2.8140999999999998</v>
      </c>
      <c r="H380" s="3486">
        <f t="shared" si="12"/>
        <v>9906.6176470588234</v>
      </c>
      <c r="I380" s="3494" t="s">
        <v>315</v>
      </c>
      <c r="J380" s="795">
        <v>44869</v>
      </c>
      <c r="K380" s="2714" t="s">
        <v>5429</v>
      </c>
      <c r="L380" s="797">
        <v>156</v>
      </c>
      <c r="M380" s="116">
        <f>AVERAGE(CPVTFC3SG0045!P22:Q22)</f>
        <v>0.60315000000000007</v>
      </c>
      <c r="N380" s="117">
        <f>(M380-0.1851)/0.0142*400</f>
        <v>11776.056338028171</v>
      </c>
      <c r="O380" s="342" t="s">
        <v>315</v>
      </c>
      <c r="P380" s="1271"/>
      <c r="Q380" s="1271"/>
      <c r="R380" s="1271"/>
      <c r="S380" s="1271"/>
      <c r="T380" s="1271"/>
      <c r="U380" s="1271"/>
      <c r="V380" s="287"/>
    </row>
    <row r="381" spans="1:22" x14ac:dyDescent="0.25">
      <c r="A381" s="64">
        <v>363</v>
      </c>
      <c r="B381" s="4766"/>
      <c r="C381" s="163" t="s">
        <v>220</v>
      </c>
      <c r="D381" s="2337">
        <v>44818</v>
      </c>
      <c r="E381" s="3456" t="s">
        <v>4921</v>
      </c>
      <c r="F381" s="164">
        <v>106</v>
      </c>
      <c r="G381" s="164">
        <f>AVERAGE(CPVTFC3SG0012!L14:M14)</f>
        <v>2.8135500000000002</v>
      </c>
      <c r="H381" s="3457">
        <f t="shared" si="12"/>
        <v>9904.5955882352955</v>
      </c>
      <c r="I381" s="3488" t="s">
        <v>315</v>
      </c>
      <c r="J381" s="852">
        <v>44869</v>
      </c>
      <c r="K381" s="845" t="s">
        <v>5429</v>
      </c>
      <c r="L381" s="853">
        <v>157</v>
      </c>
      <c r="M381" s="66">
        <f>AVERAGE(CPVTFC3SG0045!R22:S22)</f>
        <v>1.5766</v>
      </c>
      <c r="N381" s="67">
        <f>(M381-0.1851)/0.0142*400</f>
        <v>39197.183098591544</v>
      </c>
      <c r="O381" s="101" t="s">
        <v>315</v>
      </c>
      <c r="P381" s="694"/>
      <c r="Q381" s="694"/>
      <c r="R381" s="694"/>
      <c r="S381" s="694"/>
      <c r="T381" s="694"/>
      <c r="U381" s="694"/>
    </row>
    <row r="382" spans="1:22" x14ac:dyDescent="0.25">
      <c r="A382" s="64">
        <v>364</v>
      </c>
      <c r="B382" s="4765" t="s">
        <v>1701</v>
      </c>
      <c r="C382" s="163" t="s">
        <v>868</v>
      </c>
      <c r="D382" s="2337">
        <v>44818</v>
      </c>
      <c r="E382" s="3456" t="s">
        <v>4921</v>
      </c>
      <c r="F382" s="164">
        <v>107</v>
      </c>
      <c r="G382" s="164">
        <f>AVERAGE(CPVTFC3SG0012!N14:O14)</f>
        <v>1.2572000000000001</v>
      </c>
      <c r="H382" s="3457">
        <f t="shared" si="12"/>
        <v>4182.7205882352946</v>
      </c>
      <c r="I382" s="3488" t="s">
        <v>315</v>
      </c>
      <c r="J382" s="875"/>
      <c r="K382" s="843"/>
      <c r="L382" s="877"/>
      <c r="M382" s="645"/>
      <c r="N382" s="646"/>
      <c r="O382" s="642"/>
      <c r="P382" s="694"/>
      <c r="Q382" s="694"/>
      <c r="R382" s="694"/>
      <c r="S382" s="694"/>
      <c r="T382" s="694"/>
      <c r="U382" s="694"/>
    </row>
    <row r="383" spans="1:22" x14ac:dyDescent="0.25">
      <c r="A383" s="64">
        <v>365</v>
      </c>
      <c r="B383" s="4766"/>
      <c r="C383" s="163" t="s">
        <v>220</v>
      </c>
      <c r="D383" s="2337">
        <v>44818</v>
      </c>
      <c r="E383" s="3456" t="s">
        <v>4921</v>
      </c>
      <c r="F383" s="164">
        <v>108</v>
      </c>
      <c r="G383" s="164">
        <f>AVERAGE(CPVTFC3SG0012!P14:Q14)</f>
        <v>0.79095000000000004</v>
      </c>
      <c r="H383" s="3457">
        <f t="shared" si="12"/>
        <v>2468.5661764705887</v>
      </c>
      <c r="I383" s="3488" t="s">
        <v>315</v>
      </c>
      <c r="J383" s="841"/>
      <c r="K383" s="841"/>
      <c r="L383" s="842"/>
      <c r="M383" s="642"/>
      <c r="N383" s="642"/>
      <c r="O383" s="642"/>
      <c r="P383" s="694"/>
      <c r="Q383" s="694"/>
      <c r="R383" s="694"/>
      <c r="S383" s="694"/>
      <c r="T383" s="694"/>
      <c r="U383" s="694"/>
      <c r="V383" s="286"/>
    </row>
    <row r="384" spans="1:22" x14ac:dyDescent="0.25">
      <c r="A384" s="64">
        <v>366</v>
      </c>
      <c r="B384" s="3752" t="s">
        <v>1702</v>
      </c>
      <c r="C384" s="163" t="s">
        <v>868</v>
      </c>
      <c r="D384" s="2337">
        <v>44818</v>
      </c>
      <c r="E384" s="3456" t="s">
        <v>4921</v>
      </c>
      <c r="F384" s="164">
        <v>109</v>
      </c>
      <c r="G384" s="164">
        <f>AVERAGE(CPVTFC3SG0012!R14:S14)</f>
        <v>0.95365</v>
      </c>
      <c r="H384" s="3457">
        <f t="shared" si="12"/>
        <v>3066.7279411764707</v>
      </c>
      <c r="I384" s="3488" t="s">
        <v>315</v>
      </c>
      <c r="J384" s="841"/>
      <c r="K384" s="841"/>
      <c r="L384" s="842"/>
      <c r="M384" s="642"/>
      <c r="N384" s="642"/>
      <c r="O384" s="642"/>
      <c r="P384" s="694"/>
      <c r="Q384" s="694"/>
      <c r="R384" s="694"/>
      <c r="S384" s="694"/>
      <c r="T384" s="694"/>
      <c r="U384" s="694"/>
      <c r="V384" s="4687" t="s">
        <v>1416</v>
      </c>
    </row>
    <row r="385" spans="1:23" x14ac:dyDescent="0.25">
      <c r="A385" s="64">
        <v>367</v>
      </c>
      <c r="B385" s="3752" t="s">
        <v>1702</v>
      </c>
      <c r="C385" s="163" t="s">
        <v>220</v>
      </c>
      <c r="D385" s="2337">
        <v>44818</v>
      </c>
      <c r="E385" s="3456" t="s">
        <v>4921</v>
      </c>
      <c r="F385" s="164">
        <v>110</v>
      </c>
      <c r="G385" s="164">
        <f>AVERAGE(CPVTFC3SG0012!T14:U14)</f>
        <v>2.8047</v>
      </c>
      <c r="H385" s="3457">
        <f t="shared" si="12"/>
        <v>9872.0588235294126</v>
      </c>
      <c r="I385" s="3488" t="s">
        <v>315</v>
      </c>
      <c r="J385" s="852">
        <v>44869</v>
      </c>
      <c r="K385" s="845" t="s">
        <v>5429</v>
      </c>
      <c r="L385" s="853">
        <v>158</v>
      </c>
      <c r="M385" s="66">
        <f>AVERAGE(CPVTFC3SG0045!T22:U22)</f>
        <v>1.5519000000000001</v>
      </c>
      <c r="N385" s="67">
        <f>(M385-0.1851)/0.0142*400</f>
        <v>38501.408450704221</v>
      </c>
      <c r="O385" s="101" t="s">
        <v>315</v>
      </c>
      <c r="P385" s="694"/>
      <c r="Q385" s="694"/>
      <c r="R385" s="694"/>
      <c r="S385" s="694"/>
      <c r="T385" s="694"/>
      <c r="U385" s="694"/>
      <c r="V385" s="4687"/>
    </row>
    <row r="386" spans="1:23" x14ac:dyDescent="0.25">
      <c r="A386" s="64">
        <v>368</v>
      </c>
      <c r="B386" s="4765" t="s">
        <v>1703</v>
      </c>
      <c r="C386" s="163" t="s">
        <v>868</v>
      </c>
      <c r="D386" s="2337">
        <v>44818</v>
      </c>
      <c r="E386" s="3456" t="s">
        <v>4921</v>
      </c>
      <c r="F386" s="164">
        <v>111</v>
      </c>
      <c r="G386" s="164">
        <f>AVERAGE(CPVTFC3SG0012!V14:W14)</f>
        <v>2.4286500000000002</v>
      </c>
      <c r="H386" s="3457">
        <f t="shared" si="12"/>
        <v>8489.5220588235297</v>
      </c>
      <c r="I386" s="3488" t="s">
        <v>315</v>
      </c>
      <c r="J386" s="852">
        <v>44869</v>
      </c>
      <c r="K386" s="845" t="s">
        <v>5429</v>
      </c>
      <c r="L386" s="853">
        <v>159</v>
      </c>
      <c r="M386" s="66">
        <f>AVERAGE(CPVTFC3SG0045!V22:W22)</f>
        <v>0.99809999999999999</v>
      </c>
      <c r="N386" s="67">
        <f>(M386-0.1851)/0.0142*400</f>
        <v>22901.408450704221</v>
      </c>
      <c r="O386" s="101" t="s">
        <v>315</v>
      </c>
      <c r="P386" s="1250"/>
      <c r="Q386" s="1259"/>
      <c r="R386" s="694"/>
      <c r="S386" s="645"/>
      <c r="T386" s="646"/>
      <c r="U386" s="1259"/>
    </row>
    <row r="387" spans="1:23" x14ac:dyDescent="0.25">
      <c r="A387" s="64">
        <v>369</v>
      </c>
      <c r="B387" s="4766"/>
      <c r="C387" s="163" t="s">
        <v>220</v>
      </c>
      <c r="D387" s="2337">
        <v>44818</v>
      </c>
      <c r="E387" s="3456" t="s">
        <v>4921</v>
      </c>
      <c r="F387" s="164">
        <v>112</v>
      </c>
      <c r="G387" s="164">
        <f>AVERAGE(CPVTFC3SG0012!X14:Y14)</f>
        <v>2.6113</v>
      </c>
      <c r="H387" s="3457">
        <f t="shared" si="12"/>
        <v>9161.0294117647063</v>
      </c>
      <c r="I387" s="3488" t="s">
        <v>315</v>
      </c>
      <c r="J387" s="852">
        <v>44869</v>
      </c>
      <c r="K387" s="845" t="s">
        <v>5429</v>
      </c>
      <c r="L387" s="853">
        <v>160</v>
      </c>
      <c r="M387" s="66">
        <f>AVERAGE(CPVTFC3SG0045!X22:Y22)</f>
        <v>0.67745</v>
      </c>
      <c r="N387" s="67">
        <f>(M387-0.1851)/0.0142*400</f>
        <v>13869.014084507044</v>
      </c>
      <c r="O387" s="101" t="s">
        <v>315</v>
      </c>
      <c r="P387" s="1250"/>
      <c r="Q387" s="1259"/>
      <c r="R387" s="694"/>
      <c r="S387" s="645"/>
      <c r="T387" s="646"/>
      <c r="U387" s="1259"/>
    </row>
    <row r="388" spans="1:23" x14ac:dyDescent="0.25">
      <c r="A388" s="64">
        <v>370</v>
      </c>
      <c r="B388" s="4765" t="s">
        <v>1704</v>
      </c>
      <c r="C388" s="163" t="s">
        <v>868</v>
      </c>
      <c r="D388" s="2337">
        <v>44818</v>
      </c>
      <c r="E388" s="3456" t="s">
        <v>4921</v>
      </c>
      <c r="F388" s="164">
        <v>113</v>
      </c>
      <c r="G388" s="164">
        <f>AVERAGE(CPVTFC3SG0012!B16:C16)</f>
        <v>0.50819999999999999</v>
      </c>
      <c r="H388" s="3457">
        <f t="shared" si="12"/>
        <v>1429.0441176470588</v>
      </c>
      <c r="I388" s="3836" t="s">
        <v>315</v>
      </c>
      <c r="J388" s="875"/>
      <c r="K388" s="843"/>
      <c r="L388" s="877"/>
      <c r="M388" s="645"/>
      <c r="N388" s="646"/>
      <c r="O388" s="642"/>
      <c r="P388" s="1250"/>
      <c r="Q388" s="1259"/>
      <c r="R388" s="694"/>
      <c r="S388" s="645"/>
      <c r="T388" s="646"/>
      <c r="U388" s="1259"/>
      <c r="V388" s="4687" t="s">
        <v>1416</v>
      </c>
      <c r="W388" s="5">
        <v>1</v>
      </c>
    </row>
    <row r="389" spans="1:23" x14ac:dyDescent="0.25">
      <c r="A389" s="64">
        <v>371</v>
      </c>
      <c r="B389" s="4766"/>
      <c r="C389" s="163" t="s">
        <v>220</v>
      </c>
      <c r="D389" s="2337">
        <v>44818</v>
      </c>
      <c r="E389" s="3456" t="s">
        <v>4921</v>
      </c>
      <c r="F389" s="164">
        <v>114</v>
      </c>
      <c r="G389" s="164">
        <f>AVERAGE(CPVTFC3SG0012!D16:E16)</f>
        <v>2.8876999999999997</v>
      </c>
      <c r="H389" s="3457">
        <f t="shared" si="12"/>
        <v>10177.205882352941</v>
      </c>
      <c r="I389" s="3488" t="s">
        <v>315</v>
      </c>
      <c r="J389" s="841"/>
      <c r="K389" s="841"/>
      <c r="L389" s="842"/>
      <c r="M389" s="642"/>
      <c r="N389" s="642"/>
      <c r="O389" s="642"/>
      <c r="P389" s="1250"/>
      <c r="Q389" s="1259"/>
      <c r="R389" s="694"/>
      <c r="S389" s="645"/>
      <c r="T389" s="646"/>
      <c r="U389" s="1259"/>
      <c r="V389" s="4688"/>
    </row>
    <row r="390" spans="1:23" x14ac:dyDescent="0.25">
      <c r="A390" s="64">
        <v>372</v>
      </c>
      <c r="B390" s="3752" t="s">
        <v>1705</v>
      </c>
      <c r="C390" s="163" t="s">
        <v>868</v>
      </c>
      <c r="D390" s="2337">
        <v>44818</v>
      </c>
      <c r="E390" s="3456" t="s">
        <v>4921</v>
      </c>
      <c r="F390" s="164">
        <v>115</v>
      </c>
      <c r="G390" s="164">
        <f>AVERAGE(CPVTFC3SG0012!F16:G16)</f>
        <v>1.38395</v>
      </c>
      <c r="H390" s="3457">
        <f t="shared" si="12"/>
        <v>4648.713235294118</v>
      </c>
      <c r="I390" s="3488" t="s">
        <v>315</v>
      </c>
      <c r="J390" s="841"/>
      <c r="K390" s="841"/>
      <c r="L390" s="842"/>
      <c r="M390" s="642"/>
      <c r="N390" s="642"/>
      <c r="O390" s="642"/>
      <c r="P390" s="694"/>
      <c r="Q390" s="694"/>
      <c r="R390" s="694"/>
      <c r="S390" s="694"/>
      <c r="T390" s="694"/>
      <c r="U390" s="694"/>
      <c r="V390" s="4687" t="s">
        <v>1416</v>
      </c>
    </row>
    <row r="391" spans="1:23" x14ac:dyDescent="0.25">
      <c r="A391" s="64">
        <v>373</v>
      </c>
      <c r="B391" s="3752" t="s">
        <v>1705</v>
      </c>
      <c r="C391" s="163" t="s">
        <v>220</v>
      </c>
      <c r="D391" s="2337">
        <v>44818</v>
      </c>
      <c r="E391" s="3456" t="s">
        <v>4921</v>
      </c>
      <c r="F391" s="164">
        <v>116</v>
      </c>
      <c r="G391" s="164">
        <f>AVERAGE(CPVTFC3SG0012!H16:I16)</f>
        <v>2.9413499999999999</v>
      </c>
      <c r="H391" s="3457">
        <f t="shared" si="12"/>
        <v>10374.448529411766</v>
      </c>
      <c r="I391" s="3488" t="s">
        <v>315</v>
      </c>
      <c r="J391" s="852">
        <v>44869</v>
      </c>
      <c r="K391" s="845" t="s">
        <v>5429</v>
      </c>
      <c r="L391" s="853">
        <v>161</v>
      </c>
      <c r="M391" s="66">
        <f>AVERAGE(CPVTFC3SG0045!B24:C24)</f>
        <v>1.6970000000000001</v>
      </c>
      <c r="N391" s="67">
        <f>(M391-0.1851)/0.0142*400</f>
        <v>42588.732394366198</v>
      </c>
      <c r="O391" s="101" t="s">
        <v>315</v>
      </c>
      <c r="P391" s="694"/>
      <c r="Q391" s="694"/>
      <c r="R391" s="694"/>
      <c r="S391" s="694"/>
      <c r="T391" s="694"/>
      <c r="U391" s="694"/>
      <c r="V391" s="4688"/>
    </row>
    <row r="392" spans="1:23" x14ac:dyDescent="0.25">
      <c r="A392" s="64">
        <v>374</v>
      </c>
      <c r="B392" s="4765" t="s">
        <v>1706</v>
      </c>
      <c r="C392" s="163" t="s">
        <v>868</v>
      </c>
      <c r="D392" s="2337">
        <v>44818</v>
      </c>
      <c r="E392" s="3456" t="s">
        <v>4921</v>
      </c>
      <c r="F392" s="164">
        <v>117</v>
      </c>
      <c r="G392" s="164">
        <f>AVERAGE(CPVTFC3SG0012!J16:K16)</f>
        <v>1.8596999999999999</v>
      </c>
      <c r="H392" s="3457">
        <f t="shared" si="12"/>
        <v>6397.7941176470595</v>
      </c>
      <c r="I392" s="3488" t="s">
        <v>315</v>
      </c>
      <c r="J392" s="841"/>
      <c r="K392" s="841"/>
      <c r="L392" s="842"/>
      <c r="M392" s="642"/>
      <c r="N392" s="642"/>
      <c r="O392" s="642"/>
      <c r="P392" s="1262"/>
      <c r="Q392" s="1263"/>
      <c r="R392" s="694"/>
      <c r="S392" s="645"/>
      <c r="T392" s="646"/>
      <c r="U392" s="843"/>
      <c r="V392" s="287"/>
    </row>
    <row r="393" spans="1:23" x14ac:dyDescent="0.25">
      <c r="A393" s="64">
        <v>375</v>
      </c>
      <c r="B393" s="4766"/>
      <c r="C393" s="163" t="s">
        <v>220</v>
      </c>
      <c r="D393" s="2337">
        <v>44818</v>
      </c>
      <c r="E393" s="3456" t="s">
        <v>4921</v>
      </c>
      <c r="F393" s="164">
        <v>118</v>
      </c>
      <c r="G393" s="164">
        <f>AVERAGE(CPVTFC3SG0012!L16:M16)</f>
        <v>1.8653999999999999</v>
      </c>
      <c r="H393" s="3457">
        <f t="shared" si="12"/>
        <v>6418.75</v>
      </c>
      <c r="I393" s="3488" t="s">
        <v>315</v>
      </c>
      <c r="J393" s="841"/>
      <c r="K393" s="841"/>
      <c r="L393" s="842"/>
      <c r="M393" s="642"/>
      <c r="N393" s="642"/>
      <c r="O393" s="642"/>
      <c r="P393" s="1262"/>
      <c r="Q393" s="1263"/>
      <c r="R393" s="694"/>
      <c r="S393" s="645"/>
      <c r="T393" s="646"/>
      <c r="U393" s="843"/>
      <c r="V393" s="286"/>
    </row>
    <row r="394" spans="1:23" x14ac:dyDescent="0.25">
      <c r="A394" s="64">
        <v>376</v>
      </c>
      <c r="B394" s="4765" t="s">
        <v>1707</v>
      </c>
      <c r="C394" s="163" t="s">
        <v>868</v>
      </c>
      <c r="D394" s="2337">
        <v>44818</v>
      </c>
      <c r="E394" s="3456" t="s">
        <v>4921</v>
      </c>
      <c r="F394" s="164">
        <v>119</v>
      </c>
      <c r="G394" s="164">
        <f>AVERAGE(CPVTFC3SG0012!N16:O16)</f>
        <v>0.50639999999999996</v>
      </c>
      <c r="H394" s="3457">
        <f t="shared" si="12"/>
        <v>1422.4264705882354</v>
      </c>
      <c r="I394" s="4532" t="s">
        <v>315</v>
      </c>
      <c r="J394" s="841"/>
      <c r="K394" s="841"/>
      <c r="L394" s="842"/>
      <c r="M394" s="642"/>
      <c r="N394" s="642"/>
      <c r="O394" s="642"/>
      <c r="P394" s="694"/>
      <c r="Q394" s="694"/>
      <c r="R394" s="694"/>
      <c r="S394" s="694"/>
      <c r="T394" s="694"/>
      <c r="U394" s="694"/>
      <c r="V394" s="4687" t="s">
        <v>1416</v>
      </c>
      <c r="W394" s="5">
        <v>1</v>
      </c>
    </row>
    <row r="395" spans="1:23" x14ac:dyDescent="0.25">
      <c r="A395" s="64">
        <v>377</v>
      </c>
      <c r="B395" s="4766"/>
      <c r="C395" s="163" t="s">
        <v>220</v>
      </c>
      <c r="D395" s="2337">
        <v>44818</v>
      </c>
      <c r="E395" s="3456" t="s">
        <v>4921</v>
      </c>
      <c r="F395" s="164">
        <v>120</v>
      </c>
      <c r="G395" s="164">
        <f>AVERAGE(CPVTFC3SG0012!P16:Q16)</f>
        <v>2.7167500000000002</v>
      </c>
      <c r="H395" s="3457">
        <f t="shared" si="12"/>
        <v>9548.7132352941189</v>
      </c>
      <c r="I395" s="3488" t="s">
        <v>315</v>
      </c>
      <c r="J395" s="841"/>
      <c r="K395" s="841"/>
      <c r="L395" s="842"/>
      <c r="M395" s="642"/>
      <c r="N395" s="642"/>
      <c r="O395" s="642"/>
      <c r="P395" s="694"/>
      <c r="Q395" s="694"/>
      <c r="R395" s="694"/>
      <c r="S395" s="694"/>
      <c r="T395" s="694"/>
      <c r="U395" s="694"/>
      <c r="V395" s="4688"/>
    </row>
    <row r="396" spans="1:23" x14ac:dyDescent="0.25">
      <c r="A396" s="6">
        <v>378</v>
      </c>
      <c r="B396" s="4763" t="s">
        <v>1708</v>
      </c>
      <c r="C396" s="144" t="s">
        <v>868</v>
      </c>
      <c r="D396" s="2340">
        <v>44818</v>
      </c>
      <c r="E396" s="3460" t="s">
        <v>4921</v>
      </c>
      <c r="F396" s="102">
        <v>121</v>
      </c>
      <c r="G396" s="102">
        <f>AVERAGE(CPVTFC3SG0012!R16:S16)</f>
        <v>0.41200000000000003</v>
      </c>
      <c r="H396" s="3461">
        <f t="shared" si="12"/>
        <v>1075.3676470588236</v>
      </c>
      <c r="I396" s="3490" t="s">
        <v>314</v>
      </c>
      <c r="J396" s="841"/>
      <c r="K396" s="841"/>
      <c r="L396" s="842"/>
      <c r="M396" s="642"/>
      <c r="N396" s="642"/>
      <c r="O396" s="642"/>
      <c r="P396" s="1149"/>
      <c r="Q396" s="2737"/>
      <c r="R396" s="645"/>
      <c r="S396" s="645"/>
      <c r="T396" s="646"/>
      <c r="U396" s="2741"/>
      <c r="V396" s="287"/>
    </row>
    <row r="397" spans="1:23" x14ac:dyDescent="0.25">
      <c r="A397" s="6">
        <v>379</v>
      </c>
      <c r="B397" s="4754"/>
      <c r="C397" s="144" t="s">
        <v>220</v>
      </c>
      <c r="D397" s="2340">
        <v>44818</v>
      </c>
      <c r="E397" s="3460" t="s">
        <v>4921</v>
      </c>
      <c r="F397" s="102">
        <v>122</v>
      </c>
      <c r="G397" s="102">
        <f>AVERAGE(CPVTFC3SG0012!T16:U16)</f>
        <v>0.36324999999999996</v>
      </c>
      <c r="H397" s="3461">
        <f t="shared" si="12"/>
        <v>896.13970588235293</v>
      </c>
      <c r="I397" s="3490" t="s">
        <v>314</v>
      </c>
      <c r="J397" s="841"/>
      <c r="K397" s="841"/>
      <c r="L397" s="842"/>
      <c r="M397" s="642"/>
      <c r="N397" s="642"/>
      <c r="O397" s="642"/>
      <c r="P397" s="1261"/>
      <c r="Q397" s="694"/>
      <c r="R397" s="694"/>
      <c r="S397" s="694"/>
      <c r="T397" s="694"/>
      <c r="U397" s="694"/>
    </row>
    <row r="398" spans="1:23" x14ac:dyDescent="0.25">
      <c r="A398" s="6">
        <v>380</v>
      </c>
      <c r="B398" s="4759" t="s">
        <v>1709</v>
      </c>
      <c r="C398" s="144" t="s">
        <v>868</v>
      </c>
      <c r="D398" s="2340">
        <v>44818</v>
      </c>
      <c r="E398" s="3460" t="s">
        <v>4921</v>
      </c>
      <c r="F398" s="102">
        <v>123</v>
      </c>
      <c r="G398" s="102">
        <f>AVERAGE(CPVTFC3SG0012!V16:W16)</f>
        <v>7.2300000000000003E-2</v>
      </c>
      <c r="H398" s="3461">
        <f t="shared" si="12"/>
        <v>-173.52941176470586</v>
      </c>
      <c r="I398" s="3490" t="s">
        <v>314</v>
      </c>
      <c r="J398" s="841"/>
      <c r="K398" s="841"/>
      <c r="L398" s="842"/>
      <c r="M398" s="642"/>
      <c r="N398" s="642"/>
      <c r="O398" s="642"/>
      <c r="P398" s="694"/>
      <c r="Q398" s="694"/>
      <c r="R398" s="694"/>
      <c r="S398" s="694"/>
      <c r="T398" s="694"/>
      <c r="U398" s="694"/>
      <c r="V398" s="4687" t="s">
        <v>1416</v>
      </c>
      <c r="W398" s="5">
        <v>1</v>
      </c>
    </row>
    <row r="399" spans="1:23" x14ac:dyDescent="0.25">
      <c r="A399" s="9">
        <v>381</v>
      </c>
      <c r="B399" s="4764"/>
      <c r="C399" s="162" t="s">
        <v>220</v>
      </c>
      <c r="D399" s="2392">
        <v>44818</v>
      </c>
      <c r="E399" s="3476" t="s">
        <v>4921</v>
      </c>
      <c r="F399" s="103">
        <v>124</v>
      </c>
      <c r="G399" s="103">
        <f>AVERAGE(CPVTFC3SG0012!X16:Y16)</f>
        <v>0.76624999999999999</v>
      </c>
      <c r="H399" s="3477">
        <f t="shared" si="12"/>
        <v>2377.7573529411766</v>
      </c>
      <c r="I399" s="4531" t="s">
        <v>315</v>
      </c>
      <c r="J399" s="875"/>
      <c r="K399" s="843"/>
      <c r="L399" s="877"/>
      <c r="M399" s="645"/>
      <c r="N399" s="646"/>
      <c r="O399" s="642"/>
      <c r="P399" s="694"/>
      <c r="Q399" s="694"/>
      <c r="R399" s="694"/>
      <c r="S399" s="694"/>
      <c r="T399" s="694"/>
      <c r="U399" s="694"/>
      <c r="V399" s="4688"/>
    </row>
    <row r="400" spans="1:23" x14ac:dyDescent="0.25">
      <c r="A400" s="64">
        <v>382</v>
      </c>
      <c r="B400" s="3752" t="s">
        <v>1710</v>
      </c>
      <c r="C400" s="163" t="s">
        <v>868</v>
      </c>
      <c r="D400" s="2337">
        <v>44818</v>
      </c>
      <c r="E400" s="3456" t="s">
        <v>4921</v>
      </c>
      <c r="F400" s="164">
        <v>125</v>
      </c>
      <c r="G400" s="164">
        <f>AVERAGE(CPVTFC3SG0012!B18:C18)</f>
        <v>1.11395</v>
      </c>
      <c r="H400" s="3457">
        <f t="shared" si="12"/>
        <v>3656.0661764705883</v>
      </c>
      <c r="I400" s="3488" t="s">
        <v>315</v>
      </c>
      <c r="J400" s="875"/>
      <c r="K400" s="843"/>
      <c r="L400" s="877"/>
      <c r="M400" s="645"/>
      <c r="N400" s="646"/>
      <c r="O400" s="642"/>
      <c r="P400" s="694"/>
      <c r="Q400" s="694"/>
      <c r="R400" s="694"/>
      <c r="S400" s="694"/>
      <c r="T400" s="694"/>
      <c r="U400" s="694"/>
      <c r="V400" s="4687" t="s">
        <v>1416</v>
      </c>
    </row>
    <row r="401" spans="1:23" x14ac:dyDescent="0.25">
      <c r="A401" s="64">
        <v>383</v>
      </c>
      <c r="B401" s="3752" t="s">
        <v>1710</v>
      </c>
      <c r="C401" s="163" t="s">
        <v>220</v>
      </c>
      <c r="D401" s="2337">
        <v>44818</v>
      </c>
      <c r="E401" s="3456" t="s">
        <v>4921</v>
      </c>
      <c r="F401" s="164">
        <v>126</v>
      </c>
      <c r="G401" s="164">
        <f>AVERAGE(CPVTFC3SG0012!D18:E18)</f>
        <v>2.9245000000000001</v>
      </c>
      <c r="H401" s="3457">
        <f t="shared" si="12"/>
        <v>10312.500000000002</v>
      </c>
      <c r="I401" s="3488" t="s">
        <v>315</v>
      </c>
      <c r="J401" s="852">
        <v>44869</v>
      </c>
      <c r="K401" s="845" t="s">
        <v>5429</v>
      </c>
      <c r="L401" s="853">
        <v>162</v>
      </c>
      <c r="M401" s="66">
        <f>AVERAGE(CPVTFC3SG0045!D24:E24)</f>
        <v>2.5031500000000002</v>
      </c>
      <c r="N401" s="67">
        <f>(M401-0.1851)/0.0142*400</f>
        <v>65297.183098591551</v>
      </c>
      <c r="O401" s="101" t="s">
        <v>315</v>
      </c>
      <c r="P401" s="694"/>
      <c r="Q401" s="694"/>
      <c r="R401" s="694"/>
      <c r="S401" s="694"/>
      <c r="T401" s="694"/>
      <c r="U401" s="694"/>
      <c r="V401" s="4688"/>
    </row>
    <row r="402" spans="1:23" x14ac:dyDescent="0.25">
      <c r="A402" s="6">
        <v>384</v>
      </c>
      <c r="B402" s="4759" t="s">
        <v>1711</v>
      </c>
      <c r="C402" s="144" t="s">
        <v>868</v>
      </c>
      <c r="D402" s="2340">
        <v>44818</v>
      </c>
      <c r="E402" s="3460" t="s">
        <v>4921</v>
      </c>
      <c r="F402" s="102">
        <v>127</v>
      </c>
      <c r="G402" s="102">
        <f>AVERAGE(CPVTFC3SG0012!F18:G18)</f>
        <v>0.45725000000000005</v>
      </c>
      <c r="H402" s="3461">
        <f t="shared" si="12"/>
        <v>1241.7279411764707</v>
      </c>
      <c r="I402" s="4530" t="s">
        <v>314</v>
      </c>
      <c r="J402" s="841"/>
      <c r="K402" s="841"/>
      <c r="L402" s="842"/>
      <c r="M402" s="642"/>
      <c r="N402" s="642"/>
      <c r="O402" s="642"/>
      <c r="P402" s="694"/>
      <c r="Q402" s="694"/>
      <c r="R402" s="694"/>
      <c r="S402" s="694"/>
      <c r="T402" s="694"/>
      <c r="U402" s="694"/>
      <c r="V402" s="4687" t="s">
        <v>1416</v>
      </c>
      <c r="W402" s="5">
        <v>1</v>
      </c>
    </row>
    <row r="403" spans="1:23" x14ac:dyDescent="0.25">
      <c r="A403" s="9">
        <v>385</v>
      </c>
      <c r="B403" s="4764"/>
      <c r="C403" s="162" t="s">
        <v>220</v>
      </c>
      <c r="D403" s="2392">
        <v>44818</v>
      </c>
      <c r="E403" s="3476" t="s">
        <v>4921</v>
      </c>
      <c r="F403" s="103">
        <v>128</v>
      </c>
      <c r="G403" s="103">
        <f>AVERAGE(CPVTFC3SG0012!H18:I18)</f>
        <v>2.8755000000000002</v>
      </c>
      <c r="H403" s="3477">
        <f t="shared" si="12"/>
        <v>10132.352941176472</v>
      </c>
      <c r="I403" s="3489" t="s">
        <v>315</v>
      </c>
      <c r="J403" s="841"/>
      <c r="K403" s="841"/>
      <c r="L403" s="842"/>
      <c r="M403" s="642"/>
      <c r="N403" s="642"/>
      <c r="O403" s="642"/>
      <c r="P403" s="694"/>
      <c r="Q403" s="694"/>
      <c r="R403" s="694"/>
      <c r="S403" s="694"/>
      <c r="T403" s="694"/>
      <c r="U403" s="694"/>
      <c r="V403" s="4688"/>
    </row>
    <row r="404" spans="1:23" x14ac:dyDescent="0.25">
      <c r="A404" s="64">
        <v>386</v>
      </c>
      <c r="B404" s="4765" t="s">
        <v>1712</v>
      </c>
      <c r="C404" s="163" t="s">
        <v>868</v>
      </c>
      <c r="D404" s="2337">
        <v>44818</v>
      </c>
      <c r="E404" s="3456" t="s">
        <v>4921</v>
      </c>
      <c r="F404" s="164">
        <v>129</v>
      </c>
      <c r="G404" s="164">
        <f>AVERAGE(CPVTFC3SG0012!J18:K18)</f>
        <v>1.09565</v>
      </c>
      <c r="H404" s="3457">
        <f t="shared" si="12"/>
        <v>3588.7867647058824</v>
      </c>
      <c r="I404" s="3488" t="s">
        <v>315</v>
      </c>
      <c r="J404" s="875"/>
      <c r="K404" s="843"/>
      <c r="L404" s="877"/>
      <c r="M404" s="645"/>
      <c r="N404" s="646"/>
      <c r="O404" s="642"/>
      <c r="P404" s="694"/>
      <c r="Q404" s="694"/>
      <c r="R404" s="694"/>
      <c r="S404" s="694"/>
      <c r="T404" s="694"/>
      <c r="U404" s="694"/>
    </row>
    <row r="405" spans="1:23" x14ac:dyDescent="0.25">
      <c r="A405" s="64">
        <v>387</v>
      </c>
      <c r="B405" s="4766"/>
      <c r="C405" s="163" t="s">
        <v>220</v>
      </c>
      <c r="D405" s="2337">
        <v>44818</v>
      </c>
      <c r="E405" s="3456" t="s">
        <v>4921</v>
      </c>
      <c r="F405" s="164">
        <v>130</v>
      </c>
      <c r="G405" s="164">
        <f>AVERAGE(CPVTFC3SG0012!L18:M18)</f>
        <v>1.1972</v>
      </c>
      <c r="H405" s="3457">
        <f t="shared" si="12"/>
        <v>3962.1323529411766</v>
      </c>
      <c r="I405" s="3488" t="s">
        <v>315</v>
      </c>
      <c r="J405" s="694"/>
      <c r="K405" s="694"/>
      <c r="L405" s="695"/>
      <c r="M405" s="694"/>
      <c r="N405" s="694"/>
      <c r="O405" s="694"/>
      <c r="P405" s="1149"/>
      <c r="Q405" s="2737"/>
      <c r="R405" s="645"/>
      <c r="S405" s="645"/>
      <c r="T405" s="646"/>
      <c r="U405" s="2741"/>
    </row>
    <row r="406" spans="1:23" x14ac:dyDescent="0.25">
      <c r="A406" s="64">
        <v>388</v>
      </c>
      <c r="B406" s="3752" t="s">
        <v>1713</v>
      </c>
      <c r="C406" s="163" t="s">
        <v>868</v>
      </c>
      <c r="D406" s="2337">
        <v>44818</v>
      </c>
      <c r="E406" s="3456" t="s">
        <v>4921</v>
      </c>
      <c r="F406" s="164">
        <v>131</v>
      </c>
      <c r="G406" s="164">
        <f>AVERAGE(CPVTFC3SG0012!N18:O18)</f>
        <v>1.7830499999999998</v>
      </c>
      <c r="H406" s="3457">
        <f t="shared" si="12"/>
        <v>6115.9926470588234</v>
      </c>
      <c r="I406" s="3488" t="s">
        <v>315</v>
      </c>
      <c r="J406" s="841"/>
      <c r="K406" s="841"/>
      <c r="L406" s="842"/>
      <c r="M406" s="642"/>
      <c r="N406" s="642"/>
      <c r="O406" s="642"/>
      <c r="P406" s="694"/>
      <c r="Q406" s="694"/>
      <c r="R406" s="694"/>
      <c r="S406" s="694"/>
      <c r="T406" s="694"/>
      <c r="U406" s="694"/>
      <c r="V406" s="4687" t="s">
        <v>1416</v>
      </c>
    </row>
    <row r="407" spans="1:23" ht="15.75" thickBot="1" x14ac:dyDescent="0.3">
      <c r="A407" s="450">
        <v>389</v>
      </c>
      <c r="B407" s="3752" t="s">
        <v>1713</v>
      </c>
      <c r="C407" s="890" t="s">
        <v>220</v>
      </c>
      <c r="D407" s="2079">
        <v>44818</v>
      </c>
      <c r="E407" s="3463" t="s">
        <v>4921</v>
      </c>
      <c r="F407" s="445">
        <v>132</v>
      </c>
      <c r="G407" s="445">
        <f>AVERAGE(CPVTFC3SG0012!P18:Q18)</f>
        <v>2.9281999999999999</v>
      </c>
      <c r="H407" s="2081">
        <f t="shared" si="12"/>
        <v>10326.10294117647</v>
      </c>
      <c r="I407" s="3493" t="s">
        <v>315</v>
      </c>
      <c r="J407" s="737">
        <v>44869</v>
      </c>
      <c r="K407" s="2751" t="s">
        <v>5429</v>
      </c>
      <c r="L407" s="742">
        <v>163</v>
      </c>
      <c r="M407" s="122">
        <f>AVERAGE(CPVTFC3SG0045!F24:G24)</f>
        <v>1.8281499999999999</v>
      </c>
      <c r="N407" s="123">
        <f>(M407-0.1851)/0.0142*400</f>
        <v>46283.098591549286</v>
      </c>
      <c r="O407" s="699" t="s">
        <v>315</v>
      </c>
      <c r="P407" s="1268"/>
      <c r="Q407" s="1268"/>
      <c r="R407" s="1268"/>
      <c r="S407" s="1268"/>
      <c r="T407" s="1268"/>
      <c r="U407" s="1268"/>
      <c r="V407" s="4688"/>
    </row>
    <row r="408" spans="1:23" x14ac:dyDescent="0.25">
      <c r="A408" s="406">
        <v>390</v>
      </c>
      <c r="B408" s="4751" t="s">
        <v>1714</v>
      </c>
      <c r="C408" s="2742" t="s">
        <v>868</v>
      </c>
      <c r="D408" s="2332">
        <v>44818</v>
      </c>
      <c r="E408" s="3523" t="s">
        <v>4921</v>
      </c>
      <c r="F408" s="478">
        <v>133</v>
      </c>
      <c r="G408" s="478">
        <f>AVERAGE(CPVTFC3SG0012!R18:S18)</f>
        <v>2.5115499999999997</v>
      </c>
      <c r="H408" s="3524">
        <f t="shared" si="12"/>
        <v>8794.3014705882342</v>
      </c>
      <c r="I408" s="3844" t="s">
        <v>315</v>
      </c>
      <c r="J408" s="756">
        <v>44869</v>
      </c>
      <c r="K408" s="854" t="s">
        <v>5429</v>
      </c>
      <c r="L408" s="758">
        <v>164</v>
      </c>
      <c r="M408" s="409">
        <f>AVERAGE(CPVTFC3SG0045!H24:I24)</f>
        <v>0.58414999999999995</v>
      </c>
      <c r="N408" s="405">
        <f>(M408-0.1851)/0.0142*400</f>
        <v>11240.845070422532</v>
      </c>
      <c r="O408" s="759" t="s">
        <v>315</v>
      </c>
      <c r="P408" s="1611">
        <v>44890</v>
      </c>
      <c r="Q408" s="1327" t="s">
        <v>5584</v>
      </c>
      <c r="R408" s="1327">
        <v>77</v>
      </c>
      <c r="S408" s="1327">
        <f>AVERAGE(CPVTFC3SG0074!W23:X23)</f>
        <v>1.19095</v>
      </c>
      <c r="T408" s="480">
        <f t="shared" ref="T408:T411" si="18">(S408-0.1255)/0.0131*66</f>
        <v>5367.9160305343512</v>
      </c>
      <c r="U408" s="782" t="s">
        <v>315</v>
      </c>
    </row>
    <row r="409" spans="1:23" x14ac:dyDescent="0.25">
      <c r="A409" s="590"/>
      <c r="B409" s="4752"/>
      <c r="C409" s="170" t="s">
        <v>5448</v>
      </c>
      <c r="D409" s="2333"/>
      <c r="E409" s="3468"/>
      <c r="F409" s="695"/>
      <c r="G409" s="695"/>
      <c r="H409" s="3469"/>
      <c r="I409" s="3838"/>
      <c r="J409" s="875"/>
      <c r="K409" s="876"/>
      <c r="L409" s="877"/>
      <c r="M409" s="645"/>
      <c r="N409" s="646"/>
      <c r="O409" s="642"/>
      <c r="P409" s="98">
        <v>44890</v>
      </c>
      <c r="Q409" s="99" t="s">
        <v>5584</v>
      </c>
      <c r="R409" s="99">
        <v>78</v>
      </c>
      <c r="S409" s="99">
        <f>AVERAGE(CPVTFC3SG0074!C25:D25)</f>
        <v>0.76354999999999995</v>
      </c>
      <c r="T409" s="100">
        <f t="shared" si="18"/>
        <v>3214.6030534351144</v>
      </c>
      <c r="U409" s="1711" t="s">
        <v>315</v>
      </c>
    </row>
    <row r="410" spans="1:23" x14ac:dyDescent="0.25">
      <c r="A410" s="590"/>
      <c r="B410" s="4752"/>
      <c r="C410" s="170" t="s">
        <v>863</v>
      </c>
      <c r="D410" s="2333"/>
      <c r="E410" s="3468"/>
      <c r="F410" s="695"/>
      <c r="G410" s="695"/>
      <c r="H410" s="3469"/>
      <c r="I410" s="3838"/>
      <c r="J410" s="875"/>
      <c r="K410" s="876"/>
      <c r="L410" s="877"/>
      <c r="M410" s="645"/>
      <c r="N410" s="646"/>
      <c r="O410" s="642"/>
      <c r="P410" s="98">
        <v>44890</v>
      </c>
      <c r="Q410" s="99" t="s">
        <v>5584</v>
      </c>
      <c r="R410" s="99">
        <v>79</v>
      </c>
      <c r="S410" s="99">
        <f>AVERAGE(CPVTFC3SG0074!E25:F25)</f>
        <v>0.82145000000000001</v>
      </c>
      <c r="T410" s="100">
        <f t="shared" si="18"/>
        <v>3506.3129770992368</v>
      </c>
      <c r="U410" s="1711" t="s">
        <v>315</v>
      </c>
    </row>
    <row r="411" spans="1:23" ht="15.75" thickBot="1" x14ac:dyDescent="0.3">
      <c r="A411" s="481">
        <v>391</v>
      </c>
      <c r="B411" s="4753"/>
      <c r="C411" s="3754" t="s">
        <v>220</v>
      </c>
      <c r="D411" s="1511">
        <v>44818</v>
      </c>
      <c r="E411" s="3845" t="s">
        <v>4921</v>
      </c>
      <c r="F411" s="485">
        <v>134</v>
      </c>
      <c r="G411" s="485">
        <f>AVERAGE(CPVTFC3SG0012!T18:U18)</f>
        <v>2.5769000000000002</v>
      </c>
      <c r="H411" s="1513">
        <f t="shared" si="12"/>
        <v>9034.5588235294126</v>
      </c>
      <c r="I411" s="3846" t="s">
        <v>315</v>
      </c>
      <c r="J411" s="982">
        <v>44869</v>
      </c>
      <c r="K411" s="3160" t="s">
        <v>5429</v>
      </c>
      <c r="L411" s="984">
        <v>165</v>
      </c>
      <c r="M411" s="985">
        <f>AVERAGE(CPVTFC3SG0045!J24:K24)</f>
        <v>0.32019999999999998</v>
      </c>
      <c r="N411" s="986">
        <f>(M411-0.1851)/0.0142*400</f>
        <v>3805.6338028169007</v>
      </c>
      <c r="O411" s="987" t="s">
        <v>315</v>
      </c>
      <c r="P411" s="1615">
        <v>44890</v>
      </c>
      <c r="Q411" s="1332" t="s">
        <v>5584</v>
      </c>
      <c r="R411" s="1332">
        <v>80</v>
      </c>
      <c r="S411" s="1332">
        <f>AVERAGE(CPVTFC3SG0074!G25:H25)</f>
        <v>0.63614999999999999</v>
      </c>
      <c r="T411" s="487">
        <f t="shared" si="18"/>
        <v>2572.7404580152674</v>
      </c>
      <c r="U411" s="3847" t="s">
        <v>315</v>
      </c>
      <c r="V411" s="286"/>
    </row>
    <row r="412" spans="1:23" x14ac:dyDescent="0.25">
      <c r="A412" s="114">
        <v>392</v>
      </c>
      <c r="B412" s="4747" t="s">
        <v>1715</v>
      </c>
      <c r="C412" s="165" t="s">
        <v>868</v>
      </c>
      <c r="D412" s="2870">
        <v>44818</v>
      </c>
      <c r="E412" s="3485" t="s">
        <v>4921</v>
      </c>
      <c r="F412" s="444">
        <v>135</v>
      </c>
      <c r="G412" s="444">
        <f>AVERAGE(CPVTFC3SG0012!V18:W18)</f>
        <v>1.3185</v>
      </c>
      <c r="H412" s="3486">
        <f t="shared" si="12"/>
        <v>4408.088235294118</v>
      </c>
      <c r="I412" s="3494" t="s">
        <v>315</v>
      </c>
      <c r="J412" s="827"/>
      <c r="K412" s="827"/>
      <c r="L412" s="829"/>
      <c r="M412" s="656"/>
      <c r="N412" s="656"/>
      <c r="O412" s="656"/>
      <c r="P412" s="1295"/>
      <c r="Q412" s="1368"/>
      <c r="R412" s="1271"/>
      <c r="S412" s="830"/>
      <c r="T412" s="831"/>
      <c r="U412" s="1368"/>
      <c r="V412" s="287"/>
    </row>
    <row r="413" spans="1:23" ht="15.75" thickBot="1" x14ac:dyDescent="0.3">
      <c r="A413" s="450">
        <v>393</v>
      </c>
      <c r="B413" s="4747"/>
      <c r="C413" s="890" t="s">
        <v>220</v>
      </c>
      <c r="D413" s="2079">
        <v>44818</v>
      </c>
      <c r="E413" s="3463" t="s">
        <v>4921</v>
      </c>
      <c r="F413" s="445">
        <v>136</v>
      </c>
      <c r="G413" s="445">
        <f>AVERAGE(CPVTFC3SG0012!X18:Y18)</f>
        <v>0.95795000000000008</v>
      </c>
      <c r="H413" s="2081">
        <f t="shared" si="12"/>
        <v>3082.5367647058829</v>
      </c>
      <c r="I413" s="3493" t="s">
        <v>315</v>
      </c>
      <c r="J413" s="967"/>
      <c r="K413" s="968"/>
      <c r="L413" s="794"/>
      <c r="M413" s="969"/>
      <c r="N413" s="970"/>
      <c r="O413" s="650"/>
      <c r="P413" s="1268"/>
      <c r="Q413" s="1268"/>
      <c r="R413" s="1268"/>
      <c r="S413" s="1268"/>
      <c r="T413" s="1268"/>
      <c r="U413" s="1268"/>
    </row>
    <row r="414" spans="1:23" x14ac:dyDescent="0.25">
      <c r="A414" s="406">
        <v>394</v>
      </c>
      <c r="B414" s="4746" t="s">
        <v>1716</v>
      </c>
      <c r="C414" s="2744" t="s">
        <v>868</v>
      </c>
      <c r="D414" s="2332">
        <v>44818</v>
      </c>
      <c r="E414" s="3523" t="s">
        <v>4921</v>
      </c>
      <c r="F414" s="478">
        <v>137</v>
      </c>
      <c r="G414" s="478">
        <f>AVERAGE(CPVTFC3SG0012!B20:C20)</f>
        <v>2.1340500000000002</v>
      </c>
      <c r="H414" s="3524">
        <f t="shared" si="12"/>
        <v>7406.4338235294126</v>
      </c>
      <c r="I414" s="3849" t="s">
        <v>315</v>
      </c>
      <c r="J414" s="1019"/>
      <c r="K414" s="1274"/>
      <c r="L414" s="659"/>
      <c r="M414" s="667"/>
      <c r="N414" s="661"/>
      <c r="O414" s="721"/>
      <c r="P414" s="1611">
        <v>44890</v>
      </c>
      <c r="Q414" s="1327" t="s">
        <v>5584</v>
      </c>
      <c r="R414" s="1327">
        <v>81</v>
      </c>
      <c r="S414" s="1327">
        <f>AVERAGE(CPVTFC3SG0074!I25:J25)</f>
        <v>0.67419999999999991</v>
      </c>
      <c r="T414" s="480">
        <f t="shared" ref="T414:T421" si="19">(S414-0.1255)/0.0131*66</f>
        <v>2764.4427480916029</v>
      </c>
      <c r="U414" s="782" t="s">
        <v>315</v>
      </c>
    </row>
    <row r="415" spans="1:23" x14ac:dyDescent="0.25">
      <c r="A415" s="590"/>
      <c r="B415" s="4747"/>
      <c r="C415" s="170" t="s">
        <v>5448</v>
      </c>
      <c r="D415" s="2333"/>
      <c r="E415" s="3468"/>
      <c r="F415" s="695"/>
      <c r="G415" s="695"/>
      <c r="H415" s="3469"/>
      <c r="I415" s="3838"/>
      <c r="J415" s="875"/>
      <c r="K415" s="843"/>
      <c r="L415" s="877"/>
      <c r="M415" s="645"/>
      <c r="N415" s="646"/>
      <c r="O415" s="642"/>
      <c r="P415" s="98">
        <v>44890</v>
      </c>
      <c r="Q415" s="99" t="s">
        <v>5584</v>
      </c>
      <c r="R415" s="99">
        <v>82</v>
      </c>
      <c r="S415" s="99">
        <f>AVERAGE(CPVTFC3SG0074!K25:L25)</f>
        <v>0.53750000000000009</v>
      </c>
      <c r="T415" s="100">
        <f t="shared" si="19"/>
        <v>2075.7251908396952</v>
      </c>
      <c r="U415" s="1711" t="s">
        <v>315</v>
      </c>
    </row>
    <row r="416" spans="1:23" x14ac:dyDescent="0.25">
      <c r="A416" s="590"/>
      <c r="B416" s="4747"/>
      <c r="C416" s="170" t="s">
        <v>863</v>
      </c>
      <c r="D416" s="2333"/>
      <c r="E416" s="3468"/>
      <c r="F416" s="695"/>
      <c r="G416" s="695"/>
      <c r="H416" s="3469"/>
      <c r="I416" s="3838"/>
      <c r="J416" s="875"/>
      <c r="K416" s="843"/>
      <c r="L416" s="877"/>
      <c r="M416" s="645"/>
      <c r="N416" s="646"/>
      <c r="O416" s="642"/>
      <c r="P416" s="98">
        <v>44890</v>
      </c>
      <c r="Q416" s="99" t="s">
        <v>5584</v>
      </c>
      <c r="R416" s="99">
        <v>83</v>
      </c>
      <c r="S416" s="99">
        <f>AVERAGE(CPVTFC3SG0074!M25:N25)</f>
        <v>0.53770000000000007</v>
      </c>
      <c r="T416" s="100">
        <f t="shared" si="19"/>
        <v>2076.7328244274809</v>
      </c>
      <c r="U416" s="1711" t="s">
        <v>315</v>
      </c>
    </row>
    <row r="417" spans="1:23" ht="15.75" thickBot="1" x14ac:dyDescent="0.3">
      <c r="A417" s="529">
        <v>395</v>
      </c>
      <c r="B417" s="4747"/>
      <c r="C417" s="890" t="s">
        <v>220</v>
      </c>
      <c r="D417" s="2079">
        <v>44818</v>
      </c>
      <c r="E417" s="3463" t="s">
        <v>4921</v>
      </c>
      <c r="F417" s="445">
        <v>138</v>
      </c>
      <c r="G417" s="445">
        <f>AVERAGE(CPVTFC3SG0012!D20:E20)</f>
        <v>1.51505</v>
      </c>
      <c r="H417" s="2081">
        <f t="shared" si="12"/>
        <v>5130.6985294117649</v>
      </c>
      <c r="I417" s="3493" t="s">
        <v>315</v>
      </c>
      <c r="J417" s="967"/>
      <c r="K417" s="968"/>
      <c r="L417" s="794"/>
      <c r="M417" s="969"/>
      <c r="N417" s="970"/>
      <c r="O417" s="650"/>
      <c r="P417" s="1389">
        <v>44890</v>
      </c>
      <c r="Q417" s="1329" t="s">
        <v>5584</v>
      </c>
      <c r="R417" s="1329">
        <v>84</v>
      </c>
      <c r="S417" s="1329">
        <f>AVERAGE(CPVTFC3SG0074!O25:P25)</f>
        <v>0.45520000000000005</v>
      </c>
      <c r="T417" s="454">
        <f t="shared" si="19"/>
        <v>1661.083969465649</v>
      </c>
      <c r="U417" s="3851" t="s">
        <v>315</v>
      </c>
    </row>
    <row r="418" spans="1:23" x14ac:dyDescent="0.25">
      <c r="A418" s="406">
        <v>396</v>
      </c>
      <c r="B418" s="4751" t="s">
        <v>1717</v>
      </c>
      <c r="C418" s="2742" t="s">
        <v>868</v>
      </c>
      <c r="D418" s="2332">
        <v>44818</v>
      </c>
      <c r="E418" s="3523" t="s">
        <v>4921</v>
      </c>
      <c r="F418" s="478">
        <v>139</v>
      </c>
      <c r="G418" s="478">
        <f>AVERAGE(CPVTFC3SG0012!F20:G20)</f>
        <v>1.3544499999999999</v>
      </c>
      <c r="H418" s="3524">
        <f t="shared" ref="H418:H471" si="20">(G418-0.1195)/0.0136*50</f>
        <v>4540.2573529411766</v>
      </c>
      <c r="I418" s="3844" t="s">
        <v>315</v>
      </c>
      <c r="J418" s="806"/>
      <c r="K418" s="806"/>
      <c r="L418" s="809"/>
      <c r="M418" s="721"/>
      <c r="N418" s="721"/>
      <c r="O418" s="721"/>
      <c r="P418" s="3788">
        <v>44890</v>
      </c>
      <c r="Q418" s="1498" t="s">
        <v>5584</v>
      </c>
      <c r="R418" s="1498">
        <v>85</v>
      </c>
      <c r="S418" s="1498">
        <f>AVERAGE(CPVTFC3SG0074!Q25:R25)</f>
        <v>0.33765000000000001</v>
      </c>
      <c r="T418" s="494">
        <f t="shared" si="19"/>
        <v>1068.8473282442749</v>
      </c>
      <c r="U418" s="1779" t="s">
        <v>314</v>
      </c>
      <c r="V418" s="4687" t="s">
        <v>1416</v>
      </c>
    </row>
    <row r="419" spans="1:23" x14ac:dyDescent="0.25">
      <c r="A419" s="590"/>
      <c r="B419" s="4752"/>
      <c r="C419" s="170" t="s">
        <v>5448</v>
      </c>
      <c r="D419" s="2333"/>
      <c r="E419" s="3468"/>
      <c r="F419" s="695"/>
      <c r="G419" s="695"/>
      <c r="H419" s="3469"/>
      <c r="I419" s="3838"/>
      <c r="J419" s="841"/>
      <c r="K419" s="841"/>
      <c r="L419" s="842"/>
      <c r="M419" s="642"/>
      <c r="N419" s="642"/>
      <c r="O419" s="642"/>
      <c r="P419" s="267">
        <v>44890</v>
      </c>
      <c r="Q419" s="268" t="s">
        <v>5584</v>
      </c>
      <c r="R419" s="268">
        <v>86</v>
      </c>
      <c r="S419" s="268">
        <f>AVERAGE(CPVTFC3SG0074!S25:T25)</f>
        <v>0.27334999999999998</v>
      </c>
      <c r="T419" s="343">
        <f t="shared" si="19"/>
        <v>744.89312977099223</v>
      </c>
      <c r="U419" s="1781" t="s">
        <v>314</v>
      </c>
      <c r="V419" s="4687"/>
    </row>
    <row r="420" spans="1:23" x14ac:dyDescent="0.25">
      <c r="A420" s="590"/>
      <c r="B420" s="4752"/>
      <c r="C420" s="170" t="s">
        <v>863</v>
      </c>
      <c r="D420" s="2333"/>
      <c r="E420" s="3468"/>
      <c r="F420" s="695"/>
      <c r="G420" s="695"/>
      <c r="H420" s="3469"/>
      <c r="I420" s="3838"/>
      <c r="J420" s="841"/>
      <c r="K420" s="841"/>
      <c r="L420" s="842"/>
      <c r="M420" s="642"/>
      <c r="N420" s="642"/>
      <c r="O420" s="642"/>
      <c r="P420" s="98">
        <v>44890</v>
      </c>
      <c r="Q420" s="99" t="s">
        <v>5584</v>
      </c>
      <c r="R420" s="99">
        <v>87</v>
      </c>
      <c r="S420" s="99">
        <f>AVERAGE(CPVTFC3SG0074!U25:V25)</f>
        <v>2.6542500000000002</v>
      </c>
      <c r="T420" s="100">
        <f t="shared" si="19"/>
        <v>12740.267175572519</v>
      </c>
      <c r="U420" s="1711" t="s">
        <v>315</v>
      </c>
      <c r="V420" s="4687"/>
    </row>
    <row r="421" spans="1:23" ht="15.75" thickBot="1" x14ac:dyDescent="0.3">
      <c r="A421" s="481">
        <v>397</v>
      </c>
      <c r="B421" s="4753"/>
      <c r="C421" s="3754" t="s">
        <v>220</v>
      </c>
      <c r="D421" s="1511">
        <v>44818</v>
      </c>
      <c r="E421" s="3845" t="s">
        <v>4921</v>
      </c>
      <c r="F421" s="485">
        <v>140</v>
      </c>
      <c r="G421" s="485">
        <f>AVERAGE(CPVTFC3SG0012!H20:I20)</f>
        <v>2.9084500000000002</v>
      </c>
      <c r="H421" s="1513">
        <f t="shared" si="20"/>
        <v>10253.492647058825</v>
      </c>
      <c r="I421" s="3846" t="s">
        <v>315</v>
      </c>
      <c r="J421" s="724">
        <v>44869</v>
      </c>
      <c r="K421" s="851" t="s">
        <v>5429</v>
      </c>
      <c r="L421" s="726">
        <v>166</v>
      </c>
      <c r="M421" s="414">
        <f>AVERAGE(CPVTFC3SG0045!L24:M24)</f>
        <v>1.06375</v>
      </c>
      <c r="N421" s="415">
        <f>(M421-0.1851)/0.0142*400</f>
        <v>24750.70422535211</v>
      </c>
      <c r="O421" s="727" t="s">
        <v>315</v>
      </c>
      <c r="P421" s="1615">
        <v>44890</v>
      </c>
      <c r="Q421" s="1332" t="s">
        <v>5584</v>
      </c>
      <c r="R421" s="1332">
        <v>88</v>
      </c>
      <c r="S421" s="1332">
        <f>AVERAGE(CPVTFC3SG0074!W25:X25)</f>
        <v>1.8848500000000001</v>
      </c>
      <c r="T421" s="487">
        <f t="shared" si="19"/>
        <v>8863.9007633587789</v>
      </c>
      <c r="U421" s="3847" t="s">
        <v>315</v>
      </c>
      <c r="V421" s="4688"/>
    </row>
    <row r="422" spans="1:23" x14ac:dyDescent="0.25">
      <c r="A422" s="114">
        <v>398</v>
      </c>
      <c r="B422" s="4747" t="s">
        <v>1718</v>
      </c>
      <c r="C422" s="165" t="s">
        <v>868</v>
      </c>
      <c r="D422" s="2870">
        <v>44818</v>
      </c>
      <c r="E422" s="3485" t="s">
        <v>4921</v>
      </c>
      <c r="F422" s="444">
        <v>141</v>
      </c>
      <c r="G422" s="444">
        <f>AVERAGE(CPVTFC3SG0012!J20:K20)</f>
        <v>2.8195999999999999</v>
      </c>
      <c r="H422" s="3486">
        <f t="shared" si="20"/>
        <v>9926.8382352941171</v>
      </c>
      <c r="I422" s="3494" t="s">
        <v>315</v>
      </c>
      <c r="J422" s="795">
        <v>44869</v>
      </c>
      <c r="K422" s="2714" t="s">
        <v>5429</v>
      </c>
      <c r="L422" s="797">
        <v>167</v>
      </c>
      <c r="M422" s="116">
        <f>AVERAGE(CPVTFC3SG0045!N24:O24)</f>
        <v>0.54510000000000003</v>
      </c>
      <c r="N422" s="117">
        <f>(M422-0.1851)/0.0142*400</f>
        <v>10140.845070422536</v>
      </c>
      <c r="O422" s="342" t="s">
        <v>315</v>
      </c>
      <c r="P422" s="1271"/>
      <c r="Q422" s="1271"/>
      <c r="R422" s="1271"/>
      <c r="S422" s="1271"/>
      <c r="T422" s="1271"/>
      <c r="U422" s="1271"/>
    </row>
    <row r="423" spans="1:23" x14ac:dyDescent="0.25">
      <c r="A423" s="64">
        <v>399</v>
      </c>
      <c r="B423" s="4766"/>
      <c r="C423" s="163" t="s">
        <v>220</v>
      </c>
      <c r="D423" s="2337">
        <v>44818</v>
      </c>
      <c r="E423" s="3456" t="s">
        <v>4921</v>
      </c>
      <c r="F423" s="164">
        <v>142</v>
      </c>
      <c r="G423" s="164">
        <f>AVERAGE(CPVTFC3SG0012!L20:M20)</f>
        <v>2.89385</v>
      </c>
      <c r="H423" s="3457">
        <f t="shared" si="20"/>
        <v>10199.816176470589</v>
      </c>
      <c r="I423" s="3488" t="s">
        <v>315</v>
      </c>
      <c r="J423" s="852">
        <v>44869</v>
      </c>
      <c r="K423" s="845" t="s">
        <v>5429</v>
      </c>
      <c r="L423" s="853">
        <v>168</v>
      </c>
      <c r="M423" s="66">
        <f>AVERAGE(CPVTFC3SG0045!P24:Q24)</f>
        <v>1.00515</v>
      </c>
      <c r="N423" s="67">
        <f>(M423-0.1851)/0.0142*400</f>
        <v>23099.999999999996</v>
      </c>
      <c r="O423" s="101" t="s">
        <v>315</v>
      </c>
      <c r="P423" s="1149"/>
      <c r="Q423" s="2737"/>
      <c r="R423" s="645"/>
      <c r="S423" s="645"/>
      <c r="T423" s="646"/>
      <c r="U423" s="2741"/>
    </row>
    <row r="424" spans="1:23" x14ac:dyDescent="0.25">
      <c r="A424" s="64">
        <v>400</v>
      </c>
      <c r="B424" s="4765" t="s">
        <v>1719</v>
      </c>
      <c r="C424" s="163" t="s">
        <v>868</v>
      </c>
      <c r="D424" s="2337">
        <v>44818</v>
      </c>
      <c r="E424" s="3456" t="s">
        <v>4921</v>
      </c>
      <c r="F424" s="164">
        <v>143</v>
      </c>
      <c r="G424" s="164">
        <f>AVERAGE(CPVTFC3SG0012!N20:O20)</f>
        <v>2.1477499999999998</v>
      </c>
      <c r="H424" s="3457">
        <f t="shared" si="20"/>
        <v>7456.8014705882351</v>
      </c>
      <c r="I424" s="3488" t="s">
        <v>315</v>
      </c>
      <c r="J424" s="875"/>
      <c r="K424" s="843"/>
      <c r="L424" s="877"/>
      <c r="M424" s="645"/>
      <c r="N424" s="646"/>
      <c r="O424" s="642"/>
      <c r="P424" s="1250"/>
      <c r="Q424" s="1259"/>
      <c r="R424" s="694"/>
      <c r="S424" s="645"/>
      <c r="T424" s="646"/>
      <c r="U424" s="1259"/>
    </row>
    <row r="425" spans="1:23" x14ac:dyDescent="0.25">
      <c r="A425" s="64">
        <v>401</v>
      </c>
      <c r="B425" s="4766"/>
      <c r="C425" s="163" t="s">
        <v>220</v>
      </c>
      <c r="D425" s="2337">
        <v>44818</v>
      </c>
      <c r="E425" s="3456" t="s">
        <v>4921</v>
      </c>
      <c r="F425" s="164">
        <v>144</v>
      </c>
      <c r="G425" s="164">
        <f>AVERAGE(CPVTFC3SG0012!P20:Q20)</f>
        <v>1.6858499999999998</v>
      </c>
      <c r="H425" s="3457">
        <f t="shared" si="20"/>
        <v>5758.6397058823532</v>
      </c>
      <c r="I425" s="3488" t="s">
        <v>315</v>
      </c>
      <c r="J425" s="841"/>
      <c r="K425" s="841"/>
      <c r="L425" s="842"/>
      <c r="M425" s="642"/>
      <c r="N425" s="642"/>
      <c r="O425" s="642"/>
      <c r="P425" s="1250"/>
      <c r="Q425" s="1259"/>
      <c r="R425" s="694"/>
      <c r="S425" s="645"/>
      <c r="T425" s="646"/>
      <c r="U425" s="1259"/>
    </row>
    <row r="426" spans="1:23" x14ac:dyDescent="0.25">
      <c r="A426" s="64">
        <v>402</v>
      </c>
      <c r="B426" s="4765" t="s">
        <v>1720</v>
      </c>
      <c r="C426" s="163" t="s">
        <v>868</v>
      </c>
      <c r="D426" s="2337">
        <v>44818</v>
      </c>
      <c r="E426" s="3456" t="s">
        <v>4921</v>
      </c>
      <c r="F426" s="164">
        <v>145</v>
      </c>
      <c r="G426" s="164">
        <f>AVERAGE(CPVTFC3SG0012!R20:S20)</f>
        <v>2.83725</v>
      </c>
      <c r="H426" s="3457">
        <f t="shared" si="20"/>
        <v>9991.7279411764703</v>
      </c>
      <c r="I426" s="3488" t="s">
        <v>315</v>
      </c>
      <c r="J426" s="852">
        <v>44869</v>
      </c>
      <c r="K426" s="845" t="s">
        <v>5429</v>
      </c>
      <c r="L426" s="853">
        <v>169</v>
      </c>
      <c r="M426" s="66">
        <f>AVERAGE(CPVTFC3SG0045!R24:S24)</f>
        <v>0.88895000000000002</v>
      </c>
      <c r="N426" s="67">
        <f t="shared" ref="N426:N431" si="21">(M426-0.1851)/0.0142*400</f>
        <v>19826.760563380281</v>
      </c>
      <c r="O426" s="101" t="s">
        <v>315</v>
      </c>
      <c r="P426" s="1250"/>
      <c r="Q426" s="1259"/>
      <c r="R426" s="694"/>
      <c r="S426" s="645"/>
      <c r="T426" s="646"/>
      <c r="U426" s="1259"/>
      <c r="V426" s="4687" t="s">
        <v>1416</v>
      </c>
    </row>
    <row r="427" spans="1:23" x14ac:dyDescent="0.25">
      <c r="A427" s="64">
        <v>403</v>
      </c>
      <c r="B427" s="4766"/>
      <c r="C427" s="163" t="s">
        <v>220</v>
      </c>
      <c r="D427" s="2337">
        <v>44818</v>
      </c>
      <c r="E427" s="3456" t="s">
        <v>4921</v>
      </c>
      <c r="F427" s="164">
        <v>146</v>
      </c>
      <c r="G427" s="164">
        <f>AVERAGE(CPVTFC3SG0012!T20:U20)</f>
        <v>2.8927</v>
      </c>
      <c r="H427" s="3457">
        <f t="shared" si="20"/>
        <v>10195.588235294119</v>
      </c>
      <c r="I427" s="3488" t="s">
        <v>315</v>
      </c>
      <c r="J427" s="852">
        <v>44869</v>
      </c>
      <c r="K427" s="845" t="s">
        <v>5429</v>
      </c>
      <c r="L427" s="853">
        <v>170</v>
      </c>
      <c r="M427" s="66">
        <f>AVERAGE(CPVTFC3SG0045!T24:U24)</f>
        <v>2.5278</v>
      </c>
      <c r="N427" s="67">
        <f t="shared" si="21"/>
        <v>65991.549295774661</v>
      </c>
      <c r="O427" s="101" t="s">
        <v>315</v>
      </c>
      <c r="P427" s="1250"/>
      <c r="Q427" s="1259"/>
      <c r="R427" s="694"/>
      <c r="S427" s="645"/>
      <c r="T427" s="646"/>
      <c r="U427" s="1259"/>
      <c r="V427" s="4688"/>
    </row>
    <row r="428" spans="1:23" x14ac:dyDescent="0.25">
      <c r="A428" s="64">
        <v>404</v>
      </c>
      <c r="B428" s="3752" t="s">
        <v>1721</v>
      </c>
      <c r="C428" s="163" t="s">
        <v>868</v>
      </c>
      <c r="D428" s="2337">
        <v>44818</v>
      </c>
      <c r="E428" s="3456" t="s">
        <v>4921</v>
      </c>
      <c r="F428" s="164">
        <v>147</v>
      </c>
      <c r="G428" s="164">
        <f>AVERAGE(CPVTFC3SG0012!V20:W20)</f>
        <v>2.3966500000000002</v>
      </c>
      <c r="H428" s="3457">
        <f t="shared" si="20"/>
        <v>8371.8750000000018</v>
      </c>
      <c r="I428" s="3488" t="s">
        <v>315</v>
      </c>
      <c r="J428" s="865">
        <v>44869</v>
      </c>
      <c r="K428" s="866" t="s">
        <v>5429</v>
      </c>
      <c r="L428" s="867">
        <v>171</v>
      </c>
      <c r="M428" s="72">
        <f>AVERAGE(CPVTFC3SG0045!V24:W24)</f>
        <v>0.30700000000000005</v>
      </c>
      <c r="N428" s="73">
        <f t="shared" si="21"/>
        <v>3433.8028169014101</v>
      </c>
      <c r="O428" s="421" t="s">
        <v>315</v>
      </c>
      <c r="P428" s="1250"/>
      <c r="Q428" s="900"/>
      <c r="R428" s="694"/>
      <c r="S428" s="645"/>
      <c r="T428" s="646"/>
      <c r="U428" s="900"/>
    </row>
    <row r="429" spans="1:23" x14ac:dyDescent="0.25">
      <c r="A429" s="64">
        <v>405</v>
      </c>
      <c r="B429" s="3752" t="s">
        <v>1721</v>
      </c>
      <c r="C429" s="163" t="s">
        <v>220</v>
      </c>
      <c r="D429" s="2337">
        <v>44818</v>
      </c>
      <c r="E429" s="3456" t="s">
        <v>4921</v>
      </c>
      <c r="F429" s="164">
        <v>148</v>
      </c>
      <c r="G429" s="164">
        <f>AVERAGE(CPVTFC3SG0012!X20:Y20)</f>
        <v>1.5215000000000001</v>
      </c>
      <c r="H429" s="3457">
        <f t="shared" si="20"/>
        <v>5154.4117647058829</v>
      </c>
      <c r="I429" s="3488" t="s">
        <v>315</v>
      </c>
      <c r="J429" s="841"/>
      <c r="K429" s="841"/>
      <c r="L429" s="842"/>
      <c r="M429" s="642"/>
      <c r="N429" s="642"/>
      <c r="O429" s="642"/>
      <c r="P429" s="1250"/>
      <c r="Q429" s="900"/>
      <c r="R429" s="694"/>
      <c r="S429" s="645"/>
      <c r="T429" s="646"/>
      <c r="U429" s="900"/>
    </row>
    <row r="430" spans="1:23" x14ac:dyDescent="0.25">
      <c r="A430" s="64">
        <v>406</v>
      </c>
      <c r="B430" s="4752" t="s">
        <v>1722</v>
      </c>
      <c r="C430" s="170" t="s">
        <v>868</v>
      </c>
      <c r="D430" s="2337">
        <v>44818</v>
      </c>
      <c r="E430" s="3456" t="s">
        <v>4921</v>
      </c>
      <c r="F430" s="164">
        <v>149</v>
      </c>
      <c r="G430" s="164">
        <f>AVERAGE(CPVTFC3SG0012!B22:C22)</f>
        <v>2.16235</v>
      </c>
      <c r="H430" s="3457">
        <f t="shared" si="20"/>
        <v>7510.4779411764712</v>
      </c>
      <c r="I430" s="3488" t="s">
        <v>315</v>
      </c>
      <c r="J430" s="852">
        <v>44869</v>
      </c>
      <c r="K430" s="845" t="s">
        <v>5429</v>
      </c>
      <c r="L430" s="853">
        <v>172</v>
      </c>
      <c r="M430" s="66">
        <f>AVERAGE(CPVTFC3SG0045!X24:Y24)</f>
        <v>0.37744999999999995</v>
      </c>
      <c r="N430" s="67">
        <f t="shared" si="21"/>
        <v>5418.3098591549278</v>
      </c>
      <c r="O430" s="101" t="s">
        <v>315</v>
      </c>
      <c r="P430" s="1250"/>
      <c r="Q430" s="900"/>
      <c r="R430" s="694"/>
      <c r="S430" s="645"/>
      <c r="T430" s="646"/>
      <c r="U430" s="900"/>
    </row>
    <row r="431" spans="1:23" x14ac:dyDescent="0.25">
      <c r="A431" s="64">
        <v>407</v>
      </c>
      <c r="B431" s="4752"/>
      <c r="C431" s="170" t="s">
        <v>220</v>
      </c>
      <c r="D431" s="2337">
        <v>44818</v>
      </c>
      <c r="E431" s="3456" t="s">
        <v>4921</v>
      </c>
      <c r="F431" s="164">
        <v>150</v>
      </c>
      <c r="G431" s="164">
        <f>AVERAGE(CPVTFC3SG0012!D22:E22)</f>
        <v>2.49295</v>
      </c>
      <c r="H431" s="3457">
        <f t="shared" si="20"/>
        <v>8725.9191176470595</v>
      </c>
      <c r="I431" s="3488" t="s">
        <v>315</v>
      </c>
      <c r="J431" s="852">
        <v>44869</v>
      </c>
      <c r="K431" s="845" t="s">
        <v>5429</v>
      </c>
      <c r="L431" s="853">
        <v>173</v>
      </c>
      <c r="M431" s="66">
        <f>AVERAGE(CPVTFC3SG0045!B26:C26)</f>
        <v>0.27210000000000001</v>
      </c>
      <c r="N431" s="67">
        <f t="shared" si="21"/>
        <v>2450.7042253521131</v>
      </c>
      <c r="O431" s="101" t="s">
        <v>315</v>
      </c>
      <c r="P431" s="1250"/>
      <c r="Q431" s="900"/>
      <c r="R431" s="694"/>
      <c r="S431" s="645"/>
      <c r="T431" s="646"/>
      <c r="U431" s="900"/>
    </row>
    <row r="432" spans="1:23" x14ac:dyDescent="0.25">
      <c r="A432" s="6">
        <v>408</v>
      </c>
      <c r="B432" s="4749" t="s">
        <v>1723</v>
      </c>
      <c r="C432" s="169" t="s">
        <v>868</v>
      </c>
      <c r="D432" s="2340">
        <v>44818</v>
      </c>
      <c r="E432" s="3460" t="s">
        <v>4921</v>
      </c>
      <c r="F432" s="102">
        <v>151</v>
      </c>
      <c r="G432" s="102">
        <f>AVERAGE(CPVTFC3SG0012!F22:G22)</f>
        <v>0.11595</v>
      </c>
      <c r="H432" s="3461">
        <f t="shared" si="20"/>
        <v>-13.051470588235286</v>
      </c>
      <c r="I432" s="3490" t="s">
        <v>314</v>
      </c>
      <c r="J432" s="841"/>
      <c r="K432" s="856"/>
      <c r="L432" s="842"/>
      <c r="M432" s="645"/>
      <c r="N432" s="646"/>
      <c r="O432" s="642"/>
      <c r="P432" s="694"/>
      <c r="Q432" s="694"/>
      <c r="R432" s="694"/>
      <c r="S432" s="694"/>
      <c r="T432" s="694"/>
      <c r="U432" s="694"/>
      <c r="V432" s="4687" t="s">
        <v>1416</v>
      </c>
      <c r="W432" s="5">
        <v>1</v>
      </c>
    </row>
    <row r="433" spans="1:23" x14ac:dyDescent="0.25">
      <c r="A433" s="9">
        <v>409</v>
      </c>
      <c r="B433" s="4749"/>
      <c r="C433" s="171" t="s">
        <v>220</v>
      </c>
      <c r="D433" s="2392">
        <v>44818</v>
      </c>
      <c r="E433" s="3476" t="s">
        <v>4921</v>
      </c>
      <c r="F433" s="103">
        <v>152</v>
      </c>
      <c r="G433" s="103">
        <f>AVERAGE(CPVTFC3SG0012!H22:I22)</f>
        <v>0.81020000000000003</v>
      </c>
      <c r="H433" s="3477">
        <f t="shared" si="20"/>
        <v>2539.338235294118</v>
      </c>
      <c r="I433" s="3489" t="s">
        <v>315</v>
      </c>
      <c r="J433" s="841"/>
      <c r="K433" s="856"/>
      <c r="L433" s="842"/>
      <c r="M433" s="645"/>
      <c r="N433" s="646"/>
      <c r="O433" s="642"/>
      <c r="P433" s="1261"/>
      <c r="Q433" s="694"/>
      <c r="R433" s="694"/>
      <c r="S433" s="694"/>
      <c r="T433" s="694"/>
      <c r="U433" s="694"/>
      <c r="V433" s="4688"/>
    </row>
    <row r="434" spans="1:23" x14ac:dyDescent="0.25">
      <c r="A434" s="64">
        <v>410</v>
      </c>
      <c r="B434" s="4765" t="s">
        <v>1724</v>
      </c>
      <c r="C434" s="163" t="s">
        <v>868</v>
      </c>
      <c r="D434" s="2337">
        <v>44818</v>
      </c>
      <c r="E434" s="3456" t="s">
        <v>4921</v>
      </c>
      <c r="F434" s="164">
        <v>153</v>
      </c>
      <c r="G434" s="164">
        <f>AVERAGE(CPVTFC3SG0012!J22:K22)</f>
        <v>2.8604000000000003</v>
      </c>
      <c r="H434" s="3457">
        <f t="shared" si="20"/>
        <v>10076.838235294119</v>
      </c>
      <c r="I434" s="3488" t="s">
        <v>315</v>
      </c>
      <c r="J434" s="852">
        <v>44869</v>
      </c>
      <c r="K434" s="845" t="s">
        <v>5429</v>
      </c>
      <c r="L434" s="853">
        <v>174</v>
      </c>
      <c r="M434" s="66">
        <f>AVERAGE(CPVTFC3SG0045!D26:E26)</f>
        <v>0.58909999999999996</v>
      </c>
      <c r="N434" s="67">
        <f t="shared" ref="N434:N439" si="22">(M434-0.1851)/0.0142*400</f>
        <v>11380.281690140844</v>
      </c>
      <c r="O434" s="101" t="s">
        <v>315</v>
      </c>
      <c r="P434" s="694"/>
      <c r="Q434" s="694"/>
      <c r="R434" s="694"/>
      <c r="S434" s="694"/>
      <c r="T434" s="694"/>
      <c r="U434" s="694"/>
      <c r="V434" s="4687" t="s">
        <v>1416</v>
      </c>
    </row>
    <row r="435" spans="1:23" x14ac:dyDescent="0.25">
      <c r="A435" s="64">
        <v>411</v>
      </c>
      <c r="B435" s="4766"/>
      <c r="C435" s="163" t="s">
        <v>220</v>
      </c>
      <c r="D435" s="2337">
        <v>44818</v>
      </c>
      <c r="E435" s="3456" t="s">
        <v>4921</v>
      </c>
      <c r="F435" s="164">
        <v>154</v>
      </c>
      <c r="G435" s="164">
        <f>AVERAGE(CPVTFC3SG0012!L22:M22)</f>
        <v>2.89785</v>
      </c>
      <c r="H435" s="3457">
        <f t="shared" si="20"/>
        <v>10214.52205882353</v>
      </c>
      <c r="I435" s="3488" t="s">
        <v>315</v>
      </c>
      <c r="J435" s="852">
        <v>44869</v>
      </c>
      <c r="K435" s="845" t="s">
        <v>5429</v>
      </c>
      <c r="L435" s="853">
        <v>175</v>
      </c>
      <c r="M435" s="66">
        <f>AVERAGE(CPVTFC3SG0045!F26:G26)</f>
        <v>2.2136</v>
      </c>
      <c r="N435" s="67">
        <f t="shared" si="22"/>
        <v>57140.84507042254</v>
      </c>
      <c r="O435" s="101" t="s">
        <v>315</v>
      </c>
      <c r="P435" s="1261"/>
      <c r="Q435" s="694"/>
      <c r="R435" s="694"/>
      <c r="S435" s="694"/>
      <c r="T435" s="694"/>
      <c r="U435" s="694"/>
      <c r="V435" s="4688"/>
    </row>
    <row r="436" spans="1:23" x14ac:dyDescent="0.25">
      <c r="A436" s="64">
        <v>412</v>
      </c>
      <c r="B436" s="3752" t="s">
        <v>1725</v>
      </c>
      <c r="C436" s="163" t="s">
        <v>868</v>
      </c>
      <c r="D436" s="2337">
        <v>44818</v>
      </c>
      <c r="E436" s="3456" t="s">
        <v>4921</v>
      </c>
      <c r="F436" s="164">
        <v>155</v>
      </c>
      <c r="G436" s="164">
        <f>AVERAGE(CPVTFC3SG0012!N22:O22)</f>
        <v>0.97160000000000002</v>
      </c>
      <c r="H436" s="3457">
        <f t="shared" si="20"/>
        <v>3132.7205882352946</v>
      </c>
      <c r="I436" s="3488" t="s">
        <v>315</v>
      </c>
      <c r="J436" s="841"/>
      <c r="K436" s="841"/>
      <c r="L436" s="842"/>
      <c r="M436" s="642"/>
      <c r="N436" s="642"/>
      <c r="O436" s="642"/>
      <c r="P436" s="694"/>
      <c r="Q436" s="694"/>
      <c r="R436" s="694"/>
      <c r="S436" s="694"/>
      <c r="T436" s="694"/>
      <c r="U436" s="694"/>
      <c r="V436" s="4687" t="s">
        <v>1416</v>
      </c>
    </row>
    <row r="437" spans="1:23" x14ac:dyDescent="0.25">
      <c r="A437" s="64">
        <v>413</v>
      </c>
      <c r="B437" s="3752" t="s">
        <v>1725</v>
      </c>
      <c r="C437" s="163" t="s">
        <v>220</v>
      </c>
      <c r="D437" s="2337">
        <v>44818</v>
      </c>
      <c r="E437" s="3456" t="s">
        <v>4921</v>
      </c>
      <c r="F437" s="164">
        <v>156</v>
      </c>
      <c r="G437" s="164">
        <f>AVERAGE(CPVTFC3SG0012!P22:Q22)</f>
        <v>2.8967000000000001</v>
      </c>
      <c r="H437" s="3457">
        <f t="shared" si="20"/>
        <v>10210.294117647059</v>
      </c>
      <c r="I437" s="3488" t="s">
        <v>315</v>
      </c>
      <c r="J437" s="852">
        <v>44869</v>
      </c>
      <c r="K437" s="845" t="s">
        <v>5429</v>
      </c>
      <c r="L437" s="853">
        <v>176</v>
      </c>
      <c r="M437" s="66">
        <f>AVERAGE(CPVTFC3SG0045!H26:I26)</f>
        <v>3.0683499999999997</v>
      </c>
      <c r="N437" s="67">
        <f t="shared" si="22"/>
        <v>81218.309859154921</v>
      </c>
      <c r="O437" s="101" t="s">
        <v>315</v>
      </c>
      <c r="P437" s="694"/>
      <c r="Q437" s="694"/>
      <c r="R437" s="694"/>
      <c r="S437" s="694"/>
      <c r="T437" s="694"/>
      <c r="U437" s="694"/>
      <c r="V437" s="4688"/>
    </row>
    <row r="438" spans="1:23" x14ac:dyDescent="0.25">
      <c r="A438" s="64">
        <v>414</v>
      </c>
      <c r="B438" s="3752" t="s">
        <v>1726</v>
      </c>
      <c r="C438" s="163" t="s">
        <v>868</v>
      </c>
      <c r="D438" s="2337">
        <v>44818</v>
      </c>
      <c r="E438" s="3456" t="s">
        <v>4921</v>
      </c>
      <c r="F438" s="164">
        <v>157</v>
      </c>
      <c r="G438" s="164">
        <f>AVERAGE(CPVTFC3SG0012!R22:S22)</f>
        <v>1.88625</v>
      </c>
      <c r="H438" s="3457">
        <f t="shared" si="20"/>
        <v>6495.4044117647054</v>
      </c>
      <c r="I438" s="3488" t="s">
        <v>315</v>
      </c>
      <c r="J438" s="841"/>
      <c r="K438" s="841"/>
      <c r="L438" s="842"/>
      <c r="M438" s="642"/>
      <c r="N438" s="642"/>
      <c r="O438" s="642"/>
      <c r="P438" s="694"/>
      <c r="Q438" s="694"/>
      <c r="R438" s="694"/>
      <c r="S438" s="694"/>
      <c r="T438" s="694"/>
      <c r="U438" s="694"/>
      <c r="V438" s="4687" t="s">
        <v>1416</v>
      </c>
    </row>
    <row r="439" spans="1:23" x14ac:dyDescent="0.25">
      <c r="A439" s="64">
        <v>415</v>
      </c>
      <c r="B439" s="3752" t="s">
        <v>1726</v>
      </c>
      <c r="C439" s="163" t="s">
        <v>220</v>
      </c>
      <c r="D439" s="2337">
        <v>44818</v>
      </c>
      <c r="E439" s="3456" t="s">
        <v>4921</v>
      </c>
      <c r="F439" s="164">
        <v>158</v>
      </c>
      <c r="G439" s="164">
        <f>AVERAGE(CPVTFC3SG0012!T22:U22)</f>
        <v>2.8726500000000001</v>
      </c>
      <c r="H439" s="3457">
        <f t="shared" si="20"/>
        <v>10121.875000000002</v>
      </c>
      <c r="I439" s="3488" t="s">
        <v>315</v>
      </c>
      <c r="J439" s="852">
        <v>44869</v>
      </c>
      <c r="K439" s="845" t="s">
        <v>5429</v>
      </c>
      <c r="L439" s="853">
        <v>177</v>
      </c>
      <c r="M439" s="66">
        <f>AVERAGE(CPVTFC3SG0045!J26:K26)</f>
        <v>1.33345</v>
      </c>
      <c r="N439" s="67">
        <f t="shared" si="22"/>
        <v>32347.887323943662</v>
      </c>
      <c r="O439" s="101" t="s">
        <v>315</v>
      </c>
      <c r="P439" s="694"/>
      <c r="Q439" s="694"/>
      <c r="R439" s="694"/>
      <c r="S439" s="694"/>
      <c r="T439" s="694"/>
      <c r="U439" s="694"/>
      <c r="V439" s="4688"/>
    </row>
    <row r="440" spans="1:23" x14ac:dyDescent="0.25">
      <c r="A440" s="6">
        <v>416</v>
      </c>
      <c r="B440" s="4759" t="s">
        <v>1727</v>
      </c>
      <c r="C440" s="144" t="s">
        <v>868</v>
      </c>
      <c r="D440" s="2340">
        <v>44818</v>
      </c>
      <c r="E440" s="3460" t="s">
        <v>4921</v>
      </c>
      <c r="F440" s="102">
        <v>159</v>
      </c>
      <c r="G440" s="102">
        <f>AVERAGE(CPVTFC3SG0012!V22:W22)</f>
        <v>0.10364999999999999</v>
      </c>
      <c r="H440" s="3461">
        <f t="shared" si="20"/>
        <v>-58.272058823529427</v>
      </c>
      <c r="I440" s="3490" t="s">
        <v>314</v>
      </c>
      <c r="J440" s="841"/>
      <c r="K440" s="841"/>
      <c r="L440" s="842"/>
      <c r="M440" s="642"/>
      <c r="N440" s="642"/>
      <c r="O440" s="642"/>
      <c r="P440" s="1261"/>
      <c r="Q440" s="694"/>
      <c r="R440" s="694"/>
      <c r="S440" s="694"/>
      <c r="T440" s="694"/>
      <c r="U440" s="694"/>
      <c r="V440" s="4687" t="s">
        <v>1416</v>
      </c>
      <c r="W440" s="5">
        <v>1</v>
      </c>
    </row>
    <row r="441" spans="1:23" x14ac:dyDescent="0.25">
      <c r="A441" s="9">
        <v>417</v>
      </c>
      <c r="B441" s="4764"/>
      <c r="C441" s="162" t="s">
        <v>220</v>
      </c>
      <c r="D441" s="2392">
        <v>44818</v>
      </c>
      <c r="E441" s="3476" t="s">
        <v>4921</v>
      </c>
      <c r="F441" s="103">
        <v>160</v>
      </c>
      <c r="G441" s="103">
        <f>AVERAGE(CPVTFC3SG0012!X22:Y22)</f>
        <v>2.7721999999999998</v>
      </c>
      <c r="H441" s="3477">
        <f t="shared" si="20"/>
        <v>9752.5735294117658</v>
      </c>
      <c r="I441" s="3489" t="s">
        <v>315</v>
      </c>
      <c r="J441" s="841"/>
      <c r="K441" s="841"/>
      <c r="L441" s="842"/>
      <c r="M441" s="642"/>
      <c r="N441" s="642"/>
      <c r="O441" s="642"/>
      <c r="P441" s="1261"/>
      <c r="Q441" s="694"/>
      <c r="R441" s="694"/>
      <c r="S441" s="694"/>
      <c r="T441" s="694"/>
      <c r="U441" s="694"/>
      <c r="V441" s="4688"/>
    </row>
    <row r="442" spans="1:23" x14ac:dyDescent="0.25">
      <c r="A442" s="64">
        <v>418</v>
      </c>
      <c r="B442" s="3752" t="s">
        <v>1728</v>
      </c>
      <c r="C442" s="163" t="s">
        <v>868</v>
      </c>
      <c r="D442" s="2337">
        <v>44818</v>
      </c>
      <c r="E442" s="3456" t="s">
        <v>4921</v>
      </c>
      <c r="F442" s="164">
        <v>161</v>
      </c>
      <c r="G442" s="164">
        <f>AVERAGE(CPVTFC3SG0012!B24:C24)</f>
        <v>1.27915</v>
      </c>
      <c r="H442" s="3457">
        <f t="shared" si="20"/>
        <v>4263.4191176470595</v>
      </c>
      <c r="I442" s="3488" t="s">
        <v>315</v>
      </c>
      <c r="J442" s="841"/>
      <c r="K442" s="841"/>
      <c r="L442" s="842"/>
      <c r="M442" s="642"/>
      <c r="N442" s="642"/>
      <c r="O442" s="642"/>
      <c r="P442" s="694"/>
      <c r="Q442" s="694"/>
      <c r="R442" s="694"/>
      <c r="S442" s="694"/>
      <c r="T442" s="694"/>
      <c r="U442" s="694"/>
    </row>
    <row r="443" spans="1:23" ht="15.75" thickBot="1" x14ac:dyDescent="0.3">
      <c r="A443" s="450">
        <v>419</v>
      </c>
      <c r="B443" s="3752" t="s">
        <v>1728</v>
      </c>
      <c r="C443" s="890" t="s">
        <v>220</v>
      </c>
      <c r="D443" s="2079">
        <v>44818</v>
      </c>
      <c r="E443" s="3463" t="s">
        <v>4921</v>
      </c>
      <c r="F443" s="445">
        <v>162</v>
      </c>
      <c r="G443" s="445">
        <f>AVERAGE(CPVTFC3SG0012!D24:E24)</f>
        <v>2.8925999999999998</v>
      </c>
      <c r="H443" s="2081">
        <f t="shared" si="20"/>
        <v>10195.220588235294</v>
      </c>
      <c r="I443" s="3493" t="s">
        <v>315</v>
      </c>
      <c r="J443" s="737">
        <v>44869</v>
      </c>
      <c r="K443" s="2751" t="s">
        <v>5429</v>
      </c>
      <c r="L443" s="742">
        <v>178</v>
      </c>
      <c r="M443" s="122">
        <f>AVERAGE(CPVTFC3SG0045!L26:M26)</f>
        <v>0.60255000000000003</v>
      </c>
      <c r="N443" s="123">
        <f>(M443-0.1851)/0.0142*400</f>
        <v>11759.154929577466</v>
      </c>
      <c r="O443" s="699" t="s">
        <v>315</v>
      </c>
      <c r="P443" s="1268"/>
      <c r="Q443" s="1268"/>
      <c r="R443" s="1268"/>
      <c r="S443" s="1268"/>
      <c r="T443" s="1268"/>
      <c r="U443" s="1268"/>
    </row>
    <row r="444" spans="1:23" x14ac:dyDescent="0.25">
      <c r="A444" s="406">
        <v>420</v>
      </c>
      <c r="B444" s="4751" t="s">
        <v>1729</v>
      </c>
      <c r="C444" s="2742" t="s">
        <v>868</v>
      </c>
      <c r="D444" s="2332">
        <v>44818</v>
      </c>
      <c r="E444" s="3523" t="s">
        <v>4921</v>
      </c>
      <c r="F444" s="478">
        <v>163</v>
      </c>
      <c r="G444" s="478">
        <f>AVERAGE(CPVTFC3SG0012!F24:G24)</f>
        <v>2.8771499999999999</v>
      </c>
      <c r="H444" s="3524">
        <f t="shared" si="20"/>
        <v>10138.419117647059</v>
      </c>
      <c r="I444" s="3844" t="s">
        <v>315</v>
      </c>
      <c r="J444" s="756">
        <v>44869</v>
      </c>
      <c r="K444" s="854" t="s">
        <v>5429</v>
      </c>
      <c r="L444" s="758">
        <v>179</v>
      </c>
      <c r="M444" s="409">
        <f>AVERAGE(CPVTFC3SG0045!N26:O26)</f>
        <v>0.55590000000000006</v>
      </c>
      <c r="N444" s="405">
        <f>(M444-0.1851)/0.0142*400</f>
        <v>10445.070422535213</v>
      </c>
      <c r="O444" s="759" t="s">
        <v>315</v>
      </c>
      <c r="P444" s="1611">
        <v>44890</v>
      </c>
      <c r="Q444" s="1327" t="s">
        <v>5584</v>
      </c>
      <c r="R444" s="1327">
        <v>89</v>
      </c>
      <c r="S444" s="1327">
        <f>AVERAGE(CPVTFC3SG0074!B12:C12)</f>
        <v>1.2139500000000001</v>
      </c>
      <c r="T444" s="480">
        <f t="shared" ref="T444:T447" si="23">(S444-0.1255)/0.0131*66</f>
        <v>5483.7938931297713</v>
      </c>
      <c r="U444" s="782" t="s">
        <v>315</v>
      </c>
    </row>
    <row r="445" spans="1:23" x14ac:dyDescent="0.25">
      <c r="A445" s="590"/>
      <c r="B445" s="4752"/>
      <c r="C445" s="170" t="s">
        <v>5448</v>
      </c>
      <c r="D445" s="2333"/>
      <c r="E445" s="3468"/>
      <c r="F445" s="695"/>
      <c r="G445" s="695"/>
      <c r="H445" s="3469"/>
      <c r="I445" s="3838"/>
      <c r="J445" s="875"/>
      <c r="K445" s="876"/>
      <c r="L445" s="877"/>
      <c r="M445" s="645"/>
      <c r="N445" s="646"/>
      <c r="O445" s="642"/>
      <c r="P445" s="98">
        <v>44890</v>
      </c>
      <c r="Q445" s="99" t="s">
        <v>5584</v>
      </c>
      <c r="R445" s="99">
        <v>90</v>
      </c>
      <c r="S445" s="99">
        <f>AVERAGE(CPVTFC3SG0074!D12:E12)</f>
        <v>0.72104999999999997</v>
      </c>
      <c r="T445" s="100">
        <f t="shared" si="23"/>
        <v>3000.4809160305344</v>
      </c>
      <c r="U445" s="1711" t="s">
        <v>315</v>
      </c>
    </row>
    <row r="446" spans="1:23" x14ac:dyDescent="0.25">
      <c r="A446" s="590"/>
      <c r="B446" s="4752"/>
      <c r="C446" s="170" t="s">
        <v>863</v>
      </c>
      <c r="D446" s="2333"/>
      <c r="E446" s="3468"/>
      <c r="F446" s="695"/>
      <c r="G446" s="695"/>
      <c r="H446" s="3469"/>
      <c r="I446" s="3838"/>
      <c r="J446" s="875"/>
      <c r="K446" s="876"/>
      <c r="L446" s="877"/>
      <c r="M446" s="645"/>
      <c r="N446" s="646"/>
      <c r="O446" s="642"/>
      <c r="P446" s="98">
        <v>44890</v>
      </c>
      <c r="Q446" s="99" t="s">
        <v>5584</v>
      </c>
      <c r="R446" s="99">
        <v>91</v>
      </c>
      <c r="S446" s="145">
        <f>AVERAGE(CPVTFC3SG0074!F12:G12)</f>
        <v>0.70789999999999997</v>
      </c>
      <c r="T446" s="100">
        <f t="shared" si="23"/>
        <v>2934.229007633588</v>
      </c>
      <c r="U446" s="1711" t="s">
        <v>315</v>
      </c>
    </row>
    <row r="447" spans="1:23" ht="15.75" thickBot="1" x14ac:dyDescent="0.3">
      <c r="A447" s="481">
        <v>421</v>
      </c>
      <c r="B447" s="4753"/>
      <c r="C447" s="3754" t="s">
        <v>220</v>
      </c>
      <c r="D447" s="1511">
        <v>44818</v>
      </c>
      <c r="E447" s="3845" t="s">
        <v>4921</v>
      </c>
      <c r="F447" s="485">
        <v>164</v>
      </c>
      <c r="G447" s="485">
        <f>AVERAGE(CPVTFC3SG0012!H24:I24)</f>
        <v>2.4451999999999998</v>
      </c>
      <c r="H447" s="1513">
        <f t="shared" si="20"/>
        <v>8550.3676470588234</v>
      </c>
      <c r="I447" s="3846" t="s">
        <v>315</v>
      </c>
      <c r="J447" s="982">
        <v>44869</v>
      </c>
      <c r="K447" s="3160" t="s">
        <v>5429</v>
      </c>
      <c r="L447" s="984">
        <v>180</v>
      </c>
      <c r="M447" s="985">
        <f>AVERAGE(CPVTFC3SG0045!P26:Q26)</f>
        <v>0.29020000000000001</v>
      </c>
      <c r="N447" s="986">
        <f>(M447-0.1851)/0.0142*400</f>
        <v>2960.5633802816906</v>
      </c>
      <c r="O447" s="987" t="s">
        <v>315</v>
      </c>
      <c r="P447" s="1615">
        <v>44890</v>
      </c>
      <c r="Q447" s="1332" t="s">
        <v>5584</v>
      </c>
      <c r="R447" s="1332">
        <v>92</v>
      </c>
      <c r="S447" s="1332">
        <f>AVERAGE(CPVTFC3SG0074!H12:I12)</f>
        <v>0.63700000000000001</v>
      </c>
      <c r="T447" s="487">
        <f t="shared" si="23"/>
        <v>2577.0229007633588</v>
      </c>
      <c r="U447" s="3847" t="s">
        <v>315</v>
      </c>
    </row>
    <row r="448" spans="1:23" x14ac:dyDescent="0.25">
      <c r="A448" s="114">
        <v>422</v>
      </c>
      <c r="B448" s="4747" t="s">
        <v>1730</v>
      </c>
      <c r="C448" s="165" t="s">
        <v>868</v>
      </c>
      <c r="D448" s="2870">
        <v>44818</v>
      </c>
      <c r="E448" s="3485" t="s">
        <v>4921</v>
      </c>
      <c r="F448" s="444">
        <v>165</v>
      </c>
      <c r="G448" s="444">
        <f>AVERAGE(CPVTFC3SG0012!J24:K24)</f>
        <v>1.99105</v>
      </c>
      <c r="H448" s="3486">
        <f t="shared" si="20"/>
        <v>6880.6985294117649</v>
      </c>
      <c r="I448" s="3494" t="s">
        <v>315</v>
      </c>
      <c r="J448" s="1005"/>
      <c r="K448" s="1018"/>
      <c r="L448" s="959"/>
      <c r="M448" s="830"/>
      <c r="N448" s="831"/>
      <c r="O448" s="656"/>
      <c r="P448" s="1271"/>
      <c r="Q448" s="1271"/>
      <c r="R448" s="1271"/>
      <c r="S448" s="1271"/>
      <c r="T448" s="1271"/>
      <c r="U448" s="1271"/>
    </row>
    <row r="449" spans="1:23" x14ac:dyDescent="0.25">
      <c r="A449" s="64">
        <v>423</v>
      </c>
      <c r="B449" s="4766"/>
      <c r="C449" s="163" t="s">
        <v>220</v>
      </c>
      <c r="D449" s="2337">
        <v>44818</v>
      </c>
      <c r="E449" s="3456" t="s">
        <v>4921</v>
      </c>
      <c r="F449" s="164">
        <v>166</v>
      </c>
      <c r="G449" s="164">
        <f>AVERAGE(CPVTFC3SG0012!L24:M24)</f>
        <v>1.61145</v>
      </c>
      <c r="H449" s="3457">
        <f t="shared" si="20"/>
        <v>5485.1102941176478</v>
      </c>
      <c r="I449" s="3488" t="s">
        <v>315</v>
      </c>
      <c r="J449" s="841"/>
      <c r="K449" s="841"/>
      <c r="L449" s="842"/>
      <c r="M449" s="642"/>
      <c r="N449" s="642"/>
      <c r="O449" s="642"/>
      <c r="P449" s="1261"/>
      <c r="Q449" s="694"/>
      <c r="R449" s="694"/>
      <c r="S449" s="694"/>
      <c r="T449" s="694"/>
      <c r="U449" s="694"/>
    </row>
    <row r="450" spans="1:23" x14ac:dyDescent="0.25">
      <c r="A450" s="64">
        <v>424</v>
      </c>
      <c r="B450" s="3752" t="s">
        <v>1731</v>
      </c>
      <c r="C450" s="163" t="s">
        <v>868</v>
      </c>
      <c r="D450" s="2337">
        <v>44818</v>
      </c>
      <c r="E450" s="3456" t="s">
        <v>4921</v>
      </c>
      <c r="F450" s="164">
        <v>167</v>
      </c>
      <c r="G450" s="164">
        <f>AVERAGE(CPVTFC3SG0012!N24:O24)</f>
        <v>1.3470499999999999</v>
      </c>
      <c r="H450" s="3457">
        <f t="shared" si="20"/>
        <v>4513.0514705882351</v>
      </c>
      <c r="I450" s="3488" t="s">
        <v>315</v>
      </c>
      <c r="J450" s="841"/>
      <c r="K450" s="841"/>
      <c r="L450" s="842"/>
      <c r="M450" s="642"/>
      <c r="N450" s="642"/>
      <c r="O450" s="642"/>
      <c r="P450" s="694"/>
      <c r="Q450" s="694"/>
      <c r="R450" s="694"/>
      <c r="S450" s="694"/>
      <c r="T450" s="694"/>
      <c r="U450" s="694"/>
      <c r="V450" s="4687" t="s">
        <v>1416</v>
      </c>
    </row>
    <row r="451" spans="1:23" x14ac:dyDescent="0.25">
      <c r="A451" s="64">
        <v>425</v>
      </c>
      <c r="B451" s="3752" t="s">
        <v>1731</v>
      </c>
      <c r="C451" s="163" t="s">
        <v>220</v>
      </c>
      <c r="D451" s="2337">
        <v>44818</v>
      </c>
      <c r="E451" s="3456" t="s">
        <v>4921</v>
      </c>
      <c r="F451" s="164">
        <v>168</v>
      </c>
      <c r="G451" s="164">
        <f>AVERAGE(CPVTFC3SG0012!P24:Q24)</f>
        <v>2.8685999999999998</v>
      </c>
      <c r="H451" s="3457">
        <f t="shared" si="20"/>
        <v>10106.985294117649</v>
      </c>
      <c r="I451" s="3488" t="s">
        <v>315</v>
      </c>
      <c r="J451" s="852">
        <v>44869</v>
      </c>
      <c r="K451" s="845" t="s">
        <v>5429</v>
      </c>
      <c r="L451" s="853">
        <v>181</v>
      </c>
      <c r="M451" s="66">
        <f>AVERAGE(CPVTFC3SG0045!R26:S26)</f>
        <v>1.1698500000000001</v>
      </c>
      <c r="N451" s="67">
        <f>(M451-0.1851)/0.0142*400</f>
        <v>27739.436619718312</v>
      </c>
      <c r="O451" s="101" t="s">
        <v>315</v>
      </c>
      <c r="P451" s="694"/>
      <c r="Q451" s="694"/>
      <c r="R451" s="694"/>
      <c r="S451" s="694"/>
      <c r="T451" s="694"/>
      <c r="U451" s="694"/>
      <c r="V451" s="4688"/>
    </row>
    <row r="452" spans="1:23" x14ac:dyDescent="0.25">
      <c r="A452" s="64">
        <v>426</v>
      </c>
      <c r="B452" s="4765" t="s">
        <v>1732</v>
      </c>
      <c r="C452" s="163" t="s">
        <v>868</v>
      </c>
      <c r="D452" s="2337">
        <v>44818</v>
      </c>
      <c r="E452" s="3456" t="s">
        <v>4921</v>
      </c>
      <c r="F452" s="164">
        <v>169</v>
      </c>
      <c r="G452" s="164">
        <f>AVERAGE(CPVTFC3SG0012!R24:S24)</f>
        <v>2.9061500000000002</v>
      </c>
      <c r="H452" s="3457">
        <f t="shared" si="20"/>
        <v>10245.036764705885</v>
      </c>
      <c r="I452" s="3488" t="s">
        <v>315</v>
      </c>
      <c r="J452" s="852">
        <v>44869</v>
      </c>
      <c r="K452" s="845" t="s">
        <v>5429</v>
      </c>
      <c r="L452" s="853">
        <v>182</v>
      </c>
      <c r="M452" s="66">
        <f>AVERAGE(CPVTFC3SG0045!T26:U26)</f>
        <v>2.76295</v>
      </c>
      <c r="N452" s="67">
        <f>(M452-0.1851)/0.0142*400</f>
        <v>72615.492957746479</v>
      </c>
      <c r="O452" s="101" t="s">
        <v>315</v>
      </c>
      <c r="P452" s="694"/>
      <c r="Q452" s="694"/>
      <c r="R452" s="694"/>
      <c r="S452" s="694"/>
      <c r="T452" s="694"/>
      <c r="U452" s="694"/>
      <c r="V452" s="4774" t="s">
        <v>1643</v>
      </c>
    </row>
    <row r="453" spans="1:23" x14ac:dyDescent="0.25">
      <c r="A453" s="64">
        <v>427</v>
      </c>
      <c r="B453" s="4766"/>
      <c r="C453" s="163" t="s">
        <v>220</v>
      </c>
      <c r="D453" s="2337">
        <v>44818</v>
      </c>
      <c r="E453" s="3456" t="s">
        <v>4921</v>
      </c>
      <c r="F453" s="164">
        <v>170</v>
      </c>
      <c r="G453" s="164">
        <f>AVERAGE(CPVTFC3SG0012!T24:U24)</f>
        <v>2.8893</v>
      </c>
      <c r="H453" s="3457">
        <f t="shared" si="20"/>
        <v>10183.088235294119</v>
      </c>
      <c r="I453" s="3488" t="s">
        <v>315</v>
      </c>
      <c r="J453" s="852">
        <v>44869</v>
      </c>
      <c r="K453" s="845" t="s">
        <v>5429</v>
      </c>
      <c r="L453" s="853">
        <v>183</v>
      </c>
      <c r="M453" s="66">
        <f>AVERAGE(CPVTFC3SG0045!V26:W26)</f>
        <v>0.52970000000000006</v>
      </c>
      <c r="N453" s="67">
        <f>(M453-0.1851)/0.0142*400</f>
        <v>9707.0422535211273</v>
      </c>
      <c r="O453" s="101" t="s">
        <v>315</v>
      </c>
      <c r="P453" s="694"/>
      <c r="Q453" s="694"/>
      <c r="R453" s="694"/>
      <c r="S453" s="694"/>
      <c r="T453" s="694"/>
      <c r="U453" s="694"/>
      <c r="V453" s="4775"/>
    </row>
    <row r="454" spans="1:23" x14ac:dyDescent="0.25">
      <c r="A454" s="64">
        <v>428</v>
      </c>
      <c r="B454" s="4765" t="s">
        <v>1733</v>
      </c>
      <c r="C454" s="163" t="s">
        <v>868</v>
      </c>
      <c r="D454" s="2337">
        <v>44818</v>
      </c>
      <c r="E454" s="3456" t="s">
        <v>4921</v>
      </c>
      <c r="F454" s="164">
        <v>171</v>
      </c>
      <c r="G454" s="164">
        <f>AVERAGE(CPVTFC3SG0012!V24:W24)</f>
        <v>2.7316500000000001</v>
      </c>
      <c r="H454" s="3457">
        <f t="shared" si="20"/>
        <v>9603.4926470588252</v>
      </c>
      <c r="I454" s="3488" t="s">
        <v>315</v>
      </c>
      <c r="J454" s="852">
        <v>44869</v>
      </c>
      <c r="K454" s="845" t="s">
        <v>5429</v>
      </c>
      <c r="L454" s="853">
        <v>184</v>
      </c>
      <c r="M454" s="66">
        <f>AVERAGE(CPVTFC3SG0045!X26:Y26)</f>
        <v>2.8644999999999996</v>
      </c>
      <c r="N454" s="67">
        <f>(M454-0.1851)/0.0142*400</f>
        <v>75476.056338028167</v>
      </c>
      <c r="O454" s="101" t="s">
        <v>315</v>
      </c>
      <c r="P454" s="694"/>
      <c r="Q454" s="694"/>
      <c r="R454" s="694"/>
      <c r="S454" s="694"/>
      <c r="T454" s="694"/>
      <c r="U454" s="694"/>
    </row>
    <row r="455" spans="1:23" x14ac:dyDescent="0.25">
      <c r="A455" s="64">
        <v>429</v>
      </c>
      <c r="B455" s="4766"/>
      <c r="C455" s="163" t="s">
        <v>220</v>
      </c>
      <c r="D455" s="2337">
        <v>44818</v>
      </c>
      <c r="E455" s="3456" t="s">
        <v>4921</v>
      </c>
      <c r="F455" s="164">
        <v>172</v>
      </c>
      <c r="G455" s="164">
        <f>AVERAGE(CPVTFC3SG0012!X24:Y24)</f>
        <v>2.8743499999999997</v>
      </c>
      <c r="H455" s="3457">
        <f t="shared" si="20"/>
        <v>10128.125</v>
      </c>
      <c r="I455" s="3488" t="s">
        <v>315</v>
      </c>
      <c r="J455" s="852">
        <v>44869</v>
      </c>
      <c r="K455" s="845" t="s">
        <v>5436</v>
      </c>
      <c r="L455" s="853">
        <v>1</v>
      </c>
      <c r="M455" s="66">
        <f>AVERAGE(CPVTFC3SG0046!C11:D11)</f>
        <v>2.8326500000000001</v>
      </c>
      <c r="N455" s="67">
        <f>(M455-0.1926)/0.0135*400</f>
        <v>78223.703703703693</v>
      </c>
      <c r="O455" s="101" t="s">
        <v>315</v>
      </c>
      <c r="P455" s="1149"/>
      <c r="Q455" s="2697"/>
      <c r="R455" s="695"/>
      <c r="S455" s="695"/>
      <c r="T455" s="646"/>
      <c r="U455" s="2704"/>
    </row>
    <row r="456" spans="1:23" x14ac:dyDescent="0.25">
      <c r="A456" s="64">
        <v>430</v>
      </c>
      <c r="B456" s="3752" t="s">
        <v>1734</v>
      </c>
      <c r="C456" s="163" t="s">
        <v>868</v>
      </c>
      <c r="D456" s="2337">
        <v>44818</v>
      </c>
      <c r="E456" s="3456" t="s">
        <v>4921</v>
      </c>
      <c r="F456" s="164">
        <v>173</v>
      </c>
      <c r="G456" s="164">
        <f>AVERAGE(CPVTFC3SG0012!B26:C26)</f>
        <v>1.2882</v>
      </c>
      <c r="H456" s="3457">
        <f t="shared" si="20"/>
        <v>4296.6911764705883</v>
      </c>
      <c r="I456" s="3488" t="s">
        <v>315</v>
      </c>
      <c r="J456" s="841"/>
      <c r="K456" s="841"/>
      <c r="L456" s="842"/>
      <c r="M456" s="642"/>
      <c r="N456" s="642"/>
      <c r="O456" s="642"/>
      <c r="P456" s="694"/>
      <c r="Q456" s="694"/>
      <c r="R456" s="694"/>
      <c r="S456" s="694"/>
      <c r="T456" s="694"/>
      <c r="U456" s="694"/>
      <c r="V456" s="4687" t="s">
        <v>1416</v>
      </c>
    </row>
    <row r="457" spans="1:23" x14ac:dyDescent="0.25">
      <c r="A457" s="64">
        <v>431</v>
      </c>
      <c r="B457" s="3752" t="s">
        <v>1734</v>
      </c>
      <c r="C457" s="163" t="s">
        <v>220</v>
      </c>
      <c r="D457" s="2337">
        <v>44818</v>
      </c>
      <c r="E457" s="3456" t="s">
        <v>4921</v>
      </c>
      <c r="F457" s="164">
        <v>174</v>
      </c>
      <c r="G457" s="164">
        <f>AVERAGE(CPVTFC3SG0012!D26:E26)</f>
        <v>3.1220499999999998</v>
      </c>
      <c r="H457" s="3457">
        <f t="shared" si="20"/>
        <v>11038.786764705883</v>
      </c>
      <c r="I457" s="3488" t="s">
        <v>315</v>
      </c>
      <c r="J457" s="852">
        <v>44869</v>
      </c>
      <c r="K457" s="845" t="s">
        <v>5436</v>
      </c>
      <c r="L457" s="853">
        <v>2</v>
      </c>
      <c r="M457" s="66">
        <f>AVERAGE(CPVTFC3SG0046!E11:F11)</f>
        <v>1.3669500000000001</v>
      </c>
      <c r="N457" s="67">
        <f>(M457-0.1926)/0.0135*400</f>
        <v>34795.555555555555</v>
      </c>
      <c r="O457" s="101" t="s">
        <v>315</v>
      </c>
      <c r="P457" s="694"/>
      <c r="Q457" s="694"/>
      <c r="R457" s="694"/>
      <c r="S457" s="694"/>
      <c r="T457" s="694"/>
      <c r="U457" s="694"/>
      <c r="V457" s="4688"/>
    </row>
    <row r="458" spans="1:23" x14ac:dyDescent="0.25">
      <c r="A458" s="64">
        <v>432</v>
      </c>
      <c r="B458" s="4765" t="s">
        <v>1735</v>
      </c>
      <c r="C458" s="163" t="s">
        <v>868</v>
      </c>
      <c r="D458" s="2337">
        <v>44818</v>
      </c>
      <c r="E458" s="3456" t="s">
        <v>4921</v>
      </c>
      <c r="F458" s="164">
        <v>175</v>
      </c>
      <c r="G458" s="164">
        <f>AVERAGE(CPVTFC3SG0012!F26:G26)</f>
        <v>2.7126000000000001</v>
      </c>
      <c r="H458" s="3457">
        <f t="shared" si="20"/>
        <v>9533.4558823529424</v>
      </c>
      <c r="I458" s="3488" t="s">
        <v>315</v>
      </c>
      <c r="J458" s="852">
        <v>44869</v>
      </c>
      <c r="K458" s="845" t="s">
        <v>5436</v>
      </c>
      <c r="L458" s="853">
        <v>3</v>
      </c>
      <c r="M458" s="66">
        <f>AVERAGE(CPVTFC3SG0046!G11:H11)</f>
        <v>0.39629999999999999</v>
      </c>
      <c r="N458" s="67">
        <f>(M458-0.1926)/0.0135*400</f>
        <v>6035.5555555555557</v>
      </c>
      <c r="O458" s="101" t="s">
        <v>315</v>
      </c>
      <c r="P458" s="694"/>
      <c r="Q458" s="694"/>
      <c r="R458" s="694"/>
      <c r="S458" s="694"/>
      <c r="T458" s="694"/>
      <c r="U458" s="694"/>
      <c r="V458" s="287"/>
    </row>
    <row r="459" spans="1:23" x14ac:dyDescent="0.25">
      <c r="A459" s="64">
        <v>433</v>
      </c>
      <c r="B459" s="4766"/>
      <c r="C459" s="163" t="s">
        <v>220</v>
      </c>
      <c r="D459" s="2337">
        <v>44818</v>
      </c>
      <c r="E459" s="3456" t="s">
        <v>4921</v>
      </c>
      <c r="F459" s="164">
        <v>176</v>
      </c>
      <c r="G459" s="164">
        <f>AVERAGE(CPVTFC3SG0012!H26:I26)</f>
        <v>2.54935</v>
      </c>
      <c r="H459" s="3457">
        <f t="shared" si="20"/>
        <v>8933.2720588235297</v>
      </c>
      <c r="I459" s="3488" t="s">
        <v>315</v>
      </c>
      <c r="J459" s="865">
        <v>44869</v>
      </c>
      <c r="K459" s="866" t="s">
        <v>5436</v>
      </c>
      <c r="L459" s="867">
        <v>4</v>
      </c>
      <c r="M459" s="72">
        <f>AVERAGE(CPVTFC3SG0046!I11:J11)</f>
        <v>0.25870000000000004</v>
      </c>
      <c r="N459" s="73">
        <f>(M459-0.1926)/0.0135*400</f>
        <v>1958.5185185185201</v>
      </c>
      <c r="O459" s="421" t="s">
        <v>315</v>
      </c>
      <c r="P459" s="694"/>
      <c r="Q459" s="694"/>
      <c r="R459" s="694"/>
      <c r="S459" s="694"/>
      <c r="T459" s="694"/>
      <c r="U459" s="694"/>
    </row>
    <row r="460" spans="1:23" x14ac:dyDescent="0.25">
      <c r="A460" s="64">
        <v>434</v>
      </c>
      <c r="B460" s="4765" t="s">
        <v>1736</v>
      </c>
      <c r="C460" s="163" t="s">
        <v>868</v>
      </c>
      <c r="D460" s="2337">
        <v>44818</v>
      </c>
      <c r="E460" s="3456" t="s">
        <v>4921</v>
      </c>
      <c r="F460" s="164">
        <v>177</v>
      </c>
      <c r="G460" s="164">
        <f>AVERAGE(CPVTFC3SG0012!J26:K26)</f>
        <v>3.08345</v>
      </c>
      <c r="H460" s="3457">
        <f t="shared" si="20"/>
        <v>10896.875000000002</v>
      </c>
      <c r="I460" s="3488" t="s">
        <v>315</v>
      </c>
      <c r="J460" s="852">
        <v>44869</v>
      </c>
      <c r="K460" s="845" t="s">
        <v>5436</v>
      </c>
      <c r="L460" s="853">
        <v>5</v>
      </c>
      <c r="M460" s="66">
        <f>AVERAGE(CPVTFC3SG0046!K11:L11)</f>
        <v>1.0499000000000001</v>
      </c>
      <c r="N460" s="67">
        <f>(M460-0.1926)/0.0135*400</f>
        <v>25401.481481481482</v>
      </c>
      <c r="O460" s="101" t="s">
        <v>315</v>
      </c>
      <c r="P460" s="694"/>
      <c r="Q460" s="694"/>
      <c r="R460" s="694"/>
      <c r="S460" s="694"/>
      <c r="T460" s="694"/>
      <c r="U460" s="694"/>
    </row>
    <row r="461" spans="1:23" ht="15.75" thickBot="1" x14ac:dyDescent="0.3">
      <c r="A461" s="450">
        <v>435</v>
      </c>
      <c r="B461" s="4747"/>
      <c r="C461" s="890" t="s">
        <v>220</v>
      </c>
      <c r="D461" s="2079">
        <v>44818</v>
      </c>
      <c r="E461" s="3463" t="s">
        <v>4921</v>
      </c>
      <c r="F461" s="445">
        <v>178</v>
      </c>
      <c r="G461" s="445">
        <f>AVERAGE(CPVTFC3SG0012!L26:M26)</f>
        <v>3.1202000000000001</v>
      </c>
      <c r="H461" s="2081">
        <f t="shared" si="20"/>
        <v>11031.985294117649</v>
      </c>
      <c r="I461" s="3493" t="s">
        <v>315</v>
      </c>
      <c r="J461" s="737">
        <v>44869</v>
      </c>
      <c r="K461" s="2751" t="s">
        <v>5436</v>
      </c>
      <c r="L461" s="742">
        <v>6</v>
      </c>
      <c r="M461" s="122">
        <f>AVERAGE(CPVTFC3SG0046!M11:N11)</f>
        <v>2.9313500000000001</v>
      </c>
      <c r="N461" s="123">
        <f>(M461-0.1926)/0.0135*400</f>
        <v>81148.148148148146</v>
      </c>
      <c r="O461" s="699" t="s">
        <v>315</v>
      </c>
      <c r="P461" s="1268"/>
      <c r="Q461" s="1268"/>
      <c r="R461" s="1268"/>
      <c r="S461" s="1268"/>
      <c r="T461" s="1268"/>
      <c r="U461" s="1268"/>
    </row>
    <row r="462" spans="1:23" x14ac:dyDescent="0.25">
      <c r="A462" s="508">
        <v>436</v>
      </c>
      <c r="B462" s="4748" t="s">
        <v>1737</v>
      </c>
      <c r="C462" s="2749" t="s">
        <v>868</v>
      </c>
      <c r="D462" s="2329">
        <v>44818</v>
      </c>
      <c r="E462" s="3465" t="s">
        <v>4921</v>
      </c>
      <c r="F462" s="492">
        <v>179</v>
      </c>
      <c r="G462" s="492">
        <f>AVERAGE(CPVTFC3SG0012!N26:O26)</f>
        <v>0.24264999999999998</v>
      </c>
      <c r="H462" s="3466">
        <f t="shared" si="20"/>
        <v>452.75735294117646</v>
      </c>
      <c r="I462" s="3839" t="s">
        <v>314</v>
      </c>
      <c r="J462" s="806"/>
      <c r="K462" s="806"/>
      <c r="L462" s="809"/>
      <c r="M462" s="721"/>
      <c r="N462" s="721"/>
      <c r="O462" s="721"/>
      <c r="P462" s="3788">
        <v>44890</v>
      </c>
      <c r="Q462" s="1498" t="s">
        <v>5584</v>
      </c>
      <c r="R462" s="1498">
        <v>93</v>
      </c>
      <c r="S462" s="1498">
        <f>AVERAGE(CPVTFC3SG0074!J12:K12)</f>
        <v>0.20095000000000002</v>
      </c>
      <c r="T462" s="494">
        <f t="shared" ref="T462:T469" si="24">(S462-0.1255)/0.0131*66</f>
        <v>380.1297709923665</v>
      </c>
      <c r="U462" s="1779" t="s">
        <v>314</v>
      </c>
      <c r="V462" s="4687" t="s">
        <v>1416</v>
      </c>
      <c r="W462" s="5">
        <v>1</v>
      </c>
    </row>
    <row r="463" spans="1:23" x14ac:dyDescent="0.25">
      <c r="A463" s="585"/>
      <c r="B463" s="4749"/>
      <c r="C463" s="169" t="s">
        <v>5448</v>
      </c>
      <c r="D463" s="2333"/>
      <c r="E463" s="3468"/>
      <c r="F463" s="695"/>
      <c r="G463" s="695"/>
      <c r="H463" s="3469"/>
      <c r="I463" s="3838"/>
      <c r="J463" s="841"/>
      <c r="K463" s="841"/>
      <c r="L463" s="842"/>
      <c r="M463" s="642"/>
      <c r="N463" s="642"/>
      <c r="O463" s="642"/>
      <c r="P463" s="267">
        <v>44890</v>
      </c>
      <c r="Q463" s="268" t="s">
        <v>5584</v>
      </c>
      <c r="R463" s="268">
        <v>94</v>
      </c>
      <c r="S463" s="268">
        <f>AVERAGE(CPVTFC3SG0074!L12:M12)</f>
        <v>0.1976</v>
      </c>
      <c r="T463" s="343">
        <f t="shared" si="24"/>
        <v>363.25190839694653</v>
      </c>
      <c r="U463" s="1781" t="s">
        <v>314</v>
      </c>
      <c r="V463" s="4687"/>
    </row>
    <row r="464" spans="1:23" x14ac:dyDescent="0.25">
      <c r="A464" s="585"/>
      <c r="B464" s="4749"/>
      <c r="C464" s="169" t="s">
        <v>863</v>
      </c>
      <c r="D464" s="2333"/>
      <c r="E464" s="3468"/>
      <c r="F464" s="695"/>
      <c r="G464" s="695"/>
      <c r="H464" s="3469"/>
      <c r="I464" s="3838"/>
      <c r="J464" s="841"/>
      <c r="K464" s="841"/>
      <c r="L464" s="842"/>
      <c r="M464" s="642"/>
      <c r="N464" s="642"/>
      <c r="O464" s="642"/>
      <c r="P464" s="267">
        <v>44890</v>
      </c>
      <c r="Q464" s="268" t="s">
        <v>5584</v>
      </c>
      <c r="R464" s="268">
        <v>95</v>
      </c>
      <c r="S464" s="268">
        <f>AVERAGE(CPVTFC3SG0074!N12:O12)</f>
        <v>0.21870000000000001</v>
      </c>
      <c r="T464" s="343">
        <f t="shared" si="24"/>
        <v>469.55725190839695</v>
      </c>
      <c r="U464" s="1781" t="s">
        <v>314</v>
      </c>
      <c r="V464" s="4687"/>
    </row>
    <row r="465" spans="1:23" ht="15.75" thickBot="1" x14ac:dyDescent="0.3">
      <c r="A465" s="537">
        <v>437</v>
      </c>
      <c r="B465" s="4759"/>
      <c r="C465" s="2623" t="s">
        <v>220</v>
      </c>
      <c r="D465" s="1785">
        <v>44818</v>
      </c>
      <c r="E465" s="3550" t="s">
        <v>4921</v>
      </c>
      <c r="F465" s="173">
        <v>180</v>
      </c>
      <c r="G465" s="173">
        <f>AVERAGE(CPVTFC3SG0012!P26:Q26)</f>
        <v>2.9359000000000002</v>
      </c>
      <c r="H465" s="1787">
        <f t="shared" si="20"/>
        <v>10354.411764705885</v>
      </c>
      <c r="I465" s="3853" t="s">
        <v>315</v>
      </c>
      <c r="J465" s="1643"/>
      <c r="K465" s="1643"/>
      <c r="L465" s="1644"/>
      <c r="M465" s="650"/>
      <c r="N465" s="650"/>
      <c r="O465" s="650"/>
      <c r="P465" s="1389">
        <v>44890</v>
      </c>
      <c r="Q465" s="1329" t="s">
        <v>5584</v>
      </c>
      <c r="R465" s="1329">
        <v>96</v>
      </c>
      <c r="S465" s="1329">
        <f>AVERAGE(CPVTFC3SG0074!P12:Q12)</f>
        <v>0.87434999999999996</v>
      </c>
      <c r="T465" s="454">
        <f t="shared" si="24"/>
        <v>3772.8320610687019</v>
      </c>
      <c r="U465" s="3851" t="s">
        <v>315</v>
      </c>
      <c r="V465" s="4688"/>
    </row>
    <row r="466" spans="1:23" x14ac:dyDescent="0.25">
      <c r="A466" s="406">
        <v>438</v>
      </c>
      <c r="B466" s="4751" t="s">
        <v>1738</v>
      </c>
      <c r="C466" s="2742" t="s">
        <v>868</v>
      </c>
      <c r="D466" s="2332">
        <v>44818</v>
      </c>
      <c r="E466" s="3523" t="s">
        <v>4921</v>
      </c>
      <c r="F466" s="478">
        <v>181</v>
      </c>
      <c r="G466" s="478">
        <f>AVERAGE(CPVTFC3SG0012!R26:S26)</f>
        <v>0.92189999999999994</v>
      </c>
      <c r="H466" s="3524">
        <f t="shared" si="20"/>
        <v>2950</v>
      </c>
      <c r="I466" s="3844" t="s">
        <v>315</v>
      </c>
      <c r="J466" s="806"/>
      <c r="K466" s="806"/>
      <c r="L466" s="809"/>
      <c r="M466" s="721"/>
      <c r="N466" s="721"/>
      <c r="O466" s="721"/>
      <c r="P466" s="3788">
        <v>44890</v>
      </c>
      <c r="Q466" s="1498" t="s">
        <v>5584</v>
      </c>
      <c r="R466" s="1498">
        <v>97</v>
      </c>
      <c r="S466" s="1498">
        <f>AVERAGE(CPVTFC3SG0074!R12:S12)</f>
        <v>0.32164999999999999</v>
      </c>
      <c r="T466" s="494">
        <f t="shared" si="24"/>
        <v>988.23664122137393</v>
      </c>
      <c r="U466" s="1779" t="s">
        <v>314</v>
      </c>
      <c r="V466" s="4687" t="s">
        <v>1416</v>
      </c>
    </row>
    <row r="467" spans="1:23" x14ac:dyDescent="0.25">
      <c r="A467" s="590"/>
      <c r="B467" s="4752"/>
      <c r="C467" s="170" t="s">
        <v>5448</v>
      </c>
      <c r="D467" s="2333"/>
      <c r="E467" s="3468"/>
      <c r="F467" s="695"/>
      <c r="G467" s="695"/>
      <c r="H467" s="3469"/>
      <c r="I467" s="3838"/>
      <c r="J467" s="841"/>
      <c r="K467" s="841"/>
      <c r="L467" s="842"/>
      <c r="M467" s="642"/>
      <c r="N467" s="642"/>
      <c r="O467" s="642"/>
      <c r="P467" s="267">
        <v>44890</v>
      </c>
      <c r="Q467" s="268" t="s">
        <v>5584</v>
      </c>
      <c r="R467" s="268">
        <v>98</v>
      </c>
      <c r="S467" s="268">
        <f>AVERAGE(CPVTFC3SG0074!T12:U12)</f>
        <v>0.26775000000000004</v>
      </c>
      <c r="T467" s="343">
        <f t="shared" si="24"/>
        <v>716.67938931297726</v>
      </c>
      <c r="U467" s="1781" t="s">
        <v>314</v>
      </c>
      <c r="V467" s="4687"/>
    </row>
    <row r="468" spans="1:23" x14ac:dyDescent="0.25">
      <c r="A468" s="590"/>
      <c r="B468" s="4752"/>
      <c r="C468" s="170" t="s">
        <v>863</v>
      </c>
      <c r="D468" s="2333"/>
      <c r="E468" s="3468"/>
      <c r="F468" s="695"/>
      <c r="G468" s="695"/>
      <c r="H468" s="3469"/>
      <c r="I468" s="3838"/>
      <c r="J468" s="841"/>
      <c r="K468" s="841"/>
      <c r="L468" s="842"/>
      <c r="M468" s="642"/>
      <c r="N468" s="642"/>
      <c r="O468" s="642"/>
      <c r="P468" s="98">
        <v>44890</v>
      </c>
      <c r="Q468" s="99" t="s">
        <v>5584</v>
      </c>
      <c r="R468" s="99">
        <v>99</v>
      </c>
      <c r="S468" s="99">
        <f>AVERAGE(CPVTFC3SG0074!V12:W12)</f>
        <v>2.7000500000000001</v>
      </c>
      <c r="T468" s="100">
        <f t="shared" si="24"/>
        <v>12971.015267175573</v>
      </c>
      <c r="U468" s="1711" t="s">
        <v>315</v>
      </c>
      <c r="V468" s="4687"/>
    </row>
    <row r="469" spans="1:23" ht="15.75" thickBot="1" x14ac:dyDescent="0.3">
      <c r="A469" s="481">
        <v>439</v>
      </c>
      <c r="B469" s="4753"/>
      <c r="C469" s="3754" t="s">
        <v>220</v>
      </c>
      <c r="D469" s="1511">
        <v>44818</v>
      </c>
      <c r="E469" s="3845" t="s">
        <v>4921</v>
      </c>
      <c r="F469" s="485">
        <v>182</v>
      </c>
      <c r="G469" s="485">
        <f>AVERAGE(CPVTFC3SG0012!T26:U26)</f>
        <v>2.968</v>
      </c>
      <c r="H469" s="1513">
        <f t="shared" si="20"/>
        <v>10472.426470588236</v>
      </c>
      <c r="I469" s="3846" t="s">
        <v>315</v>
      </c>
      <c r="J469" s="724">
        <v>44869</v>
      </c>
      <c r="K469" s="851" t="s">
        <v>5436</v>
      </c>
      <c r="L469" s="726">
        <v>7</v>
      </c>
      <c r="M469" s="414">
        <f>AVERAGE(CPVTFC3SG0046!O11:P11)</f>
        <v>1.0047999999999999</v>
      </c>
      <c r="N469" s="415">
        <f>(M469-0.1926)/0.0135*400</f>
        <v>24065.185185185182</v>
      </c>
      <c r="O469" s="727" t="s">
        <v>315</v>
      </c>
      <c r="P469" s="1615">
        <v>44890</v>
      </c>
      <c r="Q469" s="1332" t="s">
        <v>5584</v>
      </c>
      <c r="R469" s="1332">
        <v>100</v>
      </c>
      <c r="S469" s="1332">
        <f>AVERAGE(CPVTFC3SG0074!X12:Y12)</f>
        <v>1.3829500000000001</v>
      </c>
      <c r="T469" s="487">
        <f t="shared" si="24"/>
        <v>6335.2442748091607</v>
      </c>
      <c r="U469" s="3847" t="s">
        <v>315</v>
      </c>
      <c r="V469" s="4687"/>
      <c r="W469" s="5">
        <v>1</v>
      </c>
    </row>
    <row r="470" spans="1:23" x14ac:dyDescent="0.25">
      <c r="A470" s="114">
        <v>440</v>
      </c>
      <c r="B470" s="4747" t="s">
        <v>1739</v>
      </c>
      <c r="C470" s="165" t="s">
        <v>868</v>
      </c>
      <c r="D470" s="2870">
        <v>44818</v>
      </c>
      <c r="E470" s="3485" t="s">
        <v>4921</v>
      </c>
      <c r="F470" s="444">
        <v>183</v>
      </c>
      <c r="G470" s="444">
        <f>AVERAGE(CPVTFC3SG0012!V26:W26)</f>
        <v>0.6644000000000001</v>
      </c>
      <c r="H470" s="3486">
        <f t="shared" si="20"/>
        <v>2003.3088235294124</v>
      </c>
      <c r="I470" s="3854" t="s">
        <v>315</v>
      </c>
      <c r="J470" s="827"/>
      <c r="K470" s="827"/>
      <c r="L470" s="829"/>
      <c r="M470" s="656"/>
      <c r="N470" s="656"/>
      <c r="O470" s="656"/>
      <c r="P470" s="1271"/>
      <c r="Q470" s="1271"/>
      <c r="R470" s="1271"/>
      <c r="S470" s="1271"/>
      <c r="T470" s="1271"/>
      <c r="U470" s="1271"/>
      <c r="V470" s="4687" t="s">
        <v>1416</v>
      </c>
    </row>
    <row r="471" spans="1:23" x14ac:dyDescent="0.25">
      <c r="A471" s="64">
        <v>441</v>
      </c>
      <c r="B471" s="4766"/>
      <c r="C471" s="163" t="s">
        <v>220</v>
      </c>
      <c r="D471" s="2337">
        <v>44818</v>
      </c>
      <c r="E471" s="3456" t="s">
        <v>4921</v>
      </c>
      <c r="F471" s="164">
        <v>184</v>
      </c>
      <c r="G471" s="164">
        <f>AVERAGE(CPVTFC3SG0012!X26:Y26)</f>
        <v>2.97315</v>
      </c>
      <c r="H471" s="3457">
        <f t="shared" si="20"/>
        <v>10491.360294117649</v>
      </c>
      <c r="I471" s="3488" t="s">
        <v>315</v>
      </c>
      <c r="J471" s="841"/>
      <c r="K471" s="841"/>
      <c r="L471" s="842"/>
      <c r="M471" s="642"/>
      <c r="N471" s="642"/>
      <c r="O471" s="642"/>
      <c r="P471" s="694"/>
      <c r="Q471" s="694"/>
      <c r="R471" s="694"/>
      <c r="S471" s="694"/>
      <c r="T471" s="694"/>
      <c r="U471" s="694"/>
      <c r="V471" s="4687"/>
    </row>
    <row r="472" spans="1:23" x14ac:dyDescent="0.25">
      <c r="A472" s="64">
        <v>442</v>
      </c>
      <c r="B472" s="3852" t="s">
        <v>1740</v>
      </c>
      <c r="C472" s="163" t="s">
        <v>868</v>
      </c>
      <c r="D472" s="2337">
        <v>44818</v>
      </c>
      <c r="E472" s="3456" t="s">
        <v>4922</v>
      </c>
      <c r="F472" s="164">
        <v>1</v>
      </c>
      <c r="G472" s="164">
        <f>AVERAGE(CPVTFC3SG0013!C11:D11)</f>
        <v>1.1642999999999999</v>
      </c>
      <c r="H472" s="3457">
        <f>(G472-0.1343)/0.0131*50</f>
        <v>3931.2977099236632</v>
      </c>
      <c r="I472" s="3488" t="s">
        <v>315</v>
      </c>
      <c r="J472" s="841"/>
      <c r="K472" s="841"/>
      <c r="L472" s="842"/>
      <c r="M472" s="642"/>
      <c r="N472" s="642"/>
      <c r="O472" s="642"/>
      <c r="P472" s="694"/>
      <c r="Q472" s="694"/>
      <c r="R472" s="694"/>
      <c r="S472" s="694"/>
      <c r="T472" s="694"/>
      <c r="U472" s="694"/>
    </row>
    <row r="473" spans="1:23" ht="15.75" thickBot="1" x14ac:dyDescent="0.3">
      <c r="A473" s="450">
        <v>443</v>
      </c>
      <c r="B473" s="3852" t="s">
        <v>1740</v>
      </c>
      <c r="C473" s="890" t="s">
        <v>220</v>
      </c>
      <c r="D473" s="2079">
        <v>44818</v>
      </c>
      <c r="E473" s="3463" t="s">
        <v>4922</v>
      </c>
      <c r="F473" s="445">
        <v>2</v>
      </c>
      <c r="G473" s="445">
        <f>AVERAGE(CPVTFC3SG0013!E11:F11)</f>
        <v>2.7919</v>
      </c>
      <c r="H473" s="2081">
        <f t="shared" ref="H473:H544" si="25">(G473-0.1343)/0.0131*50</f>
        <v>10143.511450381679</v>
      </c>
      <c r="I473" s="3493" t="s">
        <v>315</v>
      </c>
      <c r="J473" s="737">
        <v>44869</v>
      </c>
      <c r="K473" s="2751" t="s">
        <v>5436</v>
      </c>
      <c r="L473" s="742">
        <v>8</v>
      </c>
      <c r="M473" s="122">
        <f>AVERAGE(CPVTFC3SG0046!Q11:R11)</f>
        <v>0.48125000000000001</v>
      </c>
      <c r="N473" s="123">
        <f>(M473-0.1926)/0.0135*400</f>
        <v>8552.5925925925931</v>
      </c>
      <c r="O473" s="699" t="s">
        <v>315</v>
      </c>
      <c r="P473" s="1268"/>
      <c r="Q473" s="1268"/>
      <c r="R473" s="1268"/>
      <c r="S473" s="1268"/>
      <c r="T473" s="1268"/>
      <c r="U473" s="1268"/>
    </row>
    <row r="474" spans="1:23" x14ac:dyDescent="0.25">
      <c r="A474" s="406">
        <v>444</v>
      </c>
      <c r="B474" s="4751" t="s">
        <v>1741</v>
      </c>
      <c r="C474" s="2742" t="s">
        <v>868</v>
      </c>
      <c r="D474" s="2332">
        <v>44818</v>
      </c>
      <c r="E474" s="3523" t="s">
        <v>4922</v>
      </c>
      <c r="F474" s="478">
        <v>3</v>
      </c>
      <c r="G474" s="478">
        <f>AVERAGE(CPVTFC3SG0013!G11:H11)</f>
        <v>0.63249999999999995</v>
      </c>
      <c r="H474" s="3524">
        <f t="shared" si="25"/>
        <v>1901.5267175572517</v>
      </c>
      <c r="I474" s="3855" t="s">
        <v>315</v>
      </c>
      <c r="J474" s="806"/>
      <c r="K474" s="806"/>
      <c r="L474" s="809"/>
      <c r="M474" s="721"/>
      <c r="N474" s="721"/>
      <c r="O474" s="721"/>
      <c r="P474" s="3788">
        <v>44890</v>
      </c>
      <c r="Q474" s="1498" t="s">
        <v>5584</v>
      </c>
      <c r="R474" s="1498">
        <v>101</v>
      </c>
      <c r="S474" s="1498">
        <f>AVERAGE(CPVTFC3SG0074!B14:C14)</f>
        <v>0.24630000000000002</v>
      </c>
      <c r="T474" s="494">
        <f t="shared" ref="T474:T477" si="26">(S474-0.1255)/0.0131*66</f>
        <v>608.61068702290083</v>
      </c>
      <c r="U474" s="1779" t="s">
        <v>314</v>
      </c>
      <c r="V474" s="4687" t="s">
        <v>1416</v>
      </c>
      <c r="W474" s="5">
        <v>1</v>
      </c>
    </row>
    <row r="475" spans="1:23" x14ac:dyDescent="0.25">
      <c r="A475" s="590"/>
      <c r="B475" s="4752"/>
      <c r="C475" s="170" t="s">
        <v>5448</v>
      </c>
      <c r="D475" s="2333"/>
      <c r="E475" s="3468"/>
      <c r="F475" s="695"/>
      <c r="G475" s="695"/>
      <c r="H475" s="3469"/>
      <c r="I475" s="3838"/>
      <c r="J475" s="841"/>
      <c r="K475" s="841"/>
      <c r="L475" s="842"/>
      <c r="M475" s="642"/>
      <c r="N475" s="642"/>
      <c r="O475" s="642"/>
      <c r="P475" s="267">
        <v>44890</v>
      </c>
      <c r="Q475" s="268" t="s">
        <v>5584</v>
      </c>
      <c r="R475" s="268">
        <v>102</v>
      </c>
      <c r="S475" s="268">
        <f>AVERAGE(CPVTFC3SG0074!D14:E14)</f>
        <v>0.31950000000000001</v>
      </c>
      <c r="T475" s="343">
        <f t="shared" si="26"/>
        <v>977.40458015267177</v>
      </c>
      <c r="U475" s="1781" t="s">
        <v>314</v>
      </c>
      <c r="V475" s="4687"/>
    </row>
    <row r="476" spans="1:23" x14ac:dyDescent="0.25">
      <c r="A476" s="590"/>
      <c r="B476" s="4752"/>
      <c r="C476" s="170" t="s">
        <v>863</v>
      </c>
      <c r="D476" s="2333"/>
      <c r="E476" s="3468"/>
      <c r="F476" s="695"/>
      <c r="G476" s="695"/>
      <c r="H476" s="3469"/>
      <c r="I476" s="3838"/>
      <c r="J476" s="841"/>
      <c r="K476" s="841"/>
      <c r="L476" s="842"/>
      <c r="M476" s="642"/>
      <c r="N476" s="642"/>
      <c r="O476" s="642"/>
      <c r="P476" s="98">
        <v>44890</v>
      </c>
      <c r="Q476" s="99" t="s">
        <v>5584</v>
      </c>
      <c r="R476" s="99">
        <v>103</v>
      </c>
      <c r="S476" s="99">
        <f>AVERAGE(CPVTFC3SG0074!F14:G14)</f>
        <v>2.8414999999999999</v>
      </c>
      <c r="T476" s="100">
        <f t="shared" si="26"/>
        <v>13683.664122137403</v>
      </c>
      <c r="U476" s="1711" t="s">
        <v>315</v>
      </c>
      <c r="V476" s="4687"/>
    </row>
    <row r="477" spans="1:23" ht="15.75" thickBot="1" x14ac:dyDescent="0.3">
      <c r="A477" s="481">
        <v>445</v>
      </c>
      <c r="B477" s="4753"/>
      <c r="C477" s="3754" t="s">
        <v>220</v>
      </c>
      <c r="D477" s="1511">
        <v>44818</v>
      </c>
      <c r="E477" s="3845" t="s">
        <v>4922</v>
      </c>
      <c r="F477" s="485">
        <v>4</v>
      </c>
      <c r="G477" s="485">
        <f>AVERAGE(CPVTFC3SG0013!I11:J11)</f>
        <v>2.9051</v>
      </c>
      <c r="H477" s="1513">
        <f t="shared" si="25"/>
        <v>10575.572519083968</v>
      </c>
      <c r="I477" s="3846" t="s">
        <v>315</v>
      </c>
      <c r="J477" s="815"/>
      <c r="K477" s="815"/>
      <c r="L477" s="816"/>
      <c r="M477" s="778"/>
      <c r="N477" s="778"/>
      <c r="O477" s="778"/>
      <c r="P477" s="1615">
        <v>44890</v>
      </c>
      <c r="Q477" s="1332" t="s">
        <v>5584</v>
      </c>
      <c r="R477" s="1332">
        <v>104</v>
      </c>
      <c r="S477" s="1332">
        <f>AVERAGE(CPVTFC3SG0074!H14:I14)</f>
        <v>2.5579499999999999</v>
      </c>
      <c r="T477" s="487">
        <f t="shared" si="26"/>
        <v>12255.091603053434</v>
      </c>
      <c r="U477" s="3847" t="s">
        <v>315</v>
      </c>
      <c r="V477" s="4688"/>
    </row>
    <row r="478" spans="1:23" x14ac:dyDescent="0.25">
      <c r="A478" s="82">
        <v>446</v>
      </c>
      <c r="B478" s="4757" t="s">
        <v>1742</v>
      </c>
      <c r="C478" s="2116" t="s">
        <v>868</v>
      </c>
      <c r="D478" s="2331">
        <v>44818</v>
      </c>
      <c r="E478" s="3473" t="s">
        <v>4922</v>
      </c>
      <c r="F478" s="375">
        <v>5</v>
      </c>
      <c r="G478" s="375">
        <f>AVERAGE(CPVTFC3SG0013!K11:L11)</f>
        <v>0.27334999999999998</v>
      </c>
      <c r="H478" s="3474">
        <f t="shared" si="25"/>
        <v>530.72519083969451</v>
      </c>
      <c r="I478" s="3833" t="s">
        <v>314</v>
      </c>
      <c r="J478" s="827"/>
      <c r="K478" s="827"/>
      <c r="L478" s="829"/>
      <c r="M478" s="656"/>
      <c r="N478" s="656"/>
      <c r="O478" s="656"/>
      <c r="P478" s="1271"/>
      <c r="Q478" s="1271"/>
      <c r="R478" s="1271"/>
      <c r="S478" s="1271"/>
      <c r="T478" s="1271"/>
      <c r="U478" s="1271"/>
      <c r="V478" s="4687" t="s">
        <v>1416</v>
      </c>
      <c r="W478" s="5">
        <v>1</v>
      </c>
    </row>
    <row r="479" spans="1:23" x14ac:dyDescent="0.25">
      <c r="A479" s="9">
        <v>447</v>
      </c>
      <c r="B479" s="4764"/>
      <c r="C479" s="162" t="s">
        <v>220</v>
      </c>
      <c r="D479" s="2392">
        <v>44818</v>
      </c>
      <c r="E479" s="3476" t="s">
        <v>4922</v>
      </c>
      <c r="F479" s="103">
        <v>6</v>
      </c>
      <c r="G479" s="103">
        <f>AVERAGE(CPVTFC3SG0013!M11:N11)</f>
        <v>2.85345</v>
      </c>
      <c r="H479" s="3477">
        <f t="shared" si="25"/>
        <v>10378.435114503816</v>
      </c>
      <c r="I479" s="3489" t="s">
        <v>315</v>
      </c>
      <c r="J479" s="841"/>
      <c r="K479" s="841"/>
      <c r="L479" s="842"/>
      <c r="M479" s="642"/>
      <c r="N479" s="642"/>
      <c r="O479" s="642"/>
      <c r="P479" s="694"/>
      <c r="Q479" s="694"/>
      <c r="R479" s="694"/>
      <c r="S479" s="694"/>
      <c r="T479" s="694"/>
      <c r="U479" s="694"/>
      <c r="V479" s="4688"/>
    </row>
    <row r="480" spans="1:23" x14ac:dyDescent="0.25">
      <c r="A480" s="64">
        <v>448</v>
      </c>
      <c r="B480" s="3752" t="s">
        <v>1743</v>
      </c>
      <c r="C480" s="163" t="s">
        <v>868</v>
      </c>
      <c r="D480" s="2337">
        <v>44818</v>
      </c>
      <c r="E480" s="3456" t="s">
        <v>4922</v>
      </c>
      <c r="F480" s="164">
        <v>7</v>
      </c>
      <c r="G480" s="164">
        <f>AVERAGE(CPVTFC3SG0013!O11:P11)</f>
        <v>1.0506</v>
      </c>
      <c r="H480" s="3457">
        <f t="shared" si="25"/>
        <v>3497.3282442748095</v>
      </c>
      <c r="I480" s="3488" t="s">
        <v>315</v>
      </c>
      <c r="J480" s="841"/>
      <c r="K480" s="841"/>
      <c r="L480" s="842"/>
      <c r="M480" s="642"/>
      <c r="N480" s="642"/>
      <c r="O480" s="642"/>
      <c r="P480" s="694"/>
      <c r="Q480" s="694"/>
      <c r="R480" s="694"/>
      <c r="S480" s="694"/>
      <c r="T480" s="694"/>
      <c r="U480" s="694"/>
      <c r="V480" s="4687" t="s">
        <v>1416</v>
      </c>
    </row>
    <row r="481" spans="1:23" x14ac:dyDescent="0.25">
      <c r="A481" s="64">
        <v>449</v>
      </c>
      <c r="B481" s="3752" t="s">
        <v>1743</v>
      </c>
      <c r="C481" s="163" t="s">
        <v>220</v>
      </c>
      <c r="D481" s="2337">
        <v>44818</v>
      </c>
      <c r="E481" s="3456" t="s">
        <v>4922</v>
      </c>
      <c r="F481" s="164">
        <v>8</v>
      </c>
      <c r="G481" s="164">
        <f>AVERAGE(CPVTFC3SG0013!Q11:R11)</f>
        <v>2.8824000000000001</v>
      </c>
      <c r="H481" s="3457">
        <f t="shared" si="25"/>
        <v>10488.931297709923</v>
      </c>
      <c r="I481" s="3488" t="s">
        <v>315</v>
      </c>
      <c r="J481" s="852">
        <v>44869</v>
      </c>
      <c r="K481" s="845" t="s">
        <v>5436</v>
      </c>
      <c r="L481" s="853">
        <v>9</v>
      </c>
      <c r="M481" s="66">
        <f>AVERAGE(CPVTFC3SG0046!S11:T11)</f>
        <v>1.4186000000000001</v>
      </c>
      <c r="N481" s="67">
        <f>(M481-0.1926)/0.0135*400</f>
        <v>36325.925925925927</v>
      </c>
      <c r="O481" s="101" t="s">
        <v>315</v>
      </c>
      <c r="P481" s="694"/>
      <c r="Q481" s="694"/>
      <c r="R481" s="694"/>
      <c r="S481" s="694"/>
      <c r="T481" s="694"/>
      <c r="U481" s="694"/>
      <c r="V481" s="4688"/>
    </row>
    <row r="482" spans="1:23" x14ac:dyDescent="0.25">
      <c r="A482" s="64">
        <v>450</v>
      </c>
      <c r="B482" s="4765" t="s">
        <v>1744</v>
      </c>
      <c r="C482" s="163" t="s">
        <v>868</v>
      </c>
      <c r="D482" s="2337">
        <v>44818</v>
      </c>
      <c r="E482" s="3456" t="s">
        <v>4922</v>
      </c>
      <c r="F482" s="164">
        <v>9</v>
      </c>
      <c r="G482" s="164">
        <f>AVERAGE(CPVTFC3SG0013!S11:T11)</f>
        <v>2.58005</v>
      </c>
      <c r="H482" s="3457">
        <f t="shared" si="25"/>
        <v>9334.923664122136</v>
      </c>
      <c r="I482" s="3488" t="s">
        <v>315</v>
      </c>
      <c r="J482" s="852">
        <v>44869</v>
      </c>
      <c r="K482" s="845" t="s">
        <v>5436</v>
      </c>
      <c r="L482" s="853">
        <v>10</v>
      </c>
      <c r="M482" s="66">
        <f>AVERAGE(CPVTFC3SG0046!U11:V11)</f>
        <v>0.49395</v>
      </c>
      <c r="N482" s="67">
        <f>(M482-0.1926)/0.0135*400</f>
        <v>8928.8888888888887</v>
      </c>
      <c r="O482" s="101" t="s">
        <v>315</v>
      </c>
      <c r="P482" s="694"/>
      <c r="Q482" s="694"/>
      <c r="R482" s="694"/>
      <c r="S482" s="694"/>
      <c r="T482" s="694"/>
      <c r="U482" s="694"/>
    </row>
    <row r="483" spans="1:23" x14ac:dyDescent="0.25">
      <c r="A483" s="64">
        <v>451</v>
      </c>
      <c r="B483" s="4766"/>
      <c r="C483" s="163" t="s">
        <v>220</v>
      </c>
      <c r="D483" s="2337">
        <v>44818</v>
      </c>
      <c r="E483" s="3456" t="s">
        <v>4922</v>
      </c>
      <c r="F483" s="164">
        <v>10</v>
      </c>
      <c r="G483" s="164">
        <f>AVERAGE(CPVTFC3SG0013!U11:V11)</f>
        <v>2.5952999999999999</v>
      </c>
      <c r="H483" s="3457">
        <f t="shared" si="25"/>
        <v>9393.1297709923656</v>
      </c>
      <c r="I483" s="3488" t="s">
        <v>315</v>
      </c>
      <c r="J483" s="852">
        <v>44869</v>
      </c>
      <c r="K483" s="845" t="s">
        <v>5436</v>
      </c>
      <c r="L483" s="853">
        <v>11</v>
      </c>
      <c r="M483" s="66">
        <f>AVERAGE(CPVTFC3SG0046!W11:X11)</f>
        <v>0.65100000000000002</v>
      </c>
      <c r="N483" s="67">
        <f>(M483-0.1926)/0.0135*400</f>
        <v>13582.222222222223</v>
      </c>
      <c r="O483" s="101" t="s">
        <v>315</v>
      </c>
      <c r="P483" s="694"/>
      <c r="Q483" s="694"/>
      <c r="R483" s="694"/>
      <c r="S483" s="694"/>
      <c r="T483" s="694"/>
      <c r="U483" s="694"/>
    </row>
    <row r="484" spans="1:23" x14ac:dyDescent="0.25">
      <c r="A484" s="6">
        <v>452</v>
      </c>
      <c r="B484" s="4759" t="s">
        <v>1745</v>
      </c>
      <c r="C484" s="144" t="s">
        <v>868</v>
      </c>
      <c r="D484" s="2340">
        <v>44818</v>
      </c>
      <c r="E484" s="3460" t="s">
        <v>4922</v>
      </c>
      <c r="F484" s="102">
        <v>11</v>
      </c>
      <c r="G484" s="102">
        <f>AVERAGE(CPVTFC3SG0013!W11:X11)</f>
        <v>0.4138</v>
      </c>
      <c r="H484" s="3461">
        <f t="shared" si="25"/>
        <v>1066.7938931297708</v>
      </c>
      <c r="I484" s="4530" t="s">
        <v>314</v>
      </c>
      <c r="J484" s="841"/>
      <c r="K484" s="841"/>
      <c r="L484" s="842"/>
      <c r="M484" s="642"/>
      <c r="N484" s="642"/>
      <c r="O484" s="642"/>
      <c r="P484" s="694"/>
      <c r="Q484" s="694"/>
      <c r="R484" s="694"/>
      <c r="S484" s="694"/>
      <c r="T484" s="694"/>
      <c r="U484" s="694"/>
      <c r="V484" s="4687" t="s">
        <v>1416</v>
      </c>
      <c r="W484" s="5">
        <v>1</v>
      </c>
    </row>
    <row r="485" spans="1:23" x14ac:dyDescent="0.25">
      <c r="A485" s="9">
        <v>453</v>
      </c>
      <c r="B485" s="4764"/>
      <c r="C485" s="162" t="s">
        <v>220</v>
      </c>
      <c r="D485" s="2392">
        <v>44818</v>
      </c>
      <c r="E485" s="3476" t="s">
        <v>4922</v>
      </c>
      <c r="F485" s="103">
        <v>12</v>
      </c>
      <c r="G485" s="103">
        <f>AVERAGE(CPVTFC3SG0013!C13:D13)</f>
        <v>2.4740000000000002</v>
      </c>
      <c r="H485" s="3477">
        <f t="shared" si="25"/>
        <v>8930.1526717557244</v>
      </c>
      <c r="I485" s="3489" t="s">
        <v>315</v>
      </c>
      <c r="J485" s="841"/>
      <c r="K485" s="841"/>
      <c r="L485" s="842"/>
      <c r="M485" s="642"/>
      <c r="N485" s="642"/>
      <c r="O485" s="642"/>
      <c r="P485" s="694"/>
      <c r="Q485" s="694"/>
      <c r="R485" s="694"/>
      <c r="S485" s="694"/>
      <c r="T485" s="694"/>
      <c r="U485" s="694"/>
      <c r="V485" s="4688"/>
    </row>
    <row r="486" spans="1:23" x14ac:dyDescent="0.25">
      <c r="A486" s="64">
        <v>454</v>
      </c>
      <c r="B486" s="3752" t="s">
        <v>1746</v>
      </c>
      <c r="C486" s="163" t="s">
        <v>868</v>
      </c>
      <c r="D486" s="2337">
        <v>44818</v>
      </c>
      <c r="E486" s="3456" t="s">
        <v>4922</v>
      </c>
      <c r="F486" s="164">
        <v>13</v>
      </c>
      <c r="G486" s="164">
        <f>AVERAGE(CPVTFC3SG0013!E13:F13)</f>
        <v>1.5651999999999999</v>
      </c>
      <c r="H486" s="3457">
        <f t="shared" si="25"/>
        <v>5461.4503816793886</v>
      </c>
      <c r="I486" s="3488" t="s">
        <v>315</v>
      </c>
      <c r="J486" s="841"/>
      <c r="K486" s="841"/>
      <c r="L486" s="842"/>
      <c r="M486" s="642"/>
      <c r="N486" s="642"/>
      <c r="O486" s="642"/>
      <c r="P486" s="1149"/>
      <c r="Q486" s="2696"/>
      <c r="R486" s="695"/>
      <c r="S486" s="695"/>
      <c r="T486" s="646"/>
      <c r="U486" s="2703"/>
    </row>
    <row r="487" spans="1:23" x14ac:dyDescent="0.25">
      <c r="A487" s="64">
        <v>455</v>
      </c>
      <c r="B487" s="3752" t="s">
        <v>1746</v>
      </c>
      <c r="C487" s="163" t="s">
        <v>220</v>
      </c>
      <c r="D487" s="2337">
        <v>44818</v>
      </c>
      <c r="E487" s="3456" t="s">
        <v>4922</v>
      </c>
      <c r="F487" s="164">
        <v>14</v>
      </c>
      <c r="G487" s="164">
        <f>AVERAGE(CPVTFC3SG0013!G13:H13)</f>
        <v>2.7986500000000003</v>
      </c>
      <c r="H487" s="3457">
        <f t="shared" si="25"/>
        <v>10169.274809160306</v>
      </c>
      <c r="I487" s="3488" t="s">
        <v>315</v>
      </c>
      <c r="J487" s="852">
        <v>44869</v>
      </c>
      <c r="K487" s="845" t="s">
        <v>5436</v>
      </c>
      <c r="L487" s="853">
        <v>12</v>
      </c>
      <c r="M487" s="66">
        <f>AVERAGE(CPVTFC3SG0046!C13:D13)</f>
        <v>0.79210000000000003</v>
      </c>
      <c r="N487" s="67">
        <f>(M487-0.1926)/0.0135*400</f>
        <v>17762.962962962964</v>
      </c>
      <c r="O487" s="101" t="s">
        <v>315</v>
      </c>
      <c r="P487" s="1149"/>
      <c r="Q487" s="2696"/>
      <c r="R487" s="695"/>
      <c r="S487" s="695"/>
      <c r="T487" s="646"/>
      <c r="U487" s="2703"/>
    </row>
    <row r="488" spans="1:23" x14ac:dyDescent="0.25">
      <c r="A488" s="64">
        <v>456</v>
      </c>
      <c r="B488" s="4765" t="s">
        <v>1747</v>
      </c>
      <c r="C488" s="163" t="s">
        <v>868</v>
      </c>
      <c r="D488" s="2337">
        <v>44818</v>
      </c>
      <c r="E488" s="3456" t="s">
        <v>4922</v>
      </c>
      <c r="F488" s="164">
        <v>15</v>
      </c>
      <c r="G488" s="164">
        <f>AVERAGE(CPVTFC3SG0013!I13:J13)</f>
        <v>0.61979999999999991</v>
      </c>
      <c r="H488" s="3457">
        <f t="shared" si="25"/>
        <v>1853.0534351145036</v>
      </c>
      <c r="I488" s="3491" t="s">
        <v>315</v>
      </c>
      <c r="J488" s="841"/>
      <c r="K488" s="841"/>
      <c r="L488" s="842"/>
      <c r="M488" s="642"/>
      <c r="N488" s="642"/>
      <c r="O488" s="642"/>
      <c r="P488" s="1149"/>
      <c r="Q488" s="2696"/>
      <c r="R488" s="695"/>
      <c r="S488" s="695"/>
      <c r="T488" s="646"/>
      <c r="U488" s="2704"/>
      <c r="V488" s="4687" t="s">
        <v>1416</v>
      </c>
      <c r="W488" s="5">
        <v>1</v>
      </c>
    </row>
    <row r="489" spans="1:23" ht="15.75" thickBot="1" x14ac:dyDescent="0.3">
      <c r="A489" s="450">
        <v>457</v>
      </c>
      <c r="B489" s="4747"/>
      <c r="C489" s="890" t="s">
        <v>220</v>
      </c>
      <c r="D489" s="2079">
        <v>44818</v>
      </c>
      <c r="E489" s="3463" t="s">
        <v>4922</v>
      </c>
      <c r="F489" s="445">
        <v>16</v>
      </c>
      <c r="G489" s="445">
        <f>AVERAGE(CPVTFC3SG0013!K13:L13)</f>
        <v>2.88625</v>
      </c>
      <c r="H489" s="2081">
        <f t="shared" si="25"/>
        <v>10503.625954198473</v>
      </c>
      <c r="I489" s="3493" t="s">
        <v>315</v>
      </c>
      <c r="J489" s="1643"/>
      <c r="K489" s="1643"/>
      <c r="L489" s="1644"/>
      <c r="M489" s="650"/>
      <c r="N489" s="650"/>
      <c r="O489" s="650"/>
      <c r="P489" s="2084"/>
      <c r="Q489" s="3011"/>
      <c r="R489" s="1586"/>
      <c r="S489" s="1586"/>
      <c r="T489" s="970"/>
      <c r="U489" s="2101"/>
      <c r="V489" s="4688"/>
    </row>
    <row r="490" spans="1:23" x14ac:dyDescent="0.25">
      <c r="A490" s="406">
        <v>458</v>
      </c>
      <c r="B490" s="4751" t="s">
        <v>1748</v>
      </c>
      <c r="C490" s="2742" t="s">
        <v>868</v>
      </c>
      <c r="D490" s="2332">
        <v>44818</v>
      </c>
      <c r="E490" s="3523" t="s">
        <v>4922</v>
      </c>
      <c r="F490" s="478">
        <v>17</v>
      </c>
      <c r="G490" s="478">
        <f>AVERAGE(CPVTFC3SG0013!M13:N13)</f>
        <v>1.8513999999999999</v>
      </c>
      <c r="H490" s="3524">
        <f t="shared" si="25"/>
        <v>6553.8167938931292</v>
      </c>
      <c r="I490" s="3844" t="s">
        <v>315</v>
      </c>
      <c r="J490" s="806"/>
      <c r="K490" s="806"/>
      <c r="L490" s="809"/>
      <c r="M490" s="721"/>
      <c r="N490" s="721"/>
      <c r="O490" s="721"/>
      <c r="P490" s="1611">
        <v>44890</v>
      </c>
      <c r="Q490" s="1327" t="s">
        <v>5584</v>
      </c>
      <c r="R490" s="1327">
        <v>105</v>
      </c>
      <c r="S490" s="1327">
        <f>AVERAGE(CPVTFC3SG0074!J14:K14)</f>
        <v>0.4753</v>
      </c>
      <c r="T490" s="480">
        <f t="shared" ref="T490:T497" si="27">(S490-0.1255)/0.0131*66</f>
        <v>1762.3511450381679</v>
      </c>
      <c r="U490" s="782" t="s">
        <v>315</v>
      </c>
      <c r="V490" s="4687" t="s">
        <v>1416</v>
      </c>
    </row>
    <row r="491" spans="1:23" x14ac:dyDescent="0.25">
      <c r="A491" s="590"/>
      <c r="B491" s="4752"/>
      <c r="C491" s="170" t="s">
        <v>5448</v>
      </c>
      <c r="D491" s="2333"/>
      <c r="E491" s="3468"/>
      <c r="F491" s="695"/>
      <c r="G491" s="695"/>
      <c r="H491" s="3469"/>
      <c r="I491" s="3838"/>
      <c r="J491" s="841"/>
      <c r="K491" s="841"/>
      <c r="L491" s="842"/>
      <c r="M491" s="642"/>
      <c r="N491" s="642"/>
      <c r="O491" s="642"/>
      <c r="P491" s="267">
        <v>44890</v>
      </c>
      <c r="Q491" s="268" t="s">
        <v>5584</v>
      </c>
      <c r="R491" s="268">
        <v>106</v>
      </c>
      <c r="S491" s="268">
        <f>AVERAGE(CPVTFC3SG0074!L14:M14)</f>
        <v>0.3286</v>
      </c>
      <c r="T491" s="343">
        <f t="shared" si="27"/>
        <v>1023.2519083969465</v>
      </c>
      <c r="U491" s="1781" t="s">
        <v>314</v>
      </c>
      <c r="V491" s="4687"/>
    </row>
    <row r="492" spans="1:23" x14ac:dyDescent="0.25">
      <c r="A492" s="590"/>
      <c r="B492" s="4752"/>
      <c r="C492" s="170" t="s">
        <v>863</v>
      </c>
      <c r="D492" s="2333"/>
      <c r="E492" s="3468"/>
      <c r="F492" s="695"/>
      <c r="G492" s="695"/>
      <c r="H492" s="3469"/>
      <c r="I492" s="3838"/>
      <c r="J492" s="841"/>
      <c r="K492" s="841"/>
      <c r="L492" s="842"/>
      <c r="M492" s="642"/>
      <c r="N492" s="642"/>
      <c r="O492" s="642"/>
      <c r="P492" s="98">
        <v>44890</v>
      </c>
      <c r="Q492" s="99" t="s">
        <v>5584</v>
      </c>
      <c r="R492" s="99">
        <v>107</v>
      </c>
      <c r="S492" s="99">
        <f>AVERAGE(CPVTFC3SG0074!N14:O14)</f>
        <v>2.85345</v>
      </c>
      <c r="T492" s="100">
        <f t="shared" si="27"/>
        <v>13743.870229007633</v>
      </c>
      <c r="U492" s="1711" t="s">
        <v>315</v>
      </c>
      <c r="V492" s="4687"/>
    </row>
    <row r="493" spans="1:23" ht="15.75" thickBot="1" x14ac:dyDescent="0.3">
      <c r="A493" s="481">
        <v>459</v>
      </c>
      <c r="B493" s="4753"/>
      <c r="C493" s="3754" t="s">
        <v>220</v>
      </c>
      <c r="D493" s="1511">
        <v>44818</v>
      </c>
      <c r="E493" s="3845" t="s">
        <v>4922</v>
      </c>
      <c r="F493" s="485">
        <v>18</v>
      </c>
      <c r="G493" s="485">
        <f>AVERAGE(CPVTFC3SG0013!O13:P13)</f>
        <v>2.8376999999999999</v>
      </c>
      <c r="H493" s="1513">
        <f t="shared" si="25"/>
        <v>10318.320610687022</v>
      </c>
      <c r="I493" s="3846" t="s">
        <v>315</v>
      </c>
      <c r="J493" s="724">
        <v>44869</v>
      </c>
      <c r="K493" s="851" t="s">
        <v>5436</v>
      </c>
      <c r="L493" s="726">
        <v>13</v>
      </c>
      <c r="M493" s="414">
        <f>AVERAGE(CPVTFC3SG0046!E13:F13)</f>
        <v>2.8275000000000001</v>
      </c>
      <c r="N493" s="415">
        <f>(M493-0.1926)/0.0135*400</f>
        <v>78071.111111111109</v>
      </c>
      <c r="O493" s="727" t="s">
        <v>315</v>
      </c>
      <c r="P493" s="1615">
        <v>44890</v>
      </c>
      <c r="Q493" s="1332" t="s">
        <v>5584</v>
      </c>
      <c r="R493" s="1332">
        <v>108</v>
      </c>
      <c r="S493" s="1332">
        <f>AVERAGE(CPVTFC3SG0074!P14:Q14)</f>
        <v>2.7653500000000002</v>
      </c>
      <c r="T493" s="487">
        <f t="shared" si="27"/>
        <v>13300.007633587786</v>
      </c>
      <c r="U493" s="3847" t="s">
        <v>315</v>
      </c>
      <c r="V493" s="4688"/>
    </row>
    <row r="494" spans="1:23" x14ac:dyDescent="0.25">
      <c r="A494" s="406">
        <v>460</v>
      </c>
      <c r="B494" s="4751" t="s">
        <v>1749</v>
      </c>
      <c r="C494" s="2742" t="s">
        <v>868</v>
      </c>
      <c r="D494" s="2332">
        <v>44818</v>
      </c>
      <c r="E494" s="3523" t="s">
        <v>4922</v>
      </c>
      <c r="F494" s="478">
        <v>19</v>
      </c>
      <c r="G494" s="478">
        <f>AVERAGE(CPVTFC3SG0013!Q13:R13)</f>
        <v>2.2907000000000002</v>
      </c>
      <c r="H494" s="3524">
        <f t="shared" si="25"/>
        <v>8230.5343511450392</v>
      </c>
      <c r="I494" s="3844" t="s">
        <v>315</v>
      </c>
      <c r="J494" s="1007">
        <v>44869</v>
      </c>
      <c r="K494" s="3162" t="s">
        <v>5436</v>
      </c>
      <c r="L494" s="1009">
        <v>14</v>
      </c>
      <c r="M494" s="1010">
        <f>AVERAGE(CPVTFC3SG0046!G13:H13)</f>
        <v>0.22225</v>
      </c>
      <c r="N494" s="1011">
        <f>(M494-0.1926)/0.0135*400</f>
        <v>878.51851851851882</v>
      </c>
      <c r="O494" s="1012" t="s">
        <v>315</v>
      </c>
      <c r="P494" s="1611">
        <v>44890</v>
      </c>
      <c r="Q494" s="1327" t="s">
        <v>5584</v>
      </c>
      <c r="R494" s="1327">
        <v>109</v>
      </c>
      <c r="S494" s="1327">
        <f>AVERAGE(CPVTFC3SG0074!R14:S14)</f>
        <v>0.47870000000000001</v>
      </c>
      <c r="T494" s="480">
        <f t="shared" si="27"/>
        <v>1779.4809160305342</v>
      </c>
      <c r="U494" s="782" t="s">
        <v>315</v>
      </c>
    </row>
    <row r="495" spans="1:23" x14ac:dyDescent="0.25">
      <c r="A495" s="590"/>
      <c r="B495" s="4752"/>
      <c r="C495" s="170" t="s">
        <v>5448</v>
      </c>
      <c r="D495" s="2333"/>
      <c r="E495" s="3468"/>
      <c r="F495" s="695"/>
      <c r="G495" s="695"/>
      <c r="H495" s="3469"/>
      <c r="I495" s="3838"/>
      <c r="J495" s="875"/>
      <c r="K495" s="876"/>
      <c r="L495" s="877"/>
      <c r="M495" s="645"/>
      <c r="N495" s="646"/>
      <c r="O495" s="642"/>
      <c r="P495" s="98">
        <v>44890</v>
      </c>
      <c r="Q495" s="99" t="s">
        <v>5584</v>
      </c>
      <c r="R495" s="99">
        <v>110</v>
      </c>
      <c r="S495" s="99">
        <f>AVERAGE(CPVTFC3SG0074!T14:U14)</f>
        <v>0.46894999999999998</v>
      </c>
      <c r="T495" s="100">
        <f t="shared" si="27"/>
        <v>1730.3587786259541</v>
      </c>
      <c r="U495" s="1711" t="s">
        <v>315</v>
      </c>
    </row>
    <row r="496" spans="1:23" x14ac:dyDescent="0.25">
      <c r="A496" s="590"/>
      <c r="B496" s="4752"/>
      <c r="C496" s="170" t="s">
        <v>863</v>
      </c>
      <c r="D496" s="2333"/>
      <c r="E496" s="3468"/>
      <c r="F496" s="695"/>
      <c r="G496" s="695"/>
      <c r="H496" s="3469"/>
      <c r="I496" s="3838"/>
      <c r="J496" s="875"/>
      <c r="K496" s="876"/>
      <c r="L496" s="877"/>
      <c r="M496" s="645"/>
      <c r="N496" s="646"/>
      <c r="O496" s="642"/>
      <c r="P496" s="98">
        <v>44890</v>
      </c>
      <c r="Q496" s="99" t="s">
        <v>5584</v>
      </c>
      <c r="R496" s="99">
        <v>111</v>
      </c>
      <c r="S496" s="99">
        <f>AVERAGE(CPVTFC3SG0074!V14:W14)</f>
        <v>0.45925000000000005</v>
      </c>
      <c r="T496" s="100">
        <f t="shared" si="27"/>
        <v>1681.4885496183208</v>
      </c>
      <c r="U496" s="1711" t="s">
        <v>315</v>
      </c>
    </row>
    <row r="497" spans="1:23" ht="15.75" thickBot="1" x14ac:dyDescent="0.3">
      <c r="A497" s="481">
        <v>461</v>
      </c>
      <c r="B497" s="4753"/>
      <c r="C497" s="3754" t="s">
        <v>220</v>
      </c>
      <c r="D497" s="1511">
        <v>44818</v>
      </c>
      <c r="E497" s="3845" t="s">
        <v>4922</v>
      </c>
      <c r="F497" s="485">
        <v>20</v>
      </c>
      <c r="G497" s="485">
        <f>AVERAGE(CPVTFC3SG0013!S13:T13)</f>
        <v>1.4426999999999999</v>
      </c>
      <c r="H497" s="1513">
        <f t="shared" si="25"/>
        <v>4993.8931297709914</v>
      </c>
      <c r="I497" s="3846" t="s">
        <v>315</v>
      </c>
      <c r="J497" s="815"/>
      <c r="K497" s="815"/>
      <c r="L497" s="816"/>
      <c r="M497" s="778"/>
      <c r="N497" s="778"/>
      <c r="O497" s="778"/>
      <c r="P497" s="3800">
        <v>44890</v>
      </c>
      <c r="Q497" s="1783" t="s">
        <v>5584</v>
      </c>
      <c r="R497" s="1783">
        <v>112</v>
      </c>
      <c r="S497" s="1783">
        <f>AVERAGE(CPVTFC3SG0074!X14:Y14)</f>
        <v>0.33845000000000003</v>
      </c>
      <c r="T497" s="469">
        <f t="shared" si="27"/>
        <v>1072.8778625954201</v>
      </c>
      <c r="U497" s="1784" t="s">
        <v>314</v>
      </c>
    </row>
    <row r="498" spans="1:23" x14ac:dyDescent="0.25">
      <c r="A498" s="82">
        <v>462</v>
      </c>
      <c r="B498" s="4757" t="s">
        <v>1750</v>
      </c>
      <c r="C498" s="2116" t="s">
        <v>868</v>
      </c>
      <c r="D498" s="2331">
        <v>44818</v>
      </c>
      <c r="E498" s="3473" t="s">
        <v>4922</v>
      </c>
      <c r="F498" s="375">
        <v>21</v>
      </c>
      <c r="G498" s="375">
        <f>AVERAGE(CPVTFC3SG0013!U13:V13)</f>
        <v>0.22120000000000001</v>
      </c>
      <c r="H498" s="3474">
        <f t="shared" si="25"/>
        <v>331.67938931297709</v>
      </c>
      <c r="I498" s="3833" t="s">
        <v>314</v>
      </c>
      <c r="J498" s="827"/>
      <c r="K498" s="827"/>
      <c r="L498" s="829"/>
      <c r="M498" s="656"/>
      <c r="N498" s="656"/>
      <c r="O498" s="656"/>
      <c r="P498" s="1286"/>
      <c r="Q498" s="3077"/>
      <c r="R498" s="1288"/>
      <c r="S498" s="1288"/>
      <c r="T498" s="831"/>
      <c r="U498" s="3078"/>
      <c r="V498" s="4687" t="s">
        <v>1416</v>
      </c>
      <c r="W498" s="5">
        <v>1</v>
      </c>
    </row>
    <row r="499" spans="1:23" x14ac:dyDescent="0.25">
      <c r="A499" s="9">
        <v>463</v>
      </c>
      <c r="B499" s="4764"/>
      <c r="C499" s="162" t="s">
        <v>220</v>
      </c>
      <c r="D499" s="2392">
        <v>44818</v>
      </c>
      <c r="E499" s="3476" t="s">
        <v>4922</v>
      </c>
      <c r="F499" s="103">
        <v>22</v>
      </c>
      <c r="G499" s="103">
        <f>AVERAGE(CPVTFC3SG0013!W13:X13)</f>
        <v>2.5015000000000001</v>
      </c>
      <c r="H499" s="3477">
        <f t="shared" si="25"/>
        <v>9035.1145038167924</v>
      </c>
      <c r="I499" s="3489" t="s">
        <v>315</v>
      </c>
      <c r="J499" s="841"/>
      <c r="K499" s="841"/>
      <c r="L499" s="842"/>
      <c r="M499" s="642"/>
      <c r="N499" s="642"/>
      <c r="O499" s="642"/>
      <c r="P499" s="1149"/>
      <c r="Q499" s="2696"/>
      <c r="R499" s="695"/>
      <c r="S499" s="695"/>
      <c r="T499" s="646"/>
      <c r="U499" s="2704"/>
      <c r="V499" s="4688"/>
    </row>
    <row r="500" spans="1:23" x14ac:dyDescent="0.25">
      <c r="A500" s="64">
        <v>464</v>
      </c>
      <c r="B500" s="4765" t="s">
        <v>1751</v>
      </c>
      <c r="C500" s="163" t="s">
        <v>868</v>
      </c>
      <c r="D500" s="2337">
        <v>44818</v>
      </c>
      <c r="E500" s="3456" t="s">
        <v>4922</v>
      </c>
      <c r="F500" s="164">
        <v>23</v>
      </c>
      <c r="G500" s="164">
        <f>AVERAGE(CPVTFC3SG0013!C15:D15)</f>
        <v>2.5647500000000001</v>
      </c>
      <c r="H500" s="3457">
        <f t="shared" si="25"/>
        <v>9276.5267175572517</v>
      </c>
      <c r="I500" s="3488" t="s">
        <v>315</v>
      </c>
      <c r="J500" s="852">
        <v>44869</v>
      </c>
      <c r="K500" s="845" t="s">
        <v>5436</v>
      </c>
      <c r="L500" s="853">
        <v>15</v>
      </c>
      <c r="M500" s="66">
        <f>AVERAGE(CPVTFC3SG0046!I13:J13)</f>
        <v>0.45934999999999998</v>
      </c>
      <c r="N500" s="67">
        <f>(M500-0.1926)/0.0135*400</f>
        <v>7903.7037037037035</v>
      </c>
      <c r="O500" s="101" t="s">
        <v>315</v>
      </c>
      <c r="P500" s="1149"/>
      <c r="Q500" s="2696"/>
      <c r="R500" s="695"/>
      <c r="S500" s="695"/>
      <c r="T500" s="646"/>
      <c r="U500" s="2704"/>
      <c r="V500" s="4687" t="s">
        <v>1416</v>
      </c>
    </row>
    <row r="501" spans="1:23" x14ac:dyDescent="0.25">
      <c r="A501" s="64">
        <v>465</v>
      </c>
      <c r="B501" s="4766"/>
      <c r="C501" s="163" t="s">
        <v>220</v>
      </c>
      <c r="D501" s="2337">
        <v>44818</v>
      </c>
      <c r="E501" s="3456" t="s">
        <v>4922</v>
      </c>
      <c r="F501" s="164">
        <v>24</v>
      </c>
      <c r="G501" s="164">
        <f>AVERAGE(CPVTFC3SG0013!E15:F15)</f>
        <v>2.8673999999999999</v>
      </c>
      <c r="H501" s="3457">
        <f t="shared" si="25"/>
        <v>10431.679389312976</v>
      </c>
      <c r="I501" s="3488" t="s">
        <v>315</v>
      </c>
      <c r="J501" s="852">
        <v>44869</v>
      </c>
      <c r="K501" s="845" t="s">
        <v>5436</v>
      </c>
      <c r="L501" s="853">
        <v>16</v>
      </c>
      <c r="M501" s="66">
        <f>AVERAGE(CPVTFC3SG0046!K13:L13)</f>
        <v>1.7389000000000001</v>
      </c>
      <c r="N501" s="67">
        <f>(M501-0.1926)/0.0135*400</f>
        <v>45816.296296296299</v>
      </c>
      <c r="O501" s="101" t="s">
        <v>315</v>
      </c>
      <c r="P501" s="1149"/>
      <c r="Q501" s="2696"/>
      <c r="R501" s="695"/>
      <c r="S501" s="695"/>
      <c r="T501" s="646"/>
      <c r="U501" s="2704"/>
      <c r="V501" s="4688"/>
    </row>
    <row r="502" spans="1:23" x14ac:dyDescent="0.25">
      <c r="A502" s="64">
        <v>466</v>
      </c>
      <c r="B502" s="3752" t="s">
        <v>1752</v>
      </c>
      <c r="C502" s="163" t="s">
        <v>868</v>
      </c>
      <c r="D502" s="2337">
        <v>44818</v>
      </c>
      <c r="E502" s="3456" t="s">
        <v>4922</v>
      </c>
      <c r="F502" s="164">
        <v>25</v>
      </c>
      <c r="G502" s="164">
        <f>AVERAGE(CPVTFC3SG0013!G15:H15)</f>
        <v>1.7342500000000001</v>
      </c>
      <c r="H502" s="3457">
        <f t="shared" si="25"/>
        <v>6106.679389312977</v>
      </c>
      <c r="I502" s="3488" t="s">
        <v>315</v>
      </c>
      <c r="J502" s="875"/>
      <c r="K502" s="843"/>
      <c r="L502" s="877"/>
      <c r="M502" s="645"/>
      <c r="N502" s="646"/>
      <c r="O502" s="642"/>
      <c r="P502" s="1149"/>
      <c r="Q502" s="2696"/>
      <c r="R502" s="695"/>
      <c r="S502" s="695"/>
      <c r="T502" s="646"/>
      <c r="U502" s="2704"/>
      <c r="V502" s="4687" t="s">
        <v>1416</v>
      </c>
    </row>
    <row r="503" spans="1:23" x14ac:dyDescent="0.25">
      <c r="A503" s="64">
        <v>467</v>
      </c>
      <c r="B503" s="3752" t="s">
        <v>1752</v>
      </c>
      <c r="C503" s="163" t="s">
        <v>220</v>
      </c>
      <c r="D503" s="2337">
        <v>44818</v>
      </c>
      <c r="E503" s="3456" t="s">
        <v>4922</v>
      </c>
      <c r="F503" s="164">
        <v>26</v>
      </c>
      <c r="G503" s="164">
        <f>AVERAGE(CPVTFC3SG0013!I15:J15)</f>
        <v>2.91845</v>
      </c>
      <c r="H503" s="3457">
        <f t="shared" si="25"/>
        <v>10626.526717557252</v>
      </c>
      <c r="I503" s="3488" t="s">
        <v>315</v>
      </c>
      <c r="J503" s="852">
        <v>44869</v>
      </c>
      <c r="K503" s="845" t="s">
        <v>5436</v>
      </c>
      <c r="L503" s="853">
        <v>17</v>
      </c>
      <c r="M503" s="66">
        <f>AVERAGE(CPVTFC3SG0046!M13:N13)</f>
        <v>2.1938500000000003</v>
      </c>
      <c r="N503" s="67">
        <f>(M503-0.1926)/0.0135*400</f>
        <v>59296.296296296307</v>
      </c>
      <c r="O503" s="101" t="s">
        <v>315</v>
      </c>
      <c r="P503" s="1149"/>
      <c r="Q503" s="2696"/>
      <c r="R503" s="695"/>
      <c r="S503" s="695"/>
      <c r="T503" s="646"/>
      <c r="U503" s="2704"/>
      <c r="V503" s="4688"/>
    </row>
    <row r="504" spans="1:23" x14ac:dyDescent="0.25">
      <c r="A504" s="9">
        <v>468</v>
      </c>
      <c r="B504" s="4759" t="s">
        <v>1753</v>
      </c>
      <c r="C504" s="162" t="s">
        <v>868</v>
      </c>
      <c r="D504" s="2392">
        <v>44818</v>
      </c>
      <c r="E504" s="3476" t="s">
        <v>4922</v>
      </c>
      <c r="F504" s="103">
        <v>27</v>
      </c>
      <c r="G504" s="103">
        <f>AVERAGE(CPVTFC3SG0013!K15:L15)</f>
        <v>0.61175000000000002</v>
      </c>
      <c r="H504" s="3477">
        <f t="shared" si="25"/>
        <v>1822.3282442748093</v>
      </c>
      <c r="I504" s="3492" t="s">
        <v>315</v>
      </c>
      <c r="J504" s="841"/>
      <c r="K504" s="841"/>
      <c r="L504" s="842"/>
      <c r="M504" s="642"/>
      <c r="N504" s="642"/>
      <c r="O504" s="642"/>
      <c r="P504" s="1149"/>
      <c r="Q504" s="2696"/>
      <c r="R504" s="695"/>
      <c r="S504" s="695"/>
      <c r="T504" s="646"/>
      <c r="U504" s="2704"/>
      <c r="V504" s="287"/>
    </row>
    <row r="505" spans="1:23" x14ac:dyDescent="0.25">
      <c r="A505" s="6">
        <v>469</v>
      </c>
      <c r="B505" s="4764"/>
      <c r="C505" s="144" t="s">
        <v>220</v>
      </c>
      <c r="D505" s="2340">
        <v>44818</v>
      </c>
      <c r="E505" s="3460" t="s">
        <v>4922</v>
      </c>
      <c r="F505" s="102">
        <v>28</v>
      </c>
      <c r="G505" s="102">
        <f>AVERAGE(CPVTFC3SG0013!M15:N15)</f>
        <v>0.38800000000000001</v>
      </c>
      <c r="H505" s="3461">
        <f t="shared" si="25"/>
        <v>968.32061068702296</v>
      </c>
      <c r="I505" s="4530" t="s">
        <v>314</v>
      </c>
      <c r="J505" s="841"/>
      <c r="K505" s="841"/>
      <c r="L505" s="842"/>
      <c r="M505" s="642"/>
      <c r="N505" s="642"/>
      <c r="O505" s="642"/>
      <c r="P505" s="1149"/>
      <c r="Q505" s="2696"/>
      <c r="R505" s="695"/>
      <c r="S505" s="695"/>
      <c r="T505" s="646"/>
      <c r="U505" s="2704"/>
      <c r="V505" s="286"/>
    </row>
    <row r="506" spans="1:23" x14ac:dyDescent="0.25">
      <c r="A506" s="64">
        <v>470</v>
      </c>
      <c r="B506" s="4765" t="s">
        <v>1754</v>
      </c>
      <c r="C506" s="163" t="s">
        <v>868</v>
      </c>
      <c r="D506" s="2337">
        <v>44818</v>
      </c>
      <c r="E506" s="3456" t="s">
        <v>4922</v>
      </c>
      <c r="F506" s="164">
        <v>29</v>
      </c>
      <c r="G506" s="164">
        <f>AVERAGE(CPVTFC3SG0013!O15:P15)</f>
        <v>2.6227</v>
      </c>
      <c r="H506" s="3457">
        <f t="shared" si="25"/>
        <v>9497.7099236641207</v>
      </c>
      <c r="I506" s="3488" t="s">
        <v>315</v>
      </c>
      <c r="J506" s="852">
        <v>44869</v>
      </c>
      <c r="K506" s="845" t="s">
        <v>5436</v>
      </c>
      <c r="L506" s="853">
        <v>18</v>
      </c>
      <c r="M506" s="66">
        <f>AVERAGE(CPVTFC3SG0046!O13:P13)</f>
        <v>0.60719999999999996</v>
      </c>
      <c r="N506" s="67">
        <f>(M506-0.1926)/0.0135*400</f>
        <v>12284.444444444443</v>
      </c>
      <c r="O506" s="101" t="s">
        <v>315</v>
      </c>
      <c r="P506" s="1149"/>
      <c r="Q506" s="2696"/>
      <c r="R506" s="695"/>
      <c r="S506" s="695"/>
      <c r="T506" s="646"/>
      <c r="U506" s="2704"/>
      <c r="V506" s="4687" t="s">
        <v>1416</v>
      </c>
    </row>
    <row r="507" spans="1:23" x14ac:dyDescent="0.25">
      <c r="A507" s="64">
        <v>471</v>
      </c>
      <c r="B507" s="4766"/>
      <c r="C507" s="163" t="s">
        <v>220</v>
      </c>
      <c r="D507" s="2337">
        <v>44818</v>
      </c>
      <c r="E507" s="3456" t="s">
        <v>4922</v>
      </c>
      <c r="F507" s="164">
        <v>30</v>
      </c>
      <c r="G507" s="164">
        <f>AVERAGE(CPVTFC3SG0013!Q15:R15)</f>
        <v>2.8284500000000001</v>
      </c>
      <c r="H507" s="3457">
        <f t="shared" si="25"/>
        <v>10283.015267175573</v>
      </c>
      <c r="I507" s="3488" t="s">
        <v>315</v>
      </c>
      <c r="J507" s="852">
        <v>44869</v>
      </c>
      <c r="K507" s="845" t="s">
        <v>5436</v>
      </c>
      <c r="L507" s="853">
        <v>19</v>
      </c>
      <c r="M507" s="66">
        <f>AVERAGE(CPVTFC3SG0046!Q13:R13)</f>
        <v>2.5379</v>
      </c>
      <c r="N507" s="67">
        <f>(M507-0.1926)/0.0135*400</f>
        <v>69490.37037037038</v>
      </c>
      <c r="O507" s="101" t="s">
        <v>315</v>
      </c>
      <c r="P507" s="1149"/>
      <c r="Q507" s="2696"/>
      <c r="R507" s="695"/>
      <c r="S507" s="695"/>
      <c r="T507" s="646"/>
      <c r="U507" s="2704"/>
      <c r="V507" s="4688"/>
    </row>
    <row r="508" spans="1:23" x14ac:dyDescent="0.25">
      <c r="A508" s="64">
        <v>472</v>
      </c>
      <c r="B508" s="4765" t="s">
        <v>1755</v>
      </c>
      <c r="C508" s="163" t="s">
        <v>868</v>
      </c>
      <c r="D508" s="2337">
        <v>44818</v>
      </c>
      <c r="E508" s="3456" t="s">
        <v>4922</v>
      </c>
      <c r="F508" s="164">
        <v>31</v>
      </c>
      <c r="G508" s="164">
        <f>AVERAGE(CPVTFC3SG0013!S15:T15)</f>
        <v>2.7523999999999997</v>
      </c>
      <c r="H508" s="3457">
        <f t="shared" si="25"/>
        <v>9992.7480916030527</v>
      </c>
      <c r="I508" s="3488" t="s">
        <v>315</v>
      </c>
      <c r="J508" s="852">
        <v>44869</v>
      </c>
      <c r="K508" s="845" t="s">
        <v>5436</v>
      </c>
      <c r="L508" s="853">
        <v>20</v>
      </c>
      <c r="M508" s="66">
        <f>AVERAGE(CPVTFC3SG0046!S13:T13)</f>
        <v>0.73160000000000003</v>
      </c>
      <c r="N508" s="67">
        <f>(M508-0.1926)/0.0135*400</f>
        <v>15970.370370370372</v>
      </c>
      <c r="O508" s="101" t="s">
        <v>315</v>
      </c>
      <c r="P508" s="878"/>
      <c r="Q508" s="694"/>
      <c r="R508" s="694"/>
      <c r="S508" s="694"/>
      <c r="T508" s="694"/>
      <c r="U508" s="694"/>
    </row>
    <row r="509" spans="1:23" x14ac:dyDescent="0.25">
      <c r="A509" s="64">
        <v>473</v>
      </c>
      <c r="B509" s="4766"/>
      <c r="C509" s="163" t="s">
        <v>220</v>
      </c>
      <c r="D509" s="2337">
        <v>44818</v>
      </c>
      <c r="E509" s="3456" t="s">
        <v>4922</v>
      </c>
      <c r="F509" s="164">
        <v>32</v>
      </c>
      <c r="G509" s="164">
        <f>AVERAGE(CPVTFC3SG0013!U15:V15)</f>
        <v>2.7043999999999997</v>
      </c>
      <c r="H509" s="3457">
        <f t="shared" si="25"/>
        <v>9809.541984732823</v>
      </c>
      <c r="I509" s="3488" t="s">
        <v>315</v>
      </c>
      <c r="J509" s="852">
        <v>44869</v>
      </c>
      <c r="K509" s="845" t="s">
        <v>5436</v>
      </c>
      <c r="L509" s="853">
        <v>21</v>
      </c>
      <c r="M509" s="66">
        <f>AVERAGE(CPVTFC3SG0046!U13:V13)</f>
        <v>0.62075000000000002</v>
      </c>
      <c r="N509" s="67">
        <f>(M509-0.1926)/0.0135*400</f>
        <v>12685.925925925927</v>
      </c>
      <c r="O509" s="101" t="s">
        <v>315</v>
      </c>
      <c r="P509" s="878"/>
      <c r="Q509" s="694"/>
      <c r="R509" s="694"/>
      <c r="S509" s="694"/>
      <c r="T509" s="694"/>
      <c r="U509" s="694"/>
    </row>
    <row r="510" spans="1:23" x14ac:dyDescent="0.25">
      <c r="A510" s="64">
        <v>474</v>
      </c>
      <c r="B510" s="170" t="s">
        <v>1756</v>
      </c>
      <c r="C510" s="163" t="s">
        <v>868</v>
      </c>
      <c r="D510" s="2337">
        <v>44818</v>
      </c>
      <c r="E510" s="3456" t="s">
        <v>4922</v>
      </c>
      <c r="F510" s="164">
        <v>33</v>
      </c>
      <c r="G510" s="164">
        <f>AVERAGE(CPVTFC3SG0013!W15:X15)</f>
        <v>2.67455</v>
      </c>
      <c r="H510" s="3457">
        <f t="shared" si="25"/>
        <v>9695.6106870228996</v>
      </c>
      <c r="I510" s="3488" t="s">
        <v>315</v>
      </c>
      <c r="J510" s="852">
        <v>44869</v>
      </c>
      <c r="K510" s="845" t="s">
        <v>5436</v>
      </c>
      <c r="L510" s="853">
        <v>22</v>
      </c>
      <c r="M510" s="66">
        <f>AVERAGE(CPVTFC3SG0046!W13:X13)</f>
        <v>0.43845000000000001</v>
      </c>
      <c r="N510" s="67">
        <f>(M510-0.1926)/0.0135*400</f>
        <v>7284.4444444444453</v>
      </c>
      <c r="O510" s="101" t="s">
        <v>315</v>
      </c>
      <c r="P510" s="1149"/>
      <c r="Q510" s="2696"/>
      <c r="R510" s="695"/>
      <c r="S510" s="695"/>
      <c r="T510" s="646"/>
      <c r="U510" s="2704"/>
    </row>
    <row r="511" spans="1:23" x14ac:dyDescent="0.25">
      <c r="A511" s="64">
        <v>475</v>
      </c>
      <c r="B511" s="170" t="s">
        <v>1756</v>
      </c>
      <c r="C511" s="163" t="s">
        <v>220</v>
      </c>
      <c r="D511" s="2337">
        <v>44818</v>
      </c>
      <c r="E511" s="3456" t="s">
        <v>4922</v>
      </c>
      <c r="F511" s="164">
        <v>34</v>
      </c>
      <c r="G511" s="164">
        <f>AVERAGE(CPVTFC3SG0013!C17:D17)</f>
        <v>2.0541999999999998</v>
      </c>
      <c r="H511" s="3457">
        <f t="shared" si="25"/>
        <v>7327.862595419846</v>
      </c>
      <c r="I511" s="3488" t="s">
        <v>315</v>
      </c>
      <c r="J511" s="841"/>
      <c r="K511" s="856"/>
      <c r="L511" s="842"/>
      <c r="M511" s="645"/>
      <c r="N511" s="646"/>
      <c r="O511" s="642"/>
      <c r="P511" s="878"/>
      <c r="Q511" s="694"/>
      <c r="R511" s="694"/>
      <c r="S511" s="694"/>
      <c r="T511" s="694"/>
      <c r="U511" s="694"/>
    </row>
    <row r="512" spans="1:23" x14ac:dyDescent="0.25">
      <c r="A512" s="64">
        <v>476</v>
      </c>
      <c r="B512" s="170" t="s">
        <v>1757</v>
      </c>
      <c r="C512" s="163" t="s">
        <v>868</v>
      </c>
      <c r="D512" s="2337">
        <v>44818</v>
      </c>
      <c r="E512" s="3456" t="s">
        <v>4922</v>
      </c>
      <c r="F512" s="164">
        <v>35</v>
      </c>
      <c r="G512" s="164">
        <f>AVERAGE(CPVTFC3SG0013!E17:F17)</f>
        <v>0.92415000000000003</v>
      </c>
      <c r="H512" s="3457">
        <f t="shared" si="25"/>
        <v>3014.6946564885498</v>
      </c>
      <c r="I512" s="3488" t="s">
        <v>315</v>
      </c>
      <c r="J512" s="841"/>
      <c r="K512" s="856"/>
      <c r="L512" s="842"/>
      <c r="M512" s="645"/>
      <c r="N512" s="646"/>
      <c r="O512" s="642"/>
      <c r="P512" s="878"/>
      <c r="Q512" s="694"/>
      <c r="R512" s="694"/>
      <c r="S512" s="694"/>
      <c r="T512" s="694"/>
      <c r="U512" s="694"/>
      <c r="V512" s="4687" t="s">
        <v>1416</v>
      </c>
    </row>
    <row r="513" spans="1:22" ht="15.75" thickBot="1" x14ac:dyDescent="0.3">
      <c r="A513" s="450">
        <v>477</v>
      </c>
      <c r="B513" s="3752" t="s">
        <v>1757</v>
      </c>
      <c r="C513" s="890" t="s">
        <v>220</v>
      </c>
      <c r="D513" s="2079">
        <v>44818</v>
      </c>
      <c r="E513" s="3463" t="s">
        <v>4922</v>
      </c>
      <c r="F513" s="445">
        <v>36</v>
      </c>
      <c r="G513" s="445">
        <f>AVERAGE(CPVTFC3SG0013!G17:H17)</f>
        <v>2.8075000000000001</v>
      </c>
      <c r="H513" s="2081">
        <f t="shared" si="25"/>
        <v>10203.053435114503</v>
      </c>
      <c r="I513" s="3493" t="s">
        <v>315</v>
      </c>
      <c r="J513" s="737">
        <v>44869</v>
      </c>
      <c r="K513" s="2751" t="s">
        <v>5436</v>
      </c>
      <c r="L513" s="742">
        <v>23</v>
      </c>
      <c r="M513" s="122">
        <f>AVERAGE(CPVTFC3SG0046!C15:D15)</f>
        <v>1.4033</v>
      </c>
      <c r="N513" s="123">
        <f>(M513-0.1926)/0.0135*400</f>
        <v>35872.592592592591</v>
      </c>
      <c r="O513" s="699" t="s">
        <v>315</v>
      </c>
      <c r="P513" s="2084"/>
      <c r="Q513" s="3011"/>
      <c r="R513" s="1586"/>
      <c r="S513" s="1586"/>
      <c r="T513" s="970"/>
      <c r="U513" s="2101"/>
      <c r="V513" s="4688"/>
    </row>
    <row r="514" spans="1:22" x14ac:dyDescent="0.25">
      <c r="A514" s="406">
        <v>478</v>
      </c>
      <c r="B514" s="4751" t="s">
        <v>1758</v>
      </c>
      <c r="C514" s="2742" t="s">
        <v>868</v>
      </c>
      <c r="D514" s="2332">
        <v>44818</v>
      </c>
      <c r="E514" s="3523" t="s">
        <v>4922</v>
      </c>
      <c r="F514" s="478">
        <v>37</v>
      </c>
      <c r="G514" s="478">
        <f>AVERAGE(CPVTFC3SG0013!I17:J17)</f>
        <v>1.9480999999999999</v>
      </c>
      <c r="H514" s="3524">
        <f t="shared" si="25"/>
        <v>6922.900763358778</v>
      </c>
      <c r="I514" s="3844" t="s">
        <v>315</v>
      </c>
      <c r="J514" s="806"/>
      <c r="K514" s="806"/>
      <c r="L514" s="809"/>
      <c r="M514" s="721"/>
      <c r="N514" s="721"/>
      <c r="O514" s="721"/>
      <c r="P514" s="1611">
        <v>44890</v>
      </c>
      <c r="Q514" s="1327" t="s">
        <v>5584</v>
      </c>
      <c r="R514" s="1327">
        <v>113</v>
      </c>
      <c r="S514" s="1327">
        <f>AVERAGE(CPVTFC3SG0074!B16:C16)</f>
        <v>0.59000000000000008</v>
      </c>
      <c r="T514" s="480">
        <f t="shared" ref="T514:T517" si="28">(S514-0.1255)/0.0131*66</f>
        <v>2340.229007633588</v>
      </c>
      <c r="U514" s="782" t="s">
        <v>315</v>
      </c>
      <c r="V514" s="4687" t="s">
        <v>1416</v>
      </c>
    </row>
    <row r="515" spans="1:22" x14ac:dyDescent="0.25">
      <c r="A515" s="590"/>
      <c r="B515" s="4752"/>
      <c r="C515" s="170" t="s">
        <v>5448</v>
      </c>
      <c r="D515" s="2333"/>
      <c r="E515" s="3468"/>
      <c r="F515" s="695"/>
      <c r="G515" s="695"/>
      <c r="H515" s="3469"/>
      <c r="I515" s="3838"/>
      <c r="J515" s="841"/>
      <c r="K515" s="841"/>
      <c r="L515" s="842"/>
      <c r="M515" s="642"/>
      <c r="N515" s="642"/>
      <c r="O515" s="642"/>
      <c r="P515" s="267">
        <v>44890</v>
      </c>
      <c r="Q515" s="268" t="s">
        <v>5584</v>
      </c>
      <c r="R515" s="268">
        <v>114</v>
      </c>
      <c r="S515" s="268">
        <f>AVERAGE(CPVTFC3SG0074!D16:E16)</f>
        <v>0.30385000000000001</v>
      </c>
      <c r="T515" s="343">
        <f t="shared" si="28"/>
        <v>898.55725190839701</v>
      </c>
      <c r="U515" s="1781" t="s">
        <v>314</v>
      </c>
      <c r="V515" s="4687"/>
    </row>
    <row r="516" spans="1:22" x14ac:dyDescent="0.25">
      <c r="A516" s="590"/>
      <c r="B516" s="4752"/>
      <c r="C516" s="170" t="s">
        <v>863</v>
      </c>
      <c r="D516" s="2333"/>
      <c r="E516" s="3468"/>
      <c r="F516" s="695"/>
      <c r="G516" s="695"/>
      <c r="H516" s="3469"/>
      <c r="I516" s="3838"/>
      <c r="J516" s="841"/>
      <c r="K516" s="841"/>
      <c r="L516" s="842"/>
      <c r="M516" s="642"/>
      <c r="N516" s="642"/>
      <c r="O516" s="642"/>
      <c r="P516" s="267">
        <v>44890</v>
      </c>
      <c r="Q516" s="268" t="s">
        <v>5584</v>
      </c>
      <c r="R516" s="268">
        <v>115</v>
      </c>
      <c r="S516" s="268">
        <f>AVERAGE(CPVTFC3SG0074!F16:G16)</f>
        <v>5.9050000000000005E-2</v>
      </c>
      <c r="T516" s="343">
        <f t="shared" si="28"/>
        <v>-334.78625954198469</v>
      </c>
      <c r="U516" s="1781" t="s">
        <v>314</v>
      </c>
      <c r="V516" s="4687"/>
    </row>
    <row r="517" spans="1:22" ht="15.75" thickBot="1" x14ac:dyDescent="0.3">
      <c r="A517" s="481">
        <v>479</v>
      </c>
      <c r="B517" s="4753"/>
      <c r="C517" s="3754" t="s">
        <v>220</v>
      </c>
      <c r="D517" s="1511">
        <v>44818</v>
      </c>
      <c r="E517" s="3845" t="s">
        <v>4922</v>
      </c>
      <c r="F517" s="485">
        <v>38</v>
      </c>
      <c r="G517" s="485">
        <f>AVERAGE(CPVTFC3SG0013!K17:L17)</f>
        <v>2.8862999999999999</v>
      </c>
      <c r="H517" s="1513">
        <f t="shared" si="25"/>
        <v>10503.816793893127</v>
      </c>
      <c r="I517" s="3846" t="s">
        <v>315</v>
      </c>
      <c r="J517" s="724">
        <v>44869</v>
      </c>
      <c r="K517" s="851" t="s">
        <v>5436</v>
      </c>
      <c r="L517" s="726">
        <v>24</v>
      </c>
      <c r="M517" s="414">
        <f>AVERAGE(CPVTFC3SG0046!E15:F15)</f>
        <v>2.54305</v>
      </c>
      <c r="N517" s="415">
        <f>(M517-0.1926)/0.0135*400</f>
        <v>69642.962962962964</v>
      </c>
      <c r="O517" s="727" t="s">
        <v>315</v>
      </c>
      <c r="P517" s="1615">
        <v>44890</v>
      </c>
      <c r="Q517" s="1332" t="s">
        <v>5584</v>
      </c>
      <c r="R517" s="1332">
        <v>116</v>
      </c>
      <c r="S517" s="1332">
        <f>AVERAGE(CPVTFC3SG0074!H16:I16)</f>
        <v>2.8727499999999999</v>
      </c>
      <c r="T517" s="487">
        <f t="shared" si="28"/>
        <v>13841.106870229007</v>
      </c>
      <c r="U517" s="3847" t="s">
        <v>315</v>
      </c>
      <c r="V517" s="4688"/>
    </row>
    <row r="518" spans="1:22" x14ac:dyDescent="0.25">
      <c r="A518" s="114">
        <v>480</v>
      </c>
      <c r="B518" s="4747" t="s">
        <v>1759</v>
      </c>
      <c r="C518" s="165" t="s">
        <v>868</v>
      </c>
      <c r="D518" s="2870">
        <v>44818</v>
      </c>
      <c r="E518" s="3485" t="s">
        <v>4922</v>
      </c>
      <c r="F518" s="444">
        <v>39</v>
      </c>
      <c r="G518" s="444">
        <f>AVERAGE(CPVTFC3SG0013!M17:N17)</f>
        <v>2.7892000000000001</v>
      </c>
      <c r="H518" s="3486">
        <f t="shared" si="25"/>
        <v>10133.20610687023</v>
      </c>
      <c r="I518" s="3494" t="s">
        <v>315</v>
      </c>
      <c r="J518" s="795">
        <v>44869</v>
      </c>
      <c r="K518" s="2714" t="s">
        <v>5436</v>
      </c>
      <c r="L518" s="797">
        <v>25</v>
      </c>
      <c r="M518" s="116">
        <f>AVERAGE(CPVTFC3SG0046!G15:H15)</f>
        <v>0.73825000000000007</v>
      </c>
      <c r="N518" s="117">
        <f>(M518-0.1926)/0.0135*400</f>
        <v>16167.407407407411</v>
      </c>
      <c r="O518" s="342" t="s">
        <v>315</v>
      </c>
      <c r="P518" s="1286"/>
      <c r="Q518" s="3077"/>
      <c r="R518" s="1288"/>
      <c r="S518" s="1288"/>
      <c r="T518" s="831"/>
      <c r="U518" s="3078"/>
      <c r="V518" s="287"/>
    </row>
    <row r="519" spans="1:22" x14ac:dyDescent="0.25">
      <c r="A519" s="64">
        <v>481</v>
      </c>
      <c r="B519" s="4766"/>
      <c r="C519" s="163" t="s">
        <v>220</v>
      </c>
      <c r="D519" s="2337">
        <v>44818</v>
      </c>
      <c r="E519" s="3456" t="s">
        <v>4922</v>
      </c>
      <c r="F519" s="164">
        <v>40</v>
      </c>
      <c r="G519" s="164">
        <f>AVERAGE(CPVTFC3SG0013!O17:P17)</f>
        <v>2.7929499999999998</v>
      </c>
      <c r="H519" s="3457">
        <f t="shared" si="25"/>
        <v>10147.519083969464</v>
      </c>
      <c r="I519" s="3488" t="s">
        <v>315</v>
      </c>
      <c r="J519" s="852">
        <v>44869</v>
      </c>
      <c r="K519" s="845" t="s">
        <v>5436</v>
      </c>
      <c r="L519" s="853">
        <v>26</v>
      </c>
      <c r="M519" s="66">
        <f>AVERAGE(CPVTFC3SG0046!I15:J15)</f>
        <v>0.76880000000000004</v>
      </c>
      <c r="N519" s="67">
        <f>(M519-0.1926)/0.0135*400</f>
        <v>17072.592592592595</v>
      </c>
      <c r="O519" s="101" t="s">
        <v>315</v>
      </c>
      <c r="P519" s="1149"/>
      <c r="Q519" s="2696"/>
      <c r="R519" s="695"/>
      <c r="S519" s="695"/>
      <c r="T519" s="646"/>
      <c r="U519" s="2704"/>
    </row>
    <row r="520" spans="1:22" x14ac:dyDescent="0.25">
      <c r="A520" s="6">
        <v>482</v>
      </c>
      <c r="B520" s="4763" t="s">
        <v>1760</v>
      </c>
      <c r="C520" s="144" t="s">
        <v>868</v>
      </c>
      <c r="D520" s="2340">
        <v>44818</v>
      </c>
      <c r="E520" s="3460" t="s">
        <v>4922</v>
      </c>
      <c r="F520" s="102">
        <v>41</v>
      </c>
      <c r="G520" s="102">
        <f>AVERAGE(CPVTFC3SG0013!Q17:R17)</f>
        <v>8.6150000000000004E-2</v>
      </c>
      <c r="H520" s="3461">
        <f t="shared" si="25"/>
        <v>-183.77862595419845</v>
      </c>
      <c r="I520" s="3490" t="s">
        <v>314</v>
      </c>
      <c r="J520" s="841"/>
      <c r="K520" s="841"/>
      <c r="L520" s="842"/>
      <c r="M520" s="642"/>
      <c r="N520" s="642"/>
      <c r="O520" s="642"/>
      <c r="P520" s="1149"/>
      <c r="Q520" s="2696"/>
      <c r="R520" s="695"/>
      <c r="S520" s="695"/>
      <c r="T520" s="646"/>
      <c r="U520" s="2704"/>
    </row>
    <row r="521" spans="1:22" x14ac:dyDescent="0.25">
      <c r="A521" s="6">
        <v>483</v>
      </c>
      <c r="B521" s="4754"/>
      <c r="C521" s="144" t="s">
        <v>220</v>
      </c>
      <c r="D521" s="2340">
        <v>44818</v>
      </c>
      <c r="E521" s="3460" t="s">
        <v>4922</v>
      </c>
      <c r="F521" s="102">
        <v>42</v>
      </c>
      <c r="G521" s="102">
        <f>AVERAGE(CPVTFC3SG0013!S17:T17)</f>
        <v>0.30595</v>
      </c>
      <c r="H521" s="3461">
        <f t="shared" si="25"/>
        <v>655.15267175572512</v>
      </c>
      <c r="I521" s="3490" t="s">
        <v>314</v>
      </c>
      <c r="J521" s="841"/>
      <c r="K521" s="841"/>
      <c r="L521" s="842"/>
      <c r="M521" s="642"/>
      <c r="N521" s="642"/>
      <c r="O521" s="642"/>
      <c r="P521" s="1149"/>
      <c r="Q521" s="2696"/>
      <c r="R521" s="695"/>
      <c r="S521" s="695"/>
      <c r="T521" s="646"/>
      <c r="U521" s="2704"/>
      <c r="V521" s="286"/>
    </row>
    <row r="522" spans="1:22" x14ac:dyDescent="0.25">
      <c r="A522" s="64">
        <v>484</v>
      </c>
      <c r="B522" s="4765" t="s">
        <v>1761</v>
      </c>
      <c r="C522" s="163" t="s">
        <v>868</v>
      </c>
      <c r="D522" s="2337">
        <v>44818</v>
      </c>
      <c r="E522" s="3456" t="s">
        <v>4922</v>
      </c>
      <c r="F522" s="164">
        <v>43</v>
      </c>
      <c r="G522" s="164">
        <f>AVERAGE(CPVTFC3SG0013!U17:V17)</f>
        <v>2.45295</v>
      </c>
      <c r="H522" s="3457">
        <f t="shared" si="25"/>
        <v>8849.8091603053417</v>
      </c>
      <c r="I522" s="3488" t="s">
        <v>315</v>
      </c>
      <c r="J522" s="852">
        <v>44869</v>
      </c>
      <c r="K522" s="845" t="s">
        <v>5436</v>
      </c>
      <c r="L522" s="853">
        <v>27</v>
      </c>
      <c r="M522" s="66">
        <f>AVERAGE(CPVTFC3SG0046!K15:L15)</f>
        <v>0.43364999999999998</v>
      </c>
      <c r="N522" s="67">
        <f>(M522-0.1926)/0.0135*400</f>
        <v>7142.2222222222217</v>
      </c>
      <c r="O522" s="101" t="s">
        <v>315</v>
      </c>
      <c r="P522" s="1149"/>
      <c r="Q522" s="2696"/>
      <c r="R522" s="695"/>
      <c r="S522" s="695"/>
      <c r="T522" s="646"/>
      <c r="U522" s="2704"/>
      <c r="V522" s="287"/>
    </row>
    <row r="523" spans="1:22" x14ac:dyDescent="0.25">
      <c r="A523" s="64">
        <v>485</v>
      </c>
      <c r="B523" s="4766"/>
      <c r="C523" s="163" t="s">
        <v>220</v>
      </c>
      <c r="D523" s="2337">
        <v>44818</v>
      </c>
      <c r="E523" s="3456" t="s">
        <v>4922</v>
      </c>
      <c r="F523" s="164">
        <v>44</v>
      </c>
      <c r="G523" s="164">
        <f>AVERAGE(CPVTFC3SG0013!W17:X17)</f>
        <v>2.75515</v>
      </c>
      <c r="H523" s="3457">
        <f t="shared" si="25"/>
        <v>10003.24427480916</v>
      </c>
      <c r="I523" s="3488" t="s">
        <v>315</v>
      </c>
      <c r="J523" s="852">
        <v>44869</v>
      </c>
      <c r="K523" s="845" t="s">
        <v>5436</v>
      </c>
      <c r="L523" s="853">
        <v>28</v>
      </c>
      <c r="M523" s="66">
        <f>AVERAGE(CPVTFC3SG0046!M15:N15)</f>
        <v>0.84775</v>
      </c>
      <c r="N523" s="67">
        <f>(M523-0.1926)/0.0135*400</f>
        <v>19411.851851851854</v>
      </c>
      <c r="O523" s="101" t="s">
        <v>315</v>
      </c>
      <c r="P523" s="1149"/>
      <c r="Q523" s="2696"/>
      <c r="R523" s="695"/>
      <c r="S523" s="695"/>
      <c r="T523" s="646"/>
      <c r="U523" s="2704"/>
    </row>
    <row r="524" spans="1:22" x14ac:dyDescent="0.25">
      <c r="A524" s="64">
        <v>486</v>
      </c>
      <c r="B524" s="3752" t="s">
        <v>1762</v>
      </c>
      <c r="C524" s="163" t="s">
        <v>868</v>
      </c>
      <c r="D524" s="2337">
        <v>44818</v>
      </c>
      <c r="E524" s="3456" t="s">
        <v>4922</v>
      </c>
      <c r="F524" s="164">
        <v>45</v>
      </c>
      <c r="G524" s="164">
        <f>AVERAGE(CPVTFC3SG0013!C19:D19)</f>
        <v>1.8612000000000002</v>
      </c>
      <c r="H524" s="3457">
        <f t="shared" si="25"/>
        <v>6591.221374045801</v>
      </c>
      <c r="I524" s="3488" t="s">
        <v>315</v>
      </c>
      <c r="J524" s="841"/>
      <c r="K524" s="841"/>
      <c r="L524" s="842"/>
      <c r="M524" s="642"/>
      <c r="N524" s="642"/>
      <c r="O524" s="642"/>
      <c r="P524" s="1149"/>
      <c r="Q524" s="2696"/>
      <c r="R524" s="695"/>
      <c r="S524" s="695"/>
      <c r="T524" s="646"/>
      <c r="U524" s="2704"/>
      <c r="V524" s="4687" t="s">
        <v>1416</v>
      </c>
    </row>
    <row r="525" spans="1:22" x14ac:dyDescent="0.25">
      <c r="A525" s="64">
        <v>487</v>
      </c>
      <c r="B525" s="3752" t="s">
        <v>1762</v>
      </c>
      <c r="C525" s="163" t="s">
        <v>220</v>
      </c>
      <c r="D525" s="2337">
        <v>44818</v>
      </c>
      <c r="E525" s="3456" t="s">
        <v>4922</v>
      </c>
      <c r="F525" s="164">
        <v>46</v>
      </c>
      <c r="G525" s="164">
        <f>AVERAGE(CPVTFC3SG0013!E19:F19)</f>
        <v>2.8725500000000004</v>
      </c>
      <c r="H525" s="3457">
        <f t="shared" si="25"/>
        <v>10451.335877862595</v>
      </c>
      <c r="I525" s="3488" t="s">
        <v>315</v>
      </c>
      <c r="J525" s="852">
        <v>44869</v>
      </c>
      <c r="K525" s="845" t="s">
        <v>5436</v>
      </c>
      <c r="L525" s="853">
        <v>29</v>
      </c>
      <c r="M525" s="66">
        <f>AVERAGE(CPVTFC3SG0046!O15:P15)</f>
        <v>2.5022500000000001</v>
      </c>
      <c r="N525" s="67">
        <f>(M525-0.1926)/0.0135*400</f>
        <v>68434.074074074073</v>
      </c>
      <c r="O525" s="101" t="s">
        <v>315</v>
      </c>
      <c r="P525" s="1149"/>
      <c r="Q525" s="2696"/>
      <c r="R525" s="695"/>
      <c r="S525" s="695"/>
      <c r="T525" s="646"/>
      <c r="U525" s="2704"/>
      <c r="V525" s="4688"/>
    </row>
    <row r="526" spans="1:22" x14ac:dyDescent="0.25">
      <c r="A526" s="6">
        <v>488</v>
      </c>
      <c r="B526" s="4763" t="s">
        <v>1763</v>
      </c>
      <c r="C526" s="144" t="s">
        <v>868</v>
      </c>
      <c r="D526" s="2340">
        <v>44818</v>
      </c>
      <c r="E526" s="3460" t="s">
        <v>4922</v>
      </c>
      <c r="F526" s="102">
        <v>47</v>
      </c>
      <c r="G526" s="102">
        <f>AVERAGE(CPVTFC3SG0013!G19:H19)</f>
        <v>0.17375000000000002</v>
      </c>
      <c r="H526" s="3461">
        <f t="shared" si="25"/>
        <v>150.57251908396952</v>
      </c>
      <c r="I526" s="3490" t="s">
        <v>314</v>
      </c>
      <c r="J526" s="875"/>
      <c r="K526" s="876"/>
      <c r="L526" s="877"/>
      <c r="M526" s="645"/>
      <c r="N526" s="646"/>
      <c r="O526" s="642"/>
      <c r="P526" s="1149"/>
      <c r="Q526" s="2696"/>
      <c r="R526" s="695"/>
      <c r="S526" s="695"/>
      <c r="T526" s="646"/>
      <c r="U526" s="2704"/>
    </row>
    <row r="527" spans="1:22" x14ac:dyDescent="0.25">
      <c r="A527" s="6">
        <v>489</v>
      </c>
      <c r="B527" s="4754"/>
      <c r="C527" s="144" t="s">
        <v>220</v>
      </c>
      <c r="D527" s="2340">
        <v>44818</v>
      </c>
      <c r="E527" s="3460" t="s">
        <v>4922</v>
      </c>
      <c r="F527" s="102">
        <v>48</v>
      </c>
      <c r="G527" s="102">
        <f>AVERAGE(CPVTFC3SG0013!I19:J19)</f>
        <v>0.15484999999999999</v>
      </c>
      <c r="H527" s="3461">
        <f t="shared" si="25"/>
        <v>78.435114503816735</v>
      </c>
      <c r="I527" s="3490" t="s">
        <v>314</v>
      </c>
      <c r="J527" s="841"/>
      <c r="K527" s="841"/>
      <c r="L527" s="842"/>
      <c r="M527" s="642"/>
      <c r="N527" s="642"/>
      <c r="O527" s="642"/>
      <c r="P527" s="1149"/>
      <c r="Q527" s="2696"/>
      <c r="R527" s="695"/>
      <c r="S527" s="695"/>
      <c r="T527" s="646"/>
      <c r="U527" s="2704"/>
    </row>
    <row r="528" spans="1:22" x14ac:dyDescent="0.25">
      <c r="A528" s="64">
        <v>490</v>
      </c>
      <c r="B528" s="3752" t="s">
        <v>1764</v>
      </c>
      <c r="C528" s="163" t="s">
        <v>868</v>
      </c>
      <c r="D528" s="2337">
        <v>44818</v>
      </c>
      <c r="E528" s="3456" t="s">
        <v>4922</v>
      </c>
      <c r="F528" s="164">
        <v>49</v>
      </c>
      <c r="G528" s="164">
        <f>AVERAGE(CPVTFC3SG0013!K19:L19)</f>
        <v>1.3914</v>
      </c>
      <c r="H528" s="3457">
        <f t="shared" si="25"/>
        <v>4798.0916030534345</v>
      </c>
      <c r="I528" s="3488" t="s">
        <v>315</v>
      </c>
      <c r="J528" s="841"/>
      <c r="K528" s="841"/>
      <c r="L528" s="842"/>
      <c r="M528" s="642"/>
      <c r="N528" s="642"/>
      <c r="O528" s="642"/>
      <c r="P528" s="1149"/>
      <c r="Q528" s="2696"/>
      <c r="R528" s="695"/>
      <c r="S528" s="695"/>
      <c r="T528" s="646"/>
      <c r="U528" s="2704"/>
    </row>
    <row r="529" spans="1:23" x14ac:dyDescent="0.25">
      <c r="A529" s="64">
        <v>491</v>
      </c>
      <c r="B529" s="3752" t="s">
        <v>1764</v>
      </c>
      <c r="C529" s="163" t="s">
        <v>220</v>
      </c>
      <c r="D529" s="2337">
        <v>44818</v>
      </c>
      <c r="E529" s="3456" t="s">
        <v>4922</v>
      </c>
      <c r="F529" s="164">
        <v>50</v>
      </c>
      <c r="G529" s="164">
        <f>AVERAGE(CPVTFC3SG0013!M19:N19)</f>
        <v>2.7514500000000002</v>
      </c>
      <c r="H529" s="3457">
        <f t="shared" si="25"/>
        <v>9989.1221374045799</v>
      </c>
      <c r="I529" s="3488" t="s">
        <v>315</v>
      </c>
      <c r="J529" s="852">
        <v>44869</v>
      </c>
      <c r="K529" s="845" t="s">
        <v>5436</v>
      </c>
      <c r="L529" s="853">
        <v>30</v>
      </c>
      <c r="M529" s="66">
        <f>AVERAGE(CPVTFC3SG0046!Q15:R15)</f>
        <v>0.64095000000000002</v>
      </c>
      <c r="N529" s="67">
        <f>(M529-0.1926)/0.0135*400</f>
        <v>13284.444444444447</v>
      </c>
      <c r="O529" s="101" t="s">
        <v>315</v>
      </c>
      <c r="P529" s="694"/>
      <c r="Q529" s="694"/>
      <c r="R529" s="694"/>
      <c r="S529" s="694"/>
      <c r="T529" s="694"/>
      <c r="U529" s="694"/>
    </row>
    <row r="530" spans="1:23" x14ac:dyDescent="0.25">
      <c r="A530" s="64">
        <v>492</v>
      </c>
      <c r="B530" s="4765" t="s">
        <v>1765</v>
      </c>
      <c r="C530" s="163" t="s">
        <v>868</v>
      </c>
      <c r="D530" s="2337">
        <v>44818</v>
      </c>
      <c r="E530" s="3456" t="s">
        <v>4922</v>
      </c>
      <c r="F530" s="164">
        <v>51</v>
      </c>
      <c r="G530" s="164">
        <f>AVERAGE(CPVTFC3SG0013!O19:P19)</f>
        <v>2.6179000000000001</v>
      </c>
      <c r="H530" s="3457">
        <f t="shared" si="25"/>
        <v>9479.3893129770986</v>
      </c>
      <c r="I530" s="3488" t="s">
        <v>315</v>
      </c>
      <c r="J530" s="852">
        <v>44869</v>
      </c>
      <c r="K530" s="845" t="s">
        <v>5436</v>
      </c>
      <c r="L530" s="853">
        <v>31</v>
      </c>
      <c r="M530" s="66">
        <f>AVERAGE(CPVTFC3SG0046!S15:T15)</f>
        <v>0.44384999999999997</v>
      </c>
      <c r="N530" s="67">
        <f>(M530-0.1926)/0.0135*400</f>
        <v>7444.4444444444443</v>
      </c>
      <c r="O530" s="101" t="s">
        <v>315</v>
      </c>
      <c r="P530" s="1149"/>
      <c r="Q530" s="2737"/>
      <c r="R530" s="645"/>
      <c r="S530" s="645"/>
      <c r="T530" s="646"/>
      <c r="U530" s="2713"/>
    </row>
    <row r="531" spans="1:23" x14ac:dyDescent="0.25">
      <c r="A531" s="64">
        <v>493</v>
      </c>
      <c r="B531" s="4766"/>
      <c r="C531" s="163" t="s">
        <v>220</v>
      </c>
      <c r="D531" s="2337">
        <v>44818</v>
      </c>
      <c r="E531" s="3456" t="s">
        <v>4922</v>
      </c>
      <c r="F531" s="164">
        <v>52</v>
      </c>
      <c r="G531" s="164">
        <f>AVERAGE(CPVTFC3SG0013!Q19:R19)</f>
        <v>2.84205</v>
      </c>
      <c r="H531" s="3457">
        <f t="shared" si="25"/>
        <v>10334.923664122136</v>
      </c>
      <c r="I531" s="3488" t="s">
        <v>315</v>
      </c>
      <c r="J531" s="852">
        <v>44869</v>
      </c>
      <c r="K531" s="845" t="s">
        <v>5436</v>
      </c>
      <c r="L531" s="853">
        <v>32</v>
      </c>
      <c r="M531" s="66">
        <f>AVERAGE(CPVTFC3SG0046!U15:V15)</f>
        <v>0.85680000000000001</v>
      </c>
      <c r="N531" s="67">
        <f>(M531-0.1926)/0.0135*400</f>
        <v>19680</v>
      </c>
      <c r="O531" s="101" t="s">
        <v>315</v>
      </c>
      <c r="P531" s="694"/>
      <c r="Q531" s="694"/>
      <c r="R531" s="694"/>
      <c r="S531" s="694"/>
      <c r="T531" s="694"/>
      <c r="U531" s="694"/>
    </row>
    <row r="532" spans="1:23" x14ac:dyDescent="0.25">
      <c r="A532" s="6">
        <v>494</v>
      </c>
      <c r="B532" s="4763" t="s">
        <v>1766</v>
      </c>
      <c r="C532" s="144" t="s">
        <v>868</v>
      </c>
      <c r="D532" s="2340">
        <v>44818</v>
      </c>
      <c r="E532" s="3460" t="s">
        <v>4922</v>
      </c>
      <c r="F532" s="102">
        <v>53</v>
      </c>
      <c r="G532" s="102">
        <f>AVERAGE(CPVTFC3SG0013!S19:T19)</f>
        <v>8.3550000000000013E-2</v>
      </c>
      <c r="H532" s="3461">
        <f t="shared" si="25"/>
        <v>-193.70229007633583</v>
      </c>
      <c r="I532" s="3490" t="s">
        <v>314</v>
      </c>
      <c r="J532" s="841"/>
      <c r="K532" s="841"/>
      <c r="L532" s="842"/>
      <c r="M532" s="642"/>
      <c r="N532" s="642"/>
      <c r="O532" s="642"/>
      <c r="P532" s="1149"/>
      <c r="Q532" s="2696"/>
      <c r="R532" s="695"/>
      <c r="S532" s="695"/>
      <c r="T532" s="646"/>
      <c r="U532" s="2704"/>
    </row>
    <row r="533" spans="1:23" x14ac:dyDescent="0.25">
      <c r="A533" s="6">
        <v>495</v>
      </c>
      <c r="B533" s="4754"/>
      <c r="C533" s="144" t="s">
        <v>220</v>
      </c>
      <c r="D533" s="2340">
        <v>44818</v>
      </c>
      <c r="E533" s="3460" t="s">
        <v>4922</v>
      </c>
      <c r="F533" s="102">
        <v>54</v>
      </c>
      <c r="G533" s="102">
        <f>AVERAGE(CPVTFC3SG0013!U19:V19)</f>
        <v>9.5750000000000002E-2</v>
      </c>
      <c r="H533" s="3461">
        <f t="shared" si="25"/>
        <v>-147.13740458015266</v>
      </c>
      <c r="I533" s="3490" t="s">
        <v>314</v>
      </c>
      <c r="J533" s="841"/>
      <c r="K533" s="841"/>
      <c r="L533" s="842"/>
      <c r="M533" s="642"/>
      <c r="N533" s="642"/>
      <c r="O533" s="642"/>
      <c r="P533" s="1149"/>
      <c r="Q533" s="2696"/>
      <c r="R533" s="695"/>
      <c r="S533" s="695"/>
      <c r="T533" s="646"/>
      <c r="U533" s="2704"/>
    </row>
    <row r="534" spans="1:23" x14ac:dyDescent="0.25">
      <c r="A534" s="64">
        <v>496</v>
      </c>
      <c r="B534" s="4765" t="s">
        <v>1767</v>
      </c>
      <c r="C534" s="163" t="s">
        <v>868</v>
      </c>
      <c r="D534" s="2337">
        <v>44818</v>
      </c>
      <c r="E534" s="3456" t="s">
        <v>4922</v>
      </c>
      <c r="F534" s="164">
        <v>55</v>
      </c>
      <c r="G534" s="164">
        <f>AVERAGE(CPVTFC3SG0013!W19:X19)</f>
        <v>2.68045</v>
      </c>
      <c r="H534" s="3457">
        <f t="shared" si="25"/>
        <v>9718.1297709923656</v>
      </c>
      <c r="I534" s="3488" t="s">
        <v>315</v>
      </c>
      <c r="J534" s="852">
        <v>44869</v>
      </c>
      <c r="K534" s="845" t="s">
        <v>5436</v>
      </c>
      <c r="L534" s="853">
        <v>33</v>
      </c>
      <c r="M534" s="66">
        <f>AVERAGE(CPVTFC3SG0046!W15:X15)</f>
        <v>0.51729999999999998</v>
      </c>
      <c r="N534" s="67">
        <f t="shared" ref="N534:N539" si="29">(M534-0.1926)/0.0135*400</f>
        <v>9620.7407407407409</v>
      </c>
      <c r="O534" s="101" t="s">
        <v>315</v>
      </c>
      <c r="P534" s="1149"/>
      <c r="Q534" s="2696"/>
      <c r="R534" s="695"/>
      <c r="S534" s="695"/>
      <c r="T534" s="646"/>
      <c r="U534" s="2704"/>
    </row>
    <row r="535" spans="1:23" x14ac:dyDescent="0.25">
      <c r="A535" s="64">
        <v>497</v>
      </c>
      <c r="B535" s="4766"/>
      <c r="C535" s="163" t="s">
        <v>220</v>
      </c>
      <c r="D535" s="2337">
        <v>44818</v>
      </c>
      <c r="E535" s="3456" t="s">
        <v>4922</v>
      </c>
      <c r="F535" s="164">
        <v>56</v>
      </c>
      <c r="G535" s="164">
        <f>AVERAGE(CPVTFC3SG0013!C21:D21)</f>
        <v>2.7753999999999999</v>
      </c>
      <c r="H535" s="3457">
        <f t="shared" si="25"/>
        <v>10080.534351145037</v>
      </c>
      <c r="I535" s="3488" t="s">
        <v>315</v>
      </c>
      <c r="J535" s="852">
        <v>44869</v>
      </c>
      <c r="K535" s="845" t="s">
        <v>5436</v>
      </c>
      <c r="L535" s="853">
        <v>34</v>
      </c>
      <c r="M535" s="66">
        <f>AVERAGE(CPVTFC3SG0046!C17:D17)</f>
        <v>0.70555000000000001</v>
      </c>
      <c r="N535" s="67">
        <f t="shared" si="29"/>
        <v>15198.51851851852</v>
      </c>
      <c r="O535" s="101" t="s">
        <v>315</v>
      </c>
      <c r="P535" s="1149"/>
      <c r="Q535" s="2696"/>
      <c r="R535" s="695"/>
      <c r="S535" s="695"/>
      <c r="T535" s="646"/>
      <c r="U535" s="2704"/>
    </row>
    <row r="536" spans="1:23" x14ac:dyDescent="0.25">
      <c r="A536" s="64">
        <v>498</v>
      </c>
      <c r="B536" s="4765" t="s">
        <v>1768</v>
      </c>
      <c r="C536" s="163" t="s">
        <v>868</v>
      </c>
      <c r="D536" s="2337">
        <v>44818</v>
      </c>
      <c r="E536" s="3456" t="s">
        <v>4922</v>
      </c>
      <c r="F536" s="164">
        <v>57</v>
      </c>
      <c r="G536" s="164">
        <f>AVERAGE(CPVTFC3SG0013!E21:F21)</f>
        <v>2.3912500000000003</v>
      </c>
      <c r="H536" s="3457">
        <f t="shared" si="25"/>
        <v>8614.3129770992382</v>
      </c>
      <c r="I536" s="3488" t="s">
        <v>315</v>
      </c>
      <c r="J536" s="865">
        <v>44869</v>
      </c>
      <c r="K536" s="866" t="s">
        <v>5436</v>
      </c>
      <c r="L536" s="867">
        <v>35</v>
      </c>
      <c r="M536" s="72">
        <f>AVERAGE(CPVTFC3SG0046!E17:F17)</f>
        <v>0.28490000000000004</v>
      </c>
      <c r="N536" s="73">
        <f t="shared" si="29"/>
        <v>2734.8148148148161</v>
      </c>
      <c r="O536" s="421" t="s">
        <v>315</v>
      </c>
      <c r="P536" s="1149"/>
      <c r="Q536" s="2696"/>
      <c r="R536" s="695"/>
      <c r="S536" s="695"/>
      <c r="T536" s="646"/>
      <c r="U536" s="2704"/>
      <c r="V536" s="4687" t="s">
        <v>1416</v>
      </c>
    </row>
    <row r="537" spans="1:23" x14ac:dyDescent="0.25">
      <c r="A537" s="64">
        <v>499</v>
      </c>
      <c r="B537" s="4766"/>
      <c r="C537" s="163" t="s">
        <v>220</v>
      </c>
      <c r="D537" s="2337">
        <v>44818</v>
      </c>
      <c r="E537" s="3456" t="s">
        <v>4922</v>
      </c>
      <c r="F537" s="164">
        <v>58</v>
      </c>
      <c r="G537" s="164">
        <f>AVERAGE(CPVTFC3SG0013!G21:H21)</f>
        <v>2.8334000000000001</v>
      </c>
      <c r="H537" s="3457">
        <f t="shared" si="25"/>
        <v>10301.908396946565</v>
      </c>
      <c r="I537" s="3488" t="s">
        <v>315</v>
      </c>
      <c r="J537" s="852">
        <v>44869</v>
      </c>
      <c r="K537" s="845" t="s">
        <v>5436</v>
      </c>
      <c r="L537" s="853">
        <v>36</v>
      </c>
      <c r="M537" s="66">
        <f>AVERAGE(CPVTFC3SG0046!G17:H17)</f>
        <v>1.5577000000000001</v>
      </c>
      <c r="N537" s="67">
        <f t="shared" si="29"/>
        <v>40447.407407407409</v>
      </c>
      <c r="O537" s="101" t="s">
        <v>315</v>
      </c>
      <c r="P537" s="1149"/>
      <c r="Q537" s="2696"/>
      <c r="R537" s="695"/>
      <c r="S537" s="695"/>
      <c r="T537" s="646"/>
      <c r="U537" s="2704"/>
      <c r="V537" s="4688"/>
    </row>
    <row r="538" spans="1:23" x14ac:dyDescent="0.25">
      <c r="A538" s="64">
        <v>500</v>
      </c>
      <c r="B538" s="3752" t="s">
        <v>1769</v>
      </c>
      <c r="C538" s="163" t="s">
        <v>868</v>
      </c>
      <c r="D538" s="2337">
        <v>44818</v>
      </c>
      <c r="E538" s="3456" t="s">
        <v>4922</v>
      </c>
      <c r="F538" s="164">
        <v>59</v>
      </c>
      <c r="G538" s="164">
        <f>AVERAGE(CPVTFC3SG0013!I21:J21)</f>
        <v>1.78305</v>
      </c>
      <c r="H538" s="3457">
        <f t="shared" si="25"/>
        <v>6292.9389312977091</v>
      </c>
      <c r="I538" s="3488" t="s">
        <v>315</v>
      </c>
      <c r="J538" s="841"/>
      <c r="K538" s="841"/>
      <c r="L538" s="842"/>
      <c r="M538" s="642"/>
      <c r="N538" s="642"/>
      <c r="O538" s="642"/>
      <c r="P538" s="1149"/>
      <c r="Q538" s="2696"/>
      <c r="R538" s="695"/>
      <c r="S538" s="695"/>
      <c r="T538" s="646"/>
      <c r="U538" s="2704"/>
      <c r="V538" s="4687" t="s">
        <v>1416</v>
      </c>
    </row>
    <row r="539" spans="1:23" x14ac:dyDescent="0.25">
      <c r="A539" s="64">
        <v>501</v>
      </c>
      <c r="B539" s="3752" t="s">
        <v>1769</v>
      </c>
      <c r="C539" s="163" t="s">
        <v>220</v>
      </c>
      <c r="D539" s="2337">
        <v>44818</v>
      </c>
      <c r="E539" s="3456" t="s">
        <v>4922</v>
      </c>
      <c r="F539" s="164">
        <v>60</v>
      </c>
      <c r="G539" s="164">
        <f>AVERAGE(CPVTFC3SG0013!K21:L21)</f>
        <v>2.8940999999999999</v>
      </c>
      <c r="H539" s="3457">
        <f t="shared" si="25"/>
        <v>10533.587786259541</v>
      </c>
      <c r="I539" s="3493" t="s">
        <v>315</v>
      </c>
      <c r="J539" s="852">
        <v>44869</v>
      </c>
      <c r="K539" s="845" t="s">
        <v>5436</v>
      </c>
      <c r="L539" s="853">
        <v>37</v>
      </c>
      <c r="M539" s="66">
        <f>AVERAGE(CPVTFC3SG0046!I17:J17)</f>
        <v>1.4453</v>
      </c>
      <c r="N539" s="67">
        <f t="shared" si="29"/>
        <v>37117.037037037036</v>
      </c>
      <c r="O539" s="101" t="s">
        <v>315</v>
      </c>
      <c r="P539" s="1149"/>
      <c r="Q539" s="2696"/>
      <c r="R539" s="695"/>
      <c r="S539" s="695"/>
      <c r="T539" s="646"/>
      <c r="U539" s="2704"/>
      <c r="V539" s="4688"/>
    </row>
    <row r="540" spans="1:23" x14ac:dyDescent="0.25">
      <c r="A540" s="64">
        <v>502</v>
      </c>
      <c r="B540" s="4765" t="s">
        <v>1770</v>
      </c>
      <c r="C540" s="163" t="s">
        <v>868</v>
      </c>
      <c r="D540" s="2337">
        <v>44818</v>
      </c>
      <c r="E540" s="3456" t="s">
        <v>4922</v>
      </c>
      <c r="F540" s="164">
        <v>61</v>
      </c>
      <c r="G540" s="164">
        <f>AVERAGE(CPVTFC3SG0013!M21:N21)</f>
        <v>0.75724999999999998</v>
      </c>
      <c r="H540" s="3457">
        <f t="shared" si="25"/>
        <v>2377.6717557251905</v>
      </c>
      <c r="I540" s="3491" t="s">
        <v>315</v>
      </c>
      <c r="J540" s="841"/>
      <c r="K540" s="841"/>
      <c r="L540" s="842"/>
      <c r="M540" s="642"/>
      <c r="N540" s="642"/>
      <c r="O540" s="642"/>
      <c r="P540" s="1149"/>
      <c r="Q540" s="2696"/>
      <c r="R540" s="695"/>
      <c r="S540" s="695"/>
      <c r="T540" s="646"/>
      <c r="U540" s="2704"/>
      <c r="V540" s="4687" t="s">
        <v>1416</v>
      </c>
      <c r="W540" s="5">
        <v>1</v>
      </c>
    </row>
    <row r="541" spans="1:23" x14ac:dyDescent="0.25">
      <c r="A541" s="64">
        <v>503</v>
      </c>
      <c r="B541" s="4766"/>
      <c r="C541" s="163" t="s">
        <v>220</v>
      </c>
      <c r="D541" s="2337">
        <v>44818</v>
      </c>
      <c r="E541" s="3456" t="s">
        <v>4922</v>
      </c>
      <c r="F541" s="164">
        <v>62</v>
      </c>
      <c r="G541" s="164">
        <f>AVERAGE(CPVTFC3SG0013!O21:P21)</f>
        <v>2.8324499999999997</v>
      </c>
      <c r="H541" s="3457">
        <f t="shared" si="25"/>
        <v>10298.28244274809</v>
      </c>
      <c r="I541" s="3488" t="s">
        <v>315</v>
      </c>
      <c r="J541" s="841"/>
      <c r="K541" s="841"/>
      <c r="L541" s="842"/>
      <c r="M541" s="642"/>
      <c r="N541" s="642"/>
      <c r="O541" s="642"/>
      <c r="P541" s="1149"/>
      <c r="Q541" s="2697"/>
      <c r="R541" s="695"/>
      <c r="S541" s="695"/>
      <c r="T541" s="646"/>
      <c r="U541" s="2704"/>
      <c r="V541" s="4688"/>
    </row>
    <row r="542" spans="1:23" x14ac:dyDescent="0.25">
      <c r="A542" s="64">
        <v>504</v>
      </c>
      <c r="B542" s="3752" t="s">
        <v>1771</v>
      </c>
      <c r="C542" s="163" t="s">
        <v>868</v>
      </c>
      <c r="D542" s="2337">
        <v>44818</v>
      </c>
      <c r="E542" s="3456" t="s">
        <v>4922</v>
      </c>
      <c r="F542" s="164">
        <v>63</v>
      </c>
      <c r="G542" s="164">
        <f>AVERAGE(CPVTFC3SG0013!Q21:R21)</f>
        <v>1.1017999999999999</v>
      </c>
      <c r="H542" s="3457">
        <f t="shared" si="25"/>
        <v>3692.7480916030531</v>
      </c>
      <c r="I542" s="3494" t="s">
        <v>315</v>
      </c>
      <c r="J542" s="841"/>
      <c r="K542" s="841"/>
      <c r="L542" s="842"/>
      <c r="M542" s="642"/>
      <c r="N542" s="642"/>
      <c r="O542" s="642"/>
      <c r="P542" s="694"/>
      <c r="Q542" s="694"/>
      <c r="R542" s="694"/>
      <c r="S542" s="694"/>
      <c r="T542" s="694"/>
      <c r="U542" s="694"/>
      <c r="V542" s="4687" t="s">
        <v>1416</v>
      </c>
    </row>
    <row r="543" spans="1:23" x14ac:dyDescent="0.25">
      <c r="A543" s="64">
        <v>505</v>
      </c>
      <c r="B543" s="3752" t="s">
        <v>1771</v>
      </c>
      <c r="C543" s="163" t="s">
        <v>220</v>
      </c>
      <c r="D543" s="2337">
        <v>44818</v>
      </c>
      <c r="E543" s="3456" t="s">
        <v>4922</v>
      </c>
      <c r="F543" s="164">
        <v>64</v>
      </c>
      <c r="G543" s="164">
        <f>AVERAGE(CPVTFC3SG0013!S21:T21)</f>
        <v>2.8403499999999999</v>
      </c>
      <c r="H543" s="3457">
        <f t="shared" si="25"/>
        <v>10328.435114503816</v>
      </c>
      <c r="I543" s="3488" t="s">
        <v>315</v>
      </c>
      <c r="J543" s="852">
        <v>44869</v>
      </c>
      <c r="K543" s="845" t="s">
        <v>5436</v>
      </c>
      <c r="L543" s="853">
        <v>38</v>
      </c>
      <c r="M543" s="66">
        <f>AVERAGE(CPVTFC3SG0046!K17:L17)</f>
        <v>2.5845500000000001</v>
      </c>
      <c r="N543" s="67">
        <f>(M543-0.1926)/0.0135*400</f>
        <v>70872.592592592599</v>
      </c>
      <c r="O543" s="101" t="s">
        <v>315</v>
      </c>
      <c r="P543" s="1149"/>
      <c r="Q543" s="2697"/>
      <c r="R543" s="695"/>
      <c r="S543" s="695"/>
      <c r="T543" s="646"/>
      <c r="U543" s="2704"/>
      <c r="V543" s="4688"/>
    </row>
    <row r="544" spans="1:23" x14ac:dyDescent="0.25">
      <c r="A544" s="64">
        <v>506</v>
      </c>
      <c r="B544" s="4765" t="s">
        <v>1772</v>
      </c>
      <c r="C544" s="163" t="s">
        <v>868</v>
      </c>
      <c r="D544" s="2337">
        <v>44818</v>
      </c>
      <c r="E544" s="3456" t="s">
        <v>4922</v>
      </c>
      <c r="F544" s="164">
        <v>65</v>
      </c>
      <c r="G544" s="164">
        <f>AVERAGE(CPVTFC3SG0013!U21:V21)</f>
        <v>2.8067500000000001</v>
      </c>
      <c r="H544" s="3457">
        <f t="shared" si="25"/>
        <v>10200.190839694656</v>
      </c>
      <c r="I544" s="3488" t="s">
        <v>315</v>
      </c>
      <c r="J544" s="852">
        <v>44869</v>
      </c>
      <c r="K544" s="845" t="s">
        <v>5436</v>
      </c>
      <c r="L544" s="853">
        <v>39</v>
      </c>
      <c r="M544" s="66">
        <f>AVERAGE(CPVTFC3SG0046!M17:N17)</f>
        <v>2.9074</v>
      </c>
      <c r="N544" s="67">
        <f>(M544-0.1926)/0.0135*400</f>
        <v>80438.518518518511</v>
      </c>
      <c r="O544" s="101" t="s">
        <v>315</v>
      </c>
      <c r="P544" s="1149"/>
      <c r="Q544" s="2697"/>
      <c r="R544" s="695"/>
      <c r="S544" s="695"/>
      <c r="T544" s="646"/>
      <c r="U544" s="2704"/>
      <c r="V544" s="287"/>
    </row>
    <row r="545" spans="1:23" x14ac:dyDescent="0.25">
      <c r="A545" s="64">
        <v>507</v>
      </c>
      <c r="B545" s="4766"/>
      <c r="C545" s="163" t="s">
        <v>220</v>
      </c>
      <c r="D545" s="2337">
        <v>44818</v>
      </c>
      <c r="E545" s="3456" t="s">
        <v>4922</v>
      </c>
      <c r="F545" s="164">
        <v>66</v>
      </c>
      <c r="G545" s="164">
        <f>AVERAGE(CPVTFC3SG0013!W21:X21)</f>
        <v>2.7741499999999997</v>
      </c>
      <c r="H545" s="3457">
        <f t="shared" ref="H545:H620" si="30">(G545-0.1343)/0.0131*50</f>
        <v>10075.763358778624</v>
      </c>
      <c r="I545" s="3488" t="s">
        <v>315</v>
      </c>
      <c r="J545" s="852">
        <v>44869</v>
      </c>
      <c r="K545" s="845" t="s">
        <v>5436</v>
      </c>
      <c r="L545" s="853">
        <v>40</v>
      </c>
      <c r="M545" s="66">
        <f>AVERAGE(CPVTFC3SG0046!O17:P17)</f>
        <v>2.8339499999999997</v>
      </c>
      <c r="N545" s="67">
        <f>(M545-0.1926)/0.0135*400</f>
        <v>78262.222222222219</v>
      </c>
      <c r="O545" s="101" t="s">
        <v>315</v>
      </c>
      <c r="P545" s="1149"/>
      <c r="Q545" s="2697"/>
      <c r="R545" s="695"/>
      <c r="S545" s="695"/>
      <c r="T545" s="646"/>
      <c r="U545" s="2704"/>
    </row>
    <row r="546" spans="1:23" x14ac:dyDescent="0.25">
      <c r="A546" s="64">
        <v>508</v>
      </c>
      <c r="B546" s="3752" t="s">
        <v>1773</v>
      </c>
      <c r="C546" s="163" t="s">
        <v>868</v>
      </c>
      <c r="D546" s="2337">
        <v>44818</v>
      </c>
      <c r="E546" s="3456" t="s">
        <v>4922</v>
      </c>
      <c r="F546" s="164">
        <v>67</v>
      </c>
      <c r="G546" s="164">
        <f>AVERAGE(CPVTFC3SG0013!C23:D23)</f>
        <v>1.04955</v>
      </c>
      <c r="H546" s="3457">
        <f t="shared" si="30"/>
        <v>3493.320610687023</v>
      </c>
      <c r="I546" s="3488" t="s">
        <v>315</v>
      </c>
      <c r="J546" s="841"/>
      <c r="K546" s="841"/>
      <c r="L546" s="842"/>
      <c r="M546" s="642"/>
      <c r="N546" s="642"/>
      <c r="O546" s="642"/>
      <c r="P546" s="1149"/>
      <c r="Q546" s="2697"/>
      <c r="R546" s="695"/>
      <c r="S546" s="695"/>
      <c r="T546" s="646"/>
      <c r="U546" s="2704"/>
      <c r="V546" s="4687" t="s">
        <v>1416</v>
      </c>
    </row>
    <row r="547" spans="1:23" x14ac:dyDescent="0.25">
      <c r="A547" s="64">
        <v>509</v>
      </c>
      <c r="B547" s="3752" t="s">
        <v>1773</v>
      </c>
      <c r="C547" s="163" t="s">
        <v>220</v>
      </c>
      <c r="D547" s="2337">
        <v>44818</v>
      </c>
      <c r="E547" s="3456" t="s">
        <v>4922</v>
      </c>
      <c r="F547" s="164">
        <v>68</v>
      </c>
      <c r="G547" s="164">
        <f>AVERAGE(CPVTFC3SG0013!E23:F23)</f>
        <v>2.8600500000000002</v>
      </c>
      <c r="H547" s="3457">
        <f t="shared" si="30"/>
        <v>10403.625954198473</v>
      </c>
      <c r="I547" s="3488" t="s">
        <v>315</v>
      </c>
      <c r="J547" s="852">
        <v>44869</v>
      </c>
      <c r="K547" s="845" t="s">
        <v>5436</v>
      </c>
      <c r="L547" s="853">
        <v>41</v>
      </c>
      <c r="M547" s="66">
        <f>AVERAGE(CPVTFC3SG0046!Q17:R17)</f>
        <v>1.2356</v>
      </c>
      <c r="N547" s="67">
        <f>(M547-0.1926)/0.0135*400</f>
        <v>30903.703703703708</v>
      </c>
      <c r="O547" s="101" t="s">
        <v>315</v>
      </c>
      <c r="P547" s="1149"/>
      <c r="Q547" s="2697"/>
      <c r="R547" s="695"/>
      <c r="S547" s="695"/>
      <c r="T547" s="646"/>
      <c r="U547" s="2704"/>
      <c r="V547" s="4688"/>
    </row>
    <row r="548" spans="1:23" x14ac:dyDescent="0.25">
      <c r="A548" s="64">
        <v>510</v>
      </c>
      <c r="B548" s="4765" t="s">
        <v>1774</v>
      </c>
      <c r="C548" s="163" t="s">
        <v>868</v>
      </c>
      <c r="D548" s="2337">
        <v>44818</v>
      </c>
      <c r="E548" s="3456" t="s">
        <v>4922</v>
      </c>
      <c r="F548" s="164">
        <v>69</v>
      </c>
      <c r="G548" s="164">
        <f>AVERAGE(CPVTFC3SG0013!G23:H23)</f>
        <v>1.2040500000000001</v>
      </c>
      <c r="H548" s="3457">
        <f t="shared" si="30"/>
        <v>4083.0152671755718</v>
      </c>
      <c r="I548" s="3488" t="s">
        <v>315</v>
      </c>
      <c r="J548" s="841"/>
      <c r="K548" s="841"/>
      <c r="L548" s="842"/>
      <c r="M548" s="642"/>
      <c r="N548" s="642"/>
      <c r="O548" s="642"/>
      <c r="P548" s="1149"/>
      <c r="Q548" s="2697"/>
      <c r="R548" s="695"/>
      <c r="S548" s="695"/>
      <c r="T548" s="646"/>
      <c r="U548" s="2704"/>
    </row>
    <row r="549" spans="1:23" x14ac:dyDescent="0.25">
      <c r="A549" s="64">
        <v>511</v>
      </c>
      <c r="B549" s="4766"/>
      <c r="C549" s="163" t="s">
        <v>220</v>
      </c>
      <c r="D549" s="2337">
        <v>44818</v>
      </c>
      <c r="E549" s="3456" t="s">
        <v>4922</v>
      </c>
      <c r="F549" s="164">
        <v>70</v>
      </c>
      <c r="G549" s="164">
        <f>AVERAGE(CPVTFC3SG0013!I23:J23)</f>
        <v>0.81780000000000008</v>
      </c>
      <c r="H549" s="3457">
        <f t="shared" si="30"/>
        <v>2608.778625954199</v>
      </c>
      <c r="I549" s="3491" t="s">
        <v>315</v>
      </c>
      <c r="J549" s="841"/>
      <c r="K549" s="841"/>
      <c r="L549" s="842"/>
      <c r="M549" s="642"/>
      <c r="N549" s="642"/>
      <c r="O549" s="642"/>
      <c r="P549" s="1149"/>
      <c r="Q549" s="2697"/>
      <c r="R549" s="695"/>
      <c r="S549" s="695"/>
      <c r="T549" s="646"/>
      <c r="U549" s="2704"/>
    </row>
    <row r="550" spans="1:23" x14ac:dyDescent="0.25">
      <c r="A550" s="64">
        <v>512</v>
      </c>
      <c r="B550" s="4765" t="s">
        <v>1775</v>
      </c>
      <c r="C550" s="163" t="s">
        <v>868</v>
      </c>
      <c r="D550" s="2337">
        <v>44818</v>
      </c>
      <c r="E550" s="3456" t="s">
        <v>4922</v>
      </c>
      <c r="F550" s="164">
        <v>71</v>
      </c>
      <c r="G550" s="164">
        <f>AVERAGE(CPVTFC3SG0013!K23:L23)</f>
        <v>2.8614999999999999</v>
      </c>
      <c r="H550" s="3457">
        <f t="shared" si="30"/>
        <v>10409.16030534351</v>
      </c>
      <c r="I550" s="3488" t="s">
        <v>315</v>
      </c>
      <c r="J550" s="852">
        <v>44869</v>
      </c>
      <c r="K550" s="845" t="s">
        <v>5436</v>
      </c>
      <c r="L550" s="853">
        <v>42</v>
      </c>
      <c r="M550" s="66">
        <f>AVERAGE(CPVTFC3SG0046!S17:T17)</f>
        <v>2.2351000000000001</v>
      </c>
      <c r="N550" s="67">
        <f>(M550-0.1926)/0.0135*400</f>
        <v>60518.518518518526</v>
      </c>
      <c r="O550" s="101" t="s">
        <v>315</v>
      </c>
      <c r="P550" s="1149"/>
      <c r="Q550" s="2697"/>
      <c r="R550" s="695"/>
      <c r="S550" s="695"/>
      <c r="T550" s="646"/>
      <c r="U550" s="2704"/>
    </row>
    <row r="551" spans="1:23" x14ac:dyDescent="0.25">
      <c r="A551" s="64">
        <v>513</v>
      </c>
      <c r="B551" s="4766"/>
      <c r="C551" s="163" t="s">
        <v>220</v>
      </c>
      <c r="D551" s="2337">
        <v>44818</v>
      </c>
      <c r="E551" s="3456" t="s">
        <v>4922</v>
      </c>
      <c r="F551" s="164">
        <v>72</v>
      </c>
      <c r="G551" s="164">
        <f>AVERAGE(CPVTFC3SG0013!M23:N23)</f>
        <v>2.7699500000000001</v>
      </c>
      <c r="H551" s="3457">
        <f t="shared" si="30"/>
        <v>10059.732824427481</v>
      </c>
      <c r="I551" s="3488" t="s">
        <v>315</v>
      </c>
      <c r="J551" s="852">
        <v>44869</v>
      </c>
      <c r="K551" s="845" t="s">
        <v>5436</v>
      </c>
      <c r="L551" s="853">
        <v>43</v>
      </c>
      <c r="M551" s="66">
        <f>AVERAGE(CPVTFC3SG0046!U17:V17)</f>
        <v>2.6667000000000001</v>
      </c>
      <c r="N551" s="67">
        <f>(M551-0.1926)/0.0135*400</f>
        <v>73306.666666666672</v>
      </c>
      <c r="O551" s="101" t="s">
        <v>315</v>
      </c>
      <c r="P551" s="694"/>
      <c r="Q551" s="694"/>
      <c r="R551" s="694"/>
      <c r="S551" s="694"/>
      <c r="T551" s="694"/>
      <c r="U551" s="694"/>
    </row>
    <row r="552" spans="1:23" x14ac:dyDescent="0.25">
      <c r="A552" s="64">
        <v>514</v>
      </c>
      <c r="B552" s="3752" t="s">
        <v>1776</v>
      </c>
      <c r="C552" s="163" t="s">
        <v>868</v>
      </c>
      <c r="D552" s="2337">
        <v>44818</v>
      </c>
      <c r="E552" s="3456" t="s">
        <v>4922</v>
      </c>
      <c r="F552" s="164">
        <v>73</v>
      </c>
      <c r="G552" s="164">
        <f>AVERAGE(CPVTFC3SG0013!O23:P23)</f>
        <v>1.4895</v>
      </c>
      <c r="H552" s="3457">
        <f t="shared" si="30"/>
        <v>5172.5190839694651</v>
      </c>
      <c r="I552" s="3488" t="s">
        <v>315</v>
      </c>
      <c r="J552" s="841"/>
      <c r="K552" s="841"/>
      <c r="L552" s="842"/>
      <c r="M552" s="642"/>
      <c r="N552" s="642"/>
      <c r="O552" s="642"/>
      <c r="P552" s="694"/>
      <c r="Q552" s="694"/>
      <c r="R552" s="694"/>
      <c r="S552" s="694"/>
      <c r="T552" s="694"/>
      <c r="U552" s="694"/>
      <c r="V552" s="4687" t="s">
        <v>1416</v>
      </c>
    </row>
    <row r="553" spans="1:23" ht="15.75" thickBot="1" x14ac:dyDescent="0.3">
      <c r="A553" s="450">
        <v>515</v>
      </c>
      <c r="B553" s="3752" t="s">
        <v>1776</v>
      </c>
      <c r="C553" s="890" t="s">
        <v>220</v>
      </c>
      <c r="D553" s="2079">
        <v>44818</v>
      </c>
      <c r="E553" s="3463" t="s">
        <v>4922</v>
      </c>
      <c r="F553" s="445">
        <v>74</v>
      </c>
      <c r="G553" s="445">
        <f>AVERAGE(CPVTFC3SG0013!Q23:R23)</f>
        <v>2.8280000000000003</v>
      </c>
      <c r="H553" s="2081">
        <f t="shared" si="30"/>
        <v>10281.297709923665</v>
      </c>
      <c r="I553" s="3493" t="s">
        <v>315</v>
      </c>
      <c r="J553" s="737">
        <v>44869</v>
      </c>
      <c r="K553" s="2751" t="s">
        <v>5436</v>
      </c>
      <c r="L553" s="742">
        <v>44</v>
      </c>
      <c r="M553" s="122">
        <f>AVERAGE(CPVTFC3SG0046!W17:X17)</f>
        <v>1.71245</v>
      </c>
      <c r="N553" s="123">
        <f>(M553-0.1926)/0.0135*400</f>
        <v>45032.592592592591</v>
      </c>
      <c r="O553" s="699" t="s">
        <v>315</v>
      </c>
      <c r="P553" s="1268"/>
      <c r="Q553" s="1268"/>
      <c r="R553" s="1268"/>
      <c r="S553" s="1268"/>
      <c r="T553" s="1268"/>
      <c r="U553" s="1268"/>
      <c r="V553" s="4710"/>
    </row>
    <row r="554" spans="1:23" x14ac:dyDescent="0.25">
      <c r="A554" s="406">
        <v>516</v>
      </c>
      <c r="B554" s="4751" t="s">
        <v>1777</v>
      </c>
      <c r="C554" s="2742" t="s">
        <v>868</v>
      </c>
      <c r="D554" s="2332">
        <v>44818</v>
      </c>
      <c r="E554" s="3523" t="s">
        <v>4922</v>
      </c>
      <c r="F554" s="478">
        <v>75</v>
      </c>
      <c r="G554" s="478">
        <f>AVERAGE(CPVTFC3SG0013!S23:T23)</f>
        <v>2.3583499999999997</v>
      </c>
      <c r="H554" s="3524">
        <f t="shared" si="30"/>
        <v>8488.7404580152652</v>
      </c>
      <c r="I554" s="3844" t="s">
        <v>315</v>
      </c>
      <c r="J554" s="756">
        <v>44869</v>
      </c>
      <c r="K554" s="854" t="s">
        <v>5436</v>
      </c>
      <c r="L554" s="758">
        <v>45</v>
      </c>
      <c r="M554" s="409">
        <f>AVERAGE(CPVTFC3SG0046!C19:D19)</f>
        <v>0.42259999999999998</v>
      </c>
      <c r="N554" s="405">
        <f>(M554-0.1926)/0.0135*400</f>
        <v>6814.8148148148139</v>
      </c>
      <c r="O554" s="759" t="s">
        <v>315</v>
      </c>
      <c r="P554" s="1611">
        <v>44890</v>
      </c>
      <c r="Q554" s="1327" t="s">
        <v>5584</v>
      </c>
      <c r="R554" s="1327">
        <v>117</v>
      </c>
      <c r="S554" s="1327">
        <f>AVERAGE(CPVTFC3SG0074!J16:K16)</f>
        <v>0.92169999999999996</v>
      </c>
      <c r="T554" s="480">
        <f t="shared" ref="T554:T557" si="31">(S554-0.1255)/0.0131*66</f>
        <v>4011.3893129770995</v>
      </c>
      <c r="U554" s="782" t="s">
        <v>315</v>
      </c>
      <c r="V554" s="2739"/>
    </row>
    <row r="555" spans="1:23" x14ac:dyDescent="0.25">
      <c r="A555" s="590"/>
      <c r="B555" s="4752"/>
      <c r="C555" s="170" t="s">
        <v>5448</v>
      </c>
      <c r="D555" s="2333"/>
      <c r="E555" s="3468"/>
      <c r="F555" s="695"/>
      <c r="G555" s="695"/>
      <c r="H555" s="3469"/>
      <c r="I555" s="3838"/>
      <c r="J555" s="875"/>
      <c r="K555" s="876"/>
      <c r="L555" s="877"/>
      <c r="M555" s="645"/>
      <c r="N555" s="646"/>
      <c r="O555" s="642"/>
      <c r="P555" s="98">
        <v>44890</v>
      </c>
      <c r="Q555" s="99" t="s">
        <v>5584</v>
      </c>
      <c r="R555" s="99">
        <v>118</v>
      </c>
      <c r="S555" s="99">
        <f>AVERAGE(CPVTFC3SG0074!L16:M16)</f>
        <v>0.74629999999999996</v>
      </c>
      <c r="T555" s="100">
        <f t="shared" si="31"/>
        <v>3127.6946564885498</v>
      </c>
      <c r="U555" s="1711" t="s">
        <v>315</v>
      </c>
      <c r="V555" s="883"/>
    </row>
    <row r="556" spans="1:23" x14ac:dyDescent="0.25">
      <c r="A556" s="590"/>
      <c r="B556" s="4752"/>
      <c r="C556" s="170" t="s">
        <v>863</v>
      </c>
      <c r="D556" s="2333"/>
      <c r="E556" s="3468"/>
      <c r="F556" s="695"/>
      <c r="G556" s="695"/>
      <c r="H556" s="3469"/>
      <c r="I556" s="3838"/>
      <c r="J556" s="875"/>
      <c r="K556" s="876"/>
      <c r="L556" s="877"/>
      <c r="M556" s="645"/>
      <c r="N556" s="646"/>
      <c r="O556" s="642"/>
      <c r="P556" s="98">
        <v>44890</v>
      </c>
      <c r="Q556" s="99" t="s">
        <v>5584</v>
      </c>
      <c r="R556" s="99">
        <v>119</v>
      </c>
      <c r="S556" s="99">
        <f>AVERAGE(CPVTFC3SG0074!N16:O16)</f>
        <v>0.67595000000000005</v>
      </c>
      <c r="T556" s="100">
        <f t="shared" si="31"/>
        <v>2773.259541984733</v>
      </c>
      <c r="U556" s="1711" t="s">
        <v>315</v>
      </c>
      <c r="V556" s="883"/>
    </row>
    <row r="557" spans="1:23" ht="15.75" thickBot="1" x14ac:dyDescent="0.3">
      <c r="A557" s="481">
        <v>517</v>
      </c>
      <c r="B557" s="4753"/>
      <c r="C557" s="3754" t="s">
        <v>220</v>
      </c>
      <c r="D557" s="1511">
        <v>44818</v>
      </c>
      <c r="E557" s="3845" t="s">
        <v>4922</v>
      </c>
      <c r="F557" s="485">
        <v>76</v>
      </c>
      <c r="G557" s="485">
        <f>AVERAGE(CPVTFC3SG0013!U23:V23)</f>
        <v>2.3113999999999999</v>
      </c>
      <c r="H557" s="1513">
        <f t="shared" si="30"/>
        <v>8309.541984732823</v>
      </c>
      <c r="I557" s="3846" t="s">
        <v>315</v>
      </c>
      <c r="J557" s="982">
        <v>44869</v>
      </c>
      <c r="K557" s="3160" t="s">
        <v>5436</v>
      </c>
      <c r="L557" s="984">
        <v>46</v>
      </c>
      <c r="M557" s="985">
        <f>AVERAGE(CPVTFC3SG0046!E19:F19)</f>
        <v>0.22870000000000001</v>
      </c>
      <c r="N557" s="986">
        <f>(M557-0.1926)/0.0135*400</f>
        <v>1069.6296296296302</v>
      </c>
      <c r="O557" s="987" t="s">
        <v>315</v>
      </c>
      <c r="P557" s="1615">
        <v>44890</v>
      </c>
      <c r="Q557" s="1332" t="s">
        <v>5584</v>
      </c>
      <c r="R557" s="1332">
        <v>120</v>
      </c>
      <c r="S557" s="1332">
        <f>AVERAGE(CPVTFC3SG0074!P16:Q16)</f>
        <v>0.62114999999999998</v>
      </c>
      <c r="T557" s="487">
        <f t="shared" si="31"/>
        <v>2497.1679389312976</v>
      </c>
      <c r="U557" s="3847" t="s">
        <v>315</v>
      </c>
      <c r="V557" s="2740"/>
    </row>
    <row r="558" spans="1:23" x14ac:dyDescent="0.25">
      <c r="A558" s="82">
        <v>518</v>
      </c>
      <c r="B558" s="4747" t="s">
        <v>1778</v>
      </c>
      <c r="C558" s="2116" t="s">
        <v>868</v>
      </c>
      <c r="D558" s="2331">
        <v>44818</v>
      </c>
      <c r="E558" s="3473" t="s">
        <v>4922</v>
      </c>
      <c r="F558" s="375">
        <v>77</v>
      </c>
      <c r="G558" s="375">
        <f>AVERAGE(CPVTFC3SG0013!W23:X23)</f>
        <v>0.39849999999999997</v>
      </c>
      <c r="H558" s="3474">
        <f t="shared" si="30"/>
        <v>1008.3969465648854</v>
      </c>
      <c r="I558" s="3858" t="s">
        <v>314</v>
      </c>
      <c r="J558" s="827"/>
      <c r="K558" s="827"/>
      <c r="L558" s="829"/>
      <c r="M558" s="656"/>
      <c r="N558" s="656"/>
      <c r="O558" s="656"/>
      <c r="P558" s="1286"/>
      <c r="Q558" s="3095"/>
      <c r="R558" s="1288"/>
      <c r="S558" s="1288"/>
      <c r="T558" s="831"/>
      <c r="U558" s="3078"/>
      <c r="V558" s="4687" t="s">
        <v>1416</v>
      </c>
      <c r="W558" s="5">
        <v>1</v>
      </c>
    </row>
    <row r="559" spans="1:23" ht="15.75" thickBot="1" x14ac:dyDescent="0.3">
      <c r="A559" s="450">
        <v>519</v>
      </c>
      <c r="B559" s="4747"/>
      <c r="C559" s="890" t="s">
        <v>220</v>
      </c>
      <c r="D559" s="2079">
        <v>44818</v>
      </c>
      <c r="E559" s="3463" t="s">
        <v>4922</v>
      </c>
      <c r="F559" s="445">
        <v>78</v>
      </c>
      <c r="G559" s="445">
        <f>AVERAGE(CPVTFC3SG0013!C25:D25)</f>
        <v>2.83995</v>
      </c>
      <c r="H559" s="2081">
        <f t="shared" si="30"/>
        <v>10326.908396946565</v>
      </c>
      <c r="I559" s="3493" t="s">
        <v>315</v>
      </c>
      <c r="J559" s="1643"/>
      <c r="K559" s="1643"/>
      <c r="L559" s="1644"/>
      <c r="M559" s="650"/>
      <c r="N559" s="650"/>
      <c r="O559" s="650"/>
      <c r="P559" s="1268"/>
      <c r="Q559" s="1268"/>
      <c r="R559" s="1268"/>
      <c r="S559" s="1268"/>
      <c r="T559" s="1268"/>
      <c r="U559" s="1268"/>
      <c r="V559" s="4688"/>
    </row>
    <row r="560" spans="1:23" x14ac:dyDescent="0.25">
      <c r="A560" s="406">
        <v>520</v>
      </c>
      <c r="B560" s="4751" t="s">
        <v>1779</v>
      </c>
      <c r="C560" s="2742" t="s">
        <v>868</v>
      </c>
      <c r="D560" s="2332">
        <v>44818</v>
      </c>
      <c r="E560" s="3523" t="s">
        <v>4922</v>
      </c>
      <c r="F560" s="478">
        <v>79</v>
      </c>
      <c r="G560" s="478">
        <f>AVERAGE(CPVTFC3SG0013!E25:F25)</f>
        <v>0.46760000000000002</v>
      </c>
      <c r="H560" s="3524">
        <f t="shared" si="30"/>
        <v>1272.1374045801526</v>
      </c>
      <c r="I560" s="3848" t="s">
        <v>315</v>
      </c>
      <c r="J560" s="806"/>
      <c r="K560" s="806"/>
      <c r="L560" s="809"/>
      <c r="M560" s="721"/>
      <c r="N560" s="721"/>
      <c r="O560" s="721"/>
      <c r="P560" s="3788">
        <v>44890</v>
      </c>
      <c r="Q560" s="1498" t="s">
        <v>5584</v>
      </c>
      <c r="R560" s="1498">
        <v>121</v>
      </c>
      <c r="S560" s="1498">
        <f>AVERAGE(CPVTFC3SG0074!R16:S16)</f>
        <v>0.16555</v>
      </c>
      <c r="T560" s="494">
        <f t="shared" ref="T560:T563" si="32">(S560-0.1255)/0.0131*66</f>
        <v>201.77862595419847</v>
      </c>
      <c r="U560" s="1779" t="s">
        <v>314</v>
      </c>
      <c r="V560" s="4687" t="s">
        <v>1416</v>
      </c>
      <c r="W560" s="5">
        <v>1</v>
      </c>
    </row>
    <row r="561" spans="1:23" x14ac:dyDescent="0.25">
      <c r="A561" s="590"/>
      <c r="B561" s="4752"/>
      <c r="C561" s="170" t="s">
        <v>5448</v>
      </c>
      <c r="D561" s="2333"/>
      <c r="E561" s="3468"/>
      <c r="F561" s="695"/>
      <c r="G561" s="695"/>
      <c r="H561" s="3469"/>
      <c r="I561" s="3838"/>
      <c r="J561" s="841"/>
      <c r="K561" s="841"/>
      <c r="L561" s="842"/>
      <c r="M561" s="642"/>
      <c r="N561" s="642"/>
      <c r="O561" s="642"/>
      <c r="P561" s="267">
        <v>44890</v>
      </c>
      <c r="Q561" s="268" t="s">
        <v>5584</v>
      </c>
      <c r="R561" s="268">
        <v>122</v>
      </c>
      <c r="S561" s="268">
        <f>AVERAGE(CPVTFC3SG0074!T16:U16)</f>
        <v>0.16325000000000001</v>
      </c>
      <c r="T561" s="343">
        <f t="shared" si="32"/>
        <v>190.19083969465652</v>
      </c>
      <c r="U561" s="1781" t="s">
        <v>314</v>
      </c>
      <c r="V561" s="4687"/>
    </row>
    <row r="562" spans="1:23" x14ac:dyDescent="0.25">
      <c r="A562" s="590"/>
      <c r="B562" s="4752"/>
      <c r="C562" s="170" t="s">
        <v>863</v>
      </c>
      <c r="D562" s="2333"/>
      <c r="E562" s="3468"/>
      <c r="F562" s="695"/>
      <c r="G562" s="695"/>
      <c r="H562" s="3469"/>
      <c r="I562" s="3838"/>
      <c r="J562" s="841"/>
      <c r="K562" s="841"/>
      <c r="L562" s="842"/>
      <c r="M562" s="642"/>
      <c r="N562" s="642"/>
      <c r="O562" s="642"/>
      <c r="P562" s="98">
        <v>44890</v>
      </c>
      <c r="Q562" s="99" t="s">
        <v>5584</v>
      </c>
      <c r="R562" s="99">
        <v>123</v>
      </c>
      <c r="S562" s="99">
        <f>AVERAGE(CPVTFC3SG0074!V16:W16)</f>
        <v>2.8237000000000001</v>
      </c>
      <c r="T562" s="100">
        <f t="shared" si="32"/>
        <v>13593.984732824425</v>
      </c>
      <c r="U562" s="1711" t="s">
        <v>315</v>
      </c>
      <c r="V562" s="4687"/>
    </row>
    <row r="563" spans="1:23" ht="15.75" thickBot="1" x14ac:dyDescent="0.3">
      <c r="A563" s="481">
        <v>521</v>
      </c>
      <c r="B563" s="4753"/>
      <c r="C563" s="3754" t="s">
        <v>220</v>
      </c>
      <c r="D563" s="1511">
        <v>44818</v>
      </c>
      <c r="E563" s="3845" t="s">
        <v>4922</v>
      </c>
      <c r="F563" s="485">
        <v>80</v>
      </c>
      <c r="G563" s="485">
        <f>AVERAGE(CPVTFC3SG0013!G25:H25)</f>
        <v>2.8605</v>
      </c>
      <c r="H563" s="1513">
        <f t="shared" si="30"/>
        <v>10405.343511450381</v>
      </c>
      <c r="I563" s="3846" t="s">
        <v>315</v>
      </c>
      <c r="J563" s="815"/>
      <c r="K563" s="815"/>
      <c r="L563" s="816"/>
      <c r="M563" s="778"/>
      <c r="N563" s="778"/>
      <c r="O563" s="778"/>
      <c r="P563" s="1615">
        <v>44890</v>
      </c>
      <c r="Q563" s="1332" t="s">
        <v>5584</v>
      </c>
      <c r="R563" s="1332">
        <v>124</v>
      </c>
      <c r="S563" s="1332">
        <f>AVERAGE(CPVTFC3SG0074!X16:Y16)</f>
        <v>2.2431999999999999</v>
      </c>
      <c r="T563" s="487">
        <f t="shared" si="32"/>
        <v>10669.328244274808</v>
      </c>
      <c r="U563" s="3847" t="s">
        <v>315</v>
      </c>
      <c r="V563" s="4688"/>
    </row>
    <row r="564" spans="1:23" x14ac:dyDescent="0.25">
      <c r="A564" s="114">
        <v>522</v>
      </c>
      <c r="B564" s="3753" t="s">
        <v>1780</v>
      </c>
      <c r="C564" s="165" t="s">
        <v>868</v>
      </c>
      <c r="D564" s="2870">
        <v>44818</v>
      </c>
      <c r="E564" s="3485" t="s">
        <v>4922</v>
      </c>
      <c r="F564" s="444">
        <v>81</v>
      </c>
      <c r="G564" s="444">
        <f>AVERAGE(CPVTFC3SG0013!I25:J25)</f>
        <v>1.52905</v>
      </c>
      <c r="H564" s="3486">
        <f t="shared" si="30"/>
        <v>5323.4732824427474</v>
      </c>
      <c r="I564" s="3494" t="s">
        <v>315</v>
      </c>
      <c r="J564" s="827"/>
      <c r="K564" s="827"/>
      <c r="L564" s="829"/>
      <c r="M564" s="656"/>
      <c r="N564" s="656"/>
      <c r="O564" s="656"/>
      <c r="P564" s="1286"/>
      <c r="Q564" s="3095"/>
      <c r="R564" s="1288"/>
      <c r="S564" s="1288"/>
      <c r="T564" s="831"/>
      <c r="U564" s="3078"/>
      <c r="V564" s="4687" t="s">
        <v>1416</v>
      </c>
    </row>
    <row r="565" spans="1:23" x14ac:dyDescent="0.25">
      <c r="A565" s="450">
        <v>523</v>
      </c>
      <c r="B565" s="3752" t="s">
        <v>1780</v>
      </c>
      <c r="C565" s="890" t="s">
        <v>220</v>
      </c>
      <c r="D565" s="2079">
        <v>44818</v>
      </c>
      <c r="E565" s="3463" t="s">
        <v>4922</v>
      </c>
      <c r="F565" s="445">
        <v>82</v>
      </c>
      <c r="G565" s="445">
        <f>AVERAGE(CPVTFC3SG0013!K25:L25)</f>
        <v>2.82585</v>
      </c>
      <c r="H565" s="2081">
        <f t="shared" si="30"/>
        <v>10273.091603053435</v>
      </c>
      <c r="I565" s="3493" t="s">
        <v>315</v>
      </c>
      <c r="J565" s="852">
        <v>44869</v>
      </c>
      <c r="K565" s="845" t="s">
        <v>5436</v>
      </c>
      <c r="L565" s="853">
        <v>47</v>
      </c>
      <c r="M565" s="66">
        <f>AVERAGE(CPVTFC3SG0046!G19:H19)</f>
        <v>1.405</v>
      </c>
      <c r="N565" s="67">
        <f>(M565-0.1926)/0.0135*400</f>
        <v>35922.962962962971</v>
      </c>
      <c r="O565" s="858" t="s">
        <v>315</v>
      </c>
      <c r="P565" s="694"/>
      <c r="Q565" s="694"/>
      <c r="R565" s="694"/>
      <c r="S565" s="694"/>
      <c r="T565" s="694"/>
      <c r="U565" s="694"/>
      <c r="V565" s="4710"/>
    </row>
    <row r="566" spans="1:23" x14ac:dyDescent="0.25">
      <c r="A566" s="64">
        <v>524</v>
      </c>
      <c r="B566" s="4752" t="s">
        <v>1781</v>
      </c>
      <c r="C566" s="170" t="s">
        <v>868</v>
      </c>
      <c r="D566" s="2337">
        <v>44818</v>
      </c>
      <c r="E566" s="3456" t="s">
        <v>4922</v>
      </c>
      <c r="F566" s="164">
        <v>83</v>
      </c>
      <c r="G566" s="164">
        <f>AVERAGE(CPVTFC3SG0013!M25:N25)</f>
        <v>0.64185000000000003</v>
      </c>
      <c r="H566" s="3457">
        <f t="shared" si="30"/>
        <v>1937.2137404580155</v>
      </c>
      <c r="I566" s="3491" t="s">
        <v>315</v>
      </c>
      <c r="J566" s="841"/>
      <c r="K566" s="841"/>
      <c r="L566" s="842"/>
      <c r="M566" s="642"/>
      <c r="N566" s="642"/>
      <c r="O566" s="642"/>
      <c r="P566" s="1149"/>
      <c r="Q566" s="2697"/>
      <c r="R566" s="695"/>
      <c r="S566" s="695"/>
      <c r="T566" s="646"/>
      <c r="U566" s="2704"/>
      <c r="V566" s="4687" t="s">
        <v>1416</v>
      </c>
      <c r="W566" s="5">
        <v>1</v>
      </c>
    </row>
    <row r="567" spans="1:23" x14ac:dyDescent="0.25">
      <c r="A567" s="64">
        <v>525</v>
      </c>
      <c r="B567" s="4752"/>
      <c r="C567" s="170" t="s">
        <v>220</v>
      </c>
      <c r="D567" s="2337">
        <v>44818</v>
      </c>
      <c r="E567" s="3456" t="s">
        <v>4922</v>
      </c>
      <c r="F567" s="164">
        <v>84</v>
      </c>
      <c r="G567" s="164">
        <f>AVERAGE(CPVTFC3SG0013!O25:P25)</f>
        <v>2.6216499999999998</v>
      </c>
      <c r="H567" s="3457">
        <f t="shared" si="30"/>
        <v>9493.7022900763332</v>
      </c>
      <c r="I567" s="3488" t="s">
        <v>315</v>
      </c>
      <c r="J567" s="841"/>
      <c r="K567" s="841"/>
      <c r="L567" s="842"/>
      <c r="M567" s="642"/>
      <c r="N567" s="642"/>
      <c r="O567" s="642"/>
      <c r="P567" s="1149"/>
      <c r="Q567" s="2697"/>
      <c r="R567" s="695"/>
      <c r="S567" s="695"/>
      <c r="T567" s="646"/>
      <c r="U567" s="2704"/>
      <c r="V567" s="4688"/>
    </row>
    <row r="568" spans="1:23" x14ac:dyDescent="0.25">
      <c r="A568" s="114">
        <v>526</v>
      </c>
      <c r="B568" s="3753" t="s">
        <v>1782</v>
      </c>
      <c r="C568" s="165" t="s">
        <v>868</v>
      </c>
      <c r="D568" s="2870">
        <v>44818</v>
      </c>
      <c r="E568" s="3485" t="s">
        <v>4922</v>
      </c>
      <c r="F568" s="444">
        <v>85</v>
      </c>
      <c r="G568" s="444">
        <f>AVERAGE(CPVTFC3SG0013!Q25:R25)</f>
        <v>1.7536</v>
      </c>
      <c r="H568" s="3486">
        <f t="shared" si="30"/>
        <v>6180.5343511450374</v>
      </c>
      <c r="I568" s="3494" t="s">
        <v>315</v>
      </c>
      <c r="J568" s="841"/>
      <c r="K568" s="841"/>
      <c r="L568" s="842"/>
      <c r="M568" s="642"/>
      <c r="N568" s="642"/>
      <c r="O568" s="642"/>
      <c r="P568" s="694"/>
      <c r="Q568" s="694"/>
      <c r="R568" s="694"/>
      <c r="S568" s="694"/>
      <c r="T568" s="694"/>
      <c r="U568" s="694"/>
      <c r="V568" s="4687" t="s">
        <v>1416</v>
      </c>
    </row>
    <row r="569" spans="1:23" x14ac:dyDescent="0.25">
      <c r="A569" s="64">
        <v>527</v>
      </c>
      <c r="B569" s="3752" t="s">
        <v>1782</v>
      </c>
      <c r="C569" s="163" t="s">
        <v>220</v>
      </c>
      <c r="D569" s="2337">
        <v>44818</v>
      </c>
      <c r="E569" s="3456" t="s">
        <v>4922</v>
      </c>
      <c r="F569" s="164">
        <v>86</v>
      </c>
      <c r="G569" s="164">
        <f>AVERAGE(CPVTFC3SG0013!S25:T25)</f>
        <v>2.8056000000000001</v>
      </c>
      <c r="H569" s="3457">
        <f t="shared" si="30"/>
        <v>10195.801526717556</v>
      </c>
      <c r="I569" s="3488" t="s">
        <v>315</v>
      </c>
      <c r="J569" s="852">
        <v>44869</v>
      </c>
      <c r="K569" s="845" t="s">
        <v>5436</v>
      </c>
      <c r="L569" s="853">
        <v>48</v>
      </c>
      <c r="M569" s="66">
        <f>AVERAGE(CPVTFC3SG0046!I19:J19)</f>
        <v>2.7721</v>
      </c>
      <c r="N569" s="67">
        <f>(M569-0.1926)/0.0135*400</f>
        <v>76429.629629629635</v>
      </c>
      <c r="O569" s="858" t="s">
        <v>315</v>
      </c>
      <c r="P569" s="1149"/>
      <c r="Q569" s="2697"/>
      <c r="R569" s="695"/>
      <c r="S569" s="695"/>
      <c r="T569" s="646"/>
      <c r="U569" s="2704"/>
      <c r="V569" s="4688"/>
    </row>
    <row r="570" spans="1:23" x14ac:dyDescent="0.25">
      <c r="A570" s="64">
        <v>528</v>
      </c>
      <c r="B570" s="4765" t="s">
        <v>1783</v>
      </c>
      <c r="C570" s="163" t="s">
        <v>868</v>
      </c>
      <c r="D570" s="2337">
        <v>44818</v>
      </c>
      <c r="E570" s="3456" t="s">
        <v>4922</v>
      </c>
      <c r="F570" s="164">
        <v>87</v>
      </c>
      <c r="G570" s="164">
        <f>AVERAGE(CPVTFC3SG0013!U25:V25)</f>
        <v>2.2357999999999998</v>
      </c>
      <c r="H570" s="3457">
        <f t="shared" si="30"/>
        <v>8020.9923664122125</v>
      </c>
      <c r="I570" s="3488" t="s">
        <v>315</v>
      </c>
      <c r="J570" s="852">
        <v>44869</v>
      </c>
      <c r="K570" s="845" t="s">
        <v>5436</v>
      </c>
      <c r="L570" s="853">
        <v>49</v>
      </c>
      <c r="M570" s="66">
        <f>AVERAGE(CPVTFC3SG0046!K19:L19)</f>
        <v>0.45</v>
      </c>
      <c r="N570" s="67">
        <f>(M570-0.1926)/0.0135*400</f>
        <v>7626.666666666667</v>
      </c>
      <c r="O570" s="101" t="s">
        <v>315</v>
      </c>
      <c r="P570" s="1149"/>
      <c r="Q570" s="2697"/>
      <c r="R570" s="695"/>
      <c r="S570" s="695"/>
      <c r="T570" s="646"/>
      <c r="U570" s="2704"/>
      <c r="V570" s="287"/>
    </row>
    <row r="571" spans="1:23" x14ac:dyDescent="0.25">
      <c r="A571" s="64">
        <v>529</v>
      </c>
      <c r="B571" s="4766"/>
      <c r="C571" s="163" t="s">
        <v>220</v>
      </c>
      <c r="D571" s="2337">
        <v>44818</v>
      </c>
      <c r="E571" s="3456" t="s">
        <v>4922</v>
      </c>
      <c r="F571" s="164">
        <v>88</v>
      </c>
      <c r="G571" s="164">
        <f>AVERAGE(CPVTFC3SG0013!W25:X25)</f>
        <v>2.1023499999999999</v>
      </c>
      <c r="H571" s="3457">
        <f t="shared" si="30"/>
        <v>7511.641221374045</v>
      </c>
      <c r="I571" s="3488" t="s">
        <v>315</v>
      </c>
      <c r="J571" s="865">
        <v>44869</v>
      </c>
      <c r="K571" s="866" t="s">
        <v>5436</v>
      </c>
      <c r="L571" s="867">
        <v>50</v>
      </c>
      <c r="M571" s="72">
        <f>AVERAGE(CPVTFC3SG0046!M19:N19)</f>
        <v>0.28795000000000004</v>
      </c>
      <c r="N571" s="73">
        <f>(M571-0.1926)/0.0135*400</f>
        <v>2825.1851851851866</v>
      </c>
      <c r="O571" s="421" t="s">
        <v>315</v>
      </c>
      <c r="P571" s="1149"/>
      <c r="Q571" s="2697"/>
      <c r="R571" s="695"/>
      <c r="S571" s="695"/>
      <c r="T571" s="646"/>
      <c r="U571" s="2704"/>
    </row>
    <row r="572" spans="1:23" x14ac:dyDescent="0.25">
      <c r="A572" s="6">
        <v>530</v>
      </c>
      <c r="B572" s="4759" t="s">
        <v>1784</v>
      </c>
      <c r="C572" s="144" t="s">
        <v>868</v>
      </c>
      <c r="D572" s="2340">
        <v>44818</v>
      </c>
      <c r="E572" s="3460" t="s">
        <v>4922</v>
      </c>
      <c r="F572" s="102">
        <v>89</v>
      </c>
      <c r="G572" s="102">
        <f>AVERAGE(CPVTFC3SG0013!B12:C12)</f>
        <v>0.42494999999999999</v>
      </c>
      <c r="H572" s="3461">
        <f t="shared" si="30"/>
        <v>1109.3511450381677</v>
      </c>
      <c r="I572" s="3857" t="s">
        <v>314</v>
      </c>
      <c r="J572" s="841"/>
      <c r="K572" s="841"/>
      <c r="L572" s="842"/>
      <c r="M572" s="642"/>
      <c r="N572" s="642"/>
      <c r="O572" s="642"/>
      <c r="P572" s="1149"/>
      <c r="Q572" s="2697"/>
      <c r="R572" s="695"/>
      <c r="S572" s="695"/>
      <c r="T572" s="646"/>
      <c r="U572" s="2704"/>
      <c r="V572" s="4687" t="s">
        <v>1416</v>
      </c>
      <c r="W572" s="5">
        <v>1</v>
      </c>
    </row>
    <row r="573" spans="1:23" x14ac:dyDescent="0.25">
      <c r="A573" s="9">
        <v>531</v>
      </c>
      <c r="B573" s="4764"/>
      <c r="C573" s="162" t="s">
        <v>220</v>
      </c>
      <c r="D573" s="2392">
        <v>44818</v>
      </c>
      <c r="E573" s="3476" t="s">
        <v>4922</v>
      </c>
      <c r="F573" s="103">
        <v>90</v>
      </c>
      <c r="G573" s="103">
        <f>AVERAGE(CPVTFC3SG0013!D12:E12)</f>
        <v>2.8113000000000001</v>
      </c>
      <c r="H573" s="3477">
        <f t="shared" si="30"/>
        <v>10217.557251908398</v>
      </c>
      <c r="I573" s="3489" t="s">
        <v>315</v>
      </c>
      <c r="J573" s="841"/>
      <c r="K573" s="841"/>
      <c r="L573" s="842"/>
      <c r="M573" s="642"/>
      <c r="N573" s="642"/>
      <c r="O573" s="642"/>
      <c r="P573" s="1149"/>
      <c r="Q573" s="2697"/>
      <c r="R573" s="695"/>
      <c r="S573" s="695"/>
      <c r="T573" s="646"/>
      <c r="U573" s="2704"/>
      <c r="V573" s="4688"/>
    </row>
    <row r="574" spans="1:23" x14ac:dyDescent="0.25">
      <c r="A574" s="64">
        <v>532</v>
      </c>
      <c r="B574" s="4765" t="s">
        <v>1785</v>
      </c>
      <c r="C574" s="163" t="s">
        <v>868</v>
      </c>
      <c r="D574" s="2337">
        <v>44818</v>
      </c>
      <c r="E574" s="3456" t="s">
        <v>4922</v>
      </c>
      <c r="F574" s="164">
        <v>91</v>
      </c>
      <c r="G574" s="164">
        <f>AVERAGE(CPVTFC3SG0013!F12:G12)</f>
        <v>0.57329999999999992</v>
      </c>
      <c r="H574" s="3457">
        <f t="shared" si="30"/>
        <v>1675.5725190839692</v>
      </c>
      <c r="I574" s="3488" t="s">
        <v>315</v>
      </c>
      <c r="J574" s="841"/>
      <c r="K574" s="841"/>
      <c r="L574" s="842"/>
      <c r="M574" s="642"/>
      <c r="N574" s="642"/>
      <c r="O574" s="642"/>
      <c r="P574" s="1149"/>
      <c r="Q574" s="2697"/>
      <c r="R574" s="695"/>
      <c r="S574" s="695"/>
      <c r="T574" s="646"/>
      <c r="U574" s="2704"/>
      <c r="V574" s="4687" t="s">
        <v>1416</v>
      </c>
      <c r="W574" s="5">
        <v>1</v>
      </c>
    </row>
    <row r="575" spans="1:23" x14ac:dyDescent="0.25">
      <c r="A575" s="64">
        <v>533</v>
      </c>
      <c r="B575" s="4766"/>
      <c r="C575" s="163" t="s">
        <v>220</v>
      </c>
      <c r="D575" s="2337">
        <v>44818</v>
      </c>
      <c r="E575" s="3456" t="s">
        <v>4922</v>
      </c>
      <c r="F575" s="164">
        <v>92</v>
      </c>
      <c r="G575" s="164">
        <f>AVERAGE(CPVTFC3SG0013!H12:I12)</f>
        <v>2.8248500000000001</v>
      </c>
      <c r="H575" s="3457">
        <f t="shared" si="30"/>
        <v>10269.274809160304</v>
      </c>
      <c r="I575" s="3488" t="s">
        <v>315</v>
      </c>
      <c r="J575" s="841"/>
      <c r="K575" s="841"/>
      <c r="L575" s="842"/>
      <c r="M575" s="642"/>
      <c r="N575" s="642"/>
      <c r="O575" s="642"/>
      <c r="P575" s="1149"/>
      <c r="Q575" s="2697"/>
      <c r="R575" s="695"/>
      <c r="S575" s="695"/>
      <c r="T575" s="646"/>
      <c r="U575" s="2704"/>
      <c r="V575" s="4688"/>
    </row>
    <row r="576" spans="1:23" x14ac:dyDescent="0.25">
      <c r="A576" s="6">
        <v>534</v>
      </c>
      <c r="B576" s="4759" t="s">
        <v>1786</v>
      </c>
      <c r="C576" s="144" t="s">
        <v>868</v>
      </c>
      <c r="D576" s="2340">
        <v>44818</v>
      </c>
      <c r="E576" s="3460" t="s">
        <v>4922</v>
      </c>
      <c r="F576" s="102">
        <v>93</v>
      </c>
      <c r="G576" s="102">
        <f>AVERAGE(CPVTFC3SG0013!J12:K12)</f>
        <v>0.38429999999999997</v>
      </c>
      <c r="H576" s="3461">
        <f t="shared" si="30"/>
        <v>954.19847328244259</v>
      </c>
      <c r="I576" s="3857" t="s">
        <v>314</v>
      </c>
      <c r="J576" s="841"/>
      <c r="K576" s="841"/>
      <c r="L576" s="842"/>
      <c r="M576" s="642"/>
      <c r="N576" s="642"/>
      <c r="O576" s="642"/>
      <c r="P576" s="694"/>
      <c r="Q576" s="694"/>
      <c r="R576" s="694"/>
      <c r="S576" s="694"/>
      <c r="T576" s="694"/>
      <c r="U576" s="694"/>
      <c r="V576" s="4687" t="s">
        <v>1416</v>
      </c>
      <c r="W576" s="5">
        <v>1</v>
      </c>
    </row>
    <row r="577" spans="1:23" x14ac:dyDescent="0.25">
      <c r="A577" s="9">
        <v>535</v>
      </c>
      <c r="B577" s="4764"/>
      <c r="C577" s="162" t="s">
        <v>220</v>
      </c>
      <c r="D577" s="2392">
        <v>44818</v>
      </c>
      <c r="E577" s="3476" t="s">
        <v>4922</v>
      </c>
      <c r="F577" s="103">
        <v>94</v>
      </c>
      <c r="G577" s="103">
        <f>AVERAGE(CPVTFC3SG0013!L12:M12)</f>
        <v>2.7149000000000001</v>
      </c>
      <c r="H577" s="3477">
        <f t="shared" si="30"/>
        <v>9849.6183206106871</v>
      </c>
      <c r="I577" s="3489" t="s">
        <v>315</v>
      </c>
      <c r="J577" s="875"/>
      <c r="K577" s="876"/>
      <c r="L577" s="877"/>
      <c r="M577" s="645"/>
      <c r="N577" s="646"/>
      <c r="O577" s="642"/>
      <c r="P577" s="694"/>
      <c r="Q577" s="694"/>
      <c r="R577" s="694"/>
      <c r="S577" s="694"/>
      <c r="T577" s="694"/>
      <c r="U577" s="694"/>
      <c r="V577" s="4688"/>
    </row>
    <row r="578" spans="1:23" x14ac:dyDescent="0.25">
      <c r="A578" s="64">
        <v>536</v>
      </c>
      <c r="B578" s="4765" t="s">
        <v>1787</v>
      </c>
      <c r="C578" s="163" t="s">
        <v>868</v>
      </c>
      <c r="D578" s="2337">
        <v>44818</v>
      </c>
      <c r="E578" s="3456" t="s">
        <v>4922</v>
      </c>
      <c r="F578" s="164">
        <v>95</v>
      </c>
      <c r="G578" s="164">
        <f>AVERAGE(CPVTFC3SG0013!N12:O12)</f>
        <v>2.6486999999999998</v>
      </c>
      <c r="H578" s="2081">
        <f t="shared" si="30"/>
        <v>9596.9465648854948</v>
      </c>
      <c r="I578" s="3493" t="s">
        <v>315</v>
      </c>
      <c r="J578" s="852">
        <v>44869</v>
      </c>
      <c r="K578" s="845" t="s">
        <v>5436</v>
      </c>
      <c r="L578" s="853">
        <v>51</v>
      </c>
      <c r="M578" s="66">
        <f>AVERAGE(CPVTFC3SG0046!O19:P19)</f>
        <v>1.0230999999999999</v>
      </c>
      <c r="N578" s="67">
        <f t="shared" ref="N578:N587" si="33">(M578-0.1926)/0.0135*400</f>
        <v>24607.407407407405</v>
      </c>
      <c r="O578" s="101" t="s">
        <v>315</v>
      </c>
      <c r="P578" s="694"/>
      <c r="Q578" s="694"/>
      <c r="R578" s="694"/>
      <c r="S578" s="694"/>
      <c r="T578" s="694"/>
      <c r="U578" s="694"/>
    </row>
    <row r="579" spans="1:23" x14ac:dyDescent="0.25">
      <c r="A579" s="64">
        <v>537</v>
      </c>
      <c r="B579" s="4766"/>
      <c r="C579" s="163" t="s">
        <v>220</v>
      </c>
      <c r="D579" s="2337">
        <v>44818</v>
      </c>
      <c r="E579" s="3456" t="s">
        <v>4922</v>
      </c>
      <c r="F579" s="164">
        <v>96</v>
      </c>
      <c r="G579" s="164">
        <f>AVERAGE(CPVTFC3SG0013!P12:Q12)</f>
        <v>2.7852000000000001</v>
      </c>
      <c r="H579" s="3457">
        <f t="shared" si="30"/>
        <v>10117.938931297709</v>
      </c>
      <c r="I579" s="3488" t="s">
        <v>315</v>
      </c>
      <c r="J579" s="852">
        <v>44869</v>
      </c>
      <c r="K579" s="845" t="s">
        <v>5436</v>
      </c>
      <c r="L579" s="853">
        <v>52</v>
      </c>
      <c r="M579" s="66">
        <f>AVERAGE(CPVTFC3SG0046!Q19:R19)</f>
        <v>1.4073</v>
      </c>
      <c r="N579" s="67">
        <f t="shared" si="33"/>
        <v>35991.111111111117</v>
      </c>
      <c r="O579" s="101" t="s">
        <v>315</v>
      </c>
      <c r="P579" s="694"/>
      <c r="Q579" s="694"/>
      <c r="R579" s="694"/>
      <c r="S579" s="694"/>
      <c r="T579" s="694"/>
      <c r="U579" s="694"/>
    </row>
    <row r="580" spans="1:23" x14ac:dyDescent="0.25">
      <c r="A580" s="64">
        <v>538</v>
      </c>
      <c r="B580" s="4765" t="s">
        <v>1788</v>
      </c>
      <c r="C580" s="163" t="s">
        <v>868</v>
      </c>
      <c r="D580" s="2337">
        <v>44818</v>
      </c>
      <c r="E580" s="3456" t="s">
        <v>4922</v>
      </c>
      <c r="F580" s="164">
        <v>97</v>
      </c>
      <c r="G580" s="164">
        <f>AVERAGE(CPVTFC3SG0013!R12:S12)</f>
        <v>2.7900999999999998</v>
      </c>
      <c r="H580" s="3457">
        <f t="shared" si="30"/>
        <v>10136.641221374044</v>
      </c>
      <c r="I580" s="3488" t="s">
        <v>315</v>
      </c>
      <c r="J580" s="852">
        <v>44869</v>
      </c>
      <c r="K580" s="845" t="s">
        <v>5436</v>
      </c>
      <c r="L580" s="853">
        <v>53</v>
      </c>
      <c r="M580" s="66">
        <f>AVERAGE(CPVTFC3SG0046!S19:T19)</f>
        <v>0.95574999999999999</v>
      </c>
      <c r="N580" s="67">
        <f t="shared" si="33"/>
        <v>22611.851851851854</v>
      </c>
      <c r="O580" s="101" t="s">
        <v>315</v>
      </c>
      <c r="P580" s="694"/>
      <c r="Q580" s="694"/>
      <c r="R580" s="694"/>
      <c r="S580" s="694"/>
      <c r="T580" s="694"/>
      <c r="U580" s="694"/>
    </row>
    <row r="581" spans="1:23" x14ac:dyDescent="0.25">
      <c r="A581" s="64">
        <v>539</v>
      </c>
      <c r="B581" s="4766"/>
      <c r="C581" s="163" t="s">
        <v>220</v>
      </c>
      <c r="D581" s="2337">
        <v>44818</v>
      </c>
      <c r="E581" s="3456" t="s">
        <v>4922</v>
      </c>
      <c r="F581" s="164">
        <v>98</v>
      </c>
      <c r="G581" s="164">
        <f>AVERAGE(CPVTFC3SG0013!T12:U12)</f>
        <v>2.6451500000000001</v>
      </c>
      <c r="H581" s="3457">
        <f t="shared" si="30"/>
        <v>9583.3969465648843</v>
      </c>
      <c r="I581" s="3488" t="s">
        <v>315</v>
      </c>
      <c r="J581" s="852">
        <v>44869</v>
      </c>
      <c r="K581" s="845" t="s">
        <v>5436</v>
      </c>
      <c r="L581" s="853">
        <v>54</v>
      </c>
      <c r="M581" s="66">
        <f>AVERAGE(CPVTFC3SG0046!U19:V19)</f>
        <v>0.58550000000000002</v>
      </c>
      <c r="N581" s="67">
        <f t="shared" si="33"/>
        <v>11641.481481481482</v>
      </c>
      <c r="O581" s="101" t="s">
        <v>315</v>
      </c>
      <c r="P581" s="694"/>
      <c r="Q581" s="694"/>
      <c r="R581" s="694"/>
      <c r="S581" s="694"/>
      <c r="T581" s="694"/>
      <c r="U581" s="694"/>
    </row>
    <row r="582" spans="1:23" x14ac:dyDescent="0.25">
      <c r="A582" s="64">
        <v>540</v>
      </c>
      <c r="B582" s="3752" t="s">
        <v>1789</v>
      </c>
      <c r="C582" s="163" t="s">
        <v>868</v>
      </c>
      <c r="D582" s="2337">
        <v>44818</v>
      </c>
      <c r="E582" s="3456" t="s">
        <v>4922</v>
      </c>
      <c r="F582" s="164">
        <v>99</v>
      </c>
      <c r="G582" s="164">
        <f>AVERAGE(CPVTFC3SG0013!V12:W12)</f>
        <v>1.0391499999999998</v>
      </c>
      <c r="H582" s="3457">
        <f t="shared" si="30"/>
        <v>3453.6259541984728</v>
      </c>
      <c r="I582" s="3488" t="s">
        <v>315</v>
      </c>
      <c r="J582" s="841"/>
      <c r="K582" s="841"/>
      <c r="L582" s="842"/>
      <c r="M582" s="642"/>
      <c r="N582" s="642"/>
      <c r="O582" s="642"/>
      <c r="P582" s="694"/>
      <c r="Q582" s="694"/>
      <c r="R582" s="694"/>
      <c r="S582" s="694"/>
      <c r="T582" s="694"/>
      <c r="U582" s="694"/>
      <c r="V582" s="4687" t="s">
        <v>1416</v>
      </c>
    </row>
    <row r="583" spans="1:23" x14ac:dyDescent="0.25">
      <c r="A583" s="64">
        <v>541</v>
      </c>
      <c r="B583" s="3752" t="s">
        <v>1789</v>
      </c>
      <c r="C583" s="163" t="s">
        <v>220</v>
      </c>
      <c r="D583" s="2337">
        <v>44818</v>
      </c>
      <c r="E583" s="3456" t="s">
        <v>4922</v>
      </c>
      <c r="F583" s="164">
        <v>100</v>
      </c>
      <c r="G583" s="164">
        <f>AVERAGE(CPVTFC3SG0013!X12:Y12)</f>
        <v>2.7755999999999998</v>
      </c>
      <c r="H583" s="3457">
        <f t="shared" si="30"/>
        <v>10081.297709923663</v>
      </c>
      <c r="I583" s="3488" t="s">
        <v>315</v>
      </c>
      <c r="J583" s="852">
        <v>44869</v>
      </c>
      <c r="K583" s="845" t="s">
        <v>5436</v>
      </c>
      <c r="L583" s="853">
        <v>55</v>
      </c>
      <c r="M583" s="66">
        <f>AVERAGE(CPVTFC3SG0046!W19:X19)</f>
        <v>2.5697000000000001</v>
      </c>
      <c r="N583" s="67">
        <f t="shared" si="33"/>
        <v>70432.592592592599</v>
      </c>
      <c r="O583" s="101" t="s">
        <v>315</v>
      </c>
      <c r="P583" s="1149"/>
      <c r="Q583" s="2697"/>
      <c r="R583" s="695"/>
      <c r="S583" s="695"/>
      <c r="T583" s="646"/>
      <c r="U583" s="2704"/>
      <c r="V583" s="4688"/>
    </row>
    <row r="584" spans="1:23" x14ac:dyDescent="0.25">
      <c r="A584" s="64">
        <v>542</v>
      </c>
      <c r="B584" s="4765" t="s">
        <v>1790</v>
      </c>
      <c r="C584" s="163" t="s">
        <v>868</v>
      </c>
      <c r="D584" s="2337">
        <v>44818</v>
      </c>
      <c r="E584" s="3456" t="s">
        <v>4922</v>
      </c>
      <c r="F584" s="164">
        <v>101</v>
      </c>
      <c r="G584" s="164">
        <f>AVERAGE(CPVTFC3SG0013!B14:C14)</f>
        <v>2.8416000000000001</v>
      </c>
      <c r="H584" s="3457">
        <f t="shared" si="30"/>
        <v>10333.20610687023</v>
      </c>
      <c r="I584" s="3488" t="s">
        <v>315</v>
      </c>
      <c r="J584" s="852">
        <v>44869</v>
      </c>
      <c r="K584" s="845" t="s">
        <v>5436</v>
      </c>
      <c r="L584" s="853">
        <v>56</v>
      </c>
      <c r="M584" s="66">
        <f>AVERAGE(CPVTFC3SG0046!C21:D21)</f>
        <v>2.17415</v>
      </c>
      <c r="N584" s="67">
        <f t="shared" si="33"/>
        <v>58712.592592592591</v>
      </c>
      <c r="O584" s="101" t="s">
        <v>315</v>
      </c>
      <c r="P584" s="694"/>
      <c r="Q584" s="694"/>
      <c r="R584" s="694"/>
      <c r="S584" s="694"/>
      <c r="T584" s="694"/>
      <c r="U584" s="694"/>
    </row>
    <row r="585" spans="1:23" x14ac:dyDescent="0.25">
      <c r="A585" s="64">
        <v>543</v>
      </c>
      <c r="B585" s="4766"/>
      <c r="C585" s="163" t="s">
        <v>220</v>
      </c>
      <c r="D585" s="2337">
        <v>44818</v>
      </c>
      <c r="E585" s="3456" t="s">
        <v>4922</v>
      </c>
      <c r="F585" s="164">
        <v>102</v>
      </c>
      <c r="G585" s="164">
        <f>AVERAGE(CPVTFC3SG0013!D14:E14)</f>
        <v>2.8000999999999996</v>
      </c>
      <c r="H585" s="3457">
        <f t="shared" si="30"/>
        <v>10174.809160305342</v>
      </c>
      <c r="I585" s="3488" t="s">
        <v>315</v>
      </c>
      <c r="J585" s="852">
        <v>44869</v>
      </c>
      <c r="K585" s="845" t="s">
        <v>5436</v>
      </c>
      <c r="L585" s="853">
        <v>57</v>
      </c>
      <c r="M585" s="66">
        <f>AVERAGE(CPVTFC3SG0046!E21:F21)</f>
        <v>2.2158499999999997</v>
      </c>
      <c r="N585" s="67">
        <f t="shared" si="33"/>
        <v>59948.148148148139</v>
      </c>
      <c r="O585" s="101" t="s">
        <v>315</v>
      </c>
      <c r="P585" s="694"/>
      <c r="Q585" s="694"/>
      <c r="R585" s="694"/>
      <c r="S585" s="694"/>
      <c r="T585" s="694"/>
      <c r="U585" s="694"/>
    </row>
    <row r="586" spans="1:23" x14ac:dyDescent="0.25">
      <c r="A586" s="64">
        <v>544</v>
      </c>
      <c r="B586" s="3752" t="s">
        <v>1791</v>
      </c>
      <c r="C586" s="163" t="s">
        <v>868</v>
      </c>
      <c r="D586" s="2337">
        <v>44818</v>
      </c>
      <c r="E586" s="3456" t="s">
        <v>4922</v>
      </c>
      <c r="F586" s="164">
        <v>103</v>
      </c>
      <c r="G586" s="164">
        <f>AVERAGE(CPVTFC3SG0013!F14:G14)</f>
        <v>1.5210499999999998</v>
      </c>
      <c r="H586" s="3457">
        <f t="shared" si="30"/>
        <v>5292.9389312977082</v>
      </c>
      <c r="I586" s="3488" t="s">
        <v>315</v>
      </c>
      <c r="J586" s="841"/>
      <c r="K586" s="841"/>
      <c r="L586" s="842"/>
      <c r="M586" s="642"/>
      <c r="N586" s="642"/>
      <c r="O586" s="642"/>
      <c r="P586" s="694"/>
      <c r="Q586" s="694"/>
      <c r="R586" s="694"/>
      <c r="S586" s="694"/>
      <c r="T586" s="694"/>
      <c r="U586" s="694"/>
      <c r="V586" s="4687" t="s">
        <v>1416</v>
      </c>
    </row>
    <row r="587" spans="1:23" x14ac:dyDescent="0.25">
      <c r="A587" s="64">
        <v>545</v>
      </c>
      <c r="B587" s="3752" t="s">
        <v>1791</v>
      </c>
      <c r="C587" s="163" t="s">
        <v>220</v>
      </c>
      <c r="D587" s="2337">
        <v>44818</v>
      </c>
      <c r="E587" s="3456" t="s">
        <v>4922</v>
      </c>
      <c r="F587" s="164">
        <v>104</v>
      </c>
      <c r="G587" s="164">
        <f>AVERAGE(CPVTFC3SG0013!H14:I14)</f>
        <v>2.7558499999999997</v>
      </c>
      <c r="H587" s="3457">
        <f t="shared" si="30"/>
        <v>10005.91603053435</v>
      </c>
      <c r="I587" s="3488" t="s">
        <v>315</v>
      </c>
      <c r="J587" s="852">
        <v>44869</v>
      </c>
      <c r="K587" s="845" t="s">
        <v>5436</v>
      </c>
      <c r="L587" s="853">
        <v>58</v>
      </c>
      <c r="M587" s="66">
        <f>AVERAGE(CPVTFC3SG0046!G21:H21)</f>
        <v>0.99024999999999996</v>
      </c>
      <c r="N587" s="67">
        <f t="shared" si="33"/>
        <v>23634.074074074073</v>
      </c>
      <c r="O587" s="101" t="s">
        <v>315</v>
      </c>
      <c r="P587" s="694"/>
      <c r="Q587" s="694"/>
      <c r="R587" s="694"/>
      <c r="S587" s="694"/>
      <c r="T587" s="694"/>
      <c r="U587" s="694"/>
      <c r="V587" s="4688"/>
    </row>
    <row r="588" spans="1:23" x14ac:dyDescent="0.25">
      <c r="A588" s="64">
        <v>546</v>
      </c>
      <c r="B588" s="4765" t="s">
        <v>1792</v>
      </c>
      <c r="C588" s="163" t="s">
        <v>868</v>
      </c>
      <c r="D588" s="2337">
        <v>44818</v>
      </c>
      <c r="E588" s="3456" t="s">
        <v>4922</v>
      </c>
      <c r="F588" s="164">
        <v>105</v>
      </c>
      <c r="G588" s="164">
        <f>AVERAGE(CPVTFC3SG0013!J14:K14)</f>
        <v>1.4394499999999999</v>
      </c>
      <c r="H588" s="3457">
        <f t="shared" si="30"/>
        <v>4981.4885496183197</v>
      </c>
      <c r="I588" s="3488" t="s">
        <v>315</v>
      </c>
      <c r="J588" s="841"/>
      <c r="K588" s="841"/>
      <c r="L588" s="842"/>
      <c r="M588" s="642"/>
      <c r="N588" s="642"/>
      <c r="O588" s="642"/>
      <c r="P588" s="694"/>
      <c r="Q588" s="694"/>
      <c r="R588" s="694"/>
      <c r="S588" s="694"/>
      <c r="T588" s="694"/>
      <c r="U588" s="694"/>
      <c r="V588" s="287"/>
    </row>
    <row r="589" spans="1:23" x14ac:dyDescent="0.25">
      <c r="A589" s="64">
        <v>547</v>
      </c>
      <c r="B589" s="4766"/>
      <c r="C589" s="163" t="s">
        <v>220</v>
      </c>
      <c r="D589" s="2337">
        <v>44818</v>
      </c>
      <c r="E589" s="3456" t="s">
        <v>4922</v>
      </c>
      <c r="F589" s="164">
        <v>106</v>
      </c>
      <c r="G589" s="164">
        <f>AVERAGE(CPVTFC3SG0013!L14:M14)</f>
        <v>0.93615000000000004</v>
      </c>
      <c r="H589" s="3457">
        <f t="shared" si="30"/>
        <v>3060.4961832061067</v>
      </c>
      <c r="I589" s="3488" t="s">
        <v>315</v>
      </c>
      <c r="J589" s="875"/>
      <c r="K589" s="876"/>
      <c r="L589" s="877"/>
      <c r="M589" s="645"/>
      <c r="N589" s="646"/>
      <c r="O589" s="642"/>
      <c r="P589" s="694"/>
      <c r="Q589" s="694"/>
      <c r="R589" s="694"/>
      <c r="S589" s="694"/>
      <c r="T589" s="694"/>
      <c r="U589" s="694"/>
    </row>
    <row r="590" spans="1:23" x14ac:dyDescent="0.25">
      <c r="A590" s="64">
        <v>548</v>
      </c>
      <c r="B590" s="4765" t="s">
        <v>1793</v>
      </c>
      <c r="C590" s="163" t="s">
        <v>868</v>
      </c>
      <c r="D590" s="2337">
        <v>44818</v>
      </c>
      <c r="E590" s="3456" t="s">
        <v>4922</v>
      </c>
      <c r="F590" s="164">
        <v>107</v>
      </c>
      <c r="G590" s="164">
        <f>AVERAGE(CPVTFC3SG0013!N14:O14)</f>
        <v>1.4685999999999999</v>
      </c>
      <c r="H590" s="3457">
        <f t="shared" si="30"/>
        <v>5092.7480916030527</v>
      </c>
      <c r="I590" s="3488" t="s">
        <v>315</v>
      </c>
      <c r="J590" s="875"/>
      <c r="K590" s="876"/>
      <c r="L590" s="877"/>
      <c r="M590" s="645"/>
      <c r="N590" s="646"/>
      <c r="O590" s="642"/>
      <c r="P590" s="694"/>
      <c r="Q590" s="694"/>
      <c r="R590" s="694"/>
      <c r="S590" s="694"/>
      <c r="T590" s="694"/>
      <c r="U590" s="694"/>
    </row>
    <row r="591" spans="1:23" x14ac:dyDescent="0.25">
      <c r="A591" s="64">
        <v>549</v>
      </c>
      <c r="B591" s="4766"/>
      <c r="C591" s="163" t="s">
        <v>220</v>
      </c>
      <c r="D591" s="2337">
        <v>44818</v>
      </c>
      <c r="E591" s="3456" t="s">
        <v>4922</v>
      </c>
      <c r="F591" s="164">
        <v>108</v>
      </c>
      <c r="G591" s="164">
        <f>AVERAGE(CPVTFC3SG0013!P14:Q14)</f>
        <v>0.60299999999999998</v>
      </c>
      <c r="H591" s="3457">
        <f t="shared" si="30"/>
        <v>1788.9312977099237</v>
      </c>
      <c r="I591" s="3491" t="s">
        <v>315</v>
      </c>
      <c r="J591" s="841"/>
      <c r="K591" s="841"/>
      <c r="L591" s="842"/>
      <c r="M591" s="642"/>
      <c r="N591" s="642"/>
      <c r="O591" s="642"/>
      <c r="P591" s="694"/>
      <c r="Q591" s="694"/>
      <c r="R591" s="694"/>
      <c r="S591" s="694"/>
      <c r="T591" s="694"/>
      <c r="U591" s="694"/>
      <c r="V591" s="286"/>
    </row>
    <row r="592" spans="1:23" x14ac:dyDescent="0.25">
      <c r="A592" s="6">
        <v>550</v>
      </c>
      <c r="B592" s="4759" t="s">
        <v>1794</v>
      </c>
      <c r="C592" s="144" t="s">
        <v>868</v>
      </c>
      <c r="D592" s="2340">
        <v>44818</v>
      </c>
      <c r="E592" s="3460" t="s">
        <v>4922</v>
      </c>
      <c r="F592" s="102">
        <v>109</v>
      </c>
      <c r="G592" s="102">
        <f>AVERAGE(CPVTFC3SG0013!R14:S14)</f>
        <v>0.13405</v>
      </c>
      <c r="H592" s="3461">
        <f t="shared" si="30"/>
        <v>-0.95419847328244367</v>
      </c>
      <c r="I592" s="3490" t="s">
        <v>314</v>
      </c>
      <c r="J592" s="841"/>
      <c r="K592" s="841"/>
      <c r="L592" s="842"/>
      <c r="M592" s="642"/>
      <c r="N592" s="642"/>
      <c r="O592" s="642"/>
      <c r="P592" s="694"/>
      <c r="Q592" s="694"/>
      <c r="R592" s="694"/>
      <c r="S592" s="694"/>
      <c r="T592" s="694"/>
      <c r="U592" s="694"/>
      <c r="V592" s="4687" t="s">
        <v>1416</v>
      </c>
      <c r="W592" s="5">
        <v>1</v>
      </c>
    </row>
    <row r="593" spans="1:23" x14ac:dyDescent="0.25">
      <c r="A593" s="176">
        <v>551</v>
      </c>
      <c r="B593" s="4764"/>
      <c r="C593" s="162" t="s">
        <v>220</v>
      </c>
      <c r="D593" s="2392">
        <v>44818</v>
      </c>
      <c r="E593" s="3476" t="s">
        <v>4922</v>
      </c>
      <c r="F593" s="103">
        <v>110</v>
      </c>
      <c r="G593" s="103">
        <f>AVERAGE(CPVTFC3SG0013!T14:U14)</f>
        <v>1.0693999999999999</v>
      </c>
      <c r="H593" s="3477">
        <f t="shared" si="30"/>
        <v>3569.0839694656484</v>
      </c>
      <c r="I593" s="3489" t="s">
        <v>315</v>
      </c>
      <c r="J593" s="841"/>
      <c r="K593" s="841"/>
      <c r="L593" s="842"/>
      <c r="M593" s="642"/>
      <c r="N593" s="642"/>
      <c r="O593" s="642"/>
      <c r="P593" s="694"/>
      <c r="Q593" s="694"/>
      <c r="R593" s="694"/>
      <c r="S593" s="694"/>
      <c r="T593" s="694"/>
      <c r="U593" s="694"/>
      <c r="V593" s="4688"/>
    </row>
    <row r="594" spans="1:23" x14ac:dyDescent="0.25">
      <c r="A594" s="269">
        <v>552</v>
      </c>
      <c r="B594" s="4759" t="s">
        <v>1795</v>
      </c>
      <c r="C594" s="144" t="s">
        <v>868</v>
      </c>
      <c r="D594" s="2340">
        <v>44818</v>
      </c>
      <c r="E594" s="3460" t="s">
        <v>4922</v>
      </c>
      <c r="F594" s="102">
        <v>111</v>
      </c>
      <c r="G594" s="102">
        <f>AVERAGE(CPVTFC3SG0013!V14:W14)</f>
        <v>7.9449999999999993E-2</v>
      </c>
      <c r="H594" s="3461">
        <f t="shared" si="30"/>
        <v>-209.351145038168</v>
      </c>
      <c r="I594" s="3490" t="s">
        <v>314</v>
      </c>
      <c r="J594" s="841"/>
      <c r="K594" s="841"/>
      <c r="L594" s="842"/>
      <c r="M594" s="642"/>
      <c r="N594" s="642"/>
      <c r="O594" s="642"/>
      <c r="P594" s="694"/>
      <c r="Q594" s="694"/>
      <c r="R594" s="694"/>
      <c r="S594" s="694"/>
      <c r="T594" s="694"/>
      <c r="U594" s="694"/>
      <c r="V594" s="4687" t="s">
        <v>1416</v>
      </c>
      <c r="W594" s="5">
        <v>1</v>
      </c>
    </row>
    <row r="595" spans="1:23" x14ac:dyDescent="0.25">
      <c r="A595" s="9">
        <v>553</v>
      </c>
      <c r="B595" s="4764"/>
      <c r="C595" s="162" t="s">
        <v>220</v>
      </c>
      <c r="D595" s="2392">
        <v>44818</v>
      </c>
      <c r="E595" s="3476" t="s">
        <v>4922</v>
      </c>
      <c r="F595" s="103">
        <v>112</v>
      </c>
      <c r="G595" s="103">
        <f>AVERAGE(CPVTFC3SG0013!X14:Y14)</f>
        <v>0.51705000000000001</v>
      </c>
      <c r="H595" s="3477">
        <f t="shared" si="30"/>
        <v>1460.8778625954199</v>
      </c>
      <c r="I595" s="3837" t="s">
        <v>315</v>
      </c>
      <c r="J595" s="841"/>
      <c r="K595" s="841"/>
      <c r="L595" s="842"/>
      <c r="M595" s="642"/>
      <c r="N595" s="642"/>
      <c r="O595" s="642"/>
      <c r="P595" s="694"/>
      <c r="Q595" s="694"/>
      <c r="R595" s="694"/>
      <c r="S595" s="694"/>
      <c r="T595" s="694"/>
      <c r="U595" s="694"/>
      <c r="V595" s="4688"/>
    </row>
    <row r="596" spans="1:23" x14ac:dyDescent="0.25">
      <c r="A596" s="6">
        <v>554</v>
      </c>
      <c r="B596" s="4763" t="s">
        <v>1796</v>
      </c>
      <c r="C596" s="144" t="s">
        <v>868</v>
      </c>
      <c r="D596" s="2340">
        <v>44818</v>
      </c>
      <c r="E596" s="3460" t="s">
        <v>4922</v>
      </c>
      <c r="F596" s="102">
        <v>113</v>
      </c>
      <c r="G596" s="102">
        <f>AVERAGE(CPVTFC3SG0013!B16:C16)</f>
        <v>0.43604999999999999</v>
      </c>
      <c r="H596" s="3461">
        <f t="shared" si="30"/>
        <v>1151.7175572519084</v>
      </c>
      <c r="I596" s="3490" t="s">
        <v>314</v>
      </c>
      <c r="J596" s="841"/>
      <c r="K596" s="841"/>
      <c r="L596" s="842"/>
      <c r="M596" s="642"/>
      <c r="N596" s="642"/>
      <c r="O596" s="642"/>
      <c r="P596" s="694"/>
      <c r="Q596" s="694"/>
      <c r="R596" s="694"/>
      <c r="S596" s="694"/>
      <c r="T596" s="694"/>
      <c r="U596" s="694"/>
    </row>
    <row r="597" spans="1:23" x14ac:dyDescent="0.25">
      <c r="A597" s="6">
        <v>555</v>
      </c>
      <c r="B597" s="4754"/>
      <c r="C597" s="144" t="s">
        <v>220</v>
      </c>
      <c r="D597" s="2340">
        <v>44818</v>
      </c>
      <c r="E597" s="3460" t="s">
        <v>4922</v>
      </c>
      <c r="F597" s="102">
        <v>114</v>
      </c>
      <c r="G597" s="102">
        <f>AVERAGE(CPVTFC3SG0013!D16:E16)</f>
        <v>0.27939999999999998</v>
      </c>
      <c r="H597" s="3461">
        <f t="shared" si="30"/>
        <v>553.81679389312967</v>
      </c>
      <c r="I597" s="3490" t="s">
        <v>314</v>
      </c>
      <c r="J597" s="841"/>
      <c r="K597" s="841"/>
      <c r="L597" s="842"/>
      <c r="M597" s="642"/>
      <c r="N597" s="642"/>
      <c r="O597" s="642"/>
      <c r="P597" s="694"/>
      <c r="Q597" s="694"/>
      <c r="R597" s="694"/>
      <c r="S597" s="694"/>
      <c r="T597" s="694"/>
      <c r="U597" s="694"/>
    </row>
    <row r="598" spans="1:23" x14ac:dyDescent="0.25">
      <c r="A598" s="64">
        <v>556</v>
      </c>
      <c r="B598" s="4765" t="s">
        <v>1797</v>
      </c>
      <c r="C598" s="163" t="s">
        <v>868</v>
      </c>
      <c r="D598" s="2337">
        <v>44818</v>
      </c>
      <c r="E598" s="3456" t="s">
        <v>4922</v>
      </c>
      <c r="F598" s="164">
        <v>115</v>
      </c>
      <c r="G598" s="164">
        <f>AVERAGE(CPVTFC3SG0013!F16:G16)</f>
        <v>0.51449999999999996</v>
      </c>
      <c r="H598" s="3457">
        <f t="shared" si="30"/>
        <v>1451.1450381679388</v>
      </c>
      <c r="I598" s="3836" t="s">
        <v>315</v>
      </c>
      <c r="J598" s="841"/>
      <c r="K598" s="841"/>
      <c r="L598" s="842"/>
      <c r="M598" s="642"/>
      <c r="N598" s="642"/>
      <c r="O598" s="642"/>
      <c r="P598" s="694"/>
      <c r="Q598" s="694"/>
      <c r="R598" s="694"/>
      <c r="S598" s="694"/>
      <c r="T598" s="694"/>
      <c r="U598" s="694"/>
      <c r="V598" s="4687" t="s">
        <v>1416</v>
      </c>
      <c r="W598" s="5">
        <v>1</v>
      </c>
    </row>
    <row r="599" spans="1:23" ht="15.75" thickBot="1" x14ac:dyDescent="0.3">
      <c r="A599" s="450">
        <v>557</v>
      </c>
      <c r="B599" s="4747"/>
      <c r="C599" s="890" t="s">
        <v>220</v>
      </c>
      <c r="D599" s="2079">
        <v>44818</v>
      </c>
      <c r="E599" s="3463" t="s">
        <v>4922</v>
      </c>
      <c r="F599" s="445">
        <v>116</v>
      </c>
      <c r="G599" s="445">
        <f>AVERAGE(CPVTFC3SG0013!H16:I16)</f>
        <v>2.8937999999999997</v>
      </c>
      <c r="H599" s="2081">
        <f t="shared" si="30"/>
        <v>10532.442748091602</v>
      </c>
      <c r="I599" s="3493" t="s">
        <v>315</v>
      </c>
      <c r="J599" s="1643"/>
      <c r="K599" s="1643"/>
      <c r="L599" s="1644"/>
      <c r="M599" s="650"/>
      <c r="N599" s="650"/>
      <c r="O599" s="650"/>
      <c r="P599" s="1268"/>
      <c r="Q599" s="1268"/>
      <c r="R599" s="1268"/>
      <c r="S599" s="1268"/>
      <c r="T599" s="1268"/>
      <c r="U599" s="1268"/>
      <c r="V599" s="4688"/>
    </row>
    <row r="600" spans="1:23" x14ac:dyDescent="0.25">
      <c r="A600" s="406">
        <v>558</v>
      </c>
      <c r="B600" s="4751" t="s">
        <v>1798</v>
      </c>
      <c r="C600" s="2742" t="s">
        <v>868</v>
      </c>
      <c r="D600" s="2332">
        <v>44818</v>
      </c>
      <c r="E600" s="3523" t="s">
        <v>4922</v>
      </c>
      <c r="F600" s="478">
        <v>117</v>
      </c>
      <c r="G600" s="478">
        <f>AVERAGE(CPVTFC3SG0013!J16:K16)</f>
        <v>1.79095</v>
      </c>
      <c r="H600" s="3524">
        <f t="shared" si="30"/>
        <v>6323.0916030534345</v>
      </c>
      <c r="I600" s="3844" t="s">
        <v>315</v>
      </c>
      <c r="J600" s="806"/>
      <c r="K600" s="806"/>
      <c r="L600" s="809"/>
      <c r="M600" s="721"/>
      <c r="N600" s="721"/>
      <c r="O600" s="721"/>
      <c r="P600" s="1611">
        <v>44890</v>
      </c>
      <c r="Q600" s="1327" t="s">
        <v>5584</v>
      </c>
      <c r="R600" s="1327">
        <v>125</v>
      </c>
      <c r="S600" s="1327">
        <f>AVERAGE(CPVTFC3SG0074!B18:C18)</f>
        <v>0.46584999999999999</v>
      </c>
      <c r="T600" s="480">
        <f t="shared" ref="T600:T611" si="34">(S600-0.1255)/0.0131*66</f>
        <v>1714.740458015267</v>
      </c>
      <c r="U600" s="782" t="s">
        <v>315</v>
      </c>
      <c r="V600" s="4687" t="s">
        <v>1416</v>
      </c>
    </row>
    <row r="601" spans="1:23" x14ac:dyDescent="0.25">
      <c r="A601" s="590"/>
      <c r="B601" s="4752"/>
      <c r="C601" s="170" t="s">
        <v>5448</v>
      </c>
      <c r="D601" s="2333"/>
      <c r="E601" s="3468"/>
      <c r="F601" s="695"/>
      <c r="G601" s="695"/>
      <c r="H601" s="3469"/>
      <c r="I601" s="3838"/>
      <c r="J601" s="841"/>
      <c r="K601" s="841"/>
      <c r="L601" s="842"/>
      <c r="M601" s="642"/>
      <c r="N601" s="642"/>
      <c r="O601" s="642"/>
      <c r="P601" s="98">
        <v>44890</v>
      </c>
      <c r="Q601" s="99" t="s">
        <v>5584</v>
      </c>
      <c r="R601" s="99">
        <v>126</v>
      </c>
      <c r="S601" s="99">
        <f>AVERAGE(CPVTFC3SG0074!D18:E18)</f>
        <v>0.41225000000000001</v>
      </c>
      <c r="T601" s="100">
        <f t="shared" si="34"/>
        <v>1444.6946564885498</v>
      </c>
      <c r="U601" s="1711" t="s">
        <v>315</v>
      </c>
      <c r="V601" s="4687"/>
    </row>
    <row r="602" spans="1:23" x14ac:dyDescent="0.25">
      <c r="A602" s="590"/>
      <c r="B602" s="4752"/>
      <c r="C602" s="170" t="s">
        <v>863</v>
      </c>
      <c r="D602" s="2333"/>
      <c r="E602" s="3468"/>
      <c r="F602" s="695"/>
      <c r="G602" s="695"/>
      <c r="H602" s="3469"/>
      <c r="I602" s="3838"/>
      <c r="J602" s="841"/>
      <c r="K602" s="841"/>
      <c r="L602" s="842"/>
      <c r="M602" s="642"/>
      <c r="N602" s="642"/>
      <c r="O602" s="642"/>
      <c r="P602" s="98">
        <v>44890</v>
      </c>
      <c r="Q602" s="99" t="s">
        <v>5584</v>
      </c>
      <c r="R602" s="99">
        <v>127</v>
      </c>
      <c r="S602" s="99">
        <f>AVERAGE(CPVTFC3SG0074!F18:G18)</f>
        <v>2.8102499999999999</v>
      </c>
      <c r="T602" s="100">
        <f t="shared" si="34"/>
        <v>13526.221374045799</v>
      </c>
      <c r="U602" s="1711" t="s">
        <v>315</v>
      </c>
      <c r="V602" s="4687"/>
    </row>
    <row r="603" spans="1:23" ht="15.75" thickBot="1" x14ac:dyDescent="0.3">
      <c r="A603" s="481">
        <v>559</v>
      </c>
      <c r="B603" s="4753"/>
      <c r="C603" s="3754" t="s">
        <v>220</v>
      </c>
      <c r="D603" s="1511">
        <v>44818</v>
      </c>
      <c r="E603" s="3845" t="s">
        <v>4922</v>
      </c>
      <c r="F603" s="485">
        <v>118</v>
      </c>
      <c r="G603" s="485">
        <f>AVERAGE(CPVTFC3SG0013!L16:M16)</f>
        <v>2.8686499999999997</v>
      </c>
      <c r="H603" s="1513">
        <f t="shared" si="30"/>
        <v>10436.450381679388</v>
      </c>
      <c r="I603" s="3846" t="s">
        <v>315</v>
      </c>
      <c r="J603" s="724">
        <v>44869</v>
      </c>
      <c r="K603" s="851" t="s">
        <v>5436</v>
      </c>
      <c r="L603" s="726">
        <v>59</v>
      </c>
      <c r="M603" s="414">
        <f>AVERAGE(CPVTFC3SG0046!I21:J21)</f>
        <v>1.36185</v>
      </c>
      <c r="N603" s="415">
        <f>(M603-0.1926)/0.0135*400</f>
        <v>34644.444444444438</v>
      </c>
      <c r="O603" s="727" t="s">
        <v>315</v>
      </c>
      <c r="P603" s="1615">
        <v>44890</v>
      </c>
      <c r="Q603" s="1332" t="s">
        <v>5584</v>
      </c>
      <c r="R603" s="1332">
        <v>128</v>
      </c>
      <c r="S603" s="1332">
        <f>AVERAGE(CPVTFC3SG0074!H18:I18)</f>
        <v>1.5649999999999999</v>
      </c>
      <c r="T603" s="487">
        <f t="shared" si="34"/>
        <v>7252.4427480916029</v>
      </c>
      <c r="U603" s="3847" t="s">
        <v>315</v>
      </c>
      <c r="V603" s="4688"/>
    </row>
    <row r="604" spans="1:23" x14ac:dyDescent="0.25">
      <c r="A604" s="406">
        <v>560</v>
      </c>
      <c r="B604" s="4751" t="s">
        <v>1799</v>
      </c>
      <c r="C604" s="2742" t="s">
        <v>868</v>
      </c>
      <c r="D604" s="2332">
        <v>44818</v>
      </c>
      <c r="E604" s="3523" t="s">
        <v>4922</v>
      </c>
      <c r="F604" s="478">
        <v>119</v>
      </c>
      <c r="G604" s="478">
        <f>AVERAGE(CPVTFC3SG0013!N16:O16)</f>
        <v>2.9098000000000002</v>
      </c>
      <c r="H604" s="3524">
        <f t="shared" si="30"/>
        <v>10593.511450381679</v>
      </c>
      <c r="I604" s="3844" t="s">
        <v>315</v>
      </c>
      <c r="J604" s="756">
        <v>44869</v>
      </c>
      <c r="K604" s="854" t="s">
        <v>5436</v>
      </c>
      <c r="L604" s="758">
        <v>60</v>
      </c>
      <c r="M604" s="409">
        <f>AVERAGE(CPVTFC3SG0046!K21:L21)</f>
        <v>1.7020999999999999</v>
      </c>
      <c r="N604" s="405">
        <f>(M604-0.1926)/0.0135*400</f>
        <v>44725.925925925927</v>
      </c>
      <c r="O604" s="759" t="s">
        <v>315</v>
      </c>
      <c r="P604" s="1611">
        <v>44890</v>
      </c>
      <c r="Q604" s="1327" t="s">
        <v>5584</v>
      </c>
      <c r="R604" s="1327">
        <v>129</v>
      </c>
      <c r="S604" s="1327">
        <f>AVERAGE(CPVTFC3SG0074!J18:K18)</f>
        <v>2.34755</v>
      </c>
      <c r="T604" s="480">
        <f t="shared" si="34"/>
        <v>11195.061068702289</v>
      </c>
      <c r="U604" s="782" t="s">
        <v>315</v>
      </c>
    </row>
    <row r="605" spans="1:23" x14ac:dyDescent="0.25">
      <c r="A605" s="590"/>
      <c r="B605" s="4752"/>
      <c r="C605" s="170" t="s">
        <v>5448</v>
      </c>
      <c r="D605" s="2333"/>
      <c r="E605" s="3468"/>
      <c r="F605" s="695"/>
      <c r="G605" s="695"/>
      <c r="H605" s="3469"/>
      <c r="I605" s="3838"/>
      <c r="J605" s="875"/>
      <c r="K605" s="876"/>
      <c r="L605" s="877"/>
      <c r="M605" s="645"/>
      <c r="N605" s="646"/>
      <c r="O605" s="642"/>
      <c r="P605" s="98">
        <v>44890</v>
      </c>
      <c r="Q605" s="99" t="s">
        <v>5584</v>
      </c>
      <c r="R605" s="99">
        <v>130</v>
      </c>
      <c r="S605" s="99">
        <f>AVERAGE(CPVTFC3SG0074!L18:M18)</f>
        <v>1.5448499999999998</v>
      </c>
      <c r="T605" s="100">
        <f t="shared" si="34"/>
        <v>7150.923664122136</v>
      </c>
      <c r="U605" s="1711" t="s">
        <v>315</v>
      </c>
    </row>
    <row r="606" spans="1:23" x14ac:dyDescent="0.25">
      <c r="A606" s="590"/>
      <c r="B606" s="4752"/>
      <c r="C606" s="170" t="s">
        <v>863</v>
      </c>
      <c r="D606" s="2333"/>
      <c r="E606" s="3468"/>
      <c r="F606" s="695"/>
      <c r="G606" s="695"/>
      <c r="H606" s="3469"/>
      <c r="I606" s="3838"/>
      <c r="J606" s="875"/>
      <c r="K606" s="876"/>
      <c r="L606" s="877"/>
      <c r="M606" s="645"/>
      <c r="N606" s="646"/>
      <c r="O606" s="642"/>
      <c r="P606" s="267">
        <v>44890</v>
      </c>
      <c r="Q606" s="268" t="s">
        <v>5584</v>
      </c>
      <c r="R606" s="268">
        <v>131</v>
      </c>
      <c r="S606" s="268">
        <f>AVERAGE(CPVTFC3SG0074!N18:O18)</f>
        <v>6.0150000000000002E-2</v>
      </c>
      <c r="T606" s="343">
        <f t="shared" si="34"/>
        <v>-329.24427480916023</v>
      </c>
      <c r="U606" s="1781" t="s">
        <v>314</v>
      </c>
    </row>
    <row r="607" spans="1:23" ht="15.75" thickBot="1" x14ac:dyDescent="0.3">
      <c r="A607" s="481">
        <v>561</v>
      </c>
      <c r="B607" s="4753"/>
      <c r="C607" s="3754" t="s">
        <v>220</v>
      </c>
      <c r="D607" s="1511">
        <v>44818</v>
      </c>
      <c r="E607" s="3845" t="s">
        <v>4922</v>
      </c>
      <c r="F607" s="485">
        <v>120</v>
      </c>
      <c r="G607" s="485">
        <f>AVERAGE(CPVTFC3SG0013!P16:Q16)</f>
        <v>2.87575</v>
      </c>
      <c r="H607" s="1513">
        <f t="shared" si="30"/>
        <v>10463.549618320611</v>
      </c>
      <c r="I607" s="3846" t="s">
        <v>315</v>
      </c>
      <c r="J607" s="724">
        <v>44869</v>
      </c>
      <c r="K607" s="851" t="s">
        <v>5436</v>
      </c>
      <c r="L607" s="726">
        <v>61</v>
      </c>
      <c r="M607" s="414">
        <f>AVERAGE(CPVTFC3SG0046!M21:N21)</f>
        <v>1.66425</v>
      </c>
      <c r="N607" s="415">
        <f>(M607-0.1926)/0.0135*400</f>
        <v>43604.444444444445</v>
      </c>
      <c r="O607" s="727" t="s">
        <v>315</v>
      </c>
      <c r="P607" s="1615">
        <v>44890</v>
      </c>
      <c r="Q607" s="1332" t="s">
        <v>5584</v>
      </c>
      <c r="R607" s="1332">
        <v>132</v>
      </c>
      <c r="S607" s="1332">
        <f>AVERAGE(CPVTFC3SG0074!P18:Q18)</f>
        <v>1.79345</v>
      </c>
      <c r="T607" s="487">
        <f t="shared" si="34"/>
        <v>8403.4122137404574</v>
      </c>
      <c r="U607" s="3847" t="s">
        <v>315</v>
      </c>
    </row>
    <row r="608" spans="1:23" x14ac:dyDescent="0.25">
      <c r="A608" s="406">
        <v>562</v>
      </c>
      <c r="B608" s="4751" t="s">
        <v>1800</v>
      </c>
      <c r="C608" s="2742" t="s">
        <v>868</v>
      </c>
      <c r="D608" s="2332">
        <v>44818</v>
      </c>
      <c r="E608" s="3523" t="s">
        <v>4922</v>
      </c>
      <c r="F608" s="478">
        <v>121</v>
      </c>
      <c r="G608" s="478">
        <f>AVERAGE(CPVTFC3SG0013!R16:S16)</f>
        <v>2.9215499999999999</v>
      </c>
      <c r="H608" s="3524">
        <f t="shared" si="30"/>
        <v>10638.358778625952</v>
      </c>
      <c r="I608" s="3844" t="s">
        <v>315</v>
      </c>
      <c r="J608" s="756">
        <v>44869</v>
      </c>
      <c r="K608" s="854" t="s">
        <v>5436</v>
      </c>
      <c r="L608" s="758">
        <v>62</v>
      </c>
      <c r="M608" s="409">
        <f>AVERAGE(CPVTFC3SG0046!O21:P21)</f>
        <v>1.8084500000000001</v>
      </c>
      <c r="N608" s="405">
        <f>(M608-0.1926)/0.0135*400</f>
        <v>47877.037037037036</v>
      </c>
      <c r="O608" s="759" t="s">
        <v>315</v>
      </c>
      <c r="P608" s="1611">
        <v>44890</v>
      </c>
      <c r="Q608" s="1327" t="s">
        <v>5584</v>
      </c>
      <c r="R608" s="1327">
        <v>133</v>
      </c>
      <c r="S608" s="1327">
        <f>AVERAGE(CPVTFC3SG0074!R18:S18)</f>
        <v>2.3859000000000004</v>
      </c>
      <c r="T608" s="480">
        <f t="shared" si="34"/>
        <v>11388.274809160306</v>
      </c>
      <c r="U608" s="782" t="s">
        <v>315</v>
      </c>
    </row>
    <row r="609" spans="1:23" x14ac:dyDescent="0.25">
      <c r="A609" s="590"/>
      <c r="B609" s="4752"/>
      <c r="C609" s="170" t="s">
        <v>5448</v>
      </c>
      <c r="D609" s="2333"/>
      <c r="E609" s="3468"/>
      <c r="F609" s="695"/>
      <c r="G609" s="695"/>
      <c r="H609" s="3469"/>
      <c r="I609" s="3838"/>
      <c r="J609" s="875"/>
      <c r="K609" s="876"/>
      <c r="L609" s="877"/>
      <c r="M609" s="645"/>
      <c r="N609" s="646"/>
      <c r="O609" s="642"/>
      <c r="P609" s="98">
        <v>44890</v>
      </c>
      <c r="Q609" s="99" t="s">
        <v>5584</v>
      </c>
      <c r="R609" s="99">
        <v>134</v>
      </c>
      <c r="S609" s="99">
        <f>AVERAGE(CPVTFC3SG0074!T18:U18)</f>
        <v>1.883</v>
      </c>
      <c r="T609" s="100">
        <f t="shared" si="34"/>
        <v>8854.5801526717551</v>
      </c>
      <c r="U609" s="1711" t="s">
        <v>315</v>
      </c>
    </row>
    <row r="610" spans="1:23" x14ac:dyDescent="0.25">
      <c r="A610" s="590"/>
      <c r="B610" s="4752"/>
      <c r="C610" s="170" t="s">
        <v>863</v>
      </c>
      <c r="D610" s="2333"/>
      <c r="E610" s="3468"/>
      <c r="F610" s="695"/>
      <c r="G610" s="695"/>
      <c r="H610" s="3469"/>
      <c r="I610" s="3838"/>
      <c r="J610" s="875"/>
      <c r="K610" s="876"/>
      <c r="L610" s="877"/>
      <c r="M610" s="645"/>
      <c r="N610" s="646"/>
      <c r="O610" s="642"/>
      <c r="P610" s="267">
        <v>44890</v>
      </c>
      <c r="Q610" s="268" t="s">
        <v>5584</v>
      </c>
      <c r="R610" s="268">
        <v>135</v>
      </c>
      <c r="S610" s="268">
        <f>AVERAGE(CPVTFC3SG0074!V18:W18)</f>
        <v>5.67E-2</v>
      </c>
      <c r="T610" s="343">
        <f t="shared" si="34"/>
        <v>-346.62595419847327</v>
      </c>
      <c r="U610" s="1781" t="s">
        <v>314</v>
      </c>
    </row>
    <row r="611" spans="1:23" ht="15.75" thickBot="1" x14ac:dyDescent="0.3">
      <c r="A611" s="481">
        <v>563</v>
      </c>
      <c r="B611" s="4753"/>
      <c r="C611" s="3754" t="s">
        <v>220</v>
      </c>
      <c r="D611" s="1511">
        <v>44818</v>
      </c>
      <c r="E611" s="3845" t="s">
        <v>4922</v>
      </c>
      <c r="F611" s="485">
        <v>122</v>
      </c>
      <c r="G611" s="485">
        <f>AVERAGE(CPVTFC3SG0013!T16:U16)</f>
        <v>2.8335999999999997</v>
      </c>
      <c r="H611" s="1513">
        <f t="shared" si="30"/>
        <v>10302.671755725189</v>
      </c>
      <c r="I611" s="3846" t="s">
        <v>315</v>
      </c>
      <c r="J611" s="724">
        <v>44869</v>
      </c>
      <c r="K611" s="851" t="s">
        <v>5436</v>
      </c>
      <c r="L611" s="726">
        <v>63</v>
      </c>
      <c r="M611" s="414">
        <f>AVERAGE(CPVTFC3SG0046!Q21:R21)</f>
        <v>1.55705</v>
      </c>
      <c r="N611" s="415">
        <f>(M611-0.1926)/0.0135*400</f>
        <v>40428.148148148153</v>
      </c>
      <c r="O611" s="727" t="s">
        <v>315</v>
      </c>
      <c r="P611" s="1615">
        <v>44890</v>
      </c>
      <c r="Q611" s="1332" t="s">
        <v>5584</v>
      </c>
      <c r="R611" s="1332">
        <v>136</v>
      </c>
      <c r="S611" s="1332">
        <f>AVERAGE(CPVTFC3SG0074!X18:Y18)</f>
        <v>1.4935</v>
      </c>
      <c r="T611" s="487">
        <f t="shared" si="34"/>
        <v>6892.2137404580153</v>
      </c>
      <c r="U611" s="3847" t="s">
        <v>315</v>
      </c>
    </row>
    <row r="612" spans="1:23" x14ac:dyDescent="0.25">
      <c r="A612" s="82">
        <v>564</v>
      </c>
      <c r="B612" s="4757" t="s">
        <v>1801</v>
      </c>
      <c r="C612" s="2116" t="s">
        <v>868</v>
      </c>
      <c r="D612" s="2331">
        <v>44818</v>
      </c>
      <c r="E612" s="3473" t="s">
        <v>4922</v>
      </c>
      <c r="F612" s="375">
        <v>123</v>
      </c>
      <c r="G612" s="375">
        <f>AVERAGE(CPVTFC3SG0013!V16:W16)</f>
        <v>0.29549999999999998</v>
      </c>
      <c r="H612" s="3474">
        <f t="shared" si="30"/>
        <v>615.26717557251902</v>
      </c>
      <c r="I612" s="3858" t="s">
        <v>314</v>
      </c>
      <c r="J612" s="827"/>
      <c r="K612" s="827"/>
      <c r="L612" s="829"/>
      <c r="M612" s="656"/>
      <c r="N612" s="656"/>
      <c r="O612" s="656"/>
      <c r="P612" s="1271"/>
      <c r="Q612" s="1271"/>
      <c r="R612" s="1271"/>
      <c r="S612" s="1271"/>
      <c r="T612" s="1271"/>
      <c r="U612" s="1271"/>
      <c r="V612" s="4687" t="s">
        <v>1416</v>
      </c>
      <c r="W612" s="5">
        <v>1</v>
      </c>
    </row>
    <row r="613" spans="1:23" ht="15.75" thickBot="1" x14ac:dyDescent="0.3">
      <c r="A613" s="524">
        <v>565</v>
      </c>
      <c r="B613" s="4757"/>
      <c r="C613" s="172" t="s">
        <v>220</v>
      </c>
      <c r="D613" s="1785">
        <v>44818</v>
      </c>
      <c r="E613" s="3550" t="s">
        <v>4922</v>
      </c>
      <c r="F613" s="173">
        <v>124</v>
      </c>
      <c r="G613" s="173">
        <f>AVERAGE(CPVTFC3SG0013!X16:Y16)</f>
        <v>2.8494999999999999</v>
      </c>
      <c r="H613" s="1787">
        <f t="shared" si="30"/>
        <v>10363.358778625952</v>
      </c>
      <c r="I613" s="3859" t="s">
        <v>315</v>
      </c>
      <c r="J613" s="1643"/>
      <c r="K613" s="1643"/>
      <c r="L613" s="1644"/>
      <c r="M613" s="650"/>
      <c r="N613" s="650"/>
      <c r="O613" s="650"/>
      <c r="P613" s="1268"/>
      <c r="Q613" s="1268"/>
      <c r="R613" s="1268"/>
      <c r="S613" s="1268"/>
      <c r="T613" s="1268"/>
      <c r="U613" s="1268"/>
      <c r="V613" s="4688"/>
    </row>
    <row r="614" spans="1:23" x14ac:dyDescent="0.25">
      <c r="A614" s="406">
        <v>566</v>
      </c>
      <c r="B614" s="4751" t="s">
        <v>1802</v>
      </c>
      <c r="C614" s="2742" t="s">
        <v>868</v>
      </c>
      <c r="D614" s="2332">
        <v>44818</v>
      </c>
      <c r="E614" s="3523" t="s">
        <v>4922</v>
      </c>
      <c r="F614" s="478">
        <v>125</v>
      </c>
      <c r="G614" s="478">
        <f>AVERAGE(CPVTFC3SG0013!B18:C18)</f>
        <v>2.21435</v>
      </c>
      <c r="H614" s="3524">
        <f t="shared" si="30"/>
        <v>7939.1221374045799</v>
      </c>
      <c r="I614" s="3844" t="s">
        <v>315</v>
      </c>
      <c r="J614" s="1007">
        <v>44869</v>
      </c>
      <c r="K614" s="3162" t="s">
        <v>5436</v>
      </c>
      <c r="L614" s="1009">
        <v>64</v>
      </c>
      <c r="M614" s="1010">
        <f>AVERAGE(CPVTFC3SG0046!S21:T21)</f>
        <v>0.33400000000000002</v>
      </c>
      <c r="N614" s="1011">
        <f t="shared" ref="N614:N627" si="35">(M614-0.1926)/0.0135*400</f>
        <v>4189.6296296296305</v>
      </c>
      <c r="O614" s="1012" t="s">
        <v>315</v>
      </c>
      <c r="P614" s="1611">
        <v>44890</v>
      </c>
      <c r="Q614" s="1327" t="s">
        <v>5584</v>
      </c>
      <c r="R614" s="1327">
        <v>137</v>
      </c>
      <c r="S614" s="1327">
        <f>AVERAGE(CPVTFC3SG0074!B20:C20)</f>
        <v>0.61995</v>
      </c>
      <c r="T614" s="480">
        <f t="shared" ref="T614:T617" si="36">(S614-0.1255)/0.0131*66</f>
        <v>2491.1221374045799</v>
      </c>
      <c r="U614" s="782" t="s">
        <v>315</v>
      </c>
      <c r="V614" s="4687" t="s">
        <v>1416</v>
      </c>
    </row>
    <row r="615" spans="1:23" x14ac:dyDescent="0.25">
      <c r="A615" s="590"/>
      <c r="B615" s="4752"/>
      <c r="C615" s="170" t="s">
        <v>5448</v>
      </c>
      <c r="D615" s="2333"/>
      <c r="E615" s="3468"/>
      <c r="F615" s="695"/>
      <c r="G615" s="695"/>
      <c r="H615" s="3469"/>
      <c r="I615" s="3838"/>
      <c r="J615" s="875"/>
      <c r="K615" s="876"/>
      <c r="L615" s="877"/>
      <c r="M615" s="645"/>
      <c r="N615" s="646"/>
      <c r="O615" s="642"/>
      <c r="P615" s="98">
        <v>44890</v>
      </c>
      <c r="Q615" s="99" t="s">
        <v>5584</v>
      </c>
      <c r="R615" s="99">
        <v>138</v>
      </c>
      <c r="S615" s="99">
        <f>AVERAGE(CPVTFC3SG0074!D20:E20)</f>
        <v>0.40375</v>
      </c>
      <c r="T615" s="100">
        <f t="shared" si="36"/>
        <v>1401.8702290076337</v>
      </c>
      <c r="U615" s="1711" t="s">
        <v>315</v>
      </c>
      <c r="V615" s="4687"/>
    </row>
    <row r="616" spans="1:23" x14ac:dyDescent="0.25">
      <c r="A616" s="590"/>
      <c r="B616" s="4752"/>
      <c r="C616" s="170" t="s">
        <v>863</v>
      </c>
      <c r="D616" s="2333"/>
      <c r="E616" s="3468"/>
      <c r="F616" s="695"/>
      <c r="G616" s="695"/>
      <c r="H616" s="3469"/>
      <c r="I616" s="3838"/>
      <c r="J616" s="875"/>
      <c r="K616" s="876"/>
      <c r="L616" s="877"/>
      <c r="M616" s="645"/>
      <c r="N616" s="646"/>
      <c r="O616" s="642"/>
      <c r="P616" s="98">
        <v>44890</v>
      </c>
      <c r="Q616" s="99" t="s">
        <v>5584</v>
      </c>
      <c r="R616" s="99">
        <v>139</v>
      </c>
      <c r="S616" s="99">
        <f>AVERAGE(CPVTFC3SG0074!F20:G20)</f>
        <v>2.8355000000000001</v>
      </c>
      <c r="T616" s="100">
        <f t="shared" si="36"/>
        <v>13653.435114503816</v>
      </c>
      <c r="U616" s="1711" t="s">
        <v>315</v>
      </c>
      <c r="V616" s="4687"/>
    </row>
    <row r="617" spans="1:23" ht="15.75" thickBot="1" x14ac:dyDescent="0.3">
      <c r="A617" s="481">
        <v>567</v>
      </c>
      <c r="B617" s="4753"/>
      <c r="C617" s="3754" t="s">
        <v>220</v>
      </c>
      <c r="D617" s="1511">
        <v>44818</v>
      </c>
      <c r="E617" s="3845" t="s">
        <v>4922</v>
      </c>
      <c r="F617" s="485">
        <v>126</v>
      </c>
      <c r="G617" s="485">
        <f>AVERAGE(CPVTFC3SG0013!D18:E18)</f>
        <v>2.9110499999999999</v>
      </c>
      <c r="H617" s="1513">
        <f t="shared" si="30"/>
        <v>10598.28244274809</v>
      </c>
      <c r="I617" s="3846" t="s">
        <v>315</v>
      </c>
      <c r="J617" s="724">
        <v>44869</v>
      </c>
      <c r="K617" s="851" t="s">
        <v>5436</v>
      </c>
      <c r="L617" s="726">
        <v>65</v>
      </c>
      <c r="M617" s="414">
        <f>AVERAGE(CPVTFC3SG0046!U21:V21)</f>
        <v>1.7690999999999999</v>
      </c>
      <c r="N617" s="415">
        <f t="shared" si="35"/>
        <v>46711.111111111102</v>
      </c>
      <c r="O617" s="727" t="s">
        <v>315</v>
      </c>
      <c r="P617" s="1615">
        <v>44890</v>
      </c>
      <c r="Q617" s="1332" t="s">
        <v>5584</v>
      </c>
      <c r="R617" s="1332">
        <v>140</v>
      </c>
      <c r="S617" s="1332">
        <f>AVERAGE(CPVTFC3SG0074!H20:I20)</f>
        <v>1.7794000000000001</v>
      </c>
      <c r="T617" s="487">
        <f t="shared" si="36"/>
        <v>8332.6259541984746</v>
      </c>
      <c r="U617" s="3847" t="s">
        <v>315</v>
      </c>
      <c r="V617" s="4688"/>
    </row>
    <row r="618" spans="1:23" x14ac:dyDescent="0.25">
      <c r="A618" s="114">
        <v>568</v>
      </c>
      <c r="B618" s="3753" t="s">
        <v>1803</v>
      </c>
      <c r="C618" s="165" t="s">
        <v>868</v>
      </c>
      <c r="D618" s="2870">
        <v>44818</v>
      </c>
      <c r="E618" s="3485" t="s">
        <v>4922</v>
      </c>
      <c r="F618" s="444">
        <v>127</v>
      </c>
      <c r="G618" s="444">
        <f>AVERAGE(CPVTFC3SG0013!F18:G18)</f>
        <v>2.0720499999999999</v>
      </c>
      <c r="H618" s="3486">
        <f t="shared" si="30"/>
        <v>7395.9923664122125</v>
      </c>
      <c r="I618" s="3494" t="s">
        <v>315</v>
      </c>
      <c r="J618" s="827"/>
      <c r="K618" s="827"/>
      <c r="L618" s="829"/>
      <c r="M618" s="656"/>
      <c r="N618" s="656"/>
      <c r="O618" s="656"/>
      <c r="P618" s="1271"/>
      <c r="Q618" s="1271"/>
      <c r="R618" s="1271"/>
      <c r="S618" s="1271"/>
      <c r="T618" s="1271"/>
      <c r="U618" s="1271"/>
      <c r="V618" s="4687" t="s">
        <v>1416</v>
      </c>
    </row>
    <row r="619" spans="1:23" x14ac:dyDescent="0.25">
      <c r="A619" s="64">
        <v>569</v>
      </c>
      <c r="B619" s="3752" t="s">
        <v>1803</v>
      </c>
      <c r="C619" s="163" t="s">
        <v>220</v>
      </c>
      <c r="D619" s="2337">
        <v>44818</v>
      </c>
      <c r="E619" s="3456" t="s">
        <v>4922</v>
      </c>
      <c r="F619" s="164">
        <v>128</v>
      </c>
      <c r="G619" s="164">
        <f>AVERAGE(CPVTFC3SG0013!H18:I18)</f>
        <v>2.91635</v>
      </c>
      <c r="H619" s="3486">
        <f t="shared" si="30"/>
        <v>10618.511450381679</v>
      </c>
      <c r="I619" s="3488" t="s">
        <v>315</v>
      </c>
      <c r="J619" s="852">
        <v>44869</v>
      </c>
      <c r="K619" s="845" t="s">
        <v>5436</v>
      </c>
      <c r="L619" s="853">
        <v>66</v>
      </c>
      <c r="M619" s="66">
        <f>AVERAGE(CPVTFC3SG0046!W21:X21)</f>
        <v>2.7889499999999998</v>
      </c>
      <c r="N619" s="67">
        <f t="shared" si="35"/>
        <v>76928.888888888876</v>
      </c>
      <c r="O619" s="101" t="s">
        <v>315</v>
      </c>
      <c r="P619" s="694"/>
      <c r="Q619" s="694"/>
      <c r="R619" s="694"/>
      <c r="S619" s="694"/>
      <c r="T619" s="694"/>
      <c r="U619" s="694"/>
      <c r="V619" s="4688"/>
    </row>
    <row r="620" spans="1:23" x14ac:dyDescent="0.25">
      <c r="A620" s="64">
        <v>570</v>
      </c>
      <c r="B620" s="4765" t="s">
        <v>1804</v>
      </c>
      <c r="C620" s="163" t="s">
        <v>868</v>
      </c>
      <c r="D620" s="2337">
        <v>44818</v>
      </c>
      <c r="E620" s="3456" t="s">
        <v>4922</v>
      </c>
      <c r="F620" s="164">
        <v>129</v>
      </c>
      <c r="G620" s="164">
        <f>AVERAGE(CPVTFC3SG0013!J18:K18)</f>
        <v>2.7425999999999999</v>
      </c>
      <c r="H620" s="3457">
        <f t="shared" si="30"/>
        <v>9955.3435114503809</v>
      </c>
      <c r="I620" s="3488" t="s">
        <v>315</v>
      </c>
      <c r="J620" s="852">
        <v>44869</v>
      </c>
      <c r="K620" s="845" t="s">
        <v>5436</v>
      </c>
      <c r="L620" s="853">
        <v>67</v>
      </c>
      <c r="M620" s="66">
        <f>AVERAGE(CPVTFC3SG0046!C23:D23)</f>
        <v>0.82289999999999996</v>
      </c>
      <c r="N620" s="67">
        <f t="shared" si="35"/>
        <v>18675.555555555555</v>
      </c>
      <c r="O620" s="101" t="s">
        <v>315</v>
      </c>
      <c r="P620" s="694"/>
      <c r="Q620" s="694"/>
      <c r="R620" s="694"/>
      <c r="S620" s="694"/>
      <c r="T620" s="694"/>
      <c r="U620" s="694"/>
      <c r="V620" s="4687" t="s">
        <v>1416</v>
      </c>
    </row>
    <row r="621" spans="1:23" x14ac:dyDescent="0.25">
      <c r="A621" s="64">
        <v>571</v>
      </c>
      <c r="B621" s="4766"/>
      <c r="C621" s="163" t="s">
        <v>220</v>
      </c>
      <c r="D621" s="2337">
        <v>44818</v>
      </c>
      <c r="E621" s="3456" t="s">
        <v>4922</v>
      </c>
      <c r="F621" s="164">
        <v>130</v>
      </c>
      <c r="G621" s="164">
        <f>AVERAGE(CPVTFC3SG0013!L18:M18)</f>
        <v>2.9051999999999998</v>
      </c>
      <c r="H621" s="3457">
        <f t="shared" ref="H621:H695" si="37">(G621-0.1343)/0.0131*50</f>
        <v>10575.95419847328</v>
      </c>
      <c r="I621" s="3488" t="s">
        <v>315</v>
      </c>
      <c r="J621" s="852">
        <v>44869</v>
      </c>
      <c r="K621" s="845" t="s">
        <v>5436</v>
      </c>
      <c r="L621" s="853">
        <v>68</v>
      </c>
      <c r="M621" s="66">
        <f>AVERAGE(CPVTFC3SG0046!E23:F23)</f>
        <v>2.5707</v>
      </c>
      <c r="N621" s="67">
        <f t="shared" si="35"/>
        <v>70462.222222222219</v>
      </c>
      <c r="O621" s="101" t="s">
        <v>315</v>
      </c>
      <c r="P621" s="694"/>
      <c r="Q621" s="694"/>
      <c r="R621" s="694"/>
      <c r="S621" s="694"/>
      <c r="T621" s="694"/>
      <c r="U621" s="694"/>
      <c r="V621" s="4688"/>
    </row>
    <row r="622" spans="1:23" x14ac:dyDescent="0.25">
      <c r="A622" s="64">
        <v>572</v>
      </c>
      <c r="B622" s="4765" t="s">
        <v>1805</v>
      </c>
      <c r="C622" s="163" t="s">
        <v>868</v>
      </c>
      <c r="D622" s="2337">
        <v>44818</v>
      </c>
      <c r="E622" s="3456" t="s">
        <v>4922</v>
      </c>
      <c r="F622" s="164">
        <v>131</v>
      </c>
      <c r="G622" s="164">
        <f>AVERAGE(CPVTFC3SG0013!N18:O18)</f>
        <v>2.4061500000000002</v>
      </c>
      <c r="H622" s="3457">
        <f t="shared" si="37"/>
        <v>8671.1832061068708</v>
      </c>
      <c r="I622" s="3488" t="s">
        <v>315</v>
      </c>
      <c r="J622" s="852">
        <v>44869</v>
      </c>
      <c r="K622" s="845" t="s">
        <v>5436</v>
      </c>
      <c r="L622" s="853">
        <v>69</v>
      </c>
      <c r="M622" s="66">
        <f>AVERAGE(CPVTFC3SG0046!G23:H23)</f>
        <v>0.58085000000000009</v>
      </c>
      <c r="N622" s="67">
        <f t="shared" si="35"/>
        <v>11503.703703703706</v>
      </c>
      <c r="O622" s="101" t="s">
        <v>315</v>
      </c>
      <c r="P622" s="694"/>
      <c r="Q622" s="694"/>
      <c r="R622" s="694"/>
      <c r="S622" s="694"/>
      <c r="T622" s="694"/>
      <c r="U622" s="694"/>
    </row>
    <row r="623" spans="1:23" x14ac:dyDescent="0.25">
      <c r="A623" s="64">
        <v>573</v>
      </c>
      <c r="B623" s="4766"/>
      <c r="C623" s="163" t="s">
        <v>220</v>
      </c>
      <c r="D623" s="2337">
        <v>44818</v>
      </c>
      <c r="E623" s="3456" t="s">
        <v>4922</v>
      </c>
      <c r="F623" s="164">
        <v>132</v>
      </c>
      <c r="G623" s="164">
        <f>AVERAGE(CPVTFC3SG0013!P18:Q18)</f>
        <v>2.8673999999999999</v>
      </c>
      <c r="H623" s="3457">
        <f t="shared" si="37"/>
        <v>10431.679389312976</v>
      </c>
      <c r="I623" s="3488" t="s">
        <v>315</v>
      </c>
      <c r="J623" s="852">
        <v>44869</v>
      </c>
      <c r="K623" s="845" t="s">
        <v>5436</v>
      </c>
      <c r="L623" s="853">
        <v>70</v>
      </c>
      <c r="M623" s="66">
        <f>AVERAGE(CPVTFC3SG0046!I23:J23)</f>
        <v>1.1257999999999999</v>
      </c>
      <c r="N623" s="67">
        <f t="shared" si="35"/>
        <v>27650.370370370372</v>
      </c>
      <c r="O623" s="101" t="s">
        <v>315</v>
      </c>
      <c r="P623" s="694"/>
      <c r="Q623" s="694"/>
      <c r="R623" s="694"/>
      <c r="S623" s="694"/>
      <c r="T623" s="694"/>
      <c r="U623" s="694"/>
    </row>
    <row r="624" spans="1:23" x14ac:dyDescent="0.25">
      <c r="A624" s="64">
        <v>574</v>
      </c>
      <c r="B624" s="3752" t="s">
        <v>1806</v>
      </c>
      <c r="C624" s="163" t="s">
        <v>868</v>
      </c>
      <c r="D624" s="2337">
        <v>44818</v>
      </c>
      <c r="E624" s="3456" t="s">
        <v>4922</v>
      </c>
      <c r="F624" s="164">
        <v>133</v>
      </c>
      <c r="G624" s="164">
        <f>AVERAGE(CPVTFC3SG0013!R18:S18)</f>
        <v>1.42075</v>
      </c>
      <c r="H624" s="3457">
        <f t="shared" si="37"/>
        <v>4910.1145038167933</v>
      </c>
      <c r="I624" s="3488" t="s">
        <v>315</v>
      </c>
      <c r="J624" s="841"/>
      <c r="K624" s="841"/>
      <c r="L624" s="842"/>
      <c r="M624" s="642"/>
      <c r="N624" s="642"/>
      <c r="O624" s="642"/>
      <c r="P624" s="694"/>
      <c r="Q624" s="694"/>
      <c r="R624" s="694"/>
      <c r="S624" s="694"/>
      <c r="T624" s="694"/>
      <c r="U624" s="694"/>
      <c r="V624" s="4687" t="s">
        <v>1416</v>
      </c>
    </row>
    <row r="625" spans="1:23" x14ac:dyDescent="0.25">
      <c r="A625" s="64">
        <v>575</v>
      </c>
      <c r="B625" s="3752" t="s">
        <v>1806</v>
      </c>
      <c r="C625" s="163" t="s">
        <v>220</v>
      </c>
      <c r="D625" s="2337">
        <v>44818</v>
      </c>
      <c r="E625" s="3456" t="s">
        <v>4922</v>
      </c>
      <c r="F625" s="164">
        <v>134</v>
      </c>
      <c r="G625" s="164">
        <f>AVERAGE(CPVTFC3SG0013!T18:U18)</f>
        <v>2.8665500000000002</v>
      </c>
      <c r="H625" s="3457">
        <f t="shared" si="37"/>
        <v>10428.435114503818</v>
      </c>
      <c r="I625" s="3488" t="s">
        <v>315</v>
      </c>
      <c r="J625" s="852">
        <v>44869</v>
      </c>
      <c r="K625" s="845" t="s">
        <v>5436</v>
      </c>
      <c r="L625" s="853">
        <v>71</v>
      </c>
      <c r="M625" s="66">
        <f>AVERAGE(CPVTFC3SG0046!K23:L23)</f>
        <v>1.30555</v>
      </c>
      <c r="N625" s="67">
        <f t="shared" si="35"/>
        <v>32976.296296296299</v>
      </c>
      <c r="O625" s="101" t="s">
        <v>315</v>
      </c>
      <c r="P625" s="694"/>
      <c r="Q625" s="694"/>
      <c r="R625" s="694"/>
      <c r="S625" s="694"/>
      <c r="T625" s="694"/>
      <c r="U625" s="694"/>
      <c r="V625" s="4688"/>
    </row>
    <row r="626" spans="1:23" x14ac:dyDescent="0.25">
      <c r="A626" s="64">
        <v>576</v>
      </c>
      <c r="B626" s="4765" t="s">
        <v>1807</v>
      </c>
      <c r="C626" s="163" t="s">
        <v>868</v>
      </c>
      <c r="D626" s="2337">
        <v>44818</v>
      </c>
      <c r="E626" s="3456" t="s">
        <v>4922</v>
      </c>
      <c r="F626" s="164">
        <v>135</v>
      </c>
      <c r="G626" s="164">
        <f>AVERAGE(CPVTFC3SG0013!V18:W18)</f>
        <v>2.8889</v>
      </c>
      <c r="H626" s="3457">
        <f t="shared" si="37"/>
        <v>10513.740458015267</v>
      </c>
      <c r="I626" s="3488" t="s">
        <v>315</v>
      </c>
      <c r="J626" s="852">
        <v>44869</v>
      </c>
      <c r="K626" s="845" t="s">
        <v>5436</v>
      </c>
      <c r="L626" s="853">
        <v>72</v>
      </c>
      <c r="M626" s="66">
        <f>AVERAGE(CPVTFC3SG0046!M23:N23)</f>
        <v>1.7765499999999999</v>
      </c>
      <c r="N626" s="67">
        <f t="shared" si="35"/>
        <v>46931.851851851839</v>
      </c>
      <c r="O626" s="101" t="s">
        <v>315</v>
      </c>
      <c r="P626" s="694"/>
      <c r="Q626" s="694"/>
      <c r="R626" s="694"/>
      <c r="S626" s="694"/>
      <c r="T626" s="694"/>
      <c r="U626" s="694"/>
    </row>
    <row r="627" spans="1:23" x14ac:dyDescent="0.25">
      <c r="A627" s="64">
        <v>577</v>
      </c>
      <c r="B627" s="4766"/>
      <c r="C627" s="163" t="s">
        <v>220</v>
      </c>
      <c r="D627" s="2337">
        <v>44818</v>
      </c>
      <c r="E627" s="3456" t="s">
        <v>4922</v>
      </c>
      <c r="F627" s="164">
        <v>136</v>
      </c>
      <c r="G627" s="164">
        <f>AVERAGE(CPVTFC3SG0013!X18:Y18)</f>
        <v>2.8208500000000001</v>
      </c>
      <c r="H627" s="3457">
        <f t="shared" si="37"/>
        <v>10254.007633587786</v>
      </c>
      <c r="I627" s="3488" t="s">
        <v>315</v>
      </c>
      <c r="J627" s="852">
        <v>44869</v>
      </c>
      <c r="K627" s="845" t="s">
        <v>5436</v>
      </c>
      <c r="L627" s="853">
        <v>73</v>
      </c>
      <c r="M627" s="66">
        <f>AVERAGE(CPVTFC3SG0046!O23:P23)</f>
        <v>1.2017500000000001</v>
      </c>
      <c r="N627" s="67">
        <f t="shared" si="35"/>
        <v>29900.740740740741</v>
      </c>
      <c r="O627" s="101" t="s">
        <v>315</v>
      </c>
      <c r="P627" s="694"/>
      <c r="Q627" s="694"/>
      <c r="R627" s="694"/>
      <c r="S627" s="694"/>
      <c r="T627" s="694"/>
      <c r="U627" s="694"/>
      <c r="V627" s="286"/>
    </row>
    <row r="628" spans="1:23" x14ac:dyDescent="0.25">
      <c r="A628" s="6">
        <v>578</v>
      </c>
      <c r="B628" s="4759" t="s">
        <v>1808</v>
      </c>
      <c r="C628" s="144" t="s">
        <v>868</v>
      </c>
      <c r="D628" s="2340">
        <v>44818</v>
      </c>
      <c r="E628" s="3460" t="s">
        <v>4922</v>
      </c>
      <c r="F628" s="102">
        <v>137</v>
      </c>
      <c r="G628" s="102">
        <f>AVERAGE(CPVTFC3SG0013!B20:C20)</f>
        <v>8.1050000000000011E-2</v>
      </c>
      <c r="H628" s="3461">
        <f t="shared" si="37"/>
        <v>-203.24427480916026</v>
      </c>
      <c r="I628" s="3490" t="s">
        <v>314</v>
      </c>
      <c r="J628" s="841"/>
      <c r="K628" s="841"/>
      <c r="L628" s="842"/>
      <c r="M628" s="642"/>
      <c r="N628" s="642"/>
      <c r="O628" s="642"/>
      <c r="P628" s="694"/>
      <c r="Q628" s="694"/>
      <c r="R628" s="694"/>
      <c r="S628" s="694"/>
      <c r="T628" s="694"/>
      <c r="U628" s="694"/>
      <c r="V628" s="4687" t="s">
        <v>1416</v>
      </c>
      <c r="W628" s="5">
        <v>1</v>
      </c>
    </row>
    <row r="629" spans="1:23" x14ac:dyDescent="0.25">
      <c r="A629" s="9">
        <v>579</v>
      </c>
      <c r="B629" s="4764"/>
      <c r="C629" s="162" t="s">
        <v>220</v>
      </c>
      <c r="D629" s="2392">
        <v>44818</v>
      </c>
      <c r="E629" s="3476" t="s">
        <v>4922</v>
      </c>
      <c r="F629" s="103">
        <v>138</v>
      </c>
      <c r="G629" s="103">
        <f>AVERAGE(CPVTFC3SG0013!D20:E20)</f>
        <v>0.79800000000000004</v>
      </c>
      <c r="H629" s="3477">
        <f t="shared" si="37"/>
        <v>2533.2061068702292</v>
      </c>
      <c r="I629" s="3492" t="s">
        <v>315</v>
      </c>
      <c r="J629" s="841"/>
      <c r="K629" s="841"/>
      <c r="L629" s="842"/>
      <c r="M629" s="642"/>
      <c r="N629" s="642"/>
      <c r="O629" s="642"/>
      <c r="P629" s="694"/>
      <c r="Q629" s="694"/>
      <c r="R629" s="694"/>
      <c r="S629" s="694"/>
      <c r="T629" s="694"/>
      <c r="U629" s="694"/>
      <c r="V629" s="4688"/>
    </row>
    <row r="630" spans="1:23" x14ac:dyDescent="0.25">
      <c r="A630" s="64">
        <v>580</v>
      </c>
      <c r="B630" s="3752" t="s">
        <v>1809</v>
      </c>
      <c r="C630" s="163" t="s">
        <v>868</v>
      </c>
      <c r="D630" s="2337">
        <v>44818</v>
      </c>
      <c r="E630" s="3456" t="s">
        <v>4922</v>
      </c>
      <c r="F630" s="164">
        <v>139</v>
      </c>
      <c r="G630" s="164">
        <f>AVERAGE(CPVTFC3SG0013!F20:G20)</f>
        <v>2.15245</v>
      </c>
      <c r="H630" s="3457">
        <f t="shared" si="37"/>
        <v>7702.862595419846</v>
      </c>
      <c r="I630" s="3488" t="s">
        <v>315</v>
      </c>
      <c r="J630" s="852">
        <v>44869</v>
      </c>
      <c r="K630" s="845" t="s">
        <v>5436</v>
      </c>
      <c r="L630" s="853">
        <v>74</v>
      </c>
      <c r="M630" s="66">
        <f>AVERAGE(CPVTFC3SG0046!Q23:R23)</f>
        <v>0.37670000000000003</v>
      </c>
      <c r="N630" s="67">
        <f>(M630-0.1926)/0.0135*400</f>
        <v>5454.8148148148157</v>
      </c>
      <c r="O630" s="101" t="s">
        <v>315</v>
      </c>
      <c r="P630" s="694"/>
      <c r="Q630" s="694"/>
      <c r="R630" s="694"/>
      <c r="S630" s="694"/>
      <c r="T630" s="694"/>
      <c r="U630" s="694"/>
    </row>
    <row r="631" spans="1:23" x14ac:dyDescent="0.25">
      <c r="A631" s="64">
        <v>581</v>
      </c>
      <c r="B631" s="3752" t="s">
        <v>1809</v>
      </c>
      <c r="C631" s="163" t="s">
        <v>220</v>
      </c>
      <c r="D631" s="2337">
        <v>44818</v>
      </c>
      <c r="E631" s="3456" t="s">
        <v>4922</v>
      </c>
      <c r="F631" s="164">
        <v>140</v>
      </c>
      <c r="G631" s="164">
        <f>AVERAGE(CPVTFC3SG0013!H20:I20)</f>
        <v>1.66645</v>
      </c>
      <c r="H631" s="3457">
        <f t="shared" si="37"/>
        <v>5847.900763358778</v>
      </c>
      <c r="I631" s="3488" t="s">
        <v>315</v>
      </c>
      <c r="J631" s="875"/>
      <c r="K631" s="876"/>
      <c r="L631" s="877"/>
      <c r="M631" s="645"/>
      <c r="N631" s="646"/>
      <c r="O631" s="642"/>
      <c r="P631" s="694"/>
      <c r="Q631" s="694"/>
      <c r="R631" s="694"/>
      <c r="S631" s="694"/>
      <c r="T631" s="694"/>
      <c r="U631" s="694"/>
    </row>
    <row r="632" spans="1:23" x14ac:dyDescent="0.25">
      <c r="A632" s="6">
        <v>582</v>
      </c>
      <c r="B632" s="4759" t="s">
        <v>1810</v>
      </c>
      <c r="C632" s="144" t="s">
        <v>868</v>
      </c>
      <c r="D632" s="2340">
        <v>44818</v>
      </c>
      <c r="E632" s="3460" t="s">
        <v>4922</v>
      </c>
      <c r="F632" s="102">
        <v>141</v>
      </c>
      <c r="G632" s="102">
        <f>AVERAGE(CPVTFC3SG0013!J20:K20)</f>
        <v>0.34455000000000002</v>
      </c>
      <c r="H632" s="3461">
        <f t="shared" si="37"/>
        <v>802.48091603053433</v>
      </c>
      <c r="I632" s="3860" t="s">
        <v>314</v>
      </c>
      <c r="J632" s="841"/>
      <c r="K632" s="841"/>
      <c r="L632" s="842"/>
      <c r="M632" s="642"/>
      <c r="N632" s="642"/>
      <c r="O632" s="642"/>
      <c r="P632" s="694"/>
      <c r="Q632" s="694"/>
      <c r="R632" s="694"/>
      <c r="S632" s="694"/>
      <c r="T632" s="694"/>
      <c r="U632" s="694"/>
      <c r="V632" s="4687" t="s">
        <v>1416</v>
      </c>
      <c r="W632" s="5">
        <v>1</v>
      </c>
    </row>
    <row r="633" spans="1:23" x14ac:dyDescent="0.25">
      <c r="A633" s="9">
        <v>583</v>
      </c>
      <c r="B633" s="4764"/>
      <c r="C633" s="162" t="s">
        <v>220</v>
      </c>
      <c r="D633" s="2392">
        <v>44818</v>
      </c>
      <c r="E633" s="3476" t="s">
        <v>4922</v>
      </c>
      <c r="F633" s="103">
        <v>142</v>
      </c>
      <c r="G633" s="103">
        <f>AVERAGE(CPVTFC3SG0013!L20:M20)</f>
        <v>2.89215</v>
      </c>
      <c r="H633" s="3477">
        <f t="shared" si="37"/>
        <v>10526.145038167939</v>
      </c>
      <c r="I633" s="3842" t="s">
        <v>315</v>
      </c>
      <c r="J633" s="875"/>
      <c r="K633" s="876"/>
      <c r="L633" s="877"/>
      <c r="M633" s="645"/>
      <c r="N633" s="646"/>
      <c r="O633" s="642"/>
      <c r="P633" s="694"/>
      <c r="Q633" s="694"/>
      <c r="R633" s="694"/>
      <c r="S633" s="694"/>
      <c r="T633" s="694"/>
      <c r="U633" s="694"/>
      <c r="V633" s="4688"/>
    </row>
    <row r="634" spans="1:23" x14ac:dyDescent="0.25">
      <c r="A634" s="6">
        <v>584</v>
      </c>
      <c r="B634" s="4759" t="s">
        <v>1811</v>
      </c>
      <c r="C634" s="144" t="s">
        <v>868</v>
      </c>
      <c r="D634" s="2340">
        <v>44818</v>
      </c>
      <c r="E634" s="3460" t="s">
        <v>4922</v>
      </c>
      <c r="F634" s="102">
        <v>143</v>
      </c>
      <c r="G634" s="102">
        <f>AVERAGE(CPVTFC3SG0013!N20:O20)</f>
        <v>0.36020000000000002</v>
      </c>
      <c r="H634" s="3461">
        <f t="shared" si="37"/>
        <v>862.21374045801531</v>
      </c>
      <c r="I634" s="3860" t="s">
        <v>314</v>
      </c>
      <c r="J634" s="875"/>
      <c r="K634" s="876"/>
      <c r="L634" s="877"/>
      <c r="M634" s="645"/>
      <c r="N634" s="646"/>
      <c r="O634" s="642"/>
      <c r="P634" s="694"/>
      <c r="Q634" s="694"/>
      <c r="R634" s="694"/>
      <c r="S634" s="694"/>
      <c r="T634" s="694"/>
      <c r="U634" s="694"/>
      <c r="V634" s="4687" t="s">
        <v>1416</v>
      </c>
      <c r="W634" s="5">
        <v>1</v>
      </c>
    </row>
    <row r="635" spans="1:23" x14ac:dyDescent="0.25">
      <c r="A635" s="9">
        <v>585</v>
      </c>
      <c r="B635" s="4764"/>
      <c r="C635" s="162" t="s">
        <v>220</v>
      </c>
      <c r="D635" s="2392">
        <v>44818</v>
      </c>
      <c r="E635" s="3476" t="s">
        <v>4922</v>
      </c>
      <c r="F635" s="103">
        <v>144</v>
      </c>
      <c r="G635" s="103">
        <f>AVERAGE(CPVTFC3SG0013!P20:Q20)</f>
        <v>2.9112499999999999</v>
      </c>
      <c r="H635" s="3477">
        <f t="shared" si="37"/>
        <v>10599.045801526716</v>
      </c>
      <c r="I635" s="3842" t="s">
        <v>315</v>
      </c>
      <c r="J635" s="875"/>
      <c r="K635" s="876"/>
      <c r="L635" s="877"/>
      <c r="M635" s="645"/>
      <c r="N635" s="646"/>
      <c r="O635" s="642"/>
      <c r="P635" s="694"/>
      <c r="Q635" s="694"/>
      <c r="R635" s="694"/>
      <c r="S635" s="694"/>
      <c r="T635" s="694"/>
      <c r="U635" s="694"/>
      <c r="V635" s="4688"/>
    </row>
    <row r="636" spans="1:23" x14ac:dyDescent="0.25">
      <c r="A636" s="6">
        <v>586</v>
      </c>
      <c r="B636" s="4759" t="s">
        <v>1812</v>
      </c>
      <c r="C636" s="144" t="s">
        <v>868</v>
      </c>
      <c r="D636" s="2340">
        <v>44818</v>
      </c>
      <c r="E636" s="3460" t="s">
        <v>4922</v>
      </c>
      <c r="F636" s="102">
        <v>145</v>
      </c>
      <c r="G636" s="102">
        <f>AVERAGE(CPVTFC3SG0013!R20:S20)</f>
        <v>0.32700000000000001</v>
      </c>
      <c r="H636" s="3461">
        <f t="shared" si="37"/>
        <v>735.49618320610682</v>
      </c>
      <c r="I636" s="3860" t="s">
        <v>314</v>
      </c>
      <c r="J636" s="841"/>
      <c r="K636" s="841"/>
      <c r="L636" s="842"/>
      <c r="M636" s="642"/>
      <c r="N636" s="642"/>
      <c r="O636" s="642"/>
      <c r="P636" s="694"/>
      <c r="Q636" s="694"/>
      <c r="R636" s="694"/>
      <c r="S636" s="694"/>
      <c r="T636" s="694"/>
      <c r="U636" s="694"/>
      <c r="V636" s="4687" t="s">
        <v>1416</v>
      </c>
      <c r="W636" s="5">
        <v>1</v>
      </c>
    </row>
    <row r="637" spans="1:23" ht="15.75" thickBot="1" x14ac:dyDescent="0.3">
      <c r="A637" s="524">
        <v>587</v>
      </c>
      <c r="B637" s="4757"/>
      <c r="C637" s="172" t="s">
        <v>220</v>
      </c>
      <c r="D637" s="1785">
        <v>44818</v>
      </c>
      <c r="E637" s="3550" t="s">
        <v>4922</v>
      </c>
      <c r="F637" s="173">
        <v>146</v>
      </c>
      <c r="G637" s="173">
        <f>AVERAGE(CPVTFC3SG0013!T20:U20)</f>
        <v>2.8790500000000003</v>
      </c>
      <c r="H637" s="1787">
        <f t="shared" si="37"/>
        <v>10476.145038167939</v>
      </c>
      <c r="I637" s="3842" t="s">
        <v>315</v>
      </c>
      <c r="J637" s="1643"/>
      <c r="K637" s="1643"/>
      <c r="L637" s="1644"/>
      <c r="M637" s="650"/>
      <c r="N637" s="650"/>
      <c r="O637" s="650"/>
      <c r="P637" s="1268"/>
      <c r="Q637" s="1268"/>
      <c r="R637" s="1268"/>
      <c r="S637" s="1268"/>
      <c r="T637" s="1268"/>
      <c r="U637" s="1268"/>
      <c r="V637" s="4688"/>
    </row>
    <row r="638" spans="1:23" x14ac:dyDescent="0.25">
      <c r="A638" s="406">
        <v>588</v>
      </c>
      <c r="B638" s="4751" t="s">
        <v>1813</v>
      </c>
      <c r="C638" s="2742" t="s">
        <v>868</v>
      </c>
      <c r="D638" s="2332">
        <v>44818</v>
      </c>
      <c r="E638" s="3523" t="s">
        <v>4922</v>
      </c>
      <c r="F638" s="478">
        <v>147</v>
      </c>
      <c r="G638" s="478">
        <f>AVERAGE(CPVTFC3SG0013!V20:W20)</f>
        <v>1.4068499999999999</v>
      </c>
      <c r="H638" s="3524">
        <f t="shared" si="37"/>
        <v>4857.061068702289</v>
      </c>
      <c r="I638" s="3844" t="s">
        <v>315</v>
      </c>
      <c r="J638" s="806"/>
      <c r="K638" s="806"/>
      <c r="L638" s="809"/>
      <c r="M638" s="721"/>
      <c r="N638" s="721"/>
      <c r="O638" s="721"/>
      <c r="P638" s="1611">
        <v>44890</v>
      </c>
      <c r="Q638" s="1327" t="s">
        <v>5584</v>
      </c>
      <c r="R638" s="1327">
        <v>141</v>
      </c>
      <c r="S638" s="1327">
        <f>AVERAGE(CPVTFC3SG0074!J20:K20)</f>
        <v>0.44319999999999998</v>
      </c>
      <c r="T638" s="480">
        <f t="shared" ref="T638:T645" si="38">(S638-0.1255)/0.0131*66</f>
        <v>1600.625954198473</v>
      </c>
      <c r="U638" s="782" t="s">
        <v>315</v>
      </c>
      <c r="V638" s="4687" t="s">
        <v>1416</v>
      </c>
    </row>
    <row r="639" spans="1:23" x14ac:dyDescent="0.25">
      <c r="A639" s="590"/>
      <c r="B639" s="4752"/>
      <c r="C639" s="170" t="s">
        <v>5448</v>
      </c>
      <c r="D639" s="2333"/>
      <c r="E639" s="3468"/>
      <c r="F639" s="695"/>
      <c r="G639" s="695"/>
      <c r="H639" s="3469"/>
      <c r="I639" s="3838"/>
      <c r="J639" s="841"/>
      <c r="K639" s="841"/>
      <c r="L639" s="842"/>
      <c r="M639" s="642"/>
      <c r="N639" s="642"/>
      <c r="O639" s="642"/>
      <c r="P639" s="267">
        <v>44890</v>
      </c>
      <c r="Q639" s="268" t="s">
        <v>5584</v>
      </c>
      <c r="R639" s="268">
        <v>142</v>
      </c>
      <c r="S639" s="268">
        <f>AVERAGE(CPVTFC3SG0074!L20:M20)</f>
        <v>0.29974999999999996</v>
      </c>
      <c r="T639" s="343">
        <f t="shared" si="38"/>
        <v>877.90076335877836</v>
      </c>
      <c r="U639" s="1781" t="s">
        <v>314</v>
      </c>
      <c r="V639" s="4687"/>
    </row>
    <row r="640" spans="1:23" x14ac:dyDescent="0.25">
      <c r="A640" s="590"/>
      <c r="B640" s="4752"/>
      <c r="C640" s="170" t="s">
        <v>863</v>
      </c>
      <c r="D640" s="2333"/>
      <c r="E640" s="3468"/>
      <c r="F640" s="695"/>
      <c r="G640" s="695"/>
      <c r="H640" s="3469"/>
      <c r="I640" s="3838"/>
      <c r="J640" s="841"/>
      <c r="K640" s="841"/>
      <c r="L640" s="842"/>
      <c r="M640" s="642"/>
      <c r="N640" s="642"/>
      <c r="O640" s="642"/>
      <c r="P640" s="267">
        <v>44890</v>
      </c>
      <c r="Q640" s="268" t="s">
        <v>5584</v>
      </c>
      <c r="R640" s="268">
        <v>143</v>
      </c>
      <c r="S640" s="268">
        <f>AVERAGE(CPVTFC3SG0074!N20:O20)</f>
        <v>5.6899999999999999E-2</v>
      </c>
      <c r="T640" s="343">
        <f t="shared" si="38"/>
        <v>-345.61832061068696</v>
      </c>
      <c r="U640" s="1781" t="s">
        <v>314</v>
      </c>
      <c r="V640" s="4687"/>
    </row>
    <row r="641" spans="1:23" ht="15.75" thickBot="1" x14ac:dyDescent="0.3">
      <c r="A641" s="481">
        <v>589</v>
      </c>
      <c r="B641" s="4753"/>
      <c r="C641" s="3754" t="s">
        <v>220</v>
      </c>
      <c r="D641" s="1511">
        <v>44818</v>
      </c>
      <c r="E641" s="3845" t="s">
        <v>4922</v>
      </c>
      <c r="F641" s="485">
        <v>148</v>
      </c>
      <c r="G641" s="485">
        <f>AVERAGE(CPVTFC3SG0013!X20:Y20)</f>
        <v>2.8684000000000003</v>
      </c>
      <c r="H641" s="1513">
        <f t="shared" si="37"/>
        <v>10435.496183206107</v>
      </c>
      <c r="I641" s="3846" t="s">
        <v>315</v>
      </c>
      <c r="J641" s="724">
        <v>44869</v>
      </c>
      <c r="K641" s="851" t="s">
        <v>5436</v>
      </c>
      <c r="L641" s="726">
        <v>75</v>
      </c>
      <c r="M641" s="414">
        <f>AVERAGE(CPVTFC3SG0046!S23:T23)</f>
        <v>1.63435</v>
      </c>
      <c r="N641" s="415">
        <f>(M641-0.1926)/0.0135*400</f>
        <v>42718.518518518518</v>
      </c>
      <c r="O641" s="727" t="s">
        <v>315</v>
      </c>
      <c r="P641" s="1615">
        <v>44890</v>
      </c>
      <c r="Q641" s="1332" t="s">
        <v>5584</v>
      </c>
      <c r="R641" s="1332">
        <v>144</v>
      </c>
      <c r="S641" s="1332">
        <f>AVERAGE(CPVTFC3SG0074!P20:Q20)</f>
        <v>2.2470500000000002</v>
      </c>
      <c r="T641" s="487">
        <f t="shared" si="38"/>
        <v>10688.725190839696</v>
      </c>
      <c r="U641" s="3847" t="s">
        <v>315</v>
      </c>
      <c r="V641" s="4688"/>
    </row>
    <row r="642" spans="1:23" x14ac:dyDescent="0.25">
      <c r="A642" s="406">
        <v>590</v>
      </c>
      <c r="B642" s="4751" t="s">
        <v>1814</v>
      </c>
      <c r="C642" s="2742" t="s">
        <v>868</v>
      </c>
      <c r="D642" s="2332">
        <v>44818</v>
      </c>
      <c r="E642" s="3523" t="s">
        <v>4922</v>
      </c>
      <c r="F642" s="478">
        <v>149</v>
      </c>
      <c r="G642" s="478">
        <f>AVERAGE(CPVTFC3SG0013!B22:C22)</f>
        <v>2.9497</v>
      </c>
      <c r="H642" s="3524">
        <f t="shared" si="37"/>
        <v>10745.801526717556</v>
      </c>
      <c r="I642" s="3844" t="s">
        <v>315</v>
      </c>
      <c r="J642" s="756">
        <v>44869</v>
      </c>
      <c r="K642" s="854" t="s">
        <v>5436</v>
      </c>
      <c r="L642" s="758">
        <v>76</v>
      </c>
      <c r="M642" s="409">
        <f>AVERAGE(CPVTFC3SG0046!U23:V23)</f>
        <v>1.2417500000000001</v>
      </c>
      <c r="N642" s="405">
        <f>(M642-0.1926)/0.0135*400</f>
        <v>31085.925925925927</v>
      </c>
      <c r="O642" s="759" t="s">
        <v>315</v>
      </c>
      <c r="P642" s="1611">
        <v>44890</v>
      </c>
      <c r="Q642" s="1327" t="s">
        <v>5584</v>
      </c>
      <c r="R642" s="1327">
        <v>145</v>
      </c>
      <c r="S642" s="1327">
        <f>AVERAGE(CPVTFC3SG0074!R20:S20)</f>
        <v>2.1064500000000002</v>
      </c>
      <c r="T642" s="480">
        <f t="shared" si="38"/>
        <v>9980.3587786259541</v>
      </c>
      <c r="U642" s="782" t="s">
        <v>315</v>
      </c>
    </row>
    <row r="643" spans="1:23" x14ac:dyDescent="0.25">
      <c r="A643" s="590"/>
      <c r="B643" s="4752"/>
      <c r="C643" s="170" t="s">
        <v>5448</v>
      </c>
      <c r="D643" s="2333"/>
      <c r="E643" s="3468"/>
      <c r="F643" s="695"/>
      <c r="G643" s="695"/>
      <c r="H643" s="3469"/>
      <c r="I643" s="3838"/>
      <c r="J643" s="875"/>
      <c r="K643" s="876"/>
      <c r="L643" s="877"/>
      <c r="M643" s="645"/>
      <c r="N643" s="646"/>
      <c r="O643" s="642"/>
      <c r="P643" s="98">
        <v>44890</v>
      </c>
      <c r="Q643" s="99" t="s">
        <v>5584</v>
      </c>
      <c r="R643" s="99">
        <v>146</v>
      </c>
      <c r="S643" s="99">
        <f>AVERAGE(CPVTFC3SG0074!T20:U20)</f>
        <v>1.3365499999999999</v>
      </c>
      <c r="T643" s="100">
        <f t="shared" si="38"/>
        <v>6101.4732824427474</v>
      </c>
      <c r="U643" s="1711" t="s">
        <v>315</v>
      </c>
    </row>
    <row r="644" spans="1:23" x14ac:dyDescent="0.25">
      <c r="A644" s="590"/>
      <c r="B644" s="4752"/>
      <c r="C644" s="170" t="s">
        <v>863</v>
      </c>
      <c r="D644" s="2333"/>
      <c r="E644" s="3468"/>
      <c r="F644" s="695"/>
      <c r="G644" s="695"/>
      <c r="H644" s="3469"/>
      <c r="I644" s="3838"/>
      <c r="J644" s="875"/>
      <c r="K644" s="876"/>
      <c r="L644" s="877"/>
      <c r="M644" s="645"/>
      <c r="N644" s="646"/>
      <c r="O644" s="642"/>
      <c r="P644" s="98">
        <v>44890</v>
      </c>
      <c r="Q644" s="99" t="s">
        <v>5584</v>
      </c>
      <c r="R644" s="99">
        <v>147</v>
      </c>
      <c r="S644" s="99">
        <f>AVERAGE(CPVTFC3SG0074!V20:W20)</f>
        <v>1.7295500000000001</v>
      </c>
      <c r="T644" s="100">
        <f t="shared" si="38"/>
        <v>8081.4732824427483</v>
      </c>
      <c r="U644" s="1711" t="s">
        <v>315</v>
      </c>
    </row>
    <row r="645" spans="1:23" ht="15.75" thickBot="1" x14ac:dyDescent="0.3">
      <c r="A645" s="481">
        <v>591</v>
      </c>
      <c r="B645" s="4753"/>
      <c r="C645" s="3754" t="s">
        <v>220</v>
      </c>
      <c r="D645" s="1511">
        <v>44818</v>
      </c>
      <c r="E645" s="3845" t="s">
        <v>4922</v>
      </c>
      <c r="F645" s="485">
        <v>150</v>
      </c>
      <c r="G645" s="485">
        <f>AVERAGE(CPVTFC3SG0013!D22:E22)</f>
        <v>2.9164500000000002</v>
      </c>
      <c r="H645" s="1513">
        <f t="shared" si="37"/>
        <v>10618.893129770993</v>
      </c>
      <c r="I645" s="3846" t="s">
        <v>315</v>
      </c>
      <c r="J645" s="724">
        <v>44869</v>
      </c>
      <c r="K645" s="851" t="s">
        <v>5436</v>
      </c>
      <c r="L645" s="726">
        <v>77</v>
      </c>
      <c r="M645" s="414">
        <f>AVERAGE(CPVTFC3SG0046!W23:X23)</f>
        <v>1.5335000000000001</v>
      </c>
      <c r="N645" s="415">
        <f>(M645-0.1926)/0.0135*400</f>
        <v>39730.370370370372</v>
      </c>
      <c r="O645" s="727" t="s">
        <v>315</v>
      </c>
      <c r="P645" s="1615">
        <v>44890</v>
      </c>
      <c r="Q645" s="1332" t="s">
        <v>5584</v>
      </c>
      <c r="R645" s="1332">
        <v>148</v>
      </c>
      <c r="S645" s="1332">
        <f>AVERAGE(CPVTFC3SG0074!X20:Y20)</f>
        <v>2.25285</v>
      </c>
      <c r="T645" s="487">
        <f t="shared" si="38"/>
        <v>10717.946564885495</v>
      </c>
      <c r="U645" s="3847" t="s">
        <v>315</v>
      </c>
    </row>
    <row r="646" spans="1:23" x14ac:dyDescent="0.25">
      <c r="A646" s="82">
        <v>592</v>
      </c>
      <c r="B646" s="4757" t="s">
        <v>1815</v>
      </c>
      <c r="C646" s="2116" t="s">
        <v>868</v>
      </c>
      <c r="D646" s="2331">
        <v>44818</v>
      </c>
      <c r="E646" s="3473" t="s">
        <v>4922</v>
      </c>
      <c r="F646" s="375">
        <v>151</v>
      </c>
      <c r="G646" s="375">
        <f>AVERAGE(CPVTFC3SG0013!F22:G22)</f>
        <v>0.21839999999999998</v>
      </c>
      <c r="H646" s="3474">
        <f t="shared" si="37"/>
        <v>320.99236641221364</v>
      </c>
      <c r="I646" s="3858" t="s">
        <v>314</v>
      </c>
      <c r="J646" s="827"/>
      <c r="K646" s="827"/>
      <c r="L646" s="829"/>
      <c r="M646" s="656"/>
      <c r="N646" s="656"/>
      <c r="O646" s="656"/>
      <c r="P646" s="1271"/>
      <c r="Q646" s="1271"/>
      <c r="R646" s="1271"/>
      <c r="S646" s="1271"/>
      <c r="T646" s="1271"/>
      <c r="U646" s="1271"/>
      <c r="V646" s="4687" t="s">
        <v>1416</v>
      </c>
      <c r="W646" s="5">
        <v>1</v>
      </c>
    </row>
    <row r="647" spans="1:23" x14ac:dyDescent="0.25">
      <c r="A647" s="9">
        <v>593</v>
      </c>
      <c r="B647" s="4764"/>
      <c r="C647" s="162" t="s">
        <v>220</v>
      </c>
      <c r="D647" s="2392">
        <v>44818</v>
      </c>
      <c r="E647" s="3476" t="s">
        <v>4922</v>
      </c>
      <c r="F647" s="103">
        <v>152</v>
      </c>
      <c r="G647" s="103">
        <f>AVERAGE(CPVTFC3SG0013!H22:I22)</f>
        <v>2.89635</v>
      </c>
      <c r="H647" s="3477">
        <f t="shared" si="37"/>
        <v>10542.175572519083</v>
      </c>
      <c r="I647" s="3489" t="s">
        <v>315</v>
      </c>
      <c r="J647" s="841"/>
      <c r="K647" s="841"/>
      <c r="L647" s="842"/>
      <c r="M647" s="642"/>
      <c r="N647" s="642"/>
      <c r="O647" s="642"/>
      <c r="P647" s="694"/>
      <c r="Q647" s="694"/>
      <c r="R647" s="694"/>
      <c r="S647" s="694"/>
      <c r="T647" s="694"/>
      <c r="U647" s="694"/>
      <c r="V647" s="4688"/>
    </row>
    <row r="648" spans="1:23" x14ac:dyDescent="0.25">
      <c r="A648" s="64">
        <v>594</v>
      </c>
      <c r="B648" s="4765" t="s">
        <v>1816</v>
      </c>
      <c r="C648" s="163" t="s">
        <v>868</v>
      </c>
      <c r="D648" s="2337">
        <v>44818</v>
      </c>
      <c r="E648" s="3456" t="s">
        <v>4922</v>
      </c>
      <c r="F648" s="164">
        <v>153</v>
      </c>
      <c r="G648" s="164">
        <f>AVERAGE(CPVTFC3SG0013!J22:K22)</f>
        <v>2.8742999999999999</v>
      </c>
      <c r="H648" s="3457">
        <f t="shared" si="37"/>
        <v>10458.015267175571</v>
      </c>
      <c r="I648" s="3488" t="s">
        <v>315</v>
      </c>
      <c r="J648" s="852">
        <v>44869</v>
      </c>
      <c r="K648" s="845" t="s">
        <v>5436</v>
      </c>
      <c r="L648" s="853">
        <v>78</v>
      </c>
      <c r="M648" s="66">
        <f>AVERAGE(CPVTFC3SG0046!C25:D25)</f>
        <v>1.0748</v>
      </c>
      <c r="N648" s="67">
        <f>(M648-0.1926)/0.0135*400</f>
        <v>26139.259259259255</v>
      </c>
      <c r="O648" s="101" t="s">
        <v>315</v>
      </c>
      <c r="P648" s="694"/>
      <c r="Q648" s="694"/>
      <c r="R648" s="694"/>
      <c r="S648" s="694"/>
      <c r="T648" s="694"/>
      <c r="U648" s="694"/>
    </row>
    <row r="649" spans="1:23" x14ac:dyDescent="0.25">
      <c r="A649" s="64">
        <v>595</v>
      </c>
      <c r="B649" s="4766"/>
      <c r="C649" s="163" t="s">
        <v>220</v>
      </c>
      <c r="D649" s="2337">
        <v>44818</v>
      </c>
      <c r="E649" s="3456" t="s">
        <v>4922</v>
      </c>
      <c r="F649" s="164">
        <v>154</v>
      </c>
      <c r="G649" s="164">
        <f>AVERAGE(CPVTFC3SG0013!L22:M22)</f>
        <v>2.8825000000000003</v>
      </c>
      <c r="H649" s="3457">
        <f t="shared" si="37"/>
        <v>10489.312977099238</v>
      </c>
      <c r="I649" s="3488" t="s">
        <v>315</v>
      </c>
      <c r="J649" s="852">
        <v>44869</v>
      </c>
      <c r="K649" s="845" t="s">
        <v>5436</v>
      </c>
      <c r="L649" s="853">
        <v>79</v>
      </c>
      <c r="M649" s="66">
        <f>AVERAGE(CPVTFC3SG0046!E25:F25)</f>
        <v>2.86415</v>
      </c>
      <c r="N649" s="67">
        <f>(M649-0.1926)/0.0135*400</f>
        <v>79157.037037037036</v>
      </c>
      <c r="O649" s="101" t="s">
        <v>315</v>
      </c>
      <c r="P649" s="694"/>
      <c r="Q649" s="694"/>
      <c r="R649" s="694"/>
      <c r="S649" s="694"/>
      <c r="T649" s="694"/>
      <c r="U649" s="694"/>
    </row>
    <row r="650" spans="1:23" x14ac:dyDescent="0.25">
      <c r="A650" s="6">
        <v>596</v>
      </c>
      <c r="B650" s="4759" t="s">
        <v>1817</v>
      </c>
      <c r="C650" s="144" t="s">
        <v>868</v>
      </c>
      <c r="D650" s="2340">
        <v>44818</v>
      </c>
      <c r="E650" s="3460" t="s">
        <v>4922</v>
      </c>
      <c r="F650" s="102">
        <v>155</v>
      </c>
      <c r="G650" s="102">
        <f>AVERAGE(CPVTFC3SG0013!N22:O22)</f>
        <v>8.7499999999999994E-2</v>
      </c>
      <c r="H650" s="3461">
        <f t="shared" si="37"/>
        <v>-178.62595419847332</v>
      </c>
      <c r="I650" s="3490" t="s">
        <v>314</v>
      </c>
      <c r="J650" s="841"/>
      <c r="K650" s="841"/>
      <c r="L650" s="842"/>
      <c r="M650" s="642"/>
      <c r="N650" s="642"/>
      <c r="O650" s="642"/>
      <c r="P650" s="694"/>
      <c r="Q650" s="694"/>
      <c r="R650" s="694"/>
      <c r="S650" s="694"/>
      <c r="T650" s="694"/>
      <c r="U650" s="694"/>
      <c r="V650" s="4687" t="s">
        <v>1416</v>
      </c>
      <c r="W650" s="5">
        <v>1</v>
      </c>
    </row>
    <row r="651" spans="1:23" ht="15.75" thickBot="1" x14ac:dyDescent="0.3">
      <c r="A651" s="524">
        <v>597</v>
      </c>
      <c r="B651" s="4757"/>
      <c r="C651" s="172" t="s">
        <v>220</v>
      </c>
      <c r="D651" s="1785">
        <v>44818</v>
      </c>
      <c r="E651" s="3550" t="s">
        <v>4922</v>
      </c>
      <c r="F651" s="173">
        <v>156</v>
      </c>
      <c r="G651" s="173">
        <f>AVERAGE(CPVTFC3SG0013!P22:Q22)</f>
        <v>1.5941000000000001</v>
      </c>
      <c r="H651" s="1787">
        <f t="shared" si="37"/>
        <v>5571.7557251908393</v>
      </c>
      <c r="I651" s="3859" t="s">
        <v>315</v>
      </c>
      <c r="J651" s="1643"/>
      <c r="K651" s="1643"/>
      <c r="L651" s="1644"/>
      <c r="M651" s="650"/>
      <c r="N651" s="650"/>
      <c r="O651" s="650"/>
      <c r="P651" s="1268"/>
      <c r="Q651" s="1268"/>
      <c r="R651" s="1268"/>
      <c r="S651" s="1268"/>
      <c r="T651" s="1268"/>
      <c r="U651" s="1268"/>
      <c r="V651" s="4688"/>
    </row>
    <row r="652" spans="1:23" x14ac:dyDescent="0.25">
      <c r="A652" s="406">
        <v>598</v>
      </c>
      <c r="B652" s="4751" t="s">
        <v>1818</v>
      </c>
      <c r="C652" s="2742" t="s">
        <v>868</v>
      </c>
      <c r="D652" s="2332">
        <v>44818</v>
      </c>
      <c r="E652" s="3523" t="s">
        <v>4922</v>
      </c>
      <c r="F652" s="478">
        <v>157</v>
      </c>
      <c r="G652" s="478">
        <f>AVERAGE(CPVTFC3SG0013!R22:S22)</f>
        <v>2.8361999999999998</v>
      </c>
      <c r="H652" s="3524">
        <f t="shared" si="37"/>
        <v>10312.595419847326</v>
      </c>
      <c r="I652" s="3844" t="s">
        <v>315</v>
      </c>
      <c r="J652" s="756">
        <v>44869</v>
      </c>
      <c r="K652" s="854" t="s">
        <v>5436</v>
      </c>
      <c r="L652" s="758">
        <v>80</v>
      </c>
      <c r="M652" s="409">
        <f>AVERAGE(CPVTFC3SG0046!G25:H25)</f>
        <v>1.2202</v>
      </c>
      <c r="N652" s="405">
        <f>(M652-0.1926)/0.0135*400</f>
        <v>30447.407407407412</v>
      </c>
      <c r="O652" s="759" t="s">
        <v>315</v>
      </c>
      <c r="P652" s="1611">
        <v>44890</v>
      </c>
      <c r="Q652" s="1327" t="s">
        <v>5584</v>
      </c>
      <c r="R652" s="1327">
        <v>149</v>
      </c>
      <c r="S652" s="1327">
        <f>AVERAGE(CPVTFC3SG0074!B22:C22)</f>
        <v>2.0484999999999998</v>
      </c>
      <c r="T652" s="480">
        <f t="shared" ref="T652:T655" si="39">(S652-0.1255)/0.0131*66</f>
        <v>9688.3969465648843</v>
      </c>
      <c r="U652" s="782" t="s">
        <v>315</v>
      </c>
    </row>
    <row r="653" spans="1:23" x14ac:dyDescent="0.25">
      <c r="A653" s="590"/>
      <c r="B653" s="4752"/>
      <c r="C653" s="170" t="s">
        <v>5448</v>
      </c>
      <c r="D653" s="2333"/>
      <c r="E653" s="3468"/>
      <c r="F653" s="695"/>
      <c r="G653" s="695"/>
      <c r="H653" s="3469"/>
      <c r="I653" s="3838"/>
      <c r="J653" s="875"/>
      <c r="K653" s="876"/>
      <c r="L653" s="877"/>
      <c r="M653" s="645"/>
      <c r="N653" s="646"/>
      <c r="O653" s="642"/>
      <c r="P653" s="98">
        <v>44890</v>
      </c>
      <c r="Q653" s="99" t="s">
        <v>5584</v>
      </c>
      <c r="R653" s="99">
        <v>150</v>
      </c>
      <c r="S653" s="99">
        <f>AVERAGE(CPVTFC3SG0074!D22:E22)</f>
        <v>1.8523499999999999</v>
      </c>
      <c r="T653" s="100">
        <f t="shared" si="39"/>
        <v>8700.1603053435119</v>
      </c>
      <c r="U653" s="1711" t="s">
        <v>315</v>
      </c>
    </row>
    <row r="654" spans="1:23" x14ac:dyDescent="0.25">
      <c r="A654" s="590"/>
      <c r="B654" s="4752"/>
      <c r="C654" s="170" t="s">
        <v>863</v>
      </c>
      <c r="D654" s="2333"/>
      <c r="E654" s="3468"/>
      <c r="F654" s="695"/>
      <c r="G654" s="695"/>
      <c r="H654" s="3469"/>
      <c r="I654" s="3838"/>
      <c r="J654" s="875"/>
      <c r="K654" s="876"/>
      <c r="L654" s="877"/>
      <c r="M654" s="645"/>
      <c r="N654" s="646"/>
      <c r="O654" s="642"/>
      <c r="P654" s="98">
        <v>44890</v>
      </c>
      <c r="Q654" s="99" t="s">
        <v>5584</v>
      </c>
      <c r="R654" s="99">
        <v>151</v>
      </c>
      <c r="S654" s="99">
        <f>AVERAGE(CPVTFC3SG0074!F22:G22)</f>
        <v>1.4873500000000002</v>
      </c>
      <c r="T654" s="100">
        <f t="shared" si="39"/>
        <v>6861.2290076335885</v>
      </c>
      <c r="U654" s="1711" t="s">
        <v>315</v>
      </c>
    </row>
    <row r="655" spans="1:23" ht="15.75" thickBot="1" x14ac:dyDescent="0.3">
      <c r="A655" s="481">
        <v>599</v>
      </c>
      <c r="B655" s="4753"/>
      <c r="C655" s="3754" t="s">
        <v>220</v>
      </c>
      <c r="D655" s="1511">
        <v>44818</v>
      </c>
      <c r="E655" s="3845" t="s">
        <v>4922</v>
      </c>
      <c r="F655" s="485">
        <v>158</v>
      </c>
      <c r="G655" s="485">
        <f>AVERAGE(CPVTFC3SG0013!T22:U22)</f>
        <v>2.8028</v>
      </c>
      <c r="H655" s="1513">
        <f t="shared" si="37"/>
        <v>10185.114503816792</v>
      </c>
      <c r="I655" s="3846" t="s">
        <v>315</v>
      </c>
      <c r="J655" s="724">
        <v>44869</v>
      </c>
      <c r="K655" s="851" t="s">
        <v>5436</v>
      </c>
      <c r="L655" s="726">
        <v>81</v>
      </c>
      <c r="M655" s="414">
        <f>AVERAGE(CPVTFC3SG0046!I25:J25)</f>
        <v>0.81045</v>
      </c>
      <c r="N655" s="415">
        <f>(M655-0.1926)/0.0135*400</f>
        <v>18306.666666666668</v>
      </c>
      <c r="O655" s="727" t="s">
        <v>315</v>
      </c>
      <c r="P655" s="1615">
        <v>44890</v>
      </c>
      <c r="Q655" s="1332" t="s">
        <v>5584</v>
      </c>
      <c r="R655" s="1332">
        <v>152</v>
      </c>
      <c r="S655" s="1332">
        <f>AVERAGE(CPVTFC3SG0074!H22:I22)</f>
        <v>1.2158</v>
      </c>
      <c r="T655" s="487">
        <f t="shared" si="39"/>
        <v>5493.1145038167933</v>
      </c>
      <c r="U655" s="3847" t="s">
        <v>315</v>
      </c>
    </row>
    <row r="656" spans="1:23" x14ac:dyDescent="0.25">
      <c r="A656" s="82">
        <v>600</v>
      </c>
      <c r="B656" s="4760" t="s">
        <v>1819</v>
      </c>
      <c r="C656" s="2116" t="s">
        <v>868</v>
      </c>
      <c r="D656" s="2331">
        <v>44818</v>
      </c>
      <c r="E656" s="3473" t="s">
        <v>4922</v>
      </c>
      <c r="F656" s="375">
        <v>159</v>
      </c>
      <c r="G656" s="375">
        <f>AVERAGE(CPVTFC3SG0013!V22:W22)</f>
        <v>0.44335000000000002</v>
      </c>
      <c r="H656" s="3474">
        <f t="shared" si="37"/>
        <v>1179.580152671756</v>
      </c>
      <c r="I656" s="3858" t="s">
        <v>314</v>
      </c>
      <c r="J656" s="1005"/>
      <c r="K656" s="1006"/>
      <c r="L656" s="959"/>
      <c r="M656" s="830"/>
      <c r="N656" s="831"/>
      <c r="O656" s="656"/>
      <c r="P656" s="1271"/>
      <c r="Q656" s="1271"/>
      <c r="R656" s="1271"/>
      <c r="S656" s="1271"/>
      <c r="T656" s="1271"/>
      <c r="U656" s="1271"/>
    </row>
    <row r="657" spans="1:22" ht="15.75" thickBot="1" x14ac:dyDescent="0.3">
      <c r="A657" s="470">
        <v>601</v>
      </c>
      <c r="B657" s="4760"/>
      <c r="C657" s="3861" t="s">
        <v>220</v>
      </c>
      <c r="D657" s="2232">
        <v>44818</v>
      </c>
      <c r="E657" s="3862" t="s">
        <v>4922</v>
      </c>
      <c r="F657" s="321">
        <v>160</v>
      </c>
      <c r="G657" s="321">
        <f>AVERAGE(CPVTFC3SG0013!X22:Y22)</f>
        <v>0.252</v>
      </c>
      <c r="H657" s="2234">
        <f t="shared" si="37"/>
        <v>449.23664122137399</v>
      </c>
      <c r="I657" s="3863" t="s">
        <v>314</v>
      </c>
      <c r="J657" s="1643"/>
      <c r="K657" s="1643"/>
      <c r="L657" s="1644"/>
      <c r="M657" s="650"/>
      <c r="N657" s="650"/>
      <c r="O657" s="650"/>
      <c r="P657" s="1268"/>
      <c r="Q657" s="1268"/>
      <c r="R657" s="1268"/>
      <c r="S657" s="1268"/>
      <c r="T657" s="1268"/>
      <c r="U657" s="1268"/>
    </row>
    <row r="658" spans="1:22" x14ac:dyDescent="0.25">
      <c r="A658" s="406">
        <v>602</v>
      </c>
      <c r="B658" s="4751" t="s">
        <v>1820</v>
      </c>
      <c r="C658" s="2742" t="s">
        <v>868</v>
      </c>
      <c r="D658" s="2332">
        <v>44818</v>
      </c>
      <c r="E658" s="3523" t="s">
        <v>4922</v>
      </c>
      <c r="F658" s="478">
        <v>161</v>
      </c>
      <c r="G658" s="478">
        <f>AVERAGE(CPVTFC3SG0013!B24:C24)</f>
        <v>1.57365</v>
      </c>
      <c r="H658" s="3524">
        <f t="shared" si="37"/>
        <v>5493.702290076335</v>
      </c>
      <c r="I658" s="3844" t="s">
        <v>315</v>
      </c>
      <c r="J658" s="806"/>
      <c r="K658" s="806"/>
      <c r="L658" s="809"/>
      <c r="M658" s="721"/>
      <c r="N658" s="721"/>
      <c r="O658" s="721"/>
      <c r="P658" s="3788">
        <v>44890</v>
      </c>
      <c r="Q658" s="1498" t="s">
        <v>5584</v>
      </c>
      <c r="R658" s="1498">
        <v>153</v>
      </c>
      <c r="S658" s="1498">
        <f>AVERAGE(CPVTFC3SG0074!J22:K22)</f>
        <v>0.31679999999999997</v>
      </c>
      <c r="T658" s="494">
        <f t="shared" ref="T658:T661" si="40">(S658-0.1255)/0.0131*66</f>
        <v>963.80152671755707</v>
      </c>
      <c r="U658" s="1779" t="s">
        <v>314</v>
      </c>
    </row>
    <row r="659" spans="1:22" x14ac:dyDescent="0.25">
      <c r="A659" s="590"/>
      <c r="B659" s="4752"/>
      <c r="C659" s="170" t="s">
        <v>5448</v>
      </c>
      <c r="D659" s="2333"/>
      <c r="E659" s="3468"/>
      <c r="F659" s="695"/>
      <c r="G659" s="695"/>
      <c r="H659" s="3469"/>
      <c r="I659" s="3838"/>
      <c r="J659" s="841"/>
      <c r="K659" s="841"/>
      <c r="L659" s="842"/>
      <c r="M659" s="642"/>
      <c r="N659" s="642"/>
      <c r="O659" s="642"/>
      <c r="P659" s="267">
        <v>44890</v>
      </c>
      <c r="Q659" s="268" t="s">
        <v>5584</v>
      </c>
      <c r="R659" s="268">
        <v>154</v>
      </c>
      <c r="S659" s="268">
        <f>AVERAGE(CPVTFC3SG0074!L22:M22)</f>
        <v>0.27505000000000002</v>
      </c>
      <c r="T659" s="343">
        <f t="shared" si="40"/>
        <v>753.4580152671756</v>
      </c>
      <c r="U659" s="1781" t="s">
        <v>314</v>
      </c>
    </row>
    <row r="660" spans="1:22" x14ac:dyDescent="0.25">
      <c r="A660" s="590"/>
      <c r="B660" s="4752"/>
      <c r="C660" s="170" t="s">
        <v>863</v>
      </c>
      <c r="D660" s="2333"/>
      <c r="E660" s="3468"/>
      <c r="F660" s="695"/>
      <c r="G660" s="695"/>
      <c r="H660" s="3469"/>
      <c r="I660" s="3838"/>
      <c r="J660" s="841"/>
      <c r="K660" s="841"/>
      <c r="L660" s="842"/>
      <c r="M660" s="642"/>
      <c r="N660" s="642"/>
      <c r="O660" s="642"/>
      <c r="P660" s="98">
        <v>44890</v>
      </c>
      <c r="Q660" s="99" t="s">
        <v>5584</v>
      </c>
      <c r="R660" s="99">
        <v>155</v>
      </c>
      <c r="S660" s="99">
        <f>AVERAGE(CPVTFC3SG0074!N22:O22)</f>
        <v>1.38825</v>
      </c>
      <c r="T660" s="100">
        <f t="shared" si="40"/>
        <v>6361.9465648854957</v>
      </c>
      <c r="U660" s="1711" t="s">
        <v>315</v>
      </c>
    </row>
    <row r="661" spans="1:22" ht="15.75" thickBot="1" x14ac:dyDescent="0.3">
      <c r="A661" s="481">
        <v>603</v>
      </c>
      <c r="B661" s="4753"/>
      <c r="C661" s="3754" t="s">
        <v>220</v>
      </c>
      <c r="D661" s="1511">
        <v>44818</v>
      </c>
      <c r="E661" s="3845" t="s">
        <v>4922</v>
      </c>
      <c r="F661" s="485">
        <v>162</v>
      </c>
      <c r="G661" s="485">
        <f>AVERAGE(CPVTFC3SG0013!D24:E24)</f>
        <v>2.6273999999999997</v>
      </c>
      <c r="H661" s="1513">
        <f t="shared" si="37"/>
        <v>9515.6488549618298</v>
      </c>
      <c r="I661" s="3846" t="s">
        <v>315</v>
      </c>
      <c r="J661" s="724">
        <v>44869</v>
      </c>
      <c r="K661" s="851" t="s">
        <v>5436</v>
      </c>
      <c r="L661" s="726">
        <v>82</v>
      </c>
      <c r="M661" s="414">
        <f>AVERAGE(CPVTFC3SG0046!K25:L25)</f>
        <v>0.48494999999999999</v>
      </c>
      <c r="N661" s="415">
        <f>(M661-0.1926)/0.0135*400</f>
        <v>8662.2222222222226</v>
      </c>
      <c r="O661" s="727" t="s">
        <v>315</v>
      </c>
      <c r="P661" s="1615">
        <v>44890</v>
      </c>
      <c r="Q661" s="1332" t="s">
        <v>5584</v>
      </c>
      <c r="R661" s="1332">
        <v>156</v>
      </c>
      <c r="S661" s="1332">
        <f>AVERAGE(CPVTFC3SG0074!P22:Q22)</f>
        <v>0.59499999999999997</v>
      </c>
      <c r="T661" s="487">
        <f t="shared" si="40"/>
        <v>2365.419847328244</v>
      </c>
      <c r="U661" s="3847" t="s">
        <v>315</v>
      </c>
      <c r="V661" s="286"/>
    </row>
    <row r="662" spans="1:22" x14ac:dyDescent="0.25">
      <c r="A662" s="82">
        <v>604</v>
      </c>
      <c r="B662" s="4760" t="s">
        <v>1821</v>
      </c>
      <c r="C662" s="2116" t="s">
        <v>868</v>
      </c>
      <c r="D662" s="2331">
        <v>44818</v>
      </c>
      <c r="E662" s="3473" t="s">
        <v>4922</v>
      </c>
      <c r="F662" s="375">
        <v>163</v>
      </c>
      <c r="G662" s="375">
        <f>AVERAGE(CPVTFC3SG0013!F24:G24)</f>
        <v>0.36870000000000003</v>
      </c>
      <c r="H662" s="3474">
        <f t="shared" si="37"/>
        <v>894.6564885496183</v>
      </c>
      <c r="I662" s="3858" t="s">
        <v>314</v>
      </c>
      <c r="J662" s="827"/>
      <c r="K662" s="827"/>
      <c r="L662" s="829"/>
      <c r="M662" s="656"/>
      <c r="N662" s="656"/>
      <c r="O662" s="656"/>
      <c r="P662" s="1271"/>
      <c r="Q662" s="1271"/>
      <c r="R662" s="1271"/>
      <c r="S662" s="1271"/>
      <c r="T662" s="1271"/>
      <c r="U662" s="1271"/>
      <c r="V662" s="287"/>
    </row>
    <row r="663" spans="1:22" ht="15.75" thickBot="1" x14ac:dyDescent="0.3">
      <c r="A663" s="470">
        <v>605</v>
      </c>
      <c r="B663" s="4760"/>
      <c r="C663" s="3861" t="s">
        <v>220</v>
      </c>
      <c r="D663" s="2232">
        <v>44818</v>
      </c>
      <c r="E663" s="3862" t="s">
        <v>4922</v>
      </c>
      <c r="F663" s="321">
        <v>164</v>
      </c>
      <c r="G663" s="321">
        <f>AVERAGE(CPVTFC3SG0013!H24:I24)</f>
        <v>0.23815</v>
      </c>
      <c r="H663" s="2234">
        <f t="shared" si="37"/>
        <v>396.37404580152673</v>
      </c>
      <c r="I663" s="3863" t="s">
        <v>314</v>
      </c>
      <c r="J663" s="1413"/>
      <c r="K663" s="1413"/>
      <c r="L663" s="1414"/>
      <c r="M663" s="650"/>
      <c r="N663" s="650"/>
      <c r="O663" s="650"/>
      <c r="P663" s="1268"/>
      <c r="Q663" s="1268"/>
      <c r="R663" s="1268"/>
      <c r="S663" s="1268"/>
      <c r="T663" s="1268"/>
      <c r="U663" s="1268"/>
    </row>
    <row r="664" spans="1:22" x14ac:dyDescent="0.25">
      <c r="A664" s="406">
        <v>606</v>
      </c>
      <c r="B664" s="4751" t="s">
        <v>1822</v>
      </c>
      <c r="C664" s="2742" t="s">
        <v>868</v>
      </c>
      <c r="D664" s="2332">
        <v>44818</v>
      </c>
      <c r="E664" s="3523" t="s">
        <v>4922</v>
      </c>
      <c r="F664" s="478">
        <v>165</v>
      </c>
      <c r="G664" s="478">
        <f>AVERAGE(CPVTFC3SG0013!J24:K24)</f>
        <v>2.8019500000000002</v>
      </c>
      <c r="H664" s="3524">
        <f t="shared" si="37"/>
        <v>10181.870229007633</v>
      </c>
      <c r="I664" s="3844" t="s">
        <v>315</v>
      </c>
      <c r="J664" s="756">
        <v>44869</v>
      </c>
      <c r="K664" s="854" t="s">
        <v>5436</v>
      </c>
      <c r="L664" s="758">
        <v>83</v>
      </c>
      <c r="M664" s="409">
        <f>AVERAGE(CPVTFC3SG0046!M25:N25)</f>
        <v>0.71439999999999992</v>
      </c>
      <c r="N664" s="405">
        <f>(M664-0.1926)/0.0135*400</f>
        <v>15460.740740740737</v>
      </c>
      <c r="O664" s="759" t="s">
        <v>315</v>
      </c>
      <c r="P664" s="1611">
        <v>44890</v>
      </c>
      <c r="Q664" s="1327" t="s">
        <v>5584</v>
      </c>
      <c r="R664" s="1327">
        <v>157</v>
      </c>
      <c r="S664" s="1327">
        <f>AVERAGE(CPVTFC3SG0074!R22:S22)</f>
        <v>1.1444999999999999</v>
      </c>
      <c r="T664" s="480">
        <f t="shared" ref="T664:T667" si="41">(S664-0.1255)/0.0131*66</f>
        <v>5133.8931297709914</v>
      </c>
      <c r="U664" s="782" t="s">
        <v>315</v>
      </c>
      <c r="V664" s="4771" t="s">
        <v>1416</v>
      </c>
    </row>
    <row r="665" spans="1:22" x14ac:dyDescent="0.25">
      <c r="A665" s="590"/>
      <c r="B665" s="4752"/>
      <c r="C665" s="170" t="s">
        <v>5448</v>
      </c>
      <c r="D665" s="2333"/>
      <c r="E665" s="3468"/>
      <c r="F665" s="695"/>
      <c r="G665" s="695"/>
      <c r="H665" s="3469"/>
      <c r="I665" s="3838"/>
      <c r="J665" s="875"/>
      <c r="K665" s="876"/>
      <c r="L665" s="877"/>
      <c r="M665" s="645"/>
      <c r="N665" s="646"/>
      <c r="O665" s="642"/>
      <c r="P665" s="98">
        <v>44890</v>
      </c>
      <c r="Q665" s="99" t="s">
        <v>5584</v>
      </c>
      <c r="R665" s="99">
        <v>158</v>
      </c>
      <c r="S665" s="99">
        <f>AVERAGE(CPVTFC3SG0074!T22:U22)</f>
        <v>1.1431499999999999</v>
      </c>
      <c r="T665" s="100">
        <f t="shared" si="41"/>
        <v>5127.0916030534345</v>
      </c>
      <c r="U665" s="1711" t="s">
        <v>315</v>
      </c>
      <c r="V665" s="4772"/>
    </row>
    <row r="666" spans="1:22" x14ac:dyDescent="0.25">
      <c r="A666" s="590"/>
      <c r="B666" s="4752"/>
      <c r="C666" s="170" t="s">
        <v>863</v>
      </c>
      <c r="D666" s="2333"/>
      <c r="E666" s="3468"/>
      <c r="F666" s="695"/>
      <c r="G666" s="695"/>
      <c r="H666" s="3469"/>
      <c r="I666" s="3838"/>
      <c r="J666" s="875"/>
      <c r="K666" s="876"/>
      <c r="L666" s="877"/>
      <c r="M666" s="645"/>
      <c r="N666" s="646"/>
      <c r="O666" s="642"/>
      <c r="P666" s="98">
        <v>44890</v>
      </c>
      <c r="Q666" s="99" t="s">
        <v>5584</v>
      </c>
      <c r="R666" s="99">
        <v>159</v>
      </c>
      <c r="S666" s="99">
        <f>AVERAGE(CPVTFC3SG0074!V22:W22)</f>
        <v>2.8424500000000004</v>
      </c>
      <c r="T666" s="100">
        <f t="shared" si="41"/>
        <v>13688.450381679389</v>
      </c>
      <c r="U666" s="1711" t="s">
        <v>315</v>
      </c>
      <c r="V666" s="4772"/>
    </row>
    <row r="667" spans="1:22" ht="15.75" thickBot="1" x14ac:dyDescent="0.3">
      <c r="A667" s="481">
        <v>607</v>
      </c>
      <c r="B667" s="4753"/>
      <c r="C667" s="3754" t="s">
        <v>220</v>
      </c>
      <c r="D667" s="1511">
        <v>44818</v>
      </c>
      <c r="E667" s="3845" t="s">
        <v>4922</v>
      </c>
      <c r="F667" s="485">
        <v>166</v>
      </c>
      <c r="G667" s="485">
        <f>AVERAGE(CPVTFC3SG0013!L24:M24)</f>
        <v>2.89</v>
      </c>
      <c r="H667" s="1513">
        <f t="shared" si="37"/>
        <v>10517.938931297709</v>
      </c>
      <c r="I667" s="3846" t="s">
        <v>315</v>
      </c>
      <c r="J667" s="724">
        <v>44869</v>
      </c>
      <c r="K667" s="851" t="s">
        <v>5436</v>
      </c>
      <c r="L667" s="726">
        <v>84</v>
      </c>
      <c r="M667" s="414">
        <f>AVERAGE(CPVTFC3SG0046!O25:P25)</f>
        <v>2.5563000000000002</v>
      </c>
      <c r="N667" s="415">
        <f>(M667-0.1926)/0.0135*400</f>
        <v>70035.555555555562</v>
      </c>
      <c r="O667" s="727" t="s">
        <v>315</v>
      </c>
      <c r="P667" s="1615">
        <v>44890</v>
      </c>
      <c r="Q667" s="1332" t="s">
        <v>5584</v>
      </c>
      <c r="R667" s="1332">
        <v>160</v>
      </c>
      <c r="S667" s="1332">
        <f>AVERAGE(CPVTFC3SG0074!X22:Y22)</f>
        <v>2.76905</v>
      </c>
      <c r="T667" s="487">
        <f t="shared" si="41"/>
        <v>13318.648854961832</v>
      </c>
      <c r="U667" s="3847" t="s">
        <v>315</v>
      </c>
      <c r="V667" s="4773"/>
    </row>
    <row r="668" spans="1:22" x14ac:dyDescent="0.25">
      <c r="A668" s="114">
        <v>608</v>
      </c>
      <c r="B668" s="3753" t="s">
        <v>1823</v>
      </c>
      <c r="C668" s="165" t="s">
        <v>868</v>
      </c>
      <c r="D668" s="2870">
        <v>44818</v>
      </c>
      <c r="E668" s="3485" t="s">
        <v>4922</v>
      </c>
      <c r="F668" s="444">
        <v>167</v>
      </c>
      <c r="G668" s="444">
        <f>AVERAGE(CPVTFC3SG0013!N24:O24)</f>
        <v>1.6573500000000001</v>
      </c>
      <c r="H668" s="3486">
        <f t="shared" si="37"/>
        <v>5813.1679389312976</v>
      </c>
      <c r="I668" s="3494" t="s">
        <v>315</v>
      </c>
      <c r="J668" s="1005"/>
      <c r="K668" s="1006"/>
      <c r="L668" s="959"/>
      <c r="M668" s="830"/>
      <c r="N668" s="831"/>
      <c r="O668" s="656"/>
      <c r="P668" s="1271"/>
      <c r="Q668" s="1271"/>
      <c r="R668" s="1271"/>
      <c r="S668" s="1271"/>
      <c r="T668" s="1271"/>
      <c r="U668" s="1271"/>
      <c r="V668" s="4687" t="s">
        <v>1416</v>
      </c>
    </row>
    <row r="669" spans="1:22" ht="15.75" thickBot="1" x14ac:dyDescent="0.3">
      <c r="A669" s="450">
        <v>609</v>
      </c>
      <c r="B669" s="3752" t="s">
        <v>1823</v>
      </c>
      <c r="C669" s="890" t="s">
        <v>220</v>
      </c>
      <c r="D669" s="2079">
        <v>44818</v>
      </c>
      <c r="E669" s="3463" t="s">
        <v>4922</v>
      </c>
      <c r="F669" s="445">
        <v>168</v>
      </c>
      <c r="G669" s="445">
        <f>AVERAGE(CPVTFC3SG0013!P24:Q24)</f>
        <v>2.8715000000000002</v>
      </c>
      <c r="H669" s="2081">
        <f t="shared" si="37"/>
        <v>10447.32824427481</v>
      </c>
      <c r="I669" s="3493" t="s">
        <v>315</v>
      </c>
      <c r="J669" s="737">
        <v>44869</v>
      </c>
      <c r="K669" s="2751" t="s">
        <v>5436</v>
      </c>
      <c r="L669" s="742">
        <v>85</v>
      </c>
      <c r="M669" s="122">
        <f>AVERAGE(CPVTFC3SG0046!Q25:R25)</f>
        <v>2.36815</v>
      </c>
      <c r="N669" s="123">
        <f>(M669-0.1926)/0.0135*400</f>
        <v>64460.74074074073</v>
      </c>
      <c r="O669" s="699" t="s">
        <v>315</v>
      </c>
      <c r="P669" s="1268"/>
      <c r="Q669" s="1268"/>
      <c r="R669" s="1268"/>
      <c r="S669" s="1268"/>
      <c r="T669" s="1268"/>
      <c r="U669" s="1268"/>
      <c r="V669" s="4688"/>
    </row>
    <row r="670" spans="1:22" x14ac:dyDescent="0.25">
      <c r="A670" s="406">
        <v>610</v>
      </c>
      <c r="B670" s="4751" t="s">
        <v>1824</v>
      </c>
      <c r="C670" s="2742" t="s">
        <v>868</v>
      </c>
      <c r="D670" s="2332">
        <v>44818</v>
      </c>
      <c r="E670" s="3523" t="s">
        <v>4922</v>
      </c>
      <c r="F670" s="478">
        <v>169</v>
      </c>
      <c r="G670" s="478">
        <f>AVERAGE(CPVTFC3SG0013!R24:S24)</f>
        <v>1.8834</v>
      </c>
      <c r="H670" s="3524">
        <f t="shared" si="37"/>
        <v>6675.9541984732823</v>
      </c>
      <c r="I670" s="3844" t="s">
        <v>315</v>
      </c>
      <c r="J670" s="1019"/>
      <c r="K670" s="1020"/>
      <c r="L670" s="659"/>
      <c r="M670" s="667"/>
      <c r="N670" s="661"/>
      <c r="O670" s="721"/>
      <c r="P670" s="1611">
        <v>44890</v>
      </c>
      <c r="Q670" s="1327" t="s">
        <v>5584</v>
      </c>
      <c r="R670" s="1327">
        <v>161</v>
      </c>
      <c r="S670" s="1327">
        <f>AVERAGE(CPVTFC3SG0074!B24:C24)</f>
        <v>0.51085000000000003</v>
      </c>
      <c r="T670" s="480">
        <f t="shared" ref="T670:T689" si="42">(S670-0.1255)/0.0131*66</f>
        <v>1941.4580152671758</v>
      </c>
      <c r="U670" s="782" t="s">
        <v>315</v>
      </c>
    </row>
    <row r="671" spans="1:22" x14ac:dyDescent="0.25">
      <c r="A671" s="590"/>
      <c r="B671" s="4752"/>
      <c r="C671" s="170" t="s">
        <v>5448</v>
      </c>
      <c r="D671" s="2333"/>
      <c r="E671" s="3468"/>
      <c r="F671" s="695"/>
      <c r="G671" s="695"/>
      <c r="H671" s="3469"/>
      <c r="I671" s="3838"/>
      <c r="J671" s="875"/>
      <c r="K671" s="876"/>
      <c r="L671" s="877"/>
      <c r="M671" s="645"/>
      <c r="N671" s="646"/>
      <c r="O671" s="642"/>
      <c r="P671" s="98">
        <v>44890</v>
      </c>
      <c r="Q671" s="99" t="s">
        <v>5584</v>
      </c>
      <c r="R671" s="99">
        <v>162</v>
      </c>
      <c r="S671" s="99">
        <f>AVERAGE(CPVTFC3SG0074!D24:E24)</f>
        <v>0.37775000000000003</v>
      </c>
      <c r="T671" s="100">
        <f t="shared" si="42"/>
        <v>1270.8778625954201</v>
      </c>
      <c r="U671" s="1711" t="s">
        <v>315</v>
      </c>
    </row>
    <row r="672" spans="1:22" x14ac:dyDescent="0.25">
      <c r="A672" s="590"/>
      <c r="B672" s="4752"/>
      <c r="C672" s="170" t="s">
        <v>863</v>
      </c>
      <c r="D672" s="2333"/>
      <c r="E672" s="3468"/>
      <c r="F672" s="695"/>
      <c r="G672" s="695"/>
      <c r="H672" s="3469"/>
      <c r="I672" s="3838"/>
      <c r="J672" s="875"/>
      <c r="K672" s="876"/>
      <c r="L672" s="877"/>
      <c r="M672" s="645"/>
      <c r="N672" s="646"/>
      <c r="O672" s="642"/>
      <c r="P672" s="267">
        <v>44890</v>
      </c>
      <c r="Q672" s="268" t="s">
        <v>5584</v>
      </c>
      <c r="R672" s="268">
        <v>163</v>
      </c>
      <c r="S672" s="268">
        <f>AVERAGE(CPVTFC3SG0074!F24:G24)</f>
        <v>0.3291</v>
      </c>
      <c r="T672" s="343">
        <f t="shared" si="42"/>
        <v>1025.7709923664122</v>
      </c>
      <c r="U672" s="1781" t="s">
        <v>314</v>
      </c>
    </row>
    <row r="673" spans="1:23" ht="15.75" thickBot="1" x14ac:dyDescent="0.3">
      <c r="A673" s="529">
        <v>611</v>
      </c>
      <c r="B673" s="4765"/>
      <c r="C673" s="3752" t="s">
        <v>220</v>
      </c>
      <c r="D673" s="2079">
        <v>44818</v>
      </c>
      <c r="E673" s="3463" t="s">
        <v>4922</v>
      </c>
      <c r="F673" s="445">
        <v>170</v>
      </c>
      <c r="G673" s="445">
        <f>AVERAGE(CPVTFC3SG0013!T24:U24)</f>
        <v>1.2840500000000001</v>
      </c>
      <c r="H673" s="2081">
        <f t="shared" si="37"/>
        <v>4388.3587786259541</v>
      </c>
      <c r="I673" s="3856" t="s">
        <v>315</v>
      </c>
      <c r="J673" s="967"/>
      <c r="K673" s="1022"/>
      <c r="L673" s="794"/>
      <c r="M673" s="969"/>
      <c r="N673" s="970"/>
      <c r="O673" s="650"/>
      <c r="P673" s="3785">
        <v>44890</v>
      </c>
      <c r="Q673" s="3786" t="s">
        <v>5584</v>
      </c>
      <c r="R673" s="3786">
        <v>164</v>
      </c>
      <c r="S673" s="3786">
        <f>AVERAGE(CPVTFC3SG0074!H24:I24)</f>
        <v>0.24579999999999999</v>
      </c>
      <c r="T673" s="474">
        <f t="shared" si="42"/>
        <v>606.09160305343505</v>
      </c>
      <c r="U673" s="3787" t="s">
        <v>314</v>
      </c>
    </row>
    <row r="674" spans="1:23" x14ac:dyDescent="0.25">
      <c r="A674" s="406">
        <v>612</v>
      </c>
      <c r="B674" s="4751" t="s">
        <v>1825</v>
      </c>
      <c r="C674" s="2742" t="s">
        <v>868</v>
      </c>
      <c r="D674" s="2332">
        <v>44818</v>
      </c>
      <c r="E674" s="3523" t="s">
        <v>4922</v>
      </c>
      <c r="F674" s="478">
        <v>171</v>
      </c>
      <c r="G674" s="478">
        <f>AVERAGE(CPVTFC3SG0013!V24:W24)</f>
        <v>1.2286999999999999</v>
      </c>
      <c r="H674" s="3524">
        <f t="shared" si="37"/>
        <v>4177.0992366412202</v>
      </c>
      <c r="I674" s="3844" t="s">
        <v>315</v>
      </c>
      <c r="J674" s="1437"/>
      <c r="K674" s="1437"/>
      <c r="L674" s="670"/>
      <c r="M674" s="721"/>
      <c r="N674" s="721"/>
      <c r="O674" s="721"/>
      <c r="P674" s="3788">
        <v>44890</v>
      </c>
      <c r="Q674" s="1498" t="s">
        <v>5584</v>
      </c>
      <c r="R674" s="1498">
        <v>165</v>
      </c>
      <c r="S674" s="1498">
        <f>AVERAGE(CPVTFC3SG0074!J24:K24)</f>
        <v>0.33814999999999995</v>
      </c>
      <c r="T674" s="494">
        <f t="shared" si="42"/>
        <v>1071.36641221374</v>
      </c>
      <c r="U674" s="1779" t="s">
        <v>314</v>
      </c>
      <c r="V674" s="4687" t="s">
        <v>1416</v>
      </c>
    </row>
    <row r="675" spans="1:23" x14ac:dyDescent="0.25">
      <c r="A675" s="590"/>
      <c r="B675" s="4752"/>
      <c r="C675" s="170" t="s">
        <v>5448</v>
      </c>
      <c r="D675" s="2333"/>
      <c r="E675" s="3468"/>
      <c r="F675" s="695"/>
      <c r="G675" s="695"/>
      <c r="H675" s="3469"/>
      <c r="I675" s="3838"/>
      <c r="J675" s="855"/>
      <c r="K675" s="855"/>
      <c r="L675" s="857"/>
      <c r="M675" s="642"/>
      <c r="N675" s="642"/>
      <c r="O675" s="642"/>
      <c r="P675" s="98">
        <v>44890</v>
      </c>
      <c r="Q675" s="99" t="s">
        <v>5584</v>
      </c>
      <c r="R675" s="99">
        <v>166</v>
      </c>
      <c r="S675" s="99">
        <f>AVERAGE(CPVTFC3SG0074!L24:M24)</f>
        <v>0.4037</v>
      </c>
      <c r="T675" s="100">
        <f t="shared" si="42"/>
        <v>1401.6183206106871</v>
      </c>
      <c r="U675" s="1711" t="s">
        <v>315</v>
      </c>
      <c r="V675" s="4687"/>
    </row>
    <row r="676" spans="1:23" x14ac:dyDescent="0.25">
      <c r="A676" s="590"/>
      <c r="B676" s="4752"/>
      <c r="C676" s="170" t="s">
        <v>863</v>
      </c>
      <c r="D676" s="2333"/>
      <c r="E676" s="3468"/>
      <c r="F676" s="695"/>
      <c r="G676" s="695"/>
      <c r="H676" s="3469"/>
      <c r="I676" s="3838"/>
      <c r="J676" s="855"/>
      <c r="K676" s="855"/>
      <c r="L676" s="857"/>
      <c r="M676" s="642"/>
      <c r="N676" s="642"/>
      <c r="O676" s="642"/>
      <c r="P676" s="98">
        <v>44890</v>
      </c>
      <c r="Q676" s="99" t="s">
        <v>5584</v>
      </c>
      <c r="R676" s="99">
        <v>167</v>
      </c>
      <c r="S676" s="99">
        <f>AVERAGE(CPVTFC3SG0074!N24:O24)</f>
        <v>2.8471000000000002</v>
      </c>
      <c r="T676" s="100">
        <f t="shared" si="42"/>
        <v>13711.877862595418</v>
      </c>
      <c r="U676" s="1711" t="s">
        <v>315</v>
      </c>
      <c r="V676" s="4687"/>
    </row>
    <row r="677" spans="1:23" ht="15.75" thickBot="1" x14ac:dyDescent="0.3">
      <c r="A677" s="481">
        <v>613</v>
      </c>
      <c r="B677" s="4753"/>
      <c r="C677" s="3754" t="s">
        <v>220</v>
      </c>
      <c r="D677" s="1511">
        <v>44818</v>
      </c>
      <c r="E677" s="3845" t="s">
        <v>4922</v>
      </c>
      <c r="F677" s="485">
        <v>172</v>
      </c>
      <c r="G677" s="485">
        <f>AVERAGE(CPVTFC3SG0013!X24:Y24)</f>
        <v>2.8551500000000001</v>
      </c>
      <c r="H677" s="1513">
        <f t="shared" si="37"/>
        <v>10384.923664122136</v>
      </c>
      <c r="I677" s="3846" t="s">
        <v>315</v>
      </c>
      <c r="J677" s="724">
        <v>44869</v>
      </c>
      <c r="K677" s="851" t="s">
        <v>5436</v>
      </c>
      <c r="L677" s="726">
        <v>86</v>
      </c>
      <c r="M677" s="414">
        <f>AVERAGE(CPVTFC3SG0046!S25:T25)</f>
        <v>1.3782999999999999</v>
      </c>
      <c r="N677" s="415">
        <f>(M677-0.1926)/0.0135*400</f>
        <v>35131.851851851839</v>
      </c>
      <c r="O677" s="727" t="s">
        <v>315</v>
      </c>
      <c r="P677" s="1615">
        <v>44890</v>
      </c>
      <c r="Q677" s="1332" t="s">
        <v>5584</v>
      </c>
      <c r="R677" s="1332">
        <v>168</v>
      </c>
      <c r="S677" s="1332">
        <f>AVERAGE(CPVTFC3SG0074!P24:Q24)</f>
        <v>2.0644999999999998</v>
      </c>
      <c r="T677" s="487">
        <f t="shared" si="42"/>
        <v>9769.0076335877839</v>
      </c>
      <c r="U677" s="3847" t="s">
        <v>315</v>
      </c>
      <c r="V677" s="4688"/>
    </row>
    <row r="678" spans="1:23" x14ac:dyDescent="0.25">
      <c r="A678" s="406">
        <v>614</v>
      </c>
      <c r="B678" s="4751" t="s">
        <v>1826</v>
      </c>
      <c r="C678" s="2742" t="s">
        <v>868</v>
      </c>
      <c r="D678" s="2332">
        <v>44818</v>
      </c>
      <c r="E678" s="3523" t="s">
        <v>4922</v>
      </c>
      <c r="F678" s="478">
        <v>173</v>
      </c>
      <c r="G678" s="478">
        <f>AVERAGE(CPVTFC3SG0013!B26:C26)</f>
        <v>3.0766499999999999</v>
      </c>
      <c r="H678" s="3524">
        <f t="shared" si="37"/>
        <v>11230.343511450379</v>
      </c>
      <c r="I678" s="3844" t="s">
        <v>315</v>
      </c>
      <c r="J678" s="756">
        <v>44869</v>
      </c>
      <c r="K678" s="854" t="s">
        <v>5436</v>
      </c>
      <c r="L678" s="758">
        <v>87</v>
      </c>
      <c r="M678" s="409">
        <f>AVERAGE(CPVTFC3SG0046!U25:V25)</f>
        <v>1.41225</v>
      </c>
      <c r="N678" s="405">
        <f>(M678-0.1926)/0.0135*400</f>
        <v>36137.777777777781</v>
      </c>
      <c r="O678" s="759" t="s">
        <v>315</v>
      </c>
      <c r="P678" s="1611">
        <v>44890</v>
      </c>
      <c r="Q678" s="1327" t="s">
        <v>5584</v>
      </c>
      <c r="R678" s="1327">
        <v>169</v>
      </c>
      <c r="S678" s="1327">
        <f>AVERAGE(CPVTFC3SG0074!R24:S24)</f>
        <v>2.1966999999999999</v>
      </c>
      <c r="T678" s="480">
        <f t="shared" si="42"/>
        <v>10435.053435114502</v>
      </c>
      <c r="U678" s="782" t="s">
        <v>315</v>
      </c>
    </row>
    <row r="679" spans="1:23" x14ac:dyDescent="0.25">
      <c r="A679" s="590"/>
      <c r="B679" s="4752"/>
      <c r="C679" s="170" t="s">
        <v>5448</v>
      </c>
      <c r="D679" s="2333"/>
      <c r="E679" s="3468"/>
      <c r="F679" s="695"/>
      <c r="G679" s="695"/>
      <c r="H679" s="3469"/>
      <c r="I679" s="3838"/>
      <c r="J679" s="852"/>
      <c r="K679" s="845"/>
      <c r="L679" s="853"/>
      <c r="M679" s="66"/>
      <c r="N679" s="67"/>
      <c r="O679" s="101"/>
      <c r="P679" s="98">
        <v>44890</v>
      </c>
      <c r="Q679" s="99" t="s">
        <v>5584</v>
      </c>
      <c r="R679" s="99">
        <v>170</v>
      </c>
      <c r="S679" s="99">
        <f>AVERAGE(CPVTFC3SG0074!T24:U24)</f>
        <v>1.2857500000000002</v>
      </c>
      <c r="T679" s="100">
        <f t="shared" si="42"/>
        <v>5845.5343511450392</v>
      </c>
      <c r="U679" s="1711" t="s">
        <v>315</v>
      </c>
    </row>
    <row r="680" spans="1:23" x14ac:dyDescent="0.25">
      <c r="A680" s="590"/>
      <c r="B680" s="4752"/>
      <c r="C680" s="170" t="s">
        <v>863</v>
      </c>
      <c r="D680" s="2333"/>
      <c r="E680" s="3468"/>
      <c r="F680" s="695"/>
      <c r="G680" s="695"/>
      <c r="H680" s="3469"/>
      <c r="I680" s="3838"/>
      <c r="J680" s="852"/>
      <c r="K680" s="845"/>
      <c r="L680" s="853"/>
      <c r="M680" s="66"/>
      <c r="N680" s="67"/>
      <c r="O680" s="101"/>
      <c r="P680" s="98">
        <v>44890</v>
      </c>
      <c r="Q680" s="99" t="s">
        <v>5584</v>
      </c>
      <c r="R680" s="99">
        <v>171</v>
      </c>
      <c r="S680" s="99">
        <f>AVERAGE(CPVTFC3SG0074!V24:W24)</f>
        <v>2.7942499999999999</v>
      </c>
      <c r="T680" s="100">
        <f t="shared" si="42"/>
        <v>13445.6106870229</v>
      </c>
      <c r="U680" s="1711" t="s">
        <v>315</v>
      </c>
    </row>
    <row r="681" spans="1:23" ht="15.75" thickBot="1" x14ac:dyDescent="0.3">
      <c r="A681" s="481">
        <v>615</v>
      </c>
      <c r="B681" s="4753"/>
      <c r="C681" s="3754" t="s">
        <v>220</v>
      </c>
      <c r="D681" s="1511">
        <v>44818</v>
      </c>
      <c r="E681" s="3845" t="s">
        <v>4922</v>
      </c>
      <c r="F681" s="485">
        <v>174</v>
      </c>
      <c r="G681" s="485">
        <f>AVERAGE(CPVTFC3SG0013!D26:E26)</f>
        <v>3.09565</v>
      </c>
      <c r="H681" s="1513">
        <f t="shared" si="37"/>
        <v>11302.862595419847</v>
      </c>
      <c r="I681" s="3846" t="s">
        <v>315</v>
      </c>
      <c r="J681" s="724">
        <v>44869</v>
      </c>
      <c r="K681" s="851" t="s">
        <v>5436</v>
      </c>
      <c r="L681" s="726">
        <v>88</v>
      </c>
      <c r="M681" s="414">
        <f>AVERAGE(CPVTFC3SG0046!W25:X25)</f>
        <v>2.4427000000000003</v>
      </c>
      <c r="N681" s="415">
        <f>(M681-0.1926)/0.0135*400</f>
        <v>66669.629629629635</v>
      </c>
      <c r="O681" s="727" t="s">
        <v>315</v>
      </c>
      <c r="P681" s="1615">
        <v>44890</v>
      </c>
      <c r="Q681" s="1332" t="s">
        <v>5584</v>
      </c>
      <c r="R681" s="1332">
        <v>172</v>
      </c>
      <c r="S681" s="1332">
        <f>AVERAGE(CPVTFC3SG0074!X24:Y24)</f>
        <v>2.3476999999999997</v>
      </c>
      <c r="T681" s="487">
        <f t="shared" si="42"/>
        <v>11195.816793893127</v>
      </c>
      <c r="U681" s="3847" t="s">
        <v>315</v>
      </c>
    </row>
    <row r="682" spans="1:23" x14ac:dyDescent="0.25">
      <c r="A682" s="406">
        <v>616</v>
      </c>
      <c r="B682" s="4751" t="s">
        <v>1827</v>
      </c>
      <c r="C682" s="2742" t="s">
        <v>868</v>
      </c>
      <c r="D682" s="2332">
        <v>44818</v>
      </c>
      <c r="E682" s="3523" t="s">
        <v>4922</v>
      </c>
      <c r="F682" s="478">
        <v>175</v>
      </c>
      <c r="G682" s="478">
        <f>AVERAGE(CPVTFC3SG0013!F26:G26)</f>
        <v>0.69299999999999995</v>
      </c>
      <c r="H682" s="3524">
        <f t="shared" si="37"/>
        <v>2132.4427480916029</v>
      </c>
      <c r="I682" s="3848" t="s">
        <v>315</v>
      </c>
      <c r="J682" s="1019"/>
      <c r="K682" s="1020"/>
      <c r="L682" s="659"/>
      <c r="M682" s="667"/>
      <c r="N682" s="661"/>
      <c r="O682" s="721"/>
      <c r="P682" s="3788">
        <v>44890</v>
      </c>
      <c r="Q682" s="1498" t="s">
        <v>5584</v>
      </c>
      <c r="R682" s="1498">
        <v>173</v>
      </c>
      <c r="S682" s="1498">
        <f>AVERAGE(CPVTFC3SG0074!B26:C26)</f>
        <v>0.21640000000000001</v>
      </c>
      <c r="T682" s="494">
        <f t="shared" si="42"/>
        <v>457.96946564885502</v>
      </c>
      <c r="U682" s="1779" t="s">
        <v>314</v>
      </c>
      <c r="V682" s="4687" t="s">
        <v>1416</v>
      </c>
      <c r="W682" s="5">
        <v>1</v>
      </c>
    </row>
    <row r="683" spans="1:23" x14ac:dyDescent="0.25">
      <c r="A683" s="590"/>
      <c r="B683" s="4752"/>
      <c r="C683" s="170" t="s">
        <v>5448</v>
      </c>
      <c r="D683" s="2333"/>
      <c r="E683" s="3468"/>
      <c r="F683" s="695"/>
      <c r="G683" s="695"/>
      <c r="H683" s="3469"/>
      <c r="I683" s="3838"/>
      <c r="J683" s="875"/>
      <c r="K683" s="876"/>
      <c r="L683" s="877"/>
      <c r="M683" s="645"/>
      <c r="N683" s="646"/>
      <c r="O683" s="642"/>
      <c r="P683" s="267">
        <v>44890</v>
      </c>
      <c r="Q683" s="268" t="s">
        <v>5584</v>
      </c>
      <c r="R683" s="268">
        <v>174</v>
      </c>
      <c r="S683" s="268">
        <f>AVERAGE(CPVTFC3SG0074!D26:E26)</f>
        <v>0.2286</v>
      </c>
      <c r="T683" s="343">
        <f t="shared" si="42"/>
        <v>519.43511450381675</v>
      </c>
      <c r="U683" s="1781" t="s">
        <v>314</v>
      </c>
      <c r="V683" s="4687"/>
    </row>
    <row r="684" spans="1:23" x14ac:dyDescent="0.25">
      <c r="A684" s="590"/>
      <c r="B684" s="4752"/>
      <c r="C684" s="170" t="s">
        <v>863</v>
      </c>
      <c r="D684" s="2333"/>
      <c r="E684" s="3468"/>
      <c r="F684" s="695"/>
      <c r="G684" s="695"/>
      <c r="H684" s="3469"/>
      <c r="I684" s="3838"/>
      <c r="J684" s="875"/>
      <c r="K684" s="876"/>
      <c r="L684" s="877"/>
      <c r="M684" s="645"/>
      <c r="N684" s="646"/>
      <c r="O684" s="642"/>
      <c r="P684" s="98">
        <v>44890</v>
      </c>
      <c r="Q684" s="99" t="s">
        <v>5584</v>
      </c>
      <c r="R684" s="99">
        <v>175</v>
      </c>
      <c r="S684" s="99">
        <f>AVERAGE(CPVTFC3SG0074!F26:G26)</f>
        <v>1.7822</v>
      </c>
      <c r="T684" s="100">
        <f t="shared" si="42"/>
        <v>8346.7328244274813</v>
      </c>
      <c r="U684" s="1711" t="s">
        <v>315</v>
      </c>
      <c r="V684" s="4687"/>
    </row>
    <row r="685" spans="1:23" ht="15.75" thickBot="1" x14ac:dyDescent="0.3">
      <c r="A685" s="481">
        <v>617</v>
      </c>
      <c r="B685" s="4753"/>
      <c r="C685" s="3754" t="s">
        <v>220</v>
      </c>
      <c r="D685" s="1511">
        <v>44818</v>
      </c>
      <c r="E685" s="3845" t="s">
        <v>4922</v>
      </c>
      <c r="F685" s="485">
        <v>176</v>
      </c>
      <c r="G685" s="485">
        <f>AVERAGE(CPVTFC3SG0013!H26:I26)</f>
        <v>2.7343000000000002</v>
      </c>
      <c r="H685" s="1513">
        <f t="shared" si="37"/>
        <v>9923.6641221374048</v>
      </c>
      <c r="I685" s="3846" t="s">
        <v>315</v>
      </c>
      <c r="J685" s="1438"/>
      <c r="K685" s="1438"/>
      <c r="L685" s="671"/>
      <c r="M685" s="778"/>
      <c r="N685" s="778"/>
      <c r="O685" s="778"/>
      <c r="P685" s="1615">
        <v>44890</v>
      </c>
      <c r="Q685" s="1332" t="s">
        <v>5584</v>
      </c>
      <c r="R685" s="1332">
        <v>176</v>
      </c>
      <c r="S685" s="1332">
        <f>AVERAGE(CPVTFC3SG0074!H26:I26)</f>
        <v>0.70819999999999994</v>
      </c>
      <c r="T685" s="487">
        <f t="shared" si="42"/>
        <v>2935.7404580152674</v>
      </c>
      <c r="U685" s="3847" t="s">
        <v>315</v>
      </c>
      <c r="V685" s="4688"/>
    </row>
    <row r="686" spans="1:23" x14ac:dyDescent="0.25">
      <c r="A686" s="406">
        <v>618</v>
      </c>
      <c r="B686" s="4751" t="s">
        <v>1828</v>
      </c>
      <c r="C686" s="2742" t="s">
        <v>868</v>
      </c>
      <c r="D686" s="2332">
        <v>44818</v>
      </c>
      <c r="E686" s="3523" t="s">
        <v>4922</v>
      </c>
      <c r="F686" s="478">
        <v>177</v>
      </c>
      <c r="G686" s="478">
        <f>AVERAGE(CPVTFC3SG0013!J26:K26)</f>
        <v>0.56499999999999995</v>
      </c>
      <c r="H686" s="3524">
        <f t="shared" si="37"/>
        <v>1643.8931297709921</v>
      </c>
      <c r="I686" s="3848" t="s">
        <v>315</v>
      </c>
      <c r="J686" s="1437"/>
      <c r="K686" s="1437"/>
      <c r="L686" s="670"/>
      <c r="M686" s="721"/>
      <c r="N686" s="721"/>
      <c r="O686" s="721"/>
      <c r="P686" s="3788">
        <v>44890</v>
      </c>
      <c r="Q686" s="1498" t="s">
        <v>5584</v>
      </c>
      <c r="R686" s="1498">
        <v>177</v>
      </c>
      <c r="S686" s="1498">
        <f>AVERAGE(CPVTFC3SG0074!J26:K26)</f>
        <v>0.16095000000000001</v>
      </c>
      <c r="T686" s="494">
        <f t="shared" si="42"/>
        <v>178.60305343511453</v>
      </c>
      <c r="U686" s="1779" t="s">
        <v>314</v>
      </c>
      <c r="V686" s="4687" t="s">
        <v>1416</v>
      </c>
      <c r="W686" s="5">
        <v>1</v>
      </c>
    </row>
    <row r="687" spans="1:23" x14ac:dyDescent="0.25">
      <c r="A687" s="590"/>
      <c r="B687" s="4752"/>
      <c r="C687" s="170" t="s">
        <v>5448</v>
      </c>
      <c r="D687" s="2333"/>
      <c r="E687" s="3468"/>
      <c r="F687" s="695"/>
      <c r="G687" s="695"/>
      <c r="H687" s="3469"/>
      <c r="I687" s="3838"/>
      <c r="J687" s="855"/>
      <c r="K687" s="855"/>
      <c r="L687" s="857"/>
      <c r="M687" s="642"/>
      <c r="N687" s="642"/>
      <c r="O687" s="642"/>
      <c r="P687" s="267">
        <v>44890</v>
      </c>
      <c r="Q687" s="268" t="s">
        <v>5584</v>
      </c>
      <c r="R687" s="268">
        <v>178</v>
      </c>
      <c r="S687" s="268">
        <f>AVERAGE(CPVTFC3SG0074!L26:M26)</f>
        <v>0.19614999999999999</v>
      </c>
      <c r="T687" s="343">
        <f t="shared" si="42"/>
        <v>355.94656488549612</v>
      </c>
      <c r="U687" s="1781" t="s">
        <v>314</v>
      </c>
      <c r="V687" s="4687"/>
    </row>
    <row r="688" spans="1:23" x14ac:dyDescent="0.25">
      <c r="A688" s="590"/>
      <c r="B688" s="4752"/>
      <c r="C688" s="170" t="s">
        <v>863</v>
      </c>
      <c r="D688" s="2333"/>
      <c r="E688" s="3468"/>
      <c r="F688" s="695"/>
      <c r="G688" s="695"/>
      <c r="H688" s="3469"/>
      <c r="I688" s="3838"/>
      <c r="J688" s="855"/>
      <c r="K688" s="855"/>
      <c r="L688" s="857"/>
      <c r="M688" s="642"/>
      <c r="N688" s="642"/>
      <c r="O688" s="642"/>
      <c r="P688" s="98">
        <v>44890</v>
      </c>
      <c r="Q688" s="99" t="s">
        <v>5584</v>
      </c>
      <c r="R688" s="99">
        <v>179</v>
      </c>
      <c r="S688" s="99">
        <f>AVERAGE(CPVTFC3SG0074!N26:O26)</f>
        <v>2.40625</v>
      </c>
      <c r="T688" s="100">
        <f t="shared" si="42"/>
        <v>11490.801526717556</v>
      </c>
      <c r="U688" s="1711" t="s">
        <v>315</v>
      </c>
      <c r="V688" s="4687"/>
    </row>
    <row r="689" spans="1:23" ht="15.75" thickBot="1" x14ac:dyDescent="0.3">
      <c r="A689" s="481">
        <v>619</v>
      </c>
      <c r="B689" s="4753"/>
      <c r="C689" s="3754" t="s">
        <v>220</v>
      </c>
      <c r="D689" s="1511">
        <v>44818</v>
      </c>
      <c r="E689" s="3845" t="s">
        <v>4922</v>
      </c>
      <c r="F689" s="485">
        <v>178</v>
      </c>
      <c r="G689" s="485">
        <f>AVERAGE(CPVTFC3SG0013!L26:M26)</f>
        <v>2.9977499999999999</v>
      </c>
      <c r="H689" s="1513">
        <f t="shared" si="37"/>
        <v>10929.198473282442</v>
      </c>
      <c r="I689" s="3846" t="s">
        <v>315</v>
      </c>
      <c r="J689" s="1438"/>
      <c r="K689" s="1438"/>
      <c r="L689" s="671"/>
      <c r="M689" s="778"/>
      <c r="N689" s="778"/>
      <c r="O689" s="778"/>
      <c r="P689" s="1615">
        <v>44890</v>
      </c>
      <c r="Q689" s="1332" t="s">
        <v>5584</v>
      </c>
      <c r="R689" s="1332">
        <v>180</v>
      </c>
      <c r="S689" s="1332">
        <f>AVERAGE(CPVTFC3SG0074!P26:Q26)</f>
        <v>0.85820000000000007</v>
      </c>
      <c r="T689" s="487">
        <f t="shared" si="42"/>
        <v>3691.4656488549622</v>
      </c>
      <c r="U689" s="3847" t="s">
        <v>315</v>
      </c>
      <c r="V689" s="4688"/>
    </row>
    <row r="690" spans="1:23" x14ac:dyDescent="0.25">
      <c r="A690" s="114">
        <v>620</v>
      </c>
      <c r="B690" s="4747" t="s">
        <v>1829</v>
      </c>
      <c r="C690" s="165" t="s">
        <v>868</v>
      </c>
      <c r="D690" s="2870">
        <v>44818</v>
      </c>
      <c r="E690" s="3485" t="s">
        <v>4922</v>
      </c>
      <c r="F690" s="444">
        <v>179</v>
      </c>
      <c r="G690" s="444">
        <f>AVERAGE(CPVTFC3SG0013!N26:O26)</f>
        <v>3.0915499999999998</v>
      </c>
      <c r="H690" s="3486">
        <f t="shared" si="37"/>
        <v>11287.213740458013</v>
      </c>
      <c r="I690" s="3494" t="s">
        <v>315</v>
      </c>
      <c r="J690" s="795">
        <v>44869</v>
      </c>
      <c r="K690" s="2714" t="s">
        <v>5436</v>
      </c>
      <c r="L690" s="797">
        <v>89</v>
      </c>
      <c r="M690" s="116">
        <f>AVERAGE(CPVTFC3SG0046!B12:C12)</f>
        <v>1.5261499999999999</v>
      </c>
      <c r="N690" s="117">
        <f>(M690-0.1926)/0.0135*400</f>
        <v>39512.592592592584</v>
      </c>
      <c r="O690" s="342" t="s">
        <v>315</v>
      </c>
      <c r="P690" s="1271"/>
      <c r="Q690" s="1271"/>
      <c r="R690" s="1271"/>
      <c r="S690" s="1271"/>
      <c r="T690" s="1271"/>
      <c r="U690" s="1271"/>
      <c r="V690" s="287"/>
    </row>
    <row r="691" spans="1:23" x14ac:dyDescent="0.25">
      <c r="A691" s="64">
        <v>621</v>
      </c>
      <c r="B691" s="4766"/>
      <c r="C691" s="163" t="s">
        <v>220</v>
      </c>
      <c r="D691" s="2337">
        <v>44818</v>
      </c>
      <c r="E691" s="3456" t="s">
        <v>4922</v>
      </c>
      <c r="F691" s="164">
        <v>180</v>
      </c>
      <c r="G691" s="164">
        <f>AVERAGE(CPVTFC3SG0013!P26:Q26)</f>
        <v>3.0327500000000001</v>
      </c>
      <c r="H691" s="3457">
        <f t="shared" si="37"/>
        <v>11062.786259541985</v>
      </c>
      <c r="I691" s="3488" t="s">
        <v>315</v>
      </c>
      <c r="J691" s="852">
        <v>44869</v>
      </c>
      <c r="K691" s="845" t="s">
        <v>5436</v>
      </c>
      <c r="L691" s="853">
        <v>90</v>
      </c>
      <c r="M691" s="66">
        <f>AVERAGE(CPVTFC3SG0046!D12:E12)</f>
        <v>1.0754999999999999</v>
      </c>
      <c r="N691" s="67">
        <f>(M691-0.1926)/0.0135*400</f>
        <v>26159.999999999996</v>
      </c>
      <c r="O691" s="101" t="s">
        <v>315</v>
      </c>
      <c r="P691" s="694"/>
      <c r="Q691" s="694"/>
      <c r="R691" s="694"/>
      <c r="S691" s="694"/>
      <c r="T691" s="694"/>
      <c r="U691" s="694"/>
    </row>
    <row r="692" spans="1:23" x14ac:dyDescent="0.25">
      <c r="A692" s="64">
        <v>622</v>
      </c>
      <c r="B692" s="4765" t="s">
        <v>1830</v>
      </c>
      <c r="C692" s="163" t="s">
        <v>868</v>
      </c>
      <c r="D692" s="2337">
        <v>44818</v>
      </c>
      <c r="E692" s="3456" t="s">
        <v>4922</v>
      </c>
      <c r="F692" s="164">
        <v>181</v>
      </c>
      <c r="G692" s="164">
        <f>AVERAGE(CPVTFC3SG0013!R26:S26)</f>
        <v>2.8098999999999998</v>
      </c>
      <c r="H692" s="3457">
        <f t="shared" si="37"/>
        <v>10212.213740458013</v>
      </c>
      <c r="I692" s="3488" t="s">
        <v>315</v>
      </c>
      <c r="J692" s="852">
        <v>44869</v>
      </c>
      <c r="K692" s="845" t="s">
        <v>5436</v>
      </c>
      <c r="L692" s="853">
        <v>91</v>
      </c>
      <c r="M692" s="66">
        <f>AVERAGE(CPVTFC3SG0046!F12:G12)</f>
        <v>0.46984999999999999</v>
      </c>
      <c r="N692" s="67">
        <f>(M692-0.1926)/0.0135*400</f>
        <v>8214.8148148148157</v>
      </c>
      <c r="O692" s="101" t="s">
        <v>315</v>
      </c>
      <c r="P692" s="694"/>
      <c r="Q692" s="694"/>
      <c r="R692" s="694"/>
      <c r="S692" s="694"/>
      <c r="T692" s="694"/>
      <c r="U692" s="694"/>
    </row>
    <row r="693" spans="1:23" x14ac:dyDescent="0.25">
      <c r="A693" s="64">
        <v>623</v>
      </c>
      <c r="B693" s="4766"/>
      <c r="C693" s="163" t="s">
        <v>220</v>
      </c>
      <c r="D693" s="2337">
        <v>44818</v>
      </c>
      <c r="E693" s="3456" t="s">
        <v>4922</v>
      </c>
      <c r="F693" s="164">
        <v>182</v>
      </c>
      <c r="G693" s="164">
        <f>AVERAGE(CPVTFC3SG0013!T26:U26)</f>
        <v>3.0228999999999999</v>
      </c>
      <c r="H693" s="3457">
        <f t="shared" si="37"/>
        <v>11025.190839694655</v>
      </c>
      <c r="I693" s="3488" t="s">
        <v>315</v>
      </c>
      <c r="J693" s="852">
        <v>44869</v>
      </c>
      <c r="K693" s="845" t="s">
        <v>5436</v>
      </c>
      <c r="L693" s="853">
        <v>92</v>
      </c>
      <c r="M693" s="66">
        <f>AVERAGE(CPVTFC3SG0046!H12:I12)</f>
        <v>2.5909</v>
      </c>
      <c r="N693" s="67">
        <f>(M693-0.1926)/0.0135*400</f>
        <v>71060.74074074073</v>
      </c>
      <c r="O693" s="101" t="s">
        <v>315</v>
      </c>
      <c r="P693" s="694"/>
      <c r="Q693" s="694"/>
      <c r="R693" s="694"/>
      <c r="S693" s="694"/>
      <c r="T693" s="694"/>
      <c r="U693" s="694"/>
      <c r="V693" s="286"/>
    </row>
    <row r="694" spans="1:23" x14ac:dyDescent="0.25">
      <c r="A694" s="6">
        <v>624</v>
      </c>
      <c r="B694" s="4759" t="s">
        <v>1831</v>
      </c>
      <c r="C694" s="144" t="s">
        <v>868</v>
      </c>
      <c r="D694" s="2340">
        <v>44818</v>
      </c>
      <c r="E694" s="3460" t="s">
        <v>4922</v>
      </c>
      <c r="F694" s="102">
        <v>183</v>
      </c>
      <c r="G694" s="102">
        <f>AVERAGE(CPVTFC3SG0013!V26:W26)</f>
        <v>6.4500000000000002E-2</v>
      </c>
      <c r="H694" s="3461">
        <f t="shared" si="37"/>
        <v>-266.41221374045801</v>
      </c>
      <c r="I694" s="3490" t="s">
        <v>314</v>
      </c>
      <c r="J694" s="855"/>
      <c r="K694" s="855"/>
      <c r="L694" s="857"/>
      <c r="M694" s="642"/>
      <c r="N694" s="642"/>
      <c r="O694" s="642"/>
      <c r="P694" s="694"/>
      <c r="Q694" s="694"/>
      <c r="R694" s="694"/>
      <c r="S694" s="694"/>
      <c r="T694" s="694"/>
      <c r="U694" s="694"/>
      <c r="V694" s="4687" t="s">
        <v>1416</v>
      </c>
      <c r="W694" s="5">
        <v>1</v>
      </c>
    </row>
    <row r="695" spans="1:23" x14ac:dyDescent="0.25">
      <c r="A695" s="9">
        <v>625</v>
      </c>
      <c r="B695" s="4764"/>
      <c r="C695" s="162" t="s">
        <v>220</v>
      </c>
      <c r="D695" s="2392">
        <v>44818</v>
      </c>
      <c r="E695" s="3476" t="s">
        <v>4922</v>
      </c>
      <c r="F695" s="103">
        <v>184</v>
      </c>
      <c r="G695" s="103">
        <f>AVERAGE(CPVTFC3SG0013!X26:Y26)</f>
        <v>1.6438999999999999</v>
      </c>
      <c r="H695" s="3477">
        <f t="shared" si="37"/>
        <v>5761.8320610687015</v>
      </c>
      <c r="I695" s="3489" t="s">
        <v>315</v>
      </c>
      <c r="J695" s="875"/>
      <c r="K695" s="876"/>
      <c r="L695" s="877"/>
      <c r="M695" s="645"/>
      <c r="N695" s="646"/>
      <c r="O695" s="642"/>
      <c r="P695" s="694"/>
      <c r="Q695" s="694"/>
      <c r="R695" s="694"/>
      <c r="S695" s="694"/>
      <c r="T695" s="694"/>
      <c r="U695" s="694"/>
      <c r="V695" s="4688"/>
    </row>
    <row r="696" spans="1:23" x14ac:dyDescent="0.25">
      <c r="A696" s="64">
        <v>626</v>
      </c>
      <c r="B696" s="4765" t="s">
        <v>1833</v>
      </c>
      <c r="C696" s="163" t="s">
        <v>868</v>
      </c>
      <c r="D696" s="2337">
        <v>44819</v>
      </c>
      <c r="E696" s="3456" t="s">
        <v>4923</v>
      </c>
      <c r="F696" s="164">
        <v>39</v>
      </c>
      <c r="G696" s="164">
        <f>AVERAGE(CPVTFC3SG0014!M17:N17)</f>
        <v>0.53180000000000005</v>
      </c>
      <c r="H696" s="3457">
        <f>(G696-0.095)/0.0131*50</f>
        <v>1667.1755725190842</v>
      </c>
      <c r="I696" s="3836" t="s">
        <v>315</v>
      </c>
      <c r="J696" s="855"/>
      <c r="K696" s="855"/>
      <c r="L696" s="857"/>
      <c r="M696" s="642"/>
      <c r="N696" s="642"/>
      <c r="O696" s="642"/>
      <c r="P696" s="694"/>
      <c r="Q696" s="694"/>
      <c r="R696" s="694"/>
      <c r="S696" s="694"/>
      <c r="T696" s="694"/>
      <c r="U696" s="694"/>
      <c r="V696" s="4687" t="s">
        <v>1416</v>
      </c>
      <c r="W696" s="5">
        <v>1</v>
      </c>
    </row>
    <row r="697" spans="1:23" ht="15.75" thickBot="1" x14ac:dyDescent="0.3">
      <c r="A697" s="450">
        <v>627</v>
      </c>
      <c r="B697" s="4747"/>
      <c r="C697" s="890" t="s">
        <v>220</v>
      </c>
      <c r="D697" s="2079">
        <v>44819</v>
      </c>
      <c r="E697" s="3463" t="s">
        <v>4923</v>
      </c>
      <c r="F697" s="445">
        <v>40</v>
      </c>
      <c r="G697" s="445">
        <f>AVERAGE(CPVTFC3SG0014!O17:P17)</f>
        <v>2.8551000000000002</v>
      </c>
      <c r="H697" s="2081">
        <f t="shared" ref="H697:H776" si="43">(G697-0.095)/0.0131*50</f>
        <v>10534.732824427481</v>
      </c>
      <c r="I697" s="3502" t="s">
        <v>315</v>
      </c>
      <c r="J697" s="1413"/>
      <c r="K697" s="1435"/>
      <c r="L697" s="1414"/>
      <c r="M697" s="969"/>
      <c r="N697" s="970"/>
      <c r="O697" s="650"/>
      <c r="P697" s="1268"/>
      <c r="Q697" s="1268"/>
      <c r="R697" s="1268"/>
      <c r="S697" s="1268"/>
      <c r="T697" s="1268"/>
      <c r="U697" s="1268"/>
      <c r="V697" s="4688"/>
    </row>
    <row r="698" spans="1:23" x14ac:dyDescent="0.25">
      <c r="A698" s="3864">
        <v>628</v>
      </c>
      <c r="B698" s="4767" t="s">
        <v>1834</v>
      </c>
      <c r="C698" s="2749" t="s">
        <v>868</v>
      </c>
      <c r="D698" s="2329">
        <v>44819</v>
      </c>
      <c r="E698" s="3465" t="s">
        <v>4923</v>
      </c>
      <c r="F698" s="492">
        <v>41</v>
      </c>
      <c r="G698" s="492">
        <f>AVERAGE(CPVTFC3SG0014!Q17:R17)</f>
        <v>0.15770000000000001</v>
      </c>
      <c r="H698" s="3466">
        <f t="shared" si="43"/>
        <v>239.31297709923663</v>
      </c>
      <c r="I698" s="3503" t="s">
        <v>314</v>
      </c>
      <c r="J698" s="1437"/>
      <c r="K698" s="747"/>
      <c r="L698" s="670"/>
      <c r="M698" s="667"/>
      <c r="N698" s="661"/>
      <c r="O698" s="721"/>
      <c r="P698" s="3788">
        <v>44890</v>
      </c>
      <c r="Q698" s="1498" t="s">
        <v>5584</v>
      </c>
      <c r="R698" s="1498">
        <v>181</v>
      </c>
      <c r="S698" s="1498">
        <f>AVERAGE(CPVTFC3SG0074!R26:S26)</f>
        <v>0.16070000000000001</v>
      </c>
      <c r="T698" s="494">
        <f t="shared" ref="T698:T701" si="44">(S698-0.1255)/0.0131*66</f>
        <v>177.3435114503817</v>
      </c>
      <c r="U698" s="1779" t="s">
        <v>314</v>
      </c>
      <c r="V698" s="4687" t="s">
        <v>1416</v>
      </c>
      <c r="W698" s="5">
        <v>1</v>
      </c>
    </row>
    <row r="699" spans="1:23" x14ac:dyDescent="0.25">
      <c r="A699" s="3865"/>
      <c r="B699" s="4768"/>
      <c r="C699" s="170" t="s">
        <v>5448</v>
      </c>
      <c r="D699" s="2333"/>
      <c r="E699" s="3468"/>
      <c r="F699" s="695"/>
      <c r="G699" s="695"/>
      <c r="H699" s="3469"/>
      <c r="I699" s="3838"/>
      <c r="J699" s="855"/>
      <c r="K699" s="856"/>
      <c r="L699" s="857"/>
      <c r="M699" s="645"/>
      <c r="N699" s="646"/>
      <c r="O699" s="642"/>
      <c r="P699" s="267">
        <v>44890</v>
      </c>
      <c r="Q699" s="268" t="s">
        <v>5584</v>
      </c>
      <c r="R699" s="268">
        <v>182</v>
      </c>
      <c r="S699" s="268">
        <f>AVERAGE(CPVTFC3SG0074!T26:U26)</f>
        <v>0.17030000000000001</v>
      </c>
      <c r="T699" s="343">
        <f t="shared" si="44"/>
        <v>225.70992366412216</v>
      </c>
      <c r="U699" s="1781" t="s">
        <v>314</v>
      </c>
      <c r="V699" s="4687"/>
    </row>
    <row r="700" spans="1:23" x14ac:dyDescent="0.25">
      <c r="A700" s="3865"/>
      <c r="B700" s="4768"/>
      <c r="C700" s="170" t="s">
        <v>863</v>
      </c>
      <c r="D700" s="2333"/>
      <c r="E700" s="3468"/>
      <c r="F700" s="695"/>
      <c r="G700" s="695"/>
      <c r="H700" s="3469"/>
      <c r="I700" s="3838"/>
      <c r="J700" s="855"/>
      <c r="K700" s="856"/>
      <c r="L700" s="857"/>
      <c r="M700" s="645"/>
      <c r="N700" s="646"/>
      <c r="O700" s="642"/>
      <c r="P700" s="98">
        <v>44890</v>
      </c>
      <c r="Q700" s="99" t="s">
        <v>5584</v>
      </c>
      <c r="R700" s="99">
        <v>183</v>
      </c>
      <c r="S700" s="99">
        <f>AVERAGE(CPVTFC3SG0074!V26:W26)</f>
        <v>0.93210000000000004</v>
      </c>
      <c r="T700" s="100">
        <f t="shared" si="44"/>
        <v>4063.7862595419842</v>
      </c>
      <c r="U700" s="1711" t="s">
        <v>315</v>
      </c>
      <c r="V700" s="4687"/>
    </row>
    <row r="701" spans="1:23" ht="15.75" thickBot="1" x14ac:dyDescent="0.3">
      <c r="A701" s="3866">
        <v>629</v>
      </c>
      <c r="B701" s="4769"/>
      <c r="C701" s="2623" t="s">
        <v>220</v>
      </c>
      <c r="D701" s="1785">
        <v>44819</v>
      </c>
      <c r="E701" s="3550" t="s">
        <v>4923</v>
      </c>
      <c r="F701" s="173">
        <v>42</v>
      </c>
      <c r="G701" s="173">
        <f>AVERAGE(CPVTFC3SG0014!S17:T17)</f>
        <v>2.5719500000000002</v>
      </c>
      <c r="H701" s="1787">
        <f t="shared" si="43"/>
        <v>9454.0076335877857</v>
      </c>
      <c r="I701" s="3602" t="s">
        <v>315</v>
      </c>
      <c r="J701" s="1413"/>
      <c r="K701" s="1413"/>
      <c r="L701" s="1414"/>
      <c r="M701" s="650"/>
      <c r="N701" s="650"/>
      <c r="O701" s="650"/>
      <c r="P701" s="1389">
        <v>44890</v>
      </c>
      <c r="Q701" s="1329" t="s">
        <v>5584</v>
      </c>
      <c r="R701" s="1329">
        <v>184</v>
      </c>
      <c r="S701" s="1329">
        <f>AVERAGE(CPVTFC3SG0074!X26:Y26)</f>
        <v>0.52069999999999994</v>
      </c>
      <c r="T701" s="454">
        <f t="shared" si="44"/>
        <v>1991.0839694656486</v>
      </c>
      <c r="U701" s="3851" t="s">
        <v>315</v>
      </c>
      <c r="V701" s="4688"/>
    </row>
    <row r="702" spans="1:23" x14ac:dyDescent="0.25">
      <c r="A702" s="406">
        <v>630</v>
      </c>
      <c r="B702" s="4751" t="s">
        <v>1835</v>
      </c>
      <c r="C702" s="2742" t="s">
        <v>868</v>
      </c>
      <c r="D702" s="2332">
        <v>44819</v>
      </c>
      <c r="E702" s="3523" t="s">
        <v>4923</v>
      </c>
      <c r="F702" s="478">
        <v>43</v>
      </c>
      <c r="G702" s="478">
        <f>AVERAGE(CPVTFC3SG0014!U17:V17)</f>
        <v>0.65015000000000001</v>
      </c>
      <c r="H702" s="3524">
        <f t="shared" si="43"/>
        <v>2118.8931297709923</v>
      </c>
      <c r="I702" s="3848" t="s">
        <v>315</v>
      </c>
      <c r="J702" s="1437"/>
      <c r="K702" s="1437"/>
      <c r="L702" s="670"/>
      <c r="M702" s="721"/>
      <c r="N702" s="721"/>
      <c r="O702" s="721"/>
      <c r="P702" s="3788">
        <v>44890</v>
      </c>
      <c r="Q702" s="1498" t="s">
        <v>5585</v>
      </c>
      <c r="R702" s="1498">
        <v>1</v>
      </c>
      <c r="S702" s="1498">
        <f>AVERAGE(CPVTFC3SG0075!C11:D11)</f>
        <v>0.27244999999999997</v>
      </c>
      <c r="T702" s="494">
        <f>(S702-0.1155)/0.0131*66</f>
        <v>790.740458015267</v>
      </c>
      <c r="U702" s="1779" t="s">
        <v>314</v>
      </c>
      <c r="V702" s="4687" t="s">
        <v>1416</v>
      </c>
      <c r="W702" s="5">
        <v>1</v>
      </c>
    </row>
    <row r="703" spans="1:23" x14ac:dyDescent="0.25">
      <c r="A703" s="590"/>
      <c r="B703" s="4752"/>
      <c r="C703" s="170" t="s">
        <v>5448</v>
      </c>
      <c r="D703" s="2333"/>
      <c r="E703" s="3468"/>
      <c r="F703" s="695"/>
      <c r="G703" s="695"/>
      <c r="H703" s="3469"/>
      <c r="I703" s="3838"/>
      <c r="J703" s="855"/>
      <c r="K703" s="855"/>
      <c r="L703" s="857"/>
      <c r="M703" s="642"/>
      <c r="N703" s="642"/>
      <c r="O703" s="642"/>
      <c r="P703" s="267">
        <v>44890</v>
      </c>
      <c r="Q703" s="268" t="s">
        <v>5585</v>
      </c>
      <c r="R703" s="268">
        <v>2</v>
      </c>
      <c r="S703" s="268">
        <f>AVERAGE(CPVTFC3SG0075!E11:F11)</f>
        <v>0.27539999999999998</v>
      </c>
      <c r="T703" s="343">
        <f t="shared" ref="T703:T709" si="45">(S703-0.1155)/0.0131*66</f>
        <v>805.60305343511436</v>
      </c>
      <c r="U703" s="1781" t="s">
        <v>314</v>
      </c>
      <c r="V703" s="4687"/>
    </row>
    <row r="704" spans="1:23" x14ac:dyDescent="0.25">
      <c r="A704" s="590"/>
      <c r="B704" s="4752"/>
      <c r="C704" s="170" t="s">
        <v>863</v>
      </c>
      <c r="D704" s="2333"/>
      <c r="E704" s="3468"/>
      <c r="F704" s="695"/>
      <c r="G704" s="695"/>
      <c r="H704" s="3469"/>
      <c r="I704" s="3838"/>
      <c r="J704" s="855"/>
      <c r="K704" s="855"/>
      <c r="L704" s="857"/>
      <c r="M704" s="642"/>
      <c r="N704" s="642"/>
      <c r="O704" s="642"/>
      <c r="P704" s="98">
        <v>44890</v>
      </c>
      <c r="Q704" s="99" t="s">
        <v>5585</v>
      </c>
      <c r="R704" s="99">
        <v>3</v>
      </c>
      <c r="S704" s="99">
        <f>AVERAGE(CPVTFC3SG0075!G11:H11)</f>
        <v>2.2847499999999998</v>
      </c>
      <c r="T704" s="100">
        <f t="shared" si="45"/>
        <v>10929.045801526718</v>
      </c>
      <c r="U704" s="1711" t="s">
        <v>315</v>
      </c>
      <c r="V704" s="4687"/>
    </row>
    <row r="705" spans="1:23" ht="15.75" thickBot="1" x14ac:dyDescent="0.3">
      <c r="A705" s="481">
        <v>631</v>
      </c>
      <c r="B705" s="4753"/>
      <c r="C705" s="3754" t="s">
        <v>220</v>
      </c>
      <c r="D705" s="1511">
        <v>44819</v>
      </c>
      <c r="E705" s="3845" t="s">
        <v>4923</v>
      </c>
      <c r="F705" s="485">
        <v>44</v>
      </c>
      <c r="G705" s="485">
        <f>AVERAGE(CPVTFC3SG0014!W17:X17)</f>
        <v>2.7601500000000003</v>
      </c>
      <c r="H705" s="1513">
        <f t="shared" si="43"/>
        <v>10172.32824427481</v>
      </c>
      <c r="I705" s="3867" t="s">
        <v>315</v>
      </c>
      <c r="J705" s="1438"/>
      <c r="K705" s="1438"/>
      <c r="L705" s="671"/>
      <c r="M705" s="778"/>
      <c r="N705" s="778"/>
      <c r="O705" s="778"/>
      <c r="P705" s="1615">
        <v>44890</v>
      </c>
      <c r="Q705" s="1332" t="s">
        <v>5585</v>
      </c>
      <c r="R705" s="1332">
        <v>4</v>
      </c>
      <c r="S705" s="1332">
        <f>AVERAGE(CPVTFC3SG0075!I11:J11)</f>
        <v>0.94289999999999996</v>
      </c>
      <c r="T705" s="487">
        <f t="shared" si="45"/>
        <v>4168.5801526717551</v>
      </c>
      <c r="U705" s="3847" t="s">
        <v>315</v>
      </c>
      <c r="V705" s="4688"/>
    </row>
    <row r="706" spans="1:23" x14ac:dyDescent="0.25">
      <c r="A706" s="406">
        <v>632</v>
      </c>
      <c r="B706" s="4751" t="s">
        <v>1836</v>
      </c>
      <c r="C706" s="2742" t="s">
        <v>868</v>
      </c>
      <c r="D706" s="2332">
        <v>44819</v>
      </c>
      <c r="E706" s="3523" t="s">
        <v>4923</v>
      </c>
      <c r="F706" s="478">
        <v>45</v>
      </c>
      <c r="G706" s="478">
        <f>AVERAGE(CPVTFC3SG0014!C19:D19)</f>
        <v>1.56745</v>
      </c>
      <c r="H706" s="3524">
        <f t="shared" si="43"/>
        <v>5620.0381679389311</v>
      </c>
      <c r="I706" s="3526" t="s">
        <v>315</v>
      </c>
      <c r="J706" s="1437"/>
      <c r="K706" s="1437"/>
      <c r="L706" s="670"/>
      <c r="M706" s="721"/>
      <c r="N706" s="721"/>
      <c r="O706" s="721"/>
      <c r="P706" s="1611">
        <v>44890</v>
      </c>
      <c r="Q706" s="1327" t="s">
        <v>5585</v>
      </c>
      <c r="R706" s="1327">
        <v>5</v>
      </c>
      <c r="S706" s="1327">
        <f>AVERAGE(CPVTFC3SG0075!K11:L11)</f>
        <v>0.41599999999999998</v>
      </c>
      <c r="T706" s="480">
        <f t="shared" si="45"/>
        <v>1513.9694656488548</v>
      </c>
      <c r="U706" s="782" t="s">
        <v>315</v>
      </c>
      <c r="V706" s="4687" t="s">
        <v>1416</v>
      </c>
    </row>
    <row r="707" spans="1:23" x14ac:dyDescent="0.25">
      <c r="A707" s="590"/>
      <c r="B707" s="4752"/>
      <c r="C707" s="170" t="s">
        <v>5448</v>
      </c>
      <c r="D707" s="2333"/>
      <c r="E707" s="3468"/>
      <c r="F707" s="695"/>
      <c r="G707" s="695"/>
      <c r="H707" s="3469"/>
      <c r="I707" s="3838"/>
      <c r="J707" s="855"/>
      <c r="K707" s="855"/>
      <c r="L707" s="857"/>
      <c r="M707" s="642"/>
      <c r="N707" s="642"/>
      <c r="O707" s="642"/>
      <c r="P707" s="98">
        <v>44890</v>
      </c>
      <c r="Q707" s="99" t="s">
        <v>5585</v>
      </c>
      <c r="R707" s="99">
        <v>6</v>
      </c>
      <c r="S707" s="99">
        <f>AVERAGE(CPVTFC3SG0075!M11:N11)</f>
        <v>0.43510000000000004</v>
      </c>
      <c r="T707" s="100">
        <f t="shared" si="45"/>
        <v>1610.198473282443</v>
      </c>
      <c r="U707" s="1711" t="s">
        <v>315</v>
      </c>
      <c r="V707" s="4687"/>
    </row>
    <row r="708" spans="1:23" x14ac:dyDescent="0.25">
      <c r="A708" s="590"/>
      <c r="B708" s="4752"/>
      <c r="C708" s="170" t="s">
        <v>863</v>
      </c>
      <c r="D708" s="2333"/>
      <c r="E708" s="3468"/>
      <c r="F708" s="695"/>
      <c r="G708" s="695"/>
      <c r="H708" s="3469"/>
      <c r="I708" s="3838"/>
      <c r="J708" s="855"/>
      <c r="K708" s="855"/>
      <c r="L708" s="857"/>
      <c r="M708" s="642"/>
      <c r="N708" s="642"/>
      <c r="O708" s="642"/>
      <c r="P708" s="98">
        <v>44890</v>
      </c>
      <c r="Q708" s="99" t="s">
        <v>5585</v>
      </c>
      <c r="R708" s="99">
        <v>7</v>
      </c>
      <c r="S708" s="99">
        <f>AVERAGE(CPVTFC3SG0075!O11:P11)</f>
        <v>2.8353000000000002</v>
      </c>
      <c r="T708" s="100">
        <f t="shared" si="45"/>
        <v>13702.809160305344</v>
      </c>
      <c r="U708" s="1711" t="s">
        <v>315</v>
      </c>
      <c r="V708" s="4687"/>
    </row>
    <row r="709" spans="1:23" ht="15.75" thickBot="1" x14ac:dyDescent="0.3">
      <c r="A709" s="481">
        <v>633</v>
      </c>
      <c r="B709" s="4753"/>
      <c r="C709" s="3754" t="s">
        <v>220</v>
      </c>
      <c r="D709" s="1511">
        <v>44819</v>
      </c>
      <c r="E709" s="3845" t="s">
        <v>4923</v>
      </c>
      <c r="F709" s="485">
        <v>46</v>
      </c>
      <c r="G709" s="485">
        <f>AVERAGE(CPVTFC3SG0014!E19:F19)</f>
        <v>2.8692000000000002</v>
      </c>
      <c r="H709" s="1513">
        <f t="shared" si="43"/>
        <v>10588.549618320611</v>
      </c>
      <c r="I709" s="3867" t="s">
        <v>315</v>
      </c>
      <c r="J709" s="724">
        <v>44869</v>
      </c>
      <c r="K709" s="851" t="s">
        <v>5436</v>
      </c>
      <c r="L709" s="726">
        <v>93</v>
      </c>
      <c r="M709" s="414">
        <f>AVERAGE(CPVTFC3SG0046!J12:K12)</f>
        <v>1.3723000000000001</v>
      </c>
      <c r="N709" s="415">
        <f t="shared" ref="N709:N723" si="46">(M709-0.1926)/0.0135*400</f>
        <v>34954.074074074073</v>
      </c>
      <c r="O709" s="727" t="s">
        <v>315</v>
      </c>
      <c r="P709" s="1615">
        <v>44890</v>
      </c>
      <c r="Q709" s="1332" t="s">
        <v>5585</v>
      </c>
      <c r="R709" s="1332">
        <v>8</v>
      </c>
      <c r="S709" s="1332">
        <f>AVERAGE(CPVTFC3SG0075!Q11:R11)</f>
        <v>2.1978999999999997</v>
      </c>
      <c r="T709" s="487">
        <f t="shared" si="45"/>
        <v>10491.480916030534</v>
      </c>
      <c r="U709" s="3847" t="s">
        <v>315</v>
      </c>
      <c r="V709" s="4688"/>
    </row>
    <row r="710" spans="1:23" x14ac:dyDescent="0.25">
      <c r="A710" s="114">
        <v>634</v>
      </c>
      <c r="B710" s="4747" t="s">
        <v>1837</v>
      </c>
      <c r="C710" s="165" t="s">
        <v>868</v>
      </c>
      <c r="D710" s="2870">
        <v>44819</v>
      </c>
      <c r="E710" s="3485" t="s">
        <v>4923</v>
      </c>
      <c r="F710" s="444">
        <v>47</v>
      </c>
      <c r="G710" s="444">
        <f>AVERAGE(CPVTFC3SG0014!G19:H19)</f>
        <v>2.80965</v>
      </c>
      <c r="H710" s="3486">
        <f t="shared" si="43"/>
        <v>10361.259541984731</v>
      </c>
      <c r="I710" s="3498" t="s">
        <v>315</v>
      </c>
      <c r="J710" s="795">
        <v>44869</v>
      </c>
      <c r="K710" s="2714" t="s">
        <v>5436</v>
      </c>
      <c r="L710" s="797">
        <v>94</v>
      </c>
      <c r="M710" s="116">
        <f>AVERAGE(CPVTFC3SG0046!L12:M12)</f>
        <v>1.2908499999999998</v>
      </c>
      <c r="N710" s="117">
        <f t="shared" si="46"/>
        <v>32540.740740740734</v>
      </c>
      <c r="O710" s="342" t="s">
        <v>315</v>
      </c>
      <c r="P710" s="1271"/>
      <c r="Q710" s="1271"/>
      <c r="R710" s="1271"/>
      <c r="S710" s="1271"/>
      <c r="T710" s="1271"/>
      <c r="U710" s="1271"/>
    </row>
    <row r="711" spans="1:23" x14ac:dyDescent="0.25">
      <c r="A711" s="64">
        <v>635</v>
      </c>
      <c r="B711" s="4766"/>
      <c r="C711" s="163" t="s">
        <v>220</v>
      </c>
      <c r="D711" s="2337">
        <v>44819</v>
      </c>
      <c r="E711" s="3456" t="s">
        <v>4923</v>
      </c>
      <c r="F711" s="164">
        <v>48</v>
      </c>
      <c r="G711" s="164">
        <f>AVERAGE(CPVTFC3SG0014!I19:J19)</f>
        <v>2.9103500000000002</v>
      </c>
      <c r="H711" s="3457">
        <f t="shared" si="43"/>
        <v>10745.610687022901</v>
      </c>
      <c r="I711" s="3497" t="s">
        <v>315</v>
      </c>
      <c r="J711" s="852">
        <v>44869</v>
      </c>
      <c r="K711" s="845" t="s">
        <v>5436</v>
      </c>
      <c r="L711" s="853">
        <v>95</v>
      </c>
      <c r="M711" s="66">
        <f>AVERAGE(CPVTFC3SG0046!N12:O12)</f>
        <v>1.609</v>
      </c>
      <c r="N711" s="67">
        <f t="shared" si="46"/>
        <v>41967.407407407401</v>
      </c>
      <c r="O711" s="101" t="s">
        <v>315</v>
      </c>
      <c r="P711" s="694"/>
      <c r="Q711" s="694"/>
      <c r="R711" s="694"/>
      <c r="S711" s="694"/>
      <c r="T711" s="694"/>
      <c r="U711" s="694"/>
    </row>
    <row r="712" spans="1:23" x14ac:dyDescent="0.25">
      <c r="A712" s="64">
        <v>636</v>
      </c>
      <c r="B712" s="4765" t="s">
        <v>1838</v>
      </c>
      <c r="C712" s="163" t="s">
        <v>868</v>
      </c>
      <c r="D712" s="2337">
        <v>44819</v>
      </c>
      <c r="E712" s="3456" t="s">
        <v>4923</v>
      </c>
      <c r="F712" s="164">
        <v>49</v>
      </c>
      <c r="G712" s="164">
        <f>AVERAGE(CPVTFC3SG0014!K19:L19)</f>
        <v>2.8920499999999998</v>
      </c>
      <c r="H712" s="3457">
        <f t="shared" si="43"/>
        <v>10675.763358778624</v>
      </c>
      <c r="I712" s="3497" t="s">
        <v>315</v>
      </c>
      <c r="J712" s="852">
        <v>44869</v>
      </c>
      <c r="K712" s="845" t="s">
        <v>5436</v>
      </c>
      <c r="L712" s="853">
        <v>96</v>
      </c>
      <c r="M712" s="66">
        <f>AVERAGE(CPVTFC3SG0046!P12:Q12)</f>
        <v>0.95450000000000002</v>
      </c>
      <c r="N712" s="67">
        <f t="shared" si="46"/>
        <v>22574.814814814814</v>
      </c>
      <c r="O712" s="101" t="s">
        <v>315</v>
      </c>
      <c r="P712" s="694"/>
      <c r="Q712" s="694"/>
      <c r="R712" s="694"/>
      <c r="S712" s="694"/>
      <c r="T712" s="694"/>
      <c r="U712" s="694"/>
    </row>
    <row r="713" spans="1:23" x14ac:dyDescent="0.25">
      <c r="A713" s="64">
        <v>637</v>
      </c>
      <c r="B713" s="4766"/>
      <c r="C713" s="163" t="s">
        <v>220</v>
      </c>
      <c r="D713" s="2337">
        <v>44819</v>
      </c>
      <c r="E713" s="3456" t="s">
        <v>4923</v>
      </c>
      <c r="F713" s="164">
        <v>50</v>
      </c>
      <c r="G713" s="164">
        <f>AVERAGE(CPVTFC3SG0014!M19:N19)</f>
        <v>2.8744499999999999</v>
      </c>
      <c r="H713" s="3457">
        <f t="shared" si="43"/>
        <v>10608.587786259541</v>
      </c>
      <c r="I713" s="3497" t="s">
        <v>315</v>
      </c>
      <c r="J713" s="852">
        <v>44869</v>
      </c>
      <c r="K713" s="845" t="s">
        <v>5436</v>
      </c>
      <c r="L713" s="853">
        <v>97</v>
      </c>
      <c r="M713" s="66">
        <f>AVERAGE(CPVTFC3SG0046!R12:S12)</f>
        <v>2.1113</v>
      </c>
      <c r="N713" s="67">
        <f t="shared" si="46"/>
        <v>56850.370370370365</v>
      </c>
      <c r="O713" s="101" t="s">
        <v>315</v>
      </c>
      <c r="P713" s="694"/>
      <c r="Q713" s="694"/>
      <c r="R713" s="694"/>
      <c r="S713" s="694"/>
      <c r="T713" s="694"/>
      <c r="U713" s="694"/>
    </row>
    <row r="714" spans="1:23" x14ac:dyDescent="0.25">
      <c r="A714" s="64">
        <v>638</v>
      </c>
      <c r="B714" s="4765" t="s">
        <v>1839</v>
      </c>
      <c r="C714" s="163" t="s">
        <v>868</v>
      </c>
      <c r="D714" s="2337">
        <v>44819</v>
      </c>
      <c r="E714" s="3456" t="s">
        <v>4923</v>
      </c>
      <c r="F714" s="164">
        <v>51</v>
      </c>
      <c r="G714" s="164">
        <f>AVERAGE(CPVTFC3SG0014!O19:P19)</f>
        <v>2.6173999999999999</v>
      </c>
      <c r="H714" s="3457">
        <f t="shared" si="43"/>
        <v>9627.4809160305322</v>
      </c>
      <c r="I714" s="3497" t="s">
        <v>315</v>
      </c>
      <c r="J714" s="865">
        <v>44869</v>
      </c>
      <c r="K714" s="866" t="s">
        <v>5436</v>
      </c>
      <c r="L714" s="867">
        <v>98</v>
      </c>
      <c r="M714" s="72">
        <f>AVERAGE(CPVTFC3SG0046!T12:U12)</f>
        <v>0.37819999999999998</v>
      </c>
      <c r="N714" s="73">
        <f t="shared" si="46"/>
        <v>5499.2592592592591</v>
      </c>
      <c r="O714" s="421" t="s">
        <v>315</v>
      </c>
      <c r="P714" s="694"/>
      <c r="Q714" s="694"/>
      <c r="R714" s="694"/>
      <c r="S714" s="694"/>
      <c r="T714" s="694"/>
      <c r="U714" s="694"/>
    </row>
    <row r="715" spans="1:23" x14ac:dyDescent="0.25">
      <c r="A715" s="64">
        <v>639</v>
      </c>
      <c r="B715" s="4766"/>
      <c r="C715" s="163" t="s">
        <v>220</v>
      </c>
      <c r="D715" s="2337">
        <v>44819</v>
      </c>
      <c r="E715" s="3456" t="s">
        <v>4923</v>
      </c>
      <c r="F715" s="164">
        <v>52</v>
      </c>
      <c r="G715" s="164">
        <f>AVERAGE(CPVTFC3SG0014!Q19:R19)</f>
        <v>2.7046000000000001</v>
      </c>
      <c r="H715" s="3457">
        <f t="shared" si="43"/>
        <v>9960.3053435114507</v>
      </c>
      <c r="I715" s="3498" t="s">
        <v>315</v>
      </c>
      <c r="J715" s="865">
        <v>44869</v>
      </c>
      <c r="K715" s="866" t="s">
        <v>5436</v>
      </c>
      <c r="L715" s="867">
        <v>99</v>
      </c>
      <c r="M715" s="72">
        <f>AVERAGE(CPVTFC3SG0046!V12:W12)</f>
        <v>0.31494999999999995</v>
      </c>
      <c r="N715" s="73">
        <f t="shared" si="46"/>
        <v>3625.1851851851839</v>
      </c>
      <c r="O715" s="421" t="s">
        <v>315</v>
      </c>
      <c r="P715" s="694"/>
      <c r="Q715" s="694"/>
      <c r="R715" s="694"/>
      <c r="S715" s="694"/>
      <c r="T715" s="694"/>
      <c r="U715" s="694"/>
    </row>
    <row r="716" spans="1:23" x14ac:dyDescent="0.25">
      <c r="A716" s="64">
        <v>640</v>
      </c>
      <c r="B716" s="4765" t="s">
        <v>1840</v>
      </c>
      <c r="C716" s="163" t="s">
        <v>868</v>
      </c>
      <c r="D716" s="2337">
        <v>44819</v>
      </c>
      <c r="E716" s="3456" t="s">
        <v>4923</v>
      </c>
      <c r="F716" s="164">
        <v>53</v>
      </c>
      <c r="G716" s="164">
        <f>AVERAGE(CPVTFC3SG0014!S19:T19)</f>
        <v>2.7381000000000002</v>
      </c>
      <c r="H716" s="3457">
        <f t="shared" si="43"/>
        <v>10088.167938931298</v>
      </c>
      <c r="I716" s="3497" t="s">
        <v>315</v>
      </c>
      <c r="J716" s="852">
        <v>44869</v>
      </c>
      <c r="K716" s="845" t="s">
        <v>5436</v>
      </c>
      <c r="L716" s="853">
        <v>100</v>
      </c>
      <c r="M716" s="66">
        <f>AVERAGE(CPVTFC3SG0046!X12:Y12)</f>
        <v>0.45269999999999999</v>
      </c>
      <c r="N716" s="67">
        <f t="shared" si="46"/>
        <v>7706.6666666666661</v>
      </c>
      <c r="O716" s="101" t="s">
        <v>315</v>
      </c>
      <c r="P716" s="694"/>
      <c r="Q716" s="694"/>
      <c r="R716" s="694"/>
      <c r="S716" s="694"/>
      <c r="T716" s="694"/>
      <c r="U716" s="694"/>
    </row>
    <row r="717" spans="1:23" x14ac:dyDescent="0.25">
      <c r="A717" s="64">
        <v>641</v>
      </c>
      <c r="B717" s="4766"/>
      <c r="C717" s="163" t="s">
        <v>220</v>
      </c>
      <c r="D717" s="2337">
        <v>44819</v>
      </c>
      <c r="E717" s="3456" t="s">
        <v>4923</v>
      </c>
      <c r="F717" s="164">
        <v>54</v>
      </c>
      <c r="G717" s="164">
        <f>AVERAGE(CPVTFC3SG0014!U19:V19)</f>
        <v>2.8025000000000002</v>
      </c>
      <c r="H717" s="3457">
        <f t="shared" si="43"/>
        <v>10333.969465648855</v>
      </c>
      <c r="I717" s="3497" t="s">
        <v>315</v>
      </c>
      <c r="J717" s="852">
        <v>44869</v>
      </c>
      <c r="K717" s="845" t="s">
        <v>5436</v>
      </c>
      <c r="L717" s="853">
        <v>101</v>
      </c>
      <c r="M717" s="66">
        <f>AVERAGE(CPVTFC3SG0046!B14:C14)</f>
        <v>0.95710000000000006</v>
      </c>
      <c r="N717" s="67">
        <f t="shared" si="46"/>
        <v>22651.851851851854</v>
      </c>
      <c r="O717" s="101" t="s">
        <v>315</v>
      </c>
      <c r="P717" s="694"/>
      <c r="Q717" s="694"/>
      <c r="R717" s="694"/>
      <c r="S717" s="694"/>
      <c r="T717" s="694"/>
      <c r="U717" s="694"/>
    </row>
    <row r="718" spans="1:23" x14ac:dyDescent="0.25">
      <c r="A718" s="64">
        <v>642</v>
      </c>
      <c r="B718" s="4765" t="s">
        <v>1841</v>
      </c>
      <c r="C718" s="163" t="s">
        <v>868</v>
      </c>
      <c r="D718" s="2337">
        <v>44819</v>
      </c>
      <c r="E718" s="3456" t="s">
        <v>4923</v>
      </c>
      <c r="F718" s="164">
        <v>55</v>
      </c>
      <c r="G718" s="164">
        <f>AVERAGE(CPVTFC3SG0014!W19:X19)</f>
        <v>2.2358000000000002</v>
      </c>
      <c r="H718" s="3457">
        <f t="shared" si="43"/>
        <v>8170.9923664122125</v>
      </c>
      <c r="I718" s="3497" t="s">
        <v>315</v>
      </c>
      <c r="J718" s="865">
        <v>44869</v>
      </c>
      <c r="K718" s="866" t="s">
        <v>5436</v>
      </c>
      <c r="L718" s="867">
        <v>102</v>
      </c>
      <c r="M718" s="72">
        <f>AVERAGE(CPVTFC3SG0046!D14:E14)</f>
        <v>0.25105</v>
      </c>
      <c r="N718" s="73">
        <f t="shared" si="46"/>
        <v>1731.851851851852</v>
      </c>
      <c r="O718" s="421" t="s">
        <v>315</v>
      </c>
      <c r="P718" s="694"/>
      <c r="Q718" s="694"/>
      <c r="R718" s="694"/>
      <c r="S718" s="694"/>
      <c r="T718" s="694"/>
      <c r="U718" s="694"/>
    </row>
    <row r="719" spans="1:23" x14ac:dyDescent="0.25">
      <c r="A719" s="64">
        <v>643</v>
      </c>
      <c r="B719" s="4766"/>
      <c r="C719" s="163" t="s">
        <v>220</v>
      </c>
      <c r="D719" s="2337">
        <v>44819</v>
      </c>
      <c r="E719" s="3456" t="s">
        <v>4923</v>
      </c>
      <c r="F719" s="164">
        <v>56</v>
      </c>
      <c r="G719" s="164">
        <f>AVERAGE(CPVTFC3SG0014!C21:D21)</f>
        <v>2.9134000000000002</v>
      </c>
      <c r="H719" s="3457">
        <f t="shared" si="43"/>
        <v>10757.251908396947</v>
      </c>
      <c r="I719" s="3497" t="s">
        <v>315</v>
      </c>
      <c r="J719" s="852">
        <v>44869</v>
      </c>
      <c r="K719" s="845" t="s">
        <v>5436</v>
      </c>
      <c r="L719" s="853">
        <v>103</v>
      </c>
      <c r="M719" s="66">
        <f>AVERAGE(CPVTFC3SG0046!F14:G14)</f>
        <v>0.89015</v>
      </c>
      <c r="N719" s="67">
        <f t="shared" si="46"/>
        <v>20668.14814814815</v>
      </c>
      <c r="O719" s="101" t="s">
        <v>315</v>
      </c>
      <c r="P719" s="694"/>
      <c r="Q719" s="694"/>
      <c r="R719" s="694"/>
      <c r="S719" s="694"/>
      <c r="T719" s="694"/>
      <c r="U719" s="694"/>
      <c r="V719" s="557"/>
    </row>
    <row r="720" spans="1:23" x14ac:dyDescent="0.25">
      <c r="A720" s="64">
        <v>644</v>
      </c>
      <c r="B720" s="3752" t="s">
        <v>1842</v>
      </c>
      <c r="C720" s="163" t="s">
        <v>868</v>
      </c>
      <c r="D720" s="2337">
        <v>44819</v>
      </c>
      <c r="E720" s="3456" t="s">
        <v>4923</v>
      </c>
      <c r="F720" s="164">
        <v>57</v>
      </c>
      <c r="G720" s="164">
        <f>AVERAGE(CPVTFC3SG0014!E21:F21)</f>
        <v>0.96619999999999995</v>
      </c>
      <c r="H720" s="3457">
        <f t="shared" si="43"/>
        <v>3325.190839694656</v>
      </c>
      <c r="I720" s="3836" t="s">
        <v>315</v>
      </c>
      <c r="J720" s="855"/>
      <c r="K720" s="855"/>
      <c r="L720" s="857"/>
      <c r="M720" s="642"/>
      <c r="N720" s="642"/>
      <c r="O720" s="642"/>
      <c r="P720" s="694"/>
      <c r="Q720" s="694"/>
      <c r="R720" s="694"/>
      <c r="S720" s="694"/>
      <c r="T720" s="694"/>
      <c r="U720" s="694"/>
      <c r="V720" s="4722" t="s">
        <v>1416</v>
      </c>
      <c r="W720" s="5">
        <v>1</v>
      </c>
    </row>
    <row r="721" spans="1:23" x14ac:dyDescent="0.25">
      <c r="A721" s="64">
        <v>645</v>
      </c>
      <c r="B721" s="3752" t="s">
        <v>1842</v>
      </c>
      <c r="C721" s="163" t="s">
        <v>220</v>
      </c>
      <c r="D721" s="2337">
        <v>44819</v>
      </c>
      <c r="E721" s="3456" t="s">
        <v>4923</v>
      </c>
      <c r="F721" s="164">
        <v>58</v>
      </c>
      <c r="G721" s="164">
        <f>AVERAGE(CPVTFC3SG0014!G21:H21)</f>
        <v>2.8660999999999999</v>
      </c>
      <c r="H721" s="3457">
        <f t="shared" si="43"/>
        <v>10576.717557251906</v>
      </c>
      <c r="I721" s="3497" t="s">
        <v>315</v>
      </c>
      <c r="J721" s="852">
        <v>44869</v>
      </c>
      <c r="K721" s="845" t="s">
        <v>5436</v>
      </c>
      <c r="L721" s="853">
        <v>104</v>
      </c>
      <c r="M721" s="66">
        <f>AVERAGE(CPVTFC3SG0046!H14:I14)</f>
        <v>0.90515000000000001</v>
      </c>
      <c r="N721" s="67">
        <f t="shared" si="46"/>
        <v>21112.592592592595</v>
      </c>
      <c r="O721" s="101" t="s">
        <v>315</v>
      </c>
      <c r="P721" s="694"/>
      <c r="Q721" s="694"/>
      <c r="R721" s="694"/>
      <c r="S721" s="694"/>
      <c r="T721" s="694"/>
      <c r="U721" s="694"/>
      <c r="V721" s="4688"/>
    </row>
    <row r="722" spans="1:23" x14ac:dyDescent="0.25">
      <c r="A722" s="64">
        <v>646</v>
      </c>
      <c r="B722" s="3752" t="s">
        <v>1843</v>
      </c>
      <c r="C722" s="163" t="s">
        <v>868</v>
      </c>
      <c r="D722" s="2337">
        <v>44819</v>
      </c>
      <c r="E722" s="3456" t="s">
        <v>4923</v>
      </c>
      <c r="F722" s="164">
        <v>59</v>
      </c>
      <c r="G722" s="164">
        <f>AVERAGE(CPVTFC3SG0014!I21:J21)</f>
        <v>1.1536500000000001</v>
      </c>
      <c r="H722" s="3457">
        <f t="shared" si="43"/>
        <v>4040.6488549618325</v>
      </c>
      <c r="I722" s="3497" t="s">
        <v>315</v>
      </c>
      <c r="J722" s="855"/>
      <c r="K722" s="856"/>
      <c r="L722" s="857"/>
      <c r="M722" s="645"/>
      <c r="N722" s="646"/>
      <c r="O722" s="642"/>
      <c r="P722" s="694"/>
      <c r="Q722" s="694"/>
      <c r="R722" s="694"/>
      <c r="S722" s="694"/>
      <c r="T722" s="694"/>
      <c r="U722" s="694"/>
      <c r="V722" s="4722"/>
    </row>
    <row r="723" spans="1:23" ht="15.75" thickBot="1" x14ac:dyDescent="0.3">
      <c r="A723" s="450">
        <v>647</v>
      </c>
      <c r="B723" s="3752" t="s">
        <v>1843</v>
      </c>
      <c r="C723" s="890" t="s">
        <v>220</v>
      </c>
      <c r="D723" s="2079">
        <v>44819</v>
      </c>
      <c r="E723" s="3463" t="s">
        <v>4923</v>
      </c>
      <c r="F723" s="445">
        <v>60</v>
      </c>
      <c r="G723" s="445">
        <f>AVERAGE(CPVTFC3SG0014!K21:L21)</f>
        <v>2.7754500000000002</v>
      </c>
      <c r="H723" s="2081">
        <f t="shared" si="43"/>
        <v>10230.725190839694</v>
      </c>
      <c r="I723" s="3502" t="s">
        <v>315</v>
      </c>
      <c r="J723" s="737">
        <v>44869</v>
      </c>
      <c r="K723" s="2751" t="s">
        <v>5436</v>
      </c>
      <c r="L723" s="742">
        <v>105</v>
      </c>
      <c r="M723" s="122">
        <f>AVERAGE(CPVTFC3SG0046!J14:K14)</f>
        <v>0.49670000000000003</v>
      </c>
      <c r="N723" s="123">
        <f t="shared" si="46"/>
        <v>9010.3703703703723</v>
      </c>
      <c r="O723" s="699" t="s">
        <v>315</v>
      </c>
      <c r="P723" s="1268"/>
      <c r="Q723" s="1268"/>
      <c r="R723" s="1268"/>
      <c r="S723" s="1268"/>
      <c r="T723" s="1268"/>
      <c r="U723" s="1268"/>
      <c r="V723" s="4688"/>
    </row>
    <row r="724" spans="1:23" x14ac:dyDescent="0.25">
      <c r="A724" s="508">
        <v>648</v>
      </c>
      <c r="B724" s="4748" t="s">
        <v>1844</v>
      </c>
      <c r="C724" s="2749" t="s">
        <v>868</v>
      </c>
      <c r="D724" s="2329">
        <v>44819</v>
      </c>
      <c r="E724" s="3465" t="s">
        <v>4923</v>
      </c>
      <c r="F724" s="492">
        <v>61</v>
      </c>
      <c r="G724" s="492">
        <f>AVERAGE(CPVTFC3SG0014!M21:N21)</f>
        <v>0.39539999999999997</v>
      </c>
      <c r="H724" s="3466">
        <f t="shared" si="43"/>
        <v>1146.564885496183</v>
      </c>
      <c r="I724" s="3869" t="s">
        <v>314</v>
      </c>
      <c r="J724" s="1437"/>
      <c r="K724" s="747"/>
      <c r="L724" s="670"/>
      <c r="M724" s="667"/>
      <c r="N724" s="661"/>
      <c r="O724" s="721"/>
      <c r="P724" s="3788">
        <v>44890</v>
      </c>
      <c r="Q724" s="1498" t="s">
        <v>5585</v>
      </c>
      <c r="R724" s="1498">
        <v>9</v>
      </c>
      <c r="S724" s="1498">
        <f>AVERAGE(CPVTFC3SG0075!S11:T11)</f>
        <v>0.21970000000000001</v>
      </c>
      <c r="T724" s="494">
        <f t="shared" ref="T724:T726" si="47">(S724-0.1155)/0.0131*66</f>
        <v>524.97709923664115</v>
      </c>
      <c r="U724" s="1779" t="s">
        <v>314</v>
      </c>
      <c r="V724" s="4722" t="s">
        <v>1416</v>
      </c>
      <c r="W724" s="5">
        <v>1</v>
      </c>
    </row>
    <row r="725" spans="1:23" x14ac:dyDescent="0.25">
      <c r="A725" s="585"/>
      <c r="B725" s="4749"/>
      <c r="C725" s="169" t="s">
        <v>863</v>
      </c>
      <c r="D725" s="2333"/>
      <c r="E725" s="3468"/>
      <c r="F725" s="695"/>
      <c r="G725" s="695"/>
      <c r="H725" s="3469"/>
      <c r="I725" s="3868"/>
      <c r="J725" s="855"/>
      <c r="K725" s="856"/>
      <c r="L725" s="857"/>
      <c r="M725" s="645"/>
      <c r="N725" s="646"/>
      <c r="O725" s="642"/>
      <c r="P725" s="98">
        <v>44890</v>
      </c>
      <c r="Q725" s="99" t="s">
        <v>5585</v>
      </c>
      <c r="R725" s="99">
        <v>10</v>
      </c>
      <c r="S725" s="99">
        <f>AVERAGE(CPVTFC3SG0075!U11:V11)</f>
        <v>1.7778499999999999</v>
      </c>
      <c r="T725" s="100">
        <f t="shared" si="47"/>
        <v>8375.1984732824421</v>
      </c>
      <c r="U725" s="1711" t="s">
        <v>315</v>
      </c>
      <c r="V725" s="4790"/>
    </row>
    <row r="726" spans="1:23" ht="15.75" thickBot="1" x14ac:dyDescent="0.3">
      <c r="A726" s="516">
        <v>649</v>
      </c>
      <c r="B726" s="4750"/>
      <c r="C726" s="2747" t="s">
        <v>220</v>
      </c>
      <c r="D726" s="1516">
        <v>44819</v>
      </c>
      <c r="E726" s="3834" t="s">
        <v>4923</v>
      </c>
      <c r="F726" s="518">
        <v>62</v>
      </c>
      <c r="G726" s="518">
        <f>AVERAGE(CPVTFC3SG0014!O21:P21)</f>
        <v>2.5586000000000002</v>
      </c>
      <c r="H726" s="1518">
        <f t="shared" si="43"/>
        <v>9403.0534351145034</v>
      </c>
      <c r="I726" s="2790" t="s">
        <v>315</v>
      </c>
      <c r="J726" s="1438"/>
      <c r="K726" s="754"/>
      <c r="L726" s="671"/>
      <c r="M726" s="668"/>
      <c r="N726" s="662"/>
      <c r="O726" s="778"/>
      <c r="P726" s="1615">
        <v>44890</v>
      </c>
      <c r="Q726" s="1332" t="s">
        <v>5585</v>
      </c>
      <c r="R726" s="1332">
        <v>11</v>
      </c>
      <c r="S726" s="1332">
        <f>AVERAGE(CPVTFC3SG0075!W11:X11)</f>
        <v>0.55310000000000004</v>
      </c>
      <c r="T726" s="487">
        <f t="shared" si="47"/>
        <v>2204.7022900763359</v>
      </c>
      <c r="U726" s="3847" t="s">
        <v>315</v>
      </c>
      <c r="V726" s="4710"/>
    </row>
    <row r="727" spans="1:23" x14ac:dyDescent="0.25">
      <c r="A727" s="114">
        <v>650</v>
      </c>
      <c r="B727" s="3753" t="s">
        <v>1845</v>
      </c>
      <c r="C727" s="165" t="s">
        <v>868</v>
      </c>
      <c r="D727" s="2870">
        <v>44819</v>
      </c>
      <c r="E727" s="3485" t="s">
        <v>4923</v>
      </c>
      <c r="F727" s="444">
        <v>63</v>
      </c>
      <c r="G727" s="444">
        <f>AVERAGE(CPVTFC3SG0014!Q21:R21)</f>
        <v>1.9270499999999999</v>
      </c>
      <c r="H727" s="3486">
        <f t="shared" si="43"/>
        <v>6992.5572519083971</v>
      </c>
      <c r="I727" s="3498" t="s">
        <v>315</v>
      </c>
      <c r="J727" s="1430"/>
      <c r="K727" s="828"/>
      <c r="L727" s="1431"/>
      <c r="M727" s="830"/>
      <c r="N727" s="831"/>
      <c r="O727" s="672"/>
      <c r="P727" s="1271"/>
      <c r="Q727" s="1271"/>
      <c r="R727" s="1271"/>
      <c r="S727" s="1271"/>
      <c r="T727" s="1271"/>
      <c r="U727" s="1271"/>
      <c r="V727" s="4722" t="s">
        <v>1416</v>
      </c>
    </row>
    <row r="728" spans="1:23" x14ac:dyDescent="0.25">
      <c r="A728" s="64">
        <v>651</v>
      </c>
      <c r="B728" s="3752" t="s">
        <v>1845</v>
      </c>
      <c r="C728" s="163" t="s">
        <v>220</v>
      </c>
      <c r="D728" s="2337">
        <v>44819</v>
      </c>
      <c r="E728" s="3456" t="s">
        <v>4923</v>
      </c>
      <c r="F728" s="164">
        <v>64</v>
      </c>
      <c r="G728" s="164">
        <f>AVERAGE(CPVTFC3SG0014!S21:T21)</f>
        <v>2.8003999999999998</v>
      </c>
      <c r="H728" s="3457">
        <f t="shared" si="43"/>
        <v>10325.95419847328</v>
      </c>
      <c r="I728" s="3497" t="s">
        <v>315</v>
      </c>
      <c r="J728" s="852">
        <v>44869</v>
      </c>
      <c r="K728" s="845" t="s">
        <v>5436</v>
      </c>
      <c r="L728" s="853">
        <v>106</v>
      </c>
      <c r="M728" s="66">
        <f>AVERAGE(CPVTFC3SG0046!L14:M14)</f>
        <v>0.88145000000000007</v>
      </c>
      <c r="N728" s="67">
        <f>(M728-0.1926)/0.0135*400</f>
        <v>20410.370370370372</v>
      </c>
      <c r="O728" s="858" t="s">
        <v>315</v>
      </c>
      <c r="P728" s="694"/>
      <c r="Q728" s="694"/>
      <c r="R728" s="694"/>
      <c r="S728" s="694"/>
      <c r="T728" s="694"/>
      <c r="U728" s="694"/>
      <c r="V728" s="4710"/>
    </row>
    <row r="729" spans="1:23" x14ac:dyDescent="0.25">
      <c r="A729" s="6">
        <v>652</v>
      </c>
      <c r="B729" s="4763" t="s">
        <v>1846</v>
      </c>
      <c r="C729" s="144" t="s">
        <v>868</v>
      </c>
      <c r="D729" s="2340">
        <v>44819</v>
      </c>
      <c r="E729" s="3460" t="s">
        <v>4923</v>
      </c>
      <c r="F729" s="102">
        <v>65</v>
      </c>
      <c r="G729" s="102">
        <f>AVERAGE(CPVTFC3SG0014!U21:V21)</f>
        <v>9.8899999999999988E-2</v>
      </c>
      <c r="H729" s="3461">
        <f t="shared" si="43"/>
        <v>14.885496183206056</v>
      </c>
      <c r="I729" s="3496" t="s">
        <v>314</v>
      </c>
      <c r="J729" s="855"/>
      <c r="K729" s="855"/>
      <c r="L729" s="857"/>
      <c r="M729" s="642"/>
      <c r="N729" s="642"/>
      <c r="O729" s="642"/>
      <c r="P729" s="694"/>
      <c r="Q729" s="694"/>
      <c r="R729" s="694"/>
      <c r="S729" s="694"/>
      <c r="T729" s="694"/>
      <c r="U729" s="694"/>
      <c r="V729" s="4788" t="s">
        <v>1416</v>
      </c>
      <c r="W729" s="5">
        <v>1</v>
      </c>
    </row>
    <row r="730" spans="1:23" x14ac:dyDescent="0.25">
      <c r="A730" s="6">
        <v>653</v>
      </c>
      <c r="B730" s="4754"/>
      <c r="C730" s="144" t="s">
        <v>220</v>
      </c>
      <c r="D730" s="2340">
        <v>44819</v>
      </c>
      <c r="E730" s="3460" t="s">
        <v>4923</v>
      </c>
      <c r="F730" s="102">
        <v>66</v>
      </c>
      <c r="G730" s="102">
        <f>AVERAGE(CPVTFC3SG0014!W21:X21)</f>
        <v>0.36845</v>
      </c>
      <c r="H730" s="3461">
        <f t="shared" si="43"/>
        <v>1043.7022900763359</v>
      </c>
      <c r="I730" s="3857" t="s">
        <v>314</v>
      </c>
      <c r="J730" s="855"/>
      <c r="K730" s="855"/>
      <c r="L730" s="857"/>
      <c r="M730" s="642"/>
      <c r="N730" s="642"/>
      <c r="O730" s="642"/>
      <c r="P730" s="694"/>
      <c r="Q730" s="694"/>
      <c r="R730" s="694"/>
      <c r="S730" s="694"/>
      <c r="T730" s="694"/>
      <c r="U730" s="694"/>
      <c r="V730" s="4688"/>
    </row>
    <row r="731" spans="1:23" x14ac:dyDescent="0.25">
      <c r="A731" s="64">
        <v>654</v>
      </c>
      <c r="B731" s="3752" t="s">
        <v>1847</v>
      </c>
      <c r="C731" s="163" t="s">
        <v>868</v>
      </c>
      <c r="D731" s="2337">
        <v>44819</v>
      </c>
      <c r="E731" s="3456" t="s">
        <v>4923</v>
      </c>
      <c r="F731" s="164">
        <v>67</v>
      </c>
      <c r="G731" s="164">
        <f>AVERAGE(CPVTFC3SG0014!C23:D23)</f>
        <v>1.9653999999999998</v>
      </c>
      <c r="H731" s="3457">
        <f t="shared" si="43"/>
        <v>7138.9312977099225</v>
      </c>
      <c r="I731" s="3497" t="s">
        <v>315</v>
      </c>
      <c r="J731" s="855"/>
      <c r="K731" s="855"/>
      <c r="L731" s="857"/>
      <c r="M731" s="642"/>
      <c r="N731" s="642"/>
      <c r="O731" s="642"/>
      <c r="P731" s="694"/>
      <c r="Q731" s="694"/>
      <c r="R731" s="694"/>
      <c r="S731" s="694"/>
      <c r="T731" s="694"/>
      <c r="U731" s="694"/>
    </row>
    <row r="732" spans="1:23" x14ac:dyDescent="0.25">
      <c r="A732" s="64">
        <v>655</v>
      </c>
      <c r="B732" s="3752" t="s">
        <v>1847</v>
      </c>
      <c r="C732" s="163" t="s">
        <v>220</v>
      </c>
      <c r="D732" s="2337">
        <v>44819</v>
      </c>
      <c r="E732" s="3456" t="s">
        <v>4923</v>
      </c>
      <c r="F732" s="164">
        <v>68</v>
      </c>
      <c r="G732" s="164">
        <f>AVERAGE(CPVTFC3SG0014!E23:F23)</f>
        <v>2.8684500000000002</v>
      </c>
      <c r="H732" s="3457">
        <f t="shared" si="43"/>
        <v>10585.687022900762</v>
      </c>
      <c r="I732" s="3497" t="s">
        <v>315</v>
      </c>
      <c r="J732" s="852">
        <v>44869</v>
      </c>
      <c r="K732" s="845" t="s">
        <v>5436</v>
      </c>
      <c r="L732" s="853">
        <v>107</v>
      </c>
      <c r="M732" s="66">
        <f>AVERAGE(CPVTFC3SG0046!N14:O14)</f>
        <v>0.66369999999999996</v>
      </c>
      <c r="N732" s="67">
        <f>(M732-0.1926)/0.0135*400</f>
        <v>13958.518518518516</v>
      </c>
      <c r="O732" s="101" t="s">
        <v>315</v>
      </c>
      <c r="P732" s="694"/>
      <c r="Q732" s="694"/>
      <c r="R732" s="694"/>
      <c r="S732" s="694"/>
      <c r="T732" s="694"/>
      <c r="U732" s="694"/>
    </row>
    <row r="733" spans="1:23" x14ac:dyDescent="0.25">
      <c r="A733" s="6">
        <v>656</v>
      </c>
      <c r="B733" s="4759" t="s">
        <v>1848</v>
      </c>
      <c r="C733" s="144" t="s">
        <v>868</v>
      </c>
      <c r="D733" s="2340">
        <v>44819</v>
      </c>
      <c r="E733" s="3460" t="s">
        <v>4923</v>
      </c>
      <c r="F733" s="102">
        <v>69</v>
      </c>
      <c r="G733" s="102">
        <f>AVERAGE(CPVTFC3SG0014!G23:H23)</f>
        <v>0.19690000000000002</v>
      </c>
      <c r="H733" s="3461">
        <f t="shared" si="43"/>
        <v>388.93129770992374</v>
      </c>
      <c r="I733" s="3496" t="s">
        <v>314</v>
      </c>
      <c r="J733" s="855"/>
      <c r="K733" s="855"/>
      <c r="L733" s="857"/>
      <c r="M733" s="642"/>
      <c r="N733" s="642"/>
      <c r="O733" s="642"/>
      <c r="P733" s="694"/>
      <c r="Q733" s="694"/>
      <c r="R733" s="694"/>
      <c r="S733" s="694"/>
      <c r="T733" s="694"/>
      <c r="U733" s="694"/>
      <c r="V733" s="4722" t="s">
        <v>1416</v>
      </c>
      <c r="W733" s="5">
        <v>1</v>
      </c>
    </row>
    <row r="734" spans="1:23" x14ac:dyDescent="0.25">
      <c r="A734" s="9">
        <v>657</v>
      </c>
      <c r="B734" s="4764"/>
      <c r="C734" s="162" t="s">
        <v>220</v>
      </c>
      <c r="D734" s="2392">
        <v>44819</v>
      </c>
      <c r="E734" s="3476" t="s">
        <v>4923</v>
      </c>
      <c r="F734" s="103">
        <v>70</v>
      </c>
      <c r="G734" s="103">
        <f>AVERAGE(CPVTFC3SG0014!I23:J23)</f>
        <v>2.5328499999999998</v>
      </c>
      <c r="H734" s="3477">
        <f t="shared" si="43"/>
        <v>9304.7709923664097</v>
      </c>
      <c r="I734" s="3495" t="s">
        <v>315</v>
      </c>
      <c r="J734" s="855"/>
      <c r="K734" s="856"/>
      <c r="L734" s="857"/>
      <c r="M734" s="645"/>
      <c r="N734" s="646"/>
      <c r="O734" s="642"/>
      <c r="P734" s="694"/>
      <c r="Q734" s="694"/>
      <c r="R734" s="694"/>
      <c r="S734" s="694"/>
      <c r="T734" s="694"/>
      <c r="U734" s="694"/>
      <c r="V734" s="4688"/>
    </row>
    <row r="735" spans="1:23" x14ac:dyDescent="0.25">
      <c r="A735" s="6">
        <v>658</v>
      </c>
      <c r="B735" s="4759" t="s">
        <v>1849</v>
      </c>
      <c r="C735" s="144" t="s">
        <v>868</v>
      </c>
      <c r="D735" s="2340">
        <v>44819</v>
      </c>
      <c r="E735" s="3460" t="s">
        <v>4923</v>
      </c>
      <c r="F735" s="102">
        <v>71</v>
      </c>
      <c r="G735" s="102">
        <f>AVERAGE(CPVTFC3SG0014!K23:L23)</f>
        <v>0.37970000000000004</v>
      </c>
      <c r="H735" s="3461">
        <f t="shared" si="43"/>
        <v>1086.6412213740459</v>
      </c>
      <c r="I735" s="3857" t="s">
        <v>314</v>
      </c>
      <c r="J735" s="855"/>
      <c r="K735" s="856"/>
      <c r="L735" s="857"/>
      <c r="M735" s="645"/>
      <c r="N735" s="646"/>
      <c r="O735" s="642"/>
      <c r="P735" s="694"/>
      <c r="Q735" s="694"/>
      <c r="R735" s="694"/>
      <c r="S735" s="694"/>
      <c r="T735" s="694"/>
      <c r="U735" s="694"/>
      <c r="V735" s="4722" t="s">
        <v>1416</v>
      </c>
      <c r="W735" s="5">
        <v>1</v>
      </c>
    </row>
    <row r="736" spans="1:23" ht="15.75" thickBot="1" x14ac:dyDescent="0.3">
      <c r="A736" s="524">
        <v>659</v>
      </c>
      <c r="B736" s="4757"/>
      <c r="C736" s="172" t="s">
        <v>220</v>
      </c>
      <c r="D736" s="1785">
        <v>44819</v>
      </c>
      <c r="E736" s="3550" t="s">
        <v>4923</v>
      </c>
      <c r="F736" s="173">
        <v>72</v>
      </c>
      <c r="G736" s="173">
        <f>AVERAGE(CPVTFC3SG0014!M23:N23)</f>
        <v>2.7605</v>
      </c>
      <c r="H736" s="1787">
        <f t="shared" si="43"/>
        <v>10173.664122137403</v>
      </c>
      <c r="I736" s="4303" t="s">
        <v>315</v>
      </c>
      <c r="J736" s="1413"/>
      <c r="K736" s="1435"/>
      <c r="L736" s="1414"/>
      <c r="M736" s="969"/>
      <c r="N736" s="970"/>
      <c r="O736" s="650"/>
      <c r="P736" s="1268"/>
      <c r="Q736" s="1268"/>
      <c r="R736" s="1268"/>
      <c r="S736" s="1268"/>
      <c r="T736" s="1268"/>
      <c r="U736" s="1268"/>
      <c r="V736" s="4688"/>
    </row>
    <row r="737" spans="1:23" x14ac:dyDescent="0.25">
      <c r="A737" s="508">
        <v>660</v>
      </c>
      <c r="B737" s="4748" t="s">
        <v>1850</v>
      </c>
      <c r="C737" s="2749" t="s">
        <v>868</v>
      </c>
      <c r="D737" s="2329">
        <v>44819</v>
      </c>
      <c r="E737" s="3465" t="s">
        <v>4923</v>
      </c>
      <c r="F737" s="492">
        <v>73</v>
      </c>
      <c r="G737" s="492">
        <f>AVERAGE(CPVTFC3SG0014!O23:P23)</f>
        <v>0.26885000000000003</v>
      </c>
      <c r="H737" s="3466">
        <f t="shared" si="43"/>
        <v>663.54961832061076</v>
      </c>
      <c r="I737" s="3869" t="s">
        <v>314</v>
      </c>
      <c r="J737" s="1437"/>
      <c r="K737" s="747"/>
      <c r="L737" s="670"/>
      <c r="M737" s="667"/>
      <c r="N737" s="661"/>
      <c r="O737" s="721"/>
      <c r="P737" s="834"/>
      <c r="Q737" s="834"/>
      <c r="R737" s="834"/>
      <c r="S737" s="834"/>
      <c r="T737" s="834"/>
      <c r="U737" s="836"/>
      <c r="V737" s="4722" t="s">
        <v>1416</v>
      </c>
      <c r="W737" s="5">
        <v>1</v>
      </c>
    </row>
    <row r="738" spans="1:23" x14ac:dyDescent="0.25">
      <c r="A738" s="585"/>
      <c r="B738" s="4749"/>
      <c r="C738" s="169" t="s">
        <v>863</v>
      </c>
      <c r="D738" s="2333"/>
      <c r="E738" s="3468"/>
      <c r="F738" s="695"/>
      <c r="G738" s="695"/>
      <c r="H738" s="3469"/>
      <c r="I738" s="3868"/>
      <c r="J738" s="855"/>
      <c r="K738" s="856"/>
      <c r="L738" s="857"/>
      <c r="M738" s="645"/>
      <c r="N738" s="646"/>
      <c r="O738" s="642"/>
      <c r="P738" s="4239">
        <v>44894</v>
      </c>
      <c r="Q738" s="276" t="s">
        <v>5593</v>
      </c>
      <c r="R738" s="276">
        <v>148</v>
      </c>
      <c r="S738" s="276">
        <f>AVERAGE(CPVTFC3SG0081!X20:Y20)</f>
        <v>0.40505000000000002</v>
      </c>
      <c r="T738" s="4018">
        <f t="shared" ref="T738" si="48">(S738-0.1617)/0.0141*66</f>
        <v>1139.0851063829787</v>
      </c>
      <c r="U738" s="4287" t="s">
        <v>315</v>
      </c>
      <c r="V738" s="4722"/>
    </row>
    <row r="739" spans="1:23" ht="15.75" thickBot="1" x14ac:dyDescent="0.3">
      <c r="A739" s="516">
        <v>661</v>
      </c>
      <c r="B739" s="4750"/>
      <c r="C739" s="2747" t="s">
        <v>220</v>
      </c>
      <c r="D739" s="1516">
        <v>44819</v>
      </c>
      <c r="E739" s="3834" t="s">
        <v>4923</v>
      </c>
      <c r="F739" s="518">
        <v>74</v>
      </c>
      <c r="G739" s="518">
        <f>AVERAGE(CPVTFC3SG0014!Q23:R23)</f>
        <v>2.8479999999999999</v>
      </c>
      <c r="H739" s="1518">
        <f t="shared" si="43"/>
        <v>10507.633587786258</v>
      </c>
      <c r="I739" s="2790" t="s">
        <v>315</v>
      </c>
      <c r="J739" s="1438"/>
      <c r="K739" s="1438"/>
      <c r="L739" s="671"/>
      <c r="M739" s="778"/>
      <c r="N739" s="778"/>
      <c r="O739" s="778"/>
      <c r="P739" s="786"/>
      <c r="Q739" s="786"/>
      <c r="R739" s="786"/>
      <c r="S739" s="786"/>
      <c r="T739" s="786"/>
      <c r="U739" s="788"/>
      <c r="V739" s="4688"/>
    </row>
    <row r="740" spans="1:23" x14ac:dyDescent="0.25">
      <c r="A740" s="114">
        <v>662</v>
      </c>
      <c r="B740" s="4747" t="s">
        <v>1851</v>
      </c>
      <c r="C740" s="165" t="s">
        <v>868</v>
      </c>
      <c r="D740" s="2870">
        <v>44819</v>
      </c>
      <c r="E740" s="3485" t="s">
        <v>4923</v>
      </c>
      <c r="F740" s="444">
        <v>75</v>
      </c>
      <c r="G740" s="444">
        <f>AVERAGE(CPVTFC3SG0014!S23:T23)</f>
        <v>2.2081</v>
      </c>
      <c r="H740" s="3486">
        <f t="shared" si="43"/>
        <v>8065.2671755725178</v>
      </c>
      <c r="I740" s="3498" t="s">
        <v>315</v>
      </c>
      <c r="J740" s="974">
        <v>44869</v>
      </c>
      <c r="K740" s="3164" t="s">
        <v>5436</v>
      </c>
      <c r="L740" s="976">
        <v>108</v>
      </c>
      <c r="M740" s="977">
        <f>AVERAGE(CPVTFC3SG0046!P14:Q14)</f>
        <v>0.32605000000000001</v>
      </c>
      <c r="N740" s="978">
        <f>(M740-0.1926)/0.0135*400</f>
        <v>3954.0740740740744</v>
      </c>
      <c r="O740" s="979" t="s">
        <v>315</v>
      </c>
      <c r="P740" s="1271"/>
      <c r="Q740" s="1271"/>
      <c r="R740" s="1271"/>
      <c r="S740" s="1271"/>
      <c r="T740" s="1271"/>
      <c r="U740" s="1271"/>
      <c r="V740" s="4722" t="s">
        <v>1416</v>
      </c>
    </row>
    <row r="741" spans="1:23" x14ac:dyDescent="0.25">
      <c r="A741" s="64">
        <v>663</v>
      </c>
      <c r="B741" s="4766"/>
      <c r="C741" s="163" t="s">
        <v>220</v>
      </c>
      <c r="D741" s="2337">
        <v>44819</v>
      </c>
      <c r="E741" s="3456" t="s">
        <v>4923</v>
      </c>
      <c r="F741" s="164">
        <v>76</v>
      </c>
      <c r="G741" s="164">
        <f>AVERAGE(CPVTFC3SG0014!U23:V23)</f>
        <v>2.8175999999999997</v>
      </c>
      <c r="H741" s="3457">
        <f t="shared" si="43"/>
        <v>10391.603053435112</v>
      </c>
      <c r="I741" s="3497" t="s">
        <v>315</v>
      </c>
      <c r="J741" s="852">
        <v>44869</v>
      </c>
      <c r="K741" s="845" t="s">
        <v>5436</v>
      </c>
      <c r="L741" s="853">
        <v>109</v>
      </c>
      <c r="M741" s="66">
        <f>AVERAGE(CPVTFC3SG0046!R14:S14)</f>
        <v>1.86985</v>
      </c>
      <c r="N741" s="67">
        <f>(M741-0.1926)/0.0135*400</f>
        <v>49696.296296296292</v>
      </c>
      <c r="O741" s="101" t="s">
        <v>315</v>
      </c>
      <c r="P741" s="694"/>
      <c r="Q741" s="694"/>
      <c r="R741" s="694"/>
      <c r="S741" s="694"/>
      <c r="T741" s="694"/>
      <c r="U741" s="694"/>
      <c r="V741" s="4688"/>
    </row>
    <row r="742" spans="1:23" x14ac:dyDescent="0.25">
      <c r="A742" s="64">
        <v>664</v>
      </c>
      <c r="B742" s="4765" t="s">
        <v>1852</v>
      </c>
      <c r="C742" s="163" t="s">
        <v>868</v>
      </c>
      <c r="D742" s="2337">
        <v>44819</v>
      </c>
      <c r="E742" s="3456" t="s">
        <v>4923</v>
      </c>
      <c r="F742" s="164">
        <v>77</v>
      </c>
      <c r="G742" s="164">
        <f>AVERAGE(CPVTFC3SG0014!W23:X23)</f>
        <v>0.79089999999999994</v>
      </c>
      <c r="H742" s="3457">
        <f t="shared" si="43"/>
        <v>2656.1068702290077</v>
      </c>
      <c r="I742" s="3491" t="s">
        <v>315</v>
      </c>
      <c r="J742" s="855"/>
      <c r="K742" s="855"/>
      <c r="L742" s="857"/>
      <c r="M742" s="642"/>
      <c r="N742" s="642"/>
      <c r="O742" s="642"/>
      <c r="P742" s="694"/>
      <c r="Q742" s="694"/>
      <c r="R742" s="694"/>
      <c r="S742" s="694"/>
      <c r="T742" s="694"/>
      <c r="U742" s="694"/>
      <c r="V742" s="4722" t="s">
        <v>1416</v>
      </c>
      <c r="W742" s="5">
        <v>1</v>
      </c>
    </row>
    <row r="743" spans="1:23" ht="15.75" thickBot="1" x14ac:dyDescent="0.3">
      <c r="A743" s="450">
        <v>665</v>
      </c>
      <c r="B743" s="4747"/>
      <c r="C743" s="890" t="s">
        <v>220</v>
      </c>
      <c r="D743" s="2079">
        <v>44819</v>
      </c>
      <c r="E743" s="3463" t="s">
        <v>4923</v>
      </c>
      <c r="F743" s="445">
        <v>78</v>
      </c>
      <c r="G743" s="445">
        <f>AVERAGE(CPVTFC3SG0014!C25:D25)</f>
        <v>2.8597000000000001</v>
      </c>
      <c r="H743" s="2081">
        <f t="shared" si="43"/>
        <v>10552.290076335878</v>
      </c>
      <c r="I743" s="3502" t="s">
        <v>315</v>
      </c>
      <c r="J743" s="1413"/>
      <c r="K743" s="1413"/>
      <c r="L743" s="1414"/>
      <c r="M743" s="650"/>
      <c r="N743" s="650"/>
      <c r="O743" s="650"/>
      <c r="P743" s="1268"/>
      <c r="Q743" s="1268"/>
      <c r="R743" s="1268"/>
      <c r="S743" s="1268"/>
      <c r="T743" s="1268"/>
      <c r="U743" s="1268"/>
      <c r="V743" s="4688"/>
    </row>
    <row r="744" spans="1:23" x14ac:dyDescent="0.25">
      <c r="A744" s="406">
        <v>666</v>
      </c>
      <c r="B744" s="4746" t="s">
        <v>1853</v>
      </c>
      <c r="C744" s="2744" t="s">
        <v>868</v>
      </c>
      <c r="D744" s="2332">
        <v>44819</v>
      </c>
      <c r="E744" s="3523" t="s">
        <v>4923</v>
      </c>
      <c r="F744" s="478">
        <v>79</v>
      </c>
      <c r="G744" s="478">
        <f>AVERAGE(CPVTFC3SG0014!E25:F25)</f>
        <v>0.59939999999999993</v>
      </c>
      <c r="H744" s="3524">
        <f t="shared" si="43"/>
        <v>1925.190839694656</v>
      </c>
      <c r="I744" s="3870" t="s">
        <v>315</v>
      </c>
      <c r="J744" s="1437"/>
      <c r="K744" s="1437"/>
      <c r="L744" s="670"/>
      <c r="M744" s="721"/>
      <c r="N744" s="721"/>
      <c r="O744" s="721"/>
      <c r="P744" s="3788">
        <v>44890</v>
      </c>
      <c r="Q744" s="1498" t="s">
        <v>5585</v>
      </c>
      <c r="R744" s="1498">
        <v>12</v>
      </c>
      <c r="S744" s="1498">
        <f>AVERAGE(CPVTFC3SG0075!C13:D13)</f>
        <v>0.22894999999999999</v>
      </c>
      <c r="T744" s="494">
        <f t="shared" ref="T744:T747" si="49">(S744-0.1155)/0.0131*66</f>
        <v>571.58015267175551</v>
      </c>
      <c r="U744" s="1779" t="s">
        <v>314</v>
      </c>
    </row>
    <row r="745" spans="1:23" x14ac:dyDescent="0.25">
      <c r="A745" s="590"/>
      <c r="B745" s="4747"/>
      <c r="C745" s="170" t="s">
        <v>5448</v>
      </c>
      <c r="D745" s="2333"/>
      <c r="E745" s="3468"/>
      <c r="F745" s="695"/>
      <c r="G745" s="695"/>
      <c r="H745" s="3469"/>
      <c r="I745" s="3838"/>
      <c r="J745" s="855"/>
      <c r="K745" s="855"/>
      <c r="L745" s="857"/>
      <c r="M745" s="642"/>
      <c r="N745" s="642"/>
      <c r="O745" s="642"/>
      <c r="P745" s="267">
        <v>44890</v>
      </c>
      <c r="Q745" s="268" t="s">
        <v>5585</v>
      </c>
      <c r="R745" s="268">
        <v>13</v>
      </c>
      <c r="S745" s="268">
        <f>AVERAGE(CPVTFC3SG0075!E13:F13)</f>
        <v>0.19464999999999999</v>
      </c>
      <c r="T745" s="343">
        <f t="shared" si="49"/>
        <v>398.77099236641214</v>
      </c>
      <c r="U745" s="1781" t="s">
        <v>314</v>
      </c>
    </row>
    <row r="746" spans="1:23" x14ac:dyDescent="0.25">
      <c r="A746" s="590"/>
      <c r="B746" s="4747"/>
      <c r="C746" s="170" t="s">
        <v>863</v>
      </c>
      <c r="D746" s="2333"/>
      <c r="E746" s="3468"/>
      <c r="F746" s="695"/>
      <c r="G746" s="695"/>
      <c r="H746" s="3469"/>
      <c r="I746" s="3838"/>
      <c r="J746" s="855"/>
      <c r="K746" s="855"/>
      <c r="L746" s="857"/>
      <c r="M746" s="642"/>
      <c r="N746" s="642"/>
      <c r="O746" s="642"/>
      <c r="P746" s="267">
        <v>44890</v>
      </c>
      <c r="Q746" s="268" t="s">
        <v>5585</v>
      </c>
      <c r="R746" s="268">
        <v>14</v>
      </c>
      <c r="S746" s="268">
        <f>AVERAGE(CPVTFC3SG0075!G13:H13)</f>
        <v>0.18204999999999999</v>
      </c>
      <c r="T746" s="343">
        <f t="shared" si="49"/>
        <v>335.29007633587776</v>
      </c>
      <c r="U746" s="1781" t="s">
        <v>314</v>
      </c>
    </row>
    <row r="747" spans="1:23" ht="15.75" thickBot="1" x14ac:dyDescent="0.3">
      <c r="A747" s="481">
        <v>667</v>
      </c>
      <c r="B747" s="4770"/>
      <c r="C747" s="3850" t="s">
        <v>220</v>
      </c>
      <c r="D747" s="1511">
        <v>44819</v>
      </c>
      <c r="E747" s="3845" t="s">
        <v>4923</v>
      </c>
      <c r="F747" s="485">
        <v>80</v>
      </c>
      <c r="G747" s="485">
        <f>AVERAGE(CPVTFC3SG0014!G25:H25)</f>
        <v>0.47160000000000002</v>
      </c>
      <c r="H747" s="1513">
        <f t="shared" si="43"/>
        <v>1437.404580152672</v>
      </c>
      <c r="I747" s="3871" t="s">
        <v>315</v>
      </c>
      <c r="J747" s="1438"/>
      <c r="K747" s="1438"/>
      <c r="L747" s="671"/>
      <c r="M747" s="778"/>
      <c r="N747" s="778"/>
      <c r="O747" s="778"/>
      <c r="P747" s="3800">
        <v>44890</v>
      </c>
      <c r="Q747" s="1783" t="s">
        <v>5585</v>
      </c>
      <c r="R747" s="1783">
        <v>15</v>
      </c>
      <c r="S747" s="1783">
        <f>AVERAGE(CPVTFC3SG0075!I13:J13)</f>
        <v>0.16765000000000002</v>
      </c>
      <c r="T747" s="469">
        <f t="shared" si="49"/>
        <v>262.74045801526722</v>
      </c>
      <c r="U747" s="1784" t="s">
        <v>314</v>
      </c>
    </row>
    <row r="748" spans="1:23" x14ac:dyDescent="0.25">
      <c r="A748" s="114">
        <v>668</v>
      </c>
      <c r="B748" s="4747" t="s">
        <v>1854</v>
      </c>
      <c r="C748" s="165" t="s">
        <v>868</v>
      </c>
      <c r="D748" s="2870">
        <v>44819</v>
      </c>
      <c r="E748" s="3485" t="s">
        <v>4923</v>
      </c>
      <c r="F748" s="444">
        <v>81</v>
      </c>
      <c r="G748" s="444">
        <f>AVERAGE(CPVTFC3SG0014!I25:J25)</f>
        <v>1.6935500000000001</v>
      </c>
      <c r="H748" s="3486">
        <f t="shared" si="43"/>
        <v>6101.3358778625952</v>
      </c>
      <c r="I748" s="3498" t="s">
        <v>315</v>
      </c>
      <c r="J748" s="1430"/>
      <c r="K748" s="1430"/>
      <c r="L748" s="1431"/>
      <c r="M748" s="656"/>
      <c r="N748" s="656"/>
      <c r="O748" s="656"/>
      <c r="P748" s="1271"/>
      <c r="Q748" s="1271"/>
      <c r="R748" s="1271"/>
      <c r="S748" s="1271"/>
      <c r="T748" s="1271"/>
      <c r="U748" s="1271"/>
      <c r="V748" s="4722" t="s">
        <v>1416</v>
      </c>
    </row>
    <row r="749" spans="1:23" x14ac:dyDescent="0.25">
      <c r="A749" s="64">
        <v>669</v>
      </c>
      <c r="B749" s="4766"/>
      <c r="C749" s="163" t="s">
        <v>220</v>
      </c>
      <c r="D749" s="2337">
        <v>44819</v>
      </c>
      <c r="E749" s="3456" t="s">
        <v>4923</v>
      </c>
      <c r="F749" s="164">
        <v>82</v>
      </c>
      <c r="G749" s="164">
        <f>AVERAGE(CPVTFC3SG0014!K25:L25)</f>
        <v>2.8136999999999999</v>
      </c>
      <c r="H749" s="3457">
        <f t="shared" si="43"/>
        <v>10376.717557251906</v>
      </c>
      <c r="I749" s="3497" t="s">
        <v>315</v>
      </c>
      <c r="J749" s="852">
        <v>44869</v>
      </c>
      <c r="K749" s="845" t="s">
        <v>5436</v>
      </c>
      <c r="L749" s="853">
        <v>110</v>
      </c>
      <c r="M749" s="66">
        <f>AVERAGE(CPVTFC3SG0046!T14:U14)</f>
        <v>2.17395</v>
      </c>
      <c r="N749" s="67">
        <f>(M749-0.1926)/0.0135*400</f>
        <v>58706.666666666657</v>
      </c>
      <c r="O749" s="101" t="s">
        <v>315</v>
      </c>
      <c r="P749" s="694"/>
      <c r="Q749" s="694"/>
      <c r="R749" s="694"/>
      <c r="S749" s="694"/>
      <c r="T749" s="694"/>
      <c r="U749" s="694"/>
      <c r="V749" s="4688"/>
    </row>
    <row r="750" spans="1:23" x14ac:dyDescent="0.25">
      <c r="A750" s="64">
        <v>670</v>
      </c>
      <c r="B750" s="4765" t="s">
        <v>1855</v>
      </c>
      <c r="C750" s="163" t="s">
        <v>868</v>
      </c>
      <c r="D750" s="2337">
        <v>44819</v>
      </c>
      <c r="E750" s="3456" t="s">
        <v>4923</v>
      </c>
      <c r="F750" s="164">
        <v>83</v>
      </c>
      <c r="G750" s="164">
        <f>AVERAGE(CPVTFC3SG0014!M25:N25)</f>
        <v>2.3560499999999998</v>
      </c>
      <c r="H750" s="3457">
        <f t="shared" si="43"/>
        <v>8629.9618320610662</v>
      </c>
      <c r="I750" s="3497" t="s">
        <v>315</v>
      </c>
      <c r="J750" s="855"/>
      <c r="K750" s="855"/>
      <c r="L750" s="857"/>
      <c r="M750" s="642"/>
      <c r="N750" s="642"/>
      <c r="O750" s="642"/>
      <c r="P750" s="694"/>
      <c r="Q750" s="694"/>
      <c r="R750" s="694"/>
      <c r="S750" s="694"/>
      <c r="T750" s="694"/>
      <c r="U750" s="694"/>
      <c r="V750" s="4789"/>
    </row>
    <row r="751" spans="1:23" x14ac:dyDescent="0.25">
      <c r="A751" s="64">
        <v>671</v>
      </c>
      <c r="B751" s="4766"/>
      <c r="C751" s="163" t="s">
        <v>220</v>
      </c>
      <c r="D751" s="2337">
        <v>44819</v>
      </c>
      <c r="E751" s="3456" t="s">
        <v>4923</v>
      </c>
      <c r="F751" s="164">
        <v>84</v>
      </c>
      <c r="G751" s="164">
        <f>AVERAGE(CPVTFC3SG0014!O25:P25)</f>
        <v>0.62955000000000005</v>
      </c>
      <c r="H751" s="3457">
        <f t="shared" si="43"/>
        <v>2040.2671755725194</v>
      </c>
      <c r="I751" s="3491" t="s">
        <v>315</v>
      </c>
      <c r="J751" s="855"/>
      <c r="K751" s="855"/>
      <c r="L751" s="857"/>
      <c r="M751" s="642"/>
      <c r="N751" s="642"/>
      <c r="O751" s="642"/>
      <c r="P751" s="694"/>
      <c r="Q751" s="694"/>
      <c r="R751" s="694"/>
      <c r="S751" s="694"/>
      <c r="T751" s="694"/>
      <c r="U751" s="694"/>
      <c r="V751" s="4701"/>
    </row>
    <row r="752" spans="1:23" x14ac:dyDescent="0.25">
      <c r="A752" s="64">
        <v>672</v>
      </c>
      <c r="B752" s="4765" t="s">
        <v>1856</v>
      </c>
      <c r="C752" s="163" t="s">
        <v>868</v>
      </c>
      <c r="D752" s="2337">
        <v>44819</v>
      </c>
      <c r="E752" s="3456" t="s">
        <v>4923</v>
      </c>
      <c r="F752" s="164">
        <v>85</v>
      </c>
      <c r="G752" s="164">
        <f>AVERAGE(CPVTFC3SG0014!Q25:R25)</f>
        <v>2.1406999999999998</v>
      </c>
      <c r="H752" s="3457">
        <f t="shared" si="43"/>
        <v>7808.0152671755714</v>
      </c>
      <c r="I752" s="3497" t="s">
        <v>315</v>
      </c>
      <c r="J752" s="865">
        <v>44869</v>
      </c>
      <c r="K752" s="866" t="s">
        <v>5436</v>
      </c>
      <c r="L752" s="867">
        <v>111</v>
      </c>
      <c r="M752" s="72">
        <f>AVERAGE(CPVTFC3SG0046!V14:W14)</f>
        <v>0.19889999999999999</v>
      </c>
      <c r="N752" s="73">
        <f t="shared" ref="N752:N763" si="50">(M752-0.1926)/0.0135*400</f>
        <v>186.66666666666666</v>
      </c>
      <c r="O752" s="421" t="s">
        <v>315</v>
      </c>
      <c r="P752" s="694"/>
      <c r="Q752" s="694"/>
      <c r="R752" s="694"/>
      <c r="S752" s="694"/>
      <c r="T752" s="694"/>
      <c r="U752" s="694"/>
    </row>
    <row r="753" spans="1:22" x14ac:dyDescent="0.25">
      <c r="A753" s="64">
        <v>673</v>
      </c>
      <c r="B753" s="4766"/>
      <c r="C753" s="163" t="s">
        <v>220</v>
      </c>
      <c r="D753" s="2337">
        <v>44819</v>
      </c>
      <c r="E753" s="3456" t="s">
        <v>4923</v>
      </c>
      <c r="F753" s="164">
        <v>86</v>
      </c>
      <c r="G753" s="164">
        <f>AVERAGE(CPVTFC3SG0014!S25:T25)</f>
        <v>2.7342000000000004</v>
      </c>
      <c r="H753" s="3457">
        <f t="shared" si="43"/>
        <v>10073.282442748092</v>
      </c>
      <c r="I753" s="3497" t="s">
        <v>315</v>
      </c>
      <c r="J753" s="865">
        <v>44869</v>
      </c>
      <c r="K753" s="866" t="s">
        <v>5436</v>
      </c>
      <c r="L753" s="867">
        <v>112</v>
      </c>
      <c r="M753" s="72">
        <f>AVERAGE(CPVTFC3SG0046!X14:Y14)</f>
        <v>0.40375000000000005</v>
      </c>
      <c r="N753" s="73">
        <f t="shared" si="50"/>
        <v>6256.2962962962984</v>
      </c>
      <c r="O753" s="421" t="s">
        <v>315</v>
      </c>
      <c r="P753" s="694"/>
      <c r="Q753" s="694"/>
      <c r="R753" s="694"/>
      <c r="S753" s="694"/>
      <c r="T753" s="694"/>
      <c r="U753" s="694"/>
    </row>
    <row r="754" spans="1:22" x14ac:dyDescent="0.25">
      <c r="A754" s="64">
        <v>674</v>
      </c>
      <c r="B754" s="4765" t="s">
        <v>1857</v>
      </c>
      <c r="C754" s="163" t="s">
        <v>868</v>
      </c>
      <c r="D754" s="2337">
        <v>44819</v>
      </c>
      <c r="E754" s="3456" t="s">
        <v>4923</v>
      </c>
      <c r="F754" s="164">
        <v>87</v>
      </c>
      <c r="G754" s="164">
        <f>AVERAGE(CPVTFC3SG0014!U25:V25)</f>
        <v>1.6648000000000001</v>
      </c>
      <c r="H754" s="3457">
        <f t="shared" si="43"/>
        <v>5991.6030534351148</v>
      </c>
      <c r="I754" s="3497" t="s">
        <v>315</v>
      </c>
      <c r="J754" s="875"/>
      <c r="K754" s="876"/>
      <c r="L754" s="877"/>
      <c r="M754" s="645"/>
      <c r="N754" s="646"/>
      <c r="O754" s="642"/>
      <c r="P754" s="694"/>
      <c r="Q754" s="694"/>
      <c r="R754" s="694"/>
      <c r="S754" s="694"/>
      <c r="T754" s="694"/>
      <c r="U754" s="694"/>
      <c r="V754" s="4722" t="s">
        <v>1416</v>
      </c>
    </row>
    <row r="755" spans="1:22" ht="15.75" thickBot="1" x14ac:dyDescent="0.3">
      <c r="A755" s="450">
        <v>675</v>
      </c>
      <c r="B755" s="4747"/>
      <c r="C755" s="890" t="s">
        <v>220</v>
      </c>
      <c r="D755" s="2079">
        <v>44819</v>
      </c>
      <c r="E755" s="3463" t="s">
        <v>4923</v>
      </c>
      <c r="F755" s="445">
        <v>88</v>
      </c>
      <c r="G755" s="445">
        <f>AVERAGE(CPVTFC3SG0014!W25:X25)</f>
        <v>2.75665</v>
      </c>
      <c r="H755" s="2081">
        <f t="shared" si="43"/>
        <v>10158.969465648855</v>
      </c>
      <c r="I755" s="3502" t="s">
        <v>315</v>
      </c>
      <c r="J755" s="737">
        <v>44869</v>
      </c>
      <c r="K755" s="2751" t="s">
        <v>5436</v>
      </c>
      <c r="L755" s="742">
        <v>113</v>
      </c>
      <c r="M755" s="122">
        <f>AVERAGE(CPVTFC3SG0046!B16:C16)</f>
        <v>1.3414000000000001</v>
      </c>
      <c r="N755" s="123">
        <f t="shared" si="50"/>
        <v>34038.518518518518</v>
      </c>
      <c r="O755" s="699" t="s">
        <v>315</v>
      </c>
      <c r="P755" s="1268"/>
      <c r="Q755" s="1268"/>
      <c r="R755" s="1268"/>
      <c r="S755" s="1268"/>
      <c r="T755" s="1268"/>
      <c r="U755" s="1268"/>
      <c r="V755" s="4688"/>
    </row>
    <row r="756" spans="1:22" x14ac:dyDescent="0.25">
      <c r="A756" s="406">
        <v>676</v>
      </c>
      <c r="B756" s="4751" t="s">
        <v>1858</v>
      </c>
      <c r="C756" s="2742" t="s">
        <v>868</v>
      </c>
      <c r="D756" s="2332">
        <v>44819</v>
      </c>
      <c r="E756" s="3523" t="s">
        <v>4923</v>
      </c>
      <c r="F756" s="478">
        <v>89</v>
      </c>
      <c r="G756" s="478">
        <f>AVERAGE(CPVTFC3SG0014!B12:C12)</f>
        <v>2.61795</v>
      </c>
      <c r="H756" s="3524">
        <f t="shared" si="43"/>
        <v>9629.5801526717532</v>
      </c>
      <c r="I756" s="3526" t="s">
        <v>315</v>
      </c>
      <c r="J756" s="1007">
        <v>44869</v>
      </c>
      <c r="K756" s="3162" t="s">
        <v>5436</v>
      </c>
      <c r="L756" s="1009">
        <v>114</v>
      </c>
      <c r="M756" s="1010">
        <f>AVERAGE(CPVTFC3SG0046!D16:E16)</f>
        <v>0.30685000000000001</v>
      </c>
      <c r="N756" s="1011">
        <f t="shared" si="50"/>
        <v>3385.1851851851857</v>
      </c>
      <c r="O756" s="1012" t="s">
        <v>315</v>
      </c>
      <c r="P756" s="1611">
        <v>44890</v>
      </c>
      <c r="Q756" s="1327" t="s">
        <v>5585</v>
      </c>
      <c r="R756" s="1327">
        <v>16</v>
      </c>
      <c r="S756" s="1327">
        <f>AVERAGE(CPVTFC3SG0075!K13:L13)</f>
        <v>0.62640000000000007</v>
      </c>
      <c r="T756" s="480">
        <f t="shared" ref="T756:T767" si="51">(S756-0.1155)/0.0131*66</f>
        <v>2574</v>
      </c>
      <c r="U756" s="782" t="s">
        <v>315</v>
      </c>
      <c r="V756" s="4722" t="s">
        <v>1416</v>
      </c>
    </row>
    <row r="757" spans="1:22" x14ac:dyDescent="0.25">
      <c r="A757" s="590"/>
      <c r="B757" s="4752"/>
      <c r="C757" s="170" t="s">
        <v>5448</v>
      </c>
      <c r="D757" s="2333"/>
      <c r="E757" s="3468"/>
      <c r="F757" s="695"/>
      <c r="G757" s="695"/>
      <c r="H757" s="3469"/>
      <c r="I757" s="3838"/>
      <c r="J757" s="875"/>
      <c r="K757" s="876"/>
      <c r="L757" s="877"/>
      <c r="M757" s="645"/>
      <c r="N757" s="646"/>
      <c r="O757" s="642"/>
      <c r="P757" s="98">
        <v>44890</v>
      </c>
      <c r="Q757" s="99" t="s">
        <v>5585</v>
      </c>
      <c r="R757" s="99">
        <v>17</v>
      </c>
      <c r="S757" s="99">
        <f>AVERAGE(CPVTFC3SG0075!M13:N13)</f>
        <v>0.76585000000000003</v>
      </c>
      <c r="T757" s="100">
        <f t="shared" si="51"/>
        <v>3276.5725190839694</v>
      </c>
      <c r="U757" s="1711" t="s">
        <v>315</v>
      </c>
      <c r="V757" s="4722"/>
    </row>
    <row r="758" spans="1:22" x14ac:dyDescent="0.25">
      <c r="A758" s="590"/>
      <c r="B758" s="4752"/>
      <c r="C758" s="170" t="s">
        <v>863</v>
      </c>
      <c r="D758" s="2333"/>
      <c r="E758" s="3468"/>
      <c r="F758" s="695"/>
      <c r="G758" s="695"/>
      <c r="H758" s="3469"/>
      <c r="I758" s="3838"/>
      <c r="J758" s="875"/>
      <c r="K758" s="876"/>
      <c r="L758" s="877"/>
      <c r="M758" s="645"/>
      <c r="N758" s="646"/>
      <c r="O758" s="642"/>
      <c r="P758" s="98">
        <v>44890</v>
      </c>
      <c r="Q758" s="99" t="s">
        <v>5585</v>
      </c>
      <c r="R758" s="99">
        <v>18</v>
      </c>
      <c r="S758" s="99">
        <f>AVERAGE(CPVTFC3SG0075!O13:P13)</f>
        <v>2.8581000000000003</v>
      </c>
      <c r="T758" s="100">
        <f t="shared" si="51"/>
        <v>13817.679389312978</v>
      </c>
      <c r="U758" s="1711" t="s">
        <v>315</v>
      </c>
      <c r="V758" s="4722"/>
    </row>
    <row r="759" spans="1:22" ht="15.75" thickBot="1" x14ac:dyDescent="0.3">
      <c r="A759" s="481">
        <v>677</v>
      </c>
      <c r="B759" s="4753"/>
      <c r="C759" s="3754" t="s">
        <v>220</v>
      </c>
      <c r="D759" s="1511">
        <v>44819</v>
      </c>
      <c r="E759" s="3845" t="s">
        <v>4923</v>
      </c>
      <c r="F759" s="485">
        <v>90</v>
      </c>
      <c r="G759" s="485">
        <f>AVERAGE(CPVTFC3SG0014!D12:E12)</f>
        <v>2.7821500000000001</v>
      </c>
      <c r="H759" s="1513">
        <f t="shared" si="43"/>
        <v>10256.297709923663</v>
      </c>
      <c r="I759" s="3867" t="s">
        <v>315</v>
      </c>
      <c r="J759" s="724">
        <v>44869</v>
      </c>
      <c r="K759" s="851" t="s">
        <v>5436</v>
      </c>
      <c r="L759" s="726">
        <v>115</v>
      </c>
      <c r="M759" s="414">
        <f>AVERAGE(CPVTFC3SG0046!F16:G16)</f>
        <v>2.2263500000000001</v>
      </c>
      <c r="N759" s="415">
        <f t="shared" si="50"/>
        <v>60259.259259259263</v>
      </c>
      <c r="O759" s="727" t="s">
        <v>315</v>
      </c>
      <c r="P759" s="1615">
        <v>44890</v>
      </c>
      <c r="Q759" s="1332" t="s">
        <v>5585</v>
      </c>
      <c r="R759" s="1332">
        <v>19</v>
      </c>
      <c r="S759" s="1332">
        <f>AVERAGE(CPVTFC3SG0075!Q13:R13)</f>
        <v>2.6938500000000003</v>
      </c>
      <c r="T759" s="487">
        <f t="shared" si="51"/>
        <v>12990.160305343512</v>
      </c>
      <c r="U759" s="3847" t="s">
        <v>315</v>
      </c>
      <c r="V759" s="4688"/>
    </row>
    <row r="760" spans="1:22" x14ac:dyDescent="0.25">
      <c r="A760" s="406">
        <v>678</v>
      </c>
      <c r="B760" s="4751" t="s">
        <v>1859</v>
      </c>
      <c r="C760" s="2742" t="s">
        <v>868</v>
      </c>
      <c r="D760" s="2332">
        <v>44819</v>
      </c>
      <c r="E760" s="3523" t="s">
        <v>4923</v>
      </c>
      <c r="F760" s="478">
        <v>91</v>
      </c>
      <c r="G760" s="478">
        <f>AVERAGE(CPVTFC3SG0014!F12:G12)</f>
        <v>2.39215</v>
      </c>
      <c r="H760" s="3524">
        <f t="shared" si="43"/>
        <v>8767.7480916030527</v>
      </c>
      <c r="I760" s="3526" t="s">
        <v>315</v>
      </c>
      <c r="J760" s="1007">
        <v>44869</v>
      </c>
      <c r="K760" s="3162" t="s">
        <v>5436</v>
      </c>
      <c r="L760" s="1009">
        <v>116</v>
      </c>
      <c r="M760" s="1010">
        <f>AVERAGE(CPVTFC3SG0046!H16:I16)</f>
        <v>0.34689999999999999</v>
      </c>
      <c r="N760" s="1011">
        <f t="shared" si="50"/>
        <v>4571.8518518518513</v>
      </c>
      <c r="O760" s="1012" t="s">
        <v>315</v>
      </c>
      <c r="P760" s="1611">
        <v>44890</v>
      </c>
      <c r="Q760" s="1327" t="s">
        <v>5585</v>
      </c>
      <c r="R760" s="1327">
        <v>20</v>
      </c>
      <c r="S760" s="1327">
        <f>AVERAGE(CPVTFC3SG0075!S13:T13)</f>
        <v>0.79220000000000002</v>
      </c>
      <c r="T760" s="480">
        <f t="shared" si="51"/>
        <v>3409.3282442748091</v>
      </c>
      <c r="U760" s="782" t="s">
        <v>315</v>
      </c>
      <c r="V760" s="4722" t="s">
        <v>1416</v>
      </c>
    </row>
    <row r="761" spans="1:22" x14ac:dyDescent="0.25">
      <c r="A761" s="590"/>
      <c r="B761" s="4752"/>
      <c r="C761" s="170" t="s">
        <v>5448</v>
      </c>
      <c r="D761" s="2333"/>
      <c r="E761" s="3468"/>
      <c r="F761" s="695"/>
      <c r="G761" s="695"/>
      <c r="H761" s="3469"/>
      <c r="I761" s="3838"/>
      <c r="J761" s="875"/>
      <c r="K761" s="876"/>
      <c r="L761" s="877"/>
      <c r="M761" s="645"/>
      <c r="N761" s="646"/>
      <c r="O761" s="642"/>
      <c r="P761" s="98">
        <v>44890</v>
      </c>
      <c r="Q761" s="99" t="s">
        <v>5585</v>
      </c>
      <c r="R761" s="99">
        <v>21</v>
      </c>
      <c r="S761" s="99">
        <f>AVERAGE(CPVTFC3SG0075!U13:V13)</f>
        <v>0.63365000000000005</v>
      </c>
      <c r="T761" s="100">
        <f t="shared" si="51"/>
        <v>2610.5267175572517</v>
      </c>
      <c r="U761" s="1711" t="s">
        <v>315</v>
      </c>
      <c r="V761" s="4722"/>
    </row>
    <row r="762" spans="1:22" x14ac:dyDescent="0.25">
      <c r="A762" s="590"/>
      <c r="B762" s="4752"/>
      <c r="C762" s="170" t="s">
        <v>863</v>
      </c>
      <c r="D762" s="2333"/>
      <c r="E762" s="3468"/>
      <c r="F762" s="695"/>
      <c r="G762" s="695"/>
      <c r="H762" s="3469"/>
      <c r="I762" s="3838"/>
      <c r="J762" s="875"/>
      <c r="K762" s="876"/>
      <c r="L762" s="877"/>
      <c r="M762" s="645"/>
      <c r="N762" s="646"/>
      <c r="O762" s="642"/>
      <c r="P762" s="98">
        <v>44890</v>
      </c>
      <c r="Q762" s="99" t="s">
        <v>5585</v>
      </c>
      <c r="R762" s="99">
        <v>22</v>
      </c>
      <c r="S762" s="99">
        <f>AVERAGE(CPVTFC3SG0075!W13:X13)</f>
        <v>2.73245</v>
      </c>
      <c r="T762" s="100">
        <f t="shared" si="51"/>
        <v>13184.633587786258</v>
      </c>
      <c r="U762" s="1711" t="s">
        <v>315</v>
      </c>
      <c r="V762" s="4722"/>
    </row>
    <row r="763" spans="1:22" ht="15.75" thickBot="1" x14ac:dyDescent="0.3">
      <c r="A763" s="481">
        <v>679</v>
      </c>
      <c r="B763" s="4753"/>
      <c r="C763" s="3754" t="s">
        <v>220</v>
      </c>
      <c r="D763" s="1511">
        <v>44819</v>
      </c>
      <c r="E763" s="3845" t="s">
        <v>4923</v>
      </c>
      <c r="F763" s="485">
        <v>92</v>
      </c>
      <c r="G763" s="485">
        <f>AVERAGE(CPVTFC3SG0014!H12:I12)</f>
        <v>2.78355</v>
      </c>
      <c r="H763" s="1513">
        <f t="shared" si="43"/>
        <v>10261.641221374044</v>
      </c>
      <c r="I763" s="3867" t="s">
        <v>315</v>
      </c>
      <c r="J763" s="724">
        <v>44869</v>
      </c>
      <c r="K763" s="851" t="s">
        <v>5436</v>
      </c>
      <c r="L763" s="726">
        <v>117</v>
      </c>
      <c r="M763" s="414">
        <f>AVERAGE(CPVTFC3SG0046!J16:K16)</f>
        <v>2.4034</v>
      </c>
      <c r="N763" s="415">
        <f t="shared" si="50"/>
        <v>65505.185185185175</v>
      </c>
      <c r="O763" s="727" t="s">
        <v>315</v>
      </c>
      <c r="P763" s="1615">
        <v>44890</v>
      </c>
      <c r="Q763" s="1332" t="s">
        <v>5585</v>
      </c>
      <c r="R763" s="1332">
        <v>23</v>
      </c>
      <c r="S763" s="1332">
        <f>AVERAGE(CPVTFC3SG0075!C15:D15)</f>
        <v>2.6688499999999999</v>
      </c>
      <c r="T763" s="487">
        <f t="shared" si="51"/>
        <v>12864.20610687023</v>
      </c>
      <c r="U763" s="3847" t="s">
        <v>315</v>
      </c>
      <c r="V763" s="4688"/>
    </row>
    <row r="764" spans="1:22" x14ac:dyDescent="0.25">
      <c r="A764" s="406">
        <v>680</v>
      </c>
      <c r="B764" s="4751" t="s">
        <v>1860</v>
      </c>
      <c r="C764" s="2742" t="s">
        <v>868</v>
      </c>
      <c r="D764" s="2332">
        <v>44819</v>
      </c>
      <c r="E764" s="3523" t="s">
        <v>4923</v>
      </c>
      <c r="F764" s="478">
        <v>93</v>
      </c>
      <c r="G764" s="478">
        <f>AVERAGE(CPVTFC3SG0014!J12:K12)</f>
        <v>1.0780500000000002</v>
      </c>
      <c r="H764" s="3524">
        <f t="shared" si="43"/>
        <v>3752.0992366412224</v>
      </c>
      <c r="I764" s="3855" t="s">
        <v>315</v>
      </c>
      <c r="J764" s="1437"/>
      <c r="K764" s="1437"/>
      <c r="L764" s="670"/>
      <c r="M764" s="721"/>
      <c r="N764" s="721"/>
      <c r="O764" s="721"/>
      <c r="P764" s="3788">
        <v>44890</v>
      </c>
      <c r="Q764" s="1498" t="s">
        <v>5585</v>
      </c>
      <c r="R764" s="1498">
        <v>24</v>
      </c>
      <c r="S764" s="1498">
        <f>AVERAGE(CPVTFC3SG0075!E15:F15)</f>
        <v>0.30020000000000002</v>
      </c>
      <c r="T764" s="494">
        <f t="shared" si="51"/>
        <v>930.54961832061076</v>
      </c>
      <c r="U764" s="1779" t="s">
        <v>314</v>
      </c>
    </row>
    <row r="765" spans="1:22" x14ac:dyDescent="0.25">
      <c r="A765" s="590"/>
      <c r="B765" s="4752"/>
      <c r="C765" s="170" t="s">
        <v>5448</v>
      </c>
      <c r="D765" s="2333"/>
      <c r="E765" s="3468"/>
      <c r="F765" s="695"/>
      <c r="G765" s="695"/>
      <c r="H765" s="3469"/>
      <c r="I765" s="3838"/>
      <c r="J765" s="855"/>
      <c r="K765" s="855"/>
      <c r="L765" s="857"/>
      <c r="M765" s="642"/>
      <c r="N765" s="642"/>
      <c r="O765" s="642"/>
      <c r="P765" s="267">
        <v>44890</v>
      </c>
      <c r="Q765" s="268" t="s">
        <v>5585</v>
      </c>
      <c r="R765" s="268">
        <v>25</v>
      </c>
      <c r="S765" s="268">
        <f>AVERAGE(CPVTFC3SG0075!G15:H15)</f>
        <v>0.2596</v>
      </c>
      <c r="T765" s="343">
        <f t="shared" si="51"/>
        <v>726</v>
      </c>
      <c r="U765" s="1781" t="s">
        <v>314</v>
      </c>
    </row>
    <row r="766" spans="1:22" x14ac:dyDescent="0.25">
      <c r="A766" s="590"/>
      <c r="B766" s="4752"/>
      <c r="C766" s="170" t="s">
        <v>863</v>
      </c>
      <c r="D766" s="2333"/>
      <c r="E766" s="3468"/>
      <c r="F766" s="695"/>
      <c r="G766" s="695"/>
      <c r="H766" s="3469"/>
      <c r="I766" s="3838"/>
      <c r="J766" s="855"/>
      <c r="K766" s="855"/>
      <c r="L766" s="857"/>
      <c r="M766" s="642"/>
      <c r="N766" s="642"/>
      <c r="O766" s="642"/>
      <c r="P766" s="98">
        <v>44890</v>
      </c>
      <c r="Q766" s="99" t="s">
        <v>5585</v>
      </c>
      <c r="R766" s="99">
        <v>26</v>
      </c>
      <c r="S766" s="99">
        <f>AVERAGE(CPVTFC3SG0075!I15:J15)</f>
        <v>1.1109499999999999</v>
      </c>
      <c r="T766" s="100">
        <f t="shared" si="51"/>
        <v>5015.2442748091589</v>
      </c>
      <c r="U766" s="1711" t="s">
        <v>315</v>
      </c>
    </row>
    <row r="767" spans="1:22" ht="15.75" thickBot="1" x14ac:dyDescent="0.3">
      <c r="A767" s="481">
        <v>681</v>
      </c>
      <c r="B767" s="4753"/>
      <c r="C767" s="3754" t="s">
        <v>220</v>
      </c>
      <c r="D767" s="1511">
        <v>44819</v>
      </c>
      <c r="E767" s="3845" t="s">
        <v>4923</v>
      </c>
      <c r="F767" s="485">
        <v>94</v>
      </c>
      <c r="G767" s="485">
        <f>AVERAGE(CPVTFC3SG0014!L12:M12)</f>
        <v>1.30315</v>
      </c>
      <c r="H767" s="1513">
        <f t="shared" si="43"/>
        <v>4611.259541984733</v>
      </c>
      <c r="I767" s="3872" t="s">
        <v>315</v>
      </c>
      <c r="J767" s="1438"/>
      <c r="K767" s="1438"/>
      <c r="L767" s="671"/>
      <c r="M767" s="778"/>
      <c r="N767" s="778"/>
      <c r="O767" s="778"/>
      <c r="P767" s="1615">
        <v>44890</v>
      </c>
      <c r="Q767" s="1332" t="s">
        <v>5585</v>
      </c>
      <c r="R767" s="1332">
        <v>27</v>
      </c>
      <c r="S767" s="1332">
        <f>AVERAGE(CPVTFC3SG0075!K15:L15)</f>
        <v>0.25370000000000004</v>
      </c>
      <c r="T767" s="487">
        <f t="shared" si="51"/>
        <v>696.27480916030561</v>
      </c>
      <c r="U767" s="3847" t="s">
        <v>315</v>
      </c>
    </row>
    <row r="768" spans="1:22" x14ac:dyDescent="0.25">
      <c r="A768" s="114">
        <v>682</v>
      </c>
      <c r="B768" s="4747" t="s">
        <v>1861</v>
      </c>
      <c r="C768" s="165" t="s">
        <v>868</v>
      </c>
      <c r="D768" s="2870">
        <v>44819</v>
      </c>
      <c r="E768" s="3485" t="s">
        <v>4923</v>
      </c>
      <c r="F768" s="444">
        <v>95</v>
      </c>
      <c r="G768" s="444">
        <f>AVERAGE(CPVTFC3SG0014!N12:O12)</f>
        <v>2.5076499999999999</v>
      </c>
      <c r="H768" s="3486">
        <f t="shared" si="43"/>
        <v>9208.5877862595407</v>
      </c>
      <c r="I768" s="3498" t="s">
        <v>315</v>
      </c>
      <c r="J768" s="795">
        <v>44869</v>
      </c>
      <c r="K768" s="2714" t="s">
        <v>5436</v>
      </c>
      <c r="L768" s="797">
        <v>118</v>
      </c>
      <c r="M768" s="116">
        <f>AVERAGE(CPVTFC3SG0046!L16:M16)</f>
        <v>0.35224999999999995</v>
      </c>
      <c r="N768" s="117">
        <f>(M768-0.1926)/0.0135*400</f>
        <v>4730.3703703703686</v>
      </c>
      <c r="O768" s="342" t="s">
        <v>315</v>
      </c>
      <c r="P768" s="1271"/>
      <c r="Q768" s="1271"/>
      <c r="R768" s="1271"/>
      <c r="S768" s="1271"/>
      <c r="T768" s="1271"/>
      <c r="U768" s="1271"/>
    </row>
    <row r="769" spans="1:23" x14ac:dyDescent="0.25">
      <c r="A769" s="64">
        <v>683</v>
      </c>
      <c r="B769" s="4766"/>
      <c r="C769" s="163" t="s">
        <v>220</v>
      </c>
      <c r="D769" s="2337">
        <v>44819</v>
      </c>
      <c r="E769" s="3456" t="s">
        <v>4923</v>
      </c>
      <c r="F769" s="164">
        <v>96</v>
      </c>
      <c r="G769" s="164">
        <f>AVERAGE(CPVTFC3SG0014!P12:Q12)</f>
        <v>2.7686500000000001</v>
      </c>
      <c r="H769" s="3457">
        <f t="shared" si="43"/>
        <v>10204.770992366412</v>
      </c>
      <c r="I769" s="3497" t="s">
        <v>315</v>
      </c>
      <c r="J769" s="852">
        <v>44869</v>
      </c>
      <c r="K769" s="845" t="s">
        <v>5436</v>
      </c>
      <c r="L769" s="853">
        <v>119</v>
      </c>
      <c r="M769" s="66">
        <f>AVERAGE(CPVTFC3SG0046!N16:O16)</f>
        <v>0.56874999999999998</v>
      </c>
      <c r="N769" s="67">
        <f>(M769-0.1926)/0.0135*400</f>
        <v>11145.185185185184</v>
      </c>
      <c r="O769" s="101" t="s">
        <v>315</v>
      </c>
      <c r="P769" s="694"/>
      <c r="Q769" s="694"/>
      <c r="R769" s="694"/>
      <c r="S769" s="694"/>
      <c r="T769" s="694"/>
      <c r="U769" s="694"/>
    </row>
    <row r="770" spans="1:23" x14ac:dyDescent="0.25">
      <c r="A770" s="64">
        <v>684</v>
      </c>
      <c r="B770" s="3752" t="s">
        <v>1862</v>
      </c>
      <c r="C770" s="163" t="s">
        <v>868</v>
      </c>
      <c r="D770" s="2337">
        <v>44819</v>
      </c>
      <c r="E770" s="3456" t="s">
        <v>4923</v>
      </c>
      <c r="F770" s="164">
        <v>97</v>
      </c>
      <c r="G770" s="164">
        <f>AVERAGE(CPVTFC3SG0014!R12:S12)</f>
        <v>0.91304999999999992</v>
      </c>
      <c r="H770" s="3457">
        <f t="shared" si="43"/>
        <v>3122.3282442748091</v>
      </c>
      <c r="I770" s="3491" t="s">
        <v>315</v>
      </c>
      <c r="J770" s="875"/>
      <c r="K770" s="876"/>
      <c r="L770" s="877"/>
      <c r="M770" s="645"/>
      <c r="N770" s="646"/>
      <c r="O770" s="642"/>
      <c r="P770" s="694"/>
      <c r="Q770" s="694"/>
      <c r="R770" s="694"/>
      <c r="S770" s="694"/>
      <c r="T770" s="694"/>
      <c r="U770" s="694"/>
    </row>
    <row r="771" spans="1:23" x14ac:dyDescent="0.25">
      <c r="A771" s="64">
        <v>685</v>
      </c>
      <c r="B771" s="3752" t="s">
        <v>1862</v>
      </c>
      <c r="C771" s="163" t="s">
        <v>220</v>
      </c>
      <c r="D771" s="2337">
        <v>44819</v>
      </c>
      <c r="E771" s="3456" t="s">
        <v>4923</v>
      </c>
      <c r="F771" s="164">
        <v>98</v>
      </c>
      <c r="G771" s="164">
        <f>AVERAGE(CPVTFC3SG0014!T12:U12)</f>
        <v>2.7431999999999999</v>
      </c>
      <c r="H771" s="3457">
        <f t="shared" si="43"/>
        <v>10107.633587786258</v>
      </c>
      <c r="I771" s="3497" t="s">
        <v>315</v>
      </c>
      <c r="J771" s="852">
        <v>44869</v>
      </c>
      <c r="K771" s="845" t="s">
        <v>5436</v>
      </c>
      <c r="L771" s="853">
        <v>120</v>
      </c>
      <c r="M771" s="66">
        <f>AVERAGE(CPVTFC3SG0046!P16:Q16)</f>
        <v>0.42159999999999997</v>
      </c>
      <c r="N771" s="67">
        <f>(M771-0.1926)/0.0135*400</f>
        <v>6785.1851851851843</v>
      </c>
      <c r="O771" s="101" t="s">
        <v>315</v>
      </c>
      <c r="P771" s="694"/>
      <c r="Q771" s="694"/>
      <c r="R771" s="694"/>
      <c r="S771" s="694"/>
      <c r="T771" s="694"/>
      <c r="U771" s="694"/>
    </row>
    <row r="772" spans="1:23" x14ac:dyDescent="0.25">
      <c r="A772" s="6">
        <v>686</v>
      </c>
      <c r="B772" s="4759" t="s">
        <v>1863</v>
      </c>
      <c r="C772" s="144" t="s">
        <v>868</v>
      </c>
      <c r="D772" s="2340">
        <v>44819</v>
      </c>
      <c r="E772" s="3460" t="s">
        <v>4923</v>
      </c>
      <c r="F772" s="102">
        <v>99</v>
      </c>
      <c r="G772" s="102">
        <f>AVERAGE(CPVTFC3SG0014!V12:W12)</f>
        <v>0.1255</v>
      </c>
      <c r="H772" s="3461">
        <f t="shared" si="43"/>
        <v>116.412213740458</v>
      </c>
      <c r="I772" s="3496" t="s">
        <v>314</v>
      </c>
      <c r="J772" s="855"/>
      <c r="K772" s="855"/>
      <c r="L772" s="857"/>
      <c r="M772" s="642"/>
      <c r="N772" s="642"/>
      <c r="O772" s="642"/>
      <c r="P772" s="694"/>
      <c r="Q772" s="694"/>
      <c r="R772" s="694"/>
      <c r="S772" s="694"/>
      <c r="T772" s="694"/>
      <c r="U772" s="694"/>
      <c r="V772" s="4722" t="s">
        <v>1416</v>
      </c>
      <c r="W772" s="5">
        <v>1</v>
      </c>
    </row>
    <row r="773" spans="1:23" x14ac:dyDescent="0.25">
      <c r="A773" s="9">
        <v>687</v>
      </c>
      <c r="B773" s="4764"/>
      <c r="C773" s="162" t="s">
        <v>220</v>
      </c>
      <c r="D773" s="2392">
        <v>44819</v>
      </c>
      <c r="E773" s="3476" t="s">
        <v>4923</v>
      </c>
      <c r="F773" s="103">
        <v>100</v>
      </c>
      <c r="G773" s="103">
        <f>AVERAGE(CPVTFC3SG0014!X12:Y12)</f>
        <v>0.77665000000000006</v>
      </c>
      <c r="H773" s="3477">
        <f t="shared" si="43"/>
        <v>2601.7175572519086</v>
      </c>
      <c r="I773" s="3837" t="s">
        <v>315</v>
      </c>
      <c r="J773" s="855"/>
      <c r="K773" s="855"/>
      <c r="L773" s="857"/>
      <c r="M773" s="642"/>
      <c r="N773" s="642"/>
      <c r="O773" s="642"/>
      <c r="P773" s="694"/>
      <c r="Q773" s="694"/>
      <c r="R773" s="694"/>
      <c r="S773" s="694"/>
      <c r="T773" s="694"/>
      <c r="U773" s="694"/>
      <c r="V773" s="4688"/>
    </row>
    <row r="774" spans="1:23" x14ac:dyDescent="0.25">
      <c r="A774" s="97">
        <v>688</v>
      </c>
      <c r="B774" s="4791" t="s">
        <v>1864</v>
      </c>
      <c r="C774" s="258" t="s">
        <v>868</v>
      </c>
      <c r="D774" s="3500">
        <v>44819</v>
      </c>
      <c r="E774" s="3456" t="s">
        <v>4923</v>
      </c>
      <c r="F774" s="145">
        <v>101</v>
      </c>
      <c r="G774" s="145">
        <f>AVERAGE(CPVTFC3SG0014!B14:C14)</f>
        <v>2.6165500000000002</v>
      </c>
      <c r="H774" s="3457">
        <f t="shared" si="43"/>
        <v>9624.2366412213742</v>
      </c>
      <c r="I774" s="3497" t="s">
        <v>315</v>
      </c>
      <c r="J774" s="852">
        <v>44869</v>
      </c>
      <c r="K774" s="845" t="s">
        <v>5436</v>
      </c>
      <c r="L774" s="853">
        <v>121</v>
      </c>
      <c r="M774" s="66">
        <f>AVERAGE(CPVTFC3SG0046!R16:S16)</f>
        <v>0.40489999999999998</v>
      </c>
      <c r="N774" s="67">
        <f>(M774-0.1926)/0.0135*400</f>
        <v>6290.3703703703695</v>
      </c>
      <c r="O774" s="101" t="s">
        <v>315</v>
      </c>
      <c r="P774" s="694"/>
      <c r="Q774" s="694"/>
      <c r="R774" s="694"/>
      <c r="S774" s="694"/>
      <c r="T774" s="694"/>
      <c r="U774" s="694"/>
    </row>
    <row r="775" spans="1:23" ht="15.75" thickBot="1" x14ac:dyDescent="0.3">
      <c r="A775" s="496">
        <v>689</v>
      </c>
      <c r="B775" s="4792"/>
      <c r="C775" s="3436" t="s">
        <v>220</v>
      </c>
      <c r="D775" s="3501">
        <v>44819</v>
      </c>
      <c r="E775" s="3463" t="s">
        <v>4923</v>
      </c>
      <c r="F775" s="453">
        <v>102</v>
      </c>
      <c r="G775" s="453">
        <f>AVERAGE(CPVTFC3SG0014!D14:E14)</f>
        <v>2.6306000000000003</v>
      </c>
      <c r="H775" s="2081">
        <f t="shared" si="43"/>
        <v>9677.8625954198469</v>
      </c>
      <c r="I775" s="3502" t="s">
        <v>315</v>
      </c>
      <c r="J775" s="737">
        <v>44869</v>
      </c>
      <c r="K775" s="2751" t="s">
        <v>5436</v>
      </c>
      <c r="L775" s="742">
        <v>122</v>
      </c>
      <c r="M775" s="122">
        <f>AVERAGE(CPVTFC3SG0046!T16:U16)</f>
        <v>0.3957</v>
      </c>
      <c r="N775" s="123">
        <f>(M775-0.1926)/0.0135*400</f>
        <v>6017.7777777777774</v>
      </c>
      <c r="O775" s="699" t="s">
        <v>315</v>
      </c>
      <c r="P775" s="1268"/>
      <c r="Q775" s="1268"/>
      <c r="R775" s="1268"/>
      <c r="S775" s="1268"/>
      <c r="T775" s="1268"/>
      <c r="U775" s="1268"/>
    </row>
    <row r="776" spans="1:23" x14ac:dyDescent="0.25">
      <c r="A776" s="508">
        <v>690</v>
      </c>
      <c r="B776" s="4744" t="s">
        <v>1865</v>
      </c>
      <c r="C776" s="2749" t="s">
        <v>868</v>
      </c>
      <c r="D776" s="2329">
        <v>44819</v>
      </c>
      <c r="E776" s="3465" t="s">
        <v>4923</v>
      </c>
      <c r="F776" s="492">
        <v>103</v>
      </c>
      <c r="G776" s="492">
        <f>AVERAGE(CPVTFC3SG0014!F14:G14)</f>
        <v>0.15629999999999999</v>
      </c>
      <c r="H776" s="3466">
        <f t="shared" si="43"/>
        <v>233.96946564885494</v>
      </c>
      <c r="I776" s="3503" t="s">
        <v>314</v>
      </c>
      <c r="J776" s="1437"/>
      <c r="K776" s="1437"/>
      <c r="L776" s="670"/>
      <c r="M776" s="721"/>
      <c r="N776" s="721"/>
      <c r="O776" s="721"/>
      <c r="P776" s="490">
        <v>44889</v>
      </c>
      <c r="Q776" s="3358" t="s">
        <v>5563</v>
      </c>
      <c r="R776" s="2848">
        <v>26</v>
      </c>
      <c r="S776" s="589">
        <f>AVERAGE(CPVTFC3SG0071!I15:J15)</f>
        <v>0.1502</v>
      </c>
      <c r="T776" s="622">
        <f t="shared" ref="T776" si="52">(S776-0.182)/0.0132*66</f>
        <v>-158.99999999999997</v>
      </c>
      <c r="U776" s="3314" t="s">
        <v>314</v>
      </c>
    </row>
    <row r="777" spans="1:23" x14ac:dyDescent="0.25">
      <c r="A777" s="585"/>
      <c r="B777" s="4755"/>
      <c r="C777" s="169" t="s">
        <v>5448</v>
      </c>
      <c r="D777" s="2333"/>
      <c r="E777" s="3468"/>
      <c r="F777" s="695"/>
      <c r="G777" s="695"/>
      <c r="H777" s="3469"/>
      <c r="I777" s="3504"/>
      <c r="J777" s="855"/>
      <c r="K777" s="855"/>
      <c r="L777" s="857"/>
      <c r="M777" s="642"/>
      <c r="N777" s="642"/>
      <c r="O777" s="642"/>
      <c r="P777" s="18">
        <v>44889</v>
      </c>
      <c r="Q777" s="3357" t="s">
        <v>5563</v>
      </c>
      <c r="R777" s="2759">
        <v>27</v>
      </c>
      <c r="S777" s="7">
        <f>AVERAGE(CPVTFC3SG0071!K15:L15)</f>
        <v>0.14935000000000001</v>
      </c>
      <c r="T777" s="13">
        <f t="shared" ref="T777:T778" si="53">(S777-0.182)/0.0132*66</f>
        <v>-163.24999999999991</v>
      </c>
      <c r="U777" s="3310" t="s">
        <v>314</v>
      </c>
    </row>
    <row r="778" spans="1:23" ht="15.75" thickBot="1" x14ac:dyDescent="0.3">
      <c r="A778" s="462"/>
      <c r="B778" s="4745"/>
      <c r="C778" s="2371" t="s">
        <v>863</v>
      </c>
      <c r="D778" s="2111"/>
      <c r="E778" s="3471"/>
      <c r="F778" s="787"/>
      <c r="G778" s="787"/>
      <c r="H778" s="2113"/>
      <c r="I778" s="3505"/>
      <c r="J778" s="1438"/>
      <c r="K778" s="1438"/>
      <c r="L778" s="671"/>
      <c r="M778" s="778"/>
      <c r="N778" s="778"/>
      <c r="O778" s="778"/>
      <c r="P778" s="91">
        <v>44889</v>
      </c>
      <c r="Q778" s="3350" t="s">
        <v>5563</v>
      </c>
      <c r="R778" s="2758">
        <v>28</v>
      </c>
      <c r="S778" s="595">
        <f>AVERAGE(CPVTFC3SG0071!M15:N15)</f>
        <v>0.18214999999999998</v>
      </c>
      <c r="T778" s="225">
        <f t="shared" si="53"/>
        <v>0.7499999999999174</v>
      </c>
      <c r="U778" s="3316" t="s">
        <v>314</v>
      </c>
    </row>
    <row r="779" spans="1:23" x14ac:dyDescent="0.25">
      <c r="A779" s="508">
        <v>691</v>
      </c>
      <c r="B779" s="4744" t="s">
        <v>1866</v>
      </c>
      <c r="C779" s="2749" t="s">
        <v>868</v>
      </c>
      <c r="D779" s="2329">
        <v>44819</v>
      </c>
      <c r="E779" s="3465" t="s">
        <v>4923</v>
      </c>
      <c r="F779" s="492">
        <v>104</v>
      </c>
      <c r="G779" s="492">
        <f>AVERAGE(CPVTFC3SG0014!H14:I14)</f>
        <v>8.4749999999999992E-2</v>
      </c>
      <c r="H779" s="3466">
        <f t="shared" ref="H779:H963" si="54">(G779-0.095)/0.0131*50</f>
        <v>-39.122137404580187</v>
      </c>
      <c r="I779" s="3503" t="s">
        <v>314</v>
      </c>
      <c r="J779" s="1437"/>
      <c r="K779" s="1437"/>
      <c r="L779" s="670"/>
      <c r="M779" s="721"/>
      <c r="N779" s="721"/>
      <c r="O779" s="721"/>
      <c r="P779" s="490">
        <v>44889</v>
      </c>
      <c r="Q779" s="3358" t="s">
        <v>5563</v>
      </c>
      <c r="R779" s="2848">
        <v>29</v>
      </c>
      <c r="S779" s="589">
        <f>AVERAGE(CPVTFC3SG0071!O15:P15)</f>
        <v>0.13435</v>
      </c>
      <c r="T779" s="622">
        <f t="shared" ref="T779:T780" si="55">(S779-0.182)/0.0132*66</f>
        <v>-238.25</v>
      </c>
      <c r="U779" s="3314" t="s">
        <v>314</v>
      </c>
    </row>
    <row r="780" spans="1:23" ht="15.75" thickBot="1" x14ac:dyDescent="0.3">
      <c r="A780" s="462"/>
      <c r="B780" s="4745"/>
      <c r="C780" s="2371" t="s">
        <v>5448</v>
      </c>
      <c r="D780" s="2111"/>
      <c r="E780" s="3471"/>
      <c r="F780" s="787"/>
      <c r="G780" s="787"/>
      <c r="H780" s="2113"/>
      <c r="I780" s="3505"/>
      <c r="J780" s="1438"/>
      <c r="K780" s="1438"/>
      <c r="L780" s="671"/>
      <c r="M780" s="778"/>
      <c r="N780" s="778"/>
      <c r="O780" s="778"/>
      <c r="P780" s="91">
        <v>44889</v>
      </c>
      <c r="Q780" s="3350" t="s">
        <v>5563</v>
      </c>
      <c r="R780" s="2758">
        <v>30</v>
      </c>
      <c r="S780" s="595">
        <f>AVERAGE(CPVTFC3SG0071!Q15:R15)</f>
        <v>0.14960000000000001</v>
      </c>
      <c r="T780" s="225">
        <f t="shared" si="55"/>
        <v>-161.99999999999991</v>
      </c>
      <c r="U780" s="3316" t="s">
        <v>314</v>
      </c>
    </row>
    <row r="781" spans="1:23" ht="15.75" thickBot="1" x14ac:dyDescent="0.3">
      <c r="A781" s="531">
        <v>692</v>
      </c>
      <c r="B781" s="2745" t="s">
        <v>1867</v>
      </c>
      <c r="C781" s="2745" t="s">
        <v>868</v>
      </c>
      <c r="D781" s="2328">
        <v>44819</v>
      </c>
      <c r="E781" s="3506" t="s">
        <v>4923</v>
      </c>
      <c r="F781" s="1464">
        <v>105</v>
      </c>
      <c r="G781" s="1464">
        <f>AVERAGE(CPVTFC3SG0014!J14:K14)</f>
        <v>2.8102999999999998</v>
      </c>
      <c r="H781" s="3507">
        <f t="shared" si="54"/>
        <v>10363.740458015265</v>
      </c>
      <c r="I781" s="3499" t="s">
        <v>315</v>
      </c>
      <c r="J781" s="2362"/>
      <c r="K781" s="2362"/>
      <c r="L781" s="2364"/>
      <c r="M781" s="1973"/>
      <c r="N781" s="1973"/>
      <c r="O781" s="1973"/>
      <c r="P781" s="79">
        <v>44889</v>
      </c>
      <c r="Q781" s="3377" t="s">
        <v>5563</v>
      </c>
      <c r="R781" s="2843">
        <v>31</v>
      </c>
      <c r="S781" s="80">
        <f>AVERAGE(CPVTFC3SG0071!S15:T15)</f>
        <v>1.5598000000000001</v>
      </c>
      <c r="T781" s="81">
        <f t="shared" ref="T781:T788" si="56">(S781-0.182)/0.0132*66</f>
        <v>6889.0000000000009</v>
      </c>
      <c r="U781" s="3437" t="s">
        <v>315</v>
      </c>
    </row>
    <row r="782" spans="1:23" ht="15.75" thickBot="1" x14ac:dyDescent="0.3">
      <c r="A782" s="1829">
        <v>693</v>
      </c>
      <c r="B782" s="2791" t="s">
        <v>1868</v>
      </c>
      <c r="C782" s="2791" t="s">
        <v>868</v>
      </c>
      <c r="D782" s="2326">
        <v>44819</v>
      </c>
      <c r="E782" s="3508" t="s">
        <v>4923</v>
      </c>
      <c r="F782" s="1312">
        <v>106</v>
      </c>
      <c r="G782" s="1312">
        <f>AVERAGE(CPVTFC3SG0014!L14:M14)</f>
        <v>8.4849999999999995E-2</v>
      </c>
      <c r="H782" s="3509">
        <f t="shared" si="54"/>
        <v>-38.740458015267201</v>
      </c>
      <c r="I782" s="3510" t="s">
        <v>314</v>
      </c>
      <c r="J782" s="1427"/>
      <c r="K782" s="1427"/>
      <c r="L782" s="1428"/>
      <c r="M782" s="1429"/>
      <c r="N782" s="1429"/>
      <c r="O782" s="1429"/>
      <c r="P782" s="1310">
        <v>44889</v>
      </c>
      <c r="Q782" s="3351" t="s">
        <v>5563</v>
      </c>
      <c r="R782" s="3218">
        <v>32</v>
      </c>
      <c r="S782" s="1319">
        <f>AVERAGE(CPVTFC3SG0071!U15:V15)</f>
        <v>0.10905000000000001</v>
      </c>
      <c r="T782" s="1313">
        <f t="shared" si="56"/>
        <v>-364.74999999999994</v>
      </c>
      <c r="U782" s="3311" t="s">
        <v>314</v>
      </c>
    </row>
    <row r="783" spans="1:23" ht="15.75" thickBot="1" x14ac:dyDescent="0.3">
      <c r="A783" s="531">
        <v>694</v>
      </c>
      <c r="B783" s="2745" t="s">
        <v>1869</v>
      </c>
      <c r="C783" s="2745" t="s">
        <v>868</v>
      </c>
      <c r="D783" s="2328">
        <v>44819</v>
      </c>
      <c r="E783" s="3506" t="s">
        <v>4923</v>
      </c>
      <c r="F783" s="1464">
        <v>107</v>
      </c>
      <c r="G783" s="1464">
        <f>AVERAGE(CPVTFC3SG0014!N14:O14)</f>
        <v>1.0429499999999998</v>
      </c>
      <c r="H783" s="3507">
        <f t="shared" si="54"/>
        <v>3618.1297709923656</v>
      </c>
      <c r="I783" s="3511" t="s">
        <v>315</v>
      </c>
      <c r="J783" s="1466"/>
      <c r="K783" s="1467"/>
      <c r="L783" s="1468"/>
      <c r="M783" s="1469"/>
      <c r="N783" s="1470"/>
      <c r="O783" s="1973"/>
      <c r="P783" s="471">
        <v>44889</v>
      </c>
      <c r="Q783" s="3361" t="s">
        <v>5563</v>
      </c>
      <c r="R783" s="3260">
        <v>33</v>
      </c>
      <c r="S783" s="1226">
        <f>AVERAGE(CPVTFC3SG0071!W15:X15)</f>
        <v>0.35714999999999997</v>
      </c>
      <c r="T783" s="1193">
        <f t="shared" si="56"/>
        <v>875.74999999999989</v>
      </c>
      <c r="U783" s="3331" t="s">
        <v>314</v>
      </c>
    </row>
    <row r="784" spans="1:23" ht="15.75" thickBot="1" x14ac:dyDescent="0.3">
      <c r="A784" s="1829">
        <v>695</v>
      </c>
      <c r="B784" s="2791" t="s">
        <v>1870</v>
      </c>
      <c r="C784" s="2791" t="s">
        <v>868</v>
      </c>
      <c r="D784" s="2326">
        <v>44819</v>
      </c>
      <c r="E784" s="3508" t="s">
        <v>4923</v>
      </c>
      <c r="F784" s="1312">
        <v>108</v>
      </c>
      <c r="G784" s="1312">
        <f>AVERAGE(CPVTFC3SG0014!P14:Q14)</f>
        <v>7.1000000000000008E-2</v>
      </c>
      <c r="H784" s="3509">
        <f t="shared" si="54"/>
        <v>-91.603053435114475</v>
      </c>
      <c r="I784" s="3510" t="s">
        <v>314</v>
      </c>
      <c r="J784" s="1427"/>
      <c r="K784" s="1427"/>
      <c r="L784" s="1428"/>
      <c r="M784" s="1429"/>
      <c r="N784" s="1429"/>
      <c r="O784" s="1429"/>
      <c r="P784" s="1310">
        <v>44889</v>
      </c>
      <c r="Q784" s="3351" t="s">
        <v>5563</v>
      </c>
      <c r="R784" s="3218">
        <v>34</v>
      </c>
      <c r="S784" s="1319">
        <f>AVERAGE(CPVTFC3SG0071!C17:D17)</f>
        <v>0.1086</v>
      </c>
      <c r="T784" s="1313">
        <f t="shared" si="56"/>
        <v>-367</v>
      </c>
      <c r="U784" s="3311" t="s">
        <v>314</v>
      </c>
    </row>
    <row r="785" spans="1:22" ht="15.75" thickBot="1" x14ac:dyDescent="0.3">
      <c r="A785" s="531">
        <v>696</v>
      </c>
      <c r="B785" s="2745" t="s">
        <v>1871</v>
      </c>
      <c r="C785" s="2745" t="s">
        <v>868</v>
      </c>
      <c r="D785" s="2328">
        <v>44819</v>
      </c>
      <c r="E785" s="3506" t="s">
        <v>4923</v>
      </c>
      <c r="F785" s="1464">
        <v>109</v>
      </c>
      <c r="G785" s="1464">
        <f>AVERAGE(CPVTFC3SG0014!R14:S14)</f>
        <v>1.8126000000000002</v>
      </c>
      <c r="H785" s="3507">
        <f t="shared" si="54"/>
        <v>6555.7251908396947</v>
      </c>
      <c r="I785" s="3499" t="s">
        <v>315</v>
      </c>
      <c r="J785" s="2362"/>
      <c r="K785" s="2362"/>
      <c r="L785" s="2364"/>
      <c r="M785" s="1973"/>
      <c r="N785" s="1973"/>
      <c r="O785" s="1973"/>
      <c r="P785" s="676">
        <v>44889</v>
      </c>
      <c r="Q785" s="3438" t="s">
        <v>5563</v>
      </c>
      <c r="R785" s="2762">
        <v>35</v>
      </c>
      <c r="S785" s="1624">
        <f>AVERAGE(CPVTFC3SG0071!E17:F17)</f>
        <v>0.53295000000000003</v>
      </c>
      <c r="T785" s="1524">
        <f t="shared" si="56"/>
        <v>1754.7500000000002</v>
      </c>
      <c r="U785" s="3439" t="s">
        <v>315</v>
      </c>
    </row>
    <row r="786" spans="1:22" ht="15.75" thickBot="1" x14ac:dyDescent="0.3">
      <c r="A786" s="600">
        <v>697</v>
      </c>
      <c r="B786" s="3440" t="s">
        <v>1872</v>
      </c>
      <c r="C786" s="3440" t="s">
        <v>868</v>
      </c>
      <c r="D786" s="2325">
        <v>44819</v>
      </c>
      <c r="E786" s="3512" t="s">
        <v>4923</v>
      </c>
      <c r="F786" s="1425">
        <v>110</v>
      </c>
      <c r="G786" s="1425">
        <f>AVERAGE(CPVTFC3SG0014!T14:U14)</f>
        <v>0.88529999999999998</v>
      </c>
      <c r="H786" s="3513">
        <f t="shared" si="54"/>
        <v>3016.4122137404579</v>
      </c>
      <c r="I786" s="3514" t="s">
        <v>315</v>
      </c>
      <c r="J786" s="1427"/>
      <c r="K786" s="1427"/>
      <c r="L786" s="1428"/>
      <c r="M786" s="1429"/>
      <c r="N786" s="1429"/>
      <c r="O786" s="1429"/>
      <c r="P786" s="1310">
        <v>44889</v>
      </c>
      <c r="Q786" s="3351" t="s">
        <v>5563</v>
      </c>
      <c r="R786" s="3218">
        <v>36</v>
      </c>
      <c r="S786" s="1319">
        <f>AVERAGE(CPVTFC3SG0071!G17:H17)</f>
        <v>0.31474999999999997</v>
      </c>
      <c r="T786" s="1313">
        <f t="shared" si="56"/>
        <v>663.74999999999989</v>
      </c>
      <c r="U786" s="3311" t="s">
        <v>314</v>
      </c>
    </row>
    <row r="787" spans="1:22" ht="15.75" thickBot="1" x14ac:dyDescent="0.3">
      <c r="A787" s="1804">
        <v>698</v>
      </c>
      <c r="B787" s="2752" t="s">
        <v>1873</v>
      </c>
      <c r="C787" s="2752" t="s">
        <v>868</v>
      </c>
      <c r="D787" s="2330">
        <v>44819</v>
      </c>
      <c r="E787" s="3516" t="s">
        <v>4923</v>
      </c>
      <c r="F787" s="1521">
        <v>111</v>
      </c>
      <c r="G787" s="1521">
        <f>AVERAGE(CPVTFC3SG0014!V14:W14)</f>
        <v>0.1414</v>
      </c>
      <c r="H787" s="3517">
        <f t="shared" si="54"/>
        <v>177.09923664122135</v>
      </c>
      <c r="I787" s="348" t="s">
        <v>314</v>
      </c>
      <c r="J787" s="2362"/>
      <c r="K787" s="2362"/>
      <c r="L787" s="2364"/>
      <c r="M787" s="1973"/>
      <c r="N787" s="1973"/>
      <c r="O787" s="1973"/>
      <c r="P787" s="471">
        <v>44889</v>
      </c>
      <c r="Q787" s="3361" t="s">
        <v>5563</v>
      </c>
      <c r="R787" s="3260">
        <v>37</v>
      </c>
      <c r="S787" s="1226">
        <f>AVERAGE(CPVTFC3SG0071!I17:J17)</f>
        <v>0.1333</v>
      </c>
      <c r="T787" s="1193">
        <f t="shared" si="56"/>
        <v>-243.49999999999997</v>
      </c>
      <c r="U787" s="3331" t="s">
        <v>314</v>
      </c>
    </row>
    <row r="788" spans="1:22" x14ac:dyDescent="0.25">
      <c r="A788" s="508">
        <v>699</v>
      </c>
      <c r="B788" s="4744" t="s">
        <v>1874</v>
      </c>
      <c r="C788" s="2749" t="s">
        <v>868</v>
      </c>
      <c r="D788" s="2329">
        <v>44819</v>
      </c>
      <c r="E788" s="3465" t="s">
        <v>4923</v>
      </c>
      <c r="F788" s="492">
        <v>112</v>
      </c>
      <c r="G788" s="492">
        <f>AVERAGE(CPVTFC3SG0014!X14:Y14)</f>
        <v>0.10345</v>
      </c>
      <c r="H788" s="3466">
        <f t="shared" si="54"/>
        <v>32.251908396946561</v>
      </c>
      <c r="I788" s="3503" t="s">
        <v>314</v>
      </c>
      <c r="J788" s="1019"/>
      <c r="K788" s="1020"/>
      <c r="L788" s="659"/>
      <c r="M788" s="667"/>
      <c r="N788" s="661"/>
      <c r="O788" s="721"/>
      <c r="P788" s="490">
        <v>44889</v>
      </c>
      <c r="Q788" s="3358" t="s">
        <v>5563</v>
      </c>
      <c r="R788" s="2848">
        <v>38</v>
      </c>
      <c r="S788" s="589">
        <f>AVERAGE(CPVTFC3SG0071!K17:L17)</f>
        <v>0.15575</v>
      </c>
      <c r="T788" s="622">
        <f t="shared" si="56"/>
        <v>-131.24999999999997</v>
      </c>
      <c r="U788" s="3314" t="s">
        <v>314</v>
      </c>
    </row>
    <row r="789" spans="1:22" ht="15.75" thickBot="1" x14ac:dyDescent="0.3">
      <c r="A789" s="462"/>
      <c r="B789" s="4745"/>
      <c r="C789" s="2371" t="s">
        <v>5448</v>
      </c>
      <c r="D789" s="2111"/>
      <c r="E789" s="3471"/>
      <c r="F789" s="787"/>
      <c r="G789" s="787"/>
      <c r="H789" s="2113"/>
      <c r="I789" s="3505"/>
      <c r="J789" s="963"/>
      <c r="K789" s="1415"/>
      <c r="L789" s="792"/>
      <c r="M789" s="668"/>
      <c r="N789" s="662"/>
      <c r="O789" s="778"/>
      <c r="P789" s="91">
        <v>44889</v>
      </c>
      <c r="Q789" s="3350" t="s">
        <v>5563</v>
      </c>
      <c r="R789" s="2758">
        <v>39</v>
      </c>
      <c r="S789" s="595">
        <f>AVERAGE(CPVTFC3SG0071!M17:N17)</f>
        <v>0.13819999999999999</v>
      </c>
      <c r="T789" s="225">
        <f t="shared" ref="T789:T791" si="57">(S789-0.182)/0.0132*66</f>
        <v>-219.00000000000003</v>
      </c>
      <c r="U789" s="3316" t="s">
        <v>314</v>
      </c>
    </row>
    <row r="790" spans="1:22" x14ac:dyDescent="0.25">
      <c r="A790" s="592">
        <v>700</v>
      </c>
      <c r="B790" s="4764" t="s">
        <v>1875</v>
      </c>
      <c r="C790" s="2753" t="s">
        <v>868</v>
      </c>
      <c r="D790" s="2925">
        <v>44819</v>
      </c>
      <c r="E790" s="3518" t="s">
        <v>4923</v>
      </c>
      <c r="F790" s="449">
        <v>113</v>
      </c>
      <c r="G790" s="449">
        <f>AVERAGE(CPVTFC3SG0014!B16:C16)</f>
        <v>0.50729999999999997</v>
      </c>
      <c r="H790" s="3519">
        <f t="shared" si="54"/>
        <v>1573.6641221374045</v>
      </c>
      <c r="I790" s="3520" t="s">
        <v>315</v>
      </c>
      <c r="J790" s="1005"/>
      <c r="K790" s="1006"/>
      <c r="L790" s="959"/>
      <c r="M790" s="830"/>
      <c r="N790" s="831"/>
      <c r="O790" s="656"/>
      <c r="P790" s="83">
        <v>44889</v>
      </c>
      <c r="Q790" s="3393" t="s">
        <v>5563</v>
      </c>
      <c r="R790" s="3021">
        <v>40</v>
      </c>
      <c r="S790" s="84">
        <f>AVERAGE(CPVTFC3SG0071!O17:P17)</f>
        <v>0.19045000000000001</v>
      </c>
      <c r="T790" s="85">
        <f t="shared" si="57"/>
        <v>42.250000000000064</v>
      </c>
      <c r="U790" s="3347" t="s">
        <v>314</v>
      </c>
    </row>
    <row r="791" spans="1:22" ht="15.75" thickBot="1" x14ac:dyDescent="0.3">
      <c r="A791" s="516"/>
      <c r="B791" s="4750"/>
      <c r="C791" s="2747" t="s">
        <v>5448</v>
      </c>
      <c r="D791" s="2111"/>
      <c r="E791" s="3471"/>
      <c r="F791" s="787"/>
      <c r="G791" s="787"/>
      <c r="H791" s="2113"/>
      <c r="I791" s="3522"/>
      <c r="J791" s="963"/>
      <c r="K791" s="1415"/>
      <c r="L791" s="792"/>
      <c r="M791" s="668"/>
      <c r="N791" s="662"/>
      <c r="O791" s="778"/>
      <c r="P791" s="91">
        <v>44889</v>
      </c>
      <c r="Q791" s="3350" t="s">
        <v>5563</v>
      </c>
      <c r="R791" s="2758">
        <v>41</v>
      </c>
      <c r="S791" s="595">
        <f>AVERAGE(CPVTFC3SG0071!Q17:R17)</f>
        <v>0.16815000000000002</v>
      </c>
      <c r="T791" s="225">
        <f t="shared" si="57"/>
        <v>-69.249999999999872</v>
      </c>
      <c r="U791" s="3316" t="s">
        <v>314</v>
      </c>
    </row>
    <row r="792" spans="1:22" ht="15.75" thickBot="1" x14ac:dyDescent="0.3">
      <c r="A792" s="1804">
        <v>701</v>
      </c>
      <c r="B792" s="2752" t="s">
        <v>1876</v>
      </c>
      <c r="C792" s="2752" t="s">
        <v>868</v>
      </c>
      <c r="D792" s="2330">
        <v>44819</v>
      </c>
      <c r="E792" s="3516" t="s">
        <v>4923</v>
      </c>
      <c r="F792" s="1521">
        <v>114</v>
      </c>
      <c r="G792" s="1521">
        <f>AVERAGE(CPVTFC3SG0014!D16:E16)</f>
        <v>0.17815</v>
      </c>
      <c r="H792" s="3517">
        <f t="shared" si="54"/>
        <v>317.36641221374049</v>
      </c>
      <c r="I792" s="348" t="s">
        <v>314</v>
      </c>
      <c r="J792" s="2362"/>
      <c r="K792" s="2363"/>
      <c r="L792" s="2364"/>
      <c r="M792" s="1469"/>
      <c r="N792" s="1470"/>
      <c r="O792" s="1973"/>
      <c r="P792" s="111">
        <v>44889</v>
      </c>
      <c r="Q792" s="3359" t="s">
        <v>5563</v>
      </c>
      <c r="R792" s="2768">
        <v>42</v>
      </c>
      <c r="S792" s="112">
        <f>AVERAGE(CPVTFC3SG0071!S17:T17)</f>
        <v>0.16394999999999998</v>
      </c>
      <c r="T792" s="113">
        <f t="shared" ref="T792" si="58">(S792-0.182)/0.0132*66</f>
        <v>-90.250000000000057</v>
      </c>
      <c r="U792" s="3321" t="s">
        <v>314</v>
      </c>
    </row>
    <row r="793" spans="1:22" x14ac:dyDescent="0.25">
      <c r="A793" s="406">
        <v>702</v>
      </c>
      <c r="B793" s="4751" t="s">
        <v>1877</v>
      </c>
      <c r="C793" s="2742" t="s">
        <v>868</v>
      </c>
      <c r="D793" s="2332">
        <v>44819</v>
      </c>
      <c r="E793" s="3523" t="s">
        <v>4923</v>
      </c>
      <c r="F793" s="478">
        <v>115</v>
      </c>
      <c r="G793" s="478">
        <f>AVERAGE(CPVTFC3SG0014!F16:G16)</f>
        <v>0.84545000000000003</v>
      </c>
      <c r="H793" s="3524">
        <f t="shared" si="54"/>
        <v>2864.3129770992368</v>
      </c>
      <c r="I793" s="3525" t="s">
        <v>315</v>
      </c>
      <c r="J793" s="1437"/>
      <c r="K793" s="747"/>
      <c r="L793" s="670"/>
      <c r="M793" s="667"/>
      <c r="N793" s="661"/>
      <c r="O793" s="721"/>
      <c r="P793" s="490">
        <v>44889</v>
      </c>
      <c r="Q793" s="3358" t="s">
        <v>5563</v>
      </c>
      <c r="R793" s="2848">
        <v>43</v>
      </c>
      <c r="S793" s="589">
        <f>AVERAGE(CPVTFC3SG0071!U17:V17)</f>
        <v>0.30554999999999999</v>
      </c>
      <c r="T793" s="622">
        <f t="shared" ref="T793:T795" si="59">(S793-0.182)/0.0132*66</f>
        <v>617.75</v>
      </c>
      <c r="U793" s="3314" t="s">
        <v>314</v>
      </c>
      <c r="V793" s="4690" t="s">
        <v>5596</v>
      </c>
    </row>
    <row r="794" spans="1:22" x14ac:dyDescent="0.25">
      <c r="A794" s="590"/>
      <c r="B794" s="4752"/>
      <c r="C794" s="170" t="s">
        <v>5448</v>
      </c>
      <c r="D794" s="2333"/>
      <c r="E794" s="3468"/>
      <c r="F794" s="695"/>
      <c r="G794" s="695"/>
      <c r="H794" s="3469"/>
      <c r="I794" s="3527"/>
      <c r="J794" s="855"/>
      <c r="K794" s="856"/>
      <c r="L794" s="857"/>
      <c r="M794" s="645"/>
      <c r="N794" s="646"/>
      <c r="O794" s="642"/>
      <c r="P794" s="18">
        <v>44889</v>
      </c>
      <c r="Q794" s="3357" t="s">
        <v>5563</v>
      </c>
      <c r="R794" s="2759">
        <v>44</v>
      </c>
      <c r="S794" s="7">
        <f>AVERAGE(CPVTFC3SG0071!W17:X17)</f>
        <v>0.33825</v>
      </c>
      <c r="T794" s="13">
        <f t="shared" si="59"/>
        <v>781.25</v>
      </c>
      <c r="U794" s="3310" t="s">
        <v>314</v>
      </c>
      <c r="V794" s="4691"/>
    </row>
    <row r="795" spans="1:22" x14ac:dyDescent="0.25">
      <c r="A795" s="590"/>
      <c r="B795" s="4752"/>
      <c r="C795" s="170" t="s">
        <v>863</v>
      </c>
      <c r="D795" s="2333"/>
      <c r="E795" s="3468"/>
      <c r="F795" s="695"/>
      <c r="G795" s="695"/>
      <c r="H795" s="3469"/>
      <c r="I795" s="3527"/>
      <c r="J795" s="855"/>
      <c r="K795" s="856"/>
      <c r="L795" s="857"/>
      <c r="M795" s="645"/>
      <c r="N795" s="646"/>
      <c r="O795" s="642"/>
      <c r="P795" s="65">
        <v>44889</v>
      </c>
      <c r="Q795" s="3348" t="s">
        <v>5563</v>
      </c>
      <c r="R795" s="2988">
        <v>45</v>
      </c>
      <c r="S795" s="66">
        <f>AVERAGE(CPVTFC3SG0071!C19:D19)</f>
        <v>2.6430499999999997</v>
      </c>
      <c r="T795" s="67">
        <f t="shared" si="59"/>
        <v>12305.25</v>
      </c>
      <c r="U795" s="3441" t="s">
        <v>315</v>
      </c>
      <c r="V795" s="4691"/>
    </row>
    <row r="796" spans="1:22" ht="25.5" x14ac:dyDescent="0.25">
      <c r="A796" s="590"/>
      <c r="B796" s="4752"/>
      <c r="C796" s="170" t="s">
        <v>2442</v>
      </c>
      <c r="D796" s="2337">
        <v>44887</v>
      </c>
      <c r="E796" s="3528" t="s">
        <v>5514</v>
      </c>
      <c r="F796" s="164">
        <v>119</v>
      </c>
      <c r="G796" s="164">
        <f>AVERAGE(CPVTFC3SG0064!N16:O16)</f>
        <v>2.9592000000000001</v>
      </c>
      <c r="H796" s="3457">
        <f>(G796-0.1645)/0.0138*50</f>
        <v>10125.72463768116</v>
      </c>
      <c r="I796" s="3529" t="s">
        <v>315</v>
      </c>
      <c r="J796" s="3500">
        <v>44894</v>
      </c>
      <c r="K796" s="145" t="s">
        <v>5564</v>
      </c>
      <c r="L796" s="145">
        <v>77</v>
      </c>
      <c r="M796" s="145">
        <f>AVERAGE(CPVTFC3SG0082!W23:X23)</f>
        <v>1.6467000000000001</v>
      </c>
      <c r="N796" s="4002">
        <f>(M796-0.1565)/0.0137*400</f>
        <v>43509.489051094883</v>
      </c>
      <c r="O796" s="4347" t="s">
        <v>315</v>
      </c>
      <c r="P796" s="3679"/>
      <c r="Q796" s="694"/>
      <c r="R796" s="694"/>
      <c r="S796" s="694"/>
      <c r="T796" s="694"/>
      <c r="U796" s="2600"/>
      <c r="V796" s="4691"/>
    </row>
    <row r="797" spans="1:22" ht="36.75" thickBot="1" x14ac:dyDescent="0.3">
      <c r="A797" s="529"/>
      <c r="B797" s="4765"/>
      <c r="C797" s="437" t="s">
        <v>3919</v>
      </c>
      <c r="D797" s="2079">
        <v>44881</v>
      </c>
      <c r="E797" s="2080" t="s">
        <v>5449</v>
      </c>
      <c r="F797" s="445">
        <v>26</v>
      </c>
      <c r="G797" s="453">
        <f>AVERAGE(CPVTFC3SG0056!I15:J15)</f>
        <v>2.8687500000000004</v>
      </c>
      <c r="H797" s="2081">
        <f>(G797-0.1243)/0.0142*50</f>
        <v>9663.5563380281692</v>
      </c>
      <c r="I797" s="496" t="s">
        <v>315</v>
      </c>
      <c r="J797" s="4348">
        <v>44894</v>
      </c>
      <c r="K797" s="522" t="s">
        <v>5564</v>
      </c>
      <c r="L797" s="522">
        <v>78</v>
      </c>
      <c r="M797" s="522">
        <f>AVERAGE(CPVTFC3SG0082!C25:D25)</f>
        <v>0.79454999999999998</v>
      </c>
      <c r="N797" s="4015">
        <f>(M797-0.1565)/0.0137*400</f>
        <v>18629.197080291971</v>
      </c>
      <c r="O797" s="4349" t="s">
        <v>315</v>
      </c>
      <c r="P797" s="1268"/>
      <c r="Q797" s="1268"/>
      <c r="R797" s="1268"/>
      <c r="S797" s="1268"/>
      <c r="T797" s="1268"/>
      <c r="U797" s="2127"/>
      <c r="V797" s="4692"/>
    </row>
    <row r="798" spans="1:22" x14ac:dyDescent="0.25">
      <c r="A798" s="406">
        <v>703</v>
      </c>
      <c r="B798" s="4751" t="s">
        <v>1878</v>
      </c>
      <c r="C798" s="2742" t="s">
        <v>868</v>
      </c>
      <c r="D798" s="2332">
        <v>44819</v>
      </c>
      <c r="E798" s="3523" t="s">
        <v>4923</v>
      </c>
      <c r="F798" s="478">
        <v>116</v>
      </c>
      <c r="G798" s="478">
        <f>AVERAGE(CPVTFC3SG0014!H16:I16)</f>
        <v>2.76735</v>
      </c>
      <c r="H798" s="3524">
        <f t="shared" si="54"/>
        <v>10199.809160305342</v>
      </c>
      <c r="I798" s="3526" t="s">
        <v>315</v>
      </c>
      <c r="J798" s="4352">
        <v>44894</v>
      </c>
      <c r="K798" s="479" t="s">
        <v>5564</v>
      </c>
      <c r="L798" s="479">
        <v>79</v>
      </c>
      <c r="M798" s="479">
        <f>AVERAGE(CPVTFC3SG0082!E25:F25)</f>
        <v>0.98385</v>
      </c>
      <c r="N798" s="4004">
        <f>(M798-0.1565)/0.0137*400</f>
        <v>24156.204379562045</v>
      </c>
      <c r="O798" s="4353" t="s">
        <v>315</v>
      </c>
      <c r="P798" s="407">
        <v>44889</v>
      </c>
      <c r="Q798" s="3353" t="s">
        <v>5563</v>
      </c>
      <c r="R798" s="2995">
        <v>46</v>
      </c>
      <c r="S798" s="409">
        <f>AVERAGE(CPVTFC3SG0071!E19:F19)</f>
        <v>1.2616000000000001</v>
      </c>
      <c r="T798" s="405">
        <f t="shared" ref="T798:T800" si="60">(S798-0.182)/0.0132*66</f>
        <v>5398.0000000000009</v>
      </c>
      <c r="U798" s="3442" t="s">
        <v>315</v>
      </c>
    </row>
    <row r="799" spans="1:22" x14ac:dyDescent="0.25">
      <c r="A799" s="590"/>
      <c r="B799" s="4752"/>
      <c r="C799" s="170" t="s">
        <v>5448</v>
      </c>
      <c r="D799" s="2333"/>
      <c r="E799" s="3468"/>
      <c r="F799" s="695"/>
      <c r="G799" s="695"/>
      <c r="H799" s="3469"/>
      <c r="I799" s="3527"/>
      <c r="J799" s="855"/>
      <c r="K799" s="855"/>
      <c r="L799" s="857"/>
      <c r="M799" s="642"/>
      <c r="N799" s="642"/>
      <c r="O799" s="642"/>
      <c r="P799" s="65">
        <v>44889</v>
      </c>
      <c r="Q799" s="3348" t="s">
        <v>5563</v>
      </c>
      <c r="R799" s="2988">
        <v>47</v>
      </c>
      <c r="S799" s="66">
        <f>AVERAGE(CPVTFC3SG0071!G19:H19)</f>
        <v>1.5716999999999999</v>
      </c>
      <c r="T799" s="67">
        <f t="shared" si="60"/>
        <v>6948.5</v>
      </c>
      <c r="U799" s="3441" t="s">
        <v>315</v>
      </c>
    </row>
    <row r="800" spans="1:22" x14ac:dyDescent="0.25">
      <c r="A800" s="590"/>
      <c r="B800" s="4752"/>
      <c r="C800" s="170" t="s">
        <v>863</v>
      </c>
      <c r="D800" s="2333"/>
      <c r="E800" s="3468"/>
      <c r="F800" s="695"/>
      <c r="G800" s="695"/>
      <c r="H800" s="3469"/>
      <c r="I800" s="3527"/>
      <c r="J800" s="855"/>
      <c r="K800" s="855"/>
      <c r="L800" s="857"/>
      <c r="M800" s="642"/>
      <c r="N800" s="642"/>
      <c r="O800" s="642"/>
      <c r="P800" s="65">
        <v>44889</v>
      </c>
      <c r="Q800" s="3348" t="s">
        <v>5563</v>
      </c>
      <c r="R800" s="2988">
        <v>48</v>
      </c>
      <c r="S800" s="66">
        <f>AVERAGE(CPVTFC3SG0071!I19:J19)</f>
        <v>1.0183</v>
      </c>
      <c r="T800" s="67">
        <f t="shared" si="60"/>
        <v>4181.5</v>
      </c>
      <c r="U800" s="3441" t="s">
        <v>315</v>
      </c>
    </row>
    <row r="801" spans="1:22" ht="25.5" x14ac:dyDescent="0.25">
      <c r="A801" s="590"/>
      <c r="B801" s="4752"/>
      <c r="C801" s="170" t="s">
        <v>2442</v>
      </c>
      <c r="D801" s="2337">
        <v>44887</v>
      </c>
      <c r="E801" s="3528" t="s">
        <v>5514</v>
      </c>
      <c r="F801" s="164">
        <v>120</v>
      </c>
      <c r="G801" s="164">
        <f>AVERAGE(CPVTFC3SG0064!P16:Q16)</f>
        <v>2.6855000000000002</v>
      </c>
      <c r="H801" s="3457">
        <f>(G801-0.1645)/0.0138*50</f>
        <v>9134.0579710144939</v>
      </c>
      <c r="I801" s="3529" t="s">
        <v>315</v>
      </c>
      <c r="J801" s="3500">
        <v>44894</v>
      </c>
      <c r="K801" s="145" t="s">
        <v>5564</v>
      </c>
      <c r="L801" s="145">
        <v>80</v>
      </c>
      <c r="M801" s="145">
        <f>AVERAGE(CPVTFC3SG0082!G25:H25)</f>
        <v>0.56095000000000006</v>
      </c>
      <c r="N801" s="4002">
        <f t="shared" ref="N801:N802" si="61">(M801-0.1565)/0.0137*400</f>
        <v>11808.759124087594</v>
      </c>
      <c r="O801" s="4347" t="s">
        <v>315</v>
      </c>
      <c r="P801" s="694"/>
      <c r="Q801" s="694"/>
      <c r="R801" s="694"/>
      <c r="S801" s="694"/>
      <c r="T801" s="694"/>
      <c r="U801" s="2600"/>
    </row>
    <row r="802" spans="1:22" ht="36.75" thickBot="1" x14ac:dyDescent="0.3">
      <c r="A802" s="481"/>
      <c r="B802" s="4753"/>
      <c r="C802" s="482" t="s">
        <v>3919</v>
      </c>
      <c r="D802" s="1511">
        <v>44881</v>
      </c>
      <c r="E802" s="1512" t="s">
        <v>5449</v>
      </c>
      <c r="F802" s="485">
        <v>27</v>
      </c>
      <c r="G802" s="486">
        <f>AVERAGE(CPVTFC3SG0056!K15:L15)</f>
        <v>2.8834999999999997</v>
      </c>
      <c r="H802" s="1513">
        <f>(G802-0.1243)/0.0142*50</f>
        <v>9715.4929577464791</v>
      </c>
      <c r="I802" s="1514" t="s">
        <v>315</v>
      </c>
      <c r="J802" s="4341">
        <v>44894</v>
      </c>
      <c r="K802" s="486" t="s">
        <v>5564</v>
      </c>
      <c r="L802" s="486">
        <v>81</v>
      </c>
      <c r="M802" s="486">
        <f>AVERAGE(CPVTFC3SG0082!I25:J25)</f>
        <v>0.73985000000000001</v>
      </c>
      <c r="N802" s="4001">
        <f t="shared" si="61"/>
        <v>17032.116788321167</v>
      </c>
      <c r="O802" s="4354" t="s">
        <v>315</v>
      </c>
      <c r="P802" s="786"/>
      <c r="Q802" s="786"/>
      <c r="R802" s="786"/>
      <c r="S802" s="786"/>
      <c r="T802" s="786"/>
      <c r="U802" s="788"/>
    </row>
    <row r="803" spans="1:22" x14ac:dyDescent="0.25">
      <c r="A803" s="592">
        <v>704</v>
      </c>
      <c r="B803" s="4757" t="s">
        <v>1879</v>
      </c>
      <c r="C803" s="2753" t="s">
        <v>868</v>
      </c>
      <c r="D803" s="2925">
        <v>44819</v>
      </c>
      <c r="E803" s="3518" t="s">
        <v>4923</v>
      </c>
      <c r="F803" s="449">
        <v>117</v>
      </c>
      <c r="G803" s="449">
        <f>AVERAGE(CPVTFC3SG0014!J16:K16)</f>
        <v>2.8334999999999999</v>
      </c>
      <c r="H803" s="3519">
        <f t="shared" si="54"/>
        <v>10452.290076335876</v>
      </c>
      <c r="I803" s="3521" t="s">
        <v>315</v>
      </c>
      <c r="J803" s="1430"/>
      <c r="K803" s="1430"/>
      <c r="L803" s="1431"/>
      <c r="M803" s="656"/>
      <c r="N803" s="656"/>
      <c r="O803" s="656"/>
      <c r="P803" s="115">
        <v>44889</v>
      </c>
      <c r="Q803" s="4350" t="s">
        <v>5563</v>
      </c>
      <c r="R803" s="3372">
        <v>49</v>
      </c>
      <c r="S803" s="116">
        <f>AVERAGE(CPVTFC3SG0071!K19:L19)</f>
        <v>2.6814</v>
      </c>
      <c r="T803" s="117">
        <f t="shared" ref="T803:T804" si="62">(S803-0.182)/0.0132*66</f>
        <v>12497</v>
      </c>
      <c r="U803" s="4351" t="s">
        <v>315</v>
      </c>
    </row>
    <row r="804" spans="1:22" ht="15.75" thickBot="1" x14ac:dyDescent="0.3">
      <c r="A804" s="537"/>
      <c r="B804" s="4757"/>
      <c r="C804" s="2623" t="s">
        <v>5448</v>
      </c>
      <c r="D804" s="2335"/>
      <c r="E804" s="3532"/>
      <c r="F804" s="1586"/>
      <c r="G804" s="1586"/>
      <c r="H804" s="3533"/>
      <c r="I804" s="3534"/>
      <c r="J804" s="1413"/>
      <c r="K804" s="1413"/>
      <c r="L804" s="1414"/>
      <c r="M804" s="650"/>
      <c r="N804" s="650"/>
      <c r="O804" s="650"/>
      <c r="P804" s="121">
        <v>44889</v>
      </c>
      <c r="Q804" s="3356" t="s">
        <v>5563</v>
      </c>
      <c r="R804" s="3000">
        <v>50</v>
      </c>
      <c r="S804" s="122">
        <f>AVERAGE(CPVTFC3SG0071!M19:N19)</f>
        <v>2.145</v>
      </c>
      <c r="T804" s="123">
        <f t="shared" si="62"/>
        <v>9815</v>
      </c>
      <c r="U804" s="3444" t="s">
        <v>315</v>
      </c>
    </row>
    <row r="805" spans="1:22" x14ac:dyDescent="0.25">
      <c r="A805" s="406">
        <v>705</v>
      </c>
      <c r="B805" s="4751" t="s">
        <v>1880</v>
      </c>
      <c r="C805" s="2742" t="s">
        <v>868</v>
      </c>
      <c r="D805" s="2332">
        <v>44819</v>
      </c>
      <c r="E805" s="3523" t="s">
        <v>4923</v>
      </c>
      <c r="F805" s="478">
        <v>118</v>
      </c>
      <c r="G805" s="478">
        <f>AVERAGE(CPVTFC3SG0014!L16:M16)</f>
        <v>2.5937999999999999</v>
      </c>
      <c r="H805" s="3524">
        <f t="shared" si="54"/>
        <v>9537.40458015267</v>
      </c>
      <c r="I805" s="3526" t="s">
        <v>315</v>
      </c>
      <c r="J805" s="4352">
        <v>44894</v>
      </c>
      <c r="K805" s="479" t="s">
        <v>5564</v>
      </c>
      <c r="L805" s="479">
        <v>82</v>
      </c>
      <c r="M805" s="479">
        <f>AVERAGE(CPVTFC3SG0082!K25:L25)</f>
        <v>0.51944999999999997</v>
      </c>
      <c r="N805" s="4004">
        <f t="shared" ref="N805" si="63">(M805-0.1565)/0.0137*400</f>
        <v>10597.080291970802</v>
      </c>
      <c r="O805" s="4353" t="s">
        <v>315</v>
      </c>
      <c r="P805" s="490">
        <v>44889</v>
      </c>
      <c r="Q805" s="3358" t="s">
        <v>5563</v>
      </c>
      <c r="R805" s="2848">
        <v>51</v>
      </c>
      <c r="S805" s="589">
        <f>AVERAGE(CPVTFC3SG0071!O19:P19)</f>
        <v>0.38795000000000002</v>
      </c>
      <c r="T805" s="622">
        <f t="shared" ref="T805:T807" si="64">(S805-0.182)/0.0132*66</f>
        <v>1029.75</v>
      </c>
      <c r="U805" s="3314" t="s">
        <v>314</v>
      </c>
    </row>
    <row r="806" spans="1:22" x14ac:dyDescent="0.25">
      <c r="A806" s="590"/>
      <c r="B806" s="4752"/>
      <c r="C806" s="170" t="s">
        <v>5448</v>
      </c>
      <c r="D806" s="2333"/>
      <c r="E806" s="3468"/>
      <c r="F806" s="695"/>
      <c r="G806" s="695"/>
      <c r="H806" s="3469"/>
      <c r="I806" s="3527"/>
      <c r="J806" s="875"/>
      <c r="K806" s="876"/>
      <c r="L806" s="877"/>
      <c r="M806" s="645"/>
      <c r="N806" s="646"/>
      <c r="O806" s="642"/>
      <c r="P806" s="18">
        <v>44889</v>
      </c>
      <c r="Q806" s="3357" t="s">
        <v>5563</v>
      </c>
      <c r="R806" s="2759">
        <v>52</v>
      </c>
      <c r="S806" s="7">
        <f>AVERAGE(CPVTFC3SG0071!Q19:R19)</f>
        <v>0.4244</v>
      </c>
      <c r="T806" s="13">
        <f t="shared" si="64"/>
        <v>1212</v>
      </c>
      <c r="U806" s="3310" t="s">
        <v>314</v>
      </c>
    </row>
    <row r="807" spans="1:22" x14ac:dyDescent="0.25">
      <c r="A807" s="590"/>
      <c r="B807" s="4752"/>
      <c r="C807" s="170" t="s">
        <v>863</v>
      </c>
      <c r="D807" s="2333"/>
      <c r="E807" s="3468"/>
      <c r="F807" s="695"/>
      <c r="G807" s="695"/>
      <c r="H807" s="3469"/>
      <c r="I807" s="3527"/>
      <c r="J807" s="875"/>
      <c r="K807" s="876"/>
      <c r="L807" s="877"/>
      <c r="M807" s="645"/>
      <c r="N807" s="646"/>
      <c r="O807" s="642"/>
      <c r="P807" s="18">
        <v>44889</v>
      </c>
      <c r="Q807" s="3357" t="s">
        <v>5563</v>
      </c>
      <c r="R807" s="2759">
        <v>53</v>
      </c>
      <c r="S807" s="7">
        <f>AVERAGE(CPVTFC3SG0071!S19:T19)</f>
        <v>0.26134999999999997</v>
      </c>
      <c r="T807" s="13">
        <f t="shared" si="64"/>
        <v>396.74999999999989</v>
      </c>
      <c r="U807" s="3310" t="s">
        <v>314</v>
      </c>
    </row>
    <row r="808" spans="1:22" ht="25.5" x14ac:dyDescent="0.25">
      <c r="A808" s="590"/>
      <c r="B808" s="4752"/>
      <c r="C808" s="170" t="s">
        <v>2442</v>
      </c>
      <c r="D808" s="2337">
        <v>44887</v>
      </c>
      <c r="E808" s="3528" t="s">
        <v>5514</v>
      </c>
      <c r="F808" s="164">
        <v>121</v>
      </c>
      <c r="G808" s="164">
        <f>AVERAGE(CPVTFC3SG0064!R16:S16)</f>
        <v>2.91025</v>
      </c>
      <c r="H808" s="3457">
        <f t="shared" ref="H808:H809" si="65">(G808-0.1645)/0.0138*50</f>
        <v>9948.3695652173919</v>
      </c>
      <c r="I808" s="3529" t="s">
        <v>315</v>
      </c>
      <c r="J808" s="3500">
        <v>44894</v>
      </c>
      <c r="K808" s="145" t="s">
        <v>5564</v>
      </c>
      <c r="L808" s="145">
        <v>83</v>
      </c>
      <c r="M808" s="145">
        <f>AVERAGE(CPVTFC3SG0082!M25:N25)</f>
        <v>1.0137</v>
      </c>
      <c r="N808" s="4002">
        <f t="shared" ref="N808:N809" si="66">(M808-0.1565)/0.0137*400</f>
        <v>25027.737226277372</v>
      </c>
      <c r="O808" s="4347" t="s">
        <v>315</v>
      </c>
      <c r="P808" s="694"/>
      <c r="Q808" s="694"/>
      <c r="R808" s="694"/>
      <c r="S808" s="694"/>
      <c r="T808" s="694"/>
      <c r="U808" s="2600"/>
    </row>
    <row r="809" spans="1:22" ht="36.75" thickBot="1" x14ac:dyDescent="0.3">
      <c r="A809" s="481"/>
      <c r="B809" s="4753"/>
      <c r="C809" s="482" t="s">
        <v>3919</v>
      </c>
      <c r="D809" s="1511">
        <v>44887</v>
      </c>
      <c r="E809" s="3535" t="s">
        <v>5514</v>
      </c>
      <c r="F809" s="485">
        <v>122</v>
      </c>
      <c r="G809" s="485">
        <f>AVERAGE(CPVTFC3SG0064!T16:U16)</f>
        <v>2.0387</v>
      </c>
      <c r="H809" s="1513">
        <f t="shared" si="65"/>
        <v>6790.579710144927</v>
      </c>
      <c r="I809" s="3536" t="s">
        <v>315</v>
      </c>
      <c r="J809" s="4343">
        <v>44894</v>
      </c>
      <c r="K809" s="1335" t="s">
        <v>5564</v>
      </c>
      <c r="L809" s="1335">
        <v>84</v>
      </c>
      <c r="M809" s="1335">
        <f>AVERAGE(CPVTFC3SG0082!O25:P25)</f>
        <v>0.2379</v>
      </c>
      <c r="N809" s="4344">
        <f t="shared" si="66"/>
        <v>2376.6423357664235</v>
      </c>
      <c r="O809" s="4355" t="s">
        <v>315</v>
      </c>
      <c r="P809" s="786"/>
      <c r="Q809" s="786"/>
      <c r="R809" s="786"/>
      <c r="S809" s="786"/>
      <c r="T809" s="786"/>
      <c r="U809" s="788"/>
    </row>
    <row r="810" spans="1:22" x14ac:dyDescent="0.25">
      <c r="A810" s="592"/>
      <c r="B810" s="4757" t="s">
        <v>5480</v>
      </c>
      <c r="C810" s="2743" t="s">
        <v>868</v>
      </c>
      <c r="D810" s="2925">
        <v>44881</v>
      </c>
      <c r="E810" s="4356" t="s">
        <v>5449</v>
      </c>
      <c r="F810" s="449">
        <v>24</v>
      </c>
      <c r="G810" s="502">
        <f>AVERAGE(CPVTFC3SG0056!E15:F15)</f>
        <v>2.89595</v>
      </c>
      <c r="H810" s="3519">
        <f>(G810-0.1243)/0.0142*50</f>
        <v>9759.3309859154924</v>
      </c>
      <c r="I810" s="4357" t="s">
        <v>315</v>
      </c>
      <c r="J810" s="1005"/>
      <c r="K810" s="1006"/>
      <c r="L810" s="959"/>
      <c r="M810" s="830"/>
      <c r="N810" s="831"/>
      <c r="O810" s="656"/>
      <c r="P810" s="115">
        <v>44889</v>
      </c>
      <c r="Q810" s="4350" t="s">
        <v>5563</v>
      </c>
      <c r="R810" s="3372">
        <v>54</v>
      </c>
      <c r="S810" s="116">
        <f>AVERAGE(CPVTFC3SG0071!U19:V19)</f>
        <v>2.7401</v>
      </c>
      <c r="T810" s="117">
        <f t="shared" ref="T810:T811" si="67">(S810-0.182)/0.0132*66</f>
        <v>12790.500000000002</v>
      </c>
      <c r="U810" s="4351" t="s">
        <v>315</v>
      </c>
    </row>
    <row r="811" spans="1:22" ht="15.75" thickBot="1" x14ac:dyDescent="0.3">
      <c r="A811" s="2045"/>
      <c r="B811" s="4757"/>
      <c r="C811" s="2745" t="s">
        <v>5448</v>
      </c>
      <c r="D811" s="3607"/>
      <c r="E811" s="3532"/>
      <c r="F811" s="1586"/>
      <c r="G811" s="1586"/>
      <c r="H811" s="3533"/>
      <c r="I811" s="3610"/>
      <c r="J811" s="1466"/>
      <c r="K811" s="1467"/>
      <c r="L811" s="1468"/>
      <c r="M811" s="1469"/>
      <c r="N811" s="1470"/>
      <c r="O811" s="1973"/>
      <c r="P811" s="121">
        <v>44889</v>
      </c>
      <c r="Q811" s="3356" t="s">
        <v>5563</v>
      </c>
      <c r="R811" s="3000">
        <v>55</v>
      </c>
      <c r="S811" s="122">
        <f>AVERAGE(CPVTFC3SG0071!W19:X19)</f>
        <v>2.5895000000000001</v>
      </c>
      <c r="T811" s="123">
        <f t="shared" si="67"/>
        <v>12037.500000000002</v>
      </c>
      <c r="U811" s="3444" t="s">
        <v>315</v>
      </c>
    </row>
    <row r="812" spans="1:22" x14ac:dyDescent="0.25">
      <c r="A812" s="508">
        <v>706</v>
      </c>
      <c r="B812" s="4744" t="s">
        <v>1881</v>
      </c>
      <c r="C812" s="2749" t="s">
        <v>868</v>
      </c>
      <c r="D812" s="2329">
        <v>44819</v>
      </c>
      <c r="E812" s="3465" t="s">
        <v>4923</v>
      </c>
      <c r="F812" s="492">
        <v>119</v>
      </c>
      <c r="G812" s="492">
        <f>AVERAGE(CPVTFC3SG0014!N16:O16)</f>
        <v>0.12359999999999999</v>
      </c>
      <c r="H812" s="3466">
        <f t="shared" si="54"/>
        <v>109.1603053435114</v>
      </c>
      <c r="I812" s="3503" t="s">
        <v>314</v>
      </c>
      <c r="J812" s="1019"/>
      <c r="K812" s="1020"/>
      <c r="L812" s="659"/>
      <c r="M812" s="667"/>
      <c r="N812" s="661"/>
      <c r="O812" s="721"/>
      <c r="P812" s="490">
        <v>44889</v>
      </c>
      <c r="Q812" s="3358" t="s">
        <v>5563</v>
      </c>
      <c r="R812" s="2848">
        <v>56</v>
      </c>
      <c r="S812" s="589">
        <f>AVERAGE(CPVTFC3SG0071!C21:D21)</f>
        <v>0.13319999999999999</v>
      </c>
      <c r="T812" s="622">
        <f t="shared" ref="T812:T814" si="68">(S812-0.182)/0.0132*66</f>
        <v>-244.00000000000006</v>
      </c>
      <c r="U812" s="3611" t="s">
        <v>314</v>
      </c>
    </row>
    <row r="813" spans="1:22" x14ac:dyDescent="0.25">
      <c r="A813" s="585"/>
      <c r="B813" s="4755"/>
      <c r="C813" s="169" t="s">
        <v>5448</v>
      </c>
      <c r="D813" s="2333"/>
      <c r="E813" s="3468"/>
      <c r="F813" s="695"/>
      <c r="G813" s="695"/>
      <c r="H813" s="3469"/>
      <c r="I813" s="3504"/>
      <c r="J813" s="875"/>
      <c r="K813" s="876"/>
      <c r="L813" s="877"/>
      <c r="M813" s="645"/>
      <c r="N813" s="646"/>
      <c r="O813" s="642"/>
      <c r="P813" s="18">
        <v>44889</v>
      </c>
      <c r="Q813" s="3357" t="s">
        <v>5563</v>
      </c>
      <c r="R813" s="2759">
        <v>57</v>
      </c>
      <c r="S813" s="7">
        <f>AVERAGE(CPVTFC3SG0071!E21:F21)</f>
        <v>0.13614999999999999</v>
      </c>
      <c r="T813" s="13">
        <f t="shared" si="68"/>
        <v>-229.25</v>
      </c>
      <c r="U813" s="3605" t="s">
        <v>314</v>
      </c>
    </row>
    <row r="814" spans="1:22" ht="15.75" thickBot="1" x14ac:dyDescent="0.3">
      <c r="A814" s="498"/>
      <c r="B814" s="4763"/>
      <c r="C814" s="2761" t="s">
        <v>863</v>
      </c>
      <c r="D814" s="2335"/>
      <c r="E814" s="3532"/>
      <c r="F814" s="1586"/>
      <c r="G814" s="1586"/>
      <c r="H814" s="3533"/>
      <c r="I814" s="3534"/>
      <c r="J814" s="963"/>
      <c r="K814" s="1415"/>
      <c r="L814" s="792"/>
      <c r="M814" s="668"/>
      <c r="N814" s="662"/>
      <c r="O814" s="778"/>
      <c r="P814" s="111">
        <v>44889</v>
      </c>
      <c r="Q814" s="3359" t="s">
        <v>5563</v>
      </c>
      <c r="R814" s="2768">
        <v>58</v>
      </c>
      <c r="S814" s="112">
        <f>AVERAGE(CPVTFC3SG0071!G21:H21)</f>
        <v>0.12459999999999999</v>
      </c>
      <c r="T814" s="113">
        <f t="shared" si="68"/>
        <v>-287</v>
      </c>
      <c r="U814" s="3612" t="s">
        <v>314</v>
      </c>
    </row>
    <row r="815" spans="1:22" x14ac:dyDescent="0.25">
      <c r="A815" s="86">
        <v>707</v>
      </c>
      <c r="B815" s="4748" t="s">
        <v>1882</v>
      </c>
      <c r="C815" s="2746" t="s">
        <v>868</v>
      </c>
      <c r="D815" s="2257">
        <v>44819</v>
      </c>
      <c r="E815" s="3613" t="s">
        <v>4923</v>
      </c>
      <c r="F815" s="2012">
        <v>120</v>
      </c>
      <c r="G815" s="2012">
        <f>AVERAGE(CPVTFC3SG0014!P16:Q16)</f>
        <v>2.2542</v>
      </c>
      <c r="H815" s="2259">
        <f t="shared" si="54"/>
        <v>8241.2213740457992</v>
      </c>
      <c r="I815" s="3614" t="s">
        <v>315</v>
      </c>
      <c r="J815" s="4339">
        <v>44894</v>
      </c>
      <c r="K815" s="499" t="s">
        <v>5564</v>
      </c>
      <c r="L815" s="499">
        <v>85</v>
      </c>
      <c r="M815" s="499">
        <f>AVERAGE(CPVTFC3SG0082!Q25:R25)</f>
        <v>0.39815</v>
      </c>
      <c r="N815" s="4000">
        <f t="shared" ref="N815" si="69">(M815-0.1565)/0.0137*400</f>
        <v>7055.4744525547449</v>
      </c>
      <c r="O815" s="4359" t="s">
        <v>315</v>
      </c>
      <c r="P815" s="543">
        <v>44889</v>
      </c>
      <c r="Q815" s="3424" t="s">
        <v>5563</v>
      </c>
      <c r="R815" s="3050">
        <v>59</v>
      </c>
      <c r="S815" s="594">
        <f>AVERAGE(CPVTFC3SG0071!I21:J21)</f>
        <v>0.73124999999999996</v>
      </c>
      <c r="T815" s="772">
        <f t="shared" ref="T815:T818" si="70">(S815-0.182)/0.0132*66</f>
        <v>2746.25</v>
      </c>
      <c r="U815" s="3615" t="s">
        <v>315</v>
      </c>
      <c r="V815" s="4690" t="s">
        <v>5596</v>
      </c>
    </row>
    <row r="816" spans="1:22" x14ac:dyDescent="0.25">
      <c r="A816" s="596"/>
      <c r="B816" s="4749"/>
      <c r="C816" s="171" t="s">
        <v>5448</v>
      </c>
      <c r="D816" s="2333"/>
      <c r="E816" s="3468"/>
      <c r="F816" s="695"/>
      <c r="G816" s="695"/>
      <c r="H816" s="3469"/>
      <c r="I816" s="3504"/>
      <c r="J816" s="875"/>
      <c r="K816" s="876"/>
      <c r="L816" s="877"/>
      <c r="M816" s="645"/>
      <c r="N816" s="646"/>
      <c r="O816" s="642"/>
      <c r="P816" s="65">
        <v>44889</v>
      </c>
      <c r="Q816" s="3348" t="s">
        <v>5563</v>
      </c>
      <c r="R816" s="2988">
        <v>60</v>
      </c>
      <c r="S816" s="66">
        <f>AVERAGE(CPVTFC3SG0071!K21:L21)</f>
        <v>2.8883000000000001</v>
      </c>
      <c r="T816" s="67">
        <f t="shared" si="70"/>
        <v>13531.5</v>
      </c>
      <c r="U816" s="3443" t="s">
        <v>315</v>
      </c>
      <c r="V816" s="4691"/>
    </row>
    <row r="817" spans="1:22" x14ac:dyDescent="0.25">
      <c r="A817" s="596"/>
      <c r="B817" s="4749"/>
      <c r="C817" s="171" t="s">
        <v>863</v>
      </c>
      <c r="D817" s="2333"/>
      <c r="E817" s="3468"/>
      <c r="F817" s="695"/>
      <c r="G817" s="695"/>
      <c r="H817" s="3469"/>
      <c r="I817" s="3504"/>
      <c r="J817" s="875"/>
      <c r="K817" s="876"/>
      <c r="L817" s="877"/>
      <c r="M817" s="645"/>
      <c r="N817" s="646"/>
      <c r="O817" s="642"/>
      <c r="P817" s="65">
        <v>44889</v>
      </c>
      <c r="Q817" s="3348" t="s">
        <v>5563</v>
      </c>
      <c r="R817" s="2988">
        <v>61</v>
      </c>
      <c r="S817" s="66">
        <f>AVERAGE(CPVTFC3SG0071!M21:N21)</f>
        <v>2.8566500000000001</v>
      </c>
      <c r="T817" s="67">
        <f t="shared" si="70"/>
        <v>13373.250000000002</v>
      </c>
      <c r="U817" s="3443" t="s">
        <v>315</v>
      </c>
      <c r="V817" s="4691"/>
    </row>
    <row r="818" spans="1:22" ht="25.5" x14ac:dyDescent="0.25">
      <c r="A818" s="596"/>
      <c r="B818" s="4749"/>
      <c r="C818" s="171" t="s">
        <v>2442</v>
      </c>
      <c r="D818" s="2337">
        <v>44887</v>
      </c>
      <c r="E818" s="3528" t="s">
        <v>5514</v>
      </c>
      <c r="F818" s="164">
        <v>123</v>
      </c>
      <c r="G818" s="164">
        <f>AVERAGE(CPVTFC3SG0064!V16:W16)</f>
        <v>2.8578000000000001</v>
      </c>
      <c r="H818" s="3457">
        <f t="shared" ref="H818:H819" si="71">(G818-0.1645)/0.0138*50</f>
        <v>9758.3333333333339</v>
      </c>
      <c r="I818" s="3529" t="s">
        <v>315</v>
      </c>
      <c r="J818" s="3500">
        <v>44894</v>
      </c>
      <c r="K818" s="145" t="s">
        <v>5564</v>
      </c>
      <c r="L818" s="145">
        <v>86</v>
      </c>
      <c r="M818" s="145">
        <f>AVERAGE(CPVTFC3SG0082!S25:T25)</f>
        <v>2.8089500000000003</v>
      </c>
      <c r="N818" s="4002">
        <f t="shared" ref="N818:N819" si="72">(M818-0.1565)/0.0137*400</f>
        <v>77443.795620437973</v>
      </c>
      <c r="O818" s="4347" t="s">
        <v>315</v>
      </c>
      <c r="P818" s="65">
        <v>44889</v>
      </c>
      <c r="Q818" s="3348" t="s">
        <v>5563</v>
      </c>
      <c r="R818" s="2988">
        <v>62</v>
      </c>
      <c r="S818" s="66">
        <f>AVERAGE(CPVTFC3SG0071!O21:P21)</f>
        <v>2.8377499999999998</v>
      </c>
      <c r="T818" s="67">
        <f t="shared" si="70"/>
        <v>13278.75</v>
      </c>
      <c r="U818" s="3443" t="s">
        <v>315</v>
      </c>
      <c r="V818" s="4691"/>
    </row>
    <row r="819" spans="1:22" ht="36.75" thickBot="1" x14ac:dyDescent="0.3">
      <c r="A819" s="516"/>
      <c r="B819" s="4750"/>
      <c r="C819" s="463" t="s">
        <v>3919</v>
      </c>
      <c r="D819" s="1511">
        <v>44887</v>
      </c>
      <c r="E819" s="3535" t="s">
        <v>5514</v>
      </c>
      <c r="F819" s="485">
        <v>124</v>
      </c>
      <c r="G819" s="485">
        <f>AVERAGE(CPVTFC3SG0064!X16:Y16)</f>
        <v>2.8961999999999999</v>
      </c>
      <c r="H819" s="1513">
        <f t="shared" si="71"/>
        <v>9897.463768115942</v>
      </c>
      <c r="I819" s="3536" t="s">
        <v>315</v>
      </c>
      <c r="J819" s="3500">
        <v>44894</v>
      </c>
      <c r="K819" s="145" t="s">
        <v>5564</v>
      </c>
      <c r="L819" s="145">
        <v>87</v>
      </c>
      <c r="M819" s="145">
        <f>AVERAGE(CPVTFC3SG0082!U25:V25)</f>
        <v>2.8087499999999999</v>
      </c>
      <c r="N819" s="4002">
        <f t="shared" si="72"/>
        <v>77437.956204379559</v>
      </c>
      <c r="O819" s="4347" t="s">
        <v>315</v>
      </c>
      <c r="P819" s="786"/>
      <c r="Q819" s="786"/>
      <c r="R819" s="786"/>
      <c r="S819" s="786"/>
      <c r="T819" s="786"/>
      <c r="U819" s="788"/>
      <c r="V819" s="4692"/>
    </row>
    <row r="820" spans="1:22" ht="15.75" thickBot="1" x14ac:dyDescent="0.3">
      <c r="A820" s="600">
        <v>708</v>
      </c>
      <c r="B820" s="3440" t="s">
        <v>1883</v>
      </c>
      <c r="C820" s="3440" t="s">
        <v>868</v>
      </c>
      <c r="D820" s="2325">
        <v>44819</v>
      </c>
      <c r="E820" s="3512" t="s">
        <v>4923</v>
      </c>
      <c r="F820" s="1425">
        <v>121</v>
      </c>
      <c r="G820" s="1425">
        <f>AVERAGE(CPVTFC3SG0014!R16:S16)</f>
        <v>1.2985500000000001</v>
      </c>
      <c r="H820" s="3513">
        <f t="shared" si="54"/>
        <v>4593.7022900763359</v>
      </c>
      <c r="I820" s="3515" t="s">
        <v>315</v>
      </c>
      <c r="J820" s="1315"/>
      <c r="K820" s="1423"/>
      <c r="L820" s="1317"/>
      <c r="M820" s="652"/>
      <c r="N820" s="653"/>
      <c r="O820" s="1429"/>
      <c r="P820" s="1310">
        <v>44889</v>
      </c>
      <c r="Q820" s="3351" t="s">
        <v>5563</v>
      </c>
      <c r="R820" s="3218">
        <v>63</v>
      </c>
      <c r="S820" s="1319">
        <f>AVERAGE(CPVTFC3SG0071!Q21:R21)</f>
        <v>0.31555</v>
      </c>
      <c r="T820" s="1313">
        <f t="shared" ref="T820" si="73">(S820-0.182)/0.0132*66</f>
        <v>667.75</v>
      </c>
      <c r="U820" s="3616" t="s">
        <v>314</v>
      </c>
    </row>
    <row r="821" spans="1:22" ht="15.75" thickBot="1" x14ac:dyDescent="0.3">
      <c r="A821" s="1804">
        <v>709</v>
      </c>
      <c r="B821" s="2752" t="s">
        <v>1884</v>
      </c>
      <c r="C821" s="2752" t="s">
        <v>868</v>
      </c>
      <c r="D821" s="2330">
        <v>44819</v>
      </c>
      <c r="E821" s="3516" t="s">
        <v>4923</v>
      </c>
      <c r="F821" s="1521">
        <v>122</v>
      </c>
      <c r="G821" s="1521">
        <f>AVERAGE(CPVTFC3SG0014!T16:U16)</f>
        <v>0.15184999999999998</v>
      </c>
      <c r="H821" s="3517">
        <f t="shared" si="54"/>
        <v>216.98473282442743</v>
      </c>
      <c r="I821" s="348" t="s">
        <v>314</v>
      </c>
      <c r="J821" s="2362"/>
      <c r="K821" s="2362"/>
      <c r="L821" s="2364"/>
      <c r="M821" s="1973"/>
      <c r="N821" s="1973"/>
      <c r="O821" s="1973"/>
      <c r="P821" s="1808">
        <v>44889</v>
      </c>
      <c r="Q821" s="3352" t="s">
        <v>5563</v>
      </c>
      <c r="R821" s="3086">
        <v>64</v>
      </c>
      <c r="S821" s="1016">
        <f>AVERAGE(CPVTFC3SG0071!S21:T21)</f>
        <v>0.13500000000000001</v>
      </c>
      <c r="T821" s="1175">
        <f t="shared" ref="T821" si="74">(S821-0.182)/0.0132*66</f>
        <v>-234.99999999999994</v>
      </c>
      <c r="U821" s="3617" t="s">
        <v>314</v>
      </c>
    </row>
    <row r="822" spans="1:22" x14ac:dyDescent="0.25">
      <c r="A822" s="508">
        <v>710</v>
      </c>
      <c r="B822" s="4744" t="s">
        <v>1885</v>
      </c>
      <c r="C822" s="2749" t="s">
        <v>868</v>
      </c>
      <c r="D822" s="2329">
        <v>44819</v>
      </c>
      <c r="E822" s="3465" t="s">
        <v>4923</v>
      </c>
      <c r="F822" s="492">
        <v>123</v>
      </c>
      <c r="G822" s="492">
        <f>AVERAGE(CPVTFC3SG0014!V16:W16)</f>
        <v>8.7749999999999995E-2</v>
      </c>
      <c r="H822" s="3466">
        <f t="shared" si="54"/>
        <v>-27.671755725190859</v>
      </c>
      <c r="I822" s="3503" t="s">
        <v>314</v>
      </c>
      <c r="J822" s="1437"/>
      <c r="K822" s="1437"/>
      <c r="L822" s="670"/>
      <c r="M822" s="721"/>
      <c r="N822" s="721"/>
      <c r="O822" s="721"/>
      <c r="P822" s="490">
        <v>44889</v>
      </c>
      <c r="Q822" s="3358" t="s">
        <v>5563</v>
      </c>
      <c r="R822" s="2848">
        <v>65</v>
      </c>
      <c r="S822" s="589">
        <f>AVERAGE(CPVTFC3SG0071!U21:V21)</f>
        <v>0.17215000000000003</v>
      </c>
      <c r="T822" s="622">
        <f t="shared" ref="T822:T824" si="75">(S822-0.182)/0.0132*66</f>
        <v>-49.249999999999844</v>
      </c>
      <c r="U822" s="3618" t="s">
        <v>314</v>
      </c>
      <c r="V822" s="4741" t="s">
        <v>1416</v>
      </c>
    </row>
    <row r="823" spans="1:22" x14ac:dyDescent="0.25">
      <c r="A823" s="585"/>
      <c r="B823" s="4755"/>
      <c r="C823" s="169" t="s">
        <v>5448</v>
      </c>
      <c r="D823" s="2333"/>
      <c r="E823" s="3468"/>
      <c r="F823" s="695"/>
      <c r="G823" s="695"/>
      <c r="H823" s="3469"/>
      <c r="I823" s="3504"/>
      <c r="J823" s="855"/>
      <c r="K823" s="855"/>
      <c r="L823" s="857"/>
      <c r="M823" s="642"/>
      <c r="N823" s="642"/>
      <c r="O823" s="642"/>
      <c r="P823" s="18">
        <v>44889</v>
      </c>
      <c r="Q823" s="3357" t="s">
        <v>5563</v>
      </c>
      <c r="R823" s="2759">
        <v>66</v>
      </c>
      <c r="S823" s="7">
        <f>AVERAGE(CPVTFC3SG0071!W21:X21)</f>
        <v>0.21629999999999999</v>
      </c>
      <c r="T823" s="13">
        <f t="shared" si="75"/>
        <v>171.49999999999997</v>
      </c>
      <c r="U823" s="3619" t="s">
        <v>314</v>
      </c>
      <c r="V823" s="4742"/>
    </row>
    <row r="824" spans="1:22" x14ac:dyDescent="0.25">
      <c r="A824" s="585"/>
      <c r="B824" s="4755"/>
      <c r="C824" s="169" t="s">
        <v>863</v>
      </c>
      <c r="D824" s="2333"/>
      <c r="E824" s="3468"/>
      <c r="F824" s="695"/>
      <c r="G824" s="695"/>
      <c r="H824" s="3469"/>
      <c r="I824" s="3504"/>
      <c r="J824" s="855"/>
      <c r="K824" s="855"/>
      <c r="L824" s="857"/>
      <c r="M824" s="642"/>
      <c r="N824" s="642"/>
      <c r="O824" s="642"/>
      <c r="P824" s="18">
        <v>44889</v>
      </c>
      <c r="Q824" s="3357" t="s">
        <v>5563</v>
      </c>
      <c r="R824" s="2759">
        <v>67</v>
      </c>
      <c r="S824" s="7">
        <f>AVERAGE(CPVTFC3SG0071!C23:D23)</f>
        <v>0.18779999999999999</v>
      </c>
      <c r="T824" s="13">
        <f t="shared" si="75"/>
        <v>29</v>
      </c>
      <c r="U824" s="3619" t="s">
        <v>314</v>
      </c>
      <c r="V824" s="4742"/>
    </row>
    <row r="825" spans="1:22" ht="25.5" x14ac:dyDescent="0.25">
      <c r="A825" s="585"/>
      <c r="B825" s="4755"/>
      <c r="C825" s="169" t="s">
        <v>2442</v>
      </c>
      <c r="D825" s="2337">
        <v>44887</v>
      </c>
      <c r="E825" s="3528" t="s">
        <v>5514</v>
      </c>
      <c r="F825" s="164">
        <v>125</v>
      </c>
      <c r="G825" s="164">
        <f>AVERAGE(CPVTFC3SG0064!B18:C18)</f>
        <v>2.6052</v>
      </c>
      <c r="H825" s="3457">
        <f t="shared" ref="H825:H826" si="76">(G825-0.1645)/0.0138*50</f>
        <v>8843.115942028986</v>
      </c>
      <c r="I825" s="3529" t="s">
        <v>315</v>
      </c>
      <c r="J825" s="855"/>
      <c r="K825" s="855"/>
      <c r="L825" s="857"/>
      <c r="M825" s="642"/>
      <c r="N825" s="642"/>
      <c r="O825" s="642"/>
      <c r="P825" s="694"/>
      <c r="Q825" s="694"/>
      <c r="R825" s="694"/>
      <c r="S825" s="694"/>
      <c r="T825" s="694"/>
      <c r="U825" s="1260"/>
      <c r="V825" s="4742"/>
    </row>
    <row r="826" spans="1:22" ht="36.75" thickBot="1" x14ac:dyDescent="0.3">
      <c r="A826" s="462"/>
      <c r="B826" s="4745"/>
      <c r="C826" s="464" t="s">
        <v>3919</v>
      </c>
      <c r="D826" s="1511">
        <v>44887</v>
      </c>
      <c r="E826" s="3535" t="s">
        <v>5514</v>
      </c>
      <c r="F826" s="485">
        <v>126</v>
      </c>
      <c r="G826" s="485">
        <f>AVERAGE(CPVTFC3SG0064!D18:E18)</f>
        <v>2.7495500000000002</v>
      </c>
      <c r="H826" s="1513">
        <f t="shared" si="76"/>
        <v>9366.1231884057979</v>
      </c>
      <c r="I826" s="3536" t="s">
        <v>315</v>
      </c>
      <c r="J826" s="1438"/>
      <c r="K826" s="1438"/>
      <c r="L826" s="671"/>
      <c r="M826" s="778"/>
      <c r="N826" s="778"/>
      <c r="O826" s="778"/>
      <c r="P826" s="786"/>
      <c r="Q826" s="786"/>
      <c r="R826" s="786"/>
      <c r="S826" s="786"/>
      <c r="T826" s="786"/>
      <c r="U826" s="2699"/>
      <c r="V826" s="4692"/>
    </row>
    <row r="827" spans="1:22" x14ac:dyDescent="0.25">
      <c r="A827" s="508">
        <v>711</v>
      </c>
      <c r="B827" s="4744" t="s">
        <v>1886</v>
      </c>
      <c r="C827" s="2749" t="s">
        <v>868</v>
      </c>
      <c r="D827" s="2329">
        <v>44819</v>
      </c>
      <c r="E827" s="3465" t="s">
        <v>4923</v>
      </c>
      <c r="F827" s="492">
        <v>124</v>
      </c>
      <c r="G827" s="492">
        <f>AVERAGE(CPVTFC3SG0014!X16:Y16)</f>
        <v>1.6400000000000001</v>
      </c>
      <c r="H827" s="3466">
        <f t="shared" si="54"/>
        <v>5896.9465648854966</v>
      </c>
      <c r="I827" s="3539" t="s">
        <v>314</v>
      </c>
      <c r="J827" s="1437"/>
      <c r="K827" s="747"/>
      <c r="L827" s="670"/>
      <c r="M827" s="667"/>
      <c r="N827" s="661"/>
      <c r="O827" s="721"/>
      <c r="P827" s="490">
        <v>44889</v>
      </c>
      <c r="Q827" s="3358" t="s">
        <v>5563</v>
      </c>
      <c r="R827" s="2848">
        <v>68</v>
      </c>
      <c r="S827" s="589">
        <f>AVERAGE(CPVTFC3SG0071!E23:F23)</f>
        <v>0.42164999999999997</v>
      </c>
      <c r="T827" s="622">
        <f t="shared" ref="T827:T830" si="77">(S827-0.182)/0.0132*66</f>
        <v>1198.2499999999998</v>
      </c>
      <c r="U827" s="3618" t="s">
        <v>314</v>
      </c>
      <c r="V827" s="4741" t="s">
        <v>1416</v>
      </c>
    </row>
    <row r="828" spans="1:22" x14ac:dyDescent="0.25">
      <c r="A828" s="584"/>
      <c r="B828" s="4754"/>
      <c r="C828" s="169" t="s">
        <v>5448</v>
      </c>
      <c r="D828" s="2333"/>
      <c r="E828" s="3468"/>
      <c r="F828" s="695"/>
      <c r="G828" s="695"/>
      <c r="H828" s="3469"/>
      <c r="I828" s="3504"/>
      <c r="J828" s="1430"/>
      <c r="K828" s="828"/>
      <c r="L828" s="1431"/>
      <c r="M828" s="830"/>
      <c r="N828" s="831"/>
      <c r="O828" s="656"/>
      <c r="P828" s="18">
        <v>44889</v>
      </c>
      <c r="Q828" s="3357" t="s">
        <v>5563</v>
      </c>
      <c r="R828" s="2759">
        <v>69</v>
      </c>
      <c r="S828" s="7">
        <f>AVERAGE(CPVTFC3SG0071!G23:H23)</f>
        <v>0.33335000000000004</v>
      </c>
      <c r="T828" s="13">
        <f t="shared" si="77"/>
        <v>756.75000000000023</v>
      </c>
      <c r="U828" s="3619" t="s">
        <v>314</v>
      </c>
      <c r="V828" s="4742"/>
    </row>
    <row r="829" spans="1:22" x14ac:dyDescent="0.25">
      <c r="A829" s="584"/>
      <c r="B829" s="4754"/>
      <c r="C829" s="169" t="s">
        <v>863</v>
      </c>
      <c r="D829" s="2333"/>
      <c r="E829" s="3468"/>
      <c r="F829" s="695"/>
      <c r="G829" s="695"/>
      <c r="H829" s="3469"/>
      <c r="I829" s="3504"/>
      <c r="J829" s="1430"/>
      <c r="K829" s="828"/>
      <c r="L829" s="1431"/>
      <c r="M829" s="830"/>
      <c r="N829" s="831"/>
      <c r="O829" s="656"/>
      <c r="P829" s="18">
        <v>44889</v>
      </c>
      <c r="Q829" s="3357" t="s">
        <v>5563</v>
      </c>
      <c r="R829" s="2759">
        <v>70</v>
      </c>
      <c r="S829" s="7">
        <f>AVERAGE(CPVTFC3SG0071!I23:J23)</f>
        <v>0.30874999999999997</v>
      </c>
      <c r="T829" s="13">
        <f t="shared" si="77"/>
        <v>633.74999999999989</v>
      </c>
      <c r="U829" s="3619" t="s">
        <v>314</v>
      </c>
      <c r="V829" s="4742"/>
    </row>
    <row r="830" spans="1:22" ht="25.5" x14ac:dyDescent="0.25">
      <c r="A830" s="585"/>
      <c r="B830" s="4755"/>
      <c r="C830" s="169" t="s">
        <v>2442</v>
      </c>
      <c r="D830" s="2337">
        <v>44887</v>
      </c>
      <c r="E830" s="3528" t="s">
        <v>5514</v>
      </c>
      <c r="F830" s="164">
        <v>127</v>
      </c>
      <c r="G830" s="164">
        <f>AVERAGE(CPVTFC3SG0064!F18:G18)</f>
        <v>2.5535999999999999</v>
      </c>
      <c r="H830" s="3457">
        <f t="shared" ref="H830:H831" si="78">(G830-0.1645)/0.0138*50</f>
        <v>8656.1594202898541</v>
      </c>
      <c r="I830" s="3530" t="s">
        <v>315</v>
      </c>
      <c r="J830" s="855"/>
      <c r="K830" s="856"/>
      <c r="L830" s="857"/>
      <c r="M830" s="645"/>
      <c r="N830" s="646"/>
      <c r="O830" s="642"/>
      <c r="P830" s="65">
        <v>44889</v>
      </c>
      <c r="Q830" s="3348" t="s">
        <v>5563</v>
      </c>
      <c r="R830" s="2988">
        <v>71</v>
      </c>
      <c r="S830" s="66">
        <f>AVERAGE(CPVTFC3SG0071!K23:L23)</f>
        <v>2.7961999999999998</v>
      </c>
      <c r="T830" s="67">
        <f t="shared" si="77"/>
        <v>13071</v>
      </c>
      <c r="U830" s="3620" t="s">
        <v>315</v>
      </c>
      <c r="V830" s="4742"/>
    </row>
    <row r="831" spans="1:22" ht="36.75" thickBot="1" x14ac:dyDescent="0.3">
      <c r="A831" s="462"/>
      <c r="B831" s="4745"/>
      <c r="C831" s="464" t="s">
        <v>3919</v>
      </c>
      <c r="D831" s="1511">
        <v>44887</v>
      </c>
      <c r="E831" s="3535" t="s">
        <v>5514</v>
      </c>
      <c r="F831" s="485">
        <v>128</v>
      </c>
      <c r="G831" s="485">
        <f>AVERAGE(CPVTFC3SG0064!H18:I18)</f>
        <v>2.9657499999999999</v>
      </c>
      <c r="H831" s="1513">
        <f t="shared" si="78"/>
        <v>10149.456521739132</v>
      </c>
      <c r="I831" s="3537" t="s">
        <v>315</v>
      </c>
      <c r="J831" s="1438"/>
      <c r="K831" s="754"/>
      <c r="L831" s="671"/>
      <c r="M831" s="668"/>
      <c r="N831" s="662"/>
      <c r="O831" s="778"/>
      <c r="P831" s="786"/>
      <c r="Q831" s="786"/>
      <c r="R831" s="786"/>
      <c r="S831" s="786"/>
      <c r="T831" s="786"/>
      <c r="U831" s="2699"/>
      <c r="V831" s="4692"/>
    </row>
    <row r="832" spans="1:22" ht="15.75" thickBot="1" x14ac:dyDescent="0.3">
      <c r="A832" s="531">
        <v>712</v>
      </c>
      <c r="B832" s="2745" t="s">
        <v>1887</v>
      </c>
      <c r="C832" s="2745" t="s">
        <v>868</v>
      </c>
      <c r="D832" s="2328">
        <v>44819</v>
      </c>
      <c r="E832" s="3506" t="s">
        <v>4923</v>
      </c>
      <c r="F832" s="1464">
        <v>125</v>
      </c>
      <c r="G832" s="2750">
        <f>AVERAGE(CPVTFC3SG0014!B18:C18)</f>
        <v>1.034</v>
      </c>
      <c r="H832" s="3507">
        <f t="shared" si="54"/>
        <v>3583.9694656488546</v>
      </c>
      <c r="I832" s="3499" t="s">
        <v>315</v>
      </c>
      <c r="J832" s="2362"/>
      <c r="K832" s="2363"/>
      <c r="L832" s="2364"/>
      <c r="M832" s="1469"/>
      <c r="N832" s="1470"/>
      <c r="O832" s="1973"/>
      <c r="P832" s="111">
        <v>44889</v>
      </c>
      <c r="Q832" s="3359" t="s">
        <v>5563</v>
      </c>
      <c r="R832" s="2768">
        <v>72</v>
      </c>
      <c r="S832" s="112">
        <f>AVERAGE(CPVTFC3SG0071!M23:N23)</f>
        <v>0.27180000000000004</v>
      </c>
      <c r="T832" s="113">
        <f t="shared" ref="T832" si="79">(S832-0.182)/0.0132*66</f>
        <v>449.00000000000023</v>
      </c>
      <c r="U832" s="3621" t="s">
        <v>314</v>
      </c>
    </row>
    <row r="833" spans="1:22" x14ac:dyDescent="0.25">
      <c r="A833" s="508">
        <v>713</v>
      </c>
      <c r="B833" s="4748" t="s">
        <v>1888</v>
      </c>
      <c r="C833" s="2749" t="s">
        <v>868</v>
      </c>
      <c r="D833" s="2329">
        <v>44819</v>
      </c>
      <c r="E833" s="3465" t="s">
        <v>4923</v>
      </c>
      <c r="F833" s="492">
        <v>126</v>
      </c>
      <c r="G833" s="492">
        <f>AVERAGE(CPVTFC3SG0014!D18:E18)</f>
        <v>9.0299999999999991E-2</v>
      </c>
      <c r="H833" s="3466">
        <f t="shared" si="54"/>
        <v>-17.93893129770996</v>
      </c>
      <c r="I833" s="3503" t="s">
        <v>314</v>
      </c>
      <c r="J833" s="1019"/>
      <c r="K833" s="1020"/>
      <c r="L833" s="659"/>
      <c r="M833" s="667"/>
      <c r="N833" s="661"/>
      <c r="O833" s="721"/>
      <c r="P833" s="490">
        <v>44889</v>
      </c>
      <c r="Q833" s="3358" t="s">
        <v>5563</v>
      </c>
      <c r="R833" s="2848">
        <v>73</v>
      </c>
      <c r="S833" s="589">
        <f>AVERAGE(CPVTFC3SG0071!O23:P23)</f>
        <v>0.1205</v>
      </c>
      <c r="T833" s="622">
        <f t="shared" ref="T833" si="80">(S833-0.182)/0.0132*66</f>
        <v>-307.5</v>
      </c>
      <c r="U833" s="3611" t="s">
        <v>314</v>
      </c>
      <c r="V833" s="4796" t="s">
        <v>1416</v>
      </c>
    </row>
    <row r="834" spans="1:22" x14ac:dyDescent="0.25">
      <c r="A834" s="585"/>
      <c r="B834" s="4749"/>
      <c r="C834" s="169" t="s">
        <v>5448</v>
      </c>
      <c r="D834" s="2333"/>
      <c r="E834" s="3468"/>
      <c r="F834" s="695"/>
      <c r="G834" s="695"/>
      <c r="H834" s="3469"/>
      <c r="I834" s="3504"/>
      <c r="J834" s="875"/>
      <c r="K834" s="876"/>
      <c r="L834" s="877"/>
      <c r="M834" s="645"/>
      <c r="N834" s="646"/>
      <c r="O834" s="642"/>
      <c r="P834" s="18">
        <v>44889</v>
      </c>
      <c r="Q834" s="3357" t="s">
        <v>5563</v>
      </c>
      <c r="R834" s="2759">
        <v>74</v>
      </c>
      <c r="S834" s="7">
        <f>AVERAGE(CPVTFC3SG0071!Q23:R23)</f>
        <v>0.15620000000000001</v>
      </c>
      <c r="T834" s="13">
        <f>(S834-0.182)/0.0132*66</f>
        <v>-128.99999999999994</v>
      </c>
      <c r="U834" s="3605" t="s">
        <v>314</v>
      </c>
      <c r="V834" s="4797"/>
    </row>
    <row r="835" spans="1:22" x14ac:dyDescent="0.25">
      <c r="A835" s="585"/>
      <c r="B835" s="4749"/>
      <c r="C835" s="169" t="s">
        <v>863</v>
      </c>
      <c r="D835" s="2333"/>
      <c r="E835" s="3468"/>
      <c r="F835" s="695"/>
      <c r="G835" s="695"/>
      <c r="H835" s="3469"/>
      <c r="I835" s="3504"/>
      <c r="J835" s="875"/>
      <c r="K835" s="876"/>
      <c r="L835" s="877"/>
      <c r="M835" s="645"/>
      <c r="N835" s="646"/>
      <c r="O835" s="642"/>
      <c r="P835" s="19">
        <v>44889</v>
      </c>
      <c r="Q835" s="3376" t="s">
        <v>5563</v>
      </c>
      <c r="R835" s="2756">
        <v>75</v>
      </c>
      <c r="S835" s="10">
        <f>AVERAGE(CPVTFC3SG0071!S23:T23)</f>
        <v>0.81625000000000003</v>
      </c>
      <c r="T835" s="14">
        <f>(S835-0.182)/0.0132*66</f>
        <v>3171.25</v>
      </c>
      <c r="U835" s="3622" t="s">
        <v>315</v>
      </c>
      <c r="V835" s="4797"/>
    </row>
    <row r="836" spans="1:22" ht="25.5" x14ac:dyDescent="0.25">
      <c r="A836" s="585"/>
      <c r="B836" s="4749"/>
      <c r="C836" s="169" t="s">
        <v>2442</v>
      </c>
      <c r="D836" s="2337">
        <v>44887</v>
      </c>
      <c r="E836" s="3528" t="s">
        <v>5514</v>
      </c>
      <c r="F836" s="164">
        <v>129</v>
      </c>
      <c r="G836" s="164">
        <f>AVERAGE(CPVTFC3SG0064!J18:K18)</f>
        <v>2.90035</v>
      </c>
      <c r="H836" s="3457">
        <f>(G836-0.1645)/0.0138*50</f>
        <v>9912.5</v>
      </c>
      <c r="I836" s="3529" t="s">
        <v>315</v>
      </c>
      <c r="J836" s="875"/>
      <c r="K836" s="876"/>
      <c r="L836" s="877"/>
      <c r="M836" s="645"/>
      <c r="N836" s="646"/>
      <c r="O836" s="642"/>
      <c r="P836" s="694"/>
      <c r="Q836" s="694"/>
      <c r="R836" s="694"/>
      <c r="S836" s="694"/>
      <c r="T836" s="694"/>
      <c r="U836" s="2600"/>
      <c r="V836" s="4797"/>
    </row>
    <row r="837" spans="1:22" ht="36.75" thickBot="1" x14ac:dyDescent="0.3">
      <c r="A837" s="516"/>
      <c r="B837" s="4750"/>
      <c r="C837" s="463" t="s">
        <v>3919</v>
      </c>
      <c r="D837" s="1516">
        <v>44881</v>
      </c>
      <c r="E837" s="1517" t="s">
        <v>5449</v>
      </c>
      <c r="F837" s="518">
        <v>28</v>
      </c>
      <c r="G837" s="509">
        <f>AVERAGE(CPVTFC3SG0056!M15:N15)</f>
        <v>2.7892999999999999</v>
      </c>
      <c r="H837" s="1518">
        <f>(G837-0.1243)/0.0142*50</f>
        <v>9383.8028169014087</v>
      </c>
      <c r="I837" s="1519" t="s">
        <v>315</v>
      </c>
      <c r="J837" s="963"/>
      <c r="K837" s="1415"/>
      <c r="L837" s="792"/>
      <c r="M837" s="668"/>
      <c r="N837" s="662"/>
      <c r="O837" s="778"/>
      <c r="P837" s="786"/>
      <c r="Q837" s="786"/>
      <c r="R837" s="786"/>
      <c r="S837" s="786"/>
      <c r="T837" s="786"/>
      <c r="U837" s="788"/>
      <c r="V837" s="4718"/>
    </row>
    <row r="838" spans="1:22" x14ac:dyDescent="0.25">
      <c r="A838" s="406">
        <v>714</v>
      </c>
      <c r="B838" s="4746" t="s">
        <v>1889</v>
      </c>
      <c r="C838" s="2744" t="s">
        <v>868</v>
      </c>
      <c r="D838" s="2332">
        <v>44819</v>
      </c>
      <c r="E838" s="3523" t="s">
        <v>4923</v>
      </c>
      <c r="F838" s="478">
        <v>127</v>
      </c>
      <c r="G838" s="478">
        <f>AVERAGE(CPVTFC3SG0014!F18:G18)</f>
        <v>0.61495</v>
      </c>
      <c r="H838" s="3524">
        <f t="shared" si="54"/>
        <v>1984.5419847328244</v>
      </c>
      <c r="I838" s="3543" t="s">
        <v>315</v>
      </c>
      <c r="J838" s="1437"/>
      <c r="K838" s="1437"/>
      <c r="L838" s="670"/>
      <c r="M838" s="721"/>
      <c r="N838" s="721"/>
      <c r="O838" s="721"/>
      <c r="P838" s="490">
        <v>44889</v>
      </c>
      <c r="Q838" s="3358" t="s">
        <v>5563</v>
      </c>
      <c r="R838" s="2848">
        <v>76</v>
      </c>
      <c r="S838" s="589">
        <f>AVERAGE(CPVTFC3SG0071!U23:V23)</f>
        <v>0.22484999999999999</v>
      </c>
      <c r="T838" s="622">
        <f t="shared" ref="T838:T840" si="81">(S838-0.182)/0.0132*66</f>
        <v>214.25</v>
      </c>
      <c r="U838" s="3611" t="s">
        <v>314</v>
      </c>
      <c r="V838" s="4741" t="s">
        <v>1416</v>
      </c>
    </row>
    <row r="839" spans="1:22" x14ac:dyDescent="0.25">
      <c r="A839" s="591"/>
      <c r="B839" s="4747"/>
      <c r="C839" s="169" t="s">
        <v>5448</v>
      </c>
      <c r="D839" s="2333"/>
      <c r="E839" s="3468"/>
      <c r="F839" s="695"/>
      <c r="G839" s="695"/>
      <c r="H839" s="3469"/>
      <c r="I839" s="3504"/>
      <c r="J839" s="1430"/>
      <c r="K839" s="1430"/>
      <c r="L839" s="1431"/>
      <c r="M839" s="656"/>
      <c r="N839" s="656"/>
      <c r="O839" s="656"/>
      <c r="P839" s="18">
        <v>44889</v>
      </c>
      <c r="Q839" s="3357" t="s">
        <v>5563</v>
      </c>
      <c r="R839" s="2759">
        <v>77</v>
      </c>
      <c r="S839" s="7">
        <f>AVERAGE(CPVTFC3SG0071!W23:X23)</f>
        <v>0.22864999999999999</v>
      </c>
      <c r="T839" s="13">
        <f t="shared" si="81"/>
        <v>233.24999999999997</v>
      </c>
      <c r="U839" s="3605" t="s">
        <v>314</v>
      </c>
      <c r="V839" s="4742"/>
    </row>
    <row r="840" spans="1:22" x14ac:dyDescent="0.25">
      <c r="A840" s="591"/>
      <c r="B840" s="4747"/>
      <c r="C840" s="169" t="s">
        <v>863</v>
      </c>
      <c r="D840" s="2333"/>
      <c r="E840" s="3468"/>
      <c r="F840" s="695"/>
      <c r="G840" s="695"/>
      <c r="H840" s="3469"/>
      <c r="I840" s="3504"/>
      <c r="J840" s="1430"/>
      <c r="K840" s="1430"/>
      <c r="L840" s="1431"/>
      <c r="M840" s="656"/>
      <c r="N840" s="656"/>
      <c r="O840" s="656"/>
      <c r="P840" s="19">
        <v>44889</v>
      </c>
      <c r="Q840" s="3376" t="s">
        <v>5563</v>
      </c>
      <c r="R840" s="2756">
        <v>78</v>
      </c>
      <c r="S840" s="10">
        <f>AVERAGE(CPVTFC3SG0071!C25:D25)</f>
        <v>2.8706</v>
      </c>
      <c r="T840" s="14">
        <f t="shared" si="81"/>
        <v>13443</v>
      </c>
      <c r="U840" s="3622" t="s">
        <v>315</v>
      </c>
      <c r="V840" s="4742"/>
    </row>
    <row r="841" spans="1:22" ht="25.5" x14ac:dyDescent="0.25">
      <c r="A841" s="591"/>
      <c r="B841" s="4747"/>
      <c r="C841" s="165" t="s">
        <v>2442</v>
      </c>
      <c r="D841" s="2337">
        <v>44887</v>
      </c>
      <c r="E841" s="3528" t="s">
        <v>5514</v>
      </c>
      <c r="F841" s="164">
        <v>132</v>
      </c>
      <c r="G841" s="164">
        <f>AVERAGE(CPVTFC3SG0064!P18:Q18)</f>
        <v>2.9408000000000003</v>
      </c>
      <c r="H841" s="3457">
        <f>(G841-0.1645)/0.0138*50</f>
        <v>10059.057971014496</v>
      </c>
      <c r="I841" s="3530" t="s">
        <v>315</v>
      </c>
      <c r="J841" s="1430"/>
      <c r="K841" s="1430"/>
      <c r="L841" s="1431"/>
      <c r="M841" s="656"/>
      <c r="N841" s="656"/>
      <c r="O841" s="656"/>
      <c r="P841" s="694"/>
      <c r="Q841" s="694"/>
      <c r="R841" s="694"/>
      <c r="S841" s="694"/>
      <c r="T841" s="694"/>
      <c r="U841" s="2600"/>
      <c r="V841" s="4742"/>
    </row>
    <row r="842" spans="1:22" ht="36.75" thickBot="1" x14ac:dyDescent="0.3">
      <c r="A842" s="529"/>
      <c r="B842" s="4747"/>
      <c r="C842" s="497" t="s">
        <v>3919</v>
      </c>
      <c r="D842" s="2079">
        <v>44881</v>
      </c>
      <c r="E842" s="2080" t="s">
        <v>5449</v>
      </c>
      <c r="F842" s="445">
        <v>29</v>
      </c>
      <c r="G842" s="453">
        <f>AVERAGE(CPVTFC3SG0056!O15:P15)</f>
        <v>2.8742000000000001</v>
      </c>
      <c r="H842" s="2081">
        <f>(G842-0.1243)/0.0142*50</f>
        <v>9682.7464788732395</v>
      </c>
      <c r="I842" s="3531" t="s">
        <v>315</v>
      </c>
      <c r="J842" s="1413"/>
      <c r="K842" s="1413"/>
      <c r="L842" s="1414"/>
      <c r="M842" s="650"/>
      <c r="N842" s="650"/>
      <c r="O842" s="650"/>
      <c r="P842" s="1268"/>
      <c r="Q842" s="1268"/>
      <c r="R842" s="1268"/>
      <c r="S842" s="1268"/>
      <c r="T842" s="1268"/>
      <c r="U842" s="2127"/>
      <c r="V842" s="4692"/>
    </row>
    <row r="843" spans="1:22" x14ac:dyDescent="0.25">
      <c r="A843" s="86">
        <v>715</v>
      </c>
      <c r="B843" s="4748" t="s">
        <v>1890</v>
      </c>
      <c r="C843" s="2746" t="s">
        <v>868</v>
      </c>
      <c r="D843" s="2107">
        <v>44819</v>
      </c>
      <c r="E843" s="2788" t="s">
        <v>4923</v>
      </c>
      <c r="F843" s="459">
        <v>128</v>
      </c>
      <c r="G843" s="459">
        <f>AVERAGE(CPVTFC3SG0014!H18:I18)</f>
        <v>1.0783499999999999</v>
      </c>
      <c r="H843" s="2109">
        <f t="shared" si="54"/>
        <v>3753.2442748091598</v>
      </c>
      <c r="I843" s="2789" t="s">
        <v>315</v>
      </c>
      <c r="J843" s="1019"/>
      <c r="K843" s="1020"/>
      <c r="L843" s="659"/>
      <c r="M843" s="667"/>
      <c r="N843" s="661"/>
      <c r="O843" s="721"/>
      <c r="P843" s="490">
        <v>44889</v>
      </c>
      <c r="Q843" s="3358" t="s">
        <v>5563</v>
      </c>
      <c r="R843" s="2848">
        <v>79</v>
      </c>
      <c r="S843" s="589">
        <f>AVERAGE(CPVTFC3SG0071!E25:F25)</f>
        <v>0.2626</v>
      </c>
      <c r="T843" s="622">
        <f t="shared" ref="T843:T845" si="82">(S843-0.182)/0.0132*66</f>
        <v>403</v>
      </c>
      <c r="U843" s="3611" t="s">
        <v>314</v>
      </c>
      <c r="V843" s="4741" t="s">
        <v>1416</v>
      </c>
    </row>
    <row r="844" spans="1:22" x14ac:dyDescent="0.25">
      <c r="A844" s="596"/>
      <c r="B844" s="4749"/>
      <c r="C844" s="169" t="s">
        <v>5448</v>
      </c>
      <c r="D844" s="2333"/>
      <c r="E844" s="3468"/>
      <c r="F844" s="695"/>
      <c r="G844" s="695"/>
      <c r="H844" s="3469"/>
      <c r="I844" s="3504"/>
      <c r="J844" s="875"/>
      <c r="K844" s="876"/>
      <c r="L844" s="877"/>
      <c r="M844" s="645"/>
      <c r="N844" s="646"/>
      <c r="O844" s="642"/>
      <c r="P844" s="18">
        <v>44889</v>
      </c>
      <c r="Q844" s="3357" t="s">
        <v>5563</v>
      </c>
      <c r="R844" s="2759">
        <v>80</v>
      </c>
      <c r="S844" s="7">
        <f>AVERAGE(CPVTFC3SG0071!G25:H25)</f>
        <v>0.246</v>
      </c>
      <c r="T844" s="13">
        <f t="shared" si="82"/>
        <v>320</v>
      </c>
      <c r="U844" s="3605" t="s">
        <v>314</v>
      </c>
      <c r="V844" s="4742"/>
    </row>
    <row r="845" spans="1:22" x14ac:dyDescent="0.25">
      <c r="A845" s="596"/>
      <c r="B845" s="4749"/>
      <c r="C845" s="169" t="s">
        <v>863</v>
      </c>
      <c r="D845" s="2333"/>
      <c r="E845" s="3468"/>
      <c r="F845" s="695"/>
      <c r="G845" s="695"/>
      <c r="H845" s="3469"/>
      <c r="I845" s="3504"/>
      <c r="J845" s="875"/>
      <c r="K845" s="876"/>
      <c r="L845" s="877"/>
      <c r="M845" s="645"/>
      <c r="N845" s="646"/>
      <c r="O845" s="642"/>
      <c r="P845" s="19">
        <v>44889</v>
      </c>
      <c r="Q845" s="3376" t="s">
        <v>5563</v>
      </c>
      <c r="R845" s="2756">
        <v>81</v>
      </c>
      <c r="S845" s="10">
        <f>AVERAGE(CPVTFC3SG0071!I25:J25)</f>
        <v>2.66825</v>
      </c>
      <c r="T845" s="14">
        <f t="shared" si="82"/>
        <v>12431.25</v>
      </c>
      <c r="U845" s="3622" t="s">
        <v>315</v>
      </c>
      <c r="V845" s="4742"/>
    </row>
    <row r="846" spans="1:22" ht="25.5" x14ac:dyDescent="0.25">
      <c r="A846" s="596"/>
      <c r="B846" s="4749"/>
      <c r="C846" s="170" t="s">
        <v>2442</v>
      </c>
      <c r="D846" s="2337">
        <v>44887</v>
      </c>
      <c r="E846" s="3528" t="s">
        <v>5514</v>
      </c>
      <c r="F846" s="164">
        <v>133</v>
      </c>
      <c r="G846" s="164">
        <f>AVERAGE(CPVTFC3SG0064!R18:S18)</f>
        <v>2.8858999999999999</v>
      </c>
      <c r="H846" s="3457">
        <f>(G846-0.1645)/0.0138*50</f>
        <v>9860.144927536232</v>
      </c>
      <c r="I846" s="3529" t="s">
        <v>315</v>
      </c>
      <c r="J846" s="875"/>
      <c r="K846" s="876"/>
      <c r="L846" s="877"/>
      <c r="M846" s="645"/>
      <c r="N846" s="646"/>
      <c r="O846" s="642"/>
      <c r="P846" s="694"/>
      <c r="Q846" s="694"/>
      <c r="R846" s="694"/>
      <c r="S846" s="694"/>
      <c r="T846" s="694"/>
      <c r="U846" s="2600"/>
      <c r="V846" s="4742"/>
    </row>
    <row r="847" spans="1:22" ht="36.75" thickBot="1" x14ac:dyDescent="0.3">
      <c r="A847" s="516"/>
      <c r="B847" s="4750"/>
      <c r="C847" s="482" t="s">
        <v>3919</v>
      </c>
      <c r="D847" s="1511">
        <v>44881</v>
      </c>
      <c r="E847" s="1512" t="s">
        <v>5449</v>
      </c>
      <c r="F847" s="485">
        <v>30</v>
      </c>
      <c r="G847" s="486">
        <f>AVERAGE(CPVTFC3SG0056!Q15:R15)</f>
        <v>2.88855</v>
      </c>
      <c r="H847" s="1513">
        <f>(G847-0.1243)/0.0142*50</f>
        <v>9733.2746478873232</v>
      </c>
      <c r="I847" s="1514" t="s">
        <v>315</v>
      </c>
      <c r="J847" s="4341">
        <v>44894</v>
      </c>
      <c r="K847" s="486" t="s">
        <v>5564</v>
      </c>
      <c r="L847" s="486">
        <v>88</v>
      </c>
      <c r="M847" s="486">
        <f>AVERAGE(CPVTFC3SG0082!W25:X25)</f>
        <v>2.4300999999999999</v>
      </c>
      <c r="N847" s="4001">
        <f t="shared" ref="N847" si="83">(M847-0.1565)/0.0137*400</f>
        <v>66382.481751824816</v>
      </c>
      <c r="O847" s="4354" t="s">
        <v>315</v>
      </c>
      <c r="P847" s="786"/>
      <c r="Q847" s="786"/>
      <c r="R847" s="786"/>
      <c r="S847" s="786"/>
      <c r="T847" s="786"/>
      <c r="U847" s="788"/>
      <c r="V847" s="4692"/>
    </row>
    <row r="848" spans="1:22" x14ac:dyDescent="0.25">
      <c r="A848" s="592">
        <v>716</v>
      </c>
      <c r="B848" s="4757" t="s">
        <v>1891</v>
      </c>
      <c r="C848" s="2753" t="s">
        <v>868</v>
      </c>
      <c r="D848" s="2925">
        <v>44819</v>
      </c>
      <c r="E848" s="3518" t="s">
        <v>4923</v>
      </c>
      <c r="F848" s="449">
        <v>129</v>
      </c>
      <c r="G848" s="449">
        <f>AVERAGE(CPVTFC3SG0014!J18:K18)</f>
        <v>0.6129</v>
      </c>
      <c r="H848" s="3519">
        <f t="shared" si="54"/>
        <v>1976.7175572519084</v>
      </c>
      <c r="I848" s="3574" t="s">
        <v>315</v>
      </c>
      <c r="J848" s="1005"/>
      <c r="K848" s="1006"/>
      <c r="L848" s="959"/>
      <c r="M848" s="830"/>
      <c r="N848" s="831"/>
      <c r="O848" s="656"/>
      <c r="P848" s="18">
        <v>44889</v>
      </c>
      <c r="Q848" s="3357" t="s">
        <v>5563</v>
      </c>
      <c r="R848" s="2759">
        <v>82</v>
      </c>
      <c r="S848" s="7">
        <f>AVERAGE(CPVTFC3SG0071!K25:L25)</f>
        <v>0.1867</v>
      </c>
      <c r="T848" s="13">
        <f t="shared" ref="T848:T890" si="84">(S848-0.182)/0.0132*66</f>
        <v>23.50000000000005</v>
      </c>
      <c r="U848" s="3611" t="s">
        <v>314</v>
      </c>
      <c r="V848" s="4736" t="s">
        <v>1416</v>
      </c>
    </row>
    <row r="849" spans="1:22" x14ac:dyDescent="0.25">
      <c r="A849" s="2045"/>
      <c r="B849" s="4757"/>
      <c r="C849" s="169" t="s">
        <v>5448</v>
      </c>
      <c r="D849" s="2333"/>
      <c r="E849" s="3468"/>
      <c r="F849" s="695"/>
      <c r="G849" s="695"/>
      <c r="H849" s="3469"/>
      <c r="I849" s="3504"/>
      <c r="J849" s="1466"/>
      <c r="K849" s="1467"/>
      <c r="L849" s="1468"/>
      <c r="M849" s="1469"/>
      <c r="N849" s="1470"/>
      <c r="O849" s="1973"/>
      <c r="P849" s="18">
        <v>44889</v>
      </c>
      <c r="Q849" s="3357" t="s">
        <v>5563</v>
      </c>
      <c r="R849" s="2759">
        <v>83</v>
      </c>
      <c r="S849" s="7">
        <f>AVERAGE(CPVTFC3SG0071!M25:N25)</f>
        <v>0.24665000000000001</v>
      </c>
      <c r="T849" s="13">
        <f t="shared" si="84"/>
        <v>323.25000000000006</v>
      </c>
      <c r="U849" s="3605" t="s">
        <v>314</v>
      </c>
      <c r="V849" s="4737"/>
    </row>
    <row r="850" spans="1:22" ht="26.25" thickBot="1" x14ac:dyDescent="0.3">
      <c r="A850" s="537"/>
      <c r="B850" s="4757"/>
      <c r="C850" s="2623" t="s">
        <v>2442</v>
      </c>
      <c r="D850" s="2079">
        <v>44887</v>
      </c>
      <c r="E850" s="3548" t="s">
        <v>5514</v>
      </c>
      <c r="F850" s="445">
        <v>134</v>
      </c>
      <c r="G850" s="445">
        <f>AVERAGE(CPVTFC3SG0064!T18:U18)</f>
        <v>2.8864999999999998</v>
      </c>
      <c r="H850" s="2081">
        <f>(G850-0.1645)/0.0138*50</f>
        <v>9862.31884057971</v>
      </c>
      <c r="I850" s="3549" t="s">
        <v>315</v>
      </c>
      <c r="J850" s="967"/>
      <c r="K850" s="1022"/>
      <c r="L850" s="794"/>
      <c r="M850" s="969"/>
      <c r="N850" s="970"/>
      <c r="O850" s="650"/>
      <c r="P850" s="1268"/>
      <c r="Q850" s="1268"/>
      <c r="R850" s="1268"/>
      <c r="S850" s="1268"/>
      <c r="T850" s="1268"/>
      <c r="U850" s="1587"/>
      <c r="V850" s="4692"/>
    </row>
    <row r="851" spans="1:22" x14ac:dyDescent="0.25">
      <c r="A851" s="86">
        <v>717</v>
      </c>
      <c r="B851" s="4756" t="s">
        <v>1892</v>
      </c>
      <c r="C851" s="2746" t="s">
        <v>868</v>
      </c>
      <c r="D851" s="2107">
        <v>44819</v>
      </c>
      <c r="E851" s="2788" t="s">
        <v>4923</v>
      </c>
      <c r="F851" s="459">
        <v>130</v>
      </c>
      <c r="G851" s="459">
        <f>AVERAGE(CPVTFC3SG0014!L18:M18)</f>
        <v>1.7212000000000001</v>
      </c>
      <c r="H851" s="2109">
        <f t="shared" si="54"/>
        <v>6206.8702290076335</v>
      </c>
      <c r="I851" s="2796" t="s">
        <v>315</v>
      </c>
      <c r="J851" s="1019"/>
      <c r="K851" s="1020"/>
      <c r="L851" s="659"/>
      <c r="M851" s="667"/>
      <c r="N851" s="661"/>
      <c r="O851" s="721"/>
      <c r="P851" s="490">
        <v>44889</v>
      </c>
      <c r="Q851" s="3358" t="s">
        <v>5563</v>
      </c>
      <c r="R851" s="2848">
        <v>84</v>
      </c>
      <c r="S851" s="589">
        <f>AVERAGE(CPVTFC3SG0071!O25:P25)</f>
        <v>0.41970000000000002</v>
      </c>
      <c r="T851" s="622">
        <f t="shared" si="84"/>
        <v>1188.5</v>
      </c>
      <c r="U851" s="3611" t="s">
        <v>314</v>
      </c>
    </row>
    <row r="852" spans="1:22" x14ac:dyDescent="0.25">
      <c r="A852" s="592"/>
      <c r="B852" s="4757"/>
      <c r="C852" s="169" t="s">
        <v>5448</v>
      </c>
      <c r="D852" s="2333"/>
      <c r="E852" s="3468"/>
      <c r="F852" s="695"/>
      <c r="G852" s="695"/>
      <c r="H852" s="3469"/>
      <c r="I852" s="3504"/>
      <c r="J852" s="1005"/>
      <c r="K852" s="1006"/>
      <c r="L852" s="959"/>
      <c r="M852" s="830"/>
      <c r="N852" s="831"/>
      <c r="O852" s="656"/>
      <c r="P852" s="18">
        <v>44889</v>
      </c>
      <c r="Q852" s="3357" t="s">
        <v>5563</v>
      </c>
      <c r="R852" s="2759">
        <v>85</v>
      </c>
      <c r="S852" s="7">
        <f>AVERAGE(CPVTFC3SG0071!Q25:R25)</f>
        <v>0.40015000000000001</v>
      </c>
      <c r="T852" s="13">
        <f t="shared" si="84"/>
        <v>1090.75</v>
      </c>
      <c r="U852" s="3605" t="s">
        <v>314</v>
      </c>
    </row>
    <row r="853" spans="1:22" ht="25.5" x14ac:dyDescent="0.25">
      <c r="A853" s="596"/>
      <c r="B853" s="4757"/>
      <c r="C853" s="171" t="s">
        <v>2442</v>
      </c>
      <c r="D853" s="2337">
        <v>44887</v>
      </c>
      <c r="E853" s="3528" t="s">
        <v>5514</v>
      </c>
      <c r="F853" s="164">
        <v>135</v>
      </c>
      <c r="G853" s="164">
        <f>AVERAGE(CPVTFC3SG0064!V18:W18)</f>
        <v>2.8903499999999998</v>
      </c>
      <c r="H853" s="3457">
        <f t="shared" ref="H853:H854" si="85">(G853-0.1645)/0.0138*50</f>
        <v>9876.2681159420281</v>
      </c>
      <c r="I853" s="3530" t="s">
        <v>315</v>
      </c>
      <c r="J853" s="875"/>
      <c r="K853" s="876"/>
      <c r="L853" s="877"/>
      <c r="M853" s="645"/>
      <c r="N853" s="646"/>
      <c r="O853" s="642"/>
      <c r="P853" s="19">
        <v>44889</v>
      </c>
      <c r="Q853" s="3376" t="s">
        <v>5563</v>
      </c>
      <c r="R853" s="2756">
        <v>86</v>
      </c>
      <c r="S853" s="10">
        <f>AVERAGE(CPVTFC3SG0071!S25:T25)</f>
        <v>2.1088499999999999</v>
      </c>
      <c r="T853" s="14">
        <f t="shared" si="84"/>
        <v>9634.25</v>
      </c>
      <c r="U853" s="3622" t="s">
        <v>315</v>
      </c>
    </row>
    <row r="854" spans="1:22" ht="36.75" thickBot="1" x14ac:dyDescent="0.3">
      <c r="A854" s="516"/>
      <c r="B854" s="4758"/>
      <c r="C854" s="463" t="s">
        <v>3919</v>
      </c>
      <c r="D854" s="1511">
        <v>44887</v>
      </c>
      <c r="E854" s="3535" t="s">
        <v>5514</v>
      </c>
      <c r="F854" s="485">
        <v>136</v>
      </c>
      <c r="G854" s="485">
        <f>AVERAGE(CPVTFC3SG0064!X18:Y18)</f>
        <v>2.8244499999999997</v>
      </c>
      <c r="H854" s="1513">
        <f t="shared" si="85"/>
        <v>9637.5</v>
      </c>
      <c r="I854" s="3537" t="s">
        <v>315</v>
      </c>
      <c r="J854" s="4341">
        <v>44894</v>
      </c>
      <c r="K854" s="486" t="s">
        <v>5564</v>
      </c>
      <c r="L854" s="486">
        <v>89</v>
      </c>
      <c r="M854" s="486">
        <f>AVERAGE(CPVTFC3SG0082!B12:C12)</f>
        <v>0.46274999999999999</v>
      </c>
      <c r="N854" s="4001">
        <f t="shared" ref="N854" si="86">(M854-0.1565)/0.0137*400</f>
        <v>8941.6058394160591</v>
      </c>
      <c r="O854" s="4354" t="s">
        <v>315</v>
      </c>
      <c r="P854" s="786"/>
      <c r="Q854" s="786"/>
      <c r="R854" s="786"/>
      <c r="S854" s="786"/>
      <c r="T854" s="786"/>
      <c r="U854" s="788"/>
    </row>
    <row r="855" spans="1:22" ht="15.75" thickBot="1" x14ac:dyDescent="0.3">
      <c r="A855" s="1832">
        <v>718</v>
      </c>
      <c r="B855" s="3623" t="s">
        <v>1893</v>
      </c>
      <c r="C855" s="3623" t="s">
        <v>868</v>
      </c>
      <c r="D855" s="2327">
        <v>44819</v>
      </c>
      <c r="E855" s="3624" t="s">
        <v>4923</v>
      </c>
      <c r="F855" s="1810">
        <v>131</v>
      </c>
      <c r="G855" s="1810">
        <f>AVERAGE(CPVTFC3SG0014!N18:O18)</f>
        <v>0.1016</v>
      </c>
      <c r="H855" s="3625">
        <f t="shared" si="54"/>
        <v>25.190839694656468</v>
      </c>
      <c r="I855" s="3557" t="s">
        <v>314</v>
      </c>
      <c r="J855" s="2071"/>
      <c r="K855" s="2072"/>
      <c r="L855" s="2073"/>
      <c r="M855" s="2074"/>
      <c r="N855" s="860"/>
      <c r="O855" s="2017"/>
      <c r="P855" s="1808">
        <v>44889</v>
      </c>
      <c r="Q855" s="3352" t="s">
        <v>5563</v>
      </c>
      <c r="R855" s="3086">
        <v>87</v>
      </c>
      <c r="S855" s="1016">
        <f>AVERAGE(CPVTFC3SG0071!U25:V25)</f>
        <v>0.16439999999999999</v>
      </c>
      <c r="T855" s="1175">
        <f t="shared" si="84"/>
        <v>-88.000000000000028</v>
      </c>
      <c r="U855" s="3617" t="s">
        <v>314</v>
      </c>
    </row>
    <row r="856" spans="1:22" x14ac:dyDescent="0.25">
      <c r="A856" s="86">
        <v>719</v>
      </c>
      <c r="B856" s="4748" t="s">
        <v>1894</v>
      </c>
      <c r="C856" s="2746" t="s">
        <v>868</v>
      </c>
      <c r="D856" s="2107">
        <v>44819</v>
      </c>
      <c r="E856" s="2788" t="s">
        <v>4923</v>
      </c>
      <c r="F856" s="459">
        <v>132</v>
      </c>
      <c r="G856" s="459">
        <f>AVERAGE(CPVTFC3SG0014!P18:Q18)</f>
        <v>1.5152999999999999</v>
      </c>
      <c r="H856" s="2109">
        <f t="shared" si="54"/>
        <v>5420.9923664122125</v>
      </c>
      <c r="I856" s="2789" t="s">
        <v>315</v>
      </c>
      <c r="J856" s="1019"/>
      <c r="K856" s="1020"/>
      <c r="L856" s="659"/>
      <c r="M856" s="667"/>
      <c r="N856" s="661"/>
      <c r="O856" s="721"/>
      <c r="P856" s="490">
        <v>44889</v>
      </c>
      <c r="Q856" s="3358" t="s">
        <v>5563</v>
      </c>
      <c r="R856" s="2848">
        <v>88</v>
      </c>
      <c r="S856" s="589">
        <f>AVERAGE(CPVTFC3SG0071!W25:X25)</f>
        <v>0.3075</v>
      </c>
      <c r="T856" s="622">
        <f t="shared" si="84"/>
        <v>627.5</v>
      </c>
      <c r="U856" s="3611" t="s">
        <v>314</v>
      </c>
    </row>
    <row r="857" spans="1:22" x14ac:dyDescent="0.25">
      <c r="A857" s="596"/>
      <c r="B857" s="4749"/>
      <c r="C857" s="169" t="s">
        <v>5448</v>
      </c>
      <c r="D857" s="2333"/>
      <c r="E857" s="3468"/>
      <c r="F857" s="695"/>
      <c r="G857" s="695"/>
      <c r="H857" s="3469"/>
      <c r="I857" s="3504"/>
      <c r="J857" s="875"/>
      <c r="K857" s="876"/>
      <c r="L857" s="877"/>
      <c r="M857" s="645"/>
      <c r="N857" s="646"/>
      <c r="O857" s="642"/>
      <c r="P857" s="18">
        <v>44889</v>
      </c>
      <c r="Q857" s="3357" t="s">
        <v>5563</v>
      </c>
      <c r="R857" s="2759">
        <v>89</v>
      </c>
      <c r="S857" s="7">
        <f>AVERAGE(CPVTFC3SG0071!B12:C12)</f>
        <v>0.3246</v>
      </c>
      <c r="T857" s="13">
        <f t="shared" si="84"/>
        <v>713</v>
      </c>
      <c r="U857" s="3605" t="s">
        <v>314</v>
      </c>
    </row>
    <row r="858" spans="1:22" ht="15.75" thickBot="1" x14ac:dyDescent="0.3">
      <c r="A858" s="516"/>
      <c r="B858" s="4750"/>
      <c r="C858" s="2371" t="s">
        <v>863</v>
      </c>
      <c r="D858" s="2111"/>
      <c r="E858" s="3471"/>
      <c r="F858" s="787"/>
      <c r="G858" s="787"/>
      <c r="H858" s="2113"/>
      <c r="I858" s="3505"/>
      <c r="J858" s="963"/>
      <c r="K858" s="1415"/>
      <c r="L858" s="792"/>
      <c r="M858" s="668"/>
      <c r="N858" s="662"/>
      <c r="O858" s="778"/>
      <c r="P858" s="91">
        <v>44889</v>
      </c>
      <c r="Q858" s="3350" t="s">
        <v>5563</v>
      </c>
      <c r="R858" s="2758">
        <v>90</v>
      </c>
      <c r="S858" s="595">
        <f>AVERAGE(CPVTFC3SG0071!D12:E12)</f>
        <v>0.24790000000000001</v>
      </c>
      <c r="T858" s="225">
        <f t="shared" si="84"/>
        <v>329.50000000000006</v>
      </c>
      <c r="U858" s="3626" t="s">
        <v>314</v>
      </c>
    </row>
    <row r="859" spans="1:22" ht="15.75" thickBot="1" x14ac:dyDescent="0.3">
      <c r="A859" s="1804">
        <v>720</v>
      </c>
      <c r="B859" s="2752" t="s">
        <v>1895</v>
      </c>
      <c r="C859" s="2752" t="s">
        <v>868</v>
      </c>
      <c r="D859" s="2330">
        <v>44819</v>
      </c>
      <c r="E859" s="3516" t="s">
        <v>4923</v>
      </c>
      <c r="F859" s="1521">
        <v>133</v>
      </c>
      <c r="G859" s="1521">
        <f>AVERAGE(CPVTFC3SG0014!R18:S18)</f>
        <v>7.9850000000000004E-2</v>
      </c>
      <c r="H859" s="3517">
        <f t="shared" si="54"/>
        <v>-57.824427480916022</v>
      </c>
      <c r="I859" s="348" t="s">
        <v>314</v>
      </c>
      <c r="J859" s="2362"/>
      <c r="K859" s="2362"/>
      <c r="L859" s="2364"/>
      <c r="M859" s="1973"/>
      <c r="N859" s="1973"/>
      <c r="O859" s="1973"/>
      <c r="P859" s="111">
        <v>44889</v>
      </c>
      <c r="Q859" s="3359" t="s">
        <v>5563</v>
      </c>
      <c r="R859" s="2768">
        <v>91</v>
      </c>
      <c r="S859" s="112">
        <f>AVERAGE(CPVTFC3SG0071!F12:G12)</f>
        <v>0.13775000000000001</v>
      </c>
      <c r="T859" s="113">
        <f t="shared" si="84"/>
        <v>-221.24999999999991</v>
      </c>
      <c r="U859" s="3612" t="s">
        <v>314</v>
      </c>
    </row>
    <row r="860" spans="1:22" ht="15.75" thickBot="1" x14ac:dyDescent="0.3">
      <c r="A860" s="3627">
        <v>721</v>
      </c>
      <c r="B860" s="3628" t="s">
        <v>1896</v>
      </c>
      <c r="C860" s="3628" t="s">
        <v>868</v>
      </c>
      <c r="D860" s="3629">
        <v>44819</v>
      </c>
      <c r="E860" s="3624" t="s">
        <v>4923</v>
      </c>
      <c r="F860" s="538">
        <v>134</v>
      </c>
      <c r="G860" s="538">
        <f>AVERAGE(CPVTFC3SG0014!T18:U18)</f>
        <v>0.39990000000000003</v>
      </c>
      <c r="H860" s="3625">
        <f t="shared" si="54"/>
        <v>1163.7404580152674</v>
      </c>
      <c r="I860" s="3630" t="s">
        <v>314</v>
      </c>
      <c r="J860" s="2071"/>
      <c r="K860" s="2072"/>
      <c r="L860" s="2073"/>
      <c r="M860" s="2074"/>
      <c r="N860" s="860"/>
      <c r="O860" s="2017"/>
      <c r="P860" s="1808">
        <v>44889</v>
      </c>
      <c r="Q860" s="3352" t="s">
        <v>5563</v>
      </c>
      <c r="R860" s="3086">
        <v>92</v>
      </c>
      <c r="S860" s="1016">
        <f>AVERAGE(CPVTFC3SG0071!H12:I12)</f>
        <v>0.23709999999999998</v>
      </c>
      <c r="T860" s="1175">
        <f t="shared" si="84"/>
        <v>275.49999999999994</v>
      </c>
      <c r="U860" s="3617" t="s">
        <v>314</v>
      </c>
    </row>
    <row r="861" spans="1:22" x14ac:dyDescent="0.25">
      <c r="A861" s="86">
        <v>722</v>
      </c>
      <c r="B861" s="4748" t="s">
        <v>1897</v>
      </c>
      <c r="C861" s="2746" t="s">
        <v>868</v>
      </c>
      <c r="D861" s="2107">
        <v>44819</v>
      </c>
      <c r="E861" s="2788" t="s">
        <v>4923</v>
      </c>
      <c r="F861" s="459">
        <v>135</v>
      </c>
      <c r="G861" s="459">
        <f>AVERAGE(CPVTFC3SG0014!V18:W18)</f>
        <v>1.2060499999999998</v>
      </c>
      <c r="H861" s="2109">
        <f t="shared" si="54"/>
        <v>4240.6488549618316</v>
      </c>
      <c r="I861" s="2789" t="s">
        <v>315</v>
      </c>
      <c r="J861" s="1437"/>
      <c r="K861" s="1437"/>
      <c r="L861" s="670"/>
      <c r="M861" s="721"/>
      <c r="N861" s="721"/>
      <c r="O861" s="721"/>
      <c r="P861" s="490">
        <v>44889</v>
      </c>
      <c r="Q861" s="3358" t="s">
        <v>5563</v>
      </c>
      <c r="R861" s="2848">
        <v>93</v>
      </c>
      <c r="S861" s="589">
        <f>AVERAGE(CPVTFC3SG0071!J12:K12)</f>
        <v>0.31845000000000001</v>
      </c>
      <c r="T861" s="622">
        <f t="shared" si="84"/>
        <v>682.25</v>
      </c>
      <c r="U861" s="3611" t="s">
        <v>314</v>
      </c>
    </row>
    <row r="862" spans="1:22" x14ac:dyDescent="0.25">
      <c r="A862" s="596"/>
      <c r="B862" s="4749"/>
      <c r="C862" s="171" t="s">
        <v>5448</v>
      </c>
      <c r="D862" s="2333"/>
      <c r="E862" s="3468"/>
      <c r="F862" s="695"/>
      <c r="G862" s="695"/>
      <c r="H862" s="3469"/>
      <c r="I862" s="3504"/>
      <c r="J862" s="855"/>
      <c r="K862" s="855"/>
      <c r="L862" s="857"/>
      <c r="M862" s="642"/>
      <c r="N862" s="642"/>
      <c r="O862" s="642"/>
      <c r="P862" s="18">
        <v>44889</v>
      </c>
      <c r="Q862" s="3357" t="s">
        <v>5563</v>
      </c>
      <c r="R862" s="2759">
        <v>94</v>
      </c>
      <c r="S862" s="7">
        <f>AVERAGE(CPVTFC3SG0071!L12:M12)</f>
        <v>0.35244999999999999</v>
      </c>
      <c r="T862" s="13">
        <f t="shared" si="84"/>
        <v>852.25</v>
      </c>
      <c r="U862" s="3605" t="s">
        <v>314</v>
      </c>
    </row>
    <row r="863" spans="1:22" ht="36.75" thickBot="1" x14ac:dyDescent="0.3">
      <c r="A863" s="516"/>
      <c r="B863" s="4750"/>
      <c r="C863" s="463" t="s">
        <v>3919</v>
      </c>
      <c r="D863" s="1511">
        <v>44887</v>
      </c>
      <c r="E863" s="3535" t="s">
        <v>5514</v>
      </c>
      <c r="F863" s="485">
        <v>137</v>
      </c>
      <c r="G863" s="485">
        <f>AVERAGE(CPVTFC3SG0064!B20:C20)</f>
        <v>2.89445</v>
      </c>
      <c r="H863" s="1513">
        <f>(G863-0.1645)/0.0138*50</f>
        <v>9891.1231884057979</v>
      </c>
      <c r="I863" s="3536" t="s">
        <v>315</v>
      </c>
      <c r="J863" s="4341">
        <v>44894</v>
      </c>
      <c r="K863" s="486" t="s">
        <v>5564</v>
      </c>
      <c r="L863" s="486">
        <v>90</v>
      </c>
      <c r="M863" s="486">
        <f>AVERAGE(CPVTFC3SG0082!D12:E12)</f>
        <v>0.41095000000000004</v>
      </c>
      <c r="N863" s="4001">
        <f t="shared" ref="N863" si="87">(M863-0.1565)/0.0137*400</f>
        <v>7429.1970802919723</v>
      </c>
      <c r="O863" s="4354" t="s">
        <v>315</v>
      </c>
      <c r="P863" s="786"/>
      <c r="Q863" s="786"/>
      <c r="R863" s="786"/>
      <c r="S863" s="786"/>
      <c r="T863" s="786"/>
      <c r="U863" s="788"/>
    </row>
    <row r="864" spans="1:22" x14ac:dyDescent="0.25">
      <c r="A864" s="508">
        <v>723</v>
      </c>
      <c r="B864" s="4756" t="s">
        <v>1898</v>
      </c>
      <c r="C864" s="2755" t="s">
        <v>868</v>
      </c>
      <c r="D864" s="2329">
        <v>44819</v>
      </c>
      <c r="E864" s="3465" t="s">
        <v>4923</v>
      </c>
      <c r="F864" s="492">
        <v>136</v>
      </c>
      <c r="G864" s="492">
        <f>AVERAGE(CPVTFC3SG0014!X18:Y18)</f>
        <v>7.6000000000000012E-2</v>
      </c>
      <c r="H864" s="3466">
        <f t="shared" si="54"/>
        <v>-72.519083969465598</v>
      </c>
      <c r="I864" s="3539" t="s">
        <v>314</v>
      </c>
      <c r="J864" s="1437"/>
      <c r="K864" s="1437"/>
      <c r="L864" s="670"/>
      <c r="M864" s="721"/>
      <c r="N864" s="721"/>
      <c r="O864" s="721"/>
      <c r="P864" s="490">
        <v>44889</v>
      </c>
      <c r="Q864" s="3358" t="s">
        <v>5563</v>
      </c>
      <c r="R864" s="2848">
        <v>95</v>
      </c>
      <c r="S864" s="589">
        <f>AVERAGE(CPVTFC3SG0071!N12:O12)</f>
        <v>0.16470000000000001</v>
      </c>
      <c r="T864" s="622">
        <f t="shared" si="84"/>
        <v>-86.499999999999915</v>
      </c>
      <c r="U864" s="3611" t="s">
        <v>314</v>
      </c>
    </row>
    <row r="865" spans="1:21" x14ac:dyDescent="0.25">
      <c r="A865" s="584"/>
      <c r="B865" s="4757"/>
      <c r="C865" s="169" t="s">
        <v>5448</v>
      </c>
      <c r="D865" s="2333"/>
      <c r="E865" s="3468"/>
      <c r="F865" s="695"/>
      <c r="G865" s="695"/>
      <c r="H865" s="3469"/>
      <c r="I865" s="3504"/>
      <c r="J865" s="1430"/>
      <c r="K865" s="1430"/>
      <c r="L865" s="1431"/>
      <c r="M865" s="656"/>
      <c r="N865" s="656"/>
      <c r="O865" s="656"/>
      <c r="P865" s="18">
        <v>44889</v>
      </c>
      <c r="Q865" s="3357" t="s">
        <v>5563</v>
      </c>
      <c r="R865" s="2759">
        <v>96</v>
      </c>
      <c r="S865" s="7">
        <f>AVERAGE(CPVTFC3SG0071!P12:Q12)</f>
        <v>0.1303</v>
      </c>
      <c r="T865" s="13">
        <f t="shared" si="84"/>
        <v>-258.5</v>
      </c>
      <c r="U865" s="3605" t="s">
        <v>314</v>
      </c>
    </row>
    <row r="866" spans="1:21" ht="15.75" thickBot="1" x14ac:dyDescent="0.3">
      <c r="A866" s="2045"/>
      <c r="B866" s="4757"/>
      <c r="C866" s="2623" t="s">
        <v>863</v>
      </c>
      <c r="D866" s="2335"/>
      <c r="E866" s="3532"/>
      <c r="F866" s="1586"/>
      <c r="G866" s="1586"/>
      <c r="H866" s="3533"/>
      <c r="I866" s="3534"/>
      <c r="J866" s="2362"/>
      <c r="K866" s="2362"/>
      <c r="L866" s="2364"/>
      <c r="M866" s="1973"/>
      <c r="N866" s="1973"/>
      <c r="O866" s="1973"/>
      <c r="P866" s="79">
        <v>44889</v>
      </c>
      <c r="Q866" s="3377" t="s">
        <v>5563</v>
      </c>
      <c r="R866" s="2760">
        <v>97</v>
      </c>
      <c r="S866" s="80">
        <f>AVERAGE(CPVTFC3SG0071!R12:S12)</f>
        <v>0.86899999999999999</v>
      </c>
      <c r="T866" s="81">
        <f t="shared" si="84"/>
        <v>3435</v>
      </c>
      <c r="U866" s="3437" t="s">
        <v>315</v>
      </c>
    </row>
    <row r="867" spans="1:21" x14ac:dyDescent="0.25">
      <c r="A867" s="508">
        <v>724</v>
      </c>
      <c r="B867" s="4744" t="s">
        <v>1899</v>
      </c>
      <c r="C867" s="2749" t="s">
        <v>868</v>
      </c>
      <c r="D867" s="2329">
        <v>44819</v>
      </c>
      <c r="E867" s="3465" t="s">
        <v>4923</v>
      </c>
      <c r="F867" s="492">
        <v>137</v>
      </c>
      <c r="G867" s="492">
        <f>AVERAGE(CPVTFC3SG0014!B20:C20)</f>
        <v>0.12404999999999999</v>
      </c>
      <c r="H867" s="3466">
        <f t="shared" si="54"/>
        <v>110.87786259541981</v>
      </c>
      <c r="I867" s="3503" t="s">
        <v>314</v>
      </c>
      <c r="J867" s="1437"/>
      <c r="K867" s="1437"/>
      <c r="L867" s="670"/>
      <c r="M867" s="721"/>
      <c r="N867" s="721"/>
      <c r="O867" s="721"/>
      <c r="P867" s="490">
        <v>44889</v>
      </c>
      <c r="Q867" s="3358" t="s">
        <v>5563</v>
      </c>
      <c r="R867" s="2848">
        <v>98</v>
      </c>
      <c r="S867" s="589">
        <f>AVERAGE(CPVTFC3SG0071!T12:U12)</f>
        <v>0.1343</v>
      </c>
      <c r="T867" s="622">
        <f t="shared" si="84"/>
        <v>-238.49999999999994</v>
      </c>
      <c r="U867" s="3611" t="s">
        <v>314</v>
      </c>
    </row>
    <row r="868" spans="1:21" x14ac:dyDescent="0.25">
      <c r="A868" s="585"/>
      <c r="B868" s="4755"/>
      <c r="C868" s="169" t="s">
        <v>5448</v>
      </c>
      <c r="D868" s="2333"/>
      <c r="E868" s="3468"/>
      <c r="F868" s="695"/>
      <c r="G868" s="695"/>
      <c r="H868" s="3469"/>
      <c r="I868" s="3504"/>
      <c r="J868" s="855"/>
      <c r="K868" s="855"/>
      <c r="L868" s="857"/>
      <c r="M868" s="642"/>
      <c r="N868" s="642"/>
      <c r="O868" s="642"/>
      <c r="P868" s="18">
        <v>44889</v>
      </c>
      <c r="Q868" s="3357" t="s">
        <v>5563</v>
      </c>
      <c r="R868" s="2759">
        <v>99</v>
      </c>
      <c r="S868" s="7">
        <f>AVERAGE(CPVTFC3SG0071!V12:W12)</f>
        <v>0.12755</v>
      </c>
      <c r="T868" s="13">
        <f t="shared" si="84"/>
        <v>-272.25</v>
      </c>
      <c r="U868" s="3605" t="s">
        <v>314</v>
      </c>
    </row>
    <row r="869" spans="1:21" ht="15.75" thickBot="1" x14ac:dyDescent="0.3">
      <c r="A869" s="498"/>
      <c r="B869" s="4763"/>
      <c r="C869" s="2761" t="s">
        <v>863</v>
      </c>
      <c r="D869" s="2335"/>
      <c r="E869" s="3532"/>
      <c r="F869" s="1586"/>
      <c r="G869" s="1586"/>
      <c r="H869" s="3533"/>
      <c r="I869" s="3534"/>
      <c r="J869" s="1413"/>
      <c r="K869" s="1413"/>
      <c r="L869" s="1414"/>
      <c r="M869" s="650"/>
      <c r="N869" s="650"/>
      <c r="O869" s="650"/>
      <c r="P869" s="111">
        <v>44889</v>
      </c>
      <c r="Q869" s="3359" t="s">
        <v>5563</v>
      </c>
      <c r="R869" s="2768">
        <v>100</v>
      </c>
      <c r="S869" s="112">
        <f>AVERAGE(CPVTFC3SG0071!X12:Y12)</f>
        <v>0.15695000000000001</v>
      </c>
      <c r="T869" s="113">
        <f t="shared" si="84"/>
        <v>-125.24999999999994</v>
      </c>
      <c r="U869" s="3612" t="s">
        <v>314</v>
      </c>
    </row>
    <row r="870" spans="1:21" x14ac:dyDescent="0.25">
      <c r="A870" s="86">
        <v>725</v>
      </c>
      <c r="B870" s="4748" t="s">
        <v>1900</v>
      </c>
      <c r="C870" s="2746" t="s">
        <v>868</v>
      </c>
      <c r="D870" s="2107">
        <v>44819</v>
      </c>
      <c r="E870" s="2788" t="s">
        <v>4923</v>
      </c>
      <c r="F870" s="459">
        <v>138</v>
      </c>
      <c r="G870" s="459">
        <f>AVERAGE(CPVTFC3SG0014!D20:E20)</f>
        <v>0.87085000000000001</v>
      </c>
      <c r="H870" s="2109">
        <f t="shared" si="54"/>
        <v>2961.2595419847326</v>
      </c>
      <c r="I870" s="3631" t="s">
        <v>315</v>
      </c>
      <c r="J870" s="1437"/>
      <c r="K870" s="1437"/>
      <c r="L870" s="670"/>
      <c r="M870" s="721"/>
      <c r="N870" s="721"/>
      <c r="O870" s="721"/>
      <c r="P870" s="490">
        <v>44889</v>
      </c>
      <c r="Q870" s="3358" t="s">
        <v>5563</v>
      </c>
      <c r="R870" s="2848">
        <v>101</v>
      </c>
      <c r="S870" s="589">
        <f>AVERAGE(CPVTFC3SG0071!B14:C14)</f>
        <v>0.22685</v>
      </c>
      <c r="T870" s="622">
        <f t="shared" si="84"/>
        <v>224.25</v>
      </c>
      <c r="U870" s="3611" t="s">
        <v>314</v>
      </c>
    </row>
    <row r="871" spans="1:21" x14ac:dyDescent="0.25">
      <c r="A871" s="596"/>
      <c r="B871" s="4749"/>
      <c r="C871" s="169" t="s">
        <v>5448</v>
      </c>
      <c r="D871" s="2333"/>
      <c r="E871" s="3468"/>
      <c r="F871" s="695"/>
      <c r="G871" s="695"/>
      <c r="H871" s="3469"/>
      <c r="I871" s="3504"/>
      <c r="J871" s="855"/>
      <c r="K871" s="855"/>
      <c r="L871" s="857"/>
      <c r="M871" s="642"/>
      <c r="N871" s="642"/>
      <c r="O871" s="642"/>
      <c r="P871" s="18">
        <v>44889</v>
      </c>
      <c r="Q871" s="3357" t="s">
        <v>5563</v>
      </c>
      <c r="R871" s="2759">
        <v>102</v>
      </c>
      <c r="S871" s="7">
        <f>AVERAGE(CPVTFC3SG0071!D14:E14)</f>
        <v>0.25629999999999997</v>
      </c>
      <c r="T871" s="13">
        <f t="shared" si="84"/>
        <v>371.49999999999989</v>
      </c>
      <c r="U871" s="3605" t="s">
        <v>314</v>
      </c>
    </row>
    <row r="872" spans="1:21" ht="15.75" thickBot="1" x14ac:dyDescent="0.3">
      <c r="A872" s="537"/>
      <c r="B872" s="4759"/>
      <c r="C872" s="2761" t="s">
        <v>863</v>
      </c>
      <c r="D872" s="2335"/>
      <c r="E872" s="3532"/>
      <c r="F872" s="1586"/>
      <c r="G872" s="1586"/>
      <c r="H872" s="3533"/>
      <c r="I872" s="3534"/>
      <c r="J872" s="1413"/>
      <c r="K872" s="1413"/>
      <c r="L872" s="1414"/>
      <c r="M872" s="650"/>
      <c r="N872" s="650"/>
      <c r="O872" s="650"/>
      <c r="P872" s="111">
        <v>44889</v>
      </c>
      <c r="Q872" s="3359" t="s">
        <v>5563</v>
      </c>
      <c r="R872" s="2768">
        <v>103</v>
      </c>
      <c r="S872" s="112">
        <f>AVERAGE(CPVTFC3SG0071!F14:G14)</f>
        <v>0.16789999999999999</v>
      </c>
      <c r="T872" s="113">
        <f t="shared" si="84"/>
        <v>-70.500000000000014</v>
      </c>
      <c r="U872" s="3612" t="s">
        <v>314</v>
      </c>
    </row>
    <row r="873" spans="1:21" x14ac:dyDescent="0.25">
      <c r="A873" s="86">
        <v>726</v>
      </c>
      <c r="B873" s="4748" t="s">
        <v>1901</v>
      </c>
      <c r="C873" s="2746" t="s">
        <v>868</v>
      </c>
      <c r="D873" s="2107">
        <v>44819</v>
      </c>
      <c r="E873" s="2788" t="s">
        <v>4923</v>
      </c>
      <c r="F873" s="459">
        <v>139</v>
      </c>
      <c r="G873" s="459">
        <f>AVERAGE(CPVTFC3SG0014!F20:G20)</f>
        <v>1.0287000000000002</v>
      </c>
      <c r="H873" s="2109">
        <f t="shared" si="54"/>
        <v>3563.7404580152674</v>
      </c>
      <c r="I873" s="2789" t="s">
        <v>315</v>
      </c>
      <c r="J873" s="1437"/>
      <c r="K873" s="1437"/>
      <c r="L873" s="670"/>
      <c r="M873" s="721"/>
      <c r="N873" s="721"/>
      <c r="O873" s="721"/>
      <c r="P873" s="490">
        <v>44889</v>
      </c>
      <c r="Q873" s="3358" t="s">
        <v>5563</v>
      </c>
      <c r="R873" s="2848">
        <v>104</v>
      </c>
      <c r="S873" s="589">
        <f>AVERAGE(CPVTFC3SG0071!H14:I14)</f>
        <v>0.30599999999999999</v>
      </c>
      <c r="T873" s="622">
        <f t="shared" si="84"/>
        <v>620</v>
      </c>
      <c r="U873" s="3611" t="s">
        <v>314</v>
      </c>
    </row>
    <row r="874" spans="1:21" x14ac:dyDescent="0.25">
      <c r="A874" s="596"/>
      <c r="B874" s="4749"/>
      <c r="C874" s="169" t="s">
        <v>5448</v>
      </c>
      <c r="D874" s="2333"/>
      <c r="E874" s="3468"/>
      <c r="F874" s="695"/>
      <c r="G874" s="695"/>
      <c r="H874" s="3469"/>
      <c r="I874" s="3504"/>
      <c r="J874" s="855"/>
      <c r="K874" s="855"/>
      <c r="L874" s="857"/>
      <c r="M874" s="642"/>
      <c r="N874" s="642"/>
      <c r="O874" s="642"/>
      <c r="P874" s="18">
        <v>44889</v>
      </c>
      <c r="Q874" s="3357" t="s">
        <v>5563</v>
      </c>
      <c r="R874" s="2759">
        <v>105</v>
      </c>
      <c r="S874" s="7">
        <f>AVERAGE(CPVTFC3SG0071!J14:K14)</f>
        <v>0.3387</v>
      </c>
      <c r="T874" s="13">
        <f t="shared" si="84"/>
        <v>783.5</v>
      </c>
      <c r="U874" s="3605" t="s">
        <v>314</v>
      </c>
    </row>
    <row r="875" spans="1:21" x14ac:dyDescent="0.25">
      <c r="A875" s="596"/>
      <c r="B875" s="4749"/>
      <c r="C875" s="169" t="s">
        <v>863</v>
      </c>
      <c r="D875" s="2333"/>
      <c r="E875" s="3468"/>
      <c r="F875" s="695"/>
      <c r="G875" s="695"/>
      <c r="H875" s="3469"/>
      <c r="I875" s="3504"/>
      <c r="J875" s="855"/>
      <c r="K875" s="855"/>
      <c r="L875" s="857"/>
      <c r="M875" s="642"/>
      <c r="N875" s="642"/>
      <c r="O875" s="642"/>
      <c r="P875" s="18">
        <v>44889</v>
      </c>
      <c r="Q875" s="3357" t="s">
        <v>5563</v>
      </c>
      <c r="R875" s="2759">
        <v>106</v>
      </c>
      <c r="S875" s="7">
        <f>AVERAGE(CPVTFC3SG0071!L14:M14)</f>
        <v>0.29349999999999998</v>
      </c>
      <c r="T875" s="13">
        <f t="shared" si="84"/>
        <v>557.49999999999989</v>
      </c>
      <c r="U875" s="3605" t="s">
        <v>314</v>
      </c>
    </row>
    <row r="876" spans="1:21" ht="26.25" thickBot="1" x14ac:dyDescent="0.3">
      <c r="A876" s="537"/>
      <c r="B876" s="4759"/>
      <c r="C876" s="2623" t="s">
        <v>2442</v>
      </c>
      <c r="D876" s="2079">
        <v>44887</v>
      </c>
      <c r="E876" s="3548" t="s">
        <v>5514</v>
      </c>
      <c r="F876" s="445">
        <v>138</v>
      </c>
      <c r="G876" s="445">
        <f>AVERAGE(CPVTFC3SG0064!D20:E20)</f>
        <v>1.24665</v>
      </c>
      <c r="H876" s="2081">
        <f>(G876-0.1645)/0.0138*50</f>
        <v>3920.833333333333</v>
      </c>
      <c r="I876" s="3632" t="s">
        <v>315</v>
      </c>
      <c r="J876" s="1413"/>
      <c r="K876" s="1413"/>
      <c r="L876" s="1414"/>
      <c r="M876" s="650"/>
      <c r="N876" s="650"/>
      <c r="O876" s="650"/>
      <c r="P876" s="111">
        <v>44889</v>
      </c>
      <c r="Q876" s="3359" t="s">
        <v>5563</v>
      </c>
      <c r="R876" s="2768">
        <v>107</v>
      </c>
      <c r="S876" s="112">
        <f>AVERAGE(CPVTFC3SG0071!N14:O14)</f>
        <v>0.30299999999999999</v>
      </c>
      <c r="T876" s="113">
        <f t="shared" si="84"/>
        <v>605</v>
      </c>
      <c r="U876" s="3612" t="s">
        <v>314</v>
      </c>
    </row>
    <row r="877" spans="1:21" x14ac:dyDescent="0.25">
      <c r="A877" s="508">
        <v>727</v>
      </c>
      <c r="B877" s="4744" t="s">
        <v>1902</v>
      </c>
      <c r="C877" s="2749" t="s">
        <v>868</v>
      </c>
      <c r="D877" s="2329">
        <v>44819</v>
      </c>
      <c r="E877" s="3465" t="s">
        <v>4923</v>
      </c>
      <c r="F877" s="492">
        <v>140</v>
      </c>
      <c r="G877" s="492">
        <f>AVERAGE(CPVTFC3SG0014!H20:I20)</f>
        <v>7.2800000000000004E-2</v>
      </c>
      <c r="H877" s="3466">
        <f t="shared" si="54"/>
        <v>-84.732824427480907</v>
      </c>
      <c r="I877" s="3503" t="s">
        <v>314</v>
      </c>
      <c r="J877" s="1437"/>
      <c r="K877" s="1437"/>
      <c r="L877" s="670"/>
      <c r="M877" s="721"/>
      <c r="N877" s="721"/>
      <c r="O877" s="721"/>
      <c r="P877" s="490">
        <v>44889</v>
      </c>
      <c r="Q877" s="3358" t="s">
        <v>5563</v>
      </c>
      <c r="R877" s="2848">
        <v>108</v>
      </c>
      <c r="S877" s="589">
        <f>AVERAGE(CPVTFC3SG0071!P14:Q14)</f>
        <v>0.13600000000000001</v>
      </c>
      <c r="T877" s="622">
        <f t="shared" si="84"/>
        <v>-229.99999999999994</v>
      </c>
      <c r="U877" s="3611" t="s">
        <v>314</v>
      </c>
    </row>
    <row r="878" spans="1:21" ht="15.75" thickBot="1" x14ac:dyDescent="0.3">
      <c r="A878" s="498"/>
      <c r="B878" s="4763"/>
      <c r="C878" s="2761" t="s">
        <v>5448</v>
      </c>
      <c r="D878" s="2335"/>
      <c r="E878" s="3532"/>
      <c r="F878" s="1586"/>
      <c r="G878" s="1586"/>
      <c r="H878" s="3533"/>
      <c r="I878" s="3534"/>
      <c r="J878" s="1413"/>
      <c r="K878" s="1413"/>
      <c r="L878" s="1414"/>
      <c r="M878" s="650"/>
      <c r="N878" s="650"/>
      <c r="O878" s="650"/>
      <c r="P878" s="111">
        <v>44889</v>
      </c>
      <c r="Q878" s="3359" t="s">
        <v>5563</v>
      </c>
      <c r="R878" s="2768">
        <v>109</v>
      </c>
      <c r="S878" s="112">
        <f>AVERAGE(CPVTFC3SG0071!R14:S14)</f>
        <v>0.1227</v>
      </c>
      <c r="T878" s="113">
        <f t="shared" si="84"/>
        <v>-296.5</v>
      </c>
      <c r="U878" s="3612" t="s">
        <v>314</v>
      </c>
    </row>
    <row r="879" spans="1:21" x14ac:dyDescent="0.25">
      <c r="A879" s="86">
        <v>728</v>
      </c>
      <c r="B879" s="4748" t="s">
        <v>1903</v>
      </c>
      <c r="C879" s="2746" t="s">
        <v>868</v>
      </c>
      <c r="D879" s="2107">
        <v>44819</v>
      </c>
      <c r="E879" s="2788" t="s">
        <v>4923</v>
      </c>
      <c r="F879" s="459">
        <v>141</v>
      </c>
      <c r="G879" s="459">
        <f>AVERAGE(CPVTFC3SG0014!J20:K20)</f>
        <v>1.5952500000000001</v>
      </c>
      <c r="H879" s="2109">
        <f t="shared" si="54"/>
        <v>5726.1450381679388</v>
      </c>
      <c r="I879" s="2789" t="s">
        <v>315</v>
      </c>
      <c r="J879" s="1437"/>
      <c r="K879" s="1437"/>
      <c r="L879" s="670"/>
      <c r="M879" s="721"/>
      <c r="N879" s="721"/>
      <c r="O879" s="721"/>
      <c r="P879" s="490">
        <v>44889</v>
      </c>
      <c r="Q879" s="3358" t="s">
        <v>5563</v>
      </c>
      <c r="R879" s="2848">
        <v>110</v>
      </c>
      <c r="S879" s="589">
        <f>AVERAGE(CPVTFC3SG0071!T14:U14)</f>
        <v>0.34004999999999996</v>
      </c>
      <c r="T879" s="622">
        <f t="shared" si="84"/>
        <v>790.24999999999989</v>
      </c>
      <c r="U879" s="3611" t="s">
        <v>314</v>
      </c>
    </row>
    <row r="880" spans="1:21" x14ac:dyDescent="0.25">
      <c r="A880" s="596"/>
      <c r="B880" s="4749"/>
      <c r="C880" s="169" t="s">
        <v>5448</v>
      </c>
      <c r="D880" s="2333"/>
      <c r="E880" s="3468"/>
      <c r="F880" s="695"/>
      <c r="G880" s="695"/>
      <c r="H880" s="3469"/>
      <c r="I880" s="3504"/>
      <c r="J880" s="855"/>
      <c r="K880" s="855"/>
      <c r="L880" s="857"/>
      <c r="M880" s="642"/>
      <c r="N880" s="642"/>
      <c r="O880" s="642"/>
      <c r="P880" s="18">
        <v>44889</v>
      </c>
      <c r="Q880" s="3357" t="s">
        <v>5563</v>
      </c>
      <c r="R880" s="2759">
        <v>111</v>
      </c>
      <c r="S880" s="7">
        <f>AVERAGE(CPVTFC3SG0071!V14:W14)</f>
        <v>0.34675</v>
      </c>
      <c r="T880" s="13">
        <f t="shared" si="84"/>
        <v>823.75000000000011</v>
      </c>
      <c r="U880" s="3605" t="s">
        <v>314</v>
      </c>
    </row>
    <row r="881" spans="1:22" ht="26.25" thickBot="1" x14ac:dyDescent="0.3">
      <c r="A881" s="516"/>
      <c r="B881" s="4750"/>
      <c r="C881" s="2747" t="s">
        <v>2442</v>
      </c>
      <c r="D881" s="1511">
        <v>44887</v>
      </c>
      <c r="E881" s="3535" t="s">
        <v>5514</v>
      </c>
      <c r="F881" s="485">
        <v>139</v>
      </c>
      <c r="G881" s="485">
        <f>AVERAGE(CPVTFC3SG0064!F20:G20)</f>
        <v>2.9037999999999999</v>
      </c>
      <c r="H881" s="1513">
        <f>(G881-0.1645)/0.0138*50</f>
        <v>9925</v>
      </c>
      <c r="I881" s="3536" t="s">
        <v>315</v>
      </c>
      <c r="J881" s="4341">
        <v>44894</v>
      </c>
      <c r="K881" s="486" t="s">
        <v>5564</v>
      </c>
      <c r="L881" s="486">
        <v>91</v>
      </c>
      <c r="M881" s="486">
        <f>AVERAGE(CPVTFC3SG0082!F12:G12)</f>
        <v>0.3473</v>
      </c>
      <c r="N881" s="4001">
        <f t="shared" ref="N881" si="88">(M881-0.1565)/0.0137*400</f>
        <v>5570.8029197080295</v>
      </c>
      <c r="O881" s="4354" t="s">
        <v>315</v>
      </c>
      <c r="P881" s="786"/>
      <c r="Q881" s="786"/>
      <c r="R881" s="786"/>
      <c r="S881" s="786"/>
      <c r="T881" s="786"/>
      <c r="U881" s="788"/>
    </row>
    <row r="882" spans="1:22" x14ac:dyDescent="0.25">
      <c r="A882" s="86">
        <v>729</v>
      </c>
      <c r="B882" s="4756" t="s">
        <v>1904</v>
      </c>
      <c r="C882" s="2746" t="s">
        <v>868</v>
      </c>
      <c r="D882" s="2107">
        <v>44819</v>
      </c>
      <c r="E882" s="2788" t="s">
        <v>4923</v>
      </c>
      <c r="F882" s="459">
        <v>142</v>
      </c>
      <c r="G882" s="459">
        <f>AVERAGE(CPVTFC3SG0014!L20:M20)</f>
        <v>1.6092499999999998</v>
      </c>
      <c r="H882" s="2109">
        <f t="shared" si="54"/>
        <v>5779.5801526717551</v>
      </c>
      <c r="I882" s="2796" t="s">
        <v>315</v>
      </c>
      <c r="J882" s="1437"/>
      <c r="K882" s="1437"/>
      <c r="L882" s="670"/>
      <c r="M882" s="721"/>
      <c r="N882" s="721"/>
      <c r="O882" s="721"/>
      <c r="P882" s="490">
        <v>44889</v>
      </c>
      <c r="Q882" s="3358" t="s">
        <v>5563</v>
      </c>
      <c r="R882" s="2848">
        <v>112</v>
      </c>
      <c r="S882" s="589">
        <f>AVERAGE(CPVTFC3SG0071!X14:Y14)</f>
        <v>0.30080000000000001</v>
      </c>
      <c r="T882" s="622">
        <f t="shared" si="84"/>
        <v>594.00000000000011</v>
      </c>
      <c r="U882" s="3611" t="s">
        <v>314</v>
      </c>
      <c r="V882" s="4690" t="s">
        <v>5597</v>
      </c>
    </row>
    <row r="883" spans="1:22" x14ac:dyDescent="0.25">
      <c r="A883" s="2045"/>
      <c r="B883" s="4757"/>
      <c r="C883" s="169" t="s">
        <v>5448</v>
      </c>
      <c r="D883" s="2333"/>
      <c r="E883" s="3468"/>
      <c r="F883" s="695"/>
      <c r="G883" s="695"/>
      <c r="H883" s="3469"/>
      <c r="I883" s="3504"/>
      <c r="J883" s="2362"/>
      <c r="K883" s="2362"/>
      <c r="L883" s="2364"/>
      <c r="M883" s="1973"/>
      <c r="N883" s="1973"/>
      <c r="O883" s="1973"/>
      <c r="P883" s="18">
        <v>44889</v>
      </c>
      <c r="Q883" s="3357" t="s">
        <v>5563</v>
      </c>
      <c r="R883" s="2759">
        <v>113</v>
      </c>
      <c r="S883" s="7">
        <f>AVERAGE(CPVTFC3SG0071!B16:C16)</f>
        <v>0.36080000000000001</v>
      </c>
      <c r="T883" s="13">
        <f t="shared" si="84"/>
        <v>894.00000000000011</v>
      </c>
      <c r="U883" s="3605" t="s">
        <v>314</v>
      </c>
      <c r="V883" s="4691"/>
    </row>
    <row r="884" spans="1:22" x14ac:dyDescent="0.25">
      <c r="A884" s="2045"/>
      <c r="B884" s="4757"/>
      <c r="C884" s="169" t="s">
        <v>863</v>
      </c>
      <c r="D884" s="2333"/>
      <c r="E884" s="3468"/>
      <c r="F884" s="695"/>
      <c r="G884" s="695"/>
      <c r="H884" s="3469"/>
      <c r="I884" s="3504"/>
      <c r="J884" s="2362"/>
      <c r="K884" s="2362"/>
      <c r="L884" s="2364"/>
      <c r="M884" s="1973"/>
      <c r="N884" s="1973"/>
      <c r="O884" s="1973"/>
      <c r="P884" s="65">
        <v>44889</v>
      </c>
      <c r="Q884" s="3348" t="s">
        <v>5563</v>
      </c>
      <c r="R884" s="2988">
        <v>114</v>
      </c>
      <c r="S884" s="66">
        <f>AVERAGE(CPVTFC3SG0071!D16:E16)</f>
        <v>2.8351999999999999</v>
      </c>
      <c r="T884" s="67">
        <f t="shared" si="84"/>
        <v>13266</v>
      </c>
      <c r="U884" s="3441" t="s">
        <v>315</v>
      </c>
      <c r="V884" s="4691"/>
    </row>
    <row r="885" spans="1:22" ht="26.25" thickBot="1" x14ac:dyDescent="0.3">
      <c r="A885" s="537"/>
      <c r="B885" s="4757"/>
      <c r="C885" s="2623" t="s">
        <v>2442</v>
      </c>
      <c r="D885" s="2079">
        <v>44887</v>
      </c>
      <c r="E885" s="3548" t="s">
        <v>5514</v>
      </c>
      <c r="F885" s="445">
        <v>140</v>
      </c>
      <c r="G885" s="445">
        <f>AVERAGE(CPVTFC3SG0064!H20:I20)</f>
        <v>2.9558</v>
      </c>
      <c r="H885" s="2081">
        <f>(G885-0.1645)/0.0138*50</f>
        <v>10113.40579710145</v>
      </c>
      <c r="I885" s="3549" t="s">
        <v>315</v>
      </c>
      <c r="J885" s="3501">
        <v>44894</v>
      </c>
      <c r="K885" s="453" t="s">
        <v>5564</v>
      </c>
      <c r="L885" s="453">
        <v>92</v>
      </c>
      <c r="M885" s="453">
        <f>AVERAGE(CPVTFC3SG0082!H12:I12)</f>
        <v>1.5344000000000002</v>
      </c>
      <c r="N885" s="4003">
        <f t="shared" ref="N885:N889" si="89">(M885-0.1565)/0.0137*400</f>
        <v>40230.656934306571</v>
      </c>
      <c r="O885" s="4360" t="s">
        <v>315</v>
      </c>
      <c r="P885" s="1268"/>
      <c r="Q885" s="1268"/>
      <c r="R885" s="1268"/>
      <c r="S885" s="1268"/>
      <c r="T885" s="1268"/>
      <c r="U885" s="2127"/>
      <c r="V885" s="4692"/>
    </row>
    <row r="886" spans="1:22" x14ac:dyDescent="0.25">
      <c r="A886" s="86">
        <v>730</v>
      </c>
      <c r="B886" s="4748" t="s">
        <v>1905</v>
      </c>
      <c r="C886" s="2746" t="s">
        <v>868</v>
      </c>
      <c r="D886" s="2107">
        <v>44819</v>
      </c>
      <c r="E886" s="2788" t="s">
        <v>4923</v>
      </c>
      <c r="F886" s="459">
        <v>143</v>
      </c>
      <c r="G886" s="459">
        <f>AVERAGE(CPVTFC3SG0014!N20:O20)</f>
        <v>2.9186000000000001</v>
      </c>
      <c r="H886" s="2109">
        <f t="shared" si="54"/>
        <v>10777.099236641221</v>
      </c>
      <c r="I886" s="2789" t="s">
        <v>315</v>
      </c>
      <c r="J886" s="4352">
        <v>44894</v>
      </c>
      <c r="K886" s="479" t="s">
        <v>5564</v>
      </c>
      <c r="L886" s="479">
        <v>93</v>
      </c>
      <c r="M886" s="479">
        <f>AVERAGE(CPVTFC3SG0082!J12:K12)</f>
        <v>2.33365</v>
      </c>
      <c r="N886" s="4004">
        <f t="shared" si="89"/>
        <v>63566.423357664236</v>
      </c>
      <c r="O886" s="4353" t="s">
        <v>315</v>
      </c>
      <c r="P886" s="407">
        <v>44889</v>
      </c>
      <c r="Q886" s="3353" t="s">
        <v>5563</v>
      </c>
      <c r="R886" s="2995">
        <v>115</v>
      </c>
      <c r="S886" s="409">
        <f>AVERAGE(CPVTFC3SG0071!F16:G16)</f>
        <v>2.7686500000000001</v>
      </c>
      <c r="T886" s="405">
        <f t="shared" si="84"/>
        <v>12933.25</v>
      </c>
      <c r="U886" s="3442" t="s">
        <v>315</v>
      </c>
    </row>
    <row r="887" spans="1:22" x14ac:dyDescent="0.25">
      <c r="A887" s="596"/>
      <c r="B887" s="4749"/>
      <c r="C887" s="169" t="s">
        <v>5448</v>
      </c>
      <c r="D887" s="2333"/>
      <c r="E887" s="3468"/>
      <c r="F887" s="695"/>
      <c r="G887" s="695"/>
      <c r="H887" s="3469"/>
      <c r="I887" s="3504"/>
      <c r="J887" s="855"/>
      <c r="K887" s="855"/>
      <c r="L887" s="857"/>
      <c r="M887" s="642"/>
      <c r="N887" s="642"/>
      <c r="O887" s="642"/>
      <c r="P887" s="65">
        <v>44889</v>
      </c>
      <c r="Q887" s="3348" t="s">
        <v>5563</v>
      </c>
      <c r="R887" s="2988">
        <v>116</v>
      </c>
      <c r="S887" s="66">
        <f>AVERAGE(CPVTFC3SG0071!H16:I16)</f>
        <v>2.7164000000000001</v>
      </c>
      <c r="T887" s="67">
        <f t="shared" si="84"/>
        <v>12672.000000000002</v>
      </c>
      <c r="U887" s="3441" t="s">
        <v>315</v>
      </c>
    </row>
    <row r="888" spans="1:22" ht="25.5" x14ac:dyDescent="0.25">
      <c r="A888" s="596"/>
      <c r="B888" s="4749"/>
      <c r="C888" s="171" t="s">
        <v>2442</v>
      </c>
      <c r="D888" s="2337">
        <v>44887</v>
      </c>
      <c r="E888" s="3528" t="s">
        <v>5514</v>
      </c>
      <c r="F888" s="164">
        <v>141</v>
      </c>
      <c r="G888" s="164">
        <f>AVERAGE(CPVTFC3SG0064!J20:K20)</f>
        <v>2.9465000000000003</v>
      </c>
      <c r="H888" s="3457">
        <f t="shared" ref="H888:H889" si="90">(G888-0.1645)/0.0138*50</f>
        <v>10079.71014492754</v>
      </c>
      <c r="I888" s="3529" t="s">
        <v>315</v>
      </c>
      <c r="J888" s="3500">
        <v>44894</v>
      </c>
      <c r="K888" s="145" t="s">
        <v>5564</v>
      </c>
      <c r="L888" s="145">
        <v>94</v>
      </c>
      <c r="M888" s="145">
        <f>AVERAGE(CPVTFC3SG0082!L12:M12)</f>
        <v>1.2181999999999999</v>
      </c>
      <c r="N888" s="4002">
        <f t="shared" si="89"/>
        <v>30998.540145985397</v>
      </c>
      <c r="O888" s="4347" t="s">
        <v>315</v>
      </c>
      <c r="P888" s="65">
        <v>44889</v>
      </c>
      <c r="Q888" s="3348" t="s">
        <v>5563</v>
      </c>
      <c r="R888" s="2988">
        <v>117</v>
      </c>
      <c r="S888" s="66">
        <f>AVERAGE(CPVTFC3SG0071!J16:K16)</f>
        <v>2.2827500000000001</v>
      </c>
      <c r="T888" s="67">
        <f t="shared" si="84"/>
        <v>10503.75</v>
      </c>
      <c r="U888" s="3441" t="s">
        <v>315</v>
      </c>
    </row>
    <row r="889" spans="1:22" ht="36.75" thickBot="1" x14ac:dyDescent="0.3">
      <c r="A889" s="516"/>
      <c r="B889" s="4750"/>
      <c r="C889" s="463" t="s">
        <v>3919</v>
      </c>
      <c r="D889" s="1511">
        <v>44887</v>
      </c>
      <c r="E889" s="3535" t="s">
        <v>5514</v>
      </c>
      <c r="F889" s="485">
        <v>142</v>
      </c>
      <c r="G889" s="485">
        <f>AVERAGE(CPVTFC3SG0064!L20:M20)</f>
        <v>2.9244500000000002</v>
      </c>
      <c r="H889" s="1513">
        <f t="shared" si="90"/>
        <v>9999.81884057971</v>
      </c>
      <c r="I889" s="3536" t="s">
        <v>315</v>
      </c>
      <c r="J889" s="4341">
        <v>44894</v>
      </c>
      <c r="K889" s="486" t="s">
        <v>5564</v>
      </c>
      <c r="L889" s="486">
        <v>95</v>
      </c>
      <c r="M889" s="486">
        <f>AVERAGE(CPVTFC3SG0082!N12:O12)</f>
        <v>1.3721999999999999</v>
      </c>
      <c r="N889" s="4001">
        <f t="shared" si="89"/>
        <v>35494.890510948899</v>
      </c>
      <c r="O889" s="4354" t="s">
        <v>315</v>
      </c>
      <c r="P889" s="786"/>
      <c r="Q889" s="786"/>
      <c r="R889" s="786"/>
      <c r="S889" s="786"/>
      <c r="T889" s="786"/>
      <c r="U889" s="788"/>
    </row>
    <row r="890" spans="1:22" x14ac:dyDescent="0.25">
      <c r="A890" s="584">
        <v>731</v>
      </c>
      <c r="B890" s="4760" t="s">
        <v>1906</v>
      </c>
      <c r="C890" s="2624" t="s">
        <v>868</v>
      </c>
      <c r="D890" s="2331">
        <v>44819</v>
      </c>
      <c r="E890" s="3473" t="s">
        <v>4923</v>
      </c>
      <c r="F890" s="375">
        <v>144</v>
      </c>
      <c r="G890" s="375">
        <f>AVERAGE(CPVTFC3SG0014!P20:Q20)</f>
        <v>6.6299999999999998E-2</v>
      </c>
      <c r="H890" s="3474">
        <f t="shared" si="54"/>
        <v>-109.54198473282443</v>
      </c>
      <c r="I890" s="3540" t="s">
        <v>314</v>
      </c>
      <c r="J890" s="1430"/>
      <c r="K890" s="1430"/>
      <c r="L890" s="1431"/>
      <c r="M890" s="656"/>
      <c r="N890" s="656"/>
      <c r="O890" s="656"/>
      <c r="P890" s="83">
        <v>44889</v>
      </c>
      <c r="Q890" s="3393" t="s">
        <v>5563</v>
      </c>
      <c r="R890" s="3021">
        <v>118</v>
      </c>
      <c r="S890" s="84">
        <f>AVERAGE(CPVTFC3SG0071!L16:M16)</f>
        <v>0.15210000000000001</v>
      </c>
      <c r="T890" s="85">
        <f t="shared" si="84"/>
        <v>-149.49999999999991</v>
      </c>
      <c r="U890" s="4361" t="s">
        <v>314</v>
      </c>
    </row>
    <row r="891" spans="1:22" ht="25.5" x14ac:dyDescent="0.25">
      <c r="A891" s="585"/>
      <c r="B891" s="4760"/>
      <c r="C891" s="169" t="s">
        <v>2442</v>
      </c>
      <c r="D891" s="2340">
        <v>44887</v>
      </c>
      <c r="E891" s="3481" t="s">
        <v>5514</v>
      </c>
      <c r="F891" s="102">
        <v>143</v>
      </c>
      <c r="G891" s="102">
        <f>AVERAGE(CPVTFC3SG0064!N20:O20)</f>
        <v>7.3849999999999999E-2</v>
      </c>
      <c r="H891" s="3461">
        <f t="shared" ref="H891:H892" si="91">(G891-0.1645)/0.0138*50</f>
        <v>-328.44202898550725</v>
      </c>
      <c r="I891" s="3482" t="s">
        <v>315</v>
      </c>
      <c r="J891" s="855"/>
      <c r="K891" s="855"/>
      <c r="L891" s="857"/>
      <c r="M891" s="642"/>
      <c r="N891" s="642"/>
      <c r="O891" s="642"/>
      <c r="P891" s="694"/>
      <c r="Q891" s="694"/>
      <c r="R891" s="694"/>
      <c r="S891" s="694"/>
      <c r="T891" s="694"/>
      <c r="U891" s="2600"/>
    </row>
    <row r="892" spans="1:22" ht="36.75" thickBot="1" x14ac:dyDescent="0.3">
      <c r="A892" s="498"/>
      <c r="B892" s="4760"/>
      <c r="C892" s="346" t="s">
        <v>3919</v>
      </c>
      <c r="D892" s="2232">
        <v>44887</v>
      </c>
      <c r="E892" s="3635" t="s">
        <v>5514</v>
      </c>
      <c r="F892" s="321">
        <v>144</v>
      </c>
      <c r="G892" s="321">
        <f>AVERAGE(CPVTFC3SG0064!P20:Q20)</f>
        <v>0.27965000000000001</v>
      </c>
      <c r="H892" s="2234">
        <f t="shared" si="91"/>
        <v>417.21014492753625</v>
      </c>
      <c r="I892" s="3636" t="s">
        <v>315</v>
      </c>
      <c r="J892" s="1413"/>
      <c r="K892" s="1413"/>
      <c r="L892" s="1414"/>
      <c r="M892" s="650"/>
      <c r="N892" s="650"/>
      <c r="O892" s="650"/>
      <c r="P892" s="1268"/>
      <c r="Q892" s="1268"/>
      <c r="R892" s="1268"/>
      <c r="S892" s="1268"/>
      <c r="T892" s="1268"/>
      <c r="U892" s="2127"/>
    </row>
    <row r="893" spans="1:22" x14ac:dyDescent="0.25">
      <c r="A893" s="86">
        <v>732</v>
      </c>
      <c r="B893" s="4748" t="s">
        <v>1907</v>
      </c>
      <c r="C893" s="2746" t="s">
        <v>868</v>
      </c>
      <c r="D893" s="2107">
        <v>44819</v>
      </c>
      <c r="E893" s="2788" t="s">
        <v>4923</v>
      </c>
      <c r="F893" s="459">
        <v>145</v>
      </c>
      <c r="G893" s="459">
        <f>AVERAGE(CPVTFC3SG0014!R20:S20)</f>
        <v>0.6601999999999999</v>
      </c>
      <c r="H893" s="2109">
        <f t="shared" si="54"/>
        <v>2157.251908396946</v>
      </c>
      <c r="I893" s="3637" t="s">
        <v>315</v>
      </c>
      <c r="J893" s="1437"/>
      <c r="K893" s="1437"/>
      <c r="L893" s="670"/>
      <c r="M893" s="721"/>
      <c r="N893" s="721"/>
      <c r="O893" s="721"/>
      <c r="P893" s="490">
        <v>44889</v>
      </c>
      <c r="Q893" s="3358" t="s">
        <v>5563</v>
      </c>
      <c r="R893" s="2848">
        <v>119</v>
      </c>
      <c r="S893" s="589">
        <f>AVERAGE(CPVTFC3SG0071!N16:O16)</f>
        <v>0.22870000000000001</v>
      </c>
      <c r="T893" s="622">
        <f t="shared" ref="T893:T898" si="92">(S893-0.182)/0.0132*66</f>
        <v>233.50000000000011</v>
      </c>
      <c r="U893" s="3611" t="s">
        <v>314</v>
      </c>
    </row>
    <row r="894" spans="1:22" ht="15.75" thickBot="1" x14ac:dyDescent="0.3">
      <c r="A894" s="516"/>
      <c r="B894" s="4750"/>
      <c r="C894" s="2747" t="s">
        <v>863</v>
      </c>
      <c r="D894" s="2111"/>
      <c r="E894" s="3471"/>
      <c r="F894" s="787"/>
      <c r="G894" s="787"/>
      <c r="H894" s="2113"/>
      <c r="I894" s="3638"/>
      <c r="J894" s="1438"/>
      <c r="K894" s="1438"/>
      <c r="L894" s="671"/>
      <c r="M894" s="778"/>
      <c r="N894" s="778"/>
      <c r="O894" s="778"/>
      <c r="P894" s="91">
        <v>44889</v>
      </c>
      <c r="Q894" s="3350" t="s">
        <v>5563</v>
      </c>
      <c r="R894" s="2758">
        <v>120</v>
      </c>
      <c r="S894" s="595">
        <f>AVERAGE(CPVTFC3SG0071!P16:Q16)</f>
        <v>0.21915000000000001</v>
      </c>
      <c r="T894" s="225">
        <f t="shared" si="92"/>
        <v>185.75000000000009</v>
      </c>
      <c r="U894" s="3626" t="s">
        <v>314</v>
      </c>
    </row>
    <row r="895" spans="1:22" ht="15.75" thickBot="1" x14ac:dyDescent="0.3">
      <c r="A895" s="531">
        <v>733</v>
      </c>
      <c r="B895" s="2745" t="s">
        <v>1908</v>
      </c>
      <c r="C895" s="2745" t="s">
        <v>868</v>
      </c>
      <c r="D895" s="2328">
        <v>44819</v>
      </c>
      <c r="E895" s="3506" t="s">
        <v>4923</v>
      </c>
      <c r="F895" s="1464">
        <v>146</v>
      </c>
      <c r="G895" s="1464">
        <f>AVERAGE(CPVTFC3SG0014!T20:U20)</f>
        <v>0.73580000000000001</v>
      </c>
      <c r="H895" s="3507">
        <f t="shared" si="54"/>
        <v>2445.8015267175574</v>
      </c>
      <c r="I895" s="3639" t="s">
        <v>315</v>
      </c>
      <c r="J895" s="2362"/>
      <c r="K895" s="2362"/>
      <c r="L895" s="2364"/>
      <c r="M895" s="1973"/>
      <c r="N895" s="1973"/>
      <c r="O895" s="1973"/>
      <c r="P895" s="111">
        <v>44889</v>
      </c>
      <c r="Q895" s="3359" t="s">
        <v>5563</v>
      </c>
      <c r="R895" s="2768">
        <v>121</v>
      </c>
      <c r="S895" s="112">
        <f>AVERAGE(CPVTFC3SG0071!R16:S16)</f>
        <v>0.22789999999999999</v>
      </c>
      <c r="T895" s="113">
        <f t="shared" si="92"/>
        <v>229.5</v>
      </c>
      <c r="U895" s="3612" t="s">
        <v>314</v>
      </c>
    </row>
    <row r="896" spans="1:22" ht="15.75" thickBot="1" x14ac:dyDescent="0.3">
      <c r="A896" s="2008">
        <v>734</v>
      </c>
      <c r="B896" s="3642" t="s">
        <v>1909</v>
      </c>
      <c r="C896" s="3642" t="s">
        <v>868</v>
      </c>
      <c r="D896" s="2257">
        <v>44819</v>
      </c>
      <c r="E896" s="3613" t="s">
        <v>4923</v>
      </c>
      <c r="F896" s="2012">
        <v>147</v>
      </c>
      <c r="G896" s="2012">
        <f>AVERAGE(CPVTFC3SG0014!V20:W20)</f>
        <v>2.8312499999999998</v>
      </c>
      <c r="H896" s="2259">
        <f t="shared" si="54"/>
        <v>10443.702290076333</v>
      </c>
      <c r="I896" s="3544" t="s">
        <v>315</v>
      </c>
      <c r="J896" s="2071"/>
      <c r="K896" s="2072"/>
      <c r="L896" s="2073"/>
      <c r="M896" s="2074"/>
      <c r="N896" s="860"/>
      <c r="O896" s="2017"/>
      <c r="P896" s="2010">
        <v>44889</v>
      </c>
      <c r="Q896" s="3383" t="s">
        <v>5563</v>
      </c>
      <c r="R896" s="2843">
        <v>122</v>
      </c>
      <c r="S896" s="2400">
        <f>AVERAGE(CPVTFC3SG0071!T16:U16)</f>
        <v>1.6623000000000001</v>
      </c>
      <c r="T896" s="2013">
        <f t="shared" si="92"/>
        <v>7401.5000000000009</v>
      </c>
      <c r="U896" s="3643" t="s">
        <v>315</v>
      </c>
    </row>
    <row r="897" spans="1:22" x14ac:dyDescent="0.25">
      <c r="A897" s="86">
        <v>735</v>
      </c>
      <c r="B897" s="4748" t="s">
        <v>1910</v>
      </c>
      <c r="C897" s="2746" t="s">
        <v>868</v>
      </c>
      <c r="D897" s="2107">
        <v>44819</v>
      </c>
      <c r="E897" s="2788" t="s">
        <v>4923</v>
      </c>
      <c r="F897" s="459">
        <v>148</v>
      </c>
      <c r="G897" s="459">
        <f>AVERAGE(CPVTFC3SG0014!X20:Y20)</f>
        <v>1.7678500000000001</v>
      </c>
      <c r="H897" s="2109">
        <f t="shared" si="54"/>
        <v>6384.9236641221378</v>
      </c>
      <c r="I897" s="2789" t="s">
        <v>315</v>
      </c>
      <c r="J897" s="1019"/>
      <c r="K897" s="1020"/>
      <c r="L897" s="659"/>
      <c r="M897" s="667"/>
      <c r="N897" s="661"/>
      <c r="O897" s="721"/>
      <c r="P897" s="490">
        <v>44889</v>
      </c>
      <c r="Q897" s="3358" t="s">
        <v>5563</v>
      </c>
      <c r="R897" s="2848">
        <v>123</v>
      </c>
      <c r="S897" s="589">
        <f>AVERAGE(CPVTFC3SG0071!V16:W16)</f>
        <v>0.34709999999999996</v>
      </c>
      <c r="T897" s="622">
        <f t="shared" si="92"/>
        <v>825.49999999999989</v>
      </c>
      <c r="U897" s="3611" t="s">
        <v>314</v>
      </c>
    </row>
    <row r="898" spans="1:22" x14ac:dyDescent="0.25">
      <c r="A898" s="596"/>
      <c r="B898" s="4749"/>
      <c r="C898" s="171" t="s">
        <v>5448</v>
      </c>
      <c r="D898" s="2333"/>
      <c r="E898" s="3468"/>
      <c r="F898" s="695"/>
      <c r="G898" s="695"/>
      <c r="H898" s="3469"/>
      <c r="I898" s="3504"/>
      <c r="J898" s="875"/>
      <c r="K898" s="876"/>
      <c r="L898" s="877"/>
      <c r="M898" s="645"/>
      <c r="N898" s="646"/>
      <c r="O898" s="642"/>
      <c r="P898" s="19">
        <v>44889</v>
      </c>
      <c r="Q898" s="3376" t="s">
        <v>5563</v>
      </c>
      <c r="R898" s="2756">
        <v>124</v>
      </c>
      <c r="S898" s="10">
        <f>AVERAGE(CPVTFC3SG0071!X16:Y16)</f>
        <v>0.80664999999999998</v>
      </c>
      <c r="T898" s="14">
        <f t="shared" si="92"/>
        <v>3123.2499999999995</v>
      </c>
      <c r="U898" s="3622" t="s">
        <v>315</v>
      </c>
    </row>
    <row r="899" spans="1:22" ht="25.5" x14ac:dyDescent="0.25">
      <c r="A899" s="596"/>
      <c r="B899" s="4749"/>
      <c r="C899" s="171" t="s">
        <v>2442</v>
      </c>
      <c r="D899" s="2392">
        <v>44887</v>
      </c>
      <c r="E899" s="3551" t="s">
        <v>5514</v>
      </c>
      <c r="F899" s="103">
        <v>145</v>
      </c>
      <c r="G899" s="103">
        <f>AVERAGE(CPVTFC3SG0064!R20:S20)</f>
        <v>2.9154499999999999</v>
      </c>
      <c r="H899" s="3477">
        <f t="shared" ref="H899:H900" si="93">(G899-0.1645)/0.0138*50</f>
        <v>9967.210144927536</v>
      </c>
      <c r="I899" s="3644" t="s">
        <v>315</v>
      </c>
      <c r="J899" s="3500">
        <v>44894</v>
      </c>
      <c r="K899" s="145" t="s">
        <v>5564</v>
      </c>
      <c r="L899" s="145">
        <v>96</v>
      </c>
      <c r="M899" s="145">
        <f>AVERAGE(CPVTFC3SG0082!P12:Q12)</f>
        <v>2.4862500000000001</v>
      </c>
      <c r="N899" s="4002">
        <f t="shared" ref="N899:N900" si="94">(M899-0.1565)/0.0137*400</f>
        <v>68021.897810218972</v>
      </c>
      <c r="O899" s="4347" t="s">
        <v>315</v>
      </c>
      <c r="P899" s="694"/>
      <c r="Q899" s="694"/>
      <c r="R899" s="694"/>
      <c r="S899" s="694"/>
      <c r="T899" s="694"/>
      <c r="U899" s="2600"/>
    </row>
    <row r="900" spans="1:22" ht="36.75" thickBot="1" x14ac:dyDescent="0.3">
      <c r="A900" s="516"/>
      <c r="B900" s="4750"/>
      <c r="C900" s="463" t="s">
        <v>3919</v>
      </c>
      <c r="D900" s="1516">
        <v>44887</v>
      </c>
      <c r="E900" s="3553" t="s">
        <v>5514</v>
      </c>
      <c r="F900" s="518">
        <v>146</v>
      </c>
      <c r="G900" s="518">
        <f>AVERAGE(CPVTFC3SG0064!T20:U20)</f>
        <v>2.47865</v>
      </c>
      <c r="H900" s="1518">
        <f t="shared" si="93"/>
        <v>8384.601449275362</v>
      </c>
      <c r="I900" s="3645" t="s">
        <v>315</v>
      </c>
      <c r="J900" s="4343">
        <v>44894</v>
      </c>
      <c r="K900" s="1335" t="s">
        <v>5564</v>
      </c>
      <c r="L900" s="1335">
        <v>97</v>
      </c>
      <c r="M900" s="1335">
        <f>AVERAGE(CPVTFC3SG0082!R12:S12)</f>
        <v>0.27865000000000001</v>
      </c>
      <c r="N900" s="4344">
        <f t="shared" si="94"/>
        <v>3566.4233576642337</v>
      </c>
      <c r="O900" s="4355" t="s">
        <v>315</v>
      </c>
      <c r="P900" s="786"/>
      <c r="Q900" s="786"/>
      <c r="R900" s="786"/>
      <c r="S900" s="786"/>
      <c r="T900" s="786"/>
      <c r="U900" s="788"/>
    </row>
    <row r="901" spans="1:22" x14ac:dyDescent="0.25">
      <c r="A901" s="584">
        <v>736</v>
      </c>
      <c r="B901" s="4764" t="s">
        <v>1911</v>
      </c>
      <c r="C901" s="2624" t="s">
        <v>868</v>
      </c>
      <c r="D901" s="2331">
        <v>44819</v>
      </c>
      <c r="E901" s="3473" t="s">
        <v>4923</v>
      </c>
      <c r="F901" s="375">
        <v>149</v>
      </c>
      <c r="G901" s="375">
        <f>AVERAGE(CPVTFC3SG0014!B22:C22)</f>
        <v>0.10245</v>
      </c>
      <c r="H901" s="3474">
        <f t="shared" si="54"/>
        <v>28.435114503816788</v>
      </c>
      <c r="I901" s="3541" t="s">
        <v>314</v>
      </c>
      <c r="J901" s="1005"/>
      <c r="K901" s="1006"/>
      <c r="L901" s="959"/>
      <c r="M901" s="830"/>
      <c r="N901" s="831"/>
      <c r="O901" s="656"/>
      <c r="P901" s="1271"/>
      <c r="Q901" s="1271"/>
      <c r="R901" s="1271"/>
      <c r="S901" s="1271"/>
      <c r="T901" s="1271"/>
      <c r="U901" s="3897"/>
      <c r="V901" s="4736" t="s">
        <v>1416</v>
      </c>
    </row>
    <row r="902" spans="1:22" x14ac:dyDescent="0.25">
      <c r="A902" s="585"/>
      <c r="B902" s="4749"/>
      <c r="C902" s="171" t="s">
        <v>5448</v>
      </c>
      <c r="D902" s="2333"/>
      <c r="E902" s="3468"/>
      <c r="F902" s="695"/>
      <c r="G902" s="695"/>
      <c r="H902" s="3469"/>
      <c r="I902" s="3504"/>
      <c r="J902" s="875"/>
      <c r="K902" s="876"/>
      <c r="L902" s="877"/>
      <c r="M902" s="645"/>
      <c r="N902" s="646"/>
      <c r="O902" s="642"/>
      <c r="P902" s="18">
        <v>44889</v>
      </c>
      <c r="Q902" s="3357" t="s">
        <v>5563</v>
      </c>
      <c r="R902" s="2759">
        <v>125</v>
      </c>
      <c r="S902" s="7">
        <f>AVERAGE(CPVTFC3SG0071!B18:C18)</f>
        <v>0.14805000000000001</v>
      </c>
      <c r="T902" s="13">
        <f t="shared" ref="T902:T965" si="95">(S902-0.182)/0.0132*66</f>
        <v>-169.74999999999989</v>
      </c>
      <c r="U902" s="3619" t="s">
        <v>314</v>
      </c>
      <c r="V902" s="4737"/>
    </row>
    <row r="903" spans="1:22" x14ac:dyDescent="0.25">
      <c r="A903" s="585"/>
      <c r="B903" s="4749"/>
      <c r="C903" s="171" t="s">
        <v>863</v>
      </c>
      <c r="D903" s="2333"/>
      <c r="E903" s="3468"/>
      <c r="F903" s="695"/>
      <c r="G903" s="695"/>
      <c r="H903" s="3469"/>
      <c r="I903" s="3504"/>
      <c r="J903" s="875"/>
      <c r="K903" s="876"/>
      <c r="L903" s="877"/>
      <c r="M903" s="645"/>
      <c r="N903" s="646"/>
      <c r="O903" s="642"/>
      <c r="P903" s="18">
        <v>44889</v>
      </c>
      <c r="Q903" s="3357" t="s">
        <v>5563</v>
      </c>
      <c r="R903" s="2759">
        <v>126</v>
      </c>
      <c r="S903" s="7">
        <f>AVERAGE(CPVTFC3SG0071!D18:E18)</f>
        <v>0.19025</v>
      </c>
      <c r="T903" s="13">
        <f t="shared" si="95"/>
        <v>41.250000000000036</v>
      </c>
      <c r="U903" s="3619" t="s">
        <v>314</v>
      </c>
      <c r="V903" s="4737"/>
    </row>
    <row r="904" spans="1:22" ht="26.25" thickBot="1" x14ac:dyDescent="0.3">
      <c r="A904" s="537"/>
      <c r="B904" s="4759"/>
      <c r="C904" s="2623" t="s">
        <v>2442</v>
      </c>
      <c r="D904" s="1785">
        <v>44887</v>
      </c>
      <c r="E904" s="3555" t="s">
        <v>5514</v>
      </c>
      <c r="F904" s="173">
        <v>147</v>
      </c>
      <c r="G904" s="173">
        <f>AVERAGE(CPVTFC3SG0064!V20:W20)</f>
        <v>2.6968500000000004</v>
      </c>
      <c r="H904" s="1787">
        <f>(G904-0.1645)/0.0138*50</f>
        <v>9175.1811594202918</v>
      </c>
      <c r="I904" s="3646" t="s">
        <v>315</v>
      </c>
      <c r="J904" s="963"/>
      <c r="K904" s="1415"/>
      <c r="L904" s="792"/>
      <c r="M904" s="668"/>
      <c r="N904" s="662"/>
      <c r="O904" s="778"/>
      <c r="P904" s="1268"/>
      <c r="Q904" s="1268"/>
      <c r="R904" s="1268"/>
      <c r="S904" s="1268"/>
      <c r="T904" s="1268"/>
      <c r="U904" s="1587"/>
      <c r="V904" s="4692"/>
    </row>
    <row r="905" spans="1:22" x14ac:dyDescent="0.25">
      <c r="A905" s="86">
        <v>737</v>
      </c>
      <c r="B905" s="4748" t="s">
        <v>1912</v>
      </c>
      <c r="C905" s="2746" t="s">
        <v>868</v>
      </c>
      <c r="D905" s="2107">
        <v>44819</v>
      </c>
      <c r="E905" s="2788" t="s">
        <v>4923</v>
      </c>
      <c r="F905" s="459">
        <v>150</v>
      </c>
      <c r="G905" s="459">
        <f>AVERAGE(CPVTFC3SG0014!D22:E22)</f>
        <v>2.6658499999999998</v>
      </c>
      <c r="H905" s="2109">
        <f t="shared" si="54"/>
        <v>9812.40458015267</v>
      </c>
      <c r="I905" s="2789" t="s">
        <v>315</v>
      </c>
      <c r="J905" s="4362">
        <v>44894</v>
      </c>
      <c r="K905" s="1322" t="s">
        <v>5564</v>
      </c>
      <c r="L905" s="1322">
        <v>98</v>
      </c>
      <c r="M905" s="1322">
        <f>AVERAGE(CPVTFC3SG0082!T12:U12)</f>
        <v>0.33704999999999996</v>
      </c>
      <c r="N905" s="4363">
        <f t="shared" ref="N905" si="96">(M905-0.1565)/0.0137*400</f>
        <v>5271.5328467153267</v>
      </c>
      <c r="O905" s="4364" t="s">
        <v>315</v>
      </c>
      <c r="P905" s="87">
        <v>44889</v>
      </c>
      <c r="Q905" s="3384" t="s">
        <v>5563</v>
      </c>
      <c r="R905" s="2824">
        <v>127</v>
      </c>
      <c r="S905" s="88">
        <f>AVERAGE(CPVTFC3SG0071!F18:G18)</f>
        <v>0.60165000000000002</v>
      </c>
      <c r="T905" s="89">
        <f t="shared" si="95"/>
        <v>2098.25</v>
      </c>
      <c r="U905" s="3633" t="s">
        <v>315</v>
      </c>
      <c r="V905" s="4736" t="s">
        <v>1416</v>
      </c>
    </row>
    <row r="906" spans="1:22" x14ac:dyDescent="0.25">
      <c r="A906" s="596"/>
      <c r="B906" s="4749"/>
      <c r="C906" s="171" t="s">
        <v>5448</v>
      </c>
      <c r="D906" s="2333"/>
      <c r="E906" s="3468"/>
      <c r="F906" s="695"/>
      <c r="G906" s="695"/>
      <c r="H906" s="3469"/>
      <c r="I906" s="3504"/>
      <c r="J906" s="1430"/>
      <c r="K906" s="1430"/>
      <c r="L906" s="1431"/>
      <c r="M906" s="656"/>
      <c r="N906" s="656"/>
      <c r="O906" s="656"/>
      <c r="P906" s="19">
        <v>44889</v>
      </c>
      <c r="Q906" s="3376" t="s">
        <v>5563</v>
      </c>
      <c r="R906" s="2756">
        <v>128</v>
      </c>
      <c r="S906" s="10">
        <f>AVERAGE(CPVTFC3SG0071!H18:I18)</f>
        <v>0.59010000000000007</v>
      </c>
      <c r="T906" s="14">
        <f t="shared" si="95"/>
        <v>2040.5000000000002</v>
      </c>
      <c r="U906" s="3622" t="s">
        <v>315</v>
      </c>
      <c r="V906" s="4737"/>
    </row>
    <row r="907" spans="1:22" x14ac:dyDescent="0.25">
      <c r="A907" s="596"/>
      <c r="B907" s="4749"/>
      <c r="C907" s="171" t="s">
        <v>863</v>
      </c>
      <c r="D907" s="2333"/>
      <c r="E907" s="3468"/>
      <c r="F907" s="695"/>
      <c r="G907" s="695"/>
      <c r="H907" s="3469"/>
      <c r="I907" s="3504"/>
      <c r="J907" s="855"/>
      <c r="K907" s="855"/>
      <c r="L907" s="857"/>
      <c r="M907" s="642"/>
      <c r="N907" s="642"/>
      <c r="O907" s="642"/>
      <c r="P907" s="19">
        <v>44889</v>
      </c>
      <c r="Q907" s="3376" t="s">
        <v>5563</v>
      </c>
      <c r="R907" s="2756">
        <v>129</v>
      </c>
      <c r="S907" s="10">
        <f>AVERAGE(CPVTFC3SG0071!J18:K18)</f>
        <v>0.51859999999999995</v>
      </c>
      <c r="T907" s="14">
        <f t="shared" si="95"/>
        <v>1682.9999999999998</v>
      </c>
      <c r="U907" s="3622" t="s">
        <v>315</v>
      </c>
      <c r="V907" s="4737"/>
    </row>
    <row r="908" spans="1:22" ht="26.25" thickBot="1" x14ac:dyDescent="0.3">
      <c r="A908" s="537"/>
      <c r="B908" s="4759"/>
      <c r="C908" s="2623" t="s">
        <v>2442</v>
      </c>
      <c r="D908" s="1785">
        <v>44887</v>
      </c>
      <c r="E908" s="3555" t="s">
        <v>5514</v>
      </c>
      <c r="F908" s="173">
        <v>148</v>
      </c>
      <c r="G908" s="173">
        <f>AVERAGE(CPVTFC3SG0064!X20:Y20)</f>
        <v>2.8868499999999999</v>
      </c>
      <c r="H908" s="1787">
        <f>(G908-0.1645)/0.0138*50</f>
        <v>9863.5869565217399</v>
      </c>
      <c r="I908" s="3646" t="s">
        <v>315</v>
      </c>
      <c r="J908" s="4341">
        <v>44894</v>
      </c>
      <c r="K908" s="486" t="s">
        <v>5564</v>
      </c>
      <c r="L908" s="486">
        <v>99</v>
      </c>
      <c r="M908" s="486">
        <f>AVERAGE(CPVTFC3SG0082!V12:W12)</f>
        <v>2.7732999999999999</v>
      </c>
      <c r="N908" s="4001">
        <f t="shared" ref="N908:N909" si="97">(M908-0.1565)/0.0137*400</f>
        <v>76402.919708029192</v>
      </c>
      <c r="O908" s="4354" t="s">
        <v>315</v>
      </c>
      <c r="P908" s="1268"/>
      <c r="Q908" s="1268"/>
      <c r="R908" s="1268"/>
      <c r="S908" s="1268"/>
      <c r="T908" s="1268"/>
      <c r="U908" s="2127"/>
      <c r="V908" s="4692"/>
    </row>
    <row r="909" spans="1:22" ht="15.75" thickBot="1" x14ac:dyDescent="0.3">
      <c r="A909" s="86">
        <v>738</v>
      </c>
      <c r="B909" s="4748" t="s">
        <v>1913</v>
      </c>
      <c r="C909" s="2746" t="s">
        <v>868</v>
      </c>
      <c r="D909" s="2107">
        <v>44819</v>
      </c>
      <c r="E909" s="2788" t="s">
        <v>4923</v>
      </c>
      <c r="F909" s="459">
        <v>151</v>
      </c>
      <c r="G909" s="459">
        <f>AVERAGE(CPVTFC3SG0014!F22:G22)</f>
        <v>2.7679</v>
      </c>
      <c r="H909" s="2109">
        <f t="shared" si="54"/>
        <v>10201.908396946565</v>
      </c>
      <c r="I909" s="2789" t="s">
        <v>315</v>
      </c>
      <c r="J909" s="4341">
        <v>44894</v>
      </c>
      <c r="K909" s="486" t="s">
        <v>5564</v>
      </c>
      <c r="L909" s="486">
        <v>100</v>
      </c>
      <c r="M909" s="486">
        <f>AVERAGE(CPVTFC3SG0082!X12:Y12)</f>
        <v>0.44989999999999997</v>
      </c>
      <c r="N909" s="4001">
        <f t="shared" si="97"/>
        <v>8566.4233576642328</v>
      </c>
      <c r="O909" s="4354" t="s">
        <v>315</v>
      </c>
      <c r="P909" s="87">
        <v>44889</v>
      </c>
      <c r="Q909" s="3384" t="s">
        <v>5563</v>
      </c>
      <c r="R909" s="2824">
        <v>130</v>
      </c>
      <c r="S909" s="88">
        <f>AVERAGE(CPVTFC3SG0071!L18:M18)</f>
        <v>0.75214999999999999</v>
      </c>
      <c r="T909" s="89">
        <f t="shared" si="95"/>
        <v>2850.7499999999995</v>
      </c>
      <c r="U909" s="3633" t="s">
        <v>315</v>
      </c>
    </row>
    <row r="910" spans="1:22" x14ac:dyDescent="0.25">
      <c r="A910" s="596"/>
      <c r="B910" s="4749"/>
      <c r="C910" s="171" t="s">
        <v>5448</v>
      </c>
      <c r="D910" s="2333"/>
      <c r="E910" s="3468"/>
      <c r="F910" s="695"/>
      <c r="G910" s="695"/>
      <c r="H910" s="3469"/>
      <c r="I910" s="3504"/>
      <c r="J910" s="855"/>
      <c r="K910" s="855"/>
      <c r="L910" s="857"/>
      <c r="M910" s="642"/>
      <c r="N910" s="642"/>
      <c r="O910" s="642"/>
      <c r="P910" s="19">
        <v>44889</v>
      </c>
      <c r="Q910" s="3376" t="s">
        <v>5563</v>
      </c>
      <c r="R910" s="2756">
        <v>131</v>
      </c>
      <c r="S910" s="10">
        <f>AVERAGE(CPVTFC3SG0071!N18:O18)</f>
        <v>0.74770000000000003</v>
      </c>
      <c r="T910" s="14">
        <f t="shared" si="95"/>
        <v>2828.5000000000005</v>
      </c>
      <c r="U910" s="3622" t="s">
        <v>315</v>
      </c>
    </row>
    <row r="911" spans="1:22" x14ac:dyDescent="0.25">
      <c r="A911" s="596"/>
      <c r="B911" s="4749"/>
      <c r="C911" s="171" t="s">
        <v>863</v>
      </c>
      <c r="D911" s="2333"/>
      <c r="E911" s="3468"/>
      <c r="F911" s="695"/>
      <c r="G911" s="695"/>
      <c r="H911" s="3469"/>
      <c r="I911" s="3504"/>
      <c r="J911" s="855"/>
      <c r="K911" s="855"/>
      <c r="L911" s="857"/>
      <c r="M911" s="642"/>
      <c r="N911" s="642"/>
      <c r="O911" s="642"/>
      <c r="P911" s="19">
        <v>44889</v>
      </c>
      <c r="Q911" s="3376" t="s">
        <v>5563</v>
      </c>
      <c r="R911" s="2756">
        <v>132</v>
      </c>
      <c r="S911" s="10">
        <f>AVERAGE(CPVTFC3SG0071!P18:Q18)</f>
        <v>2.4003000000000001</v>
      </c>
      <c r="T911" s="14">
        <f t="shared" si="95"/>
        <v>11091.5</v>
      </c>
      <c r="U911" s="3622" t="s">
        <v>315</v>
      </c>
    </row>
    <row r="912" spans="1:22" ht="26.25" thickBot="1" x14ac:dyDescent="0.3">
      <c r="A912" s="537"/>
      <c r="B912" s="4759"/>
      <c r="C912" s="2623" t="s">
        <v>2442</v>
      </c>
      <c r="D912" s="1785">
        <v>44887</v>
      </c>
      <c r="E912" s="3555" t="s">
        <v>5514</v>
      </c>
      <c r="F912" s="173">
        <v>149</v>
      </c>
      <c r="G912" s="173">
        <f>AVERAGE(CPVTFC3SG0064!B22:C22)</f>
        <v>2.9370000000000003</v>
      </c>
      <c r="H912" s="1787">
        <f>(G912-0.1645)/0.0138*50</f>
        <v>10045.289855072466</v>
      </c>
      <c r="I912" s="3646" t="s">
        <v>315</v>
      </c>
      <c r="J912" s="4341">
        <v>44894</v>
      </c>
      <c r="K912" s="486" t="s">
        <v>5564</v>
      </c>
      <c r="L912" s="486">
        <v>101</v>
      </c>
      <c r="M912" s="486">
        <f>AVERAGE(CPVTFC3SG0082!B14:C14)</f>
        <v>1.4645999999999999</v>
      </c>
      <c r="N912" s="4001">
        <f t="shared" ref="N912" si="98">(M912-0.1565)/0.0137*400</f>
        <v>38192.700729927004</v>
      </c>
      <c r="O912" s="4354" t="s">
        <v>315</v>
      </c>
      <c r="P912" s="79">
        <v>44889</v>
      </c>
      <c r="Q912" s="3377" t="s">
        <v>5563</v>
      </c>
      <c r="R912" s="2760">
        <v>133</v>
      </c>
      <c r="S912" s="80">
        <f>AVERAGE(CPVTFC3SG0071!R18:S18)</f>
        <v>1.8721999999999999</v>
      </c>
      <c r="T912" s="81">
        <f t="shared" si="95"/>
        <v>8451</v>
      </c>
      <c r="U912" s="3437" t="s">
        <v>315</v>
      </c>
    </row>
    <row r="913" spans="1:22" x14ac:dyDescent="0.25">
      <c r="A913" s="508">
        <v>739</v>
      </c>
      <c r="B913" s="4748" t="s">
        <v>1914</v>
      </c>
      <c r="C913" s="2749" t="s">
        <v>868</v>
      </c>
      <c r="D913" s="2329">
        <v>44819</v>
      </c>
      <c r="E913" s="3465" t="s">
        <v>4923</v>
      </c>
      <c r="F913" s="492">
        <v>152</v>
      </c>
      <c r="G913" s="492">
        <f>AVERAGE(CPVTFC3SG0014!H22:I22)</f>
        <v>0.13589999999999999</v>
      </c>
      <c r="H913" s="3466">
        <f t="shared" si="54"/>
        <v>156.1068702290076</v>
      </c>
      <c r="I913" s="3503" t="s">
        <v>314</v>
      </c>
      <c r="J913" s="1437"/>
      <c r="K913" s="1437"/>
      <c r="L913" s="670"/>
      <c r="M913" s="721"/>
      <c r="N913" s="721"/>
      <c r="O913" s="721"/>
      <c r="P913" s="490">
        <v>44889</v>
      </c>
      <c r="Q913" s="3358" t="s">
        <v>5563</v>
      </c>
      <c r="R913" s="2848">
        <v>134</v>
      </c>
      <c r="S913" s="589">
        <f>AVERAGE(CPVTFC3SG0071!T18:U18)</f>
        <v>0.13290000000000002</v>
      </c>
      <c r="T913" s="622">
        <f t="shared" si="95"/>
        <v>-245.49999999999989</v>
      </c>
      <c r="U913" s="3611" t="s">
        <v>314</v>
      </c>
      <c r="V913" s="4739" t="s">
        <v>1416</v>
      </c>
    </row>
    <row r="914" spans="1:22" x14ac:dyDescent="0.25">
      <c r="A914" s="585"/>
      <c r="B914" s="4749"/>
      <c r="C914" s="171" t="s">
        <v>5448</v>
      </c>
      <c r="D914" s="2333"/>
      <c r="E914" s="3468"/>
      <c r="F914" s="695"/>
      <c r="G914" s="695"/>
      <c r="H914" s="3469"/>
      <c r="I914" s="3504"/>
      <c r="J914" s="855"/>
      <c r="K914" s="855"/>
      <c r="L914" s="857"/>
      <c r="M914" s="642"/>
      <c r="N914" s="642"/>
      <c r="O914" s="642"/>
      <c r="P914" s="19">
        <v>44889</v>
      </c>
      <c r="Q914" s="3376" t="s">
        <v>5563</v>
      </c>
      <c r="R914" s="2756">
        <v>135</v>
      </c>
      <c r="S914" s="10">
        <f>AVERAGE(CPVTFC3SG0071!V18:W18)</f>
        <v>0.51070000000000004</v>
      </c>
      <c r="T914" s="14">
        <f t="shared" si="95"/>
        <v>1643.5000000000002</v>
      </c>
      <c r="U914" s="3622" t="s">
        <v>315</v>
      </c>
      <c r="V914" s="4740"/>
    </row>
    <row r="915" spans="1:22" ht="25.5" x14ac:dyDescent="0.25">
      <c r="A915" s="596"/>
      <c r="B915" s="4749"/>
      <c r="C915" s="171" t="s">
        <v>2442</v>
      </c>
      <c r="D915" s="2392">
        <v>44887</v>
      </c>
      <c r="E915" s="3551" t="s">
        <v>5514</v>
      </c>
      <c r="F915" s="103">
        <v>150</v>
      </c>
      <c r="G915" s="103">
        <f>AVERAGE(CPVTFC3SG0064!D22:E22)</f>
        <v>2.8754</v>
      </c>
      <c r="H915" s="3477">
        <f t="shared" ref="H915:H916" si="99">(G915-0.1645)/0.0138*50</f>
        <v>9822.101449275362</v>
      </c>
      <c r="I915" s="3644" t="s">
        <v>315</v>
      </c>
      <c r="J915" s="855"/>
      <c r="K915" s="855"/>
      <c r="L915" s="857"/>
      <c r="M915" s="642"/>
      <c r="N915" s="642"/>
      <c r="O915" s="642"/>
      <c r="P915" s="19">
        <v>44889</v>
      </c>
      <c r="Q915" s="3376" t="s">
        <v>5563</v>
      </c>
      <c r="R915" s="2756">
        <v>136</v>
      </c>
      <c r="S915" s="10">
        <f>AVERAGE(CPVTFC3SG0071!X18:Y18)</f>
        <v>0.60864999999999991</v>
      </c>
      <c r="T915" s="14">
        <f t="shared" si="95"/>
        <v>2133.2499999999995</v>
      </c>
      <c r="U915" s="3622" t="s">
        <v>315</v>
      </c>
      <c r="V915" s="4740"/>
    </row>
    <row r="916" spans="1:22" ht="36.75" thickBot="1" x14ac:dyDescent="0.3">
      <c r="A916" s="537"/>
      <c r="B916" s="4759"/>
      <c r="C916" s="423" t="s">
        <v>3919</v>
      </c>
      <c r="D916" s="1785">
        <v>44887</v>
      </c>
      <c r="E916" s="3555" t="s">
        <v>5514</v>
      </c>
      <c r="F916" s="173">
        <v>151</v>
      </c>
      <c r="G916" s="173">
        <f>AVERAGE(CPVTFC3SG0064!F22:G22)</f>
        <v>2.9756499999999999</v>
      </c>
      <c r="H916" s="1787">
        <f t="shared" si="99"/>
        <v>10185.326086956522</v>
      </c>
      <c r="I916" s="3646" t="s">
        <v>315</v>
      </c>
      <c r="J916" s="1413"/>
      <c r="K916" s="1413"/>
      <c r="L916" s="1414"/>
      <c r="M916" s="650"/>
      <c r="N916" s="650"/>
      <c r="O916" s="650"/>
      <c r="P916" s="1268"/>
      <c r="Q916" s="1268"/>
      <c r="R916" s="1268"/>
      <c r="S916" s="1268"/>
      <c r="T916" s="1268"/>
      <c r="U916" s="2127"/>
      <c r="V916" s="4795"/>
    </row>
    <row r="917" spans="1:22" x14ac:dyDescent="0.25">
      <c r="A917" s="508">
        <v>740</v>
      </c>
      <c r="B917" s="4748" t="s">
        <v>1915</v>
      </c>
      <c r="C917" s="2749" t="s">
        <v>868</v>
      </c>
      <c r="D917" s="2329">
        <v>44819</v>
      </c>
      <c r="E917" s="3465" t="s">
        <v>4923</v>
      </c>
      <c r="F917" s="492">
        <v>153</v>
      </c>
      <c r="G917" s="492">
        <f>AVERAGE(CPVTFC3SG0014!J22:K22)</f>
        <v>0.12619999999999998</v>
      </c>
      <c r="H917" s="3466">
        <f t="shared" si="54"/>
        <v>119.08396946564876</v>
      </c>
      <c r="I917" s="3503" t="s">
        <v>314</v>
      </c>
      <c r="J917" s="1437"/>
      <c r="K917" s="1437"/>
      <c r="L917" s="670"/>
      <c r="M917" s="721"/>
      <c r="N917" s="721"/>
      <c r="O917" s="721"/>
      <c r="P917" s="490">
        <v>44889</v>
      </c>
      <c r="Q917" s="3358" t="s">
        <v>5563</v>
      </c>
      <c r="R917" s="2848">
        <v>137</v>
      </c>
      <c r="S917" s="589">
        <f>AVERAGE(CPVTFC3SG0071!B20:C20)</f>
        <v>0.1071</v>
      </c>
      <c r="T917" s="622">
        <f t="shared" si="95"/>
        <v>-374.5</v>
      </c>
      <c r="U917" s="3611" t="s">
        <v>314</v>
      </c>
      <c r="V917" s="4739" t="s">
        <v>1416</v>
      </c>
    </row>
    <row r="918" spans="1:22" ht="25.5" x14ac:dyDescent="0.25">
      <c r="A918" s="596"/>
      <c r="B918" s="4749"/>
      <c r="C918" s="171" t="s">
        <v>2442</v>
      </c>
      <c r="D918" s="2392">
        <v>44887</v>
      </c>
      <c r="E918" s="3551" t="s">
        <v>5514</v>
      </c>
      <c r="F918" s="103">
        <v>152</v>
      </c>
      <c r="G918" s="103">
        <f>AVERAGE(CPVTFC3SG0064!H22:I22)</f>
        <v>2.2972999999999999</v>
      </c>
      <c r="H918" s="3477">
        <f t="shared" ref="H918:H919" si="100">(G918-0.1645)/0.0138*50</f>
        <v>7727.536231884058</v>
      </c>
      <c r="I918" s="3644" t="s">
        <v>315</v>
      </c>
      <c r="J918" s="855"/>
      <c r="K918" s="855"/>
      <c r="L918" s="857"/>
      <c r="M918" s="642"/>
      <c r="N918" s="642"/>
      <c r="O918" s="642"/>
      <c r="P918" s="18">
        <v>44889</v>
      </c>
      <c r="Q918" s="3357" t="s">
        <v>5563</v>
      </c>
      <c r="R918" s="2759">
        <v>138</v>
      </c>
      <c r="S918" s="7">
        <f>AVERAGE(CPVTFC3SG0071!D20:E20)</f>
        <v>0.28965000000000002</v>
      </c>
      <c r="T918" s="13">
        <f t="shared" si="95"/>
        <v>538.25000000000023</v>
      </c>
      <c r="U918" s="3605" t="s">
        <v>314</v>
      </c>
      <c r="V918" s="4740"/>
    </row>
    <row r="919" spans="1:22" ht="36.75" thickBot="1" x14ac:dyDescent="0.3">
      <c r="A919" s="516"/>
      <c r="B919" s="4750"/>
      <c r="C919" s="463" t="s">
        <v>3919</v>
      </c>
      <c r="D919" s="1516">
        <v>44887</v>
      </c>
      <c r="E919" s="3553" t="s">
        <v>5514</v>
      </c>
      <c r="F919" s="518">
        <v>153</v>
      </c>
      <c r="G919" s="518">
        <f>AVERAGE(CPVTFC3SG0064!J22:K22)</f>
        <v>2.8646500000000001</v>
      </c>
      <c r="H919" s="1518">
        <f t="shared" si="100"/>
        <v>9783.1521739130458</v>
      </c>
      <c r="I919" s="3645" t="s">
        <v>315</v>
      </c>
      <c r="J919" s="1438"/>
      <c r="K919" s="1438"/>
      <c r="L919" s="671"/>
      <c r="M919" s="778"/>
      <c r="N919" s="778"/>
      <c r="O919" s="778"/>
      <c r="P919" s="786"/>
      <c r="Q919" s="786"/>
      <c r="R919" s="786"/>
      <c r="S919" s="786"/>
      <c r="T919" s="786"/>
      <c r="U919" s="788"/>
      <c r="V919" s="4795"/>
    </row>
    <row r="920" spans="1:22" x14ac:dyDescent="0.25">
      <c r="A920" s="86">
        <v>741</v>
      </c>
      <c r="B920" s="4748" t="s">
        <v>1916</v>
      </c>
      <c r="C920" s="2746" t="s">
        <v>868</v>
      </c>
      <c r="D920" s="2107">
        <v>44819</v>
      </c>
      <c r="E920" s="2788" t="s">
        <v>4923</v>
      </c>
      <c r="F920" s="459">
        <v>154</v>
      </c>
      <c r="G920" s="459">
        <f>AVERAGE(CPVTFC3SG0014!L22:M22)</f>
        <v>1.5868</v>
      </c>
      <c r="H920" s="2109">
        <f t="shared" si="54"/>
        <v>5693.8931297709923</v>
      </c>
      <c r="I920" s="2796" t="s">
        <v>315</v>
      </c>
      <c r="J920" s="1019"/>
      <c r="K920" s="1020"/>
      <c r="L920" s="659"/>
      <c r="M920" s="667"/>
      <c r="N920" s="661"/>
      <c r="O920" s="721"/>
      <c r="P920" s="490">
        <v>44889</v>
      </c>
      <c r="Q920" s="3358" t="s">
        <v>5563</v>
      </c>
      <c r="R920" s="2848">
        <v>139</v>
      </c>
      <c r="S920" s="589">
        <f>AVERAGE(CPVTFC3SG0071!F20:G20)</f>
        <v>0.26205000000000001</v>
      </c>
      <c r="T920" s="622">
        <f t="shared" si="95"/>
        <v>400.25000000000006</v>
      </c>
      <c r="U920" s="3611" t="s">
        <v>314</v>
      </c>
    </row>
    <row r="921" spans="1:22" x14ac:dyDescent="0.25">
      <c r="A921" s="592"/>
      <c r="B921" s="4764"/>
      <c r="C921" s="171" t="s">
        <v>5448</v>
      </c>
      <c r="D921" s="2333"/>
      <c r="E921" s="3468"/>
      <c r="F921" s="695"/>
      <c r="G921" s="695"/>
      <c r="H921" s="3469"/>
      <c r="I921" s="3504"/>
      <c r="J921" s="1005"/>
      <c r="K921" s="1006"/>
      <c r="L921" s="959"/>
      <c r="M921" s="830"/>
      <c r="N921" s="831"/>
      <c r="O921" s="656"/>
      <c r="P921" s="18">
        <v>44889</v>
      </c>
      <c r="Q921" s="3357" t="s">
        <v>5563</v>
      </c>
      <c r="R921" s="2759">
        <v>140</v>
      </c>
      <c r="S921" s="7">
        <f>AVERAGE(CPVTFC3SG0071!H20:I20)</f>
        <v>0.25319999999999998</v>
      </c>
      <c r="T921" s="13">
        <f t="shared" si="95"/>
        <v>355.99999999999994</v>
      </c>
      <c r="U921" s="3605" t="s">
        <v>314</v>
      </c>
    </row>
    <row r="922" spans="1:22" ht="25.5" x14ac:dyDescent="0.25">
      <c r="A922" s="596"/>
      <c r="B922" s="4749"/>
      <c r="C922" s="171" t="s">
        <v>2442</v>
      </c>
      <c r="D922" s="2392">
        <v>44887</v>
      </c>
      <c r="E922" s="3551" t="s">
        <v>5514</v>
      </c>
      <c r="F922" s="103">
        <v>154</v>
      </c>
      <c r="G922" s="103">
        <f>AVERAGE(CPVTFC3SG0064!L22:M22)</f>
        <v>1.4215499999999999</v>
      </c>
      <c r="H922" s="3477">
        <f t="shared" ref="H922:H923" si="101">(G922-0.1645)/0.0138*50</f>
        <v>4554.5289855072451</v>
      </c>
      <c r="I922" s="3552" t="s">
        <v>315</v>
      </c>
      <c r="J922" s="875"/>
      <c r="K922" s="876"/>
      <c r="L922" s="877"/>
      <c r="M922" s="645"/>
      <c r="N922" s="646"/>
      <c r="O922" s="642"/>
      <c r="P922" s="18">
        <v>44889</v>
      </c>
      <c r="Q922" s="3357" t="s">
        <v>5563</v>
      </c>
      <c r="R922" s="2759">
        <v>141</v>
      </c>
      <c r="S922" s="7">
        <f>AVERAGE(CPVTFC3SG0071!J20:K20)</f>
        <v>0.19384999999999999</v>
      </c>
      <c r="T922" s="13">
        <f t="shared" si="95"/>
        <v>59.25</v>
      </c>
      <c r="U922" s="3605" t="s">
        <v>314</v>
      </c>
    </row>
    <row r="923" spans="1:22" ht="36.75" thickBot="1" x14ac:dyDescent="0.3">
      <c r="A923" s="537"/>
      <c r="B923" s="4759"/>
      <c r="C923" s="423" t="s">
        <v>3919</v>
      </c>
      <c r="D923" s="1785">
        <v>44887</v>
      </c>
      <c r="E923" s="3555" t="s">
        <v>5514</v>
      </c>
      <c r="F923" s="173">
        <v>155</v>
      </c>
      <c r="G923" s="173">
        <f>AVERAGE(CPVTFC3SG0064!N22:O22)</f>
        <v>2.8768500000000001</v>
      </c>
      <c r="H923" s="1787">
        <f t="shared" si="101"/>
        <v>9827.355072463768</v>
      </c>
      <c r="I923" s="3556" t="s">
        <v>315</v>
      </c>
      <c r="J923" s="4341">
        <v>44894</v>
      </c>
      <c r="K923" s="486" t="s">
        <v>5564</v>
      </c>
      <c r="L923" s="486">
        <v>102</v>
      </c>
      <c r="M923" s="486">
        <f>AVERAGE(CPVTFC3SG0082!D14:E14)</f>
        <v>0.56889999999999996</v>
      </c>
      <c r="N923" s="4001">
        <f t="shared" ref="N923" si="102">(M923-0.1565)/0.0137*400</f>
        <v>12040.875912408757</v>
      </c>
      <c r="O923" s="4354" t="s">
        <v>315</v>
      </c>
      <c r="P923" s="1268"/>
      <c r="Q923" s="1268"/>
      <c r="R923" s="1268"/>
      <c r="S923" s="1268"/>
      <c r="T923" s="1268"/>
      <c r="U923" s="2127"/>
    </row>
    <row r="924" spans="1:22" x14ac:dyDescent="0.25">
      <c r="A924" s="508">
        <v>742</v>
      </c>
      <c r="B924" s="4748" t="s">
        <v>1917</v>
      </c>
      <c r="C924" s="2749" t="s">
        <v>868</v>
      </c>
      <c r="D924" s="2329">
        <v>44819</v>
      </c>
      <c r="E924" s="3465" t="s">
        <v>4923</v>
      </c>
      <c r="F924" s="492">
        <v>155</v>
      </c>
      <c r="G924" s="492">
        <f>AVERAGE(CPVTFC3SG0014!N22:O22)</f>
        <v>7.9649999999999999E-2</v>
      </c>
      <c r="H924" s="3466">
        <f t="shared" si="54"/>
        <v>-58.587786259542</v>
      </c>
      <c r="I924" s="3503" t="s">
        <v>314</v>
      </c>
      <c r="J924" s="1019"/>
      <c r="K924" s="1020"/>
      <c r="L924" s="659"/>
      <c r="M924" s="667"/>
      <c r="N924" s="661"/>
      <c r="O924" s="721"/>
      <c r="P924" s="490">
        <v>44889</v>
      </c>
      <c r="Q924" s="3358" t="s">
        <v>5563</v>
      </c>
      <c r="R924" s="2848">
        <v>142</v>
      </c>
      <c r="S924" s="589">
        <f>AVERAGE(CPVTFC3SG0071!L20:M20)</f>
        <v>0.15984999999999999</v>
      </c>
      <c r="T924" s="622">
        <f t="shared" si="95"/>
        <v>-110.75000000000001</v>
      </c>
      <c r="U924" s="3611" t="s">
        <v>314</v>
      </c>
    </row>
    <row r="925" spans="1:22" x14ac:dyDescent="0.25">
      <c r="A925" s="585"/>
      <c r="B925" s="4749"/>
      <c r="C925" s="169" t="s">
        <v>5448</v>
      </c>
      <c r="D925" s="2333"/>
      <c r="E925" s="3468"/>
      <c r="F925" s="695"/>
      <c r="G925" s="695"/>
      <c r="H925" s="3469"/>
      <c r="I925" s="3504"/>
      <c r="J925" s="875"/>
      <c r="K925" s="876"/>
      <c r="L925" s="877"/>
      <c r="M925" s="645"/>
      <c r="N925" s="646"/>
      <c r="O925" s="642"/>
      <c r="P925" s="18">
        <v>44889</v>
      </c>
      <c r="Q925" s="3357" t="s">
        <v>5563</v>
      </c>
      <c r="R925" s="2759">
        <v>143</v>
      </c>
      <c r="S925" s="7">
        <f>AVERAGE(CPVTFC3SG0071!N20:O20)</f>
        <v>0.19395000000000001</v>
      </c>
      <c r="T925" s="13">
        <f t="shared" si="95"/>
        <v>59.750000000000078</v>
      </c>
      <c r="U925" s="3605" t="s">
        <v>314</v>
      </c>
    </row>
    <row r="926" spans="1:22" ht="15.75" thickBot="1" x14ac:dyDescent="0.3">
      <c r="A926" s="537"/>
      <c r="B926" s="4759"/>
      <c r="C926" s="2623" t="s">
        <v>863</v>
      </c>
      <c r="D926" s="2335"/>
      <c r="E926" s="3532"/>
      <c r="F926" s="1586"/>
      <c r="G926" s="1586"/>
      <c r="H926" s="3533"/>
      <c r="I926" s="3534"/>
      <c r="J926" s="967"/>
      <c r="K926" s="1022"/>
      <c r="L926" s="794"/>
      <c r="M926" s="969"/>
      <c r="N926" s="970"/>
      <c r="O926" s="650"/>
      <c r="P926" s="79">
        <v>44889</v>
      </c>
      <c r="Q926" s="3377" t="s">
        <v>5563</v>
      </c>
      <c r="R926" s="2760">
        <v>144</v>
      </c>
      <c r="S926" s="80">
        <f>AVERAGE(CPVTFC3SG0071!P20:Q20)</f>
        <v>0.6309499999999999</v>
      </c>
      <c r="T926" s="81">
        <f t="shared" si="95"/>
        <v>2244.7499999999991</v>
      </c>
      <c r="U926" s="3437" t="s">
        <v>315</v>
      </c>
    </row>
    <row r="927" spans="1:22" x14ac:dyDescent="0.25">
      <c r="A927" s="508">
        <v>743</v>
      </c>
      <c r="B927" s="4756" t="s">
        <v>1918</v>
      </c>
      <c r="C927" s="2755" t="s">
        <v>868</v>
      </c>
      <c r="D927" s="2329">
        <v>44819</v>
      </c>
      <c r="E927" s="3465" t="s">
        <v>4923</v>
      </c>
      <c r="F927" s="492">
        <v>156</v>
      </c>
      <c r="G927" s="492">
        <f>AVERAGE(CPVTFC3SG0014!P22:Q22)</f>
        <v>8.6449999999999999E-2</v>
      </c>
      <c r="H927" s="3466">
        <f t="shared" si="54"/>
        <v>-32.633587786259547</v>
      </c>
      <c r="I927" s="3539" t="s">
        <v>314</v>
      </c>
      <c r="J927" s="1437"/>
      <c r="K927" s="1437"/>
      <c r="L927" s="670"/>
      <c r="M927" s="721"/>
      <c r="N927" s="721"/>
      <c r="O927" s="721"/>
      <c r="P927" s="490">
        <v>44889</v>
      </c>
      <c r="Q927" s="3358" t="s">
        <v>5563</v>
      </c>
      <c r="R927" s="2848">
        <v>145</v>
      </c>
      <c r="S927" s="589">
        <f>AVERAGE(CPVTFC3SG0071!R20:S20)</f>
        <v>0.1643</v>
      </c>
      <c r="T927" s="622">
        <f t="shared" si="95"/>
        <v>-88.499999999999972</v>
      </c>
      <c r="U927" s="3611" t="s">
        <v>314</v>
      </c>
      <c r="V927" s="4719"/>
    </row>
    <row r="928" spans="1:22" x14ac:dyDescent="0.25">
      <c r="A928" s="2152"/>
      <c r="B928" s="4757"/>
      <c r="C928" s="171" t="s">
        <v>5448</v>
      </c>
      <c r="D928" s="2333"/>
      <c r="E928" s="3468"/>
      <c r="F928" s="695"/>
      <c r="G928" s="695"/>
      <c r="H928" s="3469"/>
      <c r="I928" s="3504"/>
      <c r="J928" s="2362"/>
      <c r="K928" s="2362"/>
      <c r="L928" s="2364"/>
      <c r="M928" s="1973"/>
      <c r="N928" s="1973"/>
      <c r="O928" s="1973"/>
      <c r="P928" s="18">
        <v>44889</v>
      </c>
      <c r="Q928" s="3357" t="s">
        <v>5563</v>
      </c>
      <c r="R928" s="2759">
        <v>146</v>
      </c>
      <c r="S928" s="7">
        <f>AVERAGE(CPVTFC3SG0071!T20:U20)</f>
        <v>0.14455000000000001</v>
      </c>
      <c r="T928" s="13">
        <f t="shared" si="95"/>
        <v>-187.24999999999994</v>
      </c>
      <c r="U928" s="3605" t="s">
        <v>314</v>
      </c>
      <c r="V928" s="4719"/>
    </row>
    <row r="929" spans="1:22" x14ac:dyDescent="0.25">
      <c r="A929" s="2152"/>
      <c r="B929" s="4757"/>
      <c r="C929" s="171" t="s">
        <v>863</v>
      </c>
      <c r="D929" s="2333"/>
      <c r="E929" s="3468"/>
      <c r="F929" s="695"/>
      <c r="G929" s="695"/>
      <c r="H929" s="3469"/>
      <c r="I929" s="3504"/>
      <c r="J929" s="2362"/>
      <c r="K929" s="2362"/>
      <c r="L929" s="2364"/>
      <c r="M929" s="1973"/>
      <c r="N929" s="1973"/>
      <c r="O929" s="1973"/>
      <c r="P929" s="18">
        <v>44889</v>
      </c>
      <c r="Q929" s="3357" t="s">
        <v>5563</v>
      </c>
      <c r="R929" s="2759">
        <v>147</v>
      </c>
      <c r="S929" s="7">
        <f>AVERAGE(CPVTFC3SG0071!V20:W20)</f>
        <v>0.11549999999999999</v>
      </c>
      <c r="T929" s="13">
        <f t="shared" si="95"/>
        <v>-332.5</v>
      </c>
      <c r="U929" s="3605" t="s">
        <v>314</v>
      </c>
      <c r="V929" s="4719"/>
    </row>
    <row r="930" spans="1:22" ht="26.25" thickBot="1" x14ac:dyDescent="0.3">
      <c r="A930" s="537"/>
      <c r="B930" s="4757"/>
      <c r="C930" s="2623" t="s">
        <v>2442</v>
      </c>
      <c r="D930" s="1785">
        <v>44887</v>
      </c>
      <c r="E930" s="3555" t="s">
        <v>5514</v>
      </c>
      <c r="F930" s="173">
        <v>156</v>
      </c>
      <c r="G930" s="173">
        <f>AVERAGE(CPVTFC3SG0064!P22:Q22)</f>
        <v>0.59624999999999995</v>
      </c>
      <c r="H930" s="1787">
        <f>(G930-0.1645)/0.0138*50</f>
        <v>1564.3115942028985</v>
      </c>
      <c r="I930" s="3556" t="s">
        <v>315</v>
      </c>
      <c r="J930" s="1438"/>
      <c r="K930" s="1438"/>
      <c r="L930" s="671"/>
      <c r="M930" s="778"/>
      <c r="N930" s="778"/>
      <c r="O930" s="778"/>
      <c r="P930" s="111">
        <v>44889</v>
      </c>
      <c r="Q930" s="3359" t="s">
        <v>5563</v>
      </c>
      <c r="R930" s="2768">
        <v>148</v>
      </c>
      <c r="S930" s="112">
        <f>AVERAGE(CPVTFC3SG0071!X20:Y20)</f>
        <v>0.12605</v>
      </c>
      <c r="T930" s="113">
        <f t="shared" si="95"/>
        <v>-279.75</v>
      </c>
      <c r="U930" s="3612" t="s">
        <v>314</v>
      </c>
      <c r="V930" s="4719"/>
    </row>
    <row r="931" spans="1:22" x14ac:dyDescent="0.25">
      <c r="A931" s="406">
        <v>744</v>
      </c>
      <c r="B931" s="4751" t="s">
        <v>1919</v>
      </c>
      <c r="C931" s="2742" t="s">
        <v>868</v>
      </c>
      <c r="D931" s="2332">
        <v>44819</v>
      </c>
      <c r="E931" s="3523" t="s">
        <v>4923</v>
      </c>
      <c r="F931" s="478">
        <v>157</v>
      </c>
      <c r="G931" s="478">
        <f>AVERAGE(CPVTFC3SG0014!R22:S22)</f>
        <v>2.4462999999999999</v>
      </c>
      <c r="H931" s="3524">
        <f t="shared" si="54"/>
        <v>8974.4274809160288</v>
      </c>
      <c r="I931" s="3526" t="s">
        <v>315</v>
      </c>
      <c r="J931" s="4348">
        <v>44894</v>
      </c>
      <c r="K931" s="522" t="s">
        <v>5564</v>
      </c>
      <c r="L931" s="522">
        <v>103</v>
      </c>
      <c r="M931" s="522">
        <f>AVERAGE(CPVTFC3SG0082!F14:G14)</f>
        <v>0.50250000000000006</v>
      </c>
      <c r="N931" s="4015">
        <f t="shared" ref="N931:N937" si="103">(M931-0.1565)/0.0137*400</f>
        <v>10102.1897810219</v>
      </c>
      <c r="O931" s="4366" t="s">
        <v>315</v>
      </c>
      <c r="P931" s="87">
        <v>44889</v>
      </c>
      <c r="Q931" s="3384" t="s">
        <v>5563</v>
      </c>
      <c r="R931" s="2824">
        <v>149</v>
      </c>
      <c r="S931" s="88">
        <f>AVERAGE(CPVTFC3SG0071!B22:C22)</f>
        <v>0.79184999999999994</v>
      </c>
      <c r="T931" s="89">
        <f t="shared" si="95"/>
        <v>3049.25</v>
      </c>
      <c r="U931" s="3633" t="s">
        <v>315</v>
      </c>
      <c r="V931" s="4701"/>
    </row>
    <row r="932" spans="1:22" ht="25.5" x14ac:dyDescent="0.25">
      <c r="A932" s="590"/>
      <c r="B932" s="4752"/>
      <c r="C932" s="170" t="s">
        <v>2442</v>
      </c>
      <c r="D932" s="2337">
        <v>44887</v>
      </c>
      <c r="E932" s="3528" t="s">
        <v>5514</v>
      </c>
      <c r="F932" s="164">
        <v>157</v>
      </c>
      <c r="G932" s="164">
        <f>AVERAGE(CPVTFC3SG0064!R22:S22)</f>
        <v>2.2816000000000001</v>
      </c>
      <c r="H932" s="3457">
        <f>(G932-0.1645)/0.0138*50</f>
        <v>7670.652173913044</v>
      </c>
      <c r="I932" s="3529" t="s">
        <v>315</v>
      </c>
      <c r="J932" s="3500">
        <v>44894</v>
      </c>
      <c r="K932" s="145" t="s">
        <v>5564</v>
      </c>
      <c r="L932" s="145">
        <v>104</v>
      </c>
      <c r="M932" s="145">
        <f>AVERAGE(CPVTFC3SG0082!H14:I14)</f>
        <v>0.3271</v>
      </c>
      <c r="N932" s="4002">
        <f t="shared" si="103"/>
        <v>4981.0218978102193</v>
      </c>
      <c r="O932" s="4347" t="s">
        <v>315</v>
      </c>
      <c r="P932" s="19">
        <v>44889</v>
      </c>
      <c r="Q932" s="3376" t="s">
        <v>5563</v>
      </c>
      <c r="R932" s="2756">
        <v>150</v>
      </c>
      <c r="S932" s="10">
        <f>AVERAGE(CPVTFC3SG0071!D22:E22)</f>
        <v>0.64515</v>
      </c>
      <c r="T932" s="14">
        <f t="shared" si="95"/>
        <v>2315.75</v>
      </c>
      <c r="U932" s="3622" t="s">
        <v>315</v>
      </c>
      <c r="V932" s="261"/>
    </row>
    <row r="933" spans="1:22" ht="36.75" thickBot="1" x14ac:dyDescent="0.3">
      <c r="A933" s="481"/>
      <c r="B933" s="4753"/>
      <c r="C933" s="482" t="s">
        <v>3919</v>
      </c>
      <c r="D933" s="1511">
        <v>44881</v>
      </c>
      <c r="E933" s="1512" t="s">
        <v>5449</v>
      </c>
      <c r="F933" s="485">
        <v>31</v>
      </c>
      <c r="G933" s="486">
        <f>AVERAGE(CPVTFC3SG0056!S15:T15)</f>
        <v>2.8614999999999999</v>
      </c>
      <c r="H933" s="1513">
        <f>(G933-0.1243)/0.0142*50</f>
        <v>9638.0281690140855</v>
      </c>
      <c r="I933" s="1514" t="s">
        <v>315</v>
      </c>
      <c r="J933" s="4346">
        <v>44894</v>
      </c>
      <c r="K933" s="560" t="s">
        <v>5564</v>
      </c>
      <c r="L933" s="560">
        <v>105</v>
      </c>
      <c r="M933" s="560">
        <f>AVERAGE(CPVTFC3SG0082!J14:K14)</f>
        <v>1.21495</v>
      </c>
      <c r="N933" s="4016">
        <f t="shared" si="103"/>
        <v>30903.649635036494</v>
      </c>
      <c r="O933" s="4365" t="s">
        <v>315</v>
      </c>
      <c r="P933" s="786"/>
      <c r="Q933" s="786"/>
      <c r="R933" s="786"/>
      <c r="S933" s="786"/>
      <c r="T933" s="786"/>
      <c r="U933" s="788"/>
      <c r="V933" s="261"/>
    </row>
    <row r="934" spans="1:22" x14ac:dyDescent="0.25">
      <c r="A934" s="86">
        <v>745</v>
      </c>
      <c r="B934" s="4748" t="s">
        <v>1920</v>
      </c>
      <c r="C934" s="2746" t="s">
        <v>868</v>
      </c>
      <c r="D934" s="2107">
        <v>44819</v>
      </c>
      <c r="E934" s="2788" t="s">
        <v>4923</v>
      </c>
      <c r="F934" s="459">
        <v>158</v>
      </c>
      <c r="G934" s="459">
        <f>AVERAGE(CPVTFC3SG0014!T22:U22)</f>
        <v>2.8368000000000002</v>
      </c>
      <c r="H934" s="2109">
        <f t="shared" si="54"/>
        <v>10464.885496183206</v>
      </c>
      <c r="I934" s="2796" t="s">
        <v>315</v>
      </c>
      <c r="J934" s="4348">
        <v>44894</v>
      </c>
      <c r="K934" s="522" t="s">
        <v>5564</v>
      </c>
      <c r="L934" s="522">
        <v>106</v>
      </c>
      <c r="M934" s="522">
        <f>AVERAGE(CPVTFC3SG0082!L14:M14)</f>
        <v>0.91474999999999995</v>
      </c>
      <c r="N934" s="4015">
        <f t="shared" si="103"/>
        <v>22138.686131386858</v>
      </c>
      <c r="O934" s="4366" t="s">
        <v>315</v>
      </c>
      <c r="P934" s="87">
        <v>44889</v>
      </c>
      <c r="Q934" s="3384" t="s">
        <v>5563</v>
      </c>
      <c r="R934" s="2824">
        <v>151</v>
      </c>
      <c r="S934" s="88">
        <f>AVERAGE(CPVTFC3SG0071!F22:G22)</f>
        <v>1.6372499999999999</v>
      </c>
      <c r="T934" s="89">
        <f t="shared" si="95"/>
        <v>7276.2499999999991</v>
      </c>
      <c r="U934" s="3633" t="s">
        <v>315</v>
      </c>
    </row>
    <row r="935" spans="1:22" x14ac:dyDescent="0.25">
      <c r="A935" s="592"/>
      <c r="B935" s="4764"/>
      <c r="C935" s="171" t="s">
        <v>5448</v>
      </c>
      <c r="D935" s="2333"/>
      <c r="E935" s="3468"/>
      <c r="F935" s="695"/>
      <c r="G935" s="695"/>
      <c r="H935" s="3469"/>
      <c r="I935" s="3504"/>
      <c r="J935" s="875"/>
      <c r="K935" s="876"/>
      <c r="L935" s="877"/>
      <c r="M935" s="645"/>
      <c r="N935" s="646"/>
      <c r="O935" s="642"/>
      <c r="P935" s="19">
        <v>44889</v>
      </c>
      <c r="Q935" s="3376" t="s">
        <v>5563</v>
      </c>
      <c r="R935" s="2756">
        <v>152</v>
      </c>
      <c r="S935" s="10">
        <f>AVERAGE(CPVTFC3SG0071!H22:I22)</f>
        <v>1.1576499999999998</v>
      </c>
      <c r="T935" s="14">
        <f t="shared" si="95"/>
        <v>4878.25</v>
      </c>
      <c r="U935" s="3622" t="s">
        <v>315</v>
      </c>
    </row>
    <row r="936" spans="1:22" ht="25.5" x14ac:dyDescent="0.25">
      <c r="A936" s="596"/>
      <c r="B936" s="4749"/>
      <c r="C936" s="171" t="s">
        <v>2442</v>
      </c>
      <c r="D936" s="2392">
        <v>44887</v>
      </c>
      <c r="E936" s="3551" t="s">
        <v>5514</v>
      </c>
      <c r="F936" s="103">
        <v>158</v>
      </c>
      <c r="G936" s="103">
        <f>AVERAGE(CPVTFC3SG0064!T22:U22)</f>
        <v>2.7989499999999996</v>
      </c>
      <c r="H936" s="3477">
        <f t="shared" ref="H936:H937" si="104">(G936-0.1645)/0.0138*50</f>
        <v>9545.108695652174</v>
      </c>
      <c r="I936" s="3552" t="s">
        <v>315</v>
      </c>
      <c r="J936" s="3500">
        <v>44894</v>
      </c>
      <c r="K936" s="145" t="s">
        <v>5564</v>
      </c>
      <c r="L936" s="145">
        <v>107</v>
      </c>
      <c r="M936" s="145">
        <f>AVERAGE(CPVTFC3SG0082!N14:O14)</f>
        <v>0.57074999999999998</v>
      </c>
      <c r="N936" s="4002">
        <f t="shared" si="103"/>
        <v>12094.890510948904</v>
      </c>
      <c r="O936" s="4347" t="s">
        <v>315</v>
      </c>
      <c r="P936" s="19">
        <v>44889</v>
      </c>
      <c r="Q936" s="3376" t="s">
        <v>5563</v>
      </c>
      <c r="R936" s="2756">
        <v>153</v>
      </c>
      <c r="S936" s="10">
        <f>AVERAGE(CPVTFC3SG0071!J22:K22)</f>
        <v>0.86715000000000009</v>
      </c>
      <c r="T936" s="14">
        <f t="shared" si="95"/>
        <v>3425.7500000000005</v>
      </c>
      <c r="U936" s="3622" t="s">
        <v>315</v>
      </c>
    </row>
    <row r="937" spans="1:22" ht="36.75" thickBot="1" x14ac:dyDescent="0.3">
      <c r="A937" s="516"/>
      <c r="B937" s="4750"/>
      <c r="C937" s="463" t="s">
        <v>3919</v>
      </c>
      <c r="D937" s="1516">
        <v>44887</v>
      </c>
      <c r="E937" s="3553" t="s">
        <v>5514</v>
      </c>
      <c r="F937" s="3558">
        <v>159</v>
      </c>
      <c r="G937" s="518">
        <f>AVERAGE(CPVTFC3SG0064!V22:W22)</f>
        <v>2.8551500000000001</v>
      </c>
      <c r="H937" s="1518">
        <f t="shared" si="104"/>
        <v>9748.7318840579719</v>
      </c>
      <c r="I937" s="3554" t="s">
        <v>315</v>
      </c>
      <c r="J937" s="4346">
        <v>44894</v>
      </c>
      <c r="K937" s="560" t="s">
        <v>5564</v>
      </c>
      <c r="L937" s="560">
        <v>108</v>
      </c>
      <c r="M937" s="560">
        <f>AVERAGE(CPVTFC3SG0082!P14:Q14)</f>
        <v>2.4698000000000002</v>
      </c>
      <c r="N937" s="4016">
        <f t="shared" si="103"/>
        <v>67541.605839416065</v>
      </c>
      <c r="O937" s="4365" t="s">
        <v>315</v>
      </c>
      <c r="P937" s="786"/>
      <c r="Q937" s="786"/>
      <c r="R937" s="786"/>
      <c r="S937" s="786"/>
      <c r="T937" s="786"/>
      <c r="U937" s="788"/>
    </row>
    <row r="938" spans="1:22" x14ac:dyDescent="0.25">
      <c r="A938" s="508">
        <v>746</v>
      </c>
      <c r="B938" s="4761" t="s">
        <v>1921</v>
      </c>
      <c r="C938" s="2755" t="s">
        <v>868</v>
      </c>
      <c r="D938" s="2329">
        <v>44819</v>
      </c>
      <c r="E938" s="3465" t="s">
        <v>4923</v>
      </c>
      <c r="F938" s="492">
        <v>159</v>
      </c>
      <c r="G938" s="492">
        <f>AVERAGE(CPVTFC3SG0014!V22:W22)</f>
        <v>0.28010000000000002</v>
      </c>
      <c r="H938" s="3466">
        <f t="shared" si="54"/>
        <v>706.48854961832058</v>
      </c>
      <c r="I938" s="3539" t="s">
        <v>314</v>
      </c>
      <c r="J938" s="1019"/>
      <c r="K938" s="1020"/>
      <c r="L938" s="659"/>
      <c r="M938" s="667"/>
      <c r="N938" s="661"/>
      <c r="O938" s="721"/>
      <c r="P938" s="490">
        <v>44889</v>
      </c>
      <c r="Q938" s="3358" t="s">
        <v>5563</v>
      </c>
      <c r="R938" s="2848">
        <v>154</v>
      </c>
      <c r="S938" s="589">
        <f>AVERAGE(CPVTFC3SG0071!L22:M22)</f>
        <v>0.17269999999999999</v>
      </c>
      <c r="T938" s="622">
        <f t="shared" si="95"/>
        <v>-46.500000000000014</v>
      </c>
      <c r="U938" s="3611" t="s">
        <v>314</v>
      </c>
    </row>
    <row r="939" spans="1:22" x14ac:dyDescent="0.25">
      <c r="A939" s="2152"/>
      <c r="B939" s="4760"/>
      <c r="C939" s="169" t="s">
        <v>5448</v>
      </c>
      <c r="D939" s="2333"/>
      <c r="E939" s="3468"/>
      <c r="F939" s="695"/>
      <c r="G939" s="695"/>
      <c r="H939" s="3469"/>
      <c r="I939" s="3504"/>
      <c r="J939" s="875"/>
      <c r="K939" s="876"/>
      <c r="L939" s="877"/>
      <c r="M939" s="645"/>
      <c r="N939" s="646"/>
      <c r="O939" s="642"/>
      <c r="P939" s="18">
        <v>44889</v>
      </c>
      <c r="Q939" s="3357" t="s">
        <v>5563</v>
      </c>
      <c r="R939" s="2759">
        <v>155</v>
      </c>
      <c r="S939" s="7">
        <f>AVERAGE(CPVTFC3SG0071!N22:O22)</f>
        <v>0.13769999999999999</v>
      </c>
      <c r="T939" s="13">
        <f t="shared" si="95"/>
        <v>-221.50000000000003</v>
      </c>
      <c r="U939" s="3605" t="s">
        <v>314</v>
      </c>
    </row>
    <row r="940" spans="1:22" x14ac:dyDescent="0.25">
      <c r="A940" s="2152"/>
      <c r="B940" s="4760"/>
      <c r="C940" s="2761" t="s">
        <v>863</v>
      </c>
      <c r="D940" s="2333"/>
      <c r="E940" s="3468"/>
      <c r="F940" s="695"/>
      <c r="G940" s="695"/>
      <c r="H940" s="3469"/>
      <c r="I940" s="3504"/>
      <c r="J940" s="875"/>
      <c r="K940" s="876"/>
      <c r="L940" s="877"/>
      <c r="M940" s="645"/>
      <c r="N940" s="646"/>
      <c r="O940" s="642"/>
      <c r="P940" s="18">
        <v>44889</v>
      </c>
      <c r="Q940" s="3357" t="s">
        <v>5563</v>
      </c>
      <c r="R940" s="2759">
        <v>156</v>
      </c>
      <c r="S940" s="7">
        <f>AVERAGE(CPVTFC3SG0071!P22:Q22)</f>
        <v>0.13750000000000001</v>
      </c>
      <c r="T940" s="13">
        <f t="shared" si="95"/>
        <v>-222.49999999999994</v>
      </c>
      <c r="U940" s="3605" t="s">
        <v>314</v>
      </c>
    </row>
    <row r="941" spans="1:22" ht="26.25" thickBot="1" x14ac:dyDescent="0.3">
      <c r="A941" s="2152"/>
      <c r="B941" s="4760"/>
      <c r="C941" s="2761" t="s">
        <v>2442</v>
      </c>
      <c r="D941" s="2330">
        <v>44887</v>
      </c>
      <c r="E941" s="3647" t="s">
        <v>5514</v>
      </c>
      <c r="F941" s="3603">
        <v>160</v>
      </c>
      <c r="G941" s="1521">
        <f>AVERAGE(CPVTFC3SG0064!X22:Y22)</f>
        <v>0.43855</v>
      </c>
      <c r="H941" s="3517">
        <f>(G941-0.1645)/0.0138*50</f>
        <v>992.93478260869574</v>
      </c>
      <c r="I941" s="3604" t="s">
        <v>314</v>
      </c>
      <c r="J941" s="1466"/>
      <c r="K941" s="1467"/>
      <c r="L941" s="1468"/>
      <c r="M941" s="1469"/>
      <c r="N941" s="1470"/>
      <c r="O941" s="1973"/>
      <c r="P941" s="111">
        <v>44889</v>
      </c>
      <c r="Q941" s="3359" t="s">
        <v>5563</v>
      </c>
      <c r="R941" s="3451">
        <v>157</v>
      </c>
      <c r="S941" s="112">
        <f>AVERAGE(CPVTFC3SG0071!R22:S22)</f>
        <v>0.14700000000000002</v>
      </c>
      <c r="T941" s="113">
        <f t="shared" si="95"/>
        <v>-174.99999999999989</v>
      </c>
      <c r="U941" s="3612" t="s">
        <v>314</v>
      </c>
    </row>
    <row r="942" spans="1:22" x14ac:dyDescent="0.25">
      <c r="A942" s="508">
        <v>747</v>
      </c>
      <c r="B942" s="4744" t="s">
        <v>1922</v>
      </c>
      <c r="C942" s="2749" t="s">
        <v>868</v>
      </c>
      <c r="D942" s="2329">
        <v>44819</v>
      </c>
      <c r="E942" s="3465" t="s">
        <v>4923</v>
      </c>
      <c r="F942" s="492">
        <v>160</v>
      </c>
      <c r="G942" s="492">
        <f>AVERAGE(CPVTFC3SG0014!X22:Y22)</f>
        <v>9.2200000000000004E-2</v>
      </c>
      <c r="H942" s="3466">
        <f t="shared" si="54"/>
        <v>-10.687022900763345</v>
      </c>
      <c r="I942" s="3503" t="s">
        <v>314</v>
      </c>
      <c r="J942" s="1437"/>
      <c r="K942" s="1437"/>
      <c r="L942" s="670"/>
      <c r="M942" s="721"/>
      <c r="N942" s="721"/>
      <c r="O942" s="721"/>
      <c r="P942" s="490">
        <v>44889</v>
      </c>
      <c r="Q942" s="3358" t="s">
        <v>5563</v>
      </c>
      <c r="R942" s="3648">
        <v>158</v>
      </c>
      <c r="S942" s="589">
        <f>AVERAGE(CPVTFC3SG0071!T22:U22)</f>
        <v>0.1137</v>
      </c>
      <c r="T942" s="622">
        <f t="shared" si="95"/>
        <v>-341.5</v>
      </c>
      <c r="U942" s="3611" t="s">
        <v>314</v>
      </c>
    </row>
    <row r="943" spans="1:22" x14ac:dyDescent="0.25">
      <c r="A943" s="585"/>
      <c r="B943" s="4755"/>
      <c r="C943" s="169" t="s">
        <v>5448</v>
      </c>
      <c r="D943" s="2333"/>
      <c r="E943" s="3468"/>
      <c r="F943" s="695"/>
      <c r="G943" s="695"/>
      <c r="H943" s="3469"/>
      <c r="I943" s="3504"/>
      <c r="J943" s="855"/>
      <c r="K943" s="855"/>
      <c r="L943" s="857"/>
      <c r="M943" s="642"/>
      <c r="N943" s="642"/>
      <c r="O943" s="642"/>
      <c r="P943" s="18">
        <v>44889</v>
      </c>
      <c r="Q943" s="3357" t="s">
        <v>5563</v>
      </c>
      <c r="R943" s="3454">
        <v>159</v>
      </c>
      <c r="S943" s="7">
        <f>AVERAGE(CPVTFC3SG0071!V22:W22)</f>
        <v>0.11810000000000001</v>
      </c>
      <c r="T943" s="13">
        <f t="shared" si="95"/>
        <v>-319.49999999999994</v>
      </c>
      <c r="U943" s="3605" t="s">
        <v>314</v>
      </c>
    </row>
    <row r="944" spans="1:22" x14ac:dyDescent="0.25">
      <c r="A944" s="585"/>
      <c r="B944" s="4755"/>
      <c r="C944" s="169" t="s">
        <v>863</v>
      </c>
      <c r="D944" s="2333"/>
      <c r="E944" s="3468"/>
      <c r="F944" s="695"/>
      <c r="G944" s="695"/>
      <c r="H944" s="3469"/>
      <c r="I944" s="3504"/>
      <c r="J944" s="855"/>
      <c r="K944" s="855"/>
      <c r="L944" s="857"/>
      <c r="M944" s="642"/>
      <c r="N944" s="642"/>
      <c r="O944" s="642"/>
      <c r="P944" s="18">
        <v>44889</v>
      </c>
      <c r="Q944" s="3357" t="s">
        <v>5563</v>
      </c>
      <c r="R944" s="3454">
        <v>160</v>
      </c>
      <c r="S944" s="7">
        <f>AVERAGE(CPVTFC3SG0071!X22:Y22)</f>
        <v>0.10405</v>
      </c>
      <c r="T944" s="13">
        <f t="shared" si="95"/>
        <v>-389.74999999999994</v>
      </c>
      <c r="U944" s="3605" t="s">
        <v>314</v>
      </c>
    </row>
    <row r="945" spans="1:22" ht="26.25" thickBot="1" x14ac:dyDescent="0.3">
      <c r="A945" s="462"/>
      <c r="B945" s="4745"/>
      <c r="C945" s="2371" t="s">
        <v>2442</v>
      </c>
      <c r="D945" s="1525">
        <v>44887</v>
      </c>
      <c r="E945" s="3483" t="s">
        <v>5514</v>
      </c>
      <c r="F945" s="3559">
        <v>161</v>
      </c>
      <c r="G945" s="467">
        <f>AVERAGE(CPVTFC3SG0064!B24:C24)</f>
        <v>0.12955</v>
      </c>
      <c r="H945" s="1527">
        <f>(G945-0.1645)/0.0138*50</f>
        <v>-126.63043478260873</v>
      </c>
      <c r="I945" s="3649" t="s">
        <v>314</v>
      </c>
      <c r="J945" s="1438"/>
      <c r="K945" s="1438"/>
      <c r="L945" s="671"/>
      <c r="M945" s="778"/>
      <c r="N945" s="778"/>
      <c r="O945" s="778"/>
      <c r="P945" s="786"/>
      <c r="Q945" s="786"/>
      <c r="R945" s="786"/>
      <c r="S945" s="786"/>
      <c r="T945" s="786"/>
      <c r="U945" s="788"/>
    </row>
    <row r="946" spans="1:22" x14ac:dyDescent="0.25">
      <c r="A946" s="508">
        <v>748</v>
      </c>
      <c r="B946" s="4748" t="s">
        <v>1923</v>
      </c>
      <c r="C946" s="2749" t="s">
        <v>868</v>
      </c>
      <c r="D946" s="2329">
        <v>44819</v>
      </c>
      <c r="E946" s="3465" t="s">
        <v>4923</v>
      </c>
      <c r="F946" s="492">
        <v>161</v>
      </c>
      <c r="G946" s="492">
        <f>AVERAGE(CPVTFC3SG0014!B24:C24)</f>
        <v>0.10285</v>
      </c>
      <c r="H946" s="3466">
        <f t="shared" si="54"/>
        <v>29.961832061068684</v>
      </c>
      <c r="I946" s="3539" t="s">
        <v>314</v>
      </c>
      <c r="J946" s="1437"/>
      <c r="K946" s="1437"/>
      <c r="L946" s="670"/>
      <c r="M946" s="721"/>
      <c r="N946" s="721"/>
      <c r="O946" s="721"/>
      <c r="P946" s="490">
        <v>44889</v>
      </c>
      <c r="Q946" s="3358" t="s">
        <v>5563</v>
      </c>
      <c r="R946" s="3648">
        <v>161</v>
      </c>
      <c r="S946" s="589">
        <f>AVERAGE(CPVTFC3SG0071!B24:C24)</f>
        <v>0.1721</v>
      </c>
      <c r="T946" s="622">
        <f t="shared" si="95"/>
        <v>-49.499999999999964</v>
      </c>
      <c r="U946" s="3618" t="s">
        <v>314</v>
      </c>
      <c r="V946" s="4736" t="s">
        <v>1416</v>
      </c>
    </row>
    <row r="947" spans="1:22" x14ac:dyDescent="0.25">
      <c r="A947" s="584"/>
      <c r="B947" s="4764"/>
      <c r="C947" s="169" t="s">
        <v>5448</v>
      </c>
      <c r="D947" s="2333"/>
      <c r="E947" s="3468"/>
      <c r="F947" s="695"/>
      <c r="G947" s="695"/>
      <c r="H947" s="3469"/>
      <c r="I947" s="3504"/>
      <c r="J947" s="1430"/>
      <c r="K947" s="1430"/>
      <c r="L947" s="1431"/>
      <c r="M947" s="656"/>
      <c r="N947" s="656"/>
      <c r="O947" s="656"/>
      <c r="P947" s="18">
        <v>44889</v>
      </c>
      <c r="Q947" s="3357" t="s">
        <v>5563</v>
      </c>
      <c r="R947" s="3454">
        <v>162</v>
      </c>
      <c r="S947" s="7">
        <f>AVERAGE(CPVTFC3SG0071!D24:E24)</f>
        <v>0.14624999999999999</v>
      </c>
      <c r="T947" s="13">
        <f t="shared" si="95"/>
        <v>-178.75</v>
      </c>
      <c r="U947" s="3619" t="s">
        <v>314</v>
      </c>
      <c r="V947" s="4737"/>
    </row>
    <row r="948" spans="1:22" ht="25.5" x14ac:dyDescent="0.25">
      <c r="A948" s="585"/>
      <c r="B948" s="4749"/>
      <c r="C948" s="169" t="s">
        <v>2442</v>
      </c>
      <c r="D948" s="2340">
        <v>44887</v>
      </c>
      <c r="E948" s="3481" t="s">
        <v>5514</v>
      </c>
      <c r="F948" s="3561">
        <v>162</v>
      </c>
      <c r="G948" s="102">
        <f>AVERAGE(CPVTFC3SG0064!D24:E24)</f>
        <v>0.19725000000000001</v>
      </c>
      <c r="H948" s="3461">
        <f>(G948-0.1645)/0.0138*50</f>
        <v>118.65942028985508</v>
      </c>
      <c r="I948" s="3562" t="s">
        <v>314</v>
      </c>
      <c r="J948" s="855"/>
      <c r="K948" s="855"/>
      <c r="L948" s="857"/>
      <c r="M948" s="642"/>
      <c r="N948" s="642"/>
      <c r="O948" s="642"/>
      <c r="P948" s="18">
        <v>44889</v>
      </c>
      <c r="Q948" s="3357" t="s">
        <v>5563</v>
      </c>
      <c r="R948" s="3454">
        <v>163</v>
      </c>
      <c r="S948" s="7">
        <f>AVERAGE(CPVTFC3SG0071!F24:G24)</f>
        <v>0.15365000000000001</v>
      </c>
      <c r="T948" s="13">
        <f t="shared" si="95"/>
        <v>-141.74999999999991</v>
      </c>
      <c r="U948" s="3619" t="s">
        <v>314</v>
      </c>
      <c r="V948" s="4737"/>
    </row>
    <row r="949" spans="1:22" ht="36.75" thickBot="1" x14ac:dyDescent="0.3">
      <c r="A949" s="516"/>
      <c r="B949" s="4750"/>
      <c r="C949" s="463" t="s">
        <v>3919</v>
      </c>
      <c r="D949" s="1516">
        <v>44887</v>
      </c>
      <c r="E949" s="3553" t="s">
        <v>5514</v>
      </c>
      <c r="F949" s="3558">
        <v>163</v>
      </c>
      <c r="G949" s="518">
        <f>AVERAGE(CPVTFC3SG0064!F24:G24)</f>
        <v>0.99859999999999993</v>
      </c>
      <c r="H949" s="1518">
        <f>(G949-0.1645)/0.0138*50</f>
        <v>3022.101449275362</v>
      </c>
      <c r="I949" s="3554" t="s">
        <v>315</v>
      </c>
      <c r="J949" s="1438"/>
      <c r="K949" s="1438"/>
      <c r="L949" s="671"/>
      <c r="M949" s="778"/>
      <c r="N949" s="778"/>
      <c r="O949" s="778"/>
      <c r="P949" s="786"/>
      <c r="Q949" s="786"/>
      <c r="R949" s="786"/>
      <c r="S949" s="786"/>
      <c r="T949" s="786"/>
      <c r="U949" s="2699"/>
      <c r="V949" s="4793"/>
    </row>
    <row r="950" spans="1:22" x14ac:dyDescent="0.25">
      <c r="A950" s="508">
        <v>749</v>
      </c>
      <c r="B950" s="4756" t="s">
        <v>1924</v>
      </c>
      <c r="C950" s="2755" t="s">
        <v>868</v>
      </c>
      <c r="D950" s="2329">
        <v>44819</v>
      </c>
      <c r="E950" s="3465" t="s">
        <v>4923</v>
      </c>
      <c r="F950" s="492">
        <v>162</v>
      </c>
      <c r="G950" s="492">
        <f>AVERAGE(CPVTFC3SG0014!D24:E24)</f>
        <v>7.6050000000000006E-2</v>
      </c>
      <c r="H950" s="3466">
        <f t="shared" si="54"/>
        <v>-72.328244274809137</v>
      </c>
      <c r="I950" s="3539" t="s">
        <v>314</v>
      </c>
      <c r="J950" s="1019"/>
      <c r="K950" s="1020"/>
      <c r="L950" s="659"/>
      <c r="M950" s="667"/>
      <c r="N950" s="661"/>
      <c r="O950" s="721"/>
      <c r="P950" s="490">
        <v>44889</v>
      </c>
      <c r="Q950" s="3358" t="s">
        <v>5563</v>
      </c>
      <c r="R950" s="3648">
        <v>164</v>
      </c>
      <c r="S950" s="589">
        <f>AVERAGE(CPVTFC3SG0071!H24:I24)</f>
        <v>0.1331</v>
      </c>
      <c r="T950" s="622">
        <f t="shared" si="95"/>
        <v>-244.5</v>
      </c>
      <c r="U950" s="3611" t="s">
        <v>314</v>
      </c>
      <c r="V950" s="4736" t="s">
        <v>1416</v>
      </c>
    </row>
    <row r="951" spans="1:22" x14ac:dyDescent="0.25">
      <c r="A951" s="584"/>
      <c r="B951" s="4757"/>
      <c r="C951" s="169" t="s">
        <v>5448</v>
      </c>
      <c r="D951" s="2333"/>
      <c r="E951" s="3468"/>
      <c r="F951" s="695"/>
      <c r="G951" s="695"/>
      <c r="H951" s="3469"/>
      <c r="I951" s="3504"/>
      <c r="J951" s="1005"/>
      <c r="K951" s="1006"/>
      <c r="L951" s="959"/>
      <c r="M951" s="830"/>
      <c r="N951" s="831"/>
      <c r="O951" s="656"/>
      <c r="P951" s="18">
        <v>44889</v>
      </c>
      <c r="Q951" s="3357" t="s">
        <v>5563</v>
      </c>
      <c r="R951" s="3454">
        <v>165</v>
      </c>
      <c r="S951" s="7">
        <f>AVERAGE(CPVTFC3SG0071!J24:K24)</f>
        <v>0.10355</v>
      </c>
      <c r="T951" s="13">
        <f t="shared" si="95"/>
        <v>-392.24999999999994</v>
      </c>
      <c r="U951" s="3605" t="s">
        <v>314</v>
      </c>
      <c r="V951" s="4737"/>
    </row>
    <row r="952" spans="1:22" x14ac:dyDescent="0.25">
      <c r="A952" s="584"/>
      <c r="B952" s="4757"/>
      <c r="C952" s="169" t="s">
        <v>863</v>
      </c>
      <c r="D952" s="2333"/>
      <c r="E952" s="3468"/>
      <c r="F952" s="695"/>
      <c r="G952" s="695"/>
      <c r="H952" s="3469"/>
      <c r="I952" s="3504"/>
      <c r="J952" s="1005"/>
      <c r="K952" s="1006"/>
      <c r="L952" s="959"/>
      <c r="M952" s="830"/>
      <c r="N952" s="831"/>
      <c r="O952" s="656"/>
      <c r="P952" s="18">
        <v>44889</v>
      </c>
      <c r="Q952" s="3357" t="s">
        <v>5563</v>
      </c>
      <c r="R952" s="3454">
        <v>166</v>
      </c>
      <c r="S952" s="7">
        <f>AVERAGE(CPVTFC3SG0071!L24:M24)</f>
        <v>9.9049999999999999E-2</v>
      </c>
      <c r="T952" s="13">
        <f t="shared" si="95"/>
        <v>-414.75</v>
      </c>
      <c r="U952" s="3605" t="s">
        <v>314</v>
      </c>
      <c r="V952" s="4737"/>
    </row>
    <row r="953" spans="1:22" ht="25.5" x14ac:dyDescent="0.25">
      <c r="A953" s="584"/>
      <c r="B953" s="4757"/>
      <c r="C953" s="169" t="s">
        <v>2442</v>
      </c>
      <c r="D953" s="2340">
        <v>44887</v>
      </c>
      <c r="E953" s="3481" t="s">
        <v>5514</v>
      </c>
      <c r="F953" s="3561">
        <v>164</v>
      </c>
      <c r="G953" s="102">
        <f>AVERAGE(CPVTFC3SG0064!H24:I24)</f>
        <v>7.7600000000000002E-2</v>
      </c>
      <c r="H953" s="3461">
        <f t="shared" ref="H953:H954" si="105">(G953-0.1645)/0.0138*50</f>
        <v>-314.85507246376818</v>
      </c>
      <c r="I953" s="3562" t="s">
        <v>314</v>
      </c>
      <c r="J953" s="1005"/>
      <c r="K953" s="1006"/>
      <c r="L953" s="959"/>
      <c r="M953" s="830"/>
      <c r="N953" s="831"/>
      <c r="O953" s="656"/>
      <c r="P953" s="18">
        <v>44889</v>
      </c>
      <c r="Q953" s="3357" t="s">
        <v>5563</v>
      </c>
      <c r="R953" s="3454">
        <v>167</v>
      </c>
      <c r="S953" s="7">
        <f>AVERAGE(CPVTFC3SG0071!N24:O24)</f>
        <v>9.69E-2</v>
      </c>
      <c r="T953" s="13">
        <f t="shared" si="95"/>
        <v>-425.49999999999994</v>
      </c>
      <c r="U953" s="3605" t="s">
        <v>314</v>
      </c>
      <c r="V953" s="4737"/>
    </row>
    <row r="954" spans="1:22" ht="36.75" thickBot="1" x14ac:dyDescent="0.3">
      <c r="A954" s="2045"/>
      <c r="B954" s="4757"/>
      <c r="C954" s="423" t="s">
        <v>3919</v>
      </c>
      <c r="D954" s="1785">
        <v>44887</v>
      </c>
      <c r="E954" s="3555" t="s">
        <v>5514</v>
      </c>
      <c r="F954" s="3563">
        <v>165</v>
      </c>
      <c r="G954" s="173">
        <f>AVERAGE(CPVTFC3SG0064!J24:K24)</f>
        <v>2.9335</v>
      </c>
      <c r="H954" s="1787">
        <f t="shared" si="105"/>
        <v>10032.608695652176</v>
      </c>
      <c r="I954" s="3556" t="s">
        <v>315</v>
      </c>
      <c r="J954" s="1466"/>
      <c r="K954" s="1467"/>
      <c r="L954" s="1468"/>
      <c r="M954" s="1469"/>
      <c r="N954" s="1470"/>
      <c r="O954" s="1973"/>
      <c r="P954" s="1268"/>
      <c r="Q954" s="1268"/>
      <c r="R954" s="1268"/>
      <c r="S954" s="1268"/>
      <c r="T954" s="1268"/>
      <c r="U954" s="2127"/>
      <c r="V954" s="4793"/>
    </row>
    <row r="955" spans="1:22" x14ac:dyDescent="0.25">
      <c r="A955" s="86">
        <v>750</v>
      </c>
      <c r="B955" s="4748" t="s">
        <v>1925</v>
      </c>
      <c r="C955" s="2746" t="s">
        <v>868</v>
      </c>
      <c r="D955" s="2107">
        <v>44819</v>
      </c>
      <c r="E955" s="2788" t="s">
        <v>4923</v>
      </c>
      <c r="F955" s="459">
        <v>163</v>
      </c>
      <c r="G955" s="459">
        <f>AVERAGE(CPVTFC3SG0014!F24:G24)</f>
        <v>2.9321999999999999</v>
      </c>
      <c r="H955" s="2109">
        <f t="shared" si="54"/>
        <v>10829.007633587784</v>
      </c>
      <c r="I955" s="2789" t="s">
        <v>315</v>
      </c>
      <c r="J955" s="4352">
        <v>44894</v>
      </c>
      <c r="K955" s="479" t="s">
        <v>5564</v>
      </c>
      <c r="L955" s="479">
        <v>109</v>
      </c>
      <c r="M955" s="479">
        <f>AVERAGE(CPVTFC3SG0082!R14:S14)</f>
        <v>2.7616500000000004</v>
      </c>
      <c r="N955" s="4004">
        <f t="shared" ref="N955" si="106">(M955-0.1565)/0.0137*400</f>
        <v>76062.773722627753</v>
      </c>
      <c r="O955" s="4353" t="s">
        <v>315</v>
      </c>
      <c r="P955" s="87">
        <v>44889</v>
      </c>
      <c r="Q955" s="3384" t="s">
        <v>5563</v>
      </c>
      <c r="R955" s="3650">
        <v>168</v>
      </c>
      <c r="S955" s="88">
        <f>AVERAGE(CPVTFC3SG0071!P24:Q24)</f>
        <v>2.8357000000000001</v>
      </c>
      <c r="T955" s="89">
        <f t="shared" si="95"/>
        <v>13268.500000000002</v>
      </c>
      <c r="U955" s="3633" t="s">
        <v>315</v>
      </c>
    </row>
    <row r="956" spans="1:22" x14ac:dyDescent="0.25">
      <c r="A956" s="596"/>
      <c r="B956" s="4749"/>
      <c r="C956" s="171" t="s">
        <v>5448</v>
      </c>
      <c r="D956" s="2333"/>
      <c r="E956" s="3468"/>
      <c r="F956" s="695"/>
      <c r="G956" s="695"/>
      <c r="H956" s="3469"/>
      <c r="I956" s="3504"/>
      <c r="J956" s="875"/>
      <c r="K956" s="876"/>
      <c r="L956" s="877"/>
      <c r="M956" s="645"/>
      <c r="N956" s="646"/>
      <c r="O956" s="642"/>
      <c r="P956" s="19">
        <v>44889</v>
      </c>
      <c r="Q956" s="3376" t="s">
        <v>5563</v>
      </c>
      <c r="R956" s="3446">
        <v>169</v>
      </c>
      <c r="S956" s="10">
        <f>AVERAGE(CPVTFC3SG0071!R24:S24)</f>
        <v>2.6660500000000003</v>
      </c>
      <c r="T956" s="14">
        <f t="shared" si="95"/>
        <v>12420.250000000002</v>
      </c>
      <c r="U956" s="3622" t="s">
        <v>315</v>
      </c>
    </row>
    <row r="957" spans="1:22" x14ac:dyDescent="0.25">
      <c r="A957" s="596"/>
      <c r="B957" s="4749"/>
      <c r="C957" s="171" t="s">
        <v>863</v>
      </c>
      <c r="D957" s="2333"/>
      <c r="E957" s="3468"/>
      <c r="F957" s="695"/>
      <c r="G957" s="695"/>
      <c r="H957" s="3469"/>
      <c r="I957" s="3504"/>
      <c r="J957" s="875"/>
      <c r="K957" s="876"/>
      <c r="L957" s="877"/>
      <c r="M957" s="645"/>
      <c r="N957" s="646"/>
      <c r="O957" s="642"/>
      <c r="P957" s="19">
        <v>44889</v>
      </c>
      <c r="Q957" s="3376" t="s">
        <v>5563</v>
      </c>
      <c r="R957" s="3446">
        <v>170</v>
      </c>
      <c r="S957" s="10">
        <f>AVERAGE(CPVTFC3SG0071!T24:U24)</f>
        <v>1.4129999999999998</v>
      </c>
      <c r="T957" s="14">
        <f t="shared" si="95"/>
        <v>6155</v>
      </c>
      <c r="U957" s="3622" t="s">
        <v>315</v>
      </c>
    </row>
    <row r="958" spans="1:22" ht="26.25" thickBot="1" x14ac:dyDescent="0.3">
      <c r="A958" s="516"/>
      <c r="B958" s="4750"/>
      <c r="C958" s="2747" t="s">
        <v>2442</v>
      </c>
      <c r="D958" s="1516">
        <v>44887</v>
      </c>
      <c r="E958" s="3553" t="s">
        <v>5514</v>
      </c>
      <c r="F958" s="3558">
        <v>166</v>
      </c>
      <c r="G958" s="518">
        <f>AVERAGE(CPVTFC3SG0064!L24:M24)</f>
        <v>2.9005999999999998</v>
      </c>
      <c r="H958" s="1518">
        <f>(G958-0.1645)/0.0138*50</f>
        <v>9913.4057971014499</v>
      </c>
      <c r="I958" s="3645" t="s">
        <v>315</v>
      </c>
      <c r="J958" s="4341">
        <v>44894</v>
      </c>
      <c r="K958" s="486" t="s">
        <v>5564</v>
      </c>
      <c r="L958" s="486">
        <v>110</v>
      </c>
      <c r="M958" s="486">
        <f>AVERAGE(CPVTFC3SG0082!T14:U14)</f>
        <v>0.56804999999999994</v>
      </c>
      <c r="N958" s="4001">
        <f t="shared" ref="N958" si="107">(M958-0.1565)/0.0137*400</f>
        <v>12016.058394160582</v>
      </c>
      <c r="O958" s="4354" t="s">
        <v>315</v>
      </c>
      <c r="P958" s="786"/>
      <c r="Q958" s="786"/>
      <c r="R958" s="786"/>
      <c r="S958" s="786"/>
      <c r="T958" s="786"/>
      <c r="U958" s="788"/>
    </row>
    <row r="959" spans="1:22" x14ac:dyDescent="0.25">
      <c r="A959" s="592">
        <v>751</v>
      </c>
      <c r="B959" s="4757" t="s">
        <v>1926</v>
      </c>
      <c r="C959" s="2743" t="s">
        <v>868</v>
      </c>
      <c r="D959" s="2925">
        <v>44819</v>
      </c>
      <c r="E959" s="3518" t="s">
        <v>4923</v>
      </c>
      <c r="F959" s="449">
        <v>164</v>
      </c>
      <c r="G959" s="449">
        <f>AVERAGE(CPVTFC3SG0014!H24:I24)</f>
        <v>1.83995</v>
      </c>
      <c r="H959" s="3519">
        <f t="shared" si="54"/>
        <v>6660.1145038167942</v>
      </c>
      <c r="I959" s="3538" t="s">
        <v>315</v>
      </c>
      <c r="J959" s="1430"/>
      <c r="K959" s="1430"/>
      <c r="L959" s="1431"/>
      <c r="M959" s="656"/>
      <c r="N959" s="656"/>
      <c r="O959" s="656"/>
      <c r="P959" s="83">
        <v>44889</v>
      </c>
      <c r="Q959" s="3393" t="s">
        <v>5563</v>
      </c>
      <c r="R959" s="4283">
        <v>171</v>
      </c>
      <c r="S959" s="84">
        <f>AVERAGE(CPVTFC3SG0071!V24:W24)</f>
        <v>0.32179999999999997</v>
      </c>
      <c r="T959" s="85">
        <f t="shared" si="95"/>
        <v>698.99999999999989</v>
      </c>
      <c r="U959" s="4361" t="s">
        <v>314</v>
      </c>
    </row>
    <row r="960" spans="1:22" ht="15.75" thickBot="1" x14ac:dyDescent="0.3">
      <c r="A960" s="2034"/>
      <c r="B960" s="4758"/>
      <c r="C960" s="2747" t="s">
        <v>5448</v>
      </c>
      <c r="D960" s="2111"/>
      <c r="E960" s="3471"/>
      <c r="F960" s="787"/>
      <c r="G960" s="787"/>
      <c r="H960" s="2113"/>
      <c r="I960" s="3505"/>
      <c r="J960" s="2877"/>
      <c r="K960" s="2877"/>
      <c r="L960" s="2878"/>
      <c r="M960" s="1509"/>
      <c r="N960" s="1509"/>
      <c r="O960" s="1509"/>
      <c r="P960" s="91">
        <v>44889</v>
      </c>
      <c r="Q960" s="3350" t="s">
        <v>5563</v>
      </c>
      <c r="R960" s="3449">
        <v>172</v>
      </c>
      <c r="S960" s="595">
        <f>AVERAGE(CPVTFC3SG0071!X24:Y24)</f>
        <v>0.23655000000000001</v>
      </c>
      <c r="T960" s="225">
        <f t="shared" si="95"/>
        <v>272.75000000000006</v>
      </c>
      <c r="U960" s="3626" t="s">
        <v>314</v>
      </c>
    </row>
    <row r="961" spans="1:22" ht="15.75" thickBot="1" x14ac:dyDescent="0.3">
      <c r="A961" s="531">
        <v>752</v>
      </c>
      <c r="B961" s="2745" t="s">
        <v>1927</v>
      </c>
      <c r="C961" s="2745" t="s">
        <v>868</v>
      </c>
      <c r="D961" s="2328">
        <v>44819</v>
      </c>
      <c r="E961" s="3506" t="s">
        <v>4923</v>
      </c>
      <c r="F961" s="1464">
        <v>165</v>
      </c>
      <c r="G961" s="1464">
        <f>AVERAGE(CPVTFC3SG0014!J24:K24)</f>
        <v>2.8958500000000003</v>
      </c>
      <c r="H961" s="3507">
        <f t="shared" si="54"/>
        <v>10690.267175572519</v>
      </c>
      <c r="I961" s="3499" t="s">
        <v>315</v>
      </c>
      <c r="J961" s="1466"/>
      <c r="K961" s="1467"/>
      <c r="L961" s="1468"/>
      <c r="M961" s="1469"/>
      <c r="N961" s="1470"/>
      <c r="O961" s="1973"/>
      <c r="P961" s="79">
        <v>44889</v>
      </c>
      <c r="Q961" s="3377" t="s">
        <v>5563</v>
      </c>
      <c r="R961" s="3452">
        <v>173</v>
      </c>
      <c r="S961" s="80">
        <f>AVERAGE(CPVTFC3SG0071!B26:C26)</f>
        <v>2.7612000000000001</v>
      </c>
      <c r="T961" s="81">
        <f t="shared" si="95"/>
        <v>12896</v>
      </c>
      <c r="U961" s="3437" t="s">
        <v>315</v>
      </c>
    </row>
    <row r="962" spans="1:22" ht="15.75" thickBot="1" x14ac:dyDescent="0.3">
      <c r="A962" s="600">
        <v>753</v>
      </c>
      <c r="B962" s="3440" t="s">
        <v>1928</v>
      </c>
      <c r="C962" s="3440" t="s">
        <v>868</v>
      </c>
      <c r="D962" s="2325">
        <v>44819</v>
      </c>
      <c r="E962" s="3512" t="s">
        <v>4923</v>
      </c>
      <c r="F962" s="1425">
        <v>166</v>
      </c>
      <c r="G962" s="1425">
        <f>AVERAGE(CPVTFC3SG0014!L24:M24)</f>
        <v>0.99859999999999993</v>
      </c>
      <c r="H962" s="3513">
        <f t="shared" si="54"/>
        <v>3448.8549618320603</v>
      </c>
      <c r="I962" s="3515" t="s">
        <v>315</v>
      </c>
      <c r="J962" s="1427"/>
      <c r="K962" s="1427"/>
      <c r="L962" s="1428"/>
      <c r="M962" s="1429"/>
      <c r="N962" s="1429"/>
      <c r="O962" s="1429"/>
      <c r="P962" s="1310">
        <v>44889</v>
      </c>
      <c r="Q962" s="3351" t="s">
        <v>5563</v>
      </c>
      <c r="R962" s="3653">
        <v>174</v>
      </c>
      <c r="S962" s="1319">
        <f>AVERAGE(CPVTFC3SG0071!D26:E26)</f>
        <v>0.27834999999999999</v>
      </c>
      <c r="T962" s="1313">
        <f t="shared" si="95"/>
        <v>481.75</v>
      </c>
      <c r="U962" s="3616" t="s">
        <v>314</v>
      </c>
    </row>
    <row r="963" spans="1:22" ht="15.75" thickBot="1" x14ac:dyDescent="0.3">
      <c r="A963" s="1804">
        <v>754</v>
      </c>
      <c r="B963" s="2752" t="s">
        <v>1929</v>
      </c>
      <c r="C963" s="2752" t="s">
        <v>868</v>
      </c>
      <c r="D963" s="2330">
        <v>44819</v>
      </c>
      <c r="E963" s="3516" t="s">
        <v>4923</v>
      </c>
      <c r="F963" s="1521">
        <v>167</v>
      </c>
      <c r="G963" s="1521">
        <f>AVERAGE(CPVTFC3SG0014!N24:O24)</f>
        <v>6.93E-2</v>
      </c>
      <c r="H963" s="3517">
        <f t="shared" si="54"/>
        <v>-98.091603053435122</v>
      </c>
      <c r="I963" s="348" t="s">
        <v>314</v>
      </c>
      <c r="J963" s="2362"/>
      <c r="K963" s="2362"/>
      <c r="L963" s="2364"/>
      <c r="M963" s="1973"/>
      <c r="N963" s="1973"/>
      <c r="O963" s="1973"/>
      <c r="P963" s="471">
        <v>44889</v>
      </c>
      <c r="Q963" s="3361" t="s">
        <v>5563</v>
      </c>
      <c r="R963" s="3651">
        <v>175</v>
      </c>
      <c r="S963" s="1226">
        <f>AVERAGE(CPVTFC3SG0071!F26:G26)</f>
        <v>0.1409</v>
      </c>
      <c r="T963" s="1193">
        <f t="shared" si="95"/>
        <v>-205.49999999999997</v>
      </c>
      <c r="U963" s="3652" t="s">
        <v>314</v>
      </c>
    </row>
    <row r="964" spans="1:22" ht="15.75" thickBot="1" x14ac:dyDescent="0.3">
      <c r="A964" s="600">
        <v>755</v>
      </c>
      <c r="B964" s="3440" t="s">
        <v>1930</v>
      </c>
      <c r="C964" s="3440" t="s">
        <v>868</v>
      </c>
      <c r="D964" s="2325">
        <v>44819</v>
      </c>
      <c r="E964" s="3512" t="s">
        <v>4923</v>
      </c>
      <c r="F964" s="1425">
        <v>168</v>
      </c>
      <c r="G964" s="1425">
        <f>AVERAGE(CPVTFC3SG0014!P24:Q24)</f>
        <v>1.9944</v>
      </c>
      <c r="H964" s="3513">
        <f t="shared" ref="H964:H1008" si="108">(G964-0.095)/0.0131*50</f>
        <v>7249.6183206106862</v>
      </c>
      <c r="I964" s="3515" t="s">
        <v>315</v>
      </c>
      <c r="J964" s="1427"/>
      <c r="K964" s="1427"/>
      <c r="L964" s="1428"/>
      <c r="M964" s="1429"/>
      <c r="N964" s="1429"/>
      <c r="O964" s="1429"/>
      <c r="P964" s="601">
        <v>44889</v>
      </c>
      <c r="Q964" s="3362" t="s">
        <v>5563</v>
      </c>
      <c r="R964" s="3654">
        <v>176</v>
      </c>
      <c r="S964" s="137">
        <f>AVERAGE(CPVTFC3SG0071!H26:I26)</f>
        <v>0.53485000000000005</v>
      </c>
      <c r="T964" s="1802">
        <f t="shared" si="95"/>
        <v>1764.2500000000002</v>
      </c>
      <c r="U964" s="3640" t="s">
        <v>315</v>
      </c>
    </row>
    <row r="965" spans="1:22" ht="15.75" thickBot="1" x14ac:dyDescent="0.3">
      <c r="A965" s="531">
        <v>756</v>
      </c>
      <c r="B965" s="2745" t="s">
        <v>1931</v>
      </c>
      <c r="C965" s="2745" t="s">
        <v>868</v>
      </c>
      <c r="D965" s="2328">
        <v>44819</v>
      </c>
      <c r="E965" s="3506" t="s">
        <v>4923</v>
      </c>
      <c r="F965" s="1464">
        <v>169</v>
      </c>
      <c r="G965" s="1464">
        <f>AVERAGE(CPVTFC3SG0014!R24:S24)</f>
        <v>0.94874999999999998</v>
      </c>
      <c r="H965" s="3507">
        <f t="shared" si="108"/>
        <v>3258.5877862595416</v>
      </c>
      <c r="I965" s="3499" t="s">
        <v>315</v>
      </c>
      <c r="J965" s="2362"/>
      <c r="K965" s="2362"/>
      <c r="L965" s="2364"/>
      <c r="M965" s="1973"/>
      <c r="N965" s="1973"/>
      <c r="O965" s="1973"/>
      <c r="P965" s="471">
        <v>44889</v>
      </c>
      <c r="Q965" s="3361" t="s">
        <v>5563</v>
      </c>
      <c r="R965" s="3651">
        <v>177</v>
      </c>
      <c r="S965" s="1226">
        <f>AVERAGE(CPVTFC3SG0071!J26:K26)</f>
        <v>0.25474999999999998</v>
      </c>
      <c r="T965" s="1193">
        <f t="shared" si="95"/>
        <v>363.74999999999989</v>
      </c>
      <c r="U965" s="3652" t="s">
        <v>314</v>
      </c>
    </row>
    <row r="966" spans="1:22" ht="15.75" thickBot="1" x14ac:dyDescent="0.3">
      <c r="A966" s="600">
        <v>757</v>
      </c>
      <c r="B966" s="3440" t="s">
        <v>1932</v>
      </c>
      <c r="C966" s="3440" t="s">
        <v>868</v>
      </c>
      <c r="D966" s="2325">
        <v>44819</v>
      </c>
      <c r="E966" s="3512" t="s">
        <v>4923</v>
      </c>
      <c r="F966" s="1425">
        <v>170</v>
      </c>
      <c r="G966" s="1425">
        <f>AVERAGE(CPVTFC3SG0014!T24:U24)</f>
        <v>0.46525</v>
      </c>
      <c r="H966" s="3513">
        <f t="shared" si="108"/>
        <v>1413.1679389312974</v>
      </c>
      <c r="I966" s="3655" t="s">
        <v>315</v>
      </c>
      <c r="J966" s="1315"/>
      <c r="K966" s="1423"/>
      <c r="L966" s="1317"/>
      <c r="M966" s="652"/>
      <c r="N966" s="653"/>
      <c r="O966" s="1429"/>
      <c r="P966" s="1310">
        <v>44889</v>
      </c>
      <c r="Q966" s="3351" t="s">
        <v>5563</v>
      </c>
      <c r="R966" s="3653">
        <v>178</v>
      </c>
      <c r="S966" s="1319">
        <f>AVERAGE(CPVTFC3SG0071!L26:M26)</f>
        <v>0.15045</v>
      </c>
      <c r="T966" s="1313">
        <f t="shared" ref="T966:T969" si="109">(S966-0.182)/0.0132*66</f>
        <v>-157.74999999999997</v>
      </c>
      <c r="U966" s="3616" t="s">
        <v>314</v>
      </c>
    </row>
    <row r="967" spans="1:22" ht="15.75" thickBot="1" x14ac:dyDescent="0.3">
      <c r="A967" s="531">
        <v>758</v>
      </c>
      <c r="B967" s="2745" t="s">
        <v>1933</v>
      </c>
      <c r="C967" s="2745" t="s">
        <v>868</v>
      </c>
      <c r="D967" s="2328">
        <v>44819</v>
      </c>
      <c r="E967" s="3506" t="s">
        <v>4923</v>
      </c>
      <c r="F967" s="1464">
        <v>171</v>
      </c>
      <c r="G967" s="1464">
        <f>AVERAGE(CPVTFC3SG0014!V24:W24)</f>
        <v>2.8773</v>
      </c>
      <c r="H967" s="3507">
        <f t="shared" si="108"/>
        <v>10619.465648854961</v>
      </c>
      <c r="I967" s="3499" t="s">
        <v>315</v>
      </c>
      <c r="J967" s="1466"/>
      <c r="K967" s="1467"/>
      <c r="L967" s="1468"/>
      <c r="M967" s="1469"/>
      <c r="N967" s="1470"/>
      <c r="O967" s="1973"/>
      <c r="P967" s="676">
        <v>44889</v>
      </c>
      <c r="Q967" s="3438" t="s">
        <v>5563</v>
      </c>
      <c r="R967" s="3445">
        <v>179</v>
      </c>
      <c r="S967" s="1624">
        <f>AVERAGE(CPVTFC3SG0071!N26:O26)</f>
        <v>3.0520500000000004</v>
      </c>
      <c r="T967" s="1524">
        <f t="shared" si="109"/>
        <v>14350.250000000002</v>
      </c>
      <c r="U967" s="3439" t="s">
        <v>315</v>
      </c>
    </row>
    <row r="968" spans="1:22" x14ac:dyDescent="0.25">
      <c r="A968" s="86">
        <v>759</v>
      </c>
      <c r="B968" s="4748" t="s">
        <v>1934</v>
      </c>
      <c r="C968" s="2746" t="s">
        <v>868</v>
      </c>
      <c r="D968" s="2107">
        <v>44819</v>
      </c>
      <c r="E968" s="2788" t="s">
        <v>4923</v>
      </c>
      <c r="F968" s="459">
        <v>172</v>
      </c>
      <c r="G968" s="459">
        <f>AVERAGE(CPVTFC3SG0014!X24:Y24)</f>
        <v>0.9173</v>
      </c>
      <c r="H968" s="2109">
        <f t="shared" si="108"/>
        <v>3138.549618320611</v>
      </c>
      <c r="I968" s="2789" t="s">
        <v>315</v>
      </c>
      <c r="J968" s="1638"/>
      <c r="K968" s="1638"/>
      <c r="L968" s="1639"/>
      <c r="M968" s="721"/>
      <c r="N968" s="721"/>
      <c r="O968" s="721"/>
      <c r="P968" s="490">
        <v>44889</v>
      </c>
      <c r="Q968" s="3358" t="s">
        <v>5563</v>
      </c>
      <c r="R968" s="3648">
        <v>180</v>
      </c>
      <c r="S968" s="589">
        <f>AVERAGE(CPVTFC3SG0071!P26:Q26)</f>
        <v>0.29785</v>
      </c>
      <c r="T968" s="622">
        <f t="shared" si="109"/>
        <v>579.25</v>
      </c>
      <c r="U968" s="3611" t="s">
        <v>314</v>
      </c>
    </row>
    <row r="969" spans="1:22" x14ac:dyDescent="0.25">
      <c r="A969" s="596"/>
      <c r="B969" s="4749"/>
      <c r="C969" s="171" t="s">
        <v>5448</v>
      </c>
      <c r="D969" s="2333"/>
      <c r="E969" s="3468"/>
      <c r="F969" s="695"/>
      <c r="G969" s="695"/>
      <c r="H969" s="3469"/>
      <c r="I969" s="3504"/>
      <c r="J969" s="863"/>
      <c r="K969" s="863"/>
      <c r="L969" s="864"/>
      <c r="M969" s="642"/>
      <c r="N969" s="642"/>
      <c r="O969" s="642"/>
      <c r="P969" s="18">
        <v>44889</v>
      </c>
      <c r="Q969" s="3357" t="s">
        <v>5563</v>
      </c>
      <c r="R969" s="3454">
        <v>181</v>
      </c>
      <c r="S969" s="7">
        <f>AVERAGE(CPVTFC3SG0071!R26:S26)</f>
        <v>0.29515000000000002</v>
      </c>
      <c r="T969" s="13">
        <f t="shared" si="109"/>
        <v>565.75000000000011</v>
      </c>
      <c r="U969" s="3605" t="s">
        <v>314</v>
      </c>
    </row>
    <row r="970" spans="1:22" ht="26.25" thickBot="1" x14ac:dyDescent="0.3">
      <c r="A970" s="596"/>
      <c r="B970" s="4749"/>
      <c r="C970" s="171" t="s">
        <v>2442</v>
      </c>
      <c r="D970" s="2392">
        <v>44887</v>
      </c>
      <c r="E970" s="3551" t="s">
        <v>5514</v>
      </c>
      <c r="F970" s="3564">
        <v>167</v>
      </c>
      <c r="G970" s="103">
        <f>AVERAGE(CPVTFC3SG0064!N24:O24)</f>
        <v>2.6684000000000001</v>
      </c>
      <c r="H970" s="3477">
        <f t="shared" ref="H970:H971" si="110">(G970-0.1645)/0.0138*50</f>
        <v>9072.1014492753638</v>
      </c>
      <c r="I970" s="3644" t="s">
        <v>315</v>
      </c>
      <c r="J970" s="4367">
        <v>44894</v>
      </c>
      <c r="K970" s="4368" t="s">
        <v>5564</v>
      </c>
      <c r="L970" s="4368">
        <v>111</v>
      </c>
      <c r="M970" s="4368">
        <f>AVERAGE(CPVTFC3SG0082!V14:W14)</f>
        <v>0.35409999999999997</v>
      </c>
      <c r="N970" s="4369">
        <f t="shared" ref="N970:N971" si="111">(M970-0.1565)/0.0137*400</f>
        <v>5769.3430656934297</v>
      </c>
      <c r="O970" s="4370" t="s">
        <v>315</v>
      </c>
      <c r="P970" s="694"/>
      <c r="Q970" s="694"/>
      <c r="R970" s="694"/>
      <c r="S970" s="694"/>
      <c r="T970" s="694"/>
      <c r="U970" s="2600"/>
    </row>
    <row r="971" spans="1:22" ht="36.75" thickBot="1" x14ac:dyDescent="0.3">
      <c r="A971" s="516"/>
      <c r="B971" s="4750"/>
      <c r="C971" s="463" t="s">
        <v>3919</v>
      </c>
      <c r="D971" s="1516">
        <v>44887</v>
      </c>
      <c r="E971" s="3553" t="s">
        <v>5514</v>
      </c>
      <c r="F971" s="3558">
        <v>168</v>
      </c>
      <c r="G971" s="518">
        <f>AVERAGE(CPVTFC3SG0064!P24:Q24)</f>
        <v>2.6680999999999999</v>
      </c>
      <c r="H971" s="1518">
        <f t="shared" si="110"/>
        <v>9071.0144927536239</v>
      </c>
      <c r="I971" s="3645" t="s">
        <v>315</v>
      </c>
      <c r="J971" s="4367">
        <v>44894</v>
      </c>
      <c r="K971" s="4368" t="s">
        <v>5564</v>
      </c>
      <c r="L971" s="4368">
        <v>112</v>
      </c>
      <c r="M971" s="4368">
        <f>AVERAGE(CPVTFC3SG0082!X14:Y14)</f>
        <v>0.3</v>
      </c>
      <c r="N971" s="4369">
        <f t="shared" si="111"/>
        <v>4189.7810218978102</v>
      </c>
      <c r="O971" s="4370" t="s">
        <v>315</v>
      </c>
      <c r="P971" s="786"/>
      <c r="Q971" s="786"/>
      <c r="R971" s="786"/>
      <c r="S971" s="786"/>
      <c r="T971" s="786"/>
      <c r="U971" s="788"/>
    </row>
    <row r="972" spans="1:22" x14ac:dyDescent="0.25">
      <c r="A972" s="584">
        <v>760</v>
      </c>
      <c r="B972" s="4764" t="s">
        <v>1935</v>
      </c>
      <c r="C972" s="2624" t="s">
        <v>868</v>
      </c>
      <c r="D972" s="2331">
        <v>44819</v>
      </c>
      <c r="E972" s="3473" t="s">
        <v>4923</v>
      </c>
      <c r="F972" s="375">
        <v>173</v>
      </c>
      <c r="G972" s="375">
        <f>AVERAGE(CPVTFC3SG0014!B26:C26)</f>
        <v>8.3949999999999997E-2</v>
      </c>
      <c r="H972" s="3474">
        <f t="shared" si="108"/>
        <v>-42.175572519083978</v>
      </c>
      <c r="I972" s="3540" t="s">
        <v>314</v>
      </c>
      <c r="J972" s="1635"/>
      <c r="K972" s="1635"/>
      <c r="L972" s="1636"/>
      <c r="M972" s="656"/>
      <c r="N972" s="656"/>
      <c r="O972" s="656"/>
      <c r="P972" s="18">
        <v>44889</v>
      </c>
      <c r="Q972" s="3357" t="s">
        <v>5563</v>
      </c>
      <c r="R972" s="3454">
        <v>182</v>
      </c>
      <c r="S972" s="7">
        <f>AVERAGE(CPVTFC3SG0071!T26:U26)</f>
        <v>0.12379999999999999</v>
      </c>
      <c r="T972" s="13">
        <f t="shared" ref="T972:T973" si="112">(S972-0.182)/0.0132*66</f>
        <v>-291</v>
      </c>
      <c r="U972" s="3605" t="s">
        <v>314</v>
      </c>
    </row>
    <row r="973" spans="1:22" x14ac:dyDescent="0.25">
      <c r="A973" s="584"/>
      <c r="B973" s="4764"/>
      <c r="C973" s="171" t="s">
        <v>5448</v>
      </c>
      <c r="D973" s="2333"/>
      <c r="E973" s="3468"/>
      <c r="F973" s="695"/>
      <c r="G973" s="695"/>
      <c r="H973" s="3469"/>
      <c r="I973" s="3504"/>
      <c r="J973" s="1635"/>
      <c r="K973" s="1635"/>
      <c r="L973" s="1636"/>
      <c r="M973" s="656"/>
      <c r="N973" s="656"/>
      <c r="O973" s="656"/>
      <c r="P973" s="18">
        <v>44889</v>
      </c>
      <c r="Q973" s="3357" t="s">
        <v>5563</v>
      </c>
      <c r="R973" s="3454">
        <v>183</v>
      </c>
      <c r="S973" s="7">
        <f>AVERAGE(CPVTFC3SG0071!V26:W26)</f>
        <v>0.1065</v>
      </c>
      <c r="T973" s="13">
        <f t="shared" si="112"/>
        <v>-377.5</v>
      </c>
      <c r="U973" s="3605" t="s">
        <v>314</v>
      </c>
    </row>
    <row r="974" spans="1:22" ht="25.5" x14ac:dyDescent="0.25">
      <c r="A974" s="585"/>
      <c r="B974" s="4749"/>
      <c r="C974" s="169" t="s">
        <v>2442</v>
      </c>
      <c r="D974" s="2340">
        <v>44887</v>
      </c>
      <c r="E974" s="3481" t="s">
        <v>5514</v>
      </c>
      <c r="F974" s="3561">
        <v>169</v>
      </c>
      <c r="G974" s="102">
        <f>AVERAGE(CPVTFC3SG0064!R24:S24)</f>
        <v>8.0199999999999994E-2</v>
      </c>
      <c r="H974" s="3461">
        <f t="shared" ref="H974:H975" si="113">(G974-0.1645)/0.0138*50</f>
        <v>-305.43478260869568</v>
      </c>
      <c r="I974" s="3482" t="s">
        <v>315</v>
      </c>
      <c r="J974" s="863"/>
      <c r="K974" s="863"/>
      <c r="L974" s="864"/>
      <c r="M974" s="642"/>
      <c r="N974" s="642"/>
      <c r="O974" s="642"/>
      <c r="P974" s="694"/>
      <c r="Q974" s="694"/>
      <c r="R974" s="694"/>
      <c r="S974" s="694"/>
      <c r="T974" s="694"/>
      <c r="U974" s="694"/>
    </row>
    <row r="975" spans="1:22" ht="36.75" thickBot="1" x14ac:dyDescent="0.3">
      <c r="A975" s="537"/>
      <c r="B975" s="4759"/>
      <c r="C975" s="423" t="s">
        <v>3919</v>
      </c>
      <c r="D975" s="1785">
        <v>44887</v>
      </c>
      <c r="E975" s="3555" t="s">
        <v>5514</v>
      </c>
      <c r="F975" s="3563">
        <v>170</v>
      </c>
      <c r="G975" s="173">
        <f>AVERAGE(CPVTFC3SG0064!T24:U24)</f>
        <v>2.8602499999999997</v>
      </c>
      <c r="H975" s="1787">
        <f t="shared" si="113"/>
        <v>9767.210144927536</v>
      </c>
      <c r="I975" s="3556" t="s">
        <v>315</v>
      </c>
      <c r="J975" s="1632"/>
      <c r="K975" s="1632"/>
      <c r="L975" s="1633"/>
      <c r="M975" s="650"/>
      <c r="N975" s="650"/>
      <c r="O975" s="650"/>
      <c r="P975" s="1268"/>
      <c r="Q975" s="1268"/>
      <c r="R975" s="1268"/>
      <c r="S975" s="1268"/>
      <c r="T975" s="1268"/>
      <c r="U975" s="1268"/>
    </row>
    <row r="976" spans="1:22" x14ac:dyDescent="0.25">
      <c r="A976" s="86">
        <v>761</v>
      </c>
      <c r="B976" s="4748" t="s">
        <v>1936</v>
      </c>
      <c r="C976" s="2746" t="s">
        <v>868</v>
      </c>
      <c r="D976" s="2107">
        <v>44819</v>
      </c>
      <c r="E976" s="2788" t="s">
        <v>4923</v>
      </c>
      <c r="F976" s="459">
        <v>174</v>
      </c>
      <c r="G976" s="459">
        <f>AVERAGE(CPVTFC3SG0014!D26:E26)</f>
        <v>0.62770000000000004</v>
      </c>
      <c r="H976" s="2109">
        <f t="shared" si="108"/>
        <v>2033.2061068702292</v>
      </c>
      <c r="I976" s="3565" t="s">
        <v>315</v>
      </c>
      <c r="J976" s="1638"/>
      <c r="K976" s="1638"/>
      <c r="L976" s="1639"/>
      <c r="M976" s="721"/>
      <c r="N976" s="721"/>
      <c r="O976" s="721"/>
      <c r="P976" s="490">
        <v>44889</v>
      </c>
      <c r="Q976" s="3358" t="s">
        <v>5563</v>
      </c>
      <c r="R976" s="3648">
        <v>184</v>
      </c>
      <c r="S976" s="589">
        <f>AVERAGE(CPVTFC3SG0071!X26:Y26)</f>
        <v>0.17494999999999999</v>
      </c>
      <c r="T976" s="622">
        <f t="shared" ref="T976" si="114">(S976-0.182)/0.0132*66</f>
        <v>-35.250000000000007</v>
      </c>
      <c r="U976" s="3618" t="s">
        <v>314</v>
      </c>
      <c r="V976" s="4736" t="s">
        <v>1416</v>
      </c>
    </row>
    <row r="977" spans="1:22" x14ac:dyDescent="0.25">
      <c r="A977" s="592"/>
      <c r="B977" s="4764"/>
      <c r="C977" s="171" t="s">
        <v>5448</v>
      </c>
      <c r="D977" s="2333"/>
      <c r="E977" s="3468"/>
      <c r="F977" s="695"/>
      <c r="G977" s="695"/>
      <c r="H977" s="3469"/>
      <c r="I977" s="3504"/>
      <c r="J977" s="1635"/>
      <c r="K977" s="1635"/>
      <c r="L977" s="1636"/>
      <c r="M977" s="656"/>
      <c r="N977" s="656"/>
      <c r="O977" s="656"/>
      <c r="P977" s="19">
        <v>44889</v>
      </c>
      <c r="Q977" s="3446" t="s">
        <v>5565</v>
      </c>
      <c r="R977" s="3446">
        <v>1</v>
      </c>
      <c r="S977" s="10">
        <f>AVERAGE(CPVTFC3SG0072!C11:D11)</f>
        <v>2.8915499999999996</v>
      </c>
      <c r="T977" s="14">
        <f>(S977-0.1654)/0.0132*66</f>
        <v>13630.749999999998</v>
      </c>
      <c r="U977" s="4371" t="s">
        <v>315</v>
      </c>
      <c r="V977" s="4737"/>
    </row>
    <row r="978" spans="1:22" ht="25.5" x14ac:dyDescent="0.25">
      <c r="A978" s="596"/>
      <c r="B978" s="4749"/>
      <c r="C978" s="171" t="s">
        <v>2442</v>
      </c>
      <c r="D978" s="2392">
        <v>44887</v>
      </c>
      <c r="E978" s="3551" t="s">
        <v>5514</v>
      </c>
      <c r="F978" s="3564">
        <v>171</v>
      </c>
      <c r="G978" s="103">
        <f>AVERAGE(CPVTFC3SG0064!V24:W24)</f>
        <v>2.91675</v>
      </c>
      <c r="H978" s="3477">
        <f t="shared" ref="H978:H979" si="115">(G978-0.1645)/0.0138*50</f>
        <v>9971.9202898550739</v>
      </c>
      <c r="I978" s="3552" t="s">
        <v>315</v>
      </c>
      <c r="J978" s="863"/>
      <c r="K978" s="863"/>
      <c r="L978" s="864"/>
      <c r="M978" s="642"/>
      <c r="N978" s="642"/>
      <c r="O978" s="642"/>
      <c r="P978" s="694"/>
      <c r="Q978" s="694"/>
      <c r="R978" s="694"/>
      <c r="S978" s="694"/>
      <c r="T978" s="694"/>
      <c r="U978" s="1260"/>
      <c r="V978" s="4737"/>
    </row>
    <row r="979" spans="1:22" ht="36.75" thickBot="1" x14ac:dyDescent="0.3">
      <c r="A979" s="516"/>
      <c r="B979" s="4750"/>
      <c r="C979" s="463" t="s">
        <v>3919</v>
      </c>
      <c r="D979" s="1516">
        <v>44887</v>
      </c>
      <c r="E979" s="3553" t="s">
        <v>5514</v>
      </c>
      <c r="F979" s="3558">
        <v>172</v>
      </c>
      <c r="G979" s="518">
        <f>AVERAGE(CPVTFC3SG0064!X24:Y24)</f>
        <v>2.8989500000000001</v>
      </c>
      <c r="H979" s="1518">
        <f t="shared" si="115"/>
        <v>9907.4275362318858</v>
      </c>
      <c r="I979" s="3554" t="s">
        <v>315</v>
      </c>
      <c r="J979" s="1641"/>
      <c r="K979" s="1641"/>
      <c r="L979" s="1642"/>
      <c r="M979" s="778"/>
      <c r="N979" s="778"/>
      <c r="O979" s="778"/>
      <c r="P979" s="786"/>
      <c r="Q979" s="786"/>
      <c r="R979" s="786"/>
      <c r="S979" s="786"/>
      <c r="T979" s="786"/>
      <c r="U979" s="2699"/>
      <c r="V979" s="4793"/>
    </row>
    <row r="980" spans="1:22" ht="15.75" thickBot="1" x14ac:dyDescent="0.3">
      <c r="A980" s="531">
        <v>762</v>
      </c>
      <c r="B980" s="2745" t="s">
        <v>1937</v>
      </c>
      <c r="C980" s="2745" t="s">
        <v>868</v>
      </c>
      <c r="D980" s="2328">
        <v>44819</v>
      </c>
      <c r="E980" s="3506" t="s">
        <v>4923</v>
      </c>
      <c r="F980" s="1464">
        <v>175</v>
      </c>
      <c r="G980" s="1464">
        <f>AVERAGE(CPVTFC3SG0014!F26:G26)</f>
        <v>0.99520000000000008</v>
      </c>
      <c r="H980" s="3507">
        <f t="shared" si="108"/>
        <v>3435.8778625954201</v>
      </c>
      <c r="I980" s="3499" t="s">
        <v>315</v>
      </c>
      <c r="J980" s="2395"/>
      <c r="K980" s="2395"/>
      <c r="L980" s="2396"/>
      <c r="M980" s="1973"/>
      <c r="N980" s="1973"/>
      <c r="O980" s="1973"/>
      <c r="P980" s="471">
        <v>44889</v>
      </c>
      <c r="Q980" s="3651" t="s">
        <v>5565</v>
      </c>
      <c r="R980" s="3651">
        <v>2</v>
      </c>
      <c r="S980" s="1226">
        <f>AVERAGE(CPVTFC3SG0072!E11:F11)</f>
        <v>0.26695000000000002</v>
      </c>
      <c r="T980" s="1193">
        <f t="shared" ref="T980:T984" si="116">(S980-0.1654)/0.0132*66</f>
        <v>507.75000000000011</v>
      </c>
      <c r="U980" s="3652" t="s">
        <v>315</v>
      </c>
      <c r="V980" s="286"/>
    </row>
    <row r="981" spans="1:22" ht="15.75" thickBot="1" x14ac:dyDescent="0.3">
      <c r="A981" s="600">
        <v>763</v>
      </c>
      <c r="B981" s="3656" t="s">
        <v>1938</v>
      </c>
      <c r="C981" s="3656" t="s">
        <v>868</v>
      </c>
      <c r="D981" s="2325">
        <v>44819</v>
      </c>
      <c r="E981" s="3512" t="s">
        <v>4923</v>
      </c>
      <c r="F981" s="1425">
        <v>176</v>
      </c>
      <c r="G981" s="1425">
        <f>AVERAGE(CPVTFC3SG0014!H26:I26)</f>
        <v>2.5689500000000001</v>
      </c>
      <c r="H981" s="3513">
        <f t="shared" si="108"/>
        <v>9442.5572519083962</v>
      </c>
      <c r="I981" s="3657" t="s">
        <v>315</v>
      </c>
      <c r="J981" s="1315"/>
      <c r="K981" s="1423"/>
      <c r="L981" s="1317"/>
      <c r="M981" s="652"/>
      <c r="N981" s="653"/>
      <c r="O981" s="1429"/>
      <c r="P981" s="601">
        <v>44889</v>
      </c>
      <c r="Q981" s="3654" t="s">
        <v>5565</v>
      </c>
      <c r="R981" s="3654">
        <v>3</v>
      </c>
      <c r="S981" s="137">
        <f>AVERAGE(CPVTFC3SG0072!G11:H11)</f>
        <v>0.57474999999999998</v>
      </c>
      <c r="T981" s="1802">
        <f t="shared" si="116"/>
        <v>2046.75</v>
      </c>
      <c r="U981" s="3640" t="s">
        <v>315</v>
      </c>
    </row>
    <row r="982" spans="1:22" x14ac:dyDescent="0.25">
      <c r="A982" s="86">
        <v>764</v>
      </c>
      <c r="B982" s="4748" t="s">
        <v>1939</v>
      </c>
      <c r="C982" s="2746" t="s">
        <v>868</v>
      </c>
      <c r="D982" s="2107">
        <v>44819</v>
      </c>
      <c r="E982" s="2788" t="s">
        <v>4923</v>
      </c>
      <c r="F982" s="459">
        <v>177</v>
      </c>
      <c r="G982" s="459">
        <f>AVERAGE(CPVTFC3SG0014!J26:K26)</f>
        <v>3.0731000000000002</v>
      </c>
      <c r="H982" s="2109">
        <f t="shared" si="108"/>
        <v>11366.79389312977</v>
      </c>
      <c r="I982" s="2789" t="s">
        <v>315</v>
      </c>
      <c r="J982" s="1019"/>
      <c r="K982" s="1020"/>
      <c r="L982" s="659"/>
      <c r="M982" s="667"/>
      <c r="N982" s="661"/>
      <c r="O982" s="721"/>
      <c r="P982" s="87">
        <v>44889</v>
      </c>
      <c r="Q982" s="3650" t="s">
        <v>5565</v>
      </c>
      <c r="R982" s="3650">
        <v>4</v>
      </c>
      <c r="S982" s="88">
        <f>AVERAGE(CPVTFC3SG0072!I11:J11)</f>
        <v>1.21655</v>
      </c>
      <c r="T982" s="89">
        <f t="shared" si="116"/>
        <v>5255.7500000000009</v>
      </c>
      <c r="U982" s="3633" t="s">
        <v>315</v>
      </c>
    </row>
    <row r="983" spans="1:22" ht="15.75" thickBot="1" x14ac:dyDescent="0.3">
      <c r="A983" s="537"/>
      <c r="B983" s="4759"/>
      <c r="C983" s="2623" t="s">
        <v>5448</v>
      </c>
      <c r="D983" s="1785"/>
      <c r="E983" s="3532"/>
      <c r="F983" s="1586"/>
      <c r="G983" s="1586"/>
      <c r="H983" s="3533"/>
      <c r="I983" s="3534"/>
      <c r="J983" s="967"/>
      <c r="K983" s="1022"/>
      <c r="L983" s="794"/>
      <c r="M983" s="969"/>
      <c r="N983" s="970"/>
      <c r="O983" s="650"/>
      <c r="P983" s="79">
        <v>44889</v>
      </c>
      <c r="Q983" s="3452" t="s">
        <v>5565</v>
      </c>
      <c r="R983" s="3452">
        <v>5</v>
      </c>
      <c r="S983" s="80">
        <f>AVERAGE(CPVTFC3SG0072!K11:L11)</f>
        <v>0.56559999999999999</v>
      </c>
      <c r="T983" s="81">
        <f t="shared" si="116"/>
        <v>2001.0000000000002</v>
      </c>
      <c r="U983" s="3437" t="s">
        <v>315</v>
      </c>
    </row>
    <row r="984" spans="1:22" x14ac:dyDescent="0.25">
      <c r="A984" s="86">
        <v>765</v>
      </c>
      <c r="B984" s="4748" t="s">
        <v>1940</v>
      </c>
      <c r="C984" s="2746" t="s">
        <v>868</v>
      </c>
      <c r="D984" s="2107">
        <v>44819</v>
      </c>
      <c r="E984" s="2788" t="s">
        <v>4923</v>
      </c>
      <c r="F984" s="459">
        <v>178</v>
      </c>
      <c r="G984" s="459">
        <f>AVERAGE(CPVTFC3SG0014!L26:M26)</f>
        <v>1.12965</v>
      </c>
      <c r="H984" s="2109">
        <f t="shared" si="108"/>
        <v>3949.0458015267182</v>
      </c>
      <c r="I984" s="2789" t="s">
        <v>315</v>
      </c>
      <c r="J984" s="1019"/>
      <c r="K984" s="1020"/>
      <c r="L984" s="659"/>
      <c r="M984" s="667"/>
      <c r="N984" s="661"/>
      <c r="O984" s="721"/>
      <c r="P984" s="490">
        <v>44889</v>
      </c>
      <c r="Q984" s="3648" t="s">
        <v>5565</v>
      </c>
      <c r="R984" s="3648">
        <v>6</v>
      </c>
      <c r="S984" s="589">
        <f>AVERAGE(CPVTFC3SG0072!M11:N11)</f>
        <v>0.19619999999999999</v>
      </c>
      <c r="T984" s="622">
        <f t="shared" si="116"/>
        <v>153.99999999999997</v>
      </c>
      <c r="U984" s="3618" t="s">
        <v>314</v>
      </c>
      <c r="V984" s="4690" t="s">
        <v>1416</v>
      </c>
    </row>
    <row r="985" spans="1:22" ht="25.5" x14ac:dyDescent="0.25">
      <c r="A985" s="596"/>
      <c r="B985" s="4749"/>
      <c r="C985" s="171" t="s">
        <v>2442</v>
      </c>
      <c r="D985" s="2392">
        <v>44887</v>
      </c>
      <c r="E985" s="3551" t="s">
        <v>5514</v>
      </c>
      <c r="F985" s="3564">
        <v>173</v>
      </c>
      <c r="G985" s="103">
        <f>AVERAGE(CPVTFC3SG0064!B26:C26)</f>
        <v>1.4753500000000002</v>
      </c>
      <c r="H985" s="3477">
        <f t="shared" ref="H985:H986" si="117">(G985-0.1645)/0.0138*50</f>
        <v>4749.45652173913</v>
      </c>
      <c r="I985" s="3644" t="s">
        <v>315</v>
      </c>
      <c r="J985" s="875"/>
      <c r="K985" s="876"/>
      <c r="L985" s="877"/>
      <c r="M985" s="645"/>
      <c r="N985" s="646"/>
      <c r="O985" s="642"/>
      <c r="P985" s="694"/>
      <c r="Q985" s="694"/>
      <c r="R985" s="694"/>
      <c r="S985" s="694"/>
      <c r="T985" s="694"/>
      <c r="U985" s="1260"/>
      <c r="V985" s="4691"/>
    </row>
    <row r="986" spans="1:22" ht="36.75" thickBot="1" x14ac:dyDescent="0.3">
      <c r="A986" s="537"/>
      <c r="B986" s="4759"/>
      <c r="C986" s="423" t="s">
        <v>3919</v>
      </c>
      <c r="D986" s="1785">
        <v>44887</v>
      </c>
      <c r="E986" s="3555" t="s">
        <v>5514</v>
      </c>
      <c r="F986" s="3563">
        <v>174</v>
      </c>
      <c r="G986" s="173">
        <f>AVERAGE(CPVTFC3SG0064!D26:E26)</f>
        <v>3.09015</v>
      </c>
      <c r="H986" s="1787">
        <f t="shared" si="117"/>
        <v>10600.18115942029</v>
      </c>
      <c r="I986" s="3646" t="s">
        <v>315</v>
      </c>
      <c r="J986" s="4346">
        <v>44894</v>
      </c>
      <c r="K986" s="560" t="s">
        <v>5564</v>
      </c>
      <c r="L986" s="560">
        <v>113</v>
      </c>
      <c r="M986" s="560">
        <f>AVERAGE(CPVTFC3SG0082!B16:C16)</f>
        <v>1.2189000000000001</v>
      </c>
      <c r="N986" s="4016">
        <f t="shared" ref="N986" si="118">(M986-0.1565)/0.0137*400</f>
        <v>31018.978102189783</v>
      </c>
      <c r="O986" s="4365" t="s">
        <v>315</v>
      </c>
      <c r="P986" s="1268"/>
      <c r="Q986" s="1268"/>
      <c r="R986" s="1268"/>
      <c r="S986" s="1268"/>
      <c r="T986" s="1268"/>
      <c r="U986" s="1587"/>
      <c r="V986" s="4692"/>
    </row>
    <row r="987" spans="1:22" x14ac:dyDescent="0.25">
      <c r="A987" s="508">
        <v>766</v>
      </c>
      <c r="B987" s="4748" t="s">
        <v>1941</v>
      </c>
      <c r="C987" s="2749" t="s">
        <v>868</v>
      </c>
      <c r="D987" s="2329">
        <v>44819</v>
      </c>
      <c r="E987" s="3465" t="s">
        <v>4923</v>
      </c>
      <c r="F987" s="492">
        <v>179</v>
      </c>
      <c r="G987" s="492">
        <f>AVERAGE(CPVTFC3SG0014!N26:O26)</f>
        <v>0.17265</v>
      </c>
      <c r="H987" s="3466">
        <f t="shared" si="108"/>
        <v>296.37404580152673</v>
      </c>
      <c r="I987" s="3503" t="s">
        <v>314</v>
      </c>
      <c r="J987" s="1638"/>
      <c r="K987" s="747"/>
      <c r="L987" s="1639"/>
      <c r="M987" s="667"/>
      <c r="N987" s="661"/>
      <c r="O987" s="721"/>
      <c r="P987" s="490">
        <v>44889</v>
      </c>
      <c r="Q987" s="3648" t="s">
        <v>5565</v>
      </c>
      <c r="R987" s="3648">
        <v>7</v>
      </c>
      <c r="S987" s="589">
        <f>AVERAGE(CPVTFC3SG0072!O11:P11)</f>
        <v>0.15034999999999998</v>
      </c>
      <c r="T987" s="622">
        <f t="shared" ref="T987:T988" si="119">(S987-0.1654)/0.0132*66</f>
        <v>-75.250000000000043</v>
      </c>
      <c r="U987" s="3618" t="s">
        <v>314</v>
      </c>
      <c r="V987" s="4736" t="s">
        <v>1416</v>
      </c>
    </row>
    <row r="988" spans="1:22" x14ac:dyDescent="0.25">
      <c r="A988" s="585"/>
      <c r="B988" s="4749"/>
      <c r="C988" s="171" t="s">
        <v>5448</v>
      </c>
      <c r="D988" s="2392"/>
      <c r="E988" s="3468"/>
      <c r="F988" s="695"/>
      <c r="G988" s="695"/>
      <c r="H988" s="3469"/>
      <c r="I988" s="3504"/>
      <c r="J988" s="863"/>
      <c r="K988" s="856"/>
      <c r="L988" s="864"/>
      <c r="M988" s="645"/>
      <c r="N988" s="646"/>
      <c r="O988" s="642"/>
      <c r="P988" s="18">
        <v>44889</v>
      </c>
      <c r="Q988" s="3454" t="s">
        <v>5565</v>
      </c>
      <c r="R988" s="3454">
        <v>8</v>
      </c>
      <c r="S988" s="7">
        <f>AVERAGE(CPVTFC3SG0072!Q11:R11)</f>
        <v>0.16075</v>
      </c>
      <c r="T988" s="13">
        <f t="shared" si="119"/>
        <v>-23.24999999999994</v>
      </c>
      <c r="U988" s="3619" t="s">
        <v>314</v>
      </c>
      <c r="V988" s="4737"/>
    </row>
    <row r="989" spans="1:22" ht="25.5" x14ac:dyDescent="0.25">
      <c r="A989" s="596"/>
      <c r="B989" s="4749"/>
      <c r="C989" s="171" t="s">
        <v>2442</v>
      </c>
      <c r="D989" s="2392">
        <v>44887</v>
      </c>
      <c r="E989" s="3551" t="s">
        <v>5514</v>
      </c>
      <c r="F989" s="3564">
        <v>175</v>
      </c>
      <c r="G989" s="103">
        <f>AVERAGE(CPVTFC3SG0064!F26:G26)</f>
        <v>3.1064999999999996</v>
      </c>
      <c r="H989" s="3477">
        <f t="shared" ref="H989:H990" si="120">(G989-0.1645)/0.0138*50</f>
        <v>10659.420289855072</v>
      </c>
      <c r="I989" s="3644" t="s">
        <v>315</v>
      </c>
      <c r="J989" s="863"/>
      <c r="K989" s="856"/>
      <c r="L989" s="864"/>
      <c r="M989" s="645"/>
      <c r="N989" s="646"/>
      <c r="O989" s="642"/>
      <c r="P989" s="694"/>
      <c r="Q989" s="694"/>
      <c r="R989" s="694"/>
      <c r="S989" s="694"/>
      <c r="T989" s="694"/>
      <c r="U989" s="1260"/>
      <c r="V989" s="4737"/>
    </row>
    <row r="990" spans="1:22" ht="36.75" thickBot="1" x14ac:dyDescent="0.3">
      <c r="A990" s="516"/>
      <c r="B990" s="4750"/>
      <c r="C990" s="463" t="s">
        <v>3919</v>
      </c>
      <c r="D990" s="1516">
        <v>44887</v>
      </c>
      <c r="E990" s="3553" t="s">
        <v>5514</v>
      </c>
      <c r="F990" s="3558">
        <v>176</v>
      </c>
      <c r="G990" s="518">
        <f>AVERAGE(CPVTFC3SG0064!H26:I26)</f>
        <v>2.9665999999999997</v>
      </c>
      <c r="H990" s="1518">
        <f t="shared" si="120"/>
        <v>10152.536231884058</v>
      </c>
      <c r="I990" s="3645" t="s">
        <v>315</v>
      </c>
      <c r="J990" s="1641"/>
      <c r="K990" s="754"/>
      <c r="L990" s="1642"/>
      <c r="M990" s="668"/>
      <c r="N990" s="662"/>
      <c r="O990" s="778"/>
      <c r="P990" s="786"/>
      <c r="Q990" s="786"/>
      <c r="R990" s="786"/>
      <c r="S990" s="786"/>
      <c r="T990" s="786"/>
      <c r="U990" s="2699"/>
      <c r="V990" s="4793"/>
    </row>
    <row r="991" spans="1:22" x14ac:dyDescent="0.25">
      <c r="A991" s="508">
        <v>767</v>
      </c>
      <c r="B991" s="4756" t="s">
        <v>1942</v>
      </c>
      <c r="C991" s="2755" t="s">
        <v>868</v>
      </c>
      <c r="D991" s="2329">
        <v>44819</v>
      </c>
      <c r="E991" s="3465" t="s">
        <v>4923</v>
      </c>
      <c r="F991" s="492">
        <v>180</v>
      </c>
      <c r="G991" s="492">
        <f>AVERAGE(CPVTFC3SG0014!P26:Q26)</f>
        <v>0.30020000000000002</v>
      </c>
      <c r="H991" s="3466">
        <f t="shared" si="108"/>
        <v>783.20610687022906</v>
      </c>
      <c r="I991" s="3566" t="s">
        <v>314</v>
      </c>
      <c r="J991" s="1638"/>
      <c r="K991" s="1638"/>
      <c r="L991" s="1639"/>
      <c r="M991" s="721"/>
      <c r="N991" s="721"/>
      <c r="O991" s="721"/>
      <c r="P991" s="490">
        <v>44889</v>
      </c>
      <c r="Q991" s="3648" t="s">
        <v>5565</v>
      </c>
      <c r="R991" s="3648">
        <v>9</v>
      </c>
      <c r="S991" s="589">
        <f>AVERAGE(CPVTFC3SG0072!S11:T11)</f>
        <v>0.18380000000000002</v>
      </c>
      <c r="T991" s="622">
        <f t="shared" ref="T991" si="121">(S991-0.1654)/0.0132*66</f>
        <v>92.000000000000142</v>
      </c>
      <c r="U991" s="3611" t="s">
        <v>314</v>
      </c>
      <c r="V991" s="4736" t="s">
        <v>1416</v>
      </c>
    </row>
    <row r="992" spans="1:22" ht="25.5" x14ac:dyDescent="0.25">
      <c r="A992" s="585"/>
      <c r="B992" s="4757"/>
      <c r="C992" s="169" t="s">
        <v>2442</v>
      </c>
      <c r="D992" s="2392">
        <v>44887</v>
      </c>
      <c r="E992" s="3551" t="s">
        <v>5514</v>
      </c>
      <c r="F992" s="3564">
        <v>177</v>
      </c>
      <c r="G992" s="103">
        <f>AVERAGE(CPVTFC3SG0064!J26:K26)</f>
        <v>0.30764999999999998</v>
      </c>
      <c r="H992" s="3477">
        <f t="shared" ref="H992:H993" si="122">(G992-0.1645)/0.0138*50</f>
        <v>518.65942028985501</v>
      </c>
      <c r="I992" s="3552" t="s">
        <v>315</v>
      </c>
      <c r="J992" s="863"/>
      <c r="K992" s="863"/>
      <c r="L992" s="864"/>
      <c r="M992" s="642"/>
      <c r="N992" s="642"/>
      <c r="O992" s="642"/>
      <c r="P992" s="694"/>
      <c r="Q992" s="694"/>
      <c r="R992" s="694"/>
      <c r="S992" s="694"/>
      <c r="T992" s="694"/>
      <c r="U992" s="2600"/>
      <c r="V992" s="4737"/>
    </row>
    <row r="993" spans="1:22" ht="36.75" thickBot="1" x14ac:dyDescent="0.3">
      <c r="A993" s="537"/>
      <c r="B993" s="4757"/>
      <c r="C993" s="423" t="s">
        <v>3919</v>
      </c>
      <c r="D993" s="1785">
        <v>44887</v>
      </c>
      <c r="E993" s="3555" t="s">
        <v>5514</v>
      </c>
      <c r="F993" s="3563">
        <v>178</v>
      </c>
      <c r="G993" s="173">
        <f>AVERAGE(CPVTFC3SG0064!L26:M26)</f>
        <v>3.0833500000000003</v>
      </c>
      <c r="H993" s="1787">
        <f t="shared" si="122"/>
        <v>10575.543478260872</v>
      </c>
      <c r="I993" s="3556" t="s">
        <v>315</v>
      </c>
      <c r="J993" s="1632"/>
      <c r="K993" s="1632"/>
      <c r="L993" s="1633"/>
      <c r="M993" s="650"/>
      <c r="N993" s="650"/>
      <c r="O993" s="650"/>
      <c r="P993" s="1268"/>
      <c r="Q993" s="1268"/>
      <c r="R993" s="1268"/>
      <c r="S993" s="1268"/>
      <c r="T993" s="1268"/>
      <c r="U993" s="2127"/>
      <c r="V993" s="4793"/>
    </row>
    <row r="994" spans="1:22" x14ac:dyDescent="0.25">
      <c r="A994" s="86">
        <v>768</v>
      </c>
      <c r="B994" s="4748" t="s">
        <v>1943</v>
      </c>
      <c r="C994" s="2746" t="s">
        <v>868</v>
      </c>
      <c r="D994" s="2107">
        <v>44819</v>
      </c>
      <c r="E994" s="2788" t="s">
        <v>4923</v>
      </c>
      <c r="F994" s="459">
        <v>181</v>
      </c>
      <c r="G994" s="459">
        <f>AVERAGE(CPVTFC3SG0014!R26:S26)</f>
        <v>2.5817999999999999</v>
      </c>
      <c r="H994" s="2109">
        <f t="shared" si="108"/>
        <v>9491.6030534351121</v>
      </c>
      <c r="I994" s="2789" t="s">
        <v>315</v>
      </c>
      <c r="J994" s="4373">
        <v>44894</v>
      </c>
      <c r="K994" s="1357" t="s">
        <v>5564</v>
      </c>
      <c r="L994" s="1357">
        <v>114</v>
      </c>
      <c r="M994" s="1357">
        <f>AVERAGE(CPVTFC3SG0082!D16:E16)</f>
        <v>0.34394999999999998</v>
      </c>
      <c r="N994" s="4374">
        <f t="shared" ref="N994" si="123">(M994-0.1565)/0.0137*400</f>
        <v>5472.9927007299257</v>
      </c>
      <c r="O994" s="4375" t="s">
        <v>315</v>
      </c>
      <c r="P994" s="87">
        <v>44889</v>
      </c>
      <c r="Q994" s="3650" t="s">
        <v>5565</v>
      </c>
      <c r="R994" s="3650">
        <v>10</v>
      </c>
      <c r="S994" s="88">
        <f>AVERAGE(CPVTFC3SG0072!U11:V11)</f>
        <v>0.59650000000000003</v>
      </c>
      <c r="T994" s="89">
        <f t="shared" ref="T994:T996" si="124">(S994-0.1654)/0.0132*66</f>
        <v>2155.5000000000005</v>
      </c>
      <c r="U994" s="3633" t="s">
        <v>315</v>
      </c>
      <c r="V994" s="4690"/>
    </row>
    <row r="995" spans="1:22" x14ac:dyDescent="0.25">
      <c r="A995" s="596"/>
      <c r="B995" s="4749"/>
      <c r="C995" s="171" t="s">
        <v>5448</v>
      </c>
      <c r="D995" s="2333"/>
      <c r="E995" s="3468"/>
      <c r="F995" s="695"/>
      <c r="G995" s="695"/>
      <c r="H995" s="3469"/>
      <c r="I995" s="3504"/>
      <c r="J995" s="863"/>
      <c r="K995" s="863"/>
      <c r="L995" s="864"/>
      <c r="M995" s="642"/>
      <c r="N995" s="642"/>
      <c r="O995" s="642"/>
      <c r="P995" s="19">
        <v>44889</v>
      </c>
      <c r="Q995" s="3446" t="s">
        <v>5565</v>
      </c>
      <c r="R995" s="3446">
        <v>11</v>
      </c>
      <c r="S995" s="10">
        <f>AVERAGE(CPVTFC3SG0072!W11:X11)</f>
        <v>0.70145000000000002</v>
      </c>
      <c r="T995" s="14">
        <f t="shared" si="124"/>
        <v>2680.25</v>
      </c>
      <c r="U995" s="3622" t="s">
        <v>315</v>
      </c>
      <c r="V995" s="4691"/>
    </row>
    <row r="996" spans="1:22" x14ac:dyDescent="0.25">
      <c r="A996" s="596"/>
      <c r="B996" s="4749"/>
      <c r="C996" s="171" t="s">
        <v>863</v>
      </c>
      <c r="D996" s="2333"/>
      <c r="E996" s="3468"/>
      <c r="F996" s="695"/>
      <c r="G996" s="695"/>
      <c r="H996" s="3469"/>
      <c r="I996" s="3504"/>
      <c r="J996" s="863"/>
      <c r="K996" s="863"/>
      <c r="L996" s="864"/>
      <c r="M996" s="642"/>
      <c r="N996" s="642"/>
      <c r="O996" s="642"/>
      <c r="P996" s="19">
        <v>44889</v>
      </c>
      <c r="Q996" s="3446" t="s">
        <v>5565</v>
      </c>
      <c r="R996" s="3446">
        <v>12</v>
      </c>
      <c r="S996" s="10">
        <f>AVERAGE(CPVTFC3SG0072!C13:D13)</f>
        <v>0.75624999999999998</v>
      </c>
      <c r="T996" s="14">
        <f t="shared" si="124"/>
        <v>2954.25</v>
      </c>
      <c r="U996" s="3622" t="s">
        <v>315</v>
      </c>
      <c r="V996" s="4691"/>
    </row>
    <row r="997" spans="1:22" ht="25.5" x14ac:dyDescent="0.25">
      <c r="A997" s="596"/>
      <c r="B997" s="4749"/>
      <c r="C997" s="171" t="s">
        <v>2442</v>
      </c>
      <c r="D997" s="2392">
        <v>44887</v>
      </c>
      <c r="E997" s="3551" t="s">
        <v>5514</v>
      </c>
      <c r="F997" s="3564">
        <v>179</v>
      </c>
      <c r="G997" s="103">
        <f>AVERAGE(CPVTFC3SG0064!N26:O26)</f>
        <v>2.9737499999999999</v>
      </c>
      <c r="H997" s="3477">
        <f t="shared" ref="H997:H998" si="125">(G997-0.1645)/0.0138*50</f>
        <v>10178.442028985508</v>
      </c>
      <c r="I997" s="3644" t="s">
        <v>315</v>
      </c>
      <c r="J997" s="4335">
        <v>44894</v>
      </c>
      <c r="K997" s="885" t="s">
        <v>5564</v>
      </c>
      <c r="L997" s="885">
        <v>115</v>
      </c>
      <c r="M997" s="885">
        <f>AVERAGE(CPVTFC3SG0082!F16:G16)</f>
        <v>0.33284999999999998</v>
      </c>
      <c r="N997" s="4336">
        <f t="shared" ref="N997:N998" si="126">(M997-0.1565)/0.0137*400</f>
        <v>5148.905109489051</v>
      </c>
      <c r="O997" s="4358" t="s">
        <v>315</v>
      </c>
      <c r="P997" s="694"/>
      <c r="Q997" s="694"/>
      <c r="R997" s="694"/>
      <c r="S997" s="694"/>
      <c r="T997" s="694"/>
      <c r="U997" s="2600"/>
      <c r="V997" s="4691"/>
    </row>
    <row r="998" spans="1:22" ht="36.75" thickBot="1" x14ac:dyDescent="0.3">
      <c r="A998" s="516"/>
      <c r="B998" s="4750"/>
      <c r="C998" s="463" t="s">
        <v>3919</v>
      </c>
      <c r="D998" s="1516">
        <v>44887</v>
      </c>
      <c r="E998" s="3553" t="s">
        <v>5514</v>
      </c>
      <c r="F998" s="3558">
        <v>180</v>
      </c>
      <c r="G998" s="518">
        <f>AVERAGE(CPVTFC3SG0064!P26:Q26)</f>
        <v>3.0217499999999999</v>
      </c>
      <c r="H998" s="1518">
        <f t="shared" si="125"/>
        <v>10352.355072463768</v>
      </c>
      <c r="I998" s="3645" t="s">
        <v>315</v>
      </c>
      <c r="J998" s="4341">
        <v>44894</v>
      </c>
      <c r="K998" s="486" t="s">
        <v>5564</v>
      </c>
      <c r="L998" s="486">
        <v>116</v>
      </c>
      <c r="M998" s="486">
        <f>AVERAGE(CPVTFC3SG0082!H16:I16)</f>
        <v>0.47799999999999998</v>
      </c>
      <c r="N998" s="4001">
        <f t="shared" si="126"/>
        <v>9386.8613138686123</v>
      </c>
      <c r="O998" s="4354" t="s">
        <v>315</v>
      </c>
      <c r="P998" s="786"/>
      <c r="Q998" s="786"/>
      <c r="R998" s="786"/>
      <c r="S998" s="786"/>
      <c r="T998" s="786"/>
      <c r="U998" s="788"/>
      <c r="V998" s="4692"/>
    </row>
    <row r="999" spans="1:22" x14ac:dyDescent="0.25">
      <c r="A999" s="592">
        <v>769</v>
      </c>
      <c r="B999" s="4764" t="s">
        <v>1944</v>
      </c>
      <c r="C999" s="2753" t="s">
        <v>868</v>
      </c>
      <c r="D999" s="2925">
        <v>44819</v>
      </c>
      <c r="E999" s="3518" t="s">
        <v>4923</v>
      </c>
      <c r="F999" s="449">
        <v>182</v>
      </c>
      <c r="G999" s="449">
        <f>AVERAGE(CPVTFC3SG0014!T26:U26)</f>
        <v>1.6608000000000001</v>
      </c>
      <c r="H999" s="3519">
        <f t="shared" si="108"/>
        <v>5976.3358778625952</v>
      </c>
      <c r="I999" s="3538" t="s">
        <v>315</v>
      </c>
      <c r="J999" s="1005"/>
      <c r="K999" s="1006"/>
      <c r="L999" s="959"/>
      <c r="M999" s="830"/>
      <c r="N999" s="831"/>
      <c r="O999" s="656"/>
      <c r="P999" s="83">
        <v>44889</v>
      </c>
      <c r="Q999" s="4283" t="s">
        <v>5565</v>
      </c>
      <c r="R999" s="4283">
        <v>13</v>
      </c>
      <c r="S999" s="84">
        <f>AVERAGE(CPVTFC3SG0072!E13:F13)</f>
        <v>0.26339999999999997</v>
      </c>
      <c r="T999" s="85">
        <f t="shared" ref="T999:T1005" si="127">(S999-0.1654)/0.0132*66</f>
        <v>489.99999999999989</v>
      </c>
      <c r="U999" s="4361" t="s">
        <v>314</v>
      </c>
    </row>
    <row r="1000" spans="1:22" x14ac:dyDescent="0.25">
      <c r="A1000" s="2045"/>
      <c r="B1000" s="4757"/>
      <c r="C1000" s="171" t="s">
        <v>5448</v>
      </c>
      <c r="D1000" s="2333"/>
      <c r="E1000" s="3468"/>
      <c r="F1000" s="695"/>
      <c r="G1000" s="695"/>
      <c r="H1000" s="3469"/>
      <c r="I1000" s="3504"/>
      <c r="J1000" s="1466"/>
      <c r="K1000" s="1467"/>
      <c r="L1000" s="1468"/>
      <c r="M1000" s="1469"/>
      <c r="N1000" s="1470"/>
      <c r="O1000" s="1973"/>
      <c r="P1000" s="18">
        <v>44889</v>
      </c>
      <c r="Q1000" s="3454" t="s">
        <v>5565</v>
      </c>
      <c r="R1000" s="3454">
        <v>14</v>
      </c>
      <c r="S1000" s="7">
        <f>AVERAGE(CPVTFC3SG0072!G13:H13)</f>
        <v>0.29900000000000004</v>
      </c>
      <c r="T1000" s="13">
        <f t="shared" si="127"/>
        <v>668.00000000000023</v>
      </c>
      <c r="U1000" s="3605" t="s">
        <v>314</v>
      </c>
    </row>
    <row r="1001" spans="1:22" x14ac:dyDescent="0.25">
      <c r="A1001" s="2045"/>
      <c r="B1001" s="4757"/>
      <c r="C1001" s="171" t="s">
        <v>863</v>
      </c>
      <c r="D1001" s="2333"/>
      <c r="E1001" s="3468"/>
      <c r="F1001" s="695"/>
      <c r="G1001" s="695"/>
      <c r="H1001" s="3469"/>
      <c r="I1001" s="3504"/>
      <c r="J1001" s="1466"/>
      <c r="K1001" s="1467"/>
      <c r="L1001" s="1468"/>
      <c r="M1001" s="1469"/>
      <c r="N1001" s="1470"/>
      <c r="O1001" s="1973"/>
      <c r="P1001" s="18">
        <v>44889</v>
      </c>
      <c r="Q1001" s="3454" t="s">
        <v>5565</v>
      </c>
      <c r="R1001" s="3454">
        <v>15</v>
      </c>
      <c r="S1001" s="7">
        <f>AVERAGE(CPVTFC3SG0072!I13:J13)</f>
        <v>0.31340000000000001</v>
      </c>
      <c r="T1001" s="13">
        <f t="shared" si="127"/>
        <v>740.00000000000011</v>
      </c>
      <c r="U1001" s="3605" t="s">
        <v>314</v>
      </c>
    </row>
    <row r="1002" spans="1:22" ht="26.25" thickBot="1" x14ac:dyDescent="0.3">
      <c r="A1002" s="516"/>
      <c r="B1002" s="4750"/>
      <c r="C1002" s="2747" t="s">
        <v>2442</v>
      </c>
      <c r="D1002" s="1516">
        <v>44887</v>
      </c>
      <c r="E1002" s="3553" t="s">
        <v>5514</v>
      </c>
      <c r="F1002" s="3558">
        <v>181</v>
      </c>
      <c r="G1002" s="518">
        <f>AVERAGE(CPVTFC3SG0064!R26:S26)</f>
        <v>1.73855</v>
      </c>
      <c r="H1002" s="1518">
        <f>(G1002-0.1645)/0.0138*50</f>
        <v>5703.079710144927</v>
      </c>
      <c r="I1002" s="3554" t="s">
        <v>315</v>
      </c>
      <c r="J1002" s="963"/>
      <c r="K1002" s="1415"/>
      <c r="L1002" s="792"/>
      <c r="M1002" s="668"/>
      <c r="N1002" s="662"/>
      <c r="O1002" s="778"/>
      <c r="P1002" s="786"/>
      <c r="Q1002" s="786"/>
      <c r="R1002" s="786"/>
      <c r="S1002" s="786"/>
      <c r="T1002" s="786"/>
      <c r="U1002" s="788"/>
    </row>
    <row r="1003" spans="1:22" x14ac:dyDescent="0.25">
      <c r="A1003" s="508">
        <v>770</v>
      </c>
      <c r="B1003" s="4748" t="s">
        <v>1945</v>
      </c>
      <c r="C1003" s="2749" t="s">
        <v>868</v>
      </c>
      <c r="D1003" s="2329">
        <v>44819</v>
      </c>
      <c r="E1003" s="3465" t="s">
        <v>4923</v>
      </c>
      <c r="F1003" s="492">
        <v>183</v>
      </c>
      <c r="G1003" s="492">
        <f>AVERAGE(CPVTFC3SG0014!V26:W26)</f>
        <v>0.33474999999999999</v>
      </c>
      <c r="H1003" s="3466">
        <f t="shared" si="108"/>
        <v>915.07633587786256</v>
      </c>
      <c r="I1003" s="3566" t="s">
        <v>314</v>
      </c>
      <c r="J1003" s="1019"/>
      <c r="K1003" s="1020"/>
      <c r="L1003" s="659"/>
      <c r="M1003" s="667"/>
      <c r="N1003" s="661"/>
      <c r="O1003" s="721"/>
      <c r="P1003" s="490">
        <v>44889</v>
      </c>
      <c r="Q1003" s="3648" t="s">
        <v>5565</v>
      </c>
      <c r="R1003" s="3648">
        <v>16</v>
      </c>
      <c r="S1003" s="589">
        <f>AVERAGE(CPVTFC3SG0072!K13:L13)</f>
        <v>0.21775</v>
      </c>
      <c r="T1003" s="622">
        <f t="shared" si="127"/>
        <v>261.75000000000006</v>
      </c>
      <c r="U1003" s="3611" t="s">
        <v>314</v>
      </c>
    </row>
    <row r="1004" spans="1:22" x14ac:dyDescent="0.25">
      <c r="A1004" s="584"/>
      <c r="B1004" s="4764"/>
      <c r="C1004" s="169" t="s">
        <v>5448</v>
      </c>
      <c r="D1004" s="2333"/>
      <c r="E1004" s="3468"/>
      <c r="F1004" s="695"/>
      <c r="G1004" s="695"/>
      <c r="H1004" s="3469"/>
      <c r="I1004" s="3504"/>
      <c r="J1004" s="1005"/>
      <c r="K1004" s="1006"/>
      <c r="L1004" s="959"/>
      <c r="M1004" s="830"/>
      <c r="N1004" s="831"/>
      <c r="O1004" s="656"/>
      <c r="P1004" s="18">
        <v>44889</v>
      </c>
      <c r="Q1004" s="3454" t="s">
        <v>5565</v>
      </c>
      <c r="R1004" s="3454">
        <v>17</v>
      </c>
      <c r="S1004" s="7">
        <f>AVERAGE(CPVTFC3SG0072!M13:N13)</f>
        <v>0.23419999999999999</v>
      </c>
      <c r="T1004" s="13">
        <f t="shared" si="127"/>
        <v>344</v>
      </c>
      <c r="U1004" s="3605" t="s">
        <v>314</v>
      </c>
    </row>
    <row r="1005" spans="1:22" x14ac:dyDescent="0.25">
      <c r="A1005" s="584"/>
      <c r="B1005" s="4764"/>
      <c r="C1005" s="169" t="s">
        <v>863</v>
      </c>
      <c r="D1005" s="2333"/>
      <c r="E1005" s="3468"/>
      <c r="F1005" s="695"/>
      <c r="G1005" s="695"/>
      <c r="H1005" s="3469"/>
      <c r="I1005" s="3504"/>
      <c r="J1005" s="1005"/>
      <c r="K1005" s="1006"/>
      <c r="L1005" s="959"/>
      <c r="M1005" s="830"/>
      <c r="N1005" s="831"/>
      <c r="O1005" s="656"/>
      <c r="P1005" s="18">
        <v>44889</v>
      </c>
      <c r="Q1005" s="3454" t="s">
        <v>5565</v>
      </c>
      <c r="R1005" s="3454">
        <v>18</v>
      </c>
      <c r="S1005" s="7">
        <f>AVERAGE(CPVTFC3SG0072!O13:P13)</f>
        <v>0.25845000000000001</v>
      </c>
      <c r="T1005" s="13">
        <f t="shared" si="127"/>
        <v>465.25000000000011</v>
      </c>
      <c r="U1005" s="3605" t="s">
        <v>314</v>
      </c>
    </row>
    <row r="1006" spans="1:22" ht="25.5" x14ac:dyDescent="0.25">
      <c r="A1006" s="585"/>
      <c r="B1006" s="4749"/>
      <c r="C1006" s="169" t="s">
        <v>2442</v>
      </c>
      <c r="D1006" s="2340">
        <v>44887</v>
      </c>
      <c r="E1006" s="3481" t="s">
        <v>5514</v>
      </c>
      <c r="F1006" s="3561">
        <v>182</v>
      </c>
      <c r="G1006" s="102">
        <f>AVERAGE(CPVTFC3SG0064!T26:U26)</f>
        <v>0.20885000000000001</v>
      </c>
      <c r="H1006" s="3461">
        <f t="shared" ref="H1006:H1007" si="128">(G1006-0.1645)/0.0138*50</f>
        <v>160.68840579710147</v>
      </c>
      <c r="I1006" s="3562" t="s">
        <v>314</v>
      </c>
      <c r="J1006" s="875"/>
      <c r="K1006" s="876"/>
      <c r="L1006" s="877"/>
      <c r="M1006" s="645"/>
      <c r="N1006" s="646"/>
      <c r="O1006" s="642"/>
      <c r="P1006" s="694"/>
      <c r="Q1006" s="694"/>
      <c r="R1006" s="694"/>
      <c r="S1006" s="694"/>
      <c r="T1006" s="694"/>
      <c r="U1006" s="2600"/>
    </row>
    <row r="1007" spans="1:22" ht="36.75" thickBot="1" x14ac:dyDescent="0.3">
      <c r="A1007" s="537"/>
      <c r="B1007" s="4759"/>
      <c r="C1007" s="423" t="s">
        <v>3919</v>
      </c>
      <c r="D1007" s="1785">
        <v>44887</v>
      </c>
      <c r="E1007" s="3555" t="s">
        <v>5514</v>
      </c>
      <c r="F1007" s="3563">
        <v>183</v>
      </c>
      <c r="G1007" s="173">
        <f>AVERAGE(CPVTFC3SG0064!V26:W26)</f>
        <v>1.4672000000000001</v>
      </c>
      <c r="H1007" s="1787">
        <f t="shared" si="128"/>
        <v>4719.927536231884</v>
      </c>
      <c r="I1007" s="3556" t="s">
        <v>315</v>
      </c>
      <c r="J1007" s="967"/>
      <c r="K1007" s="1022"/>
      <c r="L1007" s="794"/>
      <c r="M1007" s="969"/>
      <c r="N1007" s="970"/>
      <c r="O1007" s="650"/>
      <c r="P1007" s="1268"/>
      <c r="Q1007" s="1268"/>
      <c r="R1007" s="1268"/>
      <c r="S1007" s="1268"/>
      <c r="T1007" s="1268"/>
      <c r="U1007" s="2127"/>
    </row>
    <row r="1008" spans="1:22" x14ac:dyDescent="0.25">
      <c r="A1008" s="508">
        <v>771</v>
      </c>
      <c r="B1008" s="4748" t="s">
        <v>1946</v>
      </c>
      <c r="C1008" s="2749" t="s">
        <v>868</v>
      </c>
      <c r="D1008" s="2329">
        <v>44819</v>
      </c>
      <c r="E1008" s="3465" t="s">
        <v>4923</v>
      </c>
      <c r="F1008" s="492">
        <v>184</v>
      </c>
      <c r="G1008" s="492">
        <f>AVERAGE(CPVTFC3SG0014!X26:Y26)</f>
        <v>9.0299999999999991E-2</v>
      </c>
      <c r="H1008" s="3466">
        <f t="shared" si="108"/>
        <v>-17.93893129770996</v>
      </c>
      <c r="I1008" s="3503" t="s">
        <v>314</v>
      </c>
      <c r="J1008" s="1638"/>
      <c r="K1008" s="1638"/>
      <c r="L1008" s="1639"/>
      <c r="M1008" s="721"/>
      <c r="N1008" s="721"/>
      <c r="O1008" s="721"/>
      <c r="P1008" s="490">
        <v>44889</v>
      </c>
      <c r="Q1008" s="3648" t="s">
        <v>5565</v>
      </c>
      <c r="R1008" s="3648">
        <v>19</v>
      </c>
      <c r="S1008" s="589">
        <f>AVERAGE(CPVTFC3SG0072!Q13:R13)</f>
        <v>0.20079999999999998</v>
      </c>
      <c r="T1008" s="622">
        <f t="shared" ref="T1008:T1009" si="129">(S1008-0.1654)/0.0132*66</f>
        <v>176.99999999999994</v>
      </c>
      <c r="U1008" s="3611" t="s">
        <v>314</v>
      </c>
      <c r="V1008" s="4794" t="s">
        <v>1416</v>
      </c>
    </row>
    <row r="1009" spans="1:22" x14ac:dyDescent="0.25">
      <c r="A1009" s="585"/>
      <c r="B1009" s="4749"/>
      <c r="C1009" s="169" t="s">
        <v>5448</v>
      </c>
      <c r="D1009" s="2333"/>
      <c r="E1009" s="3468"/>
      <c r="F1009" s="695"/>
      <c r="G1009" s="695"/>
      <c r="H1009" s="3469"/>
      <c r="I1009" s="3504"/>
      <c r="J1009" s="863"/>
      <c r="K1009" s="863"/>
      <c r="L1009" s="864"/>
      <c r="M1009" s="642"/>
      <c r="N1009" s="642"/>
      <c r="O1009" s="642"/>
      <c r="P1009" s="18">
        <v>44889</v>
      </c>
      <c r="Q1009" s="3454" t="s">
        <v>5565</v>
      </c>
      <c r="R1009" s="3454">
        <v>20</v>
      </c>
      <c r="S1009" s="7">
        <f>AVERAGE(CPVTFC3SG0072!S13:T13)</f>
        <v>0.17724999999999999</v>
      </c>
      <c r="T1009" s="13">
        <f t="shared" si="129"/>
        <v>59.25</v>
      </c>
      <c r="U1009" s="3605" t="s">
        <v>314</v>
      </c>
      <c r="V1009" s="4794"/>
    </row>
    <row r="1010" spans="1:22" ht="25.5" x14ac:dyDescent="0.25">
      <c r="A1010" s="596"/>
      <c r="B1010" s="4749"/>
      <c r="C1010" s="171" t="s">
        <v>2442</v>
      </c>
      <c r="D1010" s="2392">
        <v>44887</v>
      </c>
      <c r="E1010" s="3551" t="s">
        <v>5514</v>
      </c>
      <c r="F1010" s="3564">
        <v>184</v>
      </c>
      <c r="G1010" s="103">
        <f>AVERAGE(CPVTFC3SG0064!X26:Y26)</f>
        <v>2.8576000000000001</v>
      </c>
      <c r="H1010" s="3477">
        <f t="shared" ref="H1010" si="130">(G1010-0.1645)/0.0138*66</f>
        <v>12880.043478260872</v>
      </c>
      <c r="I1010" s="3644" t="s">
        <v>315</v>
      </c>
      <c r="J1010" s="863"/>
      <c r="K1010" s="863"/>
      <c r="L1010" s="864"/>
      <c r="M1010" s="642"/>
      <c r="N1010" s="642"/>
      <c r="O1010" s="642"/>
      <c r="P1010" s="694"/>
      <c r="Q1010" s="694"/>
      <c r="R1010" s="694"/>
      <c r="S1010" s="694"/>
      <c r="T1010" s="694"/>
      <c r="U1010" s="2600"/>
      <c r="V1010" s="4794"/>
    </row>
    <row r="1011" spans="1:22" ht="36.75" thickBot="1" x14ac:dyDescent="0.3">
      <c r="A1011" s="537"/>
      <c r="B1011" s="4759"/>
      <c r="C1011" s="423" t="s">
        <v>3919</v>
      </c>
      <c r="D1011" s="1785">
        <v>44887</v>
      </c>
      <c r="E1011" s="3567" t="s">
        <v>5518</v>
      </c>
      <c r="F1011" s="3563">
        <v>1</v>
      </c>
      <c r="G1011" s="173">
        <f>AVERAGE(CPVTFC3SG0065!C11:D11)</f>
        <v>2.8998499999999998</v>
      </c>
      <c r="H1011" s="1787">
        <f>(G1011-0.171)/0.0137*50</f>
        <v>9959.3065693430653</v>
      </c>
      <c r="I1011" s="3646" t="s">
        <v>315</v>
      </c>
      <c r="J1011" s="1632"/>
      <c r="K1011" s="1632"/>
      <c r="L1011" s="1633"/>
      <c r="M1011" s="650"/>
      <c r="N1011" s="650"/>
      <c r="O1011" s="650"/>
      <c r="P1011" s="1268"/>
      <c r="Q1011" s="1268"/>
      <c r="R1011" s="1268"/>
      <c r="S1011" s="1268"/>
      <c r="T1011" s="1268"/>
      <c r="U1011" s="2127"/>
      <c r="V1011" s="4794"/>
    </row>
    <row r="1012" spans="1:22" x14ac:dyDescent="0.25">
      <c r="A1012" s="508">
        <v>772</v>
      </c>
      <c r="B1012" s="4744" t="s">
        <v>1947</v>
      </c>
      <c r="C1012" s="2749" t="s">
        <v>868</v>
      </c>
      <c r="D1012" s="2329">
        <v>44819</v>
      </c>
      <c r="E1012" s="3465" t="s">
        <v>4924</v>
      </c>
      <c r="F1012" s="492">
        <v>1</v>
      </c>
      <c r="G1012" s="492">
        <f>AVERAGE(CPVTFC3SG0015!C11:D11)</f>
        <v>7.3349999999999999E-2</v>
      </c>
      <c r="H1012" s="3466">
        <f>(G1012-0.1109)/0.0128*50</f>
        <v>-146.6796875</v>
      </c>
      <c r="I1012" s="3503" t="s">
        <v>314</v>
      </c>
      <c r="J1012" s="1638"/>
      <c r="K1012" s="1638"/>
      <c r="L1012" s="1639"/>
      <c r="M1012" s="721"/>
      <c r="N1012" s="721"/>
      <c r="O1012" s="721"/>
      <c r="P1012" s="490">
        <v>44889</v>
      </c>
      <c r="Q1012" s="3648" t="s">
        <v>5565</v>
      </c>
      <c r="R1012" s="3648">
        <v>21</v>
      </c>
      <c r="S1012" s="589">
        <f>AVERAGE(CPVTFC3SG0072!U13:V13)</f>
        <v>0.16944999999999999</v>
      </c>
      <c r="T1012" s="622">
        <f t="shared" ref="T1012:T1013" si="131">(S1012-0.1654)/0.0132*66</f>
        <v>20.249999999999989</v>
      </c>
      <c r="U1012" s="3611" t="s">
        <v>314</v>
      </c>
      <c r="V1012" s="287"/>
    </row>
    <row r="1013" spans="1:22" x14ac:dyDescent="0.25">
      <c r="A1013" s="585"/>
      <c r="B1013" s="4755"/>
      <c r="C1013" s="169" t="s">
        <v>5448</v>
      </c>
      <c r="D1013" s="2333"/>
      <c r="E1013" s="3468"/>
      <c r="F1013" s="695"/>
      <c r="G1013" s="695"/>
      <c r="H1013" s="3469"/>
      <c r="I1013" s="3504"/>
      <c r="J1013" s="863"/>
      <c r="K1013" s="863"/>
      <c r="L1013" s="864"/>
      <c r="M1013" s="642"/>
      <c r="N1013" s="642"/>
      <c r="O1013" s="642"/>
      <c r="P1013" s="18">
        <v>44889</v>
      </c>
      <c r="Q1013" s="3454" t="s">
        <v>5565</v>
      </c>
      <c r="R1013" s="3454">
        <v>22</v>
      </c>
      <c r="S1013" s="7">
        <f>AVERAGE(CPVTFC3SG0072!W13:X13)</f>
        <v>0.16364999999999999</v>
      </c>
      <c r="T1013" s="13">
        <f t="shared" si="131"/>
        <v>-8.7500000000000089</v>
      </c>
      <c r="U1013" s="3605" t="s">
        <v>314</v>
      </c>
      <c r="V1013" s="287"/>
    </row>
    <row r="1014" spans="1:22" ht="25.5" x14ac:dyDescent="0.25">
      <c r="A1014" s="585"/>
      <c r="B1014" s="4755"/>
      <c r="C1014" s="171" t="s">
        <v>2442</v>
      </c>
      <c r="D1014" s="2392">
        <v>44887</v>
      </c>
      <c r="E1014" s="3568" t="s">
        <v>5518</v>
      </c>
      <c r="F1014" s="3564">
        <v>2</v>
      </c>
      <c r="G1014" s="103">
        <f>AVERAGE(CPVTFC3SG0065!E11:F11)</f>
        <v>2.9196499999999999</v>
      </c>
      <c r="H1014" s="3477">
        <f t="shared" ref="H1014:H1015" si="132">(G1014-0.171)/0.0137*50</f>
        <v>10031.569343065694</v>
      </c>
      <c r="I1014" s="3644" t="s">
        <v>315</v>
      </c>
      <c r="J1014" s="863"/>
      <c r="K1014" s="863"/>
      <c r="L1014" s="864"/>
      <c r="M1014" s="642"/>
      <c r="N1014" s="642"/>
      <c r="O1014" s="642"/>
      <c r="P1014" s="694"/>
      <c r="Q1014" s="694"/>
      <c r="R1014" s="694"/>
      <c r="S1014" s="694"/>
      <c r="T1014" s="694"/>
      <c r="U1014" s="2600"/>
      <c r="V1014" s="261"/>
    </row>
    <row r="1015" spans="1:22" ht="36.75" thickBot="1" x14ac:dyDescent="0.3">
      <c r="A1015" s="462"/>
      <c r="B1015" s="4745"/>
      <c r="C1015" s="463" t="s">
        <v>3919</v>
      </c>
      <c r="D1015" s="1516">
        <v>44887</v>
      </c>
      <c r="E1015" s="3569" t="s">
        <v>5518</v>
      </c>
      <c r="F1015" s="3558">
        <v>3</v>
      </c>
      <c r="G1015" s="518">
        <f>AVERAGE(CPVTFC3SG0065!G11:H11)</f>
        <v>2.8867500000000001</v>
      </c>
      <c r="H1015" s="1518">
        <f t="shared" si="132"/>
        <v>9911.4963503649651</v>
      </c>
      <c r="I1015" s="3645" t="s">
        <v>315</v>
      </c>
      <c r="J1015" s="1641"/>
      <c r="K1015" s="1641"/>
      <c r="L1015" s="1642"/>
      <c r="M1015" s="778"/>
      <c r="N1015" s="778"/>
      <c r="O1015" s="778"/>
      <c r="P1015" s="786"/>
      <c r="Q1015" s="786"/>
      <c r="R1015" s="786"/>
      <c r="S1015" s="786"/>
      <c r="T1015" s="786"/>
      <c r="U1015" s="788"/>
      <c r="V1015" s="261"/>
    </row>
    <row r="1016" spans="1:22" x14ac:dyDescent="0.25">
      <c r="A1016" s="508">
        <v>773</v>
      </c>
      <c r="B1016" s="4761" t="s">
        <v>1948</v>
      </c>
      <c r="C1016" s="2755" t="s">
        <v>868</v>
      </c>
      <c r="D1016" s="2329">
        <v>44819</v>
      </c>
      <c r="E1016" s="3465" t="s">
        <v>4924</v>
      </c>
      <c r="F1016" s="492">
        <v>2</v>
      </c>
      <c r="G1016" s="492">
        <f>AVERAGE(CPVTFC3SG0015!E11:F11)</f>
        <v>9.9500000000000005E-2</v>
      </c>
      <c r="H1016" s="3466">
        <f t="shared" ref="H1016:H1196" si="133">(G1016-0.1109)/0.0128*50</f>
        <v>-44.531249999999972</v>
      </c>
      <c r="I1016" s="3539" t="s">
        <v>314</v>
      </c>
      <c r="J1016" s="1638"/>
      <c r="K1016" s="1638"/>
      <c r="L1016" s="1639"/>
      <c r="M1016" s="721"/>
      <c r="N1016" s="721"/>
      <c r="O1016" s="721"/>
      <c r="P1016" s="490">
        <v>44889</v>
      </c>
      <c r="Q1016" s="3648" t="s">
        <v>5565</v>
      </c>
      <c r="R1016" s="3648">
        <v>23</v>
      </c>
      <c r="S1016" s="589">
        <f>AVERAGE(CPVTFC3SG0072!C15:D15)</f>
        <v>0.1537</v>
      </c>
      <c r="T1016" s="622">
        <f t="shared" ref="T1016:T1026" si="134">(S1016-0.1654)/0.0132*66</f>
        <v>-58.499999999999943</v>
      </c>
      <c r="U1016" s="3611" t="s">
        <v>314</v>
      </c>
    </row>
    <row r="1017" spans="1:22" x14ac:dyDescent="0.25">
      <c r="A1017" s="584"/>
      <c r="B1017" s="4760"/>
      <c r="C1017" s="169" t="s">
        <v>5448</v>
      </c>
      <c r="D1017" s="2333"/>
      <c r="E1017" s="3468"/>
      <c r="F1017" s="695"/>
      <c r="G1017" s="695"/>
      <c r="H1017" s="3469"/>
      <c r="I1017" s="3504"/>
      <c r="J1017" s="1635"/>
      <c r="K1017" s="1635"/>
      <c r="L1017" s="1636"/>
      <c r="M1017" s="656"/>
      <c r="N1017" s="656"/>
      <c r="O1017" s="656"/>
      <c r="P1017" s="18">
        <v>44889</v>
      </c>
      <c r="Q1017" s="3454" t="s">
        <v>5565</v>
      </c>
      <c r="R1017" s="3454">
        <v>24</v>
      </c>
      <c r="S1017" s="7">
        <f>AVERAGE(CPVTFC3SG0072!E15:F15)</f>
        <v>0.14255000000000001</v>
      </c>
      <c r="T1017" s="13">
        <f t="shared" si="134"/>
        <v>-114.2499999999999</v>
      </c>
      <c r="U1017" s="3605" t="s">
        <v>314</v>
      </c>
    </row>
    <row r="1018" spans="1:22" ht="15.75" thickBot="1" x14ac:dyDescent="0.3">
      <c r="A1018" s="2152"/>
      <c r="B1018" s="4760"/>
      <c r="C1018" s="2761" t="s">
        <v>863</v>
      </c>
      <c r="D1018" s="2335"/>
      <c r="E1018" s="3532"/>
      <c r="F1018" s="1586"/>
      <c r="G1018" s="1586"/>
      <c r="H1018" s="3533"/>
      <c r="I1018" s="3534"/>
      <c r="J1018" s="2395"/>
      <c r="K1018" s="2395"/>
      <c r="L1018" s="2396"/>
      <c r="M1018" s="1973"/>
      <c r="N1018" s="1973"/>
      <c r="O1018" s="1973"/>
      <c r="P1018" s="111">
        <v>44889</v>
      </c>
      <c r="Q1018" s="3451" t="s">
        <v>5565</v>
      </c>
      <c r="R1018" s="3451">
        <v>25</v>
      </c>
      <c r="S1018" s="112">
        <f>AVERAGE(CPVTFC3SG0072!G15:H15)</f>
        <v>0.14029999999999998</v>
      </c>
      <c r="T1018" s="113">
        <f t="shared" si="134"/>
        <v>-125.50000000000006</v>
      </c>
      <c r="U1018" s="3612" t="s">
        <v>314</v>
      </c>
    </row>
    <row r="1019" spans="1:22" x14ac:dyDescent="0.25">
      <c r="A1019" s="508">
        <v>774</v>
      </c>
      <c r="B1019" s="4744" t="s">
        <v>1949</v>
      </c>
      <c r="C1019" s="2749" t="s">
        <v>868</v>
      </c>
      <c r="D1019" s="2329">
        <v>44819</v>
      </c>
      <c r="E1019" s="3465" t="s">
        <v>4924</v>
      </c>
      <c r="F1019" s="492">
        <v>3</v>
      </c>
      <c r="G1019" s="492">
        <f>AVERAGE(CPVTFC3SG0015!G11:H11)</f>
        <v>8.0549999999999997E-2</v>
      </c>
      <c r="H1019" s="3466">
        <f t="shared" si="133"/>
        <v>-118.5546875</v>
      </c>
      <c r="I1019" s="3503" t="s">
        <v>314</v>
      </c>
      <c r="J1019" s="1638"/>
      <c r="K1019" s="1638"/>
      <c r="L1019" s="1639"/>
      <c r="M1019" s="721"/>
      <c r="N1019" s="721"/>
      <c r="O1019" s="721"/>
      <c r="P1019" s="490">
        <v>44889</v>
      </c>
      <c r="Q1019" s="3648" t="s">
        <v>5565</v>
      </c>
      <c r="R1019" s="3648">
        <v>26</v>
      </c>
      <c r="S1019" s="589">
        <f>AVERAGE(CPVTFC3SG0072!I15:J15)</f>
        <v>0.14845</v>
      </c>
      <c r="T1019" s="622">
        <f t="shared" si="134"/>
        <v>-84.749999999999957</v>
      </c>
      <c r="U1019" s="3611" t="s">
        <v>314</v>
      </c>
    </row>
    <row r="1020" spans="1:22" x14ac:dyDescent="0.25">
      <c r="A1020" s="585"/>
      <c r="B1020" s="4755"/>
      <c r="C1020" s="169" t="s">
        <v>5448</v>
      </c>
      <c r="D1020" s="2333"/>
      <c r="E1020" s="3468"/>
      <c r="F1020" s="695"/>
      <c r="G1020" s="695"/>
      <c r="H1020" s="3469"/>
      <c r="I1020" s="3504"/>
      <c r="J1020" s="863"/>
      <c r="K1020" s="863"/>
      <c r="L1020" s="864"/>
      <c r="M1020" s="642"/>
      <c r="N1020" s="642"/>
      <c r="O1020" s="642"/>
      <c r="P1020" s="18">
        <v>44889</v>
      </c>
      <c r="Q1020" s="3454" t="s">
        <v>5565</v>
      </c>
      <c r="R1020" s="3454">
        <v>27</v>
      </c>
      <c r="S1020" s="7">
        <f>AVERAGE(CPVTFC3SG0072!K15:L15)</f>
        <v>0.14379999999999998</v>
      </c>
      <c r="T1020" s="13">
        <f t="shared" si="134"/>
        <v>-108.00000000000004</v>
      </c>
      <c r="U1020" s="3605" t="s">
        <v>314</v>
      </c>
    </row>
    <row r="1021" spans="1:22" ht="15.75" thickBot="1" x14ac:dyDescent="0.3">
      <c r="A1021" s="498"/>
      <c r="B1021" s="4763"/>
      <c r="C1021" s="2761" t="s">
        <v>863</v>
      </c>
      <c r="D1021" s="2335"/>
      <c r="E1021" s="3532"/>
      <c r="F1021" s="1586"/>
      <c r="G1021" s="1586"/>
      <c r="H1021" s="3533"/>
      <c r="I1021" s="3534"/>
      <c r="J1021" s="1632"/>
      <c r="K1021" s="1632"/>
      <c r="L1021" s="1633"/>
      <c r="M1021" s="650"/>
      <c r="N1021" s="650"/>
      <c r="O1021" s="650"/>
      <c r="P1021" s="111">
        <v>44889</v>
      </c>
      <c r="Q1021" s="3451" t="s">
        <v>5565</v>
      </c>
      <c r="R1021" s="3451">
        <v>28</v>
      </c>
      <c r="S1021" s="112">
        <f>AVERAGE(CPVTFC3SG0072!M15:N15)</f>
        <v>0.14410000000000001</v>
      </c>
      <c r="T1021" s="113">
        <f t="shared" si="134"/>
        <v>-106.49999999999993</v>
      </c>
      <c r="U1021" s="3612" t="s">
        <v>314</v>
      </c>
    </row>
    <row r="1022" spans="1:22" x14ac:dyDescent="0.25">
      <c r="A1022" s="86">
        <v>775</v>
      </c>
      <c r="B1022" s="4748" t="s">
        <v>1950</v>
      </c>
      <c r="C1022" s="2746" t="s">
        <v>868</v>
      </c>
      <c r="D1022" s="2107">
        <v>44819</v>
      </c>
      <c r="E1022" s="2788" t="s">
        <v>4924</v>
      </c>
      <c r="F1022" s="459">
        <v>4</v>
      </c>
      <c r="G1022" s="459">
        <f>AVERAGE(CPVTFC3SG0015!I11:J11)</f>
        <v>0.64189999999999992</v>
      </c>
      <c r="H1022" s="2109">
        <f t="shared" si="133"/>
        <v>2074.2187499999995</v>
      </c>
      <c r="I1022" s="2789" t="s">
        <v>315</v>
      </c>
      <c r="J1022" s="1638"/>
      <c r="K1022" s="1638"/>
      <c r="L1022" s="1639"/>
      <c r="M1022" s="721"/>
      <c r="N1022" s="721"/>
      <c r="O1022" s="721"/>
      <c r="P1022" s="490">
        <v>44889</v>
      </c>
      <c r="Q1022" s="3648" t="s">
        <v>5565</v>
      </c>
      <c r="R1022" s="3648">
        <v>29</v>
      </c>
      <c r="S1022" s="589">
        <f>AVERAGE(CPVTFC3SG0072!O15:P15)</f>
        <v>0.25860000000000005</v>
      </c>
      <c r="T1022" s="622">
        <f t="shared" si="134"/>
        <v>466.00000000000028</v>
      </c>
      <c r="U1022" s="3611" t="s">
        <v>314</v>
      </c>
    </row>
    <row r="1023" spans="1:22" ht="15.75" thickBot="1" x14ac:dyDescent="0.3">
      <c r="A1023" s="537"/>
      <c r="B1023" s="4759"/>
      <c r="C1023" s="2623" t="s">
        <v>5448</v>
      </c>
      <c r="D1023" s="2335"/>
      <c r="E1023" s="3532"/>
      <c r="F1023" s="1586"/>
      <c r="G1023" s="1586"/>
      <c r="H1023" s="3533"/>
      <c r="I1023" s="3534"/>
      <c r="J1023" s="1632"/>
      <c r="K1023" s="1632"/>
      <c r="L1023" s="1633"/>
      <c r="M1023" s="650"/>
      <c r="N1023" s="650"/>
      <c r="O1023" s="650"/>
      <c r="P1023" s="111">
        <v>44889</v>
      </c>
      <c r="Q1023" s="3451" t="s">
        <v>5565</v>
      </c>
      <c r="R1023" s="3451">
        <v>30</v>
      </c>
      <c r="S1023" s="112">
        <f>AVERAGE(CPVTFC3SG0072!Q15:R15)</f>
        <v>0.28015000000000001</v>
      </c>
      <c r="T1023" s="113">
        <f t="shared" si="134"/>
        <v>573.75000000000011</v>
      </c>
      <c r="U1023" s="3612" t="s">
        <v>314</v>
      </c>
    </row>
    <row r="1024" spans="1:22" x14ac:dyDescent="0.25">
      <c r="A1024" s="86">
        <v>776</v>
      </c>
      <c r="B1024" s="4748" t="s">
        <v>1951</v>
      </c>
      <c r="C1024" s="2746" t="s">
        <v>868</v>
      </c>
      <c r="D1024" s="2107">
        <v>44819</v>
      </c>
      <c r="E1024" s="2788" t="s">
        <v>4924</v>
      </c>
      <c r="F1024" s="459">
        <v>5</v>
      </c>
      <c r="G1024" s="459">
        <f>AVERAGE(CPVTFC3SG0015!K11:L11)</f>
        <v>1.7863500000000001</v>
      </c>
      <c r="H1024" s="2109">
        <f t="shared" si="133"/>
        <v>6544.7265625</v>
      </c>
      <c r="I1024" s="2789" t="s">
        <v>315</v>
      </c>
      <c r="J1024" s="1638"/>
      <c r="K1024" s="1638"/>
      <c r="L1024" s="1639"/>
      <c r="M1024" s="721"/>
      <c r="N1024" s="721"/>
      <c r="O1024" s="721"/>
      <c r="P1024" s="87">
        <v>44889</v>
      </c>
      <c r="Q1024" s="3650" t="s">
        <v>5565</v>
      </c>
      <c r="R1024" s="3650">
        <v>31</v>
      </c>
      <c r="S1024" s="88">
        <f>AVERAGE(CPVTFC3SG0072!S15:T15)</f>
        <v>0.59309999999999996</v>
      </c>
      <c r="T1024" s="89">
        <f t="shared" si="134"/>
        <v>2138.5</v>
      </c>
      <c r="U1024" s="3633" t="s">
        <v>315</v>
      </c>
    </row>
    <row r="1025" spans="1:22" x14ac:dyDescent="0.25">
      <c r="A1025" s="596"/>
      <c r="B1025" s="4749"/>
      <c r="C1025" s="171" t="s">
        <v>5448</v>
      </c>
      <c r="D1025" s="2333"/>
      <c r="E1025" s="3468"/>
      <c r="F1025" s="695"/>
      <c r="G1025" s="695"/>
      <c r="H1025" s="3469"/>
      <c r="I1025" s="3504"/>
      <c r="J1025" s="863"/>
      <c r="K1025" s="863"/>
      <c r="L1025" s="864"/>
      <c r="M1025" s="642"/>
      <c r="N1025" s="642"/>
      <c r="O1025" s="642"/>
      <c r="P1025" s="19">
        <v>44889</v>
      </c>
      <c r="Q1025" s="3446" t="s">
        <v>5565</v>
      </c>
      <c r="R1025" s="3446">
        <v>32</v>
      </c>
      <c r="S1025" s="10">
        <f>AVERAGE(CPVTFC3SG0072!U15:V15)</f>
        <v>0.47150000000000003</v>
      </c>
      <c r="T1025" s="14">
        <f t="shared" si="134"/>
        <v>1530.5000000000002</v>
      </c>
      <c r="U1025" s="3622" t="s">
        <v>315</v>
      </c>
    </row>
    <row r="1026" spans="1:22" x14ac:dyDescent="0.25">
      <c r="A1026" s="596"/>
      <c r="B1026" s="4749"/>
      <c r="C1026" s="171" t="s">
        <v>863</v>
      </c>
      <c r="D1026" s="2333"/>
      <c r="E1026" s="3468"/>
      <c r="F1026" s="695"/>
      <c r="G1026" s="695"/>
      <c r="H1026" s="3469"/>
      <c r="I1026" s="3504"/>
      <c r="J1026" s="863"/>
      <c r="K1026" s="863"/>
      <c r="L1026" s="864"/>
      <c r="M1026" s="642"/>
      <c r="N1026" s="642"/>
      <c r="O1026" s="642"/>
      <c r="P1026" s="19">
        <v>44889</v>
      </c>
      <c r="Q1026" s="3446" t="s">
        <v>5565</v>
      </c>
      <c r="R1026" s="3446">
        <v>33</v>
      </c>
      <c r="S1026" s="10">
        <f>AVERAGE(CPVTFC3SG0072!W15:X15)</f>
        <v>0.56194999999999995</v>
      </c>
      <c r="T1026" s="14">
        <f t="shared" si="134"/>
        <v>1982.7499999999998</v>
      </c>
      <c r="U1026" s="3622" t="s">
        <v>315</v>
      </c>
    </row>
    <row r="1027" spans="1:22" ht="26.25" thickBot="1" x14ac:dyDescent="0.3">
      <c r="A1027" s="596"/>
      <c r="B1027" s="4749"/>
      <c r="C1027" s="171" t="s">
        <v>2442</v>
      </c>
      <c r="D1027" s="2392">
        <v>44887</v>
      </c>
      <c r="E1027" s="3568" t="s">
        <v>5518</v>
      </c>
      <c r="F1027" s="3564">
        <v>4</v>
      </c>
      <c r="G1027" s="103">
        <f>AVERAGE(CPVTFC3SG0065!I11:J11)</f>
        <v>2.7966499999999996</v>
      </c>
      <c r="H1027" s="3477">
        <f t="shared" ref="H1027:H1028" si="135">(G1027-0.171)/0.0137*50</f>
        <v>9582.664233576641</v>
      </c>
      <c r="I1027" s="3644" t="s">
        <v>315</v>
      </c>
      <c r="J1027" s="4343">
        <v>44894</v>
      </c>
      <c r="K1027" s="1335" t="s">
        <v>5564</v>
      </c>
      <c r="L1027" s="1335">
        <v>117</v>
      </c>
      <c r="M1027" s="1335">
        <f>AVERAGE(CPVTFC3SG0082!J16:K16)</f>
        <v>0.24430000000000002</v>
      </c>
      <c r="N1027" s="4344">
        <f t="shared" ref="N1027:N1029" si="136">(M1027-0.1565)/0.0137*400</f>
        <v>2563.5036496350372</v>
      </c>
      <c r="O1027" s="4355" t="s">
        <v>315</v>
      </c>
      <c r="P1027" s="694"/>
      <c r="Q1027" s="694"/>
      <c r="R1027" s="694"/>
      <c r="S1027" s="694"/>
      <c r="T1027" s="694"/>
      <c r="U1027" s="2600"/>
    </row>
    <row r="1028" spans="1:22" ht="36.75" thickBot="1" x14ac:dyDescent="0.3">
      <c r="A1028" s="516"/>
      <c r="B1028" s="4750"/>
      <c r="C1028" s="463" t="s">
        <v>3919</v>
      </c>
      <c r="D1028" s="1516">
        <v>44887</v>
      </c>
      <c r="E1028" s="3569" t="s">
        <v>5518</v>
      </c>
      <c r="F1028" s="3558">
        <v>5</v>
      </c>
      <c r="G1028" s="518">
        <f>AVERAGE(CPVTFC3SG0065!K11:L11)</f>
        <v>2.8845499999999999</v>
      </c>
      <c r="H1028" s="1518">
        <f t="shared" si="135"/>
        <v>9903.4671532846714</v>
      </c>
      <c r="I1028" s="3645" t="s">
        <v>315</v>
      </c>
      <c r="J1028" s="4343">
        <v>44894</v>
      </c>
      <c r="K1028" s="1335" t="s">
        <v>5564</v>
      </c>
      <c r="L1028" s="1335">
        <v>118</v>
      </c>
      <c r="M1028" s="1335">
        <f>AVERAGE(CPVTFC3SG0082!L16:M16)</f>
        <v>0.29615000000000002</v>
      </c>
      <c r="N1028" s="4344">
        <f t="shared" si="136"/>
        <v>4077.3722627737229</v>
      </c>
      <c r="O1028" s="4355" t="s">
        <v>315</v>
      </c>
      <c r="P1028" s="786"/>
      <c r="Q1028" s="786"/>
      <c r="R1028" s="786"/>
      <c r="S1028" s="786"/>
      <c r="T1028" s="786"/>
      <c r="U1028" s="788"/>
    </row>
    <row r="1029" spans="1:22" ht="15.75" thickBot="1" x14ac:dyDescent="0.3">
      <c r="A1029" s="86">
        <v>777</v>
      </c>
      <c r="B1029" s="4756" t="s">
        <v>1952</v>
      </c>
      <c r="C1029" s="2748" t="s">
        <v>868</v>
      </c>
      <c r="D1029" s="2107">
        <v>44819</v>
      </c>
      <c r="E1029" s="2788" t="s">
        <v>4924</v>
      </c>
      <c r="F1029" s="459">
        <v>6</v>
      </c>
      <c r="G1029" s="459">
        <f>AVERAGE(CPVTFC3SG0015!M11:N11)</f>
        <v>2.9359000000000002</v>
      </c>
      <c r="H1029" s="2109">
        <f t="shared" si="133"/>
        <v>11035.15625</v>
      </c>
      <c r="I1029" s="2796" t="s">
        <v>315</v>
      </c>
      <c r="J1029" s="4341">
        <v>44894</v>
      </c>
      <c r="K1029" s="486" t="s">
        <v>5564</v>
      </c>
      <c r="L1029" s="486">
        <v>119</v>
      </c>
      <c r="M1029" s="486">
        <f>AVERAGE(CPVTFC3SG0082!N16:O16)</f>
        <v>1.2365499999999998</v>
      </c>
      <c r="N1029" s="4001">
        <f t="shared" si="136"/>
        <v>31534.306569343054</v>
      </c>
      <c r="O1029" s="4354" t="s">
        <v>315</v>
      </c>
      <c r="P1029" s="87">
        <v>44889</v>
      </c>
      <c r="Q1029" s="3650" t="s">
        <v>5565</v>
      </c>
      <c r="R1029" s="3650">
        <v>34</v>
      </c>
      <c r="S1029" s="88">
        <f>AVERAGE(CPVTFC3SG0072!C17:D17)</f>
        <v>2.0850999999999997</v>
      </c>
      <c r="T1029" s="89">
        <f t="shared" ref="T1029:T1031" si="137">(S1029-0.1654)/0.0132*66</f>
        <v>9598.4999999999982</v>
      </c>
      <c r="U1029" s="3633" t="s">
        <v>315</v>
      </c>
    </row>
    <row r="1030" spans="1:22" x14ac:dyDescent="0.25">
      <c r="A1030" s="592"/>
      <c r="B1030" s="4757"/>
      <c r="C1030" s="171" t="s">
        <v>5448</v>
      </c>
      <c r="D1030" s="2333"/>
      <c r="E1030" s="3468"/>
      <c r="F1030" s="695"/>
      <c r="G1030" s="695"/>
      <c r="H1030" s="3469"/>
      <c r="I1030" s="3504"/>
      <c r="J1030" s="1635"/>
      <c r="K1030" s="1635"/>
      <c r="L1030" s="1636"/>
      <c r="M1030" s="656"/>
      <c r="N1030" s="656"/>
      <c r="O1030" s="656"/>
      <c r="P1030" s="19">
        <v>44889</v>
      </c>
      <c r="Q1030" s="3446" t="s">
        <v>5565</v>
      </c>
      <c r="R1030" s="3446">
        <v>35</v>
      </c>
      <c r="S1030" s="10">
        <f>AVERAGE(CPVTFC3SG0072!E17:F17)</f>
        <v>1.36595</v>
      </c>
      <c r="T1030" s="14">
        <f t="shared" si="137"/>
        <v>6002.75</v>
      </c>
      <c r="U1030" s="3622" t="s">
        <v>315</v>
      </c>
    </row>
    <row r="1031" spans="1:22" x14ac:dyDescent="0.25">
      <c r="A1031" s="592"/>
      <c r="B1031" s="4757"/>
      <c r="C1031" s="171" t="s">
        <v>863</v>
      </c>
      <c r="D1031" s="2333"/>
      <c r="E1031" s="3468"/>
      <c r="F1031" s="695"/>
      <c r="G1031" s="695"/>
      <c r="H1031" s="3469"/>
      <c r="I1031" s="3504"/>
      <c r="J1031" s="1635"/>
      <c r="K1031" s="1635"/>
      <c r="L1031" s="1636"/>
      <c r="M1031" s="656"/>
      <c r="N1031" s="656"/>
      <c r="O1031" s="656"/>
      <c r="P1031" s="19">
        <v>44889</v>
      </c>
      <c r="Q1031" s="3446" t="s">
        <v>5565</v>
      </c>
      <c r="R1031" s="3446">
        <v>36</v>
      </c>
      <c r="S1031" s="10">
        <f>AVERAGE(CPVTFC3SG0072!G17:H17)</f>
        <v>0.68090000000000006</v>
      </c>
      <c r="T1031" s="14">
        <f t="shared" si="137"/>
        <v>2577.5000000000005</v>
      </c>
      <c r="U1031" s="3622" t="s">
        <v>315</v>
      </c>
    </row>
    <row r="1032" spans="1:22" ht="26.25" thickBot="1" x14ac:dyDescent="0.3">
      <c r="A1032" s="596"/>
      <c r="B1032" s="4757"/>
      <c r="C1032" s="171" t="s">
        <v>2442</v>
      </c>
      <c r="D1032" s="2392">
        <v>44887</v>
      </c>
      <c r="E1032" s="3568" t="s">
        <v>5518</v>
      </c>
      <c r="F1032" s="3564">
        <v>6</v>
      </c>
      <c r="G1032" s="103">
        <f>AVERAGE(CPVTFC3SG0065!M11:N11)</f>
        <v>2.90055</v>
      </c>
      <c r="H1032" s="1787">
        <f t="shared" ref="H1032:H1033" si="138">(G1032-0.171)/0.0137*50</f>
        <v>9961.8613138686123</v>
      </c>
      <c r="I1032" s="3552" t="s">
        <v>315</v>
      </c>
      <c r="J1032" s="4343">
        <v>44894</v>
      </c>
      <c r="K1032" s="1335" t="s">
        <v>5564</v>
      </c>
      <c r="L1032" s="1335">
        <v>120</v>
      </c>
      <c r="M1032" s="1335">
        <f>AVERAGE(CPVTFC3SG0082!P16:Q16)</f>
        <v>0.35344999999999999</v>
      </c>
      <c r="N1032" s="4344">
        <f t="shared" ref="N1032:N1033" si="139">(M1032-0.1565)/0.0137*400</f>
        <v>5750.3649635036491</v>
      </c>
      <c r="O1032" s="4355" t="s">
        <v>315</v>
      </c>
      <c r="P1032" s="694"/>
      <c r="Q1032" s="694"/>
      <c r="R1032" s="694"/>
      <c r="S1032" s="694"/>
      <c r="T1032" s="694"/>
      <c r="U1032" s="2600"/>
    </row>
    <row r="1033" spans="1:22" ht="36.75" thickBot="1" x14ac:dyDescent="0.3">
      <c r="A1033" s="516"/>
      <c r="B1033" s="4758"/>
      <c r="C1033" s="463" t="s">
        <v>3919</v>
      </c>
      <c r="D1033" s="1516">
        <v>44887</v>
      </c>
      <c r="E1033" s="3569" t="s">
        <v>5518</v>
      </c>
      <c r="F1033" s="3558">
        <v>7</v>
      </c>
      <c r="G1033" s="518">
        <f>AVERAGE(CPVTFC3SG0065!O11:P11)</f>
        <v>2.7698999999999998</v>
      </c>
      <c r="H1033" s="1518">
        <f t="shared" si="138"/>
        <v>9485.0364963503653</v>
      </c>
      <c r="I1033" s="3554" t="s">
        <v>315</v>
      </c>
      <c r="J1033" s="4343">
        <v>44894</v>
      </c>
      <c r="K1033" s="1335" t="s">
        <v>5564</v>
      </c>
      <c r="L1033" s="1335">
        <v>121</v>
      </c>
      <c r="M1033" s="1335">
        <f>AVERAGE(CPVTFC3SG0082!R16:S16)</f>
        <v>0.36560000000000004</v>
      </c>
      <c r="N1033" s="4344">
        <f t="shared" si="139"/>
        <v>6105.1094890510958</v>
      </c>
      <c r="O1033" s="4355" t="s">
        <v>315</v>
      </c>
      <c r="P1033" s="786"/>
      <c r="Q1033" s="786"/>
      <c r="R1033" s="786"/>
      <c r="S1033" s="786"/>
      <c r="T1033" s="786"/>
      <c r="U1033" s="788"/>
    </row>
    <row r="1034" spans="1:22" x14ac:dyDescent="0.25">
      <c r="A1034" s="86">
        <v>778</v>
      </c>
      <c r="B1034" s="4748" t="s">
        <v>1953</v>
      </c>
      <c r="C1034" s="2746" t="s">
        <v>868</v>
      </c>
      <c r="D1034" s="2107">
        <v>44819</v>
      </c>
      <c r="E1034" s="2788" t="s">
        <v>4924</v>
      </c>
      <c r="F1034" s="459">
        <v>7</v>
      </c>
      <c r="G1034" s="459">
        <f>AVERAGE(CPVTFC3SG0015!O11:P11)</f>
        <v>0.70474999999999999</v>
      </c>
      <c r="H1034" s="2109">
        <f t="shared" si="133"/>
        <v>2319.7265625</v>
      </c>
      <c r="I1034" s="2796" t="s">
        <v>315</v>
      </c>
      <c r="J1034" s="1638"/>
      <c r="K1034" s="1638"/>
      <c r="L1034" s="1639"/>
      <c r="M1034" s="721"/>
      <c r="N1034" s="721"/>
      <c r="O1034" s="721"/>
      <c r="P1034" s="490">
        <v>44889</v>
      </c>
      <c r="Q1034" s="3648" t="s">
        <v>5565</v>
      </c>
      <c r="R1034" s="3648">
        <v>37</v>
      </c>
      <c r="S1034" s="589">
        <f>AVERAGE(CPVTFC3SG0072!I17:J17)</f>
        <v>0.23925000000000002</v>
      </c>
      <c r="T1034" s="622">
        <f t="shared" ref="T1034:T1035" si="140">(S1034-0.1654)/0.0132*66</f>
        <v>369.25000000000011</v>
      </c>
      <c r="U1034" s="3611" t="s">
        <v>314</v>
      </c>
    </row>
    <row r="1035" spans="1:22" x14ac:dyDescent="0.25">
      <c r="A1035" s="592"/>
      <c r="B1035" s="4764"/>
      <c r="C1035" s="171" t="s">
        <v>5448</v>
      </c>
      <c r="D1035" s="2333"/>
      <c r="E1035" s="3468"/>
      <c r="F1035" s="695"/>
      <c r="G1035" s="695"/>
      <c r="H1035" s="3469"/>
      <c r="I1035" s="3504"/>
      <c r="J1035" s="1635"/>
      <c r="K1035" s="1635"/>
      <c r="L1035" s="1636"/>
      <c r="M1035" s="656"/>
      <c r="N1035" s="656"/>
      <c r="O1035" s="656"/>
      <c r="P1035" s="18">
        <v>44889</v>
      </c>
      <c r="Q1035" s="3454" t="s">
        <v>5565</v>
      </c>
      <c r="R1035" s="3454">
        <v>38</v>
      </c>
      <c r="S1035" s="7">
        <f>AVERAGE(CPVTFC3SG0072!K17:L17)</f>
        <v>0.2505</v>
      </c>
      <c r="T1035" s="13">
        <f t="shared" si="140"/>
        <v>425.50000000000006</v>
      </c>
      <c r="U1035" s="3605" t="s">
        <v>314</v>
      </c>
    </row>
    <row r="1036" spans="1:22" ht="25.5" x14ac:dyDescent="0.25">
      <c r="A1036" s="596"/>
      <c r="B1036" s="4749"/>
      <c r="C1036" s="171" t="s">
        <v>2442</v>
      </c>
      <c r="D1036" s="2392">
        <v>44887</v>
      </c>
      <c r="E1036" s="3568" t="s">
        <v>5518</v>
      </c>
      <c r="F1036" s="3564">
        <v>8</v>
      </c>
      <c r="G1036" s="103">
        <f>AVERAGE(CPVTFC3SG0065!Q11:R11)</f>
        <v>1.2511000000000001</v>
      </c>
      <c r="H1036" s="1787">
        <f t="shared" ref="H1036:H1037" si="141">(G1036-0.171)/0.0137*50</f>
        <v>3941.9708029197081</v>
      </c>
      <c r="I1036" s="3552" t="s">
        <v>315</v>
      </c>
      <c r="J1036" s="863"/>
      <c r="K1036" s="863"/>
      <c r="L1036" s="864"/>
      <c r="M1036" s="642"/>
      <c r="N1036" s="642"/>
      <c r="O1036" s="642"/>
      <c r="P1036" s="694"/>
      <c r="Q1036" s="694"/>
      <c r="R1036" s="694"/>
      <c r="S1036" s="694"/>
      <c r="T1036" s="694"/>
      <c r="U1036" s="2600"/>
    </row>
    <row r="1037" spans="1:22" ht="36.75" thickBot="1" x14ac:dyDescent="0.3">
      <c r="A1037" s="516"/>
      <c r="B1037" s="4750"/>
      <c r="C1037" s="463" t="s">
        <v>3919</v>
      </c>
      <c r="D1037" s="1516">
        <v>44887</v>
      </c>
      <c r="E1037" s="3569" t="s">
        <v>5518</v>
      </c>
      <c r="F1037" s="3558">
        <v>9</v>
      </c>
      <c r="G1037" s="518">
        <f>AVERAGE(CPVTFC3SG0065!S11:T11)</f>
        <v>2.5324499999999999</v>
      </c>
      <c r="H1037" s="1518">
        <f t="shared" si="141"/>
        <v>8618.4306569343062</v>
      </c>
      <c r="I1037" s="3554" t="s">
        <v>315</v>
      </c>
      <c r="J1037" s="4343">
        <v>44894</v>
      </c>
      <c r="K1037" s="1335" t="s">
        <v>5564</v>
      </c>
      <c r="L1037" s="1335">
        <v>122</v>
      </c>
      <c r="M1037" s="1335">
        <f>AVERAGE(CPVTFC3SG0082!T16:U16)</f>
        <v>0.32025000000000003</v>
      </c>
      <c r="N1037" s="4344">
        <f t="shared" ref="N1037" si="142">(M1037-0.1565)/0.0137*400</f>
        <v>4781.0218978102203</v>
      </c>
      <c r="O1037" s="4355" t="s">
        <v>315</v>
      </c>
      <c r="P1037" s="786"/>
      <c r="Q1037" s="786"/>
      <c r="R1037" s="786"/>
      <c r="S1037" s="786"/>
      <c r="T1037" s="786"/>
      <c r="U1037" s="788"/>
    </row>
    <row r="1038" spans="1:22" x14ac:dyDescent="0.25">
      <c r="A1038" s="86">
        <v>779</v>
      </c>
      <c r="B1038" s="4748" t="s">
        <v>1954</v>
      </c>
      <c r="C1038" s="2746" t="s">
        <v>868</v>
      </c>
      <c r="D1038" s="2107">
        <v>44819</v>
      </c>
      <c r="E1038" s="2788" t="s">
        <v>4924</v>
      </c>
      <c r="F1038" s="459">
        <v>8</v>
      </c>
      <c r="G1038" s="459">
        <f>AVERAGE(CPVTFC3SG0015!Q11:R11)</f>
        <v>0.57594999999999996</v>
      </c>
      <c r="H1038" s="2109">
        <f t="shared" si="133"/>
        <v>1816.6015624999995</v>
      </c>
      <c r="I1038" s="2796" t="s">
        <v>315</v>
      </c>
      <c r="J1038" s="1638"/>
      <c r="K1038" s="1638"/>
      <c r="L1038" s="1639"/>
      <c r="M1038" s="721"/>
      <c r="N1038" s="721"/>
      <c r="O1038" s="721"/>
      <c r="P1038" s="490">
        <v>44889</v>
      </c>
      <c r="Q1038" s="3648" t="s">
        <v>5565</v>
      </c>
      <c r="R1038" s="3648">
        <v>39</v>
      </c>
      <c r="S1038" s="589">
        <f>AVERAGE(CPVTFC3SG0072!M17:N17)</f>
        <v>0.22750000000000001</v>
      </c>
      <c r="T1038" s="622">
        <f t="shared" ref="T1038:T1039" si="143">(S1038-0.1654)/0.0132*66</f>
        <v>310.50000000000011</v>
      </c>
      <c r="U1038" s="3611" t="s">
        <v>314</v>
      </c>
      <c r="V1038" s="4736" t="s">
        <v>1416</v>
      </c>
    </row>
    <row r="1039" spans="1:22" x14ac:dyDescent="0.25">
      <c r="A1039" s="592"/>
      <c r="B1039" s="4764"/>
      <c r="C1039" s="2753" t="s">
        <v>5448</v>
      </c>
      <c r="D1039" s="2333"/>
      <c r="E1039" s="3468"/>
      <c r="F1039" s="695"/>
      <c r="G1039" s="695"/>
      <c r="H1039" s="3469"/>
      <c r="I1039" s="3504"/>
      <c r="J1039" s="1635"/>
      <c r="K1039" s="1635"/>
      <c r="L1039" s="1636"/>
      <c r="M1039" s="656"/>
      <c r="N1039" s="656"/>
      <c r="O1039" s="656"/>
      <c r="P1039" s="18">
        <v>44889</v>
      </c>
      <c r="Q1039" s="3454" t="s">
        <v>5565</v>
      </c>
      <c r="R1039" s="3454">
        <v>40</v>
      </c>
      <c r="S1039" s="7">
        <f>AVERAGE(CPVTFC3SG0072!O17:P17)</f>
        <v>0.24375000000000002</v>
      </c>
      <c r="T1039" s="13">
        <f t="shared" si="143"/>
        <v>391.75000000000017</v>
      </c>
      <c r="U1039" s="3605" t="s">
        <v>314</v>
      </c>
      <c r="V1039" s="4737"/>
    </row>
    <row r="1040" spans="1:22" ht="25.5" x14ac:dyDescent="0.25">
      <c r="A1040" s="596"/>
      <c r="B1040" s="4749"/>
      <c r="C1040" s="171" t="s">
        <v>2442</v>
      </c>
      <c r="D1040" s="2392">
        <v>44887</v>
      </c>
      <c r="E1040" s="3568" t="s">
        <v>5518</v>
      </c>
      <c r="F1040" s="3564">
        <v>10</v>
      </c>
      <c r="G1040" s="103">
        <f>AVERAGE(CPVTFC3SG0065!U11:V11)</f>
        <v>1.3392500000000001</v>
      </c>
      <c r="H1040" s="1787">
        <f t="shared" ref="H1040:H1041" si="144">(G1040-0.171)/0.0137*50</f>
        <v>4263.6861313868612</v>
      </c>
      <c r="I1040" s="3552" t="s">
        <v>315</v>
      </c>
      <c r="J1040" s="863"/>
      <c r="K1040" s="863"/>
      <c r="L1040" s="864"/>
      <c r="M1040" s="642"/>
      <c r="N1040" s="642"/>
      <c r="O1040" s="642"/>
      <c r="P1040" s="694"/>
      <c r="Q1040" s="694"/>
      <c r="R1040" s="694"/>
      <c r="S1040" s="694"/>
      <c r="T1040" s="694"/>
      <c r="U1040" s="2600"/>
      <c r="V1040" s="4737"/>
    </row>
    <row r="1041" spans="1:22" ht="36.75" thickBot="1" x14ac:dyDescent="0.3">
      <c r="A1041" s="537"/>
      <c r="B1041" s="4759"/>
      <c r="C1041" s="423" t="s">
        <v>3919</v>
      </c>
      <c r="D1041" s="1785">
        <v>44887</v>
      </c>
      <c r="E1041" s="3567" t="s">
        <v>5518</v>
      </c>
      <c r="F1041" s="3563">
        <v>11</v>
      </c>
      <c r="G1041" s="173">
        <f>AVERAGE(CPVTFC3SG0065!W11:X11)</f>
        <v>2.8409</v>
      </c>
      <c r="H1041" s="1787">
        <f t="shared" si="144"/>
        <v>9744.1605839416061</v>
      </c>
      <c r="I1041" s="3556" t="s">
        <v>315</v>
      </c>
      <c r="J1041" s="1632"/>
      <c r="K1041" s="1632"/>
      <c r="L1041" s="1633"/>
      <c r="M1041" s="650"/>
      <c r="N1041" s="650"/>
      <c r="O1041" s="650"/>
      <c r="P1041" s="1268"/>
      <c r="Q1041" s="1268"/>
      <c r="R1041" s="1268"/>
      <c r="S1041" s="1268"/>
      <c r="T1041" s="1268"/>
      <c r="U1041" s="2127"/>
      <c r="V1041" s="4793"/>
    </row>
    <row r="1042" spans="1:22" x14ac:dyDescent="0.25">
      <c r="A1042" s="86">
        <v>780</v>
      </c>
      <c r="B1042" s="4748" t="s">
        <v>1955</v>
      </c>
      <c r="C1042" s="457" t="s">
        <v>868</v>
      </c>
      <c r="D1042" s="2107">
        <v>44819</v>
      </c>
      <c r="E1042" s="2788" t="s">
        <v>4924</v>
      </c>
      <c r="F1042" s="459">
        <v>9</v>
      </c>
      <c r="G1042" s="459">
        <f>AVERAGE(CPVTFC3SG0015!S11:T11)</f>
        <v>0.89060000000000006</v>
      </c>
      <c r="H1042" s="2109">
        <f t="shared" si="133"/>
        <v>3045.703125</v>
      </c>
      <c r="I1042" s="2789" t="s">
        <v>315</v>
      </c>
      <c r="J1042" s="1638"/>
      <c r="K1042" s="1638"/>
      <c r="L1042" s="1639"/>
      <c r="M1042" s="721"/>
      <c r="N1042" s="721"/>
      <c r="O1042" s="721"/>
      <c r="P1042" s="490">
        <v>44889</v>
      </c>
      <c r="Q1042" s="3648" t="s">
        <v>5565</v>
      </c>
      <c r="R1042" s="3648">
        <v>41</v>
      </c>
      <c r="S1042" s="589">
        <f>AVERAGE(CPVTFC3SG0072!Q17:R17)</f>
        <v>0.30020000000000002</v>
      </c>
      <c r="T1042" s="622">
        <f t="shared" ref="T1042:T1047" si="145">(S1042-0.1654)/0.0132*66</f>
        <v>674.00000000000011</v>
      </c>
      <c r="U1042" s="3611" t="s">
        <v>314</v>
      </c>
    </row>
    <row r="1043" spans="1:22" x14ac:dyDescent="0.25">
      <c r="A1043" s="596"/>
      <c r="B1043" s="4749"/>
      <c r="C1043" s="171" t="s">
        <v>5448</v>
      </c>
      <c r="D1043" s="2333"/>
      <c r="E1043" s="3468"/>
      <c r="F1043" s="695"/>
      <c r="G1043" s="695"/>
      <c r="H1043" s="3469"/>
      <c r="I1043" s="3504"/>
      <c r="J1043" s="863"/>
      <c r="K1043" s="863"/>
      <c r="L1043" s="864"/>
      <c r="M1043" s="642"/>
      <c r="N1043" s="642"/>
      <c r="O1043" s="642"/>
      <c r="P1043" s="18">
        <v>44889</v>
      </c>
      <c r="Q1043" s="3454" t="s">
        <v>5565</v>
      </c>
      <c r="R1043" s="3454">
        <v>42</v>
      </c>
      <c r="S1043" s="7">
        <f>AVERAGE(CPVTFC3SG0072!S17:T17)</f>
        <v>0.28184999999999999</v>
      </c>
      <c r="T1043" s="13">
        <f t="shared" si="145"/>
        <v>582.25</v>
      </c>
      <c r="U1043" s="3605" t="s">
        <v>314</v>
      </c>
    </row>
    <row r="1044" spans="1:22" x14ac:dyDescent="0.25">
      <c r="A1044" s="596"/>
      <c r="B1044" s="4749"/>
      <c r="C1044" s="171" t="s">
        <v>863</v>
      </c>
      <c r="D1044" s="2333"/>
      <c r="E1044" s="3468"/>
      <c r="F1044" s="695"/>
      <c r="G1044" s="695"/>
      <c r="H1044" s="3469"/>
      <c r="I1044" s="3504"/>
      <c r="J1044" s="863"/>
      <c r="K1044" s="863"/>
      <c r="L1044" s="864"/>
      <c r="M1044" s="642"/>
      <c r="N1044" s="642"/>
      <c r="O1044" s="642"/>
      <c r="P1044" s="4242">
        <v>44894</v>
      </c>
      <c r="Q1044" s="275" t="s">
        <v>5593</v>
      </c>
      <c r="R1044" s="275">
        <v>130</v>
      </c>
      <c r="S1044" s="275">
        <f>AVERAGE(CPVTFC3SG0081!L18:M18)</f>
        <v>0.2356</v>
      </c>
      <c r="T1044" s="4026">
        <f t="shared" ref="T1044" si="146">(S1044-0.1617)/0.0141*66</f>
        <v>345.91489361702122</v>
      </c>
      <c r="U1044" s="4244" t="s">
        <v>314</v>
      </c>
    </row>
    <row r="1045" spans="1:22" ht="36.75" thickBot="1" x14ac:dyDescent="0.3">
      <c r="A1045" s="516"/>
      <c r="B1045" s="4750"/>
      <c r="C1045" s="463" t="s">
        <v>3919</v>
      </c>
      <c r="D1045" s="1516">
        <v>44887</v>
      </c>
      <c r="E1045" s="3569" t="s">
        <v>5518</v>
      </c>
      <c r="F1045" s="3558">
        <v>12</v>
      </c>
      <c r="G1045" s="518">
        <f>AVERAGE(CPVTFC3SG0065!C13:D13)</f>
        <v>1.21275</v>
      </c>
      <c r="H1045" s="1518">
        <f>(G1045-0.171)/0.0137*50</f>
        <v>3802.0072992700725</v>
      </c>
      <c r="I1045" s="3645" t="s">
        <v>315</v>
      </c>
      <c r="J1045" s="1641"/>
      <c r="K1045" s="1641"/>
      <c r="L1045" s="1642"/>
      <c r="M1045" s="778"/>
      <c r="N1045" s="778"/>
      <c r="O1045" s="778"/>
      <c r="P1045" s="786"/>
      <c r="Q1045" s="786"/>
      <c r="R1045" s="786"/>
      <c r="S1045" s="786"/>
      <c r="T1045" s="786"/>
      <c r="U1045" s="788"/>
    </row>
    <row r="1046" spans="1:22" x14ac:dyDescent="0.25">
      <c r="A1046" s="592">
        <v>781</v>
      </c>
      <c r="B1046" s="4757" t="s">
        <v>1956</v>
      </c>
      <c r="C1046" s="2753" t="s">
        <v>868</v>
      </c>
      <c r="D1046" s="2925">
        <v>44819</v>
      </c>
      <c r="E1046" s="3518" t="s">
        <v>4924</v>
      </c>
      <c r="F1046" s="449">
        <v>10</v>
      </c>
      <c r="G1046" s="449">
        <f>AVERAGE(CPVTFC3SG0015!U11:V11)</f>
        <v>0.81845000000000001</v>
      </c>
      <c r="H1046" s="3519">
        <f t="shared" si="133"/>
        <v>2763.8671875</v>
      </c>
      <c r="I1046" s="3538" t="s">
        <v>315</v>
      </c>
      <c r="J1046" s="1635"/>
      <c r="K1046" s="1635"/>
      <c r="L1046" s="1636"/>
      <c r="M1046" s="656"/>
      <c r="N1046" s="656"/>
      <c r="O1046" s="656"/>
      <c r="P1046" s="83">
        <v>44889</v>
      </c>
      <c r="Q1046" s="4283" t="s">
        <v>5565</v>
      </c>
      <c r="R1046" s="4283">
        <v>43</v>
      </c>
      <c r="S1046" s="84">
        <f>AVERAGE(CPVTFC3SG0072!U17:V17)</f>
        <v>0.26200000000000001</v>
      </c>
      <c r="T1046" s="85">
        <f t="shared" si="145"/>
        <v>483.00000000000006</v>
      </c>
      <c r="U1046" s="3652" t="s">
        <v>314</v>
      </c>
    </row>
    <row r="1047" spans="1:22" x14ac:dyDescent="0.25">
      <c r="A1047" s="592"/>
      <c r="B1047" s="4757"/>
      <c r="C1047" s="2753" t="s">
        <v>5448</v>
      </c>
      <c r="D1047" s="2333"/>
      <c r="E1047" s="3468"/>
      <c r="F1047" s="695"/>
      <c r="G1047" s="695"/>
      <c r="H1047" s="3469"/>
      <c r="I1047" s="3504"/>
      <c r="J1047" s="1635"/>
      <c r="K1047" s="1635"/>
      <c r="L1047" s="1636"/>
      <c r="M1047" s="656"/>
      <c r="N1047" s="656"/>
      <c r="O1047" s="656"/>
      <c r="P1047" s="18">
        <v>44889</v>
      </c>
      <c r="Q1047" s="3454" t="s">
        <v>5565</v>
      </c>
      <c r="R1047" s="3454">
        <v>44</v>
      </c>
      <c r="S1047" s="7">
        <f>AVERAGE(CPVTFC3SG0072!W17:X17)</f>
        <v>0.2387</v>
      </c>
      <c r="T1047" s="13">
        <f t="shared" si="145"/>
        <v>366.50000000000006</v>
      </c>
      <c r="U1047" s="3455" t="s">
        <v>314</v>
      </c>
    </row>
    <row r="1048" spans="1:22" ht="25.5" x14ac:dyDescent="0.25">
      <c r="A1048" s="596"/>
      <c r="B1048" s="4757"/>
      <c r="C1048" s="171" t="s">
        <v>2442</v>
      </c>
      <c r="D1048" s="2392">
        <v>44887</v>
      </c>
      <c r="E1048" s="3568" t="s">
        <v>5518</v>
      </c>
      <c r="F1048" s="3564">
        <v>13</v>
      </c>
      <c r="G1048" s="103">
        <f>AVERAGE(CPVTFC3SG0065!E13:F13)</f>
        <v>1.2368000000000001</v>
      </c>
      <c r="H1048" s="1787">
        <f t="shared" ref="H1048:H1049" si="147">(G1048-0.171)/0.0137*50</f>
        <v>3889.7810218978102</v>
      </c>
      <c r="I1048" s="3552" t="s">
        <v>315</v>
      </c>
      <c r="J1048" s="863"/>
      <c r="K1048" s="863"/>
      <c r="L1048" s="864"/>
      <c r="M1048" s="642"/>
      <c r="N1048" s="642"/>
      <c r="O1048" s="642"/>
      <c r="P1048" s="694"/>
      <c r="Q1048" s="694"/>
      <c r="R1048" s="694"/>
      <c r="S1048" s="694"/>
      <c r="T1048" s="694"/>
      <c r="U1048" s="2600"/>
    </row>
    <row r="1049" spans="1:22" ht="36.75" thickBot="1" x14ac:dyDescent="0.3">
      <c r="A1049" s="537"/>
      <c r="B1049" s="4757"/>
      <c r="C1049" s="423" t="s">
        <v>3919</v>
      </c>
      <c r="D1049" s="1785">
        <v>44887</v>
      </c>
      <c r="E1049" s="3567" t="s">
        <v>5518</v>
      </c>
      <c r="F1049" s="3563">
        <v>14</v>
      </c>
      <c r="G1049" s="173">
        <f>AVERAGE(CPVTFC3SG0065!G13:H13)</f>
        <v>1.8237000000000001</v>
      </c>
      <c r="H1049" s="1787">
        <f t="shared" si="147"/>
        <v>6031.7518248175184</v>
      </c>
      <c r="I1049" s="3556" t="s">
        <v>315</v>
      </c>
      <c r="J1049" s="1632"/>
      <c r="K1049" s="1632"/>
      <c r="L1049" s="1633"/>
      <c r="M1049" s="650"/>
      <c r="N1049" s="650"/>
      <c r="O1049" s="650"/>
      <c r="P1049" s="1268"/>
      <c r="Q1049" s="1268"/>
      <c r="R1049" s="1268"/>
      <c r="S1049" s="1268"/>
      <c r="T1049" s="1268"/>
      <c r="U1049" s="2127"/>
    </row>
    <row r="1050" spans="1:22" ht="15.75" thickBot="1" x14ac:dyDescent="0.3">
      <c r="A1050" s="1829">
        <v>782</v>
      </c>
      <c r="B1050" s="2791" t="s">
        <v>1957</v>
      </c>
      <c r="C1050" s="2791" t="s">
        <v>868</v>
      </c>
      <c r="D1050" s="2326">
        <v>44819</v>
      </c>
      <c r="E1050" s="3508" t="s">
        <v>4924</v>
      </c>
      <c r="F1050" s="1312">
        <v>11</v>
      </c>
      <c r="G1050" s="1312">
        <f>AVERAGE(CPVTFC3SG0015!W11:X11)</f>
        <v>6.3549999999999995E-2</v>
      </c>
      <c r="H1050" s="3509">
        <f t="shared" si="133"/>
        <v>-184.9609375</v>
      </c>
      <c r="I1050" s="3510" t="s">
        <v>314</v>
      </c>
      <c r="J1050" s="2398"/>
      <c r="K1050" s="2398"/>
      <c r="L1050" s="2399"/>
      <c r="M1050" s="1429"/>
      <c r="N1050" s="1429"/>
      <c r="O1050" s="654"/>
      <c r="P1050" s="1864">
        <v>44889</v>
      </c>
      <c r="Q1050" s="3653" t="s">
        <v>5565</v>
      </c>
      <c r="R1050" s="3653">
        <v>45</v>
      </c>
      <c r="S1050" s="1319">
        <f>AVERAGE(CPVTFC3SG0072!C19:D19)</f>
        <v>0.14990000000000001</v>
      </c>
      <c r="T1050" s="1313">
        <f t="shared" ref="T1050:T1055" si="148">(S1050-0.1654)/0.0132*66</f>
        <v>-77.499999999999929</v>
      </c>
      <c r="U1050" s="3616" t="s">
        <v>315</v>
      </c>
    </row>
    <row r="1051" spans="1:22" ht="15.75" thickBot="1" x14ac:dyDescent="0.3">
      <c r="A1051" s="2045">
        <v>783</v>
      </c>
      <c r="B1051" s="2745" t="s">
        <v>1958</v>
      </c>
      <c r="C1051" s="2745" t="s">
        <v>868</v>
      </c>
      <c r="D1051" s="2328">
        <v>44819</v>
      </c>
      <c r="E1051" s="3506" t="s">
        <v>4924</v>
      </c>
      <c r="F1051" s="1464">
        <v>12</v>
      </c>
      <c r="G1051" s="1464">
        <f>AVERAGE(CPVTFC3SG0015!C13:D13)</f>
        <v>0.80499999999999994</v>
      </c>
      <c r="H1051" s="3507">
        <f t="shared" si="133"/>
        <v>2711.3281249999995</v>
      </c>
      <c r="I1051" s="3499" t="s">
        <v>315</v>
      </c>
      <c r="J1051" s="2395"/>
      <c r="K1051" s="2395"/>
      <c r="L1051" s="2396"/>
      <c r="M1051" s="1973"/>
      <c r="N1051" s="1973"/>
      <c r="O1051" s="1973"/>
      <c r="P1051" s="471">
        <v>44889</v>
      </c>
      <c r="Q1051" s="3651" t="s">
        <v>5565</v>
      </c>
      <c r="R1051" s="3651">
        <v>46</v>
      </c>
      <c r="S1051" s="1226">
        <f>AVERAGE(CPVTFC3SG0072!E19:F19)</f>
        <v>0.23520000000000002</v>
      </c>
      <c r="T1051" s="1193">
        <f t="shared" si="148"/>
        <v>349.00000000000011</v>
      </c>
      <c r="U1051" s="3652" t="s">
        <v>314</v>
      </c>
    </row>
    <row r="1052" spans="1:22" ht="15.75" thickBot="1" x14ac:dyDescent="0.3">
      <c r="A1052" s="1829">
        <v>784</v>
      </c>
      <c r="B1052" s="2791" t="s">
        <v>1959</v>
      </c>
      <c r="C1052" s="2791" t="s">
        <v>868</v>
      </c>
      <c r="D1052" s="2326">
        <v>44819</v>
      </c>
      <c r="E1052" s="3508" t="s">
        <v>4924</v>
      </c>
      <c r="F1052" s="1312">
        <v>13</v>
      </c>
      <c r="G1052" s="1312">
        <f>AVERAGE(CPVTFC3SG0015!E13:F13)</f>
        <v>0.30380000000000001</v>
      </c>
      <c r="H1052" s="3509">
        <f t="shared" si="133"/>
        <v>753.515625</v>
      </c>
      <c r="I1052" s="3660" t="s">
        <v>314</v>
      </c>
      <c r="J1052" s="2398"/>
      <c r="K1052" s="2398"/>
      <c r="L1052" s="2399"/>
      <c r="M1052" s="1429"/>
      <c r="N1052" s="1429"/>
      <c r="O1052" s="654"/>
      <c r="P1052" s="1864">
        <v>44889</v>
      </c>
      <c r="Q1052" s="3653" t="s">
        <v>5565</v>
      </c>
      <c r="R1052" s="3653">
        <v>47</v>
      </c>
      <c r="S1052" s="1319">
        <f>AVERAGE(CPVTFC3SG0072!G19:H19)</f>
        <v>0.13805000000000001</v>
      </c>
      <c r="T1052" s="1313">
        <f t="shared" si="148"/>
        <v>-136.74999999999994</v>
      </c>
      <c r="U1052" s="3616" t="s">
        <v>314</v>
      </c>
    </row>
    <row r="1053" spans="1:22" ht="15.75" thickBot="1" x14ac:dyDescent="0.3">
      <c r="A1053" s="2045">
        <v>785</v>
      </c>
      <c r="B1053" s="2745" t="s">
        <v>1960</v>
      </c>
      <c r="C1053" s="2745" t="s">
        <v>868</v>
      </c>
      <c r="D1053" s="2328">
        <v>44819</v>
      </c>
      <c r="E1053" s="3506" t="s">
        <v>4924</v>
      </c>
      <c r="F1053" s="1464">
        <v>14</v>
      </c>
      <c r="G1053" s="1464">
        <f>AVERAGE(CPVTFC3SG0015!G13:H13)</f>
        <v>2.8991500000000001</v>
      </c>
      <c r="H1053" s="3507">
        <f t="shared" si="133"/>
        <v>10891.6015625</v>
      </c>
      <c r="I1053" s="3499" t="s">
        <v>315</v>
      </c>
      <c r="J1053" s="2395"/>
      <c r="K1053" s="2395"/>
      <c r="L1053" s="2396"/>
      <c r="M1053" s="1973"/>
      <c r="N1053" s="1973"/>
      <c r="O1053" s="1973"/>
      <c r="P1053" s="676">
        <v>44889</v>
      </c>
      <c r="Q1053" s="3445" t="s">
        <v>5565</v>
      </c>
      <c r="R1053" s="3445">
        <v>48</v>
      </c>
      <c r="S1053" s="1624">
        <f>AVERAGE(CPVTFC3SG0072!I19:J19)</f>
        <v>2.8993500000000001</v>
      </c>
      <c r="T1053" s="1524">
        <f t="shared" si="148"/>
        <v>13669.75</v>
      </c>
      <c r="U1053" s="3439" t="s">
        <v>315</v>
      </c>
    </row>
    <row r="1054" spans="1:22" x14ac:dyDescent="0.25">
      <c r="A1054" s="508">
        <v>786</v>
      </c>
      <c r="B1054" s="4748" t="s">
        <v>1961</v>
      </c>
      <c r="C1054" s="2749" t="s">
        <v>868</v>
      </c>
      <c r="D1054" s="2329">
        <v>44819</v>
      </c>
      <c r="E1054" s="3465" t="s">
        <v>4924</v>
      </c>
      <c r="F1054" s="492">
        <v>15</v>
      </c>
      <c r="G1054" s="492">
        <f>AVERAGE(CPVTFC3SG0015!I13:J13)</f>
        <v>9.0950000000000003E-2</v>
      </c>
      <c r="H1054" s="3466">
        <f t="shared" si="133"/>
        <v>-77.929687499999972</v>
      </c>
      <c r="I1054" s="3503" t="s">
        <v>314</v>
      </c>
      <c r="J1054" s="1638"/>
      <c r="K1054" s="1638"/>
      <c r="L1054" s="1639"/>
      <c r="M1054" s="721"/>
      <c r="N1054" s="721"/>
      <c r="O1054" s="721"/>
      <c r="P1054" s="490">
        <v>44889</v>
      </c>
      <c r="Q1054" s="3648" t="s">
        <v>5565</v>
      </c>
      <c r="R1054" s="3648">
        <v>49</v>
      </c>
      <c r="S1054" s="589">
        <f>AVERAGE(CPVTFC3SG0072!K19:L19)</f>
        <v>0.16449999999999998</v>
      </c>
      <c r="T1054" s="622">
        <f t="shared" si="148"/>
        <v>-4.5000000000000595</v>
      </c>
      <c r="U1054" s="3611" t="s">
        <v>314</v>
      </c>
    </row>
    <row r="1055" spans="1:22" x14ac:dyDescent="0.25">
      <c r="A1055" s="585"/>
      <c r="B1055" s="4749"/>
      <c r="C1055" s="171" t="s">
        <v>5448</v>
      </c>
      <c r="D1055" s="2333"/>
      <c r="E1055" s="3468"/>
      <c r="F1055" s="695"/>
      <c r="G1055" s="695"/>
      <c r="H1055" s="3469"/>
      <c r="I1055" s="3504"/>
      <c r="J1055" s="863"/>
      <c r="K1055" s="863"/>
      <c r="L1055" s="864"/>
      <c r="M1055" s="642"/>
      <c r="N1055" s="642"/>
      <c r="O1055" s="642"/>
      <c r="P1055" s="18">
        <v>44889</v>
      </c>
      <c r="Q1055" s="3454" t="s">
        <v>5565</v>
      </c>
      <c r="R1055" s="3454">
        <v>50</v>
      </c>
      <c r="S1055" s="7">
        <f>AVERAGE(CPVTFC3SG0072!M19:N19)</f>
        <v>0.1797</v>
      </c>
      <c r="T1055" s="13">
        <f t="shared" si="148"/>
        <v>71.500000000000043</v>
      </c>
      <c r="U1055" s="3605" t="s">
        <v>314</v>
      </c>
    </row>
    <row r="1056" spans="1:22" ht="25.5" x14ac:dyDescent="0.25">
      <c r="A1056" s="585"/>
      <c r="B1056" s="4749"/>
      <c r="C1056" s="169" t="s">
        <v>2442</v>
      </c>
      <c r="D1056" s="2340">
        <v>44887</v>
      </c>
      <c r="E1056" s="3570" t="s">
        <v>5518</v>
      </c>
      <c r="F1056" s="3561">
        <v>15</v>
      </c>
      <c r="G1056" s="102">
        <f>AVERAGE(CPVTFC3SG0065!I13:J13)</f>
        <v>0.28815000000000002</v>
      </c>
      <c r="H1056" s="3461">
        <f t="shared" ref="H1056:H1057" si="149">(G1056-0.171)/0.0137*50</f>
        <v>427.55474452554745</v>
      </c>
      <c r="I1056" s="3658" t="s">
        <v>314</v>
      </c>
      <c r="J1056" s="863"/>
      <c r="K1056" s="863"/>
      <c r="L1056" s="864"/>
      <c r="M1056" s="642"/>
      <c r="N1056" s="642"/>
      <c r="O1056" s="642"/>
      <c r="P1056" s="694"/>
      <c r="Q1056" s="694"/>
      <c r="R1056" s="694"/>
      <c r="S1056" s="694"/>
      <c r="T1056" s="694"/>
      <c r="U1056" s="2600"/>
    </row>
    <row r="1057" spans="1:22" ht="36.75" thickBot="1" x14ac:dyDescent="0.3">
      <c r="A1057" s="516"/>
      <c r="B1057" s="4750"/>
      <c r="C1057" s="463" t="s">
        <v>3919</v>
      </c>
      <c r="D1057" s="1516">
        <v>44887</v>
      </c>
      <c r="E1057" s="3569" t="s">
        <v>5518</v>
      </c>
      <c r="F1057" s="3558">
        <v>16</v>
      </c>
      <c r="G1057" s="518">
        <f>AVERAGE(CPVTFC3SG0065!K13:L13)</f>
        <v>2.8931500000000003</v>
      </c>
      <c r="H1057" s="1518">
        <f t="shared" si="149"/>
        <v>9934.8540145985426</v>
      </c>
      <c r="I1057" s="3645" t="s">
        <v>315</v>
      </c>
      <c r="J1057" s="1641"/>
      <c r="K1057" s="1641"/>
      <c r="L1057" s="1642"/>
      <c r="M1057" s="778"/>
      <c r="N1057" s="778"/>
      <c r="O1057" s="778"/>
      <c r="P1057" s="786"/>
      <c r="Q1057" s="786"/>
      <c r="R1057" s="786"/>
      <c r="S1057" s="786"/>
      <c r="T1057" s="786"/>
      <c r="U1057" s="788"/>
    </row>
    <row r="1058" spans="1:22" x14ac:dyDescent="0.25">
      <c r="A1058" s="508">
        <v>787</v>
      </c>
      <c r="B1058" s="4744" t="s">
        <v>1962</v>
      </c>
      <c r="C1058" s="2749" t="s">
        <v>868</v>
      </c>
      <c r="D1058" s="2329">
        <v>44819</v>
      </c>
      <c r="E1058" s="3465" t="s">
        <v>4924</v>
      </c>
      <c r="F1058" s="492">
        <v>16</v>
      </c>
      <c r="G1058" s="492">
        <f>AVERAGE(CPVTFC3SG0015!K13:L13)</f>
        <v>0.18454999999999999</v>
      </c>
      <c r="H1058" s="3466">
        <f t="shared" si="133"/>
        <v>287.69531249999994</v>
      </c>
      <c r="I1058" s="3503" t="s">
        <v>314</v>
      </c>
      <c r="J1058" s="1638"/>
      <c r="K1058" s="1638"/>
      <c r="L1058" s="1639"/>
      <c r="M1058" s="721"/>
      <c r="N1058" s="721"/>
      <c r="O1058" s="721"/>
      <c r="P1058" s="490">
        <v>44889</v>
      </c>
      <c r="Q1058" s="3648" t="s">
        <v>5565</v>
      </c>
      <c r="R1058" s="3648">
        <v>51</v>
      </c>
      <c r="S1058" s="589">
        <f>AVERAGE(CPVTFC3SG0072!O19:P19)</f>
        <v>0.20135</v>
      </c>
      <c r="T1058" s="622">
        <f t="shared" ref="T1058:T1059" si="150">(S1058-0.1654)/0.0132*66</f>
        <v>179.75000000000003</v>
      </c>
      <c r="U1058" s="3611" t="s">
        <v>314</v>
      </c>
    </row>
    <row r="1059" spans="1:22" x14ac:dyDescent="0.25">
      <c r="A1059" s="585"/>
      <c r="B1059" s="4755"/>
      <c r="C1059" s="169" t="s">
        <v>5448</v>
      </c>
      <c r="D1059" s="2333"/>
      <c r="E1059" s="3468"/>
      <c r="F1059" s="695"/>
      <c r="G1059" s="695"/>
      <c r="H1059" s="3469"/>
      <c r="I1059" s="3504"/>
      <c r="J1059" s="863"/>
      <c r="K1059" s="863"/>
      <c r="L1059" s="864"/>
      <c r="M1059" s="642"/>
      <c r="N1059" s="642"/>
      <c r="O1059" s="642"/>
      <c r="P1059" s="18">
        <v>44889</v>
      </c>
      <c r="Q1059" s="3454" t="s">
        <v>5565</v>
      </c>
      <c r="R1059" s="3454">
        <v>52</v>
      </c>
      <c r="S1059" s="7">
        <f>AVERAGE(CPVTFC3SG0072!Q19:R19)</f>
        <v>0.18290000000000001</v>
      </c>
      <c r="T1059" s="13">
        <f t="shared" si="150"/>
        <v>87.500000000000085</v>
      </c>
      <c r="U1059" s="3605" t="s">
        <v>314</v>
      </c>
    </row>
    <row r="1060" spans="1:22" ht="25.5" x14ac:dyDescent="0.25">
      <c r="A1060" s="585"/>
      <c r="B1060" s="4755"/>
      <c r="C1060" s="169" t="s">
        <v>2442</v>
      </c>
      <c r="D1060" s="2340">
        <v>44887</v>
      </c>
      <c r="E1060" s="3570" t="s">
        <v>5518</v>
      </c>
      <c r="F1060" s="3561">
        <v>17</v>
      </c>
      <c r="G1060" s="102">
        <f>AVERAGE(CPVTFC3SG0065!M13:N13)</f>
        <v>0.18535000000000001</v>
      </c>
      <c r="H1060" s="3461">
        <f t="shared" ref="H1060:H1061" si="151">(G1060-0.171)/0.0137*50</f>
        <v>52.372262773722632</v>
      </c>
      <c r="I1060" s="3658" t="s">
        <v>314</v>
      </c>
      <c r="J1060" s="863"/>
      <c r="K1060" s="863"/>
      <c r="L1060" s="864"/>
      <c r="M1060" s="642"/>
      <c r="N1060" s="642"/>
      <c r="O1060" s="642"/>
      <c r="P1060" s="694"/>
      <c r="Q1060" s="694"/>
      <c r="R1060" s="694"/>
      <c r="S1060" s="694"/>
      <c r="T1060" s="694"/>
      <c r="U1060" s="2600"/>
    </row>
    <row r="1061" spans="1:22" ht="36.75" thickBot="1" x14ac:dyDescent="0.3">
      <c r="A1061" s="462"/>
      <c r="B1061" s="4745"/>
      <c r="C1061" s="464" t="s">
        <v>3919</v>
      </c>
      <c r="D1061" s="1525">
        <v>44887</v>
      </c>
      <c r="E1061" s="3576" t="s">
        <v>5518</v>
      </c>
      <c r="F1061" s="3559">
        <v>18</v>
      </c>
      <c r="G1061" s="467">
        <f>AVERAGE(CPVTFC3SG0065!O13:P13)</f>
        <v>0.24280000000000002</v>
      </c>
      <c r="H1061" s="1527">
        <f t="shared" si="151"/>
        <v>262.04379562043795</v>
      </c>
      <c r="I1061" s="3659" t="s">
        <v>314</v>
      </c>
      <c r="J1061" s="1641"/>
      <c r="K1061" s="1641"/>
      <c r="L1061" s="1642"/>
      <c r="M1061" s="778"/>
      <c r="N1061" s="778"/>
      <c r="O1061" s="778"/>
      <c r="P1061" s="786"/>
      <c r="Q1061" s="786"/>
      <c r="R1061" s="786"/>
      <c r="S1061" s="786"/>
      <c r="T1061" s="786"/>
      <c r="U1061" s="788"/>
    </row>
    <row r="1062" spans="1:22" x14ac:dyDescent="0.25">
      <c r="A1062" s="592">
        <v>788</v>
      </c>
      <c r="B1062" s="4764" t="s">
        <v>1963</v>
      </c>
      <c r="C1062" s="2753" t="s">
        <v>868</v>
      </c>
      <c r="D1062" s="2925">
        <v>44819</v>
      </c>
      <c r="E1062" s="3518" t="s">
        <v>4924</v>
      </c>
      <c r="F1062" s="449">
        <v>17</v>
      </c>
      <c r="G1062" s="449">
        <f>AVERAGE(CPVTFC3SG0015!M13:N13)</f>
        <v>1.1978</v>
      </c>
      <c r="H1062" s="3519">
        <f t="shared" si="133"/>
        <v>4245.703125</v>
      </c>
      <c r="I1062" s="3538" t="s">
        <v>315</v>
      </c>
      <c r="J1062" s="1635"/>
      <c r="K1062" s="1635"/>
      <c r="L1062" s="1636"/>
      <c r="M1062" s="656"/>
      <c r="N1062" s="656"/>
      <c r="O1062" s="656"/>
      <c r="P1062" s="18">
        <v>44889</v>
      </c>
      <c r="Q1062" s="3454" t="s">
        <v>5565</v>
      </c>
      <c r="R1062" s="3454">
        <v>53</v>
      </c>
      <c r="S1062" s="7">
        <f>AVERAGE(CPVTFC3SG0072!S19:T19)</f>
        <v>0.30035000000000001</v>
      </c>
      <c r="T1062" s="13">
        <f t="shared" ref="T1062:T1063" si="152">(S1062-0.1654)/0.0132*66</f>
        <v>674.75000000000011</v>
      </c>
      <c r="U1062" s="3619" t="s">
        <v>314</v>
      </c>
      <c r="V1062" s="4690" t="s">
        <v>1416</v>
      </c>
    </row>
    <row r="1063" spans="1:22" x14ac:dyDescent="0.25">
      <c r="A1063" s="592"/>
      <c r="B1063" s="4764"/>
      <c r="C1063" s="171" t="s">
        <v>5448</v>
      </c>
      <c r="D1063" s="2333"/>
      <c r="E1063" s="3468"/>
      <c r="F1063" s="695"/>
      <c r="G1063" s="695"/>
      <c r="H1063" s="3469"/>
      <c r="I1063" s="3504"/>
      <c r="J1063" s="1635"/>
      <c r="K1063" s="1635"/>
      <c r="L1063" s="1636"/>
      <c r="M1063" s="656"/>
      <c r="N1063" s="656"/>
      <c r="O1063" s="656"/>
      <c r="P1063" s="18">
        <v>44889</v>
      </c>
      <c r="Q1063" s="3454" t="s">
        <v>5565</v>
      </c>
      <c r="R1063" s="3454">
        <v>54</v>
      </c>
      <c r="S1063" s="7">
        <f>AVERAGE(CPVTFC3SG0072!U19:V19)</f>
        <v>0.25380000000000003</v>
      </c>
      <c r="T1063" s="13">
        <f t="shared" si="152"/>
        <v>442.00000000000017</v>
      </c>
      <c r="U1063" s="3619" t="s">
        <v>314</v>
      </c>
      <c r="V1063" s="4691"/>
    </row>
    <row r="1064" spans="1:22" ht="25.5" x14ac:dyDescent="0.25">
      <c r="A1064" s="596"/>
      <c r="B1064" s="4749"/>
      <c r="C1064" s="171" t="s">
        <v>2442</v>
      </c>
      <c r="D1064" s="2392">
        <v>44887</v>
      </c>
      <c r="E1064" s="3568" t="s">
        <v>5518</v>
      </c>
      <c r="F1064" s="3564">
        <v>19</v>
      </c>
      <c r="G1064" s="103">
        <f>AVERAGE(CPVTFC3SG0065!Q13:R13)</f>
        <v>1.4494500000000001</v>
      </c>
      <c r="H1064" s="3477">
        <f t="shared" ref="H1064:H1065" si="153">(G1064-0.171)/0.0137*50</f>
        <v>4665.8759124087592</v>
      </c>
      <c r="I1064" s="3572" t="s">
        <v>315</v>
      </c>
      <c r="J1064" s="863"/>
      <c r="K1064" s="863"/>
      <c r="L1064" s="864"/>
      <c r="M1064" s="642"/>
      <c r="N1064" s="642"/>
      <c r="O1064" s="642"/>
      <c r="P1064" s="694"/>
      <c r="Q1064" s="694"/>
      <c r="R1064" s="694"/>
      <c r="S1064" s="694"/>
      <c r="T1064" s="694"/>
      <c r="U1064" s="1260"/>
      <c r="V1064" s="4691"/>
    </row>
    <row r="1065" spans="1:22" ht="36.75" thickBot="1" x14ac:dyDescent="0.3">
      <c r="A1065" s="537"/>
      <c r="B1065" s="4759"/>
      <c r="C1065" s="423" t="s">
        <v>3919</v>
      </c>
      <c r="D1065" s="1785">
        <v>44887</v>
      </c>
      <c r="E1065" s="3567" t="s">
        <v>5518</v>
      </c>
      <c r="F1065" s="3563">
        <v>20</v>
      </c>
      <c r="G1065" s="173">
        <f>AVERAGE(CPVTFC3SG0065!S13:T13)</f>
        <v>2.8447</v>
      </c>
      <c r="H1065" s="1787">
        <f t="shared" si="153"/>
        <v>9758.0291970802919</v>
      </c>
      <c r="I1065" s="3575" t="s">
        <v>315</v>
      </c>
      <c r="J1065" s="4341">
        <v>44894</v>
      </c>
      <c r="K1065" s="486" t="s">
        <v>5564</v>
      </c>
      <c r="L1065" s="486">
        <v>123</v>
      </c>
      <c r="M1065" s="486">
        <f>AVERAGE(CPVTFC3SG0082!V16:W16)</f>
        <v>2.7419000000000002</v>
      </c>
      <c r="N1065" s="4001">
        <f t="shared" ref="N1065" si="154">(M1065-0.1565)/0.0137*400</f>
        <v>75486.131386861322</v>
      </c>
      <c r="O1065" s="4354" t="s">
        <v>315</v>
      </c>
      <c r="P1065" s="1268"/>
      <c r="Q1065" s="1268"/>
      <c r="R1065" s="1268"/>
      <c r="S1065" s="1268"/>
      <c r="T1065" s="1268"/>
      <c r="U1065" s="1587"/>
      <c r="V1065" s="4692"/>
    </row>
    <row r="1066" spans="1:22" x14ac:dyDescent="0.25">
      <c r="A1066" s="86">
        <v>789</v>
      </c>
      <c r="B1066" s="4756" t="s">
        <v>1964</v>
      </c>
      <c r="C1066" s="2748" t="s">
        <v>868</v>
      </c>
      <c r="D1066" s="2107">
        <v>44819</v>
      </c>
      <c r="E1066" s="2788" t="s">
        <v>4924</v>
      </c>
      <c r="F1066" s="459">
        <v>18</v>
      </c>
      <c r="G1066" s="459">
        <f>AVERAGE(CPVTFC3SG0015!O13:P13)</f>
        <v>2.8496999999999999</v>
      </c>
      <c r="H1066" s="2109">
        <f t="shared" si="133"/>
        <v>10698.437499999998</v>
      </c>
      <c r="I1066" s="2796" t="s">
        <v>315</v>
      </c>
      <c r="J1066" s="1638"/>
      <c r="K1066" s="1638"/>
      <c r="L1066" s="1639"/>
      <c r="M1066" s="721"/>
      <c r="N1066" s="721"/>
      <c r="O1066" s="721"/>
      <c r="P1066" s="87">
        <v>44889</v>
      </c>
      <c r="Q1066" s="3650" t="s">
        <v>5565</v>
      </c>
      <c r="R1066" s="3650">
        <v>55</v>
      </c>
      <c r="S1066" s="88">
        <f>AVERAGE(CPVTFC3SG0072!W19:X19)</f>
        <v>2.09185</v>
      </c>
      <c r="T1066" s="89">
        <f t="shared" ref="T1066:T1131" si="155">(S1066-0.1654)/0.0132*66</f>
        <v>9632.25</v>
      </c>
      <c r="U1066" s="3633" t="s">
        <v>315</v>
      </c>
    </row>
    <row r="1067" spans="1:22" ht="15.75" thickBot="1" x14ac:dyDescent="0.3">
      <c r="A1067" s="2045"/>
      <c r="B1067" s="4757"/>
      <c r="C1067" s="2745" t="s">
        <v>5448</v>
      </c>
      <c r="D1067" s="2335"/>
      <c r="E1067" s="3532"/>
      <c r="F1067" s="1586"/>
      <c r="G1067" s="1586"/>
      <c r="H1067" s="3533"/>
      <c r="I1067" s="3534"/>
      <c r="J1067" s="2395"/>
      <c r="K1067" s="2395"/>
      <c r="L1067" s="2396"/>
      <c r="M1067" s="1973"/>
      <c r="N1067" s="1973"/>
      <c r="O1067" s="1973"/>
      <c r="P1067" s="79">
        <v>44889</v>
      </c>
      <c r="Q1067" s="3452" t="s">
        <v>5565</v>
      </c>
      <c r="R1067" s="3452">
        <v>56</v>
      </c>
      <c r="S1067" s="80">
        <f>AVERAGE(CPVTFC3SG0072!C21:D21)</f>
        <v>2.028</v>
      </c>
      <c r="T1067" s="81">
        <f t="shared" si="155"/>
        <v>9313.0000000000018</v>
      </c>
      <c r="U1067" s="3437" t="s">
        <v>315</v>
      </c>
    </row>
    <row r="1068" spans="1:22" x14ac:dyDescent="0.25">
      <c r="A1068" s="86">
        <v>790</v>
      </c>
      <c r="B1068" s="4748" t="s">
        <v>1965</v>
      </c>
      <c r="C1068" s="2746" t="s">
        <v>868</v>
      </c>
      <c r="D1068" s="2107">
        <v>44819</v>
      </c>
      <c r="E1068" s="2788" t="s">
        <v>4924</v>
      </c>
      <c r="F1068" s="459">
        <v>19</v>
      </c>
      <c r="G1068" s="459">
        <f>AVERAGE(CPVTFC3SG0015!Q13:R13)</f>
        <v>0.46779999999999999</v>
      </c>
      <c r="H1068" s="2109">
        <f t="shared" si="133"/>
        <v>1394.140625</v>
      </c>
      <c r="I1068" s="3637" t="s">
        <v>315</v>
      </c>
      <c r="J1068" s="1638"/>
      <c r="K1068" s="1638"/>
      <c r="L1068" s="1639"/>
      <c r="M1068" s="721"/>
      <c r="N1068" s="721"/>
      <c r="O1068" s="721"/>
      <c r="P1068" s="490">
        <v>44889</v>
      </c>
      <c r="Q1068" s="3648" t="s">
        <v>5565</v>
      </c>
      <c r="R1068" s="3648">
        <v>57</v>
      </c>
      <c r="S1068" s="589">
        <f>AVERAGE(CPVTFC3SG0072!E21:F21)</f>
        <v>0.19589999999999999</v>
      </c>
      <c r="T1068" s="622">
        <f t="shared" si="155"/>
        <v>152.5</v>
      </c>
      <c r="U1068" s="3611" t="s">
        <v>314</v>
      </c>
    </row>
    <row r="1069" spans="1:22" ht="15.75" thickBot="1" x14ac:dyDescent="0.3">
      <c r="A1069" s="516"/>
      <c r="B1069" s="4750"/>
      <c r="C1069" s="2747" t="s">
        <v>5448</v>
      </c>
      <c r="D1069" s="2111"/>
      <c r="E1069" s="3471"/>
      <c r="F1069" s="787"/>
      <c r="G1069" s="787"/>
      <c r="H1069" s="2113"/>
      <c r="I1069" s="3505"/>
      <c r="J1069" s="1641"/>
      <c r="K1069" s="1641"/>
      <c r="L1069" s="1642"/>
      <c r="M1069" s="778"/>
      <c r="N1069" s="778"/>
      <c r="O1069" s="778"/>
      <c r="P1069" s="91">
        <v>44889</v>
      </c>
      <c r="Q1069" s="3449" t="s">
        <v>5565</v>
      </c>
      <c r="R1069" s="3449">
        <v>58</v>
      </c>
      <c r="S1069" s="595">
        <f>AVERAGE(CPVTFC3SG0072!G21:H21)</f>
        <v>0.17035</v>
      </c>
      <c r="T1069" s="225">
        <f t="shared" si="155"/>
        <v>24.75000000000005</v>
      </c>
      <c r="U1069" s="3626" t="s">
        <v>314</v>
      </c>
    </row>
    <row r="1070" spans="1:22" x14ac:dyDescent="0.25">
      <c r="A1070" s="86">
        <v>791</v>
      </c>
      <c r="B1070" s="4748" t="s">
        <v>1966</v>
      </c>
      <c r="C1070" s="2746" t="s">
        <v>868</v>
      </c>
      <c r="D1070" s="2107">
        <v>44819</v>
      </c>
      <c r="E1070" s="2788" t="s">
        <v>4924</v>
      </c>
      <c r="F1070" s="459">
        <v>20</v>
      </c>
      <c r="G1070" s="459">
        <f>AVERAGE(CPVTFC3SG0015!S13:T13)</f>
        <v>1.5440499999999999</v>
      </c>
      <c r="H1070" s="2109">
        <f t="shared" si="133"/>
        <v>5598.2421874999991</v>
      </c>
      <c r="I1070" s="2789" t="s">
        <v>315</v>
      </c>
      <c r="J1070" s="1638"/>
      <c r="K1070" s="1638"/>
      <c r="L1070" s="1639"/>
      <c r="M1070" s="721"/>
      <c r="N1070" s="721"/>
      <c r="O1070" s="721"/>
      <c r="P1070" s="490">
        <v>44889</v>
      </c>
      <c r="Q1070" s="3648" t="s">
        <v>5565</v>
      </c>
      <c r="R1070" s="3648">
        <v>59</v>
      </c>
      <c r="S1070" s="589">
        <f>AVERAGE(CPVTFC3SG0072!I21:J21)</f>
        <v>0.34635000000000005</v>
      </c>
      <c r="T1070" s="622">
        <f t="shared" si="155"/>
        <v>904.75000000000023</v>
      </c>
      <c r="U1070" s="3611" t="s">
        <v>314</v>
      </c>
    </row>
    <row r="1071" spans="1:22" x14ac:dyDescent="0.25">
      <c r="A1071" s="596"/>
      <c r="B1071" s="4749"/>
      <c r="C1071" s="171" t="s">
        <v>5448</v>
      </c>
      <c r="D1071" s="2333"/>
      <c r="E1071" s="3468"/>
      <c r="F1071" s="695"/>
      <c r="G1071" s="695"/>
      <c r="H1071" s="3469"/>
      <c r="I1071" s="3504"/>
      <c r="J1071" s="863"/>
      <c r="K1071" s="863"/>
      <c r="L1071" s="864"/>
      <c r="M1071" s="642"/>
      <c r="N1071" s="642"/>
      <c r="O1071" s="642"/>
      <c r="P1071" s="18">
        <v>44889</v>
      </c>
      <c r="Q1071" s="3454" t="s">
        <v>5565</v>
      </c>
      <c r="R1071" s="3454">
        <v>60</v>
      </c>
      <c r="S1071" s="7">
        <f>AVERAGE(CPVTFC3SG0072!K21:L21)</f>
        <v>0.20650000000000002</v>
      </c>
      <c r="T1071" s="13">
        <f t="shared" si="155"/>
        <v>205.50000000000011</v>
      </c>
      <c r="U1071" s="3605" t="s">
        <v>314</v>
      </c>
    </row>
    <row r="1072" spans="1:22" ht="15.75" thickBot="1" x14ac:dyDescent="0.3">
      <c r="A1072" s="537"/>
      <c r="B1072" s="4759"/>
      <c r="C1072" s="2623" t="s">
        <v>863</v>
      </c>
      <c r="D1072" s="2335"/>
      <c r="E1072" s="3532"/>
      <c r="F1072" s="1586"/>
      <c r="G1072" s="1586"/>
      <c r="H1072" s="3533"/>
      <c r="I1072" s="3534"/>
      <c r="J1072" s="1632"/>
      <c r="K1072" s="1632"/>
      <c r="L1072" s="1633"/>
      <c r="M1072" s="650"/>
      <c r="N1072" s="650"/>
      <c r="O1072" s="650"/>
      <c r="P1072" s="111">
        <v>44889</v>
      </c>
      <c r="Q1072" s="3451" t="s">
        <v>5565</v>
      </c>
      <c r="R1072" s="3451">
        <v>61</v>
      </c>
      <c r="S1072" s="112">
        <f>AVERAGE(CPVTFC3SG0072!M21:N21)</f>
        <v>0.23504999999999998</v>
      </c>
      <c r="T1072" s="113">
        <f t="shared" si="155"/>
        <v>348.24999999999994</v>
      </c>
      <c r="U1072" s="3612" t="s">
        <v>314</v>
      </c>
    </row>
    <row r="1073" spans="1:21" x14ac:dyDescent="0.25">
      <c r="A1073" s="508">
        <v>792</v>
      </c>
      <c r="B1073" s="4744" t="s">
        <v>1967</v>
      </c>
      <c r="C1073" s="2749" t="s">
        <v>868</v>
      </c>
      <c r="D1073" s="2329">
        <v>44819</v>
      </c>
      <c r="E1073" s="3465" t="s">
        <v>4924</v>
      </c>
      <c r="F1073" s="492">
        <v>21</v>
      </c>
      <c r="G1073" s="492">
        <f>AVERAGE(CPVTFC3SG0015!U13:V13)</f>
        <v>7.8100000000000003E-2</v>
      </c>
      <c r="H1073" s="3466">
        <f t="shared" si="133"/>
        <v>-128.12499999999997</v>
      </c>
      <c r="I1073" s="3503" t="s">
        <v>314</v>
      </c>
      <c r="J1073" s="1638"/>
      <c r="K1073" s="1638"/>
      <c r="L1073" s="1639"/>
      <c r="M1073" s="721"/>
      <c r="N1073" s="721"/>
      <c r="O1073" s="721"/>
      <c r="P1073" s="490">
        <v>44889</v>
      </c>
      <c r="Q1073" s="3648" t="s">
        <v>5565</v>
      </c>
      <c r="R1073" s="3648">
        <v>62</v>
      </c>
      <c r="S1073" s="589">
        <f>AVERAGE(CPVTFC3SG0072!O21:P21)</f>
        <v>0.15279999999999999</v>
      </c>
      <c r="T1073" s="622">
        <f t="shared" si="155"/>
        <v>-63</v>
      </c>
      <c r="U1073" s="3611" t="s">
        <v>314</v>
      </c>
    </row>
    <row r="1074" spans="1:21" ht="15.75" thickBot="1" x14ac:dyDescent="0.3">
      <c r="A1074" s="498"/>
      <c r="B1074" s="4763"/>
      <c r="C1074" s="2761" t="s">
        <v>5448</v>
      </c>
      <c r="D1074" s="2335"/>
      <c r="E1074" s="3532"/>
      <c r="F1074" s="1586"/>
      <c r="G1074" s="1586"/>
      <c r="H1074" s="3533"/>
      <c r="I1074" s="3534"/>
      <c r="J1074" s="1632"/>
      <c r="K1074" s="1632"/>
      <c r="L1074" s="1633"/>
      <c r="M1074" s="650"/>
      <c r="N1074" s="650"/>
      <c r="O1074" s="650"/>
      <c r="P1074" s="111">
        <v>44889</v>
      </c>
      <c r="Q1074" s="3451" t="s">
        <v>5565</v>
      </c>
      <c r="R1074" s="3451">
        <v>63</v>
      </c>
      <c r="S1074" s="112">
        <f>AVERAGE(CPVTFC3SG0072!Q21:R21)</f>
        <v>0.13405</v>
      </c>
      <c r="T1074" s="113">
        <f t="shared" si="155"/>
        <v>-156.74999999999994</v>
      </c>
      <c r="U1074" s="3612" t="s">
        <v>314</v>
      </c>
    </row>
    <row r="1075" spans="1:21" x14ac:dyDescent="0.25">
      <c r="A1075" s="86">
        <v>793</v>
      </c>
      <c r="B1075" s="4748" t="s">
        <v>1968</v>
      </c>
      <c r="C1075" s="2746" t="s">
        <v>868</v>
      </c>
      <c r="D1075" s="2107">
        <v>44819</v>
      </c>
      <c r="E1075" s="2788" t="s">
        <v>4924</v>
      </c>
      <c r="F1075" s="459">
        <v>22</v>
      </c>
      <c r="G1075" s="459">
        <f>AVERAGE(CPVTFC3SG0015!W13:X13)</f>
        <v>1.28765</v>
      </c>
      <c r="H1075" s="2109">
        <f t="shared" si="133"/>
        <v>4596.6796874999991</v>
      </c>
      <c r="I1075" s="2789" t="s">
        <v>315</v>
      </c>
      <c r="J1075" s="1638"/>
      <c r="K1075" s="1638"/>
      <c r="L1075" s="1639"/>
      <c r="M1075" s="721"/>
      <c r="N1075" s="721"/>
      <c r="O1075" s="721"/>
      <c r="P1075" s="490">
        <v>44889</v>
      </c>
      <c r="Q1075" s="3648" t="s">
        <v>5565</v>
      </c>
      <c r="R1075" s="3648">
        <v>64</v>
      </c>
      <c r="S1075" s="589">
        <f>AVERAGE(CPVTFC3SG0072!S21:T21)</f>
        <v>0.35494999999999999</v>
      </c>
      <c r="T1075" s="622">
        <f t="shared" si="155"/>
        <v>947.75</v>
      </c>
      <c r="U1075" s="3611" t="s">
        <v>314</v>
      </c>
    </row>
    <row r="1076" spans="1:21" x14ac:dyDescent="0.25">
      <c r="A1076" s="596"/>
      <c r="B1076" s="4749"/>
      <c r="C1076" s="171" t="s">
        <v>5448</v>
      </c>
      <c r="D1076" s="2333"/>
      <c r="E1076" s="3468"/>
      <c r="F1076" s="695"/>
      <c r="G1076" s="695"/>
      <c r="H1076" s="3469"/>
      <c r="I1076" s="3504"/>
      <c r="J1076" s="863"/>
      <c r="K1076" s="863"/>
      <c r="L1076" s="864"/>
      <c r="M1076" s="642"/>
      <c r="N1076" s="642"/>
      <c r="O1076" s="642"/>
      <c r="P1076" s="18">
        <v>44889</v>
      </c>
      <c r="Q1076" s="3454" t="s">
        <v>5565</v>
      </c>
      <c r="R1076" s="3454">
        <v>65</v>
      </c>
      <c r="S1076" s="7">
        <f>AVERAGE(CPVTFC3SG0072!U21:V21)</f>
        <v>0.28649999999999998</v>
      </c>
      <c r="T1076" s="13">
        <f t="shared" si="155"/>
        <v>605.5</v>
      </c>
      <c r="U1076" s="3605" t="s">
        <v>314</v>
      </c>
    </row>
    <row r="1077" spans="1:21" ht="36.75" thickBot="1" x14ac:dyDescent="0.3">
      <c r="A1077" s="516"/>
      <c r="B1077" s="4750"/>
      <c r="C1077" s="463" t="s">
        <v>3919</v>
      </c>
      <c r="D1077" s="1516">
        <v>44887</v>
      </c>
      <c r="E1077" s="3569" t="s">
        <v>5518</v>
      </c>
      <c r="F1077" s="3558">
        <v>21</v>
      </c>
      <c r="G1077" s="518">
        <f>AVERAGE(CPVTFC3SG0065!U13:V13)</f>
        <v>2.7058</v>
      </c>
      <c r="H1077" s="1518">
        <f>(G1077-0.171)/0.0137*50</f>
        <v>9251.094890510949</v>
      </c>
      <c r="I1077" s="3662" t="s">
        <v>315</v>
      </c>
      <c r="J1077" s="4343">
        <v>44894</v>
      </c>
      <c r="K1077" s="1335" t="s">
        <v>5564</v>
      </c>
      <c r="L1077" s="1335">
        <v>124</v>
      </c>
      <c r="M1077" s="1335">
        <f>AVERAGE(CPVTFC3SG0082!X16:Y16)</f>
        <v>0.24195</v>
      </c>
      <c r="N1077" s="4344">
        <f t="shared" ref="N1077" si="156">(M1077-0.1565)/0.0137*400</f>
        <v>2494.8905109489051</v>
      </c>
      <c r="O1077" s="4355" t="s">
        <v>315</v>
      </c>
      <c r="P1077" s="786"/>
      <c r="Q1077" s="786"/>
      <c r="R1077" s="786"/>
      <c r="S1077" s="786"/>
      <c r="T1077" s="786"/>
      <c r="U1077" s="788"/>
    </row>
    <row r="1078" spans="1:21" x14ac:dyDescent="0.25">
      <c r="A1078" s="86">
        <v>794</v>
      </c>
      <c r="B1078" s="4756" t="s">
        <v>1969</v>
      </c>
      <c r="C1078" s="2748" t="s">
        <v>868</v>
      </c>
      <c r="D1078" s="2107">
        <v>44819</v>
      </c>
      <c r="E1078" s="2788" t="s">
        <v>4924</v>
      </c>
      <c r="F1078" s="459">
        <v>23</v>
      </c>
      <c r="G1078" s="459">
        <f>AVERAGE(CPVTFC3SG0015!C15:D15)</f>
        <v>2.4815999999999998</v>
      </c>
      <c r="H1078" s="2109">
        <f t="shared" si="133"/>
        <v>9260.5468749999982</v>
      </c>
      <c r="I1078" s="2796" t="s">
        <v>315</v>
      </c>
      <c r="J1078" s="1638"/>
      <c r="K1078" s="1638"/>
      <c r="L1078" s="1639"/>
      <c r="M1078" s="721"/>
      <c r="N1078" s="721"/>
      <c r="O1078" s="721"/>
      <c r="P1078" s="490">
        <v>44889</v>
      </c>
      <c r="Q1078" s="3648" t="s">
        <v>5565</v>
      </c>
      <c r="R1078" s="3648">
        <v>66</v>
      </c>
      <c r="S1078" s="589">
        <f>AVERAGE(CPVTFC3SG0072!W21:X21)</f>
        <v>0.62739999999999996</v>
      </c>
      <c r="T1078" s="622">
        <f t="shared" si="155"/>
        <v>2310</v>
      </c>
      <c r="U1078" s="3611" t="s">
        <v>315</v>
      </c>
    </row>
    <row r="1079" spans="1:21" x14ac:dyDescent="0.25">
      <c r="A1079" s="592"/>
      <c r="B1079" s="4757"/>
      <c r="C1079" s="171" t="s">
        <v>5448</v>
      </c>
      <c r="D1079" s="2333"/>
      <c r="E1079" s="3468"/>
      <c r="F1079" s="695"/>
      <c r="G1079" s="695"/>
      <c r="H1079" s="3469"/>
      <c r="I1079" s="3504"/>
      <c r="J1079" s="1635"/>
      <c r="K1079" s="1635"/>
      <c r="L1079" s="1636"/>
      <c r="M1079" s="656"/>
      <c r="N1079" s="656"/>
      <c r="O1079" s="656"/>
      <c r="P1079" s="18">
        <v>44889</v>
      </c>
      <c r="Q1079" s="3454" t="s">
        <v>5565</v>
      </c>
      <c r="R1079" s="3454">
        <v>67</v>
      </c>
      <c r="S1079" s="7">
        <f>AVERAGE(CPVTFC3SG0072!C23:D23)</f>
        <v>0.34134999999999999</v>
      </c>
      <c r="T1079" s="13">
        <f t="shared" si="155"/>
        <v>879.75</v>
      </c>
      <c r="U1079" s="3605" t="s">
        <v>314</v>
      </c>
    </row>
    <row r="1080" spans="1:21" ht="15.75" thickBot="1" x14ac:dyDescent="0.3">
      <c r="A1080" s="2045"/>
      <c r="B1080" s="4757"/>
      <c r="C1080" s="2623" t="s">
        <v>863</v>
      </c>
      <c r="D1080" s="2335"/>
      <c r="E1080" s="3532"/>
      <c r="F1080" s="1586"/>
      <c r="G1080" s="1586"/>
      <c r="H1080" s="3533"/>
      <c r="I1080" s="3534"/>
      <c r="J1080" s="2395"/>
      <c r="K1080" s="2395"/>
      <c r="L1080" s="2396"/>
      <c r="M1080" s="1973"/>
      <c r="N1080" s="1973"/>
      <c r="O1080" s="1973"/>
      <c r="P1080" s="111">
        <v>44889</v>
      </c>
      <c r="Q1080" s="3451" t="s">
        <v>5565</v>
      </c>
      <c r="R1080" s="3451">
        <v>68</v>
      </c>
      <c r="S1080" s="112">
        <f>AVERAGE(CPVTFC3SG0072!E23:F23)</f>
        <v>0.23094999999999999</v>
      </c>
      <c r="T1080" s="113">
        <f t="shared" si="155"/>
        <v>327.75</v>
      </c>
      <c r="U1080" s="3612" t="s">
        <v>314</v>
      </c>
    </row>
    <row r="1081" spans="1:21" x14ac:dyDescent="0.25">
      <c r="A1081" s="508">
        <v>795</v>
      </c>
      <c r="B1081" s="4756" t="s">
        <v>1970</v>
      </c>
      <c r="C1081" s="2749" t="s">
        <v>868</v>
      </c>
      <c r="D1081" s="2329">
        <v>44819</v>
      </c>
      <c r="E1081" s="3465" t="s">
        <v>4924</v>
      </c>
      <c r="F1081" s="492">
        <v>24</v>
      </c>
      <c r="G1081" s="492">
        <f>AVERAGE(CPVTFC3SG0015!E15:F15)</f>
        <v>0.11185</v>
      </c>
      <c r="H1081" s="3466">
        <f t="shared" si="133"/>
        <v>3.7109375000000249</v>
      </c>
      <c r="I1081" s="3503" t="s">
        <v>314</v>
      </c>
      <c r="J1081" s="1638"/>
      <c r="K1081" s="1638"/>
      <c r="L1081" s="1639"/>
      <c r="M1081" s="721"/>
      <c r="N1081" s="721"/>
      <c r="O1081" s="721"/>
      <c r="P1081" s="490">
        <v>44889</v>
      </c>
      <c r="Q1081" s="3648" t="s">
        <v>5565</v>
      </c>
      <c r="R1081" s="3648">
        <v>69</v>
      </c>
      <c r="S1081" s="589">
        <f>AVERAGE(CPVTFC3SG0072!G23:H23)</f>
        <v>0.14105000000000001</v>
      </c>
      <c r="T1081" s="622">
        <f t="shared" si="155"/>
        <v>-121.74999999999991</v>
      </c>
      <c r="U1081" s="3611" t="s">
        <v>314</v>
      </c>
    </row>
    <row r="1082" spans="1:21" ht="15.75" thickBot="1" x14ac:dyDescent="0.3">
      <c r="A1082" s="537"/>
      <c r="B1082" s="4757"/>
      <c r="C1082" s="2623" t="s">
        <v>5448</v>
      </c>
      <c r="D1082" s="2335"/>
      <c r="E1082" s="3532"/>
      <c r="F1082" s="1586"/>
      <c r="G1082" s="1586"/>
      <c r="H1082" s="3533"/>
      <c r="I1082" s="3534"/>
      <c r="J1082" s="1632"/>
      <c r="K1082" s="1632"/>
      <c r="L1082" s="1633"/>
      <c r="M1082" s="650"/>
      <c r="N1082" s="650"/>
      <c r="O1082" s="650"/>
      <c r="P1082" s="79">
        <v>44889</v>
      </c>
      <c r="Q1082" s="3452" t="s">
        <v>5565</v>
      </c>
      <c r="R1082" s="3452">
        <v>70</v>
      </c>
      <c r="S1082" s="80">
        <f>AVERAGE(CPVTFC3SG0072!I23:J23)</f>
        <v>0.59699999999999998</v>
      </c>
      <c r="T1082" s="81">
        <f t="shared" si="155"/>
        <v>2158</v>
      </c>
      <c r="U1082" s="3437" t="s">
        <v>315</v>
      </c>
    </row>
    <row r="1083" spans="1:21" x14ac:dyDescent="0.25">
      <c r="A1083" s="508">
        <v>796</v>
      </c>
      <c r="B1083" s="4744" t="s">
        <v>1971</v>
      </c>
      <c r="C1083" s="2749" t="s">
        <v>868</v>
      </c>
      <c r="D1083" s="2329">
        <v>44819</v>
      </c>
      <c r="E1083" s="3465" t="s">
        <v>4924</v>
      </c>
      <c r="F1083" s="492">
        <v>25</v>
      </c>
      <c r="G1083" s="492">
        <f>AVERAGE(CPVTFC3SG0015!G15:H15)</f>
        <v>6.8000000000000005E-2</v>
      </c>
      <c r="H1083" s="3466">
        <f t="shared" si="133"/>
        <v>-167.57812499999997</v>
      </c>
      <c r="I1083" s="3503" t="s">
        <v>314</v>
      </c>
      <c r="J1083" s="1638"/>
      <c r="K1083" s="1638"/>
      <c r="L1083" s="1639"/>
      <c r="M1083" s="721"/>
      <c r="N1083" s="721"/>
      <c r="O1083" s="721"/>
      <c r="P1083" s="490">
        <v>44889</v>
      </c>
      <c r="Q1083" s="3648" t="s">
        <v>5565</v>
      </c>
      <c r="R1083" s="3648">
        <v>71</v>
      </c>
      <c r="S1083" s="589">
        <f>AVERAGE(CPVTFC3SG0072!K23:L23)</f>
        <v>0.1305</v>
      </c>
      <c r="T1083" s="622">
        <f t="shared" si="155"/>
        <v>-174.49999999999994</v>
      </c>
      <c r="U1083" s="3611" t="s">
        <v>314</v>
      </c>
    </row>
    <row r="1084" spans="1:21" ht="15.75" thickBot="1" x14ac:dyDescent="0.3">
      <c r="A1084" s="498"/>
      <c r="B1084" s="4763"/>
      <c r="C1084" s="2761" t="s">
        <v>5448</v>
      </c>
      <c r="D1084" s="2335"/>
      <c r="E1084" s="3532"/>
      <c r="F1084" s="1586"/>
      <c r="G1084" s="1586"/>
      <c r="H1084" s="3533"/>
      <c r="I1084" s="3534"/>
      <c r="J1084" s="1632"/>
      <c r="K1084" s="1632"/>
      <c r="L1084" s="1633"/>
      <c r="M1084" s="650"/>
      <c r="N1084" s="650"/>
      <c r="O1084" s="650"/>
      <c r="P1084" s="111">
        <v>44889</v>
      </c>
      <c r="Q1084" s="3451" t="s">
        <v>5565</v>
      </c>
      <c r="R1084" s="3451">
        <v>72</v>
      </c>
      <c r="S1084" s="112">
        <f>AVERAGE(CPVTFC3SG0072!M23:N23)</f>
        <v>0.12384999999999999</v>
      </c>
      <c r="T1084" s="113">
        <f t="shared" si="155"/>
        <v>-207.75</v>
      </c>
      <c r="U1084" s="3612" t="s">
        <v>314</v>
      </c>
    </row>
    <row r="1085" spans="1:21" x14ac:dyDescent="0.25">
      <c r="A1085" s="86">
        <v>797</v>
      </c>
      <c r="B1085" s="4748" t="s">
        <v>1972</v>
      </c>
      <c r="C1085" s="2746" t="s">
        <v>868</v>
      </c>
      <c r="D1085" s="2107">
        <v>44819</v>
      </c>
      <c r="E1085" s="2788" t="s">
        <v>4924</v>
      </c>
      <c r="F1085" s="459">
        <v>26</v>
      </c>
      <c r="G1085" s="459">
        <f>AVERAGE(CPVTFC3SG0015!I15:J15)</f>
        <v>2.8853999999999997</v>
      </c>
      <c r="H1085" s="2109">
        <f t="shared" si="133"/>
        <v>10837.890624999998</v>
      </c>
      <c r="I1085" s="2789" t="s">
        <v>315</v>
      </c>
      <c r="J1085" s="4352">
        <v>44894</v>
      </c>
      <c r="K1085" s="479" t="s">
        <v>5564</v>
      </c>
      <c r="L1085" s="479">
        <v>125</v>
      </c>
      <c r="M1085" s="479">
        <f>AVERAGE(CPVTFC3SG0082!B18:C18)</f>
        <v>0.92130000000000001</v>
      </c>
      <c r="N1085" s="4004">
        <f t="shared" ref="N1085" si="157">(M1085-0.1565)/0.0137*400</f>
        <v>22329.927007299269</v>
      </c>
      <c r="O1085" s="4353" t="s">
        <v>315</v>
      </c>
      <c r="P1085" s="87">
        <v>44889</v>
      </c>
      <c r="Q1085" s="3650" t="s">
        <v>5565</v>
      </c>
      <c r="R1085" s="3650">
        <v>73</v>
      </c>
      <c r="S1085" s="88">
        <f>AVERAGE(CPVTFC3SG0072!O23:P23)</f>
        <v>1.4941</v>
      </c>
      <c r="T1085" s="89">
        <f t="shared" si="155"/>
        <v>6643.5</v>
      </c>
      <c r="U1085" s="3633" t="s">
        <v>315</v>
      </c>
    </row>
    <row r="1086" spans="1:21" x14ac:dyDescent="0.25">
      <c r="A1086" s="596"/>
      <c r="B1086" s="4749"/>
      <c r="C1086" s="171" t="s">
        <v>5448</v>
      </c>
      <c r="D1086" s="2333"/>
      <c r="E1086" s="3468"/>
      <c r="F1086" s="695"/>
      <c r="G1086" s="695"/>
      <c r="H1086" s="3469"/>
      <c r="I1086" s="3504"/>
      <c r="J1086" s="863"/>
      <c r="K1086" s="863"/>
      <c r="L1086" s="864"/>
      <c r="M1086" s="642"/>
      <c r="N1086" s="642"/>
      <c r="O1086" s="642"/>
      <c r="P1086" s="19">
        <v>44889</v>
      </c>
      <c r="Q1086" s="3446" t="s">
        <v>5565</v>
      </c>
      <c r="R1086" s="3446">
        <v>74</v>
      </c>
      <c r="S1086" s="10">
        <f>AVERAGE(CPVTFC3SG0072!Q23:R23)</f>
        <v>1.22865</v>
      </c>
      <c r="T1086" s="14">
        <f t="shared" si="155"/>
        <v>5316.25</v>
      </c>
      <c r="U1086" s="3622" t="s">
        <v>315</v>
      </c>
    </row>
    <row r="1087" spans="1:21" x14ac:dyDescent="0.25">
      <c r="A1087" s="596"/>
      <c r="B1087" s="4749"/>
      <c r="C1087" s="171" t="s">
        <v>863</v>
      </c>
      <c r="D1087" s="2333"/>
      <c r="E1087" s="3468"/>
      <c r="F1087" s="695"/>
      <c r="G1087" s="695"/>
      <c r="H1087" s="3469"/>
      <c r="I1087" s="3504"/>
      <c r="J1087" s="863"/>
      <c r="K1087" s="863"/>
      <c r="L1087" s="864"/>
      <c r="M1087" s="642"/>
      <c r="N1087" s="642"/>
      <c r="O1087" s="642"/>
      <c r="P1087" s="19">
        <v>44889</v>
      </c>
      <c r="Q1087" s="3446" t="s">
        <v>5565</v>
      </c>
      <c r="R1087" s="3446">
        <v>75</v>
      </c>
      <c r="S1087" s="10">
        <f>AVERAGE(CPVTFC3SG0072!S23:T23)</f>
        <v>2.23075</v>
      </c>
      <c r="T1087" s="14">
        <f t="shared" si="155"/>
        <v>10326.75</v>
      </c>
      <c r="U1087" s="3622" t="s">
        <v>315</v>
      </c>
    </row>
    <row r="1088" spans="1:21" ht="36.75" thickBot="1" x14ac:dyDescent="0.3">
      <c r="A1088" s="516"/>
      <c r="B1088" s="4750"/>
      <c r="C1088" s="463" t="s">
        <v>3919</v>
      </c>
      <c r="D1088" s="1516">
        <v>44887</v>
      </c>
      <c r="E1088" s="3569" t="s">
        <v>5518</v>
      </c>
      <c r="F1088" s="3558">
        <v>22</v>
      </c>
      <c r="G1088" s="518">
        <f>AVERAGE(CPVTFC3SG0065!W13:X13)</f>
        <v>2.7728999999999999</v>
      </c>
      <c r="H1088" s="1518">
        <f>(G1088-0.171)/0.0137*50</f>
        <v>9495.985401459855</v>
      </c>
      <c r="I1088" s="3662" t="s">
        <v>315</v>
      </c>
      <c r="J1088" s="4341">
        <v>44894</v>
      </c>
      <c r="K1088" s="486" t="s">
        <v>5564</v>
      </c>
      <c r="L1088" s="486">
        <v>126</v>
      </c>
      <c r="M1088" s="486">
        <f>AVERAGE(CPVTFC3SG0082!D18:E18)</f>
        <v>0.54190000000000005</v>
      </c>
      <c r="N1088" s="4001">
        <f t="shared" ref="N1088" si="158">(M1088-0.1565)/0.0137*400</f>
        <v>11252.554744525551</v>
      </c>
      <c r="O1088" s="4354" t="s">
        <v>315</v>
      </c>
      <c r="P1088" s="786"/>
      <c r="Q1088" s="786"/>
      <c r="R1088" s="786"/>
      <c r="S1088" s="786"/>
      <c r="T1088" s="786"/>
      <c r="U1088" s="788"/>
    </row>
    <row r="1089" spans="1:22" x14ac:dyDescent="0.25">
      <c r="A1089" s="592">
        <v>798</v>
      </c>
      <c r="B1089" s="4764" t="s">
        <v>1973</v>
      </c>
      <c r="C1089" s="2753" t="s">
        <v>868</v>
      </c>
      <c r="D1089" s="2925">
        <v>44819</v>
      </c>
      <c r="E1089" s="3518" t="s">
        <v>4924</v>
      </c>
      <c r="F1089" s="449">
        <v>27</v>
      </c>
      <c r="G1089" s="449">
        <f>AVERAGE(CPVTFC3SG0015!K15:L15)</f>
        <v>1.3563499999999999</v>
      </c>
      <c r="H1089" s="3519">
        <f t="shared" si="133"/>
        <v>4865.0390624999991</v>
      </c>
      <c r="I1089" s="3521" t="s">
        <v>315</v>
      </c>
      <c r="J1089" s="1635"/>
      <c r="K1089" s="1635"/>
      <c r="L1089" s="1636"/>
      <c r="M1089" s="656"/>
      <c r="N1089" s="656"/>
      <c r="O1089" s="656"/>
      <c r="P1089" s="83">
        <v>44889</v>
      </c>
      <c r="Q1089" s="4283" t="s">
        <v>5565</v>
      </c>
      <c r="R1089" s="4283">
        <v>76</v>
      </c>
      <c r="S1089" s="84">
        <f>AVERAGE(CPVTFC3SG0072!U23:V23)</f>
        <v>0.32324999999999998</v>
      </c>
      <c r="T1089" s="85">
        <f t="shared" si="155"/>
        <v>789.24999999999989</v>
      </c>
      <c r="U1089" s="4361" t="s">
        <v>314</v>
      </c>
      <c r="V1089" s="4690" t="s">
        <v>1416</v>
      </c>
    </row>
    <row r="1090" spans="1:22" x14ac:dyDescent="0.25">
      <c r="A1090" s="596"/>
      <c r="B1090" s="4749"/>
      <c r="C1090" s="171" t="s">
        <v>5448</v>
      </c>
      <c r="D1090" s="2333"/>
      <c r="E1090" s="3468"/>
      <c r="F1090" s="695"/>
      <c r="G1090" s="695"/>
      <c r="H1090" s="3469"/>
      <c r="I1090" s="3504"/>
      <c r="J1090" s="863"/>
      <c r="K1090" s="863"/>
      <c r="L1090" s="864"/>
      <c r="M1090" s="642"/>
      <c r="N1090" s="642"/>
      <c r="O1090" s="642"/>
      <c r="P1090" s="19">
        <v>44889</v>
      </c>
      <c r="Q1090" s="3446" t="s">
        <v>5565</v>
      </c>
      <c r="R1090" s="3446">
        <v>77</v>
      </c>
      <c r="S1090" s="10">
        <f>AVERAGE(CPVTFC3SG0072!W23:X23)</f>
        <v>2.8181500000000002</v>
      </c>
      <c r="T1090" s="14">
        <f t="shared" si="155"/>
        <v>13263.75</v>
      </c>
      <c r="U1090" s="3622" t="s">
        <v>315</v>
      </c>
      <c r="V1090" s="4691"/>
    </row>
    <row r="1091" spans="1:22" x14ac:dyDescent="0.25">
      <c r="A1091" s="596"/>
      <c r="B1091" s="4749"/>
      <c r="C1091" s="171" t="s">
        <v>863</v>
      </c>
      <c r="D1091" s="2333"/>
      <c r="E1091" s="3468"/>
      <c r="F1091" s="695"/>
      <c r="G1091" s="695"/>
      <c r="H1091" s="3469"/>
      <c r="I1091" s="3504"/>
      <c r="J1091" s="863"/>
      <c r="K1091" s="863"/>
      <c r="L1091" s="864"/>
      <c r="M1091" s="642"/>
      <c r="N1091" s="642"/>
      <c r="O1091" s="642"/>
      <c r="P1091" s="19">
        <v>44889</v>
      </c>
      <c r="Q1091" s="3446" t="s">
        <v>5565</v>
      </c>
      <c r="R1091" s="3446">
        <v>78</v>
      </c>
      <c r="S1091" s="10">
        <f>AVERAGE(CPVTFC3SG0072!C25:D25)</f>
        <v>2.1959499999999998</v>
      </c>
      <c r="T1091" s="14">
        <f t="shared" si="155"/>
        <v>10152.749999999998</v>
      </c>
      <c r="U1091" s="3622" t="s">
        <v>315</v>
      </c>
      <c r="V1091" s="4691"/>
    </row>
    <row r="1092" spans="1:22" ht="26.25" thickBot="1" x14ac:dyDescent="0.3">
      <c r="A1092" s="537"/>
      <c r="B1092" s="4759"/>
      <c r="C1092" s="2623" t="s">
        <v>2442</v>
      </c>
      <c r="D1092" s="1785">
        <v>44887</v>
      </c>
      <c r="E1092" s="3567" t="s">
        <v>5518</v>
      </c>
      <c r="F1092" s="3563">
        <v>23</v>
      </c>
      <c r="G1092" s="173">
        <f>AVERAGE(CPVTFC3SG0065!C15:D15)</f>
        <v>2.9234</v>
      </c>
      <c r="H1092" s="1787">
        <f>(G1092-0.171)/0.0137*50</f>
        <v>10045.255474452555</v>
      </c>
      <c r="I1092" s="3663" t="s">
        <v>315</v>
      </c>
      <c r="J1092" s="3501">
        <v>44894</v>
      </c>
      <c r="K1092" s="453" t="s">
        <v>5564</v>
      </c>
      <c r="L1092" s="453">
        <v>127</v>
      </c>
      <c r="M1092" s="453">
        <f>AVERAGE(CPVTFC3SG0082!F18:G18)</f>
        <v>1.0543</v>
      </c>
      <c r="N1092" s="4003">
        <f t="shared" ref="N1092:N1095" si="159">(M1092-0.1565)/0.0137*400</f>
        <v>26213.138686131391</v>
      </c>
      <c r="O1092" s="4360" t="s">
        <v>315</v>
      </c>
      <c r="P1092" s="79">
        <v>44889</v>
      </c>
      <c r="Q1092" s="3452" t="s">
        <v>5565</v>
      </c>
      <c r="R1092" s="3452">
        <v>79</v>
      </c>
      <c r="S1092" s="80">
        <f>AVERAGE(CPVTFC3SG0072!E25:F25)</f>
        <v>1.5646</v>
      </c>
      <c r="T1092" s="81">
        <f t="shared" si="155"/>
        <v>6996</v>
      </c>
      <c r="U1092" s="3437" t="s">
        <v>315</v>
      </c>
      <c r="V1092" s="4692"/>
    </row>
    <row r="1093" spans="1:22" x14ac:dyDescent="0.25">
      <c r="A1093" s="86">
        <v>799</v>
      </c>
      <c r="B1093" s="4748" t="s">
        <v>1974</v>
      </c>
      <c r="C1093" s="2746" t="s">
        <v>868</v>
      </c>
      <c r="D1093" s="2107">
        <v>44819</v>
      </c>
      <c r="E1093" s="2788" t="s">
        <v>4924</v>
      </c>
      <c r="F1093" s="459">
        <v>28</v>
      </c>
      <c r="G1093" s="459">
        <f>AVERAGE(CPVTFC3SG0015!M15:N15)</f>
        <v>2.8826499999999999</v>
      </c>
      <c r="H1093" s="2109">
        <f t="shared" si="133"/>
        <v>10827.148437499998</v>
      </c>
      <c r="I1093" s="2789" t="s">
        <v>315</v>
      </c>
      <c r="J1093" s="4352">
        <v>44894</v>
      </c>
      <c r="K1093" s="479" t="s">
        <v>5564</v>
      </c>
      <c r="L1093" s="479">
        <v>128</v>
      </c>
      <c r="M1093" s="479">
        <f>AVERAGE(CPVTFC3SG0082!H18:I18)</f>
        <v>1.6106</v>
      </c>
      <c r="N1093" s="4004">
        <f t="shared" si="159"/>
        <v>42455.474452554736</v>
      </c>
      <c r="O1093" s="4353" t="s">
        <v>315</v>
      </c>
      <c r="P1093" s="87">
        <v>44889</v>
      </c>
      <c r="Q1093" s="3650" t="s">
        <v>5565</v>
      </c>
      <c r="R1093" s="3650">
        <v>80</v>
      </c>
      <c r="S1093" s="88">
        <f>AVERAGE(CPVTFC3SG0072!G25:H25)</f>
        <v>2.3908999999999998</v>
      </c>
      <c r="T1093" s="89">
        <f t="shared" si="155"/>
        <v>11127.5</v>
      </c>
      <c r="U1093" s="3633" t="s">
        <v>315</v>
      </c>
    </row>
    <row r="1094" spans="1:22" x14ac:dyDescent="0.25">
      <c r="A1094" s="596"/>
      <c r="B1094" s="4749"/>
      <c r="C1094" s="171" t="s">
        <v>5448</v>
      </c>
      <c r="D1094" s="2333"/>
      <c r="E1094" s="3468"/>
      <c r="F1094" s="695"/>
      <c r="G1094" s="695"/>
      <c r="H1094" s="3469"/>
      <c r="I1094" s="3504"/>
      <c r="J1094" s="863"/>
      <c r="K1094" s="863"/>
      <c r="L1094" s="864"/>
      <c r="M1094" s="642"/>
      <c r="N1094" s="642"/>
      <c r="O1094" s="642"/>
      <c r="P1094" s="19">
        <v>44889</v>
      </c>
      <c r="Q1094" s="3446" t="s">
        <v>5565</v>
      </c>
      <c r="R1094" s="3446">
        <v>81</v>
      </c>
      <c r="S1094" s="10">
        <f>AVERAGE(CPVTFC3SG0072!I25:J25)</f>
        <v>1.43445</v>
      </c>
      <c r="T1094" s="14">
        <f t="shared" si="155"/>
        <v>6345.25</v>
      </c>
      <c r="U1094" s="3622" t="s">
        <v>315</v>
      </c>
    </row>
    <row r="1095" spans="1:22" ht="36.75" thickBot="1" x14ac:dyDescent="0.3">
      <c r="A1095" s="516"/>
      <c r="B1095" s="4750"/>
      <c r="C1095" s="463" t="s">
        <v>3919</v>
      </c>
      <c r="D1095" s="1516">
        <v>44887</v>
      </c>
      <c r="E1095" s="3569" t="s">
        <v>5518</v>
      </c>
      <c r="F1095" s="3558">
        <v>24</v>
      </c>
      <c r="G1095" s="518">
        <f>AVERAGE(CPVTFC3SG0065!E15:F15)</f>
        <v>2.8886000000000003</v>
      </c>
      <c r="H1095" s="1518">
        <f>(G1095-0.171)/0.0137*50</f>
        <v>9918.2481751824835</v>
      </c>
      <c r="I1095" s="3662" t="s">
        <v>315</v>
      </c>
      <c r="J1095" s="4341">
        <v>44894</v>
      </c>
      <c r="K1095" s="486" t="s">
        <v>5564</v>
      </c>
      <c r="L1095" s="486">
        <v>129</v>
      </c>
      <c r="M1095" s="486">
        <f>AVERAGE(CPVTFC3SG0082!J18:K18)</f>
        <v>2.92015</v>
      </c>
      <c r="N1095" s="4001">
        <f t="shared" si="159"/>
        <v>80690.51094890511</v>
      </c>
      <c r="O1095" s="4354" t="s">
        <v>315</v>
      </c>
      <c r="P1095" s="786"/>
      <c r="Q1095" s="786"/>
      <c r="R1095" s="786"/>
      <c r="S1095" s="786"/>
      <c r="T1095" s="786"/>
      <c r="U1095" s="788"/>
    </row>
    <row r="1096" spans="1:22" x14ac:dyDescent="0.25">
      <c r="A1096" s="592">
        <v>800</v>
      </c>
      <c r="B1096" s="4757" t="s">
        <v>1975</v>
      </c>
      <c r="C1096" s="2743" t="s">
        <v>868</v>
      </c>
      <c r="D1096" s="2925">
        <v>44819</v>
      </c>
      <c r="E1096" s="3518" t="s">
        <v>4924</v>
      </c>
      <c r="F1096" s="449">
        <v>29</v>
      </c>
      <c r="G1096" s="449">
        <f>AVERAGE(CPVTFC3SG0015!O15:P15)</f>
        <v>0.437</v>
      </c>
      <c r="H1096" s="3519">
        <f t="shared" si="133"/>
        <v>1273.828125</v>
      </c>
      <c r="I1096" s="3574" t="s">
        <v>315</v>
      </c>
      <c r="J1096" s="1635"/>
      <c r="K1096" s="1635"/>
      <c r="L1096" s="1636"/>
      <c r="M1096" s="656"/>
      <c r="N1096" s="656"/>
      <c r="O1096" s="656"/>
      <c r="P1096" s="83">
        <v>44889</v>
      </c>
      <c r="Q1096" s="4283" t="s">
        <v>5565</v>
      </c>
      <c r="R1096" s="4283">
        <v>82</v>
      </c>
      <c r="S1096" s="84">
        <f>AVERAGE(CPVTFC3SG0072!K25:L25)</f>
        <v>0.1855</v>
      </c>
      <c r="T1096" s="85">
        <f t="shared" si="155"/>
        <v>100.50000000000003</v>
      </c>
      <c r="U1096" s="4361" t="s">
        <v>314</v>
      </c>
    </row>
    <row r="1097" spans="1:22" ht="15.75" thickBot="1" x14ac:dyDescent="0.3">
      <c r="A1097" s="2034"/>
      <c r="B1097" s="4758"/>
      <c r="C1097" s="3606" t="s">
        <v>5448</v>
      </c>
      <c r="D1097" s="2338"/>
      <c r="E1097" s="3664"/>
      <c r="F1097" s="2022"/>
      <c r="G1097" s="2022"/>
      <c r="H1097" s="3665"/>
      <c r="I1097" s="3666"/>
      <c r="J1097" s="2687"/>
      <c r="K1097" s="2687"/>
      <c r="L1097" s="2767"/>
      <c r="M1097" s="1509"/>
      <c r="N1097" s="1509"/>
      <c r="O1097" s="1509"/>
      <c r="P1097" s="91">
        <v>44889</v>
      </c>
      <c r="Q1097" s="3449" t="s">
        <v>5565</v>
      </c>
      <c r="R1097" s="3449">
        <v>83</v>
      </c>
      <c r="S1097" s="595">
        <f>AVERAGE(CPVTFC3SG0072!M25:N25)</f>
        <v>0.16514999999999999</v>
      </c>
      <c r="T1097" s="225">
        <f t="shared" si="155"/>
        <v>-1.2500000000000011</v>
      </c>
      <c r="U1097" s="3626" t="s">
        <v>314</v>
      </c>
    </row>
    <row r="1098" spans="1:22" ht="15.75" thickBot="1" x14ac:dyDescent="0.3">
      <c r="A1098" s="531">
        <v>801</v>
      </c>
      <c r="B1098" s="2745" t="s">
        <v>1976</v>
      </c>
      <c r="C1098" s="2745" t="s">
        <v>868</v>
      </c>
      <c r="D1098" s="2328">
        <v>44819</v>
      </c>
      <c r="E1098" s="3506" t="s">
        <v>4924</v>
      </c>
      <c r="F1098" s="1464">
        <v>30</v>
      </c>
      <c r="G1098" s="1464">
        <f>AVERAGE(CPVTFC3SG0015!Q15:R15)</f>
        <v>2.4272</v>
      </c>
      <c r="H1098" s="3507">
        <f t="shared" si="133"/>
        <v>9048.046875</v>
      </c>
      <c r="I1098" s="3499" t="s">
        <v>315</v>
      </c>
      <c r="J1098" s="2395"/>
      <c r="K1098" s="2395"/>
      <c r="L1098" s="2396"/>
      <c r="M1098" s="1973"/>
      <c r="N1098" s="1973"/>
      <c r="O1098" s="1973"/>
      <c r="P1098" s="79">
        <v>44889</v>
      </c>
      <c r="Q1098" s="3452" t="s">
        <v>5565</v>
      </c>
      <c r="R1098" s="3452">
        <v>84</v>
      </c>
      <c r="S1098" s="80">
        <f>AVERAGE(CPVTFC3SG0072!O25:P25)</f>
        <v>0.69245000000000001</v>
      </c>
      <c r="T1098" s="81">
        <f t="shared" si="155"/>
        <v>2635.25</v>
      </c>
      <c r="U1098" s="3437" t="s">
        <v>315</v>
      </c>
    </row>
    <row r="1099" spans="1:22" x14ac:dyDescent="0.25">
      <c r="A1099" s="86">
        <v>802</v>
      </c>
      <c r="B1099" s="4748" t="s">
        <v>1977</v>
      </c>
      <c r="C1099" s="2746" t="s">
        <v>868</v>
      </c>
      <c r="D1099" s="2107">
        <v>44819</v>
      </c>
      <c r="E1099" s="2788" t="s">
        <v>4924</v>
      </c>
      <c r="F1099" s="459">
        <v>31</v>
      </c>
      <c r="G1099" s="459">
        <f>AVERAGE(CPVTFC3SG0015!S15:T15)</f>
        <v>2.8449</v>
      </c>
      <c r="H1099" s="2109">
        <f t="shared" si="133"/>
        <v>10679.6875</v>
      </c>
      <c r="I1099" s="2789" t="s">
        <v>315</v>
      </c>
      <c r="J1099" s="4352">
        <v>44894</v>
      </c>
      <c r="K1099" s="479" t="s">
        <v>5564</v>
      </c>
      <c r="L1099" s="479">
        <v>130</v>
      </c>
      <c r="M1099" s="479">
        <f>AVERAGE(CPVTFC3SG0082!L18:M18)</f>
        <v>0.84309999999999996</v>
      </c>
      <c r="N1099" s="4004">
        <f t="shared" ref="N1099" si="160">(M1099-0.1565)/0.0137*400</f>
        <v>20046.715328467151</v>
      </c>
      <c r="O1099" s="4353" t="s">
        <v>315</v>
      </c>
      <c r="P1099" s="87">
        <v>44889</v>
      </c>
      <c r="Q1099" s="3650" t="s">
        <v>5565</v>
      </c>
      <c r="R1099" s="3650">
        <v>85</v>
      </c>
      <c r="S1099" s="88">
        <f>AVERAGE(CPVTFC3SG0072!Q25:R25)</f>
        <v>1.6375</v>
      </c>
      <c r="T1099" s="89">
        <f t="shared" si="155"/>
        <v>7360.5</v>
      </c>
      <c r="U1099" s="3633" t="s">
        <v>315</v>
      </c>
    </row>
    <row r="1100" spans="1:22" x14ac:dyDescent="0.25">
      <c r="A1100" s="596"/>
      <c r="B1100" s="4749"/>
      <c r="C1100" s="171" t="s">
        <v>5448</v>
      </c>
      <c r="D1100" s="2333"/>
      <c r="E1100" s="3468"/>
      <c r="F1100" s="695"/>
      <c r="G1100" s="695"/>
      <c r="H1100" s="3469"/>
      <c r="I1100" s="3527"/>
      <c r="J1100" s="863"/>
      <c r="K1100" s="863"/>
      <c r="L1100" s="864"/>
      <c r="M1100" s="642"/>
      <c r="N1100" s="642"/>
      <c r="O1100" s="642"/>
      <c r="P1100" s="19">
        <v>44889</v>
      </c>
      <c r="Q1100" s="3446" t="s">
        <v>5565</v>
      </c>
      <c r="R1100" s="3446">
        <v>86</v>
      </c>
      <c r="S1100" s="10">
        <f>AVERAGE(CPVTFC3SG0072!S25:T25)</f>
        <v>0.69159999999999999</v>
      </c>
      <c r="T1100" s="14">
        <f t="shared" si="155"/>
        <v>2631</v>
      </c>
      <c r="U1100" s="3622" t="s">
        <v>315</v>
      </c>
    </row>
    <row r="1101" spans="1:22" ht="26.25" thickBot="1" x14ac:dyDescent="0.3">
      <c r="A1101" s="516"/>
      <c r="B1101" s="4750"/>
      <c r="C1101" s="2747" t="s">
        <v>2442</v>
      </c>
      <c r="D1101" s="1516">
        <v>44887</v>
      </c>
      <c r="E1101" s="3569" t="s">
        <v>5518</v>
      </c>
      <c r="F1101" s="3558">
        <v>25</v>
      </c>
      <c r="G1101" s="518">
        <f>AVERAGE(CPVTFC3SG0065!G15:H15)</f>
        <v>2.8932000000000002</v>
      </c>
      <c r="H1101" s="1518">
        <f>(G1101-0.171)/0.0137*50</f>
        <v>9935.0364963503671</v>
      </c>
      <c r="I1101" s="3662" t="s">
        <v>315</v>
      </c>
      <c r="J1101" s="4341">
        <v>44894</v>
      </c>
      <c r="K1101" s="486" t="s">
        <v>5564</v>
      </c>
      <c r="L1101" s="486">
        <v>131</v>
      </c>
      <c r="M1101" s="486">
        <f>AVERAGE(CPVTFC3SG0082!N18:O18)</f>
        <v>1.4897499999999999</v>
      </c>
      <c r="N1101" s="4001">
        <f t="shared" ref="N1101" si="161">(M1101-0.1565)/0.0137*400</f>
        <v>38927.007299270066</v>
      </c>
      <c r="O1101" s="4354" t="s">
        <v>315</v>
      </c>
      <c r="P1101" s="786"/>
      <c r="Q1101" s="786"/>
      <c r="R1101" s="786"/>
      <c r="S1101" s="786"/>
      <c r="T1101" s="786"/>
      <c r="U1101" s="788"/>
    </row>
    <row r="1102" spans="1:22" ht="15.75" thickBot="1" x14ac:dyDescent="0.3">
      <c r="A1102" s="2034">
        <v>803</v>
      </c>
      <c r="B1102" s="3606" t="s">
        <v>1978</v>
      </c>
      <c r="C1102" s="3606" t="s">
        <v>868</v>
      </c>
      <c r="D1102" s="2857">
        <v>44819</v>
      </c>
      <c r="E1102" s="3822" t="s">
        <v>4924</v>
      </c>
      <c r="F1102" s="2240">
        <v>32</v>
      </c>
      <c r="G1102" s="2240">
        <f>AVERAGE(CPVTFC3SG0015!U15:V15)</f>
        <v>1.1070500000000001</v>
      </c>
      <c r="H1102" s="3824">
        <f t="shared" si="133"/>
        <v>3891.2109375</v>
      </c>
      <c r="I1102" s="3546" t="s">
        <v>315</v>
      </c>
      <c r="J1102" s="2687"/>
      <c r="K1102" s="2687"/>
      <c r="L1102" s="2767"/>
      <c r="M1102" s="1509"/>
      <c r="N1102" s="1509"/>
      <c r="O1102" s="1509"/>
      <c r="P1102" s="465">
        <v>44889</v>
      </c>
      <c r="Q1102" s="4376" t="s">
        <v>5565</v>
      </c>
      <c r="R1102" s="4376">
        <v>87</v>
      </c>
      <c r="S1102" s="955">
        <f>AVERAGE(CPVTFC3SG0072!U25:V25)</f>
        <v>0.32940000000000003</v>
      </c>
      <c r="T1102" s="1192">
        <f t="shared" si="155"/>
        <v>820.00000000000023</v>
      </c>
      <c r="U1102" s="4377" t="s">
        <v>314</v>
      </c>
    </row>
    <row r="1103" spans="1:22" ht="15.75" thickBot="1" x14ac:dyDescent="0.3">
      <c r="A1103" s="1832">
        <v>804</v>
      </c>
      <c r="B1103" s="3623" t="s">
        <v>1979</v>
      </c>
      <c r="C1103" s="3623" t="s">
        <v>868</v>
      </c>
      <c r="D1103" s="2327">
        <v>44819</v>
      </c>
      <c r="E1103" s="3624" t="s">
        <v>4924</v>
      </c>
      <c r="F1103" s="1810">
        <v>33</v>
      </c>
      <c r="G1103" s="1810">
        <f>AVERAGE(CPVTFC3SG0015!W15:X15)</f>
        <v>0.20669999999999999</v>
      </c>
      <c r="H1103" s="3625">
        <f t="shared" si="133"/>
        <v>374.21874999999994</v>
      </c>
      <c r="I1103" s="3557" t="s">
        <v>314</v>
      </c>
      <c r="J1103" s="2402"/>
      <c r="K1103" s="2402"/>
      <c r="L1103" s="2403"/>
      <c r="M1103" s="2017"/>
      <c r="N1103" s="2017"/>
      <c r="O1103" s="2017"/>
      <c r="P1103" s="1808">
        <v>44889</v>
      </c>
      <c r="Q1103" s="3667" t="s">
        <v>5565</v>
      </c>
      <c r="R1103" s="3667">
        <v>88</v>
      </c>
      <c r="S1103" s="1016">
        <f>AVERAGE(CPVTFC3SG0072!W25:X25)</f>
        <v>0.1701</v>
      </c>
      <c r="T1103" s="1175">
        <f t="shared" si="155"/>
        <v>23.50000000000005</v>
      </c>
      <c r="U1103" s="3617" t="s">
        <v>314</v>
      </c>
    </row>
    <row r="1104" spans="1:22" x14ac:dyDescent="0.25">
      <c r="A1104" s="86">
        <v>805</v>
      </c>
      <c r="B1104" s="4748" t="s">
        <v>1980</v>
      </c>
      <c r="C1104" s="2746" t="s">
        <v>868</v>
      </c>
      <c r="D1104" s="2107">
        <v>44819</v>
      </c>
      <c r="E1104" s="2788" t="s">
        <v>4924</v>
      </c>
      <c r="F1104" s="459">
        <v>34</v>
      </c>
      <c r="G1104" s="459">
        <f>AVERAGE(CPVTFC3SG0015!C17:D17)</f>
        <v>2.0804499999999999</v>
      </c>
      <c r="H1104" s="2109">
        <f t="shared" si="133"/>
        <v>7693.5546874999982</v>
      </c>
      <c r="I1104" s="2789" t="s">
        <v>315</v>
      </c>
      <c r="J1104" s="4352">
        <v>44894</v>
      </c>
      <c r="K1104" s="479" t="s">
        <v>5564</v>
      </c>
      <c r="L1104" s="479">
        <v>132</v>
      </c>
      <c r="M1104" s="479">
        <f>AVERAGE(CPVTFC3SG0082!P18:Q18)</f>
        <v>0.20835000000000001</v>
      </c>
      <c r="N1104" s="4004">
        <f t="shared" ref="N1104" si="162">(M1104-0.1565)/0.0137*400</f>
        <v>1513.8686131386862</v>
      </c>
      <c r="O1104" s="4353" t="s">
        <v>315</v>
      </c>
      <c r="P1104" s="87">
        <v>44889</v>
      </c>
      <c r="Q1104" s="3650" t="s">
        <v>5565</v>
      </c>
      <c r="R1104" s="3650">
        <v>89</v>
      </c>
      <c r="S1104" s="88">
        <f>AVERAGE(CPVTFC3SG0072!B12:C12)</f>
        <v>0.47289999999999999</v>
      </c>
      <c r="T1104" s="89">
        <f t="shared" si="155"/>
        <v>1537.5</v>
      </c>
      <c r="U1104" s="3633" t="s">
        <v>315</v>
      </c>
    </row>
    <row r="1105" spans="1:21" x14ac:dyDescent="0.25">
      <c r="A1105" s="596"/>
      <c r="B1105" s="4749"/>
      <c r="C1105" s="171" t="s">
        <v>5448</v>
      </c>
      <c r="D1105" s="2333"/>
      <c r="E1105" s="3468"/>
      <c r="F1105" s="695"/>
      <c r="G1105" s="695"/>
      <c r="H1105" s="3469"/>
      <c r="I1105" s="3504"/>
      <c r="J1105" s="863"/>
      <c r="K1105" s="863"/>
      <c r="L1105" s="864"/>
      <c r="M1105" s="642"/>
      <c r="N1105" s="642"/>
      <c r="O1105" s="642"/>
      <c r="P1105" s="19">
        <v>44889</v>
      </c>
      <c r="Q1105" s="3446" t="s">
        <v>5565</v>
      </c>
      <c r="R1105" s="3446">
        <v>90</v>
      </c>
      <c r="S1105" s="10">
        <f>AVERAGE(CPVTFC3SG0072!D12:E12)</f>
        <v>0.42294999999999999</v>
      </c>
      <c r="T1105" s="14">
        <f t="shared" si="155"/>
        <v>1287.75</v>
      </c>
      <c r="U1105" s="3622" t="s">
        <v>315</v>
      </c>
    </row>
    <row r="1106" spans="1:21" x14ac:dyDescent="0.25">
      <c r="A1106" s="596"/>
      <c r="B1106" s="4749"/>
      <c r="C1106" s="171" t="s">
        <v>863</v>
      </c>
      <c r="D1106" s="2333"/>
      <c r="E1106" s="3468"/>
      <c r="F1106" s="695"/>
      <c r="G1106" s="695"/>
      <c r="H1106" s="3469"/>
      <c r="I1106" s="3504"/>
      <c r="J1106" s="863"/>
      <c r="K1106" s="863"/>
      <c r="L1106" s="864"/>
      <c r="M1106" s="642"/>
      <c r="N1106" s="642"/>
      <c r="O1106" s="642"/>
      <c r="P1106" s="18">
        <v>44889</v>
      </c>
      <c r="Q1106" s="3454" t="s">
        <v>5565</v>
      </c>
      <c r="R1106" s="3454">
        <v>91</v>
      </c>
      <c r="S1106" s="7">
        <f>AVERAGE(CPVTFC3SG0072!F12:G12)</f>
        <v>0.39349999999999996</v>
      </c>
      <c r="T1106" s="13">
        <f t="shared" si="155"/>
        <v>1140.4999999999998</v>
      </c>
      <c r="U1106" s="3605" t="s">
        <v>314</v>
      </c>
    </row>
    <row r="1107" spans="1:21" ht="26.25" thickBot="1" x14ac:dyDescent="0.3">
      <c r="A1107" s="516"/>
      <c r="B1107" s="4750"/>
      <c r="C1107" s="2747" t="s">
        <v>2442</v>
      </c>
      <c r="D1107" s="1516">
        <v>44887</v>
      </c>
      <c r="E1107" s="3569" t="s">
        <v>5518</v>
      </c>
      <c r="F1107" s="3558">
        <v>26</v>
      </c>
      <c r="G1107" s="518">
        <f>AVERAGE(CPVTFC3SG0065!I15:J15)</f>
        <v>2.8904999999999998</v>
      </c>
      <c r="H1107" s="1518">
        <f>(G1107-0.171)/0.0137*50</f>
        <v>9925.1824817518245</v>
      </c>
      <c r="I1107" s="3662" t="s">
        <v>315</v>
      </c>
      <c r="J1107" s="4343">
        <v>44894</v>
      </c>
      <c r="K1107" s="1335" t="s">
        <v>5564</v>
      </c>
      <c r="L1107" s="1335">
        <v>133</v>
      </c>
      <c r="M1107" s="1335">
        <f>AVERAGE(CPVTFC3SG0082!R18:S18)</f>
        <v>0.10365000000000001</v>
      </c>
      <c r="N1107" s="4344">
        <f t="shared" ref="N1107" si="163">(M1107-0.1565)/0.0137*400</f>
        <v>-1543.0656934306567</v>
      </c>
      <c r="O1107" s="4355" t="s">
        <v>314</v>
      </c>
      <c r="P1107" s="786"/>
      <c r="Q1107" s="786"/>
      <c r="R1107" s="786"/>
      <c r="S1107" s="786"/>
      <c r="T1107" s="786"/>
      <c r="U1107" s="788"/>
    </row>
    <row r="1108" spans="1:21" x14ac:dyDescent="0.25">
      <c r="A1108" s="592">
        <v>806</v>
      </c>
      <c r="B1108" s="4757" t="s">
        <v>1981</v>
      </c>
      <c r="C1108" s="2743" t="s">
        <v>868</v>
      </c>
      <c r="D1108" s="2925">
        <v>44819</v>
      </c>
      <c r="E1108" s="3518" t="s">
        <v>4924</v>
      </c>
      <c r="F1108" s="449">
        <v>35</v>
      </c>
      <c r="G1108" s="449">
        <f>AVERAGE(CPVTFC3SG0015!E17:F17)</f>
        <v>0.6804</v>
      </c>
      <c r="H1108" s="3519">
        <f t="shared" si="133"/>
        <v>2224.609375</v>
      </c>
      <c r="I1108" s="3574" t="s">
        <v>315</v>
      </c>
      <c r="J1108" s="1635"/>
      <c r="K1108" s="1635"/>
      <c r="L1108" s="1636"/>
      <c r="M1108" s="656"/>
      <c r="N1108" s="656"/>
      <c r="O1108" s="656"/>
      <c r="P1108" s="83">
        <v>44889</v>
      </c>
      <c r="Q1108" s="4283" t="s">
        <v>5565</v>
      </c>
      <c r="R1108" s="4283">
        <v>92</v>
      </c>
      <c r="S1108" s="84">
        <f>AVERAGE(CPVTFC3SG0072!H12:I12)</f>
        <v>0.23530000000000001</v>
      </c>
      <c r="T1108" s="85">
        <f t="shared" si="155"/>
        <v>349.50000000000011</v>
      </c>
      <c r="U1108" s="4361" t="s">
        <v>314</v>
      </c>
    </row>
    <row r="1109" spans="1:21" ht="15.75" thickBot="1" x14ac:dyDescent="0.3">
      <c r="A1109" s="2034"/>
      <c r="B1109" s="4758"/>
      <c r="C1109" s="2747" t="s">
        <v>5448</v>
      </c>
      <c r="D1109" s="2111"/>
      <c r="E1109" s="3471"/>
      <c r="F1109" s="787"/>
      <c r="G1109" s="787"/>
      <c r="H1109" s="2113"/>
      <c r="I1109" s="3505"/>
      <c r="J1109" s="2687"/>
      <c r="K1109" s="2687"/>
      <c r="L1109" s="2767"/>
      <c r="M1109" s="1509"/>
      <c r="N1109" s="1509"/>
      <c r="O1109" s="1509"/>
      <c r="P1109" s="91">
        <v>44889</v>
      </c>
      <c r="Q1109" s="3449" t="s">
        <v>5565</v>
      </c>
      <c r="R1109" s="3449">
        <v>93</v>
      </c>
      <c r="S1109" s="595">
        <f>AVERAGE(CPVTFC3SG0072!J12:K12)</f>
        <v>0.22520000000000001</v>
      </c>
      <c r="T1109" s="225">
        <f t="shared" si="155"/>
        <v>299.00000000000011</v>
      </c>
      <c r="U1109" s="3626" t="s">
        <v>314</v>
      </c>
    </row>
    <row r="1110" spans="1:21" ht="15.75" thickBot="1" x14ac:dyDescent="0.3">
      <c r="A1110" s="1804">
        <v>807</v>
      </c>
      <c r="B1110" s="2752" t="s">
        <v>1982</v>
      </c>
      <c r="C1110" s="2752" t="s">
        <v>868</v>
      </c>
      <c r="D1110" s="2330">
        <v>44819</v>
      </c>
      <c r="E1110" s="3516" t="s">
        <v>4924</v>
      </c>
      <c r="F1110" s="1521">
        <v>36</v>
      </c>
      <c r="G1110" s="1521">
        <f>AVERAGE(CPVTFC3SG0015!G17:H17)</f>
        <v>0.41159999999999997</v>
      </c>
      <c r="H1110" s="3517">
        <f t="shared" si="133"/>
        <v>1174.6093749999998</v>
      </c>
      <c r="I1110" s="3668" t="s">
        <v>314</v>
      </c>
      <c r="J1110" s="2395"/>
      <c r="K1110" s="2395"/>
      <c r="L1110" s="2396"/>
      <c r="M1110" s="1973"/>
      <c r="N1110" s="1973"/>
      <c r="O1110" s="1973"/>
      <c r="P1110" s="111">
        <v>44889</v>
      </c>
      <c r="Q1110" s="3451" t="s">
        <v>5565</v>
      </c>
      <c r="R1110" s="3451">
        <v>94</v>
      </c>
      <c r="S1110" s="112">
        <f>AVERAGE(CPVTFC3SG0072!L12:M12)</f>
        <v>0.17695</v>
      </c>
      <c r="T1110" s="113">
        <f t="shared" si="155"/>
        <v>57.750000000000021</v>
      </c>
      <c r="U1110" s="3612" t="s">
        <v>314</v>
      </c>
    </row>
    <row r="1111" spans="1:21" ht="15.75" thickBot="1" x14ac:dyDescent="0.3">
      <c r="A1111" s="1832">
        <v>808</v>
      </c>
      <c r="B1111" s="3623" t="s">
        <v>1983</v>
      </c>
      <c r="C1111" s="3623" t="s">
        <v>868</v>
      </c>
      <c r="D1111" s="2327">
        <v>44819</v>
      </c>
      <c r="E1111" s="3624" t="s">
        <v>4924</v>
      </c>
      <c r="F1111" s="1810">
        <v>37</v>
      </c>
      <c r="G1111" s="1810">
        <f>AVERAGE(CPVTFC3SG0015!I17:J17)</f>
        <v>0.26550000000000001</v>
      </c>
      <c r="H1111" s="3625">
        <f t="shared" si="133"/>
        <v>603.90625</v>
      </c>
      <c r="I1111" s="3557" t="s">
        <v>314</v>
      </c>
      <c r="J1111" s="2402"/>
      <c r="K1111" s="2402"/>
      <c r="L1111" s="2403"/>
      <c r="M1111" s="2017"/>
      <c r="N1111" s="2017"/>
      <c r="O1111" s="2017"/>
      <c r="P1111" s="1808">
        <v>44889</v>
      </c>
      <c r="Q1111" s="3667" t="s">
        <v>5565</v>
      </c>
      <c r="R1111" s="3667">
        <v>95</v>
      </c>
      <c r="S1111" s="1016">
        <f>AVERAGE(CPVTFC3SG0072!N12:O12)</f>
        <v>0.18309999999999998</v>
      </c>
      <c r="T1111" s="1175">
        <f t="shared" si="155"/>
        <v>88.499999999999972</v>
      </c>
      <c r="U1111" s="3617" t="s">
        <v>314</v>
      </c>
    </row>
    <row r="1112" spans="1:21" x14ac:dyDescent="0.25">
      <c r="A1112" s="508">
        <v>809</v>
      </c>
      <c r="B1112" s="4748" t="s">
        <v>1984</v>
      </c>
      <c r="C1112" s="2749" t="s">
        <v>868</v>
      </c>
      <c r="D1112" s="2329">
        <v>44819</v>
      </c>
      <c r="E1112" s="3465" t="s">
        <v>4924</v>
      </c>
      <c r="F1112" s="492">
        <v>38</v>
      </c>
      <c r="G1112" s="492">
        <f>AVERAGE(CPVTFC3SG0015!K17:L17)</f>
        <v>0.41849999999999998</v>
      </c>
      <c r="H1112" s="3466">
        <f t="shared" si="133"/>
        <v>1201.5624999999998</v>
      </c>
      <c r="I1112" s="3669" t="s">
        <v>314</v>
      </c>
      <c r="J1112" s="1638"/>
      <c r="K1112" s="1638"/>
      <c r="L1112" s="1639"/>
      <c r="M1112" s="721"/>
      <c r="N1112" s="721"/>
      <c r="O1112" s="721"/>
      <c r="P1112" s="490">
        <v>44889</v>
      </c>
      <c r="Q1112" s="3648" t="s">
        <v>5565</v>
      </c>
      <c r="R1112" s="3648">
        <v>96</v>
      </c>
      <c r="S1112" s="589">
        <f>AVERAGE(CPVTFC3SG0072!P12:Q12)</f>
        <v>0.1799</v>
      </c>
      <c r="T1112" s="622">
        <f t="shared" si="155"/>
        <v>72.500000000000071</v>
      </c>
      <c r="U1112" s="3611" t="s">
        <v>314</v>
      </c>
    </row>
    <row r="1113" spans="1:21" x14ac:dyDescent="0.25">
      <c r="A1113" s="585"/>
      <c r="B1113" s="4749"/>
      <c r="C1113" s="169" t="s">
        <v>5448</v>
      </c>
      <c r="D1113" s="2333"/>
      <c r="E1113" s="3468"/>
      <c r="F1113" s="695"/>
      <c r="G1113" s="695"/>
      <c r="H1113" s="3469"/>
      <c r="I1113" s="3527"/>
      <c r="J1113" s="863"/>
      <c r="K1113" s="863"/>
      <c r="L1113" s="864"/>
      <c r="M1113" s="642"/>
      <c r="N1113" s="642"/>
      <c r="O1113" s="642"/>
      <c r="P1113" s="18">
        <v>44889</v>
      </c>
      <c r="Q1113" s="3454" t="s">
        <v>5565</v>
      </c>
      <c r="R1113" s="3454">
        <v>97</v>
      </c>
      <c r="S1113" s="7">
        <f>AVERAGE(CPVTFC3SG0072!R12:S12)</f>
        <v>0.15590000000000001</v>
      </c>
      <c r="T1113" s="13">
        <f t="shared" si="155"/>
        <v>-47.499999999999908</v>
      </c>
      <c r="U1113" s="3605" t="s">
        <v>314</v>
      </c>
    </row>
    <row r="1114" spans="1:21" ht="36.75" thickBot="1" x14ac:dyDescent="0.3">
      <c r="A1114" s="537"/>
      <c r="B1114" s="4759"/>
      <c r="C1114" s="423" t="s">
        <v>3919</v>
      </c>
      <c r="D1114" s="1785">
        <v>44887</v>
      </c>
      <c r="E1114" s="3567" t="s">
        <v>5518</v>
      </c>
      <c r="F1114" s="3563">
        <v>27</v>
      </c>
      <c r="G1114" s="173">
        <f>AVERAGE(CPVTFC3SG0065!K15:L15)</f>
        <v>0.82319999999999993</v>
      </c>
      <c r="H1114" s="1787">
        <f>(G1114-0.171)/0.0137*50</f>
        <v>2380.2919708029194</v>
      </c>
      <c r="I1114" s="3663" t="s">
        <v>315</v>
      </c>
      <c r="J1114" s="1632"/>
      <c r="K1114" s="1632"/>
      <c r="L1114" s="1633"/>
      <c r="M1114" s="650"/>
      <c r="N1114" s="650"/>
      <c r="O1114" s="650"/>
      <c r="P1114" s="1268"/>
      <c r="Q1114" s="1268"/>
      <c r="R1114" s="1268"/>
      <c r="S1114" s="1268"/>
      <c r="T1114" s="1268"/>
      <c r="U1114" s="2127"/>
    </row>
    <row r="1115" spans="1:21" x14ac:dyDescent="0.25">
      <c r="A1115" s="86">
        <v>810</v>
      </c>
      <c r="B1115" s="4748" t="s">
        <v>1985</v>
      </c>
      <c r="C1115" s="2746" t="s">
        <v>868</v>
      </c>
      <c r="D1115" s="2107">
        <v>44819</v>
      </c>
      <c r="E1115" s="2788" t="s">
        <v>4924</v>
      </c>
      <c r="F1115" s="459">
        <v>39</v>
      </c>
      <c r="G1115" s="459">
        <f>AVERAGE(CPVTFC3SG0015!M17:N17)</f>
        <v>0.50514999999999999</v>
      </c>
      <c r="H1115" s="2109">
        <f t="shared" si="133"/>
        <v>1540.0390624999998</v>
      </c>
      <c r="I1115" s="3631" t="s">
        <v>315</v>
      </c>
      <c r="J1115" s="1638"/>
      <c r="K1115" s="1638"/>
      <c r="L1115" s="1639"/>
      <c r="M1115" s="721"/>
      <c r="N1115" s="721"/>
      <c r="O1115" s="721"/>
      <c r="P1115" s="490">
        <v>44889</v>
      </c>
      <c r="Q1115" s="3648" t="s">
        <v>5565</v>
      </c>
      <c r="R1115" s="3648">
        <v>98</v>
      </c>
      <c r="S1115" s="589">
        <f>AVERAGE(CPVTFC3SG0072!T12:U12)</f>
        <v>0.19779999999999998</v>
      </c>
      <c r="T1115" s="622">
        <f t="shared" si="155"/>
        <v>161.99999999999991</v>
      </c>
      <c r="U1115" s="3611" t="s">
        <v>314</v>
      </c>
    </row>
    <row r="1116" spans="1:21" x14ac:dyDescent="0.25">
      <c r="A1116" s="596"/>
      <c r="B1116" s="4749"/>
      <c r="C1116" s="171" t="s">
        <v>5448</v>
      </c>
      <c r="D1116" s="2333"/>
      <c r="E1116" s="3468"/>
      <c r="F1116" s="695"/>
      <c r="G1116" s="695"/>
      <c r="H1116" s="3469"/>
      <c r="I1116" s="3504"/>
      <c r="J1116" s="863"/>
      <c r="K1116" s="863"/>
      <c r="L1116" s="864"/>
      <c r="M1116" s="642"/>
      <c r="N1116" s="642"/>
      <c r="O1116" s="642"/>
      <c r="P1116" s="19">
        <v>44889</v>
      </c>
      <c r="Q1116" s="3446" t="s">
        <v>5565</v>
      </c>
      <c r="R1116" s="3446">
        <v>99</v>
      </c>
      <c r="S1116" s="10">
        <f>AVERAGE(CPVTFC3SG0072!V12:W12)</f>
        <v>1.6588500000000002</v>
      </c>
      <c r="T1116" s="14">
        <f t="shared" si="155"/>
        <v>7467.2500000000009</v>
      </c>
      <c r="U1116" s="3622" t="s">
        <v>315</v>
      </c>
    </row>
    <row r="1117" spans="1:21" ht="15.75" thickBot="1" x14ac:dyDescent="0.3">
      <c r="A1117" s="537"/>
      <c r="B1117" s="4759"/>
      <c r="C1117" s="2623" t="s">
        <v>863</v>
      </c>
      <c r="D1117" s="2335"/>
      <c r="E1117" s="3532"/>
      <c r="F1117" s="1586"/>
      <c r="G1117" s="1586"/>
      <c r="H1117" s="3533"/>
      <c r="I1117" s="3534"/>
      <c r="J1117" s="1632"/>
      <c r="K1117" s="1632"/>
      <c r="L1117" s="1633"/>
      <c r="M1117" s="650"/>
      <c r="N1117" s="650"/>
      <c r="O1117" s="650"/>
      <c r="P1117" s="79">
        <v>44889</v>
      </c>
      <c r="Q1117" s="3452" t="s">
        <v>5565</v>
      </c>
      <c r="R1117" s="3452">
        <v>100</v>
      </c>
      <c r="S1117" s="80">
        <f>AVERAGE(CPVTFC3SG0072!X12:Y12)</f>
        <v>1.1367</v>
      </c>
      <c r="T1117" s="81">
        <f t="shared" si="155"/>
        <v>4856.5000000000009</v>
      </c>
      <c r="U1117" s="3437" t="s">
        <v>315</v>
      </c>
    </row>
    <row r="1118" spans="1:21" x14ac:dyDescent="0.25">
      <c r="A1118" s="508">
        <v>811</v>
      </c>
      <c r="B1118" s="4744" t="s">
        <v>1986</v>
      </c>
      <c r="C1118" s="2749" t="s">
        <v>868</v>
      </c>
      <c r="D1118" s="2329">
        <v>44819</v>
      </c>
      <c r="E1118" s="3465" t="s">
        <v>4924</v>
      </c>
      <c r="F1118" s="492">
        <v>40</v>
      </c>
      <c r="G1118" s="492">
        <f>AVERAGE(CPVTFC3SG0015!O17:P17)</f>
        <v>6.8649999999999989E-2</v>
      </c>
      <c r="H1118" s="3466">
        <f t="shared" si="133"/>
        <v>-165.03906250000003</v>
      </c>
      <c r="I1118" s="3503" t="s">
        <v>314</v>
      </c>
      <c r="J1118" s="1638"/>
      <c r="K1118" s="1638"/>
      <c r="L1118" s="1639"/>
      <c r="M1118" s="721"/>
      <c r="N1118" s="721"/>
      <c r="O1118" s="721"/>
      <c r="P1118" s="490">
        <v>44889</v>
      </c>
      <c r="Q1118" s="3648" t="s">
        <v>5565</v>
      </c>
      <c r="R1118" s="3648">
        <v>101</v>
      </c>
      <c r="S1118" s="589">
        <f>AVERAGE(CPVTFC3SG0072!B14:C14)</f>
        <v>0.15044999999999997</v>
      </c>
      <c r="T1118" s="622">
        <f t="shared" si="155"/>
        <v>-74.750000000000085</v>
      </c>
      <c r="U1118" s="3611" t="s">
        <v>314</v>
      </c>
    </row>
    <row r="1119" spans="1:21" ht="15.75" thickBot="1" x14ac:dyDescent="0.3">
      <c r="A1119" s="498"/>
      <c r="B1119" s="4763"/>
      <c r="C1119" s="2761" t="s">
        <v>5448</v>
      </c>
      <c r="D1119" s="2335"/>
      <c r="E1119" s="3532"/>
      <c r="F1119" s="1586"/>
      <c r="G1119" s="1586"/>
      <c r="H1119" s="3533"/>
      <c r="I1119" s="3610"/>
      <c r="J1119" s="1632"/>
      <c r="K1119" s="1632"/>
      <c r="L1119" s="1633"/>
      <c r="M1119" s="650"/>
      <c r="N1119" s="650"/>
      <c r="O1119" s="650"/>
      <c r="P1119" s="111">
        <v>44889</v>
      </c>
      <c r="Q1119" s="3451" t="s">
        <v>5565</v>
      </c>
      <c r="R1119" s="3451">
        <v>102</v>
      </c>
      <c r="S1119" s="112">
        <f>AVERAGE(CPVTFC3SG0072!D14:E14)</f>
        <v>0.13900000000000001</v>
      </c>
      <c r="T1119" s="113">
        <f t="shared" si="155"/>
        <v>-131.99999999999989</v>
      </c>
      <c r="U1119" s="3612" t="s">
        <v>314</v>
      </c>
    </row>
    <row r="1120" spans="1:21" x14ac:dyDescent="0.25">
      <c r="A1120" s="406">
        <v>812</v>
      </c>
      <c r="B1120" s="4751" t="s">
        <v>1987</v>
      </c>
      <c r="C1120" s="2742" t="s">
        <v>868</v>
      </c>
      <c r="D1120" s="2332">
        <v>44819</v>
      </c>
      <c r="E1120" s="3523" t="s">
        <v>4924</v>
      </c>
      <c r="F1120" s="478">
        <v>41</v>
      </c>
      <c r="G1120" s="478">
        <f>AVERAGE(CPVTFC3SG0015!Q17:R17)</f>
        <v>2.7141000000000002</v>
      </c>
      <c r="H1120" s="3524">
        <f t="shared" si="133"/>
        <v>10168.75</v>
      </c>
      <c r="I1120" s="3526" t="s">
        <v>315</v>
      </c>
      <c r="J1120" s="4352">
        <v>44894</v>
      </c>
      <c r="K1120" s="479" t="s">
        <v>5564</v>
      </c>
      <c r="L1120" s="479">
        <v>134</v>
      </c>
      <c r="M1120" s="479">
        <f>AVERAGE(CPVTFC3SG0082!T18:U18)</f>
        <v>0.86380000000000001</v>
      </c>
      <c r="N1120" s="4004">
        <f t="shared" ref="N1120:N1121" si="164">(M1120-0.1565)/0.0137*400</f>
        <v>20651.094890510951</v>
      </c>
      <c r="O1120" s="4353" t="s">
        <v>315</v>
      </c>
      <c r="P1120" s="407">
        <v>44889</v>
      </c>
      <c r="Q1120" s="3671" t="s">
        <v>5565</v>
      </c>
      <c r="R1120" s="3671">
        <v>103</v>
      </c>
      <c r="S1120" s="409">
        <f>AVERAGE(CPVTFC3SG0072!F14:G14)</f>
        <v>1.2963</v>
      </c>
      <c r="T1120" s="405">
        <f t="shared" si="155"/>
        <v>5654.5</v>
      </c>
      <c r="U1120" s="3442" t="s">
        <v>315</v>
      </c>
    </row>
    <row r="1121" spans="1:22" ht="36.75" thickBot="1" x14ac:dyDescent="0.3">
      <c r="A1121" s="481"/>
      <c r="B1121" s="4753"/>
      <c r="C1121" s="482" t="s">
        <v>3919</v>
      </c>
      <c r="D1121" s="1511">
        <v>44881</v>
      </c>
      <c r="E1121" s="1512" t="s">
        <v>5449</v>
      </c>
      <c r="F1121" s="485">
        <v>32</v>
      </c>
      <c r="G1121" s="486">
        <f>AVERAGE(CPVTFC3SG0056!U15:V15)</f>
        <v>2.7916500000000002</v>
      </c>
      <c r="H1121" s="1513">
        <f>(G1121-0.1243)/0.0142*50</f>
        <v>9392.077464788732</v>
      </c>
      <c r="I1121" s="1514" t="s">
        <v>315</v>
      </c>
      <c r="J1121" s="4343">
        <v>44894</v>
      </c>
      <c r="K1121" s="1335" t="s">
        <v>5564</v>
      </c>
      <c r="L1121" s="1335">
        <v>135</v>
      </c>
      <c r="M1121" s="1335">
        <f>AVERAGE(CPVTFC3SG0082!V18:W18)</f>
        <v>0.32314999999999999</v>
      </c>
      <c r="N1121" s="4344">
        <f t="shared" si="164"/>
        <v>4865.6934306569337</v>
      </c>
      <c r="O1121" s="4355" t="s">
        <v>315</v>
      </c>
      <c r="P1121" s="786"/>
      <c r="Q1121" s="786"/>
      <c r="R1121" s="786"/>
      <c r="S1121" s="786"/>
      <c r="T1121" s="786"/>
      <c r="U1121" s="788"/>
    </row>
    <row r="1122" spans="1:22" ht="15.75" thickBot="1" x14ac:dyDescent="0.3">
      <c r="A1122" s="1804">
        <v>813</v>
      </c>
      <c r="B1122" s="2752" t="s">
        <v>1988</v>
      </c>
      <c r="C1122" s="2752" t="s">
        <v>868</v>
      </c>
      <c r="D1122" s="2330">
        <v>44819</v>
      </c>
      <c r="E1122" s="3516" t="s">
        <v>4924</v>
      </c>
      <c r="F1122" s="1521">
        <v>42</v>
      </c>
      <c r="G1122" s="1521">
        <f>AVERAGE(CPVTFC3SG0015!S17:T17)</f>
        <v>0.12605</v>
      </c>
      <c r="H1122" s="3517">
        <f t="shared" si="133"/>
        <v>59.179687499999986</v>
      </c>
      <c r="I1122" s="348" t="s">
        <v>314</v>
      </c>
      <c r="J1122" s="2395"/>
      <c r="K1122" s="2395"/>
      <c r="L1122" s="2396"/>
      <c r="M1122" s="1973"/>
      <c r="N1122" s="1973"/>
      <c r="O1122" s="1973"/>
      <c r="P1122" s="471">
        <v>44889</v>
      </c>
      <c r="Q1122" s="3651" t="s">
        <v>5565</v>
      </c>
      <c r="R1122" s="3651">
        <v>104</v>
      </c>
      <c r="S1122" s="1226">
        <f>AVERAGE(CPVTFC3SG0072!H14:I14)</f>
        <v>0.13915</v>
      </c>
      <c r="T1122" s="1193">
        <f t="shared" si="155"/>
        <v>-131.24999999999997</v>
      </c>
      <c r="U1122" s="3652" t="s">
        <v>314</v>
      </c>
    </row>
    <row r="1123" spans="1:22" x14ac:dyDescent="0.25">
      <c r="A1123" s="406">
        <v>814</v>
      </c>
      <c r="B1123" s="4751" t="s">
        <v>1989</v>
      </c>
      <c r="C1123" s="2742" t="s">
        <v>868</v>
      </c>
      <c r="D1123" s="2332">
        <v>44819</v>
      </c>
      <c r="E1123" s="3523" t="s">
        <v>4924</v>
      </c>
      <c r="F1123" s="478">
        <v>43</v>
      </c>
      <c r="G1123" s="478">
        <f>AVERAGE(CPVTFC3SG0015!U17:V17)</f>
        <v>1.1265000000000001</v>
      </c>
      <c r="H1123" s="3524">
        <f t="shared" si="133"/>
        <v>3967.1875</v>
      </c>
      <c r="I1123" s="3526" t="s">
        <v>315</v>
      </c>
      <c r="J1123" s="1638"/>
      <c r="K1123" s="1638"/>
      <c r="L1123" s="1639"/>
      <c r="M1123" s="721"/>
      <c r="N1123" s="721"/>
      <c r="O1123" s="721"/>
      <c r="P1123" s="490">
        <v>44889</v>
      </c>
      <c r="Q1123" s="3648" t="s">
        <v>5565</v>
      </c>
      <c r="R1123" s="3648">
        <v>105</v>
      </c>
      <c r="S1123" s="589">
        <f>AVERAGE(CPVTFC3SG0072!J14:K14)</f>
        <v>0.29510000000000003</v>
      </c>
      <c r="T1123" s="622">
        <f t="shared" si="155"/>
        <v>648.50000000000011</v>
      </c>
      <c r="U1123" s="3611" t="s">
        <v>314</v>
      </c>
    </row>
    <row r="1124" spans="1:22" x14ac:dyDescent="0.25">
      <c r="A1124" s="590"/>
      <c r="B1124" s="4752"/>
      <c r="C1124" s="170" t="s">
        <v>5448</v>
      </c>
      <c r="D1124" s="2333"/>
      <c r="E1124" s="3468"/>
      <c r="F1124" s="695"/>
      <c r="G1124" s="695"/>
      <c r="H1124" s="3469"/>
      <c r="I1124" s="3504"/>
      <c r="J1124" s="863"/>
      <c r="K1124" s="863"/>
      <c r="L1124" s="864"/>
      <c r="M1124" s="642"/>
      <c r="N1124" s="642"/>
      <c r="O1124" s="642"/>
      <c r="P1124" s="18">
        <v>44889</v>
      </c>
      <c r="Q1124" s="3454" t="s">
        <v>5565</v>
      </c>
      <c r="R1124" s="3454">
        <v>106</v>
      </c>
      <c r="S1124" s="7">
        <f>AVERAGE(CPVTFC3SG0072!L14:M14)</f>
        <v>0.30710000000000004</v>
      </c>
      <c r="T1124" s="13">
        <f t="shared" si="155"/>
        <v>708.50000000000023</v>
      </c>
      <c r="U1124" s="3605" t="s">
        <v>314</v>
      </c>
    </row>
    <row r="1125" spans="1:22" x14ac:dyDescent="0.25">
      <c r="A1125" s="590"/>
      <c r="B1125" s="4752"/>
      <c r="C1125" s="170" t="s">
        <v>863</v>
      </c>
      <c r="D1125" s="2333"/>
      <c r="E1125" s="3468"/>
      <c r="F1125" s="695"/>
      <c r="G1125" s="695"/>
      <c r="H1125" s="3469"/>
      <c r="I1125" s="3504"/>
      <c r="J1125" s="863"/>
      <c r="K1125" s="863"/>
      <c r="L1125" s="864"/>
      <c r="M1125" s="642"/>
      <c r="N1125" s="642"/>
      <c r="O1125" s="642"/>
      <c r="P1125" s="18">
        <v>44889</v>
      </c>
      <c r="Q1125" s="3454" t="s">
        <v>5565</v>
      </c>
      <c r="R1125" s="3454">
        <v>107</v>
      </c>
      <c r="S1125" s="7">
        <f>AVERAGE(CPVTFC3SG0072!N14:O14)</f>
        <v>0.27739999999999998</v>
      </c>
      <c r="T1125" s="13">
        <f t="shared" si="155"/>
        <v>560</v>
      </c>
      <c r="U1125" s="3605" t="s">
        <v>314</v>
      </c>
    </row>
    <row r="1126" spans="1:22" ht="36.75" thickBot="1" x14ac:dyDescent="0.3">
      <c r="A1126" s="529"/>
      <c r="B1126" s="4765"/>
      <c r="C1126" s="437" t="s">
        <v>3919</v>
      </c>
      <c r="D1126" s="2079">
        <v>44881</v>
      </c>
      <c r="E1126" s="2080" t="s">
        <v>5449</v>
      </c>
      <c r="F1126" s="445">
        <v>33</v>
      </c>
      <c r="G1126" s="453">
        <f>AVERAGE(CPVTFC3SG0056!W15:X15)</f>
        <v>2.7564000000000002</v>
      </c>
      <c r="H1126" s="2081">
        <f>(G1126-0.1243)/0.0142*50</f>
        <v>9267.9577464788745</v>
      </c>
      <c r="I1126" s="496" t="s">
        <v>315</v>
      </c>
      <c r="J1126" s="4343">
        <v>44894</v>
      </c>
      <c r="K1126" s="1335" t="s">
        <v>5564</v>
      </c>
      <c r="L1126" s="1335">
        <v>136</v>
      </c>
      <c r="M1126" s="1335">
        <f>AVERAGE(CPVTFC3SG0082!X18:Y18)</f>
        <v>0.25790000000000002</v>
      </c>
      <c r="N1126" s="4344">
        <f t="shared" ref="N1126" si="165">(M1126-0.1565)/0.0137*400</f>
        <v>2960.5839416058398</v>
      </c>
      <c r="O1126" s="4355" t="s">
        <v>315</v>
      </c>
      <c r="P1126" s="1268"/>
      <c r="Q1126" s="1268"/>
      <c r="R1126" s="1268"/>
      <c r="S1126" s="1268"/>
      <c r="T1126" s="1268"/>
      <c r="U1126" s="2127"/>
    </row>
    <row r="1127" spans="1:22" x14ac:dyDescent="0.25">
      <c r="A1127" s="508">
        <v>815</v>
      </c>
      <c r="B1127" s="4748" t="s">
        <v>1990</v>
      </c>
      <c r="C1127" s="2749" t="s">
        <v>868</v>
      </c>
      <c r="D1127" s="2329">
        <v>44819</v>
      </c>
      <c r="E1127" s="3465" t="s">
        <v>4924</v>
      </c>
      <c r="F1127" s="492">
        <v>44</v>
      </c>
      <c r="G1127" s="492">
        <f>AVERAGE(CPVTFC3SG0015!W17:X17)</f>
        <v>0.17209999999999998</v>
      </c>
      <c r="H1127" s="3466">
        <f t="shared" si="133"/>
        <v>239.06249999999991</v>
      </c>
      <c r="I1127" s="3503" t="s">
        <v>314</v>
      </c>
      <c r="J1127" s="1638"/>
      <c r="K1127" s="1638"/>
      <c r="L1127" s="1639"/>
      <c r="M1127" s="721"/>
      <c r="N1127" s="721"/>
      <c r="O1127" s="721"/>
      <c r="P1127" s="490">
        <v>44889</v>
      </c>
      <c r="Q1127" s="3648" t="s">
        <v>5565</v>
      </c>
      <c r="R1127" s="3648">
        <v>108</v>
      </c>
      <c r="S1127" s="589">
        <f>AVERAGE(CPVTFC3SG0072!P14:Q14)</f>
        <v>0.1545</v>
      </c>
      <c r="T1127" s="622">
        <f t="shared" si="155"/>
        <v>-54.499999999999964</v>
      </c>
      <c r="U1127" s="3611" t="s">
        <v>314</v>
      </c>
      <c r="V1127" s="4739" t="s">
        <v>1416</v>
      </c>
    </row>
    <row r="1128" spans="1:22" x14ac:dyDescent="0.25">
      <c r="A1128" s="585"/>
      <c r="B1128" s="4749"/>
      <c r="C1128" s="169" t="s">
        <v>5448</v>
      </c>
      <c r="D1128" s="2333"/>
      <c r="E1128" s="3468"/>
      <c r="F1128" s="695"/>
      <c r="G1128" s="695"/>
      <c r="H1128" s="3469"/>
      <c r="I1128" s="3504"/>
      <c r="J1128" s="863"/>
      <c r="K1128" s="863"/>
      <c r="L1128" s="864"/>
      <c r="M1128" s="642"/>
      <c r="N1128" s="642"/>
      <c r="O1128" s="642"/>
      <c r="P1128" s="18">
        <v>44889</v>
      </c>
      <c r="Q1128" s="3454" t="s">
        <v>5565</v>
      </c>
      <c r="R1128" s="3454">
        <v>109</v>
      </c>
      <c r="S1128" s="7">
        <f>AVERAGE(CPVTFC3SG0072!R14:S14)</f>
        <v>0.14829999999999999</v>
      </c>
      <c r="T1128" s="13">
        <f t="shared" si="155"/>
        <v>-85.500000000000028</v>
      </c>
      <c r="U1128" s="3605" t="s">
        <v>314</v>
      </c>
      <c r="V1128" s="4740"/>
    </row>
    <row r="1129" spans="1:22" ht="25.5" x14ac:dyDescent="0.25">
      <c r="A1129" s="596"/>
      <c r="B1129" s="4749"/>
      <c r="C1129" s="171" t="s">
        <v>2442</v>
      </c>
      <c r="D1129" s="2392">
        <v>44887</v>
      </c>
      <c r="E1129" s="3568" t="s">
        <v>5518</v>
      </c>
      <c r="F1129" s="3564">
        <v>28</v>
      </c>
      <c r="G1129" s="103">
        <f>AVERAGE(CPVTFC3SG0065!M15:N15)</f>
        <v>2.7511999999999999</v>
      </c>
      <c r="H1129" s="3477">
        <f>(G1129-0.171)/0.0137*50</f>
        <v>9416.7883211678818</v>
      </c>
      <c r="I1129" s="3661" t="s">
        <v>315</v>
      </c>
      <c r="J1129" s="863"/>
      <c r="K1129" s="863"/>
      <c r="L1129" s="864"/>
      <c r="M1129" s="642"/>
      <c r="N1129" s="642"/>
      <c r="O1129" s="642"/>
      <c r="P1129" s="19">
        <v>44889</v>
      </c>
      <c r="Q1129" s="3446" t="s">
        <v>5565</v>
      </c>
      <c r="R1129" s="3446">
        <v>110</v>
      </c>
      <c r="S1129" s="10">
        <f>AVERAGE(CPVTFC3SG0072!T14:U14)</f>
        <v>0.40590000000000004</v>
      </c>
      <c r="T1129" s="14">
        <f t="shared" si="155"/>
        <v>1202.5000000000002</v>
      </c>
      <c r="U1129" s="3622" t="s">
        <v>315</v>
      </c>
      <c r="V1129" s="4735"/>
    </row>
    <row r="1130" spans="1:22" ht="36.75" thickBot="1" x14ac:dyDescent="0.3">
      <c r="A1130" s="537"/>
      <c r="B1130" s="4759"/>
      <c r="C1130" s="423" t="s">
        <v>3919</v>
      </c>
      <c r="D1130" s="1785">
        <v>44887</v>
      </c>
      <c r="E1130" s="3567" t="s">
        <v>5518</v>
      </c>
      <c r="F1130" s="3563">
        <v>29</v>
      </c>
      <c r="G1130" s="173">
        <f>AVERAGE(CPVTFC3SG0065!O15:P15)</f>
        <v>2.9001999999999999</v>
      </c>
      <c r="H1130" s="1787">
        <f>(G1130-0.171)/0.0137*50</f>
        <v>9960.5839416058388</v>
      </c>
      <c r="I1130" s="3663" t="s">
        <v>315</v>
      </c>
      <c r="J1130" s="1632"/>
      <c r="K1130" s="1632"/>
      <c r="L1130" s="1633"/>
      <c r="M1130" s="650"/>
      <c r="N1130" s="650"/>
      <c r="O1130" s="650"/>
      <c r="P1130" s="1268"/>
      <c r="Q1130" s="1268"/>
      <c r="R1130" s="1268"/>
      <c r="S1130" s="1268"/>
      <c r="T1130" s="1268"/>
      <c r="U1130" s="2127"/>
      <c r="V1130" s="4718"/>
    </row>
    <row r="1131" spans="1:22" x14ac:dyDescent="0.25">
      <c r="A1131" s="86">
        <v>816</v>
      </c>
      <c r="B1131" s="4748" t="s">
        <v>1991</v>
      </c>
      <c r="C1131" s="2746" t="s">
        <v>868</v>
      </c>
      <c r="D1131" s="2107">
        <v>44819</v>
      </c>
      <c r="E1131" s="2788" t="s">
        <v>4924</v>
      </c>
      <c r="F1131" s="459">
        <v>45</v>
      </c>
      <c r="G1131" s="459">
        <f>AVERAGE(CPVTFC3SG0015!C19:D19)</f>
        <v>0.91844999999999999</v>
      </c>
      <c r="H1131" s="2109">
        <f t="shared" si="133"/>
        <v>3154.4921874999995</v>
      </c>
      <c r="I1131" s="3631" t="s">
        <v>315</v>
      </c>
      <c r="J1131" s="4373">
        <v>44894</v>
      </c>
      <c r="K1131" s="1357" t="s">
        <v>5564</v>
      </c>
      <c r="L1131" s="1357">
        <v>137</v>
      </c>
      <c r="M1131" s="1357">
        <f>AVERAGE(CPVTFC3SG0082!B20:C20)</f>
        <v>0.1366</v>
      </c>
      <c r="N1131" s="4374">
        <f t="shared" ref="N1131:N1139" si="166">(M1131-0.1565)/0.0137*400</f>
        <v>-581.021897810219</v>
      </c>
      <c r="O1131" s="4375" t="s">
        <v>314</v>
      </c>
      <c r="P1131" s="490">
        <v>44889</v>
      </c>
      <c r="Q1131" s="3648" t="s">
        <v>5565</v>
      </c>
      <c r="R1131" s="3648">
        <v>111</v>
      </c>
      <c r="S1131" s="589">
        <f>AVERAGE(CPVTFC3SG0072!V14:W14)</f>
        <v>0.21955000000000002</v>
      </c>
      <c r="T1131" s="622">
        <f t="shared" si="155"/>
        <v>270.75000000000011</v>
      </c>
      <c r="U1131" s="3611" t="s">
        <v>314</v>
      </c>
      <c r="V1131" s="4739" t="s">
        <v>1416</v>
      </c>
    </row>
    <row r="1132" spans="1:22" x14ac:dyDescent="0.25">
      <c r="A1132" s="596"/>
      <c r="B1132" s="4749"/>
      <c r="C1132" s="171" t="s">
        <v>5448</v>
      </c>
      <c r="D1132" s="2333"/>
      <c r="E1132" s="3468"/>
      <c r="F1132" s="695"/>
      <c r="G1132" s="695"/>
      <c r="H1132" s="3469"/>
      <c r="I1132" s="3527"/>
      <c r="J1132" s="863"/>
      <c r="K1132" s="863"/>
      <c r="L1132" s="864"/>
      <c r="M1132" s="642"/>
      <c r="N1132" s="642"/>
      <c r="O1132" s="642"/>
      <c r="P1132" s="19">
        <v>44889</v>
      </c>
      <c r="Q1132" s="3446" t="s">
        <v>5565</v>
      </c>
      <c r="R1132" s="3446">
        <v>112</v>
      </c>
      <c r="S1132" s="10">
        <f>AVERAGE(CPVTFC3SG0072!X14:Y14)</f>
        <v>1.4318500000000001</v>
      </c>
      <c r="T1132" s="14">
        <f t="shared" ref="T1132:T1137" si="167">(S1132-0.1654)/0.0132*66</f>
        <v>6332.2500000000009</v>
      </c>
      <c r="U1132" s="3622" t="s">
        <v>315</v>
      </c>
      <c r="V1132" s="4740"/>
    </row>
    <row r="1133" spans="1:22" ht="25.5" x14ac:dyDescent="0.25">
      <c r="A1133" s="596"/>
      <c r="B1133" s="4749"/>
      <c r="C1133" s="171" t="s">
        <v>2442</v>
      </c>
      <c r="D1133" s="2392">
        <v>44887</v>
      </c>
      <c r="E1133" s="3568" t="s">
        <v>5518</v>
      </c>
      <c r="F1133" s="3564">
        <v>30</v>
      </c>
      <c r="G1133" s="103">
        <f>AVERAGE(CPVTFC3SG0065!Q15:R15)</f>
        <v>2.8947000000000003</v>
      </c>
      <c r="H1133" s="3477">
        <f t="shared" ref="H1133:H1134" si="168">(G1133-0.171)/0.0137*50</f>
        <v>9940.5109489051119</v>
      </c>
      <c r="I1133" s="3661" t="s">
        <v>315</v>
      </c>
      <c r="J1133" s="3500">
        <v>44894</v>
      </c>
      <c r="K1133" s="145" t="s">
        <v>5564</v>
      </c>
      <c r="L1133" s="145">
        <v>138</v>
      </c>
      <c r="M1133" s="145">
        <f>AVERAGE(CPVTFC3SG0082!D20:E20)</f>
        <v>0.99944999999999995</v>
      </c>
      <c r="N1133" s="4002">
        <f t="shared" si="166"/>
        <v>24611.678832116784</v>
      </c>
      <c r="O1133" s="4347" t="s">
        <v>315</v>
      </c>
      <c r="P1133" s="19">
        <v>44889</v>
      </c>
      <c r="Q1133" s="3446" t="s">
        <v>5565</v>
      </c>
      <c r="R1133" s="3446">
        <v>113</v>
      </c>
      <c r="S1133" s="10">
        <f>AVERAGE(CPVTFC3SG0072!B16:C16)</f>
        <v>1.5422</v>
      </c>
      <c r="T1133" s="14">
        <f t="shared" si="167"/>
        <v>6884.0000000000009</v>
      </c>
      <c r="U1133" s="3622" t="s">
        <v>315</v>
      </c>
      <c r="V1133" s="4735"/>
    </row>
    <row r="1134" spans="1:22" ht="36.75" thickBot="1" x14ac:dyDescent="0.3">
      <c r="A1134" s="516"/>
      <c r="B1134" s="4750"/>
      <c r="C1134" s="463" t="s">
        <v>3919</v>
      </c>
      <c r="D1134" s="1516">
        <v>44887</v>
      </c>
      <c r="E1134" s="3569" t="s">
        <v>5518</v>
      </c>
      <c r="F1134" s="3558">
        <v>31</v>
      </c>
      <c r="G1134" s="518">
        <f>AVERAGE(CPVTFC3SG0065!S15:T15)</f>
        <v>2.8334999999999999</v>
      </c>
      <c r="H1134" s="1518">
        <f t="shared" si="168"/>
        <v>9717.1532846715327</v>
      </c>
      <c r="I1134" s="3662" t="s">
        <v>315</v>
      </c>
      <c r="J1134" s="4341">
        <v>44894</v>
      </c>
      <c r="K1134" s="486" t="s">
        <v>5564</v>
      </c>
      <c r="L1134" s="486">
        <v>139</v>
      </c>
      <c r="M1134" s="486">
        <f>AVERAGE(CPVTFC3SG0082!F20:G20)</f>
        <v>0.65839999999999999</v>
      </c>
      <c r="N1134" s="4001">
        <f t="shared" si="166"/>
        <v>14654.014598540147</v>
      </c>
      <c r="O1134" s="4354" t="s">
        <v>315</v>
      </c>
      <c r="P1134" s="786"/>
      <c r="Q1134" s="786"/>
      <c r="R1134" s="786"/>
      <c r="S1134" s="786"/>
      <c r="T1134" s="786"/>
      <c r="U1134" s="788"/>
      <c r="V1134" s="4718"/>
    </row>
    <row r="1135" spans="1:22" ht="15.75" thickBot="1" x14ac:dyDescent="0.3">
      <c r="A1135" s="1804">
        <v>817</v>
      </c>
      <c r="B1135" s="2752" t="s">
        <v>1992</v>
      </c>
      <c r="C1135" s="2752" t="s">
        <v>868</v>
      </c>
      <c r="D1135" s="2330">
        <v>44819</v>
      </c>
      <c r="E1135" s="3516" t="s">
        <v>4924</v>
      </c>
      <c r="F1135" s="1521">
        <v>46</v>
      </c>
      <c r="G1135" s="1521">
        <f>AVERAGE(CPVTFC3SG0015!E19:F19)</f>
        <v>0.19495000000000001</v>
      </c>
      <c r="H1135" s="3517">
        <f t="shared" si="133"/>
        <v>328.32031250000006</v>
      </c>
      <c r="I1135" s="348" t="s">
        <v>314</v>
      </c>
      <c r="J1135" s="2395"/>
      <c r="K1135" s="2395"/>
      <c r="L1135" s="2396"/>
      <c r="M1135" s="1973"/>
      <c r="N1135" s="1973"/>
      <c r="O1135" s="1973"/>
      <c r="P1135" s="471">
        <v>44889</v>
      </c>
      <c r="Q1135" s="3651" t="s">
        <v>5565</v>
      </c>
      <c r="R1135" s="3651">
        <v>114</v>
      </c>
      <c r="S1135" s="1226">
        <f>AVERAGE(CPVTFC3SG0072!D16:E16)</f>
        <v>0.13855000000000001</v>
      </c>
      <c r="T1135" s="1193">
        <f t="shared" si="167"/>
        <v>-134.24999999999991</v>
      </c>
      <c r="U1135" s="3652" t="s">
        <v>314</v>
      </c>
    </row>
    <row r="1136" spans="1:22" x14ac:dyDescent="0.25">
      <c r="A1136" s="86">
        <v>818</v>
      </c>
      <c r="B1136" s="4748" t="s">
        <v>1993</v>
      </c>
      <c r="C1136" s="2746" t="s">
        <v>868</v>
      </c>
      <c r="D1136" s="2107">
        <v>44819</v>
      </c>
      <c r="E1136" s="2788" t="s">
        <v>4924</v>
      </c>
      <c r="F1136" s="459">
        <v>47</v>
      </c>
      <c r="G1136" s="459">
        <f>AVERAGE(CPVTFC3SG0015!G19:H19)</f>
        <v>2.9070999999999998</v>
      </c>
      <c r="H1136" s="2109">
        <f t="shared" si="133"/>
        <v>10922.656249999998</v>
      </c>
      <c r="I1136" s="2789" t="s">
        <v>315</v>
      </c>
      <c r="J1136" s="4352">
        <v>44894</v>
      </c>
      <c r="K1136" s="479" t="s">
        <v>5564</v>
      </c>
      <c r="L1136" s="479">
        <v>140</v>
      </c>
      <c r="M1136" s="479">
        <f>AVERAGE(CPVTFC3SG0082!H20:I20)</f>
        <v>1.3793</v>
      </c>
      <c r="N1136" s="4004">
        <f t="shared" si="166"/>
        <v>35702.189781021894</v>
      </c>
      <c r="O1136" s="4353" t="s">
        <v>315</v>
      </c>
      <c r="P1136" s="834"/>
      <c r="Q1136" s="834"/>
      <c r="R1136" s="834"/>
      <c r="S1136" s="834"/>
      <c r="T1136" s="834"/>
      <c r="U1136" s="836"/>
    </row>
    <row r="1137" spans="1:22" x14ac:dyDescent="0.25">
      <c r="A1137" s="596"/>
      <c r="B1137" s="4749"/>
      <c r="C1137" s="171" t="s">
        <v>5448</v>
      </c>
      <c r="D1137" s="2333"/>
      <c r="E1137" s="3468"/>
      <c r="F1137" s="695"/>
      <c r="G1137" s="695"/>
      <c r="H1137" s="3469"/>
      <c r="I1137" s="3504"/>
      <c r="J1137" s="863"/>
      <c r="K1137" s="863"/>
      <c r="L1137" s="864"/>
      <c r="M1137" s="642"/>
      <c r="N1137" s="642"/>
      <c r="O1137" s="642"/>
      <c r="P1137" s="19">
        <v>44889</v>
      </c>
      <c r="Q1137" s="3446" t="s">
        <v>5565</v>
      </c>
      <c r="R1137" s="3446">
        <v>115</v>
      </c>
      <c r="S1137" s="10">
        <f>AVERAGE(CPVTFC3SG0072!F16:G16)</f>
        <v>1.9729000000000001</v>
      </c>
      <c r="T1137" s="14">
        <f t="shared" si="167"/>
        <v>9037.5</v>
      </c>
      <c r="U1137" s="3622" t="s">
        <v>315</v>
      </c>
    </row>
    <row r="1138" spans="1:22" ht="25.5" x14ac:dyDescent="0.25">
      <c r="A1138" s="596"/>
      <c r="B1138" s="4749"/>
      <c r="C1138" s="171" t="s">
        <v>2442</v>
      </c>
      <c r="D1138" s="2392">
        <v>44887</v>
      </c>
      <c r="E1138" s="3568" t="s">
        <v>5518</v>
      </c>
      <c r="F1138" s="3564">
        <v>32</v>
      </c>
      <c r="G1138" s="103">
        <f>AVERAGE(CPVTFC3SG0065!U15:V15)</f>
        <v>2.8318500000000002</v>
      </c>
      <c r="H1138" s="3477">
        <f t="shared" ref="H1138:H1139" si="169">(G1138-0.171)/0.0137*50</f>
        <v>9711.1313868613161</v>
      </c>
      <c r="I1138" s="3661" t="s">
        <v>315</v>
      </c>
      <c r="J1138" s="3500">
        <v>44894</v>
      </c>
      <c r="K1138" s="145" t="s">
        <v>5564</v>
      </c>
      <c r="L1138" s="145">
        <v>141</v>
      </c>
      <c r="M1138" s="145">
        <f>AVERAGE(CPVTFC3SG0082!J20:K20)</f>
        <v>1.14195</v>
      </c>
      <c r="N1138" s="4002">
        <f t="shared" si="166"/>
        <v>28772.262773722628</v>
      </c>
      <c r="O1138" s="4347" t="s">
        <v>315</v>
      </c>
      <c r="P1138" s="694"/>
      <c r="Q1138" s="694"/>
      <c r="R1138" s="694"/>
      <c r="S1138" s="694"/>
      <c r="T1138" s="694"/>
      <c r="U1138" s="2600"/>
    </row>
    <row r="1139" spans="1:22" ht="36.75" thickBot="1" x14ac:dyDescent="0.3">
      <c r="A1139" s="537"/>
      <c r="B1139" s="4759"/>
      <c r="C1139" s="423" t="s">
        <v>3919</v>
      </c>
      <c r="D1139" s="1785">
        <v>44887</v>
      </c>
      <c r="E1139" s="3567" t="s">
        <v>5518</v>
      </c>
      <c r="F1139" s="3563">
        <v>33</v>
      </c>
      <c r="G1139" s="173">
        <f>AVERAGE(CPVTFC3SG0065!W15:X15)</f>
        <v>2.8249</v>
      </c>
      <c r="H1139" s="1787">
        <f t="shared" si="169"/>
        <v>9685.7664233576634</v>
      </c>
      <c r="I1139" s="3663" t="s">
        <v>315</v>
      </c>
      <c r="J1139" s="3501">
        <v>44894</v>
      </c>
      <c r="K1139" s="453" t="s">
        <v>5564</v>
      </c>
      <c r="L1139" s="453">
        <v>142</v>
      </c>
      <c r="M1139" s="453">
        <f>AVERAGE(CPVTFC3SG0082!L20:M20)</f>
        <v>1.6730499999999999</v>
      </c>
      <c r="N1139" s="4003">
        <f t="shared" si="166"/>
        <v>44278.832116788319</v>
      </c>
      <c r="O1139" s="4360" t="s">
        <v>315</v>
      </c>
      <c r="P1139" s="1268"/>
      <c r="Q1139" s="1268"/>
      <c r="R1139" s="1268"/>
      <c r="S1139" s="1268"/>
      <c r="T1139" s="1268"/>
      <c r="U1139" s="2127"/>
    </row>
    <row r="1140" spans="1:22" x14ac:dyDescent="0.25">
      <c r="A1140" s="86">
        <v>819</v>
      </c>
      <c r="B1140" s="4748" t="s">
        <v>1994</v>
      </c>
      <c r="C1140" s="2746" t="s">
        <v>868</v>
      </c>
      <c r="D1140" s="2107">
        <v>44819</v>
      </c>
      <c r="E1140" s="2788" t="s">
        <v>4924</v>
      </c>
      <c r="F1140" s="459">
        <v>48</v>
      </c>
      <c r="G1140" s="459">
        <f>AVERAGE(CPVTFC3SG0015!I19:J19)</f>
        <v>1.8189500000000001</v>
      </c>
      <c r="H1140" s="2109">
        <f t="shared" si="133"/>
        <v>6672.0703125</v>
      </c>
      <c r="I1140" s="2789" t="s">
        <v>315</v>
      </c>
      <c r="J1140" s="1638"/>
      <c r="K1140" s="1638"/>
      <c r="L1140" s="1639"/>
      <c r="M1140" s="721"/>
      <c r="N1140" s="721"/>
      <c r="O1140" s="721"/>
      <c r="P1140" s="87">
        <v>44889</v>
      </c>
      <c r="Q1140" s="3650" t="s">
        <v>5565</v>
      </c>
      <c r="R1140" s="3650">
        <v>116</v>
      </c>
      <c r="S1140" s="88">
        <f>AVERAGE(CPVTFC3SG0072!H16:I16)</f>
        <v>0.44650000000000001</v>
      </c>
      <c r="T1140" s="89">
        <f t="shared" ref="T1140:T1142" si="170">(S1140-0.1654)/0.0132*66</f>
        <v>1405.5</v>
      </c>
      <c r="U1140" s="3633" t="s">
        <v>315</v>
      </c>
    </row>
    <row r="1141" spans="1:22" x14ac:dyDescent="0.25">
      <c r="A1141" s="596"/>
      <c r="B1141" s="4749"/>
      <c r="C1141" s="171" t="s">
        <v>5448</v>
      </c>
      <c r="D1141" s="2333"/>
      <c r="E1141" s="3468"/>
      <c r="F1141" s="695"/>
      <c r="G1141" s="695"/>
      <c r="H1141" s="3469"/>
      <c r="I1141" s="3504"/>
      <c r="J1141" s="863"/>
      <c r="K1141" s="863"/>
      <c r="L1141" s="864"/>
      <c r="M1141" s="642"/>
      <c r="N1141" s="642"/>
      <c r="O1141" s="642"/>
      <c r="P1141" s="18">
        <v>44889</v>
      </c>
      <c r="Q1141" s="3454" t="s">
        <v>5565</v>
      </c>
      <c r="R1141" s="3454">
        <v>117</v>
      </c>
      <c r="S1141" s="7">
        <f>AVERAGE(CPVTFC3SG0072!J16:K16)</f>
        <v>0.3579</v>
      </c>
      <c r="T1141" s="13">
        <f t="shared" si="170"/>
        <v>962.5</v>
      </c>
      <c r="U1141" s="3605" t="s">
        <v>314</v>
      </c>
    </row>
    <row r="1142" spans="1:22" ht="25.5" x14ac:dyDescent="0.25">
      <c r="A1142" s="596"/>
      <c r="B1142" s="4749"/>
      <c r="C1142" s="171" t="s">
        <v>2442</v>
      </c>
      <c r="D1142" s="2392">
        <v>44887</v>
      </c>
      <c r="E1142" s="3568" t="s">
        <v>5518</v>
      </c>
      <c r="F1142" s="3564">
        <v>34</v>
      </c>
      <c r="G1142" s="103">
        <f>AVERAGE(CPVTFC3SG0065!C17:D17)</f>
        <v>2.2997000000000001</v>
      </c>
      <c r="H1142" s="3477">
        <f t="shared" ref="H1142:H1143" si="171">(G1142-0.171)/0.0137*50</f>
        <v>7768.9781021897816</v>
      </c>
      <c r="I1142" s="3661" t="s">
        <v>315</v>
      </c>
      <c r="J1142" s="4335">
        <v>44894</v>
      </c>
      <c r="K1142" s="885" t="s">
        <v>5564</v>
      </c>
      <c r="L1142" s="885">
        <v>143</v>
      </c>
      <c r="M1142" s="885">
        <f>AVERAGE(CPVTFC3SG0082!N20:O20)</f>
        <v>0.1792</v>
      </c>
      <c r="N1142" s="4336">
        <f t="shared" ref="N1142:N1143" si="172">(M1142-0.1565)/0.0137*400</f>
        <v>662.77372262773713</v>
      </c>
      <c r="O1142" s="4358" t="s">
        <v>314</v>
      </c>
      <c r="P1142" s="18">
        <v>44889</v>
      </c>
      <c r="Q1142" s="3454" t="s">
        <v>5565</v>
      </c>
      <c r="R1142" s="3454">
        <v>118</v>
      </c>
      <c r="S1142" s="7">
        <f>AVERAGE(CPVTFC3SG0072!L16:M16)</f>
        <v>0.32069999999999999</v>
      </c>
      <c r="T1142" s="13">
        <f t="shared" si="170"/>
        <v>776.5</v>
      </c>
      <c r="U1142" s="3605" t="s">
        <v>314</v>
      </c>
    </row>
    <row r="1143" spans="1:22" ht="36.75" thickBot="1" x14ac:dyDescent="0.3">
      <c r="A1143" s="516"/>
      <c r="B1143" s="4750"/>
      <c r="C1143" s="463" t="s">
        <v>3919</v>
      </c>
      <c r="D1143" s="1516">
        <v>44887</v>
      </c>
      <c r="E1143" s="3569" t="s">
        <v>5518</v>
      </c>
      <c r="F1143" s="3558">
        <v>35</v>
      </c>
      <c r="G1143" s="518">
        <f>AVERAGE(CPVTFC3SG0065!E17:F17)</f>
        <v>2.8708999999999998</v>
      </c>
      <c r="H1143" s="1518">
        <f t="shared" si="171"/>
        <v>9853.649635036496</v>
      </c>
      <c r="I1143" s="3662" t="s">
        <v>315</v>
      </c>
      <c r="J1143" s="4341">
        <v>44894</v>
      </c>
      <c r="K1143" s="486" t="s">
        <v>5564</v>
      </c>
      <c r="L1143" s="486">
        <v>144</v>
      </c>
      <c r="M1143" s="486">
        <f>AVERAGE(CPVTFC3SG0082!P20:Q20)</f>
        <v>0.58465</v>
      </c>
      <c r="N1143" s="4001">
        <f t="shared" si="172"/>
        <v>12500.7299270073</v>
      </c>
      <c r="O1143" s="4354" t="s">
        <v>315</v>
      </c>
      <c r="P1143" s="786"/>
      <c r="Q1143" s="786"/>
      <c r="R1143" s="786"/>
      <c r="S1143" s="786"/>
      <c r="T1143" s="786"/>
      <c r="U1143" s="788"/>
    </row>
    <row r="1144" spans="1:22" x14ac:dyDescent="0.25">
      <c r="A1144" s="584">
        <v>820</v>
      </c>
      <c r="B1144" s="4764" t="s">
        <v>1995</v>
      </c>
      <c r="C1144" s="2624" t="s">
        <v>868</v>
      </c>
      <c r="D1144" s="2331">
        <v>44819</v>
      </c>
      <c r="E1144" s="3473" t="s">
        <v>4924</v>
      </c>
      <c r="F1144" s="375">
        <v>49</v>
      </c>
      <c r="G1144" s="375">
        <f>AVERAGE(CPVTFC3SG0015!K19:L19)</f>
        <v>9.2350000000000002E-2</v>
      </c>
      <c r="H1144" s="3474">
        <f t="shared" si="133"/>
        <v>-72.460937499999986</v>
      </c>
      <c r="I1144" s="3540" t="s">
        <v>314</v>
      </c>
      <c r="J1144" s="1635"/>
      <c r="K1144" s="1635"/>
      <c r="L1144" s="1636"/>
      <c r="M1144" s="656"/>
      <c r="N1144" s="656"/>
      <c r="O1144" s="656"/>
      <c r="P1144" s="83">
        <v>44889</v>
      </c>
      <c r="Q1144" s="4283" t="s">
        <v>5565</v>
      </c>
      <c r="R1144" s="4283">
        <v>119</v>
      </c>
      <c r="S1144" s="84">
        <f>AVERAGE(CPVTFC3SG0072!N16:O16)</f>
        <v>0.13184999999999999</v>
      </c>
      <c r="T1144" s="85">
        <f t="shared" ref="T1144:T1152" si="173">(S1144-0.1654)/0.0132*66</f>
        <v>-167.75</v>
      </c>
      <c r="U1144" s="4361" t="s">
        <v>314</v>
      </c>
      <c r="V1144" s="4736" t="s">
        <v>1416</v>
      </c>
    </row>
    <row r="1145" spans="1:22" x14ac:dyDescent="0.25">
      <c r="A1145" s="584"/>
      <c r="B1145" s="4764"/>
      <c r="C1145" s="2753" t="s">
        <v>5448</v>
      </c>
      <c r="D1145" s="2339"/>
      <c r="E1145" s="3634"/>
      <c r="F1145" s="1288"/>
      <c r="G1145" s="1288"/>
      <c r="H1145" s="3609"/>
      <c r="I1145" s="3641"/>
      <c r="J1145" s="1635"/>
      <c r="K1145" s="1635"/>
      <c r="L1145" s="1636"/>
      <c r="M1145" s="656"/>
      <c r="N1145" s="656"/>
      <c r="O1145" s="656"/>
      <c r="P1145" s="18">
        <v>44889</v>
      </c>
      <c r="Q1145" s="3454" t="s">
        <v>5565</v>
      </c>
      <c r="R1145" s="3454">
        <v>120</v>
      </c>
      <c r="S1145" s="7">
        <f>AVERAGE(CPVTFC3SG0072!P16:Q16)</f>
        <v>0.11840000000000001</v>
      </c>
      <c r="T1145" s="13">
        <f t="shared" si="173"/>
        <v>-234.99999999999994</v>
      </c>
      <c r="U1145" s="3605" t="s">
        <v>314</v>
      </c>
      <c r="V1145" s="4737"/>
    </row>
    <row r="1146" spans="1:22" ht="25.5" x14ac:dyDescent="0.25">
      <c r="A1146" s="585"/>
      <c r="B1146" s="4749"/>
      <c r="C1146" s="169" t="s">
        <v>2442</v>
      </c>
      <c r="D1146" s="2340">
        <v>44887</v>
      </c>
      <c r="E1146" s="3570" t="s">
        <v>5518</v>
      </c>
      <c r="F1146" s="3561">
        <v>36</v>
      </c>
      <c r="G1146" s="102">
        <f>AVERAGE(CPVTFC3SG0065!G17:H17)</f>
        <v>0.125</v>
      </c>
      <c r="H1146" s="2234">
        <f t="shared" ref="H1146:H1147" si="174">(G1146-0.171)/0.0137*50</f>
        <v>-167.88321167883217</v>
      </c>
      <c r="I1146" s="3571" t="s">
        <v>315</v>
      </c>
      <c r="J1146" s="863"/>
      <c r="K1146" s="863"/>
      <c r="L1146" s="864"/>
      <c r="M1146" s="642"/>
      <c r="N1146" s="642"/>
      <c r="O1146" s="642"/>
      <c r="P1146" s="18">
        <v>44889</v>
      </c>
      <c r="Q1146" s="3454" t="s">
        <v>5565</v>
      </c>
      <c r="R1146" s="3454">
        <v>121</v>
      </c>
      <c r="S1146" s="7">
        <f>AVERAGE(CPVTFC3SG0072!R16:S16)</f>
        <v>0.13064999999999999</v>
      </c>
      <c r="T1146" s="13">
        <f t="shared" si="173"/>
        <v>-173.75</v>
      </c>
      <c r="U1146" s="3605" t="s">
        <v>314</v>
      </c>
      <c r="V1146" s="4691"/>
    </row>
    <row r="1147" spans="1:22" ht="36.75" thickBot="1" x14ac:dyDescent="0.3">
      <c r="A1147" s="537"/>
      <c r="B1147" s="4759"/>
      <c r="C1147" s="423" t="s">
        <v>3919</v>
      </c>
      <c r="D1147" s="1785">
        <v>44887</v>
      </c>
      <c r="E1147" s="3567" t="s">
        <v>5518</v>
      </c>
      <c r="F1147" s="3563">
        <v>37</v>
      </c>
      <c r="G1147" s="173">
        <f>AVERAGE(CPVTFC3SG0065!I17:J17)</f>
        <v>2.40855</v>
      </c>
      <c r="H1147" s="1787">
        <f t="shared" si="174"/>
        <v>8166.2408759124091</v>
      </c>
      <c r="I1147" s="3575" t="s">
        <v>315</v>
      </c>
      <c r="J1147" s="1632"/>
      <c r="K1147" s="1632"/>
      <c r="L1147" s="1633"/>
      <c r="M1147" s="650"/>
      <c r="N1147" s="650"/>
      <c r="O1147" s="650"/>
      <c r="P1147" s="1268"/>
      <c r="Q1147" s="1268"/>
      <c r="R1147" s="1268"/>
      <c r="S1147" s="1268"/>
      <c r="T1147" s="1268"/>
      <c r="U1147" s="2127"/>
      <c r="V1147" s="4692"/>
    </row>
    <row r="1148" spans="1:22" x14ac:dyDescent="0.25">
      <c r="A1148" s="86">
        <v>821</v>
      </c>
      <c r="B1148" s="4756" t="s">
        <v>1996</v>
      </c>
      <c r="C1148" s="2748" t="s">
        <v>868</v>
      </c>
      <c r="D1148" s="2107">
        <v>44819</v>
      </c>
      <c r="E1148" s="2788" t="s">
        <v>4924</v>
      </c>
      <c r="F1148" s="459">
        <v>50</v>
      </c>
      <c r="G1148" s="459">
        <f>AVERAGE(CPVTFC3SG0015!M19:N19)</f>
        <v>1.2042999999999999</v>
      </c>
      <c r="H1148" s="2109">
        <f t="shared" si="133"/>
        <v>4271.0937499999991</v>
      </c>
      <c r="I1148" s="2796" t="s">
        <v>315</v>
      </c>
      <c r="J1148" s="1638"/>
      <c r="K1148" s="1638"/>
      <c r="L1148" s="1639"/>
      <c r="M1148" s="721"/>
      <c r="N1148" s="721"/>
      <c r="O1148" s="721"/>
      <c r="P1148" s="490">
        <v>44889</v>
      </c>
      <c r="Q1148" s="3648" t="s">
        <v>5565</v>
      </c>
      <c r="R1148" s="3648">
        <v>122</v>
      </c>
      <c r="S1148" s="589">
        <f>AVERAGE(CPVTFC3SG0072!T16:U16)</f>
        <v>0.34755000000000003</v>
      </c>
      <c r="T1148" s="622">
        <f t="shared" si="173"/>
        <v>910.75000000000023</v>
      </c>
      <c r="U1148" s="3611" t="s">
        <v>314</v>
      </c>
    </row>
    <row r="1149" spans="1:22" ht="15.75" thickBot="1" x14ac:dyDescent="0.3">
      <c r="A1149" s="2034"/>
      <c r="B1149" s="4758"/>
      <c r="C1149" s="3435" t="s">
        <v>5448</v>
      </c>
      <c r="D1149" s="2338"/>
      <c r="E1149" s="3664"/>
      <c r="F1149" s="2022"/>
      <c r="G1149" s="2022"/>
      <c r="H1149" s="3665"/>
      <c r="I1149" s="3560"/>
      <c r="J1149" s="2687"/>
      <c r="K1149" s="2687"/>
      <c r="L1149" s="2767"/>
      <c r="M1149" s="1509"/>
      <c r="N1149" s="1509"/>
      <c r="O1149" s="1509"/>
      <c r="P1149" s="91">
        <v>44889</v>
      </c>
      <c r="Q1149" s="3449" t="s">
        <v>5565</v>
      </c>
      <c r="R1149" s="3449">
        <v>123</v>
      </c>
      <c r="S1149" s="595">
        <f>AVERAGE(CPVTFC3SG0072!V16:W16)</f>
        <v>0.34884999999999999</v>
      </c>
      <c r="T1149" s="225">
        <f t="shared" si="173"/>
        <v>917.25</v>
      </c>
      <c r="U1149" s="3626" t="s">
        <v>314</v>
      </c>
    </row>
    <row r="1150" spans="1:22" ht="15.75" thickBot="1" x14ac:dyDescent="0.3">
      <c r="A1150" s="2008">
        <v>822</v>
      </c>
      <c r="B1150" s="3642" t="s">
        <v>1997</v>
      </c>
      <c r="C1150" s="3642" t="s">
        <v>868</v>
      </c>
      <c r="D1150" s="2257">
        <v>44819</v>
      </c>
      <c r="E1150" s="3613" t="s">
        <v>4924</v>
      </c>
      <c r="F1150" s="2012">
        <v>51</v>
      </c>
      <c r="G1150" s="2012">
        <f>AVERAGE(CPVTFC3SG0015!O19:P19)</f>
        <v>2.8868499999999999</v>
      </c>
      <c r="H1150" s="2259">
        <f t="shared" si="133"/>
        <v>10843.554687499998</v>
      </c>
      <c r="I1150" s="3544" t="s">
        <v>315</v>
      </c>
      <c r="J1150" s="2402"/>
      <c r="K1150" s="2402"/>
      <c r="L1150" s="2403"/>
      <c r="M1150" s="2017"/>
      <c r="N1150" s="2017"/>
      <c r="O1150" s="2017"/>
      <c r="P1150" s="2010">
        <v>44889</v>
      </c>
      <c r="Q1150" s="3710" t="s">
        <v>5565</v>
      </c>
      <c r="R1150" s="3710">
        <v>124</v>
      </c>
      <c r="S1150" s="2400">
        <f>AVERAGE(CPVTFC3SG0072!X16:Y16)</f>
        <v>1.8464499999999999</v>
      </c>
      <c r="T1150" s="2013">
        <f t="shared" si="173"/>
        <v>8405.25</v>
      </c>
      <c r="U1150" s="3643" t="s">
        <v>315</v>
      </c>
    </row>
    <row r="1151" spans="1:22" x14ac:dyDescent="0.25">
      <c r="A1151" s="86">
        <v>823</v>
      </c>
      <c r="B1151" s="4748" t="s">
        <v>1998</v>
      </c>
      <c r="C1151" s="2746" t="s">
        <v>868</v>
      </c>
      <c r="D1151" s="2107">
        <v>44819</v>
      </c>
      <c r="E1151" s="2788" t="s">
        <v>4924</v>
      </c>
      <c r="F1151" s="459">
        <v>52</v>
      </c>
      <c r="G1151" s="459">
        <f>AVERAGE(CPVTFC3SG0015!Q19:R19)</f>
        <v>0.7924500000000001</v>
      </c>
      <c r="H1151" s="2109">
        <f t="shared" si="133"/>
        <v>2662.3046875000005</v>
      </c>
      <c r="I1151" s="3631" t="s">
        <v>315</v>
      </c>
      <c r="J1151" s="1638"/>
      <c r="K1151" s="1638"/>
      <c r="L1151" s="1639"/>
      <c r="M1151" s="721"/>
      <c r="N1151" s="721"/>
      <c r="O1151" s="721"/>
      <c r="P1151" s="490">
        <v>44889</v>
      </c>
      <c r="Q1151" s="3648" t="s">
        <v>5565</v>
      </c>
      <c r="R1151" s="3648">
        <v>125</v>
      </c>
      <c r="S1151" s="589">
        <f>AVERAGE(CPVTFC3SG0072!B18:C18)</f>
        <v>0.26469999999999999</v>
      </c>
      <c r="T1151" s="622">
        <f t="shared" si="173"/>
        <v>496.5</v>
      </c>
      <c r="U1151" s="3611" t="s">
        <v>314</v>
      </c>
      <c r="V1151" s="4734" t="s">
        <v>1416</v>
      </c>
    </row>
    <row r="1152" spans="1:22" x14ac:dyDescent="0.25">
      <c r="A1152" s="596"/>
      <c r="B1152" s="4749"/>
      <c r="C1152" s="171" t="s">
        <v>5448</v>
      </c>
      <c r="D1152" s="2333"/>
      <c r="E1152" s="3468"/>
      <c r="F1152" s="695"/>
      <c r="G1152" s="695"/>
      <c r="H1152" s="3469"/>
      <c r="I1152" s="3504"/>
      <c r="J1152" s="863"/>
      <c r="K1152" s="863"/>
      <c r="L1152" s="864"/>
      <c r="M1152" s="642"/>
      <c r="N1152" s="642"/>
      <c r="O1152" s="642"/>
      <c r="P1152" s="19">
        <v>44889</v>
      </c>
      <c r="Q1152" s="3446" t="s">
        <v>5565</v>
      </c>
      <c r="R1152" s="3446">
        <v>126</v>
      </c>
      <c r="S1152" s="10">
        <f>AVERAGE(CPVTFC3SG0072!D18:E18)</f>
        <v>1.80585</v>
      </c>
      <c r="T1152" s="14">
        <f t="shared" si="173"/>
        <v>8202.25</v>
      </c>
      <c r="U1152" s="3622" t="s">
        <v>315</v>
      </c>
      <c r="V1152" s="4735"/>
    </row>
    <row r="1153" spans="1:22" ht="25.5" x14ac:dyDescent="0.25">
      <c r="A1153" s="596"/>
      <c r="B1153" s="4749"/>
      <c r="C1153" s="171" t="s">
        <v>2442</v>
      </c>
      <c r="D1153" s="2392">
        <v>44887</v>
      </c>
      <c r="E1153" s="3568" t="s">
        <v>5518</v>
      </c>
      <c r="F1153" s="3564">
        <v>38</v>
      </c>
      <c r="G1153" s="103">
        <f>AVERAGE(CPVTFC3SG0065!K17:L17)</f>
        <v>2.8700999999999999</v>
      </c>
      <c r="H1153" s="3477">
        <f t="shared" ref="H1153:H1154" si="175">(G1153-0.171)/0.0137*50</f>
        <v>9850.7299270072999</v>
      </c>
      <c r="I1153" s="3661" t="s">
        <v>315</v>
      </c>
      <c r="J1153" s="3500">
        <v>44894</v>
      </c>
      <c r="K1153" s="145" t="s">
        <v>5564</v>
      </c>
      <c r="L1153" s="145">
        <v>145</v>
      </c>
      <c r="M1153" s="145">
        <f>AVERAGE(CPVTFC3SG0082!R20:S20)</f>
        <v>2.9051999999999998</v>
      </c>
      <c r="N1153" s="4002">
        <f t="shared" ref="N1153:N1154" si="176">(M1153-0.1565)/0.0137*400</f>
        <v>80254.014598540147</v>
      </c>
      <c r="O1153" s="4347" t="s">
        <v>315</v>
      </c>
      <c r="P1153" s="694"/>
      <c r="Q1153" s="694"/>
      <c r="R1153" s="694"/>
      <c r="S1153" s="694"/>
      <c r="T1153" s="694"/>
      <c r="U1153" s="2600"/>
      <c r="V1153" s="4735"/>
    </row>
    <row r="1154" spans="1:22" ht="36.75" thickBot="1" x14ac:dyDescent="0.3">
      <c r="A1154" s="516"/>
      <c r="B1154" s="4750"/>
      <c r="C1154" s="463" t="s">
        <v>3919</v>
      </c>
      <c r="D1154" s="1516">
        <v>44887</v>
      </c>
      <c r="E1154" s="3569" t="s">
        <v>5518</v>
      </c>
      <c r="F1154" s="3558">
        <v>39</v>
      </c>
      <c r="G1154" s="518">
        <f>AVERAGE(CPVTFC3SG0065!M17:N17)</f>
        <v>2.9218500000000001</v>
      </c>
      <c r="H1154" s="1518">
        <f t="shared" si="175"/>
        <v>10039.598540145986</v>
      </c>
      <c r="I1154" s="3662" t="s">
        <v>315</v>
      </c>
      <c r="J1154" s="4341">
        <v>44894</v>
      </c>
      <c r="K1154" s="486" t="s">
        <v>5564</v>
      </c>
      <c r="L1154" s="486">
        <v>146</v>
      </c>
      <c r="M1154" s="486">
        <f>AVERAGE(CPVTFC3SG0082!T20:U20)</f>
        <v>2.8431999999999999</v>
      </c>
      <c r="N1154" s="4001">
        <f t="shared" si="176"/>
        <v>78443.795620437959</v>
      </c>
      <c r="O1154" s="4354" t="s">
        <v>315</v>
      </c>
      <c r="P1154" s="786"/>
      <c r="Q1154" s="786"/>
      <c r="R1154" s="786"/>
      <c r="S1154" s="786"/>
      <c r="T1154" s="786"/>
      <c r="U1154" s="788"/>
      <c r="V1154" s="4718"/>
    </row>
    <row r="1155" spans="1:22" x14ac:dyDescent="0.25">
      <c r="A1155" s="584">
        <v>824</v>
      </c>
      <c r="B1155" s="4764" t="s">
        <v>1999</v>
      </c>
      <c r="C1155" s="2624" t="s">
        <v>868</v>
      </c>
      <c r="D1155" s="2331">
        <v>44819</v>
      </c>
      <c r="E1155" s="3473" t="s">
        <v>4924</v>
      </c>
      <c r="F1155" s="375">
        <v>53</v>
      </c>
      <c r="G1155" s="375">
        <f>AVERAGE(CPVTFC3SG0015!S19:T19)</f>
        <v>0.25370000000000004</v>
      </c>
      <c r="H1155" s="3474">
        <f t="shared" si="133"/>
        <v>557.81250000000011</v>
      </c>
      <c r="I1155" s="3541" t="s">
        <v>314</v>
      </c>
      <c r="J1155" s="1635"/>
      <c r="K1155" s="1635"/>
      <c r="L1155" s="1636"/>
      <c r="M1155" s="656"/>
      <c r="N1155" s="656"/>
      <c r="O1155" s="656"/>
      <c r="P1155" s="83">
        <v>44889</v>
      </c>
      <c r="Q1155" s="4283" t="s">
        <v>5565</v>
      </c>
      <c r="R1155" s="4283">
        <v>127</v>
      </c>
      <c r="S1155" s="84">
        <f>AVERAGE(CPVTFC3SG0072!F18:G18)</f>
        <v>0.1714</v>
      </c>
      <c r="T1155" s="85">
        <f t="shared" ref="T1155:T1162" si="177">(S1155-0.1654)/0.0132*66</f>
        <v>30.000000000000028</v>
      </c>
      <c r="U1155" s="4361" t="s">
        <v>314</v>
      </c>
    </row>
    <row r="1156" spans="1:22" ht="36.75" thickBot="1" x14ac:dyDescent="0.3">
      <c r="A1156" s="537"/>
      <c r="B1156" s="4759"/>
      <c r="C1156" s="423" t="s">
        <v>3919</v>
      </c>
      <c r="D1156" s="1785">
        <v>44887</v>
      </c>
      <c r="E1156" s="3567" t="s">
        <v>5518</v>
      </c>
      <c r="F1156" s="3563">
        <v>40</v>
      </c>
      <c r="G1156" s="173">
        <f>AVERAGE(CPVTFC3SG0065!O17:P17)</f>
        <v>2.7976999999999999</v>
      </c>
      <c r="H1156" s="1787">
        <f>(G1156-0.171)/0.0137*50</f>
        <v>9586.4963503649633</v>
      </c>
      <c r="I1156" s="3663" t="s">
        <v>315</v>
      </c>
      <c r="J1156" s="1632"/>
      <c r="K1156" s="1632"/>
      <c r="L1156" s="1633"/>
      <c r="M1156" s="650"/>
      <c r="N1156" s="650"/>
      <c r="O1156" s="650"/>
      <c r="P1156" s="1268"/>
      <c r="Q1156" s="1268"/>
      <c r="R1156" s="1268"/>
      <c r="S1156" s="1268"/>
      <c r="T1156" s="1268"/>
      <c r="U1156" s="2127"/>
    </row>
    <row r="1157" spans="1:22" x14ac:dyDescent="0.25">
      <c r="A1157" s="86">
        <v>825</v>
      </c>
      <c r="B1157" s="4748" t="s">
        <v>2000</v>
      </c>
      <c r="C1157" s="2746" t="s">
        <v>868</v>
      </c>
      <c r="D1157" s="2107">
        <v>44819</v>
      </c>
      <c r="E1157" s="2788" t="s">
        <v>4924</v>
      </c>
      <c r="F1157" s="459">
        <v>54</v>
      </c>
      <c r="G1157" s="459">
        <f>AVERAGE(CPVTFC3SG0015!U19:V19)</f>
        <v>0.99160000000000004</v>
      </c>
      <c r="H1157" s="2109">
        <f t="shared" si="133"/>
        <v>3440.234375</v>
      </c>
      <c r="I1157" s="2789" t="s">
        <v>315</v>
      </c>
      <c r="J1157" s="1638"/>
      <c r="K1157" s="1638"/>
      <c r="L1157" s="1639"/>
      <c r="M1157" s="721"/>
      <c r="N1157" s="721"/>
      <c r="O1157" s="721"/>
      <c r="P1157" s="490">
        <v>44889</v>
      </c>
      <c r="Q1157" s="3648" t="s">
        <v>5565</v>
      </c>
      <c r="R1157" s="3648">
        <v>128</v>
      </c>
      <c r="S1157" s="589">
        <f>AVERAGE(CPVTFC3SG0072!H18:I18)</f>
        <v>0.26719999999999999</v>
      </c>
      <c r="T1157" s="622">
        <f t="shared" si="177"/>
        <v>509</v>
      </c>
      <c r="U1157" s="3611" t="s">
        <v>314</v>
      </c>
    </row>
    <row r="1158" spans="1:22" x14ac:dyDescent="0.25">
      <c r="A1158" s="596"/>
      <c r="B1158" s="4749"/>
      <c r="C1158" s="171" t="s">
        <v>5448</v>
      </c>
      <c r="D1158" s="2333"/>
      <c r="E1158" s="3468"/>
      <c r="F1158" s="695"/>
      <c r="G1158" s="695"/>
      <c r="H1158" s="3469"/>
      <c r="I1158" s="3504"/>
      <c r="J1158" s="863"/>
      <c r="K1158" s="863"/>
      <c r="L1158" s="864"/>
      <c r="M1158" s="642"/>
      <c r="N1158" s="642"/>
      <c r="O1158" s="642"/>
      <c r="P1158" s="18">
        <v>44889</v>
      </c>
      <c r="Q1158" s="3454" t="s">
        <v>5565</v>
      </c>
      <c r="R1158" s="3454">
        <v>129</v>
      </c>
      <c r="S1158" s="7">
        <f>AVERAGE(CPVTFC3SG0072!J18:K18)</f>
        <v>0.23519999999999999</v>
      </c>
      <c r="T1158" s="13">
        <f t="shared" si="177"/>
        <v>349</v>
      </c>
      <c r="U1158" s="3605" t="s">
        <v>314</v>
      </c>
    </row>
    <row r="1159" spans="1:22" ht="25.5" x14ac:dyDescent="0.25">
      <c r="A1159" s="596"/>
      <c r="B1159" s="4749"/>
      <c r="C1159" s="171" t="s">
        <v>2442</v>
      </c>
      <c r="D1159" s="2392">
        <v>44887</v>
      </c>
      <c r="E1159" s="3568" t="s">
        <v>5518</v>
      </c>
      <c r="F1159" s="3564">
        <v>41</v>
      </c>
      <c r="G1159" s="103">
        <f>AVERAGE(CPVTFC3SG0065!Q17:R17)</f>
        <v>2.77155</v>
      </c>
      <c r="H1159" s="3477">
        <f t="shared" ref="H1159:H1160" si="178">(G1159-0.171)/0.0137*50</f>
        <v>9491.0583941605837</v>
      </c>
      <c r="I1159" s="3661" t="s">
        <v>315</v>
      </c>
      <c r="J1159" s="3500">
        <v>44894</v>
      </c>
      <c r="K1159" s="145" t="s">
        <v>5564</v>
      </c>
      <c r="L1159" s="145">
        <v>147</v>
      </c>
      <c r="M1159" s="145">
        <f>AVERAGE(CPVTFC3SG0082!V20:W20)</f>
        <v>0.40970000000000001</v>
      </c>
      <c r="N1159" s="4002">
        <f t="shared" ref="N1159:N1160" si="179">(M1159-0.1565)/0.0137*400</f>
        <v>7392.7007299270063</v>
      </c>
      <c r="O1159" s="4347" t="s">
        <v>315</v>
      </c>
      <c r="P1159" s="19">
        <v>44889</v>
      </c>
      <c r="Q1159" s="3446" t="s">
        <v>5565</v>
      </c>
      <c r="R1159" s="3446">
        <v>130</v>
      </c>
      <c r="S1159" s="10">
        <f>AVERAGE(CPVTFC3SG0072!L18:M18)</f>
        <v>0.68864999999999998</v>
      </c>
      <c r="T1159" s="14">
        <f t="shared" si="177"/>
        <v>2616.25</v>
      </c>
      <c r="U1159" s="3622" t="s">
        <v>315</v>
      </c>
    </row>
    <row r="1160" spans="1:22" ht="36.75" thickBot="1" x14ac:dyDescent="0.3">
      <c r="A1160" s="537"/>
      <c r="B1160" s="4759"/>
      <c r="C1160" s="423" t="s">
        <v>3919</v>
      </c>
      <c r="D1160" s="1785">
        <v>44887</v>
      </c>
      <c r="E1160" s="3567" t="s">
        <v>5518</v>
      </c>
      <c r="F1160" s="3563">
        <v>42</v>
      </c>
      <c r="G1160" s="173">
        <f>AVERAGE(CPVTFC3SG0065!S17:T17)</f>
        <v>2.4683000000000002</v>
      </c>
      <c r="H1160" s="1787">
        <f t="shared" si="178"/>
        <v>8384.3065693430672</v>
      </c>
      <c r="I1160" s="3663" t="s">
        <v>315</v>
      </c>
      <c r="J1160" s="4378">
        <v>44894</v>
      </c>
      <c r="K1160" s="2811" t="s">
        <v>5564</v>
      </c>
      <c r="L1160" s="2811">
        <v>148</v>
      </c>
      <c r="M1160" s="2811">
        <f>AVERAGE(CPVTFC3SG0082!X20:Y20)</f>
        <v>0.18490000000000001</v>
      </c>
      <c r="N1160" s="4379">
        <f t="shared" si="179"/>
        <v>829.19708029197102</v>
      </c>
      <c r="O1160" s="4380" t="s">
        <v>314</v>
      </c>
      <c r="P1160" s="1268"/>
      <c r="Q1160" s="1268"/>
      <c r="R1160" s="1268"/>
      <c r="S1160" s="1268"/>
      <c r="T1160" s="1268"/>
      <c r="U1160" s="2127"/>
    </row>
    <row r="1161" spans="1:22" x14ac:dyDescent="0.25">
      <c r="A1161" s="86">
        <v>826</v>
      </c>
      <c r="B1161" s="4748" t="s">
        <v>2001</v>
      </c>
      <c r="C1161" s="2746" t="s">
        <v>868</v>
      </c>
      <c r="D1161" s="2107">
        <v>44819</v>
      </c>
      <c r="E1161" s="2788" t="s">
        <v>4924</v>
      </c>
      <c r="F1161" s="459">
        <v>55</v>
      </c>
      <c r="G1161" s="459">
        <f>AVERAGE(CPVTFC3SG0015!W19:X19)</f>
        <v>1.20245</v>
      </c>
      <c r="H1161" s="2109">
        <f t="shared" si="133"/>
        <v>4263.8671875</v>
      </c>
      <c r="I1161" s="2789" t="s">
        <v>315</v>
      </c>
      <c r="J1161" s="1638"/>
      <c r="K1161" s="1638"/>
      <c r="L1161" s="1639"/>
      <c r="M1161" s="721"/>
      <c r="N1161" s="721"/>
      <c r="O1161" s="721"/>
      <c r="P1161" s="490">
        <v>44889</v>
      </c>
      <c r="Q1161" s="3648" t="s">
        <v>5565</v>
      </c>
      <c r="R1161" s="3648">
        <v>131</v>
      </c>
      <c r="S1161" s="589">
        <f>AVERAGE(CPVTFC3SG0072!N18:O18)</f>
        <v>0.30349999999999999</v>
      </c>
      <c r="T1161" s="622">
        <f t="shared" si="177"/>
        <v>690.5</v>
      </c>
      <c r="U1161" s="3611" t="s">
        <v>314</v>
      </c>
    </row>
    <row r="1162" spans="1:22" x14ac:dyDescent="0.25">
      <c r="A1162" s="596"/>
      <c r="B1162" s="4749"/>
      <c r="C1162" s="171" t="s">
        <v>5448</v>
      </c>
      <c r="D1162" s="2333"/>
      <c r="E1162" s="3468"/>
      <c r="F1162" s="695"/>
      <c r="G1162" s="695"/>
      <c r="H1162" s="3469"/>
      <c r="I1162" s="3504"/>
      <c r="J1162" s="863"/>
      <c r="K1162" s="863"/>
      <c r="L1162" s="864"/>
      <c r="M1162" s="642"/>
      <c r="N1162" s="642"/>
      <c r="O1162" s="642"/>
      <c r="P1162" s="18">
        <v>44889</v>
      </c>
      <c r="Q1162" s="3454" t="s">
        <v>5565</v>
      </c>
      <c r="R1162" s="3454">
        <v>132</v>
      </c>
      <c r="S1162" s="7">
        <f>AVERAGE(CPVTFC3SG0072!P18:Q18)</f>
        <v>0.25950000000000001</v>
      </c>
      <c r="T1162" s="13">
        <f t="shared" si="177"/>
        <v>470.50000000000006</v>
      </c>
      <c r="U1162" s="3605" t="s">
        <v>314</v>
      </c>
    </row>
    <row r="1163" spans="1:22" ht="25.5" x14ac:dyDescent="0.25">
      <c r="A1163" s="596"/>
      <c r="B1163" s="4749"/>
      <c r="C1163" s="171" t="s">
        <v>2442</v>
      </c>
      <c r="D1163" s="2392">
        <v>44887</v>
      </c>
      <c r="E1163" s="3568" t="s">
        <v>5518</v>
      </c>
      <c r="F1163" s="3564">
        <v>43</v>
      </c>
      <c r="G1163" s="103">
        <f>AVERAGE(CPVTFC3SG0065!U17:V17)</f>
        <v>2.7976000000000001</v>
      </c>
      <c r="H1163" s="3477">
        <f t="shared" ref="H1163:H1164" si="180">(G1163-0.171)/0.0137*50</f>
        <v>9586.1313868613161</v>
      </c>
      <c r="I1163" s="3661" t="s">
        <v>315</v>
      </c>
      <c r="J1163" s="3500">
        <v>44894</v>
      </c>
      <c r="K1163" s="145" t="s">
        <v>5564</v>
      </c>
      <c r="L1163" s="145">
        <v>149</v>
      </c>
      <c r="M1163" s="145">
        <f>AVERAGE(CPVTFC3SG0082!B22:C22)</f>
        <v>0.76705000000000001</v>
      </c>
      <c r="N1163" s="4002">
        <f t="shared" ref="N1163:N1164" si="181">(M1163-0.1565)/0.0137*400</f>
        <v>17826.277372262775</v>
      </c>
      <c r="O1163" s="4347" t="s">
        <v>315</v>
      </c>
      <c r="P1163" s="694"/>
      <c r="Q1163" s="694"/>
      <c r="R1163" s="694"/>
      <c r="S1163" s="694"/>
      <c r="T1163" s="694"/>
      <c r="U1163" s="2600"/>
    </row>
    <row r="1164" spans="1:22" ht="36.75" thickBot="1" x14ac:dyDescent="0.3">
      <c r="A1164" s="537"/>
      <c r="B1164" s="4759"/>
      <c r="C1164" s="423" t="s">
        <v>3919</v>
      </c>
      <c r="D1164" s="1785">
        <v>44887</v>
      </c>
      <c r="E1164" s="3567" t="s">
        <v>5518</v>
      </c>
      <c r="F1164" s="3563">
        <v>44</v>
      </c>
      <c r="G1164" s="173">
        <f>AVERAGE(CPVTFC3SG0065!W17:X17)</f>
        <v>2.5658500000000002</v>
      </c>
      <c r="H1164" s="1787">
        <f t="shared" si="180"/>
        <v>8740.3284671532856</v>
      </c>
      <c r="I1164" s="3663" t="s">
        <v>315</v>
      </c>
      <c r="J1164" s="4378">
        <v>44894</v>
      </c>
      <c r="K1164" s="2811" t="s">
        <v>5564</v>
      </c>
      <c r="L1164" s="2811">
        <v>150</v>
      </c>
      <c r="M1164" s="2811">
        <f>AVERAGE(CPVTFC3SG0082!D22:E22)</f>
        <v>0.29220000000000002</v>
      </c>
      <c r="N1164" s="4379">
        <f t="shared" si="181"/>
        <v>3962.0437956204382</v>
      </c>
      <c r="O1164" s="4380" t="s">
        <v>315</v>
      </c>
      <c r="P1164" s="1268"/>
      <c r="Q1164" s="1268"/>
      <c r="R1164" s="1268"/>
      <c r="S1164" s="1268"/>
      <c r="T1164" s="1268"/>
      <c r="U1164" s="2127"/>
    </row>
    <row r="1165" spans="1:22" x14ac:dyDescent="0.25">
      <c r="A1165" s="86">
        <v>827</v>
      </c>
      <c r="B1165" s="4748" t="s">
        <v>2002</v>
      </c>
      <c r="C1165" s="2746" t="s">
        <v>868</v>
      </c>
      <c r="D1165" s="2107">
        <v>44819</v>
      </c>
      <c r="E1165" s="2788" t="s">
        <v>4924</v>
      </c>
      <c r="F1165" s="459">
        <v>56</v>
      </c>
      <c r="G1165" s="459">
        <f>AVERAGE(CPVTFC3SG0015!C21:D21)</f>
        <v>1.1637</v>
      </c>
      <c r="H1165" s="2109">
        <f t="shared" si="133"/>
        <v>4112.4999999999991</v>
      </c>
      <c r="I1165" s="2789" t="s">
        <v>315</v>
      </c>
      <c r="J1165" s="1638"/>
      <c r="K1165" s="1638"/>
      <c r="L1165" s="1639"/>
      <c r="M1165" s="721"/>
      <c r="N1165" s="721"/>
      <c r="O1165" s="721"/>
      <c r="P1165" s="490">
        <v>44889</v>
      </c>
      <c r="Q1165" s="3648" t="s">
        <v>5565</v>
      </c>
      <c r="R1165" s="3648">
        <v>133</v>
      </c>
      <c r="S1165" s="589">
        <f>AVERAGE(CPVTFC3SG0072!R18:S18)</f>
        <v>0.32450000000000001</v>
      </c>
      <c r="T1165" s="622">
        <f t="shared" ref="T1165:T1179" si="182">(S1165-0.1654)/0.0132*66</f>
        <v>795.50000000000011</v>
      </c>
      <c r="U1165" s="3611" t="s">
        <v>314</v>
      </c>
      <c r="V1165" s="4690" t="s">
        <v>1416</v>
      </c>
    </row>
    <row r="1166" spans="1:22" x14ac:dyDescent="0.25">
      <c r="A1166" s="596"/>
      <c r="B1166" s="4749"/>
      <c r="C1166" s="171" t="s">
        <v>5448</v>
      </c>
      <c r="D1166" s="2333"/>
      <c r="E1166" s="3468"/>
      <c r="F1166" s="695"/>
      <c r="G1166" s="695"/>
      <c r="H1166" s="3469"/>
      <c r="I1166" s="3504"/>
      <c r="J1166" s="863"/>
      <c r="K1166" s="863"/>
      <c r="L1166" s="864"/>
      <c r="M1166" s="642"/>
      <c r="N1166" s="642"/>
      <c r="O1166" s="642"/>
      <c r="P1166" s="18">
        <v>44889</v>
      </c>
      <c r="Q1166" s="3454" t="s">
        <v>5565</v>
      </c>
      <c r="R1166" s="3454">
        <v>134</v>
      </c>
      <c r="S1166" s="7">
        <f>AVERAGE(CPVTFC3SG0072!T18:U18)</f>
        <v>0.29320000000000002</v>
      </c>
      <c r="T1166" s="13">
        <f t="shared" si="182"/>
        <v>639.00000000000011</v>
      </c>
      <c r="U1166" s="3605" t="s">
        <v>314</v>
      </c>
      <c r="V1166" s="4691"/>
    </row>
    <row r="1167" spans="1:22" ht="25.5" x14ac:dyDescent="0.25">
      <c r="A1167" s="596"/>
      <c r="B1167" s="4749"/>
      <c r="C1167" s="171" t="s">
        <v>2442</v>
      </c>
      <c r="D1167" s="2392">
        <v>44887</v>
      </c>
      <c r="E1167" s="3568" t="s">
        <v>5518</v>
      </c>
      <c r="F1167" s="3564">
        <v>45</v>
      </c>
      <c r="G1167" s="103">
        <f>AVERAGE(CPVTFC3SG0065!C19:D19)</f>
        <v>2.9049500000000004</v>
      </c>
      <c r="H1167" s="3477">
        <f t="shared" ref="H1167:H1168" si="183">(G1167-0.171)/0.0137*50</f>
        <v>9977.9197080291997</v>
      </c>
      <c r="I1167" s="3661" t="s">
        <v>315</v>
      </c>
      <c r="J1167" s="3500">
        <v>44894</v>
      </c>
      <c r="K1167" s="145" t="s">
        <v>5564</v>
      </c>
      <c r="L1167" s="145">
        <v>151</v>
      </c>
      <c r="M1167" s="145">
        <f>AVERAGE(CPVTFC3SG0082!F22:G22)</f>
        <v>2.5438499999999999</v>
      </c>
      <c r="N1167" s="4002">
        <f t="shared" ref="N1167:N1168" si="184">(M1167-0.1565)/0.0137*400</f>
        <v>69703.649635036491</v>
      </c>
      <c r="O1167" s="4347" t="s">
        <v>315</v>
      </c>
      <c r="P1167" s="19">
        <v>44889</v>
      </c>
      <c r="Q1167" s="3446" t="s">
        <v>5565</v>
      </c>
      <c r="R1167" s="3446">
        <v>135</v>
      </c>
      <c r="S1167" s="10">
        <f>AVERAGE(CPVTFC3SG0072!V18:W18)</f>
        <v>2.7782999999999998</v>
      </c>
      <c r="T1167" s="14">
        <f t="shared" si="182"/>
        <v>13064.5</v>
      </c>
      <c r="U1167" s="3622" t="s">
        <v>315</v>
      </c>
      <c r="V1167" s="4691"/>
    </row>
    <row r="1168" spans="1:22" ht="36.75" thickBot="1" x14ac:dyDescent="0.3">
      <c r="A1168" s="516"/>
      <c r="B1168" s="4750"/>
      <c r="C1168" s="463" t="s">
        <v>3919</v>
      </c>
      <c r="D1168" s="1516">
        <v>44887</v>
      </c>
      <c r="E1168" s="3569" t="s">
        <v>5518</v>
      </c>
      <c r="F1168" s="3558">
        <v>46</v>
      </c>
      <c r="G1168" s="518">
        <f>AVERAGE(CPVTFC3SG0065!E19:F19)</f>
        <v>2.8956999999999997</v>
      </c>
      <c r="H1168" s="1518">
        <f t="shared" si="183"/>
        <v>9944.1605839416061</v>
      </c>
      <c r="I1168" s="3662" t="s">
        <v>315</v>
      </c>
      <c r="J1168" s="4341">
        <v>44894</v>
      </c>
      <c r="K1168" s="486" t="s">
        <v>5564</v>
      </c>
      <c r="L1168" s="486">
        <v>152</v>
      </c>
      <c r="M1168" s="486">
        <f>AVERAGE(CPVTFC3SG0082!H22:I22)</f>
        <v>2.1517499999999998</v>
      </c>
      <c r="N1168" s="4001">
        <f t="shared" si="184"/>
        <v>58255.474452554736</v>
      </c>
      <c r="O1168" s="4354" t="s">
        <v>315</v>
      </c>
      <c r="P1168" s="786"/>
      <c r="Q1168" s="786"/>
      <c r="R1168" s="786"/>
      <c r="S1168" s="786"/>
      <c r="T1168" s="786"/>
      <c r="U1168" s="788"/>
      <c r="V1168" s="4692"/>
    </row>
    <row r="1169" spans="1:22" x14ac:dyDescent="0.25">
      <c r="A1169" s="2045">
        <v>828</v>
      </c>
      <c r="B1169" s="4757" t="s">
        <v>2003</v>
      </c>
      <c r="C1169" s="2743" t="s">
        <v>868</v>
      </c>
      <c r="D1169" s="2925">
        <v>44819</v>
      </c>
      <c r="E1169" s="3518" t="s">
        <v>4924</v>
      </c>
      <c r="F1169" s="449">
        <v>57</v>
      </c>
      <c r="G1169" s="449">
        <f>AVERAGE(CPVTFC3SG0015!E21:F21)</f>
        <v>0.90439999999999998</v>
      </c>
      <c r="H1169" s="3519">
        <f t="shared" si="133"/>
        <v>3099.6093749999995</v>
      </c>
      <c r="I1169" s="3574" t="s">
        <v>315</v>
      </c>
      <c r="J1169" s="1635"/>
      <c r="K1169" s="1635"/>
      <c r="L1169" s="1636"/>
      <c r="M1169" s="656"/>
      <c r="N1169" s="656"/>
      <c r="O1169" s="656"/>
      <c r="P1169" s="83">
        <v>44889</v>
      </c>
      <c r="Q1169" s="4283" t="s">
        <v>5565</v>
      </c>
      <c r="R1169" s="4283">
        <v>136</v>
      </c>
      <c r="S1169" s="84">
        <f>AVERAGE(CPVTFC3SG0072!X18:Y18)</f>
        <v>0.21085000000000001</v>
      </c>
      <c r="T1169" s="85">
        <f t="shared" si="182"/>
        <v>227.25000000000009</v>
      </c>
      <c r="U1169" s="4361" t="s">
        <v>314</v>
      </c>
    </row>
    <row r="1170" spans="1:22" ht="15.75" thickBot="1" x14ac:dyDescent="0.3">
      <c r="A1170" s="2045"/>
      <c r="B1170" s="4757"/>
      <c r="C1170" s="3434" t="s">
        <v>5448</v>
      </c>
      <c r="D1170" s="3607"/>
      <c r="E1170" s="3608"/>
      <c r="F1170" s="2047"/>
      <c r="G1170" s="2047"/>
      <c r="H1170" s="3609"/>
      <c r="I1170" s="3545"/>
      <c r="J1170" s="2395"/>
      <c r="K1170" s="2395"/>
      <c r="L1170" s="2396"/>
      <c r="M1170" s="1973"/>
      <c r="N1170" s="1973"/>
      <c r="O1170" s="1973"/>
      <c r="P1170" s="111">
        <v>44889</v>
      </c>
      <c r="Q1170" s="3451" t="s">
        <v>5565</v>
      </c>
      <c r="R1170" s="3451">
        <v>137</v>
      </c>
      <c r="S1170" s="112">
        <f>AVERAGE(CPVTFC3SG0072!B20:C20)</f>
        <v>0.24629999999999999</v>
      </c>
      <c r="T1170" s="113">
        <f t="shared" si="182"/>
        <v>404.5</v>
      </c>
      <c r="U1170" s="3612" t="s">
        <v>314</v>
      </c>
    </row>
    <row r="1171" spans="1:22" x14ac:dyDescent="0.25">
      <c r="A1171" s="508">
        <v>829</v>
      </c>
      <c r="B1171" s="4748" t="s">
        <v>2004</v>
      </c>
      <c r="C1171" s="2749" t="s">
        <v>868</v>
      </c>
      <c r="D1171" s="2329">
        <v>44819</v>
      </c>
      <c r="E1171" s="3465" t="s">
        <v>4924</v>
      </c>
      <c r="F1171" s="492">
        <v>58</v>
      </c>
      <c r="G1171" s="492">
        <f>AVERAGE(CPVTFC3SG0015!G21:H21)</f>
        <v>0.29444999999999999</v>
      </c>
      <c r="H1171" s="3466">
        <f t="shared" si="133"/>
        <v>716.99218749999989</v>
      </c>
      <c r="I1171" s="3669" t="s">
        <v>314</v>
      </c>
      <c r="J1171" s="1638"/>
      <c r="K1171" s="1638"/>
      <c r="L1171" s="1639"/>
      <c r="M1171" s="721"/>
      <c r="N1171" s="721"/>
      <c r="O1171" s="721"/>
      <c r="P1171" s="490">
        <v>44889</v>
      </c>
      <c r="Q1171" s="3648" t="s">
        <v>5565</v>
      </c>
      <c r="R1171" s="3648">
        <v>138</v>
      </c>
      <c r="S1171" s="589">
        <f>AVERAGE(CPVTFC3SG0072!D20:E20)</f>
        <v>0.16505</v>
      </c>
      <c r="T1171" s="622">
        <f t="shared" si="182"/>
        <v>-1.749999999999946</v>
      </c>
      <c r="U1171" s="3618" t="s">
        <v>314</v>
      </c>
      <c r="V1171" s="4736" t="s">
        <v>1416</v>
      </c>
    </row>
    <row r="1172" spans="1:22" x14ac:dyDescent="0.25">
      <c r="A1172" s="585"/>
      <c r="B1172" s="4749"/>
      <c r="C1172" s="171" t="s">
        <v>5448</v>
      </c>
      <c r="D1172" s="2333"/>
      <c r="E1172" s="3468"/>
      <c r="F1172" s="695"/>
      <c r="G1172" s="695"/>
      <c r="H1172" s="3469"/>
      <c r="I1172" s="3504"/>
      <c r="J1172" s="863"/>
      <c r="K1172" s="863"/>
      <c r="L1172" s="864"/>
      <c r="M1172" s="642"/>
      <c r="N1172" s="642"/>
      <c r="O1172" s="642"/>
      <c r="P1172" s="18">
        <v>44889</v>
      </c>
      <c r="Q1172" s="3454" t="s">
        <v>5565</v>
      </c>
      <c r="R1172" s="3454">
        <v>139</v>
      </c>
      <c r="S1172" s="7">
        <f>AVERAGE(CPVTFC3SG0072!F20:G20)</f>
        <v>0.14419999999999999</v>
      </c>
      <c r="T1172" s="13">
        <f t="shared" si="182"/>
        <v>-105.99999999999999</v>
      </c>
      <c r="U1172" s="3619" t="s">
        <v>314</v>
      </c>
      <c r="V1172" s="4737"/>
    </row>
    <row r="1173" spans="1:22" ht="26.25" thickBot="1" x14ac:dyDescent="0.3">
      <c r="A1173" s="537"/>
      <c r="B1173" s="4759"/>
      <c r="C1173" s="2623" t="s">
        <v>2442</v>
      </c>
      <c r="D1173" s="1785">
        <v>44887</v>
      </c>
      <c r="E1173" s="3567" t="s">
        <v>5518</v>
      </c>
      <c r="F1173" s="3563">
        <v>47</v>
      </c>
      <c r="G1173" s="173">
        <f>AVERAGE(CPVTFC3SG0065!G19:H19)</f>
        <v>2.5102500000000001</v>
      </c>
      <c r="H1173" s="1787">
        <f>(G1173-0.171)/0.0137*50</f>
        <v>8537.4087591240877</v>
      </c>
      <c r="I1173" s="3663" t="s">
        <v>315</v>
      </c>
      <c r="J1173" s="1632"/>
      <c r="K1173" s="1632"/>
      <c r="L1173" s="1633"/>
      <c r="M1173" s="650"/>
      <c r="N1173" s="650"/>
      <c r="O1173" s="650"/>
      <c r="P1173" s="111">
        <v>44889</v>
      </c>
      <c r="Q1173" s="3451" t="s">
        <v>5565</v>
      </c>
      <c r="R1173" s="3451">
        <v>140</v>
      </c>
      <c r="S1173" s="112">
        <f>AVERAGE(CPVTFC3SG0072!H20:I20)</f>
        <v>0.32999999999999996</v>
      </c>
      <c r="T1173" s="113">
        <f t="shared" si="182"/>
        <v>822.99999999999977</v>
      </c>
      <c r="U1173" s="3621" t="s">
        <v>314</v>
      </c>
      <c r="V1173" s="4692"/>
    </row>
    <row r="1174" spans="1:22" x14ac:dyDescent="0.25">
      <c r="A1174" s="508">
        <v>830</v>
      </c>
      <c r="B1174" s="4744" t="s">
        <v>2005</v>
      </c>
      <c r="C1174" s="2749" t="s">
        <v>868</v>
      </c>
      <c r="D1174" s="2329">
        <v>44819</v>
      </c>
      <c r="E1174" s="3465" t="s">
        <v>4924</v>
      </c>
      <c r="F1174" s="492">
        <v>59</v>
      </c>
      <c r="G1174" s="492">
        <f>AVERAGE(CPVTFC3SG0015!I21:J21)</f>
        <v>0.11485000000000001</v>
      </c>
      <c r="H1174" s="3466">
        <f t="shared" si="133"/>
        <v>15.429687500000034</v>
      </c>
      <c r="I1174" s="3503" t="s">
        <v>314</v>
      </c>
      <c r="J1174" s="1638"/>
      <c r="K1174" s="1638"/>
      <c r="L1174" s="1639"/>
      <c r="M1174" s="721"/>
      <c r="N1174" s="721"/>
      <c r="O1174" s="721"/>
      <c r="P1174" s="490">
        <v>44889</v>
      </c>
      <c r="Q1174" s="3648" t="s">
        <v>5565</v>
      </c>
      <c r="R1174" s="3648">
        <v>141</v>
      </c>
      <c r="S1174" s="589">
        <f>AVERAGE(CPVTFC3SG0072!J20:K20)</f>
        <v>0.12525</v>
      </c>
      <c r="T1174" s="622">
        <f t="shared" si="182"/>
        <v>-200.74999999999997</v>
      </c>
      <c r="U1174" s="3611" t="s">
        <v>314</v>
      </c>
    </row>
    <row r="1175" spans="1:22" x14ac:dyDescent="0.25">
      <c r="A1175" s="585"/>
      <c r="B1175" s="4755"/>
      <c r="C1175" s="171" t="s">
        <v>5448</v>
      </c>
      <c r="D1175" s="2333"/>
      <c r="E1175" s="3468"/>
      <c r="F1175" s="695"/>
      <c r="G1175" s="695"/>
      <c r="H1175" s="3469"/>
      <c r="I1175" s="3504"/>
      <c r="J1175" s="863"/>
      <c r="K1175" s="863"/>
      <c r="L1175" s="864"/>
      <c r="M1175" s="642"/>
      <c r="N1175" s="642"/>
      <c r="O1175" s="642"/>
      <c r="P1175" s="18">
        <v>44889</v>
      </c>
      <c r="Q1175" s="3454" t="s">
        <v>5565</v>
      </c>
      <c r="R1175" s="3454">
        <v>142</v>
      </c>
      <c r="S1175" s="7">
        <f>AVERAGE(CPVTFC3SG0072!L20:M20)</f>
        <v>0.1164</v>
      </c>
      <c r="T1175" s="13">
        <f t="shared" si="182"/>
        <v>-244.99999999999994</v>
      </c>
      <c r="U1175" s="3605" t="s">
        <v>314</v>
      </c>
    </row>
    <row r="1176" spans="1:22" ht="26.25" thickBot="1" x14ac:dyDescent="0.3">
      <c r="A1176" s="462"/>
      <c r="B1176" s="4745"/>
      <c r="C1176" s="2371" t="s">
        <v>2442</v>
      </c>
      <c r="D1176" s="1525">
        <v>44887</v>
      </c>
      <c r="E1176" s="3576" t="s">
        <v>5518</v>
      </c>
      <c r="F1176" s="3559">
        <v>48</v>
      </c>
      <c r="G1176" s="467">
        <f>AVERAGE(CPVTFC3SG0065!I19:J19)</f>
        <v>0.1479</v>
      </c>
      <c r="H1176" s="1527">
        <f>(G1176-0.171)/0.0137*50</f>
        <v>-84.306569343065732</v>
      </c>
      <c r="I1176" s="3659" t="s">
        <v>314</v>
      </c>
      <c r="J1176" s="1641"/>
      <c r="K1176" s="1641"/>
      <c r="L1176" s="1642"/>
      <c r="M1176" s="778"/>
      <c r="N1176" s="778"/>
      <c r="O1176" s="778"/>
      <c r="P1176" s="786"/>
      <c r="Q1176" s="786"/>
      <c r="R1176" s="786"/>
      <c r="S1176" s="786"/>
      <c r="T1176" s="786"/>
      <c r="U1176" s="788"/>
    </row>
    <row r="1177" spans="1:22" x14ac:dyDescent="0.25">
      <c r="A1177" s="508">
        <v>831</v>
      </c>
      <c r="B1177" s="4748" t="s">
        <v>2006</v>
      </c>
      <c r="C1177" s="2749" t="s">
        <v>868</v>
      </c>
      <c r="D1177" s="2329">
        <v>44819</v>
      </c>
      <c r="E1177" s="3465" t="s">
        <v>4924</v>
      </c>
      <c r="F1177" s="492">
        <v>60</v>
      </c>
      <c r="G1177" s="492">
        <f>AVERAGE(CPVTFC3SG0015!K21:L21)</f>
        <v>6.6450000000000009E-2</v>
      </c>
      <c r="H1177" s="3466">
        <f t="shared" si="133"/>
        <v>-173.63281249999994</v>
      </c>
      <c r="I1177" s="3539" t="s">
        <v>314</v>
      </c>
      <c r="J1177" s="1638"/>
      <c r="K1177" s="1638"/>
      <c r="L1177" s="1639"/>
      <c r="M1177" s="721"/>
      <c r="N1177" s="721"/>
      <c r="O1177" s="721"/>
      <c r="P1177" s="490">
        <v>44889</v>
      </c>
      <c r="Q1177" s="3648" t="s">
        <v>5565</v>
      </c>
      <c r="R1177" s="3648">
        <v>143</v>
      </c>
      <c r="S1177" s="589">
        <f>AVERAGE(CPVTFC3SG0072!N20:O20)</f>
        <v>0.11465</v>
      </c>
      <c r="T1177" s="622">
        <f t="shared" si="182"/>
        <v>-253.74999999999994</v>
      </c>
      <c r="U1177" s="3611" t="s">
        <v>314</v>
      </c>
      <c r="V1177" s="4736" t="s">
        <v>1416</v>
      </c>
    </row>
    <row r="1178" spans="1:22" x14ac:dyDescent="0.25">
      <c r="A1178" s="584"/>
      <c r="B1178" s="4764"/>
      <c r="C1178" s="171" t="s">
        <v>5448</v>
      </c>
      <c r="D1178" s="2333"/>
      <c r="E1178" s="3468"/>
      <c r="F1178" s="695"/>
      <c r="G1178" s="695"/>
      <c r="H1178" s="3469"/>
      <c r="I1178" s="3504"/>
      <c r="J1178" s="1635"/>
      <c r="K1178" s="1635"/>
      <c r="L1178" s="1636"/>
      <c r="M1178" s="656"/>
      <c r="N1178" s="656"/>
      <c r="O1178" s="656"/>
      <c r="P1178" s="18">
        <v>44889</v>
      </c>
      <c r="Q1178" s="3454" t="s">
        <v>5565</v>
      </c>
      <c r="R1178" s="3454">
        <v>144</v>
      </c>
      <c r="S1178" s="7">
        <f>AVERAGE(CPVTFC3SG0072!P20:Q20)</f>
        <v>0.12305000000000001</v>
      </c>
      <c r="T1178" s="13">
        <f t="shared" si="182"/>
        <v>-211.74999999999991</v>
      </c>
      <c r="U1178" s="3605" t="s">
        <v>314</v>
      </c>
      <c r="V1178" s="4737"/>
    </row>
    <row r="1179" spans="1:22" x14ac:dyDescent="0.25">
      <c r="A1179" s="584"/>
      <c r="B1179" s="4764"/>
      <c r="C1179" s="171" t="s">
        <v>863</v>
      </c>
      <c r="D1179" s="2333"/>
      <c r="E1179" s="3468"/>
      <c r="F1179" s="695"/>
      <c r="G1179" s="695"/>
      <c r="H1179" s="3469"/>
      <c r="I1179" s="3504"/>
      <c r="J1179" s="1635"/>
      <c r="K1179" s="1635"/>
      <c r="L1179" s="1636"/>
      <c r="M1179" s="656"/>
      <c r="N1179" s="656"/>
      <c r="O1179" s="656"/>
      <c r="P1179" s="18">
        <v>44889</v>
      </c>
      <c r="Q1179" s="3454" t="s">
        <v>5565</v>
      </c>
      <c r="R1179" s="3454">
        <v>145</v>
      </c>
      <c r="S1179" s="7">
        <f>AVERAGE(CPVTFC3SG0072!R20:S20)</f>
        <v>0.2049</v>
      </c>
      <c r="T1179" s="13">
        <f t="shared" si="182"/>
        <v>197.50000000000006</v>
      </c>
      <c r="U1179" s="3605" t="s">
        <v>314</v>
      </c>
      <c r="V1179" s="4737"/>
    </row>
    <row r="1180" spans="1:22" ht="25.5" x14ac:dyDescent="0.25">
      <c r="A1180" s="596"/>
      <c r="B1180" s="4749"/>
      <c r="C1180" s="171" t="s">
        <v>2442</v>
      </c>
      <c r="D1180" s="2392">
        <v>44887</v>
      </c>
      <c r="E1180" s="3568" t="s">
        <v>5518</v>
      </c>
      <c r="F1180" s="3564">
        <v>49</v>
      </c>
      <c r="G1180" s="103">
        <f>AVERAGE(CPVTFC3SG0065!K19:L19)</f>
        <v>1.72</v>
      </c>
      <c r="H1180" s="1787">
        <f t="shared" ref="H1180:H1181" si="185">(G1180-0.171)/0.0137*50</f>
        <v>5653.284671532846</v>
      </c>
      <c r="I1180" s="3572" t="s">
        <v>315</v>
      </c>
      <c r="J1180" s="863"/>
      <c r="K1180" s="863"/>
      <c r="L1180" s="864"/>
      <c r="M1180" s="642"/>
      <c r="N1180" s="642"/>
      <c r="O1180" s="642"/>
      <c r="P1180" s="694"/>
      <c r="Q1180" s="694"/>
      <c r="R1180" s="694"/>
      <c r="S1180" s="694"/>
      <c r="T1180" s="694"/>
      <c r="U1180" s="2600"/>
      <c r="V1180" s="4691"/>
    </row>
    <row r="1181" spans="1:22" ht="36.75" thickBot="1" x14ac:dyDescent="0.3">
      <c r="A1181" s="516"/>
      <c r="B1181" s="4750"/>
      <c r="C1181" s="463" t="s">
        <v>3919</v>
      </c>
      <c r="D1181" s="1516">
        <v>44887</v>
      </c>
      <c r="E1181" s="3569" t="s">
        <v>5518</v>
      </c>
      <c r="F1181" s="3558">
        <v>50</v>
      </c>
      <c r="G1181" s="518">
        <f>AVERAGE(CPVTFC3SG0065!M19:N19)</f>
        <v>2.7418</v>
      </c>
      <c r="H1181" s="1518">
        <f t="shared" si="185"/>
        <v>9382.4817518248183</v>
      </c>
      <c r="I1181" s="3573" t="s">
        <v>315</v>
      </c>
      <c r="J1181" s="1641"/>
      <c r="K1181" s="1641"/>
      <c r="L1181" s="1642"/>
      <c r="M1181" s="778"/>
      <c r="N1181" s="778"/>
      <c r="O1181" s="778"/>
      <c r="P1181" s="786"/>
      <c r="Q1181" s="786"/>
      <c r="R1181" s="786"/>
      <c r="S1181" s="786"/>
      <c r="T1181" s="786"/>
      <c r="U1181" s="788"/>
      <c r="V1181" s="4692"/>
    </row>
    <row r="1182" spans="1:22" x14ac:dyDescent="0.25">
      <c r="A1182" s="508">
        <v>832</v>
      </c>
      <c r="B1182" s="4748" t="s">
        <v>2007</v>
      </c>
      <c r="C1182" s="2749" t="s">
        <v>868</v>
      </c>
      <c r="D1182" s="2329">
        <v>44819</v>
      </c>
      <c r="E1182" s="3465" t="s">
        <v>4924</v>
      </c>
      <c r="F1182" s="492">
        <v>61</v>
      </c>
      <c r="G1182" s="492">
        <f>AVERAGE(CPVTFC3SG0015!M21:N21)</f>
        <v>8.904999999999999E-2</v>
      </c>
      <c r="H1182" s="3466">
        <f t="shared" si="133"/>
        <v>-85.351562500000028</v>
      </c>
      <c r="I1182" s="3539" t="s">
        <v>314</v>
      </c>
      <c r="J1182" s="1638"/>
      <c r="K1182" s="1638"/>
      <c r="L1182" s="1639"/>
      <c r="M1182" s="721"/>
      <c r="N1182" s="721"/>
      <c r="O1182" s="721"/>
      <c r="P1182" s="490">
        <v>44889</v>
      </c>
      <c r="Q1182" s="3648" t="s">
        <v>5565</v>
      </c>
      <c r="R1182" s="3648">
        <v>146</v>
      </c>
      <c r="S1182" s="589">
        <f>AVERAGE(CPVTFC3SG0072!T20:U20)</f>
        <v>0.11940000000000001</v>
      </c>
      <c r="T1182" s="622">
        <f t="shared" ref="T1182:T1193" si="186">(S1182-0.1654)/0.0132*66</f>
        <v>-229.99999999999994</v>
      </c>
      <c r="U1182" s="3611" t="s">
        <v>314</v>
      </c>
      <c r="V1182" s="4736" t="s">
        <v>1416</v>
      </c>
    </row>
    <row r="1183" spans="1:22" x14ac:dyDescent="0.25">
      <c r="A1183" s="584"/>
      <c r="B1183" s="4764"/>
      <c r="C1183" s="171" t="s">
        <v>5448</v>
      </c>
      <c r="D1183" s="2333"/>
      <c r="E1183" s="3468"/>
      <c r="F1183" s="695"/>
      <c r="G1183" s="695"/>
      <c r="H1183" s="3469"/>
      <c r="I1183" s="3504"/>
      <c r="J1183" s="1635"/>
      <c r="K1183" s="1635"/>
      <c r="L1183" s="1636"/>
      <c r="M1183" s="656"/>
      <c r="N1183" s="656"/>
      <c r="O1183" s="656"/>
      <c r="P1183" s="19">
        <v>44889</v>
      </c>
      <c r="Q1183" s="3446" t="s">
        <v>5565</v>
      </c>
      <c r="R1183" s="3446">
        <v>147</v>
      </c>
      <c r="S1183" s="10">
        <f>AVERAGE(CPVTFC3SG0072!V20:W20)</f>
        <v>0.51715</v>
      </c>
      <c r="T1183" s="14">
        <f t="shared" si="186"/>
        <v>1758.75</v>
      </c>
      <c r="U1183" s="3622" t="s">
        <v>315</v>
      </c>
      <c r="V1183" s="4737"/>
    </row>
    <row r="1184" spans="1:22" x14ac:dyDescent="0.25">
      <c r="A1184" s="584"/>
      <c r="B1184" s="4764"/>
      <c r="C1184" s="171" t="s">
        <v>863</v>
      </c>
      <c r="D1184" s="2333"/>
      <c r="E1184" s="3468"/>
      <c r="F1184" s="695"/>
      <c r="G1184" s="695"/>
      <c r="H1184" s="3469"/>
      <c r="I1184" s="3504"/>
      <c r="J1184" s="1635"/>
      <c r="K1184" s="1635"/>
      <c r="L1184" s="1636"/>
      <c r="M1184" s="656"/>
      <c r="N1184" s="656"/>
      <c r="O1184" s="656"/>
      <c r="P1184" s="18">
        <v>44889</v>
      </c>
      <c r="Q1184" s="3454" t="s">
        <v>5565</v>
      </c>
      <c r="R1184" s="3454">
        <v>148</v>
      </c>
      <c r="S1184" s="7">
        <f>AVERAGE(CPVTFC3SG0072!X20:Y20)</f>
        <v>0.28765000000000002</v>
      </c>
      <c r="T1184" s="13">
        <f t="shared" si="186"/>
        <v>611.25000000000011</v>
      </c>
      <c r="U1184" s="3605" t="s">
        <v>314</v>
      </c>
      <c r="V1184" s="4737"/>
    </row>
    <row r="1185" spans="1:22" ht="25.5" x14ac:dyDescent="0.25">
      <c r="A1185" s="596"/>
      <c r="B1185" s="4749"/>
      <c r="C1185" s="171" t="s">
        <v>2442</v>
      </c>
      <c r="D1185" s="2392">
        <v>44887</v>
      </c>
      <c r="E1185" s="3568" t="s">
        <v>5518</v>
      </c>
      <c r="F1185" s="3564">
        <v>51</v>
      </c>
      <c r="G1185" s="103">
        <f>AVERAGE(CPVTFC3SG0065!O19:P19)</f>
        <v>2.3848500000000001</v>
      </c>
      <c r="H1185" s="1787">
        <f t="shared" ref="H1185:H1186" si="187">(G1185-0.171)/0.0137*50</f>
        <v>8079.7445255474458</v>
      </c>
      <c r="I1185" s="3572" t="s">
        <v>315</v>
      </c>
      <c r="J1185" s="863"/>
      <c r="K1185" s="863"/>
      <c r="L1185" s="864"/>
      <c r="M1185" s="642"/>
      <c r="N1185" s="642"/>
      <c r="O1185" s="642"/>
      <c r="P1185" s="18">
        <v>44889</v>
      </c>
      <c r="Q1185" s="3454" t="s">
        <v>5565</v>
      </c>
      <c r="R1185" s="3454">
        <v>149</v>
      </c>
      <c r="S1185" s="7">
        <f>AVERAGE(CPVTFC3SG0072!B22:C22)</f>
        <v>0.32600000000000001</v>
      </c>
      <c r="T1185" s="13">
        <f t="shared" si="186"/>
        <v>803.00000000000011</v>
      </c>
      <c r="U1185" s="3605" t="s">
        <v>314</v>
      </c>
      <c r="V1185" s="4691"/>
    </row>
    <row r="1186" spans="1:22" ht="36.75" thickBot="1" x14ac:dyDescent="0.3">
      <c r="A1186" s="537"/>
      <c r="B1186" s="4759"/>
      <c r="C1186" s="423" t="s">
        <v>3919</v>
      </c>
      <c r="D1186" s="1785">
        <v>44887</v>
      </c>
      <c r="E1186" s="3567" t="s">
        <v>5518</v>
      </c>
      <c r="F1186" s="3563">
        <v>52</v>
      </c>
      <c r="G1186" s="173">
        <f>AVERAGE(CPVTFC3SG0065!Q19:R19)</f>
        <v>2.3217999999999996</v>
      </c>
      <c r="H1186" s="1787">
        <f t="shared" si="187"/>
        <v>7849.6350364963491</v>
      </c>
      <c r="I1186" s="3575" t="s">
        <v>315</v>
      </c>
      <c r="J1186" s="1632"/>
      <c r="K1186" s="1632"/>
      <c r="L1186" s="1633"/>
      <c r="M1186" s="650"/>
      <c r="N1186" s="650"/>
      <c r="O1186" s="650"/>
      <c r="P1186" s="1268"/>
      <c r="Q1186" s="1268"/>
      <c r="R1186" s="1268"/>
      <c r="S1186" s="1268"/>
      <c r="T1186" s="1268"/>
      <c r="U1186" s="2127"/>
      <c r="V1186" s="4692"/>
    </row>
    <row r="1187" spans="1:22" x14ac:dyDescent="0.25">
      <c r="A1187" s="86">
        <v>833</v>
      </c>
      <c r="B1187" s="4748" t="s">
        <v>2008</v>
      </c>
      <c r="C1187" s="2746" t="s">
        <v>868</v>
      </c>
      <c r="D1187" s="2107">
        <v>44819</v>
      </c>
      <c r="E1187" s="2788" t="s">
        <v>4924</v>
      </c>
      <c r="F1187" s="459">
        <v>62</v>
      </c>
      <c r="G1187" s="459">
        <f>AVERAGE(CPVTFC3SG0015!O21:P21)</f>
        <v>2.734</v>
      </c>
      <c r="H1187" s="2109">
        <f t="shared" si="133"/>
        <v>10246.484375</v>
      </c>
      <c r="I1187" s="2789" t="s">
        <v>315</v>
      </c>
      <c r="J1187" s="4352">
        <v>44894</v>
      </c>
      <c r="K1187" s="479" t="s">
        <v>5564</v>
      </c>
      <c r="L1187" s="479">
        <v>153</v>
      </c>
      <c r="M1187" s="479">
        <f>AVERAGE(CPVTFC3SG0082!J22:K22)</f>
        <v>0.60335000000000005</v>
      </c>
      <c r="N1187" s="4004">
        <f t="shared" ref="N1187" si="188">(M1187-0.1565)/0.0137*400</f>
        <v>13046.715328467155</v>
      </c>
      <c r="O1187" s="4353" t="s">
        <v>315</v>
      </c>
      <c r="P1187" s="87">
        <v>44889</v>
      </c>
      <c r="Q1187" s="3650" t="s">
        <v>5565</v>
      </c>
      <c r="R1187" s="3650">
        <v>150</v>
      </c>
      <c r="S1187" s="88">
        <f>AVERAGE(CPVTFC3SG0072!D22:E22)</f>
        <v>1.2618</v>
      </c>
      <c r="T1187" s="89">
        <f t="shared" si="186"/>
        <v>5482</v>
      </c>
      <c r="U1187" s="3633" t="s">
        <v>315</v>
      </c>
    </row>
    <row r="1188" spans="1:22" x14ac:dyDescent="0.25">
      <c r="A1188" s="596"/>
      <c r="B1188" s="4749"/>
      <c r="C1188" s="171" t="s">
        <v>5448</v>
      </c>
      <c r="D1188" s="2333"/>
      <c r="E1188" s="3468"/>
      <c r="F1188" s="695"/>
      <c r="G1188" s="695"/>
      <c r="H1188" s="3469"/>
      <c r="I1188" s="3504"/>
      <c r="J1188" s="863"/>
      <c r="K1188" s="863"/>
      <c r="L1188" s="864"/>
      <c r="M1188" s="642"/>
      <c r="N1188" s="642"/>
      <c r="O1188" s="642"/>
      <c r="P1188" s="19">
        <v>44889</v>
      </c>
      <c r="Q1188" s="3446" t="s">
        <v>5565</v>
      </c>
      <c r="R1188" s="3446">
        <v>151</v>
      </c>
      <c r="S1188" s="10">
        <f>AVERAGE(CPVTFC3SG0072!F22:G22)</f>
        <v>2.5610499999999998</v>
      </c>
      <c r="T1188" s="14">
        <f t="shared" si="186"/>
        <v>11978.249999999998</v>
      </c>
      <c r="U1188" s="3622" t="s">
        <v>315</v>
      </c>
    </row>
    <row r="1189" spans="1:22" ht="36.75" thickBot="1" x14ac:dyDescent="0.3">
      <c r="A1189" s="516"/>
      <c r="B1189" s="4750"/>
      <c r="C1189" s="463" t="s">
        <v>3919</v>
      </c>
      <c r="D1189" s="1516">
        <v>44887</v>
      </c>
      <c r="E1189" s="3569" t="s">
        <v>5518</v>
      </c>
      <c r="F1189" s="3558">
        <v>53</v>
      </c>
      <c r="G1189" s="518">
        <f>AVERAGE(CPVTFC3SG0065!S19:T19)</f>
        <v>2.8562500000000002</v>
      </c>
      <c r="H1189" s="1518">
        <f>(G1189-0.171)/0.0137*50</f>
        <v>9800.1824817518263</v>
      </c>
      <c r="I1189" s="3662" t="s">
        <v>315</v>
      </c>
      <c r="J1189" s="4341">
        <v>44894</v>
      </c>
      <c r="K1189" s="486" t="s">
        <v>5564</v>
      </c>
      <c r="L1189" s="486">
        <v>154</v>
      </c>
      <c r="M1189" s="486">
        <f>AVERAGE(CPVTFC3SG0082!L22:M22)</f>
        <v>1.2875000000000001</v>
      </c>
      <c r="N1189" s="4001">
        <f t="shared" ref="N1189:N1192" si="189">(M1189-0.1565)/0.0137*400</f>
        <v>33021.897810218979</v>
      </c>
      <c r="O1189" s="4354" t="s">
        <v>315</v>
      </c>
      <c r="P1189" s="786"/>
      <c r="Q1189" s="786"/>
      <c r="R1189" s="786"/>
      <c r="S1189" s="786"/>
      <c r="T1189" s="786"/>
      <c r="U1189" s="788"/>
    </row>
    <row r="1190" spans="1:22" ht="15.75" thickBot="1" x14ac:dyDescent="0.3">
      <c r="A1190" s="592">
        <v>834</v>
      </c>
      <c r="B1190" s="4764" t="s">
        <v>2009</v>
      </c>
      <c r="C1190" s="2753" t="s">
        <v>868</v>
      </c>
      <c r="D1190" s="2925">
        <v>44819</v>
      </c>
      <c r="E1190" s="3518" t="s">
        <v>4924</v>
      </c>
      <c r="F1190" s="449">
        <v>63</v>
      </c>
      <c r="G1190" s="449">
        <f>AVERAGE(CPVTFC3SG0015!Q21:R21)</f>
        <v>2.7382499999999999</v>
      </c>
      <c r="H1190" s="3519">
        <f t="shared" si="133"/>
        <v>10263.085937499998</v>
      </c>
      <c r="I1190" s="3538" t="s">
        <v>315</v>
      </c>
      <c r="J1190" s="4341">
        <v>44894</v>
      </c>
      <c r="K1190" s="486" t="s">
        <v>5564</v>
      </c>
      <c r="L1190" s="486">
        <v>155</v>
      </c>
      <c r="M1190" s="486">
        <f>AVERAGE(CPVTFC3SG0082!N22:O22)</f>
        <v>0.56725000000000003</v>
      </c>
      <c r="N1190" s="4001">
        <f t="shared" si="189"/>
        <v>11992.700729927008</v>
      </c>
      <c r="O1190" s="4354" t="s">
        <v>315</v>
      </c>
      <c r="P1190" s="125">
        <v>44889</v>
      </c>
      <c r="Q1190" s="3713" t="s">
        <v>5565</v>
      </c>
      <c r="R1190" s="3713">
        <v>152</v>
      </c>
      <c r="S1190" s="126">
        <f>AVERAGE(CPVTFC3SG0072!H22:I22)</f>
        <v>1.03935</v>
      </c>
      <c r="T1190" s="1076">
        <f t="shared" si="186"/>
        <v>4369.75</v>
      </c>
      <c r="U1190" s="4372" t="s">
        <v>315</v>
      </c>
      <c r="V1190" s="4690" t="s">
        <v>5596</v>
      </c>
    </row>
    <row r="1191" spans="1:22" x14ac:dyDescent="0.25">
      <c r="A1191" s="2045"/>
      <c r="B1191" s="4757"/>
      <c r="C1191" s="3434" t="s">
        <v>5448</v>
      </c>
      <c r="D1191" s="3607"/>
      <c r="E1191" s="3608"/>
      <c r="F1191" s="2047"/>
      <c r="G1191" s="2047"/>
      <c r="H1191" s="3609"/>
      <c r="I1191" s="3545"/>
      <c r="J1191" s="2395"/>
      <c r="K1191" s="2395"/>
      <c r="L1191" s="2396"/>
      <c r="M1191" s="1973"/>
      <c r="N1191" s="1973"/>
      <c r="O1191" s="1973"/>
      <c r="P1191" s="19">
        <v>44889</v>
      </c>
      <c r="Q1191" s="3446" t="s">
        <v>5565</v>
      </c>
      <c r="R1191" s="3446">
        <v>153</v>
      </c>
      <c r="S1191" s="10">
        <f>AVERAGE(CPVTFC3SG0072!J22:K22)</f>
        <v>0.79769999999999996</v>
      </c>
      <c r="T1191" s="14">
        <f t="shared" si="186"/>
        <v>3161.5</v>
      </c>
      <c r="U1191" s="3622" t="s">
        <v>315</v>
      </c>
      <c r="V1191" s="4691"/>
    </row>
    <row r="1192" spans="1:22" ht="36.75" thickBot="1" x14ac:dyDescent="0.3">
      <c r="A1192" s="516"/>
      <c r="B1192" s="4750"/>
      <c r="C1192" s="463" t="s">
        <v>3919</v>
      </c>
      <c r="D1192" s="1516">
        <v>44887</v>
      </c>
      <c r="E1192" s="3569" t="s">
        <v>5518</v>
      </c>
      <c r="F1192" s="3558">
        <v>54</v>
      </c>
      <c r="G1192" s="518">
        <f>AVERAGE(CPVTFC3SG0065!U19:V19)</f>
        <v>2.8297499999999998</v>
      </c>
      <c r="H1192" s="1518">
        <f>(G1192-0.171)/0.0137*50</f>
        <v>9703.4671532846714</v>
      </c>
      <c r="I1192" s="3573" t="s">
        <v>315</v>
      </c>
      <c r="J1192" s="4341">
        <v>44894</v>
      </c>
      <c r="K1192" s="486" t="s">
        <v>5564</v>
      </c>
      <c r="L1192" s="486">
        <v>156</v>
      </c>
      <c r="M1192" s="486">
        <f>AVERAGE(CPVTFC3SG0082!P22:Q22)</f>
        <v>2.8877999999999999</v>
      </c>
      <c r="N1192" s="4001">
        <f t="shared" si="189"/>
        <v>79745.985401459853</v>
      </c>
      <c r="O1192" s="4354" t="s">
        <v>315</v>
      </c>
      <c r="P1192" s="786"/>
      <c r="Q1192" s="786"/>
      <c r="R1192" s="786"/>
      <c r="S1192" s="786"/>
      <c r="T1192" s="786"/>
      <c r="U1192" s="788"/>
      <c r="V1192" s="4692"/>
    </row>
    <row r="1193" spans="1:22" x14ac:dyDescent="0.25">
      <c r="A1193" s="86">
        <v>835</v>
      </c>
      <c r="B1193" s="4748" t="s">
        <v>2010</v>
      </c>
      <c r="C1193" s="2746" t="s">
        <v>868</v>
      </c>
      <c r="D1193" s="2107">
        <v>44819</v>
      </c>
      <c r="E1193" s="2788" t="s">
        <v>4924</v>
      </c>
      <c r="F1193" s="459">
        <v>64</v>
      </c>
      <c r="G1193" s="459">
        <f>AVERAGE(CPVTFC3SG0015!S21:T21)</f>
        <v>1.8854000000000002</v>
      </c>
      <c r="H1193" s="2109">
        <f t="shared" si="133"/>
        <v>6931.640625</v>
      </c>
      <c r="I1193" s="2796" t="s">
        <v>315</v>
      </c>
      <c r="J1193" s="1638"/>
      <c r="K1193" s="1638"/>
      <c r="L1193" s="1639"/>
      <c r="M1193" s="721"/>
      <c r="N1193" s="721"/>
      <c r="O1193" s="721"/>
      <c r="P1193" s="87">
        <v>44889</v>
      </c>
      <c r="Q1193" s="3650" t="s">
        <v>5565</v>
      </c>
      <c r="R1193" s="3650">
        <v>154</v>
      </c>
      <c r="S1193" s="88">
        <f>AVERAGE(CPVTFC3SG0072!L22:M22)</f>
        <v>0.56469999999999998</v>
      </c>
      <c r="T1193" s="89">
        <f t="shared" si="186"/>
        <v>1996.5</v>
      </c>
      <c r="U1193" s="3633" t="s">
        <v>315</v>
      </c>
    </row>
    <row r="1194" spans="1:22" ht="25.5" x14ac:dyDescent="0.25">
      <c r="A1194" s="596"/>
      <c r="B1194" s="4749"/>
      <c r="C1194" s="171" t="s">
        <v>2442</v>
      </c>
      <c r="D1194" s="2392">
        <v>44887</v>
      </c>
      <c r="E1194" s="3568" t="s">
        <v>5518</v>
      </c>
      <c r="F1194" s="3564">
        <v>55</v>
      </c>
      <c r="G1194" s="103">
        <f>AVERAGE(CPVTFC3SG0065!W19:X19)</f>
        <v>2.2009499999999997</v>
      </c>
      <c r="H1194" s="1787">
        <f>(G1194-0.171)/0.0137*50</f>
        <v>7408.5766423357654</v>
      </c>
      <c r="I1194" s="3572" t="s">
        <v>315</v>
      </c>
      <c r="J1194" s="863"/>
      <c r="K1194" s="863"/>
      <c r="L1194" s="864"/>
      <c r="M1194" s="642"/>
      <c r="N1194" s="642"/>
      <c r="O1194" s="642"/>
      <c r="P1194" s="694"/>
      <c r="Q1194" s="694"/>
      <c r="R1194" s="694"/>
      <c r="S1194" s="694"/>
      <c r="T1194" s="694"/>
      <c r="U1194" s="2600"/>
    </row>
    <row r="1195" spans="1:22" ht="36.75" thickBot="1" x14ac:dyDescent="0.3">
      <c r="A1195" s="516"/>
      <c r="B1195" s="4750"/>
      <c r="C1195" s="463" t="s">
        <v>3919</v>
      </c>
      <c r="D1195" s="1516">
        <v>44887</v>
      </c>
      <c r="E1195" s="3569" t="s">
        <v>5518</v>
      </c>
      <c r="F1195" s="3558">
        <v>56</v>
      </c>
      <c r="G1195" s="518">
        <f>AVERAGE(CPVTFC3SG0065!C21:D21)</f>
        <v>2.7941000000000003</v>
      </c>
      <c r="H1195" s="1518">
        <f>(G1195-0.171)/0.0137*50</f>
        <v>9573.3576642335775</v>
      </c>
      <c r="I1195" s="3573" t="s">
        <v>315</v>
      </c>
      <c r="J1195" s="4343">
        <v>44894</v>
      </c>
      <c r="K1195" s="1335" t="s">
        <v>5564</v>
      </c>
      <c r="L1195" s="1335">
        <v>157</v>
      </c>
      <c r="M1195" s="1335">
        <f>AVERAGE(CPVTFC3SG0082!R22:S22)</f>
        <v>0.34870000000000001</v>
      </c>
      <c r="N1195" s="4344">
        <f t="shared" ref="N1195" si="190">(M1195-0.1565)/0.0137*400</f>
        <v>5611.6788321167878</v>
      </c>
      <c r="O1195" s="4355" t="s">
        <v>315</v>
      </c>
      <c r="P1195" s="786"/>
      <c r="Q1195" s="786"/>
      <c r="R1195" s="786"/>
      <c r="S1195" s="786"/>
      <c r="T1195" s="786"/>
      <c r="U1195" s="788"/>
    </row>
    <row r="1196" spans="1:22" ht="15.75" thickBot="1" x14ac:dyDescent="0.3">
      <c r="A1196" s="2008">
        <v>836</v>
      </c>
      <c r="B1196" s="3642" t="s">
        <v>2011</v>
      </c>
      <c r="C1196" s="3642" t="s">
        <v>868</v>
      </c>
      <c r="D1196" s="2257">
        <v>44819</v>
      </c>
      <c r="E1196" s="3613" t="s">
        <v>4924</v>
      </c>
      <c r="F1196" s="2012">
        <v>65</v>
      </c>
      <c r="G1196" s="2012">
        <f>AVERAGE(CPVTFC3SG0015!U21:V21)</f>
        <v>2.5312000000000001</v>
      </c>
      <c r="H1196" s="2259">
        <f t="shared" si="133"/>
        <v>9454.296875</v>
      </c>
      <c r="I1196" s="3544" t="s">
        <v>315</v>
      </c>
      <c r="J1196" s="2402"/>
      <c r="K1196" s="2402"/>
      <c r="L1196" s="2403"/>
      <c r="M1196" s="2017"/>
      <c r="N1196" s="2017"/>
      <c r="O1196" s="2017"/>
      <c r="P1196" s="2010">
        <v>44889</v>
      </c>
      <c r="Q1196" s="3710" t="s">
        <v>5565</v>
      </c>
      <c r="R1196" s="3710">
        <v>155</v>
      </c>
      <c r="S1196" s="2400">
        <f>AVERAGE(CPVTFC3SG0072!N22:O22)</f>
        <v>0.77865000000000006</v>
      </c>
      <c r="T1196" s="2013">
        <f t="shared" ref="T1196:T1209" si="191">(S1196-0.1654)/0.0132*66</f>
        <v>3066.25</v>
      </c>
      <c r="U1196" s="3643" t="s">
        <v>315</v>
      </c>
    </row>
    <row r="1197" spans="1:22" x14ac:dyDescent="0.25">
      <c r="A1197" s="508">
        <v>837</v>
      </c>
      <c r="B1197" s="4748" t="s">
        <v>2012</v>
      </c>
      <c r="C1197" s="2749" t="s">
        <v>868</v>
      </c>
      <c r="D1197" s="2329">
        <v>44819</v>
      </c>
      <c r="E1197" s="3465" t="s">
        <v>4924</v>
      </c>
      <c r="F1197" s="492">
        <v>66</v>
      </c>
      <c r="G1197" s="492">
        <f>AVERAGE(CPVTFC3SG0015!W21:X21)</f>
        <v>0.43</v>
      </c>
      <c r="H1197" s="3466">
        <f t="shared" ref="H1197:H1344" si="192">(G1197-0.1109)/0.0128*50</f>
        <v>1246.484375</v>
      </c>
      <c r="I1197" s="3669" t="s">
        <v>314</v>
      </c>
      <c r="J1197" s="1638"/>
      <c r="K1197" s="1638"/>
      <c r="L1197" s="1639"/>
      <c r="M1197" s="721"/>
      <c r="N1197" s="721"/>
      <c r="O1197" s="721"/>
      <c r="P1197" s="490">
        <v>44889</v>
      </c>
      <c r="Q1197" s="3648" t="s">
        <v>5565</v>
      </c>
      <c r="R1197" s="3648">
        <v>156</v>
      </c>
      <c r="S1197" s="589">
        <f>AVERAGE(CPVTFC3SG0072!P22:Q22)</f>
        <v>0.18254999999999999</v>
      </c>
      <c r="T1197" s="622">
        <f t="shared" si="191"/>
        <v>85.749999999999986</v>
      </c>
      <c r="U1197" s="3611" t="s">
        <v>314</v>
      </c>
      <c r="V1197" s="4739" t="s">
        <v>1416</v>
      </c>
    </row>
    <row r="1198" spans="1:22" x14ac:dyDescent="0.25">
      <c r="A1198" s="585"/>
      <c r="B1198" s="4749"/>
      <c r="C1198" s="171" t="s">
        <v>5448</v>
      </c>
      <c r="D1198" s="2333"/>
      <c r="E1198" s="3468"/>
      <c r="F1198" s="695"/>
      <c r="G1198" s="695"/>
      <c r="H1198" s="3469"/>
      <c r="I1198" s="3504"/>
      <c r="J1198" s="863"/>
      <c r="K1198" s="863"/>
      <c r="L1198" s="864"/>
      <c r="M1198" s="642"/>
      <c r="N1198" s="642"/>
      <c r="O1198" s="642"/>
      <c r="P1198" s="18">
        <v>44889</v>
      </c>
      <c r="Q1198" s="3454" t="s">
        <v>5565</v>
      </c>
      <c r="R1198" s="3454">
        <v>157</v>
      </c>
      <c r="S1198" s="7">
        <f>AVERAGE(CPVTFC3SG0072!R22:S22)</f>
        <v>0.17280000000000001</v>
      </c>
      <c r="T1198" s="13">
        <f t="shared" si="191"/>
        <v>37.000000000000092</v>
      </c>
      <c r="U1198" s="3605" t="s">
        <v>314</v>
      </c>
      <c r="V1198" s="4740"/>
    </row>
    <row r="1199" spans="1:22" ht="36.75" thickBot="1" x14ac:dyDescent="0.3">
      <c r="A1199" s="516"/>
      <c r="B1199" s="4750"/>
      <c r="C1199" s="463" t="s">
        <v>3919</v>
      </c>
      <c r="D1199" s="1516">
        <v>44887</v>
      </c>
      <c r="E1199" s="3569" t="s">
        <v>5518</v>
      </c>
      <c r="F1199" s="3558">
        <v>57</v>
      </c>
      <c r="G1199" s="518">
        <f>AVERAGE(CPVTFC3SG0065!E21:F21)</f>
        <v>2.8769499999999999</v>
      </c>
      <c r="H1199" s="1518">
        <f>(G1199-0.171)/0.0137*50</f>
        <v>9875.7299270072999</v>
      </c>
      <c r="I1199" s="3662" t="s">
        <v>315</v>
      </c>
      <c r="J1199" s="1641"/>
      <c r="K1199" s="1641"/>
      <c r="L1199" s="1642"/>
      <c r="M1199" s="778"/>
      <c r="N1199" s="778"/>
      <c r="O1199" s="778"/>
      <c r="P1199" s="786"/>
      <c r="Q1199" s="786"/>
      <c r="R1199" s="786"/>
      <c r="S1199" s="786"/>
      <c r="T1199" s="786"/>
      <c r="U1199" s="788"/>
      <c r="V1199" s="4718"/>
    </row>
    <row r="1200" spans="1:22" x14ac:dyDescent="0.25">
      <c r="A1200" s="2008">
        <v>838</v>
      </c>
      <c r="B1200" s="4756" t="s">
        <v>2013</v>
      </c>
      <c r="C1200" s="3642" t="s">
        <v>868</v>
      </c>
      <c r="D1200" s="2257">
        <v>44819</v>
      </c>
      <c r="E1200" s="3613" t="s">
        <v>4924</v>
      </c>
      <c r="F1200" s="2012">
        <v>67</v>
      </c>
      <c r="G1200" s="2012">
        <f>AVERAGE(CPVTFC3SG0015!C23:D23)</f>
        <v>1.0505499999999999</v>
      </c>
      <c r="H1200" s="2259">
        <f t="shared" si="192"/>
        <v>3670.5078124999991</v>
      </c>
      <c r="I1200" s="3544" t="s">
        <v>315</v>
      </c>
      <c r="J1200" s="2402"/>
      <c r="K1200" s="2402"/>
      <c r="L1200" s="2403"/>
      <c r="M1200" s="2017"/>
      <c r="N1200" s="2017"/>
      <c r="O1200" s="2017"/>
      <c r="P1200" s="490">
        <v>44889</v>
      </c>
      <c r="Q1200" s="3648" t="s">
        <v>5565</v>
      </c>
      <c r="R1200" s="3648">
        <v>158</v>
      </c>
      <c r="S1200" s="589">
        <f>AVERAGE(CPVTFC3SG0072!T22:U22)</f>
        <v>0.32179999999999997</v>
      </c>
      <c r="T1200" s="622">
        <f t="shared" si="191"/>
        <v>782</v>
      </c>
      <c r="U1200" s="3611" t="s">
        <v>314</v>
      </c>
    </row>
    <row r="1201" spans="1:21" x14ac:dyDescent="0.25">
      <c r="A1201" s="2045"/>
      <c r="B1201" s="4757"/>
      <c r="C1201" s="171" t="s">
        <v>5448</v>
      </c>
      <c r="D1201" s="2333"/>
      <c r="E1201" s="3468"/>
      <c r="F1201" s="695"/>
      <c r="G1201" s="695"/>
      <c r="H1201" s="3469"/>
      <c r="I1201" s="3504"/>
      <c r="J1201" s="2395"/>
      <c r="K1201" s="2395"/>
      <c r="L1201" s="2396"/>
      <c r="M1201" s="1973"/>
      <c r="N1201" s="1973"/>
      <c r="O1201" s="1973"/>
      <c r="P1201" s="19">
        <v>44889</v>
      </c>
      <c r="Q1201" s="3446" t="s">
        <v>5565</v>
      </c>
      <c r="R1201" s="3446">
        <v>159</v>
      </c>
      <c r="S1201" s="10">
        <f>AVERAGE(CPVTFC3SG0072!V22:W22)</f>
        <v>0.76970000000000005</v>
      </c>
      <c r="T1201" s="14">
        <f t="shared" si="191"/>
        <v>3021.5000000000005</v>
      </c>
      <c r="U1201" s="3622" t="s">
        <v>315</v>
      </c>
    </row>
    <row r="1202" spans="1:21" ht="15.75" thickBot="1" x14ac:dyDescent="0.3">
      <c r="A1202" s="2045"/>
      <c r="B1202" s="4757"/>
      <c r="C1202" s="2623" t="s">
        <v>863</v>
      </c>
      <c r="D1202" s="2335"/>
      <c r="E1202" s="3532"/>
      <c r="F1202" s="1586"/>
      <c r="G1202" s="1586"/>
      <c r="H1202" s="3533"/>
      <c r="I1202" s="3534"/>
      <c r="J1202" s="2395"/>
      <c r="K1202" s="2395"/>
      <c r="L1202" s="2396"/>
      <c r="M1202" s="1973"/>
      <c r="N1202" s="1973"/>
      <c r="O1202" s="1973"/>
      <c r="P1202" s="79">
        <v>44889</v>
      </c>
      <c r="Q1202" s="3452" t="s">
        <v>5565</v>
      </c>
      <c r="R1202" s="3452">
        <v>160</v>
      </c>
      <c r="S1202" s="80">
        <f>AVERAGE(CPVTFC3SG0072!X22:Y22)</f>
        <v>0.44530000000000003</v>
      </c>
      <c r="T1202" s="81">
        <f t="shared" si="191"/>
        <v>1399.5000000000002</v>
      </c>
      <c r="U1202" s="3437" t="s">
        <v>315</v>
      </c>
    </row>
    <row r="1203" spans="1:21" x14ac:dyDescent="0.25">
      <c r="A1203" s="86">
        <v>839</v>
      </c>
      <c r="B1203" s="4748" t="s">
        <v>2014</v>
      </c>
      <c r="C1203" s="2746" t="s">
        <v>868</v>
      </c>
      <c r="D1203" s="2107">
        <v>44819</v>
      </c>
      <c r="E1203" s="2788" t="s">
        <v>4924</v>
      </c>
      <c r="F1203" s="459">
        <v>68</v>
      </c>
      <c r="G1203" s="459">
        <f>AVERAGE(CPVTFC3SG0015!E23:F23)</f>
        <v>2.8884999999999996</v>
      </c>
      <c r="H1203" s="2109">
        <f t="shared" si="192"/>
        <v>10849.999999999998</v>
      </c>
      <c r="I1203" s="2789" t="s">
        <v>315</v>
      </c>
      <c r="J1203" s="4352">
        <v>44894</v>
      </c>
      <c r="K1203" s="479" t="s">
        <v>5564</v>
      </c>
      <c r="L1203" s="479">
        <v>158</v>
      </c>
      <c r="M1203" s="479">
        <f>AVERAGE(CPVTFC3SG0082!T22:U22)</f>
        <v>1.3694000000000002</v>
      </c>
      <c r="N1203" s="4004">
        <f t="shared" ref="N1203:N1205" si="193">(M1203-0.1565)/0.0137*400</f>
        <v>35413.138686131388</v>
      </c>
      <c r="O1203" s="4353" t="s">
        <v>315</v>
      </c>
      <c r="P1203" s="87">
        <v>44889</v>
      </c>
      <c r="Q1203" s="3650" t="s">
        <v>5565</v>
      </c>
      <c r="R1203" s="3650">
        <v>161</v>
      </c>
      <c r="S1203" s="88">
        <f>AVERAGE(CPVTFC3SG0072!B24:C24)</f>
        <v>1.87225</v>
      </c>
      <c r="T1203" s="89">
        <f t="shared" si="191"/>
        <v>8534.25</v>
      </c>
      <c r="U1203" s="3633" t="s">
        <v>315</v>
      </c>
    </row>
    <row r="1204" spans="1:21" ht="25.5" x14ac:dyDescent="0.25">
      <c r="A1204" s="596"/>
      <c r="B1204" s="4749"/>
      <c r="C1204" s="171" t="s">
        <v>2442</v>
      </c>
      <c r="D1204" s="2392">
        <v>44887</v>
      </c>
      <c r="E1204" s="3568" t="s">
        <v>5518</v>
      </c>
      <c r="F1204" s="3564">
        <v>58</v>
      </c>
      <c r="G1204" s="103">
        <f>AVERAGE(CPVTFC3SG0065!G21:H21)</f>
        <v>2.8420999999999998</v>
      </c>
      <c r="H1204" s="3477">
        <f>(G1204-0.171)/0.0137*50</f>
        <v>9748.540145985402</v>
      </c>
      <c r="I1204" s="3661" t="s">
        <v>315</v>
      </c>
      <c r="J1204" s="3500">
        <v>44894</v>
      </c>
      <c r="K1204" s="145" t="s">
        <v>5564</v>
      </c>
      <c r="L1204" s="145">
        <v>159</v>
      </c>
      <c r="M1204" s="145">
        <f>AVERAGE(CPVTFC3SG0082!V22:W22)</f>
        <v>0.90415000000000001</v>
      </c>
      <c r="N1204" s="4002">
        <f t="shared" si="193"/>
        <v>21829.197080291971</v>
      </c>
      <c r="O1204" s="4347" t="s">
        <v>315</v>
      </c>
      <c r="P1204" s="19">
        <v>44889</v>
      </c>
      <c r="Q1204" s="3446" t="s">
        <v>5565</v>
      </c>
      <c r="R1204" s="3446">
        <v>162</v>
      </c>
      <c r="S1204" s="10">
        <f>AVERAGE(CPVTFC3SG0072!D24:E24)</f>
        <v>1.4586999999999999</v>
      </c>
      <c r="T1204" s="14">
        <f t="shared" si="191"/>
        <v>6466.4999999999991</v>
      </c>
      <c r="U1204" s="3622" t="s">
        <v>315</v>
      </c>
    </row>
    <row r="1205" spans="1:21" ht="36.75" thickBot="1" x14ac:dyDescent="0.3">
      <c r="A1205" s="516"/>
      <c r="B1205" s="4750"/>
      <c r="C1205" s="463" t="s">
        <v>3919</v>
      </c>
      <c r="D1205" s="1516">
        <v>44887</v>
      </c>
      <c r="E1205" s="3569" t="s">
        <v>5518</v>
      </c>
      <c r="F1205" s="3558">
        <v>59</v>
      </c>
      <c r="G1205" s="518">
        <f>AVERAGE(CPVTFC3SG0065!I21:J21)</f>
        <v>2.8271500000000001</v>
      </c>
      <c r="H1205" s="1518">
        <f>(G1205-0.171)/0.0137*50</f>
        <v>9693.9781021897816</v>
      </c>
      <c r="I1205" s="3662" t="s">
        <v>315</v>
      </c>
      <c r="J1205" s="4341">
        <v>44894</v>
      </c>
      <c r="K1205" s="486" t="s">
        <v>5564</v>
      </c>
      <c r="L1205" s="486">
        <v>160</v>
      </c>
      <c r="M1205" s="486">
        <f>AVERAGE(CPVTFC3SG0082!X22:Y22)</f>
        <v>0.43905</v>
      </c>
      <c r="N1205" s="4001">
        <f t="shared" si="193"/>
        <v>8249.6350364963491</v>
      </c>
      <c r="O1205" s="4354" t="s">
        <v>315</v>
      </c>
      <c r="P1205" s="786"/>
      <c r="Q1205" s="786"/>
      <c r="R1205" s="786"/>
      <c r="S1205" s="786"/>
      <c r="T1205" s="786"/>
      <c r="U1205" s="788"/>
    </row>
    <row r="1206" spans="1:21" ht="15.75" thickBot="1" x14ac:dyDescent="0.3">
      <c r="A1206" s="2152">
        <v>840</v>
      </c>
      <c r="B1206" s="2752" t="s">
        <v>2015</v>
      </c>
      <c r="C1206" s="2752" t="s">
        <v>868</v>
      </c>
      <c r="D1206" s="2330">
        <v>44819</v>
      </c>
      <c r="E1206" s="3516" t="s">
        <v>4924</v>
      </c>
      <c r="F1206" s="1521">
        <v>69</v>
      </c>
      <c r="G1206" s="1521">
        <f>AVERAGE(CPVTFC3SG0015!G23:H23)</f>
        <v>6.0100000000000001E-2</v>
      </c>
      <c r="H1206" s="3517">
        <f t="shared" si="192"/>
        <v>-198.43749999999997</v>
      </c>
      <c r="I1206" s="348" t="s">
        <v>314</v>
      </c>
      <c r="J1206" s="2395"/>
      <c r="K1206" s="2395"/>
      <c r="L1206" s="2396"/>
      <c r="M1206" s="1973"/>
      <c r="N1206" s="1973"/>
      <c r="O1206" s="1973"/>
      <c r="P1206" s="471">
        <v>44889</v>
      </c>
      <c r="Q1206" s="3651" t="s">
        <v>5565</v>
      </c>
      <c r="R1206" s="3651">
        <v>163</v>
      </c>
      <c r="S1206" s="1226">
        <f>AVERAGE(CPVTFC3SG0072!F24:G24)</f>
        <v>0.11085</v>
      </c>
      <c r="T1206" s="1193">
        <f t="shared" si="191"/>
        <v>-272.74999999999994</v>
      </c>
      <c r="U1206" s="3652" t="s">
        <v>314</v>
      </c>
    </row>
    <row r="1207" spans="1:21" x14ac:dyDescent="0.25">
      <c r="A1207" s="508">
        <v>841</v>
      </c>
      <c r="B1207" s="4744" t="s">
        <v>2016</v>
      </c>
      <c r="C1207" s="2749" t="s">
        <v>868</v>
      </c>
      <c r="D1207" s="2329">
        <v>44819</v>
      </c>
      <c r="E1207" s="3465" t="s">
        <v>4924</v>
      </c>
      <c r="F1207" s="492">
        <v>70</v>
      </c>
      <c r="G1207" s="492">
        <f>AVERAGE(CPVTFC3SG0015!I23:J23)</f>
        <v>6.0650000000000003E-2</v>
      </c>
      <c r="H1207" s="3466">
        <f t="shared" si="192"/>
        <v>-196.28906249999997</v>
      </c>
      <c r="I1207" s="3503" t="s">
        <v>314</v>
      </c>
      <c r="J1207" s="1638"/>
      <c r="K1207" s="1638"/>
      <c r="L1207" s="1639"/>
      <c r="M1207" s="721"/>
      <c r="N1207" s="721"/>
      <c r="O1207" s="721"/>
      <c r="P1207" s="490">
        <v>44889</v>
      </c>
      <c r="Q1207" s="3648" t="s">
        <v>5565</v>
      </c>
      <c r="R1207" s="3648">
        <v>164</v>
      </c>
      <c r="S1207" s="589">
        <f>AVERAGE(CPVTFC3SG0072!H24:I24)</f>
        <v>0.11835</v>
      </c>
      <c r="T1207" s="622">
        <f t="shared" si="191"/>
        <v>-235.24999999999997</v>
      </c>
      <c r="U1207" s="3611" t="s">
        <v>314</v>
      </c>
    </row>
    <row r="1208" spans="1:21" x14ac:dyDescent="0.25">
      <c r="A1208" s="585"/>
      <c r="B1208" s="4755"/>
      <c r="C1208" s="169" t="s">
        <v>5448</v>
      </c>
      <c r="D1208" s="2333"/>
      <c r="E1208" s="3468"/>
      <c r="F1208" s="695"/>
      <c r="G1208" s="695"/>
      <c r="H1208" s="3469"/>
      <c r="I1208" s="3504"/>
      <c r="J1208" s="863"/>
      <c r="K1208" s="863"/>
      <c r="L1208" s="864"/>
      <c r="M1208" s="642"/>
      <c r="N1208" s="642"/>
      <c r="O1208" s="642"/>
      <c r="P1208" s="18">
        <v>44889</v>
      </c>
      <c r="Q1208" s="3454" t="s">
        <v>5565</v>
      </c>
      <c r="R1208" s="3454">
        <v>165</v>
      </c>
      <c r="S1208" s="7">
        <f>AVERAGE(CPVTFC3SG0072!J24:K24)</f>
        <v>0.11735000000000001</v>
      </c>
      <c r="T1208" s="13">
        <f t="shared" si="191"/>
        <v>-240.24999999999991</v>
      </c>
      <c r="U1208" s="3605" t="s">
        <v>314</v>
      </c>
    </row>
    <row r="1209" spans="1:21" ht="15.75" thickBot="1" x14ac:dyDescent="0.3">
      <c r="A1209" s="498"/>
      <c r="B1209" s="4763"/>
      <c r="C1209" s="2761" t="s">
        <v>863</v>
      </c>
      <c r="D1209" s="2335"/>
      <c r="E1209" s="3532"/>
      <c r="F1209" s="1586"/>
      <c r="G1209" s="1586"/>
      <c r="H1209" s="3533"/>
      <c r="I1209" s="3534"/>
      <c r="J1209" s="1632"/>
      <c r="K1209" s="1632"/>
      <c r="L1209" s="1633"/>
      <c r="M1209" s="650"/>
      <c r="N1209" s="650"/>
      <c r="O1209" s="650"/>
      <c r="P1209" s="111">
        <v>44889</v>
      </c>
      <c r="Q1209" s="3451" t="s">
        <v>5565</v>
      </c>
      <c r="R1209" s="3451">
        <v>166</v>
      </c>
      <c r="S1209" s="112">
        <f>AVERAGE(CPVTFC3SG0072!L24:M24)</f>
        <v>0.10125000000000001</v>
      </c>
      <c r="T1209" s="113">
        <f t="shared" si="191"/>
        <v>-320.74999999999989</v>
      </c>
      <c r="U1209" s="3612" t="s">
        <v>314</v>
      </c>
    </row>
    <row r="1210" spans="1:21" x14ac:dyDescent="0.25">
      <c r="A1210" s="86">
        <v>842</v>
      </c>
      <c r="B1210" s="4756" t="s">
        <v>2017</v>
      </c>
      <c r="C1210" s="2748" t="s">
        <v>868</v>
      </c>
      <c r="D1210" s="2107">
        <v>44819</v>
      </c>
      <c r="E1210" s="2788" t="s">
        <v>4924</v>
      </c>
      <c r="F1210" s="459">
        <v>71</v>
      </c>
      <c r="G1210" s="459">
        <f>AVERAGE(CPVTFC3SG0015!K23:L23)</f>
        <v>1.4574</v>
      </c>
      <c r="H1210" s="2109">
        <f t="shared" si="192"/>
        <v>5259.765625</v>
      </c>
      <c r="I1210" s="2796" t="s">
        <v>315</v>
      </c>
      <c r="J1210" s="1638"/>
      <c r="K1210" s="1638"/>
      <c r="L1210" s="1639"/>
      <c r="M1210" s="721"/>
      <c r="N1210" s="721"/>
      <c r="O1210" s="721"/>
      <c r="P1210" s="1808">
        <v>44889</v>
      </c>
      <c r="Q1210" s="3667" t="s">
        <v>5565</v>
      </c>
      <c r="R1210" s="3667">
        <v>167</v>
      </c>
      <c r="S1210" s="1016">
        <f>AVERAGE(CPVTFC3SG0072!N24:O24)</f>
        <v>0.35899999999999999</v>
      </c>
      <c r="T1210" s="1175">
        <f t="shared" ref="T1210:T1215" si="194">(S1210-0.1654)/0.0132*66</f>
        <v>968</v>
      </c>
      <c r="U1210" s="3617" t="s">
        <v>314</v>
      </c>
    </row>
    <row r="1211" spans="1:21" x14ac:dyDescent="0.25">
      <c r="A1211" s="592"/>
      <c r="B1211" s="4757"/>
      <c r="C1211" s="171" t="s">
        <v>5448</v>
      </c>
      <c r="D1211" s="2333"/>
      <c r="E1211" s="3468"/>
      <c r="F1211" s="695"/>
      <c r="G1211" s="695"/>
      <c r="H1211" s="3469"/>
      <c r="I1211" s="3504"/>
      <c r="J1211" s="1635"/>
      <c r="K1211" s="1635"/>
      <c r="L1211" s="1636"/>
      <c r="M1211" s="656"/>
      <c r="N1211" s="656"/>
      <c r="O1211" s="656"/>
      <c r="P1211" s="111">
        <v>44889</v>
      </c>
      <c r="Q1211" s="3451" t="s">
        <v>5565</v>
      </c>
      <c r="R1211" s="3451">
        <v>168</v>
      </c>
      <c r="S1211" s="112">
        <f>AVERAGE(CPVTFC3SG0072!P24:Q24)</f>
        <v>0.3533</v>
      </c>
      <c r="T1211" s="113">
        <f t="shared" si="194"/>
        <v>939.50000000000011</v>
      </c>
      <c r="U1211" s="3612" t="s">
        <v>314</v>
      </c>
    </row>
    <row r="1212" spans="1:21" ht="15.75" thickBot="1" x14ac:dyDescent="0.3">
      <c r="A1212" s="2034"/>
      <c r="B1212" s="4758"/>
      <c r="C1212" s="2747" t="s">
        <v>863</v>
      </c>
      <c r="D1212" s="2111"/>
      <c r="E1212" s="3471"/>
      <c r="F1212" s="787"/>
      <c r="G1212" s="787"/>
      <c r="H1212" s="2113"/>
      <c r="I1212" s="3505"/>
      <c r="J1212" s="2687"/>
      <c r="K1212" s="2687"/>
      <c r="L1212" s="2767"/>
      <c r="M1212" s="1509"/>
      <c r="N1212" s="1509"/>
      <c r="O1212" s="1509"/>
      <c r="P1212" s="91">
        <v>44889</v>
      </c>
      <c r="Q1212" s="3449" t="s">
        <v>5565</v>
      </c>
      <c r="R1212" s="3449">
        <v>169</v>
      </c>
      <c r="S1212" s="595">
        <f>AVERAGE(CPVTFC3SG0072!R24:S24)</f>
        <v>0.31530000000000002</v>
      </c>
      <c r="T1212" s="225">
        <f t="shared" si="194"/>
        <v>749.50000000000023</v>
      </c>
      <c r="U1212" s="3626" t="s">
        <v>314</v>
      </c>
    </row>
    <row r="1213" spans="1:21" x14ac:dyDescent="0.25">
      <c r="A1213" s="86">
        <v>843</v>
      </c>
      <c r="B1213" s="4756" t="s">
        <v>2018</v>
      </c>
      <c r="C1213" s="2748" t="s">
        <v>868</v>
      </c>
      <c r="D1213" s="2107">
        <v>44819</v>
      </c>
      <c r="E1213" s="2788" t="s">
        <v>4924</v>
      </c>
      <c r="F1213" s="459">
        <v>72</v>
      </c>
      <c r="G1213" s="459">
        <f>AVERAGE(CPVTFC3SG0015!M23:N23)</f>
        <v>2.8543500000000002</v>
      </c>
      <c r="H1213" s="2109">
        <f t="shared" si="192"/>
        <v>10716.6015625</v>
      </c>
      <c r="I1213" s="2796" t="s">
        <v>315</v>
      </c>
      <c r="J1213" s="1638"/>
      <c r="K1213" s="1638"/>
      <c r="L1213" s="1639"/>
      <c r="M1213" s="721"/>
      <c r="N1213" s="721"/>
      <c r="O1213" s="721"/>
      <c r="P1213" s="2010">
        <v>44889</v>
      </c>
      <c r="Q1213" s="3710" t="s">
        <v>5565</v>
      </c>
      <c r="R1213" s="3710">
        <v>170</v>
      </c>
      <c r="S1213" s="2400">
        <f>AVERAGE(CPVTFC3SG0072!T24:U24)</f>
        <v>2.4348000000000001</v>
      </c>
      <c r="T1213" s="2013">
        <f t="shared" si="194"/>
        <v>11347</v>
      </c>
      <c r="U1213" s="3633" t="s">
        <v>315</v>
      </c>
    </row>
    <row r="1214" spans="1:21" x14ac:dyDescent="0.25">
      <c r="A1214" s="596"/>
      <c r="B1214" s="4757"/>
      <c r="C1214" s="171" t="s">
        <v>5448</v>
      </c>
      <c r="D1214" s="2333"/>
      <c r="E1214" s="3468"/>
      <c r="F1214" s="695"/>
      <c r="G1214" s="695"/>
      <c r="H1214" s="3469"/>
      <c r="I1214" s="3504"/>
      <c r="J1214" s="863"/>
      <c r="K1214" s="863"/>
      <c r="L1214" s="864"/>
      <c r="M1214" s="642"/>
      <c r="N1214" s="642"/>
      <c r="O1214" s="642"/>
      <c r="P1214" s="79">
        <v>44889</v>
      </c>
      <c r="Q1214" s="3452" t="s">
        <v>5565</v>
      </c>
      <c r="R1214" s="3452">
        <v>171</v>
      </c>
      <c r="S1214" s="80">
        <f>AVERAGE(CPVTFC3SG0072!V24:W24)</f>
        <v>0.81820000000000004</v>
      </c>
      <c r="T1214" s="81">
        <f t="shared" si="194"/>
        <v>3264.0000000000005</v>
      </c>
      <c r="U1214" s="3622" t="s">
        <v>315</v>
      </c>
    </row>
    <row r="1215" spans="1:21" ht="15.75" thickBot="1" x14ac:dyDescent="0.3">
      <c r="A1215" s="516"/>
      <c r="B1215" s="4758"/>
      <c r="C1215" s="2747" t="s">
        <v>863</v>
      </c>
      <c r="D1215" s="2111"/>
      <c r="E1215" s="3471"/>
      <c r="F1215" s="787"/>
      <c r="G1215" s="787"/>
      <c r="H1215" s="2113"/>
      <c r="I1215" s="3505"/>
      <c r="J1215" s="1641"/>
      <c r="K1215" s="1641"/>
      <c r="L1215" s="1642"/>
      <c r="M1215" s="778"/>
      <c r="N1215" s="778"/>
      <c r="O1215" s="778"/>
      <c r="P1215" s="91">
        <v>44889</v>
      </c>
      <c r="Q1215" s="3449" t="s">
        <v>5565</v>
      </c>
      <c r="R1215" s="3449">
        <v>172</v>
      </c>
      <c r="S1215" s="595">
        <f>AVERAGE(CPVTFC3SG0072!X24:Y24)</f>
        <v>0.4073</v>
      </c>
      <c r="T1215" s="225">
        <f t="shared" si="194"/>
        <v>1209.5000000000002</v>
      </c>
      <c r="U1215" s="3626" t="s">
        <v>314</v>
      </c>
    </row>
    <row r="1216" spans="1:21" ht="15.75" thickBot="1" x14ac:dyDescent="0.3">
      <c r="A1216" s="531">
        <v>844</v>
      </c>
      <c r="B1216" s="2745" t="s">
        <v>2019</v>
      </c>
      <c r="C1216" s="2745" t="s">
        <v>868</v>
      </c>
      <c r="D1216" s="2328">
        <v>44819</v>
      </c>
      <c r="E1216" s="3506" t="s">
        <v>4924</v>
      </c>
      <c r="F1216" s="1464">
        <v>73</v>
      </c>
      <c r="G1216" s="1464">
        <f>AVERAGE(CPVTFC3SG0015!O23:P23)</f>
        <v>1.3258999999999999</v>
      </c>
      <c r="H1216" s="3507">
        <f t="shared" si="192"/>
        <v>4746.0937499999991</v>
      </c>
      <c r="I1216" s="3499" t="s">
        <v>315</v>
      </c>
      <c r="J1216" s="2395"/>
      <c r="K1216" s="2395"/>
      <c r="L1216" s="2396"/>
      <c r="M1216" s="1973"/>
      <c r="N1216" s="1973"/>
      <c r="O1216" s="1973"/>
      <c r="P1216" s="111">
        <v>44889</v>
      </c>
      <c r="Q1216" s="3451" t="s">
        <v>5565</v>
      </c>
      <c r="R1216" s="3451">
        <v>173</v>
      </c>
      <c r="S1216" s="112">
        <f>AVERAGE(CPVTFC3SG0072!B26:C26)</f>
        <v>0.34965000000000002</v>
      </c>
      <c r="T1216" s="113">
        <f t="shared" ref="T1216:T1217" si="195">(S1216-0.1654)/0.0132*66</f>
        <v>921.25000000000011</v>
      </c>
      <c r="U1216" s="3612" t="s">
        <v>314</v>
      </c>
    </row>
    <row r="1217" spans="1:22" ht="15.75" thickBot="1" x14ac:dyDescent="0.3">
      <c r="A1217" s="2008">
        <v>845</v>
      </c>
      <c r="B1217" s="3642" t="s">
        <v>2020</v>
      </c>
      <c r="C1217" s="3642" t="s">
        <v>868</v>
      </c>
      <c r="D1217" s="2257">
        <v>44819</v>
      </c>
      <c r="E1217" s="3613" t="s">
        <v>4924</v>
      </c>
      <c r="F1217" s="2012">
        <v>74</v>
      </c>
      <c r="G1217" s="2012">
        <f>AVERAGE(CPVTFC3SG0015!Q23:R23)</f>
        <v>1.64445</v>
      </c>
      <c r="H1217" s="2259">
        <f t="shared" si="192"/>
        <v>5990.4296874999991</v>
      </c>
      <c r="I1217" s="3544" t="s">
        <v>315</v>
      </c>
      <c r="J1217" s="2402"/>
      <c r="K1217" s="2402"/>
      <c r="L1217" s="2403"/>
      <c r="M1217" s="2017"/>
      <c r="N1217" s="2017"/>
      <c r="O1217" s="2017"/>
      <c r="P1217" s="2010">
        <v>44889</v>
      </c>
      <c r="Q1217" s="3710" t="s">
        <v>5565</v>
      </c>
      <c r="R1217" s="3710">
        <v>174</v>
      </c>
      <c r="S1217" s="2400">
        <f>AVERAGE(CPVTFC3SG0072!D26:E26)</f>
        <v>0.44940000000000002</v>
      </c>
      <c r="T1217" s="2013">
        <f t="shared" si="195"/>
        <v>1420.0000000000002</v>
      </c>
      <c r="U1217" s="3712" t="s">
        <v>315</v>
      </c>
    </row>
    <row r="1218" spans="1:22" x14ac:dyDescent="0.25">
      <c r="A1218" s="86">
        <v>846</v>
      </c>
      <c r="B1218" s="4748" t="s">
        <v>2021</v>
      </c>
      <c r="C1218" s="2746" t="s">
        <v>868</v>
      </c>
      <c r="D1218" s="2107">
        <v>44819</v>
      </c>
      <c r="E1218" s="2788" t="s">
        <v>4924</v>
      </c>
      <c r="F1218" s="459">
        <v>75</v>
      </c>
      <c r="G1218" s="459">
        <f>AVERAGE(CPVTFC3SG0015!S23:T23)</f>
        <v>2.3485</v>
      </c>
      <c r="H1218" s="2109">
        <f t="shared" si="192"/>
        <v>8740.625</v>
      </c>
      <c r="I1218" s="2789" t="s">
        <v>315</v>
      </c>
      <c r="J1218" s="4373">
        <v>44894</v>
      </c>
      <c r="K1218" s="1357" t="s">
        <v>5564</v>
      </c>
      <c r="L1218" s="1357">
        <v>161</v>
      </c>
      <c r="M1218" s="1357">
        <f>AVERAGE(CPVTFC3SG0082!B24:C24)</f>
        <v>7.5600000000000001E-2</v>
      </c>
      <c r="N1218" s="4374">
        <f t="shared" ref="N1218" si="196">(M1218-0.1565)/0.0137*400</f>
        <v>-2362.0437956204382</v>
      </c>
      <c r="O1218" s="4375" t="s">
        <v>314</v>
      </c>
      <c r="P1218" s="87">
        <v>44889</v>
      </c>
      <c r="Q1218" s="3650" t="s">
        <v>5565</v>
      </c>
      <c r="R1218" s="3650">
        <v>175</v>
      </c>
      <c r="S1218" s="88">
        <f>AVERAGE(CPVTFC3SG0072!F26:G26)</f>
        <v>0.88779999999999992</v>
      </c>
      <c r="T1218" s="89">
        <f t="shared" ref="T1218:T1220" si="197">(S1218-0.1654)/0.0132*66</f>
        <v>3611.9999999999995</v>
      </c>
      <c r="U1218" s="3714" t="s">
        <v>315</v>
      </c>
    </row>
    <row r="1219" spans="1:22" x14ac:dyDescent="0.25">
      <c r="A1219" s="596"/>
      <c r="B1219" s="4749"/>
      <c r="C1219" s="171" t="s">
        <v>5448</v>
      </c>
      <c r="D1219" s="2333"/>
      <c r="E1219" s="3468"/>
      <c r="F1219" s="695"/>
      <c r="G1219" s="695"/>
      <c r="H1219" s="3469"/>
      <c r="I1219" s="3504"/>
      <c r="J1219" s="863"/>
      <c r="K1219" s="863"/>
      <c r="L1219" s="864"/>
      <c r="M1219" s="642"/>
      <c r="N1219" s="642"/>
      <c r="O1219" s="642"/>
      <c r="P1219" s="19">
        <v>44889</v>
      </c>
      <c r="Q1219" s="3446" t="s">
        <v>5565</v>
      </c>
      <c r="R1219" s="3446">
        <v>176</v>
      </c>
      <c r="S1219" s="10">
        <f>AVERAGE(CPVTFC3SG0072!H26:I26)</f>
        <v>0.72524999999999995</v>
      </c>
      <c r="T1219" s="14">
        <f t="shared" si="197"/>
        <v>2799.2499999999995</v>
      </c>
      <c r="U1219" s="3715" t="s">
        <v>315</v>
      </c>
    </row>
    <row r="1220" spans="1:22" x14ac:dyDescent="0.25">
      <c r="A1220" s="596"/>
      <c r="B1220" s="4749"/>
      <c r="C1220" s="171" t="s">
        <v>863</v>
      </c>
      <c r="D1220" s="2333"/>
      <c r="E1220" s="3468"/>
      <c r="F1220" s="695"/>
      <c r="G1220" s="695"/>
      <c r="H1220" s="3469"/>
      <c r="I1220" s="3504"/>
      <c r="J1220" s="863"/>
      <c r="K1220" s="863"/>
      <c r="L1220" s="864"/>
      <c r="M1220" s="642"/>
      <c r="N1220" s="642"/>
      <c r="O1220" s="642"/>
      <c r="P1220" s="19">
        <v>44889</v>
      </c>
      <c r="Q1220" s="3446" t="s">
        <v>5565</v>
      </c>
      <c r="R1220" s="3446">
        <v>177</v>
      </c>
      <c r="S1220" s="10">
        <f>AVERAGE(CPVTFC3SG0072!J26:K26)</f>
        <v>0.99260000000000004</v>
      </c>
      <c r="T1220" s="14">
        <f t="shared" si="197"/>
        <v>4136</v>
      </c>
      <c r="U1220" s="3715" t="s">
        <v>315</v>
      </c>
    </row>
    <row r="1221" spans="1:22" ht="26.25" thickBot="1" x14ac:dyDescent="0.3">
      <c r="A1221" s="516"/>
      <c r="B1221" s="4750"/>
      <c r="C1221" s="2747" t="s">
        <v>2442</v>
      </c>
      <c r="D1221" s="1516">
        <v>44887</v>
      </c>
      <c r="E1221" s="3569" t="s">
        <v>5518</v>
      </c>
      <c r="F1221" s="3558">
        <v>60</v>
      </c>
      <c r="G1221" s="518">
        <f>AVERAGE(CPVTFC3SG0065!K21:L21)</f>
        <v>2.8678499999999998</v>
      </c>
      <c r="H1221" s="1518">
        <f>(G1221-0.171)/0.0137*50</f>
        <v>9842.5182481751817</v>
      </c>
      <c r="I1221" s="3662" t="s">
        <v>315</v>
      </c>
      <c r="J1221" s="4341">
        <v>44894</v>
      </c>
      <c r="K1221" s="486" t="s">
        <v>5564</v>
      </c>
      <c r="L1221" s="486">
        <v>162</v>
      </c>
      <c r="M1221" s="486">
        <f>AVERAGE(CPVTFC3SG0082!D24:E24)</f>
        <v>0.65254999999999996</v>
      </c>
      <c r="N1221" s="4001">
        <f t="shared" ref="N1221" si="198">(M1221-0.1565)/0.0137*400</f>
        <v>14483.211678832118</v>
      </c>
      <c r="O1221" s="4354" t="s">
        <v>315</v>
      </c>
      <c r="P1221" s="786"/>
      <c r="Q1221" s="786"/>
      <c r="R1221" s="786"/>
      <c r="S1221" s="786"/>
      <c r="T1221" s="786"/>
      <c r="U1221" s="788"/>
    </row>
    <row r="1222" spans="1:22" x14ac:dyDescent="0.25">
      <c r="A1222" s="584">
        <v>847</v>
      </c>
      <c r="B1222" s="4764" t="s">
        <v>2022</v>
      </c>
      <c r="C1222" s="2624" t="s">
        <v>868</v>
      </c>
      <c r="D1222" s="2331">
        <v>44819</v>
      </c>
      <c r="E1222" s="3473" t="s">
        <v>4924</v>
      </c>
      <c r="F1222" s="375">
        <v>76</v>
      </c>
      <c r="G1222" s="375">
        <f>AVERAGE(CPVTFC3SG0015!U23:V23)</f>
        <v>0.37939999999999996</v>
      </c>
      <c r="H1222" s="3474">
        <f t="shared" si="192"/>
        <v>1048.8281249999998</v>
      </c>
      <c r="I1222" s="4381" t="s">
        <v>314</v>
      </c>
      <c r="J1222" s="1635"/>
      <c r="K1222" s="1635"/>
      <c r="L1222" s="1636"/>
      <c r="M1222" s="656"/>
      <c r="N1222" s="656"/>
      <c r="O1222" s="656"/>
      <c r="P1222" s="83">
        <v>44889</v>
      </c>
      <c r="Q1222" s="4283" t="s">
        <v>5565</v>
      </c>
      <c r="R1222" s="4283">
        <v>178</v>
      </c>
      <c r="S1222" s="84">
        <f>AVERAGE(CPVTFC3SG0072!L26:M26)</f>
        <v>0.18030000000000002</v>
      </c>
      <c r="T1222" s="85">
        <f t="shared" ref="T1222:T1223" si="199">(S1222-0.1654)/0.0132*66</f>
        <v>74.500000000000128</v>
      </c>
      <c r="U1222" s="4382" t="s">
        <v>314</v>
      </c>
      <c r="V1222" s="4736" t="s">
        <v>1416</v>
      </c>
    </row>
    <row r="1223" spans="1:22" x14ac:dyDescent="0.25">
      <c r="A1223" s="584"/>
      <c r="B1223" s="4764"/>
      <c r="C1223" s="2624" t="s">
        <v>5448</v>
      </c>
      <c r="D1223" s="2339"/>
      <c r="E1223" s="3634"/>
      <c r="F1223" s="1288"/>
      <c r="G1223" s="1288"/>
      <c r="H1223" s="3609"/>
      <c r="I1223" s="3716"/>
      <c r="J1223" s="1635"/>
      <c r="K1223" s="1635"/>
      <c r="L1223" s="1636"/>
      <c r="M1223" s="656"/>
      <c r="N1223" s="656"/>
      <c r="O1223" s="656"/>
      <c r="P1223" s="19">
        <v>44889</v>
      </c>
      <c r="Q1223" s="3446" t="s">
        <v>5565</v>
      </c>
      <c r="R1223" s="3446">
        <v>179</v>
      </c>
      <c r="S1223" s="10">
        <f>AVERAGE(CPVTFC3SG0072!N26:O26)</f>
        <v>3.0303</v>
      </c>
      <c r="T1223" s="14">
        <f t="shared" si="199"/>
        <v>14324.5</v>
      </c>
      <c r="U1223" s="3715" t="s">
        <v>315</v>
      </c>
      <c r="V1223" s="4737"/>
    </row>
    <row r="1224" spans="1:22" ht="25.5" x14ac:dyDescent="0.25">
      <c r="A1224" s="596"/>
      <c r="B1224" s="4749"/>
      <c r="C1224" s="171" t="s">
        <v>2442</v>
      </c>
      <c r="D1224" s="2392">
        <v>44887</v>
      </c>
      <c r="E1224" s="3568" t="s">
        <v>5518</v>
      </c>
      <c r="F1224" s="3564">
        <v>61</v>
      </c>
      <c r="G1224" s="103">
        <f>AVERAGE(CPVTFC3SG0065!M21:N21)</f>
        <v>2.8746499999999999</v>
      </c>
      <c r="H1224" s="1787">
        <f t="shared" ref="H1224:H1225" si="200">(G1224-0.171)/0.0137*50</f>
        <v>9867.3357664233572</v>
      </c>
      <c r="I1224" s="3572" t="s">
        <v>315</v>
      </c>
      <c r="J1224" s="863"/>
      <c r="K1224" s="863"/>
      <c r="L1224" s="864"/>
      <c r="M1224" s="642"/>
      <c r="N1224" s="642"/>
      <c r="O1224" s="642"/>
      <c r="P1224" s="694"/>
      <c r="Q1224" s="694"/>
      <c r="R1224" s="694"/>
      <c r="S1224" s="694"/>
      <c r="T1224" s="694"/>
      <c r="U1224" s="2600"/>
      <c r="V1224" s="4691"/>
    </row>
    <row r="1225" spans="1:22" ht="36.75" thickBot="1" x14ac:dyDescent="0.3">
      <c r="A1225" s="537"/>
      <c r="B1225" s="4759"/>
      <c r="C1225" s="423" t="s">
        <v>3919</v>
      </c>
      <c r="D1225" s="1785">
        <v>44887</v>
      </c>
      <c r="E1225" s="3567" t="s">
        <v>5518</v>
      </c>
      <c r="F1225" s="3563">
        <v>62</v>
      </c>
      <c r="G1225" s="173">
        <f>AVERAGE(CPVTFC3SG0065!O21:P21)</f>
        <v>2.8492999999999999</v>
      </c>
      <c r="H1225" s="1787">
        <f t="shared" si="200"/>
        <v>9774.8175182481755</v>
      </c>
      <c r="I1225" s="3575" t="s">
        <v>315</v>
      </c>
      <c r="J1225" s="1632"/>
      <c r="K1225" s="1632"/>
      <c r="L1225" s="1633"/>
      <c r="M1225" s="650"/>
      <c r="N1225" s="650"/>
      <c r="O1225" s="650"/>
      <c r="P1225" s="1268"/>
      <c r="Q1225" s="1268"/>
      <c r="R1225" s="1268"/>
      <c r="S1225" s="1268"/>
      <c r="T1225" s="1268"/>
      <c r="U1225" s="2127"/>
      <c r="V1225" s="4692"/>
    </row>
    <row r="1226" spans="1:22" x14ac:dyDescent="0.25">
      <c r="A1226" s="86">
        <v>848</v>
      </c>
      <c r="B1226" s="4748" t="s">
        <v>2023</v>
      </c>
      <c r="C1226" s="2746" t="s">
        <v>868</v>
      </c>
      <c r="D1226" s="2107">
        <v>44819</v>
      </c>
      <c r="E1226" s="2788" t="s">
        <v>4924</v>
      </c>
      <c r="F1226" s="459">
        <v>77</v>
      </c>
      <c r="G1226" s="459">
        <f>AVERAGE(CPVTFC3SG0015!W23:X23)</f>
        <v>1.6662499999999998</v>
      </c>
      <c r="H1226" s="2109">
        <f t="shared" si="192"/>
        <v>6075.5859374999982</v>
      </c>
      <c r="I1226" s="2789" t="s">
        <v>315</v>
      </c>
      <c r="J1226" s="1638"/>
      <c r="K1226" s="1638"/>
      <c r="L1226" s="1639"/>
      <c r="M1226" s="721"/>
      <c r="N1226" s="721"/>
      <c r="O1226" s="721"/>
      <c r="P1226" s="490">
        <v>44889</v>
      </c>
      <c r="Q1226" s="3648" t="s">
        <v>5565</v>
      </c>
      <c r="R1226" s="3648">
        <v>180</v>
      </c>
      <c r="S1226" s="589">
        <f>AVERAGE(CPVTFC3SG0072!P26:Q26)</f>
        <v>0.35804999999999998</v>
      </c>
      <c r="T1226" s="622">
        <f t="shared" ref="T1226:T1227" si="201">(S1226-0.1654)/0.0132*66</f>
        <v>963.25</v>
      </c>
      <c r="U1226" s="3718" t="s">
        <v>314</v>
      </c>
    </row>
    <row r="1227" spans="1:22" x14ac:dyDescent="0.25">
      <c r="A1227" s="596"/>
      <c r="B1227" s="4749"/>
      <c r="C1227" s="169" t="s">
        <v>5448</v>
      </c>
      <c r="D1227" s="2333"/>
      <c r="E1227" s="3468"/>
      <c r="F1227" s="695"/>
      <c r="G1227" s="695"/>
      <c r="H1227" s="3469"/>
      <c r="I1227" s="4383"/>
      <c r="J1227" s="863"/>
      <c r="K1227" s="863"/>
      <c r="L1227" s="864"/>
      <c r="M1227" s="642"/>
      <c r="N1227" s="642"/>
      <c r="O1227" s="642"/>
      <c r="P1227" s="18">
        <v>44889</v>
      </c>
      <c r="Q1227" s="3454" t="s">
        <v>5565</v>
      </c>
      <c r="R1227" s="3454">
        <v>181</v>
      </c>
      <c r="S1227" s="7">
        <f>AVERAGE(CPVTFC3SG0072!R26:S26)</f>
        <v>0.35060000000000002</v>
      </c>
      <c r="T1227" s="13">
        <f t="shared" si="201"/>
        <v>926.00000000000023</v>
      </c>
      <c r="U1227" s="3717" t="s">
        <v>314</v>
      </c>
    </row>
    <row r="1228" spans="1:22" ht="25.5" x14ac:dyDescent="0.25">
      <c r="A1228" s="596"/>
      <c r="B1228" s="4749"/>
      <c r="C1228" s="171" t="s">
        <v>2442</v>
      </c>
      <c r="D1228" s="2392">
        <v>44887</v>
      </c>
      <c r="E1228" s="3568" t="s">
        <v>5518</v>
      </c>
      <c r="F1228" s="3564">
        <v>63</v>
      </c>
      <c r="G1228" s="103">
        <f>AVERAGE(CPVTFC3SG0065!Q21:R21)</f>
        <v>2.8241499999999999</v>
      </c>
      <c r="H1228" s="3477">
        <f t="shared" ref="H1228:H1229" si="202">(G1228-0.171)/0.0137*50</f>
        <v>9683.0291970802919</v>
      </c>
      <c r="I1228" s="3661" t="s">
        <v>315</v>
      </c>
      <c r="J1228" s="3500">
        <v>44894</v>
      </c>
      <c r="K1228" s="145" t="s">
        <v>5564</v>
      </c>
      <c r="L1228" s="145">
        <v>163</v>
      </c>
      <c r="M1228" s="145">
        <f>AVERAGE(CPVTFC3SG0082!F24:G24)</f>
        <v>0.59729999999999994</v>
      </c>
      <c r="N1228" s="4002">
        <f t="shared" ref="N1228:N1229" si="203">(M1228-0.1565)/0.0137*400</f>
        <v>12870.072992700727</v>
      </c>
      <c r="O1228" s="4347" t="s">
        <v>315</v>
      </c>
      <c r="P1228" s="694"/>
      <c r="Q1228" s="694"/>
      <c r="R1228" s="694"/>
      <c r="S1228" s="694"/>
      <c r="T1228" s="694"/>
      <c r="U1228" s="2600"/>
    </row>
    <row r="1229" spans="1:22" ht="36.75" thickBot="1" x14ac:dyDescent="0.3">
      <c r="A1229" s="516"/>
      <c r="B1229" s="4750"/>
      <c r="C1229" s="463" t="s">
        <v>3919</v>
      </c>
      <c r="D1229" s="1516">
        <v>44887</v>
      </c>
      <c r="E1229" s="3569" t="s">
        <v>5518</v>
      </c>
      <c r="F1229" s="3558">
        <v>64</v>
      </c>
      <c r="G1229" s="518">
        <f>AVERAGE(CPVTFC3SG0065!S21:T21)</f>
        <v>2.7309000000000001</v>
      </c>
      <c r="H1229" s="1518">
        <f t="shared" si="202"/>
        <v>9342.7007299270081</v>
      </c>
      <c r="I1229" s="3662" t="s">
        <v>315</v>
      </c>
      <c r="J1229" s="4343">
        <v>44894</v>
      </c>
      <c r="K1229" s="1335" t="s">
        <v>5564</v>
      </c>
      <c r="L1229" s="1335">
        <v>164</v>
      </c>
      <c r="M1229" s="1335">
        <f>AVERAGE(CPVTFC3SG0082!H24:I24)</f>
        <v>0.37519999999999998</v>
      </c>
      <c r="N1229" s="4344">
        <f t="shared" si="203"/>
        <v>6385.4014598540143</v>
      </c>
      <c r="O1229" s="4355" t="s">
        <v>315</v>
      </c>
      <c r="P1229" s="786"/>
      <c r="Q1229" s="786"/>
      <c r="R1229" s="786"/>
      <c r="S1229" s="786"/>
      <c r="T1229" s="786"/>
      <c r="U1229" s="788"/>
    </row>
    <row r="1230" spans="1:22" ht="15.75" thickBot="1" x14ac:dyDescent="0.3">
      <c r="A1230" s="2152">
        <v>849</v>
      </c>
      <c r="B1230" s="2752" t="s">
        <v>2024</v>
      </c>
      <c r="C1230" s="2752" t="s">
        <v>868</v>
      </c>
      <c r="D1230" s="2330">
        <v>44819</v>
      </c>
      <c r="E1230" s="3516" t="s">
        <v>4924</v>
      </c>
      <c r="F1230" s="1521">
        <v>78</v>
      </c>
      <c r="G1230" s="1521">
        <f>AVERAGE(CPVTFC3SG0015!C25:D25)</f>
        <v>6.13E-2</v>
      </c>
      <c r="H1230" s="3517">
        <f t="shared" si="192"/>
        <v>-193.74999999999997</v>
      </c>
      <c r="I1230" s="348" t="s">
        <v>314</v>
      </c>
      <c r="J1230" s="2395"/>
      <c r="K1230" s="2395"/>
      <c r="L1230" s="2396"/>
      <c r="M1230" s="1973"/>
      <c r="N1230" s="1973"/>
      <c r="O1230" s="1973"/>
      <c r="P1230" s="471">
        <v>44889</v>
      </c>
      <c r="Q1230" s="3651" t="s">
        <v>5565</v>
      </c>
      <c r="R1230" s="3651">
        <v>182</v>
      </c>
      <c r="S1230" s="1226">
        <f>AVERAGE(CPVTFC3SG0072!T26:U26)</f>
        <v>0.1128</v>
      </c>
      <c r="T1230" s="1193">
        <f t="shared" ref="T1230" si="204">(S1230-0.1654)/0.0132*66</f>
        <v>-263</v>
      </c>
      <c r="U1230" s="3740" t="s">
        <v>314</v>
      </c>
    </row>
    <row r="1231" spans="1:22" x14ac:dyDescent="0.25">
      <c r="A1231" s="508">
        <v>850</v>
      </c>
      <c r="B1231" s="4744" t="s">
        <v>2025</v>
      </c>
      <c r="C1231" s="2749" t="s">
        <v>868</v>
      </c>
      <c r="D1231" s="2329">
        <v>44819</v>
      </c>
      <c r="E1231" s="3465" t="s">
        <v>4924</v>
      </c>
      <c r="F1231" s="492">
        <v>79</v>
      </c>
      <c r="G1231" s="492">
        <f>AVERAGE(CPVTFC3SG0015!E25:F25)</f>
        <v>5.8700000000000002E-2</v>
      </c>
      <c r="H1231" s="3466">
        <f t="shared" si="192"/>
        <v>-203.90624999999994</v>
      </c>
      <c r="I1231" s="3503" t="s">
        <v>314</v>
      </c>
      <c r="J1231" s="1638"/>
      <c r="K1231" s="1638"/>
      <c r="L1231" s="1639"/>
      <c r="M1231" s="721"/>
      <c r="N1231" s="721"/>
      <c r="O1231" s="721"/>
      <c r="P1231" s="490">
        <v>44889</v>
      </c>
      <c r="Q1231" s="3648" t="s">
        <v>5565</v>
      </c>
      <c r="R1231" s="3648">
        <v>183</v>
      </c>
      <c r="S1231" s="589">
        <f>AVERAGE(CPVTFC3SG0072!V26:W26)</f>
        <v>0.1031</v>
      </c>
      <c r="T1231" s="622">
        <f t="shared" ref="T1231:T1232" si="205">(S1231-0.1654)/0.0132*66</f>
        <v>-311.5</v>
      </c>
      <c r="U1231" s="3718" t="s">
        <v>314</v>
      </c>
    </row>
    <row r="1232" spans="1:22" ht="15.75" thickBot="1" x14ac:dyDescent="0.3">
      <c r="A1232" s="498"/>
      <c r="B1232" s="4763"/>
      <c r="C1232" s="2761" t="s">
        <v>5448</v>
      </c>
      <c r="D1232" s="2335"/>
      <c r="E1232" s="3532"/>
      <c r="F1232" s="1586"/>
      <c r="G1232" s="1586"/>
      <c r="H1232" s="3533"/>
      <c r="I1232" s="3534"/>
      <c r="J1232" s="1632"/>
      <c r="K1232" s="1632"/>
      <c r="L1232" s="1633"/>
      <c r="M1232" s="650"/>
      <c r="N1232" s="650"/>
      <c r="O1232" s="650"/>
      <c r="P1232" s="79">
        <v>44889</v>
      </c>
      <c r="Q1232" s="3452" t="s">
        <v>5565</v>
      </c>
      <c r="R1232" s="3452">
        <v>184</v>
      </c>
      <c r="S1232" s="80">
        <f>AVERAGE(CPVTFC3SG0072!X26:Y26)</f>
        <v>3.0005999999999999</v>
      </c>
      <c r="T1232" s="81">
        <f t="shared" si="205"/>
        <v>14176</v>
      </c>
      <c r="U1232" s="3726" t="s">
        <v>315</v>
      </c>
    </row>
    <row r="1233" spans="1:21" x14ac:dyDescent="0.25">
      <c r="A1233" s="86">
        <v>851</v>
      </c>
      <c r="B1233" s="4748" t="s">
        <v>2026</v>
      </c>
      <c r="C1233" s="2746" t="s">
        <v>868</v>
      </c>
      <c r="D1233" s="2107">
        <v>44819</v>
      </c>
      <c r="E1233" s="2788" t="s">
        <v>4924</v>
      </c>
      <c r="F1233" s="459">
        <v>80</v>
      </c>
      <c r="G1233" s="459">
        <f>AVERAGE(CPVTFC3SG0015!G25:H25)</f>
        <v>0.71934999999999993</v>
      </c>
      <c r="H1233" s="2109">
        <f t="shared" si="192"/>
        <v>2376.7578124999995</v>
      </c>
      <c r="I1233" s="3728" t="s">
        <v>315</v>
      </c>
      <c r="J1233" s="1638"/>
      <c r="K1233" s="1638"/>
      <c r="L1233" s="1639"/>
      <c r="M1233" s="721"/>
      <c r="N1233" s="721"/>
      <c r="O1233" s="721"/>
      <c r="P1233" s="490">
        <v>44890</v>
      </c>
      <c r="Q1233" s="3729" t="s">
        <v>5583</v>
      </c>
      <c r="R1233" s="3648">
        <v>1</v>
      </c>
      <c r="S1233" s="589">
        <f>AVERAGE(CPVTFC3SG0073!C11:D11)</f>
        <v>0.24330000000000002</v>
      </c>
      <c r="T1233" s="622">
        <f>(S1233-0.1116/0.014*66)</f>
        <v>-525.87098571428578</v>
      </c>
      <c r="U1233" s="3718" t="s">
        <v>314</v>
      </c>
    </row>
    <row r="1234" spans="1:21" ht="15.75" thickBot="1" x14ac:dyDescent="0.3">
      <c r="A1234" s="516"/>
      <c r="B1234" s="4750"/>
      <c r="C1234" s="2747" t="s">
        <v>5448</v>
      </c>
      <c r="D1234" s="2111"/>
      <c r="E1234" s="3471"/>
      <c r="F1234" s="787"/>
      <c r="G1234" s="787"/>
      <c r="H1234" s="2113"/>
      <c r="I1234" s="3505"/>
      <c r="J1234" s="1641"/>
      <c r="K1234" s="1641"/>
      <c r="L1234" s="1642"/>
      <c r="M1234" s="778"/>
      <c r="N1234" s="778"/>
      <c r="O1234" s="778"/>
      <c r="P1234" s="91">
        <v>44890</v>
      </c>
      <c r="Q1234" s="3724" t="s">
        <v>5583</v>
      </c>
      <c r="R1234" s="3449">
        <v>2</v>
      </c>
      <c r="S1234" s="595">
        <f>AVERAGE(CPVTFC3SG0073!E11:F11)</f>
        <v>0.33555000000000001</v>
      </c>
      <c r="T1234" s="225">
        <f>(S1234-0.1116)/0.014*66</f>
        <v>1055.7642857142857</v>
      </c>
      <c r="U1234" s="3725" t="s">
        <v>314</v>
      </c>
    </row>
    <row r="1235" spans="1:21" ht="15.75" thickBot="1" x14ac:dyDescent="0.3">
      <c r="A1235" s="1832">
        <v>852</v>
      </c>
      <c r="B1235" s="3623" t="s">
        <v>2027</v>
      </c>
      <c r="C1235" s="3623" t="s">
        <v>868</v>
      </c>
      <c r="D1235" s="2327">
        <v>44819</v>
      </c>
      <c r="E1235" s="3624" t="s">
        <v>4924</v>
      </c>
      <c r="F1235" s="1810">
        <v>81</v>
      </c>
      <c r="G1235" s="1810">
        <f>AVERAGE(CPVTFC3SG0015!I25:J25)</f>
        <v>7.8699999999999992E-2</v>
      </c>
      <c r="H1235" s="3625">
        <f t="shared" si="192"/>
        <v>-125.78125000000003</v>
      </c>
      <c r="I1235" s="3557" t="s">
        <v>314</v>
      </c>
      <c r="J1235" s="2402"/>
      <c r="K1235" s="2402"/>
      <c r="L1235" s="2403"/>
      <c r="M1235" s="2017"/>
      <c r="N1235" s="2017"/>
      <c r="O1235" s="2017"/>
      <c r="P1235" s="1808">
        <v>44890</v>
      </c>
      <c r="Q1235" s="3732" t="s">
        <v>5583</v>
      </c>
      <c r="R1235" s="3667">
        <v>3</v>
      </c>
      <c r="S1235" s="1016">
        <f>AVERAGE(CPVTFC3SG0073!G11:H11)</f>
        <v>0.12645000000000001</v>
      </c>
      <c r="T1235" s="1175">
        <f>(S1235-0.1116)/0.014*66</f>
        <v>70.007142857142867</v>
      </c>
      <c r="U1235" s="3720" t="s">
        <v>314</v>
      </c>
    </row>
    <row r="1236" spans="1:21" x14ac:dyDescent="0.25">
      <c r="A1236" s="86">
        <v>853</v>
      </c>
      <c r="B1236" s="4748" t="s">
        <v>2028</v>
      </c>
      <c r="C1236" s="2746" t="s">
        <v>868</v>
      </c>
      <c r="D1236" s="2107">
        <v>44819</v>
      </c>
      <c r="E1236" s="2788" t="s">
        <v>4924</v>
      </c>
      <c r="F1236" s="459">
        <v>82</v>
      </c>
      <c r="G1236" s="459">
        <f>AVERAGE(CPVTFC3SG0015!K25:L25)</f>
        <v>1.2925500000000001</v>
      </c>
      <c r="H1236" s="2109">
        <f t="shared" si="192"/>
        <v>4615.8203125</v>
      </c>
      <c r="I1236" s="2789" t="s">
        <v>315</v>
      </c>
      <c r="J1236" s="1638"/>
      <c r="K1236" s="1638"/>
      <c r="L1236" s="1639"/>
      <c r="M1236" s="721"/>
      <c r="N1236" s="721"/>
      <c r="O1236" s="721"/>
      <c r="P1236" s="490">
        <v>44890</v>
      </c>
      <c r="Q1236" s="3729" t="s">
        <v>5583</v>
      </c>
      <c r="R1236" s="3648">
        <v>4</v>
      </c>
      <c r="S1236" s="589">
        <f>AVERAGE(CPVTFC3SG0073!I11:J11)</f>
        <v>0.31555</v>
      </c>
      <c r="T1236" s="622">
        <f t="shared" ref="T1236:T1260" si="206">(S1236-0.1116)/0.014*66</f>
        <v>961.47857142857129</v>
      </c>
      <c r="U1236" s="3718" t="s">
        <v>314</v>
      </c>
    </row>
    <row r="1237" spans="1:21" x14ac:dyDescent="0.25">
      <c r="A1237" s="596"/>
      <c r="B1237" s="4749"/>
      <c r="C1237" s="171" t="s">
        <v>5448</v>
      </c>
      <c r="D1237" s="2333"/>
      <c r="E1237" s="3468"/>
      <c r="F1237" s="695"/>
      <c r="G1237" s="695"/>
      <c r="H1237" s="3469"/>
      <c r="I1237" s="3504"/>
      <c r="J1237" s="863"/>
      <c r="K1237" s="863"/>
      <c r="L1237" s="864"/>
      <c r="M1237" s="642"/>
      <c r="N1237" s="642"/>
      <c r="O1237" s="642"/>
      <c r="P1237" s="18">
        <v>44890</v>
      </c>
      <c r="Q1237" s="3727" t="s">
        <v>5583</v>
      </c>
      <c r="R1237" s="3454">
        <v>5</v>
      </c>
      <c r="S1237" s="7">
        <f>AVERAGE(CPVTFC3SG0073!K11:L11)</f>
        <v>0.28654999999999997</v>
      </c>
      <c r="T1237" s="13">
        <f t="shared" si="206"/>
        <v>824.76428571428551</v>
      </c>
      <c r="U1237" s="3717" t="s">
        <v>314</v>
      </c>
    </row>
    <row r="1238" spans="1:21" ht="15.75" thickBot="1" x14ac:dyDescent="0.3">
      <c r="A1238" s="537"/>
      <c r="B1238" s="4759"/>
      <c r="C1238" s="2623" t="s">
        <v>863</v>
      </c>
      <c r="D1238" s="2335"/>
      <c r="E1238" s="3532"/>
      <c r="F1238" s="1586"/>
      <c r="G1238" s="1586"/>
      <c r="H1238" s="3533"/>
      <c r="I1238" s="3534"/>
      <c r="J1238" s="1632"/>
      <c r="K1238" s="1632"/>
      <c r="L1238" s="1633"/>
      <c r="M1238" s="650"/>
      <c r="N1238" s="650"/>
      <c r="O1238" s="650"/>
      <c r="P1238" s="79">
        <v>44890</v>
      </c>
      <c r="Q1238" s="3734" t="s">
        <v>5583</v>
      </c>
      <c r="R1238" s="3452">
        <v>6</v>
      </c>
      <c r="S1238" s="80">
        <f>AVERAGE(CPVTFC3SG0073!M11:N11)</f>
        <v>2.91195</v>
      </c>
      <c r="T1238" s="81">
        <f t="shared" si="206"/>
        <v>13201.649999999998</v>
      </c>
      <c r="U1238" s="3726" t="s">
        <v>315</v>
      </c>
    </row>
    <row r="1239" spans="1:21" ht="15.75" thickBot="1" x14ac:dyDescent="0.3">
      <c r="A1239" s="1829">
        <v>854</v>
      </c>
      <c r="B1239" s="2791" t="s">
        <v>2029</v>
      </c>
      <c r="C1239" s="2791" t="s">
        <v>868</v>
      </c>
      <c r="D1239" s="2326">
        <v>44819</v>
      </c>
      <c r="E1239" s="3508" t="s">
        <v>4924</v>
      </c>
      <c r="F1239" s="1312">
        <v>83</v>
      </c>
      <c r="G1239" s="1312">
        <f>AVERAGE(CPVTFC3SG0015!M25:N25)</f>
        <v>0.1134</v>
      </c>
      <c r="H1239" s="3509">
        <f t="shared" si="192"/>
        <v>9.7656250000000089</v>
      </c>
      <c r="I1239" s="3510" t="s">
        <v>314</v>
      </c>
      <c r="J1239" s="2398"/>
      <c r="K1239" s="2398"/>
      <c r="L1239" s="2399"/>
      <c r="M1239" s="1429"/>
      <c r="N1239" s="1429"/>
      <c r="O1239" s="1429"/>
      <c r="P1239" s="1310">
        <v>44890</v>
      </c>
      <c r="Q1239" s="3730" t="s">
        <v>5583</v>
      </c>
      <c r="R1239" s="3653">
        <v>7</v>
      </c>
      <c r="S1239" s="1319">
        <f>AVERAGE(CPVTFC3SG0073!O11:P11)</f>
        <v>0.22310000000000002</v>
      </c>
      <c r="T1239" s="1313">
        <f t="shared" si="206"/>
        <v>525.64285714285722</v>
      </c>
      <c r="U1239" s="3718" t="s">
        <v>314</v>
      </c>
    </row>
    <row r="1240" spans="1:21" ht="15.75" thickBot="1" x14ac:dyDescent="0.3">
      <c r="A1240" s="1804">
        <v>855</v>
      </c>
      <c r="B1240" s="2752" t="s">
        <v>2030</v>
      </c>
      <c r="C1240" s="2752" t="s">
        <v>868</v>
      </c>
      <c r="D1240" s="2330">
        <v>44819</v>
      </c>
      <c r="E1240" s="3516" t="s">
        <v>4924</v>
      </c>
      <c r="F1240" s="1521">
        <v>84</v>
      </c>
      <c r="G1240" s="1521">
        <f>AVERAGE(CPVTFC3SG0015!O25:P25)</f>
        <v>0.1169</v>
      </c>
      <c r="H1240" s="3517">
        <f t="shared" si="192"/>
        <v>23.437500000000018</v>
      </c>
      <c r="I1240" s="348" t="s">
        <v>314</v>
      </c>
      <c r="J1240" s="2395"/>
      <c r="K1240" s="2395"/>
      <c r="L1240" s="2396"/>
      <c r="M1240" s="1973"/>
      <c r="N1240" s="1973"/>
      <c r="O1240" s="1973"/>
      <c r="P1240" s="471">
        <v>44890</v>
      </c>
      <c r="Q1240" s="3735" t="s">
        <v>5583</v>
      </c>
      <c r="R1240" s="3651">
        <v>8</v>
      </c>
      <c r="S1240" s="1226">
        <f>AVERAGE(CPVTFC3SG0073!Q11:R11)</f>
        <v>0.12655</v>
      </c>
      <c r="T1240" s="1193">
        <f t="shared" si="206"/>
        <v>70.478571428571385</v>
      </c>
      <c r="U1240" s="3718" t="s">
        <v>314</v>
      </c>
    </row>
    <row r="1241" spans="1:21" ht="15.75" thickBot="1" x14ac:dyDescent="0.3">
      <c r="A1241" s="1832">
        <v>856</v>
      </c>
      <c r="B1241" s="3623" t="s">
        <v>2031</v>
      </c>
      <c r="C1241" s="3623" t="s">
        <v>868</v>
      </c>
      <c r="D1241" s="2327">
        <v>44819</v>
      </c>
      <c r="E1241" s="3624" t="s">
        <v>4924</v>
      </c>
      <c r="F1241" s="1810">
        <v>85</v>
      </c>
      <c r="G1241" s="1810">
        <f>AVERAGE(CPVTFC3SG0015!Q25:R25)</f>
        <v>0.15245</v>
      </c>
      <c r="H1241" s="3625">
        <f t="shared" si="192"/>
        <v>162.3046875</v>
      </c>
      <c r="I1241" s="3557" t="s">
        <v>314</v>
      </c>
      <c r="J1241" s="2402"/>
      <c r="K1241" s="2402"/>
      <c r="L1241" s="2403"/>
      <c r="M1241" s="2017"/>
      <c r="N1241" s="2017"/>
      <c r="O1241" s="2017"/>
      <c r="P1241" s="1808">
        <v>44890</v>
      </c>
      <c r="Q1241" s="3732" t="s">
        <v>5583</v>
      </c>
      <c r="R1241" s="3667">
        <v>9</v>
      </c>
      <c r="S1241" s="1016">
        <f>AVERAGE(CPVTFC3SG0073!S11:T11)</f>
        <v>0.18630000000000002</v>
      </c>
      <c r="T1241" s="1175">
        <f t="shared" si="206"/>
        <v>352.15714285714296</v>
      </c>
      <c r="U1241" s="3720" t="s">
        <v>314</v>
      </c>
    </row>
    <row r="1242" spans="1:21" x14ac:dyDescent="0.25">
      <c r="A1242" s="86">
        <v>857</v>
      </c>
      <c r="B1242" s="4748" t="s">
        <v>2032</v>
      </c>
      <c r="C1242" s="2746" t="s">
        <v>868</v>
      </c>
      <c r="D1242" s="2107">
        <v>44819</v>
      </c>
      <c r="E1242" s="2788" t="s">
        <v>4924</v>
      </c>
      <c r="F1242" s="459">
        <v>86</v>
      </c>
      <c r="G1242" s="459">
        <f>AVERAGE(CPVTFC3SG0015!S25:T25)</f>
        <v>2.60555</v>
      </c>
      <c r="H1242" s="2109">
        <f t="shared" si="192"/>
        <v>9744.7265625</v>
      </c>
      <c r="I1242" s="2789" t="s">
        <v>315</v>
      </c>
      <c r="J1242" s="1638"/>
      <c r="K1242" s="1638"/>
      <c r="L1242" s="1639"/>
      <c r="M1242" s="721"/>
      <c r="N1242" s="721"/>
      <c r="O1242" s="721"/>
      <c r="P1242" s="87">
        <v>44890</v>
      </c>
      <c r="Q1242" s="3736" t="s">
        <v>5583</v>
      </c>
      <c r="R1242" s="3650">
        <v>10</v>
      </c>
      <c r="S1242" s="88">
        <f>AVERAGE(CPVTFC3SG0073!U11:V11)</f>
        <v>0.92205000000000004</v>
      </c>
      <c r="T1242" s="89">
        <f t="shared" si="206"/>
        <v>3820.6928571428571</v>
      </c>
      <c r="U1242" s="3714" t="s">
        <v>315</v>
      </c>
    </row>
    <row r="1243" spans="1:21" ht="15.75" thickBot="1" x14ac:dyDescent="0.3">
      <c r="A1243" s="537"/>
      <c r="B1243" s="4759"/>
      <c r="C1243" s="2623" t="s">
        <v>5448</v>
      </c>
      <c r="D1243" s="2335"/>
      <c r="E1243" s="3532"/>
      <c r="F1243" s="1586"/>
      <c r="G1243" s="1586"/>
      <c r="H1243" s="3533"/>
      <c r="I1243" s="3534"/>
      <c r="J1243" s="1632"/>
      <c r="K1243" s="1632"/>
      <c r="L1243" s="1633"/>
      <c r="M1243" s="650"/>
      <c r="N1243" s="650"/>
      <c r="O1243" s="650"/>
      <c r="P1243" s="79">
        <v>44890</v>
      </c>
      <c r="Q1243" s="3734" t="s">
        <v>5583</v>
      </c>
      <c r="R1243" s="3452">
        <v>11</v>
      </c>
      <c r="S1243" s="80">
        <f>AVERAGE(CPVTFC3SG0073!W11:X11)</f>
        <v>0.54079999999999995</v>
      </c>
      <c r="T1243" s="81">
        <f t="shared" si="206"/>
        <v>2023.3714285714282</v>
      </c>
      <c r="U1243" s="3726" t="s">
        <v>315</v>
      </c>
    </row>
    <row r="1244" spans="1:21" x14ac:dyDescent="0.25">
      <c r="A1244" s="508">
        <v>858</v>
      </c>
      <c r="B1244" s="4744" t="s">
        <v>2033</v>
      </c>
      <c r="C1244" s="2749" t="s">
        <v>868</v>
      </c>
      <c r="D1244" s="2329">
        <v>44819</v>
      </c>
      <c r="E1244" s="3465" t="s">
        <v>4924</v>
      </c>
      <c r="F1244" s="492">
        <v>87</v>
      </c>
      <c r="G1244" s="492">
        <f>AVERAGE(CPVTFC3SG0015!U25:V25)</f>
        <v>0.33189999999999997</v>
      </c>
      <c r="H1244" s="3466">
        <f t="shared" si="192"/>
        <v>863.28124999999977</v>
      </c>
      <c r="I1244" s="3737" t="s">
        <v>314</v>
      </c>
      <c r="J1244" s="1638"/>
      <c r="K1244" s="1638"/>
      <c r="L1244" s="1639"/>
      <c r="M1244" s="721"/>
      <c r="N1244" s="721"/>
      <c r="O1244" s="721"/>
      <c r="P1244" s="490">
        <v>44890</v>
      </c>
      <c r="Q1244" s="3729" t="s">
        <v>5583</v>
      </c>
      <c r="R1244" s="3648">
        <v>12</v>
      </c>
      <c r="S1244" s="589">
        <f>AVERAGE(CPVTFC3SG0073!C13:D13)</f>
        <v>0.17125000000000001</v>
      </c>
      <c r="T1244" s="622">
        <f t="shared" si="206"/>
        <v>281.20714285714291</v>
      </c>
      <c r="U1244" s="3718" t="s">
        <v>314</v>
      </c>
    </row>
    <row r="1245" spans="1:21" x14ac:dyDescent="0.25">
      <c r="A1245" s="585"/>
      <c r="B1245" s="4755"/>
      <c r="C1245" s="169" t="s">
        <v>5448</v>
      </c>
      <c r="D1245" s="2333"/>
      <c r="E1245" s="3468"/>
      <c r="F1245" s="695"/>
      <c r="G1245" s="695"/>
      <c r="H1245" s="3469"/>
      <c r="I1245" s="3504"/>
      <c r="J1245" s="863"/>
      <c r="K1245" s="863"/>
      <c r="L1245" s="864"/>
      <c r="M1245" s="642"/>
      <c r="N1245" s="642"/>
      <c r="O1245" s="642"/>
      <c r="P1245" s="19">
        <v>44890</v>
      </c>
      <c r="Q1245" s="3733" t="s">
        <v>5583</v>
      </c>
      <c r="R1245" s="3446">
        <v>13</v>
      </c>
      <c r="S1245" s="10">
        <f>AVERAGE(CPVTFC3SG0073!E13:F13)</f>
        <v>2.84565</v>
      </c>
      <c r="T1245" s="14">
        <f t="shared" si="206"/>
        <v>12889.092857142858</v>
      </c>
      <c r="U1245" s="3715" t="s">
        <v>315</v>
      </c>
    </row>
    <row r="1246" spans="1:21" ht="15.75" thickBot="1" x14ac:dyDescent="0.3">
      <c r="A1246" s="498"/>
      <c r="B1246" s="4763"/>
      <c r="C1246" s="2761" t="s">
        <v>863</v>
      </c>
      <c r="D1246" s="2335"/>
      <c r="E1246" s="3532"/>
      <c r="F1246" s="1586"/>
      <c r="G1246" s="1586"/>
      <c r="H1246" s="3533"/>
      <c r="I1246" s="3534"/>
      <c r="J1246" s="1632"/>
      <c r="K1246" s="1632"/>
      <c r="L1246" s="1633"/>
      <c r="M1246" s="650"/>
      <c r="N1246" s="650"/>
      <c r="O1246" s="650"/>
      <c r="P1246" s="79">
        <v>44890</v>
      </c>
      <c r="Q1246" s="3734" t="s">
        <v>5583</v>
      </c>
      <c r="R1246" s="3452">
        <v>14</v>
      </c>
      <c r="S1246" s="80">
        <f>AVERAGE(CPVTFC3SG0073!G13:H13)</f>
        <v>2.0769000000000002</v>
      </c>
      <c r="T1246" s="81">
        <f t="shared" si="206"/>
        <v>9264.9857142857145</v>
      </c>
      <c r="U1246" s="3726" t="s">
        <v>315</v>
      </c>
    </row>
    <row r="1247" spans="1:21" x14ac:dyDescent="0.25">
      <c r="A1247" s="508">
        <v>859</v>
      </c>
      <c r="B1247" s="4761" t="s">
        <v>2034</v>
      </c>
      <c r="C1247" s="2749" t="s">
        <v>868</v>
      </c>
      <c r="D1247" s="2329">
        <v>44819</v>
      </c>
      <c r="E1247" s="3465" t="s">
        <v>4924</v>
      </c>
      <c r="F1247" s="492">
        <v>88</v>
      </c>
      <c r="G1247" s="492">
        <f>AVERAGE(CPVTFC3SG0015!W25:X25)</f>
        <v>0.10225000000000001</v>
      </c>
      <c r="H1247" s="3466">
        <f t="shared" si="192"/>
        <v>-33.789062499999964</v>
      </c>
      <c r="I1247" s="3503" t="s">
        <v>314</v>
      </c>
      <c r="J1247" s="1638"/>
      <c r="K1247" s="1638"/>
      <c r="L1247" s="1639"/>
      <c r="M1247" s="721"/>
      <c r="N1247" s="721"/>
      <c r="O1247" s="721"/>
      <c r="P1247" s="490">
        <v>44890</v>
      </c>
      <c r="Q1247" s="3729" t="s">
        <v>5583</v>
      </c>
      <c r="R1247" s="3648">
        <v>15</v>
      </c>
      <c r="S1247" s="589">
        <f>AVERAGE(CPVTFC3SG0073!I13:J13)</f>
        <v>0.13545000000000001</v>
      </c>
      <c r="T1247" s="622">
        <f t="shared" si="206"/>
        <v>112.43571428571433</v>
      </c>
      <c r="U1247" s="3718" t="s">
        <v>314</v>
      </c>
    </row>
    <row r="1248" spans="1:21" ht="15.75" thickBot="1" x14ac:dyDescent="0.3">
      <c r="A1248" s="462"/>
      <c r="B1248" s="4762"/>
      <c r="C1248" s="2371" t="s">
        <v>5448</v>
      </c>
      <c r="D1248" s="2111"/>
      <c r="E1248" s="3471"/>
      <c r="F1248" s="787"/>
      <c r="G1248" s="787"/>
      <c r="H1248" s="2113"/>
      <c r="I1248" s="3505"/>
      <c r="J1248" s="1641"/>
      <c r="K1248" s="1641"/>
      <c r="L1248" s="1642"/>
      <c r="M1248" s="778"/>
      <c r="N1248" s="778"/>
      <c r="O1248" s="778"/>
      <c r="P1248" s="91">
        <v>44890</v>
      </c>
      <c r="Q1248" s="3724" t="s">
        <v>5583</v>
      </c>
      <c r="R1248" s="3449">
        <v>16</v>
      </c>
      <c r="S1248" s="595">
        <f>AVERAGE(CPVTFC3SG0073!K13:L13)</f>
        <v>0.13874999999999998</v>
      </c>
      <c r="T1248" s="225">
        <f t="shared" si="206"/>
        <v>127.99285714285703</v>
      </c>
      <c r="U1248" s="3725" t="s">
        <v>314</v>
      </c>
    </row>
    <row r="1249" spans="1:22" ht="15.75" thickBot="1" x14ac:dyDescent="0.3">
      <c r="A1249" s="2008">
        <v>860</v>
      </c>
      <c r="B1249" s="3642" t="s">
        <v>2035</v>
      </c>
      <c r="C1249" s="3642" t="s">
        <v>868</v>
      </c>
      <c r="D1249" s="2257">
        <v>44819</v>
      </c>
      <c r="E1249" s="3613" t="s">
        <v>4924</v>
      </c>
      <c r="F1249" s="2012">
        <v>89</v>
      </c>
      <c r="G1249" s="2012">
        <f>AVERAGE(CPVTFC3SG0014!B12:C12)</f>
        <v>2.61795</v>
      </c>
      <c r="H1249" s="2259">
        <f t="shared" si="192"/>
        <v>9793.1640625</v>
      </c>
      <c r="I1249" s="3544" t="s">
        <v>315</v>
      </c>
      <c r="J1249" s="2402"/>
      <c r="K1249" s="2402"/>
      <c r="L1249" s="2403"/>
      <c r="M1249" s="2017"/>
      <c r="N1249" s="2017"/>
      <c r="O1249" s="2017"/>
      <c r="P1249" s="1808">
        <v>44890</v>
      </c>
      <c r="Q1249" s="3732" t="s">
        <v>5583</v>
      </c>
      <c r="R1249" s="3667">
        <v>17</v>
      </c>
      <c r="S1249" s="1016">
        <f>AVERAGE(CPVTFC3SG0073!M13:N13)</f>
        <v>0.23275000000000001</v>
      </c>
      <c r="T1249" s="1175">
        <f t="shared" si="206"/>
        <v>571.13571428571424</v>
      </c>
      <c r="U1249" s="3720" t="s">
        <v>314</v>
      </c>
    </row>
    <row r="1250" spans="1:22" x14ac:dyDescent="0.25">
      <c r="A1250" s="86">
        <v>861</v>
      </c>
      <c r="B1250" s="4748" t="s">
        <v>2036</v>
      </c>
      <c r="C1250" s="2746" t="s">
        <v>868</v>
      </c>
      <c r="D1250" s="2107">
        <v>44819</v>
      </c>
      <c r="E1250" s="2788" t="s">
        <v>4924</v>
      </c>
      <c r="F1250" s="459">
        <v>90</v>
      </c>
      <c r="G1250" s="459">
        <f>AVERAGE(CPVTFC3SG0014!D12:E12)</f>
        <v>2.7821500000000001</v>
      </c>
      <c r="H1250" s="2109">
        <f t="shared" si="192"/>
        <v>10434.5703125</v>
      </c>
      <c r="I1250" s="2789" t="s">
        <v>315</v>
      </c>
      <c r="J1250" s="1638"/>
      <c r="K1250" s="1638"/>
      <c r="L1250" s="1639"/>
      <c r="M1250" s="721"/>
      <c r="N1250" s="721"/>
      <c r="O1250" s="721"/>
      <c r="P1250" s="490">
        <v>44890</v>
      </c>
      <c r="Q1250" s="3729" t="s">
        <v>5583</v>
      </c>
      <c r="R1250" s="3648">
        <v>18</v>
      </c>
      <c r="S1250" s="589">
        <f>AVERAGE(CPVTFC3SG0073!O13:P13)</f>
        <v>0.11549999999999999</v>
      </c>
      <c r="T1250" s="622">
        <f t="shared" si="206"/>
        <v>18.385714285714226</v>
      </c>
      <c r="U1250" s="3718" t="s">
        <v>314</v>
      </c>
    </row>
    <row r="1251" spans="1:22" ht="15.75" thickBot="1" x14ac:dyDescent="0.3">
      <c r="A1251" s="537"/>
      <c r="B1251" s="4759"/>
      <c r="C1251" s="2623" t="s">
        <v>5448</v>
      </c>
      <c r="D1251" s="2335"/>
      <c r="E1251" s="3532"/>
      <c r="F1251" s="1586"/>
      <c r="G1251" s="1586"/>
      <c r="H1251" s="3533"/>
      <c r="I1251" s="3534"/>
      <c r="J1251" s="1632"/>
      <c r="K1251" s="1632"/>
      <c r="L1251" s="1633"/>
      <c r="M1251" s="650"/>
      <c r="N1251" s="650"/>
      <c r="O1251" s="650"/>
      <c r="P1251" s="111">
        <v>44890</v>
      </c>
      <c r="Q1251" s="3738" t="s">
        <v>5583</v>
      </c>
      <c r="R1251" s="3451">
        <v>19</v>
      </c>
      <c r="S1251" s="112">
        <f>AVERAGE(CPVTFC3SG0073!Q13:R13)</f>
        <v>0.16410000000000002</v>
      </c>
      <c r="T1251" s="113">
        <f t="shared" si="206"/>
        <v>247.50000000000009</v>
      </c>
      <c r="U1251" s="3739" t="s">
        <v>314</v>
      </c>
    </row>
    <row r="1252" spans="1:22" x14ac:dyDescent="0.25">
      <c r="A1252" s="86">
        <v>862</v>
      </c>
      <c r="B1252" s="4748" t="s">
        <v>2037</v>
      </c>
      <c r="C1252" s="2746" t="s">
        <v>868</v>
      </c>
      <c r="D1252" s="2107">
        <v>44819</v>
      </c>
      <c r="E1252" s="2788" t="s">
        <v>4924</v>
      </c>
      <c r="F1252" s="459">
        <v>91</v>
      </c>
      <c r="G1252" s="459">
        <f>AVERAGE(CPVTFC3SG0014!F12:G12)</f>
        <v>2.39215</v>
      </c>
      <c r="H1252" s="2109">
        <f t="shared" si="192"/>
        <v>8911.1328125</v>
      </c>
      <c r="I1252" s="2789" t="s">
        <v>315</v>
      </c>
      <c r="J1252" s="4352">
        <v>44894</v>
      </c>
      <c r="K1252" s="479" t="s">
        <v>5564</v>
      </c>
      <c r="L1252" s="479">
        <v>165</v>
      </c>
      <c r="M1252" s="479">
        <f>AVERAGE(CPVTFC3SG0082!J24:K24)</f>
        <v>1.1446999999999998</v>
      </c>
      <c r="N1252" s="4004">
        <f t="shared" ref="N1252" si="207">(M1252-0.1565)/0.0137*400</f>
        <v>28852.554744525543</v>
      </c>
      <c r="O1252" s="4353" t="s">
        <v>315</v>
      </c>
      <c r="P1252" s="87">
        <v>44890</v>
      </c>
      <c r="Q1252" s="3736" t="s">
        <v>5583</v>
      </c>
      <c r="R1252" s="3650">
        <v>20</v>
      </c>
      <c r="S1252" s="88">
        <f>AVERAGE(CPVTFC3SG0073!S13:T13)</f>
        <v>1.7275999999999998</v>
      </c>
      <c r="T1252" s="89">
        <f t="shared" si="206"/>
        <v>7618.2857142857138</v>
      </c>
      <c r="U1252" s="3714" t="s">
        <v>315</v>
      </c>
    </row>
    <row r="1253" spans="1:22" x14ac:dyDescent="0.25">
      <c r="A1253" s="596"/>
      <c r="B1253" s="4749"/>
      <c r="C1253" s="171" t="s">
        <v>5448</v>
      </c>
      <c r="D1253" s="2333"/>
      <c r="E1253" s="3468"/>
      <c r="F1253" s="695"/>
      <c r="G1253" s="695"/>
      <c r="H1253" s="3469"/>
      <c r="I1253" s="3504"/>
      <c r="J1253" s="863"/>
      <c r="K1253" s="863"/>
      <c r="L1253" s="864"/>
      <c r="M1253" s="642"/>
      <c r="N1253" s="642"/>
      <c r="O1253" s="642"/>
      <c r="P1253" s="19">
        <v>44890</v>
      </c>
      <c r="Q1253" s="3733" t="s">
        <v>5583</v>
      </c>
      <c r="R1253" s="3446">
        <v>21</v>
      </c>
      <c r="S1253" s="10">
        <f>AVERAGE(CPVTFC3SG0073!U13:V13)</f>
        <v>1.7835999999999999</v>
      </c>
      <c r="T1253" s="14">
        <f t="shared" si="206"/>
        <v>7882.2857142857138</v>
      </c>
      <c r="U1253" s="3715" t="s">
        <v>315</v>
      </c>
    </row>
    <row r="1254" spans="1:22" x14ac:dyDescent="0.25">
      <c r="A1254" s="596"/>
      <c r="B1254" s="4749"/>
      <c r="C1254" s="171" t="s">
        <v>863</v>
      </c>
      <c r="D1254" s="2333"/>
      <c r="E1254" s="3468"/>
      <c r="F1254" s="695"/>
      <c r="G1254" s="695"/>
      <c r="H1254" s="3469"/>
      <c r="I1254" s="3504"/>
      <c r="J1254" s="863"/>
      <c r="K1254" s="863"/>
      <c r="L1254" s="864"/>
      <c r="M1254" s="642"/>
      <c r="N1254" s="642"/>
      <c r="O1254" s="642"/>
      <c r="P1254" s="19">
        <v>44890</v>
      </c>
      <c r="Q1254" s="3733" t="s">
        <v>5583</v>
      </c>
      <c r="R1254" s="3446">
        <v>22</v>
      </c>
      <c r="S1254" s="10">
        <f>AVERAGE(CPVTFC3SG0073!W13:X13)</f>
        <v>1.36395</v>
      </c>
      <c r="T1254" s="14">
        <f t="shared" si="206"/>
        <v>5903.9357142857152</v>
      </c>
      <c r="U1254" s="3715" t="s">
        <v>315</v>
      </c>
    </row>
    <row r="1255" spans="1:22" ht="26.25" thickBot="1" x14ac:dyDescent="0.3">
      <c r="A1255" s="537"/>
      <c r="B1255" s="4759"/>
      <c r="C1255" s="2623" t="s">
        <v>2442</v>
      </c>
      <c r="D1255" s="1785">
        <v>44887</v>
      </c>
      <c r="E1255" s="3567" t="s">
        <v>5518</v>
      </c>
      <c r="F1255" s="3563">
        <v>65</v>
      </c>
      <c r="G1255" s="173">
        <f>AVERAGE(CPVTFC3SG0065!U21:V21)</f>
        <v>2.8437000000000001</v>
      </c>
      <c r="H1255" s="1787">
        <f>(G1255-0.171)/0.0137*50</f>
        <v>9754.3795620437959</v>
      </c>
      <c r="I1255" s="3663" t="s">
        <v>315</v>
      </c>
      <c r="J1255" s="3501">
        <v>44894</v>
      </c>
      <c r="K1255" s="453" t="s">
        <v>5564</v>
      </c>
      <c r="L1255" s="453">
        <v>166</v>
      </c>
      <c r="M1255" s="453">
        <f>AVERAGE(CPVTFC3SG0082!L24:M24)</f>
        <v>1.0663</v>
      </c>
      <c r="N1255" s="4003">
        <f t="shared" ref="N1255:N1258" si="208">(M1255-0.1565)/0.0137*400</f>
        <v>26563.503649635037</v>
      </c>
      <c r="O1255" s="4360" t="s">
        <v>315</v>
      </c>
      <c r="P1255" s="1268"/>
      <c r="Q1255" s="1268"/>
      <c r="R1255" s="1268"/>
      <c r="S1255" s="1268"/>
      <c r="T1255" s="1268"/>
      <c r="U1255" s="2127"/>
    </row>
    <row r="1256" spans="1:22" x14ac:dyDescent="0.25">
      <c r="A1256" s="86">
        <v>863</v>
      </c>
      <c r="B1256" s="4748" t="s">
        <v>2038</v>
      </c>
      <c r="C1256" s="2746" t="s">
        <v>868</v>
      </c>
      <c r="D1256" s="2107">
        <v>44819</v>
      </c>
      <c r="E1256" s="2788" t="s">
        <v>4924</v>
      </c>
      <c r="F1256" s="459">
        <v>92</v>
      </c>
      <c r="G1256" s="459">
        <f>AVERAGE(CPVTFC3SG0014!H12:I12)</f>
        <v>2.78355</v>
      </c>
      <c r="H1256" s="2109">
        <f t="shared" si="192"/>
        <v>10440.0390625</v>
      </c>
      <c r="I1256" s="2789" t="s">
        <v>315</v>
      </c>
      <c r="J1256" s="4352">
        <v>44894</v>
      </c>
      <c r="K1256" s="479" t="s">
        <v>5564</v>
      </c>
      <c r="L1256" s="479">
        <v>167</v>
      </c>
      <c r="M1256" s="479">
        <f>AVERAGE(CPVTFC3SG0082!N24:O24)</f>
        <v>2.1382500000000002</v>
      </c>
      <c r="N1256" s="4004">
        <f t="shared" si="208"/>
        <v>57861.313868613135</v>
      </c>
      <c r="O1256" s="4353" t="s">
        <v>315</v>
      </c>
      <c r="P1256" s="87">
        <v>44890</v>
      </c>
      <c r="Q1256" s="3736" t="s">
        <v>5583</v>
      </c>
      <c r="R1256" s="3650">
        <v>23</v>
      </c>
      <c r="S1256" s="88">
        <f>AVERAGE(CPVTFC3SG0073!C15:D15)</f>
        <v>2.6456</v>
      </c>
      <c r="T1256" s="89">
        <f t="shared" si="206"/>
        <v>11945.999999999998</v>
      </c>
      <c r="U1256" s="3714" t="s">
        <v>315</v>
      </c>
    </row>
    <row r="1257" spans="1:22" x14ac:dyDescent="0.25">
      <c r="A1257" s="596"/>
      <c r="B1257" s="4749"/>
      <c r="C1257" s="171" t="s">
        <v>5448</v>
      </c>
      <c r="D1257" s="2333"/>
      <c r="E1257" s="3468"/>
      <c r="F1257" s="695"/>
      <c r="G1257" s="695"/>
      <c r="H1257" s="3469"/>
      <c r="I1257" s="3504"/>
      <c r="J1257" s="863"/>
      <c r="K1257" s="863"/>
      <c r="L1257" s="864"/>
      <c r="M1257" s="642"/>
      <c r="N1257" s="642"/>
      <c r="O1257" s="642"/>
      <c r="P1257" s="19">
        <v>44890</v>
      </c>
      <c r="Q1257" s="3733" t="s">
        <v>5583</v>
      </c>
      <c r="R1257" s="3446">
        <v>24</v>
      </c>
      <c r="S1257" s="10">
        <f>AVERAGE(CPVTFC3SG0073!E15:F15)</f>
        <v>1.7779500000000001</v>
      </c>
      <c r="T1257" s="14">
        <f t="shared" si="206"/>
        <v>7855.6500000000015</v>
      </c>
      <c r="U1257" s="3715" t="s">
        <v>315</v>
      </c>
    </row>
    <row r="1258" spans="1:22" ht="26.25" thickBot="1" x14ac:dyDescent="0.3">
      <c r="A1258" s="537"/>
      <c r="B1258" s="4759"/>
      <c r="C1258" s="2623" t="s">
        <v>2442</v>
      </c>
      <c r="D1258" s="1785">
        <v>44887</v>
      </c>
      <c r="E1258" s="3567" t="s">
        <v>5518</v>
      </c>
      <c r="F1258" s="3563">
        <v>66</v>
      </c>
      <c r="G1258" s="173">
        <f>AVERAGE(CPVTFC3SG0065!W21:X21)</f>
        <v>2.8048500000000001</v>
      </c>
      <c r="H1258" s="1787">
        <f>(G1258-0.171)/0.0137*50</f>
        <v>9612.5912408759141</v>
      </c>
      <c r="I1258" s="3663" t="s">
        <v>315</v>
      </c>
      <c r="J1258" s="3501">
        <v>44894</v>
      </c>
      <c r="K1258" s="453" t="s">
        <v>5564</v>
      </c>
      <c r="L1258" s="453">
        <v>168</v>
      </c>
      <c r="M1258" s="453">
        <f>AVERAGE(CPVTFC3SG0082!P24:Q24)</f>
        <v>1.1926000000000001</v>
      </c>
      <c r="N1258" s="4003">
        <f t="shared" si="208"/>
        <v>30251.094890510951</v>
      </c>
      <c r="O1258" s="4360" t="s">
        <v>315</v>
      </c>
      <c r="P1258" s="1268"/>
      <c r="Q1258" s="1268"/>
      <c r="R1258" s="1268"/>
      <c r="S1258" s="1268"/>
      <c r="T1258" s="1268"/>
      <c r="U1258" s="2127"/>
    </row>
    <row r="1259" spans="1:22" x14ac:dyDescent="0.25">
      <c r="A1259" s="86">
        <v>864</v>
      </c>
      <c r="B1259" s="4748" t="s">
        <v>2039</v>
      </c>
      <c r="C1259" s="2746" t="s">
        <v>868</v>
      </c>
      <c r="D1259" s="2107">
        <v>44819</v>
      </c>
      <c r="E1259" s="2788" t="s">
        <v>4924</v>
      </c>
      <c r="F1259" s="459">
        <v>93</v>
      </c>
      <c r="G1259" s="459">
        <f>AVERAGE(CPVTFC3SG0014!J12:K12)</f>
        <v>1.0780500000000002</v>
      </c>
      <c r="H1259" s="2109">
        <f t="shared" si="192"/>
        <v>3777.9296875000009</v>
      </c>
      <c r="I1259" s="2789" t="s">
        <v>315</v>
      </c>
      <c r="J1259" s="1638"/>
      <c r="K1259" s="1638"/>
      <c r="L1259" s="1639"/>
      <c r="M1259" s="721"/>
      <c r="N1259" s="721"/>
      <c r="O1259" s="721"/>
      <c r="P1259" s="87">
        <v>44890</v>
      </c>
      <c r="Q1259" s="3736" t="s">
        <v>5583</v>
      </c>
      <c r="R1259" s="3650">
        <v>25</v>
      </c>
      <c r="S1259" s="88">
        <f>AVERAGE(CPVTFC3SG0073!G15:H15)</f>
        <v>2.7993999999999999</v>
      </c>
      <c r="T1259" s="89">
        <f t="shared" si="206"/>
        <v>12671.057142857142</v>
      </c>
      <c r="U1259" s="3714" t="s">
        <v>315</v>
      </c>
      <c r="V1259" s="4690" t="s">
        <v>1416</v>
      </c>
    </row>
    <row r="1260" spans="1:22" x14ac:dyDescent="0.25">
      <c r="A1260" s="596"/>
      <c r="B1260" s="4749"/>
      <c r="C1260" s="171" t="s">
        <v>5448</v>
      </c>
      <c r="D1260" s="2333"/>
      <c r="E1260" s="3468"/>
      <c r="F1260" s="695"/>
      <c r="G1260" s="695"/>
      <c r="H1260" s="3469"/>
      <c r="I1260" s="3504"/>
      <c r="J1260" s="863"/>
      <c r="K1260" s="863"/>
      <c r="L1260" s="864"/>
      <c r="M1260" s="642"/>
      <c r="N1260" s="642"/>
      <c r="O1260" s="642"/>
      <c r="P1260" s="19">
        <v>44890</v>
      </c>
      <c r="Q1260" s="3733" t="s">
        <v>5583</v>
      </c>
      <c r="R1260" s="3446">
        <v>26</v>
      </c>
      <c r="S1260" s="10">
        <f>AVERAGE(CPVTFC3SG0073!I15:J15)</f>
        <v>2.65205</v>
      </c>
      <c r="T1260" s="14">
        <f t="shared" si="206"/>
        <v>11976.407142857141</v>
      </c>
      <c r="U1260" s="3715" t="s">
        <v>315</v>
      </c>
      <c r="V1260" s="4691"/>
    </row>
    <row r="1261" spans="1:22" ht="25.5" x14ac:dyDescent="0.25">
      <c r="A1261" s="596"/>
      <c r="B1261" s="4749"/>
      <c r="C1261" s="171" t="s">
        <v>2442</v>
      </c>
      <c r="D1261" s="2392">
        <v>44887</v>
      </c>
      <c r="E1261" s="3568" t="s">
        <v>5518</v>
      </c>
      <c r="F1261" s="3564">
        <v>67</v>
      </c>
      <c r="G1261" s="103">
        <f>AVERAGE(CPVTFC3SG0065!C23:D23)</f>
        <v>2.9314</v>
      </c>
      <c r="H1261" s="3477">
        <f>(G1261-0.171)/0.0137*50</f>
        <v>10074.452554744526</v>
      </c>
      <c r="I1261" s="3661" t="s">
        <v>315</v>
      </c>
      <c r="J1261" s="3500">
        <v>44894</v>
      </c>
      <c r="K1261" s="145" t="s">
        <v>5564</v>
      </c>
      <c r="L1261" s="145">
        <v>169</v>
      </c>
      <c r="M1261" s="145">
        <f>AVERAGE(CPVTFC3SG0082!R24:S24)</f>
        <v>2.1615500000000001</v>
      </c>
      <c r="N1261" s="4002">
        <f t="shared" ref="N1261:N1262" si="209">(M1261-0.1565)/0.0137*400</f>
        <v>58541.605839416057</v>
      </c>
      <c r="O1261" s="4347" t="s">
        <v>315</v>
      </c>
      <c r="P1261" s="694"/>
      <c r="Q1261" s="694"/>
      <c r="R1261" s="694"/>
      <c r="S1261" s="694"/>
      <c r="T1261" s="694"/>
      <c r="U1261" s="2600"/>
      <c r="V1261" s="4691"/>
    </row>
    <row r="1262" spans="1:22" ht="36.75" thickBot="1" x14ac:dyDescent="0.3">
      <c r="A1262" s="516"/>
      <c r="B1262" s="4750"/>
      <c r="C1262" s="463" t="s">
        <v>3919</v>
      </c>
      <c r="D1262" s="1516">
        <v>44887</v>
      </c>
      <c r="E1262" s="3569" t="s">
        <v>5518</v>
      </c>
      <c r="F1262" s="3558">
        <v>68</v>
      </c>
      <c r="G1262" s="518">
        <f>AVERAGE(CPVTFC3SG0065!E23:F23)</f>
        <v>2.9049499999999999</v>
      </c>
      <c r="H1262" s="1518">
        <f>(G1262-0.171)/0.0137*50</f>
        <v>9977.919708029196</v>
      </c>
      <c r="I1262" s="3662" t="s">
        <v>315</v>
      </c>
      <c r="J1262" s="4341">
        <v>44894</v>
      </c>
      <c r="K1262" s="486" t="s">
        <v>5564</v>
      </c>
      <c r="L1262" s="486">
        <v>170</v>
      </c>
      <c r="M1262" s="486">
        <f>AVERAGE(CPVTFC3SG0082!T24:U24)</f>
        <v>1.2092999999999998</v>
      </c>
      <c r="N1262" s="4001">
        <f t="shared" si="209"/>
        <v>30738.68613138685</v>
      </c>
      <c r="O1262" s="4354" t="s">
        <v>315</v>
      </c>
      <c r="P1262" s="786"/>
      <c r="Q1262" s="786"/>
      <c r="R1262" s="786"/>
      <c r="S1262" s="786"/>
      <c r="T1262" s="786"/>
      <c r="U1262" s="788"/>
      <c r="V1262" s="4692"/>
    </row>
    <row r="1263" spans="1:22" ht="15.75" thickBot="1" x14ac:dyDescent="0.3">
      <c r="A1263" s="2034">
        <v>865</v>
      </c>
      <c r="B1263" s="3606" t="s">
        <v>2040</v>
      </c>
      <c r="C1263" s="3606" t="s">
        <v>868</v>
      </c>
      <c r="D1263" s="2857">
        <v>44819</v>
      </c>
      <c r="E1263" s="3822" t="s">
        <v>4924</v>
      </c>
      <c r="F1263" s="2240">
        <v>94</v>
      </c>
      <c r="G1263" s="2240">
        <f>AVERAGE(CPVTFC3SG0014!L12:M12)</f>
        <v>1.30315</v>
      </c>
      <c r="H1263" s="3824">
        <f t="shared" si="192"/>
        <v>4657.2265625</v>
      </c>
      <c r="I1263" s="3546" t="s">
        <v>315</v>
      </c>
      <c r="J1263" s="2687"/>
      <c r="K1263" s="2687"/>
      <c r="L1263" s="2767"/>
      <c r="M1263" s="1509"/>
      <c r="N1263" s="1509"/>
      <c r="O1263" s="1509"/>
      <c r="P1263" s="683">
        <v>44890</v>
      </c>
      <c r="Q1263" s="4384" t="s">
        <v>5583</v>
      </c>
      <c r="R1263" s="4385">
        <v>27</v>
      </c>
      <c r="S1263" s="1023">
        <f>AVERAGE(CPVTFC3SG0073!K15:L15)</f>
        <v>1.2155499999999999</v>
      </c>
      <c r="T1263" s="1024">
        <f t="shared" ref="T1263:T1289" si="210">(S1263-0.1116)/0.014*66</f>
        <v>5204.3357142857139</v>
      </c>
      <c r="U1263" s="4386" t="s">
        <v>315</v>
      </c>
    </row>
    <row r="1264" spans="1:22" ht="15.75" thickBot="1" x14ac:dyDescent="0.3">
      <c r="A1264" s="2008">
        <v>866</v>
      </c>
      <c r="B1264" s="3642" t="s">
        <v>2041</v>
      </c>
      <c r="C1264" s="3642" t="s">
        <v>868</v>
      </c>
      <c r="D1264" s="2257">
        <v>44819</v>
      </c>
      <c r="E1264" s="3613" t="s">
        <v>4924</v>
      </c>
      <c r="F1264" s="2012">
        <v>95</v>
      </c>
      <c r="G1264" s="2012">
        <f>AVERAGE(CPVTFC3SG0014!N12:O12)</f>
        <v>2.5076499999999999</v>
      </c>
      <c r="H1264" s="2259">
        <f t="shared" si="192"/>
        <v>9362.3046875</v>
      </c>
      <c r="I1264" s="3544" t="s">
        <v>315</v>
      </c>
      <c r="J1264" s="2402"/>
      <c r="K1264" s="2402"/>
      <c r="L1264" s="2403"/>
      <c r="M1264" s="2017"/>
      <c r="N1264" s="2017"/>
      <c r="O1264" s="2017"/>
      <c r="P1264" s="1808">
        <v>44890</v>
      </c>
      <c r="Q1264" s="3732" t="s">
        <v>5583</v>
      </c>
      <c r="R1264" s="3667">
        <v>28</v>
      </c>
      <c r="S1264" s="1016">
        <f>AVERAGE(CPVTFC3SG0073!M15:N15)</f>
        <v>0.35720000000000002</v>
      </c>
      <c r="T1264" s="1175">
        <f t="shared" si="210"/>
        <v>1157.8285714285716</v>
      </c>
      <c r="U1264" s="3720" t="s">
        <v>314</v>
      </c>
    </row>
    <row r="1265" spans="1:21" x14ac:dyDescent="0.25">
      <c r="A1265" s="86">
        <v>867</v>
      </c>
      <c r="B1265" s="4748" t="s">
        <v>2042</v>
      </c>
      <c r="C1265" s="2746" t="s">
        <v>868</v>
      </c>
      <c r="D1265" s="2107">
        <v>44819</v>
      </c>
      <c r="E1265" s="2788" t="s">
        <v>4924</v>
      </c>
      <c r="F1265" s="459">
        <v>96</v>
      </c>
      <c r="G1265" s="459">
        <f>AVERAGE(CPVTFC3SG0014!P12:Q12)</f>
        <v>2.7686500000000001</v>
      </c>
      <c r="H1265" s="2109">
        <f t="shared" si="192"/>
        <v>10381.8359375</v>
      </c>
      <c r="I1265" s="2789" t="s">
        <v>315</v>
      </c>
      <c r="J1265" s="1638"/>
      <c r="K1265" s="1638"/>
      <c r="L1265" s="1639"/>
      <c r="M1265" s="721"/>
      <c r="N1265" s="721"/>
      <c r="O1265" s="721"/>
      <c r="P1265" s="490">
        <v>44890</v>
      </c>
      <c r="Q1265" s="3729" t="s">
        <v>5583</v>
      </c>
      <c r="R1265" s="3648">
        <v>29</v>
      </c>
      <c r="S1265" s="589">
        <f>AVERAGE(CPVTFC3SG0073!O15:P15)</f>
        <v>0.24764999999999998</v>
      </c>
      <c r="T1265" s="622">
        <f t="shared" si="210"/>
        <v>641.37857142857138</v>
      </c>
      <c r="U1265" s="3718" t="s">
        <v>314</v>
      </c>
    </row>
    <row r="1266" spans="1:21" ht="15.75" thickBot="1" x14ac:dyDescent="0.3">
      <c r="A1266" s="537"/>
      <c r="B1266" s="4759"/>
      <c r="C1266" s="2623" t="s">
        <v>863</v>
      </c>
      <c r="D1266" s="2335"/>
      <c r="E1266" s="3532"/>
      <c r="F1266" s="1586"/>
      <c r="G1266" s="1586"/>
      <c r="H1266" s="3533"/>
      <c r="I1266" s="3534"/>
      <c r="J1266" s="1632"/>
      <c r="K1266" s="1632"/>
      <c r="L1266" s="1633"/>
      <c r="M1266" s="650"/>
      <c r="N1266" s="650"/>
      <c r="O1266" s="650"/>
      <c r="P1266" s="111">
        <v>44890</v>
      </c>
      <c r="Q1266" s="3738" t="s">
        <v>5583</v>
      </c>
      <c r="R1266" s="3451">
        <v>30</v>
      </c>
      <c r="S1266" s="112">
        <f>AVERAGE(CPVTFC3SG0073!Q15:R15)</f>
        <v>0.28539999999999999</v>
      </c>
      <c r="T1266" s="113">
        <f t="shared" si="210"/>
        <v>819.34285714285704</v>
      </c>
      <c r="U1266" s="3739" t="s">
        <v>314</v>
      </c>
    </row>
    <row r="1267" spans="1:21" x14ac:dyDescent="0.25">
      <c r="A1267" s="86">
        <v>868</v>
      </c>
      <c r="B1267" s="4748" t="s">
        <v>2043</v>
      </c>
      <c r="C1267" s="2746" t="s">
        <v>868</v>
      </c>
      <c r="D1267" s="2107">
        <v>44819</v>
      </c>
      <c r="E1267" s="2788" t="s">
        <v>4924</v>
      </c>
      <c r="F1267" s="459">
        <v>97</v>
      </c>
      <c r="G1267" s="459">
        <f>AVERAGE(CPVTFC3SG0014!R12:S12)</f>
        <v>0.91304999999999992</v>
      </c>
      <c r="H1267" s="2109">
        <f t="shared" si="192"/>
        <v>3133.3984374999995</v>
      </c>
      <c r="I1267" s="2789" t="s">
        <v>315</v>
      </c>
      <c r="J1267" s="1638"/>
      <c r="K1267" s="1638"/>
      <c r="L1267" s="1639"/>
      <c r="M1267" s="721"/>
      <c r="N1267" s="721"/>
      <c r="O1267" s="721"/>
      <c r="P1267" s="490">
        <v>44890</v>
      </c>
      <c r="Q1267" s="3729" t="s">
        <v>5583</v>
      </c>
      <c r="R1267" s="3648">
        <v>31</v>
      </c>
      <c r="S1267" s="589">
        <f>AVERAGE(CPVTFC3SG0073!S15:T15)</f>
        <v>0.19224999999999998</v>
      </c>
      <c r="T1267" s="622">
        <f t="shared" si="210"/>
        <v>380.20714285714268</v>
      </c>
      <c r="U1267" s="3718" t="s">
        <v>314</v>
      </c>
    </row>
    <row r="1268" spans="1:21" ht="15.75" thickBot="1" x14ac:dyDescent="0.3">
      <c r="A1268" s="537"/>
      <c r="B1268" s="4759"/>
      <c r="C1268" s="2623" t="s">
        <v>5448</v>
      </c>
      <c r="D1268" s="2335"/>
      <c r="E1268" s="3532"/>
      <c r="F1268" s="1586"/>
      <c r="G1268" s="1586"/>
      <c r="H1268" s="3533"/>
      <c r="I1268" s="3534"/>
      <c r="J1268" s="1632"/>
      <c r="K1268" s="1632"/>
      <c r="L1268" s="1633"/>
      <c r="M1268" s="650"/>
      <c r="N1268" s="650"/>
      <c r="O1268" s="650"/>
      <c r="P1268" s="111">
        <v>44890</v>
      </c>
      <c r="Q1268" s="3738" t="s">
        <v>5583</v>
      </c>
      <c r="R1268" s="3451">
        <v>32</v>
      </c>
      <c r="S1268" s="112">
        <f>AVERAGE(CPVTFC3SG0073!U15:V15)</f>
        <v>0.19084999999999999</v>
      </c>
      <c r="T1268" s="113">
        <f t="shared" si="210"/>
        <v>373.60714285714278</v>
      </c>
      <c r="U1268" s="3739" t="s">
        <v>314</v>
      </c>
    </row>
    <row r="1269" spans="1:21" x14ac:dyDescent="0.25">
      <c r="A1269" s="86">
        <v>869</v>
      </c>
      <c r="B1269" s="4748" t="s">
        <v>2044</v>
      </c>
      <c r="C1269" s="2746" t="s">
        <v>868</v>
      </c>
      <c r="D1269" s="2107">
        <v>44819</v>
      </c>
      <c r="E1269" s="2788" t="s">
        <v>4924</v>
      </c>
      <c r="F1269" s="459">
        <v>98</v>
      </c>
      <c r="G1269" s="459">
        <f>AVERAGE(CPVTFC3SG0014!T12:U12)</f>
        <v>2.7431999999999999</v>
      </c>
      <c r="H1269" s="2109">
        <f t="shared" si="192"/>
        <v>10282.421874999998</v>
      </c>
      <c r="I1269" s="2789" t="s">
        <v>315</v>
      </c>
      <c r="J1269" s="1638"/>
      <c r="K1269" s="1638"/>
      <c r="L1269" s="1639"/>
      <c r="M1269" s="721"/>
      <c r="N1269" s="721"/>
      <c r="O1269" s="721"/>
      <c r="P1269" s="87">
        <v>44890</v>
      </c>
      <c r="Q1269" s="3736" t="s">
        <v>5583</v>
      </c>
      <c r="R1269" s="3650">
        <v>33</v>
      </c>
      <c r="S1269" s="88">
        <f>AVERAGE(CPVTFC3SG0073!W15:X15)</f>
        <v>0.3831</v>
      </c>
      <c r="T1269" s="89">
        <f t="shared" si="210"/>
        <v>1279.9285714285711</v>
      </c>
      <c r="U1269" s="3714" t="s">
        <v>315</v>
      </c>
    </row>
    <row r="1270" spans="1:21" ht="15.75" thickBot="1" x14ac:dyDescent="0.3">
      <c r="A1270" s="537"/>
      <c r="B1270" s="4759"/>
      <c r="C1270" s="2623" t="s">
        <v>5448</v>
      </c>
      <c r="D1270" s="2335"/>
      <c r="E1270" s="3532"/>
      <c r="F1270" s="1586"/>
      <c r="G1270" s="1586"/>
      <c r="H1270" s="3533"/>
      <c r="I1270" s="3534"/>
      <c r="J1270" s="1632"/>
      <c r="K1270" s="1632"/>
      <c r="L1270" s="1633"/>
      <c r="M1270" s="650"/>
      <c r="N1270" s="650"/>
      <c r="O1270" s="650"/>
      <c r="P1270" s="79">
        <v>44890</v>
      </c>
      <c r="Q1270" s="3734" t="s">
        <v>5583</v>
      </c>
      <c r="R1270" s="3452">
        <v>34</v>
      </c>
      <c r="S1270" s="80">
        <f>AVERAGE(CPVTFC3SG0073!C17:D17)</f>
        <v>2.8212999999999999</v>
      </c>
      <c r="T1270" s="81">
        <f t="shared" si="210"/>
        <v>12774.3</v>
      </c>
      <c r="U1270" s="3726" t="s">
        <v>315</v>
      </c>
    </row>
    <row r="1271" spans="1:21" x14ac:dyDescent="0.25">
      <c r="A1271" s="508">
        <v>870</v>
      </c>
      <c r="B1271" s="4744" t="s">
        <v>2045</v>
      </c>
      <c r="C1271" s="2749" t="s">
        <v>868</v>
      </c>
      <c r="D1271" s="2329">
        <v>44819</v>
      </c>
      <c r="E1271" s="3465" t="s">
        <v>4924</v>
      </c>
      <c r="F1271" s="492">
        <v>99</v>
      </c>
      <c r="G1271" s="492">
        <f>AVERAGE(CPVTFC3SG0014!V12:W12)</f>
        <v>0.1255</v>
      </c>
      <c r="H1271" s="3466">
        <f t="shared" si="192"/>
        <v>57.03125</v>
      </c>
      <c r="I1271" s="3503" t="s">
        <v>314</v>
      </c>
      <c r="J1271" s="1638"/>
      <c r="K1271" s="1638"/>
      <c r="L1271" s="1639"/>
      <c r="M1271" s="721"/>
      <c r="N1271" s="721"/>
      <c r="O1271" s="721"/>
      <c r="P1271" s="87">
        <v>44890</v>
      </c>
      <c r="Q1271" s="3736" t="s">
        <v>5583</v>
      </c>
      <c r="R1271" s="3650">
        <v>35</v>
      </c>
      <c r="S1271" s="88">
        <f>AVERAGE(CPVTFC3SG0073!E17:F17)</f>
        <v>2.8420500000000004</v>
      </c>
      <c r="T1271" s="89">
        <f t="shared" si="210"/>
        <v>12872.12142857143</v>
      </c>
      <c r="U1271" s="3714" t="s">
        <v>315</v>
      </c>
    </row>
    <row r="1272" spans="1:21" ht="15.75" thickBot="1" x14ac:dyDescent="0.3">
      <c r="A1272" s="498"/>
      <c r="B1272" s="4763"/>
      <c r="C1272" s="2761" t="s">
        <v>5448</v>
      </c>
      <c r="D1272" s="2335"/>
      <c r="E1272" s="3532"/>
      <c r="F1272" s="1586"/>
      <c r="G1272" s="1586"/>
      <c r="H1272" s="3533"/>
      <c r="I1272" s="3534"/>
      <c r="J1272" s="1632"/>
      <c r="K1272" s="1632"/>
      <c r="L1272" s="1633"/>
      <c r="M1272" s="650"/>
      <c r="N1272" s="650"/>
      <c r="O1272" s="650"/>
      <c r="P1272" s="79">
        <v>44890</v>
      </c>
      <c r="Q1272" s="3734" t="s">
        <v>5583</v>
      </c>
      <c r="R1272" s="3452">
        <v>36</v>
      </c>
      <c r="S1272" s="80">
        <f>AVERAGE(CPVTFC3SG0073!G17:H17)</f>
        <v>1.5178500000000001</v>
      </c>
      <c r="T1272" s="81">
        <f t="shared" si="210"/>
        <v>6629.4642857142862</v>
      </c>
      <c r="U1272" s="3726" t="s">
        <v>315</v>
      </c>
    </row>
    <row r="1273" spans="1:21" ht="15.75" thickBot="1" x14ac:dyDescent="0.3">
      <c r="A1273" s="600">
        <v>871</v>
      </c>
      <c r="B1273" s="3440" t="s">
        <v>2046</v>
      </c>
      <c r="C1273" s="3440" t="s">
        <v>868</v>
      </c>
      <c r="D1273" s="2325">
        <v>44819</v>
      </c>
      <c r="E1273" s="3512" t="s">
        <v>4924</v>
      </c>
      <c r="F1273" s="1425">
        <v>100</v>
      </c>
      <c r="G1273" s="1425">
        <f>AVERAGE(CPVTFC3SG0014!X12:Y12)</f>
        <v>0.77665000000000006</v>
      </c>
      <c r="H1273" s="3513">
        <f t="shared" si="192"/>
        <v>2600.5859375</v>
      </c>
      <c r="I1273" s="3514" t="s">
        <v>315</v>
      </c>
      <c r="J1273" s="2398"/>
      <c r="K1273" s="2398"/>
      <c r="L1273" s="2399"/>
      <c r="M1273" s="1429"/>
      <c r="N1273" s="1429"/>
      <c r="O1273" s="1429"/>
      <c r="P1273" s="1310">
        <v>44890</v>
      </c>
      <c r="Q1273" s="3730" t="s">
        <v>5583</v>
      </c>
      <c r="R1273" s="3653">
        <v>37</v>
      </c>
      <c r="S1273" s="1319">
        <f>AVERAGE(CPVTFC3SG0073!I17:J17)</f>
        <v>0.28725000000000001</v>
      </c>
      <c r="T1273" s="1313">
        <f t="shared" si="210"/>
        <v>828.06428571428569</v>
      </c>
      <c r="U1273" s="3719" t="s">
        <v>314</v>
      </c>
    </row>
    <row r="1274" spans="1:21" ht="15.75" thickBot="1" x14ac:dyDescent="0.3">
      <c r="A1274" s="531">
        <v>872</v>
      </c>
      <c r="B1274" s="2745" t="s">
        <v>2047</v>
      </c>
      <c r="C1274" s="2745" t="s">
        <v>868</v>
      </c>
      <c r="D1274" s="2328">
        <v>44819</v>
      </c>
      <c r="E1274" s="3506" t="s">
        <v>4924</v>
      </c>
      <c r="F1274" s="1464">
        <v>101</v>
      </c>
      <c r="G1274" s="1464">
        <f>AVERAGE(CPVTFC3SG0014!B14:C14)</f>
        <v>2.6165500000000002</v>
      </c>
      <c r="H1274" s="3507">
        <f t="shared" si="192"/>
        <v>9787.6953125</v>
      </c>
      <c r="I1274" s="3499" t="s">
        <v>315</v>
      </c>
      <c r="J1274" s="2415"/>
      <c r="K1274" s="2415"/>
      <c r="L1274" s="2416"/>
      <c r="M1274" s="1973"/>
      <c r="N1274" s="1973"/>
      <c r="O1274" s="1973"/>
      <c r="P1274" s="471">
        <v>44890</v>
      </c>
      <c r="Q1274" s="3735" t="s">
        <v>5583</v>
      </c>
      <c r="R1274" s="3651">
        <v>38</v>
      </c>
      <c r="S1274" s="1226">
        <f>AVERAGE(CPVTFC3SG0073!K17:L17)</f>
        <v>0.19240000000000002</v>
      </c>
      <c r="T1274" s="1193">
        <f t="shared" si="210"/>
        <v>380.91428571428577</v>
      </c>
      <c r="U1274" s="3740" t="s">
        <v>314</v>
      </c>
    </row>
    <row r="1275" spans="1:21" ht="15.75" thickBot="1" x14ac:dyDescent="0.3">
      <c r="A1275" s="600">
        <v>873</v>
      </c>
      <c r="B1275" s="3440" t="s">
        <v>2048</v>
      </c>
      <c r="C1275" s="3440" t="s">
        <v>868</v>
      </c>
      <c r="D1275" s="2325">
        <v>44819</v>
      </c>
      <c r="E1275" s="3512" t="s">
        <v>4924</v>
      </c>
      <c r="F1275" s="1425">
        <v>102</v>
      </c>
      <c r="G1275" s="1425">
        <f>AVERAGE(CPVTFC3SG0014!D14:E14)</f>
        <v>2.6306000000000003</v>
      </c>
      <c r="H1275" s="3513">
        <f t="shared" si="192"/>
        <v>9842.578125</v>
      </c>
      <c r="I1275" s="3515" t="s">
        <v>315</v>
      </c>
      <c r="J1275" s="2398"/>
      <c r="K1275" s="2398"/>
      <c r="L1275" s="2399"/>
      <c r="M1275" s="1429"/>
      <c r="N1275" s="1429"/>
      <c r="O1275" s="1429"/>
      <c r="P1275" s="601">
        <v>44890</v>
      </c>
      <c r="Q1275" s="3731" t="s">
        <v>5583</v>
      </c>
      <c r="R1275" s="3654">
        <v>39</v>
      </c>
      <c r="S1275" s="137">
        <f>AVERAGE(CPVTFC3SG0073!M17:N17)</f>
        <v>2.8508500000000003</v>
      </c>
      <c r="T1275" s="1802">
        <f t="shared" si="210"/>
        <v>12913.607142857145</v>
      </c>
      <c r="U1275" s="3711" t="s">
        <v>315</v>
      </c>
    </row>
    <row r="1276" spans="1:21" ht="15.75" thickBot="1" x14ac:dyDescent="0.3">
      <c r="A1276" s="1804">
        <v>874</v>
      </c>
      <c r="B1276" s="2752" t="s">
        <v>2049</v>
      </c>
      <c r="C1276" s="2752" t="s">
        <v>868</v>
      </c>
      <c r="D1276" s="2330">
        <v>44819</v>
      </c>
      <c r="E1276" s="3516" t="s">
        <v>4924</v>
      </c>
      <c r="F1276" s="1521">
        <v>103</v>
      </c>
      <c r="G1276" s="1521">
        <f>AVERAGE(CPVTFC3SG0014!F14:G14)</f>
        <v>0.15629999999999999</v>
      </c>
      <c r="H1276" s="3517">
        <f t="shared" si="192"/>
        <v>177.34374999999997</v>
      </c>
      <c r="I1276" s="348" t="s">
        <v>314</v>
      </c>
      <c r="J1276" s="2395"/>
      <c r="K1276" s="2395"/>
      <c r="L1276" s="2396"/>
      <c r="M1276" s="1973"/>
      <c r="N1276" s="1973"/>
      <c r="O1276" s="1973"/>
      <c r="P1276" s="471">
        <v>44890</v>
      </c>
      <c r="Q1276" s="3735" t="s">
        <v>5583</v>
      </c>
      <c r="R1276" s="3651">
        <v>40</v>
      </c>
      <c r="S1276" s="1226">
        <f>AVERAGE(CPVTFC3SG0073!O17:P17)</f>
        <v>0.16794999999999999</v>
      </c>
      <c r="T1276" s="1193">
        <f t="shared" si="210"/>
        <v>265.64999999999992</v>
      </c>
      <c r="U1276" s="3740" t="s">
        <v>314</v>
      </c>
    </row>
    <row r="1277" spans="1:21" ht="15.75" thickBot="1" x14ac:dyDescent="0.3">
      <c r="A1277" s="1832">
        <v>875</v>
      </c>
      <c r="B1277" s="3623" t="s">
        <v>2050</v>
      </c>
      <c r="C1277" s="3623" t="s">
        <v>868</v>
      </c>
      <c r="D1277" s="2327">
        <v>44819</v>
      </c>
      <c r="E1277" s="3624" t="s">
        <v>4924</v>
      </c>
      <c r="F1277" s="1810">
        <v>104</v>
      </c>
      <c r="G1277" s="1810">
        <f>AVERAGE(CPVTFC3SG0014!H14:I14)</f>
        <v>8.4749999999999992E-2</v>
      </c>
      <c r="H1277" s="3625">
        <f t="shared" si="192"/>
        <v>-102.14843750000003</v>
      </c>
      <c r="I1277" s="3557" t="s">
        <v>314</v>
      </c>
      <c r="J1277" s="2402"/>
      <c r="K1277" s="2402"/>
      <c r="L1277" s="2403"/>
      <c r="M1277" s="2017"/>
      <c r="N1277" s="2017"/>
      <c r="O1277" s="2017"/>
      <c r="P1277" s="1808">
        <v>44890</v>
      </c>
      <c r="Q1277" s="3732" t="s">
        <v>5583</v>
      </c>
      <c r="R1277" s="3667">
        <v>41</v>
      </c>
      <c r="S1277" s="1016">
        <f>AVERAGE(CPVTFC3SG0073!Q17:R17)</f>
        <v>0.2873</v>
      </c>
      <c r="T1277" s="1175">
        <f t="shared" si="210"/>
        <v>828.3</v>
      </c>
      <c r="U1277" s="3720" t="s">
        <v>314</v>
      </c>
    </row>
    <row r="1278" spans="1:21" ht="15.75" thickBot="1" x14ac:dyDescent="0.3">
      <c r="A1278" s="86">
        <v>876</v>
      </c>
      <c r="B1278" s="4748" t="s">
        <v>2051</v>
      </c>
      <c r="C1278" s="2746" t="s">
        <v>868</v>
      </c>
      <c r="D1278" s="2107">
        <v>44819</v>
      </c>
      <c r="E1278" s="2788" t="s">
        <v>4924</v>
      </c>
      <c r="F1278" s="459">
        <v>105</v>
      </c>
      <c r="G1278" s="459">
        <f>AVERAGE(CPVTFC3SG0014!J14:K14)</f>
        <v>2.8102999999999998</v>
      </c>
      <c r="H1278" s="2109">
        <f t="shared" si="192"/>
        <v>10544.531249999998</v>
      </c>
      <c r="I1278" s="2789" t="s">
        <v>315</v>
      </c>
      <c r="J1278" s="4343">
        <v>44894</v>
      </c>
      <c r="K1278" s="1335" t="s">
        <v>5564</v>
      </c>
      <c r="L1278" s="1335">
        <v>171</v>
      </c>
      <c r="M1278" s="1335">
        <f>AVERAGE(CPVTFC3SG0082!V24:W24)</f>
        <v>0.13285</v>
      </c>
      <c r="N1278" s="4344">
        <f t="shared" ref="N1278" si="211">(M1278-0.1565)/0.0137*400</f>
        <v>-690.51094890510956</v>
      </c>
      <c r="O1278" s="4355" t="s">
        <v>314</v>
      </c>
      <c r="P1278" s="490">
        <v>44890</v>
      </c>
      <c r="Q1278" s="3729" t="s">
        <v>5583</v>
      </c>
      <c r="R1278" s="3648">
        <v>42</v>
      </c>
      <c r="S1278" s="589">
        <f>AVERAGE(CPVTFC3SG0073!S17:T17)</f>
        <v>0.32179999999999997</v>
      </c>
      <c r="T1278" s="622">
        <f t="shared" si="210"/>
        <v>990.94285714285706</v>
      </c>
      <c r="U1278" s="3718" t="s">
        <v>314</v>
      </c>
    </row>
    <row r="1279" spans="1:21" x14ac:dyDescent="0.25">
      <c r="A1279" s="596"/>
      <c r="B1279" s="4749"/>
      <c r="C1279" s="171" t="s">
        <v>5448</v>
      </c>
      <c r="D1279" s="2333"/>
      <c r="E1279" s="3468"/>
      <c r="F1279" s="695"/>
      <c r="G1279" s="695"/>
      <c r="H1279" s="3469"/>
      <c r="I1279" s="3504"/>
      <c r="J1279" s="863"/>
      <c r="K1279" s="863"/>
      <c r="L1279" s="864"/>
      <c r="M1279" s="642"/>
      <c r="N1279" s="642"/>
      <c r="O1279" s="642"/>
      <c r="P1279" s="18">
        <v>44890</v>
      </c>
      <c r="Q1279" s="3727" t="s">
        <v>5583</v>
      </c>
      <c r="R1279" s="3454">
        <v>43</v>
      </c>
      <c r="S1279" s="7">
        <f>AVERAGE(CPVTFC3SG0073!U17:V17)</f>
        <v>0.25895000000000001</v>
      </c>
      <c r="T1279" s="13">
        <f t="shared" si="210"/>
        <v>694.65</v>
      </c>
      <c r="U1279" s="3717" t="s">
        <v>314</v>
      </c>
    </row>
    <row r="1280" spans="1:21" ht="26.25" thickBot="1" x14ac:dyDescent="0.3">
      <c r="A1280" s="537"/>
      <c r="B1280" s="4759"/>
      <c r="C1280" s="2623" t="s">
        <v>2442</v>
      </c>
      <c r="D1280" s="1785">
        <v>44887</v>
      </c>
      <c r="E1280" s="3567" t="s">
        <v>5518</v>
      </c>
      <c r="F1280" s="3563">
        <v>69</v>
      </c>
      <c r="G1280" s="173">
        <f>AVERAGE(CPVTFC3SG0065!G23:H23)</f>
        <v>1.59385</v>
      </c>
      <c r="H1280" s="1787">
        <f>(G1280-0.171)/0.0137*50</f>
        <v>5192.8832116788317</v>
      </c>
      <c r="I1280" s="3663" t="s">
        <v>315</v>
      </c>
      <c r="J1280" s="1632"/>
      <c r="K1280" s="1632"/>
      <c r="L1280" s="1633"/>
      <c r="M1280" s="650"/>
      <c r="N1280" s="650"/>
      <c r="O1280" s="650"/>
      <c r="P1280" s="1268"/>
      <c r="Q1280" s="1268"/>
      <c r="R1280" s="1268"/>
      <c r="S1280" s="1268"/>
      <c r="T1280" s="1268"/>
      <c r="U1280" s="2127"/>
    </row>
    <row r="1281" spans="1:22" x14ac:dyDescent="0.25">
      <c r="A1281" s="508">
        <v>877</v>
      </c>
      <c r="B1281" s="4748" t="s">
        <v>2052</v>
      </c>
      <c r="C1281" s="2749" t="s">
        <v>868</v>
      </c>
      <c r="D1281" s="2329">
        <v>44819</v>
      </c>
      <c r="E1281" s="3465" t="s">
        <v>4924</v>
      </c>
      <c r="F1281" s="492">
        <v>106</v>
      </c>
      <c r="G1281" s="492">
        <f>AVERAGE(CPVTFC3SG0014!L14:M14)</f>
        <v>8.4849999999999995E-2</v>
      </c>
      <c r="H1281" s="3466">
        <f t="shared" si="192"/>
        <v>-101.7578125</v>
      </c>
      <c r="I1281" s="3503" t="s">
        <v>314</v>
      </c>
      <c r="J1281" s="1638"/>
      <c r="K1281" s="1638"/>
      <c r="L1281" s="1639"/>
      <c r="M1281" s="721"/>
      <c r="N1281" s="721"/>
      <c r="O1281" s="721"/>
      <c r="P1281" s="87">
        <v>44890</v>
      </c>
      <c r="Q1281" s="3736" t="s">
        <v>5583</v>
      </c>
      <c r="R1281" s="3650">
        <v>44</v>
      </c>
      <c r="S1281" s="88">
        <f>AVERAGE(CPVTFC3SG0073!W17:X17)</f>
        <v>0.41589999999999999</v>
      </c>
      <c r="T1281" s="89">
        <f t="shared" si="210"/>
        <v>1434.5571428571429</v>
      </c>
      <c r="U1281" s="3714" t="s">
        <v>315</v>
      </c>
      <c r="V1281" s="4690" t="s">
        <v>1416</v>
      </c>
    </row>
    <row r="1282" spans="1:22" x14ac:dyDescent="0.25">
      <c r="A1282" s="585"/>
      <c r="B1282" s="4749"/>
      <c r="C1282" s="171" t="s">
        <v>5448</v>
      </c>
      <c r="D1282" s="2333"/>
      <c r="E1282" s="3468"/>
      <c r="F1282" s="695"/>
      <c r="G1282" s="695"/>
      <c r="H1282" s="3469"/>
      <c r="I1282" s="3504"/>
      <c r="J1282" s="863"/>
      <c r="K1282" s="863"/>
      <c r="L1282" s="864"/>
      <c r="M1282" s="642"/>
      <c r="N1282" s="642"/>
      <c r="O1282" s="642"/>
      <c r="P1282" s="19">
        <v>44890</v>
      </c>
      <c r="Q1282" s="3733" t="s">
        <v>5583</v>
      </c>
      <c r="R1282" s="3446">
        <v>45</v>
      </c>
      <c r="S1282" s="10">
        <f>AVERAGE(CPVTFC3SG0073!C19:D19)</f>
        <v>0.39029999999999998</v>
      </c>
      <c r="T1282" s="14">
        <f t="shared" si="210"/>
        <v>1313.8714285714282</v>
      </c>
      <c r="U1282" s="3715" t="s">
        <v>315</v>
      </c>
      <c r="V1282" s="4691"/>
    </row>
    <row r="1283" spans="1:22" ht="25.5" x14ac:dyDescent="0.25">
      <c r="A1283" s="596"/>
      <c r="B1283" s="4749"/>
      <c r="C1283" s="171" t="s">
        <v>2442</v>
      </c>
      <c r="D1283" s="2392">
        <v>44887</v>
      </c>
      <c r="E1283" s="3568" t="s">
        <v>5518</v>
      </c>
      <c r="F1283" s="3564">
        <v>70</v>
      </c>
      <c r="G1283" s="103">
        <f>AVERAGE(CPVTFC3SG0065!I23:J23)</f>
        <v>2.8636999999999997</v>
      </c>
      <c r="H1283" s="3477">
        <f>(G1283-0.171)/0.0137*50</f>
        <v>9827.3722627737206</v>
      </c>
      <c r="I1283" s="3661" t="s">
        <v>315</v>
      </c>
      <c r="J1283" s="3500">
        <v>44894</v>
      </c>
      <c r="K1283" s="145" t="s">
        <v>5564</v>
      </c>
      <c r="L1283" s="145">
        <v>172</v>
      </c>
      <c r="M1283" s="145">
        <f>AVERAGE(CPVTFC3SG0082!X24:Y24)</f>
        <v>0.50505</v>
      </c>
      <c r="N1283" s="4002">
        <f t="shared" ref="N1283:N1284" si="212">(M1283-0.1565)/0.0137*400</f>
        <v>10176.642335766424</v>
      </c>
      <c r="O1283" s="4347" t="s">
        <v>315</v>
      </c>
      <c r="P1283" s="19">
        <v>44890</v>
      </c>
      <c r="Q1283" s="3733" t="s">
        <v>5583</v>
      </c>
      <c r="R1283" s="3446">
        <v>46</v>
      </c>
      <c r="S1283" s="10">
        <f>AVERAGE(CPVTFC3SG0073!E19:F19)</f>
        <v>0.72260000000000002</v>
      </c>
      <c r="T1283" s="14">
        <f t="shared" si="210"/>
        <v>2880.4285714285711</v>
      </c>
      <c r="U1283" s="3715" t="s">
        <v>315</v>
      </c>
      <c r="V1283" s="4691"/>
    </row>
    <row r="1284" spans="1:22" ht="36.75" thickBot="1" x14ac:dyDescent="0.3">
      <c r="A1284" s="516"/>
      <c r="B1284" s="4750"/>
      <c r="C1284" s="463" t="s">
        <v>3919</v>
      </c>
      <c r="D1284" s="1516">
        <v>44887</v>
      </c>
      <c r="E1284" s="3569" t="s">
        <v>5518</v>
      </c>
      <c r="F1284" s="3558">
        <v>71</v>
      </c>
      <c r="G1284" s="518">
        <f>AVERAGE(CPVTFC3SG0065!K23:L23)</f>
        <v>2.8228499999999999</v>
      </c>
      <c r="H1284" s="1518">
        <f>(G1284-0.171)/0.0137*50</f>
        <v>9678.2846715328469</v>
      </c>
      <c r="I1284" s="3662" t="s">
        <v>315</v>
      </c>
      <c r="J1284" s="4341">
        <v>44894</v>
      </c>
      <c r="K1284" s="486" t="s">
        <v>5564</v>
      </c>
      <c r="L1284" s="486">
        <v>173</v>
      </c>
      <c r="M1284" s="486">
        <f>AVERAGE(CPVTFC3SG0082!B26:C26)</f>
        <v>0.46845000000000003</v>
      </c>
      <c r="N1284" s="4001">
        <f t="shared" si="212"/>
        <v>9108.0291970802937</v>
      </c>
      <c r="O1284" s="4354" t="s">
        <v>315</v>
      </c>
      <c r="P1284" s="786"/>
      <c r="Q1284" s="786"/>
      <c r="R1284" s="786"/>
      <c r="S1284" s="786"/>
      <c r="T1284" s="786"/>
      <c r="U1284" s="788"/>
      <c r="V1284" s="4692"/>
    </row>
    <row r="1285" spans="1:22" x14ac:dyDescent="0.25">
      <c r="A1285" s="592">
        <v>878</v>
      </c>
      <c r="B1285" s="4764" t="s">
        <v>2053</v>
      </c>
      <c r="C1285" s="2753" t="s">
        <v>868</v>
      </c>
      <c r="D1285" s="2925">
        <v>44819</v>
      </c>
      <c r="E1285" s="3518" t="s">
        <v>4924</v>
      </c>
      <c r="F1285" s="449">
        <v>107</v>
      </c>
      <c r="G1285" s="449">
        <f>AVERAGE(CPVTFC3SG0014!N14:O14)</f>
        <v>1.0429499999999998</v>
      </c>
      <c r="H1285" s="3519">
        <f t="shared" si="192"/>
        <v>3640.8203124999991</v>
      </c>
      <c r="I1285" s="3521" t="s">
        <v>315</v>
      </c>
      <c r="J1285" s="1635"/>
      <c r="K1285" s="1635"/>
      <c r="L1285" s="1636"/>
      <c r="M1285" s="656"/>
      <c r="N1285" s="656"/>
      <c r="O1285" s="656"/>
      <c r="P1285" s="83">
        <v>44890</v>
      </c>
      <c r="Q1285" s="4387" t="s">
        <v>5583</v>
      </c>
      <c r="R1285" s="4283">
        <v>47</v>
      </c>
      <c r="S1285" s="84">
        <f>AVERAGE(CPVTFC3SG0073!G19:H19)</f>
        <v>0.3609</v>
      </c>
      <c r="T1285" s="85">
        <f t="shared" si="210"/>
        <v>1175.2714285714285</v>
      </c>
      <c r="U1285" s="4382" t="s">
        <v>314</v>
      </c>
    </row>
    <row r="1286" spans="1:22" ht="15.75" thickBot="1" x14ac:dyDescent="0.3">
      <c r="A1286" s="537"/>
      <c r="B1286" s="4759"/>
      <c r="C1286" s="2623" t="s">
        <v>5448</v>
      </c>
      <c r="D1286" s="2335"/>
      <c r="E1286" s="3532"/>
      <c r="F1286" s="1586"/>
      <c r="G1286" s="1586"/>
      <c r="H1286" s="3533"/>
      <c r="I1286" s="3534"/>
      <c r="J1286" s="1632"/>
      <c r="K1286" s="1632"/>
      <c r="L1286" s="1633"/>
      <c r="M1286" s="650"/>
      <c r="N1286" s="650"/>
      <c r="O1286" s="650"/>
      <c r="P1286" s="79">
        <v>44890</v>
      </c>
      <c r="Q1286" s="3734" t="s">
        <v>5583</v>
      </c>
      <c r="R1286" s="3452">
        <v>48</v>
      </c>
      <c r="S1286" s="80">
        <f>AVERAGE(CPVTFC3SG0073!I19:J19)</f>
        <v>0.48294999999999999</v>
      </c>
      <c r="T1286" s="81">
        <f t="shared" si="210"/>
        <v>1750.6499999999996</v>
      </c>
      <c r="U1286" s="3726" t="s">
        <v>315</v>
      </c>
    </row>
    <row r="1287" spans="1:22" x14ac:dyDescent="0.25">
      <c r="A1287" s="508">
        <v>879</v>
      </c>
      <c r="B1287" s="4744" t="s">
        <v>2054</v>
      </c>
      <c r="C1287" s="2749" t="s">
        <v>868</v>
      </c>
      <c r="D1287" s="2329">
        <v>44819</v>
      </c>
      <c r="E1287" s="3465" t="s">
        <v>4924</v>
      </c>
      <c r="F1287" s="492">
        <v>108</v>
      </c>
      <c r="G1287" s="492">
        <f>AVERAGE(CPVTFC3SG0014!P14:Q14)</f>
        <v>7.1000000000000008E-2</v>
      </c>
      <c r="H1287" s="3466">
        <f t="shared" si="192"/>
        <v>-155.85937499999994</v>
      </c>
      <c r="I1287" s="3503" t="s">
        <v>314</v>
      </c>
      <c r="J1287" s="1638"/>
      <c r="K1287" s="1638"/>
      <c r="L1287" s="1639"/>
      <c r="M1287" s="721"/>
      <c r="N1287" s="721"/>
      <c r="O1287" s="721"/>
      <c r="P1287" s="87">
        <v>44890</v>
      </c>
      <c r="Q1287" s="3736" t="s">
        <v>5583</v>
      </c>
      <c r="R1287" s="3650">
        <v>49</v>
      </c>
      <c r="S1287" s="88">
        <f>AVERAGE(CPVTFC3SG0073!K19:L19)</f>
        <v>0.39980000000000004</v>
      </c>
      <c r="T1287" s="89">
        <f t="shared" si="210"/>
        <v>1358.6571428571428</v>
      </c>
      <c r="U1287" s="3714" t="s">
        <v>315</v>
      </c>
    </row>
    <row r="1288" spans="1:22" ht="15.75" thickBot="1" x14ac:dyDescent="0.3">
      <c r="A1288" s="498"/>
      <c r="B1288" s="4763"/>
      <c r="C1288" s="2623" t="s">
        <v>5448</v>
      </c>
      <c r="D1288" s="2335"/>
      <c r="E1288" s="3532"/>
      <c r="F1288" s="1586"/>
      <c r="G1288" s="1586"/>
      <c r="H1288" s="3533"/>
      <c r="I1288" s="3534"/>
      <c r="J1288" s="1632"/>
      <c r="K1288" s="1632"/>
      <c r="L1288" s="1633"/>
      <c r="M1288" s="650"/>
      <c r="N1288" s="650"/>
      <c r="O1288" s="650"/>
      <c r="P1288" s="79">
        <v>44890</v>
      </c>
      <c r="Q1288" s="3734" t="s">
        <v>5583</v>
      </c>
      <c r="R1288" s="3452">
        <v>50</v>
      </c>
      <c r="S1288" s="80">
        <f>AVERAGE(CPVTFC3SG0073!M19:N19)</f>
        <v>1.9729000000000001</v>
      </c>
      <c r="T1288" s="81">
        <f t="shared" si="210"/>
        <v>8774.7000000000007</v>
      </c>
      <c r="U1288" s="3726" t="s">
        <v>315</v>
      </c>
    </row>
    <row r="1289" spans="1:22" x14ac:dyDescent="0.25">
      <c r="A1289" s="86">
        <v>880</v>
      </c>
      <c r="B1289" s="2746" t="s">
        <v>2055</v>
      </c>
      <c r="C1289" s="2746" t="s">
        <v>868</v>
      </c>
      <c r="D1289" s="2107">
        <v>44819</v>
      </c>
      <c r="E1289" s="2788" t="s">
        <v>4924</v>
      </c>
      <c r="F1289" s="459">
        <v>109</v>
      </c>
      <c r="G1289" s="459">
        <f>AVERAGE(CPVTFC3SG0014!R14)</f>
        <v>1.8197000000000001</v>
      </c>
      <c r="H1289" s="2109">
        <f t="shared" si="192"/>
        <v>6675</v>
      </c>
      <c r="I1289" s="2789" t="s">
        <v>315</v>
      </c>
      <c r="J1289" s="2410"/>
      <c r="K1289" s="2410"/>
      <c r="L1289" s="2411"/>
      <c r="M1289" s="721"/>
      <c r="N1289" s="721"/>
      <c r="O1289" s="721"/>
      <c r="P1289" s="87">
        <v>44890</v>
      </c>
      <c r="Q1289" s="3736" t="s">
        <v>5583</v>
      </c>
      <c r="R1289" s="3650">
        <v>51</v>
      </c>
      <c r="S1289" s="88">
        <f>AVERAGE(CPVTFC3SG0073!O19:P19)</f>
        <v>2.86355</v>
      </c>
      <c r="T1289" s="89">
        <f t="shared" si="210"/>
        <v>12973.47857142857</v>
      </c>
      <c r="U1289" s="3714" t="s">
        <v>315</v>
      </c>
    </row>
    <row r="1290" spans="1:22" ht="15.75" thickBot="1" x14ac:dyDescent="0.3">
      <c r="A1290" s="537"/>
      <c r="B1290" s="2623"/>
      <c r="C1290" s="2623" t="s">
        <v>5448</v>
      </c>
      <c r="D1290" s="2335"/>
      <c r="E1290" s="3532"/>
      <c r="F1290" s="1586"/>
      <c r="G1290" s="1586"/>
      <c r="H1290" s="3533"/>
      <c r="I1290" s="3534"/>
      <c r="J1290" s="2406"/>
      <c r="K1290" s="2406"/>
      <c r="L1290" s="2407"/>
      <c r="M1290" s="650"/>
      <c r="N1290" s="650"/>
      <c r="O1290" s="650"/>
      <c r="P1290" s="79">
        <v>44890</v>
      </c>
      <c r="Q1290" s="3734" t="s">
        <v>5583</v>
      </c>
      <c r="R1290" s="3452">
        <v>52</v>
      </c>
      <c r="S1290" s="80">
        <f>AVERAGE(CPVTFC3SG0073!Q19:R19)</f>
        <v>2.8532000000000002</v>
      </c>
      <c r="T1290" s="81">
        <f>(S1290-0.1116)/0.014*66</f>
        <v>12924.685714285713</v>
      </c>
      <c r="U1290" s="3726" t="s">
        <v>315</v>
      </c>
    </row>
    <row r="1291" spans="1:22" x14ac:dyDescent="0.25">
      <c r="A1291" s="86">
        <v>881</v>
      </c>
      <c r="B1291" s="4748" t="s">
        <v>2056</v>
      </c>
      <c r="C1291" s="2746" t="s">
        <v>868</v>
      </c>
      <c r="D1291" s="2107">
        <v>44819</v>
      </c>
      <c r="E1291" s="2788" t="s">
        <v>4924</v>
      </c>
      <c r="F1291" s="459">
        <v>110</v>
      </c>
      <c r="G1291" s="459">
        <f>AVERAGE(CPVTFC3SG0014!T14:U14)</f>
        <v>0.88529999999999998</v>
      </c>
      <c r="H1291" s="2109">
        <f t="shared" si="192"/>
        <v>3024.9999999999995</v>
      </c>
      <c r="I1291" s="2789" t="s">
        <v>315</v>
      </c>
      <c r="J1291" s="1638"/>
      <c r="K1291" s="1638"/>
      <c r="L1291" s="1639"/>
      <c r="M1291" s="721"/>
      <c r="N1291" s="721"/>
      <c r="O1291" s="721"/>
      <c r="P1291" s="87">
        <v>44890</v>
      </c>
      <c r="Q1291" s="3736" t="s">
        <v>5583</v>
      </c>
      <c r="R1291" s="3650">
        <v>53</v>
      </c>
      <c r="S1291" s="88">
        <f>AVERAGE(CPVTFC3SG0073!S19:T19)</f>
        <v>0.65680000000000005</v>
      </c>
      <c r="T1291" s="89">
        <f t="shared" ref="T1291:T1296" si="213">(S1291-0.1116)/0.014*66</f>
        <v>2570.2285714285713</v>
      </c>
      <c r="U1291" s="3714" t="s">
        <v>315</v>
      </c>
      <c r="V1291" s="4690" t="s">
        <v>1416</v>
      </c>
    </row>
    <row r="1292" spans="1:22" x14ac:dyDescent="0.25">
      <c r="A1292" s="596"/>
      <c r="B1292" s="4749"/>
      <c r="C1292" s="171" t="s">
        <v>5448</v>
      </c>
      <c r="D1292" s="2333"/>
      <c r="E1292" s="3468"/>
      <c r="F1292" s="695"/>
      <c r="G1292" s="695"/>
      <c r="H1292" s="3469"/>
      <c r="I1292" s="3504"/>
      <c r="J1292" s="863"/>
      <c r="K1292" s="863"/>
      <c r="L1292" s="864"/>
      <c r="M1292" s="642"/>
      <c r="N1292" s="642"/>
      <c r="O1292" s="642"/>
      <c r="P1292" s="19">
        <v>44890</v>
      </c>
      <c r="Q1292" s="3733" t="s">
        <v>5583</v>
      </c>
      <c r="R1292" s="3446">
        <v>54</v>
      </c>
      <c r="S1292" s="10">
        <f>AVERAGE(CPVTFC3SG0073!U19:V19)</f>
        <v>2.8256000000000001</v>
      </c>
      <c r="T1292" s="14">
        <f t="shared" si="213"/>
        <v>12794.571428571429</v>
      </c>
      <c r="U1292" s="3715" t="s">
        <v>315</v>
      </c>
      <c r="V1292" s="4691"/>
    </row>
    <row r="1293" spans="1:22" ht="26.25" thickBot="1" x14ac:dyDescent="0.3">
      <c r="A1293" s="516"/>
      <c r="B1293" s="4750"/>
      <c r="C1293" s="2747" t="s">
        <v>2442</v>
      </c>
      <c r="D1293" s="1516">
        <v>44887</v>
      </c>
      <c r="E1293" s="3569" t="s">
        <v>5518</v>
      </c>
      <c r="F1293" s="3558">
        <v>72</v>
      </c>
      <c r="G1293" s="518">
        <f>AVERAGE(CPVTFC3SG0065!M23:N23)</f>
        <v>2.9032999999999998</v>
      </c>
      <c r="H1293" s="1518">
        <f>(G1293-0.171)/0.0137*50</f>
        <v>9971.8978102189776</v>
      </c>
      <c r="I1293" s="3662" t="s">
        <v>315</v>
      </c>
      <c r="J1293" s="4341">
        <v>44894</v>
      </c>
      <c r="K1293" s="486" t="s">
        <v>5564</v>
      </c>
      <c r="L1293" s="486">
        <v>174</v>
      </c>
      <c r="M1293" s="486">
        <f>AVERAGE(CPVTFC3SG0082!D26:E26)</f>
        <v>3.0098000000000003</v>
      </c>
      <c r="N1293" s="4001">
        <f t="shared" ref="N1293" si="214">(M1293-0.1565)/0.0137*400</f>
        <v>83308.029197080308</v>
      </c>
      <c r="O1293" s="4354" t="s">
        <v>315</v>
      </c>
      <c r="P1293" s="786"/>
      <c r="Q1293" s="786"/>
      <c r="R1293" s="786"/>
      <c r="S1293" s="786"/>
      <c r="T1293" s="786"/>
      <c r="U1293" s="788"/>
      <c r="V1293" s="4692"/>
    </row>
    <row r="1294" spans="1:22" ht="15.75" thickBot="1" x14ac:dyDescent="0.3">
      <c r="A1294" s="2152">
        <v>882</v>
      </c>
      <c r="B1294" s="2752" t="s">
        <v>2057</v>
      </c>
      <c r="C1294" s="2752" t="s">
        <v>868</v>
      </c>
      <c r="D1294" s="2330">
        <v>44819</v>
      </c>
      <c r="E1294" s="3516" t="s">
        <v>4924</v>
      </c>
      <c r="F1294" s="1521">
        <v>111</v>
      </c>
      <c r="G1294" s="1521">
        <f>AVERAGE(CPVTFC3SG0014!V14:W14)</f>
        <v>0.1414</v>
      </c>
      <c r="H1294" s="3517">
        <f t="shared" si="192"/>
        <v>119.140625</v>
      </c>
      <c r="I1294" s="348" t="s">
        <v>314</v>
      </c>
      <c r="J1294" s="2395"/>
      <c r="K1294" s="2395"/>
      <c r="L1294" s="2396"/>
      <c r="M1294" s="1973"/>
      <c r="N1294" s="1973"/>
      <c r="O1294" s="1973"/>
      <c r="P1294" s="676">
        <v>44890</v>
      </c>
      <c r="Q1294" s="4388" t="s">
        <v>5583</v>
      </c>
      <c r="R1294" s="3445">
        <v>55</v>
      </c>
      <c r="S1294" s="1624">
        <f>AVERAGE(CPVTFC3SG0073!W19:X19)</f>
        <v>0.39634999999999998</v>
      </c>
      <c r="T1294" s="1524">
        <f t="shared" si="213"/>
        <v>1342.3928571428569</v>
      </c>
      <c r="U1294" s="4389" t="s">
        <v>315</v>
      </c>
    </row>
    <row r="1295" spans="1:22" x14ac:dyDescent="0.25">
      <c r="A1295" s="508">
        <v>883</v>
      </c>
      <c r="B1295" s="4761" t="s">
        <v>2058</v>
      </c>
      <c r="C1295" s="2749" t="s">
        <v>868</v>
      </c>
      <c r="D1295" s="2329">
        <v>44819</v>
      </c>
      <c r="E1295" s="3465" t="s">
        <v>4924</v>
      </c>
      <c r="F1295" s="492">
        <v>112</v>
      </c>
      <c r="G1295" s="492">
        <f>AVERAGE(CPVTFC3SG0014!X14:Y14)</f>
        <v>0.10345</v>
      </c>
      <c r="H1295" s="3466">
        <f t="shared" si="192"/>
        <v>-29.101562499999993</v>
      </c>
      <c r="I1295" s="3503" t="s">
        <v>314</v>
      </c>
      <c r="J1295" s="1638"/>
      <c r="K1295" s="1638"/>
      <c r="L1295" s="1639"/>
      <c r="M1295" s="721"/>
      <c r="N1295" s="721"/>
      <c r="O1295" s="721"/>
      <c r="P1295" s="490">
        <v>44890</v>
      </c>
      <c r="Q1295" s="3729" t="s">
        <v>5583</v>
      </c>
      <c r="R1295" s="3648">
        <v>56</v>
      </c>
      <c r="S1295" s="589">
        <f>AVERAGE(CPVTFC3SG0073!C21:D21)</f>
        <v>0.14119999999999999</v>
      </c>
      <c r="T1295" s="622">
        <f t="shared" si="213"/>
        <v>139.54285714285709</v>
      </c>
      <c r="U1295" s="3718" t="s">
        <v>314</v>
      </c>
    </row>
    <row r="1296" spans="1:22" ht="15.75" thickBot="1" x14ac:dyDescent="0.3">
      <c r="A1296" s="498"/>
      <c r="B1296" s="4760"/>
      <c r="C1296" s="2761" t="s">
        <v>5448</v>
      </c>
      <c r="D1296" s="2335"/>
      <c r="E1296" s="3532"/>
      <c r="F1296" s="1586"/>
      <c r="G1296" s="1586"/>
      <c r="H1296" s="3533"/>
      <c r="I1296" s="3534"/>
      <c r="J1296" s="1632"/>
      <c r="K1296" s="1632"/>
      <c r="L1296" s="1633"/>
      <c r="M1296" s="650"/>
      <c r="N1296" s="650"/>
      <c r="O1296" s="650"/>
      <c r="P1296" s="111">
        <v>44890</v>
      </c>
      <c r="Q1296" s="3738" t="s">
        <v>5583</v>
      </c>
      <c r="R1296" s="3451">
        <v>57</v>
      </c>
      <c r="S1296" s="112">
        <f>AVERAGE(CPVTFC3SG0073!E21:F21)</f>
        <v>0.12315000000000001</v>
      </c>
      <c r="T1296" s="113">
        <f t="shared" si="213"/>
        <v>54.450000000000017</v>
      </c>
      <c r="U1296" s="3739" t="s">
        <v>314</v>
      </c>
    </row>
    <row r="1297" spans="1:22" x14ac:dyDescent="0.25">
      <c r="A1297" s="86">
        <v>884</v>
      </c>
      <c r="B1297" s="4748" t="s">
        <v>2059</v>
      </c>
      <c r="C1297" s="2746" t="s">
        <v>868</v>
      </c>
      <c r="D1297" s="2107">
        <v>44819</v>
      </c>
      <c r="E1297" s="2788" t="s">
        <v>4924</v>
      </c>
      <c r="F1297" s="459">
        <v>113</v>
      </c>
      <c r="G1297" s="459">
        <f>AVERAGE(CPVTFC3SG0014!B16:C16)</f>
        <v>0.50729999999999997</v>
      </c>
      <c r="H1297" s="2109">
        <f t="shared" si="192"/>
        <v>1548.4374999999998</v>
      </c>
      <c r="I1297" s="3631" t="s">
        <v>315</v>
      </c>
      <c r="J1297" s="1638"/>
      <c r="K1297" s="1638"/>
      <c r="L1297" s="1639"/>
      <c r="M1297" s="721"/>
      <c r="N1297" s="721"/>
      <c r="O1297" s="721"/>
      <c r="P1297" s="490">
        <v>44890</v>
      </c>
      <c r="Q1297" s="3729" t="s">
        <v>5583</v>
      </c>
      <c r="R1297" s="3648">
        <v>58</v>
      </c>
      <c r="S1297" s="589">
        <f>AVERAGE(CPVTFC3SG0073!G21:H21)</f>
        <v>0.12230000000000001</v>
      </c>
      <c r="T1297" s="622">
        <f t="shared" ref="T1297:T1298" si="215">(S1297-0.1116)/0.014*66</f>
        <v>50.44285714285715</v>
      </c>
      <c r="U1297" s="3718" t="s">
        <v>314</v>
      </c>
    </row>
    <row r="1298" spans="1:22" x14ac:dyDescent="0.25">
      <c r="A1298" s="596"/>
      <c r="B1298" s="4749"/>
      <c r="C1298" s="171" t="s">
        <v>5448</v>
      </c>
      <c r="D1298" s="2333"/>
      <c r="E1298" s="3468"/>
      <c r="F1298" s="695"/>
      <c r="G1298" s="695"/>
      <c r="H1298" s="3469"/>
      <c r="I1298" s="3504"/>
      <c r="J1298" s="863"/>
      <c r="K1298" s="863"/>
      <c r="L1298" s="864"/>
      <c r="M1298" s="642"/>
      <c r="N1298" s="642"/>
      <c r="O1298" s="642"/>
      <c r="P1298" s="18">
        <v>44890</v>
      </c>
      <c r="Q1298" s="3727" t="s">
        <v>5583</v>
      </c>
      <c r="R1298" s="3454">
        <v>59</v>
      </c>
      <c r="S1298" s="7">
        <f>AVERAGE(CPVTFC3SG0073!I21:J21)</f>
        <v>0.1351</v>
      </c>
      <c r="T1298" s="13">
        <f t="shared" si="215"/>
        <v>110.78571428571425</v>
      </c>
      <c r="U1298" s="3717" t="s">
        <v>314</v>
      </c>
    </row>
    <row r="1299" spans="1:22" ht="26.25" thickBot="1" x14ac:dyDescent="0.3">
      <c r="A1299" s="462"/>
      <c r="B1299" s="4750"/>
      <c r="C1299" s="2371" t="s">
        <v>2442</v>
      </c>
      <c r="D1299" s="1525">
        <v>44887</v>
      </c>
      <c r="E1299" s="3576" t="s">
        <v>5518</v>
      </c>
      <c r="F1299" s="3559">
        <v>73</v>
      </c>
      <c r="G1299" s="467">
        <f>AVERAGE(CPVTFC3SG0065!O23:P23)</f>
        <v>0.16875000000000001</v>
      </c>
      <c r="H1299" s="1527">
        <f>(G1299-0.171)/0.0137*50</f>
        <v>-8.2116788321167942</v>
      </c>
      <c r="I1299" s="3743" t="s">
        <v>314</v>
      </c>
      <c r="J1299" s="1641"/>
      <c r="K1299" s="1641"/>
      <c r="L1299" s="1642"/>
      <c r="M1299" s="778"/>
      <c r="N1299" s="778"/>
      <c r="O1299" s="778"/>
      <c r="P1299" s="786"/>
      <c r="Q1299" s="786"/>
      <c r="R1299" s="786"/>
      <c r="S1299" s="786"/>
      <c r="T1299" s="786"/>
      <c r="U1299" s="788"/>
    </row>
    <row r="1300" spans="1:22" x14ac:dyDescent="0.25">
      <c r="A1300" s="508">
        <v>885</v>
      </c>
      <c r="B1300" s="4761" t="s">
        <v>2060</v>
      </c>
      <c r="C1300" s="2755" t="s">
        <v>868</v>
      </c>
      <c r="D1300" s="2329">
        <v>44819</v>
      </c>
      <c r="E1300" s="3465" t="s">
        <v>4924</v>
      </c>
      <c r="F1300" s="492">
        <v>114</v>
      </c>
      <c r="G1300" s="492">
        <f>AVERAGE(CPVTFC3SG0014!D16:E16)</f>
        <v>0.17815</v>
      </c>
      <c r="H1300" s="3466">
        <f t="shared" si="192"/>
        <v>262.6953125</v>
      </c>
      <c r="I1300" s="3539" t="s">
        <v>314</v>
      </c>
      <c r="J1300" s="1638"/>
      <c r="K1300" s="1638"/>
      <c r="L1300" s="1639"/>
      <c r="M1300" s="721"/>
      <c r="N1300" s="721"/>
      <c r="O1300" s="721"/>
      <c r="P1300" s="87">
        <v>44890</v>
      </c>
      <c r="Q1300" s="3736" t="s">
        <v>5583</v>
      </c>
      <c r="R1300" s="3650">
        <v>60</v>
      </c>
      <c r="S1300" s="88">
        <f>AVERAGE(CPVTFC3SG0073!K21:L21)</f>
        <v>0.44589999999999996</v>
      </c>
      <c r="T1300" s="89">
        <f t="shared" ref="T1300:T1301" si="216">(S1300-0.1116)/0.014*66</f>
        <v>1575.9857142857138</v>
      </c>
      <c r="U1300" s="3745" t="s">
        <v>315</v>
      </c>
    </row>
    <row r="1301" spans="1:22" ht="15.75" thickBot="1" x14ac:dyDescent="0.3">
      <c r="A1301" s="1861"/>
      <c r="B1301" s="4762"/>
      <c r="C1301" s="2371" t="s">
        <v>5448</v>
      </c>
      <c r="D1301" s="2111"/>
      <c r="E1301" s="3471"/>
      <c r="F1301" s="787"/>
      <c r="G1301" s="787"/>
      <c r="H1301" s="2113"/>
      <c r="I1301" s="3505"/>
      <c r="J1301" s="2687"/>
      <c r="K1301" s="2687"/>
      <c r="L1301" s="2767"/>
      <c r="M1301" s="1509"/>
      <c r="N1301" s="1509"/>
      <c r="O1301" s="1509"/>
      <c r="P1301" s="91">
        <v>44890</v>
      </c>
      <c r="Q1301" s="3724" t="s">
        <v>5583</v>
      </c>
      <c r="R1301" s="3449">
        <v>61</v>
      </c>
      <c r="S1301" s="595">
        <f>AVERAGE(CPVTFC3SG0073!M21:N21)</f>
        <v>0.23604999999999998</v>
      </c>
      <c r="T1301" s="225">
        <f t="shared" si="216"/>
        <v>586.69285714285706</v>
      </c>
      <c r="U1301" s="3725" t="s">
        <v>314</v>
      </c>
    </row>
    <row r="1302" spans="1:22" ht="15.75" thickBot="1" x14ac:dyDescent="0.3">
      <c r="A1302" s="2008">
        <v>886</v>
      </c>
      <c r="B1302" s="3642" t="s">
        <v>2061</v>
      </c>
      <c r="C1302" s="3642" t="s">
        <v>868</v>
      </c>
      <c r="D1302" s="2257">
        <v>44819</v>
      </c>
      <c r="E1302" s="3613" t="s">
        <v>4924</v>
      </c>
      <c r="F1302" s="2012">
        <v>115</v>
      </c>
      <c r="G1302" s="2012">
        <f>AVERAGE(CPVTFC3SG0014!F16:G16)</f>
        <v>0.84545000000000003</v>
      </c>
      <c r="H1302" s="2259">
        <f t="shared" si="192"/>
        <v>2869.3359375</v>
      </c>
      <c r="I1302" s="3544" t="s">
        <v>315</v>
      </c>
      <c r="J1302" s="2402"/>
      <c r="K1302" s="2402"/>
      <c r="L1302" s="2403"/>
      <c r="M1302" s="2017"/>
      <c r="N1302" s="2017"/>
      <c r="O1302" s="2017"/>
      <c r="P1302" s="2010">
        <v>44890</v>
      </c>
      <c r="Q1302" s="3742" t="s">
        <v>5583</v>
      </c>
      <c r="R1302" s="3710">
        <v>62</v>
      </c>
      <c r="S1302" s="2400">
        <f>AVERAGE(CPVTFC3SG0073!O21:P21)</f>
        <v>0.70009999999999994</v>
      </c>
      <c r="T1302" s="2013">
        <f t="shared" ref="T1302:T1304" si="217">(S1302-0.1116)/0.014*66</f>
        <v>2774.3571428571422</v>
      </c>
      <c r="U1302" s="3746" t="s">
        <v>315</v>
      </c>
    </row>
    <row r="1303" spans="1:22" x14ac:dyDescent="0.25">
      <c r="A1303" s="86">
        <v>887</v>
      </c>
      <c r="B1303" s="4756" t="s">
        <v>2062</v>
      </c>
      <c r="C1303" s="2746" t="s">
        <v>868</v>
      </c>
      <c r="D1303" s="2107">
        <v>44819</v>
      </c>
      <c r="E1303" s="2788" t="s">
        <v>4924</v>
      </c>
      <c r="F1303" s="459">
        <v>116</v>
      </c>
      <c r="G1303" s="459">
        <f>AVERAGE(CPVTFC3SG0014!H16:I16)</f>
        <v>2.76735</v>
      </c>
      <c r="H1303" s="2109">
        <f t="shared" si="192"/>
        <v>10376.7578125</v>
      </c>
      <c r="I1303" s="2789" t="s">
        <v>315</v>
      </c>
      <c r="J1303" s="1638"/>
      <c r="K1303" s="1638"/>
      <c r="L1303" s="1639"/>
      <c r="M1303" s="721"/>
      <c r="N1303" s="721"/>
      <c r="O1303" s="721"/>
      <c r="P1303" s="490">
        <v>44890</v>
      </c>
      <c r="Q1303" s="3729" t="s">
        <v>5583</v>
      </c>
      <c r="R1303" s="3648">
        <v>63</v>
      </c>
      <c r="S1303" s="589">
        <f>AVERAGE(CPVTFC3SG0073!Q21:R21)</f>
        <v>0.23535</v>
      </c>
      <c r="T1303" s="622">
        <f t="shared" si="217"/>
        <v>583.39285714285711</v>
      </c>
      <c r="U1303" s="3718" t="s">
        <v>314</v>
      </c>
    </row>
    <row r="1304" spans="1:22" ht="15.75" thickBot="1" x14ac:dyDescent="0.3">
      <c r="A1304" s="537"/>
      <c r="B1304" s="4757"/>
      <c r="C1304" s="2623" t="s">
        <v>5448</v>
      </c>
      <c r="D1304" s="2335"/>
      <c r="E1304" s="3532"/>
      <c r="F1304" s="1586"/>
      <c r="G1304" s="1586"/>
      <c r="H1304" s="3533"/>
      <c r="I1304" s="3534"/>
      <c r="J1304" s="1632"/>
      <c r="K1304" s="1632"/>
      <c r="L1304" s="1633"/>
      <c r="M1304" s="650"/>
      <c r="N1304" s="650"/>
      <c r="O1304" s="650"/>
      <c r="P1304" s="111">
        <v>44890</v>
      </c>
      <c r="Q1304" s="3738" t="s">
        <v>5583</v>
      </c>
      <c r="R1304" s="3451">
        <v>64</v>
      </c>
      <c r="S1304" s="112">
        <f>AVERAGE(CPVTFC3SG0073!S21:T21)</f>
        <v>0.22459999999999999</v>
      </c>
      <c r="T1304" s="113">
        <f t="shared" si="217"/>
        <v>532.71428571428567</v>
      </c>
      <c r="U1304" s="3739" t="s">
        <v>314</v>
      </c>
    </row>
    <row r="1305" spans="1:22" x14ac:dyDescent="0.25">
      <c r="A1305" s="86">
        <v>888</v>
      </c>
      <c r="B1305" s="4748" t="s">
        <v>2063</v>
      </c>
      <c r="C1305" s="2746" t="s">
        <v>868</v>
      </c>
      <c r="D1305" s="2107">
        <v>44819</v>
      </c>
      <c r="E1305" s="2788" t="s">
        <v>4924</v>
      </c>
      <c r="F1305" s="459">
        <v>117</v>
      </c>
      <c r="G1305" s="459">
        <f>AVERAGE(CPVTFC3SG0014!J16:K16)</f>
        <v>2.8334999999999999</v>
      </c>
      <c r="H1305" s="2109">
        <f t="shared" si="192"/>
        <v>10635.156249999998</v>
      </c>
      <c r="I1305" s="2789" t="s">
        <v>315</v>
      </c>
      <c r="J1305" s="4373">
        <v>44894</v>
      </c>
      <c r="K1305" s="1357" t="s">
        <v>5564</v>
      </c>
      <c r="L1305" s="1357">
        <v>175</v>
      </c>
      <c r="M1305" s="1357">
        <f>AVERAGE(CPVTFC3SG0082!F26:G26)</f>
        <v>0.1978</v>
      </c>
      <c r="N1305" s="4374">
        <f t="shared" ref="N1305" si="218">(M1305-0.1565)/0.0137*400</f>
        <v>1205.8394160583941</v>
      </c>
      <c r="O1305" s="4375" t="s">
        <v>314</v>
      </c>
      <c r="P1305" s="87">
        <v>44890</v>
      </c>
      <c r="Q1305" s="3736" t="s">
        <v>5583</v>
      </c>
      <c r="R1305" s="3650">
        <v>65</v>
      </c>
      <c r="S1305" s="88">
        <f>AVERAGE(CPVTFC3SG0073!U21:V21)</f>
        <v>0.42515000000000003</v>
      </c>
      <c r="T1305" s="89">
        <f t="shared" ref="T1305:T1307" si="219">(S1305-0.1116)/0.014*66</f>
        <v>1478.1642857142858</v>
      </c>
      <c r="U1305" s="3745" t="s">
        <v>315</v>
      </c>
    </row>
    <row r="1306" spans="1:22" x14ac:dyDescent="0.25">
      <c r="A1306" s="596"/>
      <c r="B1306" s="4749"/>
      <c r="C1306" s="171" t="s">
        <v>5448</v>
      </c>
      <c r="D1306" s="2333"/>
      <c r="E1306" s="3468"/>
      <c r="F1306" s="695"/>
      <c r="G1306" s="695"/>
      <c r="H1306" s="3469"/>
      <c r="I1306" s="3504"/>
      <c r="J1306" s="863"/>
      <c r="K1306" s="863"/>
      <c r="L1306" s="864"/>
      <c r="M1306" s="642"/>
      <c r="N1306" s="642"/>
      <c r="O1306" s="642"/>
      <c r="P1306" s="19">
        <v>44890</v>
      </c>
      <c r="Q1306" s="3733" t="s">
        <v>5583</v>
      </c>
      <c r="R1306" s="3446">
        <v>66</v>
      </c>
      <c r="S1306" s="10">
        <f>AVERAGE(CPVTFC3SG0073!W21:X21)</f>
        <v>0.54580000000000006</v>
      </c>
      <c r="T1306" s="14">
        <f t="shared" si="219"/>
        <v>2046.9428571428573</v>
      </c>
      <c r="U1306" s="3744" t="s">
        <v>315</v>
      </c>
    </row>
    <row r="1307" spans="1:22" ht="26.25" thickBot="1" x14ac:dyDescent="0.3">
      <c r="A1307" s="516"/>
      <c r="B1307" s="4750"/>
      <c r="C1307" s="2747" t="s">
        <v>2442</v>
      </c>
      <c r="D1307" s="1516">
        <v>44887</v>
      </c>
      <c r="E1307" s="3569" t="s">
        <v>5518</v>
      </c>
      <c r="F1307" s="3558">
        <v>74</v>
      </c>
      <c r="G1307" s="518">
        <f>AVERAGE(CPVTFC3SG0065!Q23:R23)</f>
        <v>2.6626500000000002</v>
      </c>
      <c r="H1307" s="1518">
        <f>(G1307-0.171)/0.0137*50</f>
        <v>9093.6131386861325</v>
      </c>
      <c r="I1307" s="3584" t="s">
        <v>315</v>
      </c>
      <c r="J1307" s="4343">
        <v>44894</v>
      </c>
      <c r="K1307" s="1335" t="s">
        <v>5564</v>
      </c>
      <c r="L1307" s="1335">
        <v>176</v>
      </c>
      <c r="M1307" s="1335">
        <f>AVERAGE(CPVTFC3SG0082!H26:I26)</f>
        <v>0.27834999999999999</v>
      </c>
      <c r="N1307" s="4344">
        <f t="shared" ref="N1307:N1308" si="220">(M1307-0.1565)/0.0137*400</f>
        <v>3557.6642335766414</v>
      </c>
      <c r="O1307" s="4355" t="s">
        <v>315</v>
      </c>
      <c r="P1307" s="220">
        <v>44890</v>
      </c>
      <c r="Q1307" s="3723" t="s">
        <v>5583</v>
      </c>
      <c r="R1307" s="3447">
        <v>67</v>
      </c>
      <c r="S1307" s="222">
        <f>AVERAGE(CPVTFC3SG0073!C23:D23)</f>
        <v>0.49409999999999998</v>
      </c>
      <c r="T1307" s="218">
        <f t="shared" si="219"/>
        <v>1803.2142857142853</v>
      </c>
      <c r="U1307" s="4393" t="s">
        <v>315</v>
      </c>
    </row>
    <row r="1308" spans="1:22" x14ac:dyDescent="0.25">
      <c r="A1308" s="86">
        <v>889</v>
      </c>
      <c r="B1308" s="4748" t="s">
        <v>2064</v>
      </c>
      <c r="C1308" s="2746" t="s">
        <v>868</v>
      </c>
      <c r="D1308" s="2107">
        <v>44819</v>
      </c>
      <c r="E1308" s="2788" t="s">
        <v>4924</v>
      </c>
      <c r="F1308" s="459">
        <v>118</v>
      </c>
      <c r="G1308" s="459">
        <f>AVERAGE(CPVTFC3SG0014!L16:M16)</f>
        <v>2.5937999999999999</v>
      </c>
      <c r="H1308" s="2109">
        <f t="shared" si="192"/>
        <v>9698.8281249999982</v>
      </c>
      <c r="I1308" s="2789" t="s">
        <v>315</v>
      </c>
      <c r="J1308" s="4373">
        <v>44894</v>
      </c>
      <c r="K1308" s="1357" t="s">
        <v>5564</v>
      </c>
      <c r="L1308" s="1357">
        <v>177</v>
      </c>
      <c r="M1308" s="1357">
        <f>AVERAGE(CPVTFC3SG0082!J26:K26)</f>
        <v>0.1888</v>
      </c>
      <c r="N1308" s="4374">
        <f t="shared" si="220"/>
        <v>943.06569343065667</v>
      </c>
      <c r="O1308" s="4375" t="s">
        <v>315</v>
      </c>
      <c r="P1308" s="490">
        <v>44890</v>
      </c>
      <c r="Q1308" s="3729" t="s">
        <v>5583</v>
      </c>
      <c r="R1308" s="3648">
        <v>68</v>
      </c>
      <c r="S1308" s="589">
        <f>AVERAGE(CPVTFC3SG0073!E23:F23)</f>
        <v>0.35975000000000001</v>
      </c>
      <c r="T1308" s="622">
        <f t="shared" ref="T1308:T1309" si="221">(S1308-0.1116)/0.014*66</f>
        <v>1169.8500000000001</v>
      </c>
      <c r="U1308" s="3748" t="s">
        <v>314</v>
      </c>
      <c r="V1308" s="4690" t="s">
        <v>1416</v>
      </c>
    </row>
    <row r="1309" spans="1:22" x14ac:dyDescent="0.25">
      <c r="A1309" s="596"/>
      <c r="B1309" s="4749"/>
      <c r="C1309" s="171" t="s">
        <v>5448</v>
      </c>
      <c r="D1309" s="2333"/>
      <c r="E1309" s="3468"/>
      <c r="F1309" s="695"/>
      <c r="G1309" s="695"/>
      <c r="H1309" s="3469"/>
      <c r="I1309" s="3504"/>
      <c r="J1309" s="863"/>
      <c r="K1309" s="863"/>
      <c r="L1309" s="864"/>
      <c r="M1309" s="642"/>
      <c r="N1309" s="642"/>
      <c r="O1309" s="642"/>
      <c r="P1309" s="19">
        <v>44890</v>
      </c>
      <c r="Q1309" s="3733" t="s">
        <v>5583</v>
      </c>
      <c r="R1309" s="3446">
        <v>69</v>
      </c>
      <c r="S1309" s="10">
        <f>AVERAGE(CPVTFC3SG0073!G23:H23)</f>
        <v>0.38419999999999999</v>
      </c>
      <c r="T1309" s="14">
        <f t="shared" si="221"/>
        <v>1285.1142857142854</v>
      </c>
      <c r="U1309" s="3744" t="s">
        <v>315</v>
      </c>
      <c r="V1309" s="4691"/>
    </row>
    <row r="1310" spans="1:22" ht="36.75" thickBot="1" x14ac:dyDescent="0.3">
      <c r="A1310" s="516"/>
      <c r="B1310" s="4750"/>
      <c r="C1310" s="463" t="s">
        <v>3919</v>
      </c>
      <c r="D1310" s="1516">
        <v>44887</v>
      </c>
      <c r="E1310" s="3569" t="s">
        <v>5518</v>
      </c>
      <c r="F1310" s="3558">
        <v>75</v>
      </c>
      <c r="G1310" s="518">
        <f>AVERAGE(CPVTFC3SG0065!S23:T23)</f>
        <v>2.8533499999999998</v>
      </c>
      <c r="H1310" s="1518">
        <f>(G1310-0.171)/0.0137*50</f>
        <v>9789.5985401459857</v>
      </c>
      <c r="I1310" s="3584" t="s">
        <v>315</v>
      </c>
      <c r="J1310" s="4341">
        <v>44894</v>
      </c>
      <c r="K1310" s="486" t="s">
        <v>5564</v>
      </c>
      <c r="L1310" s="486">
        <v>178</v>
      </c>
      <c r="M1310" s="486">
        <f>AVERAGE(CPVTFC3SG0082!L26:M26)</f>
        <v>2.5908499999999997</v>
      </c>
      <c r="N1310" s="4001">
        <f t="shared" ref="N1310" si="222">(M1310-0.1565)/0.0137*400</f>
        <v>71075.912408759119</v>
      </c>
      <c r="O1310" s="4354" t="s">
        <v>315</v>
      </c>
      <c r="P1310" s="786"/>
      <c r="Q1310" s="786"/>
      <c r="R1310" s="786"/>
      <c r="S1310" s="786"/>
      <c r="T1310" s="786"/>
      <c r="U1310" s="788"/>
      <c r="V1310" s="4692"/>
    </row>
    <row r="1311" spans="1:22" x14ac:dyDescent="0.25">
      <c r="A1311" s="584">
        <v>890</v>
      </c>
      <c r="B1311" s="4764" t="s">
        <v>2065</v>
      </c>
      <c r="C1311" s="2624" t="s">
        <v>868</v>
      </c>
      <c r="D1311" s="2331">
        <v>44819</v>
      </c>
      <c r="E1311" s="3473" t="s">
        <v>4924</v>
      </c>
      <c r="F1311" s="375">
        <v>119</v>
      </c>
      <c r="G1311" s="375">
        <f>AVERAGE(CPVTFC3SG0014!N16:O16)</f>
        <v>0.12359999999999999</v>
      </c>
      <c r="H1311" s="3474">
        <f t="shared" si="192"/>
        <v>49.609374999999957</v>
      </c>
      <c r="I1311" s="3540" t="s">
        <v>314</v>
      </c>
      <c r="J1311" s="4391"/>
      <c r="K1311" s="1635"/>
      <c r="L1311" s="1636"/>
      <c r="M1311" s="656"/>
      <c r="N1311" s="656"/>
      <c r="O1311" s="656"/>
      <c r="P1311" s="125">
        <v>44890</v>
      </c>
      <c r="Q1311" s="3741" t="s">
        <v>5583</v>
      </c>
      <c r="R1311" s="3713">
        <v>70</v>
      </c>
      <c r="S1311" s="126">
        <f>AVERAGE(CPVTFC3SG0073!I23:J23)</f>
        <v>1.4353</v>
      </c>
      <c r="T1311" s="1076">
        <f t="shared" ref="T1311:T1312" si="223">(S1311-0.1116)/0.014*66</f>
        <v>6240.3000000000011</v>
      </c>
      <c r="U1311" s="4392" t="s">
        <v>315</v>
      </c>
      <c r="V1311" s="4736" t="s">
        <v>1416</v>
      </c>
    </row>
    <row r="1312" spans="1:22" ht="25.5" x14ac:dyDescent="0.25">
      <c r="A1312" s="596"/>
      <c r="B1312" s="4749"/>
      <c r="C1312" s="171" t="s">
        <v>2442</v>
      </c>
      <c r="D1312" s="2392">
        <v>44887</v>
      </c>
      <c r="E1312" s="3568" t="s">
        <v>5518</v>
      </c>
      <c r="F1312" s="3564">
        <v>76</v>
      </c>
      <c r="G1312" s="103">
        <f>AVERAGE(CPVTFC3SG0065!U23:V23)</f>
        <v>2.8186</v>
      </c>
      <c r="H1312" s="1787">
        <f>(G1312-0.171)/0.0137*50</f>
        <v>9662.7737226277368</v>
      </c>
      <c r="I1312" s="3578" t="s">
        <v>315</v>
      </c>
      <c r="J1312" s="2794"/>
      <c r="K1312" s="863"/>
      <c r="L1312" s="864"/>
      <c r="M1312" s="642"/>
      <c r="N1312" s="642"/>
      <c r="O1312" s="642"/>
      <c r="P1312" s="19">
        <v>44890</v>
      </c>
      <c r="Q1312" s="3733" t="s">
        <v>5583</v>
      </c>
      <c r="R1312" s="3446">
        <v>71</v>
      </c>
      <c r="S1312" s="10">
        <f>AVERAGE(CPVTFC3SG0073!K23:L23)</f>
        <v>1.3317999999999999</v>
      </c>
      <c r="T1312" s="14">
        <f t="shared" si="223"/>
        <v>5752.3714285714286</v>
      </c>
      <c r="U1312" s="3744" t="s">
        <v>315</v>
      </c>
      <c r="V1312" s="4691"/>
    </row>
    <row r="1313" spans="1:22" ht="36.75" thickBot="1" x14ac:dyDescent="0.3">
      <c r="A1313" s="537"/>
      <c r="B1313" s="4759"/>
      <c r="C1313" s="423" t="s">
        <v>3919</v>
      </c>
      <c r="D1313" s="1785">
        <v>44887</v>
      </c>
      <c r="E1313" s="3567" t="s">
        <v>5518</v>
      </c>
      <c r="F1313" s="3563">
        <v>77</v>
      </c>
      <c r="G1313" s="173">
        <f>AVERAGE(CPVTFC3SG0065!W23:X23)</f>
        <v>2.8429500000000001</v>
      </c>
      <c r="H1313" s="1787">
        <f>(G1313-0.171)/0.0137*50</f>
        <v>9751.6423357664244</v>
      </c>
      <c r="I1313" s="3577" t="s">
        <v>315</v>
      </c>
      <c r="J1313" s="4394"/>
      <c r="K1313" s="1632"/>
      <c r="L1313" s="1633"/>
      <c r="M1313" s="650"/>
      <c r="N1313" s="650"/>
      <c r="O1313" s="650"/>
      <c r="P1313" s="1268"/>
      <c r="Q1313" s="1268"/>
      <c r="R1313" s="1268"/>
      <c r="S1313" s="1268"/>
      <c r="T1313" s="1268"/>
      <c r="U1313" s="2127"/>
      <c r="V1313" s="4692"/>
    </row>
    <row r="1314" spans="1:22" x14ac:dyDescent="0.25">
      <c r="A1314" s="406">
        <v>891</v>
      </c>
      <c r="B1314" s="4751" t="s">
        <v>2066</v>
      </c>
      <c r="C1314" s="2742" t="s">
        <v>868</v>
      </c>
      <c r="D1314" s="2332">
        <v>44819</v>
      </c>
      <c r="E1314" s="3523" t="s">
        <v>4924</v>
      </c>
      <c r="F1314" s="478">
        <v>120</v>
      </c>
      <c r="G1314" s="478">
        <f>AVERAGE(CPVTFC3SG0014!P16:Q16)</f>
        <v>2.2542</v>
      </c>
      <c r="H1314" s="3524">
        <f t="shared" si="192"/>
        <v>8372.265625</v>
      </c>
      <c r="I1314" s="3526" t="s">
        <v>315</v>
      </c>
      <c r="J1314" s="4352">
        <v>44894</v>
      </c>
      <c r="K1314" s="479" t="s">
        <v>5564</v>
      </c>
      <c r="L1314" s="479">
        <v>179</v>
      </c>
      <c r="M1314" s="479">
        <f>AVERAGE(CPVTFC3SG0082!N26:O26)</f>
        <v>0.50060000000000004</v>
      </c>
      <c r="N1314" s="4004">
        <f t="shared" ref="N1314" si="224">(M1314-0.1565)/0.0137*400</f>
        <v>10046.715328467155</v>
      </c>
      <c r="O1314" s="4353" t="s">
        <v>315</v>
      </c>
      <c r="P1314" s="87">
        <v>44890</v>
      </c>
      <c r="Q1314" s="3736" t="s">
        <v>5583</v>
      </c>
      <c r="R1314" s="3650">
        <v>72</v>
      </c>
      <c r="S1314" s="88">
        <f>AVERAGE(CPVTFC3SG0073!M23:N23)</f>
        <v>0.92135</v>
      </c>
      <c r="T1314" s="89">
        <f t="shared" ref="T1314:T1315" si="225">(S1314-0.1116)/0.014*66</f>
        <v>3817.3928571428569</v>
      </c>
      <c r="U1314" s="3745" t="s">
        <v>315</v>
      </c>
    </row>
    <row r="1315" spans="1:22" x14ac:dyDescent="0.25">
      <c r="A1315" s="590"/>
      <c r="B1315" s="4752"/>
      <c r="C1315" s="171" t="s">
        <v>5448</v>
      </c>
      <c r="D1315" s="2333"/>
      <c r="E1315" s="3468"/>
      <c r="F1315" s="695"/>
      <c r="G1315" s="695"/>
      <c r="H1315" s="3469"/>
      <c r="I1315" s="3504"/>
      <c r="J1315" s="863"/>
      <c r="K1315" s="863"/>
      <c r="L1315" s="864"/>
      <c r="M1315" s="642"/>
      <c r="N1315" s="642"/>
      <c r="O1315" s="642"/>
      <c r="P1315" s="19">
        <v>44890</v>
      </c>
      <c r="Q1315" s="3733" t="s">
        <v>5583</v>
      </c>
      <c r="R1315" s="3446">
        <v>73</v>
      </c>
      <c r="S1315" s="10">
        <f>AVERAGE(CPVTFC3SG0073!O23:P23)</f>
        <v>0.93575000000000008</v>
      </c>
      <c r="T1315" s="14">
        <f t="shared" si="225"/>
        <v>3885.2785714285719</v>
      </c>
      <c r="U1315" s="3744" t="s">
        <v>315</v>
      </c>
    </row>
    <row r="1316" spans="1:22" ht="36.75" thickBot="1" x14ac:dyDescent="0.3">
      <c r="A1316" s="481"/>
      <c r="B1316" s="4753"/>
      <c r="C1316" s="482" t="s">
        <v>3919</v>
      </c>
      <c r="D1316" s="1511">
        <v>44881</v>
      </c>
      <c r="E1316" s="1512" t="s">
        <v>5449</v>
      </c>
      <c r="F1316" s="485">
        <v>34</v>
      </c>
      <c r="G1316" s="486">
        <f>AVERAGE(CPVTFC3SG0056!C17:D17)</f>
        <v>2.9288499999999997</v>
      </c>
      <c r="H1316" s="1513">
        <f>(G1316-0.1243)/0.0142*50</f>
        <v>9875.1760563380267</v>
      </c>
      <c r="I1316" s="1514" t="s">
        <v>315</v>
      </c>
      <c r="J1316" s="4341">
        <v>44894</v>
      </c>
      <c r="K1316" s="486" t="s">
        <v>5564</v>
      </c>
      <c r="L1316" s="486">
        <v>180</v>
      </c>
      <c r="M1316" s="486">
        <f>AVERAGE(CPVTFC3SG0082!P26:Q26)</f>
        <v>0.69690000000000007</v>
      </c>
      <c r="N1316" s="4001">
        <f t="shared" ref="N1316" si="226">(M1316-0.1565)/0.0137*400</f>
        <v>15778.102189781024</v>
      </c>
      <c r="O1316" s="4354" t="s">
        <v>315</v>
      </c>
      <c r="P1316" s="786"/>
      <c r="Q1316" s="786"/>
      <c r="R1316" s="786"/>
      <c r="S1316" s="786"/>
      <c r="T1316" s="786"/>
      <c r="U1316" s="788"/>
    </row>
    <row r="1317" spans="1:22" x14ac:dyDescent="0.25">
      <c r="A1317" s="592">
        <v>892</v>
      </c>
      <c r="B1317" s="4764" t="s">
        <v>2067</v>
      </c>
      <c r="C1317" s="2753" t="s">
        <v>868</v>
      </c>
      <c r="D1317" s="2925">
        <v>44819</v>
      </c>
      <c r="E1317" s="3518" t="s">
        <v>4924</v>
      </c>
      <c r="F1317" s="449">
        <v>121</v>
      </c>
      <c r="G1317" s="449">
        <f>AVERAGE(CPVTFC3SG0014!R16:S16)</f>
        <v>1.2985500000000001</v>
      </c>
      <c r="H1317" s="3519">
        <f t="shared" si="192"/>
        <v>4639.2578125</v>
      </c>
      <c r="I1317" s="3521" t="s">
        <v>315</v>
      </c>
      <c r="J1317" s="1635"/>
      <c r="K1317" s="1635"/>
      <c r="L1317" s="1636"/>
      <c r="M1317" s="656"/>
      <c r="N1317" s="656"/>
      <c r="O1317" s="656"/>
      <c r="P1317" s="83">
        <v>44890</v>
      </c>
      <c r="Q1317" s="4387" t="s">
        <v>5583</v>
      </c>
      <c r="R1317" s="4283">
        <v>74</v>
      </c>
      <c r="S1317" s="84">
        <f>AVERAGE(CPVTFC3SG0073!Q23:R23)</f>
        <v>0.15429999999999999</v>
      </c>
      <c r="T1317" s="85">
        <f t="shared" ref="T1317:T1319" si="227">(S1317-0.1116)/0.014*66</f>
        <v>201.29999999999993</v>
      </c>
      <c r="U1317" s="4390" t="s">
        <v>314</v>
      </c>
    </row>
    <row r="1318" spans="1:22" x14ac:dyDescent="0.25">
      <c r="A1318" s="596"/>
      <c r="B1318" s="4749"/>
      <c r="C1318" s="171" t="s">
        <v>5448</v>
      </c>
      <c r="D1318" s="2333"/>
      <c r="E1318" s="3468"/>
      <c r="F1318" s="695"/>
      <c r="G1318" s="695"/>
      <c r="H1318" s="3469"/>
      <c r="I1318" s="3504"/>
      <c r="J1318" s="863"/>
      <c r="K1318" s="863"/>
      <c r="L1318" s="864"/>
      <c r="M1318" s="642"/>
      <c r="N1318" s="642"/>
      <c r="O1318" s="642"/>
      <c r="P1318" s="19">
        <v>44890</v>
      </c>
      <c r="Q1318" s="3733" t="s">
        <v>5583</v>
      </c>
      <c r="R1318" s="3446">
        <v>75</v>
      </c>
      <c r="S1318" s="10">
        <f>AVERAGE(CPVTFC3SG0073!S23:T23)</f>
        <v>0.89660000000000006</v>
      </c>
      <c r="T1318" s="14">
        <f t="shared" si="227"/>
        <v>3700.7142857142858</v>
      </c>
      <c r="U1318" s="3744" t="s">
        <v>315</v>
      </c>
    </row>
    <row r="1319" spans="1:22" ht="26.25" thickBot="1" x14ac:dyDescent="0.3">
      <c r="A1319" s="537"/>
      <c r="B1319" s="4759"/>
      <c r="C1319" s="2623" t="s">
        <v>2442</v>
      </c>
      <c r="D1319" s="1785">
        <v>44887</v>
      </c>
      <c r="E1319" s="3567" t="s">
        <v>5518</v>
      </c>
      <c r="F1319" s="3563">
        <v>78</v>
      </c>
      <c r="G1319" s="173">
        <f>AVERAGE(CPVTFC3SG0065!C25:D25)</f>
        <v>2.8353999999999999</v>
      </c>
      <c r="H1319" s="1787">
        <f>(G1319-0.171)/0.0137*50</f>
        <v>9724.0875912408756</v>
      </c>
      <c r="I1319" s="3585" t="s">
        <v>315</v>
      </c>
      <c r="J1319" s="4341">
        <v>44894</v>
      </c>
      <c r="K1319" s="486" t="s">
        <v>5564</v>
      </c>
      <c r="L1319" s="486">
        <v>181</v>
      </c>
      <c r="M1319" s="486">
        <f>AVERAGE(CPVTFC3SG0082!R26:S26)</f>
        <v>0.46909999999999996</v>
      </c>
      <c r="N1319" s="4001">
        <f t="shared" ref="N1319" si="228">(M1319-0.1565)/0.0137*400</f>
        <v>9127.0072992700716</v>
      </c>
      <c r="O1319" s="4354" t="s">
        <v>315</v>
      </c>
      <c r="P1319" s="79">
        <v>44890</v>
      </c>
      <c r="Q1319" s="3734" t="s">
        <v>5583</v>
      </c>
      <c r="R1319" s="3452">
        <v>76</v>
      </c>
      <c r="S1319" s="80">
        <f>AVERAGE(CPVTFC3SG0073!U23:V23)</f>
        <v>0.89084999999999992</v>
      </c>
      <c r="T1319" s="81">
        <f t="shared" si="227"/>
        <v>3673.6071428571422</v>
      </c>
      <c r="U1319" s="3747" t="s">
        <v>315</v>
      </c>
    </row>
    <row r="1320" spans="1:22" x14ac:dyDescent="0.25">
      <c r="A1320" s="508">
        <v>893</v>
      </c>
      <c r="B1320" s="4748" t="s">
        <v>2068</v>
      </c>
      <c r="C1320" s="2749" t="s">
        <v>868</v>
      </c>
      <c r="D1320" s="2329">
        <v>44819</v>
      </c>
      <c r="E1320" s="3465" t="s">
        <v>4924</v>
      </c>
      <c r="F1320" s="492">
        <v>122</v>
      </c>
      <c r="G1320" s="492">
        <f>AVERAGE(CPVTFC3SG0014!T16:U16)</f>
        <v>0.15184999999999998</v>
      </c>
      <c r="H1320" s="3466">
        <f t="shared" si="192"/>
        <v>159.96093749999994</v>
      </c>
      <c r="I1320" s="3503" t="s">
        <v>314</v>
      </c>
      <c r="J1320" s="1638"/>
      <c r="K1320" s="1638"/>
      <c r="L1320" s="1639"/>
      <c r="M1320" s="721"/>
      <c r="N1320" s="721"/>
      <c r="O1320" s="721"/>
      <c r="P1320" s="490">
        <v>44890</v>
      </c>
      <c r="Q1320" s="3729" t="s">
        <v>5583</v>
      </c>
      <c r="R1320" s="3648">
        <v>77</v>
      </c>
      <c r="S1320" s="589">
        <f>AVERAGE(CPVTFC3SG0073!W23:X23)</f>
        <v>0.13064999999999999</v>
      </c>
      <c r="T1320" s="622">
        <f t="shared" ref="T1320:T1322" si="229">(S1320-0.1116)/0.014*66</f>
        <v>89.807142857142779</v>
      </c>
      <c r="U1320" s="3748" t="s">
        <v>314</v>
      </c>
      <c r="V1320" s="4741" t="s">
        <v>1416</v>
      </c>
    </row>
    <row r="1321" spans="1:22" x14ac:dyDescent="0.25">
      <c r="A1321" s="585"/>
      <c r="B1321" s="4749"/>
      <c r="C1321" s="171" t="s">
        <v>5448</v>
      </c>
      <c r="D1321" s="2333"/>
      <c r="E1321" s="3468"/>
      <c r="F1321" s="695"/>
      <c r="G1321" s="695"/>
      <c r="H1321" s="3469"/>
      <c r="I1321" s="3504"/>
      <c r="J1321" s="863"/>
      <c r="K1321" s="863"/>
      <c r="L1321" s="864"/>
      <c r="M1321" s="642"/>
      <c r="N1321" s="642"/>
      <c r="O1321" s="642"/>
      <c r="P1321" s="18">
        <v>44890</v>
      </c>
      <c r="Q1321" s="3727" t="s">
        <v>5583</v>
      </c>
      <c r="R1321" s="3454">
        <v>78</v>
      </c>
      <c r="S1321" s="7">
        <f>AVERAGE(CPVTFC3SG0073!C25:D25)</f>
        <v>0.36965000000000003</v>
      </c>
      <c r="T1321" s="13">
        <f t="shared" si="229"/>
        <v>1216.5214285714285</v>
      </c>
      <c r="U1321" s="3749" t="s">
        <v>314</v>
      </c>
      <c r="V1321" s="4742"/>
    </row>
    <row r="1322" spans="1:22" ht="24.75" thickBot="1" x14ac:dyDescent="0.3">
      <c r="A1322" s="596"/>
      <c r="B1322" s="4749"/>
      <c r="C1322" s="443" t="s">
        <v>2442</v>
      </c>
      <c r="D1322" s="2392">
        <v>44881</v>
      </c>
      <c r="E1322" s="3579" t="s">
        <v>5449</v>
      </c>
      <c r="F1322" s="103">
        <v>36</v>
      </c>
      <c r="G1322" s="276">
        <f>AVERAGE(CPVTFC3SG0056!G17:H17)</f>
        <v>1.1496</v>
      </c>
      <c r="H1322" s="3477">
        <f>(G1322-0.1243)/0.0142*50</f>
        <v>3610.2112676056331</v>
      </c>
      <c r="I1322" s="176" t="s">
        <v>315</v>
      </c>
      <c r="J1322" s="863"/>
      <c r="K1322" s="863"/>
      <c r="L1322" s="864"/>
      <c r="M1322" s="642"/>
      <c r="N1322" s="642"/>
      <c r="O1322" s="642"/>
      <c r="P1322" s="18">
        <v>44890</v>
      </c>
      <c r="Q1322" s="3727" t="s">
        <v>5583</v>
      </c>
      <c r="R1322" s="3454">
        <v>79</v>
      </c>
      <c r="S1322" s="7">
        <f>AVERAGE(CPVTFC3SG0073!E25:F25)</f>
        <v>0.22710000000000002</v>
      </c>
      <c r="T1322" s="13">
        <f t="shared" si="229"/>
        <v>544.50000000000011</v>
      </c>
      <c r="U1322" s="3749" t="s">
        <v>314</v>
      </c>
      <c r="V1322" s="4692"/>
    </row>
    <row r="1323" spans="1:22" ht="36.75" thickBot="1" x14ac:dyDescent="0.3">
      <c r="A1323" s="516"/>
      <c r="B1323" s="4750"/>
      <c r="C1323" s="463" t="s">
        <v>3919</v>
      </c>
      <c r="D1323" s="1516">
        <v>44887</v>
      </c>
      <c r="E1323" s="3569" t="s">
        <v>5518</v>
      </c>
      <c r="F1323" s="3558">
        <v>79</v>
      </c>
      <c r="G1323" s="518">
        <f>AVERAGE(CPVTFC3SG0065!E25:F25)</f>
        <v>1.76115</v>
      </c>
      <c r="H1323" s="1518">
        <f>(G1323-0.171)/0.0137*50</f>
        <v>5803.4671532846714</v>
      </c>
      <c r="I1323" s="3584" t="s">
        <v>315</v>
      </c>
      <c r="J1323" s="1641"/>
      <c r="K1323" s="1641"/>
      <c r="L1323" s="1642"/>
      <c r="M1323" s="778"/>
      <c r="N1323" s="778"/>
      <c r="O1323" s="778"/>
      <c r="P1323" s="786"/>
      <c r="Q1323" s="786"/>
      <c r="R1323" s="786"/>
      <c r="S1323" s="786"/>
      <c r="T1323" s="786"/>
      <c r="U1323" s="788"/>
      <c r="V1323" s="261"/>
    </row>
    <row r="1324" spans="1:22" x14ac:dyDescent="0.25">
      <c r="A1324" s="1832">
        <v>894</v>
      </c>
      <c r="B1324" s="4761" t="s">
        <v>2069</v>
      </c>
      <c r="C1324" s="3623" t="s">
        <v>868</v>
      </c>
      <c r="D1324" s="2327">
        <v>44819</v>
      </c>
      <c r="E1324" s="3624" t="s">
        <v>4924</v>
      </c>
      <c r="F1324" s="1810">
        <v>123</v>
      </c>
      <c r="G1324" s="1810">
        <f>AVERAGE(CPVTFC3SG0014!V16:W16)</f>
        <v>8.7749999999999995E-2</v>
      </c>
      <c r="H1324" s="3625">
        <f t="shared" si="192"/>
        <v>-90.429687500000014</v>
      </c>
      <c r="I1324" s="3557" t="s">
        <v>314</v>
      </c>
      <c r="J1324" s="2402"/>
      <c r="K1324" s="2402"/>
      <c r="L1324" s="2403"/>
      <c r="M1324" s="2017"/>
      <c r="N1324" s="2017"/>
      <c r="O1324" s="2017"/>
      <c r="P1324" s="87">
        <v>44890</v>
      </c>
      <c r="Q1324" s="3736" t="s">
        <v>5583</v>
      </c>
      <c r="R1324" s="3650">
        <v>80</v>
      </c>
      <c r="S1324" s="88">
        <f>AVERAGE(CPVTFC3SG0073!G25:H25)</f>
        <v>0.92664999999999997</v>
      </c>
      <c r="T1324" s="89">
        <f t="shared" ref="T1324:T1325" si="230">(S1324-0.1116)/0.014*66</f>
        <v>3842.3785714285709</v>
      </c>
      <c r="U1324" s="3745" t="s">
        <v>315</v>
      </c>
    </row>
    <row r="1325" spans="1:22" ht="15.75" thickBot="1" x14ac:dyDescent="0.3">
      <c r="A1325" s="2152"/>
      <c r="B1325" s="4760"/>
      <c r="C1325" s="2752" t="s">
        <v>5448</v>
      </c>
      <c r="D1325" s="3607"/>
      <c r="E1325" s="3608"/>
      <c r="F1325" s="2047"/>
      <c r="G1325" s="2047"/>
      <c r="H1325" s="3609"/>
      <c r="I1325" s="3545"/>
      <c r="J1325" s="2395"/>
      <c r="K1325" s="2395"/>
      <c r="L1325" s="2396"/>
      <c r="M1325" s="1973"/>
      <c r="N1325" s="1973"/>
      <c r="O1325" s="1973"/>
      <c r="P1325" s="79">
        <v>44890</v>
      </c>
      <c r="Q1325" s="3734" t="s">
        <v>5583</v>
      </c>
      <c r="R1325" s="3452">
        <v>81</v>
      </c>
      <c r="S1325" s="80">
        <f>AVERAGE(CPVTFC3SG0073!I25:J25)</f>
        <v>1.2739</v>
      </c>
      <c r="T1325" s="81">
        <f t="shared" si="230"/>
        <v>5479.4142857142861</v>
      </c>
      <c r="U1325" s="3747" t="s">
        <v>315</v>
      </c>
    </row>
    <row r="1326" spans="1:22" x14ac:dyDescent="0.25">
      <c r="A1326" s="86">
        <v>895</v>
      </c>
      <c r="B1326" s="4748" t="s">
        <v>2070</v>
      </c>
      <c r="C1326" s="2746" t="s">
        <v>868</v>
      </c>
      <c r="D1326" s="2107">
        <v>44819</v>
      </c>
      <c r="E1326" s="2788" t="s">
        <v>4924</v>
      </c>
      <c r="F1326" s="459">
        <v>124</v>
      </c>
      <c r="G1326" s="459">
        <f>AVERAGE(CPVTFC3SG0014!X16:Y16)</f>
        <v>1.6400000000000001</v>
      </c>
      <c r="H1326" s="2109">
        <f t="shared" si="192"/>
        <v>5973.046875</v>
      </c>
      <c r="I1326" s="2789" t="s">
        <v>315</v>
      </c>
      <c r="J1326" s="1638"/>
      <c r="K1326" s="1638"/>
      <c r="L1326" s="1639"/>
      <c r="M1326" s="721"/>
      <c r="N1326" s="721"/>
      <c r="O1326" s="721"/>
      <c r="P1326" s="87">
        <v>44890</v>
      </c>
      <c r="Q1326" s="3736" t="s">
        <v>5583</v>
      </c>
      <c r="R1326" s="3650">
        <v>82</v>
      </c>
      <c r="S1326" s="88">
        <f>AVERAGE(CPVTFC3SG0073!K25:L25)</f>
        <v>0.51534999999999997</v>
      </c>
      <c r="T1326" s="89">
        <f t="shared" ref="T1326:T1327" si="231">(S1326-0.1116)/0.014*66</f>
        <v>1903.3928571428567</v>
      </c>
      <c r="U1326" s="3745" t="s">
        <v>315</v>
      </c>
    </row>
    <row r="1327" spans="1:22" x14ac:dyDescent="0.25">
      <c r="A1327" s="596"/>
      <c r="B1327" s="4749"/>
      <c r="C1327" s="171" t="s">
        <v>5448</v>
      </c>
      <c r="D1327" s="2333"/>
      <c r="E1327" s="3468"/>
      <c r="F1327" s="695"/>
      <c r="G1327" s="695"/>
      <c r="H1327" s="3469"/>
      <c r="I1327" s="3504"/>
      <c r="J1327" s="863"/>
      <c r="K1327" s="863"/>
      <c r="L1327" s="864"/>
      <c r="M1327" s="642"/>
      <c r="N1327" s="642"/>
      <c r="O1327" s="642"/>
      <c r="P1327" s="19">
        <v>44890</v>
      </c>
      <c r="Q1327" s="3733" t="s">
        <v>5583</v>
      </c>
      <c r="R1327" s="3446">
        <v>83</v>
      </c>
      <c r="S1327" s="10">
        <f>AVERAGE(CPVTFC3SG0073!M25:N25)</f>
        <v>0.52529999999999999</v>
      </c>
      <c r="T1327" s="14">
        <f t="shared" si="231"/>
        <v>1950.2999999999997</v>
      </c>
      <c r="U1327" s="3744" t="s">
        <v>315</v>
      </c>
    </row>
    <row r="1328" spans="1:22" ht="36.75" thickBot="1" x14ac:dyDescent="0.3">
      <c r="A1328" s="516"/>
      <c r="B1328" s="4750"/>
      <c r="C1328" s="463" t="s">
        <v>3919</v>
      </c>
      <c r="D1328" s="1516">
        <v>44887</v>
      </c>
      <c r="E1328" s="3569" t="s">
        <v>5518</v>
      </c>
      <c r="F1328" s="3558">
        <v>80</v>
      </c>
      <c r="G1328" s="518">
        <f>AVERAGE(CPVTFC3SG0065!G25:H25)</f>
        <v>2.7899500000000002</v>
      </c>
      <c r="H1328" s="1518">
        <f>(G1328-0.171)/0.0137*50</f>
        <v>9558.2116788321182</v>
      </c>
      <c r="I1328" s="3584" t="s">
        <v>315</v>
      </c>
      <c r="J1328" s="4343">
        <v>44894</v>
      </c>
      <c r="K1328" s="1335" t="s">
        <v>5564</v>
      </c>
      <c r="L1328" s="1335">
        <v>182</v>
      </c>
      <c r="M1328" s="1335">
        <f>AVERAGE(CPVTFC3SG0082!T26:U26)</f>
        <v>0.32535000000000003</v>
      </c>
      <c r="N1328" s="4344">
        <f t="shared" ref="N1328" si="232">(M1328-0.1565)/0.0137*400</f>
        <v>4929.9270072992704</v>
      </c>
      <c r="O1328" s="4355" t="s">
        <v>315</v>
      </c>
      <c r="P1328" s="786"/>
      <c r="Q1328" s="786"/>
      <c r="R1328" s="786"/>
      <c r="S1328" s="786"/>
      <c r="T1328" s="786"/>
      <c r="U1328" s="788"/>
    </row>
    <row r="1329" spans="1:22" x14ac:dyDescent="0.25">
      <c r="A1329" s="86">
        <v>896</v>
      </c>
      <c r="B1329" s="4748" t="s">
        <v>2071</v>
      </c>
      <c r="C1329" s="2746" t="s">
        <v>868</v>
      </c>
      <c r="D1329" s="2107">
        <v>44819</v>
      </c>
      <c r="E1329" s="2788" t="s">
        <v>4924</v>
      </c>
      <c r="F1329" s="459">
        <v>125</v>
      </c>
      <c r="G1329" s="459">
        <f>AVERAGE(CPVTFC3SG0014!B18:C18)</f>
        <v>1.034</v>
      </c>
      <c r="H1329" s="2109">
        <f t="shared" si="192"/>
        <v>3605.859375</v>
      </c>
      <c r="I1329" s="2796" t="s">
        <v>315</v>
      </c>
      <c r="J1329" s="1638"/>
      <c r="K1329" s="1638"/>
      <c r="L1329" s="1639"/>
      <c r="M1329" s="721"/>
      <c r="N1329" s="721"/>
      <c r="O1329" s="721"/>
      <c r="P1329" s="490">
        <v>44890</v>
      </c>
      <c r="Q1329" s="3729" t="s">
        <v>5583</v>
      </c>
      <c r="R1329" s="3648">
        <v>84</v>
      </c>
      <c r="S1329" s="589">
        <f>AVERAGE(CPVTFC3SG0073!O25:P25)</f>
        <v>0.16415000000000002</v>
      </c>
      <c r="T1329" s="622">
        <f t="shared" ref="T1329" si="233">(S1329-0.1116)/0.014*66</f>
        <v>247.73571428571435</v>
      </c>
      <c r="U1329" s="3748" t="s">
        <v>314</v>
      </c>
      <c r="V1329" s="4690" t="s">
        <v>1416</v>
      </c>
    </row>
    <row r="1330" spans="1:22" ht="25.5" x14ac:dyDescent="0.25">
      <c r="A1330" s="596"/>
      <c r="B1330" s="4749"/>
      <c r="C1330" s="169" t="s">
        <v>2442</v>
      </c>
      <c r="D1330" s="2340">
        <v>44887</v>
      </c>
      <c r="E1330" s="3570" t="s">
        <v>5518</v>
      </c>
      <c r="F1330" s="3561">
        <v>81</v>
      </c>
      <c r="G1330" s="102">
        <f>AVERAGE(CPVTFC3SG0065!I25:J25)</f>
        <v>0.16005</v>
      </c>
      <c r="H1330" s="2234">
        <f t="shared" ref="H1330:H1331" si="234">(G1330-0.171)/0.0137*50</f>
        <v>-39.963503649635093</v>
      </c>
      <c r="I1330" s="3581" t="s">
        <v>314</v>
      </c>
      <c r="J1330" s="863"/>
      <c r="K1330" s="863"/>
      <c r="L1330" s="864"/>
      <c r="M1330" s="642"/>
      <c r="N1330" s="642"/>
      <c r="O1330" s="642"/>
      <c r="P1330" s="694"/>
      <c r="Q1330" s="694"/>
      <c r="R1330" s="694"/>
      <c r="S1330" s="694"/>
      <c r="T1330" s="694"/>
      <c r="U1330" s="2600"/>
      <c r="V1330" s="4691"/>
    </row>
    <row r="1331" spans="1:22" ht="36.75" thickBot="1" x14ac:dyDescent="0.3">
      <c r="A1331" s="537"/>
      <c r="B1331" s="4759"/>
      <c r="C1331" s="423" t="s">
        <v>3919</v>
      </c>
      <c r="D1331" s="1785">
        <v>44887</v>
      </c>
      <c r="E1331" s="3567" t="s">
        <v>5518</v>
      </c>
      <c r="F1331" s="3563">
        <v>82</v>
      </c>
      <c r="G1331" s="173">
        <f>AVERAGE(CPVTFC3SG0065!K25:L25)</f>
        <v>2.8495499999999998</v>
      </c>
      <c r="H1331" s="1787">
        <f t="shared" si="234"/>
        <v>9775.7299270072999</v>
      </c>
      <c r="I1331" s="3577" t="s">
        <v>315</v>
      </c>
      <c r="J1331" s="4341">
        <v>44894</v>
      </c>
      <c r="K1331" s="486" t="s">
        <v>5564</v>
      </c>
      <c r="L1331" s="486">
        <v>183</v>
      </c>
      <c r="M1331" s="486">
        <f>AVERAGE(CPVTFC3SG0082!V26:W26)</f>
        <v>1.6536999999999999</v>
      </c>
      <c r="N1331" s="4001">
        <f t="shared" ref="N1331" si="235">(M1331-0.1565)/0.0137*400</f>
        <v>43713.868613138678</v>
      </c>
      <c r="O1331" s="4354" t="s">
        <v>315</v>
      </c>
      <c r="P1331" s="1268"/>
      <c r="Q1331" s="1268"/>
      <c r="R1331" s="1268"/>
      <c r="S1331" s="1268"/>
      <c r="T1331" s="1268"/>
      <c r="U1331" s="2127"/>
      <c r="V1331" s="4692"/>
    </row>
    <row r="1332" spans="1:22" x14ac:dyDescent="0.25">
      <c r="A1332" s="508">
        <v>897</v>
      </c>
      <c r="B1332" s="4748" t="s">
        <v>2072</v>
      </c>
      <c r="C1332" s="2749" t="s">
        <v>868</v>
      </c>
      <c r="D1332" s="2329">
        <v>44819</v>
      </c>
      <c r="E1332" s="3465" t="s">
        <v>4924</v>
      </c>
      <c r="F1332" s="492">
        <v>126</v>
      </c>
      <c r="G1332" s="492">
        <f>AVERAGE(CPVTFC3SG0014!D18:E18)</f>
        <v>9.0299999999999991E-2</v>
      </c>
      <c r="H1332" s="3466">
        <f t="shared" si="192"/>
        <v>-80.468750000000028</v>
      </c>
      <c r="I1332" s="3503" t="s">
        <v>314</v>
      </c>
      <c r="J1332" s="2410"/>
      <c r="K1332" s="2410"/>
      <c r="L1332" s="2411"/>
      <c r="M1332" s="721"/>
      <c r="N1332" s="721"/>
      <c r="O1332" s="721"/>
      <c r="P1332" s="490">
        <v>44890</v>
      </c>
      <c r="Q1332" s="3729" t="s">
        <v>5583</v>
      </c>
      <c r="R1332" s="3648">
        <v>85</v>
      </c>
      <c r="S1332" s="589">
        <f>AVERAGE(CPVTFC3SG0073!Q25:R25)</f>
        <v>0.18065000000000001</v>
      </c>
      <c r="T1332" s="622">
        <f t="shared" ref="T1332:T1333" si="236">(S1332-0.1116)/0.014*66</f>
        <v>325.52142857142854</v>
      </c>
      <c r="U1332" s="3748" t="s">
        <v>314</v>
      </c>
      <c r="V1332" s="4736" t="s">
        <v>1416</v>
      </c>
    </row>
    <row r="1333" spans="1:22" x14ac:dyDescent="0.25">
      <c r="A1333" s="585"/>
      <c r="B1333" s="4749"/>
      <c r="C1333" s="169" t="s">
        <v>5448</v>
      </c>
      <c r="D1333" s="2333"/>
      <c r="E1333" s="3468"/>
      <c r="F1333" s="695"/>
      <c r="G1333" s="695"/>
      <c r="H1333" s="3469"/>
      <c r="I1333" s="3504"/>
      <c r="J1333" s="881"/>
      <c r="K1333" s="881"/>
      <c r="L1333" s="882"/>
      <c r="M1333" s="642"/>
      <c r="N1333" s="642"/>
      <c r="O1333" s="642"/>
      <c r="P1333" s="19">
        <v>44890</v>
      </c>
      <c r="Q1333" s="3733" t="s">
        <v>5583</v>
      </c>
      <c r="R1333" s="3446">
        <v>86</v>
      </c>
      <c r="S1333" s="10">
        <f>AVERAGE(CPVTFC3SG0073!S25:T25)</f>
        <v>1.0268999999999999</v>
      </c>
      <c r="T1333" s="14">
        <f t="shared" si="236"/>
        <v>4314.9857142857136</v>
      </c>
      <c r="U1333" s="3744" t="s">
        <v>315</v>
      </c>
      <c r="V1333" s="4737"/>
    </row>
    <row r="1334" spans="1:22" ht="25.5" x14ac:dyDescent="0.25">
      <c r="A1334" s="596"/>
      <c r="B1334" s="4749"/>
      <c r="C1334" s="171" t="s">
        <v>2442</v>
      </c>
      <c r="D1334" s="2392">
        <v>44887</v>
      </c>
      <c r="E1334" s="3568" t="s">
        <v>5518</v>
      </c>
      <c r="F1334" s="3564">
        <v>83</v>
      </c>
      <c r="G1334" s="103">
        <f>AVERAGE(CPVTFC3SG0065!M25:N25)</f>
        <v>2.0651999999999999</v>
      </c>
      <c r="H1334" s="3477">
        <f t="shared" ref="H1334:H1335" si="237">(G1334-0.171)/0.0137*50</f>
        <v>6913.1386861313858</v>
      </c>
      <c r="I1334" s="3583" t="s">
        <v>315</v>
      </c>
      <c r="J1334" s="881"/>
      <c r="K1334" s="881"/>
      <c r="L1334" s="882"/>
      <c r="M1334" s="642"/>
      <c r="N1334" s="642"/>
      <c r="O1334" s="642"/>
      <c r="P1334" s="694"/>
      <c r="Q1334" s="694"/>
      <c r="R1334" s="694"/>
      <c r="S1334" s="694"/>
      <c r="T1334" s="694"/>
      <c r="U1334" s="2600"/>
      <c r="V1334" s="4691"/>
    </row>
    <row r="1335" spans="1:22" ht="36.75" thickBot="1" x14ac:dyDescent="0.3">
      <c r="A1335" s="516"/>
      <c r="B1335" s="4750"/>
      <c r="C1335" s="463" t="s">
        <v>3919</v>
      </c>
      <c r="D1335" s="1516">
        <v>44887</v>
      </c>
      <c r="E1335" s="3569" t="s">
        <v>5518</v>
      </c>
      <c r="F1335" s="3558">
        <v>84</v>
      </c>
      <c r="G1335" s="518">
        <f>AVERAGE(CPVTFC3SG0065!O25:P25)</f>
        <v>2.5299</v>
      </c>
      <c r="H1335" s="1518">
        <f t="shared" si="237"/>
        <v>8609.1240875912426</v>
      </c>
      <c r="I1335" s="3584" t="s">
        <v>315</v>
      </c>
      <c r="J1335" s="2412"/>
      <c r="K1335" s="2412"/>
      <c r="L1335" s="2413"/>
      <c r="M1335" s="778"/>
      <c r="N1335" s="778"/>
      <c r="O1335" s="778"/>
      <c r="P1335" s="786"/>
      <c r="Q1335" s="786"/>
      <c r="R1335" s="786"/>
      <c r="S1335" s="786"/>
      <c r="T1335" s="786"/>
      <c r="U1335" s="788"/>
      <c r="V1335" s="4692"/>
    </row>
    <row r="1336" spans="1:22" x14ac:dyDescent="0.25">
      <c r="A1336" s="86">
        <v>898</v>
      </c>
      <c r="B1336" s="4748" t="s">
        <v>2073</v>
      </c>
      <c r="C1336" s="2746" t="s">
        <v>868</v>
      </c>
      <c r="D1336" s="2107">
        <v>44819</v>
      </c>
      <c r="E1336" s="2788" t="s">
        <v>4924</v>
      </c>
      <c r="F1336" s="459">
        <v>127</v>
      </c>
      <c r="G1336" s="459">
        <f>AVERAGE(CPVTFC3SG0014!F18:G18)</f>
        <v>0.61495</v>
      </c>
      <c r="H1336" s="2109">
        <f t="shared" si="192"/>
        <v>1968.9453125</v>
      </c>
      <c r="I1336" s="3547" t="s">
        <v>315</v>
      </c>
      <c r="J1336" s="2410"/>
      <c r="K1336" s="2410"/>
      <c r="L1336" s="2411"/>
      <c r="M1336" s="721"/>
      <c r="N1336" s="721"/>
      <c r="O1336" s="721"/>
      <c r="P1336" s="490">
        <v>44890</v>
      </c>
      <c r="Q1336" s="3729" t="s">
        <v>5583</v>
      </c>
      <c r="R1336" s="3648">
        <v>87</v>
      </c>
      <c r="S1336" s="589">
        <f>AVERAGE(CPVTFC3SG0073!U25:V25)</f>
        <v>0.13445000000000001</v>
      </c>
      <c r="T1336" s="622">
        <f t="shared" ref="T1336:T1338" si="238">(S1336-0.1116)/0.014*66</f>
        <v>107.72142857142862</v>
      </c>
      <c r="U1336" s="3748" t="s">
        <v>314</v>
      </c>
    </row>
    <row r="1337" spans="1:22" x14ac:dyDescent="0.25">
      <c r="A1337" s="592"/>
      <c r="B1337" s="4764"/>
      <c r="C1337" s="2753" t="s">
        <v>5448</v>
      </c>
      <c r="D1337" s="2339"/>
      <c r="E1337" s="3634"/>
      <c r="F1337" s="1288"/>
      <c r="G1337" s="1288"/>
      <c r="H1337" s="3609"/>
      <c r="I1337" s="3709"/>
      <c r="J1337" s="2408"/>
      <c r="K1337" s="2408"/>
      <c r="L1337" s="2409"/>
      <c r="M1337" s="656"/>
      <c r="N1337" s="656"/>
      <c r="O1337" s="656"/>
      <c r="P1337" s="19">
        <v>44890</v>
      </c>
      <c r="Q1337" s="3733" t="s">
        <v>5583</v>
      </c>
      <c r="R1337" s="3446">
        <v>88</v>
      </c>
      <c r="S1337" s="10">
        <f>AVERAGE(CPVTFC3SG0073!W25:X25)</f>
        <v>0.64589999999999992</v>
      </c>
      <c r="T1337" s="14">
        <f t="shared" si="238"/>
        <v>2518.8428571428562</v>
      </c>
      <c r="U1337" s="3744" t="s">
        <v>315</v>
      </c>
    </row>
    <row r="1338" spans="1:22" ht="25.5" x14ac:dyDescent="0.25">
      <c r="A1338" s="596"/>
      <c r="B1338" s="4749"/>
      <c r="C1338" s="171" t="s">
        <v>2442</v>
      </c>
      <c r="D1338" s="2392">
        <v>44887</v>
      </c>
      <c r="E1338" s="3568" t="s">
        <v>5518</v>
      </c>
      <c r="F1338" s="3564">
        <v>85</v>
      </c>
      <c r="G1338" s="103">
        <f>AVERAGE(CPVTFC3SG0065!Q25:R25)</f>
        <v>1.6312</v>
      </c>
      <c r="H1338" s="1787">
        <f t="shared" ref="H1338:H1339" si="239">(G1338-0.171)/0.0137*50</f>
        <v>5329.1970802919705</v>
      </c>
      <c r="I1338" s="3578" t="s">
        <v>315</v>
      </c>
      <c r="J1338" s="881"/>
      <c r="K1338" s="881"/>
      <c r="L1338" s="882"/>
      <c r="M1338" s="642"/>
      <c r="N1338" s="642"/>
      <c r="O1338" s="642"/>
      <c r="P1338" s="18">
        <v>44890</v>
      </c>
      <c r="Q1338" s="3727" t="s">
        <v>5583</v>
      </c>
      <c r="R1338" s="3454">
        <v>89</v>
      </c>
      <c r="S1338" s="7">
        <f>AVERAGE(CPVTFC3SG0073!B12:C12)</f>
        <v>0.31020000000000003</v>
      </c>
      <c r="T1338" s="13">
        <f t="shared" si="238"/>
        <v>936.25714285714298</v>
      </c>
      <c r="U1338" s="3749" t="s">
        <v>314</v>
      </c>
    </row>
    <row r="1339" spans="1:22" ht="36.75" thickBot="1" x14ac:dyDescent="0.3">
      <c r="A1339" s="537"/>
      <c r="B1339" s="4759"/>
      <c r="C1339" s="423" t="s">
        <v>3919</v>
      </c>
      <c r="D1339" s="1785">
        <v>44887</v>
      </c>
      <c r="E1339" s="3567" t="s">
        <v>5518</v>
      </c>
      <c r="F1339" s="3563">
        <v>86</v>
      </c>
      <c r="G1339" s="173">
        <f>AVERAGE(CPVTFC3SG0065!S25:T25)</f>
        <v>1.8836499999999998</v>
      </c>
      <c r="H1339" s="1787">
        <f t="shared" si="239"/>
        <v>6250.5474452554736</v>
      </c>
      <c r="I1339" s="3577" t="s">
        <v>315</v>
      </c>
      <c r="J1339" s="2406"/>
      <c r="K1339" s="2406"/>
      <c r="L1339" s="2407"/>
      <c r="M1339" s="650"/>
      <c r="N1339" s="650"/>
      <c r="O1339" s="650"/>
      <c r="P1339" s="1268"/>
      <c r="Q1339" s="1268"/>
      <c r="R1339" s="1268"/>
      <c r="S1339" s="1268"/>
      <c r="T1339" s="1268"/>
      <c r="U1339" s="2127"/>
    </row>
    <row r="1340" spans="1:22" x14ac:dyDescent="0.25">
      <c r="A1340" s="86">
        <v>899</v>
      </c>
      <c r="B1340" s="4748" t="s">
        <v>2074</v>
      </c>
      <c r="C1340" s="2746" t="s">
        <v>868</v>
      </c>
      <c r="D1340" s="2107">
        <v>44819</v>
      </c>
      <c r="E1340" s="2788" t="s">
        <v>4924</v>
      </c>
      <c r="F1340" s="459">
        <v>128</v>
      </c>
      <c r="G1340" s="459">
        <f>AVERAGE(CPVTFC3SG0014!H18:I18)</f>
        <v>1.0783499999999999</v>
      </c>
      <c r="H1340" s="2109">
        <f t="shared" si="192"/>
        <v>3779.1015624999991</v>
      </c>
      <c r="I1340" s="2789" t="s">
        <v>315</v>
      </c>
      <c r="J1340" s="2410"/>
      <c r="K1340" s="2410"/>
      <c r="L1340" s="2411"/>
      <c r="M1340" s="721"/>
      <c r="N1340" s="721"/>
      <c r="O1340" s="721"/>
      <c r="P1340" s="490">
        <v>44890</v>
      </c>
      <c r="Q1340" s="3729" t="s">
        <v>5583</v>
      </c>
      <c r="R1340" s="3648">
        <v>90</v>
      </c>
      <c r="S1340" s="589">
        <f>AVERAGE(CPVTFC3SG0073!D12:E12)</f>
        <v>0.32494999999999996</v>
      </c>
      <c r="T1340" s="622">
        <f t="shared" ref="T1340:T1341" si="240">(S1340-0.1116)/0.014*66</f>
        <v>1005.7928571428569</v>
      </c>
      <c r="U1340" s="3748" t="s">
        <v>314</v>
      </c>
    </row>
    <row r="1341" spans="1:22" x14ac:dyDescent="0.25">
      <c r="A1341" s="596"/>
      <c r="B1341" s="4749"/>
      <c r="C1341" s="171" t="s">
        <v>5448</v>
      </c>
      <c r="D1341" s="2333"/>
      <c r="E1341" s="3468"/>
      <c r="F1341" s="695"/>
      <c r="G1341" s="695"/>
      <c r="H1341" s="3469"/>
      <c r="I1341" s="3527"/>
      <c r="J1341" s="881"/>
      <c r="K1341" s="881"/>
      <c r="L1341" s="882"/>
      <c r="M1341" s="642"/>
      <c r="N1341" s="642"/>
      <c r="O1341" s="642"/>
      <c r="P1341" s="19">
        <v>44890</v>
      </c>
      <c r="Q1341" s="3733" t="s">
        <v>5583</v>
      </c>
      <c r="R1341" s="3446">
        <v>91</v>
      </c>
      <c r="S1341" s="10">
        <f>AVERAGE(CPVTFC3SG0073!F12:G12)</f>
        <v>1.74925</v>
      </c>
      <c r="T1341" s="14">
        <f t="shared" si="240"/>
        <v>7720.3499999999995</v>
      </c>
      <c r="U1341" s="3756" t="s">
        <v>315</v>
      </c>
    </row>
    <row r="1342" spans="1:22" ht="25.5" x14ac:dyDescent="0.25">
      <c r="A1342" s="596"/>
      <c r="B1342" s="4749"/>
      <c r="C1342" s="171" t="s">
        <v>2442</v>
      </c>
      <c r="D1342" s="2392">
        <v>44887</v>
      </c>
      <c r="E1342" s="3568" t="s">
        <v>5518</v>
      </c>
      <c r="F1342" s="3564">
        <v>87</v>
      </c>
      <c r="G1342" s="103">
        <f>AVERAGE(CPVTFC3SG0065!U25:V25)</f>
        <v>2.7404500000000001</v>
      </c>
      <c r="H1342" s="3477">
        <f t="shared" ref="H1342:H1343" si="241">(G1342-0.171)/0.0137*50</f>
        <v>9377.5547445255488</v>
      </c>
      <c r="I1342" s="3583" t="s">
        <v>315</v>
      </c>
      <c r="J1342" s="4335">
        <v>44894</v>
      </c>
      <c r="K1342" s="885" t="s">
        <v>5564</v>
      </c>
      <c r="L1342" s="885">
        <v>184</v>
      </c>
      <c r="M1342" s="885">
        <f>AVERAGE(CPVTFC3SG0082!X26:Y26)</f>
        <v>0.37860000000000005</v>
      </c>
      <c r="N1342" s="4336">
        <f t="shared" ref="N1342" si="242">(M1342-0.1565)/0.0137*400</f>
        <v>6484.6715328467171</v>
      </c>
      <c r="O1342" s="4358" t="s">
        <v>315</v>
      </c>
      <c r="P1342" s="694"/>
      <c r="Q1342" s="694"/>
      <c r="R1342" s="694"/>
      <c r="S1342" s="694"/>
      <c r="T1342" s="694"/>
      <c r="U1342" s="2600"/>
    </row>
    <row r="1343" spans="1:22" ht="36.75" thickBot="1" x14ac:dyDescent="0.3">
      <c r="A1343" s="516"/>
      <c r="B1343" s="4750"/>
      <c r="C1343" s="463" t="s">
        <v>3919</v>
      </c>
      <c r="D1343" s="1516">
        <v>44887</v>
      </c>
      <c r="E1343" s="3569" t="s">
        <v>5518</v>
      </c>
      <c r="F1343" s="3558">
        <v>88</v>
      </c>
      <c r="G1343" s="518">
        <f>AVERAGE(CPVTFC3SG0065!W25:X25)</f>
        <v>2.6773499999999997</v>
      </c>
      <c r="H1343" s="1518">
        <f t="shared" si="241"/>
        <v>9147.2627737226285</v>
      </c>
      <c r="I1343" s="3584" t="s">
        <v>315</v>
      </c>
      <c r="J1343" s="4343">
        <v>44895</v>
      </c>
      <c r="K1343" s="1335" t="s">
        <v>5570</v>
      </c>
      <c r="L1343" s="1335">
        <v>101</v>
      </c>
      <c r="M1343" s="1335">
        <f>AVERAGE(CPVTFC3SG0083!B14:C14)</f>
        <v>0.32735000000000003</v>
      </c>
      <c r="N1343" s="4344">
        <f>(M1343-0.15)/0.0138*400</f>
        <v>5140.5797101449289</v>
      </c>
      <c r="O1343" s="4355" t="s">
        <v>315</v>
      </c>
      <c r="P1343" s="786"/>
      <c r="Q1343" s="786"/>
      <c r="R1343" s="786"/>
      <c r="S1343" s="786"/>
      <c r="T1343" s="786"/>
      <c r="U1343" s="788"/>
    </row>
    <row r="1344" spans="1:22" x14ac:dyDescent="0.25">
      <c r="A1344" s="591">
        <v>900</v>
      </c>
      <c r="B1344" s="4766" t="s">
        <v>2075</v>
      </c>
      <c r="C1344" s="4331" t="s">
        <v>868</v>
      </c>
      <c r="D1344" s="2870">
        <v>44819</v>
      </c>
      <c r="E1344" s="3485" t="s">
        <v>4924</v>
      </c>
      <c r="F1344" s="444">
        <v>129</v>
      </c>
      <c r="G1344" s="444">
        <f>AVERAGE(CPVTFC3SG0014!J18:K18)</f>
        <v>0.6129</v>
      </c>
      <c r="H1344" s="3486">
        <f t="shared" si="192"/>
        <v>1960.9375</v>
      </c>
      <c r="I1344" s="4395" t="s">
        <v>315</v>
      </c>
      <c r="J1344" s="2408"/>
      <c r="K1344" s="2408"/>
      <c r="L1344" s="2409"/>
      <c r="M1344" s="656"/>
      <c r="N1344" s="656"/>
      <c r="O1344" s="656"/>
      <c r="P1344" s="83">
        <v>44890</v>
      </c>
      <c r="Q1344" s="4387" t="s">
        <v>5583</v>
      </c>
      <c r="R1344" s="4283">
        <v>92</v>
      </c>
      <c r="S1344" s="84">
        <f>AVERAGE(CPVTFC3SG0073!H12:I12)</f>
        <v>0.1552</v>
      </c>
      <c r="T1344" s="85">
        <f t="shared" ref="T1344:T1345" si="243">(S1344-0.1116)/0.014*66</f>
        <v>205.54285714285714</v>
      </c>
      <c r="U1344" s="4390" t="s">
        <v>314</v>
      </c>
      <c r="V1344" s="4741" t="s">
        <v>1416</v>
      </c>
    </row>
    <row r="1345" spans="1:22" x14ac:dyDescent="0.25">
      <c r="A1345" s="590"/>
      <c r="B1345" s="4752"/>
      <c r="C1345" s="170" t="s">
        <v>5448</v>
      </c>
      <c r="D1345" s="2333"/>
      <c r="E1345" s="3468"/>
      <c r="F1345" s="695"/>
      <c r="G1345" s="695"/>
      <c r="H1345" s="3469"/>
      <c r="I1345" s="3527"/>
      <c r="J1345" s="881"/>
      <c r="K1345" s="881"/>
      <c r="L1345" s="882"/>
      <c r="M1345" s="642"/>
      <c r="N1345" s="642"/>
      <c r="O1345" s="642"/>
      <c r="P1345" s="65">
        <v>44890</v>
      </c>
      <c r="Q1345" s="3757" t="s">
        <v>5583</v>
      </c>
      <c r="R1345" s="3670">
        <v>93</v>
      </c>
      <c r="S1345" s="66">
        <f>AVERAGE(CPVTFC3SG0073!J12:K12)</f>
        <v>0.79020000000000001</v>
      </c>
      <c r="T1345" s="67">
        <f t="shared" si="243"/>
        <v>3199.1142857142854</v>
      </c>
      <c r="U1345" s="3758" t="s">
        <v>315</v>
      </c>
      <c r="V1345" s="4742"/>
    </row>
    <row r="1346" spans="1:22" ht="24" x14ac:dyDescent="0.25">
      <c r="A1346" s="590"/>
      <c r="B1346" s="4752"/>
      <c r="C1346" s="436" t="s">
        <v>2442</v>
      </c>
      <c r="D1346" s="2337">
        <v>44881</v>
      </c>
      <c r="E1346" s="3582" t="s">
        <v>5449</v>
      </c>
      <c r="F1346" s="164">
        <v>37</v>
      </c>
      <c r="G1346" s="145">
        <f>AVERAGE(CPVTFC3SG0056!I17:J17)</f>
        <v>2.9078999999999997</v>
      </c>
      <c r="H1346" s="3457">
        <f>(G1346-0.1243)/0.0142*50</f>
        <v>9801.4084507042244</v>
      </c>
      <c r="I1346" s="97" t="s">
        <v>315</v>
      </c>
      <c r="J1346" s="881"/>
      <c r="K1346" s="881"/>
      <c r="L1346" s="882"/>
      <c r="M1346" s="642"/>
      <c r="N1346" s="642"/>
      <c r="O1346" s="642"/>
      <c r="P1346" s="65">
        <v>44890</v>
      </c>
      <c r="Q1346" s="3757" t="s">
        <v>5583</v>
      </c>
      <c r="R1346" s="3670">
        <v>94</v>
      </c>
      <c r="S1346" s="66">
        <f>AVERAGE(CPVTFC3SG0073!L12:M12)</f>
        <v>2.7777500000000002</v>
      </c>
      <c r="T1346" s="67">
        <f t="shared" ref="T1346" si="244">(S1346-0.1116)/0.014*66</f>
        <v>12568.992857142857</v>
      </c>
      <c r="U1346" s="3758" t="s">
        <v>315</v>
      </c>
      <c r="V1346" s="4742"/>
    </row>
    <row r="1347" spans="1:22" ht="36.75" thickBot="1" x14ac:dyDescent="0.3">
      <c r="A1347" s="529"/>
      <c r="B1347" s="4765"/>
      <c r="C1347" s="437" t="s">
        <v>3919</v>
      </c>
      <c r="D1347" s="2079">
        <v>44887</v>
      </c>
      <c r="E1347" s="3760" t="s">
        <v>5518</v>
      </c>
      <c r="F1347" s="3761">
        <v>89</v>
      </c>
      <c r="G1347" s="445">
        <f>AVERAGE(CPVTFC3SG0065!B12:C12)</f>
        <v>2.8029999999999999</v>
      </c>
      <c r="H1347" s="2081">
        <f t="shared" ref="H1347" si="245">(G1347-0.171)/0.0137*50</f>
        <v>9605.8394160583939</v>
      </c>
      <c r="I1347" s="3762" t="s">
        <v>315</v>
      </c>
      <c r="J1347" s="2406"/>
      <c r="K1347" s="2406"/>
      <c r="L1347" s="2407"/>
      <c r="M1347" s="650"/>
      <c r="N1347" s="650"/>
      <c r="O1347" s="650"/>
      <c r="P1347" s="1268"/>
      <c r="Q1347" s="1268"/>
      <c r="R1347" s="1268"/>
      <c r="S1347" s="1268"/>
      <c r="T1347" s="1268"/>
      <c r="U1347" s="2127"/>
      <c r="V1347" s="4743"/>
    </row>
    <row r="1348" spans="1:22" ht="15.75" thickBot="1" x14ac:dyDescent="0.3">
      <c r="A1348" s="600">
        <v>901</v>
      </c>
      <c r="B1348" s="3656" t="s">
        <v>2076</v>
      </c>
      <c r="C1348" s="3656" t="s">
        <v>868</v>
      </c>
      <c r="D1348" s="2325">
        <v>44819</v>
      </c>
      <c r="E1348" s="3512" t="s">
        <v>4924</v>
      </c>
      <c r="F1348" s="1425">
        <v>130</v>
      </c>
      <c r="G1348" s="1425">
        <f>AVERAGE(CPVTFC3SG0014!L18:M18)</f>
        <v>1.7212000000000001</v>
      </c>
      <c r="H1348" s="3513">
        <f t="shared" ref="H1348:H1515" si="246">(G1348-0.1109)/0.0128*50</f>
        <v>6290.234375</v>
      </c>
      <c r="I1348" s="3657" t="s">
        <v>315</v>
      </c>
      <c r="J1348" s="2963"/>
      <c r="K1348" s="2963"/>
      <c r="L1348" s="2964"/>
      <c r="M1348" s="1429"/>
      <c r="N1348" s="1429"/>
      <c r="O1348" s="1429"/>
      <c r="P1348" s="1310">
        <v>44890</v>
      </c>
      <c r="Q1348" s="3730" t="s">
        <v>5583</v>
      </c>
      <c r="R1348" s="3653">
        <v>95</v>
      </c>
      <c r="S1348" s="1319">
        <f>AVERAGE(CPVTFC3SG0073!N12:O12)</f>
        <v>0.1229</v>
      </c>
      <c r="T1348" s="1313">
        <f t="shared" ref="T1348" si="247">(S1348-0.1116)/0.014*66</f>
        <v>53.27142857142853</v>
      </c>
      <c r="U1348" s="3764" t="s">
        <v>314</v>
      </c>
    </row>
    <row r="1349" spans="1:22" x14ac:dyDescent="0.25">
      <c r="A1349" s="508">
        <v>902</v>
      </c>
      <c r="B1349" s="4744" t="s">
        <v>2077</v>
      </c>
      <c r="C1349" s="2749" t="s">
        <v>868</v>
      </c>
      <c r="D1349" s="2329">
        <v>44819</v>
      </c>
      <c r="E1349" s="3465" t="s">
        <v>4924</v>
      </c>
      <c r="F1349" s="492">
        <v>131</v>
      </c>
      <c r="G1349" s="492">
        <f>AVERAGE(CPVTFC3SG0014!N18:O18)</f>
        <v>0.1016</v>
      </c>
      <c r="H1349" s="3466">
        <f t="shared" si="246"/>
        <v>-36.328125000000014</v>
      </c>
      <c r="I1349" s="3503" t="s">
        <v>314</v>
      </c>
      <c r="J1349" s="2410"/>
      <c r="K1349" s="2410"/>
      <c r="L1349" s="2411"/>
      <c r="M1349" s="721"/>
      <c r="N1349" s="721"/>
      <c r="O1349" s="721"/>
      <c r="P1349" s="490">
        <v>44890</v>
      </c>
      <c r="Q1349" s="3729" t="s">
        <v>5583</v>
      </c>
      <c r="R1349" s="3648">
        <v>96</v>
      </c>
      <c r="S1349" s="589">
        <f>AVERAGE(CPVTFC3SG0073!P12:Q12)</f>
        <v>0.2482</v>
      </c>
      <c r="T1349" s="622">
        <f t="shared" ref="T1349" si="248">(S1349-0.1116)/0.014*66</f>
        <v>643.97142857142853</v>
      </c>
      <c r="U1349" s="3765" t="s">
        <v>314</v>
      </c>
    </row>
    <row r="1350" spans="1:22" ht="15.75" thickBot="1" x14ac:dyDescent="0.3">
      <c r="A1350" s="462"/>
      <c r="B1350" s="4745"/>
      <c r="C1350" s="2371" t="s">
        <v>5448</v>
      </c>
      <c r="D1350" s="2111"/>
      <c r="E1350" s="3471"/>
      <c r="F1350" s="787"/>
      <c r="G1350" s="787"/>
      <c r="H1350" s="2113"/>
      <c r="I1350" s="3505"/>
      <c r="J1350" s="2412"/>
      <c r="K1350" s="2412"/>
      <c r="L1350" s="2413"/>
      <c r="M1350" s="778"/>
      <c r="N1350" s="778"/>
      <c r="O1350" s="778"/>
      <c r="P1350" s="91">
        <v>44890</v>
      </c>
      <c r="Q1350" s="3724" t="s">
        <v>5583</v>
      </c>
      <c r="R1350" s="3449">
        <v>97</v>
      </c>
      <c r="S1350" s="595">
        <f>AVERAGE(CPVTFC3SG0073!R12:S12)</f>
        <v>0.36325000000000002</v>
      </c>
      <c r="T1350" s="225">
        <f>(S1350-0.1116)/0.014*66</f>
        <v>1186.3500000000001</v>
      </c>
      <c r="U1350" s="3766" t="s">
        <v>314</v>
      </c>
    </row>
    <row r="1351" spans="1:22" ht="15.75" thickBot="1" x14ac:dyDescent="0.3">
      <c r="A1351" s="531">
        <v>903</v>
      </c>
      <c r="B1351" s="2745" t="s">
        <v>2078</v>
      </c>
      <c r="C1351" s="2745" t="s">
        <v>868</v>
      </c>
      <c r="D1351" s="2328">
        <v>44819</v>
      </c>
      <c r="E1351" s="3506" t="s">
        <v>4924</v>
      </c>
      <c r="F1351" s="1464">
        <v>132</v>
      </c>
      <c r="G1351" s="1464">
        <f>AVERAGE(CPVTFC3SG0014!P18:Q18)</f>
        <v>1.5152999999999999</v>
      </c>
      <c r="H1351" s="3507">
        <f t="shared" si="246"/>
        <v>5485.9374999999991</v>
      </c>
      <c r="I1351" s="3499" t="s">
        <v>315</v>
      </c>
      <c r="J1351" s="2415"/>
      <c r="K1351" s="2415"/>
      <c r="L1351" s="2416"/>
      <c r="M1351" s="1973"/>
      <c r="N1351" s="1973"/>
      <c r="O1351" s="1973"/>
      <c r="P1351" s="111">
        <v>44890</v>
      </c>
      <c r="Q1351" s="3738" t="s">
        <v>5583</v>
      </c>
      <c r="R1351" s="3451">
        <v>98</v>
      </c>
      <c r="S1351" s="112">
        <f>AVERAGE(CPVTFC3SG0073!T12:U12)</f>
        <v>0.1298</v>
      </c>
      <c r="T1351" s="113">
        <f>(S1351-0.1116)/0.014*66</f>
        <v>85.799999999999969</v>
      </c>
      <c r="U1351" s="3763" t="s">
        <v>314</v>
      </c>
    </row>
    <row r="1352" spans="1:22" ht="15.75" thickBot="1" x14ac:dyDescent="0.3">
      <c r="A1352" s="1832">
        <v>904</v>
      </c>
      <c r="B1352" s="3623" t="s">
        <v>2079</v>
      </c>
      <c r="C1352" s="3623" t="s">
        <v>868</v>
      </c>
      <c r="D1352" s="2327">
        <v>44819</v>
      </c>
      <c r="E1352" s="3624" t="s">
        <v>4924</v>
      </c>
      <c r="F1352" s="1810">
        <v>133</v>
      </c>
      <c r="G1352" s="1810">
        <f>AVERAGE(CPVTFC3SG0014!R18:S18)</f>
        <v>7.9850000000000004E-2</v>
      </c>
      <c r="H1352" s="3625">
        <f t="shared" si="246"/>
        <v>-121.28906249999997</v>
      </c>
      <c r="I1352" s="3557" t="s">
        <v>314</v>
      </c>
      <c r="J1352" s="2956"/>
      <c r="K1352" s="2956"/>
      <c r="L1352" s="2957"/>
      <c r="M1352" s="2017"/>
      <c r="N1352" s="2017"/>
      <c r="O1352" s="2017"/>
      <c r="P1352" s="1808">
        <v>44890</v>
      </c>
      <c r="Q1352" s="3732" t="s">
        <v>5583</v>
      </c>
      <c r="R1352" s="3667">
        <v>99</v>
      </c>
      <c r="S1352" s="1016">
        <f>AVERAGE(CPVTFC3SG0073!V12:W12)</f>
        <v>0.13985</v>
      </c>
      <c r="T1352" s="1175">
        <f>(S1352-0.1116)/0.014*66</f>
        <v>133.17857142857142</v>
      </c>
      <c r="U1352" s="3768" t="s">
        <v>314</v>
      </c>
    </row>
    <row r="1353" spans="1:22" x14ac:dyDescent="0.25">
      <c r="A1353" s="508">
        <v>905</v>
      </c>
      <c r="B1353" s="4748" t="s">
        <v>2080</v>
      </c>
      <c r="C1353" s="2749" t="s">
        <v>868</v>
      </c>
      <c r="D1353" s="2329">
        <v>44819</v>
      </c>
      <c r="E1353" s="3465" t="s">
        <v>4924</v>
      </c>
      <c r="F1353" s="492">
        <v>134</v>
      </c>
      <c r="G1353" s="492">
        <f>AVERAGE(CPVTFC3SG0014!T18:U18)</f>
        <v>0.39990000000000003</v>
      </c>
      <c r="H1353" s="3466">
        <f t="shared" si="246"/>
        <v>1128.90625</v>
      </c>
      <c r="I1353" s="3669" t="s">
        <v>314</v>
      </c>
      <c r="J1353" s="2410"/>
      <c r="K1353" s="2410"/>
      <c r="L1353" s="2411"/>
      <c r="M1353" s="721"/>
      <c r="N1353" s="721"/>
      <c r="O1353" s="721"/>
      <c r="P1353" s="490">
        <v>44890</v>
      </c>
      <c r="Q1353" s="3729" t="s">
        <v>5583</v>
      </c>
      <c r="R1353" s="3648">
        <v>100</v>
      </c>
      <c r="S1353" s="589">
        <f>AVERAGE(CPVTFC3SG0073!X12:Y12)</f>
        <v>0.16165000000000002</v>
      </c>
      <c r="T1353" s="622">
        <f t="shared" ref="T1353:T1362" si="249">(S1353-0.1116)/0.014*66</f>
        <v>235.95000000000005</v>
      </c>
      <c r="U1353" s="3765" t="s">
        <v>314</v>
      </c>
    </row>
    <row r="1354" spans="1:22" x14ac:dyDescent="0.25">
      <c r="A1354" s="585"/>
      <c r="B1354" s="4749"/>
      <c r="C1354" s="169" t="s">
        <v>5448</v>
      </c>
      <c r="D1354" s="2333"/>
      <c r="E1354" s="3468"/>
      <c r="F1354" s="695"/>
      <c r="G1354" s="695"/>
      <c r="H1354" s="3469"/>
      <c r="I1354" s="3527"/>
      <c r="J1354" s="881"/>
      <c r="K1354" s="881"/>
      <c r="L1354" s="882"/>
      <c r="M1354" s="642"/>
      <c r="N1354" s="642"/>
      <c r="O1354" s="642"/>
      <c r="P1354" s="19">
        <v>44890</v>
      </c>
      <c r="Q1354" s="3733" t="s">
        <v>5583</v>
      </c>
      <c r="R1354" s="3446">
        <v>101</v>
      </c>
      <c r="S1354" s="10">
        <f>AVERAGE(CPVTFC3SG0073!B14:C14)</f>
        <v>0.18325000000000002</v>
      </c>
      <c r="T1354" s="14">
        <f t="shared" si="249"/>
        <v>337.77857142857147</v>
      </c>
      <c r="U1354" s="3756" t="s">
        <v>315</v>
      </c>
    </row>
    <row r="1355" spans="1:22" ht="24.75" thickBot="1" x14ac:dyDescent="0.3">
      <c r="A1355" s="537"/>
      <c r="B1355" s="4759"/>
      <c r="C1355" s="423" t="s">
        <v>2442</v>
      </c>
      <c r="D1355" s="1785">
        <v>44887</v>
      </c>
      <c r="E1355" s="3567" t="s">
        <v>5518</v>
      </c>
      <c r="F1355" s="3563">
        <v>90</v>
      </c>
      <c r="G1355" s="173">
        <f>AVERAGE(CPVTFC3SG0065!D12:E12)</f>
        <v>0.95184999999999997</v>
      </c>
      <c r="H1355" s="1787">
        <f t="shared" ref="H1355:H1363" si="250">(G1355-0.171)/0.0137*50</f>
        <v>2849.817518248175</v>
      </c>
      <c r="I1355" s="3585" t="s">
        <v>315</v>
      </c>
      <c r="J1355" s="2406"/>
      <c r="K1355" s="2406"/>
      <c r="L1355" s="2407"/>
      <c r="M1355" s="650"/>
      <c r="N1355" s="650"/>
      <c r="O1355" s="650"/>
      <c r="P1355" s="1268"/>
      <c r="Q1355" s="1268"/>
      <c r="R1355" s="1268"/>
      <c r="S1355" s="1268"/>
      <c r="T1355" s="1268"/>
      <c r="U1355" s="2127"/>
    </row>
    <row r="1356" spans="1:22" x14ac:dyDescent="0.25">
      <c r="A1356" s="86">
        <v>906</v>
      </c>
      <c r="B1356" s="4748" t="s">
        <v>2081</v>
      </c>
      <c r="C1356" s="2746" t="s">
        <v>868</v>
      </c>
      <c r="D1356" s="2107">
        <v>44819</v>
      </c>
      <c r="E1356" s="2788" t="s">
        <v>4924</v>
      </c>
      <c r="F1356" s="459">
        <v>135</v>
      </c>
      <c r="G1356" s="459">
        <f>AVERAGE(CPVTFC3SG0014!V18:W18)</f>
        <v>1.2060499999999998</v>
      </c>
      <c r="H1356" s="2109">
        <f t="shared" si="246"/>
        <v>4277.9296874999991</v>
      </c>
      <c r="I1356" s="2789" t="s">
        <v>315</v>
      </c>
      <c r="J1356" s="2410"/>
      <c r="K1356" s="2410"/>
      <c r="L1356" s="2411"/>
      <c r="M1356" s="721"/>
      <c r="N1356" s="721"/>
      <c r="O1356" s="721"/>
      <c r="P1356" s="87">
        <v>44890</v>
      </c>
      <c r="Q1356" s="3736" t="s">
        <v>5583</v>
      </c>
      <c r="R1356" s="3650">
        <v>102</v>
      </c>
      <c r="S1356" s="88">
        <f>AVERAGE(CPVTFC3SG0073!D14:E14)</f>
        <v>0.60769999999999991</v>
      </c>
      <c r="T1356" s="89">
        <f t="shared" si="249"/>
        <v>2338.7571428571423</v>
      </c>
      <c r="U1356" s="3773" t="s">
        <v>315</v>
      </c>
    </row>
    <row r="1357" spans="1:22" ht="24" x14ac:dyDescent="0.25">
      <c r="A1357" s="596"/>
      <c r="B1357" s="4749"/>
      <c r="C1357" s="443" t="s">
        <v>2442</v>
      </c>
      <c r="D1357" s="2392">
        <v>44887</v>
      </c>
      <c r="E1357" s="3568" t="s">
        <v>5518</v>
      </c>
      <c r="F1357" s="3564">
        <v>91</v>
      </c>
      <c r="G1357" s="103">
        <f>AVERAGE(CPVTFC3SG0065!F12:G12)</f>
        <v>2.7714499999999997</v>
      </c>
      <c r="H1357" s="3477">
        <f t="shared" si="250"/>
        <v>9490.6934306569347</v>
      </c>
      <c r="I1357" s="3583" t="s">
        <v>315</v>
      </c>
      <c r="J1357" s="4335">
        <v>44895</v>
      </c>
      <c r="K1357" s="885" t="s">
        <v>5570</v>
      </c>
      <c r="L1357" s="885">
        <v>102</v>
      </c>
      <c r="M1357" s="885">
        <f>AVERAGE(CPVTFC3SG0083!D14:E14)</f>
        <v>0.27939999999999998</v>
      </c>
      <c r="N1357" s="4336">
        <f>(M1357-0.15)/0.0138*400</f>
        <v>3750.7246376811595</v>
      </c>
      <c r="O1357" s="4358" t="s">
        <v>315</v>
      </c>
      <c r="P1357" s="19">
        <v>44890</v>
      </c>
      <c r="Q1357" s="3733" t="s">
        <v>5583</v>
      </c>
      <c r="R1357" s="3446">
        <v>103</v>
      </c>
      <c r="S1357" s="10">
        <f>AVERAGE(CPVTFC3SG0073!F14:G14)</f>
        <v>0.63670000000000004</v>
      </c>
      <c r="T1357" s="14">
        <f t="shared" si="249"/>
        <v>2475.4714285714285</v>
      </c>
      <c r="U1357" s="3756" t="s">
        <v>315</v>
      </c>
    </row>
    <row r="1358" spans="1:22" ht="36.75" thickBot="1" x14ac:dyDescent="0.3">
      <c r="A1358" s="516"/>
      <c r="B1358" s="4750"/>
      <c r="C1358" s="463" t="s">
        <v>3919</v>
      </c>
      <c r="D1358" s="1516">
        <v>44887</v>
      </c>
      <c r="E1358" s="3569" t="s">
        <v>5518</v>
      </c>
      <c r="F1358" s="3558">
        <v>92</v>
      </c>
      <c r="G1358" s="518">
        <f>AVERAGE(CPVTFC3SG0065!H12:I12)</f>
        <v>2.8010000000000002</v>
      </c>
      <c r="H1358" s="1518">
        <f t="shared" si="250"/>
        <v>9598.540145985402</v>
      </c>
      <c r="I1358" s="3584" t="s">
        <v>315</v>
      </c>
      <c r="J1358" s="4267">
        <v>44895</v>
      </c>
      <c r="K1358" s="509" t="s">
        <v>5570</v>
      </c>
      <c r="L1358" s="509">
        <v>103</v>
      </c>
      <c r="M1358" s="509">
        <f>AVERAGE(CPVTFC3SG0083!F14:G14)</f>
        <v>0.4204</v>
      </c>
      <c r="N1358" s="4014">
        <f>(M1358-0.15)/0.0138*400</f>
        <v>7837.6811594202891</v>
      </c>
      <c r="O1358" s="4515" t="s">
        <v>315</v>
      </c>
      <c r="P1358" s="786"/>
      <c r="Q1358" s="786"/>
      <c r="R1358" s="786"/>
      <c r="S1358" s="786"/>
      <c r="T1358" s="786"/>
      <c r="U1358" s="788"/>
    </row>
    <row r="1359" spans="1:22" x14ac:dyDescent="0.25">
      <c r="A1359" s="584">
        <v>907</v>
      </c>
      <c r="B1359" s="4760" t="s">
        <v>2082</v>
      </c>
      <c r="C1359" s="2116" t="s">
        <v>868</v>
      </c>
      <c r="D1359" s="2331">
        <v>44819</v>
      </c>
      <c r="E1359" s="3473" t="s">
        <v>4924</v>
      </c>
      <c r="F1359" s="375">
        <v>136</v>
      </c>
      <c r="G1359" s="375">
        <f>AVERAGE(CPVTFC3SG0014!X18:Y18)</f>
        <v>7.6000000000000012E-2</v>
      </c>
      <c r="H1359" s="3474">
        <f t="shared" si="246"/>
        <v>-136.32812499999994</v>
      </c>
      <c r="I1359" s="3540" t="s">
        <v>314</v>
      </c>
      <c r="J1359" s="2408"/>
      <c r="K1359" s="2408"/>
      <c r="L1359" s="2409"/>
      <c r="M1359" s="656"/>
      <c r="N1359" s="656"/>
      <c r="O1359" s="656"/>
      <c r="P1359" s="125">
        <v>44890</v>
      </c>
      <c r="Q1359" s="3741" t="s">
        <v>5583</v>
      </c>
      <c r="R1359" s="3713">
        <v>104</v>
      </c>
      <c r="S1359" s="126">
        <f>AVERAGE(CPVTFC3SG0073!H14:I14)</f>
        <v>0.86230000000000007</v>
      </c>
      <c r="T1359" s="1076">
        <f t="shared" si="249"/>
        <v>3539.014285714286</v>
      </c>
      <c r="U1359" s="3774" t="s">
        <v>315</v>
      </c>
      <c r="V1359" s="4738" t="s">
        <v>1416</v>
      </c>
    </row>
    <row r="1360" spans="1:22" ht="24" x14ac:dyDescent="0.25">
      <c r="A1360" s="584"/>
      <c r="B1360" s="4760"/>
      <c r="C1360" s="443" t="s">
        <v>2442</v>
      </c>
      <c r="D1360" s="2392">
        <v>44887</v>
      </c>
      <c r="E1360" s="3568" t="s">
        <v>5518</v>
      </c>
      <c r="F1360" s="3564">
        <v>93</v>
      </c>
      <c r="G1360" s="103">
        <f>AVERAGE(CPVTFC3SG0065!J12:K12)</f>
        <v>2.7672500000000002</v>
      </c>
      <c r="H1360" s="3477">
        <f t="shared" si="250"/>
        <v>9475.3649635036509</v>
      </c>
      <c r="I1360" s="3583" t="s">
        <v>315</v>
      </c>
      <c r="J1360" s="2408"/>
      <c r="K1360" s="2408"/>
      <c r="L1360" s="2409"/>
      <c r="M1360" s="656"/>
      <c r="N1360" s="656"/>
      <c r="O1360" s="656"/>
      <c r="P1360" s="19">
        <v>44890</v>
      </c>
      <c r="Q1360" s="3733" t="s">
        <v>5583</v>
      </c>
      <c r="R1360" s="3446">
        <v>105</v>
      </c>
      <c r="S1360" s="10">
        <f>AVERAGE(CPVTFC3SG0073!J14:K14)</f>
        <v>0.52784999999999993</v>
      </c>
      <c r="T1360" s="14">
        <f t="shared" si="249"/>
        <v>1962.3214285714282</v>
      </c>
      <c r="U1360" s="3756" t="s">
        <v>315</v>
      </c>
      <c r="V1360" s="4738"/>
    </row>
    <row r="1361" spans="1:22" ht="36.75" thickBot="1" x14ac:dyDescent="0.3">
      <c r="A1361" s="1861"/>
      <c r="B1361" s="4762"/>
      <c r="C1361" s="463" t="s">
        <v>3919</v>
      </c>
      <c r="D1361" s="1516">
        <v>44887</v>
      </c>
      <c r="E1361" s="3569" t="s">
        <v>5518</v>
      </c>
      <c r="F1361" s="3558">
        <v>94</v>
      </c>
      <c r="G1361" s="518">
        <f>AVERAGE(CPVTFC3SG0065!L12:M12)</f>
        <v>2.7711000000000001</v>
      </c>
      <c r="H1361" s="1518">
        <f t="shared" si="250"/>
        <v>9489.4160583941612</v>
      </c>
      <c r="I1361" s="3584" t="s">
        <v>315</v>
      </c>
      <c r="J1361" s="2798"/>
      <c r="K1361" s="2798"/>
      <c r="L1361" s="2686"/>
      <c r="M1361" s="1509"/>
      <c r="N1361" s="1509"/>
      <c r="O1361" s="1509"/>
      <c r="P1361" s="1256"/>
      <c r="Q1361" s="1256"/>
      <c r="R1361" s="1256"/>
      <c r="S1361" s="1256"/>
      <c r="T1361" s="1256"/>
      <c r="U1361" s="1756"/>
      <c r="V1361" s="4701"/>
    </row>
    <row r="1362" spans="1:22" x14ac:dyDescent="0.25">
      <c r="A1362" s="508">
        <v>908</v>
      </c>
      <c r="B1362" s="4756" t="s">
        <v>2083</v>
      </c>
      <c r="C1362" s="2755" t="s">
        <v>868</v>
      </c>
      <c r="D1362" s="2329">
        <v>44819</v>
      </c>
      <c r="E1362" s="3465" t="s">
        <v>4924</v>
      </c>
      <c r="F1362" s="492">
        <v>137</v>
      </c>
      <c r="G1362" s="492">
        <f>AVERAGE(CPVTFC3SG0014!B20:C20)</f>
        <v>0.12404999999999999</v>
      </c>
      <c r="H1362" s="3466">
        <f t="shared" si="246"/>
        <v>51.367187499999979</v>
      </c>
      <c r="I1362" s="3539" t="s">
        <v>314</v>
      </c>
      <c r="J1362" s="2410"/>
      <c r="K1362" s="2410"/>
      <c r="L1362" s="2411"/>
      <c r="M1362" s="721"/>
      <c r="N1362" s="721"/>
      <c r="O1362" s="721"/>
      <c r="P1362" s="19">
        <v>44890</v>
      </c>
      <c r="Q1362" s="3733" t="s">
        <v>5583</v>
      </c>
      <c r="R1362" s="3446">
        <v>106</v>
      </c>
      <c r="S1362" s="10">
        <f>AVERAGE(CPVTFC3SG0073!L14:M14)</f>
        <v>1.2052499999999999</v>
      </c>
      <c r="T1362" s="14">
        <f t="shared" si="249"/>
        <v>5155.7785714285719</v>
      </c>
      <c r="U1362" s="3756" t="s">
        <v>315</v>
      </c>
      <c r="V1362" s="4738" t="s">
        <v>1416</v>
      </c>
    </row>
    <row r="1363" spans="1:22" ht="24" x14ac:dyDescent="0.25">
      <c r="A1363" s="592"/>
      <c r="B1363" s="4757"/>
      <c r="C1363" s="443" t="s">
        <v>2442</v>
      </c>
      <c r="D1363" s="2392">
        <v>44887</v>
      </c>
      <c r="E1363" s="3568" t="s">
        <v>5518</v>
      </c>
      <c r="F1363" s="3564">
        <v>95</v>
      </c>
      <c r="G1363" s="103">
        <f>AVERAGE(CPVTFC3SG0065!N12:O12)</f>
        <v>2.8294999999999999</v>
      </c>
      <c r="H1363" s="3477">
        <f t="shared" si="250"/>
        <v>9702.554744525547</v>
      </c>
      <c r="I1363" s="3583" t="s">
        <v>315</v>
      </c>
      <c r="J1363" s="2408"/>
      <c r="K1363" s="2408"/>
      <c r="L1363" s="2409"/>
      <c r="M1363" s="656"/>
      <c r="N1363" s="656"/>
      <c r="O1363" s="656"/>
      <c r="P1363" s="1271"/>
      <c r="Q1363" s="1271"/>
      <c r="R1363" s="1271"/>
      <c r="S1363" s="1271"/>
      <c r="T1363" s="1271"/>
      <c r="U1363" s="2131"/>
      <c r="V1363" s="4738"/>
    </row>
    <row r="1364" spans="1:22" ht="36.75" thickBot="1" x14ac:dyDescent="0.3">
      <c r="A1364" s="516"/>
      <c r="B1364" s="4758"/>
      <c r="C1364" s="682" t="s">
        <v>3919</v>
      </c>
      <c r="D1364" s="1516">
        <v>44881</v>
      </c>
      <c r="E1364" s="1517" t="s">
        <v>5449</v>
      </c>
      <c r="F1364" s="518">
        <v>35</v>
      </c>
      <c r="G1364" s="509">
        <f>AVERAGE(CPVTFC3SG0056!E17:F17)</f>
        <v>2.8767</v>
      </c>
      <c r="H1364" s="1518">
        <f>(G1364-0.1243)/0.0142*50</f>
        <v>9691.5492957746483</v>
      </c>
      <c r="I1364" s="3542" t="s">
        <v>315</v>
      </c>
      <c r="J1364" s="2412"/>
      <c r="K1364" s="2412"/>
      <c r="L1364" s="2413"/>
      <c r="M1364" s="778"/>
      <c r="N1364" s="778"/>
      <c r="O1364" s="778"/>
      <c r="P1364" s="786"/>
      <c r="Q1364" s="786"/>
      <c r="R1364" s="786"/>
      <c r="S1364" s="786"/>
      <c r="T1364" s="786"/>
      <c r="U1364" s="788"/>
      <c r="V1364" s="4701"/>
    </row>
    <row r="1365" spans="1:22" x14ac:dyDescent="0.25">
      <c r="A1365" s="86">
        <v>909</v>
      </c>
      <c r="B1365" s="4756" t="s">
        <v>2084</v>
      </c>
      <c r="C1365" s="2748" t="s">
        <v>868</v>
      </c>
      <c r="D1365" s="2107">
        <v>44819</v>
      </c>
      <c r="E1365" s="2788" t="s">
        <v>4924</v>
      </c>
      <c r="F1365" s="459">
        <v>138</v>
      </c>
      <c r="G1365" s="459">
        <f>AVERAGE(CPVTFC3SG0014!D20:E20)</f>
        <v>0.87085000000000001</v>
      </c>
      <c r="H1365" s="2109">
        <f t="shared" si="246"/>
        <v>2968.5546875</v>
      </c>
      <c r="I1365" s="2796" t="s">
        <v>315</v>
      </c>
      <c r="J1365" s="2410"/>
      <c r="K1365" s="2410"/>
      <c r="L1365" s="2411"/>
      <c r="M1365" s="721"/>
      <c r="N1365" s="721"/>
      <c r="O1365" s="721"/>
      <c r="P1365" s="490">
        <v>44890</v>
      </c>
      <c r="Q1365" s="3729" t="s">
        <v>5583</v>
      </c>
      <c r="R1365" s="3648">
        <v>107</v>
      </c>
      <c r="S1365" s="589">
        <f>AVERAGE(CPVTFC3SG0073!N14:O14)</f>
        <v>0.1804</v>
      </c>
      <c r="T1365" s="622">
        <f t="shared" ref="T1365:T1371" si="251">(S1365-0.1116)/0.014*66</f>
        <v>324.34285714285716</v>
      </c>
      <c r="U1365" s="3765" t="s">
        <v>314</v>
      </c>
    </row>
    <row r="1366" spans="1:22" ht="24.75" thickBot="1" x14ac:dyDescent="0.3">
      <c r="A1366" s="2034"/>
      <c r="B1366" s="4758"/>
      <c r="C1366" s="463" t="s">
        <v>2442</v>
      </c>
      <c r="D1366" s="1516">
        <v>44887</v>
      </c>
      <c r="E1366" s="3569" t="s">
        <v>5518</v>
      </c>
      <c r="F1366" s="3558">
        <v>96</v>
      </c>
      <c r="G1366" s="518">
        <f>AVERAGE(CPVTFC3SG0065!P12:Q12)</f>
        <v>2.7840499999999997</v>
      </c>
      <c r="H1366" s="1518">
        <f t="shared" ref="H1366" si="252">(G1366-0.171)/0.0137*50</f>
        <v>9536.6788321167878</v>
      </c>
      <c r="I1366" s="3584" t="s">
        <v>315</v>
      </c>
      <c r="J1366" s="4267">
        <v>44895</v>
      </c>
      <c r="K1366" s="509" t="s">
        <v>5570</v>
      </c>
      <c r="L1366" s="509">
        <v>104</v>
      </c>
      <c r="M1366" s="509">
        <f>AVERAGE(CPVTFC3SG0083!H14:I14)</f>
        <v>0.47814999999999996</v>
      </c>
      <c r="N1366" s="4014">
        <f>(M1366-0.15)/0.0138*400</f>
        <v>9511.5942028985482</v>
      </c>
      <c r="O1366" s="4515" t="s">
        <v>315</v>
      </c>
      <c r="P1366" s="220">
        <v>44890</v>
      </c>
      <c r="Q1366" s="3723" t="s">
        <v>5583</v>
      </c>
      <c r="R1366" s="3447">
        <v>108</v>
      </c>
      <c r="S1366" s="222">
        <f>AVERAGE(CPVTFC3SG0073!P14:Q14)</f>
        <v>0.68784999999999996</v>
      </c>
      <c r="T1366" s="218">
        <f t="shared" si="251"/>
        <v>2716.6071428571422</v>
      </c>
      <c r="U1366" s="3769" t="s">
        <v>315</v>
      </c>
    </row>
    <row r="1367" spans="1:22" ht="15.75" thickBot="1" x14ac:dyDescent="0.3">
      <c r="A1367" s="124">
        <v>910</v>
      </c>
      <c r="B1367" s="4757" t="s">
        <v>2085</v>
      </c>
      <c r="C1367" s="2743" t="s">
        <v>868</v>
      </c>
      <c r="D1367" s="2925">
        <v>44819</v>
      </c>
      <c r="E1367" s="3518" t="s">
        <v>4924</v>
      </c>
      <c r="F1367" s="449">
        <v>139</v>
      </c>
      <c r="G1367" s="449">
        <f>AVERAGE(CPVTFC3SG0014!F20:G20)</f>
        <v>1.0287000000000002</v>
      </c>
      <c r="H1367" s="3519">
        <f t="shared" si="246"/>
        <v>3585.1562500000009</v>
      </c>
      <c r="I1367" s="3538" t="s">
        <v>315</v>
      </c>
      <c r="J1367" s="2408"/>
      <c r="K1367" s="2408"/>
      <c r="L1367" s="2409"/>
      <c r="M1367" s="656"/>
      <c r="N1367" s="656"/>
      <c r="O1367" s="656"/>
      <c r="P1367" s="220">
        <v>44890</v>
      </c>
      <c r="Q1367" s="3723" t="s">
        <v>5583</v>
      </c>
      <c r="R1367" s="3447">
        <v>109</v>
      </c>
      <c r="S1367" s="222">
        <f>AVERAGE(CPVTFC3SG0073!R14:S14)</f>
        <v>0.65775000000000006</v>
      </c>
      <c r="T1367" s="218">
        <f t="shared" si="251"/>
        <v>2574.707142857143</v>
      </c>
      <c r="U1367" s="3769" t="s">
        <v>315</v>
      </c>
    </row>
    <row r="1368" spans="1:22" ht="15.75" thickBot="1" x14ac:dyDescent="0.3">
      <c r="A1368" s="124"/>
      <c r="B1368" s="4757"/>
      <c r="C1368" s="171" t="s">
        <v>5448</v>
      </c>
      <c r="D1368" s="2333"/>
      <c r="E1368" s="3468"/>
      <c r="F1368" s="695"/>
      <c r="G1368" s="695"/>
      <c r="H1368" s="3469"/>
      <c r="I1368" s="3527"/>
      <c r="J1368" s="2408"/>
      <c r="K1368" s="2408"/>
      <c r="L1368" s="2409"/>
      <c r="M1368" s="656"/>
      <c r="N1368" s="656"/>
      <c r="O1368" s="656"/>
      <c r="P1368" s="220">
        <v>44890</v>
      </c>
      <c r="Q1368" s="3723" t="s">
        <v>5583</v>
      </c>
      <c r="R1368" s="3447">
        <v>110</v>
      </c>
      <c r="S1368" s="222">
        <f>AVERAGE(CPVTFC3SG0073!T14:U14)</f>
        <v>0.56489999999999996</v>
      </c>
      <c r="T1368" s="218">
        <f t="shared" si="251"/>
        <v>2136.9857142857136</v>
      </c>
      <c r="U1368" s="3769" t="s">
        <v>315</v>
      </c>
    </row>
    <row r="1369" spans="1:22" ht="36.75" thickBot="1" x14ac:dyDescent="0.3">
      <c r="A1369" s="524"/>
      <c r="B1369" s="4757"/>
      <c r="C1369" s="423" t="s">
        <v>3919</v>
      </c>
      <c r="D1369" s="1785">
        <v>44887</v>
      </c>
      <c r="E1369" s="3567" t="s">
        <v>5518</v>
      </c>
      <c r="F1369" s="3563">
        <v>97</v>
      </c>
      <c r="G1369" s="173">
        <f>AVERAGE(CPVTFC3SG0065!R12:S12)</f>
        <v>2.7902</v>
      </c>
      <c r="H1369" s="1787">
        <f t="shared" ref="H1369" si="253">(G1369-0.171)/0.0137*50</f>
        <v>9559.1240875912426</v>
      </c>
      <c r="I1369" s="3585" t="s">
        <v>315</v>
      </c>
      <c r="J1369" s="4267">
        <v>44895</v>
      </c>
      <c r="K1369" s="509" t="s">
        <v>5570</v>
      </c>
      <c r="L1369" s="509">
        <v>105</v>
      </c>
      <c r="M1369" s="509">
        <f>AVERAGE(CPVTFC3SG0083!J14:K14)</f>
        <v>0.44745000000000001</v>
      </c>
      <c r="N1369" s="4014">
        <f>(M1369-0.15)/0.0138*400</f>
        <v>8621.7391304347821</v>
      </c>
      <c r="O1369" s="4515" t="s">
        <v>315</v>
      </c>
      <c r="P1369" s="1268"/>
      <c r="Q1369" s="1268"/>
      <c r="R1369" s="1268"/>
      <c r="S1369" s="1268"/>
      <c r="T1369" s="1268"/>
      <c r="U1369" s="1268"/>
    </row>
    <row r="1370" spans="1:22" ht="15.75" thickBot="1" x14ac:dyDescent="0.3">
      <c r="A1370" s="1829">
        <v>911</v>
      </c>
      <c r="B1370" s="3771" t="s">
        <v>2086</v>
      </c>
      <c r="C1370" s="3771" t="s">
        <v>868</v>
      </c>
      <c r="D1370" s="2326">
        <v>44819</v>
      </c>
      <c r="E1370" s="3508" t="s">
        <v>4924</v>
      </c>
      <c r="F1370" s="1312">
        <v>140</v>
      </c>
      <c r="G1370" s="1312">
        <f>AVERAGE(CPVTFC3SG0014!H20:I20)</f>
        <v>7.2800000000000004E-2</v>
      </c>
      <c r="H1370" s="3509">
        <f t="shared" si="246"/>
        <v>-148.82812499999997</v>
      </c>
      <c r="I1370" s="3772" t="s">
        <v>314</v>
      </c>
      <c r="J1370" s="2963"/>
      <c r="K1370" s="2963"/>
      <c r="L1370" s="2964"/>
      <c r="M1370" s="1429"/>
      <c r="N1370" s="1429"/>
      <c r="O1370" s="1429"/>
      <c r="P1370" s="601">
        <v>44890</v>
      </c>
      <c r="Q1370" s="3731" t="s">
        <v>5583</v>
      </c>
      <c r="R1370" s="3654">
        <v>111</v>
      </c>
      <c r="S1370" s="137">
        <f>AVERAGE(CPVTFC3SG0073!V14:W14)</f>
        <v>2.6429999999999998</v>
      </c>
      <c r="T1370" s="1802">
        <f t="shared" si="251"/>
        <v>11933.742857142855</v>
      </c>
      <c r="U1370" s="3767" t="s">
        <v>315</v>
      </c>
    </row>
    <row r="1371" spans="1:22" x14ac:dyDescent="0.25">
      <c r="A1371" s="86">
        <v>912</v>
      </c>
      <c r="B1371" s="4748" t="s">
        <v>2087</v>
      </c>
      <c r="C1371" s="2746" t="s">
        <v>868</v>
      </c>
      <c r="D1371" s="2107">
        <v>44819</v>
      </c>
      <c r="E1371" s="2788" t="s">
        <v>4924</v>
      </c>
      <c r="F1371" s="459">
        <v>141</v>
      </c>
      <c r="G1371" s="459">
        <f>AVERAGE(CPVTFC3SG0014!J20:K20)</f>
        <v>1.5952500000000001</v>
      </c>
      <c r="H1371" s="2109">
        <f t="shared" si="246"/>
        <v>5798.2421875</v>
      </c>
      <c r="I1371" s="2789" t="s">
        <v>315</v>
      </c>
      <c r="J1371" s="2410"/>
      <c r="K1371" s="2410"/>
      <c r="L1371" s="2411"/>
      <c r="M1371" s="721"/>
      <c r="N1371" s="721"/>
      <c r="O1371" s="721"/>
      <c r="P1371" s="87">
        <v>44890</v>
      </c>
      <c r="Q1371" s="3736" t="s">
        <v>5583</v>
      </c>
      <c r="R1371" s="3650">
        <v>112</v>
      </c>
      <c r="S1371" s="88">
        <f>AVERAGE(CPVTFC3SG0073!X14:Y14)</f>
        <v>2.1365999999999996</v>
      </c>
      <c r="T1371" s="89">
        <f t="shared" si="251"/>
        <v>9546.4285714285688</v>
      </c>
      <c r="U1371" s="3773" t="s">
        <v>315</v>
      </c>
      <c r="V1371" s="4799" t="s">
        <v>1416</v>
      </c>
    </row>
    <row r="1372" spans="1:22" ht="24" x14ac:dyDescent="0.25">
      <c r="A1372" s="596"/>
      <c r="B1372" s="4749"/>
      <c r="C1372" s="443" t="s">
        <v>2442</v>
      </c>
      <c r="D1372" s="2392">
        <v>44887</v>
      </c>
      <c r="E1372" s="3568" t="s">
        <v>5518</v>
      </c>
      <c r="F1372" s="3564">
        <v>98</v>
      </c>
      <c r="G1372" s="103">
        <f>AVERAGE(CPVTFC3SG0065!T12:U12)</f>
        <v>2.8000499999999997</v>
      </c>
      <c r="H1372" s="3477">
        <f t="shared" ref="H1372:H1373" si="254">(G1372-0.171)/0.0137*50</f>
        <v>9595.0729927007287</v>
      </c>
      <c r="I1372" s="3583" t="s">
        <v>315</v>
      </c>
      <c r="J1372" s="4239">
        <v>44895</v>
      </c>
      <c r="K1372" s="276" t="s">
        <v>5570</v>
      </c>
      <c r="L1372" s="276">
        <v>106</v>
      </c>
      <c r="M1372" s="276">
        <f>AVERAGE(CPVTFC3SG0083!L14:M14)</f>
        <v>1.85395</v>
      </c>
      <c r="N1372" s="4018">
        <f t="shared" ref="N1372:N1373" si="255">(M1372-0.15)/0.0138*400</f>
        <v>49389.855072463768</v>
      </c>
      <c r="O1372" s="4516" t="s">
        <v>315</v>
      </c>
      <c r="P1372" s="694"/>
      <c r="Q1372" s="694"/>
      <c r="R1372" s="694"/>
      <c r="S1372" s="694"/>
      <c r="T1372" s="694"/>
      <c r="U1372" s="2600"/>
      <c r="V1372" s="4691"/>
    </row>
    <row r="1373" spans="1:22" ht="36.75" thickBot="1" x14ac:dyDescent="0.3">
      <c r="A1373" s="516"/>
      <c r="B1373" s="4750"/>
      <c r="C1373" s="463" t="s">
        <v>3919</v>
      </c>
      <c r="D1373" s="1516">
        <v>44887</v>
      </c>
      <c r="E1373" s="3569" t="s">
        <v>5518</v>
      </c>
      <c r="F1373" s="3558">
        <v>99</v>
      </c>
      <c r="G1373" s="518">
        <f>AVERAGE(CPVTFC3SG0065!V12:W12)</f>
        <v>2.7792500000000002</v>
      </c>
      <c r="H1373" s="1518">
        <f t="shared" si="254"/>
        <v>9519.1605839416079</v>
      </c>
      <c r="I1373" s="3584" t="s">
        <v>315</v>
      </c>
      <c r="J1373" s="4517">
        <v>44895</v>
      </c>
      <c r="K1373" s="539" t="s">
        <v>5570</v>
      </c>
      <c r="L1373" s="539">
        <v>107</v>
      </c>
      <c r="M1373" s="539">
        <f>AVERAGE(CPVTFC3SG0083!N14:O14)</f>
        <v>2.7592999999999996</v>
      </c>
      <c r="N1373" s="4025">
        <f t="shared" si="255"/>
        <v>75631.884057971009</v>
      </c>
      <c r="O1373" s="4518" t="s">
        <v>315</v>
      </c>
      <c r="P1373" s="786"/>
      <c r="Q1373" s="786"/>
      <c r="R1373" s="786"/>
      <c r="S1373" s="786"/>
      <c r="T1373" s="786"/>
      <c r="U1373" s="788"/>
      <c r="V1373" s="4692"/>
    </row>
    <row r="1374" spans="1:22" x14ac:dyDescent="0.25">
      <c r="A1374" s="86">
        <v>913</v>
      </c>
      <c r="B1374" s="4756" t="s">
        <v>2088</v>
      </c>
      <c r="C1374" s="2746" t="s">
        <v>868</v>
      </c>
      <c r="D1374" s="2107">
        <v>44819</v>
      </c>
      <c r="E1374" s="2788" t="s">
        <v>4924</v>
      </c>
      <c r="F1374" s="459">
        <v>142</v>
      </c>
      <c r="G1374" s="459">
        <f>AVERAGE(CPVTFC3SG0014!L20:M20)</f>
        <v>1.6092499999999998</v>
      </c>
      <c r="H1374" s="2109">
        <f t="shared" si="246"/>
        <v>5852.9296874999991</v>
      </c>
      <c r="I1374" s="2789" t="s">
        <v>315</v>
      </c>
      <c r="J1374" s="2410"/>
      <c r="K1374" s="2410"/>
      <c r="L1374" s="2411"/>
      <c r="M1374" s="721"/>
      <c r="N1374" s="721"/>
      <c r="O1374" s="721"/>
      <c r="P1374" s="490">
        <v>44890</v>
      </c>
      <c r="Q1374" s="3729" t="s">
        <v>5583</v>
      </c>
      <c r="R1374" s="3648">
        <v>113</v>
      </c>
      <c r="S1374" s="589">
        <f>AVERAGE(CPVTFC3SG0073!B16:C16)</f>
        <v>0.14384999999999998</v>
      </c>
      <c r="T1374" s="622">
        <f t="shared" ref="T1374:T1377" si="256">(S1374-0.1116)/0.014*66</f>
        <v>152.03571428571416</v>
      </c>
      <c r="U1374" s="3765" t="s">
        <v>314</v>
      </c>
    </row>
    <row r="1375" spans="1:22" ht="15.75" thickBot="1" x14ac:dyDescent="0.3">
      <c r="A1375" s="516"/>
      <c r="B1375" s="4758"/>
      <c r="C1375" s="2747" t="s">
        <v>5448</v>
      </c>
      <c r="D1375" s="2111"/>
      <c r="E1375" s="3471"/>
      <c r="F1375" s="787"/>
      <c r="G1375" s="787"/>
      <c r="H1375" s="2113"/>
      <c r="I1375" s="3522"/>
      <c r="J1375" s="2412"/>
      <c r="K1375" s="2412"/>
      <c r="L1375" s="2413"/>
      <c r="M1375" s="778"/>
      <c r="N1375" s="778"/>
      <c r="O1375" s="778"/>
      <c r="P1375" s="91">
        <v>44890</v>
      </c>
      <c r="Q1375" s="3724" t="s">
        <v>5583</v>
      </c>
      <c r="R1375" s="3449">
        <v>114</v>
      </c>
      <c r="S1375" s="595">
        <f>AVERAGE(CPVTFC3SG0073!D16:E16)</f>
        <v>0.12840000000000001</v>
      </c>
      <c r="T1375" s="225">
        <f t="shared" si="256"/>
        <v>79.200000000000045</v>
      </c>
      <c r="U1375" s="3766" t="s">
        <v>314</v>
      </c>
    </row>
    <row r="1376" spans="1:22" ht="15.75" thickBot="1" x14ac:dyDescent="0.3">
      <c r="A1376" s="531">
        <v>914</v>
      </c>
      <c r="B1376" s="2745" t="s">
        <v>2089</v>
      </c>
      <c r="C1376" s="2745" t="s">
        <v>868</v>
      </c>
      <c r="D1376" s="2328">
        <v>44819</v>
      </c>
      <c r="E1376" s="3506" t="s">
        <v>4924</v>
      </c>
      <c r="F1376" s="1464">
        <v>143</v>
      </c>
      <c r="G1376" s="1464">
        <f>AVERAGE(CPVTFC3SG0014!N20:O20)</f>
        <v>2.9186000000000001</v>
      </c>
      <c r="H1376" s="3507">
        <f t="shared" si="246"/>
        <v>10967.578125</v>
      </c>
      <c r="I1376" s="3499" t="s">
        <v>315</v>
      </c>
      <c r="J1376" s="2415"/>
      <c r="K1376" s="2415"/>
      <c r="L1376" s="2416"/>
      <c r="M1376" s="1973"/>
      <c r="N1376" s="1973"/>
      <c r="O1376" s="1973"/>
      <c r="P1376" s="91">
        <v>44890</v>
      </c>
      <c r="Q1376" s="3724" t="s">
        <v>5583</v>
      </c>
      <c r="R1376" s="3449">
        <v>115</v>
      </c>
      <c r="S1376" s="595">
        <f>AVERAGE(CPVTFC3SG0073!F16:G16)</f>
        <v>0.13364999999999999</v>
      </c>
      <c r="T1376" s="225">
        <f t="shared" si="256"/>
        <v>103.94999999999993</v>
      </c>
      <c r="U1376" s="3766" t="s">
        <v>314</v>
      </c>
    </row>
    <row r="1377" spans="1:22" ht="15.75" thickBot="1" x14ac:dyDescent="0.3">
      <c r="A1377" s="508">
        <v>915</v>
      </c>
      <c r="B1377" s="4756" t="s">
        <v>2090</v>
      </c>
      <c r="C1377" s="2755" t="s">
        <v>868</v>
      </c>
      <c r="D1377" s="2329">
        <v>44819</v>
      </c>
      <c r="E1377" s="3465" t="s">
        <v>4924</v>
      </c>
      <c r="F1377" s="492">
        <v>144</v>
      </c>
      <c r="G1377" s="492">
        <f>AVERAGE(CPVTFC3SG0014!P20:Q20)</f>
        <v>6.6299999999999998E-2</v>
      </c>
      <c r="H1377" s="3466">
        <f t="shared" si="246"/>
        <v>-174.21875</v>
      </c>
      <c r="I1377" s="3539" t="s">
        <v>314</v>
      </c>
      <c r="J1377" s="2410"/>
      <c r="K1377" s="2410"/>
      <c r="L1377" s="2411"/>
      <c r="M1377" s="721"/>
      <c r="N1377" s="721"/>
      <c r="O1377" s="721"/>
      <c r="P1377" s="91">
        <v>44890</v>
      </c>
      <c r="Q1377" s="3724" t="s">
        <v>5583</v>
      </c>
      <c r="R1377" s="3449">
        <v>116</v>
      </c>
      <c r="S1377" s="595">
        <f>AVERAGE(CPVTFC3SG0073!H16:I16)</f>
        <v>0.15465000000000001</v>
      </c>
      <c r="T1377" s="225">
        <f t="shared" si="256"/>
        <v>202.95000000000002</v>
      </c>
      <c r="U1377" s="3766" t="s">
        <v>314</v>
      </c>
      <c r="V1377" s="4798" t="s">
        <v>1416</v>
      </c>
    </row>
    <row r="1378" spans="1:22" ht="24" x14ac:dyDescent="0.25">
      <c r="A1378" s="596"/>
      <c r="B1378" s="4757"/>
      <c r="C1378" s="288" t="s">
        <v>2442</v>
      </c>
      <c r="D1378" s="2392">
        <v>44881</v>
      </c>
      <c r="E1378" s="3579" t="s">
        <v>5449</v>
      </c>
      <c r="F1378" s="103">
        <v>38</v>
      </c>
      <c r="G1378" s="276">
        <f>AVERAGE(CPVTFC3SG0056!K17:L17)</f>
        <v>2.8553500000000001</v>
      </c>
      <c r="H1378" s="3477">
        <f>(G1378-0.1243)/0.0142*50</f>
        <v>9616.3732394366198</v>
      </c>
      <c r="I1378" s="3580" t="s">
        <v>315</v>
      </c>
      <c r="J1378" s="881"/>
      <c r="K1378" s="881"/>
      <c r="L1378" s="882"/>
      <c r="M1378" s="642"/>
      <c r="N1378" s="642"/>
      <c r="O1378" s="642"/>
      <c r="P1378" s="694"/>
      <c r="Q1378" s="694"/>
      <c r="R1378" s="694"/>
      <c r="S1378" s="694"/>
      <c r="T1378" s="694"/>
      <c r="U1378" s="2600"/>
      <c r="V1378" s="4798"/>
    </row>
    <row r="1379" spans="1:22" ht="36.75" thickBot="1" x14ac:dyDescent="0.3">
      <c r="A1379" s="537"/>
      <c r="B1379" s="4757"/>
      <c r="C1379" s="423" t="s">
        <v>3919</v>
      </c>
      <c r="D1379" s="1785">
        <v>44887</v>
      </c>
      <c r="E1379" s="3567" t="s">
        <v>5518</v>
      </c>
      <c r="F1379" s="3563">
        <v>100</v>
      </c>
      <c r="G1379" s="173">
        <f>AVERAGE(CPVTFC3SG0065!X12:Y12)</f>
        <v>2.77705</v>
      </c>
      <c r="H1379" s="1787">
        <f t="shared" ref="H1379:H1381" si="257">(G1379-0.171)/0.0137*50</f>
        <v>9511.1313868613142</v>
      </c>
      <c r="I1379" s="3585" t="s">
        <v>315</v>
      </c>
      <c r="J1379" s="2406"/>
      <c r="K1379" s="2406"/>
      <c r="L1379" s="2407"/>
      <c r="M1379" s="650"/>
      <c r="N1379" s="650"/>
      <c r="O1379" s="650"/>
      <c r="P1379" s="1268"/>
      <c r="Q1379" s="1268"/>
      <c r="R1379" s="1268"/>
      <c r="S1379" s="1268"/>
      <c r="T1379" s="1268"/>
      <c r="U1379" s="2127"/>
      <c r="V1379" s="4798"/>
    </row>
    <row r="1380" spans="1:22" x14ac:dyDescent="0.25">
      <c r="A1380" s="86">
        <v>916</v>
      </c>
      <c r="B1380" s="4748" t="s">
        <v>2091</v>
      </c>
      <c r="C1380" s="2746" t="s">
        <v>868</v>
      </c>
      <c r="D1380" s="2107">
        <v>44819</v>
      </c>
      <c r="E1380" s="2788" t="s">
        <v>4924</v>
      </c>
      <c r="F1380" s="459">
        <v>145</v>
      </c>
      <c r="G1380" s="459">
        <f>AVERAGE(CPVTFC3SG0014!R20:S20)</f>
        <v>0.6601999999999999</v>
      </c>
      <c r="H1380" s="2109">
        <f t="shared" si="246"/>
        <v>2145.7031249999995</v>
      </c>
      <c r="I1380" s="3631" t="s">
        <v>315</v>
      </c>
      <c r="J1380" s="2410"/>
      <c r="K1380" s="2410"/>
      <c r="L1380" s="2411"/>
      <c r="M1380" s="721"/>
      <c r="N1380" s="721"/>
      <c r="O1380" s="721"/>
      <c r="P1380" s="490">
        <v>44890</v>
      </c>
      <c r="Q1380" s="3729" t="s">
        <v>5583</v>
      </c>
      <c r="R1380" s="3648">
        <v>117</v>
      </c>
      <c r="S1380" s="589">
        <f>AVERAGE(CPVTFC3SG0073!J16:K16)</f>
        <v>0.18575</v>
      </c>
      <c r="T1380" s="622">
        <f t="shared" ref="T1380" si="258">(S1380-0.1116)/0.014*66</f>
        <v>349.56428571428569</v>
      </c>
      <c r="U1380" s="3765" t="s">
        <v>314</v>
      </c>
    </row>
    <row r="1381" spans="1:22" ht="24.75" thickBot="1" x14ac:dyDescent="0.3">
      <c r="A1381" s="516"/>
      <c r="B1381" s="4750"/>
      <c r="C1381" s="463" t="s">
        <v>2442</v>
      </c>
      <c r="D1381" s="1516">
        <v>44887</v>
      </c>
      <c r="E1381" s="3569" t="s">
        <v>5518</v>
      </c>
      <c r="F1381" s="3558">
        <v>101</v>
      </c>
      <c r="G1381" s="518">
        <f>AVERAGE(CPVTFC3SG0065!B14:C14)</f>
        <v>2.7557999999999998</v>
      </c>
      <c r="H1381" s="1518">
        <f t="shared" si="257"/>
        <v>9433.5766423357654</v>
      </c>
      <c r="I1381" s="3584" t="s">
        <v>315</v>
      </c>
      <c r="J1381" s="4343">
        <v>44895</v>
      </c>
      <c r="K1381" s="1335" t="s">
        <v>5570</v>
      </c>
      <c r="L1381" s="1335">
        <v>108</v>
      </c>
      <c r="M1381" s="1335">
        <f>AVERAGE(CPVTFC3SG0083!P14:Q14)</f>
        <v>0.33594999999999997</v>
      </c>
      <c r="N1381" s="4344">
        <f t="shared" ref="N1381:N1386" si="259">(M1381-0.15)/0.0138*400</f>
        <v>5389.8550724637671</v>
      </c>
      <c r="O1381" s="4355" t="s">
        <v>315</v>
      </c>
      <c r="P1381" s="786"/>
      <c r="Q1381" s="786"/>
      <c r="R1381" s="786"/>
      <c r="S1381" s="786"/>
      <c r="T1381" s="786"/>
      <c r="U1381" s="788"/>
    </row>
    <row r="1382" spans="1:22" ht="15.75" thickBot="1" x14ac:dyDescent="0.3">
      <c r="A1382" s="531">
        <v>917</v>
      </c>
      <c r="B1382" s="2745" t="s">
        <v>2092</v>
      </c>
      <c r="C1382" s="2745" t="s">
        <v>868</v>
      </c>
      <c r="D1382" s="2328">
        <v>44819</v>
      </c>
      <c r="E1382" s="3506" t="s">
        <v>4924</v>
      </c>
      <c r="F1382" s="1464">
        <v>146</v>
      </c>
      <c r="G1382" s="1464">
        <f>AVERAGE(CPVTFC3SG0014!T20:U20)</f>
        <v>0.73580000000000001</v>
      </c>
      <c r="H1382" s="3507">
        <f t="shared" si="246"/>
        <v>2441.015625</v>
      </c>
      <c r="I1382" s="3511" t="s">
        <v>315</v>
      </c>
      <c r="J1382" s="2415"/>
      <c r="K1382" s="2415"/>
      <c r="L1382" s="2416"/>
      <c r="M1382" s="1973"/>
      <c r="N1382" s="1973"/>
      <c r="O1382" s="1973"/>
      <c r="P1382" s="471">
        <v>44890</v>
      </c>
      <c r="Q1382" s="3735" t="s">
        <v>5583</v>
      </c>
      <c r="R1382" s="3651">
        <v>118</v>
      </c>
      <c r="S1382" s="1226">
        <f>AVERAGE(CPVTFC3SG0073!L16:M16)</f>
        <v>0.12029999999999999</v>
      </c>
      <c r="T1382" s="1193">
        <f t="shared" ref="T1382:T1384" si="260">(S1382-0.1116)/0.014*66</f>
        <v>41.014285714285641</v>
      </c>
      <c r="U1382" s="3775" t="s">
        <v>314</v>
      </c>
    </row>
    <row r="1383" spans="1:22" x14ac:dyDescent="0.25">
      <c r="A1383" s="86">
        <v>918</v>
      </c>
      <c r="B1383" s="4748" t="s">
        <v>2093</v>
      </c>
      <c r="C1383" s="2746" t="s">
        <v>868</v>
      </c>
      <c r="D1383" s="2107">
        <v>44819</v>
      </c>
      <c r="E1383" s="2788" t="s">
        <v>4924</v>
      </c>
      <c r="F1383" s="459">
        <v>147</v>
      </c>
      <c r="G1383" s="459">
        <f>AVERAGE(CPVTFC3SG0014!V20:W20)</f>
        <v>2.8312499999999998</v>
      </c>
      <c r="H1383" s="2109">
        <f t="shared" si="246"/>
        <v>10626.367187499998</v>
      </c>
      <c r="I1383" s="2789" t="s">
        <v>315</v>
      </c>
      <c r="J1383" s="4373">
        <v>44895</v>
      </c>
      <c r="K1383" s="1357" t="s">
        <v>5570</v>
      </c>
      <c r="L1383" s="1357">
        <v>109</v>
      </c>
      <c r="M1383" s="1357">
        <f>AVERAGE(CPVTFC3SG0083!R14:S14)</f>
        <v>0.25064999999999998</v>
      </c>
      <c r="N1383" s="4374">
        <f t="shared" si="259"/>
        <v>2917.391304347826</v>
      </c>
      <c r="O1383" s="4375" t="s">
        <v>315</v>
      </c>
      <c r="P1383" s="87">
        <v>44890</v>
      </c>
      <c r="Q1383" s="3736" t="s">
        <v>5583</v>
      </c>
      <c r="R1383" s="3650">
        <v>119</v>
      </c>
      <c r="S1383" s="88">
        <f>AVERAGE(CPVTFC3SG0073!N16:O16)</f>
        <v>0.39834999999999998</v>
      </c>
      <c r="T1383" s="89">
        <f t="shared" si="260"/>
        <v>1351.8214285714284</v>
      </c>
      <c r="U1383" s="3773" t="s">
        <v>315</v>
      </c>
    </row>
    <row r="1384" spans="1:22" x14ac:dyDescent="0.25">
      <c r="A1384" s="596"/>
      <c r="B1384" s="4749"/>
      <c r="C1384" s="171" t="s">
        <v>5448</v>
      </c>
      <c r="D1384" s="2333"/>
      <c r="E1384" s="3468"/>
      <c r="F1384" s="695"/>
      <c r="G1384" s="695"/>
      <c r="H1384" s="3469"/>
      <c r="I1384" s="3504"/>
      <c r="J1384" s="881"/>
      <c r="K1384" s="881"/>
      <c r="L1384" s="882"/>
      <c r="M1384" s="642"/>
      <c r="N1384" s="642"/>
      <c r="O1384" s="642"/>
      <c r="P1384" s="19">
        <v>44890</v>
      </c>
      <c r="Q1384" s="3733" t="s">
        <v>5583</v>
      </c>
      <c r="R1384" s="3446">
        <v>120</v>
      </c>
      <c r="S1384" s="10">
        <f>AVERAGE(CPVTFC3SG0073!P16:Q16)</f>
        <v>0.44614999999999999</v>
      </c>
      <c r="T1384" s="14">
        <f t="shared" si="260"/>
        <v>1577.1642857142858</v>
      </c>
      <c r="U1384" s="3756" t="s">
        <v>315</v>
      </c>
    </row>
    <row r="1385" spans="1:22" ht="24" x14ac:dyDescent="0.25">
      <c r="A1385" s="596"/>
      <c r="B1385" s="4749"/>
      <c r="C1385" s="443" t="s">
        <v>2442</v>
      </c>
      <c r="D1385" s="2392">
        <v>44887</v>
      </c>
      <c r="E1385" s="3568" t="s">
        <v>5518</v>
      </c>
      <c r="F1385" s="3564">
        <v>102</v>
      </c>
      <c r="G1385" s="103">
        <f>AVERAGE(CPVTFC3SG0065!D14:E14)</f>
        <v>2.6638500000000001</v>
      </c>
      <c r="H1385" s="3477">
        <f t="shared" ref="H1385:H1390" si="261">(G1385-0.171)/0.0137*50</f>
        <v>9097.9927007299284</v>
      </c>
      <c r="I1385" s="3583" t="s">
        <v>315</v>
      </c>
      <c r="J1385" s="4335">
        <v>44895</v>
      </c>
      <c r="K1385" s="885" t="s">
        <v>5570</v>
      </c>
      <c r="L1385" s="885">
        <v>110</v>
      </c>
      <c r="M1385" s="885">
        <f>AVERAGE(CPVTFC3SG0083!T14:U14)</f>
        <v>0.19164999999999999</v>
      </c>
      <c r="N1385" s="4336">
        <f t="shared" si="259"/>
        <v>1207.246376811594</v>
      </c>
      <c r="O1385" s="4358" t="s">
        <v>315</v>
      </c>
      <c r="P1385" s="694"/>
      <c r="Q1385" s="694"/>
      <c r="R1385" s="694"/>
      <c r="S1385" s="694"/>
      <c r="T1385" s="694"/>
      <c r="U1385" s="2600"/>
    </row>
    <row r="1386" spans="1:22" ht="36.75" thickBot="1" x14ac:dyDescent="0.3">
      <c r="A1386" s="537"/>
      <c r="B1386" s="4759"/>
      <c r="C1386" s="423" t="s">
        <v>3919</v>
      </c>
      <c r="D1386" s="1785">
        <v>44887</v>
      </c>
      <c r="E1386" s="3567" t="s">
        <v>5518</v>
      </c>
      <c r="F1386" s="3563">
        <v>103</v>
      </c>
      <c r="G1386" s="173">
        <f>AVERAGE(CPVTFC3SG0065!F14:G14)</f>
        <v>2.8327</v>
      </c>
      <c r="H1386" s="1787">
        <f t="shared" si="261"/>
        <v>9714.2335766423366</v>
      </c>
      <c r="I1386" s="3585" t="s">
        <v>315</v>
      </c>
      <c r="J1386" s="4519">
        <v>44895</v>
      </c>
      <c r="K1386" s="506" t="s">
        <v>5570</v>
      </c>
      <c r="L1386" s="506">
        <v>111</v>
      </c>
      <c r="M1386" s="506">
        <f>AVERAGE(CPVTFC3SG0083!V14:W14)</f>
        <v>0.54874999999999996</v>
      </c>
      <c r="N1386" s="4017">
        <f t="shared" si="259"/>
        <v>11557.971014492752</v>
      </c>
      <c r="O1386" s="4520" t="s">
        <v>315</v>
      </c>
      <c r="P1386" s="1268"/>
      <c r="Q1386" s="1268"/>
      <c r="R1386" s="1268"/>
      <c r="S1386" s="1268"/>
      <c r="T1386" s="1268"/>
      <c r="U1386" s="2127"/>
    </row>
    <row r="1387" spans="1:22" x14ac:dyDescent="0.25">
      <c r="A1387" s="86">
        <v>919</v>
      </c>
      <c r="B1387" s="4748" t="s">
        <v>2094</v>
      </c>
      <c r="C1387" s="2746" t="s">
        <v>868</v>
      </c>
      <c r="D1387" s="2107">
        <v>44819</v>
      </c>
      <c r="E1387" s="2788" t="s">
        <v>4924</v>
      </c>
      <c r="F1387" s="459">
        <v>148</v>
      </c>
      <c r="G1387" s="459">
        <f>AVERAGE(CPVTFC3SG0014!X20:Y20)</f>
        <v>1.7678500000000001</v>
      </c>
      <c r="H1387" s="2109">
        <f t="shared" si="246"/>
        <v>6472.4609375</v>
      </c>
      <c r="I1387" s="2789" t="s">
        <v>315</v>
      </c>
      <c r="J1387" s="2410"/>
      <c r="K1387" s="2410"/>
      <c r="L1387" s="2411"/>
      <c r="M1387" s="721"/>
      <c r="N1387" s="721"/>
      <c r="O1387" s="721"/>
      <c r="P1387" s="87">
        <v>44890</v>
      </c>
      <c r="Q1387" s="3736" t="s">
        <v>5583</v>
      </c>
      <c r="R1387" s="3650">
        <v>121</v>
      </c>
      <c r="S1387" s="88">
        <f>AVERAGE(CPVTFC3SG0073!R16:S16)</f>
        <v>0.57945000000000002</v>
      </c>
      <c r="T1387" s="89">
        <f t="shared" ref="T1387:T1394" si="262">(S1387-0.1116)/0.014*66</f>
        <v>2205.5785714285716</v>
      </c>
      <c r="U1387" s="3773" t="s">
        <v>315</v>
      </c>
    </row>
    <row r="1388" spans="1:22" x14ac:dyDescent="0.25">
      <c r="A1388" s="596"/>
      <c r="B1388" s="4749"/>
      <c r="C1388" s="171" t="s">
        <v>5448</v>
      </c>
      <c r="D1388" s="2333"/>
      <c r="E1388" s="3468"/>
      <c r="F1388" s="695"/>
      <c r="G1388" s="695"/>
      <c r="H1388" s="3469"/>
      <c r="I1388" s="3504"/>
      <c r="J1388" s="881"/>
      <c r="K1388" s="881"/>
      <c r="L1388" s="882"/>
      <c r="M1388" s="642"/>
      <c r="N1388" s="642"/>
      <c r="O1388" s="642"/>
      <c r="P1388" s="19">
        <v>44890</v>
      </c>
      <c r="Q1388" s="3733" t="s">
        <v>5583</v>
      </c>
      <c r="R1388" s="3446">
        <v>122</v>
      </c>
      <c r="S1388" s="10">
        <f>AVERAGE(CPVTFC3SG0073!T16:U16)</f>
        <v>0.51624999999999999</v>
      </c>
      <c r="T1388" s="14">
        <f t="shared" si="262"/>
        <v>1907.6357142857141</v>
      </c>
      <c r="U1388" s="3756" t="s">
        <v>315</v>
      </c>
    </row>
    <row r="1389" spans="1:22" ht="24" x14ac:dyDescent="0.25">
      <c r="A1389" s="596"/>
      <c r="B1389" s="4749"/>
      <c r="C1389" s="443" t="s">
        <v>2442</v>
      </c>
      <c r="D1389" s="2392">
        <v>44887</v>
      </c>
      <c r="E1389" s="3568" t="s">
        <v>5518</v>
      </c>
      <c r="F1389" s="3564">
        <v>104</v>
      </c>
      <c r="G1389" s="103">
        <f>AVERAGE(CPVTFC3SG0065!H14:I14)</f>
        <v>2.7030500000000002</v>
      </c>
      <c r="H1389" s="3477">
        <f t="shared" si="261"/>
        <v>9241.0583941605855</v>
      </c>
      <c r="I1389" s="3583" t="s">
        <v>315</v>
      </c>
      <c r="J1389" s="4335">
        <v>44895</v>
      </c>
      <c r="K1389" s="885" t="s">
        <v>5570</v>
      </c>
      <c r="L1389" s="885">
        <v>112</v>
      </c>
      <c r="M1389" s="885">
        <f>AVERAGE(CPVTFC3SG0083!X14:Y14)</f>
        <v>0.24904999999999999</v>
      </c>
      <c r="N1389" s="4336">
        <f t="shared" ref="N1389:N1390" si="263">(M1389-0.15)/0.0138*400</f>
        <v>2871.014492753623</v>
      </c>
      <c r="O1389" s="4358" t="s">
        <v>315</v>
      </c>
      <c r="P1389" s="19">
        <v>44890</v>
      </c>
      <c r="Q1389" s="3733" t="s">
        <v>5583</v>
      </c>
      <c r="R1389" s="3446">
        <v>123</v>
      </c>
      <c r="S1389" s="10">
        <f>AVERAGE(CPVTFC3SG0073!V16:W16)</f>
        <v>0.47855000000000003</v>
      </c>
      <c r="T1389" s="14">
        <f t="shared" si="262"/>
        <v>1729.9071428571428</v>
      </c>
      <c r="U1389" s="3756" t="s">
        <v>315</v>
      </c>
    </row>
    <row r="1390" spans="1:22" ht="36.75" thickBot="1" x14ac:dyDescent="0.3">
      <c r="A1390" s="516"/>
      <c r="B1390" s="4750"/>
      <c r="C1390" s="463" t="s">
        <v>3919</v>
      </c>
      <c r="D1390" s="1516">
        <v>44887</v>
      </c>
      <c r="E1390" s="3569" t="s">
        <v>5518</v>
      </c>
      <c r="F1390" s="3558">
        <v>105</v>
      </c>
      <c r="G1390" s="518">
        <f>AVERAGE(CPVTFC3SG0065!J14:K14)</f>
        <v>2.8342499999999999</v>
      </c>
      <c r="H1390" s="1518">
        <f t="shared" si="261"/>
        <v>9719.8905109489042</v>
      </c>
      <c r="I1390" s="3584" t="s">
        <v>315</v>
      </c>
      <c r="J1390" s="4267">
        <v>44895</v>
      </c>
      <c r="K1390" s="509" t="s">
        <v>5570</v>
      </c>
      <c r="L1390" s="509">
        <v>113</v>
      </c>
      <c r="M1390" s="509">
        <f>AVERAGE(CPVTFC3SG0083!B16:C16)</f>
        <v>0.45555000000000001</v>
      </c>
      <c r="N1390" s="4014">
        <f t="shared" si="263"/>
        <v>8856.5217391304341</v>
      </c>
      <c r="O1390" s="4515" t="s">
        <v>315</v>
      </c>
      <c r="P1390" s="786"/>
      <c r="Q1390" s="786"/>
      <c r="R1390" s="786"/>
      <c r="S1390" s="786"/>
      <c r="T1390" s="786"/>
      <c r="U1390" s="788"/>
    </row>
    <row r="1391" spans="1:22" x14ac:dyDescent="0.25">
      <c r="A1391" s="584">
        <v>920</v>
      </c>
      <c r="B1391" s="4757" t="s">
        <v>2095</v>
      </c>
      <c r="C1391" s="2116" t="s">
        <v>868</v>
      </c>
      <c r="D1391" s="2331">
        <v>44819</v>
      </c>
      <c r="E1391" s="3473" t="s">
        <v>4924</v>
      </c>
      <c r="F1391" s="375">
        <v>149</v>
      </c>
      <c r="G1391" s="375">
        <f>AVERAGE(CPVTFC3SG0014!B22:C22)</f>
        <v>0.10245</v>
      </c>
      <c r="H1391" s="3474">
        <f t="shared" si="246"/>
        <v>-33.007812499999993</v>
      </c>
      <c r="I1391" s="3540" t="s">
        <v>314</v>
      </c>
      <c r="J1391" s="2408"/>
      <c r="K1391" s="2408"/>
      <c r="L1391" s="2409"/>
      <c r="M1391" s="656"/>
      <c r="N1391" s="656"/>
      <c r="O1391" s="656"/>
      <c r="P1391" s="83">
        <v>44890</v>
      </c>
      <c r="Q1391" s="4387" t="s">
        <v>5583</v>
      </c>
      <c r="R1391" s="4283">
        <v>124</v>
      </c>
      <c r="S1391" s="84">
        <f>AVERAGE(CPVTFC3SG0073!X16:Y16)</f>
        <v>0.20219999999999999</v>
      </c>
      <c r="T1391" s="85">
        <f t="shared" si="262"/>
        <v>427.11428571428564</v>
      </c>
      <c r="U1391" s="4521" t="s">
        <v>314</v>
      </c>
    </row>
    <row r="1392" spans="1:22" ht="15.75" thickBot="1" x14ac:dyDescent="0.3">
      <c r="A1392" s="2045"/>
      <c r="B1392" s="4757"/>
      <c r="C1392" s="2623" t="s">
        <v>5448</v>
      </c>
      <c r="D1392" s="2335"/>
      <c r="E1392" s="3532"/>
      <c r="F1392" s="1586"/>
      <c r="G1392" s="1586"/>
      <c r="H1392" s="3533"/>
      <c r="I1392" s="3534"/>
      <c r="J1392" s="2415"/>
      <c r="K1392" s="2415"/>
      <c r="L1392" s="2416"/>
      <c r="M1392" s="1973"/>
      <c r="N1392" s="1973"/>
      <c r="O1392" s="1973"/>
      <c r="P1392" s="79">
        <v>44890</v>
      </c>
      <c r="Q1392" s="3734" t="s">
        <v>5583</v>
      </c>
      <c r="R1392" s="3452">
        <v>125</v>
      </c>
      <c r="S1392" s="80">
        <f>AVERAGE(CPVTFC3SG0073!B18:C18)</f>
        <v>1.23855</v>
      </c>
      <c r="T1392" s="81">
        <f t="shared" si="262"/>
        <v>5312.7642857142864</v>
      </c>
      <c r="U1392" s="3770" t="s">
        <v>315</v>
      </c>
    </row>
    <row r="1393" spans="1:22" x14ac:dyDescent="0.25">
      <c r="A1393" s="86">
        <v>921</v>
      </c>
      <c r="B1393" s="4748" t="s">
        <v>2096</v>
      </c>
      <c r="C1393" s="2746" t="s">
        <v>868</v>
      </c>
      <c r="D1393" s="2107">
        <v>44819</v>
      </c>
      <c r="E1393" s="2788" t="s">
        <v>4924</v>
      </c>
      <c r="F1393" s="459">
        <v>150</v>
      </c>
      <c r="G1393" s="459">
        <f>AVERAGE(CPVTFC3SG0014!D22:E22)</f>
        <v>2.6658499999999998</v>
      </c>
      <c r="H1393" s="2109">
        <f t="shared" si="246"/>
        <v>9980.2734374999982</v>
      </c>
      <c r="I1393" s="2789" t="s">
        <v>315</v>
      </c>
      <c r="J1393" s="2410"/>
      <c r="K1393" s="2410"/>
      <c r="L1393" s="2411"/>
      <c r="M1393" s="721"/>
      <c r="N1393" s="721"/>
      <c r="O1393" s="721"/>
      <c r="P1393" s="490">
        <v>44890</v>
      </c>
      <c r="Q1393" s="3729" t="s">
        <v>5583</v>
      </c>
      <c r="R1393" s="3648">
        <v>126</v>
      </c>
      <c r="S1393" s="589">
        <f>AVERAGE(CPVTFC3SG0073!D18:E18)</f>
        <v>0.24779999999999999</v>
      </c>
      <c r="T1393" s="622">
        <f t="shared" si="262"/>
        <v>642.08571428571418</v>
      </c>
      <c r="U1393" s="3765" t="s">
        <v>314</v>
      </c>
    </row>
    <row r="1394" spans="1:22" ht="15.75" thickBot="1" x14ac:dyDescent="0.3">
      <c r="A1394" s="516"/>
      <c r="B1394" s="4750"/>
      <c r="C1394" s="2747" t="s">
        <v>5448</v>
      </c>
      <c r="D1394" s="2111"/>
      <c r="E1394" s="3471"/>
      <c r="F1394" s="787"/>
      <c r="G1394" s="787"/>
      <c r="H1394" s="2113"/>
      <c r="I1394" s="3505"/>
      <c r="J1394" s="2412"/>
      <c r="K1394" s="2412"/>
      <c r="L1394" s="2413"/>
      <c r="M1394" s="778"/>
      <c r="N1394" s="778"/>
      <c r="O1394" s="778"/>
      <c r="P1394" s="91">
        <v>44890</v>
      </c>
      <c r="Q1394" s="3724" t="s">
        <v>5583</v>
      </c>
      <c r="R1394" s="3449">
        <v>127</v>
      </c>
      <c r="S1394" s="595">
        <f>AVERAGE(CPVTFC3SG0073!F18:G18)</f>
        <v>0.2465</v>
      </c>
      <c r="T1394" s="225">
        <f t="shared" si="262"/>
        <v>635.9571428571428</v>
      </c>
      <c r="U1394" s="3766" t="s">
        <v>314</v>
      </c>
    </row>
    <row r="1395" spans="1:22" x14ac:dyDescent="0.25">
      <c r="A1395" s="114">
        <v>922</v>
      </c>
      <c r="B1395" s="4747" t="s">
        <v>2097</v>
      </c>
      <c r="C1395" s="165" t="s">
        <v>868</v>
      </c>
      <c r="D1395" s="2870">
        <v>44819</v>
      </c>
      <c r="E1395" s="3485" t="s">
        <v>4924</v>
      </c>
      <c r="F1395" s="444">
        <v>151</v>
      </c>
      <c r="G1395" s="444">
        <f>AVERAGE(CPVTFC3SG0014!F22:G22)</f>
        <v>2.7679</v>
      </c>
      <c r="H1395" s="3486">
        <f t="shared" si="246"/>
        <v>10378.90625</v>
      </c>
      <c r="I1395" s="3498" t="s">
        <v>315</v>
      </c>
      <c r="J1395" s="2408"/>
      <c r="K1395" s="2408"/>
      <c r="L1395" s="2409"/>
      <c r="M1395" s="656"/>
      <c r="N1395" s="656"/>
      <c r="O1395" s="656"/>
      <c r="P1395" s="1271"/>
      <c r="Q1395" s="1271"/>
      <c r="R1395" s="1271"/>
      <c r="S1395" s="1271"/>
      <c r="T1395" s="1271"/>
      <c r="U1395" s="1271"/>
    </row>
    <row r="1396" spans="1:22" ht="15.75" thickBot="1" x14ac:dyDescent="0.3">
      <c r="A1396" s="450"/>
      <c r="B1396" s="4747"/>
      <c r="C1396" s="890" t="s">
        <v>220</v>
      </c>
      <c r="D1396" s="2079">
        <v>44881</v>
      </c>
      <c r="E1396" s="2080" t="s">
        <v>5449</v>
      </c>
      <c r="F1396" s="445">
        <v>25</v>
      </c>
      <c r="G1396" s="453">
        <f>AVERAGE(CPVTFC3SG0056!G15:H15)</f>
        <v>2.8428499999999999</v>
      </c>
      <c r="H1396" s="2081">
        <f>(G1396-0.1243)/0.0142*50</f>
        <v>9572.3591549295779</v>
      </c>
      <c r="I1396" s="3531" t="s">
        <v>315</v>
      </c>
      <c r="J1396" s="2406"/>
      <c r="K1396" s="2406"/>
      <c r="L1396" s="2407"/>
      <c r="M1396" s="650"/>
      <c r="N1396" s="650"/>
      <c r="O1396" s="650"/>
      <c r="P1396" s="1268"/>
      <c r="Q1396" s="1268"/>
      <c r="R1396" s="1268"/>
      <c r="S1396" s="1268"/>
      <c r="T1396" s="1268"/>
      <c r="U1396" s="1268"/>
    </row>
    <row r="1397" spans="1:22" x14ac:dyDescent="0.25">
      <c r="A1397" s="508">
        <v>923</v>
      </c>
      <c r="B1397" s="4748" t="s">
        <v>2098</v>
      </c>
      <c r="C1397" s="2749" t="s">
        <v>868</v>
      </c>
      <c r="D1397" s="2329">
        <v>44819</v>
      </c>
      <c r="E1397" s="3465" t="s">
        <v>4924</v>
      </c>
      <c r="F1397" s="492">
        <v>152</v>
      </c>
      <c r="G1397" s="492">
        <f>AVERAGE(CPVTFC3SG0014!H22:I22)</f>
        <v>0.13589999999999999</v>
      </c>
      <c r="H1397" s="3466">
        <f t="shared" si="246"/>
        <v>97.656249999999972</v>
      </c>
      <c r="I1397" s="3503" t="s">
        <v>314</v>
      </c>
      <c r="J1397" s="2410"/>
      <c r="K1397" s="2410"/>
      <c r="L1397" s="2411"/>
      <c r="M1397" s="721"/>
      <c r="N1397" s="721"/>
      <c r="O1397" s="721"/>
      <c r="P1397" s="87">
        <v>44890</v>
      </c>
      <c r="Q1397" s="3736" t="s">
        <v>5583</v>
      </c>
      <c r="R1397" s="3650">
        <v>128</v>
      </c>
      <c r="S1397" s="88">
        <f>AVERAGE(CPVTFC3SG0073!H18:I18)</f>
        <v>0.93304999999999993</v>
      </c>
      <c r="T1397" s="89">
        <f t="shared" ref="T1397:T1398" si="264">(S1397-0.1116)/0.014*66</f>
        <v>3872.5499999999993</v>
      </c>
      <c r="U1397" s="3773" t="s">
        <v>315</v>
      </c>
      <c r="V1397" s="4741" t="s">
        <v>1416</v>
      </c>
    </row>
    <row r="1398" spans="1:22" x14ac:dyDescent="0.25">
      <c r="A1398" s="596"/>
      <c r="B1398" s="4749"/>
      <c r="C1398" s="171" t="s">
        <v>5448</v>
      </c>
      <c r="D1398" s="2333"/>
      <c r="E1398" s="3468"/>
      <c r="F1398" s="695"/>
      <c r="G1398" s="695"/>
      <c r="H1398" s="3469"/>
      <c r="I1398" s="3504"/>
      <c r="J1398" s="881"/>
      <c r="K1398" s="881"/>
      <c r="L1398" s="882"/>
      <c r="M1398" s="642"/>
      <c r="N1398" s="642"/>
      <c r="O1398" s="642"/>
      <c r="P1398" s="19">
        <v>44890</v>
      </c>
      <c r="Q1398" s="3733" t="s">
        <v>5583</v>
      </c>
      <c r="R1398" s="3446">
        <v>129</v>
      </c>
      <c r="S1398" s="10">
        <f>AVERAGE(CPVTFC3SG0073!J18:K18)</f>
        <v>1.1216499999999998</v>
      </c>
      <c r="T1398" s="14">
        <f t="shared" si="264"/>
        <v>4761.6642857142851</v>
      </c>
      <c r="U1398" s="3756" t="s">
        <v>315</v>
      </c>
      <c r="V1398" s="4742"/>
    </row>
    <row r="1399" spans="1:22" ht="24" x14ac:dyDescent="0.25">
      <c r="A1399" s="596"/>
      <c r="B1399" s="4749"/>
      <c r="C1399" s="443" t="s">
        <v>2442</v>
      </c>
      <c r="D1399" s="2392">
        <v>44887</v>
      </c>
      <c r="E1399" s="3568" t="s">
        <v>5518</v>
      </c>
      <c r="F1399" s="3564">
        <v>106</v>
      </c>
      <c r="G1399" s="103">
        <f>AVERAGE(CPVTFC3SG0065!L14:M14)</f>
        <v>2.8600000000000003</v>
      </c>
      <c r="H1399" s="3477">
        <f t="shared" ref="H1399:H1411" si="265">(G1399-0.171)/0.0137*50</f>
        <v>9813.8686131386876</v>
      </c>
      <c r="I1399" s="3583" t="s">
        <v>315</v>
      </c>
      <c r="J1399" s="881"/>
      <c r="K1399" s="881"/>
      <c r="L1399" s="882"/>
      <c r="M1399" s="642"/>
      <c r="N1399" s="642"/>
      <c r="O1399" s="642"/>
      <c r="P1399" s="694"/>
      <c r="Q1399" s="694"/>
      <c r="R1399" s="694"/>
      <c r="S1399" s="694"/>
      <c r="T1399" s="694"/>
      <c r="U1399" s="2600"/>
      <c r="V1399" s="4742"/>
    </row>
    <row r="1400" spans="1:22" ht="36.75" thickBot="1" x14ac:dyDescent="0.3">
      <c r="A1400" s="516"/>
      <c r="B1400" s="4750"/>
      <c r="C1400" s="463" t="s">
        <v>3919</v>
      </c>
      <c r="D1400" s="1516">
        <v>44887</v>
      </c>
      <c r="E1400" s="3569" t="s">
        <v>5518</v>
      </c>
      <c r="F1400" s="3558">
        <v>107</v>
      </c>
      <c r="G1400" s="518">
        <f>AVERAGE(CPVTFC3SG0065!N14:O14)</f>
        <v>2.8444500000000001</v>
      </c>
      <c r="H1400" s="1518">
        <f t="shared" si="265"/>
        <v>9757.1167883211692</v>
      </c>
      <c r="I1400" s="3584" t="s">
        <v>315</v>
      </c>
      <c r="J1400" s="2412"/>
      <c r="K1400" s="2412"/>
      <c r="L1400" s="2413"/>
      <c r="M1400" s="778"/>
      <c r="N1400" s="778"/>
      <c r="O1400" s="778"/>
      <c r="P1400" s="786"/>
      <c r="Q1400" s="786"/>
      <c r="R1400" s="786"/>
      <c r="S1400" s="786"/>
      <c r="T1400" s="786"/>
      <c r="U1400" s="788"/>
      <c r="V1400" s="4743"/>
    </row>
    <row r="1401" spans="1:22" x14ac:dyDescent="0.25">
      <c r="A1401" s="584">
        <v>924</v>
      </c>
      <c r="B1401" s="4757" t="s">
        <v>2099</v>
      </c>
      <c r="C1401" s="2116" t="s">
        <v>868</v>
      </c>
      <c r="D1401" s="2331">
        <v>44819</v>
      </c>
      <c r="E1401" s="3473" t="s">
        <v>4924</v>
      </c>
      <c r="F1401" s="375">
        <v>153</v>
      </c>
      <c r="G1401" s="375">
        <f>AVERAGE(CPVTFC3SG0014!J22:K22)</f>
        <v>0.12619999999999998</v>
      </c>
      <c r="H1401" s="3474">
        <f t="shared" si="246"/>
        <v>59.765624999999922</v>
      </c>
      <c r="I1401" s="3540" t="s">
        <v>314</v>
      </c>
      <c r="J1401" s="2408"/>
      <c r="K1401" s="2408"/>
      <c r="L1401" s="2409"/>
      <c r="M1401" s="656"/>
      <c r="N1401" s="656"/>
      <c r="O1401" s="656"/>
      <c r="P1401" s="18">
        <v>44890</v>
      </c>
      <c r="Q1401" s="3727" t="s">
        <v>5583</v>
      </c>
      <c r="R1401" s="3454">
        <v>130</v>
      </c>
      <c r="S1401" s="7">
        <f>AVERAGE(CPVTFC3SG0073!L18:M18)</f>
        <v>0.26569999999999999</v>
      </c>
      <c r="T1401" s="13">
        <f t="shared" ref="T1401:T1409" si="266">(S1401-0.1116)/0.014*66</f>
        <v>726.47142857142853</v>
      </c>
      <c r="U1401" s="3759" t="s">
        <v>314</v>
      </c>
      <c r="V1401" s="4736" t="s">
        <v>1416</v>
      </c>
    </row>
    <row r="1402" spans="1:22" x14ac:dyDescent="0.25">
      <c r="A1402" s="2152"/>
      <c r="B1402" s="4757"/>
      <c r="C1402" s="169" t="s">
        <v>5448</v>
      </c>
      <c r="D1402" s="2333"/>
      <c r="E1402" s="3468"/>
      <c r="F1402" s="695"/>
      <c r="G1402" s="695"/>
      <c r="H1402" s="3469"/>
      <c r="I1402" s="3504"/>
      <c r="J1402" s="2415"/>
      <c r="K1402" s="2415"/>
      <c r="L1402" s="2416"/>
      <c r="M1402" s="1973"/>
      <c r="N1402" s="1973"/>
      <c r="O1402" s="1973"/>
      <c r="P1402" s="18">
        <v>44890</v>
      </c>
      <c r="Q1402" s="3727" t="s">
        <v>5583</v>
      </c>
      <c r="R1402" s="3454">
        <v>131</v>
      </c>
      <c r="S1402" s="7">
        <f>AVERAGE(CPVTFC3SG0073!N18:O18)</f>
        <v>0.2737</v>
      </c>
      <c r="T1402" s="13">
        <f t="shared" si="266"/>
        <v>764.1857142857142</v>
      </c>
      <c r="U1402" s="3759" t="s">
        <v>314</v>
      </c>
      <c r="V1402" s="4737"/>
    </row>
    <row r="1403" spans="1:22" ht="24" x14ac:dyDescent="0.25">
      <c r="A1403" s="2045"/>
      <c r="B1403" s="4757"/>
      <c r="C1403" s="443" t="s">
        <v>2442</v>
      </c>
      <c r="D1403" s="2392">
        <v>44887</v>
      </c>
      <c r="E1403" s="3568" t="s">
        <v>5518</v>
      </c>
      <c r="F1403" s="3564">
        <v>108</v>
      </c>
      <c r="G1403" s="103">
        <f>AVERAGE(CPVTFC3SG0065!P14:Q14)</f>
        <v>2.0571999999999999</v>
      </c>
      <c r="H1403" s="3477">
        <f t="shared" si="265"/>
        <v>6883.9416058394154</v>
      </c>
      <c r="I1403" s="3583" t="s">
        <v>315</v>
      </c>
      <c r="J1403" s="2415"/>
      <c r="K1403" s="2415"/>
      <c r="L1403" s="2416"/>
      <c r="M1403" s="1973"/>
      <c r="N1403" s="1973"/>
      <c r="O1403" s="1973"/>
      <c r="P1403" s="18">
        <v>44890</v>
      </c>
      <c r="Q1403" s="3727" t="s">
        <v>5583</v>
      </c>
      <c r="R1403" s="3454">
        <v>132</v>
      </c>
      <c r="S1403" s="7">
        <f>AVERAGE(CPVTFC3SG0073!P18:Q18)</f>
        <v>0.25700000000000001</v>
      </c>
      <c r="T1403" s="13">
        <f t="shared" si="266"/>
        <v>685.45714285714291</v>
      </c>
      <c r="U1403" s="3759" t="s">
        <v>314</v>
      </c>
      <c r="V1403" s="4737"/>
    </row>
    <row r="1404" spans="1:22" ht="36.75" thickBot="1" x14ac:dyDescent="0.3">
      <c r="A1404" s="2045"/>
      <c r="B1404" s="4757"/>
      <c r="C1404" s="423" t="s">
        <v>3919</v>
      </c>
      <c r="D1404" s="1785">
        <v>44887</v>
      </c>
      <c r="E1404" s="3567" t="s">
        <v>5518</v>
      </c>
      <c r="F1404" s="3563">
        <v>109</v>
      </c>
      <c r="G1404" s="173">
        <f>AVERAGE(CPVTFC3SG0065!R14:S14)</f>
        <v>2.64825</v>
      </c>
      <c r="H1404" s="1787">
        <f t="shared" si="265"/>
        <v>9041.0583941605855</v>
      </c>
      <c r="I1404" s="3585" t="s">
        <v>315</v>
      </c>
      <c r="J1404" s="2415"/>
      <c r="K1404" s="2415"/>
      <c r="L1404" s="2416"/>
      <c r="M1404" s="1973"/>
      <c r="N1404" s="1973"/>
      <c r="O1404" s="1973"/>
      <c r="P1404" s="1472"/>
      <c r="Q1404" s="1472"/>
      <c r="R1404" s="1472"/>
      <c r="S1404" s="1472"/>
      <c r="T1404" s="1472"/>
      <c r="U1404" s="2161"/>
      <c r="V1404" s="4692"/>
    </row>
    <row r="1405" spans="1:22" x14ac:dyDescent="0.25">
      <c r="A1405" s="86">
        <v>925</v>
      </c>
      <c r="B1405" s="4748" t="s">
        <v>2100</v>
      </c>
      <c r="C1405" s="2746" t="s">
        <v>868</v>
      </c>
      <c r="D1405" s="2107">
        <v>44819</v>
      </c>
      <c r="E1405" s="2788" t="s">
        <v>4924</v>
      </c>
      <c r="F1405" s="459">
        <v>154</v>
      </c>
      <c r="G1405" s="459">
        <f>AVERAGE(CPVTFC3SG0014!L22:M22)</f>
        <v>1.5868</v>
      </c>
      <c r="H1405" s="2109">
        <f t="shared" si="246"/>
        <v>5765.234375</v>
      </c>
      <c r="I1405" s="2789" t="s">
        <v>315</v>
      </c>
      <c r="J1405" s="2410"/>
      <c r="K1405" s="2410"/>
      <c r="L1405" s="2411"/>
      <c r="M1405" s="721"/>
      <c r="N1405" s="721"/>
      <c r="O1405" s="721"/>
      <c r="P1405" s="490">
        <v>44890</v>
      </c>
      <c r="Q1405" s="3729" t="s">
        <v>5583</v>
      </c>
      <c r="R1405" s="3648">
        <v>133</v>
      </c>
      <c r="S1405" s="589">
        <f>AVERAGE(CPVTFC3SG0073!R18:S18)</f>
        <v>0.12739999999999999</v>
      </c>
      <c r="T1405" s="622">
        <f t="shared" si="266"/>
        <v>74.485714285714195</v>
      </c>
      <c r="U1405" s="3765" t="s">
        <v>314</v>
      </c>
    </row>
    <row r="1406" spans="1:22" x14ac:dyDescent="0.25">
      <c r="A1406" s="596"/>
      <c r="B1406" s="4749"/>
      <c r="C1406" s="171" t="s">
        <v>5448</v>
      </c>
      <c r="D1406" s="2333"/>
      <c r="E1406" s="3468"/>
      <c r="F1406" s="695"/>
      <c r="G1406" s="695"/>
      <c r="H1406" s="3469"/>
      <c r="I1406" s="3504"/>
      <c r="J1406" s="881"/>
      <c r="K1406" s="881"/>
      <c r="L1406" s="882"/>
      <c r="M1406" s="642"/>
      <c r="N1406" s="642"/>
      <c r="O1406" s="642"/>
      <c r="P1406" s="18">
        <v>44890</v>
      </c>
      <c r="Q1406" s="3727" t="s">
        <v>5583</v>
      </c>
      <c r="R1406" s="3454">
        <v>134</v>
      </c>
      <c r="S1406" s="7">
        <f>AVERAGE(CPVTFC3SG0073!T18:U18)</f>
        <v>0.15515000000000001</v>
      </c>
      <c r="T1406" s="13">
        <f t="shared" si="266"/>
        <v>205.30714285714288</v>
      </c>
      <c r="U1406" s="3759" t="s">
        <v>314</v>
      </c>
    </row>
    <row r="1407" spans="1:22" ht="24" x14ac:dyDescent="0.25">
      <c r="A1407" s="596"/>
      <c r="B1407" s="4749"/>
      <c r="C1407" s="443" t="s">
        <v>2442</v>
      </c>
      <c r="D1407" s="2392">
        <v>44887</v>
      </c>
      <c r="E1407" s="3568" t="s">
        <v>5518</v>
      </c>
      <c r="F1407" s="3564">
        <v>110</v>
      </c>
      <c r="G1407" s="103">
        <f>AVERAGE(CPVTFC3SG0065!T14:U14)</f>
        <v>2.2458</v>
      </c>
      <c r="H1407" s="3477">
        <f t="shared" si="265"/>
        <v>7572.2627737226276</v>
      </c>
      <c r="I1407" s="3583" t="s">
        <v>315</v>
      </c>
      <c r="J1407" s="4335">
        <v>44895</v>
      </c>
      <c r="K1407" s="885" t="s">
        <v>5570</v>
      </c>
      <c r="L1407" s="885">
        <v>114</v>
      </c>
      <c r="M1407" s="885">
        <f>AVERAGE(CPVTFC3SG0083!D16:E16)</f>
        <v>0.18454999999999999</v>
      </c>
      <c r="N1407" s="4336">
        <f t="shared" ref="N1407:N1408" si="267">(M1407-0.15)/0.0138*400</f>
        <v>1001.4492753623188</v>
      </c>
      <c r="O1407" s="4358" t="s">
        <v>314</v>
      </c>
      <c r="P1407" s="18">
        <v>44890</v>
      </c>
      <c r="Q1407" s="3727" t="s">
        <v>5583</v>
      </c>
      <c r="R1407" s="3454">
        <v>135</v>
      </c>
      <c r="S1407" s="7">
        <f>AVERAGE(CPVTFC3SG0073!V18:W18)</f>
        <v>0.23895</v>
      </c>
      <c r="T1407" s="13">
        <f t="shared" si="266"/>
        <v>600.36428571428564</v>
      </c>
      <c r="U1407" s="3759" t="s">
        <v>314</v>
      </c>
    </row>
    <row r="1408" spans="1:22" ht="36.75" thickBot="1" x14ac:dyDescent="0.3">
      <c r="A1408" s="516"/>
      <c r="B1408" s="4750"/>
      <c r="C1408" s="463" t="s">
        <v>3919</v>
      </c>
      <c r="D1408" s="1516">
        <v>44887</v>
      </c>
      <c r="E1408" s="3569" t="s">
        <v>5518</v>
      </c>
      <c r="F1408" s="3558">
        <v>111</v>
      </c>
      <c r="G1408" s="518">
        <f>AVERAGE(CPVTFC3SG0065!V14:W14)</f>
        <v>1.4365000000000001</v>
      </c>
      <c r="H1408" s="1518">
        <f t="shared" si="265"/>
        <v>4618.6131386861316</v>
      </c>
      <c r="I1408" s="3584" t="s">
        <v>315</v>
      </c>
      <c r="J1408" s="4343">
        <v>44895</v>
      </c>
      <c r="K1408" s="1335" t="s">
        <v>5570</v>
      </c>
      <c r="L1408" s="1335">
        <v>115</v>
      </c>
      <c r="M1408" s="1335">
        <f>AVERAGE(CPVTFC3SG0083!F16:G16)</f>
        <v>0.12479999999999999</v>
      </c>
      <c r="N1408" s="4344">
        <f t="shared" si="267"/>
        <v>-730.43478260869574</v>
      </c>
      <c r="O1408" s="4355" t="s">
        <v>314</v>
      </c>
      <c r="P1408" s="1383"/>
      <c r="Q1408" s="2775"/>
      <c r="R1408" s="668"/>
      <c r="S1408" s="668"/>
      <c r="T1408" s="662"/>
      <c r="U1408" s="2793"/>
    </row>
    <row r="1409" spans="1:22" x14ac:dyDescent="0.25">
      <c r="A1409" s="584">
        <v>926</v>
      </c>
      <c r="B1409" s="4760" t="s">
        <v>2101</v>
      </c>
      <c r="C1409" s="2116" t="s">
        <v>868</v>
      </c>
      <c r="D1409" s="2331">
        <v>44819</v>
      </c>
      <c r="E1409" s="3473" t="s">
        <v>4924</v>
      </c>
      <c r="F1409" s="375">
        <v>155</v>
      </c>
      <c r="G1409" s="375">
        <f>AVERAGE(CPVTFC3SG0014!N22:O22)</f>
        <v>7.9649999999999999E-2</v>
      </c>
      <c r="H1409" s="3474">
        <f t="shared" si="246"/>
        <v>-122.0703125</v>
      </c>
      <c r="I1409" s="3540" t="s">
        <v>314</v>
      </c>
      <c r="J1409" s="2408"/>
      <c r="K1409" s="2408"/>
      <c r="L1409" s="2409"/>
      <c r="M1409" s="656"/>
      <c r="N1409" s="656"/>
      <c r="O1409" s="656"/>
      <c r="P1409" s="125">
        <v>44890</v>
      </c>
      <c r="Q1409" s="3741" t="s">
        <v>5583</v>
      </c>
      <c r="R1409" s="3713">
        <v>136</v>
      </c>
      <c r="S1409" s="126">
        <f>AVERAGE(CPVTFC3SG0073!X18:Y18)</f>
        <v>0.68030000000000002</v>
      </c>
      <c r="T1409" s="1076">
        <f t="shared" si="266"/>
        <v>2681.0142857142855</v>
      </c>
      <c r="U1409" s="3774" t="s">
        <v>315</v>
      </c>
      <c r="V1409" s="4736" t="s">
        <v>1416</v>
      </c>
    </row>
    <row r="1410" spans="1:22" ht="24" x14ac:dyDescent="0.25">
      <c r="A1410" s="592"/>
      <c r="B1410" s="4760"/>
      <c r="C1410" s="443" t="s">
        <v>2442</v>
      </c>
      <c r="D1410" s="2392">
        <v>44887</v>
      </c>
      <c r="E1410" s="3568" t="s">
        <v>5518</v>
      </c>
      <c r="F1410" s="3564">
        <v>112</v>
      </c>
      <c r="G1410" s="103">
        <f>AVERAGE(CPVTFC3SG0065!X14:Y14)</f>
        <v>2.8103500000000001</v>
      </c>
      <c r="H1410" s="3477">
        <f t="shared" si="265"/>
        <v>9632.6642335766428</v>
      </c>
      <c r="I1410" s="3583" t="s">
        <v>315</v>
      </c>
      <c r="J1410" s="2408"/>
      <c r="K1410" s="2408"/>
      <c r="L1410" s="2409"/>
      <c r="M1410" s="656"/>
      <c r="N1410" s="656"/>
      <c r="O1410" s="656"/>
      <c r="P1410" s="1271"/>
      <c r="Q1410" s="1271"/>
      <c r="R1410" s="1271"/>
      <c r="S1410" s="1271"/>
      <c r="T1410" s="1271"/>
      <c r="U1410" s="2131"/>
      <c r="V1410" s="4737"/>
    </row>
    <row r="1411" spans="1:22" ht="36.75" thickBot="1" x14ac:dyDescent="0.3">
      <c r="A1411" s="2034"/>
      <c r="B1411" s="4762"/>
      <c r="C1411" s="463" t="s">
        <v>3919</v>
      </c>
      <c r="D1411" s="1516">
        <v>44887</v>
      </c>
      <c r="E1411" s="3569" t="s">
        <v>5518</v>
      </c>
      <c r="F1411" s="3558">
        <v>113</v>
      </c>
      <c r="G1411" s="518">
        <f>AVERAGE(CPVTFC3SG0065!B16:C16)</f>
        <v>2.9313500000000001</v>
      </c>
      <c r="H1411" s="1518">
        <f t="shared" si="265"/>
        <v>10074.2700729927</v>
      </c>
      <c r="I1411" s="3584" t="s">
        <v>315</v>
      </c>
      <c r="J1411" s="2798"/>
      <c r="K1411" s="2798"/>
      <c r="L1411" s="2686"/>
      <c r="M1411" s="1509"/>
      <c r="N1411" s="1509"/>
      <c r="O1411" s="1509"/>
      <c r="P1411" s="1256"/>
      <c r="Q1411" s="1256"/>
      <c r="R1411" s="1256"/>
      <c r="S1411" s="1256"/>
      <c r="T1411" s="1256"/>
      <c r="U1411" s="1756"/>
      <c r="V1411" s="4692"/>
    </row>
    <row r="1412" spans="1:22" x14ac:dyDescent="0.25">
      <c r="A1412" s="508">
        <v>927</v>
      </c>
      <c r="B1412" s="4761" t="s">
        <v>2102</v>
      </c>
      <c r="C1412" s="2755" t="s">
        <v>868</v>
      </c>
      <c r="D1412" s="2329">
        <v>44819</v>
      </c>
      <c r="E1412" s="3465" t="s">
        <v>4924</v>
      </c>
      <c r="F1412" s="492">
        <v>156</v>
      </c>
      <c r="G1412" s="492">
        <f>AVERAGE(CPVTFC3SG0014!P22:Q22)</f>
        <v>8.6449999999999999E-2</v>
      </c>
      <c r="H1412" s="3466">
        <f t="shared" si="246"/>
        <v>-95.507812499999986</v>
      </c>
      <c r="I1412" s="3539" t="s">
        <v>314</v>
      </c>
      <c r="J1412" s="2410"/>
      <c r="K1412" s="2410"/>
      <c r="L1412" s="2411"/>
      <c r="M1412" s="721"/>
      <c r="N1412" s="721"/>
      <c r="O1412" s="721"/>
      <c r="P1412" s="490">
        <v>44890</v>
      </c>
      <c r="Q1412" s="3729" t="s">
        <v>5583</v>
      </c>
      <c r="R1412" s="3648">
        <v>137</v>
      </c>
      <c r="S1412" s="589">
        <f>AVERAGE(CPVTFC3SG0073!B20:C20)</f>
        <v>0.28910000000000002</v>
      </c>
      <c r="T1412" s="622">
        <f t="shared" ref="T1412:T1417" si="268">(S1412-0.1116)/0.014*66</f>
        <v>836.78571428571433</v>
      </c>
      <c r="U1412" s="3765" t="s">
        <v>314</v>
      </c>
    </row>
    <row r="1413" spans="1:22" ht="15.75" thickBot="1" x14ac:dyDescent="0.3">
      <c r="A1413" s="1861"/>
      <c r="B1413" s="4762"/>
      <c r="C1413" s="2371" t="s">
        <v>5448</v>
      </c>
      <c r="D1413" s="2111"/>
      <c r="E1413" s="3471"/>
      <c r="F1413" s="787"/>
      <c r="G1413" s="787"/>
      <c r="H1413" s="2113"/>
      <c r="I1413" s="3505"/>
      <c r="J1413" s="2798"/>
      <c r="K1413" s="2798"/>
      <c r="L1413" s="2686"/>
      <c r="M1413" s="1509"/>
      <c r="N1413" s="1509"/>
      <c r="O1413" s="1509"/>
      <c r="P1413" s="91">
        <v>44890</v>
      </c>
      <c r="Q1413" s="3724" t="s">
        <v>5583</v>
      </c>
      <c r="R1413" s="3449">
        <v>138</v>
      </c>
      <c r="S1413" s="595">
        <f>AVERAGE(CPVTFC3SG0073!D20:E20)</f>
        <v>0.22705</v>
      </c>
      <c r="T1413" s="225">
        <f t="shared" si="268"/>
        <v>544.26428571428573</v>
      </c>
      <c r="U1413" s="3766" t="s">
        <v>314</v>
      </c>
    </row>
    <row r="1414" spans="1:22" ht="15.75" thickBot="1" x14ac:dyDescent="0.3">
      <c r="A1414" s="531">
        <v>928</v>
      </c>
      <c r="B1414" s="2745" t="s">
        <v>2103</v>
      </c>
      <c r="C1414" s="2745" t="s">
        <v>868</v>
      </c>
      <c r="D1414" s="2328">
        <v>44819</v>
      </c>
      <c r="E1414" s="3506" t="s">
        <v>4924</v>
      </c>
      <c r="F1414" s="1464">
        <v>157</v>
      </c>
      <c r="G1414" s="1464">
        <f>AVERAGE(CPVTFC3SG0014!R22:S22)</f>
        <v>2.4462999999999999</v>
      </c>
      <c r="H1414" s="3507">
        <f t="shared" si="246"/>
        <v>9122.6562499999982</v>
      </c>
      <c r="I1414" s="3499" t="s">
        <v>315</v>
      </c>
      <c r="J1414" s="2415"/>
      <c r="K1414" s="2415"/>
      <c r="L1414" s="2416"/>
      <c r="M1414" s="1973"/>
      <c r="N1414" s="1973"/>
      <c r="O1414" s="1973"/>
      <c r="P1414" s="471">
        <v>44890</v>
      </c>
      <c r="Q1414" s="3735" t="s">
        <v>5583</v>
      </c>
      <c r="R1414" s="3651">
        <v>139</v>
      </c>
      <c r="S1414" s="1226">
        <f>AVERAGE(CPVTFC3SG0073!F20:G20)</f>
        <v>0.10935</v>
      </c>
      <c r="T1414" s="1193">
        <f t="shared" si="268"/>
        <v>-10.607142857142867</v>
      </c>
      <c r="U1414" s="3775" t="s">
        <v>314</v>
      </c>
    </row>
    <row r="1415" spans="1:22" x14ac:dyDescent="0.25">
      <c r="A1415" s="86">
        <v>929</v>
      </c>
      <c r="B1415" s="4748" t="s">
        <v>2104</v>
      </c>
      <c r="C1415" s="2746" t="s">
        <v>868</v>
      </c>
      <c r="D1415" s="2107">
        <v>44819</v>
      </c>
      <c r="E1415" s="2788" t="s">
        <v>4924</v>
      </c>
      <c r="F1415" s="459">
        <v>158</v>
      </c>
      <c r="G1415" s="459">
        <f>AVERAGE(CPVTFC3SG0014!T22:U22)</f>
        <v>2.8368000000000002</v>
      </c>
      <c r="H1415" s="2109">
        <f t="shared" si="246"/>
        <v>10648.046875</v>
      </c>
      <c r="I1415" s="2789" t="s">
        <v>315</v>
      </c>
      <c r="J1415" s="4373">
        <v>44895</v>
      </c>
      <c r="K1415" s="1357" t="s">
        <v>5570</v>
      </c>
      <c r="L1415" s="1357">
        <v>116</v>
      </c>
      <c r="M1415" s="1357">
        <f>AVERAGE(CPVTFC3SG0083!H16:I16)</f>
        <v>0.18485000000000001</v>
      </c>
      <c r="N1415" s="4374">
        <f t="shared" ref="N1415" si="269">(M1415-0.15)/0.0138*400</f>
        <v>1010.1449275362326</v>
      </c>
      <c r="O1415" s="4375" t="s">
        <v>314</v>
      </c>
      <c r="P1415" s="490">
        <v>44890</v>
      </c>
      <c r="Q1415" s="3729" t="s">
        <v>5583</v>
      </c>
      <c r="R1415" s="3648">
        <v>140</v>
      </c>
      <c r="S1415" s="589">
        <f>AVERAGE(CPVTFC3SG0073!H20:I20)</f>
        <v>0.31884999999999997</v>
      </c>
      <c r="T1415" s="622">
        <f t="shared" si="268"/>
        <v>977.03571428571411</v>
      </c>
      <c r="U1415" s="3765" t="s">
        <v>314</v>
      </c>
      <c r="V1415" s="4733" t="s">
        <v>1416</v>
      </c>
    </row>
    <row r="1416" spans="1:22" x14ac:dyDescent="0.25">
      <c r="A1416" s="596"/>
      <c r="B1416" s="4749"/>
      <c r="C1416" s="171" t="s">
        <v>5448</v>
      </c>
      <c r="D1416" s="2333"/>
      <c r="E1416" s="3468"/>
      <c r="F1416" s="695"/>
      <c r="G1416" s="695"/>
      <c r="H1416" s="3469"/>
      <c r="I1416" s="3504"/>
      <c r="J1416" s="881"/>
      <c r="K1416" s="881"/>
      <c r="L1416" s="882"/>
      <c r="M1416" s="642"/>
      <c r="N1416" s="642"/>
      <c r="O1416" s="642"/>
      <c r="P1416" s="18">
        <v>44890</v>
      </c>
      <c r="Q1416" s="3727" t="s">
        <v>5583</v>
      </c>
      <c r="R1416" s="3454">
        <v>141</v>
      </c>
      <c r="S1416" s="7">
        <f>AVERAGE(CPVTFC3SG0073!J20:K20)</f>
        <v>0.2525</v>
      </c>
      <c r="T1416" s="13">
        <f t="shared" si="268"/>
        <v>664.24285714285702</v>
      </c>
      <c r="U1416" s="3759" t="s">
        <v>314</v>
      </c>
      <c r="V1416" s="4691"/>
    </row>
    <row r="1417" spans="1:22" x14ac:dyDescent="0.25">
      <c r="A1417" s="596"/>
      <c r="B1417" s="4749"/>
      <c r="C1417" s="171" t="s">
        <v>863</v>
      </c>
      <c r="D1417" s="2333"/>
      <c r="E1417" s="3468"/>
      <c r="F1417" s="695"/>
      <c r="G1417" s="695"/>
      <c r="H1417" s="3469"/>
      <c r="I1417" s="3504"/>
      <c r="J1417" s="881"/>
      <c r="K1417" s="881"/>
      <c r="L1417" s="882"/>
      <c r="M1417" s="642"/>
      <c r="N1417" s="642"/>
      <c r="O1417" s="642"/>
      <c r="P1417" s="19">
        <v>44890</v>
      </c>
      <c r="Q1417" s="3733" t="s">
        <v>5583</v>
      </c>
      <c r="R1417" s="3446">
        <v>142</v>
      </c>
      <c r="S1417" s="10">
        <f>AVERAGE(CPVTFC3SG0073!L20:M20)</f>
        <v>2.9027500000000002</v>
      </c>
      <c r="T1417" s="14">
        <f t="shared" si="268"/>
        <v>13158.278571428571</v>
      </c>
      <c r="U1417" s="3756" t="s">
        <v>315</v>
      </c>
      <c r="V1417" s="4691"/>
    </row>
    <row r="1418" spans="1:22" ht="24" x14ac:dyDescent="0.25">
      <c r="A1418" s="596"/>
      <c r="B1418" s="4749"/>
      <c r="C1418" s="443" t="s">
        <v>2442</v>
      </c>
      <c r="D1418" s="2392">
        <v>44887</v>
      </c>
      <c r="E1418" s="3568" t="s">
        <v>5518</v>
      </c>
      <c r="F1418" s="3564">
        <v>114</v>
      </c>
      <c r="G1418" s="103">
        <f>AVERAGE(CPVTFC3SG0065!D16:E16)</f>
        <v>2.9579500000000003</v>
      </c>
      <c r="H1418" s="3477">
        <f t="shared" ref="H1418:H1453" si="270">(G1418-0.171)/0.0137*50</f>
        <v>10171.350364963506</v>
      </c>
      <c r="I1418" s="3583" t="s">
        <v>315</v>
      </c>
      <c r="J1418" s="4239">
        <v>44895</v>
      </c>
      <c r="K1418" s="276" t="s">
        <v>5570</v>
      </c>
      <c r="L1418" s="276">
        <v>117</v>
      </c>
      <c r="M1418" s="276">
        <f>AVERAGE(CPVTFC3SG0083!J16:K16)</f>
        <v>2.61815</v>
      </c>
      <c r="N1418" s="4018">
        <f t="shared" ref="N1418" si="271">(M1418-0.15)/0.0138*400</f>
        <v>71540.579710144928</v>
      </c>
      <c r="O1418" s="4516" t="s">
        <v>315</v>
      </c>
      <c r="P1418" s="694"/>
      <c r="Q1418" s="694"/>
      <c r="R1418" s="694"/>
      <c r="S1418" s="694"/>
      <c r="T1418" s="694"/>
      <c r="U1418" s="2600"/>
      <c r="V1418" s="4691"/>
    </row>
    <row r="1419" spans="1:22" ht="15.75" thickBot="1" x14ac:dyDescent="0.3">
      <c r="A1419" s="516"/>
      <c r="B1419" s="4750"/>
      <c r="C1419" s="463" t="s">
        <v>4252</v>
      </c>
      <c r="D1419" s="1516">
        <v>44894</v>
      </c>
      <c r="E1419" s="3589" t="s">
        <v>5564</v>
      </c>
      <c r="F1419" s="3558">
        <v>33</v>
      </c>
      <c r="G1419" s="518">
        <f>AVERAGE(CPVTFC3SG0082!W15:X15)</f>
        <v>2.8359000000000001</v>
      </c>
      <c r="H1419" s="1518">
        <f>(G1419-0.1565)/0.0137*50</f>
        <v>9778.8321167883205</v>
      </c>
      <c r="I1419" s="3590" t="s">
        <v>315</v>
      </c>
      <c r="J1419" s="4346">
        <v>44896</v>
      </c>
      <c r="K1419" s="560" t="s">
        <v>5598</v>
      </c>
      <c r="L1419" s="560">
        <v>70</v>
      </c>
      <c r="M1419" s="560">
        <f>AVERAGE(CPVTFC3SG0085!I23:J23)</f>
        <v>1.9155000000000002</v>
      </c>
      <c r="N1419" s="4016">
        <f t="shared" ref="N1419" si="272">(M1419-0.0888)/0.0136*400</f>
        <v>53726.470588235301</v>
      </c>
      <c r="O1419" s="4365" t="s">
        <v>315</v>
      </c>
      <c r="P1419" s="786"/>
      <c r="Q1419" s="786"/>
      <c r="R1419" s="786"/>
      <c r="S1419" s="786"/>
      <c r="T1419" s="786"/>
      <c r="U1419" s="788"/>
      <c r="V1419" s="4692"/>
    </row>
    <row r="1420" spans="1:22" x14ac:dyDescent="0.25">
      <c r="A1420" s="584">
        <v>930</v>
      </c>
      <c r="B1420" s="4754" t="s">
        <v>2105</v>
      </c>
      <c r="C1420" s="2624" t="s">
        <v>868</v>
      </c>
      <c r="D1420" s="2331">
        <v>44819</v>
      </c>
      <c r="E1420" s="3473" t="s">
        <v>4924</v>
      </c>
      <c r="F1420" s="375">
        <v>159</v>
      </c>
      <c r="G1420" s="375">
        <f>AVERAGE(CPVTFC3SG0014!V22:W22)</f>
        <v>0.28010000000000002</v>
      </c>
      <c r="H1420" s="3474">
        <f t="shared" si="246"/>
        <v>660.9375</v>
      </c>
      <c r="I1420" s="3776" t="s">
        <v>314</v>
      </c>
      <c r="J1420" s="2408"/>
      <c r="K1420" s="2408"/>
      <c r="L1420" s="2409"/>
      <c r="M1420" s="656"/>
      <c r="N1420" s="656"/>
      <c r="O1420" s="656"/>
      <c r="P1420" s="125">
        <v>44890</v>
      </c>
      <c r="Q1420" s="3741" t="s">
        <v>5583</v>
      </c>
      <c r="R1420" s="3713">
        <v>143</v>
      </c>
      <c r="S1420" s="126">
        <f>AVERAGE(CPVTFC3SG0073!N20:O20)</f>
        <v>0.61014999999999997</v>
      </c>
      <c r="T1420" s="1076">
        <f t="shared" ref="T1420:T1422" si="273">(S1420-0.1116)/0.014*66</f>
        <v>2350.3071428571425</v>
      </c>
      <c r="U1420" s="3774" t="s">
        <v>315</v>
      </c>
    </row>
    <row r="1421" spans="1:22" x14ac:dyDescent="0.25">
      <c r="A1421" s="584"/>
      <c r="B1421" s="4754"/>
      <c r="C1421" s="171" t="s">
        <v>5448</v>
      </c>
      <c r="D1421" s="2333"/>
      <c r="E1421" s="3468"/>
      <c r="F1421" s="695"/>
      <c r="G1421" s="695"/>
      <c r="H1421" s="3469"/>
      <c r="I1421" s="3504"/>
      <c r="J1421" s="2408"/>
      <c r="K1421" s="2408"/>
      <c r="L1421" s="2409"/>
      <c r="M1421" s="656"/>
      <c r="N1421" s="656"/>
      <c r="O1421" s="656"/>
      <c r="P1421" s="19">
        <v>44890</v>
      </c>
      <c r="Q1421" s="3733" t="s">
        <v>5583</v>
      </c>
      <c r="R1421" s="3446">
        <v>144</v>
      </c>
      <c r="S1421" s="10">
        <f>AVERAGE(CPVTFC3SG0073!P20:Q20)</f>
        <v>0.41810000000000003</v>
      </c>
      <c r="T1421" s="14">
        <f t="shared" si="273"/>
        <v>1444.9285714285713</v>
      </c>
      <c r="U1421" s="3756" t="s">
        <v>315</v>
      </c>
    </row>
    <row r="1422" spans="1:22" x14ac:dyDescent="0.25">
      <c r="A1422" s="584"/>
      <c r="B1422" s="4754"/>
      <c r="C1422" s="169" t="s">
        <v>863</v>
      </c>
      <c r="D1422" s="2333"/>
      <c r="E1422" s="3468"/>
      <c r="F1422" s="695"/>
      <c r="G1422" s="695"/>
      <c r="H1422" s="3469"/>
      <c r="I1422" s="3504"/>
      <c r="J1422" s="2408"/>
      <c r="K1422" s="2408"/>
      <c r="L1422" s="2409"/>
      <c r="M1422" s="656"/>
      <c r="N1422" s="656"/>
      <c r="O1422" s="656"/>
      <c r="P1422" s="18">
        <v>44890</v>
      </c>
      <c r="Q1422" s="3727" t="s">
        <v>5583</v>
      </c>
      <c r="R1422" s="3454">
        <v>145</v>
      </c>
      <c r="S1422" s="7">
        <f>AVERAGE(CPVTFC3SG0073!R20:S20)</f>
        <v>0.35314999999999996</v>
      </c>
      <c r="T1422" s="13">
        <f t="shared" si="273"/>
        <v>1138.735714285714</v>
      </c>
      <c r="U1422" s="3759" t="s">
        <v>314</v>
      </c>
    </row>
    <row r="1423" spans="1:22" ht="24" x14ac:dyDescent="0.25">
      <c r="A1423" s="585"/>
      <c r="B1423" s="4755"/>
      <c r="C1423" s="263" t="s">
        <v>2442</v>
      </c>
      <c r="D1423" s="2340">
        <v>44887</v>
      </c>
      <c r="E1423" s="3570" t="s">
        <v>5518</v>
      </c>
      <c r="F1423" s="3561">
        <v>115</v>
      </c>
      <c r="G1423" s="102">
        <f>AVERAGE(CPVTFC3SG0065!F18:G18)</f>
        <v>0.43659999999999999</v>
      </c>
      <c r="H1423" s="3461">
        <f t="shared" si="270"/>
        <v>969.34306569343039</v>
      </c>
      <c r="I1423" s="3588" t="s">
        <v>314</v>
      </c>
      <c r="J1423" s="881"/>
      <c r="K1423" s="881"/>
      <c r="L1423" s="882"/>
      <c r="M1423" s="642"/>
      <c r="N1423" s="642"/>
      <c r="O1423" s="642"/>
      <c r="P1423" s="1149"/>
      <c r="Q1423" s="2737"/>
      <c r="R1423" s="645"/>
      <c r="S1423" s="645"/>
      <c r="T1423" s="646"/>
      <c r="U1423" s="2799"/>
    </row>
    <row r="1424" spans="1:22" ht="15.75" thickBot="1" x14ac:dyDescent="0.3">
      <c r="A1424" s="462"/>
      <c r="B1424" s="4745"/>
      <c r="C1424" s="463" t="s">
        <v>4252</v>
      </c>
      <c r="D1424" s="1516">
        <v>44894</v>
      </c>
      <c r="E1424" s="3589" t="s">
        <v>5564</v>
      </c>
      <c r="F1424" s="3558">
        <v>34</v>
      </c>
      <c r="G1424" s="518">
        <f>AVERAGE(CPVTFC3SG0082!C17:D17)</f>
        <v>1.9167999999999998</v>
      </c>
      <c r="H1424" s="1518">
        <f>(G1424-0.1565)/0.0137*50</f>
        <v>6424.4525547445246</v>
      </c>
      <c r="I1424" s="3590" t="s">
        <v>315</v>
      </c>
      <c r="J1424" s="2412"/>
      <c r="K1424" s="2412"/>
      <c r="L1424" s="2413"/>
      <c r="M1424" s="778"/>
      <c r="N1424" s="778"/>
      <c r="O1424" s="778"/>
      <c r="P1424" s="1383"/>
      <c r="Q1424" s="2775"/>
      <c r="R1424" s="668"/>
      <c r="S1424" s="668"/>
      <c r="T1424" s="662"/>
      <c r="U1424" s="2793"/>
    </row>
    <row r="1425" spans="1:22" x14ac:dyDescent="0.25">
      <c r="A1425" s="508">
        <v>931</v>
      </c>
      <c r="B1425" s="4748" t="s">
        <v>2106</v>
      </c>
      <c r="C1425" s="2749" t="s">
        <v>868</v>
      </c>
      <c r="D1425" s="2329">
        <v>44819</v>
      </c>
      <c r="E1425" s="3465" t="s">
        <v>4924</v>
      </c>
      <c r="F1425" s="492">
        <v>160</v>
      </c>
      <c r="G1425" s="492">
        <f>AVERAGE(CPVTFC3SG0014!X22:Y22)</f>
        <v>9.2200000000000004E-2</v>
      </c>
      <c r="H1425" s="3466">
        <f t="shared" si="246"/>
        <v>-73.046874999999972</v>
      </c>
      <c r="I1425" s="3503" t="s">
        <v>314</v>
      </c>
      <c r="J1425" s="2410"/>
      <c r="K1425" s="2410"/>
      <c r="L1425" s="2411"/>
      <c r="M1425" s="721"/>
      <c r="N1425" s="721"/>
      <c r="O1425" s="721"/>
      <c r="P1425" s="87">
        <v>44890</v>
      </c>
      <c r="Q1425" s="3736" t="s">
        <v>5583</v>
      </c>
      <c r="R1425" s="3650">
        <v>146</v>
      </c>
      <c r="S1425" s="88">
        <f>AVERAGE(CPVTFC3SG0073!T20:U20)</f>
        <v>0.54319999999999991</v>
      </c>
      <c r="T1425" s="89">
        <f t="shared" ref="T1425:T1427" si="274">(S1425-0.1116)/0.014*66</f>
        <v>2034.6857142857136</v>
      </c>
      <c r="U1425" s="3773" t="s">
        <v>315</v>
      </c>
      <c r="V1425" s="4741" t="s">
        <v>1416</v>
      </c>
    </row>
    <row r="1426" spans="1:22" x14ac:dyDescent="0.25">
      <c r="A1426" s="592"/>
      <c r="B1426" s="4764"/>
      <c r="C1426" s="171" t="s">
        <v>5448</v>
      </c>
      <c r="D1426" s="2333"/>
      <c r="E1426" s="3468"/>
      <c r="F1426" s="695"/>
      <c r="G1426" s="695"/>
      <c r="H1426" s="3469"/>
      <c r="I1426" s="3504"/>
      <c r="J1426" s="2408"/>
      <c r="K1426" s="2408"/>
      <c r="L1426" s="2409"/>
      <c r="M1426" s="656"/>
      <c r="N1426" s="656"/>
      <c r="O1426" s="656"/>
      <c r="P1426" s="19">
        <v>44890</v>
      </c>
      <c r="Q1426" s="3733" t="s">
        <v>5583</v>
      </c>
      <c r="R1426" s="3446">
        <v>147</v>
      </c>
      <c r="S1426" s="10">
        <f>AVERAGE(CPVTFC3SG0073!V20:W20)</f>
        <v>0.49235000000000007</v>
      </c>
      <c r="T1426" s="14">
        <f t="shared" si="274"/>
        <v>1794.9642857142858</v>
      </c>
      <c r="U1426" s="3756" t="s">
        <v>315</v>
      </c>
      <c r="V1426" s="4742"/>
    </row>
    <row r="1427" spans="1:22" x14ac:dyDescent="0.25">
      <c r="A1427" s="592"/>
      <c r="B1427" s="4764"/>
      <c r="C1427" s="171" t="s">
        <v>863</v>
      </c>
      <c r="D1427" s="2333"/>
      <c r="E1427" s="3468"/>
      <c r="F1427" s="695"/>
      <c r="G1427" s="695"/>
      <c r="H1427" s="3469"/>
      <c r="I1427" s="3504"/>
      <c r="J1427" s="2408"/>
      <c r="K1427" s="2408"/>
      <c r="L1427" s="2409"/>
      <c r="M1427" s="656"/>
      <c r="N1427" s="656"/>
      <c r="O1427" s="656"/>
      <c r="P1427" s="19">
        <v>44890</v>
      </c>
      <c r="Q1427" s="3733" t="s">
        <v>5583</v>
      </c>
      <c r="R1427" s="3446">
        <v>148</v>
      </c>
      <c r="S1427" s="10">
        <f>AVERAGE(CPVTFC3SG0073!X20:Y20)</f>
        <v>2.16865</v>
      </c>
      <c r="T1427" s="14">
        <f t="shared" si="274"/>
        <v>9697.5214285714283</v>
      </c>
      <c r="U1427" s="3756" t="s">
        <v>315</v>
      </c>
      <c r="V1427" s="4742"/>
    </row>
    <row r="1428" spans="1:22" ht="24.75" thickBot="1" x14ac:dyDescent="0.3">
      <c r="A1428" s="596"/>
      <c r="B1428" s="4749"/>
      <c r="C1428" s="443" t="s">
        <v>2442</v>
      </c>
      <c r="D1428" s="2392">
        <v>44887</v>
      </c>
      <c r="E1428" s="3568" t="s">
        <v>5518</v>
      </c>
      <c r="F1428" s="3564">
        <v>116</v>
      </c>
      <c r="G1428" s="103">
        <f>AVERAGE(CPVTFC3SG0065!H16:I16)</f>
        <v>2.9287999999999998</v>
      </c>
      <c r="H1428" s="3477">
        <f t="shared" si="270"/>
        <v>10064.963503649635</v>
      </c>
      <c r="I1428" s="3591" t="s">
        <v>315</v>
      </c>
      <c r="J1428" s="881"/>
      <c r="K1428" s="881"/>
      <c r="L1428" s="882"/>
      <c r="M1428" s="642"/>
      <c r="N1428" s="642"/>
      <c r="O1428" s="642"/>
      <c r="P1428" s="694"/>
      <c r="Q1428" s="694"/>
      <c r="R1428" s="694"/>
      <c r="S1428" s="694"/>
      <c r="T1428" s="694"/>
      <c r="U1428" s="2600"/>
      <c r="V1428" s="4692"/>
    </row>
    <row r="1429" spans="1:22" ht="15.75" thickBot="1" x14ac:dyDescent="0.3">
      <c r="A1429" s="516"/>
      <c r="B1429" s="4750"/>
      <c r="C1429" s="463" t="s">
        <v>4252</v>
      </c>
      <c r="D1429" s="1516">
        <v>44894</v>
      </c>
      <c r="E1429" s="3589" t="s">
        <v>5564</v>
      </c>
      <c r="F1429" s="3558">
        <v>35</v>
      </c>
      <c r="G1429" s="518">
        <f>AVERAGE(CPVTFC3SG0082!E17:F17)</f>
        <v>2.8688000000000002</v>
      </c>
      <c r="H1429" s="1518">
        <f>(G1429-0.1565)/0.0137*50</f>
        <v>9898.9051094890528</v>
      </c>
      <c r="I1429" s="3590" t="s">
        <v>315</v>
      </c>
      <c r="J1429" s="2412"/>
      <c r="K1429" s="2412"/>
      <c r="L1429" s="2413"/>
      <c r="M1429" s="778"/>
      <c r="N1429" s="778"/>
      <c r="O1429" s="778"/>
      <c r="P1429" s="786"/>
      <c r="Q1429" s="786"/>
      <c r="R1429" s="786"/>
      <c r="S1429" s="786"/>
      <c r="T1429" s="786"/>
      <c r="U1429" s="788"/>
      <c r="V1429" s="261"/>
    </row>
    <row r="1430" spans="1:22" x14ac:dyDescent="0.25">
      <c r="A1430" s="508">
        <v>932</v>
      </c>
      <c r="B1430" s="4748" t="s">
        <v>2107</v>
      </c>
      <c r="C1430" s="2749" t="s">
        <v>868</v>
      </c>
      <c r="D1430" s="2329">
        <v>44819</v>
      </c>
      <c r="E1430" s="3465" t="s">
        <v>4924</v>
      </c>
      <c r="F1430" s="492">
        <v>161</v>
      </c>
      <c r="G1430" s="492">
        <f>AVERAGE(CPVTFC3SG0014!B24:C24)</f>
        <v>0.10285</v>
      </c>
      <c r="H1430" s="3466">
        <f t="shared" si="246"/>
        <v>-31.445312500000007</v>
      </c>
      <c r="I1430" s="3503" t="s">
        <v>314</v>
      </c>
      <c r="J1430" s="2410"/>
      <c r="K1430" s="2410"/>
      <c r="L1430" s="2411"/>
      <c r="M1430" s="721"/>
      <c r="N1430" s="721"/>
      <c r="O1430" s="721"/>
      <c r="P1430" s="18">
        <v>44890</v>
      </c>
      <c r="Q1430" s="3727" t="s">
        <v>5583</v>
      </c>
      <c r="R1430" s="3454">
        <v>149</v>
      </c>
      <c r="S1430" s="7">
        <f>AVERAGE(CPVTFC3SG0073!B22:C22)</f>
        <v>0.30215000000000003</v>
      </c>
      <c r="T1430" s="13">
        <f t="shared" ref="T1430:T1432" si="275">(S1430-0.1116)/0.014*66</f>
        <v>898.30714285714294</v>
      </c>
      <c r="U1430" s="3759" t="s">
        <v>314</v>
      </c>
      <c r="V1430" s="4741" t="s">
        <v>1416</v>
      </c>
    </row>
    <row r="1431" spans="1:22" x14ac:dyDescent="0.25">
      <c r="A1431" s="592"/>
      <c r="B1431" s="4764"/>
      <c r="C1431" s="171" t="s">
        <v>5448</v>
      </c>
      <c r="D1431" s="2333"/>
      <c r="E1431" s="3468"/>
      <c r="F1431" s="695"/>
      <c r="G1431" s="695"/>
      <c r="H1431" s="3469"/>
      <c r="I1431" s="3504"/>
      <c r="J1431" s="2408"/>
      <c r="K1431" s="2408"/>
      <c r="L1431" s="2409"/>
      <c r="M1431" s="656"/>
      <c r="N1431" s="656"/>
      <c r="O1431" s="656"/>
      <c r="P1431" s="18">
        <v>44890</v>
      </c>
      <c r="Q1431" s="3727" t="s">
        <v>5583</v>
      </c>
      <c r="R1431" s="3454">
        <v>150</v>
      </c>
      <c r="S1431" s="7">
        <f>AVERAGE(CPVTFC3SG0073!D22:E22)</f>
        <v>0.27284999999999998</v>
      </c>
      <c r="T1431" s="13">
        <f t="shared" si="275"/>
        <v>760.17857142857133</v>
      </c>
      <c r="U1431" s="3759" t="s">
        <v>314</v>
      </c>
      <c r="V1431" s="4742"/>
    </row>
    <row r="1432" spans="1:22" x14ac:dyDescent="0.25">
      <c r="A1432" s="592"/>
      <c r="B1432" s="4764"/>
      <c r="C1432" s="171" t="s">
        <v>863</v>
      </c>
      <c r="D1432" s="2333"/>
      <c r="E1432" s="3468"/>
      <c r="F1432" s="695"/>
      <c r="G1432" s="695"/>
      <c r="H1432" s="3469"/>
      <c r="I1432" s="3504"/>
      <c r="J1432" s="2408"/>
      <c r="K1432" s="2408"/>
      <c r="L1432" s="2409"/>
      <c r="M1432" s="656"/>
      <c r="N1432" s="656"/>
      <c r="O1432" s="656"/>
      <c r="P1432" s="18">
        <v>44890</v>
      </c>
      <c r="Q1432" s="3727" t="s">
        <v>5583</v>
      </c>
      <c r="R1432" s="3454">
        <v>151</v>
      </c>
      <c r="S1432" s="7">
        <f>AVERAGE(CPVTFC3SG0073!F22:G22)</f>
        <v>0.21389999999999998</v>
      </c>
      <c r="T1432" s="13">
        <f t="shared" si="275"/>
        <v>482.27142857142843</v>
      </c>
      <c r="U1432" s="3759" t="s">
        <v>314</v>
      </c>
      <c r="V1432" s="4742"/>
    </row>
    <row r="1433" spans="1:22" ht="24.75" thickBot="1" x14ac:dyDescent="0.3">
      <c r="A1433" s="596"/>
      <c r="B1433" s="4749"/>
      <c r="C1433" s="443" t="s">
        <v>2442</v>
      </c>
      <c r="D1433" s="2392">
        <v>44887</v>
      </c>
      <c r="E1433" s="3568" t="s">
        <v>5518</v>
      </c>
      <c r="F1433" s="3564">
        <v>117</v>
      </c>
      <c r="G1433" s="103">
        <f>AVERAGE(CPVTFC3SG0065!J16:K16)</f>
        <v>0.65090000000000003</v>
      </c>
      <c r="H1433" s="3477">
        <f t="shared" si="270"/>
        <v>1751.4598540145987</v>
      </c>
      <c r="I1433" s="3591" t="s">
        <v>315</v>
      </c>
      <c r="J1433" s="881"/>
      <c r="K1433" s="881"/>
      <c r="L1433" s="882"/>
      <c r="M1433" s="642"/>
      <c r="N1433" s="642"/>
      <c r="O1433" s="642"/>
      <c r="P1433" s="1149"/>
      <c r="Q1433" s="2737"/>
      <c r="R1433" s="645"/>
      <c r="S1433" s="645"/>
      <c r="T1433" s="646"/>
      <c r="U1433" s="2799"/>
      <c r="V1433" s="4692"/>
    </row>
    <row r="1434" spans="1:22" ht="15.75" thickBot="1" x14ac:dyDescent="0.3">
      <c r="A1434" s="516"/>
      <c r="B1434" s="4750"/>
      <c r="C1434" s="463" t="s">
        <v>4252</v>
      </c>
      <c r="D1434" s="1516">
        <v>44894</v>
      </c>
      <c r="E1434" s="3589" t="s">
        <v>5564</v>
      </c>
      <c r="F1434" s="3558">
        <v>36</v>
      </c>
      <c r="G1434" s="518">
        <f>AVERAGE(CPVTFC3SG0082!G17:H17)</f>
        <v>0.74724999999999997</v>
      </c>
      <c r="H1434" s="1518">
        <f>(G1434-0.1565)/0.0137*50</f>
        <v>2156.0218978102189</v>
      </c>
      <c r="I1434" s="3590" t="s">
        <v>315</v>
      </c>
      <c r="J1434" s="2412"/>
      <c r="K1434" s="2412"/>
      <c r="L1434" s="2413"/>
      <c r="M1434" s="778"/>
      <c r="N1434" s="778"/>
      <c r="O1434" s="778"/>
      <c r="P1434" s="1383"/>
      <c r="Q1434" s="2775"/>
      <c r="R1434" s="668"/>
      <c r="S1434" s="668"/>
      <c r="T1434" s="662"/>
      <c r="U1434" s="2793"/>
      <c r="V1434" s="261"/>
    </row>
    <row r="1435" spans="1:22" x14ac:dyDescent="0.25">
      <c r="A1435" s="508">
        <v>933</v>
      </c>
      <c r="B1435" s="4748" t="s">
        <v>2108</v>
      </c>
      <c r="C1435" s="2749" t="s">
        <v>868</v>
      </c>
      <c r="D1435" s="2329">
        <v>44819</v>
      </c>
      <c r="E1435" s="3465" t="s">
        <v>4924</v>
      </c>
      <c r="F1435" s="492">
        <v>162</v>
      </c>
      <c r="G1435" s="492">
        <f>AVERAGE(CPVTFC3SG0014!D24:E24)</f>
        <v>7.6050000000000006E-2</v>
      </c>
      <c r="H1435" s="3466">
        <f t="shared" si="246"/>
        <v>-136.13281249999994</v>
      </c>
      <c r="I1435" s="3503" t="s">
        <v>314</v>
      </c>
      <c r="J1435" s="2410"/>
      <c r="K1435" s="2410"/>
      <c r="L1435" s="2411"/>
      <c r="M1435" s="721"/>
      <c r="N1435" s="721"/>
      <c r="O1435" s="721"/>
      <c r="P1435" s="18">
        <v>44890</v>
      </c>
      <c r="Q1435" s="3727" t="s">
        <v>5583</v>
      </c>
      <c r="R1435" s="3454">
        <v>152</v>
      </c>
      <c r="S1435" s="7">
        <f>AVERAGE(CPVTFC3SG0073!H22:I22)</f>
        <v>0.24775</v>
      </c>
      <c r="T1435" s="13">
        <f t="shared" ref="T1435:T1437" si="276">(S1435-0.1116)/0.014*66</f>
        <v>641.85</v>
      </c>
      <c r="U1435" s="3759" t="s">
        <v>314</v>
      </c>
      <c r="V1435" s="4741" t="s">
        <v>1416</v>
      </c>
    </row>
    <row r="1436" spans="1:22" x14ac:dyDescent="0.25">
      <c r="A1436" s="592"/>
      <c r="B1436" s="4764"/>
      <c r="C1436" s="171" t="s">
        <v>5448</v>
      </c>
      <c r="D1436" s="2333"/>
      <c r="E1436" s="3468"/>
      <c r="F1436" s="695"/>
      <c r="G1436" s="695"/>
      <c r="H1436" s="3469"/>
      <c r="I1436" s="3504"/>
      <c r="J1436" s="2408"/>
      <c r="K1436" s="2408"/>
      <c r="L1436" s="2409"/>
      <c r="M1436" s="656"/>
      <c r="N1436" s="656"/>
      <c r="O1436" s="656"/>
      <c r="P1436" s="18">
        <v>44890</v>
      </c>
      <c r="Q1436" s="3727" t="s">
        <v>5583</v>
      </c>
      <c r="R1436" s="3454">
        <v>153</v>
      </c>
      <c r="S1436" s="7">
        <f>AVERAGE(CPVTFC3SG0073!J22:K22)</f>
        <v>0.20595000000000002</v>
      </c>
      <c r="T1436" s="13">
        <f t="shared" si="276"/>
        <v>444.79285714285726</v>
      </c>
      <c r="U1436" s="3759" t="s">
        <v>314</v>
      </c>
      <c r="V1436" s="4742"/>
    </row>
    <row r="1437" spans="1:22" x14ac:dyDescent="0.25">
      <c r="A1437" s="592"/>
      <c r="B1437" s="4764"/>
      <c r="C1437" s="171" t="s">
        <v>863</v>
      </c>
      <c r="D1437" s="2333"/>
      <c r="E1437" s="3468"/>
      <c r="F1437" s="695"/>
      <c r="G1437" s="695"/>
      <c r="H1437" s="3469"/>
      <c r="I1437" s="3504"/>
      <c r="J1437" s="2408"/>
      <c r="K1437" s="2408"/>
      <c r="L1437" s="2409"/>
      <c r="M1437" s="656"/>
      <c r="N1437" s="656"/>
      <c r="O1437" s="656"/>
      <c r="P1437" s="18">
        <v>44890</v>
      </c>
      <c r="Q1437" s="3727" t="s">
        <v>5583</v>
      </c>
      <c r="R1437" s="3454">
        <v>154</v>
      </c>
      <c r="S1437" s="7">
        <f>AVERAGE(CPVTFC3SG0073!L22:M22)</f>
        <v>0.17965</v>
      </c>
      <c r="T1437" s="13">
        <f t="shared" si="276"/>
        <v>320.80714285714288</v>
      </c>
      <c r="U1437" s="3759" t="s">
        <v>314</v>
      </c>
      <c r="V1437" s="4742"/>
    </row>
    <row r="1438" spans="1:22" ht="24.75" thickBot="1" x14ac:dyDescent="0.3">
      <c r="A1438" s="596"/>
      <c r="B1438" s="4749"/>
      <c r="C1438" s="443" t="s">
        <v>2442</v>
      </c>
      <c r="D1438" s="2392">
        <v>44887</v>
      </c>
      <c r="E1438" s="3568" t="s">
        <v>5518</v>
      </c>
      <c r="F1438" s="3564">
        <v>118</v>
      </c>
      <c r="G1438" s="103">
        <f>AVERAGE(CPVTFC3SG0065!L16:M16)</f>
        <v>0.66239999999999999</v>
      </c>
      <c r="H1438" s="3477">
        <f t="shared" si="270"/>
        <v>1793.4306569343064</v>
      </c>
      <c r="I1438" s="3591" t="s">
        <v>315</v>
      </c>
      <c r="J1438" s="881"/>
      <c r="K1438" s="881"/>
      <c r="L1438" s="882"/>
      <c r="M1438" s="642"/>
      <c r="N1438" s="642"/>
      <c r="O1438" s="642"/>
      <c r="P1438" s="694"/>
      <c r="Q1438" s="694"/>
      <c r="R1438" s="694"/>
      <c r="S1438" s="694"/>
      <c r="T1438" s="694"/>
      <c r="U1438" s="2600"/>
      <c r="V1438" s="4692"/>
    </row>
    <row r="1439" spans="1:22" ht="15.75" thickBot="1" x14ac:dyDescent="0.3">
      <c r="A1439" s="516"/>
      <c r="B1439" s="4750"/>
      <c r="C1439" s="464" t="s">
        <v>4252</v>
      </c>
      <c r="D1439" s="1525">
        <v>44894</v>
      </c>
      <c r="E1439" s="3592" t="s">
        <v>5564</v>
      </c>
      <c r="F1439" s="3592">
        <v>37</v>
      </c>
      <c r="G1439" s="467">
        <f>AVERAGE(CPVTFC3SG0082!I17:J17)</f>
        <v>0.36335000000000001</v>
      </c>
      <c r="H1439" s="1527">
        <f>(G1439-0.1565)/0.0137*50</f>
        <v>754.92700729927003</v>
      </c>
      <c r="I1439" s="3593" t="s">
        <v>314</v>
      </c>
      <c r="J1439" s="2412"/>
      <c r="K1439" s="2412"/>
      <c r="L1439" s="2413"/>
      <c r="M1439" s="778"/>
      <c r="N1439" s="778"/>
      <c r="O1439" s="778"/>
      <c r="P1439" s="786"/>
      <c r="Q1439" s="786"/>
      <c r="R1439" s="786"/>
      <c r="S1439" s="786"/>
      <c r="T1439" s="786"/>
      <c r="U1439" s="788"/>
      <c r="V1439" s="261"/>
    </row>
    <row r="1440" spans="1:22" x14ac:dyDescent="0.25">
      <c r="A1440" s="86">
        <v>934</v>
      </c>
      <c r="B1440" s="4748" t="s">
        <v>2109</v>
      </c>
      <c r="C1440" s="2746" t="s">
        <v>868</v>
      </c>
      <c r="D1440" s="2107">
        <v>44819</v>
      </c>
      <c r="E1440" s="2788" t="s">
        <v>4924</v>
      </c>
      <c r="F1440" s="459">
        <v>163</v>
      </c>
      <c r="G1440" s="459">
        <f>AVERAGE(CPVTFC3SG0014!F24:G24)</f>
        <v>2.9321999999999999</v>
      </c>
      <c r="H1440" s="2109">
        <f t="shared" si="246"/>
        <v>11020.703124999998</v>
      </c>
      <c r="I1440" s="2789" t="s">
        <v>315</v>
      </c>
      <c r="J1440" s="4335">
        <v>44895</v>
      </c>
      <c r="K1440" s="885" t="s">
        <v>5570</v>
      </c>
      <c r="L1440" s="885">
        <v>118</v>
      </c>
      <c r="M1440" s="885">
        <f>AVERAGE(CPVTFC3SG0083!L16:M16)</f>
        <v>0.21074999999999999</v>
      </c>
      <c r="N1440" s="4336">
        <f t="shared" ref="N1440" si="277">(M1440-0.15)/0.0138*400</f>
        <v>1760.8695652173915</v>
      </c>
      <c r="O1440" s="4358" t="s">
        <v>315</v>
      </c>
      <c r="P1440" s="87">
        <v>44890</v>
      </c>
      <c r="Q1440" s="3736" t="s">
        <v>5583</v>
      </c>
      <c r="R1440" s="3650">
        <v>155</v>
      </c>
      <c r="S1440" s="88">
        <f>AVERAGE(CPVTFC3SG0073!N22:O22)</f>
        <v>0.43309999999999998</v>
      </c>
      <c r="T1440" s="89">
        <f t="shared" ref="T1440:T1442" si="278">(S1440-0.1116)/0.014*66</f>
        <v>1515.6428571428571</v>
      </c>
      <c r="U1440" s="3773" t="s">
        <v>315</v>
      </c>
    </row>
    <row r="1441" spans="1:22" x14ac:dyDescent="0.25">
      <c r="A1441" s="592"/>
      <c r="B1441" s="4764"/>
      <c r="C1441" s="171" t="s">
        <v>5448</v>
      </c>
      <c r="D1441" s="2333"/>
      <c r="E1441" s="3468"/>
      <c r="F1441" s="695"/>
      <c r="G1441" s="695"/>
      <c r="H1441" s="3469"/>
      <c r="I1441" s="3504"/>
      <c r="J1441" s="2408"/>
      <c r="K1441" s="2408"/>
      <c r="L1441" s="2409"/>
      <c r="M1441" s="656"/>
      <c r="N1441" s="656"/>
      <c r="O1441" s="656"/>
      <c r="P1441" s="18">
        <v>44890</v>
      </c>
      <c r="Q1441" s="3727" t="s">
        <v>5583</v>
      </c>
      <c r="R1441" s="3454">
        <v>156</v>
      </c>
      <c r="S1441" s="7">
        <f>AVERAGE(CPVTFC3SG0073!P22:Q22)</f>
        <v>0.31054999999999999</v>
      </c>
      <c r="T1441" s="13">
        <f t="shared" si="278"/>
        <v>937.90714285714284</v>
      </c>
      <c r="U1441" s="3759" t="s">
        <v>314</v>
      </c>
    </row>
    <row r="1442" spans="1:22" x14ac:dyDescent="0.25">
      <c r="A1442" s="592"/>
      <c r="B1442" s="4764"/>
      <c r="C1442" s="171" t="s">
        <v>863</v>
      </c>
      <c r="D1442" s="2333"/>
      <c r="E1442" s="3468"/>
      <c r="F1442" s="695"/>
      <c r="G1442" s="695"/>
      <c r="H1442" s="3469"/>
      <c r="I1442" s="3504"/>
      <c r="J1442" s="2408"/>
      <c r="K1442" s="2408"/>
      <c r="L1442" s="2409"/>
      <c r="M1442" s="656"/>
      <c r="N1442" s="656"/>
      <c r="O1442" s="656"/>
      <c r="P1442" s="19">
        <v>44890</v>
      </c>
      <c r="Q1442" s="3733" t="s">
        <v>5583</v>
      </c>
      <c r="R1442" s="3446">
        <v>157</v>
      </c>
      <c r="S1442" s="10">
        <f>AVERAGE(CPVTFC3SG0073!R22:S22)</f>
        <v>2.7986500000000003</v>
      </c>
      <c r="T1442" s="14">
        <f t="shared" si="278"/>
        <v>12667.52142857143</v>
      </c>
      <c r="U1442" s="3756" t="s">
        <v>315</v>
      </c>
    </row>
    <row r="1443" spans="1:22" ht="24" x14ac:dyDescent="0.25">
      <c r="A1443" s="596"/>
      <c r="B1443" s="4749"/>
      <c r="C1443" s="443" t="s">
        <v>2442</v>
      </c>
      <c r="D1443" s="2392">
        <v>44887</v>
      </c>
      <c r="E1443" s="3568" t="s">
        <v>5518</v>
      </c>
      <c r="F1443" s="3564">
        <v>119</v>
      </c>
      <c r="G1443" s="103">
        <f>AVERAGE(CPVTFC3SG0065!N16:O16)</f>
        <v>2.9621</v>
      </c>
      <c r="H1443" s="3477">
        <f t="shared" si="270"/>
        <v>10186.496350364963</v>
      </c>
      <c r="I1443" s="3591" t="s">
        <v>315</v>
      </c>
      <c r="J1443" s="4239">
        <v>44895</v>
      </c>
      <c r="K1443" s="276" t="s">
        <v>5570</v>
      </c>
      <c r="L1443" s="276">
        <v>119</v>
      </c>
      <c r="M1443" s="276">
        <f>AVERAGE(CPVTFC3SG0083!N16:O16)</f>
        <v>2.2041500000000003</v>
      </c>
      <c r="N1443" s="4018">
        <f t="shared" ref="N1443" si="279">(M1443-0.15)/0.0138*400</f>
        <v>59540.579710144935</v>
      </c>
      <c r="O1443" s="4516" t="s">
        <v>315</v>
      </c>
      <c r="P1443" s="1149"/>
      <c r="Q1443" s="2737"/>
      <c r="R1443" s="645"/>
      <c r="S1443" s="645"/>
      <c r="T1443" s="646"/>
      <c r="U1443" s="2799"/>
    </row>
    <row r="1444" spans="1:22" ht="15.75" thickBot="1" x14ac:dyDescent="0.3">
      <c r="A1444" s="516"/>
      <c r="B1444" s="4750"/>
      <c r="C1444" s="463" t="s">
        <v>4252</v>
      </c>
      <c r="D1444" s="1516">
        <v>44894</v>
      </c>
      <c r="E1444" s="3589" t="s">
        <v>5564</v>
      </c>
      <c r="F1444" s="3589">
        <v>38</v>
      </c>
      <c r="G1444" s="518">
        <f>AVERAGE(CPVTFC3SG0082!K17:L17)</f>
        <v>2.8802000000000003</v>
      </c>
      <c r="H1444" s="1518">
        <f>(G1444-0.1565)/0.0137*50</f>
        <v>9940.5109489051119</v>
      </c>
      <c r="I1444" s="3590" t="s">
        <v>315</v>
      </c>
      <c r="J1444" s="4346">
        <v>44896</v>
      </c>
      <c r="K1444" s="560" t="s">
        <v>5598</v>
      </c>
      <c r="L1444" s="560">
        <v>71</v>
      </c>
      <c r="M1444" s="560">
        <f>AVERAGE(CPVTFC3SG0085!K23:L23)</f>
        <v>0.96330000000000005</v>
      </c>
      <c r="N1444" s="4016">
        <f t="shared" ref="N1444" si="280">(M1444-0.0888)/0.0136*400</f>
        <v>25720.588235294123</v>
      </c>
      <c r="O1444" s="4365" t="s">
        <v>315</v>
      </c>
      <c r="P1444" s="1383"/>
      <c r="Q1444" s="2775"/>
      <c r="R1444" s="668"/>
      <c r="S1444" s="668"/>
      <c r="T1444" s="662"/>
      <c r="U1444" s="2793"/>
    </row>
    <row r="1445" spans="1:22" x14ac:dyDescent="0.25">
      <c r="A1445" s="592">
        <v>935</v>
      </c>
      <c r="B1445" s="4764" t="s">
        <v>2110</v>
      </c>
      <c r="C1445" s="2753" t="s">
        <v>868</v>
      </c>
      <c r="D1445" s="2925">
        <v>44819</v>
      </c>
      <c r="E1445" s="3518" t="s">
        <v>4924</v>
      </c>
      <c r="F1445" s="449">
        <v>164</v>
      </c>
      <c r="G1445" s="449">
        <f>AVERAGE(CPVTFC3SG0014!H24:I24)</f>
        <v>1.83995</v>
      </c>
      <c r="H1445" s="3519">
        <f t="shared" si="246"/>
        <v>6754.1015625</v>
      </c>
      <c r="I1445" s="3521" t="s">
        <v>315</v>
      </c>
      <c r="J1445" s="2408"/>
      <c r="K1445" s="2408"/>
      <c r="L1445" s="2409"/>
      <c r="M1445" s="656"/>
      <c r="N1445" s="656"/>
      <c r="O1445" s="656"/>
      <c r="P1445" s="125">
        <v>44890</v>
      </c>
      <c r="Q1445" s="3741" t="s">
        <v>5583</v>
      </c>
      <c r="R1445" s="3713">
        <v>158</v>
      </c>
      <c r="S1445" s="126">
        <f>AVERAGE(CPVTFC3SG0073!T22:U22)</f>
        <v>0.49585000000000001</v>
      </c>
      <c r="T1445" s="1076">
        <f t="shared" ref="T1445:T1447" si="281">(S1445-0.1116)/0.014*66</f>
        <v>1811.4642857142856</v>
      </c>
      <c r="U1445" s="3774" t="s">
        <v>315</v>
      </c>
    </row>
    <row r="1446" spans="1:22" x14ac:dyDescent="0.25">
      <c r="A1446" s="592"/>
      <c r="B1446" s="4764"/>
      <c r="C1446" s="171" t="s">
        <v>5448</v>
      </c>
      <c r="D1446" s="2333"/>
      <c r="E1446" s="3468"/>
      <c r="F1446" s="695"/>
      <c r="G1446" s="695"/>
      <c r="H1446" s="3469"/>
      <c r="I1446" s="3504"/>
      <c r="J1446" s="2408"/>
      <c r="K1446" s="2408"/>
      <c r="L1446" s="2409"/>
      <c r="M1446" s="656"/>
      <c r="N1446" s="656"/>
      <c r="O1446" s="656"/>
      <c r="P1446" s="19">
        <v>44890</v>
      </c>
      <c r="Q1446" s="3733" t="s">
        <v>5583</v>
      </c>
      <c r="R1446" s="3446">
        <v>159</v>
      </c>
      <c r="S1446" s="10">
        <f>AVERAGE(CPVTFC3SG0073!V22:W22)</f>
        <v>0.47855000000000003</v>
      </c>
      <c r="T1446" s="14">
        <f t="shared" si="281"/>
        <v>1729.9071428571428</v>
      </c>
      <c r="U1446" s="3756" t="s">
        <v>315</v>
      </c>
    </row>
    <row r="1447" spans="1:22" x14ac:dyDescent="0.25">
      <c r="A1447" s="592"/>
      <c r="B1447" s="4764"/>
      <c r="C1447" s="171" t="s">
        <v>863</v>
      </c>
      <c r="D1447" s="2333"/>
      <c r="E1447" s="3468"/>
      <c r="F1447" s="695"/>
      <c r="G1447" s="695"/>
      <c r="H1447" s="3469"/>
      <c r="I1447" s="3504"/>
      <c r="J1447" s="2408"/>
      <c r="K1447" s="2408"/>
      <c r="L1447" s="2409"/>
      <c r="M1447" s="656"/>
      <c r="N1447" s="656"/>
      <c r="O1447" s="656"/>
      <c r="P1447" s="19">
        <v>44890</v>
      </c>
      <c r="Q1447" s="3733" t="s">
        <v>5583</v>
      </c>
      <c r="R1447" s="3446">
        <v>160</v>
      </c>
      <c r="S1447" s="10">
        <f>AVERAGE(CPVTFC3SG0073!X22:Y22)</f>
        <v>0.50655000000000006</v>
      </c>
      <c r="T1447" s="14">
        <f t="shared" si="281"/>
        <v>1861.9071428571428</v>
      </c>
      <c r="U1447" s="3756" t="s">
        <v>315</v>
      </c>
    </row>
    <row r="1448" spans="1:22" ht="24" x14ac:dyDescent="0.25">
      <c r="A1448" s="596"/>
      <c r="B1448" s="4749"/>
      <c r="C1448" s="443" t="s">
        <v>2442</v>
      </c>
      <c r="D1448" s="2392">
        <v>44887</v>
      </c>
      <c r="E1448" s="3568" t="s">
        <v>5518</v>
      </c>
      <c r="F1448" s="3564">
        <v>120</v>
      </c>
      <c r="G1448" s="103">
        <f>AVERAGE(CPVTFC3SG0065!P16:Q16)</f>
        <v>2.5404999999999998</v>
      </c>
      <c r="H1448" s="3477">
        <f t="shared" si="270"/>
        <v>8647.8102189781021</v>
      </c>
      <c r="I1448" s="3591" t="s">
        <v>315</v>
      </c>
      <c r="J1448" s="4335">
        <v>44895</v>
      </c>
      <c r="K1448" s="885" t="s">
        <v>5570</v>
      </c>
      <c r="L1448" s="885">
        <v>120</v>
      </c>
      <c r="M1448" s="885">
        <f>AVERAGE(CPVTFC3SG0083!P16:Q16)</f>
        <v>0.24230000000000002</v>
      </c>
      <c r="N1448" s="4336">
        <f t="shared" ref="N1448" si="282">(M1448-0.15)/0.0138*400</f>
        <v>2675.3623188405804</v>
      </c>
      <c r="O1448" s="4358" t="s">
        <v>315</v>
      </c>
      <c r="P1448" s="694"/>
      <c r="Q1448" s="694"/>
      <c r="R1448" s="694"/>
      <c r="S1448" s="694"/>
      <c r="T1448" s="694"/>
      <c r="U1448" s="2600"/>
    </row>
    <row r="1449" spans="1:22" ht="15.75" thickBot="1" x14ac:dyDescent="0.3">
      <c r="A1449" s="516"/>
      <c r="B1449" s="4750"/>
      <c r="C1449" s="463" t="s">
        <v>4252</v>
      </c>
      <c r="D1449" s="1516">
        <v>44894</v>
      </c>
      <c r="E1449" s="3589" t="s">
        <v>5564</v>
      </c>
      <c r="F1449" s="3589">
        <v>39</v>
      </c>
      <c r="G1449" s="518">
        <f>AVERAGE(CPVTFC3SG0082!M17:N17)</f>
        <v>2.7738</v>
      </c>
      <c r="H1449" s="1518">
        <f>(G1449-0.1565)/0.0137*50</f>
        <v>9552.1897810218979</v>
      </c>
      <c r="I1449" s="3590" t="s">
        <v>315</v>
      </c>
      <c r="J1449" s="4346">
        <v>44896</v>
      </c>
      <c r="K1449" s="560" t="s">
        <v>5598</v>
      </c>
      <c r="L1449" s="560">
        <v>72</v>
      </c>
      <c r="M1449" s="560">
        <f>AVERAGE(CPVTFC3SG0085!M23:N23)</f>
        <v>0.30235000000000001</v>
      </c>
      <c r="N1449" s="4016">
        <f t="shared" ref="N1449" si="283">(M1449-0.0888)/0.0136*400</f>
        <v>6280.8823529411775</v>
      </c>
      <c r="O1449" s="4365" t="s">
        <v>315</v>
      </c>
      <c r="P1449" s="786"/>
      <c r="Q1449" s="786"/>
      <c r="R1449" s="786"/>
      <c r="S1449" s="786"/>
      <c r="T1449" s="786"/>
      <c r="U1449" s="788"/>
    </row>
    <row r="1450" spans="1:22" x14ac:dyDescent="0.25">
      <c r="A1450" s="86">
        <v>936</v>
      </c>
      <c r="B1450" s="4748" t="s">
        <v>2111</v>
      </c>
      <c r="C1450" s="2746" t="s">
        <v>868</v>
      </c>
      <c r="D1450" s="2107">
        <v>44819</v>
      </c>
      <c r="E1450" s="2788" t="s">
        <v>4924</v>
      </c>
      <c r="F1450" s="459">
        <v>165</v>
      </c>
      <c r="G1450" s="459">
        <f>AVERAGE(CPVTFC3SG0014!J24:K24)</f>
        <v>2.8958500000000003</v>
      </c>
      <c r="H1450" s="2109">
        <f t="shared" si="246"/>
        <v>10878.7109375</v>
      </c>
      <c r="I1450" s="2789" t="s">
        <v>315</v>
      </c>
      <c r="J1450" s="4335">
        <v>44895</v>
      </c>
      <c r="K1450" s="885" t="s">
        <v>5570</v>
      </c>
      <c r="L1450" s="885">
        <v>121</v>
      </c>
      <c r="M1450" s="885">
        <f>AVERAGE(CPVTFC3SG0083!R16:S16)</f>
        <v>0.25559999999999999</v>
      </c>
      <c r="N1450" s="4336">
        <f t="shared" ref="N1450" si="284">(M1450-0.15)/0.0138*400</f>
        <v>3060.8695652173915</v>
      </c>
      <c r="O1450" s="4358" t="s">
        <v>315</v>
      </c>
      <c r="P1450" s="19">
        <v>44890</v>
      </c>
      <c r="Q1450" s="3733" t="s">
        <v>5583</v>
      </c>
      <c r="R1450" s="3446">
        <v>161</v>
      </c>
      <c r="S1450" s="10">
        <f>AVERAGE(CPVTFC3SG0073!B24:C24)</f>
        <v>0.61760000000000004</v>
      </c>
      <c r="T1450" s="14">
        <f t="shared" ref="T1450:T1452" si="285">(S1450-0.1116)/0.014*66</f>
        <v>2385.4285714285716</v>
      </c>
      <c r="U1450" s="3756" t="s">
        <v>315</v>
      </c>
      <c r="V1450" s="4733" t="s">
        <v>1416</v>
      </c>
    </row>
    <row r="1451" spans="1:22" x14ac:dyDescent="0.25">
      <c r="A1451" s="592"/>
      <c r="B1451" s="4764"/>
      <c r="C1451" s="171" t="s">
        <v>5448</v>
      </c>
      <c r="D1451" s="2333"/>
      <c r="E1451" s="3468"/>
      <c r="F1451" s="695"/>
      <c r="G1451" s="695"/>
      <c r="H1451" s="3469"/>
      <c r="I1451" s="3504"/>
      <c r="J1451" s="2408"/>
      <c r="K1451" s="2408"/>
      <c r="L1451" s="2409"/>
      <c r="M1451" s="656"/>
      <c r="N1451" s="656"/>
      <c r="O1451" s="656"/>
      <c r="P1451" s="19">
        <v>44890</v>
      </c>
      <c r="Q1451" s="3733" t="s">
        <v>5583</v>
      </c>
      <c r="R1451" s="3446">
        <v>162</v>
      </c>
      <c r="S1451" s="10">
        <f>AVERAGE(CPVTFC3SG0073!D24:E24)</f>
        <v>0.47160000000000002</v>
      </c>
      <c r="T1451" s="14">
        <f t="shared" si="285"/>
        <v>1697.1428571428569</v>
      </c>
      <c r="U1451" s="3756" t="s">
        <v>315</v>
      </c>
      <c r="V1451" s="4691"/>
    </row>
    <row r="1452" spans="1:22" x14ac:dyDescent="0.25">
      <c r="A1452" s="592"/>
      <c r="B1452" s="4764"/>
      <c r="C1452" s="171" t="s">
        <v>863</v>
      </c>
      <c r="D1452" s="2333"/>
      <c r="E1452" s="3468"/>
      <c r="F1452" s="695"/>
      <c r="G1452" s="695"/>
      <c r="H1452" s="3469"/>
      <c r="I1452" s="3504"/>
      <c r="J1452" s="2408"/>
      <c r="K1452" s="2408"/>
      <c r="L1452" s="2409"/>
      <c r="M1452" s="656"/>
      <c r="N1452" s="656"/>
      <c r="O1452" s="656"/>
      <c r="P1452" s="19">
        <v>44890</v>
      </c>
      <c r="Q1452" s="3733" t="s">
        <v>5583</v>
      </c>
      <c r="R1452" s="3446">
        <v>163</v>
      </c>
      <c r="S1452" s="10">
        <f>AVERAGE(CPVTFC3SG0073!F24:G24)</f>
        <v>2.8573500000000003</v>
      </c>
      <c r="T1452" s="14">
        <f t="shared" si="285"/>
        <v>12944.25</v>
      </c>
      <c r="U1452" s="3756" t="s">
        <v>315</v>
      </c>
      <c r="V1452" s="4691"/>
    </row>
    <row r="1453" spans="1:22" ht="24" x14ac:dyDescent="0.25">
      <c r="A1453" s="596"/>
      <c r="B1453" s="4749"/>
      <c r="C1453" s="443" t="s">
        <v>2442</v>
      </c>
      <c r="D1453" s="2392">
        <v>44887</v>
      </c>
      <c r="E1453" s="3568" t="s">
        <v>5518</v>
      </c>
      <c r="F1453" s="3564">
        <v>121</v>
      </c>
      <c r="G1453" s="103">
        <f>AVERAGE(CPVTFC3SG0065!R16:S16)</f>
        <v>2.9096000000000002</v>
      </c>
      <c r="H1453" s="3477">
        <f t="shared" si="270"/>
        <v>9994.890510948906</v>
      </c>
      <c r="I1453" s="3591" t="s">
        <v>315</v>
      </c>
      <c r="J1453" s="4239">
        <v>44895</v>
      </c>
      <c r="K1453" s="276" t="s">
        <v>5570</v>
      </c>
      <c r="L1453" s="276">
        <v>122</v>
      </c>
      <c r="M1453" s="276">
        <f>AVERAGE(CPVTFC3SG0083!T16:U16)</f>
        <v>2.1269</v>
      </c>
      <c r="N1453" s="4018">
        <f t="shared" ref="N1453" si="286">(M1453-0.15)/0.0138*400</f>
        <v>57301.449275362327</v>
      </c>
      <c r="O1453" s="4516" t="s">
        <v>315</v>
      </c>
      <c r="P1453" s="694"/>
      <c r="Q1453" s="694"/>
      <c r="R1453" s="694"/>
      <c r="S1453" s="694"/>
      <c r="T1453" s="694"/>
      <c r="U1453" s="2600"/>
      <c r="V1453" s="4691"/>
    </row>
    <row r="1454" spans="1:22" ht="15.75" thickBot="1" x14ac:dyDescent="0.3">
      <c r="A1454" s="516"/>
      <c r="B1454" s="4750"/>
      <c r="C1454" s="463" t="s">
        <v>4252</v>
      </c>
      <c r="D1454" s="1516">
        <v>44894</v>
      </c>
      <c r="E1454" s="3589" t="s">
        <v>5564</v>
      </c>
      <c r="F1454" s="3589">
        <v>40</v>
      </c>
      <c r="G1454" s="518">
        <f>AVERAGE(CPVTFC3SG0082!O17:P17)</f>
        <v>2.867</v>
      </c>
      <c r="H1454" s="1518">
        <f>(G1454-0.1565)/0.0137*50</f>
        <v>9892.3357664233572</v>
      </c>
      <c r="I1454" s="3590" t="s">
        <v>315</v>
      </c>
      <c r="J1454" s="4346">
        <v>44896</v>
      </c>
      <c r="K1454" s="560" t="s">
        <v>5598</v>
      </c>
      <c r="L1454" s="560">
        <v>73</v>
      </c>
      <c r="M1454" s="560">
        <f>AVERAGE(CPVTFC3SG0085!O23:P23)</f>
        <v>1.4996</v>
      </c>
      <c r="N1454" s="4016">
        <f t="shared" ref="N1454" si="287">(M1454-0.0888)/0.0136*400</f>
        <v>41494.117647058825</v>
      </c>
      <c r="O1454" s="4365" t="s">
        <v>315</v>
      </c>
      <c r="P1454" s="786"/>
      <c r="Q1454" s="786"/>
      <c r="R1454" s="786"/>
      <c r="S1454" s="786"/>
      <c r="T1454" s="786"/>
      <c r="U1454" s="788"/>
      <c r="V1454" s="4692"/>
    </row>
    <row r="1455" spans="1:22" ht="15.75" thickBot="1" x14ac:dyDescent="0.3">
      <c r="A1455" s="600">
        <v>937</v>
      </c>
      <c r="B1455" s="3440" t="s">
        <v>2112</v>
      </c>
      <c r="C1455" s="3440" t="s">
        <v>868</v>
      </c>
      <c r="D1455" s="2325">
        <v>44819</v>
      </c>
      <c r="E1455" s="3512" t="s">
        <v>4924</v>
      </c>
      <c r="F1455" s="1425">
        <v>166</v>
      </c>
      <c r="G1455" s="1425">
        <f>AVERAGE(CPVTFC3SG0014!L24:M24)</f>
        <v>0.99859999999999993</v>
      </c>
      <c r="H1455" s="3513">
        <f t="shared" si="246"/>
        <v>3467.5781249999991</v>
      </c>
      <c r="I1455" s="3515" t="s">
        <v>315</v>
      </c>
      <c r="J1455" s="2963"/>
      <c r="K1455" s="2963"/>
      <c r="L1455" s="2964"/>
      <c r="M1455" s="1429"/>
      <c r="N1455" s="1429"/>
      <c r="O1455" s="1429"/>
      <c r="P1455" s="1310">
        <v>44890</v>
      </c>
      <c r="Q1455" s="3730" t="s">
        <v>5583</v>
      </c>
      <c r="R1455" s="3653">
        <v>164</v>
      </c>
      <c r="S1455" s="1319">
        <f>AVERAGE(CPVTFC3SG0073!H24:I24)</f>
        <v>0.35870000000000002</v>
      </c>
      <c r="T1455" s="1313">
        <f t="shared" ref="T1455" si="288">(S1455-0.1116)/0.014*66</f>
        <v>1164.9000000000001</v>
      </c>
      <c r="U1455" s="3764" t="s">
        <v>314</v>
      </c>
    </row>
    <row r="1456" spans="1:22" ht="15.75" thickBot="1" x14ac:dyDescent="0.3">
      <c r="A1456" s="1804">
        <v>938</v>
      </c>
      <c r="B1456" s="2752" t="s">
        <v>2113</v>
      </c>
      <c r="C1456" s="2752" t="s">
        <v>868</v>
      </c>
      <c r="D1456" s="2330">
        <v>44819</v>
      </c>
      <c r="E1456" s="3516" t="s">
        <v>4924</v>
      </c>
      <c r="F1456" s="1521">
        <v>167</v>
      </c>
      <c r="G1456" s="1521">
        <f>AVERAGE(CPVTFC3SG0014!N24:O24)</f>
        <v>6.93E-2</v>
      </c>
      <c r="H1456" s="3517">
        <f t="shared" si="246"/>
        <v>-162.49999999999997</v>
      </c>
      <c r="I1456" s="348" t="s">
        <v>314</v>
      </c>
      <c r="J1456" s="2415"/>
      <c r="K1456" s="2415"/>
      <c r="L1456" s="2416"/>
      <c r="M1456" s="1973"/>
      <c r="N1456" s="1973"/>
      <c r="O1456" s="1973"/>
      <c r="P1456" s="125">
        <v>44890</v>
      </c>
      <c r="Q1456" s="3741" t="s">
        <v>5583</v>
      </c>
      <c r="R1456" s="3713">
        <v>165</v>
      </c>
      <c r="S1456" s="126">
        <f>AVERAGE(CPVTFC3SG0073!J24:K24)</f>
        <v>2.3745500000000002</v>
      </c>
      <c r="T1456" s="1076">
        <f>(S1456-0.1116)/0.014*66</f>
        <v>10668.192857142856</v>
      </c>
      <c r="U1456" s="3774" t="s">
        <v>315</v>
      </c>
    </row>
    <row r="1457" spans="1:22" x14ac:dyDescent="0.25">
      <c r="A1457" s="86">
        <v>939</v>
      </c>
      <c r="B1457" s="4748" t="s">
        <v>2114</v>
      </c>
      <c r="C1457" s="2746" t="s">
        <v>868</v>
      </c>
      <c r="D1457" s="2107">
        <v>44819</v>
      </c>
      <c r="E1457" s="2788" t="s">
        <v>4924</v>
      </c>
      <c r="F1457" s="459">
        <v>168</v>
      </c>
      <c r="G1457" s="459">
        <f>AVERAGE(CPVTFC3SG0014!P24:Q24)</f>
        <v>1.9944</v>
      </c>
      <c r="H1457" s="2109">
        <f t="shared" si="246"/>
        <v>7357.421875</v>
      </c>
      <c r="I1457" s="2789" t="s">
        <v>315</v>
      </c>
      <c r="J1457" s="2410"/>
      <c r="K1457" s="2410"/>
      <c r="L1457" s="2411"/>
      <c r="M1457" s="721"/>
      <c r="N1457" s="721"/>
      <c r="O1457" s="721"/>
      <c r="P1457" s="490">
        <v>44890</v>
      </c>
      <c r="Q1457" s="3729" t="s">
        <v>5583</v>
      </c>
      <c r="R1457" s="3648">
        <v>166</v>
      </c>
      <c r="S1457" s="589">
        <f>AVERAGE(CPVTFC3SG0073!L24:M24)</f>
        <v>0.22094999999999998</v>
      </c>
      <c r="T1457" s="622">
        <f>(S1457-0.1116)/0.014*66</f>
        <v>515.50714285714275</v>
      </c>
      <c r="U1457" s="3765" t="s">
        <v>314</v>
      </c>
      <c r="V1457" s="4733" t="s">
        <v>1416</v>
      </c>
    </row>
    <row r="1458" spans="1:22" ht="25.5" x14ac:dyDescent="0.25">
      <c r="A1458" s="2045"/>
      <c r="B1458" s="4757"/>
      <c r="C1458" s="3434" t="s">
        <v>2442</v>
      </c>
      <c r="D1458" s="3607"/>
      <c r="E1458" s="3608"/>
      <c r="F1458" s="2047"/>
      <c r="G1458" s="2047"/>
      <c r="H1458" s="3609"/>
      <c r="I1458" s="4286"/>
      <c r="J1458" s="2415"/>
      <c r="K1458" s="2415"/>
      <c r="L1458" s="2416"/>
      <c r="M1458" s="1973"/>
      <c r="N1458" s="1973"/>
      <c r="O1458" s="1973"/>
      <c r="P1458" s="4239">
        <v>44894</v>
      </c>
      <c r="Q1458" s="276" t="s">
        <v>5593</v>
      </c>
      <c r="R1458" s="276">
        <v>132</v>
      </c>
      <c r="S1458" s="276">
        <f>AVERAGE(CPVTFC3SG0081!P18:Q18)</f>
        <v>2.9425999999999997</v>
      </c>
      <c r="T1458" s="4018">
        <f t="shared" ref="T1458" si="289">(S1458-0.1617)/0.0141*66</f>
        <v>13016.978723404252</v>
      </c>
      <c r="U1458" s="4287" t="s">
        <v>315</v>
      </c>
      <c r="V1458" s="4691"/>
    </row>
    <row r="1459" spans="1:22" ht="15.75" thickBot="1" x14ac:dyDescent="0.3">
      <c r="A1459" s="516"/>
      <c r="B1459" s="4750"/>
      <c r="C1459" s="2747" t="s">
        <v>4252</v>
      </c>
      <c r="D1459" s="1516">
        <v>44894</v>
      </c>
      <c r="E1459" s="3589" t="s">
        <v>5564</v>
      </c>
      <c r="F1459" s="3589">
        <v>41</v>
      </c>
      <c r="G1459" s="518">
        <f>AVERAGE(CPVTFC3SG0082!Q17:R17)</f>
        <v>2.8651</v>
      </c>
      <c r="H1459" s="1518">
        <f>(G1459-0.1565)/0.0137*50</f>
        <v>9885.4014598540143</v>
      </c>
      <c r="I1459" s="3590" t="s">
        <v>315</v>
      </c>
      <c r="J1459" s="4346">
        <v>44896</v>
      </c>
      <c r="K1459" s="560" t="s">
        <v>5598</v>
      </c>
      <c r="L1459" s="560">
        <v>74</v>
      </c>
      <c r="M1459" s="560">
        <f>AVERAGE(CPVTFC3SG0085!Q23:R23)</f>
        <v>2.7788499999999998</v>
      </c>
      <c r="N1459" s="4016">
        <f t="shared" ref="N1459" si="290">(M1459-0.0888)/0.0136*400</f>
        <v>79119.117647058811</v>
      </c>
      <c r="O1459" s="4365" t="s">
        <v>315</v>
      </c>
      <c r="P1459" s="786"/>
      <c r="Q1459" s="786"/>
      <c r="R1459" s="786"/>
      <c r="S1459" s="786"/>
      <c r="T1459" s="786"/>
      <c r="U1459" s="788"/>
      <c r="V1459" s="4692"/>
    </row>
    <row r="1460" spans="1:22" x14ac:dyDescent="0.25">
      <c r="A1460" s="86">
        <v>940</v>
      </c>
      <c r="B1460" s="4756" t="s">
        <v>2115</v>
      </c>
      <c r="C1460" s="2746" t="s">
        <v>868</v>
      </c>
      <c r="D1460" s="2107">
        <v>44819</v>
      </c>
      <c r="E1460" s="2788" t="s">
        <v>4924</v>
      </c>
      <c r="F1460" s="459">
        <v>169</v>
      </c>
      <c r="G1460" s="459">
        <f>AVERAGE(CPVTFC3SG0014!R24:S24)</f>
        <v>0.94874999999999998</v>
      </c>
      <c r="H1460" s="2109">
        <f t="shared" si="246"/>
        <v>3272.8515625</v>
      </c>
      <c r="I1460" s="2789" t="s">
        <v>315</v>
      </c>
      <c r="J1460" s="2410"/>
      <c r="K1460" s="2410"/>
      <c r="L1460" s="2411"/>
      <c r="M1460" s="721"/>
      <c r="N1460" s="721"/>
      <c r="O1460" s="721"/>
      <c r="P1460" s="490">
        <v>44890</v>
      </c>
      <c r="Q1460" s="3729" t="s">
        <v>5583</v>
      </c>
      <c r="R1460" s="3648">
        <v>167</v>
      </c>
      <c r="S1460" s="589">
        <f>AVERAGE(CPVTFC3SG0073!N24:O24)</f>
        <v>0.10214999999999999</v>
      </c>
      <c r="T1460" s="622">
        <f>(S1460-0.1116)/0.014*66</f>
        <v>-44.550000000000061</v>
      </c>
      <c r="U1460" s="3765" t="s">
        <v>314</v>
      </c>
    </row>
    <row r="1461" spans="1:22" ht="24" x14ac:dyDescent="0.25">
      <c r="A1461" s="585"/>
      <c r="B1461" s="4757"/>
      <c r="C1461" s="263" t="s">
        <v>2442</v>
      </c>
      <c r="D1461" s="2340">
        <v>44887</v>
      </c>
      <c r="E1461" s="3570" t="s">
        <v>5518</v>
      </c>
      <c r="F1461" s="3561">
        <v>122</v>
      </c>
      <c r="G1461" s="102">
        <f>AVERAGE(CPVTFC3SG0065!T16:U16)</f>
        <v>7.7699999999999991E-2</v>
      </c>
      <c r="H1461" s="3461">
        <f t="shared" ref="H1461" si="291">(G1461-0.171)/0.0137*50</f>
        <v>-340.51094890510956</v>
      </c>
      <c r="I1461" s="3588" t="s">
        <v>314</v>
      </c>
      <c r="J1461" s="881"/>
      <c r="K1461" s="881"/>
      <c r="L1461" s="882"/>
      <c r="M1461" s="642"/>
      <c r="N1461" s="642"/>
      <c r="O1461" s="642"/>
      <c r="P1461" s="694"/>
      <c r="Q1461" s="694"/>
      <c r="R1461" s="694"/>
      <c r="S1461" s="694"/>
      <c r="T1461" s="694"/>
      <c r="U1461" s="2600"/>
    </row>
    <row r="1462" spans="1:22" ht="15.75" thickBot="1" x14ac:dyDescent="0.3">
      <c r="A1462" s="498"/>
      <c r="B1462" s="4757"/>
      <c r="C1462" s="2761" t="s">
        <v>4252</v>
      </c>
      <c r="D1462" s="2232">
        <v>44894</v>
      </c>
      <c r="E1462" s="3598" t="s">
        <v>5564</v>
      </c>
      <c r="F1462" s="3598">
        <v>42</v>
      </c>
      <c r="G1462" s="321">
        <f>AVERAGE(CPVTFC3SG0082!S17:T17)</f>
        <v>9.1600000000000001E-2</v>
      </c>
      <c r="H1462" s="2234">
        <f>(G1462-0.1565)/0.0137*50</f>
        <v>-236.86131386861314</v>
      </c>
      <c r="I1462" s="3599" t="s">
        <v>314</v>
      </c>
      <c r="J1462" s="2406"/>
      <c r="K1462" s="2406"/>
      <c r="L1462" s="2407"/>
      <c r="M1462" s="650"/>
      <c r="N1462" s="650"/>
      <c r="O1462" s="650"/>
      <c r="P1462" s="1268"/>
      <c r="Q1462" s="1268"/>
      <c r="R1462" s="1268"/>
      <c r="S1462" s="1268"/>
      <c r="T1462" s="1268"/>
      <c r="U1462" s="2127"/>
    </row>
    <row r="1463" spans="1:22" x14ac:dyDescent="0.25">
      <c r="A1463" s="86">
        <v>941</v>
      </c>
      <c r="B1463" s="4748" t="s">
        <v>2116</v>
      </c>
      <c r="C1463" s="2746" t="s">
        <v>868</v>
      </c>
      <c r="D1463" s="2107">
        <v>44819</v>
      </c>
      <c r="E1463" s="2788" t="s">
        <v>4924</v>
      </c>
      <c r="F1463" s="459">
        <v>170</v>
      </c>
      <c r="G1463" s="459">
        <f>AVERAGE(CPVTFC3SG0014!T24:U24)</f>
        <v>0.46525</v>
      </c>
      <c r="H1463" s="2109">
        <f t="shared" si="246"/>
        <v>1384.1796875</v>
      </c>
      <c r="I1463" s="3600" t="s">
        <v>315</v>
      </c>
      <c r="J1463" s="2410"/>
      <c r="K1463" s="2410"/>
      <c r="L1463" s="2411"/>
      <c r="M1463" s="721"/>
      <c r="N1463" s="721"/>
      <c r="O1463" s="721"/>
      <c r="P1463" s="490">
        <v>44890</v>
      </c>
      <c r="Q1463" s="3729" t="s">
        <v>5583</v>
      </c>
      <c r="R1463" s="3648">
        <v>168</v>
      </c>
      <c r="S1463" s="589">
        <f>AVERAGE(CPVTFC3SG0073!P24:Q24)</f>
        <v>0.12175</v>
      </c>
      <c r="T1463" s="622">
        <f t="shared" ref="T1463:T1465" si="292">(S1463-0.1116)/0.014*66</f>
        <v>47.849999999999959</v>
      </c>
      <c r="U1463" s="3765" t="s">
        <v>314</v>
      </c>
    </row>
    <row r="1464" spans="1:22" x14ac:dyDescent="0.25">
      <c r="A1464" s="596"/>
      <c r="B1464" s="4749"/>
      <c r="C1464" s="171" t="s">
        <v>5448</v>
      </c>
      <c r="D1464" s="2333"/>
      <c r="E1464" s="3468"/>
      <c r="F1464" s="695"/>
      <c r="G1464" s="695"/>
      <c r="H1464" s="3469"/>
      <c r="I1464" s="3504"/>
      <c r="J1464" s="881"/>
      <c r="K1464" s="881"/>
      <c r="L1464" s="882"/>
      <c r="M1464" s="642"/>
      <c r="N1464" s="642"/>
      <c r="O1464" s="642"/>
      <c r="P1464" s="18">
        <v>44890</v>
      </c>
      <c r="Q1464" s="3727" t="s">
        <v>5583</v>
      </c>
      <c r="R1464" s="3454">
        <v>169</v>
      </c>
      <c r="S1464" s="7">
        <f>AVERAGE(CPVTFC3SG0073!R24:S24)</f>
        <v>0.1535</v>
      </c>
      <c r="T1464" s="13">
        <f t="shared" si="292"/>
        <v>197.52857142857141</v>
      </c>
      <c r="U1464" s="3759" t="s">
        <v>314</v>
      </c>
    </row>
    <row r="1465" spans="1:22" x14ac:dyDescent="0.25">
      <c r="A1465" s="596"/>
      <c r="B1465" s="4749"/>
      <c r="C1465" s="171" t="s">
        <v>863</v>
      </c>
      <c r="D1465" s="2333"/>
      <c r="E1465" s="3468"/>
      <c r="F1465" s="695"/>
      <c r="G1465" s="695"/>
      <c r="H1465" s="3469"/>
      <c r="I1465" s="3504"/>
      <c r="J1465" s="881"/>
      <c r="K1465" s="881"/>
      <c r="L1465" s="882"/>
      <c r="M1465" s="642"/>
      <c r="N1465" s="642"/>
      <c r="O1465" s="642"/>
      <c r="P1465" s="18">
        <v>44890</v>
      </c>
      <c r="Q1465" s="3727" t="s">
        <v>5583</v>
      </c>
      <c r="R1465" s="3454">
        <v>170</v>
      </c>
      <c r="S1465" s="7">
        <f>AVERAGE(CPVTFC3SG0073!T24:U24)</f>
        <v>0.1691</v>
      </c>
      <c r="T1465" s="13">
        <f t="shared" si="292"/>
        <v>271.07142857142856</v>
      </c>
      <c r="U1465" s="3759" t="s">
        <v>314</v>
      </c>
    </row>
    <row r="1466" spans="1:22" ht="24" x14ac:dyDescent="0.25">
      <c r="A1466" s="596"/>
      <c r="B1466" s="4749"/>
      <c r="C1466" s="443" t="s">
        <v>2442</v>
      </c>
      <c r="D1466" s="2392">
        <v>44887</v>
      </c>
      <c r="E1466" s="3568" t="s">
        <v>5518</v>
      </c>
      <c r="F1466" s="3564">
        <v>123</v>
      </c>
      <c r="G1466" s="103">
        <f>AVERAGE(CPVTFC3SG0065!V16:W16)</f>
        <v>1.0992500000000001</v>
      </c>
      <c r="H1466" s="3477">
        <f t="shared" ref="H1466" si="293">(G1466-0.171)/0.0137*50</f>
        <v>3387.7737226277377</v>
      </c>
      <c r="I1466" s="3591" t="s">
        <v>315</v>
      </c>
      <c r="J1466" s="881"/>
      <c r="K1466" s="881"/>
      <c r="L1466" s="882"/>
      <c r="M1466" s="642"/>
      <c r="N1466" s="642"/>
      <c r="O1466" s="642"/>
      <c r="P1466" s="694"/>
      <c r="Q1466" s="694"/>
      <c r="R1466" s="694"/>
      <c r="S1466" s="694"/>
      <c r="T1466" s="694"/>
      <c r="U1466" s="2600"/>
    </row>
    <row r="1467" spans="1:22" ht="15.75" thickBot="1" x14ac:dyDescent="0.3">
      <c r="A1467" s="516"/>
      <c r="B1467" s="4750"/>
      <c r="C1467" s="2747" t="s">
        <v>4252</v>
      </c>
      <c r="D1467" s="1516">
        <v>44894</v>
      </c>
      <c r="E1467" s="3589" t="s">
        <v>5564</v>
      </c>
      <c r="F1467" s="3589">
        <v>43</v>
      </c>
      <c r="G1467" s="518">
        <f>AVERAGE(CPVTFC3SG0082!U17:V17)</f>
        <v>1.57605</v>
      </c>
      <c r="H1467" s="1518">
        <f>(G1467-0.1565)/0.0137*50</f>
        <v>5180.8394160583939</v>
      </c>
      <c r="I1467" s="3590" t="s">
        <v>315</v>
      </c>
      <c r="J1467" s="2412"/>
      <c r="K1467" s="2412"/>
      <c r="L1467" s="2413"/>
      <c r="M1467" s="778"/>
      <c r="N1467" s="778"/>
      <c r="O1467" s="778"/>
      <c r="P1467" s="786"/>
      <c r="Q1467" s="786"/>
      <c r="R1467" s="786"/>
      <c r="S1467" s="786"/>
      <c r="T1467" s="786"/>
      <c r="U1467" s="788"/>
    </row>
    <row r="1468" spans="1:22" x14ac:dyDescent="0.25">
      <c r="A1468" s="2008">
        <v>942</v>
      </c>
      <c r="B1468" s="4756" t="s">
        <v>2117</v>
      </c>
      <c r="C1468" s="3642" t="s">
        <v>868</v>
      </c>
      <c r="D1468" s="2257">
        <v>44819</v>
      </c>
      <c r="E1468" s="3613" t="s">
        <v>4924</v>
      </c>
      <c r="F1468" s="2012">
        <v>171</v>
      </c>
      <c r="G1468" s="2012">
        <f>AVERAGE(CPVTFC3SG0014!V24:W24)</f>
        <v>2.8773</v>
      </c>
      <c r="H1468" s="2259">
        <f t="shared" si="246"/>
        <v>10806.25</v>
      </c>
      <c r="I1468" s="3544" t="s">
        <v>315</v>
      </c>
      <c r="J1468" s="2956"/>
      <c r="K1468" s="2956"/>
      <c r="L1468" s="2957"/>
      <c r="M1468" s="2017"/>
      <c r="N1468" s="2017"/>
      <c r="O1468" s="2017"/>
      <c r="P1468" s="490">
        <v>44890</v>
      </c>
      <c r="Q1468" s="3729" t="s">
        <v>5583</v>
      </c>
      <c r="R1468" s="3648">
        <v>171</v>
      </c>
      <c r="S1468" s="589">
        <f>AVERAGE(CPVTFC3SG0073!V24:W24)</f>
        <v>0.35624999999999996</v>
      </c>
      <c r="T1468" s="622">
        <f t="shared" ref="T1468:T1470" si="294">(S1468-0.1116)/0.014*66</f>
        <v>1153.3499999999999</v>
      </c>
      <c r="U1468" s="3765" t="s">
        <v>314</v>
      </c>
    </row>
    <row r="1469" spans="1:22" x14ac:dyDescent="0.25">
      <c r="A1469" s="2045"/>
      <c r="B1469" s="4757"/>
      <c r="C1469" s="171" t="s">
        <v>5448</v>
      </c>
      <c r="D1469" s="2333"/>
      <c r="E1469" s="3468"/>
      <c r="F1469" s="695"/>
      <c r="G1469" s="695"/>
      <c r="H1469" s="3469"/>
      <c r="I1469" s="3504"/>
      <c r="J1469" s="2415"/>
      <c r="K1469" s="2415"/>
      <c r="L1469" s="2416"/>
      <c r="M1469" s="1973"/>
      <c r="N1469" s="1973"/>
      <c r="O1469" s="1973"/>
      <c r="P1469" s="18">
        <v>44890</v>
      </c>
      <c r="Q1469" s="3727" t="s">
        <v>5583</v>
      </c>
      <c r="R1469" s="3454">
        <v>172</v>
      </c>
      <c r="S1469" s="7">
        <f>AVERAGE(CPVTFC3SG0073!X24:Y24)</f>
        <v>0.23199999999999998</v>
      </c>
      <c r="T1469" s="13">
        <f t="shared" si="294"/>
        <v>567.59999999999991</v>
      </c>
      <c r="U1469" s="3759" t="s">
        <v>314</v>
      </c>
    </row>
    <row r="1470" spans="1:22" ht="15.75" thickBot="1" x14ac:dyDescent="0.3">
      <c r="A1470" s="2034"/>
      <c r="B1470" s="4758"/>
      <c r="C1470" s="2747" t="s">
        <v>863</v>
      </c>
      <c r="D1470" s="2111"/>
      <c r="E1470" s="3471"/>
      <c r="F1470" s="787"/>
      <c r="G1470" s="787"/>
      <c r="H1470" s="2113"/>
      <c r="I1470" s="3505"/>
      <c r="J1470" s="2798"/>
      <c r="K1470" s="2798"/>
      <c r="L1470" s="2686"/>
      <c r="M1470" s="1509"/>
      <c r="N1470" s="1509"/>
      <c r="O1470" s="1509"/>
      <c r="P1470" s="3782">
        <v>44890</v>
      </c>
      <c r="Q1470" s="3783" t="s">
        <v>5583</v>
      </c>
      <c r="R1470" s="3783">
        <v>173</v>
      </c>
      <c r="S1470" s="3783">
        <f>AVERAGE(CPVTFC3SG0073!B26:C26)</f>
        <v>3.0178500000000001</v>
      </c>
      <c r="T1470" s="510">
        <f t="shared" si="294"/>
        <v>13700.892857142857</v>
      </c>
      <c r="U1470" s="3784" t="s">
        <v>315</v>
      </c>
    </row>
    <row r="1471" spans="1:22" x14ac:dyDescent="0.25">
      <c r="A1471" s="592">
        <v>943</v>
      </c>
      <c r="B1471" s="4764" t="s">
        <v>2118</v>
      </c>
      <c r="C1471" s="2753" t="s">
        <v>868</v>
      </c>
      <c r="D1471" s="2925">
        <v>44819</v>
      </c>
      <c r="E1471" s="3518" t="s">
        <v>4924</v>
      </c>
      <c r="F1471" s="449">
        <v>172</v>
      </c>
      <c r="G1471" s="449">
        <f>AVERAGE(CPVTFC3SG0014!X24:Y24)</f>
        <v>0.9173</v>
      </c>
      <c r="H1471" s="3519">
        <f t="shared" si="246"/>
        <v>3150</v>
      </c>
      <c r="I1471" s="3521" t="s">
        <v>315</v>
      </c>
      <c r="J1471" s="2408"/>
      <c r="K1471" s="2408"/>
      <c r="L1471" s="2409"/>
      <c r="M1471" s="656"/>
      <c r="N1471" s="656"/>
      <c r="O1471" s="656"/>
      <c r="P1471" s="3779">
        <v>44890</v>
      </c>
      <c r="Q1471" s="3780" t="s">
        <v>5583</v>
      </c>
      <c r="R1471" s="3780">
        <v>174</v>
      </c>
      <c r="S1471" s="3780">
        <f>AVERAGE(CPVTFC3SG0073!D26:E26)</f>
        <v>0.36635000000000001</v>
      </c>
      <c r="T1471" s="500">
        <f t="shared" ref="T1471:T1473" si="295">(S1471-0.1116)/0.014*66</f>
        <v>1200.9642857142858</v>
      </c>
      <c r="U1471" s="3781" t="s">
        <v>314</v>
      </c>
      <c r="V1471" s="4733" t="s">
        <v>1416</v>
      </c>
    </row>
    <row r="1472" spans="1:22" x14ac:dyDescent="0.25">
      <c r="A1472" s="592"/>
      <c r="B1472" s="4764"/>
      <c r="C1472" s="171" t="s">
        <v>5448</v>
      </c>
      <c r="D1472" s="2333"/>
      <c r="E1472" s="3468"/>
      <c r="F1472" s="695"/>
      <c r="G1472" s="695"/>
      <c r="H1472" s="3469"/>
      <c r="I1472" s="3504"/>
      <c r="J1472" s="2408"/>
      <c r="K1472" s="2408"/>
      <c r="L1472" s="2409"/>
      <c r="M1472" s="656"/>
      <c r="N1472" s="656"/>
      <c r="O1472" s="656"/>
      <c r="P1472" s="267">
        <v>44890</v>
      </c>
      <c r="Q1472" s="268" t="s">
        <v>5583</v>
      </c>
      <c r="R1472" s="268">
        <v>175</v>
      </c>
      <c r="S1472" s="268">
        <f>AVERAGE(CPVTFC3SG0073!F26:G26)</f>
        <v>0.2671</v>
      </c>
      <c r="T1472" s="343">
        <f t="shared" si="295"/>
        <v>733.07142857142856</v>
      </c>
      <c r="U1472" s="1781" t="s">
        <v>314</v>
      </c>
      <c r="V1472" s="4691"/>
    </row>
    <row r="1473" spans="1:22" x14ac:dyDescent="0.25">
      <c r="A1473" s="592"/>
      <c r="B1473" s="4764"/>
      <c r="C1473" s="171" t="s">
        <v>863</v>
      </c>
      <c r="D1473" s="2333"/>
      <c r="E1473" s="3468"/>
      <c r="F1473" s="695"/>
      <c r="G1473" s="695"/>
      <c r="H1473" s="3469"/>
      <c r="I1473" s="3504"/>
      <c r="J1473" s="2408"/>
      <c r="K1473" s="2408"/>
      <c r="L1473" s="2409"/>
      <c r="M1473" s="656"/>
      <c r="N1473" s="656"/>
      <c r="O1473" s="656"/>
      <c r="P1473" s="847">
        <v>44890</v>
      </c>
      <c r="Q1473" s="848" t="s">
        <v>5583</v>
      </c>
      <c r="R1473" s="848">
        <v>176</v>
      </c>
      <c r="S1473" s="848">
        <f>AVERAGE(CPVTFC3SG0073!H26:I26)</f>
        <v>2.9785499999999998</v>
      </c>
      <c r="T1473" s="344">
        <f t="shared" si="295"/>
        <v>13515.621428571425</v>
      </c>
      <c r="U1473" s="3777" t="s">
        <v>315</v>
      </c>
      <c r="V1473" s="4691"/>
    </row>
    <row r="1474" spans="1:22" ht="24" x14ac:dyDescent="0.25">
      <c r="A1474" s="596"/>
      <c r="B1474" s="4749"/>
      <c r="C1474" s="443" t="s">
        <v>2442</v>
      </c>
      <c r="D1474" s="2392">
        <v>44887</v>
      </c>
      <c r="E1474" s="3568" t="s">
        <v>5518</v>
      </c>
      <c r="F1474" s="3564">
        <v>124</v>
      </c>
      <c r="G1474" s="103">
        <f>AVERAGE(CPVTFC3SG0065!X16:Y16)</f>
        <v>2.8822999999999999</v>
      </c>
      <c r="H1474" s="3477">
        <f t="shared" ref="H1474" si="296">(G1474-0.171)/0.0137*50</f>
        <v>9895.2554744525551</v>
      </c>
      <c r="I1474" s="3591" t="s">
        <v>315</v>
      </c>
      <c r="J1474" s="4239">
        <v>44895</v>
      </c>
      <c r="K1474" s="276" t="s">
        <v>5570</v>
      </c>
      <c r="L1474" s="276">
        <v>123</v>
      </c>
      <c r="M1474" s="276">
        <f>AVERAGE(CPVTFC3SG0083!V16:W16)</f>
        <v>0.89775000000000005</v>
      </c>
      <c r="N1474" s="4018">
        <f t="shared" ref="N1474" si="297">(M1474-0.15)/0.0138*400</f>
        <v>21673.913043478264</v>
      </c>
      <c r="O1474" s="4516" t="s">
        <v>315</v>
      </c>
      <c r="P1474" s="694"/>
      <c r="Q1474" s="694"/>
      <c r="R1474" s="694"/>
      <c r="S1474" s="694"/>
      <c r="T1474" s="694"/>
      <c r="U1474" s="2600"/>
      <c r="V1474" s="4691"/>
    </row>
    <row r="1475" spans="1:22" ht="15.75" thickBot="1" x14ac:dyDescent="0.3">
      <c r="A1475" s="516"/>
      <c r="B1475" s="4750"/>
      <c r="C1475" s="2747" t="s">
        <v>4252</v>
      </c>
      <c r="D1475" s="1516">
        <v>44894</v>
      </c>
      <c r="E1475" s="3589" t="s">
        <v>5564</v>
      </c>
      <c r="F1475" s="3589">
        <v>44</v>
      </c>
      <c r="G1475" s="518">
        <f>AVERAGE(CPVTFC3SG0082!W17:X17)</f>
        <v>2.7751000000000001</v>
      </c>
      <c r="H1475" s="1518">
        <f>(G1475-0.1565)/0.0137*50</f>
        <v>9556.9343065693429</v>
      </c>
      <c r="I1475" s="3590" t="s">
        <v>315</v>
      </c>
      <c r="J1475" s="4346">
        <v>44896</v>
      </c>
      <c r="K1475" s="560" t="s">
        <v>5598</v>
      </c>
      <c r="L1475" s="560">
        <v>75</v>
      </c>
      <c r="M1475" s="560">
        <f>AVERAGE(CPVTFC3SG0085!S23:T23)</f>
        <v>1.2816000000000001</v>
      </c>
      <c r="N1475" s="4016">
        <f t="shared" ref="N1475" si="298">(M1475-0.0888)/0.0136*400</f>
        <v>35082.352941176476</v>
      </c>
      <c r="O1475" s="4365" t="s">
        <v>315</v>
      </c>
      <c r="P1475" s="786"/>
      <c r="Q1475" s="786"/>
      <c r="R1475" s="786"/>
      <c r="S1475" s="786"/>
      <c r="T1475" s="786"/>
      <c r="U1475" s="788"/>
      <c r="V1475" s="4692"/>
    </row>
    <row r="1476" spans="1:22" x14ac:dyDescent="0.25">
      <c r="A1476" s="1804">
        <v>944</v>
      </c>
      <c r="B1476" s="4761" t="s">
        <v>2119</v>
      </c>
      <c r="C1476" s="2752" t="s">
        <v>868</v>
      </c>
      <c r="D1476" s="2330">
        <v>44819</v>
      </c>
      <c r="E1476" s="3516" t="s">
        <v>4924</v>
      </c>
      <c r="F1476" s="1521">
        <v>173</v>
      </c>
      <c r="G1476" s="1521">
        <f>AVERAGE(CPVTFC3SG0014!B26:C26)</f>
        <v>8.3949999999999997E-2</v>
      </c>
      <c r="H1476" s="3517">
        <f t="shared" si="246"/>
        <v>-105.2734375</v>
      </c>
      <c r="I1476" s="348" t="s">
        <v>314</v>
      </c>
      <c r="J1476" s="2415"/>
      <c r="K1476" s="2415"/>
      <c r="L1476" s="2416"/>
      <c r="M1476" s="1973"/>
      <c r="N1476" s="1973"/>
      <c r="O1476" s="1973"/>
      <c r="P1476" s="267">
        <v>44890</v>
      </c>
      <c r="Q1476" s="268" t="s">
        <v>5583</v>
      </c>
      <c r="R1476" s="268">
        <v>177</v>
      </c>
      <c r="S1476" s="268">
        <f>AVERAGE(CPVTFC3SG0073!J26:K26)</f>
        <v>0.1401</v>
      </c>
      <c r="T1476" s="343">
        <f t="shared" ref="T1476:T1477" si="299">(S1476-0.1116)/0.014*66</f>
        <v>134.35714285714286</v>
      </c>
      <c r="U1476" s="1781" t="s">
        <v>314</v>
      </c>
      <c r="V1476" s="3601"/>
    </row>
    <row r="1477" spans="1:22" ht="15.75" thickBot="1" x14ac:dyDescent="0.3">
      <c r="A1477" s="3778"/>
      <c r="B1477" s="4760"/>
      <c r="C1477" s="2761" t="s">
        <v>5448</v>
      </c>
      <c r="D1477" s="2335"/>
      <c r="E1477" s="3532"/>
      <c r="F1477" s="1586"/>
      <c r="G1477" s="1586"/>
      <c r="H1477" s="3533"/>
      <c r="I1477" s="3534"/>
      <c r="J1477" s="2415"/>
      <c r="K1477" s="2415"/>
      <c r="L1477" s="2416"/>
      <c r="M1477" s="1973"/>
      <c r="N1477" s="1973"/>
      <c r="O1477" s="1973"/>
      <c r="P1477" s="3785">
        <v>44890</v>
      </c>
      <c r="Q1477" s="3786" t="s">
        <v>5583</v>
      </c>
      <c r="R1477" s="3786">
        <v>178</v>
      </c>
      <c r="S1477" s="3786">
        <f>AVERAGE(CPVTFC3SG0073!L26:M26)</f>
        <v>0.13135000000000002</v>
      </c>
      <c r="T1477" s="474">
        <f t="shared" si="299"/>
        <v>93.107142857142932</v>
      </c>
      <c r="U1477" s="3787" t="s">
        <v>314</v>
      </c>
      <c r="V1477" s="3601"/>
    </row>
    <row r="1478" spans="1:22" x14ac:dyDescent="0.25">
      <c r="A1478" s="86">
        <v>945</v>
      </c>
      <c r="B1478" s="4748" t="s">
        <v>2120</v>
      </c>
      <c r="C1478" s="2746" t="s">
        <v>868</v>
      </c>
      <c r="D1478" s="2107">
        <v>44819</v>
      </c>
      <c r="E1478" s="2788" t="s">
        <v>4924</v>
      </c>
      <c r="F1478" s="459">
        <v>174</v>
      </c>
      <c r="G1478" s="459">
        <f>AVERAGE(CPVTFC3SG0014!D26:E26)</f>
        <v>0.62770000000000004</v>
      </c>
      <c r="H1478" s="2109">
        <f t="shared" si="246"/>
        <v>2018.75</v>
      </c>
      <c r="I1478" s="3600" t="s">
        <v>315</v>
      </c>
      <c r="J1478" s="2410"/>
      <c r="K1478" s="2410"/>
      <c r="L1478" s="2411"/>
      <c r="M1478" s="721"/>
      <c r="N1478" s="721"/>
      <c r="O1478" s="721"/>
      <c r="P1478" s="3788">
        <v>44890</v>
      </c>
      <c r="Q1478" s="1498" t="s">
        <v>5583</v>
      </c>
      <c r="R1478" s="1498">
        <v>179</v>
      </c>
      <c r="S1478" s="1498">
        <f>AVERAGE(CPVTFC3SG0073!N26:O26)</f>
        <v>0.24359999999999998</v>
      </c>
      <c r="T1478" s="494">
        <f t="shared" ref="T1478" si="300">(S1478-0.1116)/0.014*66</f>
        <v>622.28571428571422</v>
      </c>
      <c r="U1478" s="1779" t="s">
        <v>314</v>
      </c>
      <c r="V1478" s="287"/>
    </row>
    <row r="1479" spans="1:22" ht="25.5" x14ac:dyDescent="0.25">
      <c r="A1479" s="2045"/>
      <c r="B1479" s="4757"/>
      <c r="C1479" s="3434" t="s">
        <v>2442</v>
      </c>
      <c r="D1479" s="3607"/>
      <c r="E1479" s="3608"/>
      <c r="F1479" s="2047"/>
      <c r="G1479" s="2047"/>
      <c r="H1479" s="3609"/>
      <c r="I1479" s="4286"/>
      <c r="J1479" s="2415"/>
      <c r="K1479" s="2415"/>
      <c r="L1479" s="2416"/>
      <c r="M1479" s="1973"/>
      <c r="N1479" s="1973"/>
      <c r="O1479" s="1973"/>
      <c r="P1479" s="4242">
        <v>44894</v>
      </c>
      <c r="Q1479" s="275" t="s">
        <v>5593</v>
      </c>
      <c r="R1479" s="275">
        <v>131</v>
      </c>
      <c r="S1479" s="275">
        <f>AVERAGE(CPVTFC3SG0081!N18:O18)</f>
        <v>0.20715</v>
      </c>
      <c r="T1479" s="4026">
        <f t="shared" ref="T1479" si="301">(S1479-0.1617)/0.0141*66</f>
        <v>212.7446808510638</v>
      </c>
      <c r="U1479" s="4244" t="s">
        <v>314</v>
      </c>
      <c r="V1479" s="287"/>
    </row>
    <row r="1480" spans="1:22" ht="15.75" thickBot="1" x14ac:dyDescent="0.3">
      <c r="A1480" s="516"/>
      <c r="B1480" s="4750"/>
      <c r="C1480" s="2747" t="s">
        <v>4252</v>
      </c>
      <c r="D1480" s="1516">
        <v>44894</v>
      </c>
      <c r="E1480" s="3589" t="s">
        <v>5564</v>
      </c>
      <c r="F1480" s="3589">
        <v>45</v>
      </c>
      <c r="G1480" s="518">
        <f>AVERAGE(CPVTFC3SG0082!C19:D19)</f>
        <v>1.0565500000000001</v>
      </c>
      <c r="H1480" s="1518">
        <f>(G1480-0.1565)/0.0137*50</f>
        <v>3284.8540145985403</v>
      </c>
      <c r="I1480" s="3590" t="s">
        <v>315</v>
      </c>
      <c r="J1480" s="2412"/>
      <c r="K1480" s="2412"/>
      <c r="L1480" s="2413"/>
      <c r="M1480" s="778"/>
      <c r="N1480" s="778"/>
      <c r="O1480" s="778"/>
      <c r="P1480" s="4284"/>
      <c r="Q1480" s="4284"/>
      <c r="R1480" s="4284"/>
      <c r="S1480" s="4284"/>
      <c r="T1480" s="4284"/>
      <c r="U1480" s="4285"/>
      <c r="V1480" s="261"/>
    </row>
    <row r="1481" spans="1:22" x14ac:dyDescent="0.25">
      <c r="A1481" s="592">
        <v>946</v>
      </c>
      <c r="B1481" s="4764" t="s">
        <v>2121</v>
      </c>
      <c r="C1481" s="2753" t="s">
        <v>868</v>
      </c>
      <c r="D1481" s="2925">
        <v>44819</v>
      </c>
      <c r="E1481" s="3518" t="s">
        <v>4924</v>
      </c>
      <c r="F1481" s="449">
        <v>175</v>
      </c>
      <c r="G1481" s="449">
        <f>AVERAGE(CPVTFC3SG0014!F26:G26)</f>
        <v>0.99520000000000008</v>
      </c>
      <c r="H1481" s="3519">
        <f t="shared" si="246"/>
        <v>3454.296875</v>
      </c>
      <c r="I1481" s="3521" t="s">
        <v>315</v>
      </c>
      <c r="J1481" s="4239">
        <v>44895</v>
      </c>
      <c r="K1481" s="276" t="s">
        <v>5570</v>
      </c>
      <c r="L1481" s="276">
        <v>124</v>
      </c>
      <c r="M1481" s="276">
        <f>AVERAGE(CPVTFC3SG0083!X16:Y16)</f>
        <v>0.64344999999999997</v>
      </c>
      <c r="N1481" s="4018">
        <f t="shared" ref="N1481:N1484" si="302">(M1481-0.15)/0.0138*400</f>
        <v>14302.898550724638</v>
      </c>
      <c r="O1481" s="4516" t="s">
        <v>315</v>
      </c>
      <c r="P1481" s="3789">
        <v>44890</v>
      </c>
      <c r="Q1481" s="3790" t="s">
        <v>5583</v>
      </c>
      <c r="R1481" s="3790">
        <v>180</v>
      </c>
      <c r="S1481" s="3790">
        <f>AVERAGE(CPVTFC3SG0073!P26:Q26)</f>
        <v>1.0085500000000001</v>
      </c>
      <c r="T1481" s="503">
        <f t="shared" ref="T1481" si="303">(S1481-0.1116)/0.014*66</f>
        <v>4228.4785714285717</v>
      </c>
      <c r="U1481" s="3791" t="s">
        <v>315</v>
      </c>
      <c r="V1481" s="4733" t="s">
        <v>1416</v>
      </c>
    </row>
    <row r="1482" spans="1:22" ht="24" x14ac:dyDescent="0.25">
      <c r="A1482" s="596"/>
      <c r="B1482" s="4749"/>
      <c r="C1482" s="443" t="s">
        <v>2442</v>
      </c>
      <c r="D1482" s="2392">
        <v>44887</v>
      </c>
      <c r="E1482" s="3568" t="s">
        <v>5518</v>
      </c>
      <c r="F1482" s="3564">
        <v>125</v>
      </c>
      <c r="G1482" s="103">
        <f>AVERAGE(CPVTFC3SG0065!B18:C18)</f>
        <v>2.8132000000000001</v>
      </c>
      <c r="H1482" s="3477">
        <f t="shared" ref="H1482:H1507" si="304">(G1482-0.171)/0.0137*50</f>
        <v>9643.0656934306589</v>
      </c>
      <c r="I1482" s="3591" t="s">
        <v>315</v>
      </c>
      <c r="J1482" s="4239">
        <v>44895</v>
      </c>
      <c r="K1482" s="276" t="s">
        <v>5570</v>
      </c>
      <c r="L1482" s="276">
        <v>125</v>
      </c>
      <c r="M1482" s="276">
        <f>AVERAGE(CPVTFC3SG0083!B18:C18)</f>
        <v>0.40570000000000001</v>
      </c>
      <c r="N1482" s="4018">
        <f t="shared" si="302"/>
        <v>7411.5942028985519</v>
      </c>
      <c r="O1482" s="4516" t="s">
        <v>315</v>
      </c>
      <c r="P1482" s="694"/>
      <c r="Q1482" s="694"/>
      <c r="R1482" s="694"/>
      <c r="S1482" s="694"/>
      <c r="T1482" s="694"/>
      <c r="U1482" s="2600"/>
      <c r="V1482" s="4691"/>
    </row>
    <row r="1483" spans="1:22" ht="15.75" thickBot="1" x14ac:dyDescent="0.3">
      <c r="A1483" s="537"/>
      <c r="B1483" s="4759"/>
      <c r="C1483" s="2623" t="s">
        <v>4252</v>
      </c>
      <c r="D1483" s="1785">
        <v>44894</v>
      </c>
      <c r="E1483" s="3586" t="s">
        <v>5564</v>
      </c>
      <c r="F1483" s="3586">
        <v>46</v>
      </c>
      <c r="G1483" s="173">
        <f>AVERAGE(CPVTFC3SG0082!E19:F19)</f>
        <v>2.8729500000000003</v>
      </c>
      <c r="H1483" s="1787">
        <f>(G1483-0.1565)/0.0137*50</f>
        <v>9914.0510948905121</v>
      </c>
      <c r="I1483" s="3587" t="s">
        <v>315</v>
      </c>
      <c r="J1483" s="4346">
        <v>44896</v>
      </c>
      <c r="K1483" s="560" t="s">
        <v>5598</v>
      </c>
      <c r="L1483" s="560">
        <v>76</v>
      </c>
      <c r="M1483" s="560">
        <f>AVERAGE(CPVTFC3SG0085!U23:V23)</f>
        <v>2.8509500000000001</v>
      </c>
      <c r="N1483" s="4016">
        <f t="shared" ref="N1483" si="305">(M1483-0.0888)/0.0136*400</f>
        <v>81239.705882352951</v>
      </c>
      <c r="O1483" s="4365" t="s">
        <v>315</v>
      </c>
      <c r="P1483" s="1268"/>
      <c r="Q1483" s="1268"/>
      <c r="R1483" s="1268"/>
      <c r="S1483" s="1268"/>
      <c r="T1483" s="1268"/>
      <c r="U1483" s="2127"/>
      <c r="V1483" s="4692"/>
    </row>
    <row r="1484" spans="1:22" x14ac:dyDescent="0.25">
      <c r="A1484" s="86">
        <v>947</v>
      </c>
      <c r="B1484" s="4756" t="s">
        <v>2122</v>
      </c>
      <c r="C1484" s="2746" t="s">
        <v>868</v>
      </c>
      <c r="D1484" s="2107">
        <v>44819</v>
      </c>
      <c r="E1484" s="2788" t="s">
        <v>4924</v>
      </c>
      <c r="F1484" s="459">
        <v>176</v>
      </c>
      <c r="G1484" s="459">
        <f>AVERAGE(CPVTFC3SG0014!H26:I26)</f>
        <v>2.5689500000000001</v>
      </c>
      <c r="H1484" s="2109">
        <f t="shared" si="246"/>
        <v>9601.7578125</v>
      </c>
      <c r="I1484" s="2789" t="s">
        <v>315</v>
      </c>
      <c r="J1484" s="4239">
        <v>44895</v>
      </c>
      <c r="K1484" s="276" t="s">
        <v>5570</v>
      </c>
      <c r="L1484" s="276">
        <v>126</v>
      </c>
      <c r="M1484" s="276">
        <f>AVERAGE(CPVTFC3SG0083!D18:E18)</f>
        <v>0.46074999999999999</v>
      </c>
      <c r="N1484" s="4018">
        <f t="shared" si="302"/>
        <v>9007.246376811594</v>
      </c>
      <c r="O1484" s="4516" t="s">
        <v>315</v>
      </c>
      <c r="P1484" s="1957">
        <v>44890</v>
      </c>
      <c r="Q1484" s="1959" t="s">
        <v>5583</v>
      </c>
      <c r="R1484" s="1959">
        <v>181</v>
      </c>
      <c r="S1484" s="1959">
        <f>AVERAGE(CPVTFC3SG0073!R26:S26)</f>
        <v>1.2440500000000001</v>
      </c>
      <c r="T1484" s="461">
        <f t="shared" ref="T1484:T1486" si="306">(S1484-0.1116)/0.014*66</f>
        <v>5338.6928571428571</v>
      </c>
      <c r="U1484" s="3792" t="s">
        <v>315</v>
      </c>
    </row>
    <row r="1485" spans="1:22" x14ac:dyDescent="0.25">
      <c r="A1485" s="592"/>
      <c r="B1485" s="4757"/>
      <c r="C1485" s="171" t="s">
        <v>5448</v>
      </c>
      <c r="D1485" s="2333"/>
      <c r="E1485" s="3468"/>
      <c r="F1485" s="695"/>
      <c r="G1485" s="695"/>
      <c r="H1485" s="3469"/>
      <c r="I1485" s="3504"/>
      <c r="J1485" s="2408"/>
      <c r="K1485" s="2408"/>
      <c r="L1485" s="2409"/>
      <c r="M1485" s="656"/>
      <c r="N1485" s="656"/>
      <c r="O1485" s="656"/>
      <c r="P1485" s="3789">
        <v>44890</v>
      </c>
      <c r="Q1485" s="3790" t="s">
        <v>5583</v>
      </c>
      <c r="R1485" s="3790">
        <v>182</v>
      </c>
      <c r="S1485" s="3790">
        <f>AVERAGE(CPVTFC3SG0073!T26:U26)</f>
        <v>1.0548500000000001</v>
      </c>
      <c r="T1485" s="503">
        <f t="shared" si="306"/>
        <v>4446.75</v>
      </c>
      <c r="U1485" s="3791" t="s">
        <v>315</v>
      </c>
    </row>
    <row r="1486" spans="1:22" x14ac:dyDescent="0.25">
      <c r="A1486" s="592"/>
      <c r="B1486" s="4757"/>
      <c r="C1486" s="171" t="s">
        <v>863</v>
      </c>
      <c r="D1486" s="2333"/>
      <c r="E1486" s="3468"/>
      <c r="F1486" s="695"/>
      <c r="G1486" s="695"/>
      <c r="H1486" s="3469"/>
      <c r="I1486" s="3504"/>
      <c r="J1486" s="2408"/>
      <c r="K1486" s="2408"/>
      <c r="L1486" s="2409"/>
      <c r="M1486" s="656"/>
      <c r="N1486" s="656"/>
      <c r="O1486" s="656"/>
      <c r="P1486" s="3789">
        <v>44890</v>
      </c>
      <c r="Q1486" s="3790" t="s">
        <v>5583</v>
      </c>
      <c r="R1486" s="3790">
        <v>183</v>
      </c>
      <c r="S1486" s="3790">
        <f>AVERAGE(CPVTFC3SG0073!V26:W26)</f>
        <v>0.9899</v>
      </c>
      <c r="T1486" s="503">
        <f t="shared" si="306"/>
        <v>4140.5571428571429</v>
      </c>
      <c r="U1486" s="3791" t="s">
        <v>315</v>
      </c>
    </row>
    <row r="1487" spans="1:22" ht="24" x14ac:dyDescent="0.25">
      <c r="A1487" s="596"/>
      <c r="B1487" s="4757"/>
      <c r="C1487" s="443" t="s">
        <v>2442</v>
      </c>
      <c r="D1487" s="2392">
        <v>44887</v>
      </c>
      <c r="E1487" s="3568" t="s">
        <v>5518</v>
      </c>
      <c r="F1487" s="3564">
        <v>126</v>
      </c>
      <c r="G1487" s="103">
        <f>AVERAGE(CPVTFC3SG0065!D18:E18)</f>
        <v>2.92205</v>
      </c>
      <c r="H1487" s="3477">
        <f t="shared" si="304"/>
        <v>10040.328467153286</v>
      </c>
      <c r="I1487" s="3591" t="s">
        <v>315</v>
      </c>
      <c r="J1487" s="4239">
        <v>44895</v>
      </c>
      <c r="K1487" s="276" t="s">
        <v>5570</v>
      </c>
      <c r="L1487" s="276">
        <v>127</v>
      </c>
      <c r="M1487" s="276">
        <f>AVERAGE(CPVTFC3SG0083!F18:G18)</f>
        <v>1.1105499999999999</v>
      </c>
      <c r="N1487" s="4018">
        <f t="shared" ref="N1487" si="307">(M1487-0.15)/0.0138*400</f>
        <v>27842.028985507244</v>
      </c>
      <c r="O1487" s="4516" t="s">
        <v>315</v>
      </c>
      <c r="P1487" s="694"/>
      <c r="Q1487" s="694"/>
      <c r="R1487" s="694"/>
      <c r="S1487" s="694"/>
      <c r="T1487" s="694"/>
      <c r="U1487" s="2600"/>
    </row>
    <row r="1488" spans="1:22" ht="15.75" thickBot="1" x14ac:dyDescent="0.3">
      <c r="A1488" s="516"/>
      <c r="B1488" s="4758"/>
      <c r="C1488" s="2747" t="s">
        <v>4252</v>
      </c>
      <c r="D1488" s="1516">
        <v>44894</v>
      </c>
      <c r="E1488" s="3589" t="s">
        <v>5564</v>
      </c>
      <c r="F1488" s="3589">
        <v>47</v>
      </c>
      <c r="G1488" s="518">
        <f>AVERAGE(CPVTFC3SG0082!G19:H19)</f>
        <v>2.8614999999999999</v>
      </c>
      <c r="H1488" s="1518">
        <f>(G1488-0.1565)/0.0137*50</f>
        <v>9872.2627737226285</v>
      </c>
      <c r="I1488" s="3590" t="s">
        <v>315</v>
      </c>
      <c r="J1488" s="4346">
        <v>44896</v>
      </c>
      <c r="K1488" s="560" t="s">
        <v>5598</v>
      </c>
      <c r="L1488" s="560">
        <v>77</v>
      </c>
      <c r="M1488" s="560">
        <f>AVERAGE(CPVTFC3SG0085!W23:X23)</f>
        <v>0.83484999999999998</v>
      </c>
      <c r="N1488" s="4016">
        <f t="shared" ref="N1488" si="308">(M1488-0.0888)/0.0136*400</f>
        <v>21942.647058823532</v>
      </c>
      <c r="O1488" s="4365" t="s">
        <v>315</v>
      </c>
      <c r="P1488" s="786"/>
      <c r="Q1488" s="786"/>
      <c r="R1488" s="786"/>
      <c r="S1488" s="786"/>
      <c r="T1488" s="786"/>
      <c r="U1488" s="788"/>
    </row>
    <row r="1489" spans="1:22" x14ac:dyDescent="0.25">
      <c r="A1489" s="592">
        <v>948</v>
      </c>
      <c r="B1489" s="4757" t="s">
        <v>2123</v>
      </c>
      <c r="C1489" s="2753" t="s">
        <v>868</v>
      </c>
      <c r="D1489" s="2925">
        <v>44819</v>
      </c>
      <c r="E1489" s="3518" t="s">
        <v>4924</v>
      </c>
      <c r="F1489" s="449">
        <v>177</v>
      </c>
      <c r="G1489" s="449">
        <f>AVERAGE(CPVTFC3SG0014!J26:K26)</f>
        <v>3.0731000000000002</v>
      </c>
      <c r="H1489" s="3519">
        <f t="shared" si="246"/>
        <v>11571.09375</v>
      </c>
      <c r="I1489" s="3521" t="s">
        <v>315</v>
      </c>
      <c r="J1489" s="2408"/>
      <c r="K1489" s="2408"/>
      <c r="L1489" s="2409"/>
      <c r="M1489" s="656"/>
      <c r="N1489" s="656"/>
      <c r="O1489" s="656"/>
      <c r="P1489" s="3779">
        <v>44890</v>
      </c>
      <c r="Q1489" s="3780" t="s">
        <v>5583</v>
      </c>
      <c r="R1489" s="3780">
        <v>184</v>
      </c>
      <c r="S1489" s="3780">
        <f>AVERAGE(CPVTFC3SG0073!X26:Y26)</f>
        <v>0.10100000000000001</v>
      </c>
      <c r="T1489" s="500">
        <f t="shared" ref="T1489" si="309">(S1489-0.1116)/0.014*66</f>
        <v>-49.971428571428561</v>
      </c>
      <c r="U1489" s="3781" t="s">
        <v>314</v>
      </c>
    </row>
    <row r="1490" spans="1:22" x14ac:dyDescent="0.25">
      <c r="A1490" s="592"/>
      <c r="B1490" s="4757"/>
      <c r="C1490" s="171" t="s">
        <v>5448</v>
      </c>
      <c r="D1490" s="2333"/>
      <c r="E1490" s="3468"/>
      <c r="F1490" s="695"/>
      <c r="G1490" s="695"/>
      <c r="H1490" s="3469"/>
      <c r="I1490" s="3504"/>
      <c r="J1490" s="2408"/>
      <c r="K1490" s="2408"/>
      <c r="L1490" s="2409"/>
      <c r="M1490" s="656"/>
      <c r="N1490" s="656"/>
      <c r="O1490" s="656"/>
      <c r="P1490" s="3779">
        <v>44890</v>
      </c>
      <c r="Q1490" s="3780" t="s">
        <v>5584</v>
      </c>
      <c r="R1490" s="3780">
        <v>1</v>
      </c>
      <c r="S1490" s="3780">
        <f>AVERAGE(CPVTFC3SG0074!C11:D11)</f>
        <v>0.12605</v>
      </c>
      <c r="T1490" s="500">
        <f>(S1490-0.1255)/0.0131*66</f>
        <v>2.7709923664121883</v>
      </c>
      <c r="U1490" s="3781" t="s">
        <v>314</v>
      </c>
    </row>
    <row r="1491" spans="1:22" x14ac:dyDescent="0.25">
      <c r="A1491" s="592"/>
      <c r="B1491" s="4757"/>
      <c r="C1491" s="171" t="s">
        <v>863</v>
      </c>
      <c r="D1491" s="2333"/>
      <c r="E1491" s="3468"/>
      <c r="F1491" s="695"/>
      <c r="G1491" s="695"/>
      <c r="H1491" s="3469"/>
      <c r="I1491" s="3504"/>
      <c r="J1491" s="2408"/>
      <c r="K1491" s="2408"/>
      <c r="L1491" s="2409"/>
      <c r="M1491" s="656"/>
      <c r="N1491" s="656"/>
      <c r="O1491" s="656"/>
      <c r="P1491" s="3779">
        <v>44890</v>
      </c>
      <c r="Q1491" s="3780" t="s">
        <v>5584</v>
      </c>
      <c r="R1491" s="3780">
        <v>2</v>
      </c>
      <c r="S1491" s="3780">
        <f>AVERAGE(CPVTFC3SG0074!E11:F11)</f>
        <v>0.14989999999999998</v>
      </c>
      <c r="T1491" s="500">
        <f>(S1491-0.1255)/0.0131*66</f>
        <v>122.93129770992354</v>
      </c>
      <c r="U1491" s="3781" t="s">
        <v>314</v>
      </c>
    </row>
    <row r="1492" spans="1:22" ht="24" x14ac:dyDescent="0.25">
      <c r="A1492" s="585"/>
      <c r="B1492" s="4757"/>
      <c r="C1492" s="263" t="s">
        <v>2442</v>
      </c>
      <c r="D1492" s="2340">
        <v>44887</v>
      </c>
      <c r="E1492" s="3570" t="s">
        <v>5518</v>
      </c>
      <c r="F1492" s="3561">
        <v>127</v>
      </c>
      <c r="G1492" s="102">
        <f>AVERAGE(CPVTFC3SG0065!F18:G18)</f>
        <v>0.43659999999999999</v>
      </c>
      <c r="H1492" s="3461">
        <f t="shared" si="304"/>
        <v>969.34306569343039</v>
      </c>
      <c r="I1492" s="3588" t="s">
        <v>314</v>
      </c>
      <c r="J1492" s="881"/>
      <c r="K1492" s="881"/>
      <c r="L1492" s="882"/>
      <c r="M1492" s="642"/>
      <c r="N1492" s="642"/>
      <c r="O1492" s="642"/>
      <c r="P1492" s="694"/>
      <c r="Q1492" s="694"/>
      <c r="R1492" s="694"/>
      <c r="S1492" s="694"/>
      <c r="T1492" s="694"/>
      <c r="U1492" s="2600"/>
    </row>
    <row r="1493" spans="1:22" ht="15.75" thickBot="1" x14ac:dyDescent="0.3">
      <c r="A1493" s="498"/>
      <c r="B1493" s="4757"/>
      <c r="C1493" s="2623" t="s">
        <v>4252</v>
      </c>
      <c r="D1493" s="1785">
        <v>44894</v>
      </c>
      <c r="E1493" s="3586" t="s">
        <v>5564</v>
      </c>
      <c r="F1493" s="3586">
        <v>48</v>
      </c>
      <c r="G1493" s="173">
        <f>AVERAGE(CPVTFC3SG0082!I19:J19)</f>
        <v>0.5341499999999999</v>
      </c>
      <c r="H1493" s="1787">
        <f>(G1493-0.1565)/0.0137*50</f>
        <v>1378.2846715328465</v>
      </c>
      <c r="I1493" s="3587" t="s">
        <v>315</v>
      </c>
      <c r="J1493" s="2406"/>
      <c r="K1493" s="2406"/>
      <c r="L1493" s="2407"/>
      <c r="M1493" s="650"/>
      <c r="N1493" s="650"/>
      <c r="O1493" s="650"/>
      <c r="P1493" s="1268"/>
      <c r="Q1493" s="1268"/>
      <c r="R1493" s="1268"/>
      <c r="S1493" s="1268"/>
      <c r="T1493" s="1268"/>
      <c r="U1493" s="2127"/>
    </row>
    <row r="1494" spans="1:22" x14ac:dyDescent="0.25">
      <c r="A1494" s="86">
        <v>949</v>
      </c>
      <c r="B1494" s="4748" t="s">
        <v>2124</v>
      </c>
      <c r="C1494" s="2746" t="s">
        <v>868</v>
      </c>
      <c r="D1494" s="2107">
        <v>44819</v>
      </c>
      <c r="E1494" s="2788" t="s">
        <v>4924</v>
      </c>
      <c r="F1494" s="459">
        <v>178</v>
      </c>
      <c r="G1494" s="459">
        <f>AVERAGE(CPVTFC3SG0014!L26:M26)</f>
        <v>1.12965</v>
      </c>
      <c r="H1494" s="2109">
        <f t="shared" si="246"/>
        <v>3979.4921875</v>
      </c>
      <c r="I1494" s="2789" t="s">
        <v>315</v>
      </c>
      <c r="J1494" s="4239">
        <v>44895</v>
      </c>
      <c r="K1494" s="276" t="s">
        <v>5570</v>
      </c>
      <c r="L1494" s="276">
        <v>128</v>
      </c>
      <c r="M1494" s="276">
        <f>AVERAGE(CPVTFC3SG0083!H18:I18)</f>
        <v>0.25544999999999995</v>
      </c>
      <c r="N1494" s="4018">
        <f t="shared" ref="N1494" si="310">(M1494-0.15)/0.0138*400</f>
        <v>3056.5217391304336</v>
      </c>
      <c r="O1494" s="4516" t="s">
        <v>315</v>
      </c>
      <c r="P1494" s="1957">
        <v>44890</v>
      </c>
      <c r="Q1494" s="1959" t="s">
        <v>5584</v>
      </c>
      <c r="R1494" s="1959">
        <v>3</v>
      </c>
      <c r="S1494" s="1959">
        <f>AVERAGE(CPVTFC3SG0074!G11:H11)</f>
        <v>0.57845000000000002</v>
      </c>
      <c r="T1494" s="461">
        <f t="shared" ref="T1494:T1496" si="311">(S1494-0.1255)/0.0131*66</f>
        <v>2282.0381679389316</v>
      </c>
      <c r="U1494" s="3792" t="s">
        <v>315</v>
      </c>
      <c r="V1494" s="4733" t="s">
        <v>1416</v>
      </c>
    </row>
    <row r="1495" spans="1:22" x14ac:dyDescent="0.25">
      <c r="A1495" s="592"/>
      <c r="B1495" s="4764"/>
      <c r="C1495" s="171" t="s">
        <v>5448</v>
      </c>
      <c r="D1495" s="2333"/>
      <c r="E1495" s="3468"/>
      <c r="F1495" s="695"/>
      <c r="G1495" s="695"/>
      <c r="H1495" s="3469"/>
      <c r="I1495" s="3504"/>
      <c r="J1495" s="2408"/>
      <c r="K1495" s="2408"/>
      <c r="L1495" s="2409"/>
      <c r="M1495" s="656"/>
      <c r="N1495" s="656"/>
      <c r="O1495" s="656"/>
      <c r="P1495" s="3789">
        <v>44890</v>
      </c>
      <c r="Q1495" s="3790" t="s">
        <v>5584</v>
      </c>
      <c r="R1495" s="3790">
        <v>4</v>
      </c>
      <c r="S1495" s="3790">
        <f>AVERAGE(CPVTFC3SG0074!I11:J11)</f>
        <v>0.53980000000000006</v>
      </c>
      <c r="T1495" s="503">
        <f t="shared" si="311"/>
        <v>2087.3129770992368</v>
      </c>
      <c r="U1495" s="3791" t="s">
        <v>315</v>
      </c>
      <c r="V1495" s="4691"/>
    </row>
    <row r="1496" spans="1:22" x14ac:dyDescent="0.25">
      <c r="A1496" s="592"/>
      <c r="B1496" s="4764"/>
      <c r="C1496" s="171" t="s">
        <v>863</v>
      </c>
      <c r="D1496" s="2333"/>
      <c r="E1496" s="3468"/>
      <c r="F1496" s="695"/>
      <c r="G1496" s="695"/>
      <c r="H1496" s="3469"/>
      <c r="I1496" s="3504"/>
      <c r="J1496" s="2408"/>
      <c r="K1496" s="2408"/>
      <c r="L1496" s="2409"/>
      <c r="M1496" s="656"/>
      <c r="N1496" s="656"/>
      <c r="O1496" s="656"/>
      <c r="P1496" s="3789">
        <v>44890</v>
      </c>
      <c r="Q1496" s="3790" t="s">
        <v>5584</v>
      </c>
      <c r="R1496" s="3790">
        <v>5</v>
      </c>
      <c r="S1496" s="3790">
        <f>AVERAGE(CPVTFC3SG0074!K11:L11)</f>
        <v>0.54895000000000005</v>
      </c>
      <c r="T1496" s="503">
        <f t="shared" si="311"/>
        <v>2133.4122137404584</v>
      </c>
      <c r="U1496" s="3791" t="s">
        <v>315</v>
      </c>
      <c r="V1496" s="4691"/>
    </row>
    <row r="1497" spans="1:22" ht="24" x14ac:dyDescent="0.25">
      <c r="A1497" s="596"/>
      <c r="B1497" s="4749"/>
      <c r="C1497" s="443" t="s">
        <v>2442</v>
      </c>
      <c r="D1497" s="2392">
        <v>44887</v>
      </c>
      <c r="E1497" s="3568" t="s">
        <v>5518</v>
      </c>
      <c r="F1497" s="3564">
        <v>128</v>
      </c>
      <c r="G1497" s="103">
        <f>AVERAGE(CPVTFC3SG0065!H18:I18)</f>
        <v>2.8906499999999999</v>
      </c>
      <c r="H1497" s="3477">
        <f t="shared" si="304"/>
        <v>9925.7299270072999</v>
      </c>
      <c r="I1497" s="3591" t="s">
        <v>315</v>
      </c>
      <c r="J1497" s="4239">
        <v>44895</v>
      </c>
      <c r="K1497" s="276" t="s">
        <v>5570</v>
      </c>
      <c r="L1497" s="276">
        <v>129</v>
      </c>
      <c r="M1497" s="276">
        <f>AVERAGE(CPVTFC3SG0083!J18:K18)</f>
        <v>0.39739999999999998</v>
      </c>
      <c r="N1497" s="4018">
        <f t="shared" ref="N1497" si="312">(M1497-0.15)/0.0138*400</f>
        <v>7171.014492753623</v>
      </c>
      <c r="O1497" s="4516" t="s">
        <v>315</v>
      </c>
      <c r="P1497" s="694"/>
      <c r="Q1497" s="694"/>
      <c r="R1497" s="694"/>
      <c r="S1497" s="694"/>
      <c r="T1497" s="694"/>
      <c r="U1497" s="2600"/>
      <c r="V1497" s="4691"/>
    </row>
    <row r="1498" spans="1:22" ht="15.75" thickBot="1" x14ac:dyDescent="0.3">
      <c r="A1498" s="516"/>
      <c r="B1498" s="4750"/>
      <c r="C1498" s="2747" t="s">
        <v>4252</v>
      </c>
      <c r="D1498" s="1516">
        <v>44894</v>
      </c>
      <c r="E1498" s="3589" t="s">
        <v>5564</v>
      </c>
      <c r="F1498" s="3589">
        <v>49</v>
      </c>
      <c r="G1498" s="518">
        <f>AVERAGE(CPVTFC3SG0082!K19:L19)</f>
        <v>2.8509500000000001</v>
      </c>
      <c r="H1498" s="1518">
        <f>(G1498-0.1565)/0.0137*50</f>
        <v>9833.7591240875918</v>
      </c>
      <c r="I1498" s="3590" t="s">
        <v>315</v>
      </c>
      <c r="J1498" s="4346">
        <v>44896</v>
      </c>
      <c r="K1498" s="560" t="s">
        <v>5598</v>
      </c>
      <c r="L1498" s="560">
        <v>78</v>
      </c>
      <c r="M1498" s="560">
        <f>AVERAGE(CPVTFC3SG0085!C25:D25)</f>
        <v>0.69774999999999998</v>
      </c>
      <c r="N1498" s="4016">
        <f t="shared" ref="N1498" si="313">(M1498-0.0888)/0.0136*400</f>
        <v>17910.294117647059</v>
      </c>
      <c r="O1498" s="4365" t="s">
        <v>315</v>
      </c>
      <c r="P1498" s="786"/>
      <c r="Q1498" s="786"/>
      <c r="R1498" s="786"/>
      <c r="S1498" s="786"/>
      <c r="T1498" s="786"/>
      <c r="U1498" s="788"/>
      <c r="V1498" s="4692"/>
    </row>
    <row r="1499" spans="1:22" ht="15" customHeight="1" x14ac:dyDescent="0.25">
      <c r="A1499" s="508">
        <v>950</v>
      </c>
      <c r="B1499" s="4748" t="s">
        <v>2125</v>
      </c>
      <c r="C1499" s="2749" t="s">
        <v>868</v>
      </c>
      <c r="D1499" s="2329">
        <v>44819</v>
      </c>
      <c r="E1499" s="3465" t="s">
        <v>4924</v>
      </c>
      <c r="F1499" s="492">
        <v>179</v>
      </c>
      <c r="G1499" s="492">
        <f>AVERAGE(CPVTFC3SG0014!N26:O26)</f>
        <v>0.17265</v>
      </c>
      <c r="H1499" s="3466">
        <f t="shared" si="246"/>
        <v>241.2109375</v>
      </c>
      <c r="I1499" s="3503" t="s">
        <v>314</v>
      </c>
      <c r="J1499" s="2410"/>
      <c r="K1499" s="2410"/>
      <c r="L1499" s="2411"/>
      <c r="M1499" s="721"/>
      <c r="N1499" s="721"/>
      <c r="O1499" s="721"/>
      <c r="P1499" s="1957">
        <v>44890</v>
      </c>
      <c r="Q1499" s="1959" t="s">
        <v>5584</v>
      </c>
      <c r="R1499" s="1959">
        <v>6</v>
      </c>
      <c r="S1499" s="1959">
        <f>AVERAGE(CPVTFC3SG0074!M11:N11)</f>
        <v>1.1589499999999999</v>
      </c>
      <c r="T1499" s="461">
        <f t="shared" ref="T1499:T1501" si="314">(S1499-0.1255)/0.0131*66</f>
        <v>5206.6946564885493</v>
      </c>
      <c r="U1499" s="3792" t="s">
        <v>315</v>
      </c>
      <c r="V1499" s="4741" t="s">
        <v>1416</v>
      </c>
    </row>
    <row r="1500" spans="1:22" ht="15" customHeight="1" x14ac:dyDescent="0.25">
      <c r="A1500" s="584"/>
      <c r="B1500" s="4764"/>
      <c r="C1500" s="171" t="s">
        <v>5448</v>
      </c>
      <c r="D1500" s="2333"/>
      <c r="E1500" s="3468"/>
      <c r="F1500" s="695"/>
      <c r="G1500" s="695"/>
      <c r="H1500" s="3469"/>
      <c r="I1500" s="3504"/>
      <c r="J1500" s="2408"/>
      <c r="K1500" s="2408"/>
      <c r="L1500" s="2409"/>
      <c r="M1500" s="656"/>
      <c r="N1500" s="656"/>
      <c r="O1500" s="656"/>
      <c r="P1500" s="3789">
        <v>44890</v>
      </c>
      <c r="Q1500" s="3790" t="s">
        <v>5584</v>
      </c>
      <c r="R1500" s="3790">
        <v>7</v>
      </c>
      <c r="S1500" s="3790">
        <f>AVERAGE(CPVTFC3SG0074!O11:P11)</f>
        <v>0.92975000000000008</v>
      </c>
      <c r="T1500" s="503">
        <f t="shared" si="314"/>
        <v>4051.9465648854966</v>
      </c>
      <c r="U1500" s="3791" t="s">
        <v>315</v>
      </c>
      <c r="V1500" s="4742"/>
    </row>
    <row r="1501" spans="1:22" ht="15" customHeight="1" x14ac:dyDescent="0.25">
      <c r="A1501" s="584"/>
      <c r="B1501" s="4764"/>
      <c r="C1501" s="171" t="s">
        <v>863</v>
      </c>
      <c r="D1501" s="2333"/>
      <c r="E1501" s="3468"/>
      <c r="F1501" s="695"/>
      <c r="G1501" s="695"/>
      <c r="H1501" s="3469"/>
      <c r="I1501" s="3504"/>
      <c r="J1501" s="2408"/>
      <c r="K1501" s="2408"/>
      <c r="L1501" s="2409"/>
      <c r="M1501" s="656"/>
      <c r="N1501" s="656"/>
      <c r="O1501" s="656"/>
      <c r="P1501" s="3789">
        <v>44890</v>
      </c>
      <c r="Q1501" s="3790" t="s">
        <v>5584</v>
      </c>
      <c r="R1501" s="3790">
        <v>8</v>
      </c>
      <c r="S1501" s="3790">
        <f>AVERAGE(CPVTFC3SG0074!Q11:R11)</f>
        <v>0.91169999999999995</v>
      </c>
      <c r="T1501" s="503">
        <f t="shared" si="314"/>
        <v>3961.0076335877861</v>
      </c>
      <c r="U1501" s="3791" t="s">
        <v>315</v>
      </c>
      <c r="V1501" s="4742"/>
    </row>
    <row r="1502" spans="1:22" ht="24.75" thickBot="1" x14ac:dyDescent="0.3">
      <c r="A1502" s="596"/>
      <c r="B1502" s="4749"/>
      <c r="C1502" s="443" t="s">
        <v>2442</v>
      </c>
      <c r="D1502" s="2392">
        <v>44887</v>
      </c>
      <c r="E1502" s="3568" t="s">
        <v>5518</v>
      </c>
      <c r="F1502" s="3564">
        <v>129</v>
      </c>
      <c r="G1502" s="103">
        <f>AVERAGE(CPVTFC3SG0065!J18:K18)</f>
        <v>2.7660999999999998</v>
      </c>
      <c r="H1502" s="3477">
        <f t="shared" si="304"/>
        <v>9471.1678832116795</v>
      </c>
      <c r="I1502" s="3591" t="s">
        <v>315</v>
      </c>
      <c r="J1502" s="881"/>
      <c r="K1502" s="881"/>
      <c r="L1502" s="882"/>
      <c r="M1502" s="642"/>
      <c r="N1502" s="642"/>
      <c r="O1502" s="642"/>
      <c r="P1502" s="694"/>
      <c r="Q1502" s="694"/>
      <c r="R1502" s="694"/>
      <c r="S1502" s="694"/>
      <c r="T1502" s="694"/>
      <c r="U1502" s="2600"/>
      <c r="V1502" s="4692"/>
    </row>
    <row r="1503" spans="1:22" ht="15.75" thickBot="1" x14ac:dyDescent="0.3">
      <c r="A1503" s="516"/>
      <c r="B1503" s="4750"/>
      <c r="C1503" s="2747" t="s">
        <v>4252</v>
      </c>
      <c r="D1503" s="1516">
        <v>44894</v>
      </c>
      <c r="E1503" s="3589" t="s">
        <v>5564</v>
      </c>
      <c r="F1503" s="3589">
        <v>50</v>
      </c>
      <c r="G1503" s="518">
        <f>AVERAGE(CPVTFC3SG0082!M19:N19)</f>
        <v>2.7403500000000003</v>
      </c>
      <c r="H1503" s="1518">
        <f>(G1503-0.1565)/0.0137*50</f>
        <v>9430.1094890510976</v>
      </c>
      <c r="I1503" s="3590" t="s">
        <v>315</v>
      </c>
      <c r="J1503" s="2412"/>
      <c r="K1503" s="2412"/>
      <c r="L1503" s="2413"/>
      <c r="M1503" s="778"/>
      <c r="N1503" s="778"/>
      <c r="O1503" s="778"/>
      <c r="P1503" s="786"/>
      <c r="Q1503" s="786"/>
      <c r="R1503" s="786"/>
      <c r="S1503" s="786"/>
      <c r="T1503" s="786"/>
      <c r="U1503" s="788"/>
      <c r="V1503" s="261"/>
    </row>
    <row r="1504" spans="1:22" x14ac:dyDescent="0.25">
      <c r="A1504" s="584">
        <v>951</v>
      </c>
      <c r="B1504" s="4757" t="s">
        <v>2126</v>
      </c>
      <c r="C1504" s="2624" t="s">
        <v>868</v>
      </c>
      <c r="D1504" s="2331">
        <v>44819</v>
      </c>
      <c r="E1504" s="3473" t="s">
        <v>4924</v>
      </c>
      <c r="F1504" s="375">
        <v>180</v>
      </c>
      <c r="G1504" s="375">
        <f>AVERAGE(CPVTFC3SG0014!P26:Q26)</f>
        <v>0.30020000000000002</v>
      </c>
      <c r="H1504" s="3474">
        <f t="shared" si="246"/>
        <v>739.45312500000011</v>
      </c>
      <c r="I1504" s="3793" t="s">
        <v>314</v>
      </c>
      <c r="J1504" s="2408"/>
      <c r="K1504" s="2408"/>
      <c r="L1504" s="2409"/>
      <c r="M1504" s="656"/>
      <c r="N1504" s="656"/>
      <c r="O1504" s="656"/>
      <c r="P1504" s="3789">
        <v>44890</v>
      </c>
      <c r="Q1504" s="3790" t="s">
        <v>5584</v>
      </c>
      <c r="R1504" s="3790">
        <v>9</v>
      </c>
      <c r="S1504" s="3790">
        <f>AVERAGE(CPVTFC3SG0074!S11:T11)</f>
        <v>0.58260000000000001</v>
      </c>
      <c r="T1504" s="503">
        <f t="shared" ref="T1504:T1506" si="315">(S1504-0.1255)/0.0131*66</f>
        <v>2302.9465648854962</v>
      </c>
      <c r="U1504" s="3791" t="s">
        <v>315</v>
      </c>
      <c r="V1504" s="4741" t="s">
        <v>1416</v>
      </c>
    </row>
    <row r="1505" spans="1:22" x14ac:dyDescent="0.25">
      <c r="A1505" s="584"/>
      <c r="B1505" s="4757"/>
      <c r="C1505" s="171" t="s">
        <v>5448</v>
      </c>
      <c r="D1505" s="2333"/>
      <c r="E1505" s="3468"/>
      <c r="F1505" s="695"/>
      <c r="G1505" s="695"/>
      <c r="H1505" s="3469"/>
      <c r="I1505" s="3504"/>
      <c r="J1505" s="2408"/>
      <c r="K1505" s="2408"/>
      <c r="L1505" s="2409"/>
      <c r="M1505" s="656"/>
      <c r="N1505" s="656"/>
      <c r="O1505" s="656"/>
      <c r="P1505" s="3789">
        <v>44890</v>
      </c>
      <c r="Q1505" s="3790" t="s">
        <v>5584</v>
      </c>
      <c r="R1505" s="3790">
        <v>10</v>
      </c>
      <c r="S1505" s="3790">
        <f>AVERAGE(CPVTFC3SG0074!U11:V11)</f>
        <v>0.49165000000000003</v>
      </c>
      <c r="T1505" s="503">
        <f t="shared" si="315"/>
        <v>1844.7251908396947</v>
      </c>
      <c r="U1505" s="3791" t="s">
        <v>315</v>
      </c>
      <c r="V1505" s="4742"/>
    </row>
    <row r="1506" spans="1:22" x14ac:dyDescent="0.25">
      <c r="A1506" s="584"/>
      <c r="B1506" s="4757"/>
      <c r="C1506" s="171" t="s">
        <v>863</v>
      </c>
      <c r="D1506" s="2333"/>
      <c r="E1506" s="3468"/>
      <c r="F1506" s="695"/>
      <c r="G1506" s="695"/>
      <c r="H1506" s="3469"/>
      <c r="I1506" s="3504"/>
      <c r="J1506" s="2408"/>
      <c r="K1506" s="2408"/>
      <c r="L1506" s="2409"/>
      <c r="M1506" s="656"/>
      <c r="N1506" s="656"/>
      <c r="O1506" s="656"/>
      <c r="P1506" s="3789">
        <v>44890</v>
      </c>
      <c r="Q1506" s="3790" t="s">
        <v>5584</v>
      </c>
      <c r="R1506" s="3790">
        <v>11</v>
      </c>
      <c r="S1506" s="3790">
        <f>AVERAGE(CPVTFC3SG0074!W11:X11)</f>
        <v>0.42730000000000001</v>
      </c>
      <c r="T1506" s="503">
        <f t="shared" si="315"/>
        <v>1520.5190839694658</v>
      </c>
      <c r="U1506" s="3791" t="s">
        <v>315</v>
      </c>
      <c r="V1506" s="4742"/>
    </row>
    <row r="1507" spans="1:22" ht="24.75" thickBot="1" x14ac:dyDescent="0.3">
      <c r="A1507" s="596"/>
      <c r="B1507" s="4757"/>
      <c r="C1507" s="443" t="s">
        <v>2442</v>
      </c>
      <c r="D1507" s="2392">
        <v>44887</v>
      </c>
      <c r="E1507" s="3568" t="s">
        <v>5518</v>
      </c>
      <c r="F1507" s="3564">
        <v>130</v>
      </c>
      <c r="G1507" s="103">
        <f>AVERAGE(CPVTFC3SG0065!L18:M18)</f>
        <v>2.4125000000000001</v>
      </c>
      <c r="H1507" s="3477">
        <f t="shared" si="304"/>
        <v>8180.6569343065703</v>
      </c>
      <c r="I1507" s="3591" t="s">
        <v>315</v>
      </c>
      <c r="J1507" s="881"/>
      <c r="K1507" s="881"/>
      <c r="L1507" s="882"/>
      <c r="M1507" s="642"/>
      <c r="N1507" s="642"/>
      <c r="O1507" s="642"/>
      <c r="P1507" s="694"/>
      <c r="Q1507" s="694"/>
      <c r="R1507" s="694"/>
      <c r="S1507" s="694"/>
      <c r="T1507" s="694"/>
      <c r="U1507" s="2600"/>
      <c r="V1507" s="4692"/>
    </row>
    <row r="1508" spans="1:22" ht="15.75" thickBot="1" x14ac:dyDescent="0.3">
      <c r="A1508" s="516"/>
      <c r="B1508" s="4758"/>
      <c r="C1508" s="2747" t="s">
        <v>4252</v>
      </c>
      <c r="D1508" s="1516">
        <v>44894</v>
      </c>
      <c r="E1508" s="3589" t="s">
        <v>5564</v>
      </c>
      <c r="F1508" s="3589">
        <v>51</v>
      </c>
      <c r="G1508" s="518">
        <f>AVERAGE(CPVTFC3SG0082!O19:P19)</f>
        <v>2.2101999999999999</v>
      </c>
      <c r="H1508" s="1518">
        <f>(G1508-0.1565)/0.0137*50</f>
        <v>7495.2554744525542</v>
      </c>
      <c r="I1508" s="3590" t="s">
        <v>315</v>
      </c>
      <c r="J1508" s="2412"/>
      <c r="K1508" s="2412"/>
      <c r="L1508" s="2413"/>
      <c r="M1508" s="778"/>
      <c r="N1508" s="778"/>
      <c r="O1508" s="778"/>
      <c r="P1508" s="786"/>
      <c r="Q1508" s="786"/>
      <c r="R1508" s="786"/>
      <c r="S1508" s="786"/>
      <c r="T1508" s="786"/>
      <c r="U1508" s="788"/>
      <c r="V1508" s="261"/>
    </row>
    <row r="1509" spans="1:22" x14ac:dyDescent="0.25">
      <c r="A1509" s="86">
        <v>952</v>
      </c>
      <c r="B1509" s="4756" t="s">
        <v>2127</v>
      </c>
      <c r="C1509" s="2748" t="s">
        <v>868</v>
      </c>
      <c r="D1509" s="2107">
        <v>44819</v>
      </c>
      <c r="E1509" s="2788" t="s">
        <v>4924</v>
      </c>
      <c r="F1509" s="459">
        <v>181</v>
      </c>
      <c r="G1509" s="459">
        <f>AVERAGE(CPVTFC3SG0014!R26:S26)</f>
        <v>2.5817999999999999</v>
      </c>
      <c r="H1509" s="2109">
        <f t="shared" si="246"/>
        <v>9651.9531249999982</v>
      </c>
      <c r="I1509" s="2796" t="s">
        <v>315</v>
      </c>
      <c r="J1509" s="2410"/>
      <c r="K1509" s="2410"/>
      <c r="L1509" s="2411"/>
      <c r="M1509" s="721"/>
      <c r="N1509" s="721"/>
      <c r="O1509" s="721"/>
      <c r="P1509" s="834"/>
      <c r="Q1509" s="834"/>
      <c r="R1509" s="834"/>
      <c r="S1509" s="834"/>
      <c r="T1509" s="834"/>
      <c r="U1509" s="836"/>
    </row>
    <row r="1510" spans="1:22" x14ac:dyDescent="0.25">
      <c r="A1510" s="592"/>
      <c r="B1510" s="4757"/>
      <c r="C1510" s="171" t="s">
        <v>5448</v>
      </c>
      <c r="D1510" s="2333"/>
      <c r="E1510" s="3468"/>
      <c r="F1510" s="695"/>
      <c r="G1510" s="695"/>
      <c r="H1510" s="3469"/>
      <c r="I1510" s="3504"/>
      <c r="J1510" s="2408"/>
      <c r="K1510" s="2408"/>
      <c r="L1510" s="2409"/>
      <c r="M1510" s="656"/>
      <c r="N1510" s="656"/>
      <c r="O1510" s="656"/>
      <c r="P1510" s="3779">
        <v>44890</v>
      </c>
      <c r="Q1510" s="3780" t="s">
        <v>5584</v>
      </c>
      <c r="R1510" s="3780">
        <v>12</v>
      </c>
      <c r="S1510" s="3780">
        <f>AVERAGE(CPVTFC3SG0074!C13:D13)</f>
        <v>0.22544999999999998</v>
      </c>
      <c r="T1510" s="500">
        <f t="shared" ref="T1510:T1544" si="316">(S1510-0.1255)/0.0131*66</f>
        <v>503.56488549618314</v>
      </c>
      <c r="U1510" s="3781" t="s">
        <v>314</v>
      </c>
    </row>
    <row r="1511" spans="1:22" ht="15.75" thickBot="1" x14ac:dyDescent="0.3">
      <c r="A1511" s="2045"/>
      <c r="B1511" s="4757"/>
      <c r="C1511" s="2623" t="s">
        <v>863</v>
      </c>
      <c r="D1511" s="2335"/>
      <c r="E1511" s="3532"/>
      <c r="F1511" s="1586"/>
      <c r="G1511" s="1586"/>
      <c r="H1511" s="3533"/>
      <c r="I1511" s="3534"/>
      <c r="J1511" s="2415"/>
      <c r="K1511" s="2415"/>
      <c r="L1511" s="2416"/>
      <c r="M1511" s="1973"/>
      <c r="N1511" s="1973"/>
      <c r="O1511" s="1973"/>
      <c r="P1511" s="3797">
        <v>44890</v>
      </c>
      <c r="Q1511" s="3798" t="s">
        <v>5584</v>
      </c>
      <c r="R1511" s="3798">
        <v>13</v>
      </c>
      <c r="S1511" s="3798">
        <f>AVERAGE(CPVTFC3SG0074!E13:F13)</f>
        <v>2.8407999999999998</v>
      </c>
      <c r="T1511" s="553">
        <f t="shared" si="316"/>
        <v>13680.137404580149</v>
      </c>
      <c r="U1511" s="3799" t="s">
        <v>315</v>
      </c>
    </row>
    <row r="1512" spans="1:22" x14ac:dyDescent="0.25">
      <c r="A1512" s="86">
        <v>953</v>
      </c>
      <c r="B1512" s="4748" t="s">
        <v>2128</v>
      </c>
      <c r="C1512" s="2746" t="s">
        <v>868</v>
      </c>
      <c r="D1512" s="2107">
        <v>44819</v>
      </c>
      <c r="E1512" s="2788" t="s">
        <v>4924</v>
      </c>
      <c r="F1512" s="459">
        <v>182</v>
      </c>
      <c r="G1512" s="459">
        <f>AVERAGE(CPVTFC3SG0014!T26:U26)</f>
        <v>1.6608000000000001</v>
      </c>
      <c r="H1512" s="2109">
        <f t="shared" si="246"/>
        <v>6054.296875</v>
      </c>
      <c r="I1512" s="2789" t="s">
        <v>315</v>
      </c>
      <c r="J1512" s="2410"/>
      <c r="K1512" s="2410"/>
      <c r="L1512" s="2411"/>
      <c r="M1512" s="721"/>
      <c r="N1512" s="721"/>
      <c r="O1512" s="721"/>
      <c r="P1512" s="3788">
        <v>44890</v>
      </c>
      <c r="Q1512" s="1498" t="s">
        <v>5584</v>
      </c>
      <c r="R1512" s="1498">
        <v>14</v>
      </c>
      <c r="S1512" s="1498">
        <f>AVERAGE(CPVTFC3SG0074!G13:H13)</f>
        <v>0.20949999999999999</v>
      </c>
      <c r="T1512" s="494">
        <f t="shared" si="316"/>
        <v>423.20610687022895</v>
      </c>
      <c r="U1512" s="1779" t="s">
        <v>314</v>
      </c>
    </row>
    <row r="1513" spans="1:22" ht="15.75" thickBot="1" x14ac:dyDescent="0.3">
      <c r="A1513" s="537"/>
      <c r="B1513" s="4759"/>
      <c r="C1513" s="2623" t="s">
        <v>5448</v>
      </c>
      <c r="D1513" s="2335"/>
      <c r="E1513" s="3532"/>
      <c r="F1513" s="1586"/>
      <c r="G1513" s="1586"/>
      <c r="H1513" s="3533"/>
      <c r="I1513" s="3534"/>
      <c r="J1513" s="2406"/>
      <c r="K1513" s="2406"/>
      <c r="L1513" s="2407"/>
      <c r="M1513" s="650"/>
      <c r="N1513" s="650"/>
      <c r="O1513" s="650"/>
      <c r="P1513" s="3785">
        <v>44890</v>
      </c>
      <c r="Q1513" s="3786" t="s">
        <v>5584</v>
      </c>
      <c r="R1513" s="3786">
        <v>15</v>
      </c>
      <c r="S1513" s="3786">
        <f>AVERAGE(CPVTFC3SG0074!I13:J13)</f>
        <v>0.24135000000000001</v>
      </c>
      <c r="T1513" s="474">
        <f t="shared" si="316"/>
        <v>583.67175572519091</v>
      </c>
      <c r="U1513" s="3787" t="s">
        <v>314</v>
      </c>
    </row>
    <row r="1514" spans="1:22" ht="15.75" thickBot="1" x14ac:dyDescent="0.3">
      <c r="A1514" s="1829">
        <v>954</v>
      </c>
      <c r="B1514" s="2791" t="s">
        <v>2129</v>
      </c>
      <c r="C1514" s="2791" t="s">
        <v>868</v>
      </c>
      <c r="D1514" s="2326">
        <v>44819</v>
      </c>
      <c r="E1514" s="3508" t="s">
        <v>4924</v>
      </c>
      <c r="F1514" s="1312">
        <v>183</v>
      </c>
      <c r="G1514" s="1312">
        <f>AVERAGE(CPVTFC3SG0014!V26:W26)</f>
        <v>0.33474999999999999</v>
      </c>
      <c r="H1514" s="3509">
        <f t="shared" si="246"/>
        <v>874.4140625</v>
      </c>
      <c r="I1514" s="3801" t="s">
        <v>314</v>
      </c>
      <c r="J1514" s="2963"/>
      <c r="K1514" s="2963"/>
      <c r="L1514" s="2964"/>
      <c r="M1514" s="1429"/>
      <c r="N1514" s="1429"/>
      <c r="O1514" s="1429"/>
      <c r="P1514" s="3802">
        <v>44890</v>
      </c>
      <c r="Q1514" s="3803" t="s">
        <v>5584</v>
      </c>
      <c r="R1514" s="3803">
        <v>16</v>
      </c>
      <c r="S1514" s="3803">
        <f>AVERAGE(CPVTFC3SG0074!K13:L13)</f>
        <v>1.8222</v>
      </c>
      <c r="T1514" s="603">
        <f t="shared" si="316"/>
        <v>8548.259541984733</v>
      </c>
      <c r="U1514" s="3804" t="s">
        <v>315</v>
      </c>
    </row>
    <row r="1515" spans="1:22" ht="15.75" thickBot="1" x14ac:dyDescent="0.3">
      <c r="A1515" s="1832">
        <v>955</v>
      </c>
      <c r="B1515" s="3623" t="s">
        <v>2130</v>
      </c>
      <c r="C1515" s="3623" t="s">
        <v>868</v>
      </c>
      <c r="D1515" s="2327">
        <v>44819</v>
      </c>
      <c r="E1515" s="3624" t="s">
        <v>4924</v>
      </c>
      <c r="F1515" s="1810">
        <v>184</v>
      </c>
      <c r="G1515" s="1810">
        <f>AVERAGE(CPVTFC3SG0014!X26:Y26)</f>
        <v>9.0299999999999991E-2</v>
      </c>
      <c r="H1515" s="3625">
        <f t="shared" si="246"/>
        <v>-80.468750000000028</v>
      </c>
      <c r="I1515" s="3557" t="s">
        <v>314</v>
      </c>
      <c r="J1515" s="2956"/>
      <c r="K1515" s="2956"/>
      <c r="L1515" s="2957"/>
      <c r="M1515" s="2017"/>
      <c r="N1515" s="2017"/>
      <c r="O1515" s="2017"/>
      <c r="P1515" s="3805">
        <v>44890</v>
      </c>
      <c r="Q1515" s="3806" t="s">
        <v>5584</v>
      </c>
      <c r="R1515" s="3806">
        <v>17</v>
      </c>
      <c r="S1515" s="3806">
        <f>AVERAGE(CPVTFC3SG0074!M13:N13)</f>
        <v>0.54339999999999999</v>
      </c>
      <c r="T1515" s="548">
        <f t="shared" si="316"/>
        <v>2105.4503816793895</v>
      </c>
      <c r="U1515" s="3807" t="s">
        <v>315</v>
      </c>
    </row>
    <row r="1516" spans="1:22" x14ac:dyDescent="0.25">
      <c r="A1516" s="86">
        <v>956</v>
      </c>
      <c r="B1516" s="4748" t="s">
        <v>2132</v>
      </c>
      <c r="C1516" s="2746" t="s">
        <v>868</v>
      </c>
      <c r="D1516" s="2107">
        <v>44824</v>
      </c>
      <c r="E1516" s="2788" t="s">
        <v>4925</v>
      </c>
      <c r="F1516" s="582">
        <v>1</v>
      </c>
      <c r="G1516" s="459">
        <f>AVERAGE(CPVTFC3SG0016!C11:D11)</f>
        <v>0.624</v>
      </c>
      <c r="H1516" s="2109">
        <f>(G1516-0.1756)/0.0133*50</f>
        <v>1685.7142857142858</v>
      </c>
      <c r="I1516" s="3600" t="s">
        <v>315</v>
      </c>
      <c r="J1516" s="2410"/>
      <c r="K1516" s="2410"/>
      <c r="L1516" s="2411"/>
      <c r="M1516" s="721"/>
      <c r="N1516" s="721"/>
      <c r="O1516" s="721"/>
      <c r="P1516" s="3788">
        <v>44890</v>
      </c>
      <c r="Q1516" s="1498" t="s">
        <v>5584</v>
      </c>
      <c r="R1516" s="1498">
        <v>18</v>
      </c>
      <c r="S1516" s="1498">
        <f>AVERAGE(CPVTFC3SG0074!O13:P13)</f>
        <v>0.2286</v>
      </c>
      <c r="T1516" s="494">
        <f t="shared" si="316"/>
        <v>519.43511450381675</v>
      </c>
      <c r="U1516" s="1779" t="s">
        <v>314</v>
      </c>
    </row>
    <row r="1517" spans="1:22" ht="15.75" thickBot="1" x14ac:dyDescent="0.3">
      <c r="A1517" s="516"/>
      <c r="B1517" s="4750"/>
      <c r="C1517" s="2747" t="s">
        <v>5448</v>
      </c>
      <c r="D1517" s="2111"/>
      <c r="E1517" s="3471"/>
      <c r="F1517" s="787"/>
      <c r="G1517" s="787"/>
      <c r="H1517" s="2113"/>
      <c r="I1517" s="3505"/>
      <c r="J1517" s="2412"/>
      <c r="K1517" s="2412"/>
      <c r="L1517" s="2413"/>
      <c r="M1517" s="778"/>
      <c r="N1517" s="778"/>
      <c r="O1517" s="778"/>
      <c r="P1517" s="3800">
        <v>44890</v>
      </c>
      <c r="Q1517" s="1783" t="s">
        <v>5584</v>
      </c>
      <c r="R1517" s="1783">
        <v>19</v>
      </c>
      <c r="S1517" s="1783">
        <f>AVERAGE(CPVTFC3SG0074!Q13:R13)</f>
        <v>0.22289999999999999</v>
      </c>
      <c r="T1517" s="469">
        <f t="shared" si="316"/>
        <v>490.71755725190832</v>
      </c>
      <c r="U1517" s="1784" t="s">
        <v>314</v>
      </c>
    </row>
    <row r="1518" spans="1:22" ht="15.75" thickBot="1" x14ac:dyDescent="0.3">
      <c r="A1518" s="2008">
        <v>957</v>
      </c>
      <c r="B1518" s="3750" t="s">
        <v>2133</v>
      </c>
      <c r="C1518" s="3750" t="s">
        <v>868</v>
      </c>
      <c r="D1518" s="2257">
        <v>44824</v>
      </c>
      <c r="E1518" s="3613" t="s">
        <v>4925</v>
      </c>
      <c r="F1518" s="3812">
        <v>2</v>
      </c>
      <c r="G1518" s="2012">
        <f>AVERAGE(CPVTFC3SG0016!E11:F11)</f>
        <v>1.8313000000000001</v>
      </c>
      <c r="H1518" s="2259">
        <f t="shared" ref="H1518:H1579" si="317">(G1518-0.1756)/0.0133*50</f>
        <v>6224.4360902255648</v>
      </c>
      <c r="I1518" s="3544" t="s">
        <v>315</v>
      </c>
      <c r="J1518" s="2956"/>
      <c r="K1518" s="2956"/>
      <c r="L1518" s="2957"/>
      <c r="M1518" s="2017"/>
      <c r="N1518" s="2017"/>
      <c r="O1518" s="2017"/>
      <c r="P1518" s="3805">
        <v>44890</v>
      </c>
      <c r="Q1518" s="3806" t="s">
        <v>5584</v>
      </c>
      <c r="R1518" s="3806">
        <v>20</v>
      </c>
      <c r="S1518" s="3806">
        <f>AVERAGE(CPVTFC3SG0074!S13:T13)</f>
        <v>0.41015000000000001</v>
      </c>
      <c r="T1518" s="548">
        <f t="shared" si="316"/>
        <v>1434.114503816794</v>
      </c>
      <c r="U1518" s="3807" t="s">
        <v>315</v>
      </c>
    </row>
    <row r="1519" spans="1:22" x14ac:dyDescent="0.25">
      <c r="A1519" s="86">
        <v>958</v>
      </c>
      <c r="B1519" s="4748" t="s">
        <v>2134</v>
      </c>
      <c r="C1519" s="2746" t="s">
        <v>868</v>
      </c>
      <c r="D1519" s="2107">
        <v>44824</v>
      </c>
      <c r="E1519" s="2788" t="s">
        <v>4925</v>
      </c>
      <c r="F1519" s="582">
        <v>3</v>
      </c>
      <c r="G1519" s="459">
        <f>AVERAGE(CPVTFC3SG0016!G11:H11)</f>
        <v>1.5076999999999998</v>
      </c>
      <c r="H1519" s="2109">
        <f t="shared" si="317"/>
        <v>5007.894736842105</v>
      </c>
      <c r="I1519" s="2789" t="s">
        <v>315</v>
      </c>
      <c r="J1519" s="2410"/>
      <c r="K1519" s="2410"/>
      <c r="L1519" s="2411"/>
      <c r="M1519" s="721"/>
      <c r="N1519" s="721"/>
      <c r="O1519" s="721"/>
      <c r="P1519" s="1957">
        <v>44890</v>
      </c>
      <c r="Q1519" s="1959" t="s">
        <v>5584</v>
      </c>
      <c r="R1519" s="1959">
        <v>21</v>
      </c>
      <c r="S1519" s="1959">
        <f>AVERAGE(CPVTFC3SG0074!U13:V13)</f>
        <v>0.39544999999999997</v>
      </c>
      <c r="T1519" s="461">
        <f t="shared" si="316"/>
        <v>1360.0534351145036</v>
      </c>
      <c r="U1519" s="3792" t="s">
        <v>315</v>
      </c>
    </row>
    <row r="1520" spans="1:22" ht="15.75" thickBot="1" x14ac:dyDescent="0.3">
      <c r="A1520" s="516"/>
      <c r="B1520" s="4750"/>
      <c r="C1520" s="2747" t="s">
        <v>5448</v>
      </c>
      <c r="D1520" s="2111"/>
      <c r="E1520" s="3471"/>
      <c r="F1520" s="787"/>
      <c r="G1520" s="787"/>
      <c r="H1520" s="2113"/>
      <c r="I1520" s="3505"/>
      <c r="J1520" s="2412"/>
      <c r="K1520" s="2412"/>
      <c r="L1520" s="2413"/>
      <c r="M1520" s="778"/>
      <c r="N1520" s="778"/>
      <c r="O1520" s="778"/>
      <c r="P1520" s="3800">
        <v>44890</v>
      </c>
      <c r="Q1520" s="1783" t="s">
        <v>5584</v>
      </c>
      <c r="R1520" s="1783">
        <v>22</v>
      </c>
      <c r="S1520" s="1783">
        <f>AVERAGE(CPVTFC3SG0074!W13:X13)</f>
        <v>0.34209999999999996</v>
      </c>
      <c r="T1520" s="469">
        <f t="shared" si="316"/>
        <v>1091.2671755725189</v>
      </c>
      <c r="U1520" s="1784" t="s">
        <v>314</v>
      </c>
    </row>
    <row r="1521" spans="1:21" ht="15.75" thickBot="1" x14ac:dyDescent="0.3">
      <c r="A1521" s="2008">
        <v>959</v>
      </c>
      <c r="B1521" s="3750" t="s">
        <v>2135</v>
      </c>
      <c r="C1521" s="3750" t="s">
        <v>868</v>
      </c>
      <c r="D1521" s="2257">
        <v>44824</v>
      </c>
      <c r="E1521" s="3613" t="s">
        <v>4925</v>
      </c>
      <c r="F1521" s="3812">
        <v>4</v>
      </c>
      <c r="G1521" s="2012">
        <f>AVERAGE(CPVTFC3SG0016!I11:J11)</f>
        <v>1.6530499999999999</v>
      </c>
      <c r="H1521" s="2259">
        <f t="shared" si="317"/>
        <v>5554.3233082706774</v>
      </c>
      <c r="I1521" s="3544" t="s">
        <v>315</v>
      </c>
      <c r="J1521" s="2956"/>
      <c r="K1521" s="2956"/>
      <c r="L1521" s="2957"/>
      <c r="M1521" s="2017"/>
      <c r="N1521" s="2017"/>
      <c r="O1521" s="2017"/>
      <c r="P1521" s="3813">
        <v>44890</v>
      </c>
      <c r="Q1521" s="3814" t="s">
        <v>5584</v>
      </c>
      <c r="R1521" s="3814">
        <v>23</v>
      </c>
      <c r="S1521" s="3814">
        <f>AVERAGE(CPVTFC3SG0074!C15:D15)</f>
        <v>0.35475000000000001</v>
      </c>
      <c r="T1521" s="514">
        <f t="shared" si="316"/>
        <v>1155</v>
      </c>
      <c r="U1521" s="3815" t="s">
        <v>314</v>
      </c>
    </row>
    <row r="1522" spans="1:21" x14ac:dyDescent="0.25">
      <c r="A1522" s="508">
        <v>960</v>
      </c>
      <c r="B1522" s="4744" t="s">
        <v>2136</v>
      </c>
      <c r="C1522" s="2749" t="s">
        <v>868</v>
      </c>
      <c r="D1522" s="2329">
        <v>44824</v>
      </c>
      <c r="E1522" s="3465" t="s">
        <v>4925</v>
      </c>
      <c r="F1522" s="575">
        <v>5</v>
      </c>
      <c r="G1522" s="492">
        <f>AVERAGE(CPVTFC3SG0016!K11:L11)</f>
        <v>0.39054999999999995</v>
      </c>
      <c r="H1522" s="3466">
        <f t="shared" si="317"/>
        <v>808.08270676691711</v>
      </c>
      <c r="I1522" s="3594" t="s">
        <v>314</v>
      </c>
      <c r="J1522" s="2410"/>
      <c r="K1522" s="2410"/>
      <c r="L1522" s="2411"/>
      <c r="M1522" s="721"/>
      <c r="N1522" s="721"/>
      <c r="O1522" s="721"/>
      <c r="P1522" s="3788">
        <v>44890</v>
      </c>
      <c r="Q1522" s="1498" t="s">
        <v>5584</v>
      </c>
      <c r="R1522" s="1498">
        <v>24</v>
      </c>
      <c r="S1522" s="1498">
        <f>AVERAGE(CPVTFC3SG0074!E15:F15)</f>
        <v>0.19140000000000001</v>
      </c>
      <c r="T1522" s="494">
        <f t="shared" si="316"/>
        <v>332.01526717557255</v>
      </c>
      <c r="U1522" s="1779" t="s">
        <v>314</v>
      </c>
    </row>
    <row r="1523" spans="1:21" ht="15.75" thickBot="1" x14ac:dyDescent="0.3">
      <c r="A1523" s="498"/>
      <c r="B1523" s="4763"/>
      <c r="C1523" s="2761" t="s">
        <v>5448</v>
      </c>
      <c r="D1523" s="2335"/>
      <c r="E1523" s="3532"/>
      <c r="F1523" s="1586"/>
      <c r="G1523" s="1586"/>
      <c r="H1523" s="3533"/>
      <c r="I1523" s="3534"/>
      <c r="J1523" s="2406"/>
      <c r="K1523" s="2406"/>
      <c r="L1523" s="2407"/>
      <c r="M1523" s="650"/>
      <c r="N1523" s="650"/>
      <c r="O1523" s="650"/>
      <c r="P1523" s="3785">
        <v>44890</v>
      </c>
      <c r="Q1523" s="3786" t="s">
        <v>5584</v>
      </c>
      <c r="R1523" s="3786">
        <v>25</v>
      </c>
      <c r="S1523" s="3786">
        <f>AVERAGE(CPVTFC3SG0074!G15:H15)</f>
        <v>0.17304999999999998</v>
      </c>
      <c r="T1523" s="474">
        <f t="shared" si="316"/>
        <v>239.56488549618311</v>
      </c>
      <c r="U1523" s="3787" t="s">
        <v>314</v>
      </c>
    </row>
    <row r="1524" spans="1:21" ht="15.75" thickBot="1" x14ac:dyDescent="0.3">
      <c r="A1524" s="1829">
        <v>961</v>
      </c>
      <c r="B1524" s="3771" t="s">
        <v>2137</v>
      </c>
      <c r="C1524" s="3771" t="s">
        <v>868</v>
      </c>
      <c r="D1524" s="2326">
        <v>44824</v>
      </c>
      <c r="E1524" s="3508" t="s">
        <v>4925</v>
      </c>
      <c r="F1524" s="3821">
        <v>6</v>
      </c>
      <c r="G1524" s="1312">
        <f>AVERAGE(CPVTFC3SG0016!M11:N11)</f>
        <v>0.39624999999999999</v>
      </c>
      <c r="H1524" s="3509">
        <f t="shared" si="317"/>
        <v>829.51127819548867</v>
      </c>
      <c r="I1524" s="3801" t="s">
        <v>314</v>
      </c>
      <c r="J1524" s="2963"/>
      <c r="K1524" s="2963"/>
      <c r="L1524" s="2964"/>
      <c r="M1524" s="1429"/>
      <c r="N1524" s="1429"/>
      <c r="O1524" s="1429"/>
      <c r="P1524" s="3809">
        <v>44890</v>
      </c>
      <c r="Q1524" s="3810" t="s">
        <v>5584</v>
      </c>
      <c r="R1524" s="3810">
        <v>26</v>
      </c>
      <c r="S1524" s="3810">
        <f>AVERAGE(CPVTFC3SG0074!I15:J15)</f>
        <v>0.2099</v>
      </c>
      <c r="T1524" s="1422">
        <f t="shared" si="316"/>
        <v>425.2213740458015</v>
      </c>
      <c r="U1524" s="3811" t="s">
        <v>314</v>
      </c>
    </row>
    <row r="1525" spans="1:21" ht="15.75" thickBot="1" x14ac:dyDescent="0.3">
      <c r="A1525" s="1804">
        <v>962</v>
      </c>
      <c r="B1525" s="3751" t="s">
        <v>2138</v>
      </c>
      <c r="C1525" s="3751" t="s">
        <v>868</v>
      </c>
      <c r="D1525" s="2330">
        <v>44824</v>
      </c>
      <c r="E1525" s="3516" t="s">
        <v>4925</v>
      </c>
      <c r="F1525" s="3816">
        <v>7</v>
      </c>
      <c r="G1525" s="1521">
        <f>AVERAGE(CPVTFC3SG0016!O11:P11)</f>
        <v>0.36904999999999999</v>
      </c>
      <c r="H1525" s="3517">
        <f t="shared" si="317"/>
        <v>727.25563909774428</v>
      </c>
      <c r="I1525" s="3604" t="s">
        <v>314</v>
      </c>
      <c r="J1525" s="2415"/>
      <c r="K1525" s="2415"/>
      <c r="L1525" s="2416"/>
      <c r="M1525" s="1973"/>
      <c r="N1525" s="1973"/>
      <c r="O1525" s="1973"/>
      <c r="P1525" s="3817">
        <v>44890</v>
      </c>
      <c r="Q1525" s="3818" t="s">
        <v>5584</v>
      </c>
      <c r="R1525" s="3818">
        <v>27</v>
      </c>
      <c r="S1525" s="3818">
        <f>AVERAGE(CPVTFC3SG0074!K15:L15)</f>
        <v>0.23710000000000001</v>
      </c>
      <c r="T1525" s="521">
        <f t="shared" si="316"/>
        <v>562.25954198473289</v>
      </c>
      <c r="U1525" s="3819" t="s">
        <v>314</v>
      </c>
    </row>
    <row r="1526" spans="1:21" ht="15.75" thickBot="1" x14ac:dyDescent="0.3">
      <c r="A1526" s="1829">
        <v>963</v>
      </c>
      <c r="B1526" s="3771" t="s">
        <v>2139</v>
      </c>
      <c r="C1526" s="3771" t="s">
        <v>868</v>
      </c>
      <c r="D1526" s="2326">
        <v>44824</v>
      </c>
      <c r="E1526" s="3508" t="s">
        <v>4925</v>
      </c>
      <c r="F1526" s="3821">
        <v>8</v>
      </c>
      <c r="G1526" s="1312">
        <f>AVERAGE(CPVTFC3SG0016!Q11:R11)</f>
        <v>9.7299999999999998E-2</v>
      </c>
      <c r="H1526" s="3509">
        <f t="shared" si="317"/>
        <v>-294.36090225563913</v>
      </c>
      <c r="I1526" s="3510" t="s">
        <v>314</v>
      </c>
      <c r="J1526" s="2963"/>
      <c r="K1526" s="2963"/>
      <c r="L1526" s="2964"/>
      <c r="M1526" s="1429"/>
      <c r="N1526" s="1429"/>
      <c r="O1526" s="1429"/>
      <c r="P1526" s="3809">
        <v>44890</v>
      </c>
      <c r="Q1526" s="3810" t="s">
        <v>5584</v>
      </c>
      <c r="R1526" s="3810">
        <v>28</v>
      </c>
      <c r="S1526" s="3810">
        <f>AVERAGE(CPVTFC3SG0074!M15:N15)</f>
        <v>0.10825</v>
      </c>
      <c r="T1526" s="1422">
        <f t="shared" si="316"/>
        <v>-86.908396946564892</v>
      </c>
      <c r="U1526" s="3811" t="s">
        <v>314</v>
      </c>
    </row>
    <row r="1527" spans="1:21" ht="15.75" thickBot="1" x14ac:dyDescent="0.3">
      <c r="A1527" s="1804">
        <v>964</v>
      </c>
      <c r="B1527" s="3751" t="s">
        <v>2140</v>
      </c>
      <c r="C1527" s="3751" t="s">
        <v>868</v>
      </c>
      <c r="D1527" s="2330">
        <v>44824</v>
      </c>
      <c r="E1527" s="3516" t="s">
        <v>4925</v>
      </c>
      <c r="F1527" s="3816">
        <v>9</v>
      </c>
      <c r="G1527" s="1521">
        <f>AVERAGE(CPVTFC3SG0016!S11:T11)</f>
        <v>0.50029999999999997</v>
      </c>
      <c r="H1527" s="3517">
        <f t="shared" si="317"/>
        <v>1220.6766917293232</v>
      </c>
      <c r="I1527" s="3604" t="s">
        <v>314</v>
      </c>
      <c r="J1527" s="2415"/>
      <c r="K1527" s="2415"/>
      <c r="L1527" s="2416"/>
      <c r="M1527" s="1973"/>
      <c r="N1527" s="1973"/>
      <c r="O1527" s="1973"/>
      <c r="P1527" s="3817">
        <v>44890</v>
      </c>
      <c r="Q1527" s="3818" t="s">
        <v>5584</v>
      </c>
      <c r="R1527" s="3818">
        <v>29</v>
      </c>
      <c r="S1527" s="3818">
        <f>AVERAGE(CPVTFC3SG0074!O15:P15)</f>
        <v>0.2374</v>
      </c>
      <c r="T1527" s="521">
        <f t="shared" si="316"/>
        <v>563.77099236641209</v>
      </c>
      <c r="U1527" s="3819" t="s">
        <v>314</v>
      </c>
    </row>
    <row r="1528" spans="1:21" ht="15.75" thickBot="1" x14ac:dyDescent="0.3">
      <c r="A1528" s="2008">
        <v>965</v>
      </c>
      <c r="B1528" s="3750" t="s">
        <v>2141</v>
      </c>
      <c r="C1528" s="3750" t="s">
        <v>868</v>
      </c>
      <c r="D1528" s="2257">
        <v>44824</v>
      </c>
      <c r="E1528" s="3613" t="s">
        <v>4925</v>
      </c>
      <c r="F1528" s="3812">
        <v>10</v>
      </c>
      <c r="G1528" s="2012">
        <f>AVERAGE(CPVTFC3SG0016!U11:V11)</f>
        <v>1.234</v>
      </c>
      <c r="H1528" s="2259">
        <f t="shared" si="317"/>
        <v>3978.9473684210529</v>
      </c>
      <c r="I1528" s="3544" t="s">
        <v>315</v>
      </c>
      <c r="J1528" s="2956"/>
      <c r="K1528" s="2956"/>
      <c r="L1528" s="2957"/>
      <c r="M1528" s="2017"/>
      <c r="N1528" s="2017"/>
      <c r="O1528" s="2017"/>
      <c r="P1528" s="3813">
        <v>44890</v>
      </c>
      <c r="Q1528" s="3814" t="s">
        <v>5584</v>
      </c>
      <c r="R1528" s="3814">
        <v>30</v>
      </c>
      <c r="S1528" s="3814">
        <f>AVERAGE(CPVTFC3SG0074!Q15:R15)</f>
        <v>0.34079999999999999</v>
      </c>
      <c r="T1528" s="514">
        <f t="shared" si="316"/>
        <v>1084.7175572519081</v>
      </c>
      <c r="U1528" s="3815" t="s">
        <v>314</v>
      </c>
    </row>
    <row r="1529" spans="1:21" x14ac:dyDescent="0.25">
      <c r="A1529" s="508">
        <v>966</v>
      </c>
      <c r="B1529" s="4744" t="s">
        <v>2142</v>
      </c>
      <c r="C1529" s="2749" t="s">
        <v>868</v>
      </c>
      <c r="D1529" s="2329">
        <v>44824</v>
      </c>
      <c r="E1529" s="3465" t="s">
        <v>4925</v>
      </c>
      <c r="F1529" s="575">
        <v>11</v>
      </c>
      <c r="G1529" s="492">
        <f>AVERAGE(CPVTFC3SG0016!W11:X11)</f>
        <v>9.845000000000001E-2</v>
      </c>
      <c r="H1529" s="3466">
        <f t="shared" si="317"/>
        <v>-290.03759398496243</v>
      </c>
      <c r="I1529" s="3825" t="s">
        <v>314</v>
      </c>
      <c r="J1529" s="2410"/>
      <c r="K1529" s="2410"/>
      <c r="L1529" s="2411"/>
      <c r="M1529" s="721"/>
      <c r="N1529" s="721"/>
      <c r="O1529" s="721"/>
      <c r="P1529" s="3788">
        <v>44890</v>
      </c>
      <c r="Q1529" s="1498" t="s">
        <v>5584</v>
      </c>
      <c r="R1529" s="1498">
        <v>31</v>
      </c>
      <c r="S1529" s="1498">
        <f>AVERAGE(CPVTFC3SG0074!S15:T15)</f>
        <v>0.14824999999999999</v>
      </c>
      <c r="T1529" s="494">
        <f t="shared" si="316"/>
        <v>114.61832061068698</v>
      </c>
      <c r="U1529" s="1779" t="s">
        <v>314</v>
      </c>
    </row>
    <row r="1530" spans="1:21" ht="15.75" thickBot="1" x14ac:dyDescent="0.3">
      <c r="A1530" s="462"/>
      <c r="B1530" s="4745"/>
      <c r="C1530" s="2371" t="s">
        <v>5448</v>
      </c>
      <c r="D1530" s="2111"/>
      <c r="E1530" s="3471"/>
      <c r="F1530" s="787"/>
      <c r="G1530" s="787"/>
      <c r="H1530" s="2113"/>
      <c r="I1530" s="3505"/>
      <c r="J1530" s="2412"/>
      <c r="K1530" s="2412"/>
      <c r="L1530" s="2413"/>
      <c r="M1530" s="778"/>
      <c r="N1530" s="778"/>
      <c r="O1530" s="778"/>
      <c r="P1530" s="3800">
        <v>44890</v>
      </c>
      <c r="Q1530" s="1783" t="s">
        <v>5584</v>
      </c>
      <c r="R1530" s="1783">
        <v>32</v>
      </c>
      <c r="S1530" s="1783">
        <f>AVERAGE(CPVTFC3SG0074!U15:V15)</f>
        <v>0.14635000000000001</v>
      </c>
      <c r="T1530" s="469">
        <f t="shared" si="316"/>
        <v>105.0458015267176</v>
      </c>
      <c r="U1530" s="1784" t="s">
        <v>314</v>
      </c>
    </row>
    <row r="1531" spans="1:21" ht="15.75" thickBot="1" x14ac:dyDescent="0.3">
      <c r="A1531" s="2034">
        <v>967</v>
      </c>
      <c r="B1531" s="3435" t="s">
        <v>2143</v>
      </c>
      <c r="C1531" s="3435" t="s">
        <v>868</v>
      </c>
      <c r="D1531" s="2857">
        <v>44824</v>
      </c>
      <c r="E1531" s="3822" t="s">
        <v>4925</v>
      </c>
      <c r="F1531" s="3823">
        <v>12</v>
      </c>
      <c r="G1531" s="2240">
        <f>AVERAGE(CPVTFC3SG0016!C13:D13)</f>
        <v>2.1520000000000001</v>
      </c>
      <c r="H1531" s="3824">
        <f t="shared" si="317"/>
        <v>7430.0751879699264</v>
      </c>
      <c r="I1531" s="3546" t="s">
        <v>315</v>
      </c>
      <c r="J1531" s="2798"/>
      <c r="K1531" s="2798"/>
      <c r="L1531" s="2686"/>
      <c r="M1531" s="1509"/>
      <c r="N1531" s="1509"/>
      <c r="O1531" s="1509"/>
      <c r="P1531" s="3794">
        <v>44890</v>
      </c>
      <c r="Q1531" s="3795" t="s">
        <v>5584</v>
      </c>
      <c r="R1531" s="3795">
        <v>33</v>
      </c>
      <c r="S1531" s="3795">
        <f>AVERAGE(CPVTFC3SG0074!W15:X15)</f>
        <v>0.50334999999999996</v>
      </c>
      <c r="T1531" s="555">
        <f t="shared" si="316"/>
        <v>1903.6717557251907</v>
      </c>
      <c r="U1531" s="3796" t="s">
        <v>315</v>
      </c>
    </row>
    <row r="1532" spans="1:21" ht="15.75" thickBot="1" x14ac:dyDescent="0.3">
      <c r="A1532" s="1804">
        <v>968</v>
      </c>
      <c r="B1532" s="3751" t="s">
        <v>2144</v>
      </c>
      <c r="C1532" s="3751" t="s">
        <v>868</v>
      </c>
      <c r="D1532" s="2330">
        <v>44824</v>
      </c>
      <c r="E1532" s="3516" t="s">
        <v>4925</v>
      </c>
      <c r="F1532" s="3816">
        <v>13</v>
      </c>
      <c r="G1532" s="1521">
        <f>AVERAGE(CPVTFC3SG0016!E13:F13)</f>
        <v>0.10015</v>
      </c>
      <c r="H1532" s="3517">
        <f t="shared" si="317"/>
        <v>-283.64661654135341</v>
      </c>
      <c r="I1532" s="306" t="s">
        <v>314</v>
      </c>
      <c r="J1532" s="2415"/>
      <c r="K1532" s="2415"/>
      <c r="L1532" s="2416"/>
      <c r="M1532" s="1973"/>
      <c r="N1532" s="1973"/>
      <c r="O1532" s="1973"/>
      <c r="P1532" s="1472"/>
      <c r="Q1532" s="1472"/>
      <c r="R1532" s="1472"/>
      <c r="S1532" s="1472"/>
      <c r="T1532" s="1472"/>
      <c r="U1532" s="1472"/>
    </row>
    <row r="1533" spans="1:21" ht="15.75" thickBot="1" x14ac:dyDescent="0.3">
      <c r="A1533" s="600">
        <v>969</v>
      </c>
      <c r="B1533" s="3656" t="s">
        <v>2145</v>
      </c>
      <c r="C1533" s="3656" t="s">
        <v>868</v>
      </c>
      <c r="D1533" s="2325">
        <v>44824</v>
      </c>
      <c r="E1533" s="3512" t="s">
        <v>4925</v>
      </c>
      <c r="F1533" s="3808">
        <v>14</v>
      </c>
      <c r="G1533" s="1425">
        <f>AVERAGE(CPVTFC3SG0016!G13:H13)</f>
        <v>2.7054499999999999</v>
      </c>
      <c r="H1533" s="3513">
        <f t="shared" si="317"/>
        <v>9510.7142857142844</v>
      </c>
      <c r="I1533" s="3515" t="s">
        <v>315</v>
      </c>
      <c r="J1533" s="2963"/>
      <c r="K1533" s="2963"/>
      <c r="L1533" s="2964"/>
      <c r="M1533" s="1429"/>
      <c r="N1533" s="1429"/>
      <c r="O1533" s="1429"/>
      <c r="P1533" s="3802">
        <v>44890</v>
      </c>
      <c r="Q1533" s="3803" t="s">
        <v>5584</v>
      </c>
      <c r="R1533" s="3803">
        <v>34</v>
      </c>
      <c r="S1533" s="3803">
        <f>AVERAGE(CPVTFC3SG0074!C17:D17)</f>
        <v>0.88945000000000007</v>
      </c>
      <c r="T1533" s="603">
        <f t="shared" si="316"/>
        <v>3848.9083969465651</v>
      </c>
      <c r="U1533" s="3804" t="s">
        <v>315</v>
      </c>
    </row>
    <row r="1534" spans="1:21" ht="15.75" thickBot="1" x14ac:dyDescent="0.3">
      <c r="A1534" s="531">
        <v>970</v>
      </c>
      <c r="B1534" s="3434" t="s">
        <v>2146</v>
      </c>
      <c r="C1534" s="3434" t="s">
        <v>868</v>
      </c>
      <c r="D1534" s="2328">
        <v>44824</v>
      </c>
      <c r="E1534" s="3506" t="s">
        <v>4925</v>
      </c>
      <c r="F1534" s="3678">
        <v>15</v>
      </c>
      <c r="G1534" s="1464">
        <f>AVERAGE(CPVTFC3SG0016!I13:J13)</f>
        <v>2.7464</v>
      </c>
      <c r="H1534" s="3507">
        <f t="shared" si="317"/>
        <v>9664.6616541353378</v>
      </c>
      <c r="I1534" s="3499" t="s">
        <v>315</v>
      </c>
      <c r="J1534" s="2415"/>
      <c r="K1534" s="2415"/>
      <c r="L1534" s="2416"/>
      <c r="M1534" s="1973"/>
      <c r="N1534" s="1973"/>
      <c r="O1534" s="1973"/>
      <c r="P1534" s="3797">
        <v>44890</v>
      </c>
      <c r="Q1534" s="3798" t="s">
        <v>5584</v>
      </c>
      <c r="R1534" s="3798">
        <v>35</v>
      </c>
      <c r="S1534" s="3798">
        <f>AVERAGE(CPVTFC3SG0074!E17:F17)</f>
        <v>1.1543000000000001</v>
      </c>
      <c r="T1534" s="553">
        <f t="shared" si="316"/>
        <v>5183.2671755725196</v>
      </c>
      <c r="U1534" s="3799" t="s">
        <v>315</v>
      </c>
    </row>
    <row r="1535" spans="1:21" ht="15.75" thickBot="1" x14ac:dyDescent="0.3">
      <c r="A1535" s="600">
        <v>971</v>
      </c>
      <c r="B1535" s="3656" t="s">
        <v>2147</v>
      </c>
      <c r="C1535" s="3656" t="s">
        <v>868</v>
      </c>
      <c r="D1535" s="2325">
        <v>44824</v>
      </c>
      <c r="E1535" s="3512" t="s">
        <v>4925</v>
      </c>
      <c r="F1535" s="3808">
        <v>16</v>
      </c>
      <c r="G1535" s="1425">
        <f>AVERAGE(CPVTFC3SG0016!K13:L13)</f>
        <v>1.5371999999999999</v>
      </c>
      <c r="H1535" s="3513">
        <f t="shared" si="317"/>
        <v>5118.7969924812032</v>
      </c>
      <c r="I1535" s="3515" t="s">
        <v>315</v>
      </c>
      <c r="J1535" s="2963"/>
      <c r="K1535" s="2963"/>
      <c r="L1535" s="2964"/>
      <c r="M1535" s="1429"/>
      <c r="N1535" s="1429"/>
      <c r="O1535" s="1429"/>
      <c r="P1535" s="3809">
        <v>44890</v>
      </c>
      <c r="Q1535" s="3810" t="s">
        <v>5584</v>
      </c>
      <c r="R1535" s="3810">
        <v>36</v>
      </c>
      <c r="S1535" s="3810">
        <f>AVERAGE(CPVTFC3SG0074!G17:H17)</f>
        <v>0.34404999999999997</v>
      </c>
      <c r="T1535" s="1422">
        <f t="shared" si="316"/>
        <v>1101.0916030534349</v>
      </c>
      <c r="U1535" s="3811" t="s">
        <v>314</v>
      </c>
    </row>
    <row r="1536" spans="1:21" ht="15.75" thickBot="1" x14ac:dyDescent="0.3">
      <c r="A1536" s="531">
        <v>972</v>
      </c>
      <c r="B1536" s="3434" t="s">
        <v>2148</v>
      </c>
      <c r="C1536" s="3434" t="s">
        <v>868</v>
      </c>
      <c r="D1536" s="2328">
        <v>44824</v>
      </c>
      <c r="E1536" s="3506" t="s">
        <v>4925</v>
      </c>
      <c r="F1536" s="3678">
        <v>17</v>
      </c>
      <c r="G1536" s="1464">
        <f>AVERAGE(CPVTFC3SG0016!M13:N13)</f>
        <v>1.9142000000000001</v>
      </c>
      <c r="H1536" s="3507">
        <f t="shared" si="317"/>
        <v>6536.0902255639103</v>
      </c>
      <c r="I1536" s="3499" t="s">
        <v>315</v>
      </c>
      <c r="J1536" s="2415"/>
      <c r="K1536" s="2415"/>
      <c r="L1536" s="2416"/>
      <c r="M1536" s="1973"/>
      <c r="N1536" s="1973"/>
      <c r="O1536" s="1973"/>
      <c r="P1536" s="3797">
        <v>44890</v>
      </c>
      <c r="Q1536" s="3798" t="s">
        <v>5584</v>
      </c>
      <c r="R1536" s="3798">
        <v>37</v>
      </c>
      <c r="S1536" s="3798">
        <f>AVERAGE(CPVTFC3SG0074!I17:J17)</f>
        <v>0.44010000000000005</v>
      </c>
      <c r="T1536" s="553">
        <f t="shared" si="316"/>
        <v>1585.0076335877864</v>
      </c>
      <c r="U1536" s="3799" t="s">
        <v>315</v>
      </c>
    </row>
    <row r="1537" spans="1:22" ht="15.75" thickBot="1" x14ac:dyDescent="0.3">
      <c r="A1537" s="600">
        <v>973</v>
      </c>
      <c r="B1537" s="3656" t="s">
        <v>2149</v>
      </c>
      <c r="C1537" s="3656" t="s">
        <v>868</v>
      </c>
      <c r="D1537" s="2325">
        <v>44824</v>
      </c>
      <c r="E1537" s="3512" t="s">
        <v>4925</v>
      </c>
      <c r="F1537" s="3808">
        <v>18</v>
      </c>
      <c r="G1537" s="1425">
        <f>AVERAGE(CPVTFC3SG0016!O13:P13)</f>
        <v>1.7847500000000001</v>
      </c>
      <c r="H1537" s="3513">
        <f t="shared" si="317"/>
        <v>6049.4360902255639</v>
      </c>
      <c r="I1537" s="3515" t="s">
        <v>315</v>
      </c>
      <c r="J1537" s="2963"/>
      <c r="K1537" s="2963"/>
      <c r="L1537" s="2964"/>
      <c r="M1537" s="1429"/>
      <c r="N1537" s="1429"/>
      <c r="O1537" s="1429"/>
      <c r="P1537" s="3802">
        <v>44890</v>
      </c>
      <c r="Q1537" s="3803" t="s">
        <v>5584</v>
      </c>
      <c r="R1537" s="3803">
        <v>38</v>
      </c>
      <c r="S1537" s="3803">
        <f>AVERAGE(CPVTFC3SG0074!K15:L17)</f>
        <v>0.50749999999999995</v>
      </c>
      <c r="T1537" s="603">
        <f t="shared" si="316"/>
        <v>1924.5801526717555</v>
      </c>
      <c r="U1537" s="3804" t="s">
        <v>315</v>
      </c>
    </row>
    <row r="1538" spans="1:22" ht="15.75" thickBot="1" x14ac:dyDescent="0.3">
      <c r="A1538" s="531">
        <v>974</v>
      </c>
      <c r="B1538" s="3434" t="s">
        <v>2150</v>
      </c>
      <c r="C1538" s="3434" t="s">
        <v>868</v>
      </c>
      <c r="D1538" s="2328">
        <v>44824</v>
      </c>
      <c r="E1538" s="3506" t="s">
        <v>4925</v>
      </c>
      <c r="F1538" s="3678">
        <v>19</v>
      </c>
      <c r="G1538" s="1464">
        <f>AVERAGE(CPVTFC3SG0016!Q13:R13)</f>
        <v>1.8759000000000001</v>
      </c>
      <c r="H1538" s="3507">
        <f t="shared" si="317"/>
        <v>6392.1052631578959</v>
      </c>
      <c r="I1538" s="3499" t="s">
        <v>315</v>
      </c>
      <c r="J1538" s="2415"/>
      <c r="K1538" s="2415"/>
      <c r="L1538" s="2416"/>
      <c r="M1538" s="1973"/>
      <c r="N1538" s="1973"/>
      <c r="O1538" s="1973"/>
      <c r="P1538" s="3797">
        <v>44890</v>
      </c>
      <c r="Q1538" s="3798" t="s">
        <v>5584</v>
      </c>
      <c r="R1538" s="3798">
        <v>39</v>
      </c>
      <c r="S1538" s="3798">
        <f>AVERAGE(CPVTFC3SG0074!M17:N17)</f>
        <v>0.58620000000000005</v>
      </c>
      <c r="T1538" s="553">
        <f t="shared" si="316"/>
        <v>2321.0839694656488</v>
      </c>
      <c r="U1538" s="3799" t="s">
        <v>315</v>
      </c>
    </row>
    <row r="1539" spans="1:22" x14ac:dyDescent="0.25">
      <c r="A1539" s="86">
        <v>975</v>
      </c>
      <c r="B1539" s="4756" t="s">
        <v>2151</v>
      </c>
      <c r="C1539" s="2746" t="s">
        <v>868</v>
      </c>
      <c r="D1539" s="2107">
        <v>44824</v>
      </c>
      <c r="E1539" s="2788" t="s">
        <v>4925</v>
      </c>
      <c r="F1539" s="582">
        <v>20</v>
      </c>
      <c r="G1539" s="459">
        <f>AVERAGE(CPVTFC3SG0016!S13:T13)</f>
        <v>1.1068</v>
      </c>
      <c r="H1539" s="2109">
        <f t="shared" si="317"/>
        <v>3500.7518796992485</v>
      </c>
      <c r="I1539" s="2796" t="s">
        <v>315</v>
      </c>
      <c r="J1539" s="2410"/>
      <c r="K1539" s="2410"/>
      <c r="L1539" s="2411"/>
      <c r="M1539" s="721"/>
      <c r="N1539" s="721"/>
      <c r="O1539" s="721"/>
      <c r="P1539" s="3805">
        <v>44890</v>
      </c>
      <c r="Q1539" s="3806" t="s">
        <v>5584</v>
      </c>
      <c r="R1539" s="3806">
        <v>40</v>
      </c>
      <c r="S1539" s="3806">
        <f>AVERAGE(CPVTFC3SG0074!O17:P17)</f>
        <v>0.38190000000000002</v>
      </c>
      <c r="T1539" s="548">
        <f t="shared" si="316"/>
        <v>1291.7862595419849</v>
      </c>
      <c r="U1539" s="3807" t="s">
        <v>315</v>
      </c>
    </row>
    <row r="1540" spans="1:22" ht="15.75" thickBot="1" x14ac:dyDescent="0.3">
      <c r="A1540" s="537"/>
      <c r="B1540" s="4758"/>
      <c r="C1540" s="2623" t="s">
        <v>5448</v>
      </c>
      <c r="D1540" s="2335"/>
      <c r="E1540" s="3532"/>
      <c r="F1540" s="1586"/>
      <c r="G1540" s="1586"/>
      <c r="H1540" s="3533"/>
      <c r="I1540" s="3534"/>
      <c r="J1540" s="2406"/>
      <c r="K1540" s="2406"/>
      <c r="L1540" s="2407"/>
      <c r="M1540" s="650"/>
      <c r="N1540" s="650"/>
      <c r="O1540" s="650"/>
      <c r="P1540" s="3817">
        <v>44890</v>
      </c>
      <c r="Q1540" s="3818" t="s">
        <v>5584</v>
      </c>
      <c r="R1540" s="3818">
        <v>41</v>
      </c>
      <c r="S1540" s="3818">
        <f>AVERAGE(CPVTFC3SG0074!Q17:R17)</f>
        <v>0.36650000000000005</v>
      </c>
      <c r="T1540" s="521">
        <f t="shared" si="316"/>
        <v>1214.198473282443</v>
      </c>
      <c r="U1540" s="3819" t="s">
        <v>314</v>
      </c>
    </row>
    <row r="1541" spans="1:22" x14ac:dyDescent="0.25">
      <c r="A1541" s="86">
        <v>976</v>
      </c>
      <c r="B1541" s="4756" t="s">
        <v>2152</v>
      </c>
      <c r="C1541" s="2746" t="s">
        <v>868</v>
      </c>
      <c r="D1541" s="2107">
        <v>44824</v>
      </c>
      <c r="E1541" s="2788" t="s">
        <v>4925</v>
      </c>
      <c r="F1541" s="582">
        <v>21</v>
      </c>
      <c r="G1541" s="459">
        <f>AVERAGE(CPVTFC3SG0016!U13:V13)</f>
        <v>2.3896999999999999</v>
      </c>
      <c r="H1541" s="2109">
        <f t="shared" si="317"/>
        <v>8323.6842105263149</v>
      </c>
      <c r="I1541" s="2789" t="s">
        <v>315</v>
      </c>
      <c r="J1541" s="2410"/>
      <c r="K1541" s="2410"/>
      <c r="L1541" s="2411"/>
      <c r="M1541" s="721"/>
      <c r="N1541" s="721"/>
      <c r="O1541" s="721"/>
      <c r="P1541" s="1957">
        <v>44890</v>
      </c>
      <c r="Q1541" s="1959" t="s">
        <v>5584</v>
      </c>
      <c r="R1541" s="1959">
        <v>42</v>
      </c>
      <c r="S1541" s="1959">
        <f>AVERAGE(CPVTFC3SG0074!S17:T17)</f>
        <v>0.91284999999999994</v>
      </c>
      <c r="T1541" s="461">
        <f t="shared" si="316"/>
        <v>3966.8015267175574</v>
      </c>
      <c r="U1541" s="3792" t="s">
        <v>315</v>
      </c>
    </row>
    <row r="1542" spans="1:22" ht="15.75" thickBot="1" x14ac:dyDescent="0.3">
      <c r="A1542" s="537"/>
      <c r="B1542" s="4758"/>
      <c r="C1542" s="2623" t="s">
        <v>5448</v>
      </c>
      <c r="D1542" s="2335"/>
      <c r="E1542" s="3532"/>
      <c r="F1542" s="1586"/>
      <c r="G1542" s="1586"/>
      <c r="H1542" s="3533"/>
      <c r="I1542" s="3534"/>
      <c r="J1542" s="2406"/>
      <c r="K1542" s="2406"/>
      <c r="L1542" s="2407"/>
      <c r="M1542" s="650"/>
      <c r="N1542" s="650"/>
      <c r="O1542" s="650"/>
      <c r="P1542" s="3826">
        <v>44890</v>
      </c>
      <c r="Q1542" s="3827" t="s">
        <v>5584</v>
      </c>
      <c r="R1542" s="3827">
        <v>43</v>
      </c>
      <c r="S1542" s="3827">
        <f>AVERAGE(CPVTFC3SG0074!U17:V17)</f>
        <v>0.69334999999999991</v>
      </c>
      <c r="T1542" s="507">
        <f t="shared" si="316"/>
        <v>2860.9236641221373</v>
      </c>
      <c r="U1542" s="3828" t="s">
        <v>315</v>
      </c>
    </row>
    <row r="1543" spans="1:22" x14ac:dyDescent="0.25">
      <c r="A1543" s="86">
        <v>977</v>
      </c>
      <c r="B1543" s="4748" t="s">
        <v>2153</v>
      </c>
      <c r="C1543" s="2746" t="s">
        <v>868</v>
      </c>
      <c r="D1543" s="2107">
        <v>44824</v>
      </c>
      <c r="E1543" s="2788" t="s">
        <v>4925</v>
      </c>
      <c r="F1543" s="582">
        <v>22</v>
      </c>
      <c r="G1543" s="459">
        <f>AVERAGE(CPVTFC3SG0016!W13:X13)</f>
        <v>1.1461000000000001</v>
      </c>
      <c r="H1543" s="2109">
        <f t="shared" si="317"/>
        <v>3648.4962406015043</v>
      </c>
      <c r="I1543" s="2789" t="s">
        <v>315</v>
      </c>
      <c r="J1543" s="4335">
        <v>44895</v>
      </c>
      <c r="K1543" s="885" t="s">
        <v>5570</v>
      </c>
      <c r="L1543" s="885">
        <v>130</v>
      </c>
      <c r="M1543" s="885">
        <f>AVERAGE(CPVTFC3SG0083!L18:M18)</f>
        <v>0.11849999999999999</v>
      </c>
      <c r="N1543" s="4336">
        <f t="shared" ref="N1543" si="318">(M1543-0.15)/0.0138*400</f>
        <v>-913.04347826086951</v>
      </c>
      <c r="O1543" s="4358" t="s">
        <v>314</v>
      </c>
      <c r="P1543" s="3788">
        <v>44890</v>
      </c>
      <c r="Q1543" s="1498" t="s">
        <v>5584</v>
      </c>
      <c r="R1543" s="1498">
        <v>44</v>
      </c>
      <c r="S1543" s="1498">
        <f>AVERAGE(CPVTFC3SG0074!W17:X17)</f>
        <v>0.29305000000000003</v>
      </c>
      <c r="T1543" s="494">
        <f t="shared" si="316"/>
        <v>844.14503816793911</v>
      </c>
      <c r="U1543" s="1779" t="s">
        <v>314</v>
      </c>
      <c r="V1543" s="4733" t="s">
        <v>1416</v>
      </c>
    </row>
    <row r="1544" spans="1:22" x14ac:dyDescent="0.25">
      <c r="A1544" s="596"/>
      <c r="B1544" s="4749"/>
      <c r="C1544" s="171" t="s">
        <v>5448</v>
      </c>
      <c r="D1544" s="2333"/>
      <c r="E1544" s="3468"/>
      <c r="F1544" s="695"/>
      <c r="G1544" s="695"/>
      <c r="H1544" s="3469"/>
      <c r="I1544" s="3504"/>
      <c r="J1544" s="881"/>
      <c r="K1544" s="881"/>
      <c r="L1544" s="882"/>
      <c r="M1544" s="642"/>
      <c r="N1544" s="642"/>
      <c r="O1544" s="642"/>
      <c r="P1544" s="267">
        <v>44890</v>
      </c>
      <c r="Q1544" s="268" t="s">
        <v>5584</v>
      </c>
      <c r="R1544" s="268">
        <v>45</v>
      </c>
      <c r="S1544" s="268">
        <f>AVERAGE(CPVTFC3SG0074!C19:D19)</f>
        <v>0.2893</v>
      </c>
      <c r="T1544" s="343">
        <f t="shared" si="316"/>
        <v>825.25190839694653</v>
      </c>
      <c r="U1544" s="1781" t="s">
        <v>314</v>
      </c>
      <c r="V1544" s="4691"/>
    </row>
    <row r="1545" spans="1:22" ht="24" x14ac:dyDescent="0.25">
      <c r="A1545" s="596"/>
      <c r="B1545" s="4749"/>
      <c r="C1545" s="443" t="s">
        <v>2442</v>
      </c>
      <c r="D1545" s="2392">
        <v>44887</v>
      </c>
      <c r="E1545" s="3568" t="s">
        <v>5518</v>
      </c>
      <c r="F1545" s="3564">
        <v>131</v>
      </c>
      <c r="G1545" s="103">
        <f>AVERAGE(CPVTFC3SG0065!N18:O18)</f>
        <v>2.9308000000000001</v>
      </c>
      <c r="H1545" s="3477">
        <f t="shared" ref="H1545" si="319">(G1545-0.171)/0.0137*50</f>
        <v>10072.262773722628</v>
      </c>
      <c r="I1545" s="3591" t="s">
        <v>315</v>
      </c>
      <c r="J1545" s="4239">
        <v>44895</v>
      </c>
      <c r="K1545" s="276" t="s">
        <v>5570</v>
      </c>
      <c r="L1545" s="276">
        <v>131</v>
      </c>
      <c r="M1545" s="276">
        <f>AVERAGE(CPVTFC3SG0083!N18:O18)</f>
        <v>2.1462500000000002</v>
      </c>
      <c r="N1545" s="4018">
        <f t="shared" ref="N1545:N1549" si="320">(M1545-0.15)/0.0138*400</f>
        <v>57862.318840579726</v>
      </c>
      <c r="O1545" s="4516" t="s">
        <v>315</v>
      </c>
      <c r="P1545" s="694"/>
      <c r="Q1545" s="694"/>
      <c r="R1545" s="694"/>
      <c r="S1545" s="694"/>
      <c r="T1545" s="694"/>
      <c r="U1545" s="2600"/>
      <c r="V1545" s="4691"/>
    </row>
    <row r="1546" spans="1:22" ht="15.75" thickBot="1" x14ac:dyDescent="0.3">
      <c r="A1546" s="516"/>
      <c r="B1546" s="4750"/>
      <c r="C1546" s="2747" t="s">
        <v>4252</v>
      </c>
      <c r="D1546" s="1516">
        <v>44894</v>
      </c>
      <c r="E1546" s="3589" t="s">
        <v>5564</v>
      </c>
      <c r="F1546" s="3589">
        <v>52</v>
      </c>
      <c r="G1546" s="518">
        <f>AVERAGE(CPVTFC3SG0082!Q19:R19)</f>
        <v>2.86375</v>
      </c>
      <c r="H1546" s="1518">
        <f>(G1546-0.1565)/0.0137*50</f>
        <v>9880.4744525547449</v>
      </c>
      <c r="I1546" s="3590" t="s">
        <v>315</v>
      </c>
      <c r="J1546" s="4346">
        <v>44896</v>
      </c>
      <c r="K1546" s="560" t="s">
        <v>5598</v>
      </c>
      <c r="L1546" s="560">
        <v>79</v>
      </c>
      <c r="M1546" s="560">
        <f>AVERAGE(CPVTFC3SG0085!D25:E25)</f>
        <v>1.5844</v>
      </c>
      <c r="N1546" s="4016">
        <f t="shared" ref="N1546" si="321">(M1546-0.0888)/0.0136*400</f>
        <v>43988.23529411765</v>
      </c>
      <c r="O1546" s="4365" t="s">
        <v>315</v>
      </c>
      <c r="P1546" s="786"/>
      <c r="Q1546" s="786"/>
      <c r="R1546" s="786"/>
      <c r="S1546" s="786"/>
      <c r="T1546" s="786"/>
      <c r="U1546" s="788"/>
      <c r="V1546" s="4692"/>
    </row>
    <row r="1547" spans="1:22" x14ac:dyDescent="0.25">
      <c r="A1547" s="592">
        <v>978</v>
      </c>
      <c r="B1547" s="4764" t="s">
        <v>2154</v>
      </c>
      <c r="C1547" s="2753" t="s">
        <v>868</v>
      </c>
      <c r="D1547" s="2925">
        <v>44824</v>
      </c>
      <c r="E1547" s="3518" t="s">
        <v>4925</v>
      </c>
      <c r="F1547" s="578">
        <v>23</v>
      </c>
      <c r="G1547" s="449">
        <f>AVERAGE(CPVTFC3SG0016!C15:D15)</f>
        <v>2.9253999999999998</v>
      </c>
      <c r="H1547" s="3519">
        <f t="shared" si="317"/>
        <v>10337.593984962405</v>
      </c>
      <c r="I1547" s="3521" t="s">
        <v>315</v>
      </c>
      <c r="J1547" s="4239">
        <v>44895</v>
      </c>
      <c r="K1547" s="276" t="s">
        <v>5570</v>
      </c>
      <c r="L1547" s="276">
        <v>132</v>
      </c>
      <c r="M1547" s="276">
        <f>AVERAGE(CPVTFC3SG0083!P18:Q18)</f>
        <v>2.00705</v>
      </c>
      <c r="N1547" s="4018">
        <f t="shared" si="320"/>
        <v>53827.536231884063</v>
      </c>
      <c r="O1547" s="4516" t="s">
        <v>315</v>
      </c>
      <c r="P1547" s="847">
        <v>44890</v>
      </c>
      <c r="Q1547" s="848" t="s">
        <v>5584</v>
      </c>
      <c r="R1547" s="848">
        <v>46</v>
      </c>
      <c r="S1547" s="848">
        <f>AVERAGE(CPVTFC3SG0074!E19:F19)</f>
        <v>2.8589500000000001</v>
      </c>
      <c r="T1547" s="344">
        <f t="shared" ref="T1547:T1548" si="322">(S1547-0.1255)/0.0131*66</f>
        <v>13771.580152671753</v>
      </c>
      <c r="U1547" s="3777" t="s">
        <v>315</v>
      </c>
    </row>
    <row r="1548" spans="1:22" x14ac:dyDescent="0.25">
      <c r="A1548" s="592"/>
      <c r="B1548" s="4764"/>
      <c r="C1548" s="171" t="s">
        <v>5448</v>
      </c>
      <c r="D1548" s="2333"/>
      <c r="E1548" s="3468"/>
      <c r="F1548" s="695"/>
      <c r="G1548" s="695"/>
      <c r="H1548" s="3469"/>
      <c r="I1548" s="3504"/>
      <c r="J1548" s="2408"/>
      <c r="K1548" s="2408"/>
      <c r="L1548" s="2409"/>
      <c r="M1548" s="656"/>
      <c r="N1548" s="656"/>
      <c r="O1548" s="656"/>
      <c r="P1548" s="847">
        <v>44890</v>
      </c>
      <c r="Q1548" s="848" t="s">
        <v>5584</v>
      </c>
      <c r="R1548" s="848">
        <v>47</v>
      </c>
      <c r="S1548" s="848">
        <f>AVERAGE(CPVTFC3SG0074!G19:H19)</f>
        <v>2.2166999999999999</v>
      </c>
      <c r="T1548" s="344">
        <f t="shared" si="322"/>
        <v>10535.816793893127</v>
      </c>
      <c r="U1548" s="3777" t="s">
        <v>315</v>
      </c>
    </row>
    <row r="1549" spans="1:22" ht="24" x14ac:dyDescent="0.25">
      <c r="A1549" s="596"/>
      <c r="B1549" s="4749"/>
      <c r="C1549" s="443" t="s">
        <v>2442</v>
      </c>
      <c r="D1549" s="2392">
        <v>44887</v>
      </c>
      <c r="E1549" s="3568" t="s">
        <v>5518</v>
      </c>
      <c r="F1549" s="3564">
        <v>132</v>
      </c>
      <c r="G1549" s="103">
        <f>AVERAGE(CPVTFC3SG0065!P18:Q18)</f>
        <v>2.9415500000000003</v>
      </c>
      <c r="H1549" s="3477">
        <f t="shared" ref="H1549" si="323">(G1549-0.171)/0.0137*50</f>
        <v>10111.496350364965</v>
      </c>
      <c r="I1549" s="3591" t="s">
        <v>315</v>
      </c>
      <c r="J1549" s="4239">
        <v>44895</v>
      </c>
      <c r="K1549" s="276" t="s">
        <v>5570</v>
      </c>
      <c r="L1549" s="276">
        <v>133</v>
      </c>
      <c r="M1549" s="276">
        <f>AVERAGE(CPVTFC3SG0083!R18:S18)</f>
        <v>1.4531000000000001</v>
      </c>
      <c r="N1549" s="4018">
        <f t="shared" si="320"/>
        <v>37771.014492753631</v>
      </c>
      <c r="O1549" s="4516" t="s">
        <v>315</v>
      </c>
      <c r="P1549" s="694"/>
      <c r="Q1549" s="694"/>
      <c r="R1549" s="694"/>
      <c r="S1549" s="694"/>
      <c r="T1549" s="694"/>
      <c r="U1549" s="2600"/>
    </row>
    <row r="1550" spans="1:22" ht="15.75" thickBot="1" x14ac:dyDescent="0.3">
      <c r="A1550" s="537"/>
      <c r="B1550" s="4759"/>
      <c r="C1550" s="2623" t="s">
        <v>4252</v>
      </c>
      <c r="D1550" s="1785">
        <v>44894</v>
      </c>
      <c r="E1550" s="3586" t="s">
        <v>5564</v>
      </c>
      <c r="F1550" s="3586">
        <v>53</v>
      </c>
      <c r="G1550" s="173">
        <f>AVERAGE(CPVTFC3SG0082!S19:T19)</f>
        <v>2.8185000000000002</v>
      </c>
      <c r="H1550" s="1787">
        <f>(G1550-0.1565)/0.0137*50</f>
        <v>9715.3284671532856</v>
      </c>
      <c r="I1550" s="3587" t="s">
        <v>315</v>
      </c>
      <c r="J1550" s="4346">
        <v>44896</v>
      </c>
      <c r="K1550" s="560" t="s">
        <v>5598</v>
      </c>
      <c r="L1550" s="560">
        <v>80</v>
      </c>
      <c r="M1550" s="560">
        <f>AVERAGE(CPVTFC3SG0085!F25:G25)</f>
        <v>2.0423499999999999</v>
      </c>
      <c r="N1550" s="4016">
        <f t="shared" ref="N1550" si="324">(M1550-0.0888)/0.0136*400</f>
        <v>57457.352941176476</v>
      </c>
      <c r="O1550" s="4365" t="s">
        <v>315</v>
      </c>
      <c r="P1550" s="1268"/>
      <c r="Q1550" s="1268"/>
      <c r="R1550" s="1268"/>
      <c r="S1550" s="1268"/>
      <c r="T1550" s="1268"/>
      <c r="U1550" s="2127"/>
    </row>
    <row r="1551" spans="1:22" x14ac:dyDescent="0.25">
      <c r="A1551" s="86">
        <v>979</v>
      </c>
      <c r="B1551" s="4748" t="s">
        <v>2155</v>
      </c>
      <c r="C1551" s="2746" t="s">
        <v>868</v>
      </c>
      <c r="D1551" s="2107">
        <v>44824</v>
      </c>
      <c r="E1551" s="2788" t="s">
        <v>4925</v>
      </c>
      <c r="F1551" s="582">
        <v>24</v>
      </c>
      <c r="G1551" s="459">
        <f>AVERAGE(CPVTFC3SG0016!E15:F15)</f>
        <v>2.8660000000000001</v>
      </c>
      <c r="H1551" s="2109">
        <f t="shared" si="317"/>
        <v>10114.285714285714</v>
      </c>
      <c r="I1551" s="2789" t="s">
        <v>315</v>
      </c>
      <c r="J1551" s="2410"/>
      <c r="K1551" s="2410"/>
      <c r="L1551" s="2411"/>
      <c r="M1551" s="721"/>
      <c r="N1551" s="721"/>
      <c r="O1551" s="721"/>
      <c r="P1551" s="4290">
        <v>44894</v>
      </c>
      <c r="Q1551" s="460" t="s">
        <v>5593</v>
      </c>
      <c r="R1551" s="460">
        <v>138</v>
      </c>
      <c r="S1551" s="460">
        <f>AVERAGE(CPVTFC3SG0081!D20:E20)</f>
        <v>2.4193500000000001</v>
      </c>
      <c r="T1551" s="4007">
        <f t="shared" ref="T1551" si="325">(S1551-0.1617)/0.0141*66</f>
        <v>10567.723404255319</v>
      </c>
      <c r="U1551" s="4291" t="s">
        <v>315</v>
      </c>
    </row>
    <row r="1552" spans="1:22" ht="15.75" thickBot="1" x14ac:dyDescent="0.3">
      <c r="A1552" s="516"/>
      <c r="B1552" s="4750"/>
      <c r="C1552" s="2747" t="s">
        <v>5448</v>
      </c>
      <c r="D1552" s="2111"/>
      <c r="E1552" s="3471"/>
      <c r="F1552" s="787"/>
      <c r="G1552" s="787"/>
      <c r="H1552" s="2113"/>
      <c r="I1552" s="3505"/>
      <c r="J1552" s="2412"/>
      <c r="K1552" s="2412"/>
      <c r="L1552" s="2413"/>
      <c r="M1552" s="778"/>
      <c r="N1552" s="778"/>
      <c r="O1552" s="778"/>
      <c r="P1552" s="3782">
        <v>44890</v>
      </c>
      <c r="Q1552" s="3783" t="s">
        <v>5584</v>
      </c>
      <c r="R1552" s="3783">
        <v>48</v>
      </c>
      <c r="S1552" s="3783">
        <f>AVERAGE(CPVTFC3SG0074!I19:J19)</f>
        <v>2.2687499999999998</v>
      </c>
      <c r="T1552" s="510">
        <f t="shared" ref="T1552" si="326">(S1552-0.1255)/0.0131*66</f>
        <v>10798.053435114502</v>
      </c>
      <c r="U1552" s="3784" t="s">
        <v>315</v>
      </c>
    </row>
    <row r="1553" spans="1:22" ht="15.75" thickBot="1" x14ac:dyDescent="0.3">
      <c r="A1553" s="531">
        <v>980</v>
      </c>
      <c r="B1553" s="3434" t="s">
        <v>2156</v>
      </c>
      <c r="C1553" s="3434" t="s">
        <v>868</v>
      </c>
      <c r="D1553" s="2328">
        <v>44824</v>
      </c>
      <c r="E1553" s="3506" t="s">
        <v>4925</v>
      </c>
      <c r="F1553" s="3678">
        <v>25</v>
      </c>
      <c r="G1553" s="1464">
        <f>AVERAGE(CPVTFC3SG0016!G15:H15)</f>
        <v>2.86965</v>
      </c>
      <c r="H1553" s="3507">
        <f t="shared" si="317"/>
        <v>10128.007518796992</v>
      </c>
      <c r="I1553" s="3499" t="s">
        <v>315</v>
      </c>
      <c r="J1553" s="2415"/>
      <c r="K1553" s="2415"/>
      <c r="L1553" s="2416"/>
      <c r="M1553" s="1973"/>
      <c r="N1553" s="1973"/>
      <c r="O1553" s="1973"/>
      <c r="P1553" s="4294">
        <v>44894</v>
      </c>
      <c r="Q1553" s="502" t="s">
        <v>5593</v>
      </c>
      <c r="R1553" s="502">
        <v>135</v>
      </c>
      <c r="S1553" s="502">
        <f>AVERAGE(CPVTFC3SG0081!V18:W18)</f>
        <v>2.7996499999999997</v>
      </c>
      <c r="T1553" s="4010">
        <f t="shared" ref="T1553" si="327">(S1553-0.1617)/0.0141*66</f>
        <v>12347.851063829785</v>
      </c>
      <c r="U1553" s="4295" t="s">
        <v>315</v>
      </c>
    </row>
    <row r="1554" spans="1:22" x14ac:dyDescent="0.25">
      <c r="A1554" s="86">
        <v>981</v>
      </c>
      <c r="B1554" s="4756" t="s">
        <v>2157</v>
      </c>
      <c r="C1554" s="2746" t="s">
        <v>868</v>
      </c>
      <c r="D1554" s="2107">
        <v>44824</v>
      </c>
      <c r="E1554" s="2788" t="s">
        <v>4925</v>
      </c>
      <c r="F1554" s="582">
        <v>26</v>
      </c>
      <c r="G1554" s="459">
        <f>AVERAGE(CPVTFC3SG0016!I15:J15)</f>
        <v>2.48305</v>
      </c>
      <c r="H1554" s="2109">
        <f t="shared" si="317"/>
        <v>8674.624060150376</v>
      </c>
      <c r="I1554" s="2796" t="s">
        <v>315</v>
      </c>
      <c r="J1554" s="2410"/>
      <c r="K1554" s="2410"/>
      <c r="L1554" s="2411"/>
      <c r="M1554" s="721"/>
      <c r="N1554" s="721"/>
      <c r="O1554" s="721"/>
      <c r="P1554" s="4290">
        <v>44894</v>
      </c>
      <c r="Q1554" s="460" t="s">
        <v>5593</v>
      </c>
      <c r="R1554" s="460">
        <v>136</v>
      </c>
      <c r="S1554" s="460">
        <f>AVERAGE(CPVTFC3SG0081!X18:Y18)</f>
        <v>0.5</v>
      </c>
      <c r="T1554" s="4007">
        <f t="shared" ref="T1554" si="328">(S1554-0.1617)/0.0141*66</f>
        <v>1583.5319148936171</v>
      </c>
      <c r="U1554" s="4291" t="s">
        <v>315</v>
      </c>
    </row>
    <row r="1555" spans="1:22" ht="15.75" thickBot="1" x14ac:dyDescent="0.3">
      <c r="A1555" s="516"/>
      <c r="B1555" s="4758"/>
      <c r="C1555" s="2747" t="s">
        <v>5448</v>
      </c>
      <c r="D1555" s="2111"/>
      <c r="E1555" s="3471"/>
      <c r="F1555" s="787"/>
      <c r="G1555" s="787"/>
      <c r="H1555" s="2113"/>
      <c r="I1555" s="3505"/>
      <c r="J1555" s="2412"/>
      <c r="K1555" s="2412"/>
      <c r="L1555" s="2413"/>
      <c r="M1555" s="778"/>
      <c r="N1555" s="778"/>
      <c r="O1555" s="778"/>
      <c r="P1555" s="3782">
        <v>44890</v>
      </c>
      <c r="Q1555" s="3783" t="s">
        <v>5584</v>
      </c>
      <c r="R1555" s="3783">
        <v>49</v>
      </c>
      <c r="S1555" s="3783">
        <f>AVERAGE(CPVTFC3SG0074!K19:L19)</f>
        <v>0.54089999999999994</v>
      </c>
      <c r="T1555" s="510">
        <f t="shared" ref="T1555" si="329">(S1555-0.1255)/0.0131*66</f>
        <v>2092.8549618320603</v>
      </c>
      <c r="U1555" s="3784" t="s">
        <v>315</v>
      </c>
    </row>
    <row r="1556" spans="1:22" x14ac:dyDescent="0.25">
      <c r="A1556" s="124">
        <v>982</v>
      </c>
      <c r="B1556" s="2753" t="s">
        <v>2158</v>
      </c>
      <c r="C1556" s="2753" t="s">
        <v>868</v>
      </c>
      <c r="D1556" s="2925">
        <v>44824</v>
      </c>
      <c r="E1556" s="3518" t="s">
        <v>4925</v>
      </c>
      <c r="F1556" s="578">
        <v>27</v>
      </c>
      <c r="G1556" s="449">
        <f>AVERAGE(CPVTFC3SG0016!K15:L15)</f>
        <v>2.7863500000000001</v>
      </c>
      <c r="H1556" s="3519">
        <f t="shared" si="317"/>
        <v>9814.8496240601507</v>
      </c>
      <c r="I1556" s="3538" t="s">
        <v>315</v>
      </c>
      <c r="J1556" s="2408"/>
      <c r="K1556" s="2408"/>
      <c r="L1556" s="2409"/>
      <c r="M1556" s="656"/>
      <c r="N1556" s="656"/>
      <c r="O1556" s="656"/>
      <c r="P1556" s="4290">
        <v>44894</v>
      </c>
      <c r="Q1556" s="460" t="s">
        <v>5593</v>
      </c>
      <c r="R1556" s="460">
        <v>143</v>
      </c>
      <c r="S1556" s="460">
        <f>AVERAGE(CPVTFC3SG0081!N20:O20)</f>
        <v>0.77255000000000007</v>
      </c>
      <c r="T1556" s="4007">
        <f t="shared" ref="T1556" si="330">(S1556-0.1617)/0.0141*66</f>
        <v>2859.2978723404262</v>
      </c>
      <c r="U1556" s="4291" t="s">
        <v>315</v>
      </c>
    </row>
    <row r="1557" spans="1:22" ht="15.75" thickBot="1" x14ac:dyDescent="0.3">
      <c r="A1557" s="524"/>
      <c r="B1557" s="2623"/>
      <c r="C1557" s="2623" t="s">
        <v>5448</v>
      </c>
      <c r="D1557" s="2335"/>
      <c r="E1557" s="3532"/>
      <c r="F1557" s="1586"/>
      <c r="G1557" s="1586"/>
      <c r="H1557" s="3533"/>
      <c r="I1557" s="3534"/>
      <c r="J1557" s="2406"/>
      <c r="K1557" s="2406"/>
      <c r="L1557" s="2407"/>
      <c r="M1557" s="650"/>
      <c r="N1557" s="650"/>
      <c r="O1557" s="650"/>
      <c r="P1557" s="3826">
        <v>44890</v>
      </c>
      <c r="Q1557" s="3827" t="s">
        <v>5584</v>
      </c>
      <c r="R1557" s="3827">
        <v>50</v>
      </c>
      <c r="S1557" s="3827">
        <f>AVERAGE(CPVTFC3SG0074!M19:N19)</f>
        <v>0.74465000000000003</v>
      </c>
      <c r="T1557" s="507">
        <f t="shared" ref="T1557" si="331">(S1557-0.1255)/0.0131*66</f>
        <v>3119.3816793893129</v>
      </c>
      <c r="U1557" s="3828" t="s">
        <v>315</v>
      </c>
    </row>
    <row r="1558" spans="1:22" x14ac:dyDescent="0.25">
      <c r="A1558" s="86">
        <v>983</v>
      </c>
      <c r="B1558" s="4756" t="s">
        <v>2159</v>
      </c>
      <c r="C1558" s="2746" t="s">
        <v>868</v>
      </c>
      <c r="D1558" s="2107">
        <v>44824</v>
      </c>
      <c r="E1558" s="2788" t="s">
        <v>4925</v>
      </c>
      <c r="F1558" s="582">
        <v>28</v>
      </c>
      <c r="G1558" s="459">
        <f>AVERAGE(CPVTFC3SG0016!M15:N15)</f>
        <v>1.86595</v>
      </c>
      <c r="H1558" s="2109">
        <f t="shared" si="317"/>
        <v>6354.6992481203015</v>
      </c>
      <c r="I1558" s="2796" t="s">
        <v>315</v>
      </c>
      <c r="J1558" s="2410"/>
      <c r="K1558" s="2410"/>
      <c r="L1558" s="2411"/>
      <c r="M1558" s="721"/>
      <c r="N1558" s="721"/>
      <c r="O1558" s="721"/>
      <c r="P1558" s="4277">
        <v>44894</v>
      </c>
      <c r="Q1558" s="493" t="s">
        <v>5593</v>
      </c>
      <c r="R1558" s="493">
        <v>146</v>
      </c>
      <c r="S1558" s="493">
        <f>AVERAGE(CPVTFC3SG0081!T20:U20)</f>
        <v>0.42670000000000002</v>
      </c>
      <c r="T1558" s="4008">
        <f t="shared" ref="T1558" si="332">(S1558-0.1617)/0.0141*66</f>
        <v>1240.4255319148938</v>
      </c>
      <c r="U1558" s="4278" t="s">
        <v>314</v>
      </c>
    </row>
    <row r="1559" spans="1:22" ht="15.75" thickBot="1" x14ac:dyDescent="0.3">
      <c r="A1559" s="516"/>
      <c r="B1559" s="4758"/>
      <c r="C1559" s="2747" t="s">
        <v>5448</v>
      </c>
      <c r="D1559" s="2111"/>
      <c r="E1559" s="3471"/>
      <c r="F1559" s="787"/>
      <c r="G1559" s="787"/>
      <c r="H1559" s="2113"/>
      <c r="I1559" s="3505"/>
      <c r="J1559" s="2412"/>
      <c r="K1559" s="2412"/>
      <c r="L1559" s="2413"/>
      <c r="M1559" s="778"/>
      <c r="N1559" s="778"/>
      <c r="O1559" s="778"/>
      <c r="P1559" s="3782">
        <v>44890</v>
      </c>
      <c r="Q1559" s="3783" t="s">
        <v>5584</v>
      </c>
      <c r="R1559" s="3783">
        <v>51</v>
      </c>
      <c r="S1559" s="3783">
        <f>AVERAGE(CPVTFC3SG0074!O19:P19)</f>
        <v>0.53095000000000003</v>
      </c>
      <c r="T1559" s="510">
        <f t="shared" ref="T1559" si="333">(S1559-0.1255)/0.0131*66</f>
        <v>2042.7251908396947</v>
      </c>
      <c r="U1559" s="3784" t="s">
        <v>315</v>
      </c>
    </row>
    <row r="1560" spans="1:22" x14ac:dyDescent="0.25">
      <c r="A1560" s="124">
        <v>984</v>
      </c>
      <c r="B1560" s="4757" t="s">
        <v>2160</v>
      </c>
      <c r="C1560" s="2753" t="s">
        <v>868</v>
      </c>
      <c r="D1560" s="2925">
        <v>44824</v>
      </c>
      <c r="E1560" s="3518" t="s">
        <v>4925</v>
      </c>
      <c r="F1560" s="578">
        <v>29</v>
      </c>
      <c r="G1560" s="449">
        <f>AVERAGE(CPVTFC3SG0016!O15:P15)</f>
        <v>2.8651499999999999</v>
      </c>
      <c r="H1560" s="3519">
        <f t="shared" si="317"/>
        <v>10111.090225563908</v>
      </c>
      <c r="I1560" s="3538" t="s">
        <v>315</v>
      </c>
      <c r="J1560" s="2408"/>
      <c r="K1560" s="2408"/>
      <c r="L1560" s="2409"/>
      <c r="M1560" s="656"/>
      <c r="N1560" s="656"/>
      <c r="O1560" s="656"/>
      <c r="P1560" s="4290">
        <v>44894</v>
      </c>
      <c r="Q1560" s="460" t="s">
        <v>5593</v>
      </c>
      <c r="R1560" s="460">
        <v>144</v>
      </c>
      <c r="S1560" s="460">
        <f>AVERAGE(CPVTFC3SG0081!P20:Q20)</f>
        <v>2.8471000000000002</v>
      </c>
      <c r="T1560" s="4007">
        <f t="shared" ref="T1560" si="334">(S1560-0.1617)/0.0141*66</f>
        <v>12569.95744680851</v>
      </c>
      <c r="U1560" s="4291" t="s">
        <v>315</v>
      </c>
    </row>
    <row r="1561" spans="1:22" ht="15.75" thickBot="1" x14ac:dyDescent="0.3">
      <c r="A1561" s="524"/>
      <c r="B1561" s="4757"/>
      <c r="C1561" s="2623" t="s">
        <v>5448</v>
      </c>
      <c r="D1561" s="2335"/>
      <c r="E1561" s="3532"/>
      <c r="F1561" s="1586"/>
      <c r="G1561" s="1586"/>
      <c r="H1561" s="3533"/>
      <c r="I1561" s="3534"/>
      <c r="J1561" s="2406"/>
      <c r="K1561" s="2406"/>
      <c r="L1561" s="2407"/>
      <c r="M1561" s="650"/>
      <c r="N1561" s="650"/>
      <c r="O1561" s="650"/>
      <c r="P1561" s="3826">
        <v>44890</v>
      </c>
      <c r="Q1561" s="3827" t="s">
        <v>5584</v>
      </c>
      <c r="R1561" s="3827">
        <v>52</v>
      </c>
      <c r="S1561" s="3827">
        <f>AVERAGE(CPVTFC3SG0074!Q19:R19)</f>
        <v>2.8293499999999998</v>
      </c>
      <c r="T1561" s="507">
        <f t="shared" ref="T1561" si="335">(S1561-0.1255)/0.0131*66</f>
        <v>13622.450381679388</v>
      </c>
      <c r="U1561" s="3828" t="s">
        <v>315</v>
      </c>
    </row>
    <row r="1562" spans="1:22" ht="15.75" thickBot="1" x14ac:dyDescent="0.3">
      <c r="A1562" s="600">
        <v>985</v>
      </c>
      <c r="B1562" s="3656" t="s">
        <v>2161</v>
      </c>
      <c r="C1562" s="3656" t="s">
        <v>868</v>
      </c>
      <c r="D1562" s="2325">
        <v>44824</v>
      </c>
      <c r="E1562" s="3512" t="s">
        <v>4925</v>
      </c>
      <c r="F1562" s="3808">
        <v>30</v>
      </c>
      <c r="G1562" s="1425">
        <f>AVERAGE(CPVTFC3SG0016!Q15:R15)</f>
        <v>2.8613499999999998</v>
      </c>
      <c r="H1562" s="3513">
        <f t="shared" si="317"/>
        <v>10096.804511278195</v>
      </c>
      <c r="I1562" s="3515" t="s">
        <v>315</v>
      </c>
      <c r="J1562" s="2963"/>
      <c r="K1562" s="2963"/>
      <c r="L1562" s="2964"/>
      <c r="M1562" s="1429"/>
      <c r="N1562" s="1429"/>
      <c r="O1562" s="1429"/>
      <c r="P1562" s="4290">
        <v>44894</v>
      </c>
      <c r="Q1562" s="460" t="s">
        <v>5593</v>
      </c>
      <c r="R1562" s="460">
        <v>147</v>
      </c>
      <c r="S1562" s="460">
        <f>AVERAGE(CPVTFC3SG0081!V20:W20)</f>
        <v>1.093</v>
      </c>
      <c r="T1562" s="4007">
        <f t="shared" ref="T1562" si="336">(S1562-0.1617)/0.0141*66</f>
        <v>4359.2765957446809</v>
      </c>
      <c r="U1562" s="4291" t="s">
        <v>315</v>
      </c>
    </row>
    <row r="1563" spans="1:22" x14ac:dyDescent="0.25">
      <c r="A1563" s="124">
        <v>986</v>
      </c>
      <c r="B1563" s="4757" t="s">
        <v>2162</v>
      </c>
      <c r="C1563" s="2753" t="s">
        <v>868</v>
      </c>
      <c r="D1563" s="2925">
        <v>44824</v>
      </c>
      <c r="E1563" s="3518" t="s">
        <v>4925</v>
      </c>
      <c r="F1563" s="578">
        <v>31</v>
      </c>
      <c r="G1563" s="449">
        <f>AVERAGE(CPVTFC3SG0016!S15:T15)</f>
        <v>1.4476499999999999</v>
      </c>
      <c r="H1563" s="3519">
        <f t="shared" si="317"/>
        <v>4782.1428571428569</v>
      </c>
      <c r="I1563" s="3538" t="s">
        <v>315</v>
      </c>
      <c r="J1563" s="2408"/>
      <c r="K1563" s="2408"/>
      <c r="L1563" s="2409"/>
      <c r="M1563" s="656"/>
      <c r="N1563" s="656"/>
      <c r="O1563" s="656"/>
      <c r="P1563" s="4277">
        <v>44894</v>
      </c>
      <c r="Q1563" s="493" t="s">
        <v>5593</v>
      </c>
      <c r="R1563" s="493">
        <v>139</v>
      </c>
      <c r="S1563" s="493">
        <f>AVERAGE(CPVTFC3SG0081!F20:G20)</f>
        <v>0.36630000000000001</v>
      </c>
      <c r="T1563" s="4008">
        <f t="shared" ref="T1563" si="337">(S1563-0.1617)/0.0141*66</f>
        <v>957.70212765957444</v>
      </c>
      <c r="U1563" s="4278" t="s">
        <v>314</v>
      </c>
    </row>
    <row r="1564" spans="1:22" ht="15.75" thickBot="1" x14ac:dyDescent="0.3">
      <c r="A1564" s="524"/>
      <c r="B1564" s="4757"/>
      <c r="C1564" s="2623" t="s">
        <v>5448</v>
      </c>
      <c r="D1564" s="2335"/>
      <c r="E1564" s="3532"/>
      <c r="F1564" s="1586"/>
      <c r="G1564" s="1586"/>
      <c r="H1564" s="3533"/>
      <c r="I1564" s="3534"/>
      <c r="J1564" s="2406"/>
      <c r="K1564" s="2406"/>
      <c r="L1564" s="2407"/>
      <c r="M1564" s="650"/>
      <c r="N1564" s="650"/>
      <c r="O1564" s="650"/>
      <c r="P1564" s="3785">
        <v>44890</v>
      </c>
      <c r="Q1564" s="3786" t="s">
        <v>5584</v>
      </c>
      <c r="R1564" s="3786">
        <v>53</v>
      </c>
      <c r="S1564" s="3786">
        <f>AVERAGE(CPVTFC3SG0074!S19:T19)</f>
        <v>0.36954999999999999</v>
      </c>
      <c r="T1564" s="474">
        <f t="shared" ref="T1564" si="338">(S1564-0.1255)/0.0131*66</f>
        <v>1229.564885496183</v>
      </c>
      <c r="U1564" s="3787" t="s">
        <v>314</v>
      </c>
    </row>
    <row r="1565" spans="1:22" ht="15.75" thickBot="1" x14ac:dyDescent="0.3">
      <c r="A1565" s="600">
        <v>987</v>
      </c>
      <c r="B1565" s="3656" t="s">
        <v>2163</v>
      </c>
      <c r="C1565" s="3656" t="s">
        <v>868</v>
      </c>
      <c r="D1565" s="2325">
        <v>44824</v>
      </c>
      <c r="E1565" s="3512" t="s">
        <v>4925</v>
      </c>
      <c r="F1565" s="3808">
        <v>32</v>
      </c>
      <c r="G1565" s="1425">
        <f>AVERAGE(CPVTFC3SG0016!U15:V15)</f>
        <v>2.7500999999999998</v>
      </c>
      <c r="H1565" s="3513">
        <f t="shared" si="317"/>
        <v>9678.5714285714275</v>
      </c>
      <c r="I1565" s="3515" t="s">
        <v>315</v>
      </c>
      <c r="J1565" s="2963"/>
      <c r="K1565" s="2963"/>
      <c r="L1565" s="2964"/>
      <c r="M1565" s="1429"/>
      <c r="N1565" s="1429"/>
      <c r="O1565" s="1429"/>
      <c r="P1565" s="4292">
        <v>44894</v>
      </c>
      <c r="Q1565" s="540" t="s">
        <v>5593</v>
      </c>
      <c r="R1565" s="540">
        <v>137</v>
      </c>
      <c r="S1565" s="540">
        <f>AVERAGE(CPVTFC3SG0081!B20:C20)</f>
        <v>1.0458500000000002</v>
      </c>
      <c r="T1565" s="3999">
        <f t="shared" ref="T1565:T1566" si="339">(S1565-0.1617)/0.0141*66</f>
        <v>4138.5744680851076</v>
      </c>
      <c r="U1565" s="4293" t="s">
        <v>315</v>
      </c>
    </row>
    <row r="1566" spans="1:22" x14ac:dyDescent="0.25">
      <c r="A1566" s="592">
        <v>988</v>
      </c>
      <c r="B1566" s="4764" t="s">
        <v>2164</v>
      </c>
      <c r="C1566" s="2753" t="s">
        <v>868</v>
      </c>
      <c r="D1566" s="2925">
        <v>44824</v>
      </c>
      <c r="E1566" s="3518" t="s">
        <v>4925</v>
      </c>
      <c r="F1566" s="578">
        <v>33</v>
      </c>
      <c r="G1566" s="449">
        <f>AVERAGE(CPVTFC3SG0016!W15:X15)</f>
        <v>1.5540500000000002</v>
      </c>
      <c r="H1566" s="3519">
        <f t="shared" si="317"/>
        <v>5182.1428571428587</v>
      </c>
      <c r="I1566" s="3521" t="s">
        <v>315</v>
      </c>
      <c r="J1566" s="4335">
        <v>44895</v>
      </c>
      <c r="K1566" s="885" t="s">
        <v>5570</v>
      </c>
      <c r="L1566" s="885">
        <v>134</v>
      </c>
      <c r="M1566" s="885">
        <f>AVERAGE(CPVTFC3SG0083!T18:U18)</f>
        <v>0.19364999999999999</v>
      </c>
      <c r="N1566" s="4336">
        <f t="shared" ref="N1566" si="340">(M1566-0.15)/0.0138*400</f>
        <v>1265.2173913043478</v>
      </c>
      <c r="O1566" s="4358" t="s">
        <v>315</v>
      </c>
      <c r="P1566" s="4290">
        <v>44894</v>
      </c>
      <c r="Q1566" s="460" t="s">
        <v>5593</v>
      </c>
      <c r="R1566" s="460">
        <v>141</v>
      </c>
      <c r="S1566" s="460">
        <f>AVERAGE(CPVTFC3SG0081!J20:K20)</f>
        <v>0.44945000000000002</v>
      </c>
      <c r="T1566" s="4007">
        <f t="shared" si="339"/>
        <v>1346.9148936170213</v>
      </c>
      <c r="U1566" s="4291" t="s">
        <v>315</v>
      </c>
      <c r="V1566" s="4733" t="s">
        <v>1416</v>
      </c>
    </row>
    <row r="1567" spans="1:22" x14ac:dyDescent="0.25">
      <c r="A1567" s="592"/>
      <c r="B1567" s="4764"/>
      <c r="C1567" s="171" t="s">
        <v>5448</v>
      </c>
      <c r="D1567" s="2333"/>
      <c r="E1567" s="3468"/>
      <c r="F1567" s="695"/>
      <c r="G1567" s="695"/>
      <c r="H1567" s="3469"/>
      <c r="I1567" s="3504"/>
      <c r="J1567" s="2408"/>
      <c r="K1567" s="2408"/>
      <c r="L1567" s="2409"/>
      <c r="M1567" s="656"/>
      <c r="N1567" s="656"/>
      <c r="O1567" s="656"/>
      <c r="P1567" s="847">
        <v>44890</v>
      </c>
      <c r="Q1567" s="848" t="s">
        <v>5584</v>
      </c>
      <c r="R1567" s="848">
        <v>54</v>
      </c>
      <c r="S1567" s="848">
        <f>AVERAGE(CPVTFC3SG0074!U19:V19)</f>
        <v>0.43579999999999997</v>
      </c>
      <c r="T1567" s="344">
        <f t="shared" ref="T1567" si="341">(S1567-0.1255)/0.0131*66</f>
        <v>1563.3435114503816</v>
      </c>
      <c r="U1567" s="3777" t="s">
        <v>315</v>
      </c>
      <c r="V1567" s="4691"/>
    </row>
    <row r="1568" spans="1:22" ht="24" x14ac:dyDescent="0.25">
      <c r="A1568" s="596"/>
      <c r="B1568" s="4749"/>
      <c r="C1568" s="443" t="s">
        <v>2442</v>
      </c>
      <c r="D1568" s="2392">
        <v>44887</v>
      </c>
      <c r="E1568" s="3568" t="s">
        <v>5518</v>
      </c>
      <c r="F1568" s="3564">
        <v>133</v>
      </c>
      <c r="G1568" s="103">
        <f>AVERAGE(CPVTFC3SG0065!R18:S18)</f>
        <v>2.8900999999999999</v>
      </c>
      <c r="H1568" s="3477">
        <f t="shared" ref="H1568" si="342">(G1568-0.171)/0.0137*50</f>
        <v>9923.7226277372265</v>
      </c>
      <c r="I1568" s="3591" t="s">
        <v>315</v>
      </c>
      <c r="J1568" s="4239">
        <v>44895</v>
      </c>
      <c r="K1568" s="276" t="s">
        <v>5570</v>
      </c>
      <c r="L1568" s="276">
        <v>135</v>
      </c>
      <c r="M1568" s="276">
        <f>AVERAGE(CPVTFC3SG0083!V18:W18)</f>
        <v>2.8085</v>
      </c>
      <c r="N1568" s="4018">
        <f t="shared" ref="N1568:N1572" si="343">(M1568-0.15)/0.0138*400</f>
        <v>77057.971014492767</v>
      </c>
      <c r="O1568" s="4516" t="s">
        <v>315</v>
      </c>
      <c r="P1568" s="694"/>
      <c r="Q1568" s="694"/>
      <c r="R1568" s="694"/>
      <c r="S1568" s="694"/>
      <c r="T1568" s="694"/>
      <c r="U1568" s="2600"/>
      <c r="V1568" s="4691"/>
    </row>
    <row r="1569" spans="1:23" ht="15.75" thickBot="1" x14ac:dyDescent="0.3">
      <c r="A1569" s="516"/>
      <c r="B1569" s="4750"/>
      <c r="C1569" s="2747" t="s">
        <v>4252</v>
      </c>
      <c r="D1569" s="1516">
        <v>44894</v>
      </c>
      <c r="E1569" s="3589" t="s">
        <v>5564</v>
      </c>
      <c r="F1569" s="3589">
        <v>54</v>
      </c>
      <c r="G1569" s="518">
        <f>AVERAGE(CPVTFC3SG0082!U19:V19)</f>
        <v>2.78735</v>
      </c>
      <c r="H1569" s="1518">
        <f>(G1569-0.1565)/0.0137*50</f>
        <v>9601.6423357664244</v>
      </c>
      <c r="I1569" s="3590" t="s">
        <v>315</v>
      </c>
      <c r="J1569" s="4346">
        <v>44896</v>
      </c>
      <c r="K1569" s="560" t="s">
        <v>5598</v>
      </c>
      <c r="L1569" s="560">
        <v>81</v>
      </c>
      <c r="M1569" s="560">
        <f>AVERAGE(CPVTFC3SG0085!H25:I25)</f>
        <v>1.3774999999999999</v>
      </c>
      <c r="N1569" s="4016">
        <f t="shared" ref="N1569" si="344">(M1569-0.0888)/0.0136*400</f>
        <v>37902.941176470595</v>
      </c>
      <c r="O1569" s="4365" t="s">
        <v>315</v>
      </c>
      <c r="P1569" s="786"/>
      <c r="Q1569" s="786"/>
      <c r="R1569" s="786"/>
      <c r="S1569" s="786"/>
      <c r="T1569" s="786"/>
      <c r="U1569" s="788"/>
      <c r="V1569" s="4692"/>
    </row>
    <row r="1570" spans="1:23" x14ac:dyDescent="0.25">
      <c r="A1570" s="86">
        <v>989</v>
      </c>
      <c r="B1570" s="4748" t="s">
        <v>2165</v>
      </c>
      <c r="C1570" s="2746" t="s">
        <v>868</v>
      </c>
      <c r="D1570" s="2107">
        <v>44824</v>
      </c>
      <c r="E1570" s="2788" t="s">
        <v>4925</v>
      </c>
      <c r="F1570" s="582">
        <v>34</v>
      </c>
      <c r="G1570" s="459">
        <f>AVERAGE(CPVTFC3SG0011!C17:D17)</f>
        <v>2.9061500000000002</v>
      </c>
      <c r="H1570" s="2109">
        <f t="shared" si="317"/>
        <v>10265.225563909775</v>
      </c>
      <c r="I1570" s="2789" t="s">
        <v>315</v>
      </c>
      <c r="J1570" s="4335">
        <v>44895</v>
      </c>
      <c r="K1570" s="885" t="s">
        <v>5570</v>
      </c>
      <c r="L1570" s="885">
        <v>136</v>
      </c>
      <c r="M1570" s="885">
        <f>AVERAGE(CPVTFC3SG0083!X18:Y18)</f>
        <v>0.19375000000000001</v>
      </c>
      <c r="N1570" s="4336">
        <f t="shared" si="343"/>
        <v>1268.115942028986</v>
      </c>
      <c r="O1570" s="4358" t="s">
        <v>315</v>
      </c>
      <c r="P1570" s="4290">
        <v>44894</v>
      </c>
      <c r="Q1570" s="460" t="s">
        <v>5593</v>
      </c>
      <c r="R1570" s="460">
        <v>140</v>
      </c>
      <c r="S1570" s="460">
        <f>AVERAGE(CPVTFC3SG0081!H20:I20)</f>
        <v>0.47244999999999998</v>
      </c>
      <c r="T1570" s="4007">
        <f t="shared" ref="T1570" si="345">(S1570-0.1617)/0.0141*66</f>
        <v>1454.5744680851064</v>
      </c>
      <c r="U1570" s="4291" t="s">
        <v>315</v>
      </c>
    </row>
    <row r="1571" spans="1:23" x14ac:dyDescent="0.25">
      <c r="A1571" s="592"/>
      <c r="B1571" s="4764"/>
      <c r="C1571" s="171" t="s">
        <v>5448</v>
      </c>
      <c r="D1571" s="2333"/>
      <c r="E1571" s="3468"/>
      <c r="F1571" s="695"/>
      <c r="G1571" s="695"/>
      <c r="H1571" s="3469"/>
      <c r="I1571" s="3504"/>
      <c r="J1571" s="2408"/>
      <c r="K1571" s="2408"/>
      <c r="L1571" s="2409"/>
      <c r="M1571" s="656"/>
      <c r="N1571" s="656"/>
      <c r="O1571" s="656"/>
      <c r="P1571" s="847">
        <v>44890</v>
      </c>
      <c r="Q1571" s="848" t="s">
        <v>5584</v>
      </c>
      <c r="R1571" s="848">
        <v>55</v>
      </c>
      <c r="S1571" s="848">
        <f>AVERAGE(CPVTFC3SG0074!W19:X19)</f>
        <v>0.40179999999999999</v>
      </c>
      <c r="T1571" s="344">
        <f t="shared" ref="T1571" si="346">(S1571-0.1255)/0.0131*66</f>
        <v>1392.0458015267175</v>
      </c>
      <c r="U1571" s="3777" t="s">
        <v>315</v>
      </c>
    </row>
    <row r="1572" spans="1:23" ht="24" x14ac:dyDescent="0.25">
      <c r="A1572" s="596"/>
      <c r="B1572" s="4749"/>
      <c r="C1572" s="443" t="s">
        <v>2442</v>
      </c>
      <c r="D1572" s="2392">
        <v>44887</v>
      </c>
      <c r="E1572" s="3568" t="s">
        <v>5518</v>
      </c>
      <c r="F1572" s="3564">
        <v>134</v>
      </c>
      <c r="G1572" s="103">
        <f>AVERAGE(CPVTFC3SG0065!T18:U18)</f>
        <v>2.9082999999999997</v>
      </c>
      <c r="H1572" s="3477">
        <f t="shared" ref="H1572" si="347">(G1572-0.171)/0.0137*50</f>
        <v>9990.1459854014593</v>
      </c>
      <c r="I1572" s="3591" t="s">
        <v>315</v>
      </c>
      <c r="J1572" s="4239">
        <v>44895</v>
      </c>
      <c r="K1572" s="276" t="s">
        <v>5570</v>
      </c>
      <c r="L1572" s="276">
        <v>137</v>
      </c>
      <c r="M1572" s="276">
        <f>AVERAGE(CPVTFC3SG0083!B20:C20)</f>
        <v>1.3997000000000002</v>
      </c>
      <c r="N1572" s="4018">
        <f t="shared" si="343"/>
        <v>36223.188405797111</v>
      </c>
      <c r="O1572" s="4516" t="s">
        <v>315</v>
      </c>
      <c r="P1572" s="694"/>
      <c r="Q1572" s="694"/>
      <c r="R1572" s="694"/>
      <c r="S1572" s="694"/>
      <c r="T1572" s="694"/>
      <c r="U1572" s="2600"/>
    </row>
    <row r="1573" spans="1:23" ht="15.75" thickBot="1" x14ac:dyDescent="0.3">
      <c r="A1573" s="537"/>
      <c r="B1573" s="4759"/>
      <c r="C1573" s="2623" t="s">
        <v>4252</v>
      </c>
      <c r="D1573" s="1785">
        <v>44894</v>
      </c>
      <c r="E1573" s="3586" t="s">
        <v>5564</v>
      </c>
      <c r="F1573" s="3586">
        <v>55</v>
      </c>
      <c r="G1573" s="173">
        <f>AVERAGE(CPVTFC3SG0082!W19:X19)</f>
        <v>2.7813499999999998</v>
      </c>
      <c r="H1573" s="1787">
        <f>(G1573-0.1565)/0.0137*50</f>
        <v>9579.7445255474449</v>
      </c>
      <c r="I1573" s="3587" t="s">
        <v>315</v>
      </c>
      <c r="J1573" s="4346">
        <v>44896</v>
      </c>
      <c r="K1573" s="560" t="s">
        <v>5598</v>
      </c>
      <c r="L1573" s="560">
        <v>82</v>
      </c>
      <c r="M1573" s="560">
        <f>AVERAGE(CPVTFC3SG0085!J25:K25)</f>
        <v>1.2480500000000001</v>
      </c>
      <c r="N1573" s="4016">
        <f t="shared" ref="N1573" si="348">(M1573-0.0888)/0.0136*400</f>
        <v>34095.588235294119</v>
      </c>
      <c r="O1573" s="4365" t="s">
        <v>315</v>
      </c>
      <c r="P1573" s="1268"/>
      <c r="Q1573" s="1268"/>
      <c r="R1573" s="1268"/>
      <c r="S1573" s="1268"/>
      <c r="T1573" s="1268"/>
      <c r="U1573" s="2127"/>
    </row>
    <row r="1574" spans="1:23" x14ac:dyDescent="0.25">
      <c r="A1574" s="86">
        <v>990</v>
      </c>
      <c r="B1574" s="2746" t="s">
        <v>2166</v>
      </c>
      <c r="C1574" s="2746" t="s">
        <v>868</v>
      </c>
      <c r="D1574" s="2107">
        <v>44824</v>
      </c>
      <c r="E1574" s="2788" t="s">
        <v>4925</v>
      </c>
      <c r="F1574" s="582">
        <v>35</v>
      </c>
      <c r="G1574" s="459">
        <f>AVERAGE(CPVTFC3SG0016!E17:F17)</f>
        <v>1.7051500000000002</v>
      </c>
      <c r="H1574" s="2109">
        <f t="shared" si="317"/>
        <v>5750.1879699248129</v>
      </c>
      <c r="I1574" s="2789" t="s">
        <v>315</v>
      </c>
      <c r="J1574" s="2410"/>
      <c r="K1574" s="2410"/>
      <c r="L1574" s="2411"/>
      <c r="M1574" s="721"/>
      <c r="N1574" s="721"/>
      <c r="O1574" s="721"/>
      <c r="P1574" s="4277">
        <v>44894</v>
      </c>
      <c r="Q1574" s="493" t="s">
        <v>5593</v>
      </c>
      <c r="R1574" s="493">
        <v>145</v>
      </c>
      <c r="S1574" s="493">
        <f>AVERAGE(CPVTFC3SG0081!R20:S20)</f>
        <v>0.33399999999999996</v>
      </c>
      <c r="T1574" s="4008">
        <f t="shared" ref="T1574:T1575" si="349">(S1574-0.1617)/0.0141*66</f>
        <v>806.51063829787211</v>
      </c>
      <c r="U1574" s="4278" t="s">
        <v>314</v>
      </c>
    </row>
    <row r="1575" spans="1:23" ht="15.75" thickBot="1" x14ac:dyDescent="0.3">
      <c r="A1575" s="516"/>
      <c r="B1575" s="2747"/>
      <c r="C1575" s="2747" t="s">
        <v>863</v>
      </c>
      <c r="D1575" s="4298"/>
      <c r="E1575" s="4299"/>
      <c r="F1575" s="4300"/>
      <c r="G1575" s="4299"/>
      <c r="H1575" s="4301"/>
      <c r="I1575" s="4302"/>
      <c r="J1575" s="2412"/>
      <c r="K1575" s="2412"/>
      <c r="L1575" s="2413"/>
      <c r="M1575" s="778"/>
      <c r="N1575" s="778"/>
      <c r="O1575" s="778"/>
      <c r="P1575" s="4267">
        <v>44894</v>
      </c>
      <c r="Q1575" s="509" t="s">
        <v>5593</v>
      </c>
      <c r="R1575" s="509">
        <v>149</v>
      </c>
      <c r="S1575" s="509">
        <f>AVERAGE(CPVTFC3SG0081!B22:C22)</f>
        <v>0.59789999999999999</v>
      </c>
      <c r="T1575" s="4014">
        <f t="shared" si="349"/>
        <v>2041.7872340425531</v>
      </c>
      <c r="U1575" s="4268" t="s">
        <v>315</v>
      </c>
    </row>
    <row r="1576" spans="1:23" x14ac:dyDescent="0.25">
      <c r="A1576" s="82">
        <v>991</v>
      </c>
      <c r="B1576" s="4760" t="s">
        <v>2167</v>
      </c>
      <c r="C1576" s="2624" t="s">
        <v>868</v>
      </c>
      <c r="D1576" s="2331">
        <v>44824</v>
      </c>
      <c r="E1576" s="3473" t="s">
        <v>4925</v>
      </c>
      <c r="F1576" s="569">
        <v>36</v>
      </c>
      <c r="G1576" s="375">
        <f>AVERAGE(CPVTFC3SG0016!G17:H17)</f>
        <v>7.5749999999999998E-2</v>
      </c>
      <c r="H1576" s="3474">
        <f t="shared" si="317"/>
        <v>-375.3759398496241</v>
      </c>
      <c r="I1576" s="3820" t="s">
        <v>314</v>
      </c>
      <c r="J1576" s="2408"/>
      <c r="K1576" s="2408"/>
      <c r="L1576" s="2409"/>
      <c r="M1576" s="656"/>
      <c r="N1576" s="656"/>
      <c r="O1576" s="656"/>
      <c r="P1576" s="4296">
        <v>44894</v>
      </c>
      <c r="Q1576" s="511" t="s">
        <v>5593</v>
      </c>
      <c r="R1576" s="511">
        <v>142</v>
      </c>
      <c r="S1576" s="511">
        <f>AVERAGE(CPVTFC3SG0081!L20:M20)</f>
        <v>9.5650000000000013E-2</v>
      </c>
      <c r="T1576" s="4005">
        <f t="shared" ref="T1576" si="350">(S1576-0.1617)/0.0141*66</f>
        <v>-309.17021276595744</v>
      </c>
      <c r="U1576" s="4297" t="s">
        <v>314</v>
      </c>
    </row>
    <row r="1577" spans="1:23" ht="24" x14ac:dyDescent="0.25">
      <c r="A1577" s="1804"/>
      <c r="B1577" s="4760"/>
      <c r="C1577" s="263" t="s">
        <v>2442</v>
      </c>
      <c r="D1577" s="3607"/>
      <c r="E1577" s="3608"/>
      <c r="F1577" s="4288"/>
      <c r="G1577" s="2047"/>
      <c r="H1577" s="3609"/>
      <c r="I1577" s="4289"/>
      <c r="J1577" s="2415"/>
      <c r="K1577" s="2415"/>
      <c r="L1577" s="2416"/>
      <c r="M1577" s="1973"/>
      <c r="N1577" s="1973"/>
      <c r="O1577" s="1973"/>
      <c r="P1577" s="4242">
        <v>44894</v>
      </c>
      <c r="Q1577" s="275" t="s">
        <v>5593</v>
      </c>
      <c r="R1577" s="275">
        <v>133</v>
      </c>
      <c r="S1577" s="275">
        <f>AVERAGE(CPVTFC3SG0081!R18:S18)</f>
        <v>0.14560000000000001</v>
      </c>
      <c r="T1577" s="4026">
        <f t="shared" ref="T1577" si="351">(S1577-0.1617)/0.0141*66</f>
        <v>-75.361702127659584</v>
      </c>
      <c r="U1577" s="4244" t="s">
        <v>314</v>
      </c>
    </row>
    <row r="1578" spans="1:23" ht="15.75" thickBot="1" x14ac:dyDescent="0.3">
      <c r="A1578" s="470"/>
      <c r="B1578" s="4760"/>
      <c r="C1578" s="2761" t="s">
        <v>4252</v>
      </c>
      <c r="D1578" s="2232">
        <v>44894</v>
      </c>
      <c r="E1578" s="3598" t="s">
        <v>5564</v>
      </c>
      <c r="F1578" s="3598">
        <v>56</v>
      </c>
      <c r="G1578" s="321">
        <f>AVERAGE(CPVTFC3SG0082!C21:D21)</f>
        <v>8.0649999999999999E-2</v>
      </c>
      <c r="H1578" s="2234">
        <f>(G1578-0.1565)/0.0137*50</f>
        <v>-276.82481751824815</v>
      </c>
      <c r="I1578" s="3599" t="s">
        <v>314</v>
      </c>
      <c r="J1578" s="2406"/>
      <c r="K1578" s="2406"/>
      <c r="L1578" s="2407"/>
      <c r="M1578" s="650"/>
      <c r="N1578" s="650"/>
      <c r="O1578" s="650"/>
      <c r="P1578" s="1268"/>
      <c r="Q1578" s="1268"/>
      <c r="R1578" s="1268"/>
      <c r="S1578" s="1268"/>
      <c r="T1578" s="1268"/>
      <c r="U1578" s="1268"/>
    </row>
    <row r="1579" spans="1:23" x14ac:dyDescent="0.25">
      <c r="A1579" s="86">
        <v>992</v>
      </c>
      <c r="B1579" s="4756" t="s">
        <v>2168</v>
      </c>
      <c r="C1579" s="2746" t="s">
        <v>868</v>
      </c>
      <c r="D1579" s="2107">
        <v>44824</v>
      </c>
      <c r="E1579" s="2788" t="s">
        <v>4925</v>
      </c>
      <c r="F1579" s="582">
        <v>37</v>
      </c>
      <c r="G1579" s="459">
        <f>AVERAGE(CPVTFC3SG0016!I17:J17)</f>
        <v>0.92765000000000009</v>
      </c>
      <c r="H1579" s="2109">
        <f t="shared" si="317"/>
        <v>2827.2556390977447</v>
      </c>
      <c r="I1579" s="2796" t="s">
        <v>315</v>
      </c>
      <c r="J1579" s="2410"/>
      <c r="K1579" s="2410"/>
      <c r="L1579" s="2411"/>
      <c r="M1579" s="721"/>
      <c r="N1579" s="721"/>
      <c r="O1579" s="721"/>
      <c r="P1579" s="4277">
        <v>44894</v>
      </c>
      <c r="Q1579" s="493" t="s">
        <v>5593</v>
      </c>
      <c r="R1579" s="493">
        <v>134</v>
      </c>
      <c r="S1579" s="493">
        <f>AVERAGE(CPVTFC3SG0081!T18:U18)</f>
        <v>0.23735000000000001</v>
      </c>
      <c r="T1579" s="4008">
        <f t="shared" ref="T1579" si="352">(S1579-0.1617)/0.0141*66</f>
        <v>354.10638297872339</v>
      </c>
      <c r="U1579" s="4278" t="s">
        <v>314</v>
      </c>
    </row>
    <row r="1580" spans="1:23" ht="15.75" thickBot="1" x14ac:dyDescent="0.3">
      <c r="A1580" s="516"/>
      <c r="B1580" s="4758"/>
      <c r="C1580" s="2747" t="s">
        <v>5448</v>
      </c>
      <c r="D1580" s="2111"/>
      <c r="E1580" s="3471"/>
      <c r="F1580" s="787"/>
      <c r="G1580" s="787"/>
      <c r="H1580" s="2113"/>
      <c r="I1580" s="3505"/>
      <c r="J1580" s="2412"/>
      <c r="K1580" s="2412"/>
      <c r="L1580" s="2413"/>
      <c r="M1580" s="778"/>
      <c r="N1580" s="778"/>
      <c r="O1580" s="778"/>
      <c r="P1580" s="3800">
        <v>44890</v>
      </c>
      <c r="Q1580" s="1783" t="s">
        <v>5584</v>
      </c>
      <c r="R1580" s="1783">
        <v>56</v>
      </c>
      <c r="S1580" s="1783">
        <f>AVERAGE(CPVTFC3SG0074!C21:D21)</f>
        <v>0.22720000000000001</v>
      </c>
      <c r="T1580" s="469">
        <f t="shared" ref="T1580" si="353">(S1580-0.1255)/0.0131*66</f>
        <v>512.38167938931304</v>
      </c>
      <c r="U1580" s="1784" t="s">
        <v>314</v>
      </c>
    </row>
    <row r="1581" spans="1:23" x14ac:dyDescent="0.25">
      <c r="A1581" s="82">
        <v>993</v>
      </c>
      <c r="B1581" s="2381"/>
      <c r="C1581" s="3829"/>
      <c r="D1581" s="2331"/>
      <c r="E1581" s="3830"/>
      <c r="F1581" s="3831"/>
      <c r="G1581" s="375"/>
      <c r="H1581" s="3474"/>
      <c r="I1581" s="3832"/>
      <c r="J1581" s="2408"/>
      <c r="K1581" s="2408"/>
      <c r="L1581" s="2409"/>
      <c r="M1581" s="656"/>
      <c r="N1581" s="656"/>
      <c r="O1581" s="656"/>
      <c r="P1581" s="1271"/>
      <c r="Q1581" s="1271"/>
      <c r="R1581" s="1271"/>
      <c r="S1581" s="1271"/>
      <c r="T1581" s="1271"/>
      <c r="U1581" s="1271"/>
      <c r="W1581" s="5">
        <f>SUM(W5:W1579)</f>
        <v>111</v>
      </c>
    </row>
    <row r="1582" spans="1:23" x14ac:dyDescent="0.25">
      <c r="A1582" s="6">
        <v>994</v>
      </c>
      <c r="B1582" s="2382"/>
      <c r="C1582" s="140"/>
      <c r="D1582" s="2340"/>
      <c r="E1582" s="3595"/>
      <c r="F1582" s="139"/>
      <c r="G1582" s="102"/>
      <c r="H1582" s="3461"/>
      <c r="I1582" s="3596"/>
      <c r="J1582" s="881"/>
      <c r="K1582" s="881"/>
      <c r="L1582" s="882"/>
      <c r="M1582" s="642"/>
      <c r="N1582" s="642"/>
      <c r="O1582" s="642"/>
      <c r="P1582" s="694"/>
      <c r="Q1582" s="694"/>
      <c r="R1582" s="694"/>
      <c r="S1582" s="694"/>
      <c r="T1582" s="694"/>
      <c r="U1582" s="694"/>
    </row>
    <row r="1583" spans="1:23" x14ac:dyDescent="0.25">
      <c r="A1583" s="6">
        <v>995</v>
      </c>
      <c r="B1583" s="2383"/>
      <c r="C1583" s="140"/>
      <c r="D1583" s="2340"/>
      <c r="E1583" s="3595"/>
      <c r="F1583" s="139"/>
      <c r="G1583" s="102"/>
      <c r="H1583" s="3461"/>
      <c r="I1583" s="3596"/>
      <c r="J1583" s="881"/>
      <c r="K1583" s="881"/>
      <c r="L1583" s="882"/>
      <c r="M1583" s="642"/>
      <c r="N1583" s="642"/>
      <c r="O1583" s="642"/>
      <c r="P1583" s="694"/>
      <c r="Q1583" s="694"/>
      <c r="R1583" s="694"/>
      <c r="S1583" s="694"/>
      <c r="T1583" s="694"/>
      <c r="U1583" s="694"/>
    </row>
    <row r="1584" spans="1:23" x14ac:dyDescent="0.25">
      <c r="A1584" s="6">
        <v>996</v>
      </c>
      <c r="B1584" s="2381"/>
      <c r="C1584" s="140"/>
      <c r="D1584" s="2340"/>
      <c r="E1584" s="3595"/>
      <c r="F1584" s="139"/>
      <c r="G1584" s="102"/>
      <c r="H1584" s="3461"/>
      <c r="I1584" s="3596"/>
      <c r="J1584" s="881"/>
      <c r="K1584" s="881"/>
      <c r="L1584" s="882"/>
      <c r="M1584" s="642"/>
      <c r="N1584" s="642"/>
      <c r="O1584" s="642"/>
      <c r="P1584" s="694"/>
      <c r="Q1584" s="694"/>
      <c r="R1584" s="694"/>
      <c r="S1584" s="694"/>
      <c r="T1584" s="694"/>
      <c r="U1584" s="694"/>
    </row>
    <row r="1585" spans="1:21" x14ac:dyDescent="0.25">
      <c r="A1585" s="6">
        <v>997</v>
      </c>
      <c r="B1585" s="2382"/>
      <c r="C1585" s="140"/>
      <c r="D1585" s="2340"/>
      <c r="E1585" s="3595"/>
      <c r="F1585" s="139"/>
      <c r="G1585" s="102"/>
      <c r="H1585" s="3461"/>
      <c r="I1585" s="3596"/>
      <c r="J1585" s="881"/>
      <c r="K1585" s="881"/>
      <c r="L1585" s="882"/>
      <c r="M1585" s="642"/>
      <c r="N1585" s="642"/>
      <c r="O1585" s="642"/>
      <c r="P1585" s="694"/>
      <c r="Q1585" s="694"/>
      <c r="R1585" s="694"/>
      <c r="S1585" s="694"/>
      <c r="T1585" s="694"/>
      <c r="U1585" s="694"/>
    </row>
    <row r="1586" spans="1:21" x14ac:dyDescent="0.25">
      <c r="A1586" s="6">
        <v>998</v>
      </c>
      <c r="B1586" s="2383"/>
      <c r="C1586" s="140"/>
      <c r="D1586" s="2340"/>
      <c r="E1586" s="3595"/>
      <c r="F1586" s="139"/>
      <c r="G1586" s="102"/>
      <c r="H1586" s="3461"/>
      <c r="I1586" s="3596"/>
      <c r="J1586" s="881"/>
      <c r="K1586" s="881"/>
      <c r="L1586" s="882"/>
      <c r="M1586" s="642"/>
      <c r="N1586" s="642"/>
      <c r="O1586" s="642"/>
      <c r="P1586" s="694"/>
      <c r="Q1586" s="694"/>
      <c r="R1586" s="694"/>
      <c r="S1586" s="694"/>
      <c r="T1586" s="694"/>
      <c r="U1586" s="694"/>
    </row>
    <row r="1587" spans="1:21" x14ac:dyDescent="0.25">
      <c r="A1587" s="6">
        <v>999</v>
      </c>
      <c r="B1587" s="2381"/>
      <c r="C1587" s="140"/>
      <c r="D1587" s="2340"/>
      <c r="E1587" s="3595"/>
      <c r="F1587" s="139"/>
      <c r="G1587" s="102"/>
      <c r="H1587" s="3461"/>
      <c r="I1587" s="3596"/>
      <c r="J1587" s="881"/>
      <c r="K1587" s="881"/>
      <c r="L1587" s="882"/>
      <c r="M1587" s="642"/>
      <c r="N1587" s="642"/>
      <c r="O1587" s="642"/>
      <c r="P1587" s="694"/>
      <c r="Q1587" s="694"/>
      <c r="R1587" s="694"/>
      <c r="S1587" s="694"/>
      <c r="T1587" s="694"/>
      <c r="U1587" s="694"/>
    </row>
    <row r="1588" spans="1:21" x14ac:dyDescent="0.25">
      <c r="A1588" s="6">
        <v>1000</v>
      </c>
      <c r="B1588" s="2382"/>
      <c r="C1588" s="140"/>
      <c r="D1588" s="2340"/>
      <c r="E1588" s="3595"/>
      <c r="F1588" s="139"/>
      <c r="G1588" s="102"/>
      <c r="H1588" s="3461"/>
      <c r="I1588" s="3596"/>
      <c r="J1588" s="881"/>
      <c r="K1588" s="881"/>
      <c r="L1588" s="882"/>
      <c r="M1588" s="642"/>
      <c r="N1588" s="642"/>
      <c r="O1588" s="642"/>
      <c r="P1588" s="694"/>
      <c r="Q1588" s="694"/>
      <c r="R1588" s="694"/>
      <c r="S1588" s="694"/>
      <c r="T1588" s="694"/>
      <c r="U1588" s="694"/>
    </row>
    <row r="1589" spans="1:21" x14ac:dyDescent="0.25">
      <c r="A1589" s="6">
        <v>1001</v>
      </c>
      <c r="B1589" s="2383"/>
      <c r="C1589" s="140"/>
      <c r="D1589" s="2340"/>
      <c r="E1589" s="3595"/>
      <c r="F1589" s="139"/>
      <c r="G1589" s="102"/>
      <c r="H1589" s="3461"/>
      <c r="I1589" s="3596"/>
      <c r="J1589" s="881"/>
      <c r="K1589" s="881"/>
      <c r="L1589" s="882"/>
      <c r="M1589" s="642"/>
      <c r="N1589" s="642"/>
      <c r="O1589" s="642"/>
      <c r="P1589" s="694"/>
      <c r="Q1589" s="694"/>
      <c r="R1589" s="694"/>
      <c r="S1589" s="694"/>
      <c r="T1589" s="694"/>
      <c r="U1589" s="694"/>
    </row>
    <row r="1590" spans="1:21" x14ac:dyDescent="0.25">
      <c r="A1590" s="6">
        <v>1002</v>
      </c>
      <c r="B1590" s="2381"/>
      <c r="C1590" s="140"/>
      <c r="D1590" s="2340"/>
      <c r="E1590" s="3595"/>
      <c r="F1590" s="139"/>
      <c r="G1590" s="102"/>
      <c r="H1590" s="3461"/>
      <c r="I1590" s="3596"/>
      <c r="J1590" s="640"/>
      <c r="K1590" s="238"/>
      <c r="L1590" s="256"/>
      <c r="M1590" s="207"/>
      <c r="N1590" s="207"/>
      <c r="O1590" s="207"/>
      <c r="P1590" s="694"/>
      <c r="Q1590" s="694"/>
      <c r="R1590" s="694"/>
      <c r="S1590" s="694"/>
      <c r="T1590" s="694"/>
      <c r="U1590" s="694"/>
    </row>
    <row r="1591" spans="1:21" x14ac:dyDescent="0.25">
      <c r="A1591" s="6">
        <v>1003</v>
      </c>
      <c r="B1591" s="2382"/>
      <c r="C1591" s="140"/>
      <c r="D1591" s="2340"/>
      <c r="E1591" s="3595"/>
      <c r="F1591" s="139"/>
      <c r="G1591" s="102"/>
      <c r="H1591" s="3461"/>
      <c r="I1591" s="3596"/>
      <c r="J1591" s="640"/>
      <c r="K1591" s="238"/>
      <c r="L1591" s="256"/>
      <c r="M1591" s="207"/>
      <c r="N1591" s="207"/>
      <c r="O1591" s="207"/>
      <c r="P1591" s="694"/>
      <c r="Q1591" s="694"/>
      <c r="R1591" s="694"/>
      <c r="S1591" s="694"/>
      <c r="T1591" s="694"/>
      <c r="U1591" s="694"/>
    </row>
    <row r="1592" spans="1:21" x14ac:dyDescent="0.25">
      <c r="A1592" s="6">
        <v>1004</v>
      </c>
      <c r="B1592" s="2383"/>
      <c r="C1592" s="140"/>
      <c r="D1592" s="2340"/>
      <c r="E1592" s="3595"/>
      <c r="F1592" s="139"/>
      <c r="G1592" s="102"/>
      <c r="H1592" s="3461"/>
      <c r="I1592" s="3596"/>
      <c r="J1592" s="640"/>
      <c r="K1592" s="238"/>
      <c r="L1592" s="256"/>
      <c r="M1592" s="207"/>
      <c r="N1592" s="207"/>
      <c r="O1592" s="207"/>
      <c r="P1592" s="694"/>
      <c r="Q1592" s="694"/>
      <c r="R1592" s="694"/>
      <c r="S1592" s="694"/>
      <c r="T1592" s="694"/>
      <c r="U1592" s="694"/>
    </row>
    <row r="1593" spans="1:21" x14ac:dyDescent="0.25">
      <c r="A1593" s="6">
        <v>1005</v>
      </c>
      <c r="B1593" s="2381"/>
      <c r="C1593" s="140"/>
      <c r="D1593" s="2340"/>
      <c r="E1593" s="3595"/>
      <c r="F1593" s="139"/>
      <c r="G1593" s="102"/>
      <c r="H1593" s="3461"/>
      <c r="I1593" s="3596"/>
      <c r="J1593" s="640"/>
      <c r="K1593" s="238"/>
      <c r="L1593" s="256"/>
      <c r="M1593" s="207"/>
      <c r="N1593" s="207"/>
      <c r="O1593" s="207"/>
      <c r="P1593" s="694"/>
      <c r="Q1593" s="694"/>
      <c r="R1593" s="694"/>
      <c r="S1593" s="694"/>
      <c r="T1593" s="694"/>
      <c r="U1593" s="694"/>
    </row>
    <row r="1594" spans="1:21" x14ac:dyDescent="0.25">
      <c r="A1594" s="6">
        <v>1006</v>
      </c>
      <c r="D1594" s="2340"/>
      <c r="E1594" s="3595"/>
      <c r="F1594" s="139"/>
      <c r="G1594" s="102"/>
      <c r="H1594" s="3461"/>
      <c r="I1594" s="3596"/>
      <c r="J1594" s="640"/>
      <c r="K1594" s="238"/>
      <c r="L1594" s="256"/>
      <c r="M1594" s="207"/>
      <c r="N1594" s="207"/>
      <c r="O1594" s="207"/>
      <c r="P1594" s="694"/>
      <c r="Q1594" s="694"/>
      <c r="R1594" s="694"/>
      <c r="S1594" s="694"/>
      <c r="T1594" s="694"/>
      <c r="U1594" s="694"/>
    </row>
    <row r="1595" spans="1:21" x14ac:dyDescent="0.25">
      <c r="A1595" s="6">
        <v>1007</v>
      </c>
      <c r="D1595" s="2340"/>
      <c r="E1595" s="3595"/>
      <c r="F1595" s="139"/>
      <c r="G1595" s="102"/>
      <c r="H1595" s="3461"/>
      <c r="I1595" s="3596"/>
      <c r="J1595" s="640"/>
      <c r="K1595" s="238"/>
      <c r="L1595" s="256"/>
      <c r="M1595" s="207"/>
      <c r="N1595" s="207"/>
      <c r="O1595" s="207"/>
      <c r="P1595" s="694"/>
      <c r="Q1595" s="694"/>
      <c r="R1595" s="694"/>
      <c r="S1595" s="694"/>
      <c r="T1595" s="694"/>
      <c r="U1595" s="694"/>
    </row>
    <row r="1596" spans="1:21" x14ac:dyDescent="0.25">
      <c r="A1596" s="6">
        <v>1008</v>
      </c>
      <c r="P1596" s="694"/>
      <c r="Q1596" s="694"/>
      <c r="R1596" s="694"/>
      <c r="S1596" s="694"/>
      <c r="T1596" s="694"/>
      <c r="U1596" s="694"/>
    </row>
    <row r="1597" spans="1:21" x14ac:dyDescent="0.25">
      <c r="A1597" s="6">
        <v>1009</v>
      </c>
      <c r="P1597" s="694"/>
      <c r="Q1597" s="694"/>
      <c r="R1597" s="694"/>
      <c r="S1597" s="694"/>
      <c r="T1597" s="694"/>
      <c r="U1597" s="694"/>
    </row>
    <row r="1598" spans="1:21" x14ac:dyDescent="0.25">
      <c r="A1598" s="6">
        <v>1010</v>
      </c>
      <c r="P1598" s="694"/>
      <c r="Q1598" s="694"/>
      <c r="R1598" s="694"/>
      <c r="S1598" s="694"/>
      <c r="T1598" s="694"/>
      <c r="U1598" s="694"/>
    </row>
    <row r="1599" spans="1:21" x14ac:dyDescent="0.25">
      <c r="A1599" s="6">
        <v>1011</v>
      </c>
      <c r="P1599" s="694"/>
      <c r="Q1599" s="694"/>
      <c r="R1599" s="694"/>
      <c r="S1599" s="694"/>
      <c r="T1599" s="694"/>
      <c r="U1599" s="694"/>
    </row>
    <row r="1600" spans="1:21" x14ac:dyDescent="0.25">
      <c r="A1600" s="6">
        <v>1012</v>
      </c>
      <c r="P1600" s="694"/>
      <c r="Q1600" s="694"/>
      <c r="R1600" s="694"/>
      <c r="S1600" s="694"/>
      <c r="T1600" s="694"/>
      <c r="U1600" s="694"/>
    </row>
    <row r="1601" spans="1:21" x14ac:dyDescent="0.25">
      <c r="A1601" s="6">
        <v>1013</v>
      </c>
      <c r="P1601" s="694"/>
      <c r="Q1601" s="694"/>
      <c r="R1601" s="694"/>
      <c r="S1601" s="694"/>
      <c r="T1601" s="694"/>
      <c r="U1601" s="694"/>
    </row>
    <row r="1602" spans="1:21" x14ac:dyDescent="0.25">
      <c r="A1602" s="6">
        <v>1014</v>
      </c>
      <c r="P1602" s="694"/>
      <c r="Q1602" s="694"/>
      <c r="R1602" s="694"/>
      <c r="S1602" s="694"/>
      <c r="T1602" s="694"/>
      <c r="U1602" s="694"/>
    </row>
    <row r="1603" spans="1:21" x14ac:dyDescent="0.25">
      <c r="A1603" s="6">
        <v>1015</v>
      </c>
      <c r="P1603" s="694"/>
      <c r="Q1603" s="694"/>
      <c r="R1603" s="694"/>
      <c r="S1603" s="694"/>
      <c r="T1603" s="694"/>
      <c r="U1603" s="694"/>
    </row>
    <row r="1604" spans="1:21" x14ac:dyDescent="0.25">
      <c r="A1604" s="6">
        <v>1016</v>
      </c>
    </row>
    <row r="1605" spans="1:21" x14ac:dyDescent="0.25">
      <c r="A1605" s="6">
        <v>1017</v>
      </c>
    </row>
    <row r="1606" spans="1:21" x14ac:dyDescent="0.25">
      <c r="A1606" s="6">
        <v>1018</v>
      </c>
    </row>
    <row r="1607" spans="1:21" x14ac:dyDescent="0.25">
      <c r="A1607" s="6">
        <v>1019</v>
      </c>
    </row>
    <row r="1608" spans="1:21" x14ac:dyDescent="0.25">
      <c r="A1608" s="6">
        <v>1020</v>
      </c>
    </row>
    <row r="1609" spans="1:21" x14ac:dyDescent="0.25">
      <c r="A1609" s="6">
        <v>1021</v>
      </c>
    </row>
    <row r="1610" spans="1:21" s="23" customFormat="1" x14ac:dyDescent="0.25">
      <c r="A1610" s="6">
        <v>1022</v>
      </c>
      <c r="B1610" s="166"/>
      <c r="C1610" s="287"/>
      <c r="D1610" s="166"/>
      <c r="E1610" s="166"/>
      <c r="F1610" s="166"/>
      <c r="G1610" s="166"/>
      <c r="H1610" s="3597"/>
      <c r="I1610" s="166"/>
      <c r="J1610" s="5"/>
      <c r="K1610" s="5"/>
      <c r="L1610" s="166"/>
      <c r="M1610" s="5"/>
      <c r="N1610" s="5"/>
      <c r="O1610" s="5"/>
      <c r="P1610" s="5"/>
      <c r="Q1610" s="5"/>
      <c r="R1610" s="5"/>
      <c r="S1610" s="5"/>
      <c r="T1610" s="5"/>
      <c r="U1610" s="5"/>
    </row>
    <row r="1611" spans="1:21" s="23" customFormat="1" x14ac:dyDescent="0.25">
      <c r="A1611" s="6">
        <v>1023</v>
      </c>
      <c r="B1611" s="166"/>
      <c r="C1611" s="287"/>
      <c r="D1611" s="166"/>
      <c r="E1611" s="166"/>
      <c r="F1611" s="166"/>
      <c r="G1611" s="166"/>
      <c r="H1611" s="3597"/>
      <c r="I1611" s="166"/>
      <c r="J1611" s="5"/>
      <c r="K1611" s="5"/>
      <c r="L1611" s="166"/>
      <c r="M1611" s="5"/>
      <c r="N1611" s="5"/>
      <c r="O1611" s="5"/>
      <c r="P1611" s="5"/>
      <c r="Q1611" s="5"/>
      <c r="R1611" s="5"/>
      <c r="S1611" s="5"/>
      <c r="T1611" s="5"/>
      <c r="U1611" s="5"/>
    </row>
    <row r="1612" spans="1:21" s="23" customFormat="1" x14ac:dyDescent="0.25">
      <c r="A1612" s="6">
        <v>1024</v>
      </c>
      <c r="B1612" s="166"/>
      <c r="C1612" s="287"/>
      <c r="D1612" s="166"/>
      <c r="E1612" s="166"/>
      <c r="F1612" s="166"/>
      <c r="G1612" s="166"/>
      <c r="H1612" s="3597"/>
      <c r="I1612" s="166"/>
      <c r="J1612" s="5"/>
      <c r="K1612" s="5"/>
      <c r="L1612" s="166"/>
      <c r="M1612" s="5"/>
      <c r="N1612" s="5"/>
      <c r="O1612" s="5"/>
      <c r="P1612" s="5"/>
      <c r="Q1612" s="5"/>
      <c r="R1612" s="5"/>
      <c r="S1612" s="5"/>
      <c r="T1612" s="5"/>
      <c r="U1612" s="5"/>
    </row>
    <row r="1613" spans="1:21" s="23" customFormat="1" x14ac:dyDescent="0.25">
      <c r="A1613" s="6">
        <v>1025</v>
      </c>
      <c r="B1613" s="166"/>
      <c r="C1613" s="287"/>
      <c r="D1613" s="166"/>
      <c r="E1613" s="166"/>
      <c r="F1613" s="166"/>
      <c r="G1613" s="166"/>
      <c r="H1613" s="3597"/>
      <c r="I1613" s="166"/>
      <c r="J1613" s="5"/>
      <c r="K1613" s="5"/>
      <c r="L1613" s="166"/>
      <c r="M1613" s="5"/>
      <c r="N1613" s="5"/>
      <c r="O1613" s="5"/>
      <c r="P1613" s="5"/>
      <c r="Q1613" s="5"/>
      <c r="R1613" s="5"/>
      <c r="S1613" s="5"/>
      <c r="T1613" s="5"/>
      <c r="U1613" s="5"/>
    </row>
    <row r="1614" spans="1:21" s="23" customFormat="1" x14ac:dyDescent="0.25">
      <c r="A1614" s="6">
        <v>1026</v>
      </c>
      <c r="B1614" s="166"/>
      <c r="C1614" s="287"/>
      <c r="D1614" s="166"/>
      <c r="E1614" s="166"/>
      <c r="F1614" s="166"/>
      <c r="G1614" s="166"/>
      <c r="H1614" s="3597"/>
      <c r="I1614" s="166"/>
      <c r="J1614" s="5"/>
      <c r="K1614" s="5"/>
      <c r="L1614" s="166"/>
      <c r="M1614" s="5"/>
      <c r="N1614" s="5"/>
      <c r="O1614" s="5"/>
      <c r="P1614" s="5"/>
      <c r="Q1614" s="5"/>
      <c r="R1614" s="5"/>
      <c r="S1614" s="5"/>
      <c r="T1614" s="5"/>
      <c r="U1614" s="5"/>
    </row>
    <row r="1615" spans="1:21" s="23" customFormat="1" x14ac:dyDescent="0.25">
      <c r="A1615" s="6">
        <v>1027</v>
      </c>
      <c r="B1615" s="166"/>
      <c r="C1615" s="287"/>
      <c r="D1615" s="166"/>
      <c r="E1615" s="166"/>
      <c r="F1615" s="166"/>
      <c r="G1615" s="166"/>
      <c r="H1615" s="3597"/>
      <c r="I1615" s="166"/>
      <c r="J1615" s="5"/>
      <c r="K1615" s="5"/>
      <c r="L1615" s="166"/>
      <c r="M1615" s="5"/>
      <c r="N1615" s="5"/>
      <c r="O1615" s="5"/>
      <c r="P1615" s="5"/>
      <c r="Q1615" s="5"/>
      <c r="R1615" s="5"/>
      <c r="S1615" s="5"/>
      <c r="T1615" s="5"/>
      <c r="U1615" s="5"/>
    </row>
    <row r="1616" spans="1:21" s="23" customFormat="1" x14ac:dyDescent="0.25">
      <c r="A1616" s="6">
        <v>1028</v>
      </c>
      <c r="B1616" s="166"/>
      <c r="C1616" s="287"/>
      <c r="D1616" s="166"/>
      <c r="E1616" s="166"/>
      <c r="F1616" s="166"/>
      <c r="G1616" s="166"/>
      <c r="H1616" s="3597"/>
      <c r="I1616" s="166"/>
      <c r="J1616" s="5"/>
      <c r="K1616" s="5"/>
      <c r="L1616" s="166"/>
      <c r="M1616" s="5"/>
      <c r="N1616" s="5"/>
      <c r="O1616" s="5"/>
      <c r="P1616" s="5"/>
      <c r="Q1616" s="5"/>
      <c r="R1616" s="5"/>
      <c r="S1616" s="5"/>
      <c r="T1616" s="5"/>
      <c r="U1616" s="5"/>
    </row>
    <row r="1617" spans="1:21" s="23" customFormat="1" x14ac:dyDescent="0.25">
      <c r="A1617" s="6">
        <v>1029</v>
      </c>
      <c r="B1617" s="166"/>
      <c r="C1617" s="287"/>
      <c r="D1617" s="166"/>
      <c r="E1617" s="166"/>
      <c r="F1617" s="166"/>
      <c r="G1617" s="166"/>
      <c r="H1617" s="3597"/>
      <c r="I1617" s="166"/>
      <c r="J1617" s="5"/>
      <c r="K1617" s="5"/>
      <c r="L1617" s="166"/>
      <c r="M1617" s="5"/>
      <c r="N1617" s="5"/>
      <c r="O1617" s="5"/>
      <c r="P1617" s="5"/>
      <c r="Q1617" s="5"/>
      <c r="R1617" s="5"/>
      <c r="S1617" s="5"/>
      <c r="T1617" s="5"/>
      <c r="U1617" s="5"/>
    </row>
    <row r="1618" spans="1:21" s="23" customFormat="1" x14ac:dyDescent="0.25">
      <c r="A1618" s="6">
        <v>1030</v>
      </c>
      <c r="B1618" s="166"/>
      <c r="C1618" s="287"/>
      <c r="D1618" s="166"/>
      <c r="E1618" s="166"/>
      <c r="F1618" s="166"/>
      <c r="G1618" s="166"/>
      <c r="H1618" s="3597"/>
      <c r="I1618" s="166"/>
      <c r="J1618" s="5"/>
      <c r="K1618" s="5"/>
      <c r="L1618" s="166"/>
      <c r="M1618" s="5"/>
      <c r="N1618" s="5"/>
      <c r="O1618" s="5"/>
      <c r="P1618" s="5"/>
      <c r="Q1618" s="5"/>
      <c r="R1618" s="5"/>
      <c r="S1618" s="5"/>
      <c r="T1618" s="5"/>
      <c r="U1618" s="5"/>
    </row>
    <row r="1619" spans="1:21" s="23" customFormat="1" x14ac:dyDescent="0.25">
      <c r="A1619" s="6">
        <v>1031</v>
      </c>
      <c r="B1619" s="166"/>
      <c r="C1619" s="287"/>
      <c r="D1619" s="166"/>
      <c r="E1619" s="166"/>
      <c r="F1619" s="166"/>
      <c r="G1619" s="166"/>
      <c r="H1619" s="3597"/>
      <c r="I1619" s="166"/>
      <c r="J1619" s="5"/>
      <c r="K1619" s="5"/>
      <c r="L1619" s="166"/>
      <c r="M1619" s="5"/>
      <c r="N1619" s="5"/>
      <c r="O1619" s="5"/>
      <c r="P1619" s="5"/>
      <c r="Q1619" s="5"/>
      <c r="R1619" s="5"/>
      <c r="S1619" s="5"/>
      <c r="T1619" s="5"/>
      <c r="U1619" s="5"/>
    </row>
    <row r="1620" spans="1:21" s="23" customFormat="1" x14ac:dyDescent="0.25">
      <c r="A1620" s="6">
        <v>1032</v>
      </c>
      <c r="B1620" s="166"/>
      <c r="C1620" s="287"/>
      <c r="D1620" s="166"/>
      <c r="E1620" s="166"/>
      <c r="F1620" s="166"/>
      <c r="G1620" s="166"/>
      <c r="H1620" s="3597"/>
      <c r="I1620" s="166"/>
      <c r="J1620" s="5"/>
      <c r="K1620" s="5"/>
      <c r="L1620" s="166"/>
      <c r="M1620" s="5"/>
      <c r="N1620" s="5"/>
      <c r="O1620" s="5"/>
      <c r="P1620" s="5"/>
      <c r="Q1620" s="5"/>
      <c r="R1620" s="5"/>
      <c r="S1620" s="5"/>
      <c r="T1620" s="5"/>
      <c r="U1620" s="5"/>
    </row>
    <row r="1621" spans="1:21" s="23" customFormat="1" x14ac:dyDescent="0.25">
      <c r="A1621" s="6">
        <v>1033</v>
      </c>
      <c r="B1621" s="166"/>
      <c r="C1621" s="287"/>
      <c r="D1621" s="166"/>
      <c r="E1621" s="166"/>
      <c r="F1621" s="166"/>
      <c r="G1621" s="166"/>
      <c r="H1621" s="3597"/>
      <c r="I1621" s="166"/>
      <c r="J1621" s="5"/>
      <c r="K1621" s="5"/>
      <c r="L1621" s="166"/>
      <c r="M1621" s="5"/>
      <c r="N1621" s="5"/>
      <c r="O1621" s="5"/>
      <c r="P1621" s="5"/>
      <c r="Q1621" s="5"/>
      <c r="R1621" s="5"/>
      <c r="S1621" s="5"/>
      <c r="T1621" s="5"/>
      <c r="U1621" s="5"/>
    </row>
    <row r="1622" spans="1:21" s="23" customFormat="1" x14ac:dyDescent="0.25">
      <c r="A1622" s="6">
        <v>1034</v>
      </c>
      <c r="B1622" s="166"/>
      <c r="C1622" s="287"/>
      <c r="D1622" s="166"/>
      <c r="E1622" s="166"/>
      <c r="F1622" s="166"/>
      <c r="G1622" s="166"/>
      <c r="H1622" s="3597"/>
      <c r="I1622" s="166"/>
      <c r="J1622" s="5"/>
      <c r="K1622" s="5"/>
      <c r="L1622" s="166"/>
      <c r="M1622" s="5"/>
      <c r="N1622" s="5"/>
      <c r="O1622" s="5"/>
      <c r="P1622" s="5"/>
      <c r="Q1622" s="5"/>
      <c r="R1622" s="5"/>
      <c r="S1622" s="5"/>
      <c r="T1622" s="5"/>
      <c r="U1622" s="5"/>
    </row>
    <row r="1623" spans="1:21" s="23" customFormat="1" x14ac:dyDescent="0.25">
      <c r="A1623" s="6">
        <v>1035</v>
      </c>
      <c r="B1623" s="166"/>
      <c r="C1623" s="287"/>
      <c r="D1623" s="166"/>
      <c r="E1623" s="166"/>
      <c r="F1623" s="166"/>
      <c r="G1623" s="166"/>
      <c r="H1623" s="3597"/>
      <c r="I1623" s="166"/>
      <c r="J1623" s="5"/>
      <c r="K1623" s="5"/>
      <c r="L1623" s="166"/>
      <c r="M1623" s="5"/>
      <c r="N1623" s="5"/>
      <c r="O1623" s="5"/>
      <c r="P1623" s="5"/>
      <c r="Q1623" s="5"/>
      <c r="R1623" s="5"/>
      <c r="S1623" s="5"/>
      <c r="T1623" s="5"/>
      <c r="U1623" s="5"/>
    </row>
    <row r="1624" spans="1:21" s="23" customFormat="1" x14ac:dyDescent="0.25">
      <c r="A1624" s="6">
        <v>1036</v>
      </c>
      <c r="B1624" s="166"/>
      <c r="C1624" s="287"/>
      <c r="D1624" s="166"/>
      <c r="E1624" s="166"/>
      <c r="F1624" s="166"/>
      <c r="G1624" s="166"/>
      <c r="H1624" s="3597"/>
      <c r="I1624" s="166"/>
      <c r="J1624" s="5"/>
      <c r="K1624" s="5"/>
      <c r="L1624" s="166"/>
      <c r="M1624" s="5"/>
      <c r="N1624" s="5"/>
      <c r="O1624" s="5"/>
      <c r="P1624" s="5"/>
      <c r="Q1624" s="5"/>
      <c r="R1624" s="5"/>
      <c r="S1624" s="5"/>
      <c r="T1624" s="5"/>
      <c r="U1624" s="5"/>
    </row>
    <row r="1625" spans="1:21" s="23" customFormat="1" x14ac:dyDescent="0.25">
      <c r="A1625" s="6">
        <v>1037</v>
      </c>
      <c r="B1625" s="166"/>
      <c r="C1625" s="287"/>
      <c r="D1625" s="166"/>
      <c r="E1625" s="166"/>
      <c r="F1625" s="166"/>
      <c r="G1625" s="166"/>
      <c r="H1625" s="3597"/>
      <c r="I1625" s="166"/>
      <c r="J1625" s="5"/>
      <c r="K1625" s="5"/>
      <c r="L1625" s="166"/>
      <c r="M1625" s="5"/>
      <c r="N1625" s="5"/>
      <c r="O1625" s="5"/>
      <c r="P1625" s="5"/>
      <c r="Q1625" s="5"/>
      <c r="R1625" s="5"/>
      <c r="S1625" s="5"/>
      <c r="T1625" s="5"/>
      <c r="U1625" s="5"/>
    </row>
    <row r="1626" spans="1:21" s="23" customFormat="1" x14ac:dyDescent="0.25">
      <c r="A1626" s="6">
        <v>1038</v>
      </c>
      <c r="B1626" s="166"/>
      <c r="C1626" s="287"/>
      <c r="D1626" s="166"/>
      <c r="E1626" s="166"/>
      <c r="F1626" s="166"/>
      <c r="G1626" s="166"/>
      <c r="H1626" s="3597"/>
      <c r="I1626" s="166"/>
      <c r="J1626" s="5"/>
      <c r="K1626" s="5"/>
      <c r="L1626" s="166"/>
      <c r="M1626" s="5"/>
      <c r="N1626" s="5"/>
      <c r="O1626" s="5"/>
      <c r="P1626" s="5"/>
      <c r="Q1626" s="5"/>
      <c r="R1626" s="5"/>
      <c r="S1626" s="5"/>
      <c r="T1626" s="5"/>
      <c r="U1626" s="5"/>
    </row>
    <row r="1627" spans="1:21" s="23" customFormat="1" x14ac:dyDescent="0.25">
      <c r="A1627" s="6">
        <v>1039</v>
      </c>
      <c r="B1627" s="166"/>
      <c r="C1627" s="287"/>
      <c r="D1627" s="166"/>
      <c r="E1627" s="166"/>
      <c r="F1627" s="166"/>
      <c r="G1627" s="166"/>
      <c r="H1627" s="3597"/>
      <c r="I1627" s="166"/>
      <c r="J1627" s="5"/>
      <c r="K1627" s="5"/>
      <c r="L1627" s="166"/>
      <c r="M1627" s="5"/>
      <c r="N1627" s="5"/>
      <c r="O1627" s="5"/>
      <c r="P1627" s="5"/>
      <c r="Q1627" s="5"/>
      <c r="R1627" s="5"/>
      <c r="S1627" s="5"/>
      <c r="T1627" s="5"/>
      <c r="U1627" s="5"/>
    </row>
    <row r="1628" spans="1:21" s="23" customFormat="1" x14ac:dyDescent="0.25">
      <c r="A1628" s="6">
        <v>1040</v>
      </c>
      <c r="B1628" s="166"/>
      <c r="C1628" s="287"/>
      <c r="D1628" s="166"/>
      <c r="E1628" s="166"/>
      <c r="F1628" s="166"/>
      <c r="G1628" s="166"/>
      <c r="H1628" s="3597"/>
      <c r="I1628" s="166"/>
      <c r="J1628" s="5"/>
      <c r="K1628" s="5"/>
      <c r="L1628" s="166"/>
      <c r="M1628" s="5"/>
      <c r="N1628" s="5"/>
      <c r="O1628" s="5"/>
      <c r="P1628" s="5"/>
      <c r="Q1628" s="5"/>
      <c r="R1628" s="5"/>
      <c r="S1628" s="5"/>
      <c r="T1628" s="5"/>
      <c r="U1628" s="5"/>
    </row>
    <row r="1629" spans="1:21" s="23" customFormat="1" x14ac:dyDescent="0.25">
      <c r="A1629" s="6">
        <v>1041</v>
      </c>
      <c r="B1629" s="166"/>
      <c r="C1629" s="287"/>
      <c r="D1629" s="166"/>
      <c r="E1629" s="166"/>
      <c r="F1629" s="166"/>
      <c r="G1629" s="166"/>
      <c r="H1629" s="3597"/>
      <c r="I1629" s="166"/>
      <c r="J1629" s="5"/>
      <c r="K1629" s="5"/>
      <c r="L1629" s="166"/>
      <c r="M1629" s="5"/>
      <c r="N1629" s="5"/>
      <c r="O1629" s="5"/>
      <c r="P1629" s="5"/>
      <c r="Q1629" s="5"/>
      <c r="R1629" s="5"/>
      <c r="S1629" s="5"/>
      <c r="T1629" s="5"/>
      <c r="U1629" s="5"/>
    </row>
    <row r="1630" spans="1:21" s="23" customFormat="1" x14ac:dyDescent="0.25">
      <c r="A1630" s="6">
        <v>1042</v>
      </c>
      <c r="B1630" s="166"/>
      <c r="C1630" s="287"/>
      <c r="D1630" s="166"/>
      <c r="E1630" s="166"/>
      <c r="F1630" s="166"/>
      <c r="G1630" s="166"/>
      <c r="H1630" s="3597"/>
      <c r="I1630" s="166"/>
      <c r="J1630" s="5"/>
      <c r="K1630" s="5"/>
      <c r="L1630" s="166"/>
      <c r="M1630" s="5"/>
      <c r="N1630" s="5"/>
      <c r="O1630" s="5"/>
      <c r="P1630" s="5"/>
      <c r="Q1630" s="5"/>
      <c r="R1630" s="5"/>
      <c r="S1630" s="5"/>
      <c r="T1630" s="5"/>
      <c r="U1630" s="5"/>
    </row>
    <row r="1631" spans="1:21" s="23" customFormat="1" x14ac:dyDescent="0.25">
      <c r="A1631" s="6">
        <v>1043</v>
      </c>
      <c r="B1631" s="166"/>
      <c r="C1631" s="287"/>
      <c r="D1631" s="166"/>
      <c r="E1631" s="166"/>
      <c r="F1631" s="166"/>
      <c r="G1631" s="166"/>
      <c r="H1631" s="3597"/>
      <c r="I1631" s="166"/>
      <c r="J1631" s="5"/>
      <c r="K1631" s="5"/>
      <c r="L1631" s="166"/>
      <c r="M1631" s="5"/>
      <c r="N1631" s="5"/>
      <c r="O1631" s="5"/>
      <c r="P1631" s="5"/>
      <c r="Q1631" s="5"/>
      <c r="R1631" s="5"/>
      <c r="S1631" s="5"/>
      <c r="T1631" s="5"/>
      <c r="U1631" s="5"/>
    </row>
    <row r="1632" spans="1:21" s="23" customFormat="1" x14ac:dyDescent="0.25">
      <c r="A1632" s="6">
        <v>1044</v>
      </c>
      <c r="B1632" s="166"/>
      <c r="C1632" s="287"/>
      <c r="D1632" s="166"/>
      <c r="E1632" s="166"/>
      <c r="F1632" s="166"/>
      <c r="G1632" s="166"/>
      <c r="H1632" s="3597"/>
      <c r="I1632" s="166"/>
      <c r="J1632" s="5"/>
      <c r="K1632" s="5"/>
      <c r="L1632" s="166"/>
      <c r="M1632" s="5"/>
      <c r="N1632" s="5"/>
      <c r="O1632" s="5"/>
      <c r="P1632" s="5"/>
      <c r="Q1632" s="5"/>
      <c r="R1632" s="5"/>
      <c r="S1632" s="5"/>
      <c r="T1632" s="5"/>
      <c r="U1632" s="5"/>
    </row>
    <row r="1633" spans="1:21" s="23" customFormat="1" x14ac:dyDescent="0.25">
      <c r="A1633" s="6">
        <v>1045</v>
      </c>
      <c r="B1633" s="166"/>
      <c r="C1633" s="287"/>
      <c r="D1633" s="166"/>
      <c r="E1633" s="166"/>
      <c r="F1633" s="166"/>
      <c r="G1633" s="166"/>
      <c r="H1633" s="3597"/>
      <c r="I1633" s="166"/>
      <c r="J1633" s="5"/>
      <c r="K1633" s="5"/>
      <c r="L1633" s="166"/>
      <c r="M1633" s="5"/>
      <c r="N1633" s="5"/>
      <c r="O1633" s="5"/>
      <c r="P1633" s="5"/>
      <c r="Q1633" s="5"/>
      <c r="R1633" s="5"/>
      <c r="S1633" s="5"/>
      <c r="T1633" s="5"/>
      <c r="U1633" s="5"/>
    </row>
    <row r="1634" spans="1:21" s="23" customFormat="1" x14ac:dyDescent="0.25">
      <c r="A1634" s="6">
        <v>1046</v>
      </c>
      <c r="B1634" s="166"/>
      <c r="C1634" s="287"/>
      <c r="D1634" s="166"/>
      <c r="E1634" s="166"/>
      <c r="F1634" s="166"/>
      <c r="G1634" s="166"/>
      <c r="H1634" s="3597"/>
      <c r="I1634" s="166"/>
      <c r="J1634" s="5"/>
      <c r="K1634" s="5"/>
      <c r="L1634" s="166"/>
      <c r="M1634" s="5"/>
      <c r="N1634" s="5"/>
      <c r="O1634" s="5"/>
      <c r="P1634" s="5"/>
      <c r="Q1634" s="5"/>
      <c r="R1634" s="5"/>
      <c r="S1634" s="5"/>
      <c r="T1634" s="5"/>
      <c r="U1634" s="5"/>
    </row>
    <row r="1635" spans="1:21" s="23" customFormat="1" x14ac:dyDescent="0.25">
      <c r="A1635" s="6">
        <v>1047</v>
      </c>
      <c r="B1635" s="166"/>
      <c r="C1635" s="287"/>
      <c r="D1635" s="166"/>
      <c r="E1635" s="166"/>
      <c r="F1635" s="166"/>
      <c r="G1635" s="166"/>
      <c r="H1635" s="3597"/>
      <c r="I1635" s="166"/>
      <c r="J1635" s="5"/>
      <c r="K1635" s="5"/>
      <c r="L1635" s="166"/>
      <c r="M1635" s="5"/>
      <c r="N1635" s="5"/>
      <c r="O1635" s="5"/>
      <c r="P1635" s="5"/>
      <c r="Q1635" s="5"/>
      <c r="R1635" s="5"/>
      <c r="S1635" s="5"/>
      <c r="T1635" s="5"/>
      <c r="U1635" s="5"/>
    </row>
    <row r="1636" spans="1:21" s="23" customFormat="1" x14ac:dyDescent="0.25">
      <c r="A1636" s="6">
        <v>1048</v>
      </c>
      <c r="B1636" s="166"/>
      <c r="C1636" s="287"/>
      <c r="D1636" s="166"/>
      <c r="E1636" s="166"/>
      <c r="F1636" s="166"/>
      <c r="G1636" s="166"/>
      <c r="H1636" s="3597"/>
      <c r="I1636" s="166"/>
      <c r="J1636" s="5"/>
      <c r="K1636" s="5"/>
      <c r="L1636" s="166"/>
      <c r="M1636" s="5"/>
      <c r="N1636" s="5"/>
      <c r="O1636" s="5"/>
      <c r="P1636" s="5"/>
      <c r="Q1636" s="5"/>
      <c r="R1636" s="5"/>
      <c r="S1636" s="5"/>
      <c r="T1636" s="5"/>
      <c r="U1636" s="5"/>
    </row>
    <row r="1637" spans="1:21" s="23" customFormat="1" x14ac:dyDescent="0.25">
      <c r="A1637" s="6">
        <v>1049</v>
      </c>
      <c r="B1637" s="166"/>
      <c r="C1637" s="287"/>
      <c r="D1637" s="166"/>
      <c r="E1637" s="166"/>
      <c r="F1637" s="166"/>
      <c r="G1637" s="166"/>
      <c r="H1637" s="3597"/>
      <c r="I1637" s="166"/>
      <c r="J1637" s="5"/>
      <c r="K1637" s="5"/>
      <c r="L1637" s="166"/>
      <c r="M1637" s="5"/>
      <c r="N1637" s="5"/>
      <c r="O1637" s="5"/>
      <c r="P1637" s="5"/>
      <c r="Q1637" s="5"/>
      <c r="R1637" s="5"/>
      <c r="S1637" s="5"/>
      <c r="T1637" s="5"/>
      <c r="U1637" s="5"/>
    </row>
    <row r="1638" spans="1:21" s="23" customFormat="1" x14ac:dyDescent="0.25">
      <c r="A1638" s="6">
        <v>1050</v>
      </c>
      <c r="B1638" s="166"/>
      <c r="C1638" s="287"/>
      <c r="D1638" s="166"/>
      <c r="E1638" s="166"/>
      <c r="F1638" s="166"/>
      <c r="G1638" s="166"/>
      <c r="H1638" s="3597"/>
      <c r="I1638" s="166"/>
      <c r="J1638" s="5"/>
      <c r="K1638" s="5"/>
      <c r="L1638" s="166"/>
      <c r="M1638" s="5"/>
      <c r="N1638" s="5"/>
      <c r="O1638" s="5"/>
      <c r="P1638" s="5"/>
      <c r="Q1638" s="5"/>
      <c r="R1638" s="5"/>
      <c r="S1638" s="5"/>
      <c r="T1638" s="5"/>
      <c r="U1638" s="5"/>
    </row>
    <row r="1639" spans="1:21" s="23" customFormat="1" x14ac:dyDescent="0.25">
      <c r="A1639" s="6">
        <v>1051</v>
      </c>
      <c r="B1639" s="166"/>
      <c r="C1639" s="287"/>
      <c r="D1639" s="166"/>
      <c r="E1639" s="166"/>
      <c r="F1639" s="166"/>
      <c r="G1639" s="166"/>
      <c r="H1639" s="3597"/>
      <c r="I1639" s="166"/>
      <c r="J1639" s="5"/>
      <c r="K1639" s="5"/>
      <c r="L1639" s="166"/>
      <c r="M1639" s="5"/>
      <c r="N1639" s="5"/>
      <c r="O1639" s="5"/>
      <c r="P1639" s="5"/>
      <c r="Q1639" s="5"/>
      <c r="R1639" s="5"/>
      <c r="S1639" s="5"/>
      <c r="T1639" s="5"/>
      <c r="U1639" s="5"/>
    </row>
    <row r="1640" spans="1:21" s="23" customFormat="1" x14ac:dyDescent="0.25">
      <c r="A1640" s="6">
        <v>1052</v>
      </c>
      <c r="B1640" s="166"/>
      <c r="C1640" s="287"/>
      <c r="D1640" s="166"/>
      <c r="E1640" s="166"/>
      <c r="F1640" s="166"/>
      <c r="G1640" s="166"/>
      <c r="H1640" s="3597"/>
      <c r="I1640" s="166"/>
      <c r="J1640" s="5"/>
      <c r="K1640" s="5"/>
      <c r="L1640" s="166"/>
      <c r="M1640" s="5"/>
      <c r="N1640" s="5"/>
      <c r="O1640" s="5"/>
      <c r="P1640" s="5"/>
      <c r="Q1640" s="5"/>
      <c r="R1640" s="5"/>
      <c r="S1640" s="5"/>
      <c r="T1640" s="5"/>
      <c r="U1640" s="5"/>
    </row>
    <row r="1641" spans="1:21" s="23" customFormat="1" x14ac:dyDescent="0.25">
      <c r="A1641" s="6">
        <v>1053</v>
      </c>
      <c r="B1641" s="166"/>
      <c r="C1641" s="287"/>
      <c r="D1641" s="166"/>
      <c r="E1641" s="166"/>
      <c r="F1641" s="166"/>
      <c r="G1641" s="166"/>
      <c r="H1641" s="3597"/>
      <c r="I1641" s="166"/>
      <c r="J1641" s="5"/>
      <c r="K1641" s="5"/>
      <c r="L1641" s="166"/>
      <c r="M1641" s="5"/>
      <c r="N1641" s="5"/>
      <c r="O1641" s="5"/>
      <c r="P1641" s="5"/>
      <c r="Q1641" s="5"/>
      <c r="R1641" s="5"/>
      <c r="S1641" s="5"/>
      <c r="T1641" s="5"/>
      <c r="U1641" s="5"/>
    </row>
    <row r="1642" spans="1:21" s="23" customFormat="1" x14ac:dyDescent="0.25">
      <c r="A1642" s="6">
        <v>1054</v>
      </c>
      <c r="B1642" s="166"/>
      <c r="C1642" s="287"/>
      <c r="D1642" s="166"/>
      <c r="E1642" s="166"/>
      <c r="F1642" s="166"/>
      <c r="G1642" s="166"/>
      <c r="H1642" s="3597"/>
      <c r="I1642" s="166"/>
      <c r="J1642" s="5"/>
      <c r="K1642" s="5"/>
      <c r="L1642" s="166"/>
      <c r="M1642" s="5"/>
      <c r="N1642" s="5"/>
      <c r="O1642" s="5"/>
      <c r="P1642" s="5"/>
      <c r="Q1642" s="5"/>
      <c r="R1642" s="5"/>
      <c r="S1642" s="5"/>
      <c r="T1642" s="5"/>
      <c r="U1642" s="5"/>
    </row>
    <row r="1643" spans="1:21" s="23" customFormat="1" x14ac:dyDescent="0.25">
      <c r="A1643" s="6">
        <v>1055</v>
      </c>
      <c r="B1643" s="166"/>
      <c r="C1643" s="287"/>
      <c r="D1643" s="166"/>
      <c r="E1643" s="166"/>
      <c r="F1643" s="166"/>
      <c r="G1643" s="166"/>
      <c r="H1643" s="3597"/>
      <c r="I1643" s="166"/>
      <c r="J1643" s="5"/>
      <c r="K1643" s="5"/>
      <c r="L1643" s="166"/>
      <c r="M1643" s="5"/>
      <c r="N1643" s="5"/>
      <c r="O1643" s="5"/>
      <c r="P1643" s="5"/>
      <c r="Q1643" s="5"/>
      <c r="R1643" s="5"/>
      <c r="S1643" s="5"/>
      <c r="T1643" s="5"/>
      <c r="U1643" s="5"/>
    </row>
    <row r="1644" spans="1:21" s="23" customFormat="1" x14ac:dyDescent="0.25">
      <c r="A1644" s="6">
        <v>1056</v>
      </c>
      <c r="B1644" s="166"/>
      <c r="C1644" s="287"/>
      <c r="D1644" s="166"/>
      <c r="E1644" s="166"/>
      <c r="F1644" s="166"/>
      <c r="G1644" s="166"/>
      <c r="H1644" s="3597"/>
      <c r="I1644" s="166"/>
      <c r="J1644" s="5"/>
      <c r="K1644" s="5"/>
      <c r="L1644" s="166"/>
      <c r="M1644" s="5"/>
      <c r="N1644" s="5"/>
      <c r="O1644" s="5"/>
      <c r="P1644" s="5"/>
      <c r="Q1644" s="5"/>
      <c r="R1644" s="5"/>
      <c r="S1644" s="5"/>
      <c r="T1644" s="5"/>
      <c r="U1644" s="5"/>
    </row>
    <row r="1645" spans="1:21" s="23" customFormat="1" x14ac:dyDescent="0.25">
      <c r="A1645" s="6">
        <v>1057</v>
      </c>
      <c r="B1645" s="166"/>
      <c r="C1645" s="287"/>
      <c r="D1645" s="166"/>
      <c r="E1645" s="166"/>
      <c r="F1645" s="166"/>
      <c r="G1645" s="166"/>
      <c r="H1645" s="3597"/>
      <c r="I1645" s="166"/>
      <c r="J1645" s="5"/>
      <c r="K1645" s="5"/>
      <c r="L1645" s="166"/>
      <c r="M1645" s="5"/>
      <c r="N1645" s="5"/>
      <c r="O1645" s="5"/>
      <c r="P1645" s="5"/>
      <c r="Q1645" s="5"/>
      <c r="R1645" s="5"/>
      <c r="S1645" s="5"/>
      <c r="T1645" s="5"/>
      <c r="U1645" s="5"/>
    </row>
    <row r="1646" spans="1:21" s="23" customFormat="1" x14ac:dyDescent="0.25">
      <c r="A1646" s="6">
        <v>1058</v>
      </c>
      <c r="B1646" s="166"/>
      <c r="C1646" s="287"/>
      <c r="D1646" s="166"/>
      <c r="E1646" s="166"/>
      <c r="F1646" s="166"/>
      <c r="G1646" s="166"/>
      <c r="H1646" s="3597"/>
      <c r="I1646" s="166"/>
      <c r="J1646" s="5"/>
      <c r="K1646" s="5"/>
      <c r="L1646" s="166"/>
      <c r="M1646" s="5"/>
      <c r="N1646" s="5"/>
      <c r="O1646" s="5"/>
      <c r="P1646" s="5"/>
      <c r="Q1646" s="5"/>
      <c r="R1646" s="5"/>
      <c r="S1646" s="5"/>
      <c r="T1646" s="5"/>
      <c r="U1646" s="5"/>
    </row>
    <row r="1647" spans="1:21" s="23" customFormat="1" x14ac:dyDescent="0.25">
      <c r="A1647" s="6">
        <v>1059</v>
      </c>
      <c r="B1647" s="166"/>
      <c r="C1647" s="287"/>
      <c r="D1647" s="166"/>
      <c r="E1647" s="166"/>
      <c r="F1647" s="166"/>
      <c r="G1647" s="166"/>
      <c r="H1647" s="3597"/>
      <c r="I1647" s="166"/>
      <c r="J1647" s="5"/>
      <c r="K1647" s="5"/>
      <c r="L1647" s="166"/>
      <c r="M1647" s="5"/>
      <c r="N1647" s="5"/>
      <c r="O1647" s="5"/>
      <c r="P1647" s="5"/>
      <c r="Q1647" s="5"/>
      <c r="R1647" s="5"/>
      <c r="S1647" s="5"/>
      <c r="T1647" s="5"/>
      <c r="U1647" s="5"/>
    </row>
    <row r="1648" spans="1:21" s="23" customFormat="1" x14ac:dyDescent="0.25">
      <c r="A1648" s="6">
        <v>1060</v>
      </c>
      <c r="B1648" s="166"/>
      <c r="C1648" s="287"/>
      <c r="D1648" s="166"/>
      <c r="E1648" s="166"/>
      <c r="F1648" s="166"/>
      <c r="G1648" s="166"/>
      <c r="H1648" s="3597"/>
      <c r="I1648" s="166"/>
      <c r="J1648" s="5"/>
      <c r="K1648" s="5"/>
      <c r="L1648" s="166"/>
      <c r="M1648" s="5"/>
      <c r="N1648" s="5"/>
      <c r="O1648" s="5"/>
      <c r="P1648" s="5"/>
      <c r="Q1648" s="5"/>
      <c r="R1648" s="5"/>
      <c r="S1648" s="5"/>
      <c r="T1648" s="5"/>
      <c r="U1648" s="5"/>
    </row>
    <row r="1649" spans="1:21" s="23" customFormat="1" x14ac:dyDescent="0.25">
      <c r="A1649" s="6">
        <v>1061</v>
      </c>
      <c r="B1649" s="166"/>
      <c r="C1649" s="287"/>
      <c r="D1649" s="166"/>
      <c r="E1649" s="166"/>
      <c r="F1649" s="166"/>
      <c r="G1649" s="166"/>
      <c r="H1649" s="3597"/>
      <c r="I1649" s="166"/>
      <c r="J1649" s="5"/>
      <c r="K1649" s="5"/>
      <c r="L1649" s="166"/>
      <c r="M1649" s="5"/>
      <c r="N1649" s="5"/>
      <c r="O1649" s="5"/>
      <c r="P1649" s="5"/>
      <c r="Q1649" s="5"/>
      <c r="R1649" s="5"/>
      <c r="S1649" s="5"/>
      <c r="T1649" s="5"/>
      <c r="U1649" s="5"/>
    </row>
    <row r="1650" spans="1:21" s="23" customFormat="1" x14ac:dyDescent="0.25">
      <c r="A1650" s="6">
        <v>1062</v>
      </c>
      <c r="B1650" s="166"/>
      <c r="C1650" s="287"/>
      <c r="D1650" s="166"/>
      <c r="E1650" s="166"/>
      <c r="F1650" s="166"/>
      <c r="G1650" s="166"/>
      <c r="H1650" s="3597"/>
      <c r="I1650" s="166"/>
      <c r="J1650" s="5"/>
      <c r="K1650" s="5"/>
      <c r="L1650" s="166"/>
      <c r="M1650" s="5"/>
      <c r="N1650" s="5"/>
      <c r="O1650" s="5"/>
      <c r="P1650" s="5"/>
      <c r="Q1650" s="5"/>
      <c r="R1650" s="5"/>
      <c r="S1650" s="5"/>
      <c r="T1650" s="5"/>
      <c r="U1650" s="5"/>
    </row>
    <row r="1651" spans="1:21" s="23" customFormat="1" x14ac:dyDescent="0.25">
      <c r="A1651" s="6">
        <v>1063</v>
      </c>
      <c r="B1651" s="166"/>
      <c r="C1651" s="287"/>
      <c r="D1651" s="166"/>
      <c r="E1651" s="166"/>
      <c r="F1651" s="166"/>
      <c r="G1651" s="166"/>
      <c r="H1651" s="3597"/>
      <c r="I1651" s="166"/>
      <c r="J1651" s="5"/>
      <c r="K1651" s="5"/>
      <c r="L1651" s="166"/>
      <c r="M1651" s="5"/>
      <c r="N1651" s="5"/>
      <c r="O1651" s="5"/>
      <c r="P1651" s="5"/>
      <c r="Q1651" s="5"/>
      <c r="R1651" s="5"/>
      <c r="S1651" s="5"/>
      <c r="T1651" s="5"/>
      <c r="U1651" s="5"/>
    </row>
    <row r="1652" spans="1:21" s="23" customFormat="1" x14ac:dyDescent="0.25">
      <c r="A1652" s="6">
        <v>1064</v>
      </c>
      <c r="B1652" s="166"/>
      <c r="C1652" s="287"/>
      <c r="D1652" s="166"/>
      <c r="E1652" s="166"/>
      <c r="F1652" s="166"/>
      <c r="G1652" s="166"/>
      <c r="H1652" s="3597"/>
      <c r="I1652" s="166"/>
      <c r="J1652" s="5"/>
      <c r="K1652" s="5"/>
      <c r="L1652" s="166"/>
      <c r="M1652" s="5"/>
      <c r="N1652" s="5"/>
      <c r="O1652" s="5"/>
      <c r="P1652" s="5"/>
      <c r="Q1652" s="5"/>
      <c r="R1652" s="5"/>
      <c r="S1652" s="5"/>
      <c r="T1652" s="5"/>
      <c r="U1652" s="5"/>
    </row>
    <row r="1653" spans="1:21" s="23" customFormat="1" x14ac:dyDescent="0.25">
      <c r="A1653" s="6">
        <v>1065</v>
      </c>
      <c r="B1653" s="166"/>
      <c r="C1653" s="287"/>
      <c r="D1653" s="166"/>
      <c r="E1653" s="166"/>
      <c r="F1653" s="166"/>
      <c r="G1653" s="166"/>
      <c r="H1653" s="3597"/>
      <c r="I1653" s="166"/>
      <c r="J1653" s="5"/>
      <c r="K1653" s="5"/>
      <c r="L1653" s="166"/>
      <c r="M1653" s="5"/>
      <c r="N1653" s="5"/>
      <c r="O1653" s="5"/>
      <c r="P1653" s="5"/>
      <c r="Q1653" s="5"/>
      <c r="R1653" s="5"/>
      <c r="S1653" s="5"/>
      <c r="T1653" s="5"/>
      <c r="U1653" s="5"/>
    </row>
    <row r="1654" spans="1:21" s="23" customFormat="1" x14ac:dyDescent="0.25">
      <c r="A1654" s="6">
        <v>1066</v>
      </c>
      <c r="B1654" s="166"/>
      <c r="C1654" s="287"/>
      <c r="D1654" s="166"/>
      <c r="E1654" s="166"/>
      <c r="F1654" s="166"/>
      <c r="G1654" s="166"/>
      <c r="H1654" s="3597"/>
      <c r="I1654" s="166"/>
      <c r="J1654" s="5"/>
      <c r="K1654" s="5"/>
      <c r="L1654" s="166"/>
      <c r="M1654" s="5"/>
      <c r="N1654" s="5"/>
      <c r="O1654" s="5"/>
      <c r="P1654" s="5"/>
      <c r="Q1654" s="5"/>
      <c r="R1654" s="5"/>
      <c r="S1654" s="5"/>
      <c r="T1654" s="5"/>
      <c r="U1654" s="5"/>
    </row>
    <row r="1655" spans="1:21" s="23" customFormat="1" x14ac:dyDescent="0.25">
      <c r="A1655" s="6">
        <v>1067</v>
      </c>
      <c r="B1655" s="166"/>
      <c r="C1655" s="287"/>
      <c r="D1655" s="166"/>
      <c r="E1655" s="166"/>
      <c r="F1655" s="166"/>
      <c r="G1655" s="166"/>
      <c r="H1655" s="3597"/>
      <c r="I1655" s="166"/>
      <c r="J1655" s="5"/>
      <c r="K1655" s="5"/>
      <c r="L1655" s="166"/>
      <c r="M1655" s="5"/>
      <c r="N1655" s="5"/>
      <c r="O1655" s="5"/>
      <c r="P1655" s="5"/>
      <c r="Q1655" s="5"/>
      <c r="R1655" s="5"/>
      <c r="S1655" s="5"/>
      <c r="T1655" s="5"/>
      <c r="U1655" s="5"/>
    </row>
    <row r="1656" spans="1:21" s="23" customFormat="1" x14ac:dyDescent="0.25">
      <c r="A1656" s="6">
        <v>1068</v>
      </c>
      <c r="B1656" s="166"/>
      <c r="C1656" s="287"/>
      <c r="D1656" s="166"/>
      <c r="E1656" s="166"/>
      <c r="F1656" s="166"/>
      <c r="G1656" s="166"/>
      <c r="H1656" s="3597"/>
      <c r="I1656" s="166"/>
      <c r="J1656" s="5"/>
      <c r="K1656" s="5"/>
      <c r="L1656" s="166"/>
      <c r="M1656" s="5"/>
      <c r="N1656" s="5"/>
      <c r="O1656" s="5"/>
      <c r="P1656" s="5"/>
      <c r="Q1656" s="5"/>
      <c r="R1656" s="5"/>
      <c r="S1656" s="5"/>
      <c r="T1656" s="5"/>
      <c r="U1656" s="5"/>
    </row>
    <row r="1657" spans="1:21" s="23" customFormat="1" x14ac:dyDescent="0.25">
      <c r="A1657" s="6">
        <v>1069</v>
      </c>
      <c r="B1657" s="166"/>
      <c r="C1657" s="287"/>
      <c r="D1657" s="166"/>
      <c r="E1657" s="166"/>
      <c r="F1657" s="166"/>
      <c r="G1657" s="166"/>
      <c r="H1657" s="3597"/>
      <c r="I1657" s="166"/>
      <c r="J1657" s="5"/>
      <c r="K1657" s="5"/>
      <c r="L1657" s="166"/>
      <c r="M1657" s="5"/>
      <c r="N1657" s="5"/>
      <c r="O1657" s="5"/>
      <c r="P1657" s="5"/>
      <c r="Q1657" s="5"/>
      <c r="R1657" s="5"/>
      <c r="S1657" s="5"/>
      <c r="T1657" s="5"/>
      <c r="U1657" s="5"/>
    </row>
    <row r="1658" spans="1:21" s="23" customFormat="1" x14ac:dyDescent="0.25">
      <c r="A1658" s="6">
        <v>1070</v>
      </c>
      <c r="B1658" s="166"/>
      <c r="C1658" s="287"/>
      <c r="D1658" s="166"/>
      <c r="E1658" s="166"/>
      <c r="F1658" s="166"/>
      <c r="G1658" s="166"/>
      <c r="H1658" s="3597"/>
      <c r="I1658" s="166"/>
      <c r="J1658" s="5"/>
      <c r="K1658" s="5"/>
      <c r="L1658" s="166"/>
      <c r="M1658" s="5"/>
      <c r="N1658" s="5"/>
      <c r="O1658" s="5"/>
      <c r="P1658" s="5"/>
      <c r="Q1658" s="5"/>
      <c r="R1658" s="5"/>
      <c r="S1658" s="5"/>
      <c r="T1658" s="5"/>
      <c r="U1658" s="5"/>
    </row>
    <row r="1659" spans="1:21" s="23" customFormat="1" x14ac:dyDescent="0.25">
      <c r="A1659" s="6">
        <v>1071</v>
      </c>
      <c r="B1659" s="166"/>
      <c r="C1659" s="287"/>
      <c r="D1659" s="166"/>
      <c r="E1659" s="166"/>
      <c r="F1659" s="166"/>
      <c r="G1659" s="166"/>
      <c r="H1659" s="3597"/>
      <c r="I1659" s="166"/>
      <c r="J1659" s="5"/>
      <c r="K1659" s="5"/>
      <c r="L1659" s="166"/>
      <c r="M1659" s="5"/>
      <c r="N1659" s="5"/>
      <c r="O1659" s="5"/>
      <c r="P1659" s="5"/>
      <c r="Q1659" s="5"/>
      <c r="R1659" s="5"/>
      <c r="S1659" s="5"/>
      <c r="T1659" s="5"/>
      <c r="U1659" s="5"/>
    </row>
    <row r="1660" spans="1:21" s="23" customFormat="1" x14ac:dyDescent="0.25">
      <c r="A1660" s="6">
        <v>1072</v>
      </c>
      <c r="B1660" s="166"/>
      <c r="C1660" s="287"/>
      <c r="D1660" s="166"/>
      <c r="E1660" s="166"/>
      <c r="F1660" s="166"/>
      <c r="G1660" s="166"/>
      <c r="H1660" s="3597"/>
      <c r="I1660" s="166"/>
      <c r="J1660" s="5"/>
      <c r="K1660" s="5"/>
      <c r="L1660" s="166"/>
      <c r="M1660" s="5"/>
      <c r="N1660" s="5"/>
      <c r="O1660" s="5"/>
      <c r="P1660" s="5"/>
      <c r="Q1660" s="5"/>
      <c r="R1660" s="5"/>
      <c r="S1660" s="5"/>
      <c r="T1660" s="5"/>
      <c r="U1660" s="5"/>
    </row>
    <row r="1661" spans="1:21" s="23" customFormat="1" x14ac:dyDescent="0.25">
      <c r="A1661" s="6">
        <v>1073</v>
      </c>
      <c r="B1661" s="166"/>
      <c r="C1661" s="287"/>
      <c r="D1661" s="166"/>
      <c r="E1661" s="166"/>
      <c r="F1661" s="166"/>
      <c r="G1661" s="166"/>
      <c r="H1661" s="3597"/>
      <c r="I1661" s="166"/>
      <c r="J1661" s="5"/>
      <c r="K1661" s="5"/>
      <c r="L1661" s="166"/>
      <c r="M1661" s="5"/>
      <c r="N1661" s="5"/>
      <c r="O1661" s="5"/>
      <c r="P1661" s="5"/>
      <c r="Q1661" s="5"/>
      <c r="R1661" s="5"/>
      <c r="S1661" s="5"/>
      <c r="T1661" s="5"/>
      <c r="U1661" s="5"/>
    </row>
    <row r="1662" spans="1:21" s="23" customFormat="1" x14ac:dyDescent="0.25">
      <c r="A1662" s="6">
        <v>1074</v>
      </c>
      <c r="B1662" s="166"/>
      <c r="C1662" s="287"/>
      <c r="D1662" s="166"/>
      <c r="E1662" s="166"/>
      <c r="F1662" s="166"/>
      <c r="G1662" s="166"/>
      <c r="H1662" s="3597"/>
      <c r="I1662" s="166"/>
      <c r="J1662" s="5"/>
      <c r="K1662" s="5"/>
      <c r="L1662" s="166"/>
      <c r="M1662" s="5"/>
      <c r="N1662" s="5"/>
      <c r="O1662" s="5"/>
      <c r="P1662" s="5"/>
      <c r="Q1662" s="5"/>
      <c r="R1662" s="5"/>
      <c r="S1662" s="5"/>
      <c r="T1662" s="5"/>
      <c r="U1662" s="5"/>
    </row>
    <row r="1663" spans="1:21" s="23" customFormat="1" x14ac:dyDescent="0.25">
      <c r="A1663" s="6">
        <v>1075</v>
      </c>
      <c r="B1663" s="166"/>
      <c r="C1663" s="287"/>
      <c r="D1663" s="166"/>
      <c r="E1663" s="166"/>
      <c r="F1663" s="166"/>
      <c r="G1663" s="166"/>
      <c r="H1663" s="3597"/>
      <c r="I1663" s="166"/>
      <c r="J1663" s="5"/>
      <c r="K1663" s="5"/>
      <c r="L1663" s="166"/>
      <c r="M1663" s="5"/>
      <c r="N1663" s="5"/>
      <c r="O1663" s="5"/>
      <c r="P1663" s="5"/>
      <c r="Q1663" s="5"/>
      <c r="R1663" s="5"/>
      <c r="S1663" s="5"/>
      <c r="T1663" s="5"/>
      <c r="U1663" s="5"/>
    </row>
    <row r="1664" spans="1:21" s="23" customFormat="1" x14ac:dyDescent="0.25">
      <c r="A1664" s="6">
        <v>1076</v>
      </c>
      <c r="B1664" s="166"/>
      <c r="C1664" s="287"/>
      <c r="D1664" s="166"/>
      <c r="E1664" s="166"/>
      <c r="F1664" s="166"/>
      <c r="G1664" s="166"/>
      <c r="H1664" s="3597"/>
      <c r="I1664" s="166"/>
      <c r="J1664" s="5"/>
      <c r="K1664" s="5"/>
      <c r="L1664" s="166"/>
      <c r="M1664" s="5"/>
      <c r="N1664" s="5"/>
      <c r="O1664" s="5"/>
      <c r="P1664" s="5"/>
      <c r="Q1664" s="5"/>
      <c r="R1664" s="5"/>
      <c r="S1664" s="5"/>
      <c r="T1664" s="5"/>
      <c r="U1664" s="5"/>
    </row>
    <row r="1665" spans="1:21" s="23" customFormat="1" x14ac:dyDescent="0.25">
      <c r="A1665" s="6">
        <v>1077</v>
      </c>
      <c r="B1665" s="166"/>
      <c r="C1665" s="287"/>
      <c r="D1665" s="166"/>
      <c r="E1665" s="166"/>
      <c r="F1665" s="166"/>
      <c r="G1665" s="166"/>
      <c r="H1665" s="3597"/>
      <c r="I1665" s="166"/>
      <c r="J1665" s="5"/>
      <c r="K1665" s="5"/>
      <c r="L1665" s="166"/>
      <c r="M1665" s="5"/>
      <c r="N1665" s="5"/>
      <c r="O1665" s="5"/>
      <c r="P1665" s="5"/>
      <c r="Q1665" s="5"/>
      <c r="R1665" s="5"/>
      <c r="S1665" s="5"/>
      <c r="T1665" s="5"/>
      <c r="U1665" s="5"/>
    </row>
    <row r="1666" spans="1:21" s="23" customFormat="1" x14ac:dyDescent="0.25">
      <c r="A1666" s="6">
        <v>1078</v>
      </c>
      <c r="B1666" s="166"/>
      <c r="C1666" s="287"/>
      <c r="D1666" s="166"/>
      <c r="E1666" s="166"/>
      <c r="F1666" s="166"/>
      <c r="G1666" s="166"/>
      <c r="H1666" s="3597"/>
      <c r="I1666" s="166"/>
      <c r="J1666" s="5"/>
      <c r="K1666" s="5"/>
      <c r="L1666" s="166"/>
      <c r="M1666" s="5"/>
      <c r="N1666" s="5"/>
      <c r="O1666" s="5"/>
      <c r="P1666" s="5"/>
      <c r="Q1666" s="5"/>
      <c r="R1666" s="5"/>
      <c r="S1666" s="5"/>
      <c r="T1666" s="5"/>
      <c r="U1666" s="5"/>
    </row>
    <row r="1667" spans="1:21" s="23" customFormat="1" x14ac:dyDescent="0.25">
      <c r="A1667" s="6">
        <v>1079</v>
      </c>
      <c r="B1667" s="166"/>
      <c r="C1667" s="287"/>
      <c r="D1667" s="166"/>
      <c r="E1667" s="166"/>
      <c r="F1667" s="166"/>
      <c r="G1667" s="166"/>
      <c r="H1667" s="3597"/>
      <c r="I1667" s="166"/>
      <c r="J1667" s="5"/>
      <c r="K1667" s="5"/>
      <c r="L1667" s="166"/>
      <c r="M1667" s="5"/>
      <c r="N1667" s="5"/>
      <c r="O1667" s="5"/>
      <c r="P1667" s="5"/>
      <c r="Q1667" s="5"/>
      <c r="R1667" s="5"/>
      <c r="S1667" s="5"/>
      <c r="T1667" s="5"/>
      <c r="U1667" s="5"/>
    </row>
    <row r="1668" spans="1:21" s="23" customFormat="1" x14ac:dyDescent="0.25">
      <c r="A1668" s="6">
        <v>1080</v>
      </c>
      <c r="B1668" s="166"/>
      <c r="C1668" s="287"/>
      <c r="D1668" s="166"/>
      <c r="E1668" s="166"/>
      <c r="F1668" s="166"/>
      <c r="G1668" s="166"/>
      <c r="H1668" s="3597"/>
      <c r="I1668" s="166"/>
      <c r="J1668" s="5"/>
      <c r="K1668" s="5"/>
      <c r="L1668" s="166"/>
      <c r="M1668" s="5"/>
      <c r="N1668" s="5"/>
      <c r="O1668" s="5"/>
      <c r="P1668" s="5"/>
      <c r="Q1668" s="5"/>
      <c r="R1668" s="5"/>
      <c r="S1668" s="5"/>
      <c r="T1668" s="5"/>
      <c r="U1668" s="5"/>
    </row>
    <row r="1669" spans="1:21" s="23" customFormat="1" x14ac:dyDescent="0.25">
      <c r="A1669" s="6">
        <v>1081</v>
      </c>
      <c r="B1669" s="166"/>
      <c r="C1669" s="287"/>
      <c r="D1669" s="166"/>
      <c r="E1669" s="166"/>
      <c r="F1669" s="166"/>
      <c r="G1669" s="166"/>
      <c r="H1669" s="3597"/>
      <c r="I1669" s="166"/>
      <c r="J1669" s="5"/>
      <c r="K1669" s="5"/>
      <c r="L1669" s="166"/>
      <c r="M1669" s="5"/>
      <c r="N1669" s="5"/>
      <c r="O1669" s="5"/>
      <c r="P1669" s="5"/>
      <c r="Q1669" s="5"/>
      <c r="R1669" s="5"/>
      <c r="S1669" s="5"/>
      <c r="T1669" s="5"/>
      <c r="U1669" s="5"/>
    </row>
    <row r="1670" spans="1:21" s="23" customFormat="1" x14ac:dyDescent="0.25">
      <c r="A1670" s="6">
        <v>1082</v>
      </c>
      <c r="B1670" s="166"/>
      <c r="C1670" s="287"/>
      <c r="D1670" s="166"/>
      <c r="E1670" s="166"/>
      <c r="F1670" s="166"/>
      <c r="G1670" s="166"/>
      <c r="H1670" s="3597"/>
      <c r="I1670" s="166"/>
      <c r="J1670" s="5"/>
      <c r="K1670" s="5"/>
      <c r="L1670" s="166"/>
      <c r="M1670" s="5"/>
      <c r="N1670" s="5"/>
      <c r="O1670" s="5"/>
      <c r="P1670" s="5"/>
      <c r="Q1670" s="5"/>
      <c r="R1670" s="5"/>
      <c r="S1670" s="5"/>
      <c r="T1670" s="5"/>
      <c r="U1670" s="5"/>
    </row>
    <row r="1671" spans="1:21" s="23" customFormat="1" x14ac:dyDescent="0.25">
      <c r="A1671" s="6">
        <v>1083</v>
      </c>
      <c r="B1671" s="166"/>
      <c r="C1671" s="287"/>
      <c r="D1671" s="166"/>
      <c r="E1671" s="166"/>
      <c r="F1671" s="166"/>
      <c r="G1671" s="166"/>
      <c r="H1671" s="3597"/>
      <c r="I1671" s="166"/>
      <c r="J1671" s="5"/>
      <c r="K1671" s="5"/>
      <c r="L1671" s="166"/>
      <c r="M1671" s="5"/>
      <c r="N1671" s="5"/>
      <c r="O1671" s="5"/>
      <c r="P1671" s="5"/>
      <c r="Q1671" s="5"/>
      <c r="R1671" s="5"/>
      <c r="S1671" s="5"/>
      <c r="T1671" s="5"/>
      <c r="U1671" s="5"/>
    </row>
    <row r="1672" spans="1:21" s="23" customFormat="1" x14ac:dyDescent="0.25">
      <c r="A1672" s="6">
        <v>1084</v>
      </c>
      <c r="B1672" s="166"/>
      <c r="C1672" s="287"/>
      <c r="D1672" s="166"/>
      <c r="E1672" s="166"/>
      <c r="F1672" s="166"/>
      <c r="G1672" s="166"/>
      <c r="H1672" s="3597"/>
      <c r="I1672" s="166"/>
      <c r="J1672" s="5"/>
      <c r="K1672" s="5"/>
      <c r="L1672" s="166"/>
      <c r="M1672" s="5"/>
      <c r="N1672" s="5"/>
      <c r="O1672" s="5"/>
      <c r="P1672" s="5"/>
      <c r="Q1672" s="5"/>
      <c r="R1672" s="5"/>
      <c r="S1672" s="5"/>
      <c r="T1672" s="5"/>
      <c r="U1672" s="5"/>
    </row>
    <row r="1673" spans="1:21" s="23" customFormat="1" x14ac:dyDescent="0.25">
      <c r="A1673" s="6">
        <v>1085</v>
      </c>
      <c r="B1673" s="166"/>
      <c r="C1673" s="287"/>
      <c r="D1673" s="166"/>
      <c r="E1673" s="166"/>
      <c r="F1673" s="166"/>
      <c r="G1673" s="166"/>
      <c r="H1673" s="3597"/>
      <c r="I1673" s="166"/>
      <c r="J1673" s="5"/>
      <c r="K1673" s="5"/>
      <c r="L1673" s="166"/>
      <c r="M1673" s="5"/>
      <c r="N1673" s="5"/>
      <c r="O1673" s="5"/>
      <c r="P1673" s="5"/>
      <c r="Q1673" s="5"/>
      <c r="R1673" s="5"/>
      <c r="S1673" s="5"/>
      <c r="T1673" s="5"/>
      <c r="U1673" s="5"/>
    </row>
    <row r="1674" spans="1:21" s="23" customFormat="1" x14ac:dyDescent="0.25">
      <c r="A1674" s="6">
        <v>1086</v>
      </c>
      <c r="B1674" s="166"/>
      <c r="C1674" s="287"/>
      <c r="D1674" s="166"/>
      <c r="E1674" s="166"/>
      <c r="F1674" s="166"/>
      <c r="G1674" s="166"/>
      <c r="H1674" s="3597"/>
      <c r="I1674" s="166"/>
      <c r="J1674" s="5"/>
      <c r="K1674" s="5"/>
      <c r="L1674" s="166"/>
      <c r="M1674" s="5"/>
      <c r="N1674" s="5"/>
      <c r="O1674" s="5"/>
      <c r="P1674" s="5"/>
      <c r="Q1674" s="5"/>
      <c r="R1674" s="5"/>
      <c r="S1674" s="5"/>
      <c r="T1674" s="5"/>
      <c r="U1674" s="5"/>
    </row>
    <row r="1675" spans="1:21" s="23" customFormat="1" x14ac:dyDescent="0.25">
      <c r="A1675" s="6">
        <v>1087</v>
      </c>
      <c r="B1675" s="166"/>
      <c r="C1675" s="287"/>
      <c r="D1675" s="166"/>
      <c r="E1675" s="166"/>
      <c r="F1675" s="166"/>
      <c r="G1675" s="166"/>
      <c r="H1675" s="3597"/>
      <c r="I1675" s="166"/>
      <c r="J1675" s="5"/>
      <c r="K1675" s="5"/>
      <c r="L1675" s="166"/>
      <c r="M1675" s="5"/>
      <c r="N1675" s="5"/>
      <c r="O1675" s="5"/>
      <c r="P1675" s="5"/>
      <c r="Q1675" s="5"/>
      <c r="R1675" s="5"/>
      <c r="S1675" s="5"/>
      <c r="T1675" s="5"/>
      <c r="U1675" s="5"/>
    </row>
    <row r="1676" spans="1:21" s="23" customFormat="1" x14ac:dyDescent="0.25">
      <c r="A1676" s="6">
        <v>1088</v>
      </c>
      <c r="B1676" s="166"/>
      <c r="C1676" s="287"/>
      <c r="D1676" s="166"/>
      <c r="E1676" s="166"/>
      <c r="F1676" s="166"/>
      <c r="G1676" s="166"/>
      <c r="H1676" s="3597"/>
      <c r="I1676" s="166"/>
      <c r="J1676" s="5"/>
      <c r="K1676" s="5"/>
      <c r="L1676" s="166"/>
      <c r="M1676" s="5"/>
      <c r="N1676" s="5"/>
      <c r="O1676" s="5"/>
      <c r="P1676" s="5"/>
      <c r="Q1676" s="5"/>
      <c r="R1676" s="5"/>
      <c r="S1676" s="5"/>
      <c r="T1676" s="5"/>
      <c r="U1676" s="5"/>
    </row>
    <row r="1677" spans="1:21" s="23" customFormat="1" x14ac:dyDescent="0.25">
      <c r="A1677" s="6">
        <v>1089</v>
      </c>
      <c r="B1677" s="166"/>
      <c r="C1677" s="287"/>
      <c r="D1677" s="166"/>
      <c r="E1677" s="166"/>
      <c r="F1677" s="166"/>
      <c r="G1677" s="166"/>
      <c r="H1677" s="3597"/>
      <c r="I1677" s="166"/>
      <c r="J1677" s="5"/>
      <c r="K1677" s="5"/>
      <c r="L1677" s="166"/>
      <c r="M1677" s="5"/>
      <c r="N1677" s="5"/>
      <c r="O1677" s="5"/>
      <c r="P1677" s="5"/>
      <c r="Q1677" s="5"/>
      <c r="R1677" s="5"/>
      <c r="S1677" s="5"/>
      <c r="T1677" s="5"/>
      <c r="U1677" s="5"/>
    </row>
    <row r="1678" spans="1:21" s="23" customFormat="1" x14ac:dyDescent="0.25">
      <c r="A1678" s="6">
        <v>1090</v>
      </c>
      <c r="B1678" s="166"/>
      <c r="C1678" s="287"/>
      <c r="D1678" s="166"/>
      <c r="E1678" s="166"/>
      <c r="F1678" s="166"/>
      <c r="G1678" s="166"/>
      <c r="H1678" s="3597"/>
      <c r="I1678" s="166"/>
      <c r="J1678" s="5"/>
      <c r="K1678" s="5"/>
      <c r="L1678" s="166"/>
      <c r="M1678" s="5"/>
      <c r="N1678" s="5"/>
      <c r="O1678" s="5"/>
      <c r="P1678" s="5"/>
      <c r="Q1678" s="5"/>
      <c r="R1678" s="5"/>
      <c r="S1678" s="5"/>
      <c r="T1678" s="5"/>
      <c r="U1678" s="5"/>
    </row>
    <row r="1679" spans="1:21" s="23" customFormat="1" x14ac:dyDescent="0.25">
      <c r="A1679" s="6">
        <v>1091</v>
      </c>
      <c r="B1679" s="166"/>
      <c r="C1679" s="287"/>
      <c r="D1679" s="166"/>
      <c r="E1679" s="166"/>
      <c r="F1679" s="166"/>
      <c r="G1679" s="166"/>
      <c r="H1679" s="3597"/>
      <c r="I1679" s="166"/>
      <c r="J1679" s="5"/>
      <c r="K1679" s="5"/>
      <c r="L1679" s="166"/>
      <c r="M1679" s="5"/>
      <c r="N1679" s="5"/>
      <c r="O1679" s="5"/>
      <c r="P1679" s="5"/>
      <c r="Q1679" s="5"/>
      <c r="R1679" s="5"/>
      <c r="S1679" s="5"/>
      <c r="T1679" s="5"/>
      <c r="U1679" s="5"/>
    </row>
    <row r="1680" spans="1:21" s="23" customFormat="1" x14ac:dyDescent="0.25">
      <c r="A1680" s="6">
        <v>1092</v>
      </c>
      <c r="B1680" s="166"/>
      <c r="C1680" s="287"/>
      <c r="D1680" s="166"/>
      <c r="E1680" s="166"/>
      <c r="F1680" s="166"/>
      <c r="G1680" s="166"/>
      <c r="H1680" s="3597"/>
      <c r="I1680" s="166"/>
      <c r="J1680" s="5"/>
      <c r="K1680" s="5"/>
      <c r="L1680" s="166"/>
      <c r="M1680" s="5"/>
      <c r="N1680" s="5"/>
      <c r="O1680" s="5"/>
      <c r="P1680" s="5"/>
      <c r="Q1680" s="5"/>
      <c r="R1680" s="5"/>
      <c r="S1680" s="5"/>
      <c r="T1680" s="5"/>
      <c r="U1680" s="5"/>
    </row>
    <row r="1681" spans="1:21" s="23" customFormat="1" x14ac:dyDescent="0.25">
      <c r="A1681" s="6">
        <v>1093</v>
      </c>
      <c r="B1681" s="166"/>
      <c r="C1681" s="287"/>
      <c r="D1681" s="166"/>
      <c r="E1681" s="166"/>
      <c r="F1681" s="166"/>
      <c r="G1681" s="166"/>
      <c r="H1681" s="3597"/>
      <c r="I1681" s="166"/>
      <c r="J1681" s="5"/>
      <c r="K1681" s="5"/>
      <c r="L1681" s="166"/>
      <c r="M1681" s="5"/>
      <c r="N1681" s="5"/>
      <c r="O1681" s="5"/>
      <c r="P1681" s="5"/>
      <c r="Q1681" s="5"/>
      <c r="R1681" s="5"/>
      <c r="S1681" s="5"/>
      <c r="T1681" s="5"/>
      <c r="U1681" s="5"/>
    </row>
    <row r="1682" spans="1:21" s="23" customFormat="1" x14ac:dyDescent="0.25">
      <c r="A1682" s="6">
        <v>1094</v>
      </c>
      <c r="B1682" s="166"/>
      <c r="C1682" s="287"/>
      <c r="D1682" s="166"/>
      <c r="E1682" s="166"/>
      <c r="F1682" s="166"/>
      <c r="G1682" s="166"/>
      <c r="H1682" s="3597"/>
      <c r="I1682" s="166"/>
      <c r="J1682" s="5"/>
      <c r="K1682" s="5"/>
      <c r="L1682" s="166"/>
      <c r="M1682" s="5"/>
      <c r="N1682" s="5"/>
      <c r="O1682" s="5"/>
      <c r="P1682" s="5"/>
      <c r="Q1682" s="5"/>
      <c r="R1682" s="5"/>
      <c r="S1682" s="5"/>
      <c r="T1682" s="5"/>
      <c r="U1682" s="5"/>
    </row>
    <row r="1683" spans="1:21" s="23" customFormat="1" x14ac:dyDescent="0.25">
      <c r="A1683" s="6">
        <v>1095</v>
      </c>
      <c r="B1683" s="166"/>
      <c r="C1683" s="287"/>
      <c r="D1683" s="166"/>
      <c r="E1683" s="166"/>
      <c r="F1683" s="166"/>
      <c r="G1683" s="166"/>
      <c r="H1683" s="3597"/>
      <c r="I1683" s="166"/>
      <c r="J1683" s="5"/>
      <c r="K1683" s="5"/>
      <c r="L1683" s="166"/>
      <c r="M1683" s="5"/>
      <c r="N1683" s="5"/>
      <c r="O1683" s="5"/>
      <c r="P1683" s="5"/>
      <c r="Q1683" s="5"/>
      <c r="R1683" s="5"/>
      <c r="S1683" s="5"/>
      <c r="T1683" s="5"/>
      <c r="U1683" s="5"/>
    </row>
    <row r="1684" spans="1:21" s="23" customFormat="1" x14ac:dyDescent="0.25">
      <c r="A1684" s="6">
        <v>1096</v>
      </c>
      <c r="B1684" s="166"/>
      <c r="C1684" s="287"/>
      <c r="D1684" s="166"/>
      <c r="E1684" s="166"/>
      <c r="F1684" s="166"/>
      <c r="G1684" s="166"/>
      <c r="H1684" s="3597"/>
      <c r="I1684" s="166"/>
      <c r="J1684" s="5"/>
      <c r="K1684" s="5"/>
      <c r="L1684" s="166"/>
      <c r="M1684" s="5"/>
      <c r="N1684" s="5"/>
      <c r="O1684" s="5"/>
      <c r="P1684" s="5"/>
      <c r="Q1684" s="5"/>
      <c r="R1684" s="5"/>
      <c r="S1684" s="5"/>
      <c r="T1684" s="5"/>
      <c r="U1684" s="5"/>
    </row>
    <row r="1685" spans="1:21" s="23" customFormat="1" x14ac:dyDescent="0.25">
      <c r="A1685" s="6">
        <v>1097</v>
      </c>
      <c r="B1685" s="166"/>
      <c r="C1685" s="287"/>
      <c r="D1685" s="166"/>
      <c r="E1685" s="166"/>
      <c r="F1685" s="166"/>
      <c r="G1685" s="166"/>
      <c r="H1685" s="3597"/>
      <c r="I1685" s="166"/>
      <c r="J1685" s="5"/>
      <c r="K1685" s="5"/>
      <c r="L1685" s="166"/>
      <c r="M1685" s="5"/>
      <c r="N1685" s="5"/>
      <c r="O1685" s="5"/>
      <c r="P1685" s="5"/>
      <c r="Q1685" s="5"/>
      <c r="R1685" s="5"/>
      <c r="S1685" s="5"/>
      <c r="T1685" s="5"/>
      <c r="U1685" s="5"/>
    </row>
    <row r="1686" spans="1:21" s="23" customFormat="1" x14ac:dyDescent="0.25">
      <c r="A1686" s="6">
        <v>1098</v>
      </c>
      <c r="B1686" s="166"/>
      <c r="C1686" s="287"/>
      <c r="D1686" s="166"/>
      <c r="E1686" s="166"/>
      <c r="F1686" s="166"/>
      <c r="G1686" s="166"/>
      <c r="H1686" s="3597"/>
      <c r="I1686" s="166"/>
      <c r="J1686" s="5"/>
      <c r="K1686" s="5"/>
      <c r="L1686" s="166"/>
      <c r="M1686" s="5"/>
      <c r="N1686" s="5"/>
      <c r="O1686" s="5"/>
      <c r="P1686" s="5"/>
      <c r="Q1686" s="5"/>
      <c r="R1686" s="5"/>
      <c r="S1686" s="5"/>
      <c r="T1686" s="5"/>
      <c r="U1686" s="5"/>
    </row>
    <row r="1687" spans="1:21" s="23" customFormat="1" x14ac:dyDescent="0.25">
      <c r="A1687" s="6">
        <v>1099</v>
      </c>
      <c r="B1687" s="166"/>
      <c r="C1687" s="287"/>
      <c r="D1687" s="166"/>
      <c r="E1687" s="166"/>
      <c r="F1687" s="166"/>
      <c r="G1687" s="166"/>
      <c r="H1687" s="3597"/>
      <c r="I1687" s="166"/>
      <c r="J1687" s="5"/>
      <c r="K1687" s="5"/>
      <c r="L1687" s="166"/>
      <c r="M1687" s="5"/>
      <c r="N1687" s="5"/>
      <c r="O1687" s="5"/>
      <c r="P1687" s="5"/>
      <c r="Q1687" s="5"/>
      <c r="R1687" s="5"/>
      <c r="S1687" s="5"/>
      <c r="T1687" s="5"/>
      <c r="U1687" s="5"/>
    </row>
    <row r="1688" spans="1:21" s="23" customFormat="1" x14ac:dyDescent="0.25">
      <c r="A1688" s="6">
        <v>1100</v>
      </c>
      <c r="B1688" s="166"/>
      <c r="C1688" s="287"/>
      <c r="D1688" s="166"/>
      <c r="E1688" s="166"/>
      <c r="F1688" s="166"/>
      <c r="G1688" s="166"/>
      <c r="H1688" s="3597"/>
      <c r="I1688" s="166"/>
      <c r="J1688" s="5"/>
      <c r="K1688" s="5"/>
      <c r="L1688" s="166"/>
      <c r="M1688" s="5"/>
      <c r="N1688" s="5"/>
      <c r="O1688" s="5"/>
      <c r="P1688" s="5"/>
      <c r="Q1688" s="5"/>
      <c r="R1688" s="5"/>
      <c r="S1688" s="5"/>
      <c r="T1688" s="5"/>
      <c r="U1688" s="5"/>
    </row>
    <row r="1689" spans="1:21" s="23" customFormat="1" x14ac:dyDescent="0.25">
      <c r="A1689" s="6">
        <v>1101</v>
      </c>
      <c r="B1689" s="166"/>
      <c r="C1689" s="287"/>
      <c r="D1689" s="166"/>
      <c r="E1689" s="166"/>
      <c r="F1689" s="166"/>
      <c r="G1689" s="166"/>
      <c r="H1689" s="3597"/>
      <c r="I1689" s="166"/>
      <c r="J1689" s="5"/>
      <c r="K1689" s="5"/>
      <c r="L1689" s="166"/>
      <c r="M1689" s="5"/>
      <c r="N1689" s="5"/>
      <c r="O1689" s="5"/>
      <c r="P1689" s="5"/>
      <c r="Q1689" s="5"/>
      <c r="R1689" s="5"/>
      <c r="S1689" s="5"/>
      <c r="T1689" s="5"/>
      <c r="U1689" s="5"/>
    </row>
    <row r="1690" spans="1:21" s="23" customFormat="1" x14ac:dyDescent="0.25">
      <c r="A1690" s="6">
        <v>1102</v>
      </c>
      <c r="B1690" s="166"/>
      <c r="C1690" s="287"/>
      <c r="D1690" s="166"/>
      <c r="E1690" s="166"/>
      <c r="F1690" s="166"/>
      <c r="G1690" s="166"/>
      <c r="H1690" s="3597"/>
      <c r="I1690" s="166"/>
      <c r="J1690" s="5"/>
      <c r="K1690" s="5"/>
      <c r="L1690" s="166"/>
      <c r="M1690" s="5"/>
      <c r="N1690" s="5"/>
      <c r="O1690" s="5"/>
      <c r="P1690" s="5"/>
      <c r="Q1690" s="5"/>
      <c r="R1690" s="5"/>
      <c r="S1690" s="5"/>
      <c r="T1690" s="5"/>
      <c r="U1690" s="5"/>
    </row>
    <row r="1691" spans="1:21" s="23" customFormat="1" x14ac:dyDescent="0.25">
      <c r="A1691" s="6">
        <v>1103</v>
      </c>
      <c r="B1691" s="166"/>
      <c r="C1691" s="287"/>
      <c r="D1691" s="166"/>
      <c r="E1691" s="166"/>
      <c r="F1691" s="166"/>
      <c r="G1691" s="166"/>
      <c r="H1691" s="3597"/>
      <c r="I1691" s="166"/>
      <c r="J1691" s="5"/>
      <c r="K1691" s="5"/>
      <c r="L1691" s="166"/>
      <c r="M1691" s="5"/>
      <c r="N1691" s="5"/>
      <c r="O1691" s="5"/>
      <c r="P1691" s="5"/>
      <c r="Q1691" s="5"/>
      <c r="R1691" s="5"/>
      <c r="S1691" s="5"/>
      <c r="T1691" s="5"/>
      <c r="U1691" s="5"/>
    </row>
    <row r="1692" spans="1:21" s="23" customFormat="1" x14ac:dyDescent="0.25">
      <c r="A1692" s="6">
        <v>1104</v>
      </c>
      <c r="B1692" s="166"/>
      <c r="C1692" s="287"/>
      <c r="D1692" s="166"/>
      <c r="E1692" s="166"/>
      <c r="F1692" s="166"/>
      <c r="G1692" s="166"/>
      <c r="H1692" s="3597"/>
      <c r="I1692" s="166"/>
      <c r="J1692" s="5"/>
      <c r="K1692" s="5"/>
      <c r="L1692" s="166"/>
      <c r="M1692" s="5"/>
      <c r="N1692" s="5"/>
      <c r="O1692" s="5"/>
      <c r="P1692" s="5"/>
      <c r="Q1692" s="5"/>
      <c r="R1692" s="5"/>
      <c r="S1692" s="5"/>
      <c r="T1692" s="5"/>
      <c r="U1692" s="5"/>
    </row>
    <row r="1693" spans="1:21" s="23" customFormat="1" x14ac:dyDescent="0.25">
      <c r="A1693" s="6">
        <v>1105</v>
      </c>
      <c r="B1693" s="166"/>
      <c r="C1693" s="287"/>
      <c r="D1693" s="166"/>
      <c r="E1693" s="166"/>
      <c r="F1693" s="166"/>
      <c r="G1693" s="166"/>
      <c r="H1693" s="3597"/>
      <c r="I1693" s="166"/>
      <c r="J1693" s="5"/>
      <c r="K1693" s="5"/>
      <c r="L1693" s="166"/>
      <c r="M1693" s="5"/>
      <c r="N1693" s="5"/>
      <c r="O1693" s="5"/>
      <c r="P1693" s="5"/>
      <c r="Q1693" s="5"/>
      <c r="R1693" s="5"/>
      <c r="S1693" s="5"/>
      <c r="T1693" s="5"/>
      <c r="U1693" s="5"/>
    </row>
    <row r="1694" spans="1:21" s="23" customFormat="1" x14ac:dyDescent="0.25">
      <c r="A1694" s="6">
        <v>1106</v>
      </c>
      <c r="B1694" s="166"/>
      <c r="C1694" s="287"/>
      <c r="D1694" s="166"/>
      <c r="E1694" s="166"/>
      <c r="F1694" s="166"/>
      <c r="G1694" s="166"/>
      <c r="H1694" s="3597"/>
      <c r="I1694" s="166"/>
      <c r="J1694" s="5"/>
      <c r="K1694" s="5"/>
      <c r="L1694" s="166"/>
      <c r="M1694" s="5"/>
      <c r="N1694" s="5"/>
      <c r="O1694" s="5"/>
      <c r="P1694" s="5"/>
      <c r="Q1694" s="5"/>
      <c r="R1694" s="5"/>
      <c r="S1694" s="5"/>
      <c r="T1694" s="5"/>
      <c r="U1694" s="5"/>
    </row>
    <row r="1695" spans="1:21" s="23" customFormat="1" x14ac:dyDescent="0.25">
      <c r="A1695" s="6">
        <v>1107</v>
      </c>
      <c r="B1695" s="166"/>
      <c r="C1695" s="287"/>
      <c r="D1695" s="166"/>
      <c r="E1695" s="166"/>
      <c r="F1695" s="166"/>
      <c r="G1695" s="166"/>
      <c r="H1695" s="3597"/>
      <c r="I1695" s="166"/>
      <c r="J1695" s="5"/>
      <c r="K1695" s="5"/>
      <c r="L1695" s="166"/>
      <c r="M1695" s="5"/>
      <c r="N1695" s="5"/>
      <c r="O1695" s="5"/>
      <c r="P1695" s="5"/>
      <c r="Q1695" s="5"/>
      <c r="R1695" s="5"/>
      <c r="S1695" s="5"/>
      <c r="T1695" s="5"/>
      <c r="U1695" s="5"/>
    </row>
    <row r="1696" spans="1:21" s="23" customFormat="1" x14ac:dyDescent="0.25">
      <c r="A1696" s="6">
        <v>1108</v>
      </c>
      <c r="B1696" s="166"/>
      <c r="C1696" s="287"/>
      <c r="D1696" s="166"/>
      <c r="E1696" s="166"/>
      <c r="F1696" s="166"/>
      <c r="G1696" s="166"/>
      <c r="H1696" s="3597"/>
      <c r="I1696" s="166"/>
      <c r="J1696" s="5"/>
      <c r="K1696" s="5"/>
      <c r="L1696" s="166"/>
      <c r="M1696" s="5"/>
      <c r="N1696" s="5"/>
      <c r="O1696" s="5"/>
      <c r="P1696" s="5"/>
      <c r="Q1696" s="5"/>
      <c r="R1696" s="5"/>
      <c r="S1696" s="5"/>
      <c r="T1696" s="5"/>
      <c r="U1696" s="5"/>
    </row>
    <row r="1697" spans="1:21" s="23" customFormat="1" x14ac:dyDescent="0.25">
      <c r="A1697" s="6">
        <v>1109</v>
      </c>
      <c r="B1697" s="166"/>
      <c r="C1697" s="287"/>
      <c r="D1697" s="166"/>
      <c r="E1697" s="166"/>
      <c r="F1697" s="166"/>
      <c r="G1697" s="166"/>
      <c r="H1697" s="3597"/>
      <c r="I1697" s="166"/>
      <c r="J1697" s="5"/>
      <c r="K1697" s="5"/>
      <c r="L1697" s="166"/>
      <c r="M1697" s="5"/>
      <c r="N1697" s="5"/>
      <c r="O1697" s="5"/>
      <c r="P1697" s="5"/>
      <c r="Q1697" s="5"/>
      <c r="R1697" s="5"/>
      <c r="S1697" s="5"/>
      <c r="T1697" s="5"/>
      <c r="U1697" s="5"/>
    </row>
    <row r="1698" spans="1:21" s="23" customFormat="1" x14ac:dyDescent="0.25">
      <c r="A1698" s="6">
        <v>1110</v>
      </c>
      <c r="B1698" s="166"/>
      <c r="C1698" s="287"/>
      <c r="D1698" s="166"/>
      <c r="E1698" s="166"/>
      <c r="F1698" s="166"/>
      <c r="G1698" s="166"/>
      <c r="H1698" s="3597"/>
      <c r="I1698" s="166"/>
      <c r="J1698" s="5"/>
      <c r="K1698" s="5"/>
      <c r="L1698" s="166"/>
      <c r="M1698" s="5"/>
      <c r="N1698" s="5"/>
      <c r="O1698" s="5"/>
      <c r="P1698" s="5"/>
      <c r="Q1698" s="5"/>
      <c r="R1698" s="5"/>
      <c r="S1698" s="5"/>
      <c r="T1698" s="5"/>
      <c r="U1698" s="5"/>
    </row>
    <row r="1699" spans="1:21" s="23" customFormat="1" x14ac:dyDescent="0.25">
      <c r="A1699" s="6">
        <v>1111</v>
      </c>
      <c r="B1699" s="166"/>
      <c r="C1699" s="287"/>
      <c r="D1699" s="166"/>
      <c r="E1699" s="166"/>
      <c r="F1699" s="166"/>
      <c r="G1699" s="166"/>
      <c r="H1699" s="3597"/>
      <c r="I1699" s="166"/>
      <c r="J1699" s="5"/>
      <c r="K1699" s="5"/>
      <c r="L1699" s="166"/>
      <c r="M1699" s="5"/>
      <c r="N1699" s="5"/>
      <c r="O1699" s="5"/>
      <c r="P1699" s="5"/>
      <c r="Q1699" s="5"/>
      <c r="R1699" s="5"/>
      <c r="S1699" s="5"/>
      <c r="T1699" s="5"/>
      <c r="U1699" s="5"/>
    </row>
    <row r="1700" spans="1:21" s="23" customFormat="1" x14ac:dyDescent="0.25">
      <c r="A1700" s="6">
        <v>1112</v>
      </c>
      <c r="B1700" s="166"/>
      <c r="C1700" s="287"/>
      <c r="D1700" s="166"/>
      <c r="E1700" s="166"/>
      <c r="F1700" s="166"/>
      <c r="G1700" s="166"/>
      <c r="H1700" s="3597"/>
      <c r="I1700" s="166"/>
      <c r="J1700" s="5"/>
      <c r="K1700" s="5"/>
      <c r="L1700" s="166"/>
      <c r="M1700" s="5"/>
      <c r="N1700" s="5"/>
      <c r="O1700" s="5"/>
      <c r="P1700" s="5"/>
      <c r="Q1700" s="5"/>
      <c r="R1700" s="5"/>
      <c r="S1700" s="5"/>
      <c r="T1700" s="5"/>
      <c r="U1700" s="5"/>
    </row>
    <row r="1701" spans="1:21" s="23" customFormat="1" x14ac:dyDescent="0.25">
      <c r="A1701" s="6">
        <v>1113</v>
      </c>
      <c r="B1701" s="166"/>
      <c r="C1701" s="287"/>
      <c r="D1701" s="166"/>
      <c r="E1701" s="166"/>
      <c r="F1701" s="166"/>
      <c r="G1701" s="166"/>
      <c r="H1701" s="3597"/>
      <c r="I1701" s="166"/>
      <c r="J1701" s="5"/>
      <c r="K1701" s="5"/>
      <c r="L1701" s="166"/>
      <c r="M1701" s="5"/>
      <c r="N1701" s="5"/>
      <c r="O1701" s="5"/>
      <c r="P1701" s="5"/>
      <c r="Q1701" s="5"/>
      <c r="R1701" s="5"/>
      <c r="S1701" s="5"/>
      <c r="T1701" s="5"/>
      <c r="U1701" s="5"/>
    </row>
    <row r="1702" spans="1:21" s="23" customFormat="1" x14ac:dyDescent="0.25">
      <c r="A1702" s="6">
        <v>1114</v>
      </c>
      <c r="B1702" s="166"/>
      <c r="C1702" s="287"/>
      <c r="D1702" s="166"/>
      <c r="E1702" s="166"/>
      <c r="F1702" s="166"/>
      <c r="G1702" s="166"/>
      <c r="H1702" s="3597"/>
      <c r="I1702" s="166"/>
      <c r="J1702" s="5"/>
      <c r="K1702" s="5"/>
      <c r="L1702" s="166"/>
      <c r="M1702" s="5"/>
      <c r="N1702" s="5"/>
      <c r="O1702" s="5"/>
      <c r="P1702" s="5"/>
      <c r="Q1702" s="5"/>
      <c r="R1702" s="5"/>
      <c r="S1702" s="5"/>
      <c r="T1702" s="5"/>
      <c r="U1702" s="5"/>
    </row>
    <row r="1703" spans="1:21" s="23" customFormat="1" x14ac:dyDescent="0.25">
      <c r="A1703" s="6">
        <v>1115</v>
      </c>
      <c r="B1703" s="166"/>
      <c r="C1703" s="287"/>
      <c r="D1703" s="166"/>
      <c r="E1703" s="166"/>
      <c r="F1703" s="166"/>
      <c r="G1703" s="166"/>
      <c r="H1703" s="3597"/>
      <c r="I1703" s="166"/>
      <c r="J1703" s="5"/>
      <c r="K1703" s="5"/>
      <c r="L1703" s="166"/>
      <c r="M1703" s="5"/>
      <c r="N1703" s="5"/>
      <c r="O1703" s="5"/>
      <c r="P1703" s="5"/>
      <c r="Q1703" s="5"/>
      <c r="R1703" s="5"/>
      <c r="S1703" s="5"/>
      <c r="T1703" s="5"/>
      <c r="U1703" s="5"/>
    </row>
    <row r="1704" spans="1:21" s="23" customFormat="1" x14ac:dyDescent="0.25">
      <c r="A1704" s="6">
        <v>1116</v>
      </c>
      <c r="B1704" s="166"/>
      <c r="C1704" s="287"/>
      <c r="D1704" s="166"/>
      <c r="E1704" s="166"/>
      <c r="F1704" s="166"/>
      <c r="G1704" s="166"/>
      <c r="H1704" s="3597"/>
      <c r="I1704" s="166"/>
      <c r="J1704" s="5"/>
      <c r="K1704" s="5"/>
      <c r="L1704" s="166"/>
      <c r="M1704" s="5"/>
      <c r="N1704" s="5"/>
      <c r="O1704" s="5"/>
      <c r="P1704" s="5"/>
      <c r="Q1704" s="5"/>
      <c r="R1704" s="5"/>
      <c r="S1704" s="5"/>
      <c r="T1704" s="5"/>
      <c r="U1704" s="5"/>
    </row>
    <row r="1705" spans="1:21" s="23" customFormat="1" x14ac:dyDescent="0.25">
      <c r="A1705" s="6">
        <v>1117</v>
      </c>
      <c r="B1705" s="166"/>
      <c r="C1705" s="287"/>
      <c r="D1705" s="166"/>
      <c r="E1705" s="166"/>
      <c r="F1705" s="166"/>
      <c r="G1705" s="166"/>
      <c r="H1705" s="3597"/>
      <c r="I1705" s="166"/>
      <c r="J1705" s="5"/>
      <c r="K1705" s="5"/>
      <c r="L1705" s="166"/>
      <c r="M1705" s="5"/>
      <c r="N1705" s="5"/>
      <c r="O1705" s="5"/>
      <c r="P1705" s="5"/>
      <c r="Q1705" s="5"/>
      <c r="R1705" s="5"/>
      <c r="S1705" s="5"/>
      <c r="T1705" s="5"/>
      <c r="U1705" s="5"/>
    </row>
    <row r="1706" spans="1:21" s="23" customFormat="1" x14ac:dyDescent="0.25">
      <c r="A1706" s="6">
        <v>1118</v>
      </c>
      <c r="B1706" s="166"/>
      <c r="C1706" s="287"/>
      <c r="D1706" s="166"/>
      <c r="E1706" s="166"/>
      <c r="F1706" s="166"/>
      <c r="G1706" s="166"/>
      <c r="H1706" s="3597"/>
      <c r="I1706" s="166"/>
      <c r="J1706" s="5"/>
      <c r="K1706" s="5"/>
      <c r="L1706" s="166"/>
      <c r="M1706" s="5"/>
      <c r="N1706" s="5"/>
      <c r="O1706" s="5"/>
      <c r="P1706" s="5"/>
      <c r="Q1706" s="5"/>
      <c r="R1706" s="5"/>
      <c r="S1706" s="5"/>
      <c r="T1706" s="5"/>
      <c r="U1706" s="5"/>
    </row>
    <row r="1707" spans="1:21" s="23" customFormat="1" x14ac:dyDescent="0.25">
      <c r="A1707" s="6">
        <v>1119</v>
      </c>
      <c r="B1707" s="166"/>
      <c r="C1707" s="287"/>
      <c r="D1707" s="166"/>
      <c r="E1707" s="166"/>
      <c r="F1707" s="166"/>
      <c r="G1707" s="166"/>
      <c r="H1707" s="3597"/>
      <c r="I1707" s="166"/>
      <c r="J1707" s="5"/>
      <c r="K1707" s="5"/>
      <c r="L1707" s="166"/>
      <c r="M1707" s="5"/>
      <c r="N1707" s="5"/>
      <c r="O1707" s="5"/>
      <c r="P1707" s="5"/>
      <c r="Q1707" s="5"/>
      <c r="R1707" s="5"/>
      <c r="S1707" s="5"/>
      <c r="T1707" s="5"/>
      <c r="U1707" s="5"/>
    </row>
    <row r="1708" spans="1:21" s="23" customFormat="1" x14ac:dyDescent="0.25">
      <c r="A1708" s="6">
        <v>1120</v>
      </c>
      <c r="B1708" s="166"/>
      <c r="C1708" s="287"/>
      <c r="D1708" s="166"/>
      <c r="E1708" s="166"/>
      <c r="F1708" s="166"/>
      <c r="G1708" s="166"/>
      <c r="H1708" s="3597"/>
      <c r="I1708" s="166"/>
      <c r="J1708" s="5"/>
      <c r="K1708" s="5"/>
      <c r="L1708" s="166"/>
      <c r="M1708" s="5"/>
      <c r="N1708" s="5"/>
      <c r="O1708" s="5"/>
      <c r="P1708" s="5"/>
      <c r="Q1708" s="5"/>
      <c r="R1708" s="5"/>
      <c r="S1708" s="5"/>
      <c r="T1708" s="5"/>
      <c r="U1708" s="5"/>
    </row>
    <row r="1709" spans="1:21" s="23" customFormat="1" x14ac:dyDescent="0.25">
      <c r="A1709" s="6">
        <v>1121</v>
      </c>
      <c r="B1709" s="166"/>
      <c r="C1709" s="287"/>
      <c r="D1709" s="166"/>
      <c r="E1709" s="166"/>
      <c r="F1709" s="166"/>
      <c r="G1709" s="166"/>
      <c r="H1709" s="3597"/>
      <c r="I1709" s="166"/>
      <c r="J1709" s="5"/>
      <c r="K1709" s="5"/>
      <c r="L1709" s="166"/>
      <c r="M1709" s="5"/>
      <c r="N1709" s="5"/>
      <c r="O1709" s="5"/>
      <c r="P1709" s="5"/>
      <c r="Q1709" s="5"/>
      <c r="R1709" s="5"/>
      <c r="S1709" s="5"/>
      <c r="T1709" s="5"/>
      <c r="U1709" s="5"/>
    </row>
    <row r="1710" spans="1:21" s="23" customFormat="1" x14ac:dyDescent="0.25">
      <c r="A1710" s="6">
        <v>1122</v>
      </c>
      <c r="B1710" s="166"/>
      <c r="C1710" s="287"/>
      <c r="D1710" s="166"/>
      <c r="E1710" s="166"/>
      <c r="F1710" s="166"/>
      <c r="G1710" s="166"/>
      <c r="H1710" s="3597"/>
      <c r="I1710" s="166"/>
      <c r="J1710" s="5"/>
      <c r="K1710" s="5"/>
      <c r="L1710" s="166"/>
      <c r="M1710" s="5"/>
      <c r="N1710" s="5"/>
      <c r="O1710" s="5"/>
      <c r="P1710" s="5"/>
      <c r="Q1710" s="5"/>
      <c r="R1710" s="5"/>
      <c r="S1710" s="5"/>
      <c r="T1710" s="5"/>
      <c r="U1710" s="5"/>
    </row>
    <row r="1711" spans="1:21" s="23" customFormat="1" x14ac:dyDescent="0.25">
      <c r="A1711" s="6">
        <v>1123</v>
      </c>
      <c r="B1711" s="166"/>
      <c r="C1711" s="287"/>
      <c r="D1711" s="166"/>
      <c r="E1711" s="166"/>
      <c r="F1711" s="166"/>
      <c r="G1711" s="166"/>
      <c r="H1711" s="3597"/>
      <c r="I1711" s="166"/>
      <c r="J1711" s="5"/>
      <c r="K1711" s="5"/>
      <c r="L1711" s="166"/>
      <c r="M1711" s="5"/>
      <c r="N1711" s="5"/>
      <c r="O1711" s="5"/>
      <c r="P1711" s="5"/>
      <c r="Q1711" s="5"/>
      <c r="R1711" s="5"/>
      <c r="S1711" s="5"/>
      <c r="T1711" s="5"/>
      <c r="U1711" s="5"/>
    </row>
    <row r="1712" spans="1:21" s="23" customFormat="1" x14ac:dyDescent="0.25">
      <c r="A1712" s="6">
        <v>1124</v>
      </c>
      <c r="B1712" s="166"/>
      <c r="C1712" s="287"/>
      <c r="D1712" s="166"/>
      <c r="E1712" s="166"/>
      <c r="F1712" s="166"/>
      <c r="G1712" s="166"/>
      <c r="H1712" s="3597"/>
      <c r="I1712" s="166"/>
      <c r="J1712" s="5"/>
      <c r="K1712" s="5"/>
      <c r="L1712" s="166"/>
      <c r="M1712" s="5"/>
      <c r="N1712" s="5"/>
      <c r="O1712" s="5"/>
      <c r="P1712" s="5"/>
      <c r="Q1712" s="5"/>
      <c r="R1712" s="5"/>
      <c r="S1712" s="5"/>
      <c r="T1712" s="5"/>
      <c r="U1712" s="5"/>
    </row>
    <row r="1713" spans="1:21" s="23" customFormat="1" x14ac:dyDescent="0.25">
      <c r="A1713" s="6">
        <v>1125</v>
      </c>
      <c r="B1713" s="166"/>
      <c r="C1713" s="287"/>
      <c r="D1713" s="166"/>
      <c r="E1713" s="166"/>
      <c r="F1713" s="166"/>
      <c r="G1713" s="166"/>
      <c r="H1713" s="3597"/>
      <c r="I1713" s="166"/>
      <c r="J1713" s="5"/>
      <c r="K1713" s="5"/>
      <c r="L1713" s="166"/>
      <c r="M1713" s="5"/>
      <c r="N1713" s="5"/>
      <c r="O1713" s="5"/>
      <c r="P1713" s="5"/>
      <c r="Q1713" s="5"/>
      <c r="R1713" s="5"/>
      <c r="S1713" s="5"/>
      <c r="T1713" s="5"/>
      <c r="U1713" s="5"/>
    </row>
    <row r="1714" spans="1:21" s="23" customFormat="1" x14ac:dyDescent="0.25">
      <c r="A1714" s="6">
        <v>1126</v>
      </c>
      <c r="B1714" s="166"/>
      <c r="C1714" s="287"/>
      <c r="D1714" s="166"/>
      <c r="E1714" s="166"/>
      <c r="F1714" s="166"/>
      <c r="G1714" s="166"/>
      <c r="H1714" s="3597"/>
      <c r="I1714" s="166"/>
      <c r="J1714" s="5"/>
      <c r="K1714" s="5"/>
      <c r="L1714" s="166"/>
      <c r="M1714" s="5"/>
      <c r="N1714" s="5"/>
      <c r="O1714" s="5"/>
      <c r="P1714" s="5"/>
      <c r="Q1714" s="5"/>
      <c r="R1714" s="5"/>
      <c r="S1714" s="5"/>
      <c r="T1714" s="5"/>
      <c r="U1714" s="5"/>
    </row>
    <row r="1715" spans="1:21" s="23" customFormat="1" x14ac:dyDescent="0.25">
      <c r="A1715" s="6">
        <v>1127</v>
      </c>
      <c r="B1715" s="166"/>
      <c r="C1715" s="287"/>
      <c r="D1715" s="166"/>
      <c r="E1715" s="166"/>
      <c r="F1715" s="166"/>
      <c r="G1715" s="166"/>
      <c r="H1715" s="3597"/>
      <c r="I1715" s="166"/>
      <c r="J1715" s="5"/>
      <c r="K1715" s="5"/>
      <c r="L1715" s="166"/>
      <c r="M1715" s="5"/>
      <c r="N1715" s="5"/>
      <c r="O1715" s="5"/>
      <c r="P1715" s="5"/>
      <c r="Q1715" s="5"/>
      <c r="R1715" s="5"/>
      <c r="S1715" s="5"/>
      <c r="T1715" s="5"/>
      <c r="U1715" s="5"/>
    </row>
    <row r="1716" spans="1:21" s="23" customFormat="1" x14ac:dyDescent="0.25">
      <c r="A1716" s="6">
        <v>1128</v>
      </c>
      <c r="B1716" s="166"/>
      <c r="C1716" s="287"/>
      <c r="D1716" s="166"/>
      <c r="E1716" s="166"/>
      <c r="F1716" s="166"/>
      <c r="G1716" s="166"/>
      <c r="H1716" s="3597"/>
      <c r="I1716" s="166"/>
      <c r="J1716" s="5"/>
      <c r="K1716" s="5"/>
      <c r="L1716" s="166"/>
      <c r="M1716" s="5"/>
      <c r="N1716" s="5"/>
      <c r="O1716" s="5"/>
      <c r="P1716" s="5"/>
      <c r="Q1716" s="5"/>
      <c r="R1716" s="5"/>
      <c r="S1716" s="5"/>
      <c r="T1716" s="5"/>
      <c r="U1716" s="5"/>
    </row>
    <row r="1717" spans="1:21" s="23" customFormat="1" x14ac:dyDescent="0.25">
      <c r="A1717" s="6">
        <v>1129</v>
      </c>
      <c r="B1717" s="166"/>
      <c r="C1717" s="287"/>
      <c r="D1717" s="166"/>
      <c r="E1717" s="166"/>
      <c r="F1717" s="166"/>
      <c r="G1717" s="166"/>
      <c r="H1717" s="3597"/>
      <c r="I1717" s="166"/>
      <c r="J1717" s="5"/>
      <c r="K1717" s="5"/>
      <c r="L1717" s="166"/>
      <c r="M1717" s="5"/>
      <c r="N1717" s="5"/>
      <c r="O1717" s="5"/>
      <c r="P1717" s="5"/>
      <c r="Q1717" s="5"/>
      <c r="R1717" s="5"/>
      <c r="S1717" s="5"/>
      <c r="T1717" s="5"/>
      <c r="U1717" s="5"/>
    </row>
    <row r="1718" spans="1:21" s="23" customFormat="1" x14ac:dyDescent="0.25">
      <c r="A1718" s="6">
        <v>1130</v>
      </c>
      <c r="B1718" s="166"/>
      <c r="C1718" s="287"/>
      <c r="D1718" s="166"/>
      <c r="E1718" s="166"/>
      <c r="F1718" s="166"/>
      <c r="G1718" s="166"/>
      <c r="H1718" s="3597"/>
      <c r="I1718" s="166"/>
      <c r="J1718" s="5"/>
      <c r="K1718" s="5"/>
      <c r="L1718" s="166"/>
      <c r="M1718" s="5"/>
      <c r="N1718" s="5"/>
      <c r="O1718" s="5"/>
      <c r="P1718" s="5"/>
      <c r="Q1718" s="5"/>
      <c r="R1718" s="5"/>
      <c r="S1718" s="5"/>
      <c r="T1718" s="5"/>
      <c r="U1718" s="5"/>
    </row>
    <row r="1719" spans="1:21" s="23" customFormat="1" x14ac:dyDescent="0.25">
      <c r="A1719" s="6">
        <v>1131</v>
      </c>
      <c r="B1719" s="166"/>
      <c r="C1719" s="287"/>
      <c r="D1719" s="166"/>
      <c r="E1719" s="166"/>
      <c r="F1719" s="166"/>
      <c r="G1719" s="166"/>
      <c r="H1719" s="3597"/>
      <c r="I1719" s="166"/>
      <c r="J1719" s="5"/>
      <c r="K1719" s="5"/>
      <c r="L1719" s="166"/>
      <c r="M1719" s="5"/>
      <c r="N1719" s="5"/>
      <c r="O1719" s="5"/>
      <c r="P1719" s="5"/>
      <c r="Q1719" s="5"/>
      <c r="R1719" s="5"/>
      <c r="S1719" s="5"/>
      <c r="T1719" s="5"/>
      <c r="U1719" s="5"/>
    </row>
    <row r="1720" spans="1:21" s="23" customFormat="1" x14ac:dyDescent="0.25">
      <c r="A1720" s="6">
        <v>1132</v>
      </c>
      <c r="B1720" s="166"/>
      <c r="C1720" s="287"/>
      <c r="D1720" s="166"/>
      <c r="E1720" s="166"/>
      <c r="F1720" s="166"/>
      <c r="G1720" s="166"/>
      <c r="H1720" s="3597"/>
      <c r="I1720" s="166"/>
      <c r="J1720" s="5"/>
      <c r="K1720" s="5"/>
      <c r="L1720" s="166"/>
      <c r="M1720" s="5"/>
      <c r="N1720" s="5"/>
      <c r="O1720" s="5"/>
      <c r="P1720" s="5"/>
      <c r="Q1720" s="5"/>
      <c r="R1720" s="5"/>
      <c r="S1720" s="5"/>
      <c r="T1720" s="5"/>
      <c r="U1720" s="5"/>
    </row>
    <row r="1721" spans="1:21" s="23" customFormat="1" x14ac:dyDescent="0.25">
      <c r="A1721" s="6">
        <v>1133</v>
      </c>
      <c r="B1721" s="166"/>
      <c r="C1721" s="287"/>
      <c r="D1721" s="166"/>
      <c r="E1721" s="166"/>
      <c r="F1721" s="166"/>
      <c r="G1721" s="166"/>
      <c r="H1721" s="3597"/>
      <c r="I1721" s="166"/>
      <c r="J1721" s="5"/>
      <c r="K1721" s="5"/>
      <c r="L1721" s="166"/>
      <c r="M1721" s="5"/>
      <c r="N1721" s="5"/>
      <c r="O1721" s="5"/>
      <c r="P1721" s="5"/>
      <c r="Q1721" s="5"/>
      <c r="R1721" s="5"/>
      <c r="S1721" s="5"/>
      <c r="T1721" s="5"/>
      <c r="U1721" s="5"/>
    </row>
    <row r="1722" spans="1:21" s="23" customFormat="1" x14ac:dyDescent="0.25">
      <c r="A1722" s="6">
        <v>1134</v>
      </c>
      <c r="B1722" s="166"/>
      <c r="C1722" s="287"/>
      <c r="D1722" s="166"/>
      <c r="E1722" s="166"/>
      <c r="F1722" s="166"/>
      <c r="G1722" s="166"/>
      <c r="H1722" s="3597"/>
      <c r="I1722" s="166"/>
      <c r="J1722" s="5"/>
      <c r="K1722" s="5"/>
      <c r="L1722" s="166"/>
      <c r="M1722" s="5"/>
      <c r="N1722" s="5"/>
      <c r="O1722" s="5"/>
      <c r="P1722" s="5"/>
      <c r="Q1722" s="5"/>
      <c r="R1722" s="5"/>
      <c r="S1722" s="5"/>
      <c r="T1722" s="5"/>
      <c r="U1722" s="5"/>
    </row>
    <row r="1723" spans="1:21" s="23" customFormat="1" x14ac:dyDescent="0.25">
      <c r="A1723" s="6">
        <v>1135</v>
      </c>
      <c r="B1723" s="166"/>
      <c r="C1723" s="287"/>
      <c r="D1723" s="166"/>
      <c r="E1723" s="166"/>
      <c r="F1723" s="166"/>
      <c r="G1723" s="166"/>
      <c r="H1723" s="3597"/>
      <c r="I1723" s="166"/>
      <c r="J1723" s="5"/>
      <c r="K1723" s="5"/>
      <c r="L1723" s="166"/>
      <c r="M1723" s="5"/>
      <c r="N1723" s="5"/>
      <c r="O1723" s="5"/>
      <c r="P1723" s="5"/>
      <c r="Q1723" s="5"/>
      <c r="R1723" s="5"/>
      <c r="S1723" s="5"/>
      <c r="T1723" s="5"/>
      <c r="U1723" s="5"/>
    </row>
    <row r="1724" spans="1:21" s="23" customFormat="1" x14ac:dyDescent="0.25">
      <c r="A1724" s="6">
        <v>1136</v>
      </c>
      <c r="B1724" s="166"/>
      <c r="C1724" s="287"/>
      <c r="D1724" s="166"/>
      <c r="E1724" s="166"/>
      <c r="F1724" s="166"/>
      <c r="G1724" s="166"/>
      <c r="H1724" s="3597"/>
      <c r="I1724" s="166"/>
      <c r="J1724" s="5"/>
      <c r="K1724" s="5"/>
      <c r="L1724" s="166"/>
      <c r="M1724" s="5"/>
      <c r="N1724" s="5"/>
      <c r="O1724" s="5"/>
      <c r="P1724" s="5"/>
      <c r="Q1724" s="5"/>
      <c r="R1724" s="5"/>
      <c r="S1724" s="5"/>
      <c r="T1724" s="5"/>
      <c r="U1724" s="5"/>
    </row>
    <row r="1725" spans="1:21" s="23" customFormat="1" x14ac:dyDescent="0.25">
      <c r="A1725" s="6">
        <v>1137</v>
      </c>
      <c r="B1725" s="166"/>
      <c r="C1725" s="287"/>
      <c r="D1725" s="166"/>
      <c r="E1725" s="166"/>
      <c r="F1725" s="166"/>
      <c r="G1725" s="166"/>
      <c r="H1725" s="3597"/>
      <c r="I1725" s="166"/>
      <c r="J1725" s="5"/>
      <c r="K1725" s="5"/>
      <c r="L1725" s="166"/>
      <c r="M1725" s="5"/>
      <c r="N1725" s="5"/>
      <c r="O1725" s="5"/>
      <c r="P1725" s="5"/>
      <c r="Q1725" s="5"/>
      <c r="R1725" s="5"/>
      <c r="S1725" s="5"/>
      <c r="T1725" s="5"/>
      <c r="U1725" s="5"/>
    </row>
    <row r="1726" spans="1:21" s="23" customFormat="1" x14ac:dyDescent="0.25">
      <c r="A1726" s="6">
        <v>1138</v>
      </c>
      <c r="B1726" s="166"/>
      <c r="C1726" s="287"/>
      <c r="D1726" s="166"/>
      <c r="E1726" s="166"/>
      <c r="F1726" s="166"/>
      <c r="G1726" s="166"/>
      <c r="H1726" s="3597"/>
      <c r="I1726" s="166"/>
      <c r="J1726" s="5"/>
      <c r="K1726" s="5"/>
      <c r="L1726" s="166"/>
      <c r="M1726" s="5"/>
      <c r="N1726" s="5"/>
      <c r="O1726" s="5"/>
      <c r="P1726" s="5"/>
      <c r="Q1726" s="5"/>
      <c r="R1726" s="5"/>
      <c r="S1726" s="5"/>
      <c r="T1726" s="5"/>
      <c r="U1726" s="5"/>
    </row>
    <row r="1727" spans="1:21" s="23" customFormat="1" x14ac:dyDescent="0.25">
      <c r="A1727" s="6">
        <v>1139</v>
      </c>
      <c r="B1727" s="166"/>
      <c r="C1727" s="287"/>
      <c r="D1727" s="166"/>
      <c r="E1727" s="166"/>
      <c r="F1727" s="166"/>
      <c r="G1727" s="166"/>
      <c r="H1727" s="3597"/>
      <c r="I1727" s="166"/>
      <c r="J1727" s="5"/>
      <c r="K1727" s="5"/>
      <c r="L1727" s="166"/>
      <c r="M1727" s="5"/>
      <c r="N1727" s="5"/>
      <c r="O1727" s="5"/>
      <c r="P1727" s="5"/>
      <c r="Q1727" s="5"/>
      <c r="R1727" s="5"/>
      <c r="S1727" s="5"/>
      <c r="T1727" s="5"/>
      <c r="U1727" s="5"/>
    </row>
    <row r="1728" spans="1:21" s="23" customFormat="1" x14ac:dyDescent="0.25">
      <c r="A1728" s="6">
        <v>1140</v>
      </c>
      <c r="B1728" s="166"/>
      <c r="C1728" s="287"/>
      <c r="D1728" s="166"/>
      <c r="E1728" s="166"/>
      <c r="F1728" s="166"/>
      <c r="G1728" s="166"/>
      <c r="H1728" s="3597"/>
      <c r="I1728" s="166"/>
      <c r="J1728" s="5"/>
      <c r="K1728" s="5"/>
      <c r="L1728" s="166"/>
      <c r="M1728" s="5"/>
      <c r="N1728" s="5"/>
      <c r="O1728" s="5"/>
      <c r="P1728" s="5"/>
      <c r="Q1728" s="5"/>
      <c r="R1728" s="5"/>
      <c r="S1728" s="5"/>
      <c r="T1728" s="5"/>
      <c r="U1728" s="5"/>
    </row>
    <row r="1729" spans="1:21" s="23" customFormat="1" x14ac:dyDescent="0.25">
      <c r="A1729" s="6">
        <v>1141</v>
      </c>
      <c r="B1729" s="166"/>
      <c r="C1729" s="287"/>
      <c r="D1729" s="166"/>
      <c r="E1729" s="166"/>
      <c r="F1729" s="166"/>
      <c r="G1729" s="166"/>
      <c r="H1729" s="3597"/>
      <c r="I1729" s="166"/>
      <c r="J1729" s="5"/>
      <c r="K1729" s="5"/>
      <c r="L1729" s="166"/>
      <c r="M1729" s="5"/>
      <c r="N1729" s="5"/>
      <c r="O1729" s="5"/>
      <c r="P1729" s="5"/>
      <c r="Q1729" s="5"/>
      <c r="R1729" s="5"/>
      <c r="S1729" s="5"/>
      <c r="T1729" s="5"/>
      <c r="U1729" s="5"/>
    </row>
    <row r="1730" spans="1:21" s="23" customFormat="1" x14ac:dyDescent="0.25">
      <c r="A1730" s="6">
        <v>1142</v>
      </c>
      <c r="B1730" s="166"/>
      <c r="C1730" s="287"/>
      <c r="D1730" s="166"/>
      <c r="E1730" s="166"/>
      <c r="F1730" s="166"/>
      <c r="G1730" s="166"/>
      <c r="H1730" s="3597"/>
      <c r="I1730" s="166"/>
      <c r="J1730" s="5"/>
      <c r="K1730" s="5"/>
      <c r="L1730" s="166"/>
      <c r="M1730" s="5"/>
      <c r="N1730" s="5"/>
      <c r="O1730" s="5"/>
      <c r="P1730" s="5"/>
      <c r="Q1730" s="5"/>
      <c r="R1730" s="5"/>
      <c r="S1730" s="5"/>
      <c r="T1730" s="5"/>
      <c r="U1730" s="5"/>
    </row>
    <row r="1731" spans="1:21" s="23" customFormat="1" x14ac:dyDescent="0.25">
      <c r="A1731" s="6">
        <v>1143</v>
      </c>
      <c r="B1731" s="166"/>
      <c r="C1731" s="287"/>
      <c r="D1731" s="166"/>
      <c r="E1731" s="166"/>
      <c r="F1731" s="166"/>
      <c r="G1731" s="166"/>
      <c r="H1731" s="3597"/>
      <c r="I1731" s="166"/>
      <c r="J1731" s="5"/>
      <c r="K1731" s="5"/>
      <c r="L1731" s="166"/>
      <c r="M1731" s="5"/>
      <c r="N1731" s="5"/>
      <c r="O1731" s="5"/>
      <c r="P1731" s="5"/>
      <c r="Q1731" s="5"/>
      <c r="R1731" s="5"/>
      <c r="S1731" s="5"/>
      <c r="T1731" s="5"/>
      <c r="U1731" s="5"/>
    </row>
    <row r="1732" spans="1:21" s="23" customFormat="1" x14ac:dyDescent="0.25">
      <c r="A1732" s="6">
        <v>1144</v>
      </c>
      <c r="B1732" s="166"/>
      <c r="C1732" s="287"/>
      <c r="D1732" s="166"/>
      <c r="E1732" s="166"/>
      <c r="F1732" s="166"/>
      <c r="G1732" s="166"/>
      <c r="H1732" s="3597"/>
      <c r="I1732" s="166"/>
      <c r="J1732" s="5"/>
      <c r="K1732" s="5"/>
      <c r="L1732" s="166"/>
      <c r="M1732" s="5"/>
      <c r="N1732" s="5"/>
      <c r="O1732" s="5"/>
      <c r="P1732" s="5"/>
      <c r="Q1732" s="5"/>
      <c r="R1732" s="5"/>
      <c r="S1732" s="5"/>
      <c r="T1732" s="5"/>
      <c r="U1732" s="5"/>
    </row>
    <row r="1733" spans="1:21" s="23" customFormat="1" x14ac:dyDescent="0.25">
      <c r="A1733" s="6">
        <v>1145</v>
      </c>
      <c r="B1733" s="166"/>
      <c r="C1733" s="287"/>
      <c r="D1733" s="166"/>
      <c r="E1733" s="166"/>
      <c r="F1733" s="166"/>
      <c r="G1733" s="166"/>
      <c r="H1733" s="3597"/>
      <c r="I1733" s="166"/>
      <c r="J1733" s="5"/>
      <c r="K1733" s="5"/>
      <c r="L1733" s="166"/>
      <c r="M1733" s="5"/>
      <c r="N1733" s="5"/>
      <c r="O1733" s="5"/>
      <c r="P1733" s="5"/>
      <c r="Q1733" s="5"/>
      <c r="R1733" s="5"/>
      <c r="S1733" s="5"/>
      <c r="T1733" s="5"/>
      <c r="U1733" s="5"/>
    </row>
    <row r="1734" spans="1:21" s="23" customFormat="1" x14ac:dyDescent="0.25">
      <c r="A1734" s="6">
        <v>1146</v>
      </c>
      <c r="B1734" s="166"/>
      <c r="C1734" s="287"/>
      <c r="D1734" s="166"/>
      <c r="E1734" s="166"/>
      <c r="F1734" s="166"/>
      <c r="G1734" s="166"/>
      <c r="H1734" s="3597"/>
      <c r="I1734" s="166"/>
      <c r="J1734" s="5"/>
      <c r="K1734" s="5"/>
      <c r="L1734" s="166"/>
      <c r="M1734" s="5"/>
      <c r="N1734" s="5"/>
      <c r="O1734" s="5"/>
      <c r="P1734" s="5"/>
      <c r="Q1734" s="5"/>
      <c r="R1734" s="5"/>
      <c r="S1734" s="5"/>
      <c r="T1734" s="5"/>
      <c r="U1734" s="5"/>
    </row>
    <row r="1735" spans="1:21" s="23" customFormat="1" x14ac:dyDescent="0.25">
      <c r="A1735" s="6">
        <v>1147</v>
      </c>
      <c r="B1735" s="166"/>
      <c r="C1735" s="287"/>
      <c r="D1735" s="166"/>
      <c r="E1735" s="166"/>
      <c r="F1735" s="166"/>
      <c r="G1735" s="166"/>
      <c r="H1735" s="3597"/>
      <c r="I1735" s="166"/>
      <c r="J1735" s="5"/>
      <c r="K1735" s="5"/>
      <c r="L1735" s="166"/>
      <c r="M1735" s="5"/>
      <c r="N1735" s="5"/>
      <c r="O1735" s="5"/>
      <c r="P1735" s="5"/>
      <c r="Q1735" s="5"/>
      <c r="R1735" s="5"/>
      <c r="S1735" s="5"/>
      <c r="T1735" s="5"/>
      <c r="U1735" s="5"/>
    </row>
    <row r="1736" spans="1:21" s="23" customFormat="1" x14ac:dyDescent="0.25">
      <c r="A1736" s="6">
        <v>1148</v>
      </c>
      <c r="B1736" s="166"/>
      <c r="C1736" s="287"/>
      <c r="D1736" s="166"/>
      <c r="E1736" s="166"/>
      <c r="F1736" s="166"/>
      <c r="G1736" s="166"/>
      <c r="H1736" s="3597"/>
      <c r="I1736" s="166"/>
      <c r="J1736" s="5"/>
      <c r="K1736" s="5"/>
      <c r="L1736" s="166"/>
      <c r="M1736" s="5"/>
      <c r="N1736" s="5"/>
      <c r="O1736" s="5"/>
      <c r="P1736" s="5"/>
      <c r="Q1736" s="5"/>
      <c r="R1736" s="5"/>
      <c r="S1736" s="5"/>
      <c r="T1736" s="5"/>
      <c r="U1736" s="5"/>
    </row>
    <row r="1737" spans="1:21" s="23" customFormat="1" x14ac:dyDescent="0.25">
      <c r="A1737" s="6">
        <v>1149</v>
      </c>
      <c r="B1737" s="166"/>
      <c r="C1737" s="287"/>
      <c r="D1737" s="166"/>
      <c r="E1737" s="166"/>
      <c r="F1737" s="166"/>
      <c r="G1737" s="166"/>
      <c r="H1737" s="3597"/>
      <c r="I1737" s="166"/>
      <c r="J1737" s="5"/>
      <c r="K1737" s="5"/>
      <c r="L1737" s="166"/>
      <c r="M1737" s="5"/>
      <c r="N1737" s="5"/>
      <c r="O1737" s="5"/>
      <c r="P1737" s="5"/>
      <c r="Q1737" s="5"/>
      <c r="R1737" s="5"/>
      <c r="S1737" s="5"/>
      <c r="T1737" s="5"/>
      <c r="U1737" s="5"/>
    </row>
    <row r="1738" spans="1:21" s="23" customFormat="1" x14ac:dyDescent="0.25">
      <c r="A1738" s="6">
        <v>1150</v>
      </c>
      <c r="B1738" s="166"/>
      <c r="C1738" s="287"/>
      <c r="D1738" s="166"/>
      <c r="E1738" s="166"/>
      <c r="F1738" s="166"/>
      <c r="G1738" s="166"/>
      <c r="H1738" s="3597"/>
      <c r="I1738" s="166"/>
      <c r="J1738" s="5"/>
      <c r="K1738" s="5"/>
      <c r="L1738" s="166"/>
      <c r="M1738" s="5"/>
      <c r="N1738" s="5"/>
      <c r="O1738" s="5"/>
      <c r="P1738" s="5"/>
      <c r="Q1738" s="5"/>
      <c r="R1738" s="5"/>
      <c r="S1738" s="5"/>
      <c r="T1738" s="5"/>
      <c r="U1738" s="5"/>
    </row>
    <row r="1739" spans="1:21" s="23" customFormat="1" x14ac:dyDescent="0.25">
      <c r="A1739" s="6">
        <v>1151</v>
      </c>
      <c r="B1739" s="166"/>
      <c r="C1739" s="287"/>
      <c r="D1739" s="166"/>
      <c r="E1739" s="166"/>
      <c r="F1739" s="166"/>
      <c r="G1739" s="166"/>
      <c r="H1739" s="3597"/>
      <c r="I1739" s="166"/>
      <c r="J1739" s="5"/>
      <c r="K1739" s="5"/>
      <c r="L1739" s="166"/>
      <c r="M1739" s="5"/>
      <c r="N1739" s="5"/>
      <c r="O1739" s="5"/>
      <c r="P1739" s="5"/>
      <c r="Q1739" s="5"/>
      <c r="R1739" s="5"/>
      <c r="S1739" s="5"/>
      <c r="T1739" s="5"/>
      <c r="U1739" s="5"/>
    </row>
    <row r="1740" spans="1:21" s="23" customFormat="1" x14ac:dyDescent="0.25">
      <c r="A1740" s="6">
        <v>1152</v>
      </c>
      <c r="B1740" s="166"/>
      <c r="C1740" s="287"/>
      <c r="D1740" s="166"/>
      <c r="E1740" s="166"/>
      <c r="F1740" s="166"/>
      <c r="G1740" s="166"/>
      <c r="H1740" s="3597"/>
      <c r="I1740" s="166"/>
      <c r="J1740" s="5"/>
      <c r="K1740" s="5"/>
      <c r="L1740" s="166"/>
      <c r="M1740" s="5"/>
      <c r="N1740" s="5"/>
      <c r="O1740" s="5"/>
      <c r="P1740" s="5"/>
      <c r="Q1740" s="5"/>
      <c r="R1740" s="5"/>
      <c r="S1740" s="5"/>
      <c r="T1740" s="5"/>
      <c r="U1740" s="5"/>
    </row>
    <row r="1741" spans="1:21" s="23" customFormat="1" x14ac:dyDescent="0.25">
      <c r="A1741" s="6">
        <v>1153</v>
      </c>
      <c r="B1741" s="166"/>
      <c r="C1741" s="287"/>
      <c r="D1741" s="166"/>
      <c r="E1741" s="166"/>
      <c r="F1741" s="166"/>
      <c r="G1741" s="166"/>
      <c r="H1741" s="3597"/>
      <c r="I1741" s="166"/>
      <c r="J1741" s="5"/>
      <c r="K1741" s="5"/>
      <c r="L1741" s="166"/>
      <c r="M1741" s="5"/>
      <c r="N1741" s="5"/>
      <c r="O1741" s="5"/>
      <c r="P1741" s="5"/>
      <c r="Q1741" s="5"/>
      <c r="R1741" s="5"/>
      <c r="S1741" s="5"/>
      <c r="T1741" s="5"/>
      <c r="U1741" s="5"/>
    </row>
    <row r="1742" spans="1:21" s="23" customFormat="1" x14ac:dyDescent="0.25">
      <c r="A1742" s="6">
        <v>1154</v>
      </c>
      <c r="B1742" s="166"/>
      <c r="C1742" s="287"/>
      <c r="D1742" s="166"/>
      <c r="E1742" s="166"/>
      <c r="F1742" s="166"/>
      <c r="G1742" s="166"/>
      <c r="H1742" s="3597"/>
      <c r="I1742" s="166"/>
      <c r="J1742" s="5"/>
      <c r="K1742" s="5"/>
      <c r="L1742" s="166"/>
      <c r="M1742" s="5"/>
      <c r="N1742" s="5"/>
      <c r="O1742" s="5"/>
      <c r="P1742" s="5"/>
      <c r="Q1742" s="5"/>
      <c r="R1742" s="5"/>
      <c r="S1742" s="5"/>
      <c r="T1742" s="5"/>
      <c r="U1742" s="5"/>
    </row>
    <row r="1743" spans="1:21" s="23" customFormat="1" x14ac:dyDescent="0.25">
      <c r="A1743" s="6">
        <v>1155</v>
      </c>
      <c r="B1743" s="166"/>
      <c r="C1743" s="287"/>
      <c r="D1743" s="166"/>
      <c r="E1743" s="166"/>
      <c r="F1743" s="166"/>
      <c r="G1743" s="166"/>
      <c r="H1743" s="3597"/>
      <c r="I1743" s="166"/>
      <c r="J1743" s="5"/>
      <c r="K1743" s="5"/>
      <c r="L1743" s="166"/>
      <c r="M1743" s="5"/>
      <c r="N1743" s="5"/>
      <c r="O1743" s="5"/>
      <c r="P1743" s="5"/>
      <c r="Q1743" s="5"/>
      <c r="R1743" s="5"/>
      <c r="S1743" s="5"/>
      <c r="T1743" s="5"/>
      <c r="U1743" s="5"/>
    </row>
    <row r="1744" spans="1:21" s="23" customFormat="1" x14ac:dyDescent="0.25">
      <c r="A1744" s="6">
        <v>1156</v>
      </c>
      <c r="B1744" s="166"/>
      <c r="C1744" s="287"/>
      <c r="D1744" s="166"/>
      <c r="E1744" s="166"/>
      <c r="F1744" s="166"/>
      <c r="G1744" s="166"/>
      <c r="H1744" s="3597"/>
      <c r="I1744" s="166"/>
      <c r="J1744" s="5"/>
      <c r="K1744" s="5"/>
      <c r="L1744" s="166"/>
      <c r="M1744" s="5"/>
      <c r="N1744" s="5"/>
      <c r="O1744" s="5"/>
      <c r="P1744" s="5"/>
      <c r="Q1744" s="5"/>
      <c r="R1744" s="5"/>
      <c r="S1744" s="5"/>
      <c r="T1744" s="5"/>
      <c r="U1744" s="5"/>
    </row>
    <row r="1745" spans="1:21" s="23" customFormat="1" x14ac:dyDescent="0.25">
      <c r="A1745" s="6">
        <v>1157</v>
      </c>
      <c r="B1745" s="166"/>
      <c r="C1745" s="287"/>
      <c r="D1745" s="166"/>
      <c r="E1745" s="166"/>
      <c r="F1745" s="166"/>
      <c r="G1745" s="166"/>
      <c r="H1745" s="3597"/>
      <c r="I1745" s="166"/>
      <c r="J1745" s="5"/>
      <c r="K1745" s="5"/>
      <c r="L1745" s="166"/>
      <c r="M1745" s="5"/>
      <c r="N1745" s="5"/>
      <c r="O1745" s="5"/>
      <c r="P1745" s="5"/>
      <c r="Q1745" s="5"/>
      <c r="R1745" s="5"/>
      <c r="S1745" s="5"/>
      <c r="T1745" s="5"/>
      <c r="U1745" s="5"/>
    </row>
    <row r="1746" spans="1:21" s="23" customFormat="1" x14ac:dyDescent="0.25">
      <c r="A1746" s="6">
        <v>1158</v>
      </c>
      <c r="B1746" s="166"/>
      <c r="C1746" s="287"/>
      <c r="D1746" s="166"/>
      <c r="E1746" s="166"/>
      <c r="F1746" s="166"/>
      <c r="G1746" s="166"/>
      <c r="H1746" s="3597"/>
      <c r="I1746" s="166"/>
      <c r="J1746" s="5"/>
      <c r="K1746" s="5"/>
      <c r="L1746" s="166"/>
      <c r="M1746" s="5"/>
      <c r="N1746" s="5"/>
      <c r="O1746" s="5"/>
      <c r="P1746" s="5"/>
      <c r="Q1746" s="5"/>
      <c r="R1746" s="5"/>
      <c r="S1746" s="5"/>
      <c r="T1746" s="5"/>
      <c r="U1746" s="5"/>
    </row>
    <row r="1747" spans="1:21" s="23" customFormat="1" x14ac:dyDescent="0.25">
      <c r="A1747" s="6">
        <v>1159</v>
      </c>
      <c r="B1747" s="166"/>
      <c r="C1747" s="287"/>
      <c r="D1747" s="166"/>
      <c r="E1747" s="166"/>
      <c r="F1747" s="166"/>
      <c r="G1747" s="166"/>
      <c r="H1747" s="3597"/>
      <c r="I1747" s="166"/>
      <c r="J1747" s="5"/>
      <c r="K1747" s="5"/>
      <c r="L1747" s="166"/>
      <c r="M1747" s="5"/>
      <c r="N1747" s="5"/>
      <c r="O1747" s="5"/>
      <c r="P1747" s="5"/>
      <c r="Q1747" s="5"/>
      <c r="R1747" s="5"/>
      <c r="S1747" s="5"/>
      <c r="T1747" s="5"/>
      <c r="U1747" s="5"/>
    </row>
    <row r="1748" spans="1:21" s="23" customFormat="1" x14ac:dyDescent="0.25">
      <c r="A1748" s="6">
        <v>1160</v>
      </c>
      <c r="B1748" s="166"/>
      <c r="C1748" s="287"/>
      <c r="D1748" s="166"/>
      <c r="E1748" s="166"/>
      <c r="F1748" s="166"/>
      <c r="G1748" s="166"/>
      <c r="H1748" s="3597"/>
      <c r="I1748" s="166"/>
      <c r="J1748" s="5"/>
      <c r="K1748" s="5"/>
      <c r="L1748" s="166"/>
      <c r="M1748" s="5"/>
      <c r="N1748" s="5"/>
      <c r="O1748" s="5"/>
      <c r="P1748" s="5"/>
      <c r="Q1748" s="5"/>
      <c r="R1748" s="5"/>
      <c r="S1748" s="5"/>
      <c r="T1748" s="5"/>
      <c r="U1748" s="5"/>
    </row>
    <row r="1749" spans="1:21" s="23" customFormat="1" x14ac:dyDescent="0.25">
      <c r="A1749" s="6">
        <v>1161</v>
      </c>
      <c r="B1749" s="166"/>
      <c r="C1749" s="287"/>
      <c r="D1749" s="166"/>
      <c r="E1749" s="166"/>
      <c r="F1749" s="166"/>
      <c r="G1749" s="166"/>
      <c r="H1749" s="3597"/>
      <c r="I1749" s="166"/>
      <c r="J1749" s="5"/>
      <c r="K1749" s="5"/>
      <c r="L1749" s="166"/>
      <c r="M1749" s="5"/>
      <c r="N1749" s="5"/>
      <c r="O1749" s="5"/>
      <c r="P1749" s="5"/>
      <c r="Q1749" s="5"/>
      <c r="R1749" s="5"/>
      <c r="S1749" s="5"/>
      <c r="T1749" s="5"/>
      <c r="U1749" s="5"/>
    </row>
    <row r="1750" spans="1:21" s="23" customFormat="1" x14ac:dyDescent="0.25">
      <c r="A1750" s="6">
        <v>1162</v>
      </c>
      <c r="B1750" s="166"/>
      <c r="C1750" s="287"/>
      <c r="D1750" s="166"/>
      <c r="E1750" s="166"/>
      <c r="F1750" s="166"/>
      <c r="G1750" s="166"/>
      <c r="H1750" s="3597"/>
      <c r="I1750" s="166"/>
      <c r="J1750" s="5"/>
      <c r="K1750" s="5"/>
      <c r="L1750" s="166"/>
      <c r="M1750" s="5"/>
      <c r="N1750" s="5"/>
      <c r="O1750" s="5"/>
      <c r="P1750" s="5"/>
      <c r="Q1750" s="5"/>
      <c r="R1750" s="5"/>
      <c r="S1750" s="5"/>
      <c r="T1750" s="5"/>
      <c r="U1750" s="5"/>
    </row>
    <row r="1751" spans="1:21" s="23" customFormat="1" x14ac:dyDescent="0.25">
      <c r="A1751" s="6">
        <v>1163</v>
      </c>
      <c r="B1751" s="166"/>
      <c r="C1751" s="287"/>
      <c r="D1751" s="166"/>
      <c r="E1751" s="166"/>
      <c r="F1751" s="166"/>
      <c r="G1751" s="166"/>
      <c r="H1751" s="3597"/>
      <c r="I1751" s="166"/>
      <c r="J1751" s="5"/>
      <c r="K1751" s="5"/>
      <c r="L1751" s="166"/>
      <c r="M1751" s="5"/>
      <c r="N1751" s="5"/>
      <c r="O1751" s="5"/>
      <c r="P1751" s="5"/>
      <c r="Q1751" s="5"/>
      <c r="R1751" s="5"/>
      <c r="S1751" s="5"/>
      <c r="T1751" s="5"/>
      <c r="U1751" s="5"/>
    </row>
    <row r="1752" spans="1:21" s="23" customFormat="1" x14ac:dyDescent="0.25">
      <c r="A1752" s="6">
        <v>1164</v>
      </c>
      <c r="B1752" s="166"/>
      <c r="C1752" s="287"/>
      <c r="D1752" s="166"/>
      <c r="E1752" s="166"/>
      <c r="F1752" s="166"/>
      <c r="G1752" s="166"/>
      <c r="H1752" s="3597"/>
      <c r="I1752" s="166"/>
      <c r="J1752" s="5"/>
      <c r="K1752" s="5"/>
      <c r="L1752" s="166"/>
      <c r="M1752" s="5"/>
      <c r="N1752" s="5"/>
      <c r="O1752" s="5"/>
      <c r="P1752" s="5"/>
      <c r="Q1752" s="5"/>
      <c r="R1752" s="5"/>
      <c r="S1752" s="5"/>
      <c r="T1752" s="5"/>
      <c r="U1752" s="5"/>
    </row>
    <row r="1753" spans="1:21" s="23" customFormat="1" x14ac:dyDescent="0.25">
      <c r="A1753" s="6">
        <v>1165</v>
      </c>
      <c r="B1753" s="166"/>
      <c r="C1753" s="287"/>
      <c r="D1753" s="166"/>
      <c r="E1753" s="166"/>
      <c r="F1753" s="166"/>
      <c r="G1753" s="166"/>
      <c r="H1753" s="3597"/>
      <c r="I1753" s="166"/>
      <c r="J1753" s="5"/>
      <c r="K1753" s="5"/>
      <c r="L1753" s="166"/>
      <c r="M1753" s="5"/>
      <c r="N1753" s="5"/>
      <c r="O1753" s="5"/>
      <c r="P1753" s="5"/>
      <c r="Q1753" s="5"/>
      <c r="R1753" s="5"/>
      <c r="S1753" s="5"/>
      <c r="T1753" s="5"/>
      <c r="U1753" s="5"/>
    </row>
    <row r="1754" spans="1:21" s="23" customFormat="1" x14ac:dyDescent="0.25">
      <c r="A1754" s="6">
        <v>1166</v>
      </c>
      <c r="B1754" s="166"/>
      <c r="C1754" s="287"/>
      <c r="D1754" s="166"/>
      <c r="E1754" s="166"/>
      <c r="F1754" s="166"/>
      <c r="G1754" s="166"/>
      <c r="H1754" s="3597"/>
      <c r="I1754" s="166"/>
      <c r="J1754" s="5"/>
      <c r="K1754" s="5"/>
      <c r="L1754" s="166"/>
      <c r="M1754" s="5"/>
      <c r="N1754" s="5"/>
      <c r="O1754" s="5"/>
      <c r="P1754" s="5"/>
      <c r="Q1754" s="5"/>
      <c r="R1754" s="5"/>
      <c r="S1754" s="5"/>
      <c r="T1754" s="5"/>
      <c r="U1754" s="5"/>
    </row>
    <row r="1755" spans="1:21" s="23" customFormat="1" x14ac:dyDescent="0.25">
      <c r="A1755" s="6">
        <v>1167</v>
      </c>
      <c r="B1755" s="166"/>
      <c r="C1755" s="287"/>
      <c r="D1755" s="166"/>
      <c r="E1755" s="166"/>
      <c r="F1755" s="166"/>
      <c r="G1755" s="166"/>
      <c r="H1755" s="3597"/>
      <c r="I1755" s="166"/>
      <c r="J1755" s="5"/>
      <c r="K1755" s="5"/>
      <c r="L1755" s="166"/>
      <c r="M1755" s="5"/>
      <c r="N1755" s="5"/>
      <c r="O1755" s="5"/>
      <c r="P1755" s="5"/>
      <c r="Q1755" s="5"/>
      <c r="R1755" s="5"/>
      <c r="S1755" s="5"/>
      <c r="T1755" s="5"/>
      <c r="U1755" s="5"/>
    </row>
    <row r="1756" spans="1:21" s="23" customFormat="1" x14ac:dyDescent="0.25">
      <c r="A1756" s="6">
        <v>1168</v>
      </c>
      <c r="B1756" s="166"/>
      <c r="C1756" s="287"/>
      <c r="D1756" s="166"/>
      <c r="E1756" s="166"/>
      <c r="F1756" s="166"/>
      <c r="G1756" s="166"/>
      <c r="H1756" s="3597"/>
      <c r="I1756" s="166"/>
      <c r="J1756" s="5"/>
      <c r="K1756" s="5"/>
      <c r="L1756" s="166"/>
      <c r="M1756" s="5"/>
      <c r="N1756" s="5"/>
      <c r="O1756" s="5"/>
      <c r="P1756" s="5"/>
      <c r="Q1756" s="5"/>
      <c r="R1756" s="5"/>
      <c r="S1756" s="5"/>
      <c r="T1756" s="5"/>
      <c r="U1756" s="5"/>
    </row>
    <row r="1757" spans="1:21" s="23" customFormat="1" x14ac:dyDescent="0.25">
      <c r="A1757" s="6">
        <v>1169</v>
      </c>
      <c r="B1757" s="166"/>
      <c r="C1757" s="287"/>
      <c r="D1757" s="166"/>
      <c r="E1757" s="166"/>
      <c r="F1757" s="166"/>
      <c r="G1757" s="166"/>
      <c r="H1757" s="3597"/>
      <c r="I1757" s="166"/>
      <c r="J1757" s="5"/>
      <c r="K1757" s="5"/>
      <c r="L1757" s="166"/>
      <c r="M1757" s="5"/>
      <c r="N1757" s="5"/>
      <c r="O1757" s="5"/>
      <c r="P1757" s="5"/>
      <c r="Q1757" s="5"/>
      <c r="R1757" s="5"/>
      <c r="S1757" s="5"/>
      <c r="T1757" s="5"/>
      <c r="U1757" s="5"/>
    </row>
    <row r="1758" spans="1:21" s="23" customFormat="1" x14ac:dyDescent="0.25">
      <c r="A1758" s="6">
        <v>1170</v>
      </c>
      <c r="B1758" s="166"/>
      <c r="C1758" s="287"/>
      <c r="D1758" s="166"/>
      <c r="E1758" s="166"/>
      <c r="F1758" s="166"/>
      <c r="G1758" s="166"/>
      <c r="H1758" s="3597"/>
      <c r="I1758" s="166"/>
      <c r="J1758" s="5"/>
      <c r="K1758" s="5"/>
      <c r="L1758" s="166"/>
      <c r="M1758" s="5"/>
      <c r="N1758" s="5"/>
      <c r="O1758" s="5"/>
      <c r="P1758" s="5"/>
      <c r="Q1758" s="5"/>
      <c r="R1758" s="5"/>
      <c r="S1758" s="5"/>
      <c r="T1758" s="5"/>
      <c r="U1758" s="5"/>
    </row>
    <row r="1759" spans="1:21" s="23" customFormat="1" x14ac:dyDescent="0.25">
      <c r="A1759" s="6">
        <v>1171</v>
      </c>
      <c r="B1759" s="166"/>
      <c r="C1759" s="287"/>
      <c r="D1759" s="166"/>
      <c r="E1759" s="166"/>
      <c r="F1759" s="166"/>
      <c r="G1759" s="166"/>
      <c r="H1759" s="3597"/>
      <c r="I1759" s="166"/>
      <c r="J1759" s="5"/>
      <c r="K1759" s="5"/>
      <c r="L1759" s="166"/>
      <c r="M1759" s="5"/>
      <c r="N1759" s="5"/>
      <c r="O1759" s="5"/>
      <c r="P1759" s="5"/>
      <c r="Q1759" s="5"/>
      <c r="R1759" s="5"/>
      <c r="S1759" s="5"/>
      <c r="T1759" s="5"/>
      <c r="U1759" s="5"/>
    </row>
    <row r="1760" spans="1:21" s="23" customFormat="1" x14ac:dyDescent="0.25">
      <c r="A1760" s="6">
        <v>1172</v>
      </c>
      <c r="B1760" s="166"/>
      <c r="C1760" s="287"/>
      <c r="D1760" s="166"/>
      <c r="E1760" s="166"/>
      <c r="F1760" s="166"/>
      <c r="G1760" s="166"/>
      <c r="H1760" s="3597"/>
      <c r="I1760" s="166"/>
      <c r="J1760" s="5"/>
      <c r="K1760" s="5"/>
      <c r="L1760" s="166"/>
      <c r="M1760" s="5"/>
      <c r="N1760" s="5"/>
      <c r="O1760" s="5"/>
      <c r="P1760" s="5"/>
      <c r="Q1760" s="5"/>
      <c r="R1760" s="5"/>
      <c r="S1760" s="5"/>
      <c r="T1760" s="5"/>
      <c r="U1760" s="5"/>
    </row>
    <row r="1761" spans="1:21" s="23" customFormat="1" x14ac:dyDescent="0.25">
      <c r="A1761" s="6">
        <v>1173</v>
      </c>
      <c r="B1761" s="166"/>
      <c r="C1761" s="287"/>
      <c r="D1761" s="166"/>
      <c r="E1761" s="166"/>
      <c r="F1761" s="166"/>
      <c r="G1761" s="166"/>
      <c r="H1761" s="3597"/>
      <c r="I1761" s="166"/>
      <c r="J1761" s="5"/>
      <c r="K1761" s="5"/>
      <c r="L1761" s="166"/>
      <c r="M1761" s="5"/>
      <c r="N1761" s="5"/>
      <c r="O1761" s="5"/>
      <c r="P1761" s="5"/>
      <c r="Q1761" s="5"/>
      <c r="R1761" s="5"/>
      <c r="S1761" s="5"/>
      <c r="T1761" s="5"/>
      <c r="U1761" s="5"/>
    </row>
    <row r="1762" spans="1:21" s="23" customFormat="1" x14ac:dyDescent="0.25">
      <c r="A1762" s="6">
        <v>1174</v>
      </c>
      <c r="B1762" s="166"/>
      <c r="C1762" s="287"/>
      <c r="D1762" s="166"/>
      <c r="E1762" s="166"/>
      <c r="F1762" s="166"/>
      <c r="G1762" s="166"/>
      <c r="H1762" s="3597"/>
      <c r="I1762" s="166"/>
      <c r="J1762" s="5"/>
      <c r="K1762" s="5"/>
      <c r="L1762" s="166"/>
      <c r="M1762" s="5"/>
      <c r="N1762" s="5"/>
      <c r="O1762" s="5"/>
      <c r="P1762" s="5"/>
      <c r="Q1762" s="5"/>
      <c r="R1762" s="5"/>
      <c r="S1762" s="5"/>
      <c r="T1762" s="5"/>
      <c r="U1762" s="5"/>
    </row>
    <row r="1763" spans="1:21" s="23" customFormat="1" x14ac:dyDescent="0.25">
      <c r="A1763" s="6">
        <v>1175</v>
      </c>
      <c r="B1763" s="166"/>
      <c r="C1763" s="287"/>
      <c r="D1763" s="166"/>
      <c r="E1763" s="166"/>
      <c r="F1763" s="166"/>
      <c r="G1763" s="166"/>
      <c r="H1763" s="3597"/>
      <c r="I1763" s="166"/>
      <c r="J1763" s="5"/>
      <c r="K1763" s="5"/>
      <c r="L1763" s="166"/>
      <c r="M1763" s="5"/>
      <c r="N1763" s="5"/>
      <c r="O1763" s="5"/>
      <c r="P1763" s="5"/>
      <c r="Q1763" s="5"/>
      <c r="R1763" s="5"/>
      <c r="S1763" s="5"/>
      <c r="T1763" s="5"/>
      <c r="U1763" s="5"/>
    </row>
    <row r="1764" spans="1:21" s="23" customFormat="1" x14ac:dyDescent="0.25">
      <c r="A1764" s="6">
        <v>1176</v>
      </c>
      <c r="B1764" s="166"/>
      <c r="C1764" s="287"/>
      <c r="D1764" s="166"/>
      <c r="E1764" s="166"/>
      <c r="F1764" s="166"/>
      <c r="G1764" s="166"/>
      <c r="H1764" s="3597"/>
      <c r="I1764" s="166"/>
      <c r="J1764" s="5"/>
      <c r="K1764" s="5"/>
      <c r="L1764" s="166"/>
      <c r="M1764" s="5"/>
      <c r="N1764" s="5"/>
      <c r="O1764" s="5"/>
      <c r="P1764" s="5"/>
      <c r="Q1764" s="5"/>
      <c r="R1764" s="5"/>
      <c r="S1764" s="5"/>
      <c r="T1764" s="5"/>
      <c r="U1764" s="5"/>
    </row>
    <row r="1765" spans="1:21" s="23" customFormat="1" x14ac:dyDescent="0.25">
      <c r="A1765" s="6">
        <v>1177</v>
      </c>
      <c r="B1765" s="166"/>
      <c r="C1765" s="287"/>
      <c r="D1765" s="166"/>
      <c r="E1765" s="166"/>
      <c r="F1765" s="166"/>
      <c r="G1765" s="166"/>
      <c r="H1765" s="3597"/>
      <c r="I1765" s="166"/>
      <c r="J1765" s="5"/>
      <c r="K1765" s="5"/>
      <c r="L1765" s="166"/>
      <c r="M1765" s="5"/>
      <c r="N1765" s="5"/>
      <c r="O1765" s="5"/>
      <c r="P1765" s="5"/>
      <c r="Q1765" s="5"/>
      <c r="R1765" s="5"/>
      <c r="S1765" s="5"/>
      <c r="T1765" s="5"/>
      <c r="U1765" s="5"/>
    </row>
    <row r="1766" spans="1:21" s="23" customFormat="1" x14ac:dyDescent="0.25">
      <c r="A1766" s="6">
        <v>1178</v>
      </c>
      <c r="B1766" s="166"/>
      <c r="C1766" s="287"/>
      <c r="D1766" s="166"/>
      <c r="E1766" s="166"/>
      <c r="F1766" s="166"/>
      <c r="G1766" s="166"/>
      <c r="H1766" s="3597"/>
      <c r="I1766" s="166"/>
      <c r="J1766" s="5"/>
      <c r="K1766" s="5"/>
      <c r="L1766" s="166"/>
      <c r="M1766" s="5"/>
      <c r="N1766" s="5"/>
      <c r="O1766" s="5"/>
      <c r="P1766" s="5"/>
      <c r="Q1766" s="5"/>
      <c r="R1766" s="5"/>
      <c r="S1766" s="5"/>
      <c r="T1766" s="5"/>
      <c r="U1766" s="5"/>
    </row>
    <row r="1767" spans="1:21" s="23" customFormat="1" x14ac:dyDescent="0.25">
      <c r="A1767" s="6">
        <v>1179</v>
      </c>
      <c r="B1767" s="166"/>
      <c r="C1767" s="287"/>
      <c r="D1767" s="166"/>
      <c r="E1767" s="166"/>
      <c r="F1767" s="166"/>
      <c r="G1767" s="166"/>
      <c r="H1767" s="3597"/>
      <c r="I1767" s="166"/>
      <c r="J1767" s="5"/>
      <c r="K1767" s="5"/>
      <c r="L1767" s="166"/>
      <c r="M1767" s="5"/>
      <c r="N1767" s="5"/>
      <c r="O1767" s="5"/>
      <c r="P1767" s="5"/>
      <c r="Q1767" s="5"/>
      <c r="R1767" s="5"/>
      <c r="S1767" s="5"/>
      <c r="T1767" s="5"/>
      <c r="U1767" s="5"/>
    </row>
    <row r="1768" spans="1:21" s="23" customFormat="1" x14ac:dyDescent="0.25">
      <c r="A1768" s="6">
        <v>1180</v>
      </c>
      <c r="B1768" s="166"/>
      <c r="C1768" s="287"/>
      <c r="D1768" s="166"/>
      <c r="E1768" s="166"/>
      <c r="F1768" s="166"/>
      <c r="G1768" s="166"/>
      <c r="H1768" s="3597"/>
      <c r="I1768" s="166"/>
      <c r="J1768" s="5"/>
      <c r="K1768" s="5"/>
      <c r="L1768" s="166"/>
      <c r="M1768" s="5"/>
      <c r="N1768" s="5"/>
      <c r="O1768" s="5"/>
      <c r="P1768" s="5"/>
      <c r="Q1768" s="5"/>
      <c r="R1768" s="5"/>
      <c r="S1768" s="5"/>
      <c r="T1768" s="5"/>
      <c r="U1768" s="5"/>
    </row>
    <row r="1769" spans="1:21" s="23" customFormat="1" x14ac:dyDescent="0.25">
      <c r="A1769" s="6">
        <v>1181</v>
      </c>
      <c r="B1769" s="166"/>
      <c r="C1769" s="287"/>
      <c r="D1769" s="166"/>
      <c r="E1769" s="166"/>
      <c r="F1769" s="166"/>
      <c r="G1769" s="166"/>
      <c r="H1769" s="3597"/>
      <c r="I1769" s="166"/>
      <c r="J1769" s="5"/>
      <c r="K1769" s="5"/>
      <c r="L1769" s="166"/>
      <c r="M1769" s="5"/>
      <c r="N1769" s="5"/>
      <c r="O1769" s="5"/>
      <c r="P1769" s="5"/>
      <c r="Q1769" s="5"/>
      <c r="R1769" s="5"/>
      <c r="S1769" s="5"/>
      <c r="T1769" s="5"/>
      <c r="U1769" s="5"/>
    </row>
    <row r="1770" spans="1:21" s="23" customFormat="1" x14ac:dyDescent="0.25">
      <c r="A1770" s="6">
        <v>1182</v>
      </c>
      <c r="B1770" s="166"/>
      <c r="C1770" s="287"/>
      <c r="D1770" s="166"/>
      <c r="E1770" s="166"/>
      <c r="F1770" s="166"/>
      <c r="G1770" s="166"/>
      <c r="H1770" s="3597"/>
      <c r="I1770" s="166"/>
      <c r="J1770" s="5"/>
      <c r="K1770" s="5"/>
      <c r="L1770" s="166"/>
      <c r="M1770" s="5"/>
      <c r="N1770" s="5"/>
      <c r="O1770" s="5"/>
      <c r="P1770" s="5"/>
      <c r="Q1770" s="5"/>
      <c r="R1770" s="5"/>
      <c r="S1770" s="5"/>
      <c r="T1770" s="5"/>
      <c r="U1770" s="5"/>
    </row>
    <row r="1771" spans="1:21" s="23" customFormat="1" x14ac:dyDescent="0.25">
      <c r="A1771" s="6">
        <v>1183</v>
      </c>
      <c r="B1771" s="166"/>
      <c r="C1771" s="287"/>
      <c r="D1771" s="166"/>
      <c r="E1771" s="166"/>
      <c r="F1771" s="166"/>
      <c r="G1771" s="166"/>
      <c r="H1771" s="3597"/>
      <c r="I1771" s="166"/>
      <c r="J1771" s="5"/>
      <c r="K1771" s="5"/>
      <c r="L1771" s="166"/>
      <c r="M1771" s="5"/>
      <c r="N1771" s="5"/>
      <c r="O1771" s="5"/>
      <c r="P1771" s="5"/>
      <c r="Q1771" s="5"/>
      <c r="R1771" s="5"/>
      <c r="S1771" s="5"/>
      <c r="T1771" s="5"/>
      <c r="U1771" s="5"/>
    </row>
    <row r="1772" spans="1:21" s="23" customFormat="1" x14ac:dyDescent="0.25">
      <c r="A1772" s="6">
        <v>1184</v>
      </c>
      <c r="B1772" s="166"/>
      <c r="C1772" s="287"/>
      <c r="D1772" s="166"/>
      <c r="E1772" s="166"/>
      <c r="F1772" s="166"/>
      <c r="G1772" s="166"/>
      <c r="H1772" s="3597"/>
      <c r="I1772" s="166"/>
      <c r="J1772" s="5"/>
      <c r="K1772" s="5"/>
      <c r="L1772" s="166"/>
      <c r="M1772" s="5"/>
      <c r="N1772" s="5"/>
      <c r="O1772" s="5"/>
      <c r="P1772" s="5"/>
      <c r="Q1772" s="5"/>
      <c r="R1772" s="5"/>
      <c r="S1772" s="5"/>
      <c r="T1772" s="5"/>
      <c r="U1772" s="5"/>
    </row>
    <row r="1773" spans="1:21" s="23" customFormat="1" x14ac:dyDescent="0.25">
      <c r="A1773" s="6">
        <v>1185</v>
      </c>
      <c r="B1773" s="166"/>
      <c r="C1773" s="287"/>
      <c r="D1773" s="166"/>
      <c r="E1773" s="166"/>
      <c r="F1773" s="166"/>
      <c r="G1773" s="166"/>
      <c r="H1773" s="3597"/>
      <c r="I1773" s="166"/>
      <c r="J1773" s="5"/>
      <c r="K1773" s="5"/>
      <c r="L1773" s="166"/>
      <c r="M1773" s="5"/>
      <c r="N1773" s="5"/>
      <c r="O1773" s="5"/>
      <c r="P1773" s="5"/>
      <c r="Q1773" s="5"/>
      <c r="R1773" s="5"/>
      <c r="S1773" s="5"/>
      <c r="T1773" s="5"/>
      <c r="U1773" s="5"/>
    </row>
    <row r="1774" spans="1:21" s="23" customFormat="1" x14ac:dyDescent="0.25">
      <c r="A1774" s="6">
        <v>1186</v>
      </c>
      <c r="B1774" s="166"/>
      <c r="C1774" s="287"/>
      <c r="D1774" s="166"/>
      <c r="E1774" s="166"/>
      <c r="F1774" s="166"/>
      <c r="G1774" s="166"/>
      <c r="H1774" s="3597"/>
      <c r="I1774" s="166"/>
      <c r="J1774" s="5"/>
      <c r="K1774" s="5"/>
      <c r="L1774" s="166"/>
      <c r="M1774" s="5"/>
      <c r="N1774" s="5"/>
      <c r="O1774" s="5"/>
      <c r="P1774" s="5"/>
      <c r="Q1774" s="5"/>
      <c r="R1774" s="5"/>
      <c r="S1774" s="5"/>
      <c r="T1774" s="5"/>
      <c r="U1774" s="5"/>
    </row>
    <row r="1775" spans="1:21" s="23" customFormat="1" x14ac:dyDescent="0.25">
      <c r="A1775" s="6">
        <v>1187</v>
      </c>
      <c r="B1775" s="166"/>
      <c r="C1775" s="287"/>
      <c r="D1775" s="166"/>
      <c r="E1775" s="166"/>
      <c r="F1775" s="166"/>
      <c r="G1775" s="166"/>
      <c r="H1775" s="3597"/>
      <c r="I1775" s="166"/>
      <c r="J1775" s="5"/>
      <c r="K1775" s="5"/>
      <c r="L1775" s="166"/>
      <c r="M1775" s="5"/>
      <c r="N1775" s="5"/>
      <c r="O1775" s="5"/>
      <c r="P1775" s="5"/>
      <c r="Q1775" s="5"/>
      <c r="R1775" s="5"/>
      <c r="S1775" s="5"/>
      <c r="T1775" s="5"/>
      <c r="U1775" s="5"/>
    </row>
    <row r="1776" spans="1:21" s="23" customFormat="1" x14ac:dyDescent="0.25">
      <c r="A1776" s="6">
        <v>1188</v>
      </c>
      <c r="B1776" s="166"/>
      <c r="C1776" s="287"/>
      <c r="D1776" s="166"/>
      <c r="E1776" s="166"/>
      <c r="F1776" s="166"/>
      <c r="G1776" s="166"/>
      <c r="H1776" s="3597"/>
      <c r="I1776" s="166"/>
      <c r="J1776" s="5"/>
      <c r="K1776" s="5"/>
      <c r="L1776" s="166"/>
      <c r="M1776" s="5"/>
      <c r="N1776" s="5"/>
      <c r="O1776" s="5"/>
      <c r="P1776" s="5"/>
      <c r="Q1776" s="5"/>
      <c r="R1776" s="5"/>
      <c r="S1776" s="5"/>
      <c r="T1776" s="5"/>
      <c r="U1776" s="5"/>
    </row>
    <row r="1777" spans="1:21" s="23" customFormat="1" x14ac:dyDescent="0.25">
      <c r="A1777" s="6">
        <v>1189</v>
      </c>
      <c r="B1777" s="166"/>
      <c r="C1777" s="287"/>
      <c r="D1777" s="166"/>
      <c r="E1777" s="166"/>
      <c r="F1777" s="166"/>
      <c r="G1777" s="166"/>
      <c r="H1777" s="3597"/>
      <c r="I1777" s="166"/>
      <c r="J1777" s="5"/>
      <c r="K1777" s="5"/>
      <c r="L1777" s="166"/>
      <c r="M1777" s="5"/>
      <c r="N1777" s="5"/>
      <c r="O1777" s="5"/>
      <c r="P1777" s="5"/>
      <c r="Q1777" s="5"/>
      <c r="R1777" s="5"/>
      <c r="S1777" s="5"/>
      <c r="T1777" s="5"/>
      <c r="U1777" s="5"/>
    </row>
    <row r="1778" spans="1:21" s="23" customFormat="1" x14ac:dyDescent="0.25">
      <c r="A1778" s="6">
        <v>1190</v>
      </c>
      <c r="B1778" s="166"/>
      <c r="C1778" s="287"/>
      <c r="D1778" s="166"/>
      <c r="E1778" s="166"/>
      <c r="F1778" s="166"/>
      <c r="G1778" s="166"/>
      <c r="H1778" s="3597"/>
      <c r="I1778" s="166"/>
      <c r="J1778" s="5"/>
      <c r="K1778" s="5"/>
      <c r="L1778" s="166"/>
      <c r="M1778" s="5"/>
      <c r="N1778" s="5"/>
      <c r="O1778" s="5"/>
      <c r="P1778" s="5"/>
      <c r="Q1778" s="5"/>
      <c r="R1778" s="5"/>
      <c r="S1778" s="5"/>
      <c r="T1778" s="5"/>
      <c r="U1778" s="5"/>
    </row>
    <row r="1779" spans="1:21" s="23" customFormat="1" x14ac:dyDescent="0.25">
      <c r="A1779" s="6">
        <v>1191</v>
      </c>
      <c r="B1779" s="166"/>
      <c r="C1779" s="287"/>
      <c r="D1779" s="166"/>
      <c r="E1779" s="166"/>
      <c r="F1779" s="166"/>
      <c r="G1779" s="166"/>
      <c r="H1779" s="3597"/>
      <c r="I1779" s="166"/>
      <c r="J1779" s="5"/>
      <c r="K1779" s="5"/>
      <c r="L1779" s="166"/>
      <c r="M1779" s="5"/>
      <c r="N1779" s="5"/>
      <c r="O1779" s="5"/>
      <c r="P1779" s="5"/>
      <c r="Q1779" s="5"/>
      <c r="R1779" s="5"/>
      <c r="S1779" s="5"/>
      <c r="T1779" s="5"/>
      <c r="U1779" s="5"/>
    </row>
    <row r="1780" spans="1:21" s="23" customFormat="1" x14ac:dyDescent="0.25">
      <c r="A1780" s="6">
        <v>1192</v>
      </c>
      <c r="B1780" s="166"/>
      <c r="C1780" s="287"/>
      <c r="D1780" s="166"/>
      <c r="E1780" s="166"/>
      <c r="F1780" s="166"/>
      <c r="G1780" s="166"/>
      <c r="H1780" s="3597"/>
      <c r="I1780" s="166"/>
      <c r="J1780" s="5"/>
      <c r="K1780" s="5"/>
      <c r="L1780" s="166"/>
      <c r="M1780" s="5"/>
      <c r="N1780" s="5"/>
      <c r="O1780" s="5"/>
      <c r="P1780" s="5"/>
      <c r="Q1780" s="5"/>
      <c r="R1780" s="5"/>
      <c r="S1780" s="5"/>
      <c r="T1780" s="5"/>
      <c r="U1780" s="5"/>
    </row>
    <row r="1781" spans="1:21" s="23" customFormat="1" x14ac:dyDescent="0.25">
      <c r="A1781" s="6">
        <v>1193</v>
      </c>
      <c r="B1781" s="166"/>
      <c r="C1781" s="287"/>
      <c r="D1781" s="166"/>
      <c r="E1781" s="166"/>
      <c r="F1781" s="166"/>
      <c r="G1781" s="166"/>
      <c r="H1781" s="3597"/>
      <c r="I1781" s="166"/>
      <c r="J1781" s="5"/>
      <c r="K1781" s="5"/>
      <c r="L1781" s="166"/>
      <c r="M1781" s="5"/>
      <c r="N1781" s="5"/>
      <c r="O1781" s="5"/>
      <c r="P1781" s="5"/>
      <c r="Q1781" s="5"/>
      <c r="R1781" s="5"/>
      <c r="S1781" s="5"/>
      <c r="T1781" s="5"/>
      <c r="U1781" s="5"/>
    </row>
    <row r="1782" spans="1:21" s="23" customFormat="1" x14ac:dyDescent="0.25">
      <c r="A1782" s="6">
        <v>1194</v>
      </c>
      <c r="B1782" s="166"/>
      <c r="C1782" s="287"/>
      <c r="D1782" s="166"/>
      <c r="E1782" s="166"/>
      <c r="F1782" s="166"/>
      <c r="G1782" s="166"/>
      <c r="H1782" s="3597"/>
      <c r="I1782" s="166"/>
      <c r="J1782" s="5"/>
      <c r="K1782" s="5"/>
      <c r="L1782" s="166"/>
      <c r="M1782" s="5"/>
      <c r="N1782" s="5"/>
      <c r="O1782" s="5"/>
      <c r="P1782" s="5"/>
      <c r="Q1782" s="5"/>
      <c r="R1782" s="5"/>
      <c r="S1782" s="5"/>
      <c r="T1782" s="5"/>
      <c r="U1782" s="5"/>
    </row>
    <row r="1783" spans="1:21" s="23" customFormat="1" x14ac:dyDescent="0.25">
      <c r="A1783" s="6">
        <v>1195</v>
      </c>
      <c r="B1783" s="166"/>
      <c r="C1783" s="287"/>
      <c r="D1783" s="166"/>
      <c r="E1783" s="166"/>
      <c r="F1783" s="166"/>
      <c r="G1783" s="166"/>
      <c r="H1783" s="3597"/>
      <c r="I1783" s="166"/>
      <c r="J1783" s="5"/>
      <c r="K1783" s="5"/>
      <c r="L1783" s="166"/>
      <c r="M1783" s="5"/>
      <c r="N1783" s="5"/>
      <c r="O1783" s="5"/>
      <c r="P1783" s="5"/>
      <c r="Q1783" s="5"/>
      <c r="R1783" s="5"/>
      <c r="S1783" s="5"/>
      <c r="T1783" s="5"/>
      <c r="U1783" s="5"/>
    </row>
    <row r="1784" spans="1:21" s="23" customFormat="1" x14ac:dyDescent="0.25">
      <c r="A1784" s="6">
        <v>1196</v>
      </c>
      <c r="B1784" s="166"/>
      <c r="C1784" s="287"/>
      <c r="D1784" s="166"/>
      <c r="E1784" s="166"/>
      <c r="F1784" s="166"/>
      <c r="G1784" s="166"/>
      <c r="H1784" s="3597"/>
      <c r="I1784" s="166"/>
      <c r="J1784" s="5"/>
      <c r="K1784" s="5"/>
      <c r="L1784" s="166"/>
      <c r="M1784" s="5"/>
      <c r="N1784" s="5"/>
      <c r="O1784" s="5"/>
      <c r="P1784" s="5"/>
      <c r="Q1784" s="5"/>
      <c r="R1784" s="5"/>
      <c r="S1784" s="5"/>
      <c r="T1784" s="5"/>
      <c r="U1784" s="5"/>
    </row>
    <row r="1785" spans="1:21" s="23" customFormat="1" x14ac:dyDescent="0.25">
      <c r="A1785" s="6">
        <v>1197</v>
      </c>
      <c r="B1785" s="166"/>
      <c r="C1785" s="287"/>
      <c r="D1785" s="166"/>
      <c r="E1785" s="166"/>
      <c r="F1785" s="166"/>
      <c r="G1785" s="166"/>
      <c r="H1785" s="3597"/>
      <c r="I1785" s="166"/>
      <c r="J1785" s="5"/>
      <c r="K1785" s="5"/>
      <c r="L1785" s="166"/>
      <c r="M1785" s="5"/>
      <c r="N1785" s="5"/>
      <c r="O1785" s="5"/>
      <c r="P1785" s="5"/>
      <c r="Q1785" s="5"/>
      <c r="R1785" s="5"/>
      <c r="S1785" s="5"/>
      <c r="T1785" s="5"/>
      <c r="U1785" s="5"/>
    </row>
    <row r="1786" spans="1:21" s="23" customFormat="1" x14ac:dyDescent="0.25">
      <c r="A1786" s="6">
        <v>1198</v>
      </c>
      <c r="B1786" s="166"/>
      <c r="C1786" s="287"/>
      <c r="D1786" s="166"/>
      <c r="E1786" s="166"/>
      <c r="F1786" s="166"/>
      <c r="G1786" s="166"/>
      <c r="H1786" s="3597"/>
      <c r="I1786" s="166"/>
      <c r="J1786" s="5"/>
      <c r="K1786" s="5"/>
      <c r="L1786" s="166"/>
      <c r="M1786" s="5"/>
      <c r="N1786" s="5"/>
      <c r="O1786" s="5"/>
      <c r="P1786" s="5"/>
      <c r="Q1786" s="5"/>
      <c r="R1786" s="5"/>
      <c r="S1786" s="5"/>
      <c r="T1786" s="5"/>
      <c r="U1786" s="5"/>
    </row>
    <row r="1787" spans="1:21" s="23" customFormat="1" x14ac:dyDescent="0.25">
      <c r="A1787" s="6">
        <v>1199</v>
      </c>
      <c r="B1787" s="166"/>
      <c r="C1787" s="287"/>
      <c r="D1787" s="166"/>
      <c r="E1787" s="166"/>
      <c r="F1787" s="166"/>
      <c r="G1787" s="166"/>
      <c r="H1787" s="3597"/>
      <c r="I1787" s="166"/>
      <c r="J1787" s="5"/>
      <c r="K1787" s="5"/>
      <c r="L1787" s="166"/>
      <c r="M1787" s="5"/>
      <c r="N1787" s="5"/>
      <c r="O1787" s="5"/>
      <c r="P1787" s="5"/>
      <c r="Q1787" s="5"/>
      <c r="R1787" s="5"/>
      <c r="S1787" s="5"/>
      <c r="T1787" s="5"/>
      <c r="U1787" s="5"/>
    </row>
    <row r="1788" spans="1:21" s="23" customFormat="1" x14ac:dyDescent="0.25">
      <c r="A1788" s="6">
        <v>1200</v>
      </c>
      <c r="B1788" s="166"/>
      <c r="C1788" s="287"/>
      <c r="D1788" s="166"/>
      <c r="E1788" s="166"/>
      <c r="F1788" s="166"/>
      <c r="G1788" s="166"/>
      <c r="H1788" s="3597"/>
      <c r="I1788" s="166"/>
      <c r="J1788" s="5"/>
      <c r="K1788" s="5"/>
      <c r="L1788" s="166"/>
      <c r="M1788" s="5"/>
      <c r="N1788" s="5"/>
      <c r="O1788" s="5"/>
      <c r="P1788" s="5"/>
      <c r="Q1788" s="5"/>
      <c r="R1788" s="5"/>
      <c r="S1788" s="5"/>
      <c r="T1788" s="5"/>
      <c r="U1788" s="5"/>
    </row>
    <row r="1789" spans="1:21" s="23" customFormat="1" x14ac:dyDescent="0.25">
      <c r="A1789" s="6">
        <v>1201</v>
      </c>
      <c r="B1789" s="166"/>
      <c r="C1789" s="287"/>
      <c r="D1789" s="166"/>
      <c r="E1789" s="166"/>
      <c r="F1789" s="166"/>
      <c r="G1789" s="166"/>
      <c r="H1789" s="3597"/>
      <c r="I1789" s="166"/>
      <c r="J1789" s="5"/>
      <c r="K1789" s="5"/>
      <c r="L1789" s="166"/>
      <c r="M1789" s="5"/>
      <c r="N1789" s="5"/>
      <c r="O1789" s="5"/>
      <c r="P1789" s="5"/>
      <c r="Q1789" s="5"/>
      <c r="R1789" s="5"/>
      <c r="S1789" s="5"/>
      <c r="T1789" s="5"/>
      <c r="U1789" s="5"/>
    </row>
    <row r="1790" spans="1:21" s="23" customFormat="1" x14ac:dyDescent="0.25">
      <c r="A1790" s="6">
        <v>1202</v>
      </c>
      <c r="B1790" s="166"/>
      <c r="C1790" s="287"/>
      <c r="D1790" s="166"/>
      <c r="E1790" s="166"/>
      <c r="F1790" s="166"/>
      <c r="G1790" s="166"/>
      <c r="H1790" s="3597"/>
      <c r="I1790" s="166"/>
      <c r="J1790" s="5"/>
      <c r="K1790" s="5"/>
      <c r="L1790" s="166"/>
      <c r="M1790" s="5"/>
      <c r="N1790" s="5"/>
      <c r="O1790" s="5"/>
      <c r="P1790" s="5"/>
      <c r="Q1790" s="5"/>
      <c r="R1790" s="5"/>
      <c r="S1790" s="5"/>
      <c r="T1790" s="5"/>
      <c r="U1790" s="5"/>
    </row>
    <row r="1791" spans="1:21" s="23" customFormat="1" x14ac:dyDescent="0.25">
      <c r="A1791" s="6">
        <v>1203</v>
      </c>
      <c r="B1791" s="166"/>
      <c r="C1791" s="287"/>
      <c r="D1791" s="166"/>
      <c r="E1791" s="166"/>
      <c r="F1791" s="166"/>
      <c r="G1791" s="166"/>
      <c r="H1791" s="3597"/>
      <c r="I1791" s="166"/>
      <c r="J1791" s="5"/>
      <c r="K1791" s="5"/>
      <c r="L1791" s="166"/>
      <c r="M1791" s="5"/>
      <c r="N1791" s="5"/>
      <c r="O1791" s="5"/>
      <c r="P1791" s="5"/>
      <c r="Q1791" s="5"/>
      <c r="R1791" s="5"/>
      <c r="S1791" s="5"/>
      <c r="T1791" s="5"/>
      <c r="U1791" s="5"/>
    </row>
    <row r="1792" spans="1:21" s="23" customFormat="1" x14ac:dyDescent="0.25">
      <c r="A1792" s="6">
        <v>1204</v>
      </c>
      <c r="B1792" s="166"/>
      <c r="C1792" s="287"/>
      <c r="D1792" s="166"/>
      <c r="E1792" s="166"/>
      <c r="F1792" s="166"/>
      <c r="G1792" s="166"/>
      <c r="H1792" s="3597"/>
      <c r="I1792" s="166"/>
      <c r="J1792" s="5"/>
      <c r="K1792" s="5"/>
      <c r="L1792" s="166"/>
      <c r="M1792" s="5"/>
      <c r="N1792" s="5"/>
      <c r="O1792" s="5"/>
      <c r="P1792" s="5"/>
      <c r="Q1792" s="5"/>
      <c r="R1792" s="5"/>
      <c r="S1792" s="5"/>
      <c r="T1792" s="5"/>
      <c r="U1792" s="5"/>
    </row>
    <row r="1793" spans="1:21" s="23" customFormat="1" x14ac:dyDescent="0.25">
      <c r="A1793" s="6">
        <v>1205</v>
      </c>
      <c r="B1793" s="166"/>
      <c r="C1793" s="287"/>
      <c r="D1793" s="166"/>
      <c r="E1793" s="166"/>
      <c r="F1793" s="166"/>
      <c r="G1793" s="166"/>
      <c r="H1793" s="3597"/>
      <c r="I1793" s="166"/>
      <c r="J1793" s="5"/>
      <c r="K1793" s="5"/>
      <c r="L1793" s="166"/>
      <c r="M1793" s="5"/>
      <c r="N1793" s="5"/>
      <c r="O1793" s="5"/>
      <c r="P1793" s="5"/>
      <c r="Q1793" s="5"/>
      <c r="R1793" s="5"/>
      <c r="S1793" s="5"/>
      <c r="T1793" s="5"/>
      <c r="U1793" s="5"/>
    </row>
    <row r="1794" spans="1:21" s="23" customFormat="1" x14ac:dyDescent="0.25">
      <c r="A1794" s="6">
        <v>1206</v>
      </c>
      <c r="B1794" s="166"/>
      <c r="C1794" s="287"/>
      <c r="D1794" s="166"/>
      <c r="E1794" s="166"/>
      <c r="F1794" s="166"/>
      <c r="G1794" s="166"/>
      <c r="H1794" s="3597"/>
      <c r="I1794" s="166"/>
      <c r="J1794" s="5"/>
      <c r="K1794" s="5"/>
      <c r="L1794" s="166"/>
      <c r="M1794" s="5"/>
      <c r="N1794" s="5"/>
      <c r="O1794" s="5"/>
      <c r="P1794" s="5"/>
      <c r="Q1794" s="5"/>
      <c r="R1794" s="5"/>
      <c r="S1794" s="5"/>
      <c r="T1794" s="5"/>
      <c r="U1794" s="5"/>
    </row>
    <row r="1795" spans="1:21" s="23" customFormat="1" x14ac:dyDescent="0.25">
      <c r="A1795" s="6">
        <v>1207</v>
      </c>
      <c r="B1795" s="166"/>
      <c r="C1795" s="287"/>
      <c r="D1795" s="166"/>
      <c r="E1795" s="166"/>
      <c r="F1795" s="166"/>
      <c r="G1795" s="166"/>
      <c r="H1795" s="3597"/>
      <c r="I1795" s="166"/>
      <c r="J1795" s="5"/>
      <c r="K1795" s="5"/>
      <c r="L1795" s="166"/>
      <c r="M1795" s="5"/>
      <c r="N1795" s="5"/>
      <c r="O1795" s="5"/>
      <c r="P1795" s="5"/>
      <c r="Q1795" s="5"/>
      <c r="R1795" s="5"/>
      <c r="S1795" s="5"/>
      <c r="T1795" s="5"/>
      <c r="U1795" s="5"/>
    </row>
    <row r="1796" spans="1:21" s="23" customFormat="1" x14ac:dyDescent="0.25">
      <c r="A1796" s="6">
        <v>1208</v>
      </c>
      <c r="B1796" s="166"/>
      <c r="C1796" s="287"/>
      <c r="D1796" s="166"/>
      <c r="E1796" s="166"/>
      <c r="F1796" s="166"/>
      <c r="G1796" s="166"/>
      <c r="H1796" s="3597"/>
      <c r="I1796" s="166"/>
      <c r="J1796" s="5"/>
      <c r="K1796" s="5"/>
      <c r="L1796" s="166"/>
      <c r="M1796" s="5"/>
      <c r="N1796" s="5"/>
      <c r="O1796" s="5"/>
      <c r="P1796" s="5"/>
      <c r="Q1796" s="5"/>
      <c r="R1796" s="5"/>
      <c r="S1796" s="5"/>
      <c r="T1796" s="5"/>
      <c r="U1796" s="5"/>
    </row>
    <row r="1797" spans="1:21" s="23" customFormat="1" x14ac:dyDescent="0.25">
      <c r="A1797" s="6">
        <v>1209</v>
      </c>
      <c r="B1797" s="166"/>
      <c r="C1797" s="287"/>
      <c r="D1797" s="166"/>
      <c r="E1797" s="166"/>
      <c r="F1797" s="166"/>
      <c r="G1797" s="166"/>
      <c r="H1797" s="3597"/>
      <c r="I1797" s="166"/>
      <c r="J1797" s="5"/>
      <c r="K1797" s="5"/>
      <c r="L1797" s="166"/>
      <c r="M1797" s="5"/>
      <c r="N1797" s="5"/>
      <c r="O1797" s="5"/>
      <c r="P1797" s="5"/>
      <c r="Q1797" s="5"/>
      <c r="R1797" s="5"/>
      <c r="S1797" s="5"/>
      <c r="T1797" s="5"/>
      <c r="U1797" s="5"/>
    </row>
    <row r="1798" spans="1:21" s="23" customFormat="1" x14ac:dyDescent="0.25">
      <c r="A1798" s="6">
        <v>1210</v>
      </c>
      <c r="B1798" s="166"/>
      <c r="C1798" s="287"/>
      <c r="D1798" s="166"/>
      <c r="E1798" s="166"/>
      <c r="F1798" s="166"/>
      <c r="G1798" s="166"/>
      <c r="H1798" s="3597"/>
      <c r="I1798" s="166"/>
      <c r="J1798" s="5"/>
      <c r="K1798" s="5"/>
      <c r="L1798" s="166"/>
      <c r="M1798" s="5"/>
      <c r="N1798" s="5"/>
      <c r="O1798" s="5"/>
      <c r="P1798" s="5"/>
      <c r="Q1798" s="5"/>
      <c r="R1798" s="5"/>
      <c r="S1798" s="5"/>
      <c r="T1798" s="5"/>
      <c r="U1798" s="5"/>
    </row>
    <row r="1799" spans="1:21" s="23" customFormat="1" x14ac:dyDescent="0.25">
      <c r="A1799" s="6">
        <v>1211</v>
      </c>
      <c r="B1799" s="166"/>
      <c r="C1799" s="287"/>
      <c r="D1799" s="166"/>
      <c r="E1799" s="166"/>
      <c r="F1799" s="166"/>
      <c r="G1799" s="166"/>
      <c r="H1799" s="3597"/>
      <c r="I1799" s="166"/>
      <c r="J1799" s="5"/>
      <c r="K1799" s="5"/>
      <c r="L1799" s="166"/>
      <c r="M1799" s="5"/>
      <c r="N1799" s="5"/>
      <c r="O1799" s="5"/>
      <c r="P1799" s="5"/>
      <c r="Q1799" s="5"/>
      <c r="R1799" s="5"/>
      <c r="S1799" s="5"/>
      <c r="T1799" s="5"/>
      <c r="U1799" s="5"/>
    </row>
    <row r="1800" spans="1:21" s="23" customFormat="1" x14ac:dyDescent="0.25">
      <c r="A1800" s="6">
        <v>1212</v>
      </c>
      <c r="B1800" s="166"/>
      <c r="C1800" s="287"/>
      <c r="D1800" s="166"/>
      <c r="E1800" s="166"/>
      <c r="F1800" s="166"/>
      <c r="G1800" s="166"/>
      <c r="H1800" s="3597"/>
      <c r="I1800" s="166"/>
      <c r="J1800" s="5"/>
      <c r="K1800" s="5"/>
      <c r="L1800" s="166"/>
      <c r="M1800" s="5"/>
      <c r="N1800" s="5"/>
      <c r="O1800" s="5"/>
      <c r="P1800" s="5"/>
      <c r="Q1800" s="5"/>
      <c r="R1800" s="5"/>
      <c r="S1800" s="5"/>
      <c r="T1800" s="5"/>
      <c r="U1800" s="5"/>
    </row>
    <row r="1801" spans="1:21" s="23" customFormat="1" x14ac:dyDescent="0.25">
      <c r="A1801" s="6">
        <v>1213</v>
      </c>
      <c r="B1801" s="166"/>
      <c r="C1801" s="287"/>
      <c r="D1801" s="166"/>
      <c r="E1801" s="166"/>
      <c r="F1801" s="166"/>
      <c r="G1801" s="166"/>
      <c r="H1801" s="3597"/>
      <c r="I1801" s="166"/>
      <c r="J1801" s="5"/>
      <c r="K1801" s="5"/>
      <c r="L1801" s="166"/>
      <c r="M1801" s="5"/>
      <c r="N1801" s="5"/>
      <c r="O1801" s="5"/>
      <c r="P1801" s="5"/>
      <c r="Q1801" s="5"/>
      <c r="R1801" s="5"/>
      <c r="S1801" s="5"/>
      <c r="T1801" s="5"/>
      <c r="U1801" s="5"/>
    </row>
    <row r="1802" spans="1:21" s="23" customFormat="1" x14ac:dyDescent="0.25">
      <c r="A1802" s="6">
        <v>1214</v>
      </c>
      <c r="B1802" s="166"/>
      <c r="C1802" s="287"/>
      <c r="D1802" s="166"/>
      <c r="E1802" s="166"/>
      <c r="F1802" s="166"/>
      <c r="G1802" s="166"/>
      <c r="H1802" s="3597"/>
      <c r="I1802" s="166"/>
      <c r="J1802" s="5"/>
      <c r="K1802" s="5"/>
      <c r="L1802" s="166"/>
      <c r="M1802" s="5"/>
      <c r="N1802" s="5"/>
      <c r="O1802" s="5"/>
      <c r="P1802" s="5"/>
      <c r="Q1802" s="5"/>
      <c r="R1802" s="5"/>
      <c r="S1802" s="5"/>
      <c r="T1802" s="5"/>
      <c r="U1802" s="5"/>
    </row>
    <row r="1803" spans="1:21" s="23" customFormat="1" x14ac:dyDescent="0.25">
      <c r="A1803" s="6">
        <v>1215</v>
      </c>
      <c r="B1803" s="166"/>
      <c r="C1803" s="287"/>
      <c r="D1803" s="166"/>
      <c r="E1803" s="166"/>
      <c r="F1803" s="166"/>
      <c r="G1803" s="166"/>
      <c r="H1803" s="3597"/>
      <c r="I1803" s="166"/>
      <c r="J1803" s="5"/>
      <c r="K1803" s="5"/>
      <c r="L1803" s="166"/>
      <c r="M1803" s="5"/>
      <c r="N1803" s="5"/>
      <c r="O1803" s="5"/>
      <c r="P1803" s="5"/>
      <c r="Q1803" s="5"/>
      <c r="R1803" s="5"/>
      <c r="S1803" s="5"/>
      <c r="T1803" s="5"/>
      <c r="U1803" s="5"/>
    </row>
    <row r="1804" spans="1:21" s="23" customFormat="1" x14ac:dyDescent="0.25">
      <c r="A1804" s="6">
        <v>1216</v>
      </c>
      <c r="B1804" s="166"/>
      <c r="C1804" s="287"/>
      <c r="D1804" s="166"/>
      <c r="E1804" s="166"/>
      <c r="F1804" s="166"/>
      <c r="G1804" s="166"/>
      <c r="H1804" s="3597"/>
      <c r="I1804" s="166"/>
      <c r="J1804" s="5"/>
      <c r="K1804" s="5"/>
      <c r="L1804" s="166"/>
      <c r="M1804" s="5"/>
      <c r="N1804" s="5"/>
      <c r="O1804" s="5"/>
      <c r="P1804" s="5"/>
      <c r="Q1804" s="5"/>
      <c r="R1804" s="5"/>
      <c r="S1804" s="5"/>
      <c r="T1804" s="5"/>
      <c r="U1804" s="5"/>
    </row>
    <row r="1805" spans="1:21" s="23" customFormat="1" x14ac:dyDescent="0.25">
      <c r="A1805" s="6">
        <v>1217</v>
      </c>
      <c r="B1805" s="166"/>
      <c r="C1805" s="287"/>
      <c r="D1805" s="166"/>
      <c r="E1805" s="166"/>
      <c r="F1805" s="166"/>
      <c r="G1805" s="166"/>
      <c r="H1805" s="3597"/>
      <c r="I1805" s="166"/>
      <c r="J1805" s="5"/>
      <c r="K1805" s="5"/>
      <c r="L1805" s="166"/>
      <c r="M1805" s="5"/>
      <c r="N1805" s="5"/>
      <c r="O1805" s="5"/>
      <c r="P1805" s="5"/>
      <c r="Q1805" s="5"/>
      <c r="R1805" s="5"/>
      <c r="S1805" s="5"/>
      <c r="T1805" s="5"/>
      <c r="U1805" s="5"/>
    </row>
    <row r="1806" spans="1:21" s="23" customFormat="1" x14ac:dyDescent="0.25">
      <c r="A1806" s="6">
        <v>1218</v>
      </c>
      <c r="B1806" s="166"/>
      <c r="C1806" s="287"/>
      <c r="D1806" s="166"/>
      <c r="E1806" s="166"/>
      <c r="F1806" s="166"/>
      <c r="G1806" s="166"/>
      <c r="H1806" s="3597"/>
      <c r="I1806" s="166"/>
      <c r="J1806" s="5"/>
      <c r="K1806" s="5"/>
      <c r="L1806" s="166"/>
      <c r="M1806" s="5"/>
      <c r="N1806" s="5"/>
      <c r="O1806" s="5"/>
      <c r="P1806" s="5"/>
      <c r="Q1806" s="5"/>
      <c r="R1806" s="5"/>
      <c r="S1806" s="5"/>
      <c r="T1806" s="5"/>
      <c r="U1806" s="5"/>
    </row>
    <row r="1807" spans="1:21" s="23" customFormat="1" x14ac:dyDescent="0.25">
      <c r="A1807" s="6">
        <v>1219</v>
      </c>
      <c r="B1807" s="166"/>
      <c r="C1807" s="287"/>
      <c r="D1807" s="166"/>
      <c r="E1807" s="166"/>
      <c r="F1807" s="166"/>
      <c r="G1807" s="166"/>
      <c r="H1807" s="3597"/>
      <c r="I1807" s="166"/>
      <c r="J1807" s="5"/>
      <c r="K1807" s="5"/>
      <c r="L1807" s="166"/>
      <c r="M1807" s="5"/>
      <c r="N1807" s="5"/>
      <c r="O1807" s="5"/>
      <c r="P1807" s="5"/>
      <c r="Q1807" s="5"/>
      <c r="R1807" s="5"/>
      <c r="S1807" s="5"/>
      <c r="T1807" s="5"/>
      <c r="U1807" s="5"/>
    </row>
    <row r="1808" spans="1:21" s="23" customFormat="1" x14ac:dyDescent="0.25">
      <c r="A1808" s="6">
        <v>1220</v>
      </c>
      <c r="B1808" s="166"/>
      <c r="C1808" s="287"/>
      <c r="D1808" s="166"/>
      <c r="E1808" s="166"/>
      <c r="F1808" s="166"/>
      <c r="G1808" s="166"/>
      <c r="H1808" s="3597"/>
      <c r="I1808" s="166"/>
      <c r="J1808" s="5"/>
      <c r="K1808" s="5"/>
      <c r="L1808" s="166"/>
      <c r="M1808" s="5"/>
      <c r="N1808" s="5"/>
      <c r="O1808" s="5"/>
      <c r="P1808" s="5"/>
      <c r="Q1808" s="5"/>
      <c r="R1808" s="5"/>
      <c r="S1808" s="5"/>
      <c r="T1808" s="5"/>
      <c r="U1808" s="5"/>
    </row>
    <row r="1809" spans="1:21" s="23" customFormat="1" x14ac:dyDescent="0.25">
      <c r="A1809" s="6">
        <v>1221</v>
      </c>
      <c r="B1809" s="166"/>
      <c r="C1809" s="287"/>
      <c r="D1809" s="166"/>
      <c r="E1809" s="166"/>
      <c r="F1809" s="166"/>
      <c r="G1809" s="166"/>
      <c r="H1809" s="3597"/>
      <c r="I1809" s="166"/>
      <c r="J1809" s="5"/>
      <c r="K1809" s="5"/>
      <c r="L1809" s="166"/>
      <c r="M1809" s="5"/>
      <c r="N1809" s="5"/>
      <c r="O1809" s="5"/>
      <c r="P1809" s="5"/>
      <c r="Q1809" s="5"/>
      <c r="R1809" s="5"/>
      <c r="S1809" s="5"/>
      <c r="T1809" s="5"/>
      <c r="U1809" s="5"/>
    </row>
    <row r="1810" spans="1:21" s="23" customFormat="1" x14ac:dyDescent="0.25">
      <c r="A1810" s="6">
        <v>1222</v>
      </c>
      <c r="B1810" s="166"/>
      <c r="C1810" s="287"/>
      <c r="D1810" s="166"/>
      <c r="E1810" s="166"/>
      <c r="F1810" s="166"/>
      <c r="G1810" s="166"/>
      <c r="H1810" s="3597"/>
      <c r="I1810" s="166"/>
      <c r="J1810" s="5"/>
      <c r="K1810" s="5"/>
      <c r="L1810" s="166"/>
      <c r="M1810" s="5"/>
      <c r="N1810" s="5"/>
      <c r="O1810" s="5"/>
      <c r="P1810" s="5"/>
      <c r="Q1810" s="5"/>
      <c r="R1810" s="5"/>
      <c r="S1810" s="5"/>
      <c r="T1810" s="5"/>
      <c r="U1810" s="5"/>
    </row>
    <row r="1811" spans="1:21" s="23" customFormat="1" x14ac:dyDescent="0.25">
      <c r="A1811" s="6">
        <v>1223</v>
      </c>
      <c r="B1811" s="166"/>
      <c r="C1811" s="287"/>
      <c r="D1811" s="166"/>
      <c r="E1811" s="166"/>
      <c r="F1811" s="166"/>
      <c r="G1811" s="166"/>
      <c r="H1811" s="3597"/>
      <c r="I1811" s="166"/>
      <c r="J1811" s="5"/>
      <c r="K1811" s="5"/>
      <c r="L1811" s="166"/>
      <c r="M1811" s="5"/>
      <c r="N1811" s="5"/>
      <c r="O1811" s="5"/>
      <c r="P1811" s="5"/>
      <c r="Q1811" s="5"/>
      <c r="R1811" s="5"/>
      <c r="S1811" s="5"/>
      <c r="T1811" s="5"/>
      <c r="U1811" s="5"/>
    </row>
    <row r="1812" spans="1:21" s="23" customFormat="1" x14ac:dyDescent="0.25">
      <c r="A1812" s="6">
        <v>1224</v>
      </c>
      <c r="B1812" s="166"/>
      <c r="C1812" s="287"/>
      <c r="D1812" s="166"/>
      <c r="E1812" s="166"/>
      <c r="F1812" s="166"/>
      <c r="G1812" s="166"/>
      <c r="H1812" s="3597"/>
      <c r="I1812" s="166"/>
      <c r="J1812" s="5"/>
      <c r="K1812" s="5"/>
      <c r="L1812" s="166"/>
      <c r="M1812" s="5"/>
      <c r="N1812" s="5"/>
      <c r="O1812" s="5"/>
      <c r="P1812" s="5"/>
      <c r="Q1812" s="5"/>
      <c r="R1812" s="5"/>
      <c r="S1812" s="5"/>
      <c r="T1812" s="5"/>
      <c r="U1812" s="5"/>
    </row>
    <row r="1813" spans="1:21" s="23" customFormat="1" x14ac:dyDescent="0.25">
      <c r="A1813" s="6">
        <v>1225</v>
      </c>
      <c r="B1813" s="166"/>
      <c r="C1813" s="287"/>
      <c r="D1813" s="166"/>
      <c r="E1813" s="166"/>
      <c r="F1813" s="166"/>
      <c r="G1813" s="166"/>
      <c r="H1813" s="3597"/>
      <c r="I1813" s="166"/>
      <c r="J1813" s="5"/>
      <c r="K1813" s="5"/>
      <c r="L1813" s="166"/>
      <c r="M1813" s="5"/>
      <c r="N1813" s="5"/>
      <c r="O1813" s="5"/>
      <c r="P1813" s="5"/>
      <c r="Q1813" s="5"/>
      <c r="R1813" s="5"/>
      <c r="S1813" s="5"/>
      <c r="T1813" s="5"/>
      <c r="U1813" s="5"/>
    </row>
    <row r="1814" spans="1:21" s="23" customFormat="1" x14ac:dyDescent="0.25">
      <c r="A1814" s="6">
        <v>1226</v>
      </c>
      <c r="B1814" s="166"/>
      <c r="C1814" s="287"/>
      <c r="D1814" s="166"/>
      <c r="E1814" s="166"/>
      <c r="F1814" s="166"/>
      <c r="G1814" s="166"/>
      <c r="H1814" s="3597"/>
      <c r="I1814" s="166"/>
      <c r="J1814" s="5"/>
      <c r="K1814" s="5"/>
      <c r="L1814" s="166"/>
      <c r="M1814" s="5"/>
      <c r="N1814" s="5"/>
      <c r="O1814" s="5"/>
      <c r="P1814" s="5"/>
      <c r="Q1814" s="5"/>
      <c r="R1814" s="5"/>
      <c r="S1814" s="5"/>
      <c r="T1814" s="5"/>
      <c r="U1814" s="5"/>
    </row>
    <row r="1815" spans="1:21" s="23" customFormat="1" x14ac:dyDescent="0.25">
      <c r="A1815" s="6">
        <v>1227</v>
      </c>
      <c r="B1815" s="166"/>
      <c r="C1815" s="287"/>
      <c r="D1815" s="166"/>
      <c r="E1815" s="166"/>
      <c r="F1815" s="166"/>
      <c r="G1815" s="166"/>
      <c r="H1815" s="3597"/>
      <c r="I1815" s="166"/>
      <c r="J1815" s="5"/>
      <c r="K1815" s="5"/>
      <c r="L1815" s="166"/>
      <c r="M1815" s="5"/>
      <c r="N1815" s="5"/>
      <c r="O1815" s="5"/>
      <c r="P1815" s="5"/>
      <c r="Q1815" s="5"/>
      <c r="R1815" s="5"/>
      <c r="S1815" s="5"/>
      <c r="T1815" s="5"/>
      <c r="U1815" s="5"/>
    </row>
    <row r="1816" spans="1:21" s="23" customFormat="1" x14ac:dyDescent="0.25">
      <c r="A1816" s="6">
        <v>1228</v>
      </c>
      <c r="B1816" s="166"/>
      <c r="C1816" s="287"/>
      <c r="D1816" s="166"/>
      <c r="E1816" s="166"/>
      <c r="F1816" s="166"/>
      <c r="G1816" s="166"/>
      <c r="H1816" s="3597"/>
      <c r="I1816" s="166"/>
      <c r="J1816" s="5"/>
      <c r="K1816" s="5"/>
      <c r="L1816" s="166"/>
      <c r="M1816" s="5"/>
      <c r="N1816" s="5"/>
      <c r="O1816" s="5"/>
      <c r="P1816" s="5"/>
      <c r="Q1816" s="5"/>
      <c r="R1816" s="5"/>
      <c r="S1816" s="5"/>
      <c r="T1816" s="5"/>
      <c r="U1816" s="5"/>
    </row>
    <row r="1817" spans="1:21" s="23" customFormat="1" x14ac:dyDescent="0.25">
      <c r="A1817" s="6">
        <v>1229</v>
      </c>
      <c r="B1817" s="166"/>
      <c r="C1817" s="287"/>
      <c r="D1817" s="166"/>
      <c r="E1817" s="166"/>
      <c r="F1817" s="166"/>
      <c r="G1817" s="166"/>
      <c r="H1817" s="3597"/>
      <c r="I1817" s="166"/>
      <c r="J1817" s="5"/>
      <c r="K1817" s="5"/>
      <c r="L1817" s="166"/>
      <c r="M1817" s="5"/>
      <c r="N1817" s="5"/>
      <c r="O1817" s="5"/>
      <c r="P1817" s="5"/>
      <c r="Q1817" s="5"/>
      <c r="R1817" s="5"/>
      <c r="S1817" s="5"/>
      <c r="T1817" s="5"/>
      <c r="U1817" s="5"/>
    </row>
    <row r="1818" spans="1:21" s="23" customFormat="1" x14ac:dyDescent="0.25">
      <c r="A1818" s="6">
        <v>1230</v>
      </c>
      <c r="B1818" s="166"/>
      <c r="C1818" s="287"/>
      <c r="D1818" s="166"/>
      <c r="E1818" s="166"/>
      <c r="F1818" s="166"/>
      <c r="G1818" s="166"/>
      <c r="H1818" s="3597"/>
      <c r="I1818" s="166"/>
      <c r="J1818" s="5"/>
      <c r="K1818" s="5"/>
      <c r="L1818" s="166"/>
      <c r="M1818" s="5"/>
      <c r="N1818" s="5"/>
      <c r="O1818" s="5"/>
      <c r="P1818" s="5"/>
      <c r="Q1818" s="5"/>
      <c r="R1818" s="5"/>
      <c r="S1818" s="5"/>
      <c r="T1818" s="5"/>
      <c r="U1818" s="5"/>
    </row>
    <row r="1819" spans="1:21" s="23" customFormat="1" x14ac:dyDescent="0.25">
      <c r="A1819" s="6">
        <v>1231</v>
      </c>
      <c r="B1819" s="166"/>
      <c r="C1819" s="287"/>
      <c r="D1819" s="166"/>
      <c r="E1819" s="166"/>
      <c r="F1819" s="166"/>
      <c r="G1819" s="166"/>
      <c r="H1819" s="3597"/>
      <c r="I1819" s="166"/>
      <c r="J1819" s="5"/>
      <c r="K1819" s="5"/>
      <c r="L1819" s="166"/>
      <c r="M1819" s="5"/>
      <c r="N1819" s="5"/>
      <c r="O1819" s="5"/>
      <c r="P1819" s="5"/>
      <c r="Q1819" s="5"/>
      <c r="R1819" s="5"/>
      <c r="S1819" s="5"/>
      <c r="T1819" s="5"/>
      <c r="U1819" s="5"/>
    </row>
    <row r="1820" spans="1:21" s="23" customFormat="1" x14ac:dyDescent="0.25">
      <c r="A1820" s="6">
        <v>1232</v>
      </c>
      <c r="B1820" s="166"/>
      <c r="C1820" s="287"/>
      <c r="D1820" s="166"/>
      <c r="E1820" s="166"/>
      <c r="F1820" s="166"/>
      <c r="G1820" s="166"/>
      <c r="H1820" s="3597"/>
      <c r="I1820" s="166"/>
      <c r="J1820" s="5"/>
      <c r="K1820" s="5"/>
      <c r="L1820" s="166"/>
      <c r="M1820" s="5"/>
      <c r="N1820" s="5"/>
      <c r="O1820" s="5"/>
      <c r="P1820" s="5"/>
      <c r="Q1820" s="5"/>
      <c r="R1820" s="5"/>
      <c r="S1820" s="5"/>
      <c r="T1820" s="5"/>
      <c r="U1820" s="5"/>
    </row>
    <row r="1821" spans="1:21" s="23" customFormat="1" x14ac:dyDescent="0.25">
      <c r="A1821" s="6">
        <v>1233</v>
      </c>
      <c r="B1821" s="166"/>
      <c r="C1821" s="287"/>
      <c r="D1821" s="166"/>
      <c r="E1821" s="166"/>
      <c r="F1821" s="166"/>
      <c r="G1821" s="166"/>
      <c r="H1821" s="3597"/>
      <c r="I1821" s="166"/>
      <c r="J1821" s="5"/>
      <c r="K1821" s="5"/>
      <c r="L1821" s="166"/>
      <c r="M1821" s="5"/>
      <c r="N1821" s="5"/>
      <c r="O1821" s="5"/>
      <c r="P1821" s="5"/>
      <c r="Q1821" s="5"/>
      <c r="R1821" s="5"/>
      <c r="S1821" s="5"/>
      <c r="T1821" s="5"/>
      <c r="U1821" s="5"/>
    </row>
    <row r="1822" spans="1:21" s="23" customFormat="1" x14ac:dyDescent="0.25">
      <c r="A1822" s="6">
        <v>1234</v>
      </c>
      <c r="B1822" s="166"/>
      <c r="C1822" s="287"/>
      <c r="D1822" s="166"/>
      <c r="E1822" s="166"/>
      <c r="F1822" s="166"/>
      <c r="G1822" s="166"/>
      <c r="H1822" s="3597"/>
      <c r="I1822" s="166"/>
      <c r="J1822" s="5"/>
      <c r="K1822" s="5"/>
      <c r="L1822" s="166"/>
      <c r="M1822" s="5"/>
      <c r="N1822" s="5"/>
      <c r="O1822" s="5"/>
      <c r="P1822" s="5"/>
      <c r="Q1822" s="5"/>
      <c r="R1822" s="5"/>
      <c r="S1822" s="5"/>
      <c r="T1822" s="5"/>
      <c r="U1822" s="5"/>
    </row>
    <row r="1823" spans="1:21" s="23" customFormat="1" x14ac:dyDescent="0.25">
      <c r="A1823" s="6">
        <v>1235</v>
      </c>
      <c r="B1823" s="166"/>
      <c r="C1823" s="287"/>
      <c r="D1823" s="166"/>
      <c r="E1823" s="166"/>
      <c r="F1823" s="166"/>
      <c r="G1823" s="166"/>
      <c r="H1823" s="3597"/>
      <c r="I1823" s="166"/>
      <c r="J1823" s="5"/>
      <c r="K1823" s="5"/>
      <c r="L1823" s="166"/>
      <c r="M1823" s="5"/>
      <c r="N1823" s="5"/>
      <c r="O1823" s="5"/>
      <c r="P1823" s="5"/>
      <c r="Q1823" s="5"/>
      <c r="R1823" s="5"/>
      <c r="S1823" s="5"/>
      <c r="T1823" s="5"/>
      <c r="U1823" s="5"/>
    </row>
    <row r="1824" spans="1:21" s="23" customFormat="1" x14ac:dyDescent="0.25">
      <c r="A1824" s="6">
        <v>1236</v>
      </c>
      <c r="B1824" s="166"/>
      <c r="C1824" s="287"/>
      <c r="D1824" s="166"/>
      <c r="E1824" s="166"/>
      <c r="F1824" s="166"/>
      <c r="G1824" s="166"/>
      <c r="H1824" s="3597"/>
      <c r="I1824" s="166"/>
      <c r="J1824" s="5"/>
      <c r="K1824" s="5"/>
      <c r="L1824" s="166"/>
      <c r="M1824" s="5"/>
      <c r="N1824" s="5"/>
      <c r="O1824" s="5"/>
      <c r="P1824" s="5"/>
      <c r="Q1824" s="5"/>
      <c r="R1824" s="5"/>
      <c r="S1824" s="5"/>
      <c r="T1824" s="5"/>
      <c r="U1824" s="5"/>
    </row>
    <row r="1825" spans="1:21" s="23" customFormat="1" x14ac:dyDescent="0.25">
      <c r="A1825" s="6">
        <v>1237</v>
      </c>
      <c r="B1825" s="166"/>
      <c r="C1825" s="287"/>
      <c r="D1825" s="166"/>
      <c r="E1825" s="166"/>
      <c r="F1825" s="166"/>
      <c r="G1825" s="166"/>
      <c r="H1825" s="3597"/>
      <c r="I1825" s="166"/>
      <c r="J1825" s="5"/>
      <c r="K1825" s="5"/>
      <c r="L1825" s="166"/>
      <c r="M1825" s="5"/>
      <c r="N1825" s="5"/>
      <c r="O1825" s="5"/>
      <c r="P1825" s="5"/>
      <c r="Q1825" s="5"/>
      <c r="R1825" s="5"/>
      <c r="S1825" s="5"/>
      <c r="T1825" s="5"/>
      <c r="U1825" s="5"/>
    </row>
    <row r="1826" spans="1:21" s="23" customFormat="1" x14ac:dyDescent="0.25">
      <c r="A1826" s="6">
        <v>1238</v>
      </c>
      <c r="B1826" s="166"/>
      <c r="C1826" s="287"/>
      <c r="D1826" s="166"/>
      <c r="E1826" s="166"/>
      <c r="F1826" s="166"/>
      <c r="G1826" s="166"/>
      <c r="H1826" s="3597"/>
      <c r="I1826" s="166"/>
      <c r="J1826" s="5"/>
      <c r="K1826" s="5"/>
      <c r="L1826" s="166"/>
      <c r="M1826" s="5"/>
      <c r="N1826" s="5"/>
      <c r="O1826" s="5"/>
      <c r="P1826" s="5"/>
      <c r="Q1826" s="5"/>
      <c r="R1826" s="5"/>
      <c r="S1826" s="5"/>
      <c r="T1826" s="5"/>
      <c r="U1826" s="5"/>
    </row>
    <row r="1827" spans="1:21" s="23" customFormat="1" x14ac:dyDescent="0.25">
      <c r="A1827" s="6">
        <v>1239</v>
      </c>
      <c r="B1827" s="166"/>
      <c r="C1827" s="287"/>
      <c r="D1827" s="166"/>
      <c r="E1827" s="166"/>
      <c r="F1827" s="166"/>
      <c r="G1827" s="166"/>
      <c r="H1827" s="3597"/>
      <c r="I1827" s="166"/>
      <c r="J1827" s="5"/>
      <c r="K1827" s="5"/>
      <c r="L1827" s="166"/>
      <c r="M1827" s="5"/>
      <c r="N1827" s="5"/>
      <c r="O1827" s="5"/>
      <c r="P1827" s="5"/>
      <c r="Q1827" s="5"/>
      <c r="R1827" s="5"/>
      <c r="S1827" s="5"/>
      <c r="T1827" s="5"/>
      <c r="U1827" s="5"/>
    </row>
    <row r="1828" spans="1:21" s="23" customFormat="1" x14ac:dyDescent="0.25">
      <c r="A1828" s="6">
        <v>1240</v>
      </c>
      <c r="B1828" s="166"/>
      <c r="C1828" s="287"/>
      <c r="D1828" s="166"/>
      <c r="E1828" s="166"/>
      <c r="F1828" s="166"/>
      <c r="G1828" s="166"/>
      <c r="H1828" s="3597"/>
      <c r="I1828" s="166"/>
      <c r="J1828" s="5"/>
      <c r="K1828" s="5"/>
      <c r="L1828" s="166"/>
      <c r="M1828" s="5"/>
      <c r="N1828" s="5"/>
      <c r="O1828" s="5"/>
      <c r="P1828" s="5"/>
      <c r="Q1828" s="5"/>
      <c r="R1828" s="5"/>
      <c r="S1828" s="5"/>
      <c r="T1828" s="5"/>
      <c r="U1828" s="5"/>
    </row>
    <row r="1829" spans="1:21" s="23" customFormat="1" x14ac:dyDescent="0.25">
      <c r="A1829" s="6">
        <v>1241</v>
      </c>
      <c r="B1829" s="166"/>
      <c r="C1829" s="287"/>
      <c r="D1829" s="166"/>
      <c r="E1829" s="166"/>
      <c r="F1829" s="166"/>
      <c r="G1829" s="166"/>
      <c r="H1829" s="3597"/>
      <c r="I1829" s="166"/>
      <c r="J1829" s="5"/>
      <c r="K1829" s="5"/>
      <c r="L1829" s="166"/>
      <c r="M1829" s="5"/>
      <c r="N1829" s="5"/>
      <c r="O1829" s="5"/>
      <c r="P1829" s="5"/>
      <c r="Q1829" s="5"/>
      <c r="R1829" s="5"/>
      <c r="S1829" s="5"/>
      <c r="T1829" s="5"/>
      <c r="U1829" s="5"/>
    </row>
    <row r="1830" spans="1:21" s="23" customFormat="1" x14ac:dyDescent="0.25">
      <c r="A1830" s="6">
        <v>1242</v>
      </c>
      <c r="B1830" s="166"/>
      <c r="C1830" s="287"/>
      <c r="D1830" s="166"/>
      <c r="E1830" s="166"/>
      <c r="F1830" s="166"/>
      <c r="G1830" s="166"/>
      <c r="H1830" s="3597"/>
      <c r="I1830" s="166"/>
      <c r="J1830" s="5"/>
      <c r="K1830" s="5"/>
      <c r="L1830" s="166"/>
      <c r="M1830" s="5"/>
      <c r="N1830" s="5"/>
      <c r="O1830" s="5"/>
      <c r="P1830" s="5"/>
      <c r="Q1830" s="5"/>
      <c r="R1830" s="5"/>
      <c r="S1830" s="5"/>
      <c r="T1830" s="5"/>
      <c r="U1830" s="5"/>
    </row>
    <row r="1831" spans="1:21" s="23" customFormat="1" x14ac:dyDescent="0.25">
      <c r="A1831" s="6">
        <v>1243</v>
      </c>
      <c r="B1831" s="166"/>
      <c r="C1831" s="287"/>
      <c r="D1831" s="166"/>
      <c r="E1831" s="166"/>
      <c r="F1831" s="166"/>
      <c r="G1831" s="166"/>
      <c r="H1831" s="3597"/>
      <c r="I1831" s="166"/>
      <c r="J1831" s="5"/>
      <c r="K1831" s="5"/>
      <c r="L1831" s="166"/>
      <c r="M1831" s="5"/>
      <c r="N1831" s="5"/>
      <c r="O1831" s="5"/>
      <c r="P1831" s="5"/>
      <c r="Q1831" s="5"/>
      <c r="R1831" s="5"/>
      <c r="S1831" s="5"/>
      <c r="T1831" s="5"/>
      <c r="U1831" s="5"/>
    </row>
    <row r="1832" spans="1:21" s="23" customFormat="1" x14ac:dyDescent="0.25">
      <c r="A1832" s="6">
        <v>1244</v>
      </c>
      <c r="B1832" s="166"/>
      <c r="C1832" s="287"/>
      <c r="D1832" s="166"/>
      <c r="E1832" s="166"/>
      <c r="F1832" s="166"/>
      <c r="G1832" s="166"/>
      <c r="H1832" s="3597"/>
      <c r="I1832" s="166"/>
      <c r="J1832" s="5"/>
      <c r="K1832" s="5"/>
      <c r="L1832" s="166"/>
      <c r="M1832" s="5"/>
      <c r="N1832" s="5"/>
      <c r="O1832" s="5"/>
      <c r="P1832" s="5"/>
      <c r="Q1832" s="5"/>
      <c r="R1832" s="5"/>
      <c r="S1832" s="5"/>
      <c r="T1832" s="5"/>
      <c r="U1832" s="5"/>
    </row>
    <row r="1833" spans="1:21" s="23" customFormat="1" x14ac:dyDescent="0.25">
      <c r="A1833" s="6">
        <v>1245</v>
      </c>
      <c r="B1833" s="166"/>
      <c r="C1833" s="287"/>
      <c r="D1833" s="166"/>
      <c r="E1833" s="166"/>
      <c r="F1833" s="166"/>
      <c r="G1833" s="166"/>
      <c r="H1833" s="3597"/>
      <c r="I1833" s="166"/>
      <c r="J1833" s="5"/>
      <c r="K1833" s="5"/>
      <c r="L1833" s="166"/>
      <c r="M1833" s="5"/>
      <c r="N1833" s="5"/>
      <c r="O1833" s="5"/>
      <c r="P1833" s="5"/>
      <c r="Q1833" s="5"/>
      <c r="R1833" s="5"/>
      <c r="S1833" s="5"/>
      <c r="T1833" s="5"/>
      <c r="U1833" s="5"/>
    </row>
    <row r="1834" spans="1:21" s="23" customFormat="1" x14ac:dyDescent="0.25">
      <c r="A1834" s="6">
        <v>1246</v>
      </c>
      <c r="B1834" s="166"/>
      <c r="C1834" s="287"/>
      <c r="D1834" s="166"/>
      <c r="E1834" s="166"/>
      <c r="F1834" s="166"/>
      <c r="G1834" s="166"/>
      <c r="H1834" s="3597"/>
      <c r="I1834" s="166"/>
      <c r="J1834" s="5"/>
      <c r="K1834" s="5"/>
      <c r="L1834" s="166"/>
      <c r="M1834" s="5"/>
      <c r="N1834" s="5"/>
      <c r="O1834" s="5"/>
      <c r="P1834" s="5"/>
      <c r="Q1834" s="5"/>
      <c r="R1834" s="5"/>
      <c r="S1834" s="5"/>
      <c r="T1834" s="5"/>
      <c r="U1834" s="5"/>
    </row>
    <row r="1835" spans="1:21" s="23" customFormat="1" x14ac:dyDescent="0.25">
      <c r="A1835" s="6">
        <v>1247</v>
      </c>
      <c r="B1835" s="166"/>
      <c r="C1835" s="287"/>
      <c r="D1835" s="166"/>
      <c r="E1835" s="166"/>
      <c r="F1835" s="166"/>
      <c r="G1835" s="166"/>
      <c r="H1835" s="3597"/>
      <c r="I1835" s="166"/>
      <c r="J1835" s="5"/>
      <c r="K1835" s="5"/>
      <c r="L1835" s="166"/>
      <c r="M1835" s="5"/>
      <c r="N1835" s="5"/>
      <c r="O1835" s="5"/>
      <c r="P1835" s="5"/>
      <c r="Q1835" s="5"/>
      <c r="R1835" s="5"/>
      <c r="S1835" s="5"/>
      <c r="T1835" s="5"/>
      <c r="U1835" s="5"/>
    </row>
    <row r="1836" spans="1:21" s="23" customFormat="1" x14ac:dyDescent="0.25">
      <c r="A1836" s="6">
        <v>1248</v>
      </c>
      <c r="B1836" s="166"/>
      <c r="C1836" s="287"/>
      <c r="D1836" s="166"/>
      <c r="E1836" s="166"/>
      <c r="F1836" s="166"/>
      <c r="G1836" s="166"/>
      <c r="H1836" s="3597"/>
      <c r="I1836" s="166"/>
      <c r="J1836" s="5"/>
      <c r="K1836" s="5"/>
      <c r="L1836" s="166"/>
      <c r="M1836" s="5"/>
      <c r="N1836" s="5"/>
      <c r="O1836" s="5"/>
      <c r="P1836" s="5"/>
      <c r="Q1836" s="5"/>
      <c r="R1836" s="5"/>
      <c r="S1836" s="5"/>
      <c r="T1836" s="5"/>
      <c r="U1836" s="5"/>
    </row>
    <row r="1837" spans="1:21" s="23" customFormat="1" x14ac:dyDescent="0.25">
      <c r="A1837" s="6">
        <v>1249</v>
      </c>
      <c r="B1837" s="166"/>
      <c r="C1837" s="287"/>
      <c r="D1837" s="166"/>
      <c r="E1837" s="166"/>
      <c r="F1837" s="166"/>
      <c r="G1837" s="166"/>
      <c r="H1837" s="3597"/>
      <c r="I1837" s="166"/>
      <c r="J1837" s="5"/>
      <c r="K1837" s="5"/>
      <c r="L1837" s="166"/>
      <c r="M1837" s="5"/>
      <c r="N1837" s="5"/>
      <c r="O1837" s="5"/>
      <c r="P1837" s="5"/>
      <c r="Q1837" s="5"/>
      <c r="R1837" s="5"/>
      <c r="S1837" s="5"/>
      <c r="T1837" s="5"/>
      <c r="U1837" s="5"/>
    </row>
    <row r="1838" spans="1:21" s="23" customFormat="1" x14ac:dyDescent="0.25">
      <c r="A1838" s="6">
        <v>1250</v>
      </c>
      <c r="B1838" s="166"/>
      <c r="C1838" s="287"/>
      <c r="D1838" s="166"/>
      <c r="E1838" s="166"/>
      <c r="F1838" s="166"/>
      <c r="G1838" s="166"/>
      <c r="H1838" s="3597"/>
      <c r="I1838" s="166"/>
      <c r="J1838" s="5"/>
      <c r="K1838" s="5"/>
      <c r="L1838" s="166"/>
      <c r="M1838" s="5"/>
      <c r="N1838" s="5"/>
      <c r="O1838" s="5"/>
      <c r="P1838" s="5"/>
      <c r="Q1838" s="5"/>
      <c r="R1838" s="5"/>
      <c r="S1838" s="5"/>
      <c r="T1838" s="5"/>
      <c r="U1838" s="5"/>
    </row>
    <row r="1839" spans="1:21" s="23" customFormat="1" x14ac:dyDescent="0.25">
      <c r="A1839" s="6">
        <v>1251</v>
      </c>
      <c r="B1839" s="166"/>
      <c r="C1839" s="287"/>
      <c r="D1839" s="166"/>
      <c r="E1839" s="166"/>
      <c r="F1839" s="166"/>
      <c r="G1839" s="166"/>
      <c r="H1839" s="3597"/>
      <c r="I1839" s="166"/>
      <c r="J1839" s="5"/>
      <c r="K1839" s="5"/>
      <c r="L1839" s="166"/>
      <c r="M1839" s="5"/>
      <c r="N1839" s="5"/>
      <c r="O1839" s="5"/>
      <c r="P1839" s="5"/>
      <c r="Q1839" s="5"/>
      <c r="R1839" s="5"/>
      <c r="S1839" s="5"/>
      <c r="T1839" s="5"/>
      <c r="U1839" s="5"/>
    </row>
    <row r="1840" spans="1:21" s="23" customFormat="1" x14ac:dyDescent="0.25">
      <c r="A1840" s="6">
        <v>1252</v>
      </c>
      <c r="B1840" s="166"/>
      <c r="C1840" s="287"/>
      <c r="D1840" s="166"/>
      <c r="E1840" s="166"/>
      <c r="F1840" s="166"/>
      <c r="G1840" s="166"/>
      <c r="H1840" s="3597"/>
      <c r="I1840" s="166"/>
      <c r="J1840" s="5"/>
      <c r="K1840" s="5"/>
      <c r="L1840" s="166"/>
      <c r="M1840" s="5"/>
      <c r="N1840" s="5"/>
      <c r="O1840" s="5"/>
      <c r="P1840" s="5"/>
      <c r="Q1840" s="5"/>
      <c r="R1840" s="5"/>
      <c r="S1840" s="5"/>
      <c r="T1840" s="5"/>
      <c r="U1840" s="5"/>
    </row>
    <row r="1841" spans="1:21" s="23" customFormat="1" x14ac:dyDescent="0.25">
      <c r="A1841" s="6">
        <v>1253</v>
      </c>
      <c r="B1841" s="166"/>
      <c r="C1841" s="287"/>
      <c r="D1841" s="166"/>
      <c r="E1841" s="166"/>
      <c r="F1841" s="166"/>
      <c r="G1841" s="166"/>
      <c r="H1841" s="3597"/>
      <c r="I1841" s="166"/>
      <c r="J1841" s="5"/>
      <c r="K1841" s="5"/>
      <c r="L1841" s="166"/>
      <c r="M1841" s="5"/>
      <c r="N1841" s="5"/>
      <c r="O1841" s="5"/>
      <c r="P1841" s="5"/>
      <c r="Q1841" s="5"/>
      <c r="R1841" s="5"/>
      <c r="S1841" s="5"/>
      <c r="T1841" s="5"/>
      <c r="U1841" s="5"/>
    </row>
    <row r="1842" spans="1:21" s="23" customFormat="1" x14ac:dyDescent="0.25">
      <c r="A1842" s="6">
        <v>1254</v>
      </c>
      <c r="B1842" s="166"/>
      <c r="C1842" s="287"/>
      <c r="D1842" s="166"/>
      <c r="E1842" s="166"/>
      <c r="F1842" s="166"/>
      <c r="G1842" s="166"/>
      <c r="H1842" s="3597"/>
      <c r="I1842" s="166"/>
      <c r="J1842" s="5"/>
      <c r="K1842" s="5"/>
      <c r="L1842" s="166"/>
      <c r="M1842" s="5"/>
      <c r="N1842" s="5"/>
      <c r="O1842" s="5"/>
      <c r="P1842" s="5"/>
      <c r="Q1842" s="5"/>
      <c r="R1842" s="5"/>
      <c r="S1842" s="5"/>
      <c r="T1842" s="5"/>
      <c r="U1842" s="5"/>
    </row>
    <row r="1843" spans="1:21" s="23" customFormat="1" x14ac:dyDescent="0.25">
      <c r="A1843" s="6">
        <v>1255</v>
      </c>
      <c r="B1843" s="166"/>
      <c r="C1843" s="287"/>
      <c r="D1843" s="166"/>
      <c r="E1843" s="166"/>
      <c r="F1843" s="166"/>
      <c r="G1843" s="166"/>
      <c r="H1843" s="3597"/>
      <c r="I1843" s="166"/>
      <c r="J1843" s="5"/>
      <c r="K1843" s="5"/>
      <c r="L1843" s="166"/>
      <c r="M1843" s="5"/>
      <c r="N1843" s="5"/>
      <c r="O1843" s="5"/>
      <c r="P1843" s="5"/>
      <c r="Q1843" s="5"/>
      <c r="R1843" s="5"/>
      <c r="S1843" s="5"/>
      <c r="T1843" s="5"/>
      <c r="U1843" s="5"/>
    </row>
    <row r="1844" spans="1:21" s="23" customFormat="1" x14ac:dyDescent="0.25">
      <c r="A1844" s="6">
        <v>1256</v>
      </c>
      <c r="B1844" s="166"/>
      <c r="C1844" s="287"/>
      <c r="D1844" s="166"/>
      <c r="E1844" s="166"/>
      <c r="F1844" s="166"/>
      <c r="G1844" s="166"/>
      <c r="H1844" s="3597"/>
      <c r="I1844" s="166"/>
      <c r="J1844" s="5"/>
      <c r="K1844" s="5"/>
      <c r="L1844" s="166"/>
      <c r="M1844" s="5"/>
      <c r="N1844" s="5"/>
      <c r="O1844" s="5"/>
      <c r="P1844" s="5"/>
      <c r="Q1844" s="5"/>
      <c r="R1844" s="5"/>
      <c r="S1844" s="5"/>
      <c r="T1844" s="5"/>
      <c r="U1844" s="5"/>
    </row>
    <row r="1845" spans="1:21" s="23" customFormat="1" x14ac:dyDescent="0.25">
      <c r="A1845" s="6">
        <v>1257</v>
      </c>
      <c r="B1845" s="166"/>
      <c r="C1845" s="287"/>
      <c r="D1845" s="166"/>
      <c r="E1845" s="166"/>
      <c r="F1845" s="166"/>
      <c r="G1845" s="166"/>
      <c r="H1845" s="3597"/>
      <c r="I1845" s="166"/>
      <c r="J1845" s="5"/>
      <c r="K1845" s="5"/>
      <c r="L1845" s="166"/>
      <c r="M1845" s="5"/>
      <c r="N1845" s="5"/>
      <c r="O1845" s="5"/>
      <c r="P1845" s="5"/>
      <c r="Q1845" s="5"/>
      <c r="R1845" s="5"/>
      <c r="S1845" s="5"/>
      <c r="T1845" s="5"/>
      <c r="U1845" s="5"/>
    </row>
    <row r="1846" spans="1:21" s="23" customFormat="1" x14ac:dyDescent="0.25">
      <c r="A1846" s="6">
        <v>1258</v>
      </c>
      <c r="B1846" s="166"/>
      <c r="C1846" s="287"/>
      <c r="D1846" s="166"/>
      <c r="E1846" s="166"/>
      <c r="F1846" s="166"/>
      <c r="G1846" s="166"/>
      <c r="H1846" s="3597"/>
      <c r="I1846" s="166"/>
      <c r="J1846" s="5"/>
      <c r="K1846" s="5"/>
      <c r="L1846" s="166"/>
      <c r="M1846" s="5"/>
      <c r="N1846" s="5"/>
      <c r="O1846" s="5"/>
      <c r="P1846" s="5"/>
      <c r="Q1846" s="5"/>
      <c r="R1846" s="5"/>
      <c r="S1846" s="5"/>
      <c r="T1846" s="5"/>
      <c r="U1846" s="5"/>
    </row>
    <row r="1847" spans="1:21" s="23" customFormat="1" x14ac:dyDescent="0.25">
      <c r="A1847" s="6">
        <v>1259</v>
      </c>
      <c r="B1847" s="166"/>
      <c r="C1847" s="287"/>
      <c r="D1847" s="166"/>
      <c r="E1847" s="166"/>
      <c r="F1847" s="166"/>
      <c r="G1847" s="166"/>
      <c r="H1847" s="3597"/>
      <c r="I1847" s="166"/>
      <c r="J1847" s="5"/>
      <c r="K1847" s="5"/>
      <c r="L1847" s="166"/>
      <c r="M1847" s="5"/>
      <c r="N1847" s="5"/>
      <c r="O1847" s="5"/>
      <c r="P1847" s="5"/>
      <c r="Q1847" s="5"/>
      <c r="R1847" s="5"/>
      <c r="S1847" s="5"/>
      <c r="T1847" s="5"/>
      <c r="U1847" s="5"/>
    </row>
    <row r="1848" spans="1:21" s="23" customFormat="1" x14ac:dyDescent="0.25">
      <c r="A1848" s="6">
        <v>1260</v>
      </c>
      <c r="B1848" s="166"/>
      <c r="C1848" s="287"/>
      <c r="D1848" s="166"/>
      <c r="E1848" s="166"/>
      <c r="F1848" s="166"/>
      <c r="G1848" s="166"/>
      <c r="H1848" s="3597"/>
      <c r="I1848" s="166"/>
      <c r="J1848" s="5"/>
      <c r="K1848" s="5"/>
      <c r="L1848" s="166"/>
      <c r="M1848" s="5"/>
      <c r="N1848" s="5"/>
      <c r="O1848" s="5"/>
      <c r="P1848" s="5"/>
      <c r="Q1848" s="5"/>
      <c r="R1848" s="5"/>
      <c r="S1848" s="5"/>
      <c r="T1848" s="5"/>
      <c r="U1848" s="5"/>
    </row>
    <row r="1849" spans="1:21" s="23" customFormat="1" x14ac:dyDescent="0.25">
      <c r="A1849" s="6">
        <v>1261</v>
      </c>
      <c r="B1849" s="166"/>
      <c r="C1849" s="287"/>
      <c r="D1849" s="166"/>
      <c r="E1849" s="166"/>
      <c r="F1849" s="166"/>
      <c r="G1849" s="166"/>
      <c r="H1849" s="3597"/>
      <c r="I1849" s="166"/>
      <c r="J1849" s="5"/>
      <c r="K1849" s="5"/>
      <c r="L1849" s="166"/>
      <c r="M1849" s="5"/>
      <c r="N1849" s="5"/>
      <c r="O1849" s="5"/>
      <c r="P1849" s="5"/>
      <c r="Q1849" s="5"/>
      <c r="R1849" s="5"/>
      <c r="S1849" s="5"/>
      <c r="T1849" s="5"/>
      <c r="U1849" s="5"/>
    </row>
    <row r="1850" spans="1:21" s="23" customFormat="1" x14ac:dyDescent="0.25">
      <c r="A1850" s="6">
        <v>1262</v>
      </c>
      <c r="B1850" s="166"/>
      <c r="C1850" s="287"/>
      <c r="D1850" s="166"/>
      <c r="E1850" s="166"/>
      <c r="F1850" s="166"/>
      <c r="G1850" s="166"/>
      <c r="H1850" s="3597"/>
      <c r="I1850" s="166"/>
      <c r="J1850" s="5"/>
      <c r="K1850" s="5"/>
      <c r="L1850" s="166"/>
      <c r="M1850" s="5"/>
      <c r="N1850" s="5"/>
      <c r="O1850" s="5"/>
      <c r="P1850" s="5"/>
      <c r="Q1850" s="5"/>
      <c r="R1850" s="5"/>
      <c r="S1850" s="5"/>
      <c r="T1850" s="5"/>
      <c r="U1850" s="5"/>
    </row>
    <row r="1851" spans="1:21" s="23" customFormat="1" x14ac:dyDescent="0.25">
      <c r="A1851" s="6">
        <v>1263</v>
      </c>
      <c r="B1851" s="166"/>
      <c r="C1851" s="287"/>
      <c r="D1851" s="166"/>
      <c r="E1851" s="166"/>
      <c r="F1851" s="166"/>
      <c r="G1851" s="166"/>
      <c r="H1851" s="3597"/>
      <c r="I1851" s="166"/>
      <c r="J1851" s="5"/>
      <c r="K1851" s="5"/>
      <c r="L1851" s="166"/>
      <c r="M1851" s="5"/>
      <c r="N1851" s="5"/>
      <c r="O1851" s="5"/>
      <c r="P1851" s="5"/>
      <c r="Q1851" s="5"/>
      <c r="R1851" s="5"/>
      <c r="S1851" s="5"/>
      <c r="T1851" s="5"/>
      <c r="U1851" s="5"/>
    </row>
    <row r="1852" spans="1:21" s="23" customFormat="1" x14ac:dyDescent="0.25">
      <c r="A1852" s="6">
        <v>1264</v>
      </c>
      <c r="B1852" s="166"/>
      <c r="C1852" s="287"/>
      <c r="D1852" s="166"/>
      <c r="E1852" s="166"/>
      <c r="F1852" s="166"/>
      <c r="G1852" s="166"/>
      <c r="H1852" s="3597"/>
      <c r="I1852" s="166"/>
      <c r="J1852" s="5"/>
      <c r="K1852" s="5"/>
      <c r="L1852" s="166"/>
      <c r="M1852" s="5"/>
      <c r="N1852" s="5"/>
      <c r="O1852" s="5"/>
      <c r="P1852" s="5"/>
      <c r="Q1852" s="5"/>
      <c r="R1852" s="5"/>
      <c r="S1852" s="5"/>
      <c r="T1852" s="5"/>
      <c r="U1852" s="5"/>
    </row>
    <row r="1853" spans="1:21" s="23" customFormat="1" x14ac:dyDescent="0.25">
      <c r="A1853" s="6">
        <v>1265</v>
      </c>
      <c r="B1853" s="166"/>
      <c r="C1853" s="287"/>
      <c r="D1853" s="166"/>
      <c r="E1853" s="166"/>
      <c r="F1853" s="166"/>
      <c r="G1853" s="166"/>
      <c r="H1853" s="3597"/>
      <c r="I1853" s="166"/>
      <c r="J1853" s="5"/>
      <c r="K1853" s="5"/>
      <c r="L1853" s="166"/>
      <c r="M1853" s="5"/>
      <c r="N1853" s="5"/>
      <c r="O1853" s="5"/>
      <c r="P1853" s="5"/>
      <c r="Q1853" s="5"/>
      <c r="R1853" s="5"/>
      <c r="S1853" s="5"/>
      <c r="T1853" s="5"/>
      <c r="U1853" s="5"/>
    </row>
    <row r="1854" spans="1:21" s="23" customFormat="1" x14ac:dyDescent="0.25">
      <c r="A1854" s="6">
        <v>1266</v>
      </c>
      <c r="B1854" s="166"/>
      <c r="C1854" s="287"/>
      <c r="D1854" s="166"/>
      <c r="E1854" s="166"/>
      <c r="F1854" s="166"/>
      <c r="G1854" s="166"/>
      <c r="H1854" s="3597"/>
      <c r="I1854" s="166"/>
      <c r="J1854" s="5"/>
      <c r="K1854" s="5"/>
      <c r="L1854" s="166"/>
      <c r="M1854" s="5"/>
      <c r="N1854" s="5"/>
      <c r="O1854" s="5"/>
      <c r="P1854" s="5"/>
      <c r="Q1854" s="5"/>
      <c r="R1854" s="5"/>
      <c r="S1854" s="5"/>
      <c r="T1854" s="5"/>
      <c r="U1854" s="5"/>
    </row>
    <row r="1855" spans="1:21" s="23" customFormat="1" x14ac:dyDescent="0.25">
      <c r="A1855" s="6">
        <v>1267</v>
      </c>
      <c r="B1855" s="166"/>
      <c r="C1855" s="287"/>
      <c r="D1855" s="166"/>
      <c r="E1855" s="166"/>
      <c r="F1855" s="166"/>
      <c r="G1855" s="166"/>
      <c r="H1855" s="3597"/>
      <c r="I1855" s="166"/>
      <c r="J1855" s="5"/>
      <c r="K1855" s="5"/>
      <c r="L1855" s="166"/>
      <c r="M1855" s="5"/>
      <c r="N1855" s="5"/>
      <c r="O1855" s="5"/>
      <c r="P1855" s="5"/>
      <c r="Q1855" s="5"/>
      <c r="R1855" s="5"/>
      <c r="S1855" s="5"/>
      <c r="T1855" s="5"/>
      <c r="U1855" s="5"/>
    </row>
    <row r="1856" spans="1:21" s="23" customFormat="1" x14ac:dyDescent="0.25">
      <c r="A1856" s="6">
        <v>1268</v>
      </c>
      <c r="B1856" s="166"/>
      <c r="C1856" s="287"/>
      <c r="D1856" s="166"/>
      <c r="E1856" s="166"/>
      <c r="F1856" s="166"/>
      <c r="G1856" s="166"/>
      <c r="H1856" s="3597"/>
      <c r="I1856" s="166"/>
      <c r="J1856" s="5"/>
      <c r="K1856" s="5"/>
      <c r="L1856" s="166"/>
      <c r="M1856" s="5"/>
      <c r="N1856" s="5"/>
      <c r="O1856" s="5"/>
      <c r="P1856" s="5"/>
      <c r="Q1856" s="5"/>
      <c r="R1856" s="5"/>
      <c r="S1856" s="5"/>
      <c r="T1856" s="5"/>
      <c r="U1856" s="5"/>
    </row>
    <row r="1857" spans="1:21" s="23" customFormat="1" x14ac:dyDescent="0.25">
      <c r="A1857" s="6">
        <v>1269</v>
      </c>
      <c r="B1857" s="166"/>
      <c r="C1857" s="287"/>
      <c r="D1857" s="166"/>
      <c r="E1857" s="166"/>
      <c r="F1857" s="166"/>
      <c r="G1857" s="166"/>
      <c r="H1857" s="3597"/>
      <c r="I1857" s="166"/>
      <c r="J1857" s="5"/>
      <c r="K1857" s="5"/>
      <c r="L1857" s="166"/>
      <c r="M1857" s="5"/>
      <c r="N1857" s="5"/>
      <c r="O1857" s="5"/>
      <c r="P1857" s="5"/>
      <c r="Q1857" s="5"/>
      <c r="R1857" s="5"/>
      <c r="S1857" s="5"/>
      <c r="T1857" s="5"/>
      <c r="U1857" s="5"/>
    </row>
    <row r="1858" spans="1:21" s="23" customFormat="1" x14ac:dyDescent="0.25">
      <c r="A1858" s="6">
        <v>1270</v>
      </c>
      <c r="B1858" s="166"/>
      <c r="C1858" s="287"/>
      <c r="D1858" s="166"/>
      <c r="E1858" s="166"/>
      <c r="F1858" s="166"/>
      <c r="G1858" s="166"/>
      <c r="H1858" s="3597"/>
      <c r="I1858" s="166"/>
      <c r="J1858" s="5"/>
      <c r="K1858" s="5"/>
      <c r="L1858" s="166"/>
      <c r="M1858" s="5"/>
      <c r="N1858" s="5"/>
      <c r="O1858" s="5"/>
      <c r="P1858" s="5"/>
      <c r="Q1858" s="5"/>
      <c r="R1858" s="5"/>
      <c r="S1858" s="5"/>
      <c r="T1858" s="5"/>
      <c r="U1858" s="5"/>
    </row>
    <row r="1859" spans="1:21" s="23" customFormat="1" x14ac:dyDescent="0.25">
      <c r="A1859" s="6">
        <v>1271</v>
      </c>
      <c r="B1859" s="166"/>
      <c r="C1859" s="287"/>
      <c r="D1859" s="166"/>
      <c r="E1859" s="166"/>
      <c r="F1859" s="166"/>
      <c r="G1859" s="166"/>
      <c r="H1859" s="3597"/>
      <c r="I1859" s="166"/>
      <c r="J1859" s="5"/>
      <c r="K1859" s="5"/>
      <c r="L1859" s="166"/>
      <c r="M1859" s="5"/>
      <c r="N1859" s="5"/>
      <c r="O1859" s="5"/>
      <c r="P1859" s="5"/>
      <c r="Q1859" s="5"/>
      <c r="R1859" s="5"/>
      <c r="S1859" s="5"/>
      <c r="T1859" s="5"/>
      <c r="U1859" s="5"/>
    </row>
    <row r="1860" spans="1:21" s="23" customFormat="1" x14ac:dyDescent="0.25">
      <c r="A1860" s="6">
        <v>1272</v>
      </c>
      <c r="B1860" s="166"/>
      <c r="C1860" s="287"/>
      <c r="D1860" s="166"/>
      <c r="E1860" s="166"/>
      <c r="F1860" s="166"/>
      <c r="G1860" s="166"/>
      <c r="H1860" s="3597"/>
      <c r="I1860" s="166"/>
      <c r="J1860" s="5"/>
      <c r="K1860" s="5"/>
      <c r="L1860" s="166"/>
      <c r="M1860" s="5"/>
      <c r="N1860" s="5"/>
      <c r="O1860" s="5"/>
      <c r="P1860" s="5"/>
      <c r="Q1860" s="5"/>
      <c r="R1860" s="5"/>
      <c r="S1860" s="5"/>
      <c r="T1860" s="5"/>
      <c r="U1860" s="5"/>
    </row>
    <row r="1861" spans="1:21" s="23" customFormat="1" x14ac:dyDescent="0.25">
      <c r="A1861" s="6">
        <v>1273</v>
      </c>
      <c r="B1861" s="166"/>
      <c r="C1861" s="287"/>
      <c r="D1861" s="166"/>
      <c r="E1861" s="166"/>
      <c r="F1861" s="166"/>
      <c r="G1861" s="166"/>
      <c r="H1861" s="3597"/>
      <c r="I1861" s="166"/>
      <c r="J1861" s="5"/>
      <c r="K1861" s="5"/>
      <c r="L1861" s="166"/>
      <c r="M1861" s="5"/>
      <c r="N1861" s="5"/>
      <c r="O1861" s="5"/>
      <c r="P1861" s="5"/>
      <c r="Q1861" s="5"/>
      <c r="R1861" s="5"/>
      <c r="S1861" s="5"/>
      <c r="T1861" s="5"/>
      <c r="U1861" s="5"/>
    </row>
    <row r="1862" spans="1:21" s="23" customFormat="1" x14ac:dyDescent="0.25">
      <c r="A1862" s="6">
        <v>1274</v>
      </c>
      <c r="B1862" s="166"/>
      <c r="C1862" s="287"/>
      <c r="D1862" s="166"/>
      <c r="E1862" s="166"/>
      <c r="F1862" s="166"/>
      <c r="G1862" s="166"/>
      <c r="H1862" s="3597"/>
      <c r="I1862" s="166"/>
      <c r="J1862" s="5"/>
      <c r="K1862" s="5"/>
      <c r="L1862" s="166"/>
      <c r="M1862" s="5"/>
      <c r="N1862" s="5"/>
      <c r="O1862" s="5"/>
      <c r="P1862" s="5"/>
      <c r="Q1862" s="5"/>
      <c r="R1862" s="5"/>
      <c r="S1862" s="5"/>
      <c r="T1862" s="5"/>
      <c r="U1862" s="5"/>
    </row>
    <row r="1863" spans="1:21" s="23" customFormat="1" x14ac:dyDescent="0.25">
      <c r="A1863" s="6">
        <v>1275</v>
      </c>
      <c r="B1863" s="166"/>
      <c r="C1863" s="287"/>
      <c r="D1863" s="166"/>
      <c r="E1863" s="166"/>
      <c r="F1863" s="166"/>
      <c r="G1863" s="166"/>
      <c r="H1863" s="3597"/>
      <c r="I1863" s="166"/>
      <c r="J1863" s="5"/>
      <c r="K1863" s="5"/>
      <c r="L1863" s="166"/>
      <c r="M1863" s="5"/>
      <c r="N1863" s="5"/>
      <c r="O1863" s="5"/>
      <c r="P1863" s="5"/>
      <c r="Q1863" s="5"/>
      <c r="R1863" s="5"/>
      <c r="S1863" s="5"/>
      <c r="T1863" s="5"/>
      <c r="U1863" s="5"/>
    </row>
    <row r="1864" spans="1:21" s="23" customFormat="1" x14ac:dyDescent="0.25">
      <c r="A1864" s="6">
        <v>1276</v>
      </c>
      <c r="B1864" s="166"/>
      <c r="C1864" s="287"/>
      <c r="D1864" s="166"/>
      <c r="E1864" s="166"/>
      <c r="F1864" s="166"/>
      <c r="G1864" s="166"/>
      <c r="H1864" s="3597"/>
      <c r="I1864" s="166"/>
      <c r="J1864" s="5"/>
      <c r="K1864" s="5"/>
      <c r="L1864" s="166"/>
      <c r="M1864" s="5"/>
      <c r="N1864" s="5"/>
      <c r="O1864" s="5"/>
      <c r="P1864" s="5"/>
      <c r="Q1864" s="5"/>
      <c r="R1864" s="5"/>
      <c r="S1864" s="5"/>
      <c r="T1864" s="5"/>
      <c r="U1864" s="5"/>
    </row>
    <row r="1865" spans="1:21" s="23" customFormat="1" x14ac:dyDescent="0.25">
      <c r="A1865" s="6">
        <v>1277</v>
      </c>
      <c r="B1865" s="166"/>
      <c r="C1865" s="287"/>
      <c r="D1865" s="166"/>
      <c r="E1865" s="166"/>
      <c r="F1865" s="166"/>
      <c r="G1865" s="166"/>
      <c r="H1865" s="3597"/>
      <c r="I1865" s="166"/>
      <c r="J1865" s="5"/>
      <c r="K1865" s="5"/>
      <c r="L1865" s="166"/>
      <c r="M1865" s="5"/>
      <c r="N1865" s="5"/>
      <c r="O1865" s="5"/>
      <c r="P1865" s="5"/>
      <c r="Q1865" s="5"/>
      <c r="R1865" s="5"/>
      <c r="S1865" s="5"/>
      <c r="T1865" s="5"/>
      <c r="U1865" s="5"/>
    </row>
    <row r="1866" spans="1:21" s="23" customFormat="1" x14ac:dyDescent="0.25">
      <c r="A1866" s="6">
        <v>1278</v>
      </c>
      <c r="B1866" s="166"/>
      <c r="C1866" s="287"/>
      <c r="D1866" s="166"/>
      <c r="E1866" s="166"/>
      <c r="F1866" s="166"/>
      <c r="G1866" s="166"/>
      <c r="H1866" s="3597"/>
      <c r="I1866" s="166"/>
      <c r="J1866" s="5"/>
      <c r="K1866" s="5"/>
      <c r="L1866" s="166"/>
      <c r="M1866" s="5"/>
      <c r="N1866" s="5"/>
      <c r="O1866" s="5"/>
      <c r="P1866" s="5"/>
      <c r="Q1866" s="5"/>
      <c r="R1866" s="5"/>
      <c r="S1866" s="5"/>
      <c r="T1866" s="5"/>
      <c r="U1866" s="5"/>
    </row>
    <row r="1867" spans="1:21" s="23" customFormat="1" x14ac:dyDescent="0.25">
      <c r="A1867" s="6">
        <v>1279</v>
      </c>
      <c r="B1867" s="166"/>
      <c r="C1867" s="287"/>
      <c r="D1867" s="166"/>
      <c r="E1867" s="166"/>
      <c r="F1867" s="166"/>
      <c r="G1867" s="166"/>
      <c r="H1867" s="3597"/>
      <c r="I1867" s="166"/>
      <c r="J1867" s="5"/>
      <c r="K1867" s="5"/>
      <c r="L1867" s="166"/>
      <c r="M1867" s="5"/>
      <c r="N1867" s="5"/>
      <c r="O1867" s="5"/>
      <c r="P1867" s="5"/>
      <c r="Q1867" s="5"/>
      <c r="R1867" s="5"/>
      <c r="S1867" s="5"/>
      <c r="T1867" s="5"/>
      <c r="U1867" s="5"/>
    </row>
    <row r="1868" spans="1:21" s="23" customFormat="1" x14ac:dyDescent="0.25">
      <c r="A1868" s="6">
        <v>1280</v>
      </c>
      <c r="B1868" s="166"/>
      <c r="C1868" s="287"/>
      <c r="D1868" s="166"/>
      <c r="E1868" s="166"/>
      <c r="F1868" s="166"/>
      <c r="G1868" s="166"/>
      <c r="H1868" s="3597"/>
      <c r="I1868" s="166"/>
      <c r="J1868" s="5"/>
      <c r="K1868" s="5"/>
      <c r="L1868" s="166"/>
      <c r="M1868" s="5"/>
      <c r="N1868" s="5"/>
      <c r="O1868" s="5"/>
      <c r="P1868" s="5"/>
      <c r="Q1868" s="5"/>
      <c r="R1868" s="5"/>
      <c r="S1868" s="5"/>
      <c r="T1868" s="5"/>
      <c r="U1868" s="5"/>
    </row>
    <row r="1869" spans="1:21" s="23" customFormat="1" x14ac:dyDescent="0.25">
      <c r="A1869" s="6">
        <v>1281</v>
      </c>
      <c r="B1869" s="166"/>
      <c r="C1869" s="287"/>
      <c r="D1869" s="166"/>
      <c r="E1869" s="166"/>
      <c r="F1869" s="166"/>
      <c r="G1869" s="166"/>
      <c r="H1869" s="3597"/>
      <c r="I1869" s="166"/>
      <c r="J1869" s="5"/>
      <c r="K1869" s="5"/>
      <c r="L1869" s="166"/>
      <c r="M1869" s="5"/>
      <c r="N1869" s="5"/>
      <c r="O1869" s="5"/>
      <c r="P1869" s="5"/>
      <c r="Q1869" s="5"/>
      <c r="R1869" s="5"/>
      <c r="S1869" s="5"/>
      <c r="T1869" s="5"/>
      <c r="U1869" s="5"/>
    </row>
    <row r="1870" spans="1:21" s="23" customFormat="1" x14ac:dyDescent="0.25">
      <c r="A1870" s="6">
        <v>1282</v>
      </c>
      <c r="B1870" s="166"/>
      <c r="C1870" s="287"/>
      <c r="D1870" s="166"/>
      <c r="E1870" s="166"/>
      <c r="F1870" s="166"/>
      <c r="G1870" s="166"/>
      <c r="H1870" s="3597"/>
      <c r="I1870" s="166"/>
      <c r="J1870" s="5"/>
      <c r="K1870" s="5"/>
      <c r="L1870" s="166"/>
      <c r="M1870" s="5"/>
      <c r="N1870" s="5"/>
      <c r="O1870" s="5"/>
      <c r="P1870" s="5"/>
      <c r="Q1870" s="5"/>
      <c r="R1870" s="5"/>
      <c r="S1870" s="5"/>
      <c r="T1870" s="5"/>
      <c r="U1870" s="5"/>
    </row>
    <row r="1871" spans="1:21" s="23" customFormat="1" x14ac:dyDescent="0.25">
      <c r="A1871" s="6">
        <v>1283</v>
      </c>
      <c r="B1871" s="166"/>
      <c r="C1871" s="287"/>
      <c r="D1871" s="166"/>
      <c r="E1871" s="166"/>
      <c r="F1871" s="166"/>
      <c r="G1871" s="166"/>
      <c r="H1871" s="3597"/>
      <c r="I1871" s="166"/>
      <c r="J1871" s="5"/>
      <c r="K1871" s="5"/>
      <c r="L1871" s="166"/>
      <c r="M1871" s="5"/>
      <c r="N1871" s="5"/>
      <c r="O1871" s="5"/>
      <c r="P1871" s="5"/>
      <c r="Q1871" s="5"/>
      <c r="R1871" s="5"/>
      <c r="S1871" s="5"/>
      <c r="T1871" s="5"/>
      <c r="U1871" s="5"/>
    </row>
    <row r="1872" spans="1:21" s="23" customFormat="1" x14ac:dyDescent="0.25">
      <c r="A1872" s="6">
        <v>1284</v>
      </c>
      <c r="B1872" s="166"/>
      <c r="C1872" s="287"/>
      <c r="D1872" s="166"/>
      <c r="E1872" s="166"/>
      <c r="F1872" s="166"/>
      <c r="G1872" s="166"/>
      <c r="H1872" s="3597"/>
      <c r="I1872" s="166"/>
      <c r="J1872" s="5"/>
      <c r="K1872" s="5"/>
      <c r="L1872" s="166"/>
      <c r="M1872" s="5"/>
      <c r="N1872" s="5"/>
      <c r="O1872" s="5"/>
      <c r="P1872" s="5"/>
      <c r="Q1872" s="5"/>
      <c r="R1872" s="5"/>
      <c r="S1872" s="5"/>
      <c r="T1872" s="5"/>
      <c r="U1872" s="5"/>
    </row>
    <row r="1873" spans="1:21" s="23" customFormat="1" x14ac:dyDescent="0.25">
      <c r="A1873" s="6">
        <v>1285</v>
      </c>
      <c r="B1873" s="166"/>
      <c r="C1873" s="287"/>
      <c r="D1873" s="166"/>
      <c r="E1873" s="166"/>
      <c r="F1873" s="166"/>
      <c r="G1873" s="166"/>
      <c r="H1873" s="3597"/>
      <c r="I1873" s="166"/>
      <c r="J1873" s="5"/>
      <c r="K1873" s="5"/>
      <c r="L1873" s="166"/>
      <c r="M1873" s="5"/>
      <c r="N1873" s="5"/>
      <c r="O1873" s="5"/>
      <c r="P1873" s="5"/>
      <c r="Q1873" s="5"/>
      <c r="R1873" s="5"/>
      <c r="S1873" s="5"/>
      <c r="T1873" s="5"/>
      <c r="U1873" s="5"/>
    </row>
    <row r="1874" spans="1:21" s="23" customFormat="1" x14ac:dyDescent="0.25">
      <c r="A1874" s="6">
        <v>1286</v>
      </c>
      <c r="B1874" s="166"/>
      <c r="C1874" s="287"/>
      <c r="D1874" s="166"/>
      <c r="E1874" s="166"/>
      <c r="F1874" s="166"/>
      <c r="G1874" s="166"/>
      <c r="H1874" s="3597"/>
      <c r="I1874" s="166"/>
      <c r="J1874" s="5"/>
      <c r="K1874" s="5"/>
      <c r="L1874" s="166"/>
      <c r="M1874" s="5"/>
      <c r="N1874" s="5"/>
      <c r="O1874" s="5"/>
      <c r="P1874" s="5"/>
      <c r="Q1874" s="5"/>
      <c r="R1874" s="5"/>
      <c r="S1874" s="5"/>
      <c r="T1874" s="5"/>
      <c r="U1874" s="5"/>
    </row>
    <row r="1875" spans="1:21" s="23" customFormat="1" x14ac:dyDescent="0.25">
      <c r="A1875" s="6">
        <v>1287</v>
      </c>
      <c r="B1875" s="166"/>
      <c r="C1875" s="287"/>
      <c r="D1875" s="166"/>
      <c r="E1875" s="166"/>
      <c r="F1875" s="166"/>
      <c r="G1875" s="166"/>
      <c r="H1875" s="3597"/>
      <c r="I1875" s="166"/>
      <c r="J1875" s="5"/>
      <c r="K1875" s="5"/>
      <c r="L1875" s="166"/>
      <c r="M1875" s="5"/>
      <c r="N1875" s="5"/>
      <c r="O1875" s="5"/>
      <c r="P1875" s="5"/>
      <c r="Q1875" s="5"/>
      <c r="R1875" s="5"/>
      <c r="S1875" s="5"/>
      <c r="T1875" s="5"/>
      <c r="U1875" s="5"/>
    </row>
    <row r="1876" spans="1:21" s="23" customFormat="1" x14ac:dyDescent="0.25">
      <c r="A1876" s="6">
        <v>1288</v>
      </c>
      <c r="B1876" s="166"/>
      <c r="C1876" s="287"/>
      <c r="D1876" s="166"/>
      <c r="E1876" s="166"/>
      <c r="F1876" s="166"/>
      <c r="G1876" s="166"/>
      <c r="H1876" s="3597"/>
      <c r="I1876" s="166"/>
      <c r="J1876" s="5"/>
      <c r="K1876" s="5"/>
      <c r="L1876" s="166"/>
      <c r="M1876" s="5"/>
      <c r="N1876" s="5"/>
      <c r="O1876" s="5"/>
      <c r="P1876" s="5"/>
      <c r="Q1876" s="5"/>
      <c r="R1876" s="5"/>
      <c r="S1876" s="5"/>
      <c r="T1876" s="5"/>
      <c r="U1876" s="5"/>
    </row>
    <row r="1877" spans="1:21" s="23" customFormat="1" x14ac:dyDescent="0.25">
      <c r="A1877" s="6">
        <v>1289</v>
      </c>
      <c r="B1877" s="166"/>
      <c r="C1877" s="287"/>
      <c r="D1877" s="166"/>
      <c r="E1877" s="166"/>
      <c r="F1877" s="166"/>
      <c r="G1877" s="166"/>
      <c r="H1877" s="3597"/>
      <c r="I1877" s="166"/>
      <c r="J1877" s="5"/>
      <c r="K1877" s="5"/>
      <c r="L1877" s="166"/>
      <c r="M1877" s="5"/>
      <c r="N1877" s="5"/>
      <c r="O1877" s="5"/>
      <c r="P1877" s="5"/>
      <c r="Q1877" s="5"/>
      <c r="R1877" s="5"/>
      <c r="S1877" s="5"/>
      <c r="T1877" s="5"/>
      <c r="U1877" s="5"/>
    </row>
    <row r="1878" spans="1:21" s="23" customFormat="1" x14ac:dyDescent="0.25">
      <c r="A1878" s="6">
        <v>1290</v>
      </c>
      <c r="B1878" s="166"/>
      <c r="C1878" s="287"/>
      <c r="D1878" s="166"/>
      <c r="E1878" s="166"/>
      <c r="F1878" s="166"/>
      <c r="G1878" s="166"/>
      <c r="H1878" s="3597"/>
      <c r="I1878" s="166"/>
      <c r="J1878" s="5"/>
      <c r="K1878" s="5"/>
      <c r="L1878" s="166"/>
      <c r="M1878" s="5"/>
      <c r="N1878" s="5"/>
      <c r="O1878" s="5"/>
      <c r="P1878" s="5"/>
      <c r="Q1878" s="5"/>
      <c r="R1878" s="5"/>
      <c r="S1878" s="5"/>
      <c r="T1878" s="5"/>
      <c r="U1878" s="5"/>
    </row>
    <row r="1879" spans="1:21" s="23" customFormat="1" x14ac:dyDescent="0.25">
      <c r="A1879" s="6">
        <v>1291</v>
      </c>
      <c r="B1879" s="166"/>
      <c r="C1879" s="287"/>
      <c r="D1879" s="166"/>
      <c r="E1879" s="166"/>
      <c r="F1879" s="166"/>
      <c r="G1879" s="166"/>
      <c r="H1879" s="3597"/>
      <c r="I1879" s="166"/>
      <c r="J1879" s="5"/>
      <c r="K1879" s="5"/>
      <c r="L1879" s="166"/>
      <c r="M1879" s="5"/>
      <c r="N1879" s="5"/>
      <c r="O1879" s="5"/>
      <c r="P1879" s="5"/>
      <c r="Q1879" s="5"/>
      <c r="R1879" s="5"/>
      <c r="S1879" s="5"/>
      <c r="T1879" s="5"/>
      <c r="U1879" s="5"/>
    </row>
    <row r="1880" spans="1:21" s="23" customFormat="1" x14ac:dyDescent="0.25">
      <c r="A1880" s="6">
        <v>1292</v>
      </c>
      <c r="B1880" s="166"/>
      <c r="C1880" s="287"/>
      <c r="D1880" s="166"/>
      <c r="E1880" s="166"/>
      <c r="F1880" s="166"/>
      <c r="G1880" s="166"/>
      <c r="H1880" s="3597"/>
      <c r="I1880" s="166"/>
      <c r="J1880" s="5"/>
      <c r="K1880" s="5"/>
      <c r="L1880" s="166"/>
      <c r="M1880" s="5"/>
      <c r="N1880" s="5"/>
      <c r="O1880" s="5"/>
      <c r="P1880" s="5"/>
      <c r="Q1880" s="5"/>
      <c r="R1880" s="5"/>
      <c r="S1880" s="5"/>
      <c r="T1880" s="5"/>
      <c r="U1880" s="5"/>
    </row>
    <row r="1881" spans="1:21" s="23" customFormat="1" x14ac:dyDescent="0.25">
      <c r="A1881" s="6">
        <v>1293</v>
      </c>
      <c r="B1881" s="166"/>
      <c r="C1881" s="287"/>
      <c r="D1881" s="166"/>
      <c r="E1881" s="166"/>
      <c r="F1881" s="166"/>
      <c r="G1881" s="166"/>
      <c r="H1881" s="3597"/>
      <c r="I1881" s="166"/>
      <c r="J1881" s="5"/>
      <c r="K1881" s="5"/>
      <c r="L1881" s="166"/>
      <c r="M1881" s="5"/>
      <c r="N1881" s="5"/>
      <c r="O1881" s="5"/>
      <c r="P1881" s="5"/>
      <c r="Q1881" s="5"/>
      <c r="R1881" s="5"/>
      <c r="S1881" s="5"/>
      <c r="T1881" s="5"/>
      <c r="U1881" s="5"/>
    </row>
    <row r="1882" spans="1:21" s="23" customFormat="1" x14ac:dyDescent="0.25">
      <c r="A1882" s="6">
        <v>1294</v>
      </c>
      <c r="B1882" s="166"/>
      <c r="C1882" s="287"/>
      <c r="D1882" s="166"/>
      <c r="E1882" s="166"/>
      <c r="F1882" s="166"/>
      <c r="G1882" s="166"/>
      <c r="H1882" s="3597"/>
      <c r="I1882" s="166"/>
      <c r="J1882" s="5"/>
      <c r="K1882" s="5"/>
      <c r="L1882" s="166"/>
      <c r="M1882" s="5"/>
      <c r="N1882" s="5"/>
      <c r="O1882" s="5"/>
      <c r="P1882" s="5"/>
      <c r="Q1882" s="5"/>
      <c r="R1882" s="5"/>
      <c r="S1882" s="5"/>
      <c r="T1882" s="5"/>
      <c r="U1882" s="5"/>
    </row>
    <row r="1883" spans="1:21" s="23" customFormat="1" x14ac:dyDescent="0.25">
      <c r="A1883" s="6">
        <v>1295</v>
      </c>
      <c r="B1883" s="166"/>
      <c r="C1883" s="287"/>
      <c r="D1883" s="166"/>
      <c r="E1883" s="166"/>
      <c r="F1883" s="166"/>
      <c r="G1883" s="166"/>
      <c r="H1883" s="3597"/>
      <c r="I1883" s="166"/>
      <c r="J1883" s="5"/>
      <c r="K1883" s="5"/>
      <c r="L1883" s="166"/>
      <c r="M1883" s="5"/>
      <c r="N1883" s="5"/>
      <c r="O1883" s="5"/>
      <c r="P1883" s="5"/>
      <c r="Q1883" s="5"/>
      <c r="R1883" s="5"/>
      <c r="S1883" s="5"/>
      <c r="T1883" s="5"/>
      <c r="U1883" s="5"/>
    </row>
    <row r="1884" spans="1:21" s="23" customFormat="1" x14ac:dyDescent="0.25">
      <c r="A1884" s="6">
        <v>1296</v>
      </c>
      <c r="B1884" s="166"/>
      <c r="C1884" s="287"/>
      <c r="D1884" s="166"/>
      <c r="E1884" s="166"/>
      <c r="F1884" s="166"/>
      <c r="G1884" s="166"/>
      <c r="H1884" s="3597"/>
      <c r="I1884" s="166"/>
      <c r="J1884" s="5"/>
      <c r="K1884" s="5"/>
      <c r="L1884" s="166"/>
      <c r="M1884" s="5"/>
      <c r="N1884" s="5"/>
      <c r="O1884" s="5"/>
      <c r="P1884" s="5"/>
      <c r="Q1884" s="5"/>
      <c r="R1884" s="5"/>
      <c r="S1884" s="5"/>
      <c r="T1884" s="5"/>
      <c r="U1884" s="5"/>
    </row>
    <row r="1885" spans="1:21" s="23" customFormat="1" x14ac:dyDescent="0.25">
      <c r="A1885" s="6">
        <v>1297</v>
      </c>
      <c r="B1885" s="166"/>
      <c r="C1885" s="287"/>
      <c r="D1885" s="166"/>
      <c r="E1885" s="166"/>
      <c r="F1885" s="166"/>
      <c r="G1885" s="166"/>
      <c r="H1885" s="3597"/>
      <c r="I1885" s="166"/>
      <c r="J1885" s="5"/>
      <c r="K1885" s="5"/>
      <c r="L1885" s="166"/>
      <c r="M1885" s="5"/>
      <c r="N1885" s="5"/>
      <c r="O1885" s="5"/>
      <c r="P1885" s="5"/>
      <c r="Q1885" s="5"/>
      <c r="R1885" s="5"/>
      <c r="S1885" s="5"/>
      <c r="T1885" s="5"/>
      <c r="U1885" s="5"/>
    </row>
    <row r="1886" spans="1:21" s="23" customFormat="1" x14ac:dyDescent="0.25">
      <c r="A1886" s="6">
        <v>1298</v>
      </c>
      <c r="B1886" s="166"/>
      <c r="C1886" s="287"/>
      <c r="D1886" s="166"/>
      <c r="E1886" s="166"/>
      <c r="F1886" s="166"/>
      <c r="G1886" s="166"/>
      <c r="H1886" s="3597"/>
      <c r="I1886" s="166"/>
      <c r="J1886" s="5"/>
      <c r="K1886" s="5"/>
      <c r="L1886" s="166"/>
      <c r="M1886" s="5"/>
      <c r="N1886" s="5"/>
      <c r="O1886" s="5"/>
      <c r="P1886" s="5"/>
      <c r="Q1886" s="5"/>
      <c r="R1886" s="5"/>
      <c r="S1886" s="5"/>
      <c r="T1886" s="5"/>
      <c r="U1886" s="5"/>
    </row>
    <row r="1887" spans="1:21" s="23" customFormat="1" x14ac:dyDescent="0.25">
      <c r="A1887" s="6">
        <v>1299</v>
      </c>
      <c r="B1887" s="166"/>
      <c r="C1887" s="287"/>
      <c r="D1887" s="166"/>
      <c r="E1887" s="166"/>
      <c r="F1887" s="166"/>
      <c r="G1887" s="166"/>
      <c r="H1887" s="3597"/>
      <c r="I1887" s="166"/>
      <c r="J1887" s="5"/>
      <c r="K1887" s="5"/>
      <c r="L1887" s="166"/>
      <c r="M1887" s="5"/>
      <c r="N1887" s="5"/>
      <c r="O1887" s="5"/>
      <c r="P1887" s="5"/>
      <c r="Q1887" s="5"/>
      <c r="R1887" s="5"/>
      <c r="S1887" s="5"/>
      <c r="T1887" s="5"/>
      <c r="U1887" s="5"/>
    </row>
    <row r="1888" spans="1:21" s="23" customFormat="1" x14ac:dyDescent="0.25">
      <c r="A1888" s="6">
        <v>1300</v>
      </c>
      <c r="B1888" s="166"/>
      <c r="C1888" s="287"/>
      <c r="D1888" s="166"/>
      <c r="E1888" s="166"/>
      <c r="F1888" s="166"/>
      <c r="G1888" s="166"/>
      <c r="H1888" s="3597"/>
      <c r="I1888" s="166"/>
      <c r="J1888" s="5"/>
      <c r="K1888" s="5"/>
      <c r="L1888" s="166"/>
      <c r="M1888" s="5"/>
      <c r="N1888" s="5"/>
      <c r="O1888" s="5"/>
      <c r="P1888" s="5"/>
      <c r="Q1888" s="5"/>
      <c r="R1888" s="5"/>
      <c r="S1888" s="5"/>
      <c r="T1888" s="5"/>
      <c r="U1888" s="5"/>
    </row>
    <row r="1889" spans="1:21" s="23" customFormat="1" x14ac:dyDescent="0.25">
      <c r="A1889" s="6">
        <v>1301</v>
      </c>
      <c r="B1889" s="166"/>
      <c r="C1889" s="287"/>
      <c r="D1889" s="166"/>
      <c r="E1889" s="166"/>
      <c r="F1889" s="166"/>
      <c r="G1889" s="166"/>
      <c r="H1889" s="3597"/>
      <c r="I1889" s="166"/>
      <c r="J1889" s="5"/>
      <c r="K1889" s="5"/>
      <c r="L1889" s="166"/>
      <c r="M1889" s="5"/>
      <c r="N1889" s="5"/>
      <c r="O1889" s="5"/>
      <c r="P1889" s="5"/>
      <c r="Q1889" s="5"/>
      <c r="R1889" s="5"/>
      <c r="S1889" s="5"/>
      <c r="T1889" s="5"/>
      <c r="U1889" s="5"/>
    </row>
    <row r="1890" spans="1:21" s="23" customFormat="1" x14ac:dyDescent="0.25">
      <c r="A1890" s="6">
        <v>1302</v>
      </c>
      <c r="B1890" s="166"/>
      <c r="C1890" s="287"/>
      <c r="D1890" s="166"/>
      <c r="E1890" s="166"/>
      <c r="F1890" s="166"/>
      <c r="G1890" s="166"/>
      <c r="H1890" s="3597"/>
      <c r="I1890" s="166"/>
      <c r="J1890" s="5"/>
      <c r="K1890" s="5"/>
      <c r="L1890" s="166"/>
      <c r="M1890" s="5"/>
      <c r="N1890" s="5"/>
      <c r="O1890" s="5"/>
      <c r="P1890" s="5"/>
      <c r="Q1890" s="5"/>
      <c r="R1890" s="5"/>
      <c r="S1890" s="5"/>
      <c r="T1890" s="5"/>
      <c r="U1890" s="5"/>
    </row>
    <row r="1891" spans="1:21" s="23" customFormat="1" x14ac:dyDescent="0.25">
      <c r="A1891" s="6">
        <v>1303</v>
      </c>
      <c r="B1891" s="166"/>
      <c r="C1891" s="287"/>
      <c r="D1891" s="166"/>
      <c r="E1891" s="166"/>
      <c r="F1891" s="166"/>
      <c r="G1891" s="166"/>
      <c r="H1891" s="3597"/>
      <c r="I1891" s="166"/>
      <c r="J1891" s="5"/>
      <c r="K1891" s="5"/>
      <c r="L1891" s="166"/>
      <c r="M1891" s="5"/>
      <c r="N1891" s="5"/>
      <c r="O1891" s="5"/>
      <c r="P1891" s="5"/>
      <c r="Q1891" s="5"/>
      <c r="R1891" s="5"/>
      <c r="S1891" s="5"/>
      <c r="T1891" s="5"/>
      <c r="U1891" s="5"/>
    </row>
    <row r="1892" spans="1:21" s="23" customFormat="1" x14ac:dyDescent="0.25">
      <c r="A1892" s="6">
        <v>1304</v>
      </c>
      <c r="B1892" s="166"/>
      <c r="C1892" s="287"/>
      <c r="D1892" s="166"/>
      <c r="E1892" s="166"/>
      <c r="F1892" s="166"/>
      <c r="G1892" s="166"/>
      <c r="H1892" s="3597"/>
      <c r="I1892" s="166"/>
      <c r="J1892" s="5"/>
      <c r="K1892" s="5"/>
      <c r="L1892" s="166"/>
      <c r="M1892" s="5"/>
      <c r="N1892" s="5"/>
      <c r="O1892" s="5"/>
      <c r="P1892" s="5"/>
      <c r="Q1892" s="5"/>
      <c r="R1892" s="5"/>
      <c r="S1892" s="5"/>
      <c r="T1892" s="5"/>
      <c r="U1892" s="5"/>
    </row>
    <row r="1893" spans="1:21" s="23" customFormat="1" x14ac:dyDescent="0.25">
      <c r="A1893" s="6">
        <v>1305</v>
      </c>
      <c r="B1893" s="166"/>
      <c r="C1893" s="287"/>
      <c r="D1893" s="166"/>
      <c r="E1893" s="166"/>
      <c r="F1893" s="166"/>
      <c r="G1893" s="166"/>
      <c r="H1893" s="3597"/>
      <c r="I1893" s="166"/>
      <c r="J1893" s="5"/>
      <c r="K1893" s="5"/>
      <c r="L1893" s="166"/>
      <c r="M1893" s="5"/>
      <c r="N1893" s="5"/>
      <c r="O1893" s="5"/>
      <c r="P1893" s="5"/>
      <c r="Q1893" s="5"/>
      <c r="R1893" s="5"/>
      <c r="S1893" s="5"/>
      <c r="T1893" s="5"/>
      <c r="U1893" s="5"/>
    </row>
    <row r="1894" spans="1:21" s="23" customFormat="1" x14ac:dyDescent="0.25">
      <c r="A1894" s="6">
        <v>1306</v>
      </c>
      <c r="B1894" s="166"/>
      <c r="C1894" s="287"/>
      <c r="D1894" s="166"/>
      <c r="E1894" s="166"/>
      <c r="F1894" s="166"/>
      <c r="G1894" s="166"/>
      <c r="H1894" s="3597"/>
      <c r="I1894" s="166"/>
      <c r="J1894" s="5"/>
      <c r="K1894" s="5"/>
      <c r="L1894" s="166"/>
      <c r="M1894" s="5"/>
      <c r="N1894" s="5"/>
      <c r="O1894" s="5"/>
      <c r="P1894" s="5"/>
      <c r="Q1894" s="5"/>
      <c r="R1894" s="5"/>
      <c r="S1894" s="5"/>
      <c r="T1894" s="5"/>
      <c r="U1894" s="5"/>
    </row>
    <row r="1895" spans="1:21" s="23" customFormat="1" x14ac:dyDescent="0.25">
      <c r="A1895" s="6">
        <v>1307</v>
      </c>
      <c r="B1895" s="166"/>
      <c r="C1895" s="287"/>
      <c r="D1895" s="166"/>
      <c r="E1895" s="166"/>
      <c r="F1895" s="166"/>
      <c r="G1895" s="166"/>
      <c r="H1895" s="3597"/>
      <c r="I1895" s="166"/>
      <c r="J1895" s="5"/>
      <c r="K1895" s="5"/>
      <c r="L1895" s="166"/>
      <c r="M1895" s="5"/>
      <c r="N1895" s="5"/>
      <c r="O1895" s="5"/>
      <c r="P1895" s="5"/>
      <c r="Q1895" s="5"/>
      <c r="R1895" s="5"/>
      <c r="S1895" s="5"/>
      <c r="T1895" s="5"/>
      <c r="U1895" s="5"/>
    </row>
    <row r="1896" spans="1:21" s="23" customFormat="1" x14ac:dyDescent="0.25">
      <c r="A1896" s="6">
        <v>1308</v>
      </c>
      <c r="B1896" s="166"/>
      <c r="C1896" s="287"/>
      <c r="D1896" s="166"/>
      <c r="E1896" s="166"/>
      <c r="F1896" s="166"/>
      <c r="G1896" s="166"/>
      <c r="H1896" s="3597"/>
      <c r="I1896" s="166"/>
      <c r="J1896" s="5"/>
      <c r="K1896" s="5"/>
      <c r="L1896" s="166"/>
      <c r="M1896" s="5"/>
      <c r="N1896" s="5"/>
      <c r="O1896" s="5"/>
      <c r="P1896" s="5"/>
      <c r="Q1896" s="5"/>
      <c r="R1896" s="5"/>
      <c r="S1896" s="5"/>
      <c r="T1896" s="5"/>
      <c r="U1896" s="5"/>
    </row>
    <row r="1897" spans="1:21" s="23" customFormat="1" x14ac:dyDescent="0.25">
      <c r="A1897" s="6">
        <v>1309</v>
      </c>
      <c r="B1897" s="166"/>
      <c r="C1897" s="287"/>
      <c r="D1897" s="166"/>
      <c r="E1897" s="166"/>
      <c r="F1897" s="166"/>
      <c r="G1897" s="166"/>
      <c r="H1897" s="3597"/>
      <c r="I1897" s="166"/>
      <c r="J1897" s="5"/>
      <c r="K1897" s="5"/>
      <c r="L1897" s="166"/>
      <c r="M1897" s="5"/>
      <c r="N1897" s="5"/>
      <c r="O1897" s="5"/>
      <c r="P1897" s="5"/>
      <c r="Q1897" s="5"/>
      <c r="R1897" s="5"/>
      <c r="S1897" s="5"/>
      <c r="T1897" s="5"/>
      <c r="U1897" s="5"/>
    </row>
    <row r="1898" spans="1:21" s="23" customFormat="1" x14ac:dyDescent="0.25">
      <c r="A1898" s="6">
        <v>1310</v>
      </c>
      <c r="B1898" s="166"/>
      <c r="C1898" s="287"/>
      <c r="D1898" s="166"/>
      <c r="E1898" s="166"/>
      <c r="F1898" s="166"/>
      <c r="G1898" s="166"/>
      <c r="H1898" s="3597"/>
      <c r="I1898" s="166"/>
      <c r="J1898" s="5"/>
      <c r="K1898" s="5"/>
      <c r="L1898" s="166"/>
      <c r="M1898" s="5"/>
      <c r="N1898" s="5"/>
      <c r="O1898" s="5"/>
      <c r="P1898" s="5"/>
      <c r="Q1898" s="5"/>
      <c r="R1898" s="5"/>
      <c r="S1898" s="5"/>
      <c r="T1898" s="5"/>
      <c r="U1898" s="5"/>
    </row>
    <row r="1899" spans="1:21" s="23" customFormat="1" x14ac:dyDescent="0.25">
      <c r="A1899" s="6">
        <v>1311</v>
      </c>
      <c r="B1899" s="166"/>
      <c r="C1899" s="287"/>
      <c r="D1899" s="166"/>
      <c r="E1899" s="166"/>
      <c r="F1899" s="166"/>
      <c r="G1899" s="166"/>
      <c r="H1899" s="3597"/>
      <c r="I1899" s="166"/>
      <c r="J1899" s="5"/>
      <c r="K1899" s="5"/>
      <c r="L1899" s="166"/>
      <c r="M1899" s="5"/>
      <c r="N1899" s="5"/>
      <c r="O1899" s="5"/>
      <c r="P1899" s="5"/>
      <c r="Q1899" s="5"/>
      <c r="R1899" s="5"/>
      <c r="S1899" s="5"/>
      <c r="T1899" s="5"/>
      <c r="U1899" s="5"/>
    </row>
    <row r="1900" spans="1:21" s="23" customFormat="1" x14ac:dyDescent="0.25">
      <c r="A1900" s="6">
        <v>1312</v>
      </c>
      <c r="B1900" s="166"/>
      <c r="C1900" s="287"/>
      <c r="D1900" s="166"/>
      <c r="E1900" s="166"/>
      <c r="F1900" s="166"/>
      <c r="G1900" s="166"/>
      <c r="H1900" s="3597"/>
      <c r="I1900" s="166"/>
      <c r="J1900" s="5"/>
      <c r="K1900" s="5"/>
      <c r="L1900" s="166"/>
      <c r="M1900" s="5"/>
      <c r="N1900" s="5"/>
      <c r="O1900" s="5"/>
      <c r="P1900" s="5"/>
      <c r="Q1900" s="5"/>
      <c r="R1900" s="5"/>
      <c r="S1900" s="5"/>
      <c r="T1900" s="5"/>
      <c r="U1900" s="5"/>
    </row>
    <row r="1901" spans="1:21" s="23" customFormat="1" x14ac:dyDescent="0.25">
      <c r="A1901" s="6">
        <v>1313</v>
      </c>
      <c r="B1901" s="166"/>
      <c r="C1901" s="287"/>
      <c r="D1901" s="166"/>
      <c r="E1901" s="166"/>
      <c r="F1901" s="166"/>
      <c r="G1901" s="166"/>
      <c r="H1901" s="3597"/>
      <c r="I1901" s="166"/>
      <c r="J1901" s="5"/>
      <c r="K1901" s="5"/>
      <c r="L1901" s="166"/>
      <c r="M1901" s="5"/>
      <c r="N1901" s="5"/>
      <c r="O1901" s="5"/>
      <c r="P1901" s="5"/>
      <c r="Q1901" s="5"/>
      <c r="R1901" s="5"/>
      <c r="S1901" s="5"/>
      <c r="T1901" s="5"/>
      <c r="U1901" s="5"/>
    </row>
    <row r="1902" spans="1:21" s="23" customFormat="1" x14ac:dyDescent="0.25">
      <c r="A1902" s="6">
        <v>1314</v>
      </c>
      <c r="B1902" s="166"/>
      <c r="C1902" s="287"/>
      <c r="D1902" s="166"/>
      <c r="E1902" s="166"/>
      <c r="F1902" s="166"/>
      <c r="G1902" s="166"/>
      <c r="H1902" s="3597"/>
      <c r="I1902" s="166"/>
      <c r="J1902" s="5"/>
      <c r="K1902" s="5"/>
      <c r="L1902" s="166"/>
      <c r="M1902" s="5"/>
      <c r="N1902" s="5"/>
      <c r="O1902" s="5"/>
      <c r="P1902" s="5"/>
      <c r="Q1902" s="5"/>
      <c r="R1902" s="5"/>
      <c r="S1902" s="5"/>
      <c r="T1902" s="5"/>
      <c r="U1902" s="5"/>
    </row>
    <row r="1903" spans="1:21" s="23" customFormat="1" x14ac:dyDescent="0.25">
      <c r="A1903" s="6">
        <v>1315</v>
      </c>
      <c r="B1903" s="166"/>
      <c r="C1903" s="287"/>
      <c r="D1903" s="166"/>
      <c r="E1903" s="166"/>
      <c r="F1903" s="166"/>
      <c r="G1903" s="166"/>
      <c r="H1903" s="3597"/>
      <c r="I1903" s="166"/>
      <c r="J1903" s="5"/>
      <c r="K1903" s="5"/>
      <c r="L1903" s="166"/>
      <c r="M1903" s="5"/>
      <c r="N1903" s="5"/>
      <c r="O1903" s="5"/>
      <c r="P1903" s="5"/>
      <c r="Q1903" s="5"/>
      <c r="R1903" s="5"/>
      <c r="S1903" s="5"/>
      <c r="T1903" s="5"/>
      <c r="U1903" s="5"/>
    </row>
    <row r="1904" spans="1:21" s="23" customFormat="1" x14ac:dyDescent="0.25">
      <c r="A1904" s="6">
        <v>1316</v>
      </c>
      <c r="B1904" s="166"/>
      <c r="C1904" s="287"/>
      <c r="D1904" s="166"/>
      <c r="E1904" s="166"/>
      <c r="F1904" s="166"/>
      <c r="G1904" s="166"/>
      <c r="H1904" s="3597"/>
      <c r="I1904" s="166"/>
      <c r="J1904" s="5"/>
      <c r="K1904" s="5"/>
      <c r="L1904" s="166"/>
      <c r="M1904" s="5"/>
      <c r="N1904" s="5"/>
      <c r="O1904" s="5"/>
      <c r="P1904" s="5"/>
      <c r="Q1904" s="5"/>
      <c r="R1904" s="5"/>
      <c r="S1904" s="5"/>
      <c r="T1904" s="5"/>
      <c r="U1904" s="5"/>
    </row>
    <row r="1905" spans="1:21" s="23" customFormat="1" x14ac:dyDescent="0.25">
      <c r="A1905" s="6">
        <v>1317</v>
      </c>
      <c r="B1905" s="166"/>
      <c r="C1905" s="287"/>
      <c r="D1905" s="166"/>
      <c r="E1905" s="166"/>
      <c r="F1905" s="166"/>
      <c r="G1905" s="166"/>
      <c r="H1905" s="3597"/>
      <c r="I1905" s="166"/>
      <c r="J1905" s="5"/>
      <c r="K1905" s="5"/>
      <c r="L1905" s="166"/>
      <c r="M1905" s="5"/>
      <c r="N1905" s="5"/>
      <c r="O1905" s="5"/>
      <c r="P1905" s="5"/>
      <c r="Q1905" s="5"/>
      <c r="R1905" s="5"/>
      <c r="S1905" s="5"/>
      <c r="T1905" s="5"/>
      <c r="U1905" s="5"/>
    </row>
    <row r="1906" spans="1:21" s="23" customFormat="1" x14ac:dyDescent="0.25">
      <c r="A1906" s="6">
        <v>1318</v>
      </c>
      <c r="B1906" s="166"/>
      <c r="C1906" s="287"/>
      <c r="D1906" s="166"/>
      <c r="E1906" s="166"/>
      <c r="F1906" s="166"/>
      <c r="G1906" s="166"/>
      <c r="H1906" s="3597"/>
      <c r="I1906" s="166"/>
      <c r="J1906" s="5"/>
      <c r="K1906" s="5"/>
      <c r="L1906" s="166"/>
      <c r="M1906" s="5"/>
      <c r="N1906" s="5"/>
      <c r="O1906" s="5"/>
      <c r="P1906" s="5"/>
      <c r="Q1906" s="5"/>
      <c r="R1906" s="5"/>
      <c r="S1906" s="5"/>
      <c r="T1906" s="5"/>
      <c r="U1906" s="5"/>
    </row>
    <row r="1907" spans="1:21" s="23" customFormat="1" x14ac:dyDescent="0.25">
      <c r="A1907" s="6">
        <v>1319</v>
      </c>
      <c r="B1907" s="166"/>
      <c r="C1907" s="287"/>
      <c r="D1907" s="166"/>
      <c r="E1907" s="166"/>
      <c r="F1907" s="166"/>
      <c r="G1907" s="166"/>
      <c r="H1907" s="3597"/>
      <c r="I1907" s="166"/>
      <c r="J1907" s="5"/>
      <c r="K1907" s="5"/>
      <c r="L1907" s="166"/>
      <c r="M1907" s="5"/>
      <c r="N1907" s="5"/>
      <c r="O1907" s="5"/>
      <c r="P1907" s="5"/>
      <c r="Q1907" s="5"/>
      <c r="R1907" s="5"/>
      <c r="S1907" s="5"/>
      <c r="T1907" s="5"/>
      <c r="U1907" s="5"/>
    </row>
    <row r="1908" spans="1:21" s="23" customFormat="1" x14ac:dyDescent="0.25">
      <c r="A1908" s="6">
        <v>1320</v>
      </c>
      <c r="B1908" s="166"/>
      <c r="C1908" s="287"/>
      <c r="D1908" s="166"/>
      <c r="E1908" s="166"/>
      <c r="F1908" s="166"/>
      <c r="G1908" s="166"/>
      <c r="H1908" s="3597"/>
      <c r="I1908" s="166"/>
      <c r="J1908" s="5"/>
      <c r="K1908" s="5"/>
      <c r="L1908" s="166"/>
      <c r="M1908" s="5"/>
      <c r="N1908" s="5"/>
      <c r="O1908" s="5"/>
      <c r="P1908" s="5"/>
      <c r="Q1908" s="5"/>
      <c r="R1908" s="5"/>
      <c r="S1908" s="5"/>
      <c r="T1908" s="5"/>
      <c r="U1908" s="5"/>
    </row>
    <row r="1909" spans="1:21" s="23" customFormat="1" x14ac:dyDescent="0.25">
      <c r="A1909" s="6">
        <v>1321</v>
      </c>
      <c r="B1909" s="166"/>
      <c r="C1909" s="287"/>
      <c r="D1909" s="166"/>
      <c r="E1909" s="166"/>
      <c r="F1909" s="166"/>
      <c r="G1909" s="166"/>
      <c r="H1909" s="3597"/>
      <c r="I1909" s="166"/>
      <c r="J1909" s="5"/>
      <c r="K1909" s="5"/>
      <c r="L1909" s="166"/>
      <c r="M1909" s="5"/>
      <c r="N1909" s="5"/>
      <c r="O1909" s="5"/>
      <c r="P1909" s="5"/>
      <c r="Q1909" s="5"/>
      <c r="R1909" s="5"/>
      <c r="S1909" s="5"/>
      <c r="T1909" s="5"/>
      <c r="U1909" s="5"/>
    </row>
    <row r="1910" spans="1:21" s="23" customFormat="1" x14ac:dyDescent="0.25">
      <c r="A1910" s="6">
        <v>1322</v>
      </c>
      <c r="B1910" s="166"/>
      <c r="C1910" s="287"/>
      <c r="D1910" s="166"/>
      <c r="E1910" s="166"/>
      <c r="F1910" s="166"/>
      <c r="G1910" s="166"/>
      <c r="H1910" s="3597"/>
      <c r="I1910" s="166"/>
      <c r="J1910" s="5"/>
      <c r="K1910" s="5"/>
      <c r="L1910" s="166"/>
      <c r="M1910" s="5"/>
      <c r="N1910" s="5"/>
      <c r="O1910" s="5"/>
      <c r="P1910" s="5"/>
      <c r="Q1910" s="5"/>
      <c r="R1910" s="5"/>
      <c r="S1910" s="5"/>
      <c r="T1910" s="5"/>
      <c r="U1910" s="5"/>
    </row>
    <row r="1911" spans="1:21" s="23" customFormat="1" x14ac:dyDescent="0.25">
      <c r="A1911" s="6">
        <v>1323</v>
      </c>
      <c r="B1911" s="166"/>
      <c r="C1911" s="287"/>
      <c r="D1911" s="166"/>
      <c r="E1911" s="166"/>
      <c r="F1911" s="166"/>
      <c r="G1911" s="166"/>
      <c r="H1911" s="3597"/>
      <c r="I1911" s="166"/>
      <c r="J1911" s="5"/>
      <c r="K1911" s="5"/>
      <c r="L1911" s="166"/>
      <c r="M1911" s="5"/>
      <c r="N1911" s="5"/>
      <c r="O1911" s="5"/>
      <c r="P1911" s="5"/>
      <c r="Q1911" s="5"/>
      <c r="R1911" s="5"/>
      <c r="S1911" s="5"/>
      <c r="T1911" s="5"/>
      <c r="U1911" s="5"/>
    </row>
    <row r="1912" spans="1:21" s="23" customFormat="1" x14ac:dyDescent="0.25">
      <c r="A1912" s="6">
        <v>1324</v>
      </c>
      <c r="B1912" s="166"/>
      <c r="C1912" s="287"/>
      <c r="D1912" s="166"/>
      <c r="E1912" s="166"/>
      <c r="F1912" s="166"/>
      <c r="G1912" s="166"/>
      <c r="H1912" s="3597"/>
      <c r="I1912" s="166"/>
      <c r="J1912" s="5"/>
      <c r="K1912" s="5"/>
      <c r="L1912" s="166"/>
      <c r="M1912" s="5"/>
      <c r="N1912" s="5"/>
      <c r="O1912" s="5"/>
      <c r="P1912" s="5"/>
      <c r="Q1912" s="5"/>
      <c r="R1912" s="5"/>
      <c r="S1912" s="5"/>
      <c r="T1912" s="5"/>
      <c r="U1912" s="5"/>
    </row>
    <row r="1913" spans="1:21" s="23" customFormat="1" x14ac:dyDescent="0.25">
      <c r="A1913" s="6">
        <v>1325</v>
      </c>
      <c r="B1913" s="166"/>
      <c r="C1913" s="287"/>
      <c r="D1913" s="166"/>
      <c r="E1913" s="166"/>
      <c r="F1913" s="166"/>
      <c r="G1913" s="166"/>
      <c r="H1913" s="3597"/>
      <c r="I1913" s="166"/>
      <c r="J1913" s="5"/>
      <c r="K1913" s="5"/>
      <c r="L1913" s="166"/>
      <c r="M1913" s="5"/>
      <c r="N1913" s="5"/>
      <c r="O1913" s="5"/>
      <c r="P1913" s="5"/>
      <c r="Q1913" s="5"/>
      <c r="R1913" s="5"/>
      <c r="S1913" s="5"/>
      <c r="T1913" s="5"/>
      <c r="U1913" s="5"/>
    </row>
    <row r="1914" spans="1:21" s="23" customFormat="1" x14ac:dyDescent="0.25">
      <c r="A1914" s="6">
        <v>1326</v>
      </c>
      <c r="B1914" s="166"/>
      <c r="C1914" s="287"/>
      <c r="D1914" s="166"/>
      <c r="E1914" s="166"/>
      <c r="F1914" s="166"/>
      <c r="G1914" s="166"/>
      <c r="H1914" s="3597"/>
      <c r="I1914" s="166"/>
      <c r="J1914" s="5"/>
      <c r="K1914" s="5"/>
      <c r="L1914" s="166"/>
      <c r="M1914" s="5"/>
      <c r="N1914" s="5"/>
      <c r="O1914" s="5"/>
      <c r="P1914" s="5"/>
      <c r="Q1914" s="5"/>
      <c r="R1914" s="5"/>
      <c r="S1914" s="5"/>
      <c r="T1914" s="5"/>
      <c r="U1914" s="5"/>
    </row>
    <row r="1915" spans="1:21" s="23" customFormat="1" x14ac:dyDescent="0.25">
      <c r="A1915" s="6">
        <v>1327</v>
      </c>
      <c r="B1915" s="166"/>
      <c r="C1915" s="287"/>
      <c r="D1915" s="166"/>
      <c r="E1915" s="166"/>
      <c r="F1915" s="166"/>
      <c r="G1915" s="166"/>
      <c r="H1915" s="3597"/>
      <c r="I1915" s="166"/>
      <c r="J1915" s="5"/>
      <c r="K1915" s="5"/>
      <c r="L1915" s="166"/>
      <c r="M1915" s="5"/>
      <c r="N1915" s="5"/>
      <c r="O1915" s="5"/>
      <c r="P1915" s="5"/>
      <c r="Q1915" s="5"/>
      <c r="R1915" s="5"/>
      <c r="S1915" s="5"/>
      <c r="T1915" s="5"/>
      <c r="U1915" s="5"/>
    </row>
    <row r="1916" spans="1:21" s="23" customFormat="1" x14ac:dyDescent="0.25">
      <c r="A1916" s="6">
        <v>1328</v>
      </c>
      <c r="B1916" s="166"/>
      <c r="C1916" s="287"/>
      <c r="D1916" s="166"/>
      <c r="E1916" s="166"/>
      <c r="F1916" s="166"/>
      <c r="G1916" s="166"/>
      <c r="H1916" s="3597"/>
      <c r="I1916" s="166"/>
      <c r="J1916" s="5"/>
      <c r="K1916" s="5"/>
      <c r="L1916" s="166"/>
      <c r="M1916" s="5"/>
      <c r="N1916" s="5"/>
      <c r="O1916" s="5"/>
      <c r="P1916" s="5"/>
      <c r="Q1916" s="5"/>
      <c r="R1916" s="5"/>
      <c r="S1916" s="5"/>
      <c r="T1916" s="5"/>
      <c r="U1916" s="5"/>
    </row>
    <row r="1917" spans="1:21" s="23" customFormat="1" x14ac:dyDescent="0.25">
      <c r="A1917" s="6">
        <v>1329</v>
      </c>
      <c r="B1917" s="166"/>
      <c r="C1917" s="287"/>
      <c r="D1917" s="166"/>
      <c r="E1917" s="166"/>
      <c r="F1917" s="166"/>
      <c r="G1917" s="166"/>
      <c r="H1917" s="3597"/>
      <c r="I1917" s="166"/>
      <c r="J1917" s="5"/>
      <c r="K1917" s="5"/>
      <c r="L1917" s="166"/>
      <c r="M1917" s="5"/>
      <c r="N1917" s="5"/>
      <c r="O1917" s="5"/>
      <c r="P1917" s="5"/>
      <c r="Q1917" s="5"/>
      <c r="R1917" s="5"/>
      <c r="S1917" s="5"/>
      <c r="T1917" s="5"/>
      <c r="U1917" s="5"/>
    </row>
    <row r="1918" spans="1:21" s="23" customFormat="1" x14ac:dyDescent="0.25">
      <c r="A1918" s="6">
        <v>1330</v>
      </c>
      <c r="B1918" s="166"/>
      <c r="C1918" s="287"/>
      <c r="D1918" s="166"/>
      <c r="E1918" s="166"/>
      <c r="F1918" s="166"/>
      <c r="G1918" s="166"/>
      <c r="H1918" s="3597"/>
      <c r="I1918" s="166"/>
      <c r="J1918" s="5"/>
      <c r="K1918" s="5"/>
      <c r="L1918" s="166"/>
      <c r="M1918" s="5"/>
      <c r="N1918" s="5"/>
      <c r="O1918" s="5"/>
      <c r="P1918" s="5"/>
      <c r="Q1918" s="5"/>
      <c r="R1918" s="5"/>
      <c r="S1918" s="5"/>
      <c r="T1918" s="5"/>
      <c r="U1918" s="5"/>
    </row>
    <row r="1919" spans="1:21" s="23" customFormat="1" x14ac:dyDescent="0.25">
      <c r="A1919" s="6">
        <v>1331</v>
      </c>
      <c r="B1919" s="166"/>
      <c r="C1919" s="287"/>
      <c r="D1919" s="166"/>
      <c r="E1919" s="166"/>
      <c r="F1919" s="166"/>
      <c r="G1919" s="166"/>
      <c r="H1919" s="3597"/>
      <c r="I1919" s="166"/>
      <c r="J1919" s="5"/>
      <c r="K1919" s="5"/>
      <c r="L1919" s="166"/>
      <c r="M1919" s="5"/>
      <c r="N1919" s="5"/>
      <c r="O1919" s="5"/>
      <c r="P1919" s="5"/>
      <c r="Q1919" s="5"/>
      <c r="R1919" s="5"/>
      <c r="S1919" s="5"/>
      <c r="T1919" s="5"/>
      <c r="U1919" s="5"/>
    </row>
    <row r="1920" spans="1:21" s="23" customFormat="1" x14ac:dyDescent="0.25">
      <c r="A1920" s="6">
        <v>1332</v>
      </c>
      <c r="B1920" s="166"/>
      <c r="C1920" s="287"/>
      <c r="D1920" s="166"/>
      <c r="E1920" s="166"/>
      <c r="F1920" s="166"/>
      <c r="G1920" s="166"/>
      <c r="H1920" s="3597"/>
      <c r="I1920" s="166"/>
      <c r="J1920" s="5"/>
      <c r="K1920" s="5"/>
      <c r="L1920" s="166"/>
      <c r="M1920" s="5"/>
      <c r="N1920" s="5"/>
      <c r="O1920" s="5"/>
      <c r="P1920" s="5"/>
      <c r="Q1920" s="5"/>
      <c r="R1920" s="5"/>
      <c r="S1920" s="5"/>
      <c r="T1920" s="5"/>
      <c r="U1920" s="5"/>
    </row>
    <row r="1921" spans="1:21" s="23" customFormat="1" x14ac:dyDescent="0.25">
      <c r="A1921" s="6">
        <v>1333</v>
      </c>
      <c r="B1921" s="166"/>
      <c r="C1921" s="287"/>
      <c r="D1921" s="166"/>
      <c r="E1921" s="166"/>
      <c r="F1921" s="166"/>
      <c r="G1921" s="166"/>
      <c r="H1921" s="3597"/>
      <c r="I1921" s="166"/>
      <c r="J1921" s="5"/>
      <c r="K1921" s="5"/>
      <c r="L1921" s="166"/>
      <c r="M1921" s="5"/>
      <c r="N1921" s="5"/>
      <c r="O1921" s="5"/>
      <c r="P1921" s="5"/>
      <c r="Q1921" s="5"/>
      <c r="R1921" s="5"/>
      <c r="S1921" s="5"/>
      <c r="T1921" s="5"/>
      <c r="U1921" s="5"/>
    </row>
    <row r="1922" spans="1:21" s="23" customFormat="1" x14ac:dyDescent="0.25">
      <c r="A1922" s="6">
        <v>1334</v>
      </c>
      <c r="B1922" s="166"/>
      <c r="C1922" s="287"/>
      <c r="D1922" s="166"/>
      <c r="E1922" s="166"/>
      <c r="F1922" s="166"/>
      <c r="G1922" s="166"/>
      <c r="H1922" s="3597"/>
      <c r="I1922" s="166"/>
      <c r="J1922" s="5"/>
      <c r="K1922" s="5"/>
      <c r="L1922" s="166"/>
      <c r="M1922" s="5"/>
      <c r="N1922" s="5"/>
      <c r="O1922" s="5"/>
      <c r="P1922" s="5"/>
      <c r="Q1922" s="5"/>
      <c r="R1922" s="5"/>
      <c r="S1922" s="5"/>
      <c r="T1922" s="5"/>
      <c r="U1922" s="5"/>
    </row>
    <row r="1923" spans="1:21" s="23" customFormat="1" x14ac:dyDescent="0.25">
      <c r="A1923" s="6">
        <v>1335</v>
      </c>
      <c r="B1923" s="166"/>
      <c r="C1923" s="287"/>
      <c r="D1923" s="166"/>
      <c r="E1923" s="166"/>
      <c r="F1923" s="166"/>
      <c r="G1923" s="166"/>
      <c r="H1923" s="3597"/>
      <c r="I1923" s="166"/>
      <c r="J1923" s="5"/>
      <c r="K1923" s="5"/>
      <c r="L1923" s="166"/>
      <c r="M1923" s="5"/>
      <c r="N1923" s="5"/>
      <c r="O1923" s="5"/>
      <c r="P1923" s="5"/>
      <c r="Q1923" s="5"/>
      <c r="R1923" s="5"/>
      <c r="S1923" s="5"/>
      <c r="T1923" s="5"/>
      <c r="U1923" s="5"/>
    </row>
    <row r="1924" spans="1:21" s="23" customFormat="1" x14ac:dyDescent="0.25">
      <c r="A1924" s="6">
        <v>1336</v>
      </c>
      <c r="B1924" s="166"/>
      <c r="C1924" s="287"/>
      <c r="D1924" s="166"/>
      <c r="E1924" s="166"/>
      <c r="F1924" s="166"/>
      <c r="G1924" s="166"/>
      <c r="H1924" s="3597"/>
      <c r="I1924" s="166"/>
      <c r="J1924" s="5"/>
      <c r="K1924" s="5"/>
      <c r="L1924" s="166"/>
      <c r="M1924" s="5"/>
      <c r="N1924" s="5"/>
      <c r="O1924" s="5"/>
      <c r="P1924" s="5"/>
      <c r="Q1924" s="5"/>
      <c r="R1924" s="5"/>
      <c r="S1924" s="5"/>
      <c r="T1924" s="5"/>
      <c r="U1924" s="5"/>
    </row>
    <row r="1925" spans="1:21" s="23" customFormat="1" x14ac:dyDescent="0.25">
      <c r="A1925" s="6">
        <v>1337</v>
      </c>
      <c r="B1925" s="166"/>
      <c r="C1925" s="287"/>
      <c r="D1925" s="166"/>
      <c r="E1925" s="166"/>
      <c r="F1925" s="166"/>
      <c r="G1925" s="166"/>
      <c r="H1925" s="3597"/>
      <c r="I1925" s="166"/>
      <c r="J1925" s="5"/>
      <c r="K1925" s="5"/>
      <c r="L1925" s="166"/>
      <c r="M1925" s="5"/>
      <c r="N1925" s="5"/>
      <c r="O1925" s="5"/>
      <c r="P1925" s="5"/>
      <c r="Q1925" s="5"/>
      <c r="R1925" s="5"/>
      <c r="S1925" s="5"/>
      <c r="T1925" s="5"/>
      <c r="U1925" s="5"/>
    </row>
    <row r="1926" spans="1:21" s="23" customFormat="1" x14ac:dyDescent="0.25">
      <c r="A1926" s="6">
        <v>1338</v>
      </c>
      <c r="B1926" s="166"/>
      <c r="C1926" s="287"/>
      <c r="D1926" s="166"/>
      <c r="E1926" s="166"/>
      <c r="F1926" s="166"/>
      <c r="G1926" s="166"/>
      <c r="H1926" s="3597"/>
      <c r="I1926" s="166"/>
      <c r="J1926" s="5"/>
      <c r="K1926" s="5"/>
      <c r="L1926" s="166"/>
      <c r="M1926" s="5"/>
      <c r="N1926" s="5"/>
      <c r="O1926" s="5"/>
      <c r="P1926" s="5"/>
      <c r="Q1926" s="5"/>
      <c r="R1926" s="5"/>
      <c r="S1926" s="5"/>
      <c r="T1926" s="5"/>
      <c r="U1926" s="5"/>
    </row>
    <row r="1927" spans="1:21" s="23" customFormat="1" x14ac:dyDescent="0.25">
      <c r="A1927" s="6">
        <v>1339</v>
      </c>
      <c r="B1927" s="166"/>
      <c r="C1927" s="287"/>
      <c r="D1927" s="166"/>
      <c r="E1927" s="166"/>
      <c r="F1927" s="166"/>
      <c r="G1927" s="166"/>
      <c r="H1927" s="3597"/>
      <c r="I1927" s="166"/>
      <c r="J1927" s="5"/>
      <c r="K1927" s="5"/>
      <c r="L1927" s="166"/>
      <c r="M1927" s="5"/>
      <c r="N1927" s="5"/>
      <c r="O1927" s="5"/>
      <c r="P1927" s="5"/>
      <c r="Q1927" s="5"/>
      <c r="R1927" s="5"/>
      <c r="S1927" s="5"/>
      <c r="T1927" s="5"/>
      <c r="U1927" s="5"/>
    </row>
    <row r="1928" spans="1:21" s="23" customFormat="1" x14ac:dyDescent="0.25">
      <c r="A1928" s="6">
        <v>1340</v>
      </c>
      <c r="B1928" s="166"/>
      <c r="C1928" s="287"/>
      <c r="D1928" s="166"/>
      <c r="E1928" s="166"/>
      <c r="F1928" s="166"/>
      <c r="G1928" s="166"/>
      <c r="H1928" s="3597"/>
      <c r="I1928" s="166"/>
      <c r="J1928" s="5"/>
      <c r="K1928" s="5"/>
      <c r="L1928" s="166"/>
      <c r="M1928" s="5"/>
      <c r="N1928" s="5"/>
      <c r="O1928" s="5"/>
      <c r="P1928" s="5"/>
      <c r="Q1928" s="5"/>
      <c r="R1928" s="5"/>
      <c r="S1928" s="5"/>
      <c r="T1928" s="5"/>
      <c r="U1928" s="5"/>
    </row>
    <row r="1929" spans="1:21" s="23" customFormat="1" x14ac:dyDescent="0.25">
      <c r="A1929" s="6">
        <v>1341</v>
      </c>
      <c r="B1929" s="166"/>
      <c r="C1929" s="287"/>
      <c r="D1929" s="166"/>
      <c r="E1929" s="166"/>
      <c r="F1929" s="166"/>
      <c r="G1929" s="166"/>
      <c r="H1929" s="3597"/>
      <c r="I1929" s="166"/>
      <c r="J1929" s="5"/>
      <c r="K1929" s="5"/>
      <c r="L1929" s="166"/>
      <c r="M1929" s="5"/>
      <c r="N1929" s="5"/>
      <c r="O1929" s="5"/>
      <c r="P1929" s="5"/>
      <c r="Q1929" s="5"/>
      <c r="R1929" s="5"/>
      <c r="S1929" s="5"/>
      <c r="T1929" s="5"/>
      <c r="U1929" s="5"/>
    </row>
    <row r="1930" spans="1:21" s="23" customFormat="1" x14ac:dyDescent="0.25">
      <c r="A1930" s="6">
        <v>1342</v>
      </c>
      <c r="B1930" s="166"/>
      <c r="C1930" s="287"/>
      <c r="D1930" s="166"/>
      <c r="E1930" s="166"/>
      <c r="F1930" s="166"/>
      <c r="G1930" s="166"/>
      <c r="H1930" s="3597"/>
      <c r="I1930" s="166"/>
      <c r="J1930" s="5"/>
      <c r="K1930" s="5"/>
      <c r="L1930" s="166"/>
      <c r="M1930" s="5"/>
      <c r="N1930" s="5"/>
      <c r="O1930" s="5"/>
      <c r="P1930" s="5"/>
      <c r="Q1930" s="5"/>
      <c r="R1930" s="5"/>
      <c r="S1930" s="5"/>
      <c r="T1930" s="5"/>
      <c r="U1930" s="5"/>
    </row>
    <row r="1931" spans="1:21" s="23" customFormat="1" x14ac:dyDescent="0.25">
      <c r="A1931" s="6">
        <v>1343</v>
      </c>
      <c r="B1931" s="166"/>
      <c r="C1931" s="287"/>
      <c r="D1931" s="166"/>
      <c r="E1931" s="166"/>
      <c r="F1931" s="166"/>
      <c r="G1931" s="166"/>
      <c r="H1931" s="3597"/>
      <c r="I1931" s="166"/>
      <c r="J1931" s="5"/>
      <c r="K1931" s="5"/>
      <c r="L1931" s="166"/>
      <c r="M1931" s="5"/>
      <c r="N1931" s="5"/>
      <c r="O1931" s="5"/>
      <c r="P1931" s="5"/>
      <c r="Q1931" s="5"/>
      <c r="R1931" s="5"/>
      <c r="S1931" s="5"/>
      <c r="T1931" s="5"/>
      <c r="U1931" s="5"/>
    </row>
    <row r="1932" spans="1:21" s="23" customFormat="1" x14ac:dyDescent="0.25">
      <c r="A1932" s="6">
        <v>1344</v>
      </c>
      <c r="B1932" s="166"/>
      <c r="C1932" s="287"/>
      <c r="D1932" s="166"/>
      <c r="E1932" s="166"/>
      <c r="F1932" s="166"/>
      <c r="G1932" s="166"/>
      <c r="H1932" s="3597"/>
      <c r="I1932" s="166"/>
      <c r="J1932" s="5"/>
      <c r="K1932" s="5"/>
      <c r="L1932" s="166"/>
      <c r="M1932" s="5"/>
      <c r="N1932" s="5"/>
      <c r="O1932" s="5"/>
      <c r="P1932" s="5"/>
      <c r="Q1932" s="5"/>
      <c r="R1932" s="5"/>
      <c r="S1932" s="5"/>
      <c r="T1932" s="5"/>
      <c r="U1932" s="5"/>
    </row>
    <row r="1933" spans="1:21" s="23" customFormat="1" x14ac:dyDescent="0.25">
      <c r="A1933" s="6">
        <v>1345</v>
      </c>
      <c r="B1933" s="166"/>
      <c r="C1933" s="287"/>
      <c r="D1933" s="166"/>
      <c r="E1933" s="166"/>
      <c r="F1933" s="166"/>
      <c r="G1933" s="166"/>
      <c r="H1933" s="3597"/>
      <c r="I1933" s="166"/>
      <c r="J1933" s="5"/>
      <c r="K1933" s="5"/>
      <c r="L1933" s="166"/>
      <c r="M1933" s="5"/>
      <c r="N1933" s="5"/>
      <c r="O1933" s="5"/>
      <c r="P1933" s="5"/>
      <c r="Q1933" s="5"/>
      <c r="R1933" s="5"/>
      <c r="S1933" s="5"/>
      <c r="T1933" s="5"/>
      <c r="U1933" s="5"/>
    </row>
    <row r="1934" spans="1:21" s="23" customFormat="1" x14ac:dyDescent="0.25">
      <c r="A1934" s="6">
        <v>1346</v>
      </c>
      <c r="B1934" s="166"/>
      <c r="C1934" s="287"/>
      <c r="D1934" s="166"/>
      <c r="E1934" s="166"/>
      <c r="F1934" s="166"/>
      <c r="G1934" s="166"/>
      <c r="H1934" s="3597"/>
      <c r="I1934" s="166"/>
      <c r="J1934" s="5"/>
      <c r="K1934" s="5"/>
      <c r="L1934" s="166"/>
      <c r="M1934" s="5"/>
      <c r="N1934" s="5"/>
      <c r="O1934" s="5"/>
      <c r="P1934" s="5"/>
      <c r="Q1934" s="5"/>
      <c r="R1934" s="5"/>
      <c r="S1934" s="5"/>
      <c r="T1934" s="5"/>
      <c r="U1934" s="5"/>
    </row>
    <row r="1935" spans="1:21" s="23" customFormat="1" x14ac:dyDescent="0.25">
      <c r="A1935" s="6">
        <v>1347</v>
      </c>
      <c r="B1935" s="166"/>
      <c r="C1935" s="287"/>
      <c r="D1935" s="166"/>
      <c r="E1935" s="166"/>
      <c r="F1935" s="166"/>
      <c r="G1935" s="166"/>
      <c r="H1935" s="3597"/>
      <c r="I1935" s="166"/>
      <c r="J1935" s="5"/>
      <c r="K1935" s="5"/>
      <c r="L1935" s="166"/>
      <c r="M1935" s="5"/>
      <c r="N1935" s="5"/>
      <c r="O1935" s="5"/>
      <c r="P1935" s="5"/>
      <c r="Q1935" s="5"/>
      <c r="R1935" s="5"/>
      <c r="S1935" s="5"/>
      <c r="T1935" s="5"/>
      <c r="U1935" s="5"/>
    </row>
    <row r="1936" spans="1:21" s="23" customFormat="1" x14ac:dyDescent="0.25">
      <c r="A1936" s="6">
        <v>1348</v>
      </c>
      <c r="B1936" s="166"/>
      <c r="C1936" s="287"/>
      <c r="D1936" s="166"/>
      <c r="E1936" s="166"/>
      <c r="F1936" s="166"/>
      <c r="G1936" s="166"/>
      <c r="H1936" s="3597"/>
      <c r="I1936" s="166"/>
      <c r="J1936" s="5"/>
      <c r="K1936" s="5"/>
      <c r="L1936" s="166"/>
      <c r="M1936" s="5"/>
      <c r="N1936" s="5"/>
      <c r="O1936" s="5"/>
      <c r="P1936" s="5"/>
      <c r="Q1936" s="5"/>
      <c r="R1936" s="5"/>
      <c r="S1936" s="5"/>
      <c r="T1936" s="5"/>
      <c r="U1936" s="5"/>
    </row>
    <row r="1937" spans="1:21" s="23" customFormat="1" x14ac:dyDescent="0.25">
      <c r="A1937" s="6">
        <v>1349</v>
      </c>
      <c r="B1937" s="166"/>
      <c r="C1937" s="287"/>
      <c r="D1937" s="166"/>
      <c r="E1937" s="166"/>
      <c r="F1937" s="166"/>
      <c r="G1937" s="166"/>
      <c r="H1937" s="3597"/>
      <c r="I1937" s="166"/>
      <c r="J1937" s="5"/>
      <c r="K1937" s="5"/>
      <c r="L1937" s="166"/>
      <c r="M1937" s="5"/>
      <c r="N1937" s="5"/>
      <c r="O1937" s="5"/>
      <c r="P1937" s="5"/>
      <c r="Q1937" s="5"/>
      <c r="R1937" s="5"/>
      <c r="S1937" s="5"/>
      <c r="T1937" s="5"/>
      <c r="U1937" s="5"/>
    </row>
    <row r="1938" spans="1:21" s="23" customFormat="1" x14ac:dyDescent="0.25">
      <c r="A1938" s="6">
        <v>1350</v>
      </c>
      <c r="B1938" s="166"/>
      <c r="C1938" s="287"/>
      <c r="D1938" s="166"/>
      <c r="E1938" s="166"/>
      <c r="F1938" s="166"/>
      <c r="G1938" s="166"/>
      <c r="H1938" s="3597"/>
      <c r="I1938" s="166"/>
      <c r="J1938" s="5"/>
      <c r="K1938" s="5"/>
      <c r="L1938" s="166"/>
      <c r="M1938" s="5"/>
      <c r="N1938" s="5"/>
      <c r="O1938" s="5"/>
      <c r="P1938" s="5"/>
      <c r="Q1938" s="5"/>
      <c r="R1938" s="5"/>
      <c r="S1938" s="5"/>
      <c r="T1938" s="5"/>
      <c r="U1938" s="5"/>
    </row>
    <row r="1939" spans="1:21" s="23" customFormat="1" x14ac:dyDescent="0.25">
      <c r="A1939" s="6">
        <v>1351</v>
      </c>
      <c r="B1939" s="166"/>
      <c r="C1939" s="287"/>
      <c r="D1939" s="166"/>
      <c r="E1939" s="166"/>
      <c r="F1939" s="166"/>
      <c r="G1939" s="166"/>
      <c r="H1939" s="3597"/>
      <c r="I1939" s="166"/>
      <c r="J1939" s="5"/>
      <c r="K1939" s="5"/>
      <c r="L1939" s="166"/>
      <c r="M1939" s="5"/>
      <c r="N1939" s="5"/>
      <c r="O1939" s="5"/>
      <c r="P1939" s="5"/>
      <c r="Q1939" s="5"/>
      <c r="R1939" s="5"/>
      <c r="S1939" s="5"/>
      <c r="T1939" s="5"/>
      <c r="U1939" s="5"/>
    </row>
    <row r="1940" spans="1:21" s="23" customFormat="1" x14ac:dyDescent="0.25">
      <c r="A1940" s="6">
        <v>1352</v>
      </c>
      <c r="B1940" s="166"/>
      <c r="C1940" s="287"/>
      <c r="D1940" s="166"/>
      <c r="E1940" s="166"/>
      <c r="F1940" s="166"/>
      <c r="G1940" s="166"/>
      <c r="H1940" s="3597"/>
      <c r="I1940" s="166"/>
      <c r="J1940" s="5"/>
      <c r="K1940" s="5"/>
      <c r="L1940" s="166"/>
      <c r="M1940" s="5"/>
      <c r="N1940" s="5"/>
      <c r="O1940" s="5"/>
      <c r="P1940" s="5"/>
      <c r="Q1940" s="5"/>
      <c r="R1940" s="5"/>
      <c r="S1940" s="5"/>
      <c r="T1940" s="5"/>
      <c r="U1940" s="5"/>
    </row>
    <row r="1941" spans="1:21" s="23" customFormat="1" x14ac:dyDescent="0.25">
      <c r="A1941" s="6">
        <v>1353</v>
      </c>
      <c r="B1941" s="166"/>
      <c r="C1941" s="287"/>
      <c r="D1941" s="166"/>
      <c r="E1941" s="166"/>
      <c r="F1941" s="166"/>
      <c r="G1941" s="166"/>
      <c r="H1941" s="3597"/>
      <c r="I1941" s="166"/>
      <c r="J1941" s="5"/>
      <c r="K1941" s="5"/>
      <c r="L1941" s="166"/>
      <c r="M1941" s="5"/>
      <c r="N1941" s="5"/>
      <c r="O1941" s="5"/>
      <c r="P1941" s="5"/>
      <c r="Q1941" s="5"/>
      <c r="R1941" s="5"/>
      <c r="S1941" s="5"/>
      <c r="T1941" s="5"/>
      <c r="U1941" s="5"/>
    </row>
    <row r="1942" spans="1:21" s="23" customFormat="1" x14ac:dyDescent="0.25">
      <c r="A1942" s="6">
        <v>1354</v>
      </c>
      <c r="B1942" s="166"/>
      <c r="C1942" s="287"/>
      <c r="D1942" s="166"/>
      <c r="E1942" s="166"/>
      <c r="F1942" s="166"/>
      <c r="G1942" s="166"/>
      <c r="H1942" s="3597"/>
      <c r="I1942" s="166"/>
      <c r="J1942" s="5"/>
      <c r="K1942" s="5"/>
      <c r="L1942" s="166"/>
      <c r="M1942" s="5"/>
      <c r="N1942" s="5"/>
      <c r="O1942" s="5"/>
      <c r="P1942" s="5"/>
      <c r="Q1942" s="5"/>
      <c r="R1942" s="5"/>
      <c r="S1942" s="5"/>
      <c r="T1942" s="5"/>
      <c r="U1942" s="5"/>
    </row>
    <row r="1943" spans="1:21" s="23" customFormat="1" x14ac:dyDescent="0.25">
      <c r="A1943" s="6">
        <v>1355</v>
      </c>
      <c r="B1943" s="166"/>
      <c r="C1943" s="287"/>
      <c r="D1943" s="166"/>
      <c r="E1943" s="166"/>
      <c r="F1943" s="166"/>
      <c r="G1943" s="166"/>
      <c r="H1943" s="3597"/>
      <c r="I1943" s="166"/>
      <c r="J1943" s="5"/>
      <c r="K1943" s="5"/>
      <c r="L1943" s="166"/>
      <c r="M1943" s="5"/>
      <c r="N1943" s="5"/>
      <c r="O1943" s="5"/>
      <c r="P1943" s="5"/>
      <c r="Q1943" s="5"/>
      <c r="R1943" s="5"/>
      <c r="S1943" s="5"/>
      <c r="T1943" s="5"/>
      <c r="U1943" s="5"/>
    </row>
    <row r="1944" spans="1:21" s="23" customFormat="1" x14ac:dyDescent="0.25">
      <c r="A1944" s="6">
        <v>1356</v>
      </c>
      <c r="B1944" s="166"/>
      <c r="C1944" s="287"/>
      <c r="D1944" s="166"/>
      <c r="E1944" s="166"/>
      <c r="F1944" s="166"/>
      <c r="G1944" s="166"/>
      <c r="H1944" s="3597"/>
      <c r="I1944" s="166"/>
      <c r="J1944" s="5"/>
      <c r="K1944" s="5"/>
      <c r="L1944" s="166"/>
      <c r="M1944" s="5"/>
      <c r="N1944" s="5"/>
      <c r="O1944" s="5"/>
      <c r="P1944" s="5"/>
      <c r="Q1944" s="5"/>
      <c r="R1944" s="5"/>
      <c r="S1944" s="5"/>
      <c r="T1944" s="5"/>
      <c r="U1944" s="5"/>
    </row>
    <row r="1945" spans="1:21" s="23" customFormat="1" x14ac:dyDescent="0.25">
      <c r="A1945" s="6">
        <v>1357</v>
      </c>
      <c r="B1945" s="166"/>
      <c r="C1945" s="287"/>
      <c r="D1945" s="166"/>
      <c r="E1945" s="166"/>
      <c r="F1945" s="166"/>
      <c r="G1945" s="166"/>
      <c r="H1945" s="3597"/>
      <c r="I1945" s="166"/>
      <c r="J1945" s="5"/>
      <c r="K1945" s="5"/>
      <c r="L1945" s="166"/>
      <c r="M1945" s="5"/>
      <c r="N1945" s="5"/>
      <c r="O1945" s="5"/>
      <c r="P1945" s="5"/>
      <c r="Q1945" s="5"/>
      <c r="R1945" s="5"/>
      <c r="S1945" s="5"/>
      <c r="T1945" s="5"/>
      <c r="U1945" s="5"/>
    </row>
    <row r="1946" spans="1:21" s="23" customFormat="1" x14ac:dyDescent="0.25">
      <c r="A1946" s="6">
        <v>1358</v>
      </c>
      <c r="B1946" s="166"/>
      <c r="C1946" s="287"/>
      <c r="D1946" s="166"/>
      <c r="E1946" s="166"/>
      <c r="F1946" s="166"/>
      <c r="G1946" s="166"/>
      <c r="H1946" s="3597"/>
      <c r="I1946" s="166"/>
      <c r="J1946" s="5"/>
      <c r="K1946" s="5"/>
      <c r="L1946" s="166"/>
      <c r="M1946" s="5"/>
      <c r="N1946" s="5"/>
      <c r="O1946" s="5"/>
      <c r="P1946" s="5"/>
      <c r="Q1946" s="5"/>
      <c r="R1946" s="5"/>
      <c r="S1946" s="5"/>
      <c r="T1946" s="5"/>
      <c r="U1946" s="5"/>
    </row>
    <row r="1947" spans="1:21" s="23" customFormat="1" x14ac:dyDescent="0.25">
      <c r="A1947" s="6">
        <v>1359</v>
      </c>
      <c r="B1947" s="166"/>
      <c r="C1947" s="287"/>
      <c r="D1947" s="166"/>
      <c r="E1947" s="166"/>
      <c r="F1947" s="166"/>
      <c r="G1947" s="166"/>
      <c r="H1947" s="3597"/>
      <c r="I1947" s="166"/>
      <c r="J1947" s="5"/>
      <c r="K1947" s="5"/>
      <c r="L1947" s="166"/>
      <c r="M1947" s="5"/>
      <c r="N1947" s="5"/>
      <c r="O1947" s="5"/>
      <c r="P1947" s="5"/>
      <c r="Q1947" s="5"/>
      <c r="R1947" s="5"/>
      <c r="S1947" s="5"/>
      <c r="T1947" s="5"/>
      <c r="U1947" s="5"/>
    </row>
    <row r="1948" spans="1:21" s="23" customFormat="1" x14ac:dyDescent="0.25">
      <c r="A1948" s="6">
        <v>1360</v>
      </c>
      <c r="B1948" s="166"/>
      <c r="C1948" s="287"/>
      <c r="D1948" s="166"/>
      <c r="E1948" s="166"/>
      <c r="F1948" s="166"/>
      <c r="G1948" s="166"/>
      <c r="H1948" s="3597"/>
      <c r="I1948" s="166"/>
      <c r="J1948" s="5"/>
      <c r="K1948" s="5"/>
      <c r="L1948" s="166"/>
      <c r="M1948" s="5"/>
      <c r="N1948" s="5"/>
      <c r="O1948" s="5"/>
      <c r="P1948" s="5"/>
      <c r="Q1948" s="5"/>
      <c r="R1948" s="5"/>
      <c r="S1948" s="5"/>
      <c r="T1948" s="5"/>
      <c r="U1948" s="5"/>
    </row>
    <row r="1949" spans="1:21" s="23" customFormat="1" x14ac:dyDescent="0.25">
      <c r="A1949" s="6">
        <v>1361</v>
      </c>
      <c r="B1949" s="166"/>
      <c r="C1949" s="287"/>
      <c r="D1949" s="166"/>
      <c r="E1949" s="166"/>
      <c r="F1949" s="166"/>
      <c r="G1949" s="166"/>
      <c r="H1949" s="3597"/>
      <c r="I1949" s="166"/>
      <c r="J1949" s="5"/>
      <c r="K1949" s="5"/>
      <c r="L1949" s="166"/>
      <c r="M1949" s="5"/>
      <c r="N1949" s="5"/>
      <c r="O1949" s="5"/>
      <c r="P1949" s="5"/>
      <c r="Q1949" s="5"/>
      <c r="R1949" s="5"/>
      <c r="S1949" s="5"/>
      <c r="T1949" s="5"/>
      <c r="U1949" s="5"/>
    </row>
    <row r="1950" spans="1:21" s="23" customFormat="1" x14ac:dyDescent="0.25">
      <c r="A1950" s="6">
        <v>1362</v>
      </c>
      <c r="B1950" s="166"/>
      <c r="C1950" s="287"/>
      <c r="D1950" s="166"/>
      <c r="E1950" s="166"/>
      <c r="F1950" s="166"/>
      <c r="G1950" s="166"/>
      <c r="H1950" s="3597"/>
      <c r="I1950" s="166"/>
      <c r="J1950" s="5"/>
      <c r="K1950" s="5"/>
      <c r="L1950" s="166"/>
      <c r="M1950" s="5"/>
      <c r="N1950" s="5"/>
      <c r="O1950" s="5"/>
      <c r="P1950" s="5"/>
      <c r="Q1950" s="5"/>
      <c r="R1950" s="5"/>
      <c r="S1950" s="5"/>
      <c r="T1950" s="5"/>
      <c r="U1950" s="5"/>
    </row>
    <row r="1951" spans="1:21" s="23" customFormat="1" x14ac:dyDescent="0.25">
      <c r="A1951" s="6">
        <v>1363</v>
      </c>
      <c r="B1951" s="166"/>
      <c r="C1951" s="287"/>
      <c r="D1951" s="166"/>
      <c r="E1951" s="166"/>
      <c r="F1951" s="166"/>
      <c r="G1951" s="166"/>
      <c r="H1951" s="3597"/>
      <c r="I1951" s="166"/>
      <c r="J1951" s="5"/>
      <c r="K1951" s="5"/>
      <c r="L1951" s="166"/>
      <c r="M1951" s="5"/>
      <c r="N1951" s="5"/>
      <c r="O1951" s="5"/>
      <c r="P1951" s="5"/>
      <c r="Q1951" s="5"/>
      <c r="R1951" s="5"/>
      <c r="S1951" s="5"/>
      <c r="T1951" s="5"/>
      <c r="U1951" s="5"/>
    </row>
    <row r="1952" spans="1:21" s="23" customFormat="1" x14ac:dyDescent="0.25">
      <c r="A1952" s="6">
        <v>1364</v>
      </c>
      <c r="B1952" s="166"/>
      <c r="C1952" s="287"/>
      <c r="D1952" s="166"/>
      <c r="E1952" s="166"/>
      <c r="F1952" s="166"/>
      <c r="G1952" s="166"/>
      <c r="H1952" s="3597"/>
      <c r="I1952" s="166"/>
      <c r="J1952" s="5"/>
      <c r="K1952" s="5"/>
      <c r="L1952" s="166"/>
      <c r="M1952" s="5"/>
      <c r="N1952" s="5"/>
      <c r="O1952" s="5"/>
      <c r="P1952" s="5"/>
      <c r="Q1952" s="5"/>
      <c r="R1952" s="5"/>
      <c r="S1952" s="5"/>
      <c r="T1952" s="5"/>
      <c r="U1952" s="5"/>
    </row>
    <row r="1953" spans="1:21" s="23" customFormat="1" x14ac:dyDescent="0.25">
      <c r="A1953" s="6">
        <v>1365</v>
      </c>
      <c r="B1953" s="166"/>
      <c r="C1953" s="287"/>
      <c r="D1953" s="166"/>
      <c r="E1953" s="166"/>
      <c r="F1953" s="166"/>
      <c r="G1953" s="166"/>
      <c r="H1953" s="3597"/>
      <c r="I1953" s="166"/>
      <c r="J1953" s="5"/>
      <c r="K1953" s="5"/>
      <c r="L1953" s="166"/>
      <c r="M1953" s="5"/>
      <c r="N1953" s="5"/>
      <c r="O1953" s="5"/>
      <c r="P1953" s="5"/>
      <c r="Q1953" s="5"/>
      <c r="R1953" s="5"/>
      <c r="S1953" s="5"/>
      <c r="T1953" s="5"/>
      <c r="U1953" s="5"/>
    </row>
    <row r="1954" spans="1:21" s="23" customFormat="1" x14ac:dyDescent="0.25">
      <c r="A1954" s="6">
        <v>1366</v>
      </c>
      <c r="B1954" s="166"/>
      <c r="C1954" s="287"/>
      <c r="D1954" s="166"/>
      <c r="E1954" s="166"/>
      <c r="F1954" s="166"/>
      <c r="G1954" s="166"/>
      <c r="H1954" s="3597"/>
      <c r="I1954" s="166"/>
      <c r="J1954" s="5"/>
      <c r="K1954" s="5"/>
      <c r="L1954" s="166"/>
      <c r="M1954" s="5"/>
      <c r="N1954" s="5"/>
      <c r="O1954" s="5"/>
      <c r="P1954" s="5"/>
      <c r="Q1954" s="5"/>
      <c r="R1954" s="5"/>
      <c r="S1954" s="5"/>
      <c r="T1954" s="5"/>
      <c r="U1954" s="5"/>
    </row>
    <row r="1955" spans="1:21" s="23" customFormat="1" x14ac:dyDescent="0.25">
      <c r="A1955" s="6">
        <v>1367</v>
      </c>
      <c r="B1955" s="166"/>
      <c r="C1955" s="287"/>
      <c r="D1955" s="166"/>
      <c r="E1955" s="166"/>
      <c r="F1955" s="166"/>
      <c r="G1955" s="166"/>
      <c r="H1955" s="3597"/>
      <c r="I1955" s="166"/>
      <c r="J1955" s="5"/>
      <c r="K1955" s="5"/>
      <c r="L1955" s="166"/>
      <c r="M1955" s="5"/>
      <c r="N1955" s="5"/>
      <c r="O1955" s="5"/>
      <c r="P1955" s="5"/>
      <c r="Q1955" s="5"/>
      <c r="R1955" s="5"/>
      <c r="S1955" s="5"/>
      <c r="T1955" s="5"/>
      <c r="U1955" s="5"/>
    </row>
    <row r="1956" spans="1:21" s="23" customFormat="1" x14ac:dyDescent="0.25">
      <c r="A1956" s="6">
        <v>1368</v>
      </c>
      <c r="B1956" s="166"/>
      <c r="C1956" s="287"/>
      <c r="D1956" s="166"/>
      <c r="E1956" s="166"/>
      <c r="F1956" s="166"/>
      <c r="G1956" s="166"/>
      <c r="H1956" s="3597"/>
      <c r="I1956" s="166"/>
      <c r="J1956" s="5"/>
      <c r="K1956" s="5"/>
      <c r="L1956" s="166"/>
      <c r="M1956" s="5"/>
      <c r="N1956" s="5"/>
      <c r="O1956" s="5"/>
      <c r="P1956" s="5"/>
      <c r="Q1956" s="5"/>
      <c r="R1956" s="5"/>
      <c r="S1956" s="5"/>
      <c r="T1956" s="5"/>
      <c r="U1956" s="5"/>
    </row>
    <row r="1957" spans="1:21" s="23" customFormat="1" x14ac:dyDescent="0.25">
      <c r="A1957" s="6">
        <v>1369</v>
      </c>
      <c r="B1957" s="166"/>
      <c r="C1957" s="287"/>
      <c r="D1957" s="166"/>
      <c r="E1957" s="166"/>
      <c r="F1957" s="166"/>
      <c r="G1957" s="166"/>
      <c r="H1957" s="3597"/>
      <c r="I1957" s="166"/>
      <c r="J1957" s="5"/>
      <c r="K1957" s="5"/>
      <c r="L1957" s="166"/>
      <c r="M1957" s="5"/>
      <c r="N1957" s="5"/>
      <c r="O1957" s="5"/>
      <c r="P1957" s="5"/>
      <c r="Q1957" s="5"/>
      <c r="R1957" s="5"/>
      <c r="S1957" s="5"/>
      <c r="T1957" s="5"/>
      <c r="U1957" s="5"/>
    </row>
    <row r="1958" spans="1:21" s="23" customFormat="1" x14ac:dyDescent="0.25">
      <c r="A1958" s="6">
        <v>1370</v>
      </c>
      <c r="B1958" s="166"/>
      <c r="C1958" s="287"/>
      <c r="D1958" s="166"/>
      <c r="E1958" s="166"/>
      <c r="F1958" s="166"/>
      <c r="G1958" s="166"/>
      <c r="H1958" s="3597"/>
      <c r="I1958" s="166"/>
      <c r="J1958" s="5"/>
      <c r="K1958" s="5"/>
      <c r="L1958" s="166"/>
      <c r="M1958" s="5"/>
      <c r="N1958" s="5"/>
      <c r="O1958" s="5"/>
      <c r="P1958" s="5"/>
      <c r="Q1958" s="5"/>
      <c r="R1958" s="5"/>
      <c r="S1958" s="5"/>
      <c r="T1958" s="5"/>
      <c r="U1958" s="5"/>
    </row>
    <row r="1959" spans="1:21" s="23" customFormat="1" x14ac:dyDescent="0.25">
      <c r="A1959" s="6">
        <v>1371</v>
      </c>
      <c r="B1959" s="166"/>
      <c r="C1959" s="287"/>
      <c r="D1959" s="166"/>
      <c r="E1959" s="166"/>
      <c r="F1959" s="166"/>
      <c r="G1959" s="166"/>
      <c r="H1959" s="3597"/>
      <c r="I1959" s="166"/>
      <c r="J1959" s="5"/>
      <c r="K1959" s="5"/>
      <c r="L1959" s="166"/>
      <c r="M1959" s="5"/>
      <c r="N1959" s="5"/>
      <c r="O1959" s="5"/>
      <c r="P1959" s="5"/>
      <c r="Q1959" s="5"/>
      <c r="R1959" s="5"/>
      <c r="S1959" s="5"/>
      <c r="T1959" s="5"/>
      <c r="U1959" s="5"/>
    </row>
    <row r="1960" spans="1:21" s="23" customFormat="1" x14ac:dyDescent="0.25">
      <c r="A1960" s="6">
        <v>1372</v>
      </c>
      <c r="B1960" s="166"/>
      <c r="C1960" s="287"/>
      <c r="D1960" s="166"/>
      <c r="E1960" s="166"/>
      <c r="F1960" s="166"/>
      <c r="G1960" s="166"/>
      <c r="H1960" s="3597"/>
      <c r="I1960" s="166"/>
      <c r="J1960" s="5"/>
      <c r="K1960" s="5"/>
      <c r="L1960" s="166"/>
      <c r="M1960" s="5"/>
      <c r="N1960" s="5"/>
      <c r="O1960" s="5"/>
      <c r="P1960" s="5"/>
      <c r="Q1960" s="5"/>
      <c r="R1960" s="5"/>
      <c r="S1960" s="5"/>
      <c r="T1960" s="5"/>
      <c r="U1960" s="5"/>
    </row>
    <row r="1961" spans="1:21" s="23" customFormat="1" x14ac:dyDescent="0.25">
      <c r="A1961" s="6">
        <v>1373</v>
      </c>
      <c r="B1961" s="166"/>
      <c r="C1961" s="287"/>
      <c r="D1961" s="166"/>
      <c r="E1961" s="166"/>
      <c r="F1961" s="166"/>
      <c r="G1961" s="166"/>
      <c r="H1961" s="3597"/>
      <c r="I1961" s="166"/>
      <c r="J1961" s="5"/>
      <c r="K1961" s="5"/>
      <c r="L1961" s="166"/>
      <c r="M1961" s="5"/>
      <c r="N1961" s="5"/>
      <c r="O1961" s="5"/>
      <c r="P1961" s="5"/>
      <c r="Q1961" s="5"/>
      <c r="R1961" s="5"/>
      <c r="S1961" s="5"/>
      <c r="T1961" s="5"/>
      <c r="U1961" s="5"/>
    </row>
    <row r="1962" spans="1:21" s="23" customFormat="1" x14ac:dyDescent="0.25">
      <c r="A1962" s="6">
        <v>1374</v>
      </c>
      <c r="B1962" s="166"/>
      <c r="C1962" s="287"/>
      <c r="D1962" s="166"/>
      <c r="E1962" s="166"/>
      <c r="F1962" s="166"/>
      <c r="G1962" s="166"/>
      <c r="H1962" s="3597"/>
      <c r="I1962" s="166"/>
      <c r="J1962" s="5"/>
      <c r="K1962" s="5"/>
      <c r="L1962" s="166"/>
      <c r="M1962" s="5"/>
      <c r="N1962" s="5"/>
      <c r="O1962" s="5"/>
      <c r="P1962" s="5"/>
      <c r="Q1962" s="5"/>
      <c r="R1962" s="5"/>
      <c r="S1962" s="5"/>
      <c r="T1962" s="5"/>
      <c r="U1962" s="5"/>
    </row>
    <row r="1963" spans="1:21" s="23" customFormat="1" x14ac:dyDescent="0.25">
      <c r="A1963" s="6">
        <v>1375</v>
      </c>
      <c r="B1963" s="166"/>
      <c r="C1963" s="287"/>
      <c r="D1963" s="166"/>
      <c r="E1963" s="166"/>
      <c r="F1963" s="166"/>
      <c r="G1963" s="166"/>
      <c r="H1963" s="3597"/>
      <c r="I1963" s="166"/>
      <c r="J1963" s="5"/>
      <c r="K1963" s="5"/>
      <c r="L1963" s="166"/>
      <c r="M1963" s="5"/>
      <c r="N1963" s="5"/>
      <c r="O1963" s="5"/>
      <c r="P1963" s="5"/>
      <c r="Q1963" s="5"/>
      <c r="R1963" s="5"/>
      <c r="S1963" s="5"/>
      <c r="T1963" s="5"/>
      <c r="U1963" s="5"/>
    </row>
    <row r="1964" spans="1:21" s="23" customFormat="1" x14ac:dyDescent="0.25">
      <c r="A1964" s="6">
        <v>1376</v>
      </c>
      <c r="B1964" s="166"/>
      <c r="C1964" s="287"/>
      <c r="D1964" s="166"/>
      <c r="E1964" s="166"/>
      <c r="F1964" s="166"/>
      <c r="G1964" s="166"/>
      <c r="H1964" s="3597"/>
      <c r="I1964" s="166"/>
      <c r="J1964" s="5"/>
      <c r="K1964" s="5"/>
      <c r="L1964" s="166"/>
      <c r="M1964" s="5"/>
      <c r="N1964" s="5"/>
      <c r="O1964" s="5"/>
      <c r="P1964" s="5"/>
      <c r="Q1964" s="5"/>
      <c r="R1964" s="5"/>
      <c r="S1964" s="5"/>
      <c r="T1964" s="5"/>
      <c r="U1964" s="5"/>
    </row>
    <row r="1965" spans="1:21" s="23" customFormat="1" x14ac:dyDescent="0.25">
      <c r="A1965" s="6">
        <v>1377</v>
      </c>
      <c r="B1965" s="166"/>
      <c r="C1965" s="287"/>
      <c r="D1965" s="166"/>
      <c r="E1965" s="166"/>
      <c r="F1965" s="166"/>
      <c r="G1965" s="166"/>
      <c r="H1965" s="3597"/>
      <c r="I1965" s="166"/>
      <c r="J1965" s="5"/>
      <c r="K1965" s="5"/>
      <c r="L1965" s="166"/>
      <c r="M1965" s="5"/>
      <c r="N1965" s="5"/>
      <c r="O1965" s="5"/>
      <c r="P1965" s="5"/>
      <c r="Q1965" s="5"/>
      <c r="R1965" s="5"/>
      <c r="S1965" s="5"/>
      <c r="T1965" s="5"/>
      <c r="U1965" s="5"/>
    </row>
    <row r="1966" spans="1:21" s="23" customFormat="1" x14ac:dyDescent="0.25">
      <c r="A1966" s="6">
        <v>1378</v>
      </c>
      <c r="B1966" s="166"/>
      <c r="C1966" s="287"/>
      <c r="D1966" s="166"/>
      <c r="E1966" s="166"/>
      <c r="F1966" s="166"/>
      <c r="G1966" s="166"/>
      <c r="H1966" s="3597"/>
      <c r="I1966" s="166"/>
      <c r="J1966" s="5"/>
      <c r="K1966" s="5"/>
      <c r="L1966" s="166"/>
      <c r="M1966" s="5"/>
      <c r="N1966" s="5"/>
      <c r="O1966" s="5"/>
      <c r="P1966" s="5"/>
      <c r="Q1966" s="5"/>
      <c r="R1966" s="5"/>
      <c r="S1966" s="5"/>
      <c r="T1966" s="5"/>
      <c r="U1966" s="5"/>
    </row>
    <row r="1967" spans="1:21" s="23" customFormat="1" x14ac:dyDescent="0.25">
      <c r="A1967" s="6">
        <v>1379</v>
      </c>
      <c r="B1967" s="166"/>
      <c r="C1967" s="287"/>
      <c r="D1967" s="166"/>
      <c r="E1967" s="166"/>
      <c r="F1967" s="166"/>
      <c r="G1967" s="166"/>
      <c r="H1967" s="3597"/>
      <c r="I1967" s="166"/>
      <c r="J1967" s="5"/>
      <c r="K1967" s="5"/>
      <c r="L1967" s="166"/>
      <c r="M1967" s="5"/>
      <c r="N1967" s="5"/>
      <c r="O1967" s="5"/>
      <c r="P1967" s="5"/>
      <c r="Q1967" s="5"/>
      <c r="R1967" s="5"/>
      <c r="S1967" s="5"/>
      <c r="T1967" s="5"/>
      <c r="U1967" s="5"/>
    </row>
    <row r="1968" spans="1:21" s="23" customFormat="1" x14ac:dyDescent="0.25">
      <c r="A1968" s="6">
        <v>1380</v>
      </c>
      <c r="B1968" s="166"/>
      <c r="C1968" s="287"/>
      <c r="D1968" s="166"/>
      <c r="E1968" s="166"/>
      <c r="F1968" s="166"/>
      <c r="G1968" s="166"/>
      <c r="H1968" s="3597"/>
      <c r="I1968" s="166"/>
      <c r="J1968" s="5"/>
      <c r="K1968" s="5"/>
      <c r="L1968" s="166"/>
      <c r="M1968" s="5"/>
      <c r="N1968" s="5"/>
      <c r="O1968" s="5"/>
      <c r="P1968" s="5"/>
      <c r="Q1968" s="5"/>
      <c r="R1968" s="5"/>
      <c r="S1968" s="5"/>
      <c r="T1968" s="5"/>
      <c r="U1968" s="5"/>
    </row>
    <row r="1969" spans="1:21" s="23" customFormat="1" x14ac:dyDescent="0.25">
      <c r="A1969" s="6">
        <v>1381</v>
      </c>
      <c r="B1969" s="166"/>
      <c r="C1969" s="287"/>
      <c r="D1969" s="166"/>
      <c r="E1969" s="166"/>
      <c r="F1969" s="166"/>
      <c r="G1969" s="166"/>
      <c r="H1969" s="3597"/>
      <c r="I1969" s="166"/>
      <c r="J1969" s="5"/>
      <c r="K1969" s="5"/>
      <c r="L1969" s="166"/>
      <c r="M1969" s="5"/>
      <c r="N1969" s="5"/>
      <c r="O1969" s="5"/>
      <c r="P1969" s="5"/>
      <c r="Q1969" s="5"/>
      <c r="R1969" s="5"/>
      <c r="S1969" s="5"/>
      <c r="T1969" s="5"/>
      <c r="U1969" s="5"/>
    </row>
    <row r="1970" spans="1:21" s="23" customFormat="1" x14ac:dyDescent="0.25">
      <c r="A1970" s="6">
        <v>1382</v>
      </c>
      <c r="B1970" s="166"/>
      <c r="C1970" s="287"/>
      <c r="D1970" s="166"/>
      <c r="E1970" s="166"/>
      <c r="F1970" s="166"/>
      <c r="G1970" s="166"/>
      <c r="H1970" s="3597"/>
      <c r="I1970" s="166"/>
      <c r="J1970" s="5"/>
      <c r="K1970" s="5"/>
      <c r="L1970" s="166"/>
      <c r="M1970" s="5"/>
      <c r="N1970" s="5"/>
      <c r="O1970" s="5"/>
      <c r="P1970" s="5"/>
      <c r="Q1970" s="5"/>
      <c r="R1970" s="5"/>
      <c r="S1970" s="5"/>
      <c r="T1970" s="5"/>
      <c r="U1970" s="5"/>
    </row>
    <row r="1971" spans="1:21" s="23" customFormat="1" x14ac:dyDescent="0.25">
      <c r="A1971" s="6">
        <v>1383</v>
      </c>
      <c r="B1971" s="166"/>
      <c r="C1971" s="287"/>
      <c r="D1971" s="166"/>
      <c r="E1971" s="166"/>
      <c r="F1971" s="166"/>
      <c r="G1971" s="166"/>
      <c r="H1971" s="3597"/>
      <c r="I1971" s="166"/>
      <c r="J1971" s="5"/>
      <c r="K1971" s="5"/>
      <c r="L1971" s="166"/>
      <c r="M1971" s="5"/>
      <c r="N1971" s="5"/>
      <c r="O1971" s="5"/>
      <c r="P1971" s="5"/>
      <c r="Q1971" s="5"/>
      <c r="R1971" s="5"/>
      <c r="S1971" s="5"/>
      <c r="T1971" s="5"/>
      <c r="U1971" s="5"/>
    </row>
    <row r="1972" spans="1:21" s="23" customFormat="1" x14ac:dyDescent="0.25">
      <c r="A1972" s="6">
        <v>1384</v>
      </c>
      <c r="B1972" s="166"/>
      <c r="C1972" s="287"/>
      <c r="D1972" s="166"/>
      <c r="E1972" s="166"/>
      <c r="F1972" s="166"/>
      <c r="G1972" s="166"/>
      <c r="H1972" s="3597"/>
      <c r="I1972" s="166"/>
      <c r="J1972" s="5"/>
      <c r="K1972" s="5"/>
      <c r="L1972" s="166"/>
      <c r="M1972" s="5"/>
      <c r="N1972" s="5"/>
      <c r="O1972" s="5"/>
      <c r="P1972" s="5"/>
      <c r="Q1972" s="5"/>
      <c r="R1972" s="5"/>
      <c r="S1972" s="5"/>
      <c r="T1972" s="5"/>
      <c r="U1972" s="5"/>
    </row>
    <row r="1973" spans="1:21" s="23" customFormat="1" x14ac:dyDescent="0.25">
      <c r="A1973" s="6">
        <v>1385</v>
      </c>
      <c r="B1973" s="166"/>
      <c r="C1973" s="287"/>
      <c r="D1973" s="166"/>
      <c r="E1973" s="166"/>
      <c r="F1973" s="166"/>
      <c r="G1973" s="166"/>
      <c r="H1973" s="3597"/>
      <c r="I1973" s="166"/>
      <c r="J1973" s="5"/>
      <c r="K1973" s="5"/>
      <c r="L1973" s="166"/>
      <c r="M1973" s="5"/>
      <c r="N1973" s="5"/>
      <c r="O1973" s="5"/>
      <c r="P1973" s="5"/>
      <c r="Q1973" s="5"/>
      <c r="R1973" s="5"/>
      <c r="S1973" s="5"/>
      <c r="T1973" s="5"/>
      <c r="U1973" s="5"/>
    </row>
    <row r="1974" spans="1:21" s="23" customFormat="1" x14ac:dyDescent="0.25">
      <c r="A1974" s="6">
        <v>1386</v>
      </c>
      <c r="B1974" s="166"/>
      <c r="C1974" s="287"/>
      <c r="D1974" s="166"/>
      <c r="E1974" s="166"/>
      <c r="F1974" s="166"/>
      <c r="G1974" s="166"/>
      <c r="H1974" s="3597"/>
      <c r="I1974" s="166"/>
      <c r="J1974" s="5"/>
      <c r="K1974" s="5"/>
      <c r="L1974" s="166"/>
      <c r="M1974" s="5"/>
      <c r="N1974" s="5"/>
      <c r="O1974" s="5"/>
      <c r="P1974" s="5"/>
      <c r="Q1974" s="5"/>
      <c r="R1974" s="5"/>
      <c r="S1974" s="5"/>
      <c r="T1974" s="5"/>
      <c r="U1974" s="5"/>
    </row>
    <row r="1975" spans="1:21" s="23" customFormat="1" x14ac:dyDescent="0.25">
      <c r="A1975" s="6">
        <v>1387</v>
      </c>
      <c r="B1975" s="166"/>
      <c r="C1975" s="287"/>
      <c r="D1975" s="166"/>
      <c r="E1975" s="166"/>
      <c r="F1975" s="166"/>
      <c r="G1975" s="166"/>
      <c r="H1975" s="3597"/>
      <c r="I1975" s="166"/>
      <c r="J1975" s="5"/>
      <c r="K1975" s="5"/>
      <c r="L1975" s="166"/>
      <c r="M1975" s="5"/>
      <c r="N1975" s="5"/>
      <c r="O1975" s="5"/>
      <c r="P1975" s="5"/>
      <c r="Q1975" s="5"/>
      <c r="R1975" s="5"/>
      <c r="S1975" s="5"/>
      <c r="T1975" s="5"/>
      <c r="U1975" s="5"/>
    </row>
    <row r="1976" spans="1:21" s="23" customFormat="1" x14ac:dyDescent="0.25">
      <c r="A1976" s="6">
        <v>1388</v>
      </c>
      <c r="B1976" s="166"/>
      <c r="C1976" s="287"/>
      <c r="D1976" s="166"/>
      <c r="E1976" s="166"/>
      <c r="F1976" s="166"/>
      <c r="G1976" s="166"/>
      <c r="H1976" s="3597"/>
      <c r="I1976" s="166"/>
      <c r="J1976" s="5"/>
      <c r="K1976" s="5"/>
      <c r="L1976" s="166"/>
      <c r="M1976" s="5"/>
      <c r="N1976" s="5"/>
      <c r="O1976" s="5"/>
      <c r="P1976" s="5"/>
      <c r="Q1976" s="5"/>
      <c r="R1976" s="5"/>
      <c r="S1976" s="5"/>
      <c r="T1976" s="5"/>
      <c r="U1976" s="5"/>
    </row>
    <row r="1977" spans="1:21" s="23" customFormat="1" x14ac:dyDescent="0.25">
      <c r="A1977" s="6">
        <v>1389</v>
      </c>
      <c r="B1977" s="166"/>
      <c r="C1977" s="287"/>
      <c r="D1977" s="166"/>
      <c r="E1977" s="166"/>
      <c r="F1977" s="166"/>
      <c r="G1977" s="166"/>
      <c r="H1977" s="3597"/>
      <c r="I1977" s="166"/>
      <c r="J1977" s="5"/>
      <c r="K1977" s="5"/>
      <c r="L1977" s="166"/>
      <c r="M1977" s="5"/>
      <c r="N1977" s="5"/>
      <c r="O1977" s="5"/>
      <c r="P1977" s="5"/>
      <c r="Q1977" s="5"/>
      <c r="R1977" s="5"/>
      <c r="S1977" s="5"/>
      <c r="T1977" s="5"/>
      <c r="U1977" s="5"/>
    </row>
    <row r="1978" spans="1:21" s="23" customFormat="1" x14ac:dyDescent="0.25">
      <c r="A1978" s="6">
        <v>1390</v>
      </c>
      <c r="B1978" s="166"/>
      <c r="C1978" s="287"/>
      <c r="D1978" s="166"/>
      <c r="E1978" s="166"/>
      <c r="F1978" s="166"/>
      <c r="G1978" s="166"/>
      <c r="H1978" s="3597"/>
      <c r="I1978" s="166"/>
      <c r="J1978" s="5"/>
      <c r="K1978" s="5"/>
      <c r="L1978" s="166"/>
      <c r="M1978" s="5"/>
      <c r="N1978" s="5"/>
      <c r="O1978" s="5"/>
      <c r="P1978" s="5"/>
      <c r="Q1978" s="5"/>
      <c r="R1978" s="5"/>
      <c r="S1978" s="5"/>
      <c r="T1978" s="5"/>
      <c r="U1978" s="5"/>
    </row>
    <row r="1979" spans="1:21" s="23" customFormat="1" x14ac:dyDescent="0.25">
      <c r="A1979" s="6">
        <v>1391</v>
      </c>
      <c r="B1979" s="166"/>
      <c r="C1979" s="287"/>
      <c r="D1979" s="166"/>
      <c r="E1979" s="166"/>
      <c r="F1979" s="166"/>
      <c r="G1979" s="166"/>
      <c r="H1979" s="3597"/>
      <c r="I1979" s="166"/>
      <c r="J1979" s="5"/>
      <c r="K1979" s="5"/>
      <c r="L1979" s="166"/>
      <c r="M1979" s="5"/>
      <c r="N1979" s="5"/>
      <c r="O1979" s="5"/>
      <c r="P1979" s="5"/>
      <c r="Q1979" s="5"/>
      <c r="R1979" s="5"/>
      <c r="S1979" s="5"/>
      <c r="T1979" s="5"/>
      <c r="U1979" s="5"/>
    </row>
    <row r="1980" spans="1:21" s="23" customFormat="1" x14ac:dyDescent="0.25">
      <c r="A1980" s="6">
        <v>1392</v>
      </c>
      <c r="B1980" s="166"/>
      <c r="C1980" s="287"/>
      <c r="D1980" s="166"/>
      <c r="E1980" s="166"/>
      <c r="F1980" s="166"/>
      <c r="G1980" s="166"/>
      <c r="H1980" s="3597"/>
      <c r="I1980" s="166"/>
      <c r="J1980" s="5"/>
      <c r="K1980" s="5"/>
      <c r="L1980" s="166"/>
      <c r="M1980" s="5"/>
      <c r="N1980" s="5"/>
      <c r="O1980" s="5"/>
      <c r="P1980" s="5"/>
      <c r="Q1980" s="5"/>
      <c r="R1980" s="5"/>
      <c r="S1980" s="5"/>
      <c r="T1980" s="5"/>
      <c r="U1980" s="5"/>
    </row>
    <row r="1981" spans="1:21" s="23" customFormat="1" x14ac:dyDescent="0.25">
      <c r="A1981" s="6">
        <v>1393</v>
      </c>
      <c r="B1981" s="166"/>
      <c r="C1981" s="287"/>
      <c r="D1981" s="166"/>
      <c r="E1981" s="166"/>
      <c r="F1981" s="166"/>
      <c r="G1981" s="166"/>
      <c r="H1981" s="3597"/>
      <c r="I1981" s="166"/>
      <c r="J1981" s="5"/>
      <c r="K1981" s="5"/>
      <c r="L1981" s="166"/>
      <c r="M1981" s="5"/>
      <c r="N1981" s="5"/>
      <c r="O1981" s="5"/>
      <c r="P1981" s="5"/>
      <c r="Q1981" s="5"/>
      <c r="R1981" s="5"/>
      <c r="S1981" s="5"/>
      <c r="T1981" s="5"/>
      <c r="U1981" s="5"/>
    </row>
    <row r="1982" spans="1:21" s="23" customFormat="1" x14ac:dyDescent="0.25">
      <c r="A1982" s="6">
        <v>1394</v>
      </c>
      <c r="B1982" s="166"/>
      <c r="C1982" s="287"/>
      <c r="D1982" s="166"/>
      <c r="E1982" s="166"/>
      <c r="F1982" s="166"/>
      <c r="G1982" s="166"/>
      <c r="H1982" s="3597"/>
      <c r="I1982" s="166"/>
      <c r="J1982" s="5"/>
      <c r="K1982" s="5"/>
      <c r="L1982" s="166"/>
      <c r="M1982" s="5"/>
      <c r="N1982" s="5"/>
      <c r="O1982" s="5"/>
      <c r="P1982" s="5"/>
      <c r="Q1982" s="5"/>
      <c r="R1982" s="5"/>
      <c r="S1982" s="5"/>
      <c r="T1982" s="5"/>
      <c r="U1982" s="5"/>
    </row>
    <row r="1983" spans="1:21" s="23" customFormat="1" x14ac:dyDescent="0.25">
      <c r="A1983" s="6">
        <v>1395</v>
      </c>
      <c r="B1983" s="166"/>
      <c r="C1983" s="287"/>
      <c r="D1983" s="166"/>
      <c r="E1983" s="166"/>
      <c r="F1983" s="166"/>
      <c r="G1983" s="166"/>
      <c r="H1983" s="3597"/>
      <c r="I1983" s="166"/>
      <c r="J1983" s="5"/>
      <c r="K1983" s="5"/>
      <c r="L1983" s="166"/>
      <c r="M1983" s="5"/>
      <c r="N1983" s="5"/>
      <c r="O1983" s="5"/>
      <c r="P1983" s="5"/>
      <c r="Q1983" s="5"/>
      <c r="R1983" s="5"/>
      <c r="S1983" s="5"/>
      <c r="T1983" s="5"/>
      <c r="U1983" s="5"/>
    </row>
    <row r="1984" spans="1:21" s="23" customFormat="1" x14ac:dyDescent="0.25">
      <c r="A1984" s="6">
        <v>1396</v>
      </c>
      <c r="B1984" s="166"/>
      <c r="C1984" s="287"/>
      <c r="D1984" s="166"/>
      <c r="E1984" s="166"/>
      <c r="F1984" s="166"/>
      <c r="G1984" s="166"/>
      <c r="H1984" s="3597"/>
      <c r="I1984" s="166"/>
      <c r="J1984" s="5"/>
      <c r="K1984" s="5"/>
      <c r="L1984" s="166"/>
      <c r="M1984" s="5"/>
      <c r="N1984" s="5"/>
      <c r="O1984" s="5"/>
      <c r="P1984" s="5"/>
      <c r="Q1984" s="5"/>
      <c r="R1984" s="5"/>
      <c r="S1984" s="5"/>
      <c r="T1984" s="5"/>
      <c r="U1984" s="5"/>
    </row>
    <row r="1985" spans="1:21" s="23" customFormat="1" x14ac:dyDescent="0.25">
      <c r="A1985" s="6">
        <v>1397</v>
      </c>
      <c r="B1985" s="166"/>
      <c r="C1985" s="287"/>
      <c r="D1985" s="166"/>
      <c r="E1985" s="166"/>
      <c r="F1985" s="166"/>
      <c r="G1985" s="166"/>
      <c r="H1985" s="3597"/>
      <c r="I1985" s="166"/>
      <c r="J1985" s="5"/>
      <c r="K1985" s="5"/>
      <c r="L1985" s="166"/>
      <c r="M1985" s="5"/>
      <c r="N1985" s="5"/>
      <c r="O1985" s="5"/>
      <c r="P1985" s="5"/>
      <c r="Q1985" s="5"/>
      <c r="R1985" s="5"/>
      <c r="S1985" s="5"/>
      <c r="T1985" s="5"/>
      <c r="U1985" s="5"/>
    </row>
    <row r="1986" spans="1:21" s="23" customFormat="1" x14ac:dyDescent="0.25">
      <c r="A1986" s="6">
        <v>1398</v>
      </c>
      <c r="B1986" s="166"/>
      <c r="C1986" s="287"/>
      <c r="D1986" s="166"/>
      <c r="E1986" s="166"/>
      <c r="F1986" s="166"/>
      <c r="G1986" s="166"/>
      <c r="H1986" s="3597"/>
      <c r="I1986" s="166"/>
      <c r="J1986" s="5"/>
      <c r="K1986" s="5"/>
      <c r="L1986" s="166"/>
      <c r="M1986" s="5"/>
      <c r="N1986" s="5"/>
      <c r="O1986" s="5"/>
      <c r="P1986" s="5"/>
      <c r="Q1986" s="5"/>
      <c r="R1986" s="5"/>
      <c r="S1986" s="5"/>
      <c r="T1986" s="5"/>
      <c r="U1986" s="5"/>
    </row>
    <row r="1987" spans="1:21" s="23" customFormat="1" x14ac:dyDescent="0.25">
      <c r="A1987" s="6">
        <v>1399</v>
      </c>
      <c r="B1987" s="166"/>
      <c r="C1987" s="287"/>
      <c r="D1987" s="166"/>
      <c r="E1987" s="166"/>
      <c r="F1987" s="166"/>
      <c r="G1987" s="166"/>
      <c r="H1987" s="3597"/>
      <c r="I1987" s="166"/>
      <c r="J1987" s="5"/>
      <c r="K1987" s="5"/>
      <c r="L1987" s="166"/>
      <c r="M1987" s="5"/>
      <c r="N1987" s="5"/>
      <c r="O1987" s="5"/>
      <c r="P1987" s="5"/>
      <c r="Q1987" s="5"/>
      <c r="R1987" s="5"/>
      <c r="S1987" s="5"/>
      <c r="T1987" s="5"/>
      <c r="U1987" s="5"/>
    </row>
    <row r="1988" spans="1:21" s="23" customFormat="1" x14ac:dyDescent="0.25">
      <c r="A1988" s="6">
        <v>1400</v>
      </c>
      <c r="B1988" s="166"/>
      <c r="C1988" s="287"/>
      <c r="D1988" s="166"/>
      <c r="E1988" s="166"/>
      <c r="F1988" s="166"/>
      <c r="G1988" s="166"/>
      <c r="H1988" s="3597"/>
      <c r="I1988" s="166"/>
      <c r="J1988" s="5"/>
      <c r="K1988" s="5"/>
      <c r="L1988" s="166"/>
      <c r="M1988" s="5"/>
      <c r="N1988" s="5"/>
      <c r="O1988" s="5"/>
      <c r="P1988" s="5"/>
      <c r="Q1988" s="5"/>
      <c r="R1988" s="5"/>
      <c r="S1988" s="5"/>
      <c r="T1988" s="5"/>
      <c r="U1988" s="5"/>
    </row>
    <row r="1989" spans="1:21" s="23" customFormat="1" x14ac:dyDescent="0.25">
      <c r="A1989" s="6">
        <v>1401</v>
      </c>
      <c r="B1989" s="166"/>
      <c r="C1989" s="287"/>
      <c r="D1989" s="166"/>
      <c r="E1989" s="166"/>
      <c r="F1989" s="166"/>
      <c r="G1989" s="166"/>
      <c r="H1989" s="3597"/>
      <c r="I1989" s="166"/>
      <c r="J1989" s="5"/>
      <c r="K1989" s="5"/>
      <c r="L1989" s="166"/>
      <c r="M1989" s="5"/>
      <c r="N1989" s="5"/>
      <c r="O1989" s="5"/>
      <c r="P1989" s="5"/>
      <c r="Q1989" s="5"/>
      <c r="R1989" s="5"/>
      <c r="S1989" s="5"/>
      <c r="T1989" s="5"/>
      <c r="U1989" s="5"/>
    </row>
    <row r="1990" spans="1:21" s="23" customFormat="1" x14ac:dyDescent="0.25">
      <c r="A1990" s="6">
        <v>1402</v>
      </c>
      <c r="B1990" s="166"/>
      <c r="C1990" s="287"/>
      <c r="D1990" s="166"/>
      <c r="E1990" s="166"/>
      <c r="F1990" s="166"/>
      <c r="G1990" s="166"/>
      <c r="H1990" s="3597"/>
      <c r="I1990" s="166"/>
      <c r="J1990" s="5"/>
      <c r="K1990" s="5"/>
      <c r="L1990" s="166"/>
      <c r="M1990" s="5"/>
      <c r="N1990" s="5"/>
      <c r="O1990" s="5"/>
      <c r="P1990" s="5"/>
      <c r="Q1990" s="5"/>
      <c r="R1990" s="5"/>
      <c r="S1990" s="5"/>
      <c r="T1990" s="5"/>
      <c r="U1990" s="5"/>
    </row>
    <row r="1991" spans="1:21" s="23" customFormat="1" x14ac:dyDescent="0.25">
      <c r="A1991" s="6">
        <v>1403</v>
      </c>
      <c r="B1991" s="166"/>
      <c r="C1991" s="287"/>
      <c r="D1991" s="166"/>
      <c r="E1991" s="166"/>
      <c r="F1991" s="166"/>
      <c r="G1991" s="166"/>
      <c r="H1991" s="3597"/>
      <c r="I1991" s="166"/>
      <c r="J1991" s="5"/>
      <c r="K1991" s="5"/>
      <c r="L1991" s="166"/>
      <c r="M1991" s="5"/>
      <c r="N1991" s="5"/>
      <c r="O1991" s="5"/>
      <c r="P1991" s="5"/>
      <c r="Q1991" s="5"/>
      <c r="R1991" s="5"/>
      <c r="S1991" s="5"/>
      <c r="T1991" s="5"/>
      <c r="U1991" s="5"/>
    </row>
    <row r="1992" spans="1:21" s="23" customFormat="1" x14ac:dyDescent="0.25">
      <c r="A1992" s="6">
        <v>1404</v>
      </c>
      <c r="B1992" s="166"/>
      <c r="C1992" s="287"/>
      <c r="D1992" s="166"/>
      <c r="E1992" s="166"/>
      <c r="F1992" s="166"/>
      <c r="G1992" s="166"/>
      <c r="H1992" s="3597"/>
      <c r="I1992" s="166"/>
      <c r="J1992" s="5"/>
      <c r="K1992" s="5"/>
      <c r="L1992" s="166"/>
      <c r="M1992" s="5"/>
      <c r="N1992" s="5"/>
      <c r="O1992" s="5"/>
      <c r="P1992" s="5"/>
      <c r="Q1992" s="5"/>
      <c r="R1992" s="5"/>
      <c r="S1992" s="5"/>
      <c r="T1992" s="5"/>
      <c r="U1992" s="5"/>
    </row>
    <row r="1993" spans="1:21" s="23" customFormat="1" x14ac:dyDescent="0.25">
      <c r="A1993" s="6">
        <v>1405</v>
      </c>
      <c r="B1993" s="166"/>
      <c r="C1993" s="287"/>
      <c r="D1993" s="166"/>
      <c r="E1993" s="166"/>
      <c r="F1993" s="166"/>
      <c r="G1993" s="166"/>
      <c r="H1993" s="3597"/>
      <c r="I1993" s="166"/>
      <c r="J1993" s="5"/>
      <c r="K1993" s="5"/>
      <c r="L1993" s="166"/>
      <c r="M1993" s="5"/>
      <c r="N1993" s="5"/>
      <c r="O1993" s="5"/>
      <c r="P1993" s="5"/>
      <c r="Q1993" s="5"/>
      <c r="R1993" s="5"/>
      <c r="S1993" s="5"/>
      <c r="T1993" s="5"/>
      <c r="U1993" s="5"/>
    </row>
    <row r="1994" spans="1:21" s="23" customFormat="1" x14ac:dyDescent="0.25">
      <c r="A1994" s="6">
        <v>1406</v>
      </c>
      <c r="B1994" s="166"/>
      <c r="C1994" s="287"/>
      <c r="D1994" s="166"/>
      <c r="E1994" s="166"/>
      <c r="F1994" s="166"/>
      <c r="G1994" s="166"/>
      <c r="H1994" s="3597"/>
      <c r="I1994" s="166"/>
      <c r="J1994" s="5"/>
      <c r="K1994" s="5"/>
      <c r="L1994" s="166"/>
      <c r="M1994" s="5"/>
      <c r="N1994" s="5"/>
      <c r="O1994" s="5"/>
      <c r="P1994" s="5"/>
      <c r="Q1994" s="5"/>
      <c r="R1994" s="5"/>
      <c r="S1994" s="5"/>
      <c r="T1994" s="5"/>
      <c r="U1994" s="5"/>
    </row>
  </sheetData>
  <mergeCells count="780">
    <mergeCell ref="V1371:V1373"/>
    <mergeCell ref="B1579:B1580"/>
    <mergeCell ref="B1563:B1564"/>
    <mergeCell ref="B1560:B1561"/>
    <mergeCell ref="B1558:B1559"/>
    <mergeCell ref="B1554:B1555"/>
    <mergeCell ref="B1551:B1552"/>
    <mergeCell ref="B366:B369"/>
    <mergeCell ref="B418:B421"/>
    <mergeCell ref="B466:B469"/>
    <mergeCell ref="B494:B497"/>
    <mergeCell ref="B490:B493"/>
    <mergeCell ref="B514:B517"/>
    <mergeCell ref="B600:B603"/>
    <mergeCell ref="B638:B641"/>
    <mergeCell ref="B658:B661"/>
    <mergeCell ref="B674:B677"/>
    <mergeCell ref="B706:B709"/>
    <mergeCell ref="B748:B749"/>
    <mergeCell ref="B754:B755"/>
    <mergeCell ref="B1317:B1319"/>
    <mergeCell ref="B1320:B1323"/>
    <mergeCell ref="B1326:B1328"/>
    <mergeCell ref="B1340:B1343"/>
    <mergeCell ref="B1336:B1339"/>
    <mergeCell ref="V1499:V1502"/>
    <mergeCell ref="V1504:V1507"/>
    <mergeCell ref="B1210:B1212"/>
    <mergeCell ref="B1213:B1215"/>
    <mergeCell ref="B1231:B1232"/>
    <mergeCell ref="B1233:B1234"/>
    <mergeCell ref="B1236:B1238"/>
    <mergeCell ref="B1242:B1243"/>
    <mergeCell ref="B1244:B1246"/>
    <mergeCell ref="B1247:B1248"/>
    <mergeCell ref="B1250:B1251"/>
    <mergeCell ref="B1265:B1266"/>
    <mergeCell ref="B1267:B1268"/>
    <mergeCell ref="B1269:B1270"/>
    <mergeCell ref="B1271:B1272"/>
    <mergeCell ref="B1285:B1286"/>
    <mergeCell ref="B1287:B1288"/>
    <mergeCell ref="B1295:B1296"/>
    <mergeCell ref="V1425:V1428"/>
    <mergeCell ref="V1430:V1433"/>
    <mergeCell ref="V1435:V1438"/>
    <mergeCell ref="B1380:B1381"/>
    <mergeCell ref="B1476:B1477"/>
    <mergeCell ref="B1397:B1400"/>
    <mergeCell ref="V1397:V1400"/>
    <mergeCell ref="B1401:B1404"/>
    <mergeCell ref="V1401:V1404"/>
    <mergeCell ref="B1405:B1408"/>
    <mergeCell ref="B1409:B1411"/>
    <mergeCell ref="V1409:V1411"/>
    <mergeCell ref="B1395:B1396"/>
    <mergeCell ref="B11:B13"/>
    <mergeCell ref="B776:B778"/>
    <mergeCell ref="B1365:B1366"/>
    <mergeCell ref="B1367:B1369"/>
    <mergeCell ref="B1371:B1373"/>
    <mergeCell ref="V1359:V1361"/>
    <mergeCell ref="V1377:V1379"/>
    <mergeCell ref="B1377:B1379"/>
    <mergeCell ref="B1362:B1364"/>
    <mergeCell ref="B1383:B1386"/>
    <mergeCell ref="B1387:B1390"/>
    <mergeCell ref="V1197:V1199"/>
    <mergeCell ref="V1222:V1225"/>
    <mergeCell ref="V1311:V1313"/>
    <mergeCell ref="V1332:V1335"/>
    <mergeCell ref="B1344:B1347"/>
    <mergeCell ref="V976:V979"/>
    <mergeCell ref="V950:V954"/>
    <mergeCell ref="V833:V837"/>
    <mergeCell ref="V838:V842"/>
    <mergeCell ref="V843:V847"/>
    <mergeCell ref="V905:V908"/>
    <mergeCell ref="B1332:B1335"/>
    <mergeCell ref="B1329:B1331"/>
    <mergeCell ref="B1259:B1262"/>
    <mergeCell ref="B1281:B1284"/>
    <mergeCell ref="B1278:B1280"/>
    <mergeCell ref="B1297:B1299"/>
    <mergeCell ref="B1291:B1293"/>
    <mergeCell ref="B1305:B1307"/>
    <mergeCell ref="B1308:B1310"/>
    <mergeCell ref="B1311:B1313"/>
    <mergeCell ref="B991:B993"/>
    <mergeCell ref="V1008:V1011"/>
    <mergeCell ref="V1038:V1041"/>
    <mergeCell ref="B1008:B1011"/>
    <mergeCell ref="V927:V931"/>
    <mergeCell ref="V882:V885"/>
    <mergeCell ref="B1226:B1229"/>
    <mergeCell ref="B1256:B1258"/>
    <mergeCell ref="B1252:B1255"/>
    <mergeCell ref="B994:B998"/>
    <mergeCell ref="B1038:B1041"/>
    <mergeCell ref="B1034:B1037"/>
    <mergeCell ref="B1029:B1033"/>
    <mergeCell ref="B1024:B1028"/>
    <mergeCell ref="B1012:B1015"/>
    <mergeCell ref="B1062:B1065"/>
    <mergeCell ref="B1058:B1061"/>
    <mergeCell ref="B1046:B1049"/>
    <mergeCell ref="B1054:B1057"/>
    <mergeCell ref="B1085:B1088"/>
    <mergeCell ref="B1075:B1077"/>
    <mergeCell ref="B1089:B1092"/>
    <mergeCell ref="V901:V904"/>
    <mergeCell ref="V913:V916"/>
    <mergeCell ref="V592:V593"/>
    <mergeCell ref="V594:V595"/>
    <mergeCell ref="V598:V599"/>
    <mergeCell ref="V612:V613"/>
    <mergeCell ref="V586:V587"/>
    <mergeCell ref="V987:V990"/>
    <mergeCell ref="B879:B881"/>
    <mergeCell ref="B901:B904"/>
    <mergeCell ref="B897:B900"/>
    <mergeCell ref="B913:B916"/>
    <mergeCell ref="B917:B919"/>
    <mergeCell ref="B920:B923"/>
    <mergeCell ref="B934:B937"/>
    <mergeCell ref="B946:B949"/>
    <mergeCell ref="B942:B945"/>
    <mergeCell ref="B938:B941"/>
    <mergeCell ref="B950:B954"/>
    <mergeCell ref="B955:B958"/>
    <mergeCell ref="B976:B979"/>
    <mergeCell ref="B972:B975"/>
    <mergeCell ref="B968:B971"/>
    <mergeCell ref="V848:V850"/>
    <mergeCell ref="V917:V919"/>
    <mergeCell ref="V946:V949"/>
    <mergeCell ref="B774:B775"/>
    <mergeCell ref="B740:B741"/>
    <mergeCell ref="B742:B743"/>
    <mergeCell ref="B793:B797"/>
    <mergeCell ref="V742:V743"/>
    <mergeCell ref="V793:V797"/>
    <mergeCell ref="V815:V819"/>
    <mergeCell ref="V740:V741"/>
    <mergeCell ref="V748:V749"/>
    <mergeCell ref="V754:V755"/>
    <mergeCell ref="V756:V759"/>
    <mergeCell ref="V760:V763"/>
    <mergeCell ref="V729:V730"/>
    <mergeCell ref="V750:V751"/>
    <mergeCell ref="V772:V773"/>
    <mergeCell ref="B724:B726"/>
    <mergeCell ref="B729:B730"/>
    <mergeCell ref="V702:V705"/>
    <mergeCell ref="V724:V726"/>
    <mergeCell ref="V733:V734"/>
    <mergeCell ref="V735:V736"/>
    <mergeCell ref="V737:V739"/>
    <mergeCell ref="B764:B767"/>
    <mergeCell ref="B768:B769"/>
    <mergeCell ref="B772:B773"/>
    <mergeCell ref="V538:V539"/>
    <mergeCell ref="V542:V543"/>
    <mergeCell ref="V546:V547"/>
    <mergeCell ref="V552:V553"/>
    <mergeCell ref="V564:V565"/>
    <mergeCell ref="V568:V569"/>
    <mergeCell ref="V582:V583"/>
    <mergeCell ref="V560:V563"/>
    <mergeCell ref="V566:V567"/>
    <mergeCell ref="V572:V573"/>
    <mergeCell ref="V574:V575"/>
    <mergeCell ref="V576:V577"/>
    <mergeCell ref="V540:V541"/>
    <mergeCell ref="V558:V559"/>
    <mergeCell ref="V328:V329"/>
    <mergeCell ref="V330:V331"/>
    <mergeCell ref="V336:V337"/>
    <mergeCell ref="V360:V363"/>
    <mergeCell ref="V440:V441"/>
    <mergeCell ref="V462:V465"/>
    <mergeCell ref="V474:V477"/>
    <mergeCell ref="V478:V479"/>
    <mergeCell ref="V484:V485"/>
    <mergeCell ref="V342:V343"/>
    <mergeCell ref="V350:V351"/>
    <mergeCell ref="V364:V365"/>
    <mergeCell ref="V366:V369"/>
    <mergeCell ref="V384:V385"/>
    <mergeCell ref="V390:V391"/>
    <mergeCell ref="V400:V401"/>
    <mergeCell ref="V406:V407"/>
    <mergeCell ref="V388:V389"/>
    <mergeCell ref="V394:V395"/>
    <mergeCell ref="V398:V399"/>
    <mergeCell ref="V402:V403"/>
    <mergeCell ref="V418:V421"/>
    <mergeCell ref="V426:V427"/>
    <mergeCell ref="V434:V435"/>
    <mergeCell ref="V276:V277"/>
    <mergeCell ref="V280:V281"/>
    <mergeCell ref="V282:V283"/>
    <mergeCell ref="V286:V287"/>
    <mergeCell ref="V294:V295"/>
    <mergeCell ref="V296:V297"/>
    <mergeCell ref="V302:V303"/>
    <mergeCell ref="V308:V309"/>
    <mergeCell ref="V312:V313"/>
    <mergeCell ref="V290:V291"/>
    <mergeCell ref="V306:V307"/>
    <mergeCell ref="V214:V215"/>
    <mergeCell ref="V226:V227"/>
    <mergeCell ref="V256:V257"/>
    <mergeCell ref="V258:V259"/>
    <mergeCell ref="V264:V265"/>
    <mergeCell ref="V268:V269"/>
    <mergeCell ref="V272:V273"/>
    <mergeCell ref="V234:V235"/>
    <mergeCell ref="V236:V237"/>
    <mergeCell ref="V240:V241"/>
    <mergeCell ref="V242:V243"/>
    <mergeCell ref="V246:V247"/>
    <mergeCell ref="V248:V249"/>
    <mergeCell ref="V250:V251"/>
    <mergeCell ref="V252:V253"/>
    <mergeCell ref="V254:V255"/>
    <mergeCell ref="V222:V223"/>
    <mergeCell ref="V224:V225"/>
    <mergeCell ref="V238:V239"/>
    <mergeCell ref="V270:V271"/>
    <mergeCell ref="V190:V191"/>
    <mergeCell ref="V196:V197"/>
    <mergeCell ref="V198:V199"/>
    <mergeCell ref="V200:V201"/>
    <mergeCell ref="V202:V203"/>
    <mergeCell ref="V134:V135"/>
    <mergeCell ref="V192:V193"/>
    <mergeCell ref="V206:V207"/>
    <mergeCell ref="V212:V213"/>
    <mergeCell ref="V186:V187"/>
    <mergeCell ref="W64:W65"/>
    <mergeCell ref="W66:W67"/>
    <mergeCell ref="G3:G4"/>
    <mergeCell ref="H3:H4"/>
    <mergeCell ref="I3:I4"/>
    <mergeCell ref="B5:B6"/>
    <mergeCell ref="B7:B8"/>
    <mergeCell ref="B9:B10"/>
    <mergeCell ref="A3:A4"/>
    <mergeCell ref="B3:B4"/>
    <mergeCell ref="C3:C4"/>
    <mergeCell ref="D3:D4"/>
    <mergeCell ref="E3:E4"/>
    <mergeCell ref="F3:F4"/>
    <mergeCell ref="B24:B25"/>
    <mergeCell ref="V24:V25"/>
    <mergeCell ref="B26:B27"/>
    <mergeCell ref="B28:B29"/>
    <mergeCell ref="B30:B31"/>
    <mergeCell ref="V30:V31"/>
    <mergeCell ref="V9:V10"/>
    <mergeCell ref="B14:B15"/>
    <mergeCell ref="B16:B17"/>
    <mergeCell ref="B18:B19"/>
    <mergeCell ref="B20:B21"/>
    <mergeCell ref="B22:B23"/>
    <mergeCell ref="V22:V23"/>
    <mergeCell ref="B42:B43"/>
    <mergeCell ref="B44:B45"/>
    <mergeCell ref="V44:V45"/>
    <mergeCell ref="V48:V49"/>
    <mergeCell ref="B32:B33"/>
    <mergeCell ref="B34:B35"/>
    <mergeCell ref="B36:B37"/>
    <mergeCell ref="V36:V37"/>
    <mergeCell ref="B38:B39"/>
    <mergeCell ref="B40:B41"/>
    <mergeCell ref="V40:V41"/>
    <mergeCell ref="V20:V21"/>
    <mergeCell ref="V38:V39"/>
    <mergeCell ref="V42:V43"/>
    <mergeCell ref="B48:B51"/>
    <mergeCell ref="B52:B53"/>
    <mergeCell ref="B56:B57"/>
    <mergeCell ref="B58:B59"/>
    <mergeCell ref="V58:V59"/>
    <mergeCell ref="B60:B61"/>
    <mergeCell ref="V64:V65"/>
    <mergeCell ref="V66:V67"/>
    <mergeCell ref="V56:V57"/>
    <mergeCell ref="V68:V69"/>
    <mergeCell ref="B74:B75"/>
    <mergeCell ref="B76:B77"/>
    <mergeCell ref="B78:B79"/>
    <mergeCell ref="B80:B81"/>
    <mergeCell ref="V74:V75"/>
    <mergeCell ref="V78:V79"/>
    <mergeCell ref="B62:B63"/>
    <mergeCell ref="V62:V63"/>
    <mergeCell ref="B64:B65"/>
    <mergeCell ref="B66:B67"/>
    <mergeCell ref="B68:B69"/>
    <mergeCell ref="B70:B71"/>
    <mergeCell ref="V70:V71"/>
    <mergeCell ref="B90:B91"/>
    <mergeCell ref="B92:B93"/>
    <mergeCell ref="B94:B95"/>
    <mergeCell ref="B96:B97"/>
    <mergeCell ref="B98:B99"/>
    <mergeCell ref="B100:B101"/>
    <mergeCell ref="B102:B103"/>
    <mergeCell ref="B118:B119"/>
    <mergeCell ref="B82:B83"/>
    <mergeCell ref="B86:B87"/>
    <mergeCell ref="B88:B89"/>
    <mergeCell ref="B120:B121"/>
    <mergeCell ref="V96:V97"/>
    <mergeCell ref="V98:V99"/>
    <mergeCell ref="V100:V101"/>
    <mergeCell ref="V130:V131"/>
    <mergeCell ref="B132:B133"/>
    <mergeCell ref="V132:V133"/>
    <mergeCell ref="B108:B109"/>
    <mergeCell ref="B112:B113"/>
    <mergeCell ref="B114:B117"/>
    <mergeCell ref="B106:B107"/>
    <mergeCell ref="V106:V107"/>
    <mergeCell ref="V114:V117"/>
    <mergeCell ref="B122:B123"/>
    <mergeCell ref="V122:V123"/>
    <mergeCell ref="B124:B125"/>
    <mergeCell ref="B126:B127"/>
    <mergeCell ref="V126:V127"/>
    <mergeCell ref="B128:B129"/>
    <mergeCell ref="V128:V129"/>
    <mergeCell ref="B130:B131"/>
    <mergeCell ref="V120:V121"/>
    <mergeCell ref="B162:B163"/>
    <mergeCell ref="B146:B147"/>
    <mergeCell ref="V146:V147"/>
    <mergeCell ref="B148:B149"/>
    <mergeCell ref="V148:V149"/>
    <mergeCell ref="B152:B153"/>
    <mergeCell ref="B138:B139"/>
    <mergeCell ref="V138:V139"/>
    <mergeCell ref="B140:B141"/>
    <mergeCell ref="V140:V141"/>
    <mergeCell ref="B142:B143"/>
    <mergeCell ref="B154:B155"/>
    <mergeCell ref="B158:B159"/>
    <mergeCell ref="B160:B161"/>
    <mergeCell ref="V142:V143"/>
    <mergeCell ref="V152:V153"/>
    <mergeCell ref="V158:V159"/>
    <mergeCell ref="V144:V145"/>
    <mergeCell ref="V154:V155"/>
    <mergeCell ref="V156:V157"/>
    <mergeCell ref="V160:V161"/>
    <mergeCell ref="B176:B177"/>
    <mergeCell ref="V178:V179"/>
    <mergeCell ref="B180:B181"/>
    <mergeCell ref="B182:B183"/>
    <mergeCell ref="V182:V183"/>
    <mergeCell ref="B164:B165"/>
    <mergeCell ref="B170:B171"/>
    <mergeCell ref="B174:B175"/>
    <mergeCell ref="V164:V165"/>
    <mergeCell ref="V168:V169"/>
    <mergeCell ref="V166:V167"/>
    <mergeCell ref="V174:V175"/>
    <mergeCell ref="B306:B307"/>
    <mergeCell ref="B204:B205"/>
    <mergeCell ref="B206:B207"/>
    <mergeCell ref="B208:B209"/>
    <mergeCell ref="B210:B211"/>
    <mergeCell ref="B202:B203"/>
    <mergeCell ref="B212:B213"/>
    <mergeCell ref="B214:B215"/>
    <mergeCell ref="B216:B217"/>
    <mergeCell ref="B218:B219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4:B345"/>
    <mergeCell ref="B346:B347"/>
    <mergeCell ref="B350:B351"/>
    <mergeCell ref="B352:B353"/>
    <mergeCell ref="B354:B357"/>
    <mergeCell ref="B358:B359"/>
    <mergeCell ref="B360:B363"/>
    <mergeCell ref="B370:B371"/>
    <mergeCell ref="B196:B197"/>
    <mergeCell ref="B198:B199"/>
    <mergeCell ref="B200:B201"/>
    <mergeCell ref="B264:B265"/>
    <mergeCell ref="B296:B297"/>
    <mergeCell ref="B302:B303"/>
    <mergeCell ref="B284:B285"/>
    <mergeCell ref="B286:B287"/>
    <mergeCell ref="B288:B289"/>
    <mergeCell ref="B292:B293"/>
    <mergeCell ref="B294:B295"/>
    <mergeCell ref="B266:B267"/>
    <mergeCell ref="B268:B269"/>
    <mergeCell ref="B272:B273"/>
    <mergeCell ref="B276:B277"/>
    <mergeCell ref="B280:B281"/>
    <mergeCell ref="B282:B283"/>
    <mergeCell ref="B228:B229"/>
    <mergeCell ref="B230:B231"/>
    <mergeCell ref="B232:B233"/>
    <mergeCell ref="B254:B255"/>
    <mergeCell ref="B220:B221"/>
    <mergeCell ref="B308:B309"/>
    <mergeCell ref="B310:B311"/>
    <mergeCell ref="B312:B313"/>
    <mergeCell ref="B314:B315"/>
    <mergeCell ref="B316:B317"/>
    <mergeCell ref="B318:B319"/>
    <mergeCell ref="B320:B321"/>
    <mergeCell ref="B186:B187"/>
    <mergeCell ref="B188:B189"/>
    <mergeCell ref="B190:B191"/>
    <mergeCell ref="B192:B193"/>
    <mergeCell ref="B256:B257"/>
    <mergeCell ref="B258:B259"/>
    <mergeCell ref="B260:B261"/>
    <mergeCell ref="B262:B263"/>
    <mergeCell ref="B234:B235"/>
    <mergeCell ref="B236:B237"/>
    <mergeCell ref="B240:B241"/>
    <mergeCell ref="B242:B243"/>
    <mergeCell ref="B246:B247"/>
    <mergeCell ref="B248:B249"/>
    <mergeCell ref="B250:B251"/>
    <mergeCell ref="B252:B253"/>
    <mergeCell ref="B226:B227"/>
    <mergeCell ref="B372:B373"/>
    <mergeCell ref="B374:B375"/>
    <mergeCell ref="B376:B379"/>
    <mergeCell ref="B380:B381"/>
    <mergeCell ref="B382:B383"/>
    <mergeCell ref="B386:B387"/>
    <mergeCell ref="B388:B389"/>
    <mergeCell ref="B392:B393"/>
    <mergeCell ref="B394:B395"/>
    <mergeCell ref="B396:B397"/>
    <mergeCell ref="B398:B399"/>
    <mergeCell ref="B402:B403"/>
    <mergeCell ref="B404:B405"/>
    <mergeCell ref="B408:B411"/>
    <mergeCell ref="B412:B413"/>
    <mergeCell ref="B414:B417"/>
    <mergeCell ref="B422:B423"/>
    <mergeCell ref="B424:B425"/>
    <mergeCell ref="B460:B461"/>
    <mergeCell ref="B462:B465"/>
    <mergeCell ref="B470:B471"/>
    <mergeCell ref="B474:B477"/>
    <mergeCell ref="B478:B479"/>
    <mergeCell ref="B482:B483"/>
    <mergeCell ref="B530:B531"/>
    <mergeCell ref="B532:B533"/>
    <mergeCell ref="B426:B427"/>
    <mergeCell ref="B430:B431"/>
    <mergeCell ref="B432:B433"/>
    <mergeCell ref="B434:B435"/>
    <mergeCell ref="B440:B441"/>
    <mergeCell ref="B444:B447"/>
    <mergeCell ref="B448:B449"/>
    <mergeCell ref="B452:B453"/>
    <mergeCell ref="B454:B455"/>
    <mergeCell ref="B458:B459"/>
    <mergeCell ref="B500:B501"/>
    <mergeCell ref="B504:B505"/>
    <mergeCell ref="B506:B507"/>
    <mergeCell ref="B508:B509"/>
    <mergeCell ref="B518:B519"/>
    <mergeCell ref="B520:B521"/>
    <mergeCell ref="A1:B2"/>
    <mergeCell ref="B578:B579"/>
    <mergeCell ref="B620:B621"/>
    <mergeCell ref="B622:B623"/>
    <mergeCell ref="B580:B581"/>
    <mergeCell ref="B584:B585"/>
    <mergeCell ref="B588:B589"/>
    <mergeCell ref="B590:B591"/>
    <mergeCell ref="B592:B593"/>
    <mergeCell ref="B594:B595"/>
    <mergeCell ref="B596:B597"/>
    <mergeCell ref="B550:B551"/>
    <mergeCell ref="B554:B557"/>
    <mergeCell ref="B558:B559"/>
    <mergeCell ref="B560:B563"/>
    <mergeCell ref="B566:B567"/>
    <mergeCell ref="B534:B535"/>
    <mergeCell ref="B536:B537"/>
    <mergeCell ref="B540:B541"/>
    <mergeCell ref="B544:B545"/>
    <mergeCell ref="B548:B549"/>
    <mergeCell ref="B484:B485"/>
    <mergeCell ref="B488:B489"/>
    <mergeCell ref="B498:B499"/>
    <mergeCell ref="E1:I2"/>
    <mergeCell ref="B646:B647"/>
    <mergeCell ref="B648:B649"/>
    <mergeCell ref="B650:B651"/>
    <mergeCell ref="B652:B655"/>
    <mergeCell ref="B656:B657"/>
    <mergeCell ref="B662:B663"/>
    <mergeCell ref="B626:B627"/>
    <mergeCell ref="B628:B629"/>
    <mergeCell ref="B632:B633"/>
    <mergeCell ref="B634:B635"/>
    <mergeCell ref="B636:B637"/>
    <mergeCell ref="B642:B645"/>
    <mergeCell ref="B598:B599"/>
    <mergeCell ref="B604:B607"/>
    <mergeCell ref="B608:B611"/>
    <mergeCell ref="B612:B613"/>
    <mergeCell ref="B614:B617"/>
    <mergeCell ref="B570:B571"/>
    <mergeCell ref="B572:B573"/>
    <mergeCell ref="B574:B575"/>
    <mergeCell ref="B576:B577"/>
    <mergeCell ref="B522:B523"/>
    <mergeCell ref="B526:B527"/>
    <mergeCell ref="J1:O2"/>
    <mergeCell ref="J3:J4"/>
    <mergeCell ref="K3:K4"/>
    <mergeCell ref="L3:L4"/>
    <mergeCell ref="M3:M4"/>
    <mergeCell ref="N3:N4"/>
    <mergeCell ref="O3:O4"/>
    <mergeCell ref="V46:V47"/>
    <mergeCell ref="V92:V93"/>
    <mergeCell ref="V84:V85"/>
    <mergeCell ref="V72:V73"/>
    <mergeCell ref="P1:U2"/>
    <mergeCell ref="P3:P4"/>
    <mergeCell ref="Q3:Q4"/>
    <mergeCell ref="R3:R4"/>
    <mergeCell ref="S3:S4"/>
    <mergeCell ref="T3:T4"/>
    <mergeCell ref="U3:U4"/>
    <mergeCell ref="V436:V437"/>
    <mergeCell ref="V438:V439"/>
    <mergeCell ref="V450:V451"/>
    <mergeCell ref="V452:V453"/>
    <mergeCell ref="V456:V457"/>
    <mergeCell ref="V466:V469"/>
    <mergeCell ref="V432:V433"/>
    <mergeCell ref="V470:V471"/>
    <mergeCell ref="V480:V481"/>
    <mergeCell ref="V490:V493"/>
    <mergeCell ref="V500:V501"/>
    <mergeCell ref="V502:V503"/>
    <mergeCell ref="V506:V507"/>
    <mergeCell ref="V512:V513"/>
    <mergeCell ref="V514:V517"/>
    <mergeCell ref="V536:V537"/>
    <mergeCell ref="V524:V525"/>
    <mergeCell ref="V488:V489"/>
    <mergeCell ref="V498:V499"/>
    <mergeCell ref="V674:V677"/>
    <mergeCell ref="V706:V709"/>
    <mergeCell ref="V727:V728"/>
    <mergeCell ref="V722:V723"/>
    <mergeCell ref="V720:V721"/>
    <mergeCell ref="V600:V603"/>
    <mergeCell ref="V614:V617"/>
    <mergeCell ref="V618:V619"/>
    <mergeCell ref="V620:V621"/>
    <mergeCell ref="V624:V625"/>
    <mergeCell ref="V638:V641"/>
    <mergeCell ref="V664:V667"/>
    <mergeCell ref="V668:V669"/>
    <mergeCell ref="V628:V629"/>
    <mergeCell ref="V682:V685"/>
    <mergeCell ref="V686:V689"/>
    <mergeCell ref="V694:V695"/>
    <mergeCell ref="V696:V697"/>
    <mergeCell ref="V698:V701"/>
    <mergeCell ref="V632:V633"/>
    <mergeCell ref="V634:V635"/>
    <mergeCell ref="V636:V637"/>
    <mergeCell ref="V646:V647"/>
    <mergeCell ref="V650:V651"/>
    <mergeCell ref="B696:B697"/>
    <mergeCell ref="B698:B701"/>
    <mergeCell ref="B702:B705"/>
    <mergeCell ref="B710:B711"/>
    <mergeCell ref="B1193:B1195"/>
    <mergeCell ref="B1197:B1199"/>
    <mergeCell ref="B1123:B1126"/>
    <mergeCell ref="B694:B695"/>
    <mergeCell ref="B664:B667"/>
    <mergeCell ref="B670:B673"/>
    <mergeCell ref="B678:B681"/>
    <mergeCell ref="B682:B685"/>
    <mergeCell ref="B686:B689"/>
    <mergeCell ref="B690:B691"/>
    <mergeCell ref="B692:B693"/>
    <mergeCell ref="B744:B747"/>
    <mergeCell ref="B750:B751"/>
    <mergeCell ref="B752:B753"/>
    <mergeCell ref="B756:B759"/>
    <mergeCell ref="B760:B763"/>
    <mergeCell ref="B733:B734"/>
    <mergeCell ref="B735:B736"/>
    <mergeCell ref="B737:B739"/>
    <mergeCell ref="B712:B713"/>
    <mergeCell ref="B714:B715"/>
    <mergeCell ref="B716:B717"/>
    <mergeCell ref="B718:B719"/>
    <mergeCell ref="B798:B802"/>
    <mergeCell ref="B1190:B1192"/>
    <mergeCell ref="B1187:B1189"/>
    <mergeCell ref="B1127:B1130"/>
    <mergeCell ref="B1112:B1114"/>
    <mergeCell ref="B1151:B1154"/>
    <mergeCell ref="B1144:B1147"/>
    <mergeCell ref="B1140:B1143"/>
    <mergeCell ref="B1136:B1139"/>
    <mergeCell ref="B1131:B1134"/>
    <mergeCell ref="B779:B780"/>
    <mergeCell ref="B790:B791"/>
    <mergeCell ref="B788:B789"/>
    <mergeCell ref="B803:B804"/>
    <mergeCell ref="B1099:B1101"/>
    <mergeCell ref="B1104:B1107"/>
    <mergeCell ref="B987:B990"/>
    <mergeCell ref="B984:B986"/>
    <mergeCell ref="B1003:B1007"/>
    <mergeCell ref="B999:B1002"/>
    <mergeCell ref="B927:B930"/>
    <mergeCell ref="B1435:B1439"/>
    <mergeCell ref="B1430:B1434"/>
    <mergeCell ref="B1425:B1429"/>
    <mergeCell ref="B1420:B1424"/>
    <mergeCell ref="B1066:B1067"/>
    <mergeCell ref="B1068:B1069"/>
    <mergeCell ref="B1070:B1072"/>
    <mergeCell ref="B1073:B1074"/>
    <mergeCell ref="B1078:B1080"/>
    <mergeCell ref="B1081:B1082"/>
    <mergeCell ref="B1083:B1084"/>
    <mergeCell ref="B1096:B1097"/>
    <mergeCell ref="B1108:B1109"/>
    <mergeCell ref="B1115:B1117"/>
    <mergeCell ref="B1118:B1119"/>
    <mergeCell ref="B1203:B1205"/>
    <mergeCell ref="B1300:B1301"/>
    <mergeCell ref="B1303:B1304"/>
    <mergeCell ref="B1324:B1325"/>
    <mergeCell ref="B1314:B1316"/>
    <mergeCell ref="B1353:B1355"/>
    <mergeCell ref="B1356:B1358"/>
    <mergeCell ref="B1359:B1361"/>
    <mergeCell ref="B1120:B1121"/>
    <mergeCell ref="B1576:B1578"/>
    <mergeCell ref="B1570:B1573"/>
    <mergeCell ref="B1566:B1569"/>
    <mergeCell ref="B810:B811"/>
    <mergeCell ref="B812:B814"/>
    <mergeCell ref="B856:B858"/>
    <mergeCell ref="B864:B866"/>
    <mergeCell ref="B867:B869"/>
    <mergeCell ref="B870:B872"/>
    <mergeCell ref="B877:B878"/>
    <mergeCell ref="B893:B894"/>
    <mergeCell ref="B905:B908"/>
    <mergeCell ref="B909:B912"/>
    <mergeCell ref="B924:B926"/>
    <mergeCell ref="B959:B960"/>
    <mergeCell ref="B982:B983"/>
    <mergeCell ref="B1016:B1018"/>
    <mergeCell ref="B1019:B1021"/>
    <mergeCell ref="B1022:B1023"/>
    <mergeCell ref="B1042:B1045"/>
    <mergeCell ref="B1457:B1459"/>
    <mergeCell ref="B1460:B1462"/>
    <mergeCell ref="B1463:B1467"/>
    <mergeCell ref="B1471:B1475"/>
    <mergeCell ref="B1499:B1503"/>
    <mergeCell ref="B1504:B1508"/>
    <mergeCell ref="B1547:B1550"/>
    <mergeCell ref="B1543:B1546"/>
    <mergeCell ref="B1478:B1480"/>
    <mergeCell ref="B1481:B1483"/>
    <mergeCell ref="B1484:B1488"/>
    <mergeCell ref="B1489:B1493"/>
    <mergeCell ref="B1494:B1498"/>
    <mergeCell ref="B1509:B1511"/>
    <mergeCell ref="B1512:B1513"/>
    <mergeCell ref="B1516:B1517"/>
    <mergeCell ref="B1519:B1520"/>
    <mergeCell ref="B1522:B1523"/>
    <mergeCell ref="B1529:B1530"/>
    <mergeCell ref="B1541:B1542"/>
    <mergeCell ref="B1539:B1540"/>
    <mergeCell ref="B1374:B1375"/>
    <mergeCell ref="B1391:B1392"/>
    <mergeCell ref="B1393:B1394"/>
    <mergeCell ref="B1412:B1413"/>
    <mergeCell ref="B1468:B1470"/>
    <mergeCell ref="V1131:V1134"/>
    <mergeCell ref="B1148:B1149"/>
    <mergeCell ref="B1169:B1170"/>
    <mergeCell ref="B1200:B1202"/>
    <mergeCell ref="B1207:B1209"/>
    <mergeCell ref="B1218:B1221"/>
    <mergeCell ref="B1222:B1225"/>
    <mergeCell ref="B1155:B1156"/>
    <mergeCell ref="B1165:B1168"/>
    <mergeCell ref="B1161:B1164"/>
    <mergeCell ref="B1157:B1160"/>
    <mergeCell ref="B1174:B1176"/>
    <mergeCell ref="B1171:B1173"/>
    <mergeCell ref="B1182:B1186"/>
    <mergeCell ref="B1177:B1181"/>
    <mergeCell ref="B1415:B1419"/>
    <mergeCell ref="B1440:B1444"/>
    <mergeCell ref="B1450:B1454"/>
    <mergeCell ref="B1445:B1449"/>
    <mergeCell ref="V984:V986"/>
    <mergeCell ref="V994:V998"/>
    <mergeCell ref="V1062:V1065"/>
    <mergeCell ref="B1349:B1350"/>
    <mergeCell ref="V1320:V1322"/>
    <mergeCell ref="B838:B842"/>
    <mergeCell ref="B843:B847"/>
    <mergeCell ref="B931:B933"/>
    <mergeCell ref="B805:B809"/>
    <mergeCell ref="B815:B819"/>
    <mergeCell ref="B827:B831"/>
    <mergeCell ref="B822:B826"/>
    <mergeCell ref="B861:B863"/>
    <mergeCell ref="B851:B854"/>
    <mergeCell ref="B848:B850"/>
    <mergeCell ref="B873:B876"/>
    <mergeCell ref="B890:B892"/>
    <mergeCell ref="B886:B889"/>
    <mergeCell ref="B882:B885"/>
    <mergeCell ref="B833:B837"/>
    <mergeCell ref="V822:V826"/>
    <mergeCell ref="V827:V831"/>
    <mergeCell ref="B1093:B1095"/>
    <mergeCell ref="V991:V993"/>
    <mergeCell ref="V1481:V1483"/>
    <mergeCell ref="V1543:V1546"/>
    <mergeCell ref="V1566:V1569"/>
    <mergeCell ref="V1494:V1498"/>
    <mergeCell ref="V1471:V1475"/>
    <mergeCell ref="V1457:V1459"/>
    <mergeCell ref="V1450:V1454"/>
    <mergeCell ref="V1415:V1419"/>
    <mergeCell ref="V1089:V1092"/>
    <mergeCell ref="V1151:V1154"/>
    <mergeCell ref="V1190:V1192"/>
    <mergeCell ref="V1165:V1168"/>
    <mergeCell ref="V1259:V1262"/>
    <mergeCell ref="V1281:V1284"/>
    <mergeCell ref="V1291:V1293"/>
    <mergeCell ref="V1308:V1310"/>
    <mergeCell ref="V1329:V1331"/>
    <mergeCell ref="V1177:V1181"/>
    <mergeCell ref="V1182:V1186"/>
    <mergeCell ref="V1362:V1364"/>
    <mergeCell ref="V1127:V1130"/>
    <mergeCell ref="V1144:V1147"/>
    <mergeCell ref="V1171:V1173"/>
    <mergeCell ref="V1344:V1347"/>
  </mergeCells>
  <phoneticPr fontId="9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714A6-D8C5-492C-96ED-8456881C237C}">
  <sheetPr codeName="Sheet5"/>
  <dimension ref="A1:AE1516"/>
  <sheetViews>
    <sheetView zoomScale="115" zoomScaleNormal="115" workbookViewId="0">
      <pane xSplit="3" ySplit="4" topLeftCell="H509" activePane="bottomRight" state="frozen"/>
      <selection activeCell="G449" sqref="G449"/>
      <selection pane="topRight" activeCell="G449" sqref="G449"/>
      <selection pane="bottomLeft" activeCell="G449" sqref="G449"/>
      <selection pane="bottomRight" activeCell="V383" sqref="V383:V403"/>
    </sheetView>
  </sheetViews>
  <sheetFormatPr defaultRowHeight="15" x14ac:dyDescent="0.25"/>
  <cols>
    <col min="1" max="1" width="6.28515625" style="5" customWidth="1"/>
    <col min="2" max="2" width="10.85546875" style="23" customWidth="1"/>
    <col min="3" max="3" width="11.85546875" style="5" customWidth="1"/>
    <col min="4" max="4" width="14.7109375" style="23" customWidth="1"/>
    <col min="5" max="5" width="15.85546875" style="23" bestFit="1" customWidth="1"/>
    <col min="6" max="6" width="10" style="23" customWidth="1"/>
    <col min="7" max="7" width="14.85546875" style="5" customWidth="1"/>
    <col min="8" max="8" width="14.42578125" style="12" customWidth="1"/>
    <col min="9" max="10" width="12" style="5" customWidth="1"/>
    <col min="11" max="11" width="16.140625" style="5" bestFit="1" customWidth="1"/>
    <col min="12" max="12" width="12" style="166" customWidth="1"/>
    <col min="13" max="13" width="15.5703125" style="5" customWidth="1"/>
    <col min="14" max="15" width="12" style="5" customWidth="1"/>
    <col min="16" max="16" width="12" style="4473" customWidth="1"/>
    <col min="17" max="17" width="18.85546875" style="23" customWidth="1"/>
    <col min="18" max="18" width="10.140625" style="166" customWidth="1"/>
    <col min="19" max="19" width="17.85546875" style="5" customWidth="1"/>
    <col min="20" max="20" width="13.42578125" style="5" customWidth="1"/>
    <col min="21" max="21" width="13.140625" style="5" customWidth="1"/>
    <col min="22" max="22" width="27.42578125" style="261" customWidth="1"/>
    <col min="23" max="16384" width="9.140625" style="5"/>
  </cols>
  <sheetData>
    <row r="1" spans="1:22" x14ac:dyDescent="0.25">
      <c r="A1" s="4598"/>
      <c r="B1" s="4598"/>
      <c r="E1" s="4591" t="s">
        <v>3160</v>
      </c>
      <c r="F1" s="4591"/>
      <c r="G1" s="4591"/>
      <c r="H1" s="4591"/>
      <c r="I1" s="4591"/>
      <c r="J1" s="4723" t="s">
        <v>4992</v>
      </c>
      <c r="K1" s="4724"/>
      <c r="L1" s="4724"/>
      <c r="M1" s="4724"/>
      <c r="N1" s="4724"/>
      <c r="O1" s="4725"/>
      <c r="P1" s="4633" t="s">
        <v>5447</v>
      </c>
      <c r="Q1" s="4633"/>
      <c r="R1" s="4633"/>
      <c r="S1" s="4633"/>
      <c r="T1" s="4633"/>
      <c r="U1" s="4634"/>
    </row>
    <row r="2" spans="1:22" x14ac:dyDescent="0.25">
      <c r="A2" s="4599"/>
      <c r="B2" s="4599"/>
      <c r="C2" s="4"/>
      <c r="D2" s="22"/>
      <c r="E2" s="4591"/>
      <c r="F2" s="4591"/>
      <c r="G2" s="4591"/>
      <c r="H2" s="4591"/>
      <c r="I2" s="4591"/>
      <c r="J2" s="4726"/>
      <c r="K2" s="4635"/>
      <c r="L2" s="4635"/>
      <c r="M2" s="4635"/>
      <c r="N2" s="4635"/>
      <c r="O2" s="4636"/>
      <c r="P2" s="4635"/>
      <c r="Q2" s="4635"/>
      <c r="R2" s="4635"/>
      <c r="S2" s="4635"/>
      <c r="T2" s="4635"/>
      <c r="U2" s="4636"/>
      <c r="V2" s="261">
        <v>134</v>
      </c>
    </row>
    <row r="3" spans="1:22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591"/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  <c r="P3" s="4833" t="s">
        <v>346</v>
      </c>
      <c r="Q3" s="4592" t="s">
        <v>370</v>
      </c>
      <c r="R3" s="4592" t="s">
        <v>1069</v>
      </c>
      <c r="S3" s="4594" t="s">
        <v>316</v>
      </c>
      <c r="T3" s="4595" t="s">
        <v>312</v>
      </c>
      <c r="U3" s="4597" t="s">
        <v>313</v>
      </c>
    </row>
    <row r="4" spans="1:22" x14ac:dyDescent="0.25">
      <c r="A4" s="4618"/>
      <c r="B4" s="4593"/>
      <c r="C4" s="4593"/>
      <c r="D4" s="4593"/>
      <c r="E4" s="4593"/>
      <c r="F4" s="4593"/>
      <c r="G4" s="4593"/>
      <c r="H4" s="4622"/>
      <c r="I4" s="4591"/>
      <c r="J4" s="4593"/>
      <c r="K4" s="4593"/>
      <c r="L4" s="4593"/>
      <c r="M4" s="4594"/>
      <c r="N4" s="4596"/>
      <c r="O4" s="4597"/>
      <c r="P4" s="4834"/>
      <c r="Q4" s="4695"/>
      <c r="R4" s="4695"/>
      <c r="S4" s="4696"/>
      <c r="T4" s="4697"/>
      <c r="U4" s="4698"/>
    </row>
    <row r="5" spans="1:22" x14ac:dyDescent="0.25">
      <c r="A5" s="64">
        <v>1</v>
      </c>
      <c r="B5" s="4818" t="s">
        <v>2169</v>
      </c>
      <c r="C5" s="281" t="s">
        <v>868</v>
      </c>
      <c r="D5" s="65">
        <v>44824</v>
      </c>
      <c r="E5" s="387" t="s">
        <v>4925</v>
      </c>
      <c r="F5" s="164">
        <v>38</v>
      </c>
      <c r="G5" s="164">
        <f>AVERAGE(CPVTFC3SG0016!K17:L17)</f>
        <v>2.8768000000000002</v>
      </c>
      <c r="H5" s="67">
        <f t="shared" ref="H5:H89" si="0">(G5-0.1756)/0.0133*50</f>
        <v>10154.887218045114</v>
      </c>
      <c r="I5" s="282" t="s">
        <v>315</v>
      </c>
      <c r="J5" s="852">
        <v>44869</v>
      </c>
      <c r="K5" s="845" t="s">
        <v>5436</v>
      </c>
      <c r="L5" s="853">
        <v>123</v>
      </c>
      <c r="M5" s="66">
        <f>AVERAGE(CPVTFC3SG0046!V16:W16)</f>
        <v>1.1663000000000001</v>
      </c>
      <c r="N5" s="67">
        <f>(M5-0.1926)/0.0135*400</f>
        <v>28850.370370370376</v>
      </c>
      <c r="O5" s="101" t="s">
        <v>315</v>
      </c>
      <c r="P5" s="4423"/>
      <c r="Q5" s="919"/>
      <c r="R5" s="4396"/>
      <c r="S5" s="402"/>
      <c r="T5" s="402"/>
      <c r="U5" s="402"/>
    </row>
    <row r="6" spans="1:22" ht="15.75" thickBot="1" x14ac:dyDescent="0.3">
      <c r="A6" s="450">
        <v>2</v>
      </c>
      <c r="B6" s="4815"/>
      <c r="C6" s="562" t="s">
        <v>220</v>
      </c>
      <c r="D6" s="121">
        <v>44824</v>
      </c>
      <c r="E6" s="452" t="s">
        <v>4925</v>
      </c>
      <c r="F6" s="445">
        <v>39</v>
      </c>
      <c r="G6" s="445">
        <f>AVERAGE(CPVTFC3SG0016!M17:N17)</f>
        <v>2.9321000000000002</v>
      </c>
      <c r="H6" s="123">
        <f t="shared" si="0"/>
        <v>10362.781954887218</v>
      </c>
      <c r="I6" s="957" t="s">
        <v>315</v>
      </c>
      <c r="J6" s="737">
        <v>44869</v>
      </c>
      <c r="K6" s="1027" t="s">
        <v>5436</v>
      </c>
      <c r="L6" s="742">
        <v>124</v>
      </c>
      <c r="M6" s="122">
        <f>AVERAGE(CPVTFC3SG0046!X16:Y16)</f>
        <v>2.5178500000000001</v>
      </c>
      <c r="N6" s="123">
        <f>(M6-0.1926)/0.0135*400</f>
        <v>68896.296296296292</v>
      </c>
      <c r="O6" s="699" t="s">
        <v>315</v>
      </c>
      <c r="P6" s="4423"/>
      <c r="Q6" s="919"/>
      <c r="R6" s="4396"/>
      <c r="S6" s="402"/>
      <c r="T6" s="402"/>
      <c r="U6" s="402"/>
    </row>
    <row r="7" spans="1:22" x14ac:dyDescent="0.25">
      <c r="A7" s="406">
        <v>3</v>
      </c>
      <c r="B7" s="4814" t="s">
        <v>2170</v>
      </c>
      <c r="C7" s="570" t="s">
        <v>868</v>
      </c>
      <c r="D7" s="407">
        <v>44824</v>
      </c>
      <c r="E7" s="477" t="s">
        <v>4925</v>
      </c>
      <c r="F7" s="478">
        <v>40</v>
      </c>
      <c r="G7" s="478">
        <f>AVERAGE(CPVTFC3SG0016!O17:P17)</f>
        <v>0.75229999999999997</v>
      </c>
      <c r="H7" s="405">
        <f t="shared" si="0"/>
        <v>2168.0451127819547</v>
      </c>
      <c r="I7" s="4282" t="s">
        <v>315</v>
      </c>
      <c r="J7" s="717"/>
      <c r="K7" s="717"/>
      <c r="L7" s="659"/>
      <c r="M7" s="721"/>
      <c r="N7" s="721"/>
      <c r="O7" s="721"/>
      <c r="P7" s="4424"/>
      <c r="Q7" s="4401"/>
      <c r="R7" s="4397"/>
      <c r="S7" s="930"/>
      <c r="T7" s="930"/>
      <c r="U7" s="1073"/>
      <c r="V7" s="4824" t="s">
        <v>1416</v>
      </c>
    </row>
    <row r="8" spans="1:22" ht="15.75" thickBot="1" x14ac:dyDescent="0.3">
      <c r="A8" s="590"/>
      <c r="B8" s="4815"/>
      <c r="C8" s="281" t="s">
        <v>5448</v>
      </c>
      <c r="D8" s="1149"/>
      <c r="E8" s="1264"/>
      <c r="F8" s="695"/>
      <c r="G8" s="695"/>
      <c r="H8" s="646"/>
      <c r="I8" s="2703"/>
      <c r="J8" s="878"/>
      <c r="K8" s="878"/>
      <c r="L8" s="877"/>
      <c r="M8" s="642"/>
      <c r="N8" s="642"/>
      <c r="O8" s="642"/>
      <c r="P8" s="4425">
        <v>44894</v>
      </c>
      <c r="Q8" s="468" t="s">
        <v>5593</v>
      </c>
      <c r="R8" s="468">
        <v>128</v>
      </c>
      <c r="S8" s="468">
        <f>AVERAGE(CPVTFC3SG0081!H18:I18)</f>
        <v>0.16789999999999999</v>
      </c>
      <c r="T8" s="4009">
        <f t="shared" ref="T8" si="1">(S8-0.1617)/0.0141*66</f>
        <v>29.021276595744602</v>
      </c>
      <c r="U8" s="4251" t="s">
        <v>314</v>
      </c>
      <c r="V8" s="4824"/>
    </row>
    <row r="9" spans="1:22" ht="15.75" thickBot="1" x14ac:dyDescent="0.3">
      <c r="A9" s="481">
        <v>4</v>
      </c>
      <c r="B9" s="4821"/>
      <c r="C9" s="572" t="s">
        <v>220</v>
      </c>
      <c r="D9" s="412">
        <v>44824</v>
      </c>
      <c r="E9" s="484" t="s">
        <v>4925</v>
      </c>
      <c r="F9" s="485">
        <v>41</v>
      </c>
      <c r="G9" s="485">
        <f>AVERAGE(CPVTFC3SG0016!Q17:R17)</f>
        <v>2.6674500000000001</v>
      </c>
      <c r="H9" s="415">
        <f t="shared" si="0"/>
        <v>9367.8571428571431</v>
      </c>
      <c r="I9" s="981" t="s">
        <v>315</v>
      </c>
      <c r="J9" s="963"/>
      <c r="K9" s="839"/>
      <c r="L9" s="792"/>
      <c r="M9" s="668"/>
      <c r="N9" s="662"/>
      <c r="O9" s="778"/>
      <c r="P9" s="4426"/>
      <c r="Q9" s="4402"/>
      <c r="R9" s="4398"/>
      <c r="S9" s="936"/>
      <c r="T9" s="936"/>
      <c r="U9" s="1497"/>
      <c r="V9" s="4825"/>
    </row>
    <row r="10" spans="1:22" x14ac:dyDescent="0.25">
      <c r="A10" s="114">
        <v>5</v>
      </c>
      <c r="B10" s="4815" t="s">
        <v>2171</v>
      </c>
      <c r="C10" s="566" t="s">
        <v>868</v>
      </c>
      <c r="D10" s="115">
        <v>44824</v>
      </c>
      <c r="E10" s="388" t="s">
        <v>4925</v>
      </c>
      <c r="F10" s="444">
        <v>42</v>
      </c>
      <c r="G10" s="444">
        <f>AVERAGE(CPVTFC3SG0016!S17:T17)</f>
        <v>2.4964499999999998</v>
      </c>
      <c r="H10" s="117">
        <f t="shared" si="0"/>
        <v>8724.9999999999982</v>
      </c>
      <c r="I10" s="973" t="s">
        <v>315</v>
      </c>
      <c r="J10" s="974">
        <v>44869</v>
      </c>
      <c r="K10" s="975" t="s">
        <v>5436</v>
      </c>
      <c r="L10" s="976">
        <v>125</v>
      </c>
      <c r="M10" s="977">
        <f>AVERAGE(CPVTFC3SG0046!B18:C18)</f>
        <v>0.29400000000000004</v>
      </c>
      <c r="N10" s="978">
        <f>(M10-0.1926)/0.0135*400</f>
        <v>3004.4444444444457</v>
      </c>
      <c r="O10" s="979" t="s">
        <v>315</v>
      </c>
      <c r="P10" s="4423"/>
      <c r="Q10" s="919"/>
      <c r="R10" s="4396"/>
      <c r="S10" s="402"/>
      <c r="T10" s="402"/>
      <c r="U10" s="402"/>
      <c r="V10" s="4719"/>
    </row>
    <row r="11" spans="1:22" x14ac:dyDescent="0.25">
      <c r="A11" s="64">
        <v>6</v>
      </c>
      <c r="B11" s="4820"/>
      <c r="C11" s="281" t="s">
        <v>220</v>
      </c>
      <c r="D11" s="65">
        <v>44824</v>
      </c>
      <c r="E11" s="387" t="s">
        <v>4925</v>
      </c>
      <c r="F11" s="164">
        <v>43</v>
      </c>
      <c r="G11" s="164">
        <f>AVERAGE(CPVTFC3SG0016!U17:V17)</f>
        <v>2.7732000000000001</v>
      </c>
      <c r="H11" s="67">
        <f t="shared" si="0"/>
        <v>9765.4135338345859</v>
      </c>
      <c r="I11" s="282" t="s">
        <v>315</v>
      </c>
      <c r="J11" s="852">
        <v>44869</v>
      </c>
      <c r="K11" s="895" t="s">
        <v>5436</v>
      </c>
      <c r="L11" s="853">
        <v>126</v>
      </c>
      <c r="M11" s="66">
        <f>AVERAGE(CPVTFC3SG0046!D18:E18)</f>
        <v>0.66159999999999997</v>
      </c>
      <c r="N11" s="67">
        <f>(M11-0.1926)/0.0135*400</f>
        <v>13896.296296296296</v>
      </c>
      <c r="O11" s="101" t="s">
        <v>315</v>
      </c>
      <c r="P11" s="4423"/>
      <c r="Q11" s="919"/>
      <c r="R11" s="4396"/>
      <c r="S11" s="402"/>
      <c r="T11" s="402"/>
      <c r="U11" s="402"/>
      <c r="V11" s="4701"/>
    </row>
    <row r="12" spans="1:22" x14ac:dyDescent="0.25">
      <c r="A12" s="6">
        <v>7</v>
      </c>
      <c r="B12" s="4822" t="s">
        <v>2172</v>
      </c>
      <c r="C12" s="270" t="s">
        <v>868</v>
      </c>
      <c r="D12" s="18">
        <v>44824</v>
      </c>
      <c r="E12" s="380" t="s">
        <v>4925</v>
      </c>
      <c r="F12" s="102">
        <v>44</v>
      </c>
      <c r="G12" s="102">
        <f>AVERAGE(CPVTFC3SG0016!W17:X17)</f>
        <v>0.43574999999999997</v>
      </c>
      <c r="H12" s="13">
        <f t="shared" si="0"/>
        <v>978.00751879699237</v>
      </c>
      <c r="I12" s="1819" t="s">
        <v>314</v>
      </c>
      <c r="J12" s="875"/>
      <c r="K12" s="843"/>
      <c r="L12" s="877"/>
      <c r="M12" s="645"/>
      <c r="N12" s="646"/>
      <c r="O12" s="642"/>
      <c r="P12" s="4423"/>
      <c r="Q12" s="919"/>
      <c r="R12" s="4396"/>
      <c r="S12" s="402"/>
      <c r="T12" s="402"/>
      <c r="U12" s="402"/>
    </row>
    <row r="13" spans="1:22" x14ac:dyDescent="0.25">
      <c r="A13" s="9">
        <v>8</v>
      </c>
      <c r="B13" s="4819"/>
      <c r="C13" s="280" t="s">
        <v>220</v>
      </c>
      <c r="D13" s="19">
        <v>44824</v>
      </c>
      <c r="E13" s="384" t="s">
        <v>4925</v>
      </c>
      <c r="F13" s="103">
        <v>45</v>
      </c>
      <c r="G13" s="103">
        <f>AVERAGE(CPVTFC3SG0016!C19:D19)</f>
        <v>2.8880499999999998</v>
      </c>
      <c r="H13" s="14">
        <f t="shared" si="0"/>
        <v>10197.180451127819</v>
      </c>
      <c r="I13" s="283" t="s">
        <v>315</v>
      </c>
      <c r="J13" s="875"/>
      <c r="K13" s="843"/>
      <c r="L13" s="877"/>
      <c r="M13" s="645"/>
      <c r="N13" s="646"/>
      <c r="O13" s="642"/>
      <c r="P13" s="4423"/>
      <c r="Q13" s="919"/>
      <c r="R13" s="4396"/>
      <c r="S13" s="402"/>
      <c r="T13" s="402"/>
      <c r="U13" s="402"/>
    </row>
    <row r="14" spans="1:22" x14ac:dyDescent="0.25">
      <c r="A14" s="64">
        <v>9</v>
      </c>
      <c r="B14" s="4818" t="s">
        <v>2173</v>
      </c>
      <c r="C14" s="281" t="s">
        <v>868</v>
      </c>
      <c r="D14" s="65">
        <v>44824</v>
      </c>
      <c r="E14" s="387" t="s">
        <v>4925</v>
      </c>
      <c r="F14" s="164">
        <v>46</v>
      </c>
      <c r="G14" s="164">
        <f>AVERAGE(CPVTFC3SG0016!E19:F19)</f>
        <v>2.8076999999999996</v>
      </c>
      <c r="H14" s="67">
        <f t="shared" si="0"/>
        <v>9895.1127819548856</v>
      </c>
      <c r="I14" s="282" t="s">
        <v>315</v>
      </c>
      <c r="J14" s="865">
        <v>44869</v>
      </c>
      <c r="K14" s="896" t="s">
        <v>5436</v>
      </c>
      <c r="L14" s="867">
        <v>127</v>
      </c>
      <c r="M14" s="72">
        <f>AVERAGE(CPVTFC3SG0046!F18:G18)</f>
        <v>0.37030000000000002</v>
      </c>
      <c r="N14" s="73">
        <f t="shared" ref="N14:N19" si="2">(M14-0.1926)/0.0135*400</f>
        <v>5265.1851851851861</v>
      </c>
      <c r="O14" s="421" t="s">
        <v>315</v>
      </c>
      <c r="P14" s="4427"/>
      <c r="Q14" s="4403"/>
      <c r="R14" s="4396"/>
      <c r="S14" s="919"/>
      <c r="T14" s="920"/>
      <c r="U14" s="402"/>
    </row>
    <row r="15" spans="1:22" x14ac:dyDescent="0.25">
      <c r="A15" s="64">
        <v>10</v>
      </c>
      <c r="B15" s="4820"/>
      <c r="C15" s="281" t="s">
        <v>220</v>
      </c>
      <c r="D15" s="65">
        <v>44824</v>
      </c>
      <c r="E15" s="387" t="s">
        <v>4925</v>
      </c>
      <c r="F15" s="164">
        <v>47</v>
      </c>
      <c r="G15" s="164">
        <f>AVERAGE(CPVTFC3SG0016!G19:H19)</f>
        <v>2.8021500000000001</v>
      </c>
      <c r="H15" s="67">
        <f t="shared" si="0"/>
        <v>9874.2481203007519</v>
      </c>
      <c r="I15" s="282" t="s">
        <v>315</v>
      </c>
      <c r="J15" s="852">
        <v>44869</v>
      </c>
      <c r="K15" s="895" t="s">
        <v>5436</v>
      </c>
      <c r="L15" s="853">
        <v>128</v>
      </c>
      <c r="M15" s="66">
        <f>AVERAGE(CPVTFC3SG0046!H18:I18)</f>
        <v>1.1365500000000002</v>
      </c>
      <c r="N15" s="67">
        <f t="shared" si="2"/>
        <v>27968.888888888894</v>
      </c>
      <c r="O15" s="101" t="s">
        <v>315</v>
      </c>
      <c r="P15" s="4427"/>
      <c r="Q15" s="4403"/>
      <c r="R15" s="4396"/>
      <c r="S15" s="919"/>
      <c r="T15" s="920"/>
      <c r="U15" s="402"/>
    </row>
    <row r="16" spans="1:22" x14ac:dyDescent="0.25">
      <c r="A16" s="64">
        <v>11</v>
      </c>
      <c r="B16" s="4818" t="s">
        <v>2174</v>
      </c>
      <c r="C16" s="281" t="s">
        <v>868</v>
      </c>
      <c r="D16" s="65">
        <v>44824</v>
      </c>
      <c r="E16" s="387" t="s">
        <v>4925</v>
      </c>
      <c r="F16" s="164">
        <v>48</v>
      </c>
      <c r="G16" s="164">
        <f>AVERAGE(CPVTFC3SG0016!I19:J19)</f>
        <v>2.7964500000000001</v>
      </c>
      <c r="H16" s="67">
        <f t="shared" si="0"/>
        <v>9852.8195488721813</v>
      </c>
      <c r="I16" s="282" t="s">
        <v>315</v>
      </c>
      <c r="J16" s="865">
        <v>44869</v>
      </c>
      <c r="K16" s="896" t="s">
        <v>5436</v>
      </c>
      <c r="L16" s="867">
        <v>129</v>
      </c>
      <c r="M16" s="72">
        <f>AVERAGE(CPVTFC3SG0046!J18:K18)</f>
        <v>0.3533</v>
      </c>
      <c r="N16" s="73">
        <f t="shared" si="2"/>
        <v>4761.4814814814818</v>
      </c>
      <c r="O16" s="421" t="s">
        <v>315</v>
      </c>
      <c r="P16" s="4423"/>
      <c r="Q16" s="919"/>
      <c r="R16" s="4396"/>
      <c r="S16" s="402"/>
      <c r="T16" s="402"/>
      <c r="U16" s="402"/>
    </row>
    <row r="17" spans="1:22" x14ac:dyDescent="0.25">
      <c r="A17" s="64">
        <v>12</v>
      </c>
      <c r="B17" s="4820"/>
      <c r="C17" s="281" t="s">
        <v>220</v>
      </c>
      <c r="D17" s="65">
        <v>44824</v>
      </c>
      <c r="E17" s="387" t="s">
        <v>4925</v>
      </c>
      <c r="F17" s="164">
        <v>49</v>
      </c>
      <c r="G17" s="164">
        <f>AVERAGE(CPVTFC3SG0016!K19:L19)</f>
        <v>2.8826000000000001</v>
      </c>
      <c r="H17" s="67">
        <f t="shared" si="0"/>
        <v>10176.691729323307</v>
      </c>
      <c r="I17" s="282" t="s">
        <v>315</v>
      </c>
      <c r="J17" s="852">
        <v>44869</v>
      </c>
      <c r="K17" s="895" t="s">
        <v>5436</v>
      </c>
      <c r="L17" s="853">
        <v>130</v>
      </c>
      <c r="M17" s="66">
        <f>AVERAGE(CPVTFC3SG0046!L18:M18)</f>
        <v>1.0568500000000001</v>
      </c>
      <c r="N17" s="67">
        <f t="shared" si="2"/>
        <v>25607.407407407409</v>
      </c>
      <c r="O17" s="101" t="s">
        <v>315</v>
      </c>
      <c r="P17" s="4423"/>
      <c r="Q17" s="919"/>
      <c r="R17" s="4396"/>
      <c r="S17" s="402"/>
      <c r="T17" s="402"/>
      <c r="U17" s="402"/>
    </row>
    <row r="18" spans="1:22" x14ac:dyDescent="0.25">
      <c r="A18" s="64">
        <v>13</v>
      </c>
      <c r="B18" s="4818" t="s">
        <v>2175</v>
      </c>
      <c r="C18" s="281" t="s">
        <v>868</v>
      </c>
      <c r="D18" s="65">
        <v>44824</v>
      </c>
      <c r="E18" s="387" t="s">
        <v>4925</v>
      </c>
      <c r="F18" s="164">
        <v>50</v>
      </c>
      <c r="G18" s="164">
        <f>AVERAGE(CPVTFC3SG0016!M19:N19)</f>
        <v>2.8921000000000001</v>
      </c>
      <c r="H18" s="67">
        <f t="shared" si="0"/>
        <v>10212.406015037594</v>
      </c>
      <c r="I18" s="282" t="s">
        <v>315</v>
      </c>
      <c r="J18" s="852">
        <v>44869</v>
      </c>
      <c r="K18" s="895" t="s">
        <v>5436</v>
      </c>
      <c r="L18" s="853">
        <v>131</v>
      </c>
      <c r="M18" s="66">
        <f>AVERAGE(CPVTFC3SG0046!N18:O18)</f>
        <v>2.7474500000000002</v>
      </c>
      <c r="N18" s="67">
        <f t="shared" si="2"/>
        <v>75699.259259259255</v>
      </c>
      <c r="O18" s="101" t="s">
        <v>315</v>
      </c>
      <c r="P18" s="4423"/>
      <c r="Q18" s="919"/>
      <c r="R18" s="4396"/>
      <c r="S18" s="402"/>
      <c r="T18" s="402"/>
      <c r="U18" s="402"/>
    </row>
    <row r="19" spans="1:22" x14ac:dyDescent="0.25">
      <c r="A19" s="64">
        <v>14</v>
      </c>
      <c r="B19" s="4820"/>
      <c r="C19" s="281" t="s">
        <v>220</v>
      </c>
      <c r="D19" s="65">
        <v>44824</v>
      </c>
      <c r="E19" s="387" t="s">
        <v>4925</v>
      </c>
      <c r="F19" s="164">
        <v>51</v>
      </c>
      <c r="G19" s="164">
        <f>AVERAGE(CPVTFC3SG0016!O19:P19)</f>
        <v>2.8730000000000002</v>
      </c>
      <c r="H19" s="67">
        <f t="shared" si="0"/>
        <v>10140.601503759399</v>
      </c>
      <c r="I19" s="282" t="s">
        <v>315</v>
      </c>
      <c r="J19" s="852">
        <v>44869</v>
      </c>
      <c r="K19" s="895" t="s">
        <v>5436</v>
      </c>
      <c r="L19" s="853">
        <v>132</v>
      </c>
      <c r="M19" s="66">
        <f>AVERAGE(CPVTFC3SG0046!P18:Q18)</f>
        <v>2.7882499999999997</v>
      </c>
      <c r="N19" s="67">
        <f t="shared" si="2"/>
        <v>76908.148148148131</v>
      </c>
      <c r="O19" s="101" t="s">
        <v>315</v>
      </c>
      <c r="P19" s="4423"/>
      <c r="Q19" s="919"/>
      <c r="R19" s="4396"/>
      <c r="S19" s="402"/>
      <c r="T19" s="402"/>
      <c r="U19" s="402"/>
    </row>
    <row r="20" spans="1:22" x14ac:dyDescent="0.25">
      <c r="A20" s="64">
        <v>15</v>
      </c>
      <c r="B20" s="395" t="s">
        <v>2176</v>
      </c>
      <c r="C20" s="281" t="s">
        <v>868</v>
      </c>
      <c r="D20" s="65">
        <v>44824</v>
      </c>
      <c r="E20" s="387" t="s">
        <v>4925</v>
      </c>
      <c r="F20" s="164">
        <v>52</v>
      </c>
      <c r="G20" s="164">
        <f>AVERAGE(CPVTFC3SG0016!Q19:R19)</f>
        <v>2.0029499999999998</v>
      </c>
      <c r="H20" s="67">
        <f t="shared" si="0"/>
        <v>6869.7368421052633</v>
      </c>
      <c r="I20" s="282" t="s">
        <v>315</v>
      </c>
      <c r="J20" s="878"/>
      <c r="K20" s="878"/>
      <c r="L20" s="877"/>
      <c r="M20" s="642"/>
      <c r="N20" s="642"/>
      <c r="O20" s="642"/>
      <c r="P20" s="4423"/>
      <c r="Q20" s="919"/>
      <c r="R20" s="4396"/>
      <c r="S20" s="402"/>
      <c r="T20" s="402"/>
      <c r="U20" s="402"/>
      <c r="V20" s="4823" t="s">
        <v>1416</v>
      </c>
    </row>
    <row r="21" spans="1:22" ht="15.75" thickBot="1" x14ac:dyDescent="0.3">
      <c r="A21" s="450">
        <v>16</v>
      </c>
      <c r="B21" s="395" t="s">
        <v>2176</v>
      </c>
      <c r="C21" s="562" t="s">
        <v>220</v>
      </c>
      <c r="D21" s="121">
        <v>44824</v>
      </c>
      <c r="E21" s="452" t="s">
        <v>4925</v>
      </c>
      <c r="F21" s="445">
        <v>53</v>
      </c>
      <c r="G21" s="445">
        <f>AVERAGE(CPVTFC3SG0016!S19:T19)</f>
        <v>2.8378999999999999</v>
      </c>
      <c r="H21" s="123">
        <f t="shared" si="0"/>
        <v>10008.646616541353</v>
      </c>
      <c r="I21" s="957" t="s">
        <v>315</v>
      </c>
      <c r="J21" s="737">
        <v>44869</v>
      </c>
      <c r="K21" s="1027" t="s">
        <v>5436</v>
      </c>
      <c r="L21" s="742">
        <v>133</v>
      </c>
      <c r="M21" s="122">
        <f>AVERAGE(CPVTFC3SG0046!R18:S18)</f>
        <v>1.1166999999999998</v>
      </c>
      <c r="N21" s="123">
        <f>(M21-0.1926)/0.0135*400</f>
        <v>27380.740740740737</v>
      </c>
      <c r="O21" s="699" t="s">
        <v>315</v>
      </c>
      <c r="P21" s="4423"/>
      <c r="Q21" s="919"/>
      <c r="R21" s="4396"/>
      <c r="S21" s="402"/>
      <c r="T21" s="402"/>
      <c r="U21" s="402"/>
      <c r="V21" s="4589"/>
    </row>
    <row r="22" spans="1:22" x14ac:dyDescent="0.25">
      <c r="A22" s="508">
        <v>17</v>
      </c>
      <c r="B22" s="4806" t="s">
        <v>2177</v>
      </c>
      <c r="C22" s="574" t="s">
        <v>868</v>
      </c>
      <c r="D22" s="490">
        <v>44824</v>
      </c>
      <c r="E22" s="491" t="s">
        <v>4925</v>
      </c>
      <c r="F22" s="492">
        <v>54</v>
      </c>
      <c r="G22" s="492">
        <f>AVERAGE(CPVTFC3SG0016!U19:V19)</f>
        <v>9.2999999999999999E-2</v>
      </c>
      <c r="H22" s="622">
        <f t="shared" si="0"/>
        <v>-310.5263157894737</v>
      </c>
      <c r="I22" s="960" t="s">
        <v>314</v>
      </c>
      <c r="J22" s="717"/>
      <c r="K22" s="717"/>
      <c r="L22" s="659"/>
      <c r="M22" s="721"/>
      <c r="N22" s="721"/>
      <c r="O22" s="721"/>
      <c r="P22" s="4424"/>
      <c r="Q22" s="4401"/>
      <c r="R22" s="4397"/>
      <c r="S22" s="930"/>
      <c r="T22" s="930"/>
      <c r="U22" s="1073"/>
      <c r="V22" s="4824" t="s">
        <v>1416</v>
      </c>
    </row>
    <row r="23" spans="1:22" ht="15.75" thickBot="1" x14ac:dyDescent="0.3">
      <c r="A23" s="516">
        <v>18</v>
      </c>
      <c r="B23" s="4808"/>
      <c r="C23" s="583" t="s">
        <v>220</v>
      </c>
      <c r="D23" s="220">
        <v>44824</v>
      </c>
      <c r="E23" s="517" t="s">
        <v>4925</v>
      </c>
      <c r="F23" s="518">
        <v>55</v>
      </c>
      <c r="G23" s="518">
        <f>AVERAGE(CPVTFC3SG0016!W19:X19)</f>
        <v>2.7784500000000003</v>
      </c>
      <c r="H23" s="218">
        <f t="shared" si="0"/>
        <v>9785.1503759398511</v>
      </c>
      <c r="I23" s="962" t="s">
        <v>315</v>
      </c>
      <c r="J23" s="791"/>
      <c r="K23" s="791"/>
      <c r="L23" s="792"/>
      <c r="M23" s="778"/>
      <c r="N23" s="778"/>
      <c r="O23" s="778"/>
      <c r="P23" s="4426"/>
      <c r="Q23" s="4402"/>
      <c r="R23" s="4398"/>
      <c r="S23" s="936"/>
      <c r="T23" s="936"/>
      <c r="U23" s="1497"/>
      <c r="V23" s="4825"/>
    </row>
    <row r="24" spans="1:22" x14ac:dyDescent="0.25">
      <c r="A24" s="406">
        <v>19</v>
      </c>
      <c r="B24" s="4814" t="s">
        <v>2178</v>
      </c>
      <c r="C24" s="570" t="s">
        <v>868</v>
      </c>
      <c r="D24" s="407">
        <v>44824</v>
      </c>
      <c r="E24" s="477" t="s">
        <v>4925</v>
      </c>
      <c r="F24" s="478">
        <v>56</v>
      </c>
      <c r="G24" s="478">
        <f>AVERAGE(CPVTFC3SG0016!C21:D21)</f>
        <v>1.88575</v>
      </c>
      <c r="H24" s="405">
        <f t="shared" si="0"/>
        <v>6429.1353383458654</v>
      </c>
      <c r="I24" s="980" t="s">
        <v>315</v>
      </c>
      <c r="J24" s="717"/>
      <c r="K24" s="717"/>
      <c r="L24" s="659"/>
      <c r="M24" s="721"/>
      <c r="N24" s="721"/>
      <c r="O24" s="721"/>
      <c r="P24" s="4424"/>
      <c r="Q24" s="4401"/>
      <c r="R24" s="4397"/>
      <c r="S24" s="930"/>
      <c r="T24" s="930"/>
      <c r="U24" s="1073"/>
    </row>
    <row r="25" spans="1:22" x14ac:dyDescent="0.25">
      <c r="A25" s="590"/>
      <c r="B25" s="4815"/>
      <c r="C25" s="281" t="s">
        <v>5448</v>
      </c>
      <c r="D25" s="911"/>
      <c r="E25" s="917"/>
      <c r="F25" s="956"/>
      <c r="G25" s="956"/>
      <c r="H25" s="914"/>
      <c r="I25" s="924"/>
      <c r="J25" s="925"/>
      <c r="K25" s="925"/>
      <c r="L25" s="926"/>
      <c r="M25" s="927"/>
      <c r="N25" s="927"/>
      <c r="O25" s="927"/>
      <c r="P25" s="4428">
        <v>44881</v>
      </c>
      <c r="Q25" s="899" t="s">
        <v>5449</v>
      </c>
      <c r="R25" s="102">
        <v>111</v>
      </c>
      <c r="S25" s="7">
        <f>AVERAGE(CPVTFC3SG0056!V14:W14)</f>
        <v>0.17685000000000001</v>
      </c>
      <c r="T25" s="13">
        <f t="shared" ref="T25:T27" si="3">(S25-0.1243)/0.0142*66</f>
        <v>244.24647887323948</v>
      </c>
      <c r="U25" s="934" t="s">
        <v>314</v>
      </c>
    </row>
    <row r="26" spans="1:22" x14ac:dyDescent="0.25">
      <c r="A26" s="590"/>
      <c r="B26" s="4815"/>
      <c r="C26" s="281" t="s">
        <v>863</v>
      </c>
      <c r="D26" s="911"/>
      <c r="E26" s="917"/>
      <c r="F26" s="956"/>
      <c r="G26" s="956"/>
      <c r="H26" s="914"/>
      <c r="I26" s="924"/>
      <c r="J26" s="925"/>
      <c r="K26" s="925"/>
      <c r="L26" s="926"/>
      <c r="M26" s="927"/>
      <c r="N26" s="927"/>
      <c r="O26" s="927"/>
      <c r="P26" s="4428">
        <v>44881</v>
      </c>
      <c r="Q26" s="899" t="s">
        <v>5449</v>
      </c>
      <c r="R26" s="102">
        <v>112</v>
      </c>
      <c r="S26" s="7">
        <f>AVERAGE(CPVTFC3SG0056!X14:Y14)</f>
        <v>0.16694999999999999</v>
      </c>
      <c r="T26" s="13">
        <f t="shared" si="3"/>
        <v>198.23239436619713</v>
      </c>
      <c r="U26" s="934" t="s">
        <v>314</v>
      </c>
    </row>
    <row r="27" spans="1:22" ht="15.75" thickBot="1" x14ac:dyDescent="0.3">
      <c r="A27" s="481">
        <v>20</v>
      </c>
      <c r="B27" s="4821"/>
      <c r="C27" s="572" t="s">
        <v>220</v>
      </c>
      <c r="D27" s="412">
        <v>44824</v>
      </c>
      <c r="E27" s="484" t="s">
        <v>4925</v>
      </c>
      <c r="F27" s="485">
        <v>57</v>
      </c>
      <c r="G27" s="485">
        <f>AVERAGE(CPVTFC3SG0016!E21:F21)</f>
        <v>2.4592499999999999</v>
      </c>
      <c r="H27" s="415">
        <f t="shared" si="0"/>
        <v>8585.1503759398493</v>
      </c>
      <c r="I27" s="981" t="s">
        <v>315</v>
      </c>
      <c r="J27" s="982">
        <v>44869</v>
      </c>
      <c r="K27" s="983" t="s">
        <v>5436</v>
      </c>
      <c r="L27" s="984">
        <v>134</v>
      </c>
      <c r="M27" s="985">
        <f>AVERAGE(CPVTFC3SG0046!T18:U18)</f>
        <v>0.19169999999999998</v>
      </c>
      <c r="N27" s="986">
        <f>(M27-0.1926)/0.0135*400</f>
        <v>-26.666666666667023</v>
      </c>
      <c r="O27" s="987" t="s">
        <v>315</v>
      </c>
      <c r="P27" s="4429">
        <v>44881</v>
      </c>
      <c r="Q27" s="4404" t="s">
        <v>5449</v>
      </c>
      <c r="R27" s="467">
        <v>113</v>
      </c>
      <c r="S27" s="595">
        <f>AVERAGE(CPVTFC3SG0056!B16:C16)</f>
        <v>0.21010000000000001</v>
      </c>
      <c r="T27" s="225">
        <f t="shared" si="3"/>
        <v>398.78873239436621</v>
      </c>
      <c r="U27" s="939" t="s">
        <v>314</v>
      </c>
    </row>
    <row r="28" spans="1:22" x14ac:dyDescent="0.25">
      <c r="A28" s="508">
        <v>21</v>
      </c>
      <c r="B28" s="4806" t="s">
        <v>2179</v>
      </c>
      <c r="C28" s="574" t="s">
        <v>868</v>
      </c>
      <c r="D28" s="490">
        <v>44824</v>
      </c>
      <c r="E28" s="491" t="s">
        <v>4925</v>
      </c>
      <c r="F28" s="492">
        <v>58</v>
      </c>
      <c r="G28" s="492">
        <f>AVERAGE(CPVTFC3SG0016!G21:H21)</f>
        <v>0.16649999999999998</v>
      </c>
      <c r="H28" s="622">
        <f t="shared" si="0"/>
        <v>-34.210526315789572</v>
      </c>
      <c r="I28" s="960" t="s">
        <v>314</v>
      </c>
      <c r="J28" s="1019"/>
      <c r="K28" s="1274"/>
      <c r="L28" s="659"/>
      <c r="M28" s="667"/>
      <c r="N28" s="661"/>
      <c r="O28" s="721"/>
      <c r="P28" s="4424"/>
      <c r="Q28" s="4401"/>
      <c r="R28" s="4397"/>
      <c r="S28" s="930"/>
      <c r="T28" s="930"/>
      <c r="U28" s="1073"/>
      <c r="V28" s="4824" t="s">
        <v>1416</v>
      </c>
    </row>
    <row r="29" spans="1:22" x14ac:dyDescent="0.25">
      <c r="A29" s="585"/>
      <c r="B29" s="4807"/>
      <c r="C29" s="270" t="s">
        <v>5448</v>
      </c>
      <c r="D29" s="911"/>
      <c r="E29" s="917"/>
      <c r="F29" s="956"/>
      <c r="G29" s="956"/>
      <c r="H29" s="914"/>
      <c r="I29" s="924"/>
      <c r="J29" s="875"/>
      <c r="K29" s="843"/>
      <c r="L29" s="877"/>
      <c r="M29" s="645"/>
      <c r="N29" s="646"/>
      <c r="O29" s="642"/>
      <c r="P29" s="4430">
        <v>44881</v>
      </c>
      <c r="Q29" s="4405" t="s">
        <v>5449</v>
      </c>
      <c r="R29" s="164">
        <v>114</v>
      </c>
      <c r="S29" s="66">
        <f>AVERAGE(CPVTFC3SG0056!D16:E16)</f>
        <v>1.5971500000000001</v>
      </c>
      <c r="T29" s="67">
        <f t="shared" ref="T29:T31" si="4">(S29-0.1243)/0.0142*66</f>
        <v>6845.6408450704221</v>
      </c>
      <c r="U29" s="961" t="s">
        <v>315</v>
      </c>
      <c r="V29" s="4824"/>
    </row>
    <row r="30" spans="1:22" x14ac:dyDescent="0.25">
      <c r="A30" s="585"/>
      <c r="B30" s="4807"/>
      <c r="C30" s="270" t="s">
        <v>863</v>
      </c>
      <c r="D30" s="911"/>
      <c r="E30" s="917"/>
      <c r="F30" s="956"/>
      <c r="G30" s="956"/>
      <c r="H30" s="914"/>
      <c r="I30" s="924"/>
      <c r="J30" s="875"/>
      <c r="K30" s="843"/>
      <c r="L30" s="877"/>
      <c r="M30" s="645"/>
      <c r="N30" s="646"/>
      <c r="O30" s="642"/>
      <c r="P30" s="4430">
        <v>44881</v>
      </c>
      <c r="Q30" s="4405" t="s">
        <v>5449</v>
      </c>
      <c r="R30" s="164">
        <v>115</v>
      </c>
      <c r="S30" s="66">
        <f>AVERAGE(CPVTFC3SG0056!F16:G16)</f>
        <v>1.4086500000000002</v>
      </c>
      <c r="T30" s="67">
        <f t="shared" si="4"/>
        <v>5969.5140845070428</v>
      </c>
      <c r="U30" s="961" t="s">
        <v>315</v>
      </c>
      <c r="V30" s="4824"/>
    </row>
    <row r="31" spans="1:22" ht="15.75" thickBot="1" x14ac:dyDescent="0.3">
      <c r="A31" s="516">
        <v>22</v>
      </c>
      <c r="B31" s="4808"/>
      <c r="C31" s="583" t="s">
        <v>220</v>
      </c>
      <c r="D31" s="220">
        <v>44824</v>
      </c>
      <c r="E31" s="517" t="s">
        <v>4925</v>
      </c>
      <c r="F31" s="518">
        <v>59</v>
      </c>
      <c r="G31" s="518">
        <f>AVERAGE(CPVTFC3SG0016!I21:J21)</f>
        <v>2.8961000000000001</v>
      </c>
      <c r="H31" s="218">
        <f t="shared" si="0"/>
        <v>10227.443609022557</v>
      </c>
      <c r="I31" s="962" t="s">
        <v>315</v>
      </c>
      <c r="J31" s="963"/>
      <c r="K31" s="839"/>
      <c r="L31" s="792"/>
      <c r="M31" s="668"/>
      <c r="N31" s="662"/>
      <c r="O31" s="778"/>
      <c r="P31" s="4431">
        <v>44881</v>
      </c>
      <c r="Q31" s="4406" t="s">
        <v>5449</v>
      </c>
      <c r="R31" s="485">
        <v>116</v>
      </c>
      <c r="S31" s="414">
        <f>AVERAGE(CPVTFC3SG0056!H16:I16)</f>
        <v>1.0209999999999999</v>
      </c>
      <c r="T31" s="415">
        <f t="shared" si="4"/>
        <v>4167.7605633802814</v>
      </c>
      <c r="U31" s="966" t="s">
        <v>315</v>
      </c>
      <c r="V31" s="4825"/>
    </row>
    <row r="32" spans="1:22" x14ac:dyDescent="0.25">
      <c r="A32" s="114">
        <v>23</v>
      </c>
      <c r="B32" s="1026" t="s">
        <v>2180</v>
      </c>
      <c r="C32" s="566" t="s">
        <v>868</v>
      </c>
      <c r="D32" s="115">
        <v>44824</v>
      </c>
      <c r="E32" s="388" t="s">
        <v>4925</v>
      </c>
      <c r="F32" s="444">
        <v>60</v>
      </c>
      <c r="G32" s="444">
        <f>AVERAGE(CPVTFC3SG0016!K21:L21)</f>
        <v>1.7538</v>
      </c>
      <c r="H32" s="117">
        <f t="shared" si="0"/>
        <v>5933.0827067669179</v>
      </c>
      <c r="I32" s="973" t="s">
        <v>315</v>
      </c>
      <c r="J32" s="958"/>
      <c r="K32" s="958"/>
      <c r="L32" s="959"/>
      <c r="M32" s="656"/>
      <c r="N32" s="656"/>
      <c r="O32" s="656"/>
      <c r="P32" s="4423"/>
      <c r="Q32" s="919"/>
      <c r="R32" s="4396"/>
      <c r="S32" s="402"/>
      <c r="T32" s="402"/>
      <c r="U32" s="402"/>
      <c r="V32" s="4823" t="s">
        <v>1416</v>
      </c>
    </row>
    <row r="33" spans="1:22" x14ac:dyDescent="0.25">
      <c r="A33" s="64">
        <v>24</v>
      </c>
      <c r="B33" s="395" t="s">
        <v>2180</v>
      </c>
      <c r="C33" s="281" t="s">
        <v>220</v>
      </c>
      <c r="D33" s="65">
        <v>44824</v>
      </c>
      <c r="E33" s="387" t="s">
        <v>4925</v>
      </c>
      <c r="F33" s="164">
        <v>61</v>
      </c>
      <c r="G33" s="164">
        <f>AVERAGE(CPVTFC3SG0016!M21:N21)</f>
        <v>2.8624999999999998</v>
      </c>
      <c r="H33" s="67">
        <f t="shared" si="0"/>
        <v>10101.127819548872</v>
      </c>
      <c r="I33" s="282" t="s">
        <v>315</v>
      </c>
      <c r="J33" s="852">
        <v>44869</v>
      </c>
      <c r="K33" s="895" t="s">
        <v>5436</v>
      </c>
      <c r="L33" s="853">
        <v>135</v>
      </c>
      <c r="M33" s="66">
        <f>AVERAGE(CPVTFC3SG0046!V18:W18)</f>
        <v>1.21225</v>
      </c>
      <c r="N33" s="67">
        <f t="shared" ref="N33:N48" si="5">(M33-0.1926)/0.0135*400</f>
        <v>30211.85185185185</v>
      </c>
      <c r="O33" s="101" t="s">
        <v>315</v>
      </c>
      <c r="P33" s="4423"/>
      <c r="Q33" s="919"/>
      <c r="R33" s="4396"/>
      <c r="S33" s="402"/>
      <c r="T33" s="402"/>
      <c r="U33" s="402"/>
      <c r="V33" s="4589"/>
    </row>
    <row r="34" spans="1:22" x14ac:dyDescent="0.25">
      <c r="A34" s="64">
        <v>25</v>
      </c>
      <c r="B34" s="4818" t="s">
        <v>2181</v>
      </c>
      <c r="C34" s="281" t="s">
        <v>868</v>
      </c>
      <c r="D34" s="65">
        <v>44824</v>
      </c>
      <c r="E34" s="387" t="s">
        <v>4925</v>
      </c>
      <c r="F34" s="164">
        <v>62</v>
      </c>
      <c r="G34" s="164">
        <f>AVERAGE(CPVTFC3SG0016!O21:P21)</f>
        <v>2.85975</v>
      </c>
      <c r="H34" s="67">
        <f t="shared" si="0"/>
        <v>10090.789473684212</v>
      </c>
      <c r="I34" s="282" t="s">
        <v>315</v>
      </c>
      <c r="J34" s="852">
        <v>44869</v>
      </c>
      <c r="K34" s="895" t="s">
        <v>5436</v>
      </c>
      <c r="L34" s="853">
        <v>136</v>
      </c>
      <c r="M34" s="66">
        <f>AVERAGE(CPVTFC3SG0046!X18:Y18)</f>
        <v>1.2435</v>
      </c>
      <c r="N34" s="67">
        <f t="shared" si="5"/>
        <v>31137.777777777774</v>
      </c>
      <c r="O34" s="101" t="s">
        <v>315</v>
      </c>
      <c r="P34" s="4423"/>
      <c r="Q34" s="919"/>
      <c r="R34" s="4396"/>
      <c r="S34" s="402"/>
      <c r="T34" s="402"/>
      <c r="U34" s="402"/>
    </row>
    <row r="35" spans="1:22" x14ac:dyDescent="0.25">
      <c r="A35" s="64">
        <v>26</v>
      </c>
      <c r="B35" s="4820"/>
      <c r="C35" s="281" t="s">
        <v>220</v>
      </c>
      <c r="D35" s="65">
        <v>44824</v>
      </c>
      <c r="E35" s="387" t="s">
        <v>4925</v>
      </c>
      <c r="F35" s="164">
        <v>63</v>
      </c>
      <c r="G35" s="164">
        <f>AVERAGE(CPVTFC3SG0016!Q21:R21)</f>
        <v>2.8544499999999999</v>
      </c>
      <c r="H35" s="67">
        <f t="shared" si="0"/>
        <v>10070.864661654134</v>
      </c>
      <c r="I35" s="282" t="s">
        <v>315</v>
      </c>
      <c r="J35" s="852">
        <v>44869</v>
      </c>
      <c r="K35" s="895" t="s">
        <v>5436</v>
      </c>
      <c r="L35" s="853">
        <v>137</v>
      </c>
      <c r="M35" s="66">
        <f>AVERAGE(CPVTFC3SG0046!B20:C20)</f>
        <v>2.0190000000000001</v>
      </c>
      <c r="N35" s="67">
        <f t="shared" si="5"/>
        <v>54115.555555555555</v>
      </c>
      <c r="O35" s="101" t="s">
        <v>315</v>
      </c>
      <c r="P35" s="4423"/>
      <c r="Q35" s="919"/>
      <c r="R35" s="4396"/>
      <c r="S35" s="402"/>
      <c r="T35" s="402"/>
      <c r="U35" s="402"/>
    </row>
    <row r="36" spans="1:22" x14ac:dyDescent="0.25">
      <c r="A36" s="64">
        <v>27</v>
      </c>
      <c r="B36" s="4818" t="s">
        <v>2182</v>
      </c>
      <c r="C36" s="281" t="s">
        <v>868</v>
      </c>
      <c r="D36" s="65">
        <v>44824</v>
      </c>
      <c r="E36" s="387" t="s">
        <v>4925</v>
      </c>
      <c r="F36" s="164">
        <v>64</v>
      </c>
      <c r="G36" s="164">
        <f>AVERAGE(CPVTFC3SG0016!S21:T21)</f>
        <v>2.7514000000000003</v>
      </c>
      <c r="H36" s="67">
        <f t="shared" si="0"/>
        <v>9683.458646616542</v>
      </c>
      <c r="I36" s="282" t="s">
        <v>315</v>
      </c>
      <c r="J36" s="852">
        <v>44869</v>
      </c>
      <c r="K36" s="895" t="s">
        <v>5436</v>
      </c>
      <c r="L36" s="853">
        <v>138</v>
      </c>
      <c r="M36" s="66">
        <f>AVERAGE(CPVTFC3SG0046!D20:E20)</f>
        <v>0.54430000000000001</v>
      </c>
      <c r="N36" s="67">
        <f t="shared" si="5"/>
        <v>10420.740740740741</v>
      </c>
      <c r="O36" s="101" t="s">
        <v>315</v>
      </c>
      <c r="P36" s="4423"/>
      <c r="Q36" s="919"/>
      <c r="R36" s="4396"/>
      <c r="S36" s="402"/>
      <c r="T36" s="402"/>
      <c r="U36" s="402"/>
      <c r="V36" s="4823" t="s">
        <v>1416</v>
      </c>
    </row>
    <row r="37" spans="1:22" x14ac:dyDescent="0.25">
      <c r="A37" s="64">
        <v>28</v>
      </c>
      <c r="B37" s="4820"/>
      <c r="C37" s="281" t="s">
        <v>220</v>
      </c>
      <c r="D37" s="65">
        <v>44824</v>
      </c>
      <c r="E37" s="387" t="s">
        <v>4925</v>
      </c>
      <c r="F37" s="164">
        <v>65</v>
      </c>
      <c r="G37" s="164">
        <f>AVERAGE(CPVTFC3SG0016!U21:V21)</f>
        <v>2.8570500000000001</v>
      </c>
      <c r="H37" s="67">
        <f t="shared" si="0"/>
        <v>10080.639097744361</v>
      </c>
      <c r="I37" s="282" t="s">
        <v>315</v>
      </c>
      <c r="J37" s="852">
        <v>44869</v>
      </c>
      <c r="K37" s="895" t="s">
        <v>5436</v>
      </c>
      <c r="L37" s="853">
        <v>139</v>
      </c>
      <c r="M37" s="66">
        <f>AVERAGE(CPVTFC3SG0046!F20:G20)</f>
        <v>2.6659000000000002</v>
      </c>
      <c r="N37" s="67">
        <f t="shared" si="5"/>
        <v>73282.962962962964</v>
      </c>
      <c r="O37" s="101" t="s">
        <v>315</v>
      </c>
      <c r="P37" s="4423"/>
      <c r="Q37" s="919"/>
      <c r="R37" s="4396"/>
      <c r="S37" s="402"/>
      <c r="T37" s="402"/>
      <c r="U37" s="402"/>
      <c r="V37" s="4589"/>
    </row>
    <row r="38" spans="1:22" x14ac:dyDescent="0.25">
      <c r="A38" s="64">
        <v>29</v>
      </c>
      <c r="B38" s="4818" t="s">
        <v>2183</v>
      </c>
      <c r="C38" s="281" t="s">
        <v>868</v>
      </c>
      <c r="D38" s="65">
        <v>44824</v>
      </c>
      <c r="E38" s="387" t="s">
        <v>4925</v>
      </c>
      <c r="F38" s="164">
        <v>66</v>
      </c>
      <c r="G38" s="164">
        <f>AVERAGE(CPVTFC3SG0016!W21:X21)</f>
        <v>2.8162500000000001</v>
      </c>
      <c r="H38" s="67">
        <f t="shared" si="0"/>
        <v>9927.2556390977443</v>
      </c>
      <c r="I38" s="282" t="s">
        <v>315</v>
      </c>
      <c r="J38" s="852">
        <v>44869</v>
      </c>
      <c r="K38" s="895" t="s">
        <v>5436</v>
      </c>
      <c r="L38" s="853">
        <v>140</v>
      </c>
      <c r="M38" s="66">
        <f>AVERAGE(CPVTFC3SG0046!H20:I20)</f>
        <v>2.6500500000000002</v>
      </c>
      <c r="N38" s="67">
        <f t="shared" si="5"/>
        <v>72813.333333333328</v>
      </c>
      <c r="O38" s="101" t="s">
        <v>315</v>
      </c>
      <c r="P38" s="4423"/>
      <c r="Q38" s="919"/>
      <c r="R38" s="4396"/>
      <c r="S38" s="402"/>
      <c r="T38" s="402"/>
      <c r="U38" s="402"/>
      <c r="V38" s="4719"/>
    </row>
    <row r="39" spans="1:22" x14ac:dyDescent="0.25">
      <c r="A39" s="64">
        <v>30</v>
      </c>
      <c r="B39" s="4820"/>
      <c r="C39" s="281" t="s">
        <v>220</v>
      </c>
      <c r="D39" s="65">
        <v>44824</v>
      </c>
      <c r="E39" s="387" t="s">
        <v>4925</v>
      </c>
      <c r="F39" s="164">
        <v>67</v>
      </c>
      <c r="G39" s="164">
        <f>AVERAGE(CPVTFC3SG0016!C23:D23)</f>
        <v>2.9448499999999997</v>
      </c>
      <c r="H39" s="67">
        <f t="shared" si="0"/>
        <v>10410.714285714284</v>
      </c>
      <c r="I39" s="282" t="s">
        <v>315</v>
      </c>
      <c r="J39" s="852">
        <v>44869</v>
      </c>
      <c r="K39" s="895" t="s">
        <v>5436</v>
      </c>
      <c r="L39" s="853">
        <v>141</v>
      </c>
      <c r="M39" s="66">
        <f>AVERAGE(CPVTFC3SG0046!J20:K20)</f>
        <v>2.3486000000000002</v>
      </c>
      <c r="N39" s="67">
        <f t="shared" si="5"/>
        <v>63881.481481481489</v>
      </c>
      <c r="O39" s="101" t="s">
        <v>315</v>
      </c>
      <c r="P39" s="4423"/>
      <c r="Q39" s="919"/>
      <c r="R39" s="4396"/>
      <c r="S39" s="402"/>
      <c r="T39" s="402"/>
      <c r="U39" s="402"/>
      <c r="V39" s="4701"/>
    </row>
    <row r="40" spans="1:22" x14ac:dyDescent="0.25">
      <c r="A40" s="64">
        <v>31</v>
      </c>
      <c r="B40" s="4818" t="s">
        <v>2184</v>
      </c>
      <c r="C40" s="281" t="s">
        <v>868</v>
      </c>
      <c r="D40" s="65">
        <v>44824</v>
      </c>
      <c r="E40" s="387" t="s">
        <v>4925</v>
      </c>
      <c r="F40" s="164">
        <v>68</v>
      </c>
      <c r="G40" s="164">
        <f>AVERAGE(CPVTFC3SG0016!E23:F23)</f>
        <v>2.8438500000000002</v>
      </c>
      <c r="H40" s="67">
        <f t="shared" si="0"/>
        <v>10031.015037593985</v>
      </c>
      <c r="I40" s="282" t="s">
        <v>315</v>
      </c>
      <c r="J40" s="852">
        <v>44869</v>
      </c>
      <c r="K40" s="895" t="s">
        <v>5436</v>
      </c>
      <c r="L40" s="853">
        <v>142</v>
      </c>
      <c r="M40" s="66">
        <f>AVERAGE(CPVTFC3SG0046!L20:M20)</f>
        <v>0.77705000000000002</v>
      </c>
      <c r="N40" s="67">
        <f t="shared" si="5"/>
        <v>17317.03703703704</v>
      </c>
      <c r="O40" s="101" t="s">
        <v>315</v>
      </c>
      <c r="P40" s="4423"/>
      <c r="Q40" s="919"/>
      <c r="R40" s="4396"/>
      <c r="S40" s="402"/>
      <c r="T40" s="402"/>
      <c r="U40" s="402"/>
    </row>
    <row r="41" spans="1:22" ht="15.75" thickBot="1" x14ac:dyDescent="0.3">
      <c r="A41" s="450">
        <v>32</v>
      </c>
      <c r="B41" s="4815"/>
      <c r="C41" s="562" t="s">
        <v>220</v>
      </c>
      <c r="D41" s="121">
        <v>44824</v>
      </c>
      <c r="E41" s="452" t="s">
        <v>4925</v>
      </c>
      <c r="F41" s="445">
        <v>69</v>
      </c>
      <c r="G41" s="445">
        <f>AVERAGE(CPVTFC3SG0016!G23:H23)</f>
        <v>2.73875</v>
      </c>
      <c r="H41" s="123">
        <f t="shared" si="0"/>
        <v>9635.9022556390992</v>
      </c>
      <c r="I41" s="957" t="s">
        <v>315</v>
      </c>
      <c r="J41" s="737">
        <v>44869</v>
      </c>
      <c r="K41" s="1027" t="s">
        <v>5436</v>
      </c>
      <c r="L41" s="742">
        <v>143</v>
      </c>
      <c r="M41" s="122">
        <f>AVERAGE(CPVTFC3SG0046!N20:O20)</f>
        <v>0.48265000000000002</v>
      </c>
      <c r="N41" s="123">
        <f t="shared" si="5"/>
        <v>8594.0740740740748</v>
      </c>
      <c r="O41" s="699" t="s">
        <v>315</v>
      </c>
      <c r="P41" s="4423"/>
      <c r="Q41" s="919"/>
      <c r="R41" s="4396"/>
      <c r="S41" s="402"/>
      <c r="T41" s="402"/>
      <c r="U41" s="402"/>
    </row>
    <row r="42" spans="1:22" x14ac:dyDescent="0.25">
      <c r="A42" s="488">
        <v>380</v>
      </c>
      <c r="B42" s="4814" t="s">
        <v>2363</v>
      </c>
      <c r="C42" s="489" t="s">
        <v>868</v>
      </c>
      <c r="D42" s="490">
        <v>44825</v>
      </c>
      <c r="E42" s="491" t="s">
        <v>4927</v>
      </c>
      <c r="F42" s="492">
        <v>49</v>
      </c>
      <c r="G42" s="492">
        <f>AVERAGE(CPVTFC3SG0018!K19:L19)</f>
        <v>9.4799999999999995E-2</v>
      </c>
      <c r="H42" s="622">
        <f>(G42-0.1478)/0.0131*50</f>
        <v>-202.29007633587784</v>
      </c>
      <c r="I42" s="1996" t="s">
        <v>314</v>
      </c>
      <c r="J42" s="806"/>
      <c r="K42" s="806"/>
      <c r="L42" s="809"/>
      <c r="M42" s="721"/>
      <c r="N42" s="721"/>
      <c r="O42" s="721"/>
      <c r="P42" s="4432"/>
      <c r="Q42" s="667"/>
      <c r="R42" s="835"/>
      <c r="S42" s="834"/>
      <c r="T42" s="834"/>
      <c r="U42" s="836"/>
    </row>
    <row r="43" spans="1:22" x14ac:dyDescent="0.25">
      <c r="A43" s="590"/>
      <c r="B43" s="4815"/>
      <c r="C43" s="281" t="s">
        <v>5448</v>
      </c>
      <c r="D43" s="911"/>
      <c r="E43" s="917"/>
      <c r="F43" s="956"/>
      <c r="G43" s="956"/>
      <c r="H43" s="914"/>
      <c r="I43" s="924"/>
      <c r="J43" s="1041"/>
      <c r="K43" s="1039"/>
      <c r="L43" s="926"/>
      <c r="M43" s="913"/>
      <c r="N43" s="914"/>
      <c r="O43" s="927"/>
      <c r="P43" s="4428">
        <v>44882</v>
      </c>
      <c r="Q43" s="1818" t="s">
        <v>5490</v>
      </c>
      <c r="R43" s="102">
        <v>130</v>
      </c>
      <c r="S43" s="102">
        <f>AVERAGE(CPVTFC3SG0059!L18:M18)</f>
        <v>0.11310000000000001</v>
      </c>
      <c r="T43" s="13">
        <f t="shared" ref="T43:T44" si="6">(S43-0.1551)/0.0136*66</f>
        <v>-203.82352941176464</v>
      </c>
      <c r="U43" s="1841" t="s">
        <v>314</v>
      </c>
    </row>
    <row r="44" spans="1:22" ht="15.75" thickBot="1" x14ac:dyDescent="0.3">
      <c r="A44" s="481"/>
      <c r="B44" s="4821"/>
      <c r="C44" s="572" t="s">
        <v>220</v>
      </c>
      <c r="D44" s="412">
        <v>44881</v>
      </c>
      <c r="E44" s="1969" t="s">
        <v>5449</v>
      </c>
      <c r="F44" s="414">
        <v>39</v>
      </c>
      <c r="G44" s="1332">
        <f>AVERAGE(CPVTFC3SG0056!M17:N17)</f>
        <v>1.80735</v>
      </c>
      <c r="H44" s="415">
        <f>(G44-0.1243)/0.0142*50</f>
        <v>5926.2323943661968</v>
      </c>
      <c r="I44" s="727" t="s">
        <v>315</v>
      </c>
      <c r="J44" s="1084"/>
      <c r="K44" s="1970"/>
      <c r="L44" s="1060"/>
      <c r="M44" s="1086"/>
      <c r="N44" s="1087"/>
      <c r="O44" s="1061"/>
      <c r="P44" s="4429">
        <v>44882</v>
      </c>
      <c r="Q44" s="1826" t="s">
        <v>5490</v>
      </c>
      <c r="R44" s="467">
        <v>131</v>
      </c>
      <c r="S44" s="467">
        <f>AVERAGE(CPVTFC3SG0059!N18:O18)</f>
        <v>0.22125</v>
      </c>
      <c r="T44" s="225">
        <f t="shared" si="6"/>
        <v>321.02205882352951</v>
      </c>
      <c r="U44" s="1827" t="s">
        <v>314</v>
      </c>
    </row>
    <row r="45" spans="1:22" x14ac:dyDescent="0.25">
      <c r="A45" s="114">
        <v>33</v>
      </c>
      <c r="B45" s="4815" t="s">
        <v>2185</v>
      </c>
      <c r="C45" s="566" t="s">
        <v>868</v>
      </c>
      <c r="D45" s="115">
        <v>44824</v>
      </c>
      <c r="E45" s="388" t="s">
        <v>4925</v>
      </c>
      <c r="F45" s="444">
        <v>70</v>
      </c>
      <c r="G45" s="444">
        <f>AVERAGE(CPVTFC3SG0016!I23:J23)</f>
        <v>2.7395500000000004</v>
      </c>
      <c r="H45" s="117">
        <f t="shared" si="0"/>
        <v>9638.9097744360915</v>
      </c>
      <c r="I45" s="973" t="s">
        <v>315</v>
      </c>
      <c r="J45" s="795">
        <v>44869</v>
      </c>
      <c r="K45" s="1074" t="s">
        <v>5436</v>
      </c>
      <c r="L45" s="797">
        <v>144</v>
      </c>
      <c r="M45" s="116">
        <f>AVERAGE(CPVTFC3SG0046!P20:Q20)</f>
        <v>0.44364999999999999</v>
      </c>
      <c r="N45" s="117">
        <f t="shared" si="5"/>
        <v>7438.5185185185182</v>
      </c>
      <c r="O45" s="342" t="s">
        <v>315</v>
      </c>
      <c r="P45" s="4423"/>
      <c r="Q45" s="919"/>
      <c r="R45" s="4396"/>
      <c r="S45" s="402"/>
      <c r="T45" s="402"/>
      <c r="U45" s="402"/>
      <c r="V45" s="4719"/>
    </row>
    <row r="46" spans="1:22" x14ac:dyDescent="0.25">
      <c r="A46" s="64">
        <v>34</v>
      </c>
      <c r="B46" s="4820"/>
      <c r="C46" s="281" t="s">
        <v>220</v>
      </c>
      <c r="D46" s="65">
        <v>44824</v>
      </c>
      <c r="E46" s="387" t="s">
        <v>4925</v>
      </c>
      <c r="F46" s="164">
        <v>71</v>
      </c>
      <c r="G46" s="164">
        <f>AVERAGE(CPVTFC3SG0016!K23:L23)</f>
        <v>2.8681999999999999</v>
      </c>
      <c r="H46" s="67">
        <f t="shared" si="0"/>
        <v>10122.556390977443</v>
      </c>
      <c r="I46" s="282" t="s">
        <v>315</v>
      </c>
      <c r="J46" s="852">
        <v>44869</v>
      </c>
      <c r="K46" s="895" t="s">
        <v>5436</v>
      </c>
      <c r="L46" s="853">
        <v>145</v>
      </c>
      <c r="M46" s="66">
        <f>AVERAGE(CPVTFC3SG0046!R20:S20)</f>
        <v>0.65799999999999992</v>
      </c>
      <c r="N46" s="67">
        <f t="shared" si="5"/>
        <v>13789.629629629628</v>
      </c>
      <c r="O46" s="101" t="s">
        <v>315</v>
      </c>
      <c r="P46" s="4423"/>
      <c r="Q46" s="919"/>
      <c r="R46" s="4396"/>
      <c r="S46" s="402"/>
      <c r="T46" s="402"/>
      <c r="U46" s="402"/>
      <c r="V46" s="4701"/>
    </row>
    <row r="47" spans="1:22" x14ac:dyDescent="0.25">
      <c r="A47" s="64">
        <v>35</v>
      </c>
      <c r="B47" s="4818" t="s">
        <v>2186</v>
      </c>
      <c r="C47" s="281" t="s">
        <v>868</v>
      </c>
      <c r="D47" s="65">
        <v>44824</v>
      </c>
      <c r="E47" s="387" t="s">
        <v>4925</v>
      </c>
      <c r="F47" s="164">
        <v>72</v>
      </c>
      <c r="G47" s="164">
        <f>AVERAGE(CPVTFC3SG0016!M23:N23)</f>
        <v>2.5767500000000001</v>
      </c>
      <c r="H47" s="67">
        <f t="shared" si="0"/>
        <v>9026.8796992481202</v>
      </c>
      <c r="I47" s="282" t="s">
        <v>315</v>
      </c>
      <c r="J47" s="865">
        <v>44869</v>
      </c>
      <c r="K47" s="896" t="s">
        <v>5436</v>
      </c>
      <c r="L47" s="867">
        <v>146</v>
      </c>
      <c r="M47" s="72">
        <f>AVERAGE(CPVTFC3SG0046!T20:U20)</f>
        <v>0.33914999999999995</v>
      </c>
      <c r="N47" s="73">
        <f t="shared" si="5"/>
        <v>4342.2222222222208</v>
      </c>
      <c r="O47" s="421" t="s">
        <v>315</v>
      </c>
      <c r="P47" s="4423"/>
      <c r="Q47" s="919"/>
      <c r="R47" s="4396"/>
      <c r="S47" s="402"/>
      <c r="T47" s="402"/>
      <c r="U47" s="402"/>
    </row>
    <row r="48" spans="1:22" x14ac:dyDescent="0.25">
      <c r="A48" s="64">
        <v>36</v>
      </c>
      <c r="B48" s="4820"/>
      <c r="C48" s="281" t="s">
        <v>220</v>
      </c>
      <c r="D48" s="65">
        <v>44824</v>
      </c>
      <c r="E48" s="387" t="s">
        <v>4925</v>
      </c>
      <c r="F48" s="164">
        <v>73</v>
      </c>
      <c r="G48" s="164">
        <f>AVERAGE(CPVTFC3SG0016!O23:P23)</f>
        <v>2.7046999999999999</v>
      </c>
      <c r="H48" s="67">
        <f t="shared" si="0"/>
        <v>9507.8947368421032</v>
      </c>
      <c r="I48" s="282" t="s">
        <v>315</v>
      </c>
      <c r="J48" s="865">
        <v>44869</v>
      </c>
      <c r="K48" s="896" t="s">
        <v>5436</v>
      </c>
      <c r="L48" s="867">
        <v>147</v>
      </c>
      <c r="M48" s="72">
        <f>AVERAGE(CPVTFC3SG0046!V20:W20)</f>
        <v>0.40760000000000002</v>
      </c>
      <c r="N48" s="73">
        <f t="shared" si="5"/>
        <v>6370.3703703703713</v>
      </c>
      <c r="O48" s="421" t="s">
        <v>315</v>
      </c>
      <c r="P48" s="4423"/>
      <c r="Q48" s="919"/>
      <c r="R48" s="4396"/>
      <c r="S48" s="402"/>
      <c r="T48" s="402"/>
      <c r="U48" s="402"/>
    </row>
    <row r="49" spans="1:22" x14ac:dyDescent="0.25">
      <c r="A49" s="64">
        <v>37</v>
      </c>
      <c r="B49" s="395" t="s">
        <v>2187</v>
      </c>
      <c r="C49" s="281" t="s">
        <v>868</v>
      </c>
      <c r="D49" s="65">
        <v>44824</v>
      </c>
      <c r="E49" s="387" t="s">
        <v>4925</v>
      </c>
      <c r="F49" s="164">
        <v>74</v>
      </c>
      <c r="G49" s="164">
        <f>AVERAGE(CPVTFC3SG0016!Q23:R23)</f>
        <v>1.11785</v>
      </c>
      <c r="H49" s="67">
        <f t="shared" si="0"/>
        <v>3542.2932330827075</v>
      </c>
      <c r="I49" s="282" t="s">
        <v>315</v>
      </c>
      <c r="J49" s="878"/>
      <c r="K49" s="878"/>
      <c r="L49" s="877"/>
      <c r="M49" s="642"/>
      <c r="N49" s="642"/>
      <c r="O49" s="642"/>
      <c r="P49" s="4423"/>
      <c r="Q49" s="919"/>
      <c r="R49" s="4396"/>
      <c r="S49" s="402"/>
      <c r="T49" s="402"/>
      <c r="U49" s="402"/>
      <c r="V49" s="4719"/>
    </row>
    <row r="50" spans="1:22" x14ac:dyDescent="0.25">
      <c r="A50" s="64">
        <v>38</v>
      </c>
      <c r="B50" s="395" t="s">
        <v>2187</v>
      </c>
      <c r="C50" s="281" t="s">
        <v>220</v>
      </c>
      <c r="D50" s="65">
        <v>44824</v>
      </c>
      <c r="E50" s="387" t="s">
        <v>4925</v>
      </c>
      <c r="F50" s="164">
        <v>75</v>
      </c>
      <c r="G50" s="164">
        <f>AVERAGE(CPVTFC3SG0016!S23:T23)</f>
        <v>2.8181500000000002</v>
      </c>
      <c r="H50" s="67">
        <f t="shared" si="0"/>
        <v>9934.3984962406012</v>
      </c>
      <c r="I50" s="282" t="s">
        <v>315</v>
      </c>
      <c r="J50" s="852">
        <v>44869</v>
      </c>
      <c r="K50" s="895" t="s">
        <v>5436</v>
      </c>
      <c r="L50" s="853">
        <v>148</v>
      </c>
      <c r="M50" s="66">
        <f>AVERAGE(CPVTFC3SG0046!X20:Y20)</f>
        <v>0.45565</v>
      </c>
      <c r="N50" s="67">
        <f>(M50-0.1926)/0.0135*400</f>
        <v>7794.0740740740748</v>
      </c>
      <c r="O50" s="101" t="s">
        <v>315</v>
      </c>
      <c r="P50" s="4423"/>
      <c r="Q50" s="919"/>
      <c r="R50" s="4396"/>
      <c r="S50" s="402"/>
      <c r="T50" s="402"/>
      <c r="U50" s="402"/>
      <c r="V50" s="4701"/>
    </row>
    <row r="51" spans="1:22" x14ac:dyDescent="0.25">
      <c r="A51" s="64">
        <v>39</v>
      </c>
      <c r="B51" s="395" t="s">
        <v>2188</v>
      </c>
      <c r="C51" s="281" t="s">
        <v>868</v>
      </c>
      <c r="D51" s="65">
        <v>44824</v>
      </c>
      <c r="E51" s="387" t="s">
        <v>4925</v>
      </c>
      <c r="F51" s="164">
        <v>76</v>
      </c>
      <c r="G51" s="164">
        <f>AVERAGE(CPVTFC3SG0016!U23:V23)</f>
        <v>2.00265</v>
      </c>
      <c r="H51" s="67">
        <f t="shared" si="0"/>
        <v>6868.6090225563912</v>
      </c>
      <c r="I51" s="282" t="s">
        <v>315</v>
      </c>
      <c r="J51" s="878"/>
      <c r="K51" s="878"/>
      <c r="L51" s="877"/>
      <c r="M51" s="642"/>
      <c r="N51" s="642"/>
      <c r="O51" s="642"/>
      <c r="P51" s="4423"/>
      <c r="Q51" s="919"/>
      <c r="R51" s="4396"/>
      <c r="S51" s="402"/>
      <c r="T51" s="402"/>
      <c r="U51" s="402"/>
      <c r="V51" s="4823" t="s">
        <v>1416</v>
      </c>
    </row>
    <row r="52" spans="1:22" ht="15.75" thickBot="1" x14ac:dyDescent="0.3">
      <c r="A52" s="450">
        <v>40</v>
      </c>
      <c r="B52" s="395" t="s">
        <v>2188</v>
      </c>
      <c r="C52" s="562" t="s">
        <v>220</v>
      </c>
      <c r="D52" s="121">
        <v>44824</v>
      </c>
      <c r="E52" s="452" t="s">
        <v>4925</v>
      </c>
      <c r="F52" s="445">
        <v>77</v>
      </c>
      <c r="G52" s="445">
        <f>AVERAGE(CPVTFC3SG0016!W23:X23)</f>
        <v>2.8454499999999996</v>
      </c>
      <c r="H52" s="123">
        <f t="shared" si="0"/>
        <v>10037.030075187968</v>
      </c>
      <c r="I52" s="957" t="s">
        <v>315</v>
      </c>
      <c r="J52" s="737">
        <v>44869</v>
      </c>
      <c r="K52" s="1027" t="s">
        <v>5436</v>
      </c>
      <c r="L52" s="742">
        <v>149</v>
      </c>
      <c r="M52" s="122">
        <f>AVERAGE(CPVTFC3SG0046!B22:C22)</f>
        <v>0.95924999999999994</v>
      </c>
      <c r="N52" s="123">
        <f>(M52-0.1926)/0.0135*400</f>
        <v>22715.555555555555</v>
      </c>
      <c r="O52" s="699" t="s">
        <v>315</v>
      </c>
      <c r="P52" s="4423"/>
      <c r="Q52" s="919"/>
      <c r="R52" s="4396"/>
      <c r="S52" s="402"/>
      <c r="T52" s="402"/>
      <c r="U52" s="402"/>
      <c r="V52" s="4589"/>
    </row>
    <row r="53" spans="1:22" x14ac:dyDescent="0.25">
      <c r="A53" s="406"/>
      <c r="B53" s="4814" t="s">
        <v>2364</v>
      </c>
      <c r="C53" s="570" t="s">
        <v>868</v>
      </c>
      <c r="D53" s="407">
        <v>44881</v>
      </c>
      <c r="E53" s="1494" t="s">
        <v>5449</v>
      </c>
      <c r="F53" s="409">
        <v>40</v>
      </c>
      <c r="G53" s="1327">
        <f>AVERAGE(CPVTFC3SG0056!O17:P17)</f>
        <v>1.2519</v>
      </c>
      <c r="H53" s="405">
        <f>(G53-0.1243)/0.0142*50</f>
        <v>3970.4225352112671</v>
      </c>
      <c r="I53" s="759" t="s">
        <v>315</v>
      </c>
      <c r="J53" s="1019"/>
      <c r="K53" s="1252"/>
      <c r="L53" s="659"/>
      <c r="M53" s="667"/>
      <c r="N53" s="661"/>
      <c r="O53" s="721"/>
      <c r="P53" s="4424"/>
      <c r="Q53" s="4401"/>
      <c r="R53" s="4397"/>
      <c r="S53" s="930"/>
      <c r="T53" s="930"/>
      <c r="U53" s="1073"/>
    </row>
    <row r="54" spans="1:22" x14ac:dyDescent="0.25">
      <c r="A54" s="1032"/>
      <c r="B54" s="4815"/>
      <c r="C54" s="1971" t="s">
        <v>5448</v>
      </c>
      <c r="D54" s="1974"/>
      <c r="E54" s="1975"/>
      <c r="F54" s="1469"/>
      <c r="G54" s="1976"/>
      <c r="H54" s="1470"/>
      <c r="I54" s="1973"/>
      <c r="J54" s="1466"/>
      <c r="K54" s="1972"/>
      <c r="L54" s="1468"/>
      <c r="M54" s="1469"/>
      <c r="N54" s="1470"/>
      <c r="O54" s="1973"/>
      <c r="P54" s="4430">
        <v>44882</v>
      </c>
      <c r="Q54" s="1979" t="s">
        <v>5490</v>
      </c>
      <c r="R54" s="164">
        <v>132</v>
      </c>
      <c r="S54" s="164">
        <f>AVERAGE(CPVTFC3SG0059!P18:Q18)</f>
        <v>1.6791999999999998</v>
      </c>
      <c r="T54" s="67">
        <f t="shared" ref="T54:T59" si="7">(S54-0.1551)/0.0136*66</f>
        <v>7396.3676470588234</v>
      </c>
      <c r="U54" s="1980" t="s">
        <v>315</v>
      </c>
    </row>
    <row r="55" spans="1:22" x14ac:dyDescent="0.25">
      <c r="A55" s="1032"/>
      <c r="B55" s="4815"/>
      <c r="C55" s="281" t="s">
        <v>863</v>
      </c>
      <c r="D55" s="1974"/>
      <c r="E55" s="1975"/>
      <c r="F55" s="1469"/>
      <c r="G55" s="1976"/>
      <c r="H55" s="1470"/>
      <c r="I55" s="1973"/>
      <c r="J55" s="1466"/>
      <c r="K55" s="1972"/>
      <c r="L55" s="1468"/>
      <c r="M55" s="1469"/>
      <c r="N55" s="1470"/>
      <c r="O55" s="1973"/>
      <c r="P55" s="4430">
        <v>44882</v>
      </c>
      <c r="Q55" s="1979" t="s">
        <v>5490</v>
      </c>
      <c r="R55" s="164">
        <v>133</v>
      </c>
      <c r="S55" s="164">
        <f>AVERAGE(CPVTFC3SG0059!R18:S18)</f>
        <v>1.57785</v>
      </c>
      <c r="T55" s="67">
        <f t="shared" si="7"/>
        <v>6904.5220588235288</v>
      </c>
      <c r="U55" s="1980" t="s">
        <v>315</v>
      </c>
    </row>
    <row r="56" spans="1:22" ht="15.75" thickBot="1" x14ac:dyDescent="0.3">
      <c r="A56" s="481"/>
      <c r="B56" s="4821"/>
      <c r="C56" s="1495" t="s">
        <v>220</v>
      </c>
      <c r="D56" s="412">
        <v>44825</v>
      </c>
      <c r="E56" s="484" t="s">
        <v>4927</v>
      </c>
      <c r="F56" s="485">
        <v>50</v>
      </c>
      <c r="G56" s="485">
        <f>AVERAGE(CPVTFC3SG0018!M19:N19)</f>
        <v>2.8574999999999999</v>
      </c>
      <c r="H56" s="415">
        <f>(G56-0.1478)/0.0131*50</f>
        <v>10342.36641221374</v>
      </c>
      <c r="I56" s="1496" t="s">
        <v>315</v>
      </c>
      <c r="J56" s="4239">
        <v>44895</v>
      </c>
      <c r="K56" s="276" t="s">
        <v>5570</v>
      </c>
      <c r="L56" s="276">
        <v>138</v>
      </c>
      <c r="M56" s="276">
        <f>AVERAGE(CPVTFC3SG0083!D20:E20)</f>
        <v>0.69104999999999994</v>
      </c>
      <c r="N56" s="4018">
        <f t="shared" ref="N56" si="8">(M56-0.15)/0.0138*400</f>
        <v>15682.608695652172</v>
      </c>
      <c r="O56" s="4516" t="s">
        <v>315</v>
      </c>
      <c r="P56" s="4431">
        <v>44882</v>
      </c>
      <c r="Q56" s="1981" t="s">
        <v>5490</v>
      </c>
      <c r="R56" s="485">
        <v>134</v>
      </c>
      <c r="S56" s="485">
        <f>AVERAGE(CPVTFC3SG0059!T18:U18)</f>
        <v>1.0504500000000001</v>
      </c>
      <c r="T56" s="415">
        <f t="shared" si="7"/>
        <v>4345.0808823529414</v>
      </c>
      <c r="U56" s="1982" t="s">
        <v>315</v>
      </c>
    </row>
    <row r="57" spans="1:22" x14ac:dyDescent="0.25">
      <c r="A57" s="591"/>
      <c r="B57" s="4815" t="s">
        <v>2365</v>
      </c>
      <c r="C57" s="566" t="s">
        <v>868</v>
      </c>
      <c r="D57" s="115">
        <v>44881</v>
      </c>
      <c r="E57" s="1977" t="s">
        <v>5449</v>
      </c>
      <c r="F57" s="116">
        <v>41</v>
      </c>
      <c r="G57" s="1978">
        <f>AVERAGE(CPVTFC3SG0056!Q17:R17)</f>
        <v>2.1396999999999999</v>
      </c>
      <c r="H57" s="117">
        <f>(G57-0.1243)/0.0142*50</f>
        <v>7096.4788732394372</v>
      </c>
      <c r="I57" s="342" t="s">
        <v>315</v>
      </c>
      <c r="J57" s="1005"/>
      <c r="K57" s="1281"/>
      <c r="L57" s="959"/>
      <c r="M57" s="830"/>
      <c r="N57" s="831"/>
      <c r="O57" s="656"/>
      <c r="P57" s="4430">
        <v>44882</v>
      </c>
      <c r="Q57" s="1979" t="s">
        <v>5490</v>
      </c>
      <c r="R57" s="164">
        <v>135</v>
      </c>
      <c r="S57" s="164">
        <f>AVERAGE(CPVTFC3SG0059!V18:W18)</f>
        <v>1.26525</v>
      </c>
      <c r="T57" s="67">
        <f t="shared" si="7"/>
        <v>5387.4926470588234</v>
      </c>
      <c r="U57" s="1980" t="s">
        <v>315</v>
      </c>
    </row>
    <row r="58" spans="1:22" x14ac:dyDescent="0.25">
      <c r="A58" s="1032"/>
      <c r="B58" s="4815"/>
      <c r="C58" s="1971" t="s">
        <v>863</v>
      </c>
      <c r="D58" s="1974"/>
      <c r="E58" s="1975"/>
      <c r="F58" s="1469"/>
      <c r="G58" s="1976"/>
      <c r="H58" s="1470"/>
      <c r="I58" s="1973"/>
      <c r="J58" s="1466"/>
      <c r="K58" s="1972"/>
      <c r="L58" s="1468"/>
      <c r="M58" s="1469"/>
      <c r="N58" s="1470"/>
      <c r="O58" s="1973"/>
      <c r="P58" s="4430">
        <v>44882</v>
      </c>
      <c r="Q58" s="1979" t="s">
        <v>5490</v>
      </c>
      <c r="R58" s="164">
        <v>136</v>
      </c>
      <c r="S58" s="164">
        <f>AVERAGE(CPVTFC3SG0059!X18:Y18)</f>
        <v>1.1355</v>
      </c>
      <c r="T58" s="67">
        <f t="shared" si="7"/>
        <v>4757.8235294117649</v>
      </c>
      <c r="U58" s="1980" t="s">
        <v>315</v>
      </c>
    </row>
    <row r="59" spans="1:22" ht="15.75" thickBot="1" x14ac:dyDescent="0.3">
      <c r="A59" s="481"/>
      <c r="B59" s="4821"/>
      <c r="C59" s="1495" t="s">
        <v>220</v>
      </c>
      <c r="D59" s="412">
        <v>44825</v>
      </c>
      <c r="E59" s="484" t="s">
        <v>4927</v>
      </c>
      <c r="F59" s="485">
        <v>51</v>
      </c>
      <c r="G59" s="485">
        <f>AVERAGE(CPVTFC3SG0018!O19:P19)</f>
        <v>2.8177500000000002</v>
      </c>
      <c r="H59" s="415">
        <f>(G59-0.1478)/0.0131*50</f>
        <v>10190.648854961832</v>
      </c>
      <c r="I59" s="1496" t="s">
        <v>315</v>
      </c>
      <c r="J59" s="4239">
        <v>44895</v>
      </c>
      <c r="K59" s="276" t="s">
        <v>5570</v>
      </c>
      <c r="L59" s="276">
        <v>139</v>
      </c>
      <c r="M59" s="276">
        <f>AVERAGE(CPVTFC3SG0083!F20:G20)</f>
        <v>0.82214999999999994</v>
      </c>
      <c r="N59" s="4018">
        <f t="shared" ref="N59" si="9">(M59-0.15)/0.0138*400</f>
        <v>19482.608695652172</v>
      </c>
      <c r="O59" s="4516" t="s">
        <v>315</v>
      </c>
      <c r="P59" s="4431">
        <v>44882</v>
      </c>
      <c r="Q59" s="1981" t="s">
        <v>5490</v>
      </c>
      <c r="R59" s="485">
        <v>137</v>
      </c>
      <c r="S59" s="485">
        <f>AVERAGE(CPVTFC3SG0059!B20:C20)</f>
        <v>1.0268999999999999</v>
      </c>
      <c r="T59" s="415">
        <f t="shared" si="7"/>
        <v>4230.7941176470586</v>
      </c>
      <c r="U59" s="1982" t="s">
        <v>315</v>
      </c>
    </row>
    <row r="60" spans="1:22" x14ac:dyDescent="0.25">
      <c r="A60" s="114">
        <v>41</v>
      </c>
      <c r="B60" s="4815" t="s">
        <v>2189</v>
      </c>
      <c r="C60" s="566" t="s">
        <v>868</v>
      </c>
      <c r="D60" s="115">
        <v>44824</v>
      </c>
      <c r="E60" s="388" t="s">
        <v>4925</v>
      </c>
      <c r="F60" s="444">
        <v>78</v>
      </c>
      <c r="G60" s="444">
        <f>AVERAGE(CPVTFC3SG0016!C25:D25)</f>
        <v>1.4982500000000001</v>
      </c>
      <c r="H60" s="117">
        <f t="shared" si="0"/>
        <v>4972.3684210526326</v>
      </c>
      <c r="I60" s="973" t="s">
        <v>315</v>
      </c>
      <c r="J60" s="958"/>
      <c r="K60" s="958"/>
      <c r="L60" s="959"/>
      <c r="M60" s="656"/>
      <c r="N60" s="656"/>
      <c r="O60" s="656"/>
      <c r="P60" s="4423"/>
      <c r="Q60" s="919"/>
      <c r="R60" s="4396"/>
      <c r="S60" s="402"/>
      <c r="T60" s="402"/>
      <c r="U60" s="402"/>
      <c r="V60" s="4719"/>
    </row>
    <row r="61" spans="1:22" ht="15.75" thickBot="1" x14ac:dyDescent="0.3">
      <c r="A61" s="450">
        <v>42</v>
      </c>
      <c r="B61" s="4815"/>
      <c r="C61" s="562" t="s">
        <v>220</v>
      </c>
      <c r="D61" s="121">
        <v>44824</v>
      </c>
      <c r="E61" s="452" t="s">
        <v>4925</v>
      </c>
      <c r="F61" s="445">
        <v>79</v>
      </c>
      <c r="G61" s="445">
        <f>AVERAGE(CPVTFC3SG0016!E25:F25)</f>
        <v>1.821</v>
      </c>
      <c r="H61" s="123">
        <f t="shared" si="0"/>
        <v>6185.7142857142862</v>
      </c>
      <c r="I61" s="957" t="s">
        <v>315</v>
      </c>
      <c r="J61" s="793"/>
      <c r="K61" s="793"/>
      <c r="L61" s="794"/>
      <c r="M61" s="650"/>
      <c r="N61" s="650"/>
      <c r="O61" s="650"/>
      <c r="P61" s="4423"/>
      <c r="Q61" s="919"/>
      <c r="R61" s="4396"/>
      <c r="S61" s="402"/>
      <c r="T61" s="402"/>
      <c r="U61" s="402"/>
      <c r="V61" s="4701"/>
    </row>
    <row r="62" spans="1:22" ht="15.75" thickBot="1" x14ac:dyDescent="0.3">
      <c r="A62" s="1983"/>
      <c r="B62" s="2000" t="s">
        <v>2366</v>
      </c>
      <c r="C62" s="2000" t="s">
        <v>868</v>
      </c>
      <c r="D62" s="601">
        <v>44825</v>
      </c>
      <c r="E62" s="602" t="s">
        <v>4927</v>
      </c>
      <c r="F62" s="1425">
        <v>52</v>
      </c>
      <c r="G62" s="1425">
        <f>AVERAGE(CPVTFC3SG0018!Q19:R19)</f>
        <v>2.2797999999999998</v>
      </c>
      <c r="H62" s="1802">
        <f>(G62-0.1478)/0.0131*50</f>
        <v>8137.4045801526709</v>
      </c>
      <c r="I62" s="2001" t="s">
        <v>315</v>
      </c>
      <c r="J62" s="1999"/>
      <c r="K62" s="1984"/>
      <c r="L62" s="1317"/>
      <c r="M62" s="1429"/>
      <c r="N62" s="1429"/>
      <c r="O62" s="1429"/>
      <c r="P62" s="4433">
        <v>44882</v>
      </c>
      <c r="Q62" s="1997" t="s">
        <v>5490</v>
      </c>
      <c r="R62" s="1425">
        <v>138</v>
      </c>
      <c r="S62" s="1425">
        <f>AVERAGE(CPVTFC3SG0059!D20:E20)</f>
        <v>0.58955000000000002</v>
      </c>
      <c r="T62" s="1802">
        <f t="shared" ref="T62" si="10">(S62-0.1551)/0.0136*66</f>
        <v>2108.3602941176473</v>
      </c>
      <c r="U62" s="1998" t="s">
        <v>315</v>
      </c>
    </row>
    <row r="63" spans="1:22" x14ac:dyDescent="0.25">
      <c r="A63" s="114">
        <v>43</v>
      </c>
      <c r="B63" s="1026" t="s">
        <v>2190</v>
      </c>
      <c r="C63" s="566" t="s">
        <v>868</v>
      </c>
      <c r="D63" s="115">
        <v>44824</v>
      </c>
      <c r="E63" s="388" t="s">
        <v>4925</v>
      </c>
      <c r="F63" s="444">
        <v>80</v>
      </c>
      <c r="G63" s="444">
        <f>AVERAGE(CPVTFC3SG0016!G25:H25)</f>
        <v>1.2964</v>
      </c>
      <c r="H63" s="117">
        <f t="shared" si="0"/>
        <v>4213.5338345864666</v>
      </c>
      <c r="I63" s="973" t="s">
        <v>315</v>
      </c>
      <c r="J63" s="958"/>
      <c r="K63" s="958"/>
      <c r="L63" s="959"/>
      <c r="M63" s="656"/>
      <c r="N63" s="656"/>
      <c r="O63" s="656"/>
      <c r="P63" s="4423"/>
      <c r="Q63" s="919"/>
      <c r="R63" s="4396"/>
      <c r="S63" s="402"/>
      <c r="T63" s="402"/>
      <c r="U63" s="402"/>
      <c r="V63" s="4823" t="s">
        <v>1416</v>
      </c>
    </row>
    <row r="64" spans="1:22" x14ac:dyDescent="0.25">
      <c r="A64" s="64">
        <v>44</v>
      </c>
      <c r="B64" s="395" t="s">
        <v>2190</v>
      </c>
      <c r="C64" s="281" t="s">
        <v>220</v>
      </c>
      <c r="D64" s="65">
        <v>44824</v>
      </c>
      <c r="E64" s="387" t="s">
        <v>4925</v>
      </c>
      <c r="F64" s="164">
        <v>81</v>
      </c>
      <c r="G64" s="164">
        <f>AVERAGE(CPVTFC3SG0016!I25:J25)</f>
        <v>2.91065</v>
      </c>
      <c r="H64" s="67">
        <f t="shared" si="0"/>
        <v>10282.142857142857</v>
      </c>
      <c r="I64" s="282" t="s">
        <v>315</v>
      </c>
      <c r="J64" s="852">
        <v>44869</v>
      </c>
      <c r="K64" s="895" t="s">
        <v>5436</v>
      </c>
      <c r="L64" s="853">
        <v>150</v>
      </c>
      <c r="M64" s="66">
        <f>AVERAGE(CPVTFC3SG0046!D22:E22)</f>
        <v>1.1772499999999999</v>
      </c>
      <c r="N64" s="67">
        <f>(M64-0.1926)/0.0135*400</f>
        <v>29174.81481481481</v>
      </c>
      <c r="O64" s="101" t="s">
        <v>315</v>
      </c>
      <c r="P64" s="4423"/>
      <c r="Q64" s="919"/>
      <c r="R64" s="4396"/>
      <c r="S64" s="402"/>
      <c r="T64" s="402"/>
      <c r="U64" s="402"/>
      <c r="V64" s="4589"/>
    </row>
    <row r="65" spans="1:22" x14ac:dyDescent="0.25">
      <c r="A65" s="6">
        <v>45</v>
      </c>
      <c r="B65" s="4822" t="s">
        <v>2191</v>
      </c>
      <c r="C65" s="270" t="s">
        <v>868</v>
      </c>
      <c r="D65" s="18">
        <v>44824</v>
      </c>
      <c r="E65" s="380" t="s">
        <v>4925</v>
      </c>
      <c r="F65" s="102">
        <v>82</v>
      </c>
      <c r="G65" s="102">
        <f>AVERAGE(CPVTFC3SG0016!K25:L25)</f>
        <v>9.1249999999999998E-2</v>
      </c>
      <c r="H65" s="13">
        <f t="shared" si="0"/>
        <v>-317.1052631578948</v>
      </c>
      <c r="I65" s="277" t="s">
        <v>314</v>
      </c>
      <c r="J65" s="878"/>
      <c r="K65" s="878"/>
      <c r="L65" s="877"/>
      <c r="M65" s="642"/>
      <c r="N65" s="642"/>
      <c r="O65" s="642"/>
      <c r="P65" s="4423"/>
      <c r="Q65" s="919"/>
      <c r="R65" s="4396"/>
      <c r="S65" s="402"/>
      <c r="T65" s="402"/>
      <c r="U65" s="402"/>
      <c r="V65" s="4823" t="s">
        <v>1416</v>
      </c>
    </row>
    <row r="66" spans="1:22" ht="15.75" thickBot="1" x14ac:dyDescent="0.3">
      <c r="A66" s="524">
        <v>46</v>
      </c>
      <c r="B66" s="4807"/>
      <c r="C66" s="579" t="s">
        <v>220</v>
      </c>
      <c r="D66" s="79">
        <v>44824</v>
      </c>
      <c r="E66" s="525" t="s">
        <v>4925</v>
      </c>
      <c r="F66" s="173">
        <v>83</v>
      </c>
      <c r="G66" s="173">
        <f>AVERAGE(CPVTFC3SG0016!M25:N25)</f>
        <v>0.94795000000000007</v>
      </c>
      <c r="H66" s="81">
        <f t="shared" si="0"/>
        <v>2903.5714285714294</v>
      </c>
      <c r="I66" s="1062" t="s">
        <v>315</v>
      </c>
      <c r="J66" s="967"/>
      <c r="K66" s="1022"/>
      <c r="L66" s="794"/>
      <c r="M66" s="969"/>
      <c r="N66" s="970"/>
      <c r="O66" s="650"/>
      <c r="P66" s="4423"/>
      <c r="Q66" s="919"/>
      <c r="R66" s="4396"/>
      <c r="S66" s="402"/>
      <c r="T66" s="402"/>
      <c r="U66" s="402"/>
      <c r="V66" s="4589"/>
    </row>
    <row r="67" spans="1:22" x14ac:dyDescent="0.25">
      <c r="A67" s="406"/>
      <c r="B67" s="4814" t="s">
        <v>2367</v>
      </c>
      <c r="C67" s="570" t="s">
        <v>868</v>
      </c>
      <c r="D67" s="407">
        <v>44881</v>
      </c>
      <c r="E67" s="1494" t="s">
        <v>5449</v>
      </c>
      <c r="F67" s="409">
        <v>42</v>
      </c>
      <c r="G67" s="1327">
        <f>AVERAGE(CPVTFC3SG0056!S17:T17)</f>
        <v>2.3544999999999998</v>
      </c>
      <c r="H67" s="405">
        <f>(G67-0.1243)/0.0142*50</f>
        <v>7852.8169014084497</v>
      </c>
      <c r="I67" s="759" t="s">
        <v>315</v>
      </c>
      <c r="J67" s="4335">
        <v>44895</v>
      </c>
      <c r="K67" s="885" t="s">
        <v>5570</v>
      </c>
      <c r="L67" s="885">
        <v>140</v>
      </c>
      <c r="M67" s="885">
        <f>AVERAGE(CPVTFC3SG0083!H20:I20)</f>
        <v>0.16669999999999999</v>
      </c>
      <c r="N67" s="4336">
        <f t="shared" ref="N67" si="11">(M67-0.15)/0.0138*400</f>
        <v>484.05797101449252</v>
      </c>
      <c r="O67" s="4358" t="s">
        <v>315</v>
      </c>
      <c r="P67" s="4424"/>
      <c r="Q67" s="4401"/>
      <c r="R67" s="4397"/>
      <c r="S67" s="930"/>
      <c r="T67" s="930"/>
      <c r="U67" s="1073"/>
    </row>
    <row r="68" spans="1:22" x14ac:dyDescent="0.25">
      <c r="A68" s="1032"/>
      <c r="B68" s="4815"/>
      <c r="C68" s="1971" t="s">
        <v>5448</v>
      </c>
      <c r="D68" s="1974"/>
      <c r="E68" s="1975"/>
      <c r="F68" s="1469"/>
      <c r="G68" s="1976"/>
      <c r="H68" s="1470"/>
      <c r="I68" s="1973"/>
      <c r="J68" s="1466"/>
      <c r="K68" s="1467"/>
      <c r="L68" s="1468"/>
      <c r="M68" s="1469"/>
      <c r="N68" s="1470"/>
      <c r="O68" s="1973"/>
      <c r="P68" s="4430">
        <v>44882</v>
      </c>
      <c r="Q68" s="1979" t="s">
        <v>5490</v>
      </c>
      <c r="R68" s="164">
        <v>139</v>
      </c>
      <c r="S68" s="164">
        <f>AVERAGE(CPVTFC3SG0059!F20:G20)</f>
        <v>1.0466</v>
      </c>
      <c r="T68" s="67">
        <f t="shared" ref="T68:T70" si="12">(S68-0.1551)/0.0136*66</f>
        <v>4326.3970588235288</v>
      </c>
      <c r="U68" s="1980" t="s">
        <v>315</v>
      </c>
    </row>
    <row r="69" spans="1:22" ht="15.75" thickBot="1" x14ac:dyDescent="0.3">
      <c r="A69" s="529"/>
      <c r="B69" s="4815"/>
      <c r="C69" s="1748" t="s">
        <v>220</v>
      </c>
      <c r="D69" s="121">
        <v>44825</v>
      </c>
      <c r="E69" s="452" t="s">
        <v>4927</v>
      </c>
      <c r="F69" s="445">
        <v>53</v>
      </c>
      <c r="G69" s="445">
        <f>AVERAGE(CPVTFC3SG0018!S19:T19)</f>
        <v>2.7642500000000001</v>
      </c>
      <c r="H69" s="123">
        <f>(G69-0.1478)/0.0131*50</f>
        <v>9986.4503816793876</v>
      </c>
      <c r="I69" s="1985" t="s">
        <v>315</v>
      </c>
      <c r="J69" s="4239">
        <v>44895</v>
      </c>
      <c r="K69" s="276" t="s">
        <v>5570</v>
      </c>
      <c r="L69" s="276">
        <v>141</v>
      </c>
      <c r="M69" s="276">
        <f>AVERAGE(CPVTFC3SG0083!J20:K20)</f>
        <v>0.44979999999999998</v>
      </c>
      <c r="N69" s="4018">
        <f t="shared" ref="N69" si="13">(M69-0.15)/0.0138*400</f>
        <v>8689.855072463768</v>
      </c>
      <c r="O69" s="4516" t="s">
        <v>315</v>
      </c>
      <c r="P69" s="4434">
        <v>44882</v>
      </c>
      <c r="Q69" s="1986" t="s">
        <v>5490</v>
      </c>
      <c r="R69" s="445">
        <v>140</v>
      </c>
      <c r="S69" s="445">
        <f>AVERAGE(CPVTFC3SG0059!H20:I20)</f>
        <v>0.7339</v>
      </c>
      <c r="T69" s="123">
        <f t="shared" si="12"/>
        <v>2808.8823529411766</v>
      </c>
      <c r="U69" s="1987" t="s">
        <v>315</v>
      </c>
      <c r="V69" s="287"/>
    </row>
    <row r="70" spans="1:22" ht="15.75" thickBot="1" x14ac:dyDescent="0.3">
      <c r="A70" s="1829"/>
      <c r="B70" s="2000" t="s">
        <v>2368</v>
      </c>
      <c r="C70" s="2000" t="s">
        <v>868</v>
      </c>
      <c r="D70" s="601">
        <v>44825</v>
      </c>
      <c r="E70" s="602" t="s">
        <v>4927</v>
      </c>
      <c r="F70" s="1425">
        <v>54</v>
      </c>
      <c r="G70" s="1425">
        <f>AVERAGE(CPVTFC3SG0018!U19:V19)</f>
        <v>1.5419999999999998</v>
      </c>
      <c r="H70" s="1802">
        <f>(G70-0.1478)/0.0131*50</f>
        <v>5321.3740458015263</v>
      </c>
      <c r="I70" s="2001" t="s">
        <v>315</v>
      </c>
      <c r="J70" s="2002"/>
      <c r="K70" s="1988"/>
      <c r="L70" s="1989"/>
      <c r="M70" s="1429"/>
      <c r="N70" s="1429"/>
      <c r="O70" s="654"/>
      <c r="P70" s="4435">
        <v>44882</v>
      </c>
      <c r="Q70" s="1796" t="s">
        <v>5490</v>
      </c>
      <c r="R70" s="1312">
        <v>141</v>
      </c>
      <c r="S70" s="1312">
        <f>AVERAGE(CPVTFC3SG0059!J20:K20)</f>
        <v>0.29339999999999999</v>
      </c>
      <c r="T70" s="1313">
        <f t="shared" si="12"/>
        <v>671.16176470588243</v>
      </c>
      <c r="U70" s="1797" t="s">
        <v>314</v>
      </c>
      <c r="V70" s="287"/>
    </row>
    <row r="71" spans="1:22" x14ac:dyDescent="0.25">
      <c r="A71" s="114">
        <v>47</v>
      </c>
      <c r="B71" s="4815" t="s">
        <v>2192</v>
      </c>
      <c r="C71" s="566" t="s">
        <v>868</v>
      </c>
      <c r="D71" s="115">
        <v>44824</v>
      </c>
      <c r="E71" s="388" t="s">
        <v>4925</v>
      </c>
      <c r="F71" s="444">
        <v>84</v>
      </c>
      <c r="G71" s="444">
        <f>AVERAGE(CPVTFC3SG0016!O25:P25)</f>
        <v>2.83555</v>
      </c>
      <c r="H71" s="117">
        <f t="shared" si="0"/>
        <v>9999.8120300751871</v>
      </c>
      <c r="I71" s="973" t="s">
        <v>315</v>
      </c>
      <c r="J71" s="795">
        <v>44869</v>
      </c>
      <c r="K71" s="1074" t="s">
        <v>5436</v>
      </c>
      <c r="L71" s="797">
        <v>151</v>
      </c>
      <c r="M71" s="116">
        <f>AVERAGE(CPVTFC3SG0046!F22:G22)</f>
        <v>0.99530000000000007</v>
      </c>
      <c r="N71" s="117">
        <f t="shared" ref="N71:N77" si="14">(M71-0.1926)/0.0135*400</f>
        <v>23783.703703703704</v>
      </c>
      <c r="O71" s="342" t="s">
        <v>315</v>
      </c>
      <c r="P71" s="4423"/>
      <c r="Q71" s="919"/>
      <c r="R71" s="4396"/>
      <c r="S71" s="402"/>
      <c r="T71" s="402"/>
      <c r="U71" s="402"/>
    </row>
    <row r="72" spans="1:22" x14ac:dyDescent="0.25">
      <c r="A72" s="64">
        <v>48</v>
      </c>
      <c r="B72" s="4820"/>
      <c r="C72" s="281" t="s">
        <v>220</v>
      </c>
      <c r="D72" s="65">
        <v>44824</v>
      </c>
      <c r="E72" s="387" t="s">
        <v>4925</v>
      </c>
      <c r="F72" s="164">
        <v>85</v>
      </c>
      <c r="G72" s="164">
        <f>AVERAGE(CPVTFC3SG0016!Q25:R25)</f>
        <v>2.8431500000000001</v>
      </c>
      <c r="H72" s="67">
        <f t="shared" si="0"/>
        <v>10028.383458646616</v>
      </c>
      <c r="I72" s="282" t="s">
        <v>315</v>
      </c>
      <c r="J72" s="852">
        <v>44869</v>
      </c>
      <c r="K72" s="895" t="s">
        <v>5436</v>
      </c>
      <c r="L72" s="853">
        <v>152</v>
      </c>
      <c r="M72" s="66">
        <f>AVERAGE(CPVTFC3SG0046!H22:I22)</f>
        <v>1.1692</v>
      </c>
      <c r="N72" s="67">
        <f t="shared" si="14"/>
        <v>28936.296296296296</v>
      </c>
      <c r="O72" s="101" t="s">
        <v>315</v>
      </c>
      <c r="P72" s="4423"/>
      <c r="Q72" s="919"/>
      <c r="R72" s="4396"/>
      <c r="S72" s="402"/>
      <c r="T72" s="402"/>
      <c r="U72" s="402"/>
    </row>
    <row r="73" spans="1:22" x14ac:dyDescent="0.25">
      <c r="A73" s="64">
        <v>49</v>
      </c>
      <c r="B73" s="4818" t="s">
        <v>2193</v>
      </c>
      <c r="C73" s="281" t="s">
        <v>868</v>
      </c>
      <c r="D73" s="65">
        <v>44824</v>
      </c>
      <c r="E73" s="387" t="s">
        <v>4925</v>
      </c>
      <c r="F73" s="164">
        <v>86</v>
      </c>
      <c r="G73" s="164">
        <f>AVERAGE(CPVTFC3SG0016!S25:T25)</f>
        <v>2.8520500000000002</v>
      </c>
      <c r="H73" s="67">
        <f t="shared" si="0"/>
        <v>10061.842105263158</v>
      </c>
      <c r="I73" s="282" t="s">
        <v>315</v>
      </c>
      <c r="J73" s="852">
        <v>44869</v>
      </c>
      <c r="K73" s="895" t="s">
        <v>5436</v>
      </c>
      <c r="L73" s="853">
        <v>153</v>
      </c>
      <c r="M73" s="66">
        <f>AVERAGE(CPVTFC3SG0046!J22:K22)</f>
        <v>1.0563500000000001</v>
      </c>
      <c r="N73" s="67">
        <f t="shared" si="14"/>
        <v>25592.592592592599</v>
      </c>
      <c r="O73" s="101" t="s">
        <v>315</v>
      </c>
      <c r="P73" s="4423"/>
      <c r="Q73" s="919"/>
      <c r="R73" s="4396"/>
      <c r="S73" s="402"/>
      <c r="T73" s="402"/>
      <c r="U73" s="402"/>
      <c r="V73" s="4719"/>
    </row>
    <row r="74" spans="1:22" ht="15.75" thickBot="1" x14ac:dyDescent="0.3">
      <c r="A74" s="450">
        <v>50</v>
      </c>
      <c r="B74" s="4815"/>
      <c r="C74" s="562" t="s">
        <v>220</v>
      </c>
      <c r="D74" s="121">
        <v>44824</v>
      </c>
      <c r="E74" s="452" t="s">
        <v>4925</v>
      </c>
      <c r="F74" s="445">
        <v>87</v>
      </c>
      <c r="G74" s="445">
        <f>AVERAGE(CPVTFC3SG0016!U25:V25)</f>
        <v>2.8212000000000002</v>
      </c>
      <c r="H74" s="123">
        <f t="shared" si="0"/>
        <v>9945.8646616541355</v>
      </c>
      <c r="I74" s="957" t="s">
        <v>315</v>
      </c>
      <c r="J74" s="737">
        <v>44869</v>
      </c>
      <c r="K74" s="1027" t="s">
        <v>5436</v>
      </c>
      <c r="L74" s="742">
        <v>154</v>
      </c>
      <c r="M74" s="122">
        <f>AVERAGE(CPVTFC3SG0046!L22:M22)</f>
        <v>2.23685</v>
      </c>
      <c r="N74" s="123">
        <f t="shared" si="14"/>
        <v>60570.370370370372</v>
      </c>
      <c r="O74" s="699" t="s">
        <v>315</v>
      </c>
      <c r="P74" s="4423"/>
      <c r="Q74" s="919"/>
      <c r="R74" s="4396"/>
      <c r="S74" s="402"/>
      <c r="T74" s="402"/>
      <c r="U74" s="402"/>
      <c r="V74" s="4701"/>
    </row>
    <row r="75" spans="1:22" ht="15.75" thickBot="1" x14ac:dyDescent="0.3">
      <c r="A75" s="1983"/>
      <c r="B75" s="2000" t="s">
        <v>2369</v>
      </c>
      <c r="C75" s="2000" t="s">
        <v>868</v>
      </c>
      <c r="D75" s="601">
        <v>44825</v>
      </c>
      <c r="E75" s="602" t="s">
        <v>4927</v>
      </c>
      <c r="F75" s="1425">
        <v>55</v>
      </c>
      <c r="G75" s="1425">
        <f>AVERAGE(CPVTFC3SG0018!W19:X19)</f>
        <v>1.4060999999999999</v>
      </c>
      <c r="H75" s="1802">
        <f>(G75-0.1478)/0.0131*50</f>
        <v>4802.6717557251905</v>
      </c>
      <c r="I75" s="2001" t="s">
        <v>315</v>
      </c>
      <c r="J75" s="2003"/>
      <c r="K75" s="1991"/>
      <c r="L75" s="1317"/>
      <c r="M75" s="652"/>
      <c r="N75" s="653"/>
      <c r="O75" s="1429"/>
      <c r="P75" s="4435">
        <v>44882</v>
      </c>
      <c r="Q75" s="1796" t="s">
        <v>5490</v>
      </c>
      <c r="R75" s="1312">
        <v>142</v>
      </c>
      <c r="S75" s="1312">
        <f>AVERAGE(CPVTFC3SG0059!L20:M20)</f>
        <v>0.29375000000000001</v>
      </c>
      <c r="T75" s="1313">
        <f t="shared" ref="T75" si="15">(S75-0.1551)/0.0136*66</f>
        <v>672.86029411764719</v>
      </c>
      <c r="U75" s="1797" t="s">
        <v>314</v>
      </c>
    </row>
    <row r="76" spans="1:22" x14ac:dyDescent="0.25">
      <c r="A76" s="114">
        <v>51</v>
      </c>
      <c r="B76" s="4815" t="s">
        <v>2194</v>
      </c>
      <c r="C76" s="566" t="s">
        <v>868</v>
      </c>
      <c r="D76" s="115">
        <v>44824</v>
      </c>
      <c r="E76" s="388" t="s">
        <v>4925</v>
      </c>
      <c r="F76" s="444">
        <v>88</v>
      </c>
      <c r="G76" s="444">
        <f>AVERAGE(CPVTFC3SG0016!W25:X25)</f>
        <v>2.3343499999999997</v>
      </c>
      <c r="H76" s="117">
        <f t="shared" si="0"/>
        <v>8115.601503759397</v>
      </c>
      <c r="I76" s="973" t="s">
        <v>315</v>
      </c>
      <c r="J76" s="974">
        <v>44869</v>
      </c>
      <c r="K76" s="975" t="s">
        <v>5436</v>
      </c>
      <c r="L76" s="976">
        <v>155</v>
      </c>
      <c r="M76" s="977">
        <f>AVERAGE(CPVTFC3SG0046!N22:O22)</f>
        <v>0.23515</v>
      </c>
      <c r="N76" s="978">
        <f t="shared" si="14"/>
        <v>1260.7407407407409</v>
      </c>
      <c r="O76" s="979" t="s">
        <v>315</v>
      </c>
      <c r="P76" s="4423"/>
      <c r="Q76" s="919"/>
      <c r="R76" s="4396"/>
      <c r="S76" s="402"/>
      <c r="T76" s="402"/>
      <c r="U76" s="402"/>
      <c r="V76" s="4823" t="s">
        <v>1416</v>
      </c>
    </row>
    <row r="77" spans="1:22" x14ac:dyDescent="0.25">
      <c r="A77" s="64">
        <v>52</v>
      </c>
      <c r="B77" s="4820"/>
      <c r="C77" s="281" t="s">
        <v>220</v>
      </c>
      <c r="D77" s="65">
        <v>44824</v>
      </c>
      <c r="E77" s="387" t="s">
        <v>4925</v>
      </c>
      <c r="F77" s="164">
        <v>89</v>
      </c>
      <c r="G77" s="164">
        <f>AVERAGE(CPVTFC3SG0016!B12:C12)</f>
        <v>2.79895</v>
      </c>
      <c r="H77" s="67">
        <f t="shared" si="0"/>
        <v>9862.2180451127824</v>
      </c>
      <c r="I77" s="282" t="s">
        <v>315</v>
      </c>
      <c r="J77" s="852">
        <v>44869</v>
      </c>
      <c r="K77" s="895" t="s">
        <v>5436</v>
      </c>
      <c r="L77" s="853">
        <v>156</v>
      </c>
      <c r="M77" s="66">
        <f>AVERAGE(CPVTFC3SG0046!P22:Q22)</f>
        <v>1.7138</v>
      </c>
      <c r="N77" s="67">
        <f t="shared" si="14"/>
        <v>45072.592592592591</v>
      </c>
      <c r="O77" s="101" t="s">
        <v>315</v>
      </c>
      <c r="P77" s="4423"/>
      <c r="Q77" s="919"/>
      <c r="R77" s="4396"/>
      <c r="S77" s="402"/>
      <c r="T77" s="402"/>
      <c r="U77" s="402"/>
      <c r="V77" s="4589"/>
    </row>
    <row r="78" spans="1:22" x14ac:dyDescent="0.25">
      <c r="A78" s="64">
        <v>53</v>
      </c>
      <c r="B78" s="4818" t="s">
        <v>2195</v>
      </c>
      <c r="C78" s="281" t="s">
        <v>868</v>
      </c>
      <c r="D78" s="65">
        <v>44824</v>
      </c>
      <c r="E78" s="387" t="s">
        <v>4925</v>
      </c>
      <c r="F78" s="164">
        <v>90</v>
      </c>
      <c r="G78" s="164">
        <f>AVERAGE(CPVTFC3SG0016!D12:E12)</f>
        <v>1.95245</v>
      </c>
      <c r="H78" s="67">
        <f t="shared" si="0"/>
        <v>6679.8872180451126</v>
      </c>
      <c r="I78" s="282" t="s">
        <v>315</v>
      </c>
      <c r="J78" s="878"/>
      <c r="K78" s="878"/>
      <c r="L78" s="877"/>
      <c r="M78" s="642"/>
      <c r="N78" s="642"/>
      <c r="O78" s="642"/>
      <c r="P78" s="4436"/>
      <c r="Q78" s="4407"/>
      <c r="R78" s="4396"/>
      <c r="S78" s="919"/>
      <c r="T78" s="920"/>
      <c r="U78" s="921"/>
      <c r="V78" s="4719"/>
    </row>
    <row r="79" spans="1:22" x14ac:dyDescent="0.25">
      <c r="A79" s="64">
        <v>54</v>
      </c>
      <c r="B79" s="4820"/>
      <c r="C79" s="281" t="s">
        <v>220</v>
      </c>
      <c r="D79" s="65">
        <v>44824</v>
      </c>
      <c r="E79" s="387" t="s">
        <v>4925</v>
      </c>
      <c r="F79" s="164">
        <v>91</v>
      </c>
      <c r="G79" s="164">
        <f>AVERAGE(CPVTFC3SG0016!F12:G12)</f>
        <v>1.11395</v>
      </c>
      <c r="H79" s="67">
        <f t="shared" si="0"/>
        <v>3527.6315789473683</v>
      </c>
      <c r="I79" s="282" t="s">
        <v>315</v>
      </c>
      <c r="J79" s="878"/>
      <c r="K79" s="878"/>
      <c r="L79" s="877"/>
      <c r="M79" s="642"/>
      <c r="N79" s="642"/>
      <c r="O79" s="642"/>
      <c r="P79" s="4436"/>
      <c r="Q79" s="4407"/>
      <c r="R79" s="4396"/>
      <c r="S79" s="919"/>
      <c r="T79" s="920"/>
      <c r="U79" s="921"/>
      <c r="V79" s="4701"/>
    </row>
    <row r="80" spans="1:22" x14ac:dyDescent="0.25">
      <c r="A80" s="64">
        <v>55</v>
      </c>
      <c r="B80" s="395" t="s">
        <v>2196</v>
      </c>
      <c r="C80" s="281" t="s">
        <v>868</v>
      </c>
      <c r="D80" s="65">
        <v>44824</v>
      </c>
      <c r="E80" s="387" t="s">
        <v>4925</v>
      </c>
      <c r="F80" s="164">
        <v>92</v>
      </c>
      <c r="G80" s="164">
        <f>AVERAGE(CPVTFC3SG0016!H12:I12)</f>
        <v>1.1116999999999999</v>
      </c>
      <c r="H80" s="67">
        <f t="shared" si="0"/>
        <v>3519.1729323308273</v>
      </c>
      <c r="I80" s="282" t="s">
        <v>315</v>
      </c>
      <c r="J80" s="878"/>
      <c r="K80" s="878"/>
      <c r="L80" s="877"/>
      <c r="M80" s="642"/>
      <c r="N80" s="642"/>
      <c r="O80" s="642"/>
      <c r="P80" s="4436"/>
      <c r="Q80" s="4407"/>
      <c r="R80" s="4396"/>
      <c r="S80" s="919"/>
      <c r="T80" s="920"/>
      <c r="U80" s="921"/>
      <c r="V80" s="4826"/>
    </row>
    <row r="81" spans="1:22" x14ac:dyDescent="0.25">
      <c r="A81" s="64">
        <v>56</v>
      </c>
      <c r="B81" s="395" t="s">
        <v>2196</v>
      </c>
      <c r="C81" s="281" t="s">
        <v>220</v>
      </c>
      <c r="D81" s="65">
        <v>44824</v>
      </c>
      <c r="E81" s="387" t="s">
        <v>4925</v>
      </c>
      <c r="F81" s="164">
        <v>93</v>
      </c>
      <c r="G81" s="164">
        <f>AVERAGE(CPVTFC3SG0016!J12:K12)</f>
        <v>2.4734499999999997</v>
      </c>
      <c r="H81" s="67">
        <f t="shared" si="0"/>
        <v>8638.5338345864657</v>
      </c>
      <c r="I81" s="282" t="s">
        <v>315</v>
      </c>
      <c r="J81" s="865">
        <v>44869</v>
      </c>
      <c r="K81" s="896" t="s">
        <v>5436</v>
      </c>
      <c r="L81" s="867">
        <v>157</v>
      </c>
      <c r="M81" s="72">
        <f>AVERAGE(CPVTFC3SG0046!R22:S22)</f>
        <v>0.31374999999999997</v>
      </c>
      <c r="N81" s="73">
        <f>(M81-0.1926)/0.0135*400</f>
        <v>3589.6296296296291</v>
      </c>
      <c r="O81" s="421" t="s">
        <v>315</v>
      </c>
      <c r="P81" s="4436"/>
      <c r="Q81" s="4407"/>
      <c r="R81" s="4396"/>
      <c r="S81" s="919"/>
      <c r="T81" s="920"/>
      <c r="U81" s="921"/>
      <c r="V81" s="4827"/>
    </row>
    <row r="82" spans="1:22" x14ac:dyDescent="0.25">
      <c r="A82" s="64">
        <v>57</v>
      </c>
      <c r="B82" s="4818" t="s">
        <v>2197</v>
      </c>
      <c r="C82" s="281" t="s">
        <v>868</v>
      </c>
      <c r="D82" s="65">
        <v>44824</v>
      </c>
      <c r="E82" s="387" t="s">
        <v>4925</v>
      </c>
      <c r="F82" s="164">
        <v>94</v>
      </c>
      <c r="G82" s="164">
        <f>AVERAGE(CPVTFC3SG0016!L12:M12)</f>
        <v>2.84755</v>
      </c>
      <c r="H82" s="67">
        <f t="shared" si="0"/>
        <v>10044.924812030074</v>
      </c>
      <c r="I82" s="282" t="s">
        <v>315</v>
      </c>
      <c r="J82" s="852">
        <v>44869</v>
      </c>
      <c r="K82" s="895" t="s">
        <v>5436</v>
      </c>
      <c r="L82" s="853">
        <v>158</v>
      </c>
      <c r="M82" s="66">
        <f>AVERAGE(CPVTFC3SG0046!T22:U22)</f>
        <v>2.3445</v>
      </c>
      <c r="N82" s="67">
        <f>(M82-0.1926)/0.0135*400</f>
        <v>63760</v>
      </c>
      <c r="O82" s="101" t="s">
        <v>315</v>
      </c>
      <c r="P82" s="4423"/>
      <c r="Q82" s="919"/>
      <c r="R82" s="4396"/>
      <c r="S82" s="402"/>
      <c r="T82" s="402"/>
      <c r="U82" s="402"/>
      <c r="V82" s="4826"/>
    </row>
    <row r="83" spans="1:22" x14ac:dyDescent="0.25">
      <c r="A83" s="64">
        <v>58</v>
      </c>
      <c r="B83" s="4820"/>
      <c r="C83" s="281" t="s">
        <v>220</v>
      </c>
      <c r="D83" s="65">
        <v>44824</v>
      </c>
      <c r="E83" s="387" t="s">
        <v>4925</v>
      </c>
      <c r="F83" s="164">
        <v>95</v>
      </c>
      <c r="G83" s="164">
        <f>AVERAGE(CPVTFC3SG0016!N12:O12)</f>
        <v>2.8172000000000001</v>
      </c>
      <c r="H83" s="67">
        <f t="shared" si="0"/>
        <v>9930.8270676691736</v>
      </c>
      <c r="I83" s="282" t="s">
        <v>315</v>
      </c>
      <c r="J83" s="852">
        <v>44869</v>
      </c>
      <c r="K83" s="895" t="s">
        <v>5436</v>
      </c>
      <c r="L83" s="853">
        <v>159</v>
      </c>
      <c r="M83" s="66">
        <f>AVERAGE(CPVTFC3SG0046!V22:W22)</f>
        <v>1.1343999999999999</v>
      </c>
      <c r="N83" s="67">
        <f>(M83-0.1926)/0.0135*400</f>
        <v>27905.185185185182</v>
      </c>
      <c r="O83" s="101" t="s">
        <v>315</v>
      </c>
      <c r="P83" s="4423"/>
      <c r="Q83" s="919"/>
      <c r="R83" s="4396"/>
      <c r="S83" s="402"/>
      <c r="T83" s="402"/>
      <c r="U83" s="402"/>
      <c r="V83" s="4827"/>
    </row>
    <row r="84" spans="1:22" x14ac:dyDescent="0.25">
      <c r="A84" s="64">
        <v>59</v>
      </c>
      <c r="B84" s="395" t="s">
        <v>2198</v>
      </c>
      <c r="C84" s="281" t="s">
        <v>868</v>
      </c>
      <c r="D84" s="65">
        <v>44824</v>
      </c>
      <c r="E84" s="387" t="s">
        <v>4925</v>
      </c>
      <c r="F84" s="164">
        <v>96</v>
      </c>
      <c r="G84" s="164">
        <f>AVERAGE(CPVTFC3SG0016!P12:Q12)</f>
        <v>1.8942000000000001</v>
      </c>
      <c r="H84" s="67">
        <f t="shared" si="0"/>
        <v>6460.9022556390983</v>
      </c>
      <c r="I84" s="282" t="s">
        <v>315</v>
      </c>
      <c r="J84" s="878"/>
      <c r="K84" s="878"/>
      <c r="L84" s="877"/>
      <c r="M84" s="642"/>
      <c r="N84" s="642"/>
      <c r="O84" s="642"/>
      <c r="P84" s="4423"/>
      <c r="Q84" s="919"/>
      <c r="R84" s="4396"/>
      <c r="S84" s="402"/>
      <c r="T84" s="402"/>
      <c r="U84" s="402"/>
    </row>
    <row r="85" spans="1:22" x14ac:dyDescent="0.25">
      <c r="A85" s="64">
        <v>60</v>
      </c>
      <c r="B85" s="395" t="s">
        <v>2198</v>
      </c>
      <c r="C85" s="281" t="s">
        <v>220</v>
      </c>
      <c r="D85" s="65">
        <v>44824</v>
      </c>
      <c r="E85" s="387" t="s">
        <v>4925</v>
      </c>
      <c r="F85" s="164">
        <v>97</v>
      </c>
      <c r="G85" s="164">
        <f>AVERAGE(CPVTFC3SG0016!R12:S12)</f>
        <v>2.7939500000000002</v>
      </c>
      <c r="H85" s="67">
        <f t="shared" si="0"/>
        <v>9843.4210526315801</v>
      </c>
      <c r="I85" s="282" t="s">
        <v>315</v>
      </c>
      <c r="J85" s="852">
        <v>44869</v>
      </c>
      <c r="K85" s="895" t="s">
        <v>5436</v>
      </c>
      <c r="L85" s="853">
        <v>160</v>
      </c>
      <c r="M85" s="66">
        <f>AVERAGE(CPVTFC3SG0046!X22:Y22)</f>
        <v>1.1086499999999999</v>
      </c>
      <c r="N85" s="67">
        <f>(M85-0.1926)/0.0135*400</f>
        <v>27142.222222222223</v>
      </c>
      <c r="O85" s="101" t="s">
        <v>315</v>
      </c>
      <c r="P85" s="4423"/>
      <c r="Q85" s="919"/>
      <c r="R85" s="4396"/>
      <c r="S85" s="402"/>
      <c r="T85" s="402"/>
      <c r="U85" s="402"/>
    </row>
    <row r="86" spans="1:22" x14ac:dyDescent="0.25">
      <c r="A86" s="64">
        <v>61</v>
      </c>
      <c r="B86" s="4818" t="s">
        <v>2199</v>
      </c>
      <c r="C86" s="281" t="s">
        <v>868</v>
      </c>
      <c r="D86" s="65">
        <v>44824</v>
      </c>
      <c r="E86" s="387" t="s">
        <v>4925</v>
      </c>
      <c r="F86" s="164">
        <v>98</v>
      </c>
      <c r="G86" s="164">
        <f>AVERAGE(CPVTFC3SG0016!T12:U12)</f>
        <v>2.7987500000000001</v>
      </c>
      <c r="H86" s="67">
        <f t="shared" si="0"/>
        <v>9861.4661654135325</v>
      </c>
      <c r="I86" s="282" t="s">
        <v>315</v>
      </c>
      <c r="J86" s="852">
        <v>44869</v>
      </c>
      <c r="K86" s="895" t="s">
        <v>5436</v>
      </c>
      <c r="L86" s="853">
        <v>161</v>
      </c>
      <c r="M86" s="66">
        <f>AVERAGE(CPVTFC3SG0046!B24:C24)</f>
        <v>2.4175</v>
      </c>
      <c r="N86" s="67">
        <f>(M86-0.1926)/0.0135*400</f>
        <v>65922.962962962964</v>
      </c>
      <c r="O86" s="101" t="s">
        <v>315</v>
      </c>
      <c r="P86" s="4423"/>
      <c r="Q86" s="919"/>
      <c r="R86" s="4396"/>
      <c r="S86" s="402"/>
      <c r="T86" s="402"/>
      <c r="U86" s="402"/>
    </row>
    <row r="87" spans="1:22" x14ac:dyDescent="0.25">
      <c r="A87" s="64">
        <v>62</v>
      </c>
      <c r="B87" s="4820"/>
      <c r="C87" s="281" t="s">
        <v>220</v>
      </c>
      <c r="D87" s="65">
        <v>44824</v>
      </c>
      <c r="E87" s="387" t="s">
        <v>4925</v>
      </c>
      <c r="F87" s="164">
        <v>99</v>
      </c>
      <c r="G87" s="164">
        <f>AVERAGE(CPVTFC3SG0016!V12:W12)</f>
        <v>2.7089499999999997</v>
      </c>
      <c r="H87" s="67">
        <f t="shared" si="0"/>
        <v>9523.8721804511279</v>
      </c>
      <c r="I87" s="282" t="s">
        <v>315</v>
      </c>
      <c r="J87" s="852">
        <v>44869</v>
      </c>
      <c r="K87" s="895" t="s">
        <v>5436</v>
      </c>
      <c r="L87" s="853">
        <v>162</v>
      </c>
      <c r="M87" s="66">
        <f>AVERAGE(CPVTFC3SG0046!D24:E24)</f>
        <v>0.80994999999999995</v>
      </c>
      <c r="N87" s="67">
        <f>(M87-0.1926)/0.0135*400</f>
        <v>18291.85185185185</v>
      </c>
      <c r="O87" s="101" t="s">
        <v>315</v>
      </c>
      <c r="P87" s="4423"/>
      <c r="Q87" s="919"/>
      <c r="R87" s="4396"/>
      <c r="S87" s="402"/>
      <c r="T87" s="402"/>
      <c r="U87" s="402"/>
    </row>
    <row r="88" spans="1:22" x14ac:dyDescent="0.25">
      <c r="A88" s="64">
        <v>63</v>
      </c>
      <c r="B88" s="4818" t="s">
        <v>2200</v>
      </c>
      <c r="C88" s="281" t="s">
        <v>868</v>
      </c>
      <c r="D88" s="65">
        <v>44824</v>
      </c>
      <c r="E88" s="387" t="s">
        <v>4925</v>
      </c>
      <c r="F88" s="164">
        <v>100</v>
      </c>
      <c r="G88" s="164">
        <f>AVERAGE(CPVTFC3SG0016!X12:Y12)</f>
        <v>0.58584999999999998</v>
      </c>
      <c r="H88" s="67">
        <f t="shared" si="0"/>
        <v>1542.2932330827068</v>
      </c>
      <c r="I88" s="895" t="s">
        <v>315</v>
      </c>
      <c r="J88" s="875"/>
      <c r="K88" s="876"/>
      <c r="L88" s="877"/>
      <c r="M88" s="645"/>
      <c r="N88" s="646"/>
      <c r="O88" s="642"/>
      <c r="P88" s="4423"/>
      <c r="Q88" s="919"/>
      <c r="R88" s="4396"/>
      <c r="S88" s="402"/>
      <c r="T88" s="402"/>
      <c r="U88" s="402"/>
      <c r="V88" s="4823" t="s">
        <v>1416</v>
      </c>
    </row>
    <row r="89" spans="1:22" x14ac:dyDescent="0.25">
      <c r="A89" s="64">
        <v>64</v>
      </c>
      <c r="B89" s="4820"/>
      <c r="C89" s="281" t="s">
        <v>220</v>
      </c>
      <c r="D89" s="65">
        <v>44824</v>
      </c>
      <c r="E89" s="387" t="s">
        <v>4925</v>
      </c>
      <c r="F89" s="164">
        <v>101</v>
      </c>
      <c r="G89" s="164">
        <f>AVERAGE(CPVTFC3SG0016!B14:C14)</f>
        <v>2.8083</v>
      </c>
      <c r="H89" s="67">
        <f t="shared" si="0"/>
        <v>9897.3684210526317</v>
      </c>
      <c r="I89" s="282" t="s">
        <v>315</v>
      </c>
      <c r="J89" s="878"/>
      <c r="K89" s="878"/>
      <c r="L89" s="877"/>
      <c r="M89" s="642"/>
      <c r="N89" s="642"/>
      <c r="O89" s="642"/>
      <c r="P89" s="4423"/>
      <c r="Q89" s="919"/>
      <c r="R89" s="4396"/>
      <c r="S89" s="402"/>
      <c r="T89" s="402"/>
      <c r="U89" s="402"/>
      <c r="V89" s="4589"/>
    </row>
    <row r="90" spans="1:22" x14ac:dyDescent="0.25">
      <c r="A90" s="64">
        <v>65</v>
      </c>
      <c r="B90" s="4818" t="s">
        <v>2201</v>
      </c>
      <c r="C90" s="281" t="s">
        <v>868</v>
      </c>
      <c r="D90" s="65">
        <v>44824</v>
      </c>
      <c r="E90" s="387" t="s">
        <v>4925</v>
      </c>
      <c r="F90" s="164">
        <v>102</v>
      </c>
      <c r="G90" s="164">
        <f>AVERAGE(CPVTFC3SG0016!D14:E14)</f>
        <v>1.5237500000000002</v>
      </c>
      <c r="H90" s="67">
        <f t="shared" ref="H90:H159" si="16">(G90-0.1756)/0.0133*50</f>
        <v>5068.2330827067681</v>
      </c>
      <c r="I90" s="282" t="s">
        <v>315</v>
      </c>
      <c r="J90" s="878"/>
      <c r="K90" s="878"/>
      <c r="L90" s="877"/>
      <c r="M90" s="642"/>
      <c r="N90" s="642"/>
      <c r="O90" s="642"/>
      <c r="P90" s="4423"/>
      <c r="Q90" s="919"/>
      <c r="R90" s="4396"/>
      <c r="S90" s="402"/>
      <c r="T90" s="402"/>
      <c r="U90" s="402"/>
    </row>
    <row r="91" spans="1:22" x14ac:dyDescent="0.25">
      <c r="A91" s="64">
        <v>66</v>
      </c>
      <c r="B91" s="4820"/>
      <c r="C91" s="281" t="s">
        <v>220</v>
      </c>
      <c r="D91" s="65">
        <v>44824</v>
      </c>
      <c r="E91" s="387" t="s">
        <v>4925</v>
      </c>
      <c r="F91" s="164">
        <v>103</v>
      </c>
      <c r="G91" s="164">
        <f>AVERAGE(CPVTFC3SG0016!F14:G14)</f>
        <v>1.2178</v>
      </c>
      <c r="H91" s="67">
        <f t="shared" si="16"/>
        <v>3918.0451127819551</v>
      </c>
      <c r="I91" s="282" t="s">
        <v>315</v>
      </c>
      <c r="J91" s="875"/>
      <c r="K91" s="843"/>
      <c r="L91" s="877"/>
      <c r="M91" s="645"/>
      <c r="N91" s="646"/>
      <c r="O91" s="642"/>
      <c r="P91" s="4423"/>
      <c r="Q91" s="919"/>
      <c r="R91" s="4396"/>
      <c r="S91" s="402"/>
      <c r="T91" s="402"/>
      <c r="U91" s="402"/>
    </row>
    <row r="92" spans="1:22" x14ac:dyDescent="0.25">
      <c r="A92" s="64">
        <v>67</v>
      </c>
      <c r="B92" s="4818" t="s">
        <v>2202</v>
      </c>
      <c r="C92" s="281" t="s">
        <v>868</v>
      </c>
      <c r="D92" s="65">
        <v>44824</v>
      </c>
      <c r="E92" s="387" t="s">
        <v>4925</v>
      </c>
      <c r="F92" s="164">
        <v>104</v>
      </c>
      <c r="G92" s="164">
        <f>AVERAGE(CPVTFC3SG0016!H14:I14)</f>
        <v>1.9233500000000001</v>
      </c>
      <c r="H92" s="67">
        <f t="shared" si="16"/>
        <v>6570.4887218045114</v>
      </c>
      <c r="I92" s="282" t="s">
        <v>315</v>
      </c>
      <c r="J92" s="875"/>
      <c r="K92" s="843"/>
      <c r="L92" s="877"/>
      <c r="M92" s="645"/>
      <c r="N92" s="646"/>
      <c r="O92" s="642"/>
      <c r="P92" s="4423"/>
      <c r="Q92" s="919"/>
      <c r="R92" s="4396"/>
      <c r="S92" s="402"/>
      <c r="T92" s="402"/>
      <c r="U92" s="402"/>
    </row>
    <row r="93" spans="1:22" x14ac:dyDescent="0.25">
      <c r="A93" s="64">
        <v>68</v>
      </c>
      <c r="B93" s="4820"/>
      <c r="C93" s="281" t="s">
        <v>220</v>
      </c>
      <c r="D93" s="65">
        <v>44824</v>
      </c>
      <c r="E93" s="387" t="s">
        <v>4925</v>
      </c>
      <c r="F93" s="164">
        <v>105</v>
      </c>
      <c r="G93" s="164">
        <f>AVERAGE(CPVTFC3SG0016!J14:K14)</f>
        <v>1.7926500000000001</v>
      </c>
      <c r="H93" s="67">
        <f t="shared" si="16"/>
        <v>6079.1353383458654</v>
      </c>
      <c r="I93" s="282" t="s">
        <v>315</v>
      </c>
      <c r="J93" s="875"/>
      <c r="K93" s="843"/>
      <c r="L93" s="877"/>
      <c r="M93" s="645"/>
      <c r="N93" s="646"/>
      <c r="O93" s="642"/>
      <c r="P93" s="4423"/>
      <c r="Q93" s="919"/>
      <c r="R93" s="4396"/>
      <c r="S93" s="402"/>
      <c r="T93" s="402"/>
      <c r="U93" s="402"/>
    </row>
    <row r="94" spans="1:22" x14ac:dyDescent="0.25">
      <c r="A94" s="64">
        <v>69</v>
      </c>
      <c r="B94" s="4818" t="s">
        <v>2203</v>
      </c>
      <c r="C94" s="281" t="s">
        <v>868</v>
      </c>
      <c r="D94" s="65">
        <v>44824</v>
      </c>
      <c r="E94" s="387" t="s">
        <v>4925</v>
      </c>
      <c r="F94" s="164">
        <v>106</v>
      </c>
      <c r="G94" s="164">
        <f>AVERAGE(CPVTFC3SG0016!L14:M14)</f>
        <v>2.8622999999999998</v>
      </c>
      <c r="H94" s="67">
        <f t="shared" si="16"/>
        <v>10100.375939849622</v>
      </c>
      <c r="I94" s="282" t="s">
        <v>315</v>
      </c>
      <c r="J94" s="852">
        <v>44869</v>
      </c>
      <c r="K94" s="895" t="s">
        <v>5436</v>
      </c>
      <c r="L94" s="853">
        <v>163</v>
      </c>
      <c r="M94" s="66">
        <f>AVERAGE(CPVTFC3SG0046!F24:G24)</f>
        <v>1.0177</v>
      </c>
      <c r="N94" s="67">
        <f>(M94-0.1926)/0.0135*400</f>
        <v>24447.407407407409</v>
      </c>
      <c r="O94" s="101" t="s">
        <v>315</v>
      </c>
      <c r="P94" s="4423"/>
      <c r="Q94" s="919"/>
      <c r="R94" s="4396"/>
      <c r="S94" s="402"/>
      <c r="T94" s="402"/>
      <c r="U94" s="402"/>
    </row>
    <row r="95" spans="1:22" x14ac:dyDescent="0.25">
      <c r="A95" s="64">
        <v>70</v>
      </c>
      <c r="B95" s="4820"/>
      <c r="C95" s="281" t="s">
        <v>220</v>
      </c>
      <c r="D95" s="65">
        <v>44824</v>
      </c>
      <c r="E95" s="387" t="s">
        <v>4925</v>
      </c>
      <c r="F95" s="164">
        <v>107</v>
      </c>
      <c r="G95" s="164">
        <f>AVERAGE(CPVTFC3SG0016!N14:O14)</f>
        <v>2.85595</v>
      </c>
      <c r="H95" s="67">
        <f t="shared" si="16"/>
        <v>10076.503759398496</v>
      </c>
      <c r="I95" s="282" t="s">
        <v>315</v>
      </c>
      <c r="J95" s="852">
        <v>44869</v>
      </c>
      <c r="K95" s="895" t="s">
        <v>5436</v>
      </c>
      <c r="L95" s="853">
        <v>164</v>
      </c>
      <c r="M95" s="66">
        <f>AVERAGE(CPVTFC3SG0046!H24:I24)</f>
        <v>1.76515</v>
      </c>
      <c r="N95" s="67">
        <f>(M95-0.1926)/0.0135*400</f>
        <v>46594.07407407408</v>
      </c>
      <c r="O95" s="101" t="s">
        <v>315</v>
      </c>
      <c r="P95" s="4423"/>
      <c r="Q95" s="919"/>
      <c r="R95" s="4396"/>
      <c r="S95" s="402"/>
      <c r="T95" s="402"/>
      <c r="U95" s="402"/>
    </row>
    <row r="96" spans="1:22" x14ac:dyDescent="0.25">
      <c r="A96" s="64">
        <v>71</v>
      </c>
      <c r="B96" s="4818" t="s">
        <v>2204</v>
      </c>
      <c r="C96" s="281" t="s">
        <v>868</v>
      </c>
      <c r="D96" s="65">
        <v>44824</v>
      </c>
      <c r="E96" s="387" t="s">
        <v>4925</v>
      </c>
      <c r="F96" s="164">
        <v>108</v>
      </c>
      <c r="G96" s="164">
        <f>AVERAGE(CPVTFC3SG0016!P14:Q14)</f>
        <v>2.8147000000000002</v>
      </c>
      <c r="H96" s="67">
        <f t="shared" si="16"/>
        <v>9921.4285714285725</v>
      </c>
      <c r="I96" s="282" t="s">
        <v>315</v>
      </c>
      <c r="J96" s="852">
        <v>44869</v>
      </c>
      <c r="K96" s="895" t="s">
        <v>5436</v>
      </c>
      <c r="L96" s="853">
        <v>165</v>
      </c>
      <c r="M96" s="66">
        <f>AVERAGE(CPVTFC3SG0046!J24:K24)</f>
        <v>2.4153500000000001</v>
      </c>
      <c r="N96" s="67">
        <f>(M96-0.1926)/0.0135*400</f>
        <v>65859.259259259255</v>
      </c>
      <c r="O96" s="101" t="s">
        <v>315</v>
      </c>
      <c r="P96" s="4436"/>
      <c r="Q96" s="4407"/>
      <c r="R96" s="4396"/>
      <c r="S96" s="919"/>
      <c r="T96" s="920"/>
      <c r="U96" s="921"/>
    </row>
    <row r="97" spans="1:22" x14ac:dyDescent="0.25">
      <c r="A97" s="64">
        <v>72</v>
      </c>
      <c r="B97" s="4820"/>
      <c r="C97" s="281" t="s">
        <v>220</v>
      </c>
      <c r="D97" s="65">
        <v>44824</v>
      </c>
      <c r="E97" s="387" t="s">
        <v>4925</v>
      </c>
      <c r="F97" s="164">
        <v>109</v>
      </c>
      <c r="G97" s="164">
        <f>AVERAGE(CPVTFC3SG0016!R14:S14)</f>
        <v>2.8042499999999997</v>
      </c>
      <c r="H97" s="67">
        <f t="shared" si="16"/>
        <v>9882.1428571428551</v>
      </c>
      <c r="I97" s="282" t="s">
        <v>315</v>
      </c>
      <c r="J97" s="852">
        <v>44869</v>
      </c>
      <c r="K97" s="895" t="s">
        <v>5436</v>
      </c>
      <c r="L97" s="853">
        <v>166</v>
      </c>
      <c r="M97" s="66">
        <f>AVERAGE(CPVTFC3SG0046!L24:M24)</f>
        <v>2.8440000000000003</v>
      </c>
      <c r="N97" s="67">
        <f>(M97-0.1926)/0.0135*400</f>
        <v>78560</v>
      </c>
      <c r="O97" s="101" t="s">
        <v>315</v>
      </c>
      <c r="P97" s="4436"/>
      <c r="Q97" s="4407"/>
      <c r="R97" s="4396"/>
      <c r="S97" s="919"/>
      <c r="T97" s="920"/>
      <c r="U97" s="921"/>
    </row>
    <row r="98" spans="1:22" x14ac:dyDescent="0.25">
      <c r="A98" s="9">
        <v>73</v>
      </c>
      <c r="B98" s="4822" t="s">
        <v>2205</v>
      </c>
      <c r="C98" s="280" t="s">
        <v>868</v>
      </c>
      <c r="D98" s="19">
        <v>44824</v>
      </c>
      <c r="E98" s="384" t="s">
        <v>4925</v>
      </c>
      <c r="F98" s="103">
        <v>110</v>
      </c>
      <c r="G98" s="103">
        <f>AVERAGE(CPVTFC3SG0016!T14:U14)</f>
        <v>0.6419999999999999</v>
      </c>
      <c r="H98" s="14">
        <f t="shared" si="16"/>
        <v>1753.3834586466164</v>
      </c>
      <c r="I98" s="898" t="s">
        <v>315</v>
      </c>
      <c r="J98" s="878"/>
      <c r="K98" s="878"/>
      <c r="L98" s="877"/>
      <c r="M98" s="642"/>
      <c r="N98" s="642"/>
      <c r="O98" s="642"/>
      <c r="P98" s="4436"/>
      <c r="Q98" s="4407"/>
      <c r="R98" s="4396"/>
      <c r="S98" s="919"/>
      <c r="T98" s="920"/>
      <c r="U98" s="921"/>
    </row>
    <row r="99" spans="1:22" x14ac:dyDescent="0.25">
      <c r="A99" s="6">
        <v>74</v>
      </c>
      <c r="B99" s="4819"/>
      <c r="C99" s="270" t="s">
        <v>220</v>
      </c>
      <c r="D99" s="18">
        <v>44824</v>
      </c>
      <c r="E99" s="380" t="s">
        <v>4925</v>
      </c>
      <c r="F99" s="102">
        <v>111</v>
      </c>
      <c r="G99" s="102">
        <f>AVERAGE(CPVTFC3SG0016!V14:W14)</f>
        <v>0.26724999999999999</v>
      </c>
      <c r="H99" s="13">
        <f t="shared" si="16"/>
        <v>344.5488721804511</v>
      </c>
      <c r="I99" s="897" t="s">
        <v>314</v>
      </c>
      <c r="J99" s="875"/>
      <c r="K99" s="843"/>
      <c r="L99" s="877"/>
      <c r="M99" s="645"/>
      <c r="N99" s="646"/>
      <c r="O99" s="642"/>
      <c r="P99" s="4436"/>
      <c r="Q99" s="4407"/>
      <c r="R99" s="4396"/>
      <c r="S99" s="919"/>
      <c r="T99" s="920"/>
      <c r="U99" s="921"/>
    </row>
    <row r="100" spans="1:22" x14ac:dyDescent="0.25">
      <c r="A100" s="64">
        <v>75</v>
      </c>
      <c r="B100" s="395" t="s">
        <v>2206</v>
      </c>
      <c r="C100" s="281" t="s">
        <v>868</v>
      </c>
      <c r="D100" s="65">
        <v>44824</v>
      </c>
      <c r="E100" s="387" t="s">
        <v>4925</v>
      </c>
      <c r="F100" s="164">
        <v>112</v>
      </c>
      <c r="G100" s="164">
        <f>AVERAGE(CPVTFC3SG0016!X14:Y14)</f>
        <v>2.36205</v>
      </c>
      <c r="H100" s="67">
        <f t="shared" si="16"/>
        <v>8219.7368421052633</v>
      </c>
      <c r="I100" s="282" t="s">
        <v>315</v>
      </c>
      <c r="J100" s="852">
        <v>44869</v>
      </c>
      <c r="K100" s="895" t="s">
        <v>5436</v>
      </c>
      <c r="L100" s="853">
        <v>167</v>
      </c>
      <c r="M100" s="66">
        <f>AVERAGE(CPVTFC3SG0046!N24:O24)</f>
        <v>0.41034999999999999</v>
      </c>
      <c r="N100" s="67">
        <f>(M100-0.1926)/0.0135*400</f>
        <v>6451.8518518518522</v>
      </c>
      <c r="O100" s="101" t="s">
        <v>315</v>
      </c>
      <c r="P100" s="4436"/>
      <c r="Q100" s="4407"/>
      <c r="R100" s="4396"/>
      <c r="S100" s="919"/>
      <c r="T100" s="920"/>
      <c r="U100" s="921"/>
    </row>
    <row r="101" spans="1:22" x14ac:dyDescent="0.25">
      <c r="A101" s="64">
        <v>76</v>
      </c>
      <c r="B101" s="395" t="s">
        <v>2206</v>
      </c>
      <c r="C101" s="281" t="s">
        <v>220</v>
      </c>
      <c r="D101" s="65">
        <v>44824</v>
      </c>
      <c r="E101" s="387" t="s">
        <v>4925</v>
      </c>
      <c r="F101" s="164">
        <v>113</v>
      </c>
      <c r="G101" s="164">
        <f>AVERAGE(CPVTFC3SG0016!B16:C16)</f>
        <v>1.6657500000000001</v>
      </c>
      <c r="H101" s="67">
        <f t="shared" si="16"/>
        <v>5602.0676691729332</v>
      </c>
      <c r="I101" s="282" t="s">
        <v>315</v>
      </c>
      <c r="J101" s="878"/>
      <c r="K101" s="878"/>
      <c r="L101" s="877"/>
      <c r="M101" s="642"/>
      <c r="N101" s="642"/>
      <c r="O101" s="642"/>
      <c r="P101" s="4436"/>
      <c r="Q101" s="4407"/>
      <c r="R101" s="4396"/>
      <c r="S101" s="919"/>
      <c r="T101" s="920"/>
      <c r="U101" s="921"/>
    </row>
    <row r="102" spans="1:22" x14ac:dyDescent="0.25">
      <c r="A102" s="6">
        <v>77</v>
      </c>
      <c r="B102" s="4822" t="s">
        <v>2207</v>
      </c>
      <c r="C102" s="270" t="s">
        <v>868</v>
      </c>
      <c r="D102" s="18">
        <v>44824</v>
      </c>
      <c r="E102" s="380" t="s">
        <v>4925</v>
      </c>
      <c r="F102" s="102">
        <v>114</v>
      </c>
      <c r="G102" s="102">
        <f>AVERAGE(CPVTFC3SG0016!D16:E16)</f>
        <v>6.745000000000001E-2</v>
      </c>
      <c r="H102" s="13">
        <f t="shared" si="16"/>
        <v>-406.57894736842104</v>
      </c>
      <c r="I102" s="277" t="s">
        <v>314</v>
      </c>
      <c r="J102" s="875"/>
      <c r="K102" s="876"/>
      <c r="L102" s="877"/>
      <c r="M102" s="645"/>
      <c r="N102" s="646"/>
      <c r="O102" s="642"/>
      <c r="P102" s="4436"/>
      <c r="Q102" s="4407"/>
      <c r="R102" s="4396"/>
      <c r="S102" s="919"/>
      <c r="T102" s="920"/>
      <c r="U102" s="921"/>
      <c r="V102" s="4823" t="s">
        <v>1416</v>
      </c>
    </row>
    <row r="103" spans="1:22" x14ac:dyDescent="0.25">
      <c r="A103" s="9">
        <v>78</v>
      </c>
      <c r="B103" s="4819"/>
      <c r="C103" s="280" t="s">
        <v>220</v>
      </c>
      <c r="D103" s="19">
        <v>44824</v>
      </c>
      <c r="E103" s="384" t="s">
        <v>4925</v>
      </c>
      <c r="F103" s="103">
        <v>115</v>
      </c>
      <c r="G103" s="103">
        <f>AVERAGE(CPVTFC3SG0016!F16:G16)</f>
        <v>2.7666499999999998</v>
      </c>
      <c r="H103" s="14">
        <f t="shared" si="16"/>
        <v>9740.78947368421</v>
      </c>
      <c r="I103" s="283" t="s">
        <v>315</v>
      </c>
      <c r="J103" s="878"/>
      <c r="K103" s="878"/>
      <c r="L103" s="877"/>
      <c r="M103" s="642"/>
      <c r="N103" s="642"/>
      <c r="O103" s="642"/>
      <c r="P103" s="4423"/>
      <c r="Q103" s="919"/>
      <c r="R103" s="4396"/>
      <c r="S103" s="402"/>
      <c r="T103" s="402"/>
      <c r="U103" s="402"/>
      <c r="V103" s="4589"/>
    </row>
    <row r="104" spans="1:22" x14ac:dyDescent="0.25">
      <c r="A104" s="6">
        <v>79</v>
      </c>
      <c r="B104" s="4812" t="s">
        <v>2208</v>
      </c>
      <c r="C104" s="270" t="s">
        <v>868</v>
      </c>
      <c r="D104" s="18">
        <v>44824</v>
      </c>
      <c r="E104" s="380" t="s">
        <v>4925</v>
      </c>
      <c r="F104" s="102">
        <v>116</v>
      </c>
      <c r="G104" s="102">
        <f>AVERAGE(CPVTFC3SG0016!H16:I16)</f>
        <v>7.8850000000000003E-2</v>
      </c>
      <c r="H104" s="13">
        <f t="shared" si="16"/>
        <v>-363.72180451127821</v>
      </c>
      <c r="I104" s="277" t="s">
        <v>314</v>
      </c>
      <c r="J104" s="875"/>
      <c r="K104" s="843"/>
      <c r="L104" s="877"/>
      <c r="M104" s="645"/>
      <c r="N104" s="646"/>
      <c r="O104" s="642"/>
      <c r="P104" s="4423"/>
      <c r="Q104" s="919"/>
      <c r="R104" s="4396"/>
      <c r="S104" s="402"/>
      <c r="T104" s="402"/>
      <c r="U104" s="402"/>
    </row>
    <row r="105" spans="1:22" x14ac:dyDescent="0.25">
      <c r="A105" s="6">
        <v>80</v>
      </c>
      <c r="B105" s="4817"/>
      <c r="C105" s="270" t="s">
        <v>220</v>
      </c>
      <c r="D105" s="18">
        <v>44824</v>
      </c>
      <c r="E105" s="380" t="s">
        <v>4925</v>
      </c>
      <c r="F105" s="102">
        <v>117</v>
      </c>
      <c r="G105" s="102">
        <f>AVERAGE(CPVTFC3SG0016!J16:K16)</f>
        <v>7.5000000000000011E-2</v>
      </c>
      <c r="H105" s="13">
        <f t="shared" si="16"/>
        <v>-378.19548872180451</v>
      </c>
      <c r="I105" s="277" t="s">
        <v>314</v>
      </c>
      <c r="J105" s="875"/>
      <c r="K105" s="843"/>
      <c r="L105" s="877"/>
      <c r="M105" s="645"/>
      <c r="N105" s="646"/>
      <c r="O105" s="642"/>
      <c r="P105" s="4423"/>
      <c r="Q105" s="919"/>
      <c r="R105" s="4396"/>
      <c r="S105" s="402"/>
      <c r="T105" s="402"/>
      <c r="U105" s="402"/>
    </row>
    <row r="106" spans="1:22" x14ac:dyDescent="0.25">
      <c r="A106" s="6">
        <v>81</v>
      </c>
      <c r="B106" s="4822" t="s">
        <v>2209</v>
      </c>
      <c r="C106" s="270" t="s">
        <v>868</v>
      </c>
      <c r="D106" s="18">
        <v>44824</v>
      </c>
      <c r="E106" s="380" t="s">
        <v>4925</v>
      </c>
      <c r="F106" s="102">
        <v>118</v>
      </c>
      <c r="G106" s="102">
        <f>AVERAGE(CPVTFC3SG0016!L16:M16)</f>
        <v>7.6600000000000001E-2</v>
      </c>
      <c r="H106" s="13">
        <f t="shared" si="16"/>
        <v>-372.18045112781959</v>
      </c>
      <c r="I106" s="277" t="s">
        <v>314</v>
      </c>
      <c r="J106" s="878"/>
      <c r="K106" s="878"/>
      <c r="L106" s="877"/>
      <c r="M106" s="642"/>
      <c r="N106" s="642"/>
      <c r="O106" s="642"/>
      <c r="P106" s="4423"/>
      <c r="Q106" s="919"/>
      <c r="R106" s="4396"/>
      <c r="S106" s="402"/>
      <c r="T106" s="402"/>
      <c r="U106" s="402"/>
      <c r="V106" s="4823" t="s">
        <v>1416</v>
      </c>
    </row>
    <row r="107" spans="1:22" x14ac:dyDescent="0.25">
      <c r="A107" s="9">
        <v>82</v>
      </c>
      <c r="B107" s="4819"/>
      <c r="C107" s="280" t="s">
        <v>220</v>
      </c>
      <c r="D107" s="19">
        <v>44824</v>
      </c>
      <c r="E107" s="384" t="s">
        <v>4925</v>
      </c>
      <c r="F107" s="103">
        <v>119</v>
      </c>
      <c r="G107" s="103">
        <f>AVERAGE(CPVTFC3SG0016!N16:O16)</f>
        <v>1.68025</v>
      </c>
      <c r="H107" s="14">
        <f t="shared" si="16"/>
        <v>5656.5789473684208</v>
      </c>
      <c r="I107" s="283" t="s">
        <v>315</v>
      </c>
      <c r="J107" s="875"/>
      <c r="K107" s="876"/>
      <c r="L107" s="877"/>
      <c r="M107" s="645"/>
      <c r="N107" s="646"/>
      <c r="O107" s="642"/>
      <c r="P107" s="4423"/>
      <c r="Q107" s="919"/>
      <c r="R107" s="4396"/>
      <c r="S107" s="402"/>
      <c r="T107" s="402"/>
      <c r="U107" s="402"/>
      <c r="V107" s="4589"/>
    </row>
    <row r="108" spans="1:22" x14ac:dyDescent="0.25">
      <c r="A108" s="64">
        <v>83</v>
      </c>
      <c r="B108" s="4818" t="s">
        <v>2210</v>
      </c>
      <c r="C108" s="281" t="s">
        <v>868</v>
      </c>
      <c r="D108" s="65">
        <v>44824</v>
      </c>
      <c r="E108" s="387" t="s">
        <v>4925</v>
      </c>
      <c r="F108" s="164">
        <v>120</v>
      </c>
      <c r="G108" s="164">
        <f>AVERAGE(CPVTFC3SG0016!P16:Q16)</f>
        <v>1.98895</v>
      </c>
      <c r="H108" s="67">
        <f t="shared" si="16"/>
        <v>6817.1052631578941</v>
      </c>
      <c r="I108" s="282" t="s">
        <v>315</v>
      </c>
      <c r="J108" s="875"/>
      <c r="K108" s="876"/>
      <c r="L108" s="877"/>
      <c r="M108" s="645"/>
      <c r="N108" s="646"/>
      <c r="O108" s="642"/>
      <c r="P108" s="4423"/>
      <c r="Q108" s="919"/>
      <c r="R108" s="4396"/>
      <c r="S108" s="402"/>
      <c r="T108" s="402"/>
      <c r="U108" s="402"/>
      <c r="V108" s="4719"/>
    </row>
    <row r="109" spans="1:22" ht="15.75" thickBot="1" x14ac:dyDescent="0.3">
      <c r="A109" s="450">
        <v>84</v>
      </c>
      <c r="B109" s="4815"/>
      <c r="C109" s="562" t="s">
        <v>220</v>
      </c>
      <c r="D109" s="121">
        <v>44824</v>
      </c>
      <c r="E109" s="452" t="s">
        <v>4925</v>
      </c>
      <c r="F109" s="445">
        <v>121</v>
      </c>
      <c r="G109" s="445">
        <f>AVERAGE(CPVTFC3SG0016!R16:S16)</f>
        <v>1.8633500000000001</v>
      </c>
      <c r="H109" s="123">
        <f t="shared" si="16"/>
        <v>6344.9248120300763</v>
      </c>
      <c r="I109" s="957" t="s">
        <v>315</v>
      </c>
      <c r="J109" s="793"/>
      <c r="K109" s="793"/>
      <c r="L109" s="794"/>
      <c r="M109" s="650"/>
      <c r="N109" s="650"/>
      <c r="O109" s="650"/>
      <c r="P109" s="4423"/>
      <c r="Q109" s="919"/>
      <c r="R109" s="4396"/>
      <c r="S109" s="402"/>
      <c r="T109" s="402"/>
      <c r="U109" s="402"/>
      <c r="V109" s="4701"/>
    </row>
    <row r="110" spans="1:22" x14ac:dyDescent="0.25">
      <c r="A110" s="508">
        <v>85</v>
      </c>
      <c r="B110" s="4806" t="s">
        <v>2211</v>
      </c>
      <c r="C110" s="574" t="s">
        <v>868</v>
      </c>
      <c r="D110" s="490">
        <v>44824</v>
      </c>
      <c r="E110" s="491" t="s">
        <v>4925</v>
      </c>
      <c r="F110" s="492">
        <v>122</v>
      </c>
      <c r="G110" s="492">
        <f>AVERAGE(CPVTFC3SG0016!T16:U16)</f>
        <v>7.8549999999999995E-2</v>
      </c>
      <c r="H110" s="622">
        <f t="shared" si="16"/>
        <v>-364.8496240601504</v>
      </c>
      <c r="I110" s="960" t="s">
        <v>314</v>
      </c>
      <c r="J110" s="717"/>
      <c r="K110" s="717"/>
      <c r="L110" s="659"/>
      <c r="M110" s="721"/>
      <c r="N110" s="721"/>
      <c r="O110" s="721"/>
      <c r="P110" s="4437">
        <v>44881</v>
      </c>
      <c r="Q110" s="2652" t="s">
        <v>5449</v>
      </c>
      <c r="R110" s="492">
        <v>117</v>
      </c>
      <c r="S110" s="589">
        <f>AVERAGE(CPVTFC3SG0056!J16:K16)</f>
        <v>0.11155000000000001</v>
      </c>
      <c r="T110" s="622">
        <f t="shared" ref="T110:T112" si="17">(S110-0.1243)/0.0142*66</f>
        <v>-59.26056338028161</v>
      </c>
      <c r="U110" s="933" t="s">
        <v>314</v>
      </c>
      <c r="V110" s="4824" t="s">
        <v>1416</v>
      </c>
    </row>
    <row r="111" spans="1:22" x14ac:dyDescent="0.25">
      <c r="A111" s="585"/>
      <c r="B111" s="4807"/>
      <c r="C111" s="270" t="s">
        <v>863</v>
      </c>
      <c r="D111" s="911"/>
      <c r="E111" s="917"/>
      <c r="F111" s="956"/>
      <c r="G111" s="956"/>
      <c r="H111" s="914"/>
      <c r="I111" s="924"/>
      <c r="J111" s="878"/>
      <c r="K111" s="878"/>
      <c r="L111" s="877"/>
      <c r="M111" s="642"/>
      <c r="N111" s="642"/>
      <c r="O111" s="642"/>
      <c r="P111" s="4430">
        <v>44881</v>
      </c>
      <c r="Q111" s="4405" t="s">
        <v>5449</v>
      </c>
      <c r="R111" s="164">
        <v>118</v>
      </c>
      <c r="S111" s="66">
        <f>AVERAGE(CPVTFC3SG0056!L16:M16)</f>
        <v>2.4241999999999999</v>
      </c>
      <c r="T111" s="67">
        <f t="shared" si="17"/>
        <v>10689.676056338029</v>
      </c>
      <c r="U111" s="961" t="s">
        <v>315</v>
      </c>
      <c r="V111" s="4824"/>
    </row>
    <row r="112" spans="1:22" ht="15.75" thickBot="1" x14ac:dyDescent="0.3">
      <c r="A112" s="516">
        <v>86</v>
      </c>
      <c r="B112" s="4808"/>
      <c r="C112" s="583" t="s">
        <v>220</v>
      </c>
      <c r="D112" s="220">
        <v>44824</v>
      </c>
      <c r="E112" s="517" t="s">
        <v>4925</v>
      </c>
      <c r="F112" s="518">
        <v>123</v>
      </c>
      <c r="G112" s="518">
        <f>AVERAGE(CPVTFC3SG0016!V16:W16)</f>
        <v>2.6060499999999998</v>
      </c>
      <c r="H112" s="218">
        <f t="shared" si="16"/>
        <v>9137.0300751879677</v>
      </c>
      <c r="I112" s="962" t="s">
        <v>315</v>
      </c>
      <c r="J112" s="963"/>
      <c r="K112" s="839"/>
      <c r="L112" s="792"/>
      <c r="M112" s="668"/>
      <c r="N112" s="662"/>
      <c r="O112" s="778"/>
      <c r="P112" s="4431">
        <v>44881</v>
      </c>
      <c r="Q112" s="4406" t="s">
        <v>5449</v>
      </c>
      <c r="R112" s="485">
        <v>119</v>
      </c>
      <c r="S112" s="414">
        <f>AVERAGE(CPVTFC3SG0056!N16:O16)</f>
        <v>0.64890000000000003</v>
      </c>
      <c r="T112" s="415">
        <f t="shared" si="17"/>
        <v>2438.2816901408455</v>
      </c>
      <c r="U112" s="966" t="s">
        <v>315</v>
      </c>
      <c r="V112" s="4825"/>
    </row>
    <row r="113" spans="1:22" x14ac:dyDescent="0.25">
      <c r="A113" s="82">
        <v>87</v>
      </c>
      <c r="B113" s="4807" t="s">
        <v>2212</v>
      </c>
      <c r="C113" s="568" t="s">
        <v>868</v>
      </c>
      <c r="D113" s="83">
        <v>44824</v>
      </c>
      <c r="E113" s="389" t="s">
        <v>4925</v>
      </c>
      <c r="F113" s="375">
        <v>124</v>
      </c>
      <c r="G113" s="375">
        <f>AVERAGE(CPVTFC3SG0016!X16:Y16)</f>
        <v>0.33310000000000001</v>
      </c>
      <c r="H113" s="85">
        <f t="shared" si="16"/>
        <v>592.1052631578948</v>
      </c>
      <c r="I113" s="2005" t="s">
        <v>314</v>
      </c>
      <c r="J113" s="958"/>
      <c r="K113" s="958"/>
      <c r="L113" s="959"/>
      <c r="M113" s="656"/>
      <c r="N113" s="656"/>
      <c r="O113" s="656"/>
      <c r="P113" s="4423"/>
      <c r="Q113" s="919"/>
      <c r="R113" s="4396"/>
      <c r="S113" s="402"/>
      <c r="T113" s="402"/>
      <c r="U113" s="402"/>
    </row>
    <row r="114" spans="1:22" ht="15.75" thickBot="1" x14ac:dyDescent="0.3">
      <c r="A114" s="524">
        <v>88</v>
      </c>
      <c r="B114" s="4807"/>
      <c r="C114" s="579" t="s">
        <v>220</v>
      </c>
      <c r="D114" s="79">
        <v>44824</v>
      </c>
      <c r="E114" s="525" t="s">
        <v>4925</v>
      </c>
      <c r="F114" s="173">
        <v>125</v>
      </c>
      <c r="G114" s="173">
        <f>AVERAGE(CPVTFC3SG0016!B18:C18)</f>
        <v>0.66910000000000003</v>
      </c>
      <c r="H114" s="81">
        <f t="shared" si="16"/>
        <v>1855.2631578947371</v>
      </c>
      <c r="I114" s="2004" t="s">
        <v>315</v>
      </c>
      <c r="J114" s="967"/>
      <c r="K114" s="968"/>
      <c r="L114" s="794"/>
      <c r="M114" s="969"/>
      <c r="N114" s="970"/>
      <c r="O114" s="650"/>
      <c r="P114" s="4423"/>
      <c r="Q114" s="919"/>
      <c r="R114" s="4396"/>
      <c r="S114" s="402"/>
      <c r="T114" s="402"/>
      <c r="U114" s="402"/>
    </row>
    <row r="115" spans="1:22" x14ac:dyDescent="0.25">
      <c r="A115" s="508">
        <v>89</v>
      </c>
      <c r="B115" s="4806" t="s">
        <v>2213</v>
      </c>
      <c r="C115" s="574" t="s">
        <v>868</v>
      </c>
      <c r="D115" s="490">
        <v>44824</v>
      </c>
      <c r="E115" s="491" t="s">
        <v>4925</v>
      </c>
      <c r="F115" s="492">
        <v>126</v>
      </c>
      <c r="G115" s="492">
        <f>AVERAGE(CPVTFC3SG0016!D18:E18)</f>
        <v>8.3150000000000002E-2</v>
      </c>
      <c r="H115" s="622">
        <f t="shared" si="16"/>
        <v>-347.55639097744364</v>
      </c>
      <c r="I115" s="960" t="s">
        <v>314</v>
      </c>
      <c r="J115" s="717"/>
      <c r="K115" s="717"/>
      <c r="L115" s="659"/>
      <c r="M115" s="721"/>
      <c r="N115" s="721"/>
      <c r="O115" s="721"/>
      <c r="P115" s="4437">
        <v>44881</v>
      </c>
      <c r="Q115" s="2652" t="s">
        <v>5449</v>
      </c>
      <c r="R115" s="492">
        <v>120</v>
      </c>
      <c r="S115" s="589">
        <f>AVERAGE(CPVTFC3SG0056!P16:Q16)</f>
        <v>9.1249999999999998E-2</v>
      </c>
      <c r="T115" s="622">
        <f t="shared" ref="T115:T117" si="18">(S115-0.1243)/0.0142*66</f>
        <v>-153.61267605633802</v>
      </c>
      <c r="U115" s="933" t="s">
        <v>314</v>
      </c>
      <c r="V115" s="4824" t="s">
        <v>1416</v>
      </c>
    </row>
    <row r="116" spans="1:22" x14ac:dyDescent="0.25">
      <c r="A116" s="585"/>
      <c r="B116" s="4807"/>
      <c r="C116" s="270" t="s">
        <v>863</v>
      </c>
      <c r="D116" s="911"/>
      <c r="E116" s="917"/>
      <c r="F116" s="956"/>
      <c r="G116" s="956"/>
      <c r="H116" s="914"/>
      <c r="I116" s="924"/>
      <c r="J116" s="878"/>
      <c r="K116" s="878"/>
      <c r="L116" s="877"/>
      <c r="M116" s="642"/>
      <c r="N116" s="642"/>
      <c r="O116" s="642"/>
      <c r="P116" s="4430">
        <v>44881</v>
      </c>
      <c r="Q116" s="4405" t="s">
        <v>5449</v>
      </c>
      <c r="R116" s="164">
        <v>121</v>
      </c>
      <c r="S116" s="66">
        <f>AVERAGE(CPVTFC3SG0056!R16:S16)</f>
        <v>0.76734999999999998</v>
      </c>
      <c r="T116" s="67">
        <f t="shared" si="18"/>
        <v>2988.8239436619715</v>
      </c>
      <c r="U116" s="961" t="s">
        <v>315</v>
      </c>
      <c r="V116" s="4824"/>
    </row>
    <row r="117" spans="1:22" ht="15.75" thickBot="1" x14ac:dyDescent="0.3">
      <c r="A117" s="516">
        <v>90</v>
      </c>
      <c r="B117" s="4808"/>
      <c r="C117" s="583" t="s">
        <v>220</v>
      </c>
      <c r="D117" s="220">
        <v>44824</v>
      </c>
      <c r="E117" s="517" t="s">
        <v>4925</v>
      </c>
      <c r="F117" s="518">
        <v>127</v>
      </c>
      <c r="G117" s="518">
        <f>AVERAGE(CPVTFC3SG0016!F18:G18)</f>
        <v>1.1865999999999999</v>
      </c>
      <c r="H117" s="218">
        <f t="shared" si="16"/>
        <v>3800.7518796992476</v>
      </c>
      <c r="I117" s="962" t="s">
        <v>315</v>
      </c>
      <c r="J117" s="963"/>
      <c r="K117" s="839"/>
      <c r="L117" s="792"/>
      <c r="M117" s="668"/>
      <c r="N117" s="662"/>
      <c r="O117" s="778"/>
      <c r="P117" s="4429">
        <v>44881</v>
      </c>
      <c r="Q117" s="4404" t="s">
        <v>5449</v>
      </c>
      <c r="R117" s="467">
        <v>122</v>
      </c>
      <c r="S117" s="595">
        <f>AVERAGE(CPVTFC3SG0056!T16:U16)</f>
        <v>0.20679999999999998</v>
      </c>
      <c r="T117" s="225">
        <f t="shared" si="18"/>
        <v>383.45070422535201</v>
      </c>
      <c r="U117" s="1182" t="s">
        <v>314</v>
      </c>
      <c r="V117" s="4825"/>
    </row>
    <row r="118" spans="1:22" x14ac:dyDescent="0.25">
      <c r="A118" s="82">
        <v>91</v>
      </c>
      <c r="B118" s="4804" t="s">
        <v>2214</v>
      </c>
      <c r="C118" s="568" t="s">
        <v>868</v>
      </c>
      <c r="D118" s="83">
        <v>44824</v>
      </c>
      <c r="E118" s="389" t="s">
        <v>4925</v>
      </c>
      <c r="F118" s="375">
        <v>128</v>
      </c>
      <c r="G118" s="375">
        <f>AVERAGE(CPVTFC3SG0016!H18:I18)</f>
        <v>8.9249999999999996E-2</v>
      </c>
      <c r="H118" s="85">
        <f t="shared" si="16"/>
        <v>-324.62406015037601</v>
      </c>
      <c r="I118" s="971" t="s">
        <v>314</v>
      </c>
      <c r="J118" s="958"/>
      <c r="K118" s="958"/>
      <c r="L118" s="959"/>
      <c r="M118" s="656"/>
      <c r="N118" s="656"/>
      <c r="O118" s="656"/>
      <c r="P118" s="4427"/>
      <c r="Q118" s="4403"/>
      <c r="R118" s="4396"/>
      <c r="S118" s="919"/>
      <c r="T118" s="920"/>
      <c r="U118" s="402"/>
      <c r="V118" s="4719"/>
    </row>
    <row r="119" spans="1:22" ht="15.75" thickBot="1" x14ac:dyDescent="0.3">
      <c r="A119" s="470">
        <v>92</v>
      </c>
      <c r="B119" s="4804"/>
      <c r="C119" s="564" t="s">
        <v>220</v>
      </c>
      <c r="D119" s="111">
        <v>44824</v>
      </c>
      <c r="E119" s="472" t="s">
        <v>4925</v>
      </c>
      <c r="F119" s="321">
        <v>129</v>
      </c>
      <c r="G119" s="321">
        <f>AVERAGE(CPVTFC3SG0016!J18:K18)</f>
        <v>0.10935</v>
      </c>
      <c r="H119" s="113">
        <f t="shared" si="16"/>
        <v>-249.06015037593988</v>
      </c>
      <c r="I119" s="972" t="s">
        <v>314</v>
      </c>
      <c r="J119" s="793"/>
      <c r="K119" s="793"/>
      <c r="L119" s="794"/>
      <c r="M119" s="650"/>
      <c r="N119" s="650"/>
      <c r="O119" s="650"/>
      <c r="P119" s="4423"/>
      <c r="Q119" s="919"/>
      <c r="R119" s="4396"/>
      <c r="S119" s="402"/>
      <c r="T119" s="402"/>
      <c r="U119" s="402"/>
      <c r="V119" s="4701"/>
    </row>
    <row r="120" spans="1:22" x14ac:dyDescent="0.25">
      <c r="A120" s="406">
        <v>93</v>
      </c>
      <c r="B120" s="4814" t="s">
        <v>2215</v>
      </c>
      <c r="C120" s="570" t="s">
        <v>868</v>
      </c>
      <c r="D120" s="407">
        <v>44824</v>
      </c>
      <c r="E120" s="477" t="s">
        <v>4925</v>
      </c>
      <c r="F120" s="478">
        <v>130</v>
      </c>
      <c r="G120" s="478">
        <f>AVERAGE(CPVTFC3SG0016!L18:M18)</f>
        <v>0.91460000000000008</v>
      </c>
      <c r="H120" s="405">
        <f t="shared" si="16"/>
        <v>2778.1954887218048</v>
      </c>
      <c r="I120" s="980" t="s">
        <v>315</v>
      </c>
      <c r="J120" s="717"/>
      <c r="K120" s="717"/>
      <c r="L120" s="659"/>
      <c r="M120" s="721"/>
      <c r="N120" s="721"/>
      <c r="O120" s="721"/>
      <c r="P120" s="4438">
        <v>44881</v>
      </c>
      <c r="Q120" s="4408" t="s">
        <v>5449</v>
      </c>
      <c r="R120" s="1810">
        <v>123</v>
      </c>
      <c r="S120" s="1016">
        <f>AVERAGE(CPVTFC3SG0056!V16:W16)</f>
        <v>0.15554999999999999</v>
      </c>
      <c r="T120" s="622">
        <f t="shared" ref="T120:T125" si="19">(S120-0.1243)/0.0142*66</f>
        <v>145.24647887323943</v>
      </c>
      <c r="U120" s="1017" t="s">
        <v>314</v>
      </c>
      <c r="V120" s="4719"/>
    </row>
    <row r="121" spans="1:22" x14ac:dyDescent="0.25">
      <c r="A121" s="590"/>
      <c r="B121" s="4815"/>
      <c r="C121" s="281" t="s">
        <v>863</v>
      </c>
      <c r="D121" s="911"/>
      <c r="E121" s="917"/>
      <c r="F121" s="956"/>
      <c r="G121" s="956"/>
      <c r="H121" s="914"/>
      <c r="I121" s="924"/>
      <c r="J121" s="878"/>
      <c r="K121" s="878"/>
      <c r="L121" s="877"/>
      <c r="M121" s="642"/>
      <c r="N121" s="642"/>
      <c r="O121" s="642"/>
      <c r="P121" s="4428">
        <v>44881</v>
      </c>
      <c r="Q121" s="899" t="s">
        <v>5449</v>
      </c>
      <c r="R121" s="102">
        <v>124</v>
      </c>
      <c r="S121" s="7">
        <f>AVERAGE(CPVTFC3SG0056!X16:Y16)</f>
        <v>0.23635</v>
      </c>
      <c r="T121" s="13">
        <f t="shared" si="19"/>
        <v>520.79577464788736</v>
      </c>
      <c r="U121" s="934" t="s">
        <v>314</v>
      </c>
      <c r="V121" s="4719"/>
    </row>
    <row r="122" spans="1:22" ht="15.75" thickBot="1" x14ac:dyDescent="0.3">
      <c r="A122" s="481">
        <v>94</v>
      </c>
      <c r="B122" s="4821"/>
      <c r="C122" s="572" t="s">
        <v>220</v>
      </c>
      <c r="D122" s="412">
        <v>44824</v>
      </c>
      <c r="E122" s="484" t="s">
        <v>4925</v>
      </c>
      <c r="F122" s="485">
        <v>131</v>
      </c>
      <c r="G122" s="485">
        <f>AVERAGE(CPVTFC3SG0016!N18:O18)</f>
        <v>2.6131000000000002</v>
      </c>
      <c r="H122" s="415">
        <f t="shared" si="16"/>
        <v>9163.5338345864675</v>
      </c>
      <c r="I122" s="981" t="s">
        <v>315</v>
      </c>
      <c r="J122" s="982">
        <v>44869</v>
      </c>
      <c r="K122" s="983" t="s">
        <v>5436</v>
      </c>
      <c r="L122" s="984">
        <v>168</v>
      </c>
      <c r="M122" s="985">
        <f>AVERAGE(CPVTFC3SG0046!P24:Q24)</f>
        <v>0.37639999999999996</v>
      </c>
      <c r="N122" s="986">
        <f>(M122-0.1926)/0.0135*400</f>
        <v>5445.9259259259252</v>
      </c>
      <c r="O122" s="987" t="s">
        <v>315</v>
      </c>
      <c r="P122" s="4439">
        <v>44881</v>
      </c>
      <c r="Q122" s="4409" t="s">
        <v>5449</v>
      </c>
      <c r="R122" s="2240">
        <v>125</v>
      </c>
      <c r="S122" s="1023">
        <f>AVERAGE(CPVTFC3SG0056!B18:C18)</f>
        <v>0.56835000000000002</v>
      </c>
      <c r="T122" s="218">
        <f t="shared" si="19"/>
        <v>2063.8943661971834</v>
      </c>
      <c r="U122" s="1025" t="s">
        <v>315</v>
      </c>
      <c r="V122" s="4701"/>
    </row>
    <row r="123" spans="1:22" x14ac:dyDescent="0.25">
      <c r="A123" s="406">
        <v>95</v>
      </c>
      <c r="B123" s="4814" t="s">
        <v>2216</v>
      </c>
      <c r="C123" s="570" t="s">
        <v>868</v>
      </c>
      <c r="D123" s="407">
        <v>44824</v>
      </c>
      <c r="E123" s="477" t="s">
        <v>4925</v>
      </c>
      <c r="F123" s="478">
        <v>132</v>
      </c>
      <c r="G123" s="478">
        <f>AVERAGE(CPVTFC3SG0016!P18:Q18)</f>
        <v>2.4883499999999996</v>
      </c>
      <c r="H123" s="405">
        <f t="shared" si="16"/>
        <v>8694.5488721804486</v>
      </c>
      <c r="I123" s="980" t="s">
        <v>315</v>
      </c>
      <c r="J123" s="1007">
        <v>44869</v>
      </c>
      <c r="K123" s="1008" t="s">
        <v>5436</v>
      </c>
      <c r="L123" s="1009">
        <v>169</v>
      </c>
      <c r="M123" s="1010">
        <f>AVERAGE(CPVTFC3SG0046!R24:S24)</f>
        <v>0.37540000000000001</v>
      </c>
      <c r="N123" s="1011">
        <f>(M123-0.1926)/0.0135*400</f>
        <v>5416.2962962962974</v>
      </c>
      <c r="O123" s="1012" t="s">
        <v>315</v>
      </c>
      <c r="P123" s="4437">
        <v>44881</v>
      </c>
      <c r="Q123" s="2652" t="s">
        <v>5449</v>
      </c>
      <c r="R123" s="492">
        <v>126</v>
      </c>
      <c r="S123" s="589">
        <f>AVERAGE(CPVTFC3SG0056!D18:E18)</f>
        <v>0.23770000000000002</v>
      </c>
      <c r="T123" s="622">
        <f t="shared" si="19"/>
        <v>527.07042253521138</v>
      </c>
      <c r="U123" s="933" t="s">
        <v>314</v>
      </c>
    </row>
    <row r="124" spans="1:22" x14ac:dyDescent="0.25">
      <c r="A124" s="591"/>
      <c r="B124" s="4815"/>
      <c r="C124" s="566" t="s">
        <v>863</v>
      </c>
      <c r="D124" s="989"/>
      <c r="E124" s="990"/>
      <c r="F124" s="991"/>
      <c r="G124" s="991"/>
      <c r="H124" s="992"/>
      <c r="I124" s="993"/>
      <c r="J124" s="994"/>
      <c r="K124" s="995"/>
      <c r="L124" s="996"/>
      <c r="M124" s="997"/>
      <c r="N124" s="992"/>
      <c r="O124" s="998"/>
      <c r="P124" s="4428">
        <v>44881</v>
      </c>
      <c r="Q124" s="899" t="s">
        <v>5449</v>
      </c>
      <c r="R124" s="102">
        <v>127</v>
      </c>
      <c r="S124" s="7">
        <f>AVERAGE(CPVTFC3SG0056!F18:G18)</f>
        <v>0.30895</v>
      </c>
      <c r="T124" s="13">
        <f t="shared" si="19"/>
        <v>858.23239436619724</v>
      </c>
      <c r="U124" s="1201" t="s">
        <v>314</v>
      </c>
    </row>
    <row r="125" spans="1:22" ht="15.75" thickBot="1" x14ac:dyDescent="0.3">
      <c r="A125" s="481">
        <v>96</v>
      </c>
      <c r="B125" s="4821"/>
      <c r="C125" s="572" t="s">
        <v>220</v>
      </c>
      <c r="D125" s="412">
        <v>44824</v>
      </c>
      <c r="E125" s="484" t="s">
        <v>4925</v>
      </c>
      <c r="F125" s="485">
        <v>133</v>
      </c>
      <c r="G125" s="485">
        <f>AVERAGE(CPVTFC3SG0016!R18:S18)</f>
        <v>2.3025000000000002</v>
      </c>
      <c r="H125" s="415">
        <f t="shared" si="16"/>
        <v>7995.8646616541355</v>
      </c>
      <c r="I125" s="981" t="s">
        <v>315</v>
      </c>
      <c r="J125" s="982">
        <v>44869</v>
      </c>
      <c r="K125" s="983" t="s">
        <v>5436</v>
      </c>
      <c r="L125" s="984">
        <v>170</v>
      </c>
      <c r="M125" s="985">
        <f>AVERAGE(CPVTFC3SG0046!T24:U24)</f>
        <v>0.30545</v>
      </c>
      <c r="N125" s="986">
        <f>(M125-0.1926)/0.0135*400</f>
        <v>3343.7037037037035</v>
      </c>
      <c r="O125" s="987" t="s">
        <v>315</v>
      </c>
      <c r="P125" s="4440">
        <v>44881</v>
      </c>
      <c r="Q125" s="4410" t="s">
        <v>5449</v>
      </c>
      <c r="R125" s="518">
        <v>128</v>
      </c>
      <c r="S125" s="222">
        <f>AVERAGE(CPVTFC3SG0056!H18:I18)</f>
        <v>0.42175000000000001</v>
      </c>
      <c r="T125" s="218">
        <f t="shared" si="19"/>
        <v>1382.5140845070421</v>
      </c>
      <c r="U125" s="945" t="s">
        <v>315</v>
      </c>
    </row>
    <row r="126" spans="1:22" x14ac:dyDescent="0.25">
      <c r="A126" s="82">
        <v>97</v>
      </c>
      <c r="B126" s="4807" t="s">
        <v>2217</v>
      </c>
      <c r="C126" s="568" t="s">
        <v>868</v>
      </c>
      <c r="D126" s="83">
        <v>44824</v>
      </c>
      <c r="E126" s="389" t="s">
        <v>4925</v>
      </c>
      <c r="F126" s="375">
        <v>134</v>
      </c>
      <c r="G126" s="375">
        <f>AVERAGE(CPVTFC3SG0016!T18:U18)</f>
        <v>7.9149999999999998E-2</v>
      </c>
      <c r="H126" s="85">
        <f t="shared" si="16"/>
        <v>-362.59398496240607</v>
      </c>
      <c r="I126" s="971" t="s">
        <v>314</v>
      </c>
      <c r="J126" s="1005"/>
      <c r="K126" s="1006"/>
      <c r="L126" s="959"/>
      <c r="M126" s="830"/>
      <c r="N126" s="831"/>
      <c r="O126" s="656"/>
      <c r="P126" s="4436"/>
      <c r="Q126" s="4407"/>
      <c r="R126" s="4396"/>
      <c r="S126" s="919"/>
      <c r="T126" s="920"/>
      <c r="U126" s="921"/>
      <c r="V126" s="4823" t="s">
        <v>1416</v>
      </c>
    </row>
    <row r="127" spans="1:22" x14ac:dyDescent="0.25">
      <c r="A127" s="9">
        <v>98</v>
      </c>
      <c r="B127" s="4819"/>
      <c r="C127" s="280" t="s">
        <v>220</v>
      </c>
      <c r="D127" s="19">
        <v>44824</v>
      </c>
      <c r="E127" s="384" t="s">
        <v>4925</v>
      </c>
      <c r="F127" s="103">
        <v>135</v>
      </c>
      <c r="G127" s="103">
        <f>AVERAGE(CPVTFC3SG0016!V18:W18)</f>
        <v>2.3033000000000001</v>
      </c>
      <c r="H127" s="14">
        <f t="shared" si="16"/>
        <v>7998.8721804511288</v>
      </c>
      <c r="I127" s="283" t="s">
        <v>315</v>
      </c>
      <c r="J127" s="878"/>
      <c r="K127" s="878"/>
      <c r="L127" s="877"/>
      <c r="M127" s="642"/>
      <c r="N127" s="642"/>
      <c r="O127" s="642"/>
      <c r="P127" s="4423"/>
      <c r="Q127" s="919"/>
      <c r="R127" s="4396"/>
      <c r="S127" s="402"/>
      <c r="T127" s="402"/>
      <c r="U127" s="402"/>
      <c r="V127" s="4589"/>
    </row>
    <row r="128" spans="1:22" x14ac:dyDescent="0.25">
      <c r="A128" s="6">
        <v>99</v>
      </c>
      <c r="B128" s="4822" t="s">
        <v>2218</v>
      </c>
      <c r="C128" s="270" t="s">
        <v>868</v>
      </c>
      <c r="D128" s="18">
        <v>44824</v>
      </c>
      <c r="E128" s="380" t="s">
        <v>4925</v>
      </c>
      <c r="F128" s="102">
        <v>136</v>
      </c>
      <c r="G128" s="102">
        <f>AVERAGE(CPVTFC3SG0016!X18:Y18)</f>
        <v>8.8650000000000007E-2</v>
      </c>
      <c r="H128" s="13">
        <f t="shared" si="16"/>
        <v>-326.87969924812029</v>
      </c>
      <c r="I128" s="277" t="s">
        <v>314</v>
      </c>
      <c r="J128" s="878"/>
      <c r="K128" s="878"/>
      <c r="L128" s="877"/>
      <c r="M128" s="642"/>
      <c r="N128" s="642"/>
      <c r="O128" s="642"/>
      <c r="P128" s="4423"/>
      <c r="Q128" s="919"/>
      <c r="R128" s="4396"/>
      <c r="S128" s="402"/>
      <c r="T128" s="402"/>
      <c r="U128" s="402"/>
      <c r="V128" s="4823" t="s">
        <v>1416</v>
      </c>
    </row>
    <row r="129" spans="1:22" x14ac:dyDescent="0.25">
      <c r="A129" s="9">
        <v>100</v>
      </c>
      <c r="B129" s="4819"/>
      <c r="C129" s="280" t="s">
        <v>220</v>
      </c>
      <c r="D129" s="19">
        <v>44824</v>
      </c>
      <c r="E129" s="384" t="s">
        <v>4925</v>
      </c>
      <c r="F129" s="103">
        <v>137</v>
      </c>
      <c r="G129" s="103">
        <f>AVERAGE(CPVTFC3SG0016!B20:C20)</f>
        <v>2.9645999999999999</v>
      </c>
      <c r="H129" s="14">
        <f t="shared" si="16"/>
        <v>10484.962406015038</v>
      </c>
      <c r="I129" s="283" t="s">
        <v>315</v>
      </c>
      <c r="J129" s="878"/>
      <c r="K129" s="878"/>
      <c r="L129" s="877"/>
      <c r="M129" s="642"/>
      <c r="N129" s="642"/>
      <c r="O129" s="642"/>
      <c r="P129" s="4423"/>
      <c r="Q129" s="919"/>
      <c r="R129" s="4396"/>
      <c r="S129" s="402"/>
      <c r="T129" s="402"/>
      <c r="U129" s="402"/>
      <c r="V129" s="4589"/>
    </row>
    <row r="130" spans="1:22" x14ac:dyDescent="0.25">
      <c r="A130" s="6">
        <v>101</v>
      </c>
      <c r="B130" s="4822" t="s">
        <v>2219</v>
      </c>
      <c r="C130" s="270" t="s">
        <v>868</v>
      </c>
      <c r="D130" s="18">
        <v>44824</v>
      </c>
      <c r="E130" s="380" t="s">
        <v>4925</v>
      </c>
      <c r="F130" s="102">
        <v>138</v>
      </c>
      <c r="G130" s="102">
        <f>AVERAGE(CPVTFC3SG0016!D20:E20)</f>
        <v>6.93E-2</v>
      </c>
      <c r="H130" s="13">
        <f t="shared" si="16"/>
        <v>-399.62406015037601</v>
      </c>
      <c r="I130" s="277" t="s">
        <v>314</v>
      </c>
      <c r="J130" s="878"/>
      <c r="K130" s="878"/>
      <c r="L130" s="877"/>
      <c r="M130" s="642"/>
      <c r="N130" s="642"/>
      <c r="O130" s="642"/>
      <c r="P130" s="4423"/>
      <c r="Q130" s="919"/>
      <c r="R130" s="4396"/>
      <c r="S130" s="402"/>
      <c r="T130" s="402"/>
      <c r="U130" s="402"/>
      <c r="V130" s="4823" t="s">
        <v>1416</v>
      </c>
    </row>
    <row r="131" spans="1:22" ht="15.75" thickBot="1" x14ac:dyDescent="0.3">
      <c r="A131" s="524">
        <v>102</v>
      </c>
      <c r="B131" s="4807"/>
      <c r="C131" s="579" t="s">
        <v>220</v>
      </c>
      <c r="D131" s="79">
        <v>44824</v>
      </c>
      <c r="E131" s="525" t="s">
        <v>4925</v>
      </c>
      <c r="F131" s="173">
        <v>139</v>
      </c>
      <c r="G131" s="173">
        <f>AVERAGE(CPVTFC3SG0016!F20:G20)</f>
        <v>0.73835000000000006</v>
      </c>
      <c r="H131" s="81">
        <f t="shared" si="16"/>
        <v>2115.6015037593988</v>
      </c>
      <c r="I131" s="2006" t="s">
        <v>315</v>
      </c>
      <c r="J131" s="793"/>
      <c r="K131" s="793"/>
      <c r="L131" s="794"/>
      <c r="M131" s="650"/>
      <c r="N131" s="650"/>
      <c r="O131" s="650"/>
      <c r="P131" s="4423"/>
      <c r="Q131" s="919"/>
      <c r="R131" s="4396"/>
      <c r="S131" s="402"/>
      <c r="T131" s="402"/>
      <c r="U131" s="402"/>
      <c r="V131" s="4589"/>
    </row>
    <row r="132" spans="1:22" x14ac:dyDescent="0.25">
      <c r="A132" s="508">
        <v>103</v>
      </c>
      <c r="B132" s="4803" t="s">
        <v>2220</v>
      </c>
      <c r="C132" s="574" t="s">
        <v>868</v>
      </c>
      <c r="D132" s="490">
        <v>44824</v>
      </c>
      <c r="E132" s="491" t="s">
        <v>4925</v>
      </c>
      <c r="F132" s="492">
        <v>140</v>
      </c>
      <c r="G132" s="492">
        <f>AVERAGE(CPVTFC3SG0016!H20:I20)</f>
        <v>8.5249999999999992E-2</v>
      </c>
      <c r="H132" s="622">
        <f t="shared" si="16"/>
        <v>-339.66165413533844</v>
      </c>
      <c r="I132" s="960" t="s">
        <v>314</v>
      </c>
      <c r="J132" s="1019"/>
      <c r="K132" s="1020"/>
      <c r="L132" s="659"/>
      <c r="M132" s="667"/>
      <c r="N132" s="661"/>
      <c r="O132" s="721"/>
      <c r="P132" s="4438">
        <v>44881</v>
      </c>
      <c r="Q132" s="4408" t="s">
        <v>5449</v>
      </c>
      <c r="R132" s="1810">
        <v>129</v>
      </c>
      <c r="S132" s="1016">
        <f>AVERAGE(CPVTFC3SG0056!J18:K18)</f>
        <v>0.11115</v>
      </c>
      <c r="T132" s="622">
        <f t="shared" ref="T132:T134" si="20">(S132-0.1243)/0.0142*66</f>
        <v>-61.119718309859124</v>
      </c>
      <c r="U132" s="1017" t="s">
        <v>314</v>
      </c>
    </row>
    <row r="133" spans="1:22" x14ac:dyDescent="0.25">
      <c r="A133" s="585"/>
      <c r="B133" s="4804"/>
      <c r="C133" s="270" t="s">
        <v>5448</v>
      </c>
      <c r="D133" s="911"/>
      <c r="E133" s="917"/>
      <c r="F133" s="956"/>
      <c r="G133" s="956"/>
      <c r="H133" s="914"/>
      <c r="I133" s="924"/>
      <c r="J133" s="875"/>
      <c r="K133" s="876"/>
      <c r="L133" s="877"/>
      <c r="M133" s="645"/>
      <c r="N133" s="646"/>
      <c r="O133" s="642"/>
      <c r="P133" s="4428">
        <v>44881</v>
      </c>
      <c r="Q133" s="899" t="s">
        <v>5449</v>
      </c>
      <c r="R133" s="102">
        <v>130</v>
      </c>
      <c r="S133" s="7">
        <f>AVERAGE(CPVTFC3SG0056!L18:M18)</f>
        <v>0.11155000000000001</v>
      </c>
      <c r="T133" s="13">
        <f t="shared" si="20"/>
        <v>-59.26056338028161</v>
      </c>
      <c r="U133" s="934" t="s">
        <v>314</v>
      </c>
    </row>
    <row r="134" spans="1:22" ht="15.75" thickBot="1" x14ac:dyDescent="0.3">
      <c r="A134" s="462">
        <v>104</v>
      </c>
      <c r="B134" s="4805"/>
      <c r="C134" s="576" t="s">
        <v>220</v>
      </c>
      <c r="D134" s="91">
        <v>44824</v>
      </c>
      <c r="E134" s="466" t="s">
        <v>4925</v>
      </c>
      <c r="F134" s="467">
        <v>141</v>
      </c>
      <c r="G134" s="467">
        <f>AVERAGE(CPVTFC3SG0016!J20:K20)</f>
        <v>7.51E-2</v>
      </c>
      <c r="H134" s="225">
        <f t="shared" si="16"/>
        <v>-377.81954887218052</v>
      </c>
      <c r="I134" s="1021" t="s">
        <v>314</v>
      </c>
      <c r="J134" s="963"/>
      <c r="K134" s="839"/>
      <c r="L134" s="792"/>
      <c r="M134" s="668"/>
      <c r="N134" s="662"/>
      <c r="O134" s="778"/>
      <c r="P134" s="4441">
        <v>44881</v>
      </c>
      <c r="Q134" s="4411" t="s">
        <v>5449</v>
      </c>
      <c r="R134" s="495">
        <v>131</v>
      </c>
      <c r="S134" s="955">
        <f>AVERAGE(CPVTFC3SG0056!N18:O18)</f>
        <v>9.7450000000000009E-2</v>
      </c>
      <c r="T134" s="225">
        <f t="shared" si="20"/>
        <v>-124.79577464788726</v>
      </c>
      <c r="U134" s="988" t="s">
        <v>314</v>
      </c>
    </row>
    <row r="135" spans="1:22" x14ac:dyDescent="0.25">
      <c r="A135" s="82">
        <v>105</v>
      </c>
      <c r="B135" s="4807" t="s">
        <v>2221</v>
      </c>
      <c r="C135" s="568" t="s">
        <v>868</v>
      </c>
      <c r="D135" s="83">
        <v>44824</v>
      </c>
      <c r="E135" s="389" t="s">
        <v>4925</v>
      </c>
      <c r="F135" s="375">
        <v>142</v>
      </c>
      <c r="G135" s="375">
        <f>AVERAGE(CPVTFC3SG0016!L20:M20)</f>
        <v>6.6799999999999998E-2</v>
      </c>
      <c r="H135" s="85">
        <f t="shared" si="16"/>
        <v>-409.02255639097751</v>
      </c>
      <c r="I135" s="971" t="s">
        <v>314</v>
      </c>
      <c r="J135" s="1005"/>
      <c r="K135" s="1018"/>
      <c r="L135" s="959"/>
      <c r="M135" s="830"/>
      <c r="N135" s="831"/>
      <c r="O135" s="656"/>
      <c r="P135" s="4423"/>
      <c r="Q135" s="919"/>
      <c r="R135" s="4396"/>
      <c r="S135" s="402"/>
      <c r="T135" s="402"/>
      <c r="U135" s="402"/>
      <c r="V135" s="4823" t="s">
        <v>1416</v>
      </c>
    </row>
    <row r="136" spans="1:22" x14ac:dyDescent="0.25">
      <c r="A136" s="9">
        <v>106</v>
      </c>
      <c r="B136" s="4819"/>
      <c r="C136" s="280" t="s">
        <v>220</v>
      </c>
      <c r="D136" s="19">
        <v>44824</v>
      </c>
      <c r="E136" s="384" t="s">
        <v>4925</v>
      </c>
      <c r="F136" s="103">
        <v>143</v>
      </c>
      <c r="G136" s="103">
        <f>AVERAGE(CPVTFC3SG0016!N20:O20)</f>
        <v>0.57129999999999992</v>
      </c>
      <c r="H136" s="14">
        <f t="shared" si="16"/>
        <v>1487.5939849624058</v>
      </c>
      <c r="I136" s="2006" t="s">
        <v>315</v>
      </c>
      <c r="J136" s="875"/>
      <c r="K136" s="843"/>
      <c r="L136" s="877"/>
      <c r="M136" s="645"/>
      <c r="N136" s="646"/>
      <c r="O136" s="642"/>
      <c r="P136" s="4423"/>
      <c r="Q136" s="919"/>
      <c r="R136" s="4396"/>
      <c r="S136" s="402"/>
      <c r="T136" s="402"/>
      <c r="U136" s="402"/>
      <c r="V136" s="4589"/>
    </row>
    <row r="137" spans="1:22" x14ac:dyDescent="0.25">
      <c r="A137" s="64">
        <v>107</v>
      </c>
      <c r="B137" s="4818" t="s">
        <v>2222</v>
      </c>
      <c r="C137" s="281" t="s">
        <v>868</v>
      </c>
      <c r="D137" s="65">
        <v>44824</v>
      </c>
      <c r="E137" s="387" t="s">
        <v>4925</v>
      </c>
      <c r="F137" s="164">
        <v>144</v>
      </c>
      <c r="G137" s="164">
        <f>AVERAGE(CPVTFC3SG0016!P20:Q20)</f>
        <v>1.7498499999999999</v>
      </c>
      <c r="H137" s="67">
        <f t="shared" si="16"/>
        <v>5918.2330827067663</v>
      </c>
      <c r="I137" s="282" t="s">
        <v>315</v>
      </c>
      <c r="J137" s="875"/>
      <c r="K137" s="843"/>
      <c r="L137" s="877"/>
      <c r="M137" s="645"/>
      <c r="N137" s="646"/>
      <c r="O137" s="642"/>
      <c r="P137" s="4423"/>
      <c r="Q137" s="919"/>
      <c r="R137" s="4396"/>
      <c r="S137" s="402"/>
      <c r="T137" s="402"/>
      <c r="U137" s="402"/>
    </row>
    <row r="138" spans="1:22" x14ac:dyDescent="0.25">
      <c r="A138" s="64">
        <v>108</v>
      </c>
      <c r="B138" s="4820"/>
      <c r="C138" s="281" t="s">
        <v>220</v>
      </c>
      <c r="D138" s="65">
        <v>44824</v>
      </c>
      <c r="E138" s="387" t="s">
        <v>4925</v>
      </c>
      <c r="F138" s="164">
        <v>145</v>
      </c>
      <c r="G138" s="164">
        <f>AVERAGE(CPVTFC3SG0016!R20:S20)</f>
        <v>1.2577499999999999</v>
      </c>
      <c r="H138" s="67">
        <f t="shared" si="16"/>
        <v>4068.2330827067667</v>
      </c>
      <c r="I138" s="282" t="s">
        <v>315</v>
      </c>
      <c r="J138" s="875"/>
      <c r="K138" s="843"/>
      <c r="L138" s="877"/>
      <c r="M138" s="645"/>
      <c r="N138" s="646"/>
      <c r="O138" s="642"/>
      <c r="P138" s="4423"/>
      <c r="Q138" s="919"/>
      <c r="R138" s="4396"/>
      <c r="S138" s="402"/>
      <c r="T138" s="402"/>
      <c r="U138" s="402"/>
    </row>
    <row r="139" spans="1:22" x14ac:dyDescent="0.25">
      <c r="A139" s="6">
        <v>109</v>
      </c>
      <c r="B139" s="4812" t="s">
        <v>2223</v>
      </c>
      <c r="C139" s="270" t="s">
        <v>868</v>
      </c>
      <c r="D139" s="18">
        <v>44824</v>
      </c>
      <c r="E139" s="380" t="s">
        <v>4925</v>
      </c>
      <c r="F139" s="102">
        <v>146</v>
      </c>
      <c r="G139" s="102">
        <f>AVERAGE(CPVTFC3SG0016!T20:U20)</f>
        <v>6.5950000000000009E-2</v>
      </c>
      <c r="H139" s="13">
        <f t="shared" si="16"/>
        <v>-412.21804511278197</v>
      </c>
      <c r="I139" s="277" t="s">
        <v>314</v>
      </c>
      <c r="J139" s="878"/>
      <c r="K139" s="878"/>
      <c r="L139" s="877"/>
      <c r="M139" s="642"/>
      <c r="N139" s="642"/>
      <c r="O139" s="642"/>
      <c r="P139" s="4423"/>
      <c r="Q139" s="919"/>
      <c r="R139" s="4396"/>
      <c r="S139" s="402"/>
      <c r="T139" s="402"/>
      <c r="U139" s="402"/>
      <c r="V139" s="4719"/>
    </row>
    <row r="140" spans="1:22" ht="15.75" thickBot="1" x14ac:dyDescent="0.3">
      <c r="A140" s="470">
        <v>110</v>
      </c>
      <c r="B140" s="4804"/>
      <c r="C140" s="564" t="s">
        <v>220</v>
      </c>
      <c r="D140" s="111">
        <v>44824</v>
      </c>
      <c r="E140" s="472" t="s">
        <v>4925</v>
      </c>
      <c r="F140" s="321">
        <v>147</v>
      </c>
      <c r="G140" s="321">
        <f>AVERAGE(CPVTFC3SG0016!V20:W20)</f>
        <v>6.8049999999999999E-2</v>
      </c>
      <c r="H140" s="113">
        <f t="shared" si="16"/>
        <v>-404.32330827067676</v>
      </c>
      <c r="I140" s="972" t="s">
        <v>314</v>
      </c>
      <c r="J140" s="967"/>
      <c r="K140" s="1022"/>
      <c r="L140" s="794"/>
      <c r="M140" s="969"/>
      <c r="N140" s="970"/>
      <c r="O140" s="650"/>
      <c r="P140" s="4423"/>
      <c r="Q140" s="919"/>
      <c r="R140" s="4396"/>
      <c r="S140" s="402"/>
      <c r="T140" s="402"/>
      <c r="U140" s="402"/>
      <c r="V140" s="4701"/>
    </row>
    <row r="141" spans="1:22" x14ac:dyDescent="0.25">
      <c r="A141" s="508">
        <v>111</v>
      </c>
      <c r="B141" s="4803" t="s">
        <v>2224</v>
      </c>
      <c r="C141" s="574" t="s">
        <v>868</v>
      </c>
      <c r="D141" s="490">
        <v>44824</v>
      </c>
      <c r="E141" s="491" t="s">
        <v>4925</v>
      </c>
      <c r="F141" s="492">
        <v>148</v>
      </c>
      <c r="G141" s="492">
        <f>AVERAGE(CPVTFC3SG0016!X20:Y20)</f>
        <v>7.195E-2</v>
      </c>
      <c r="H141" s="622">
        <f t="shared" si="16"/>
        <v>-389.66165413533838</v>
      </c>
      <c r="I141" s="960" t="s">
        <v>314</v>
      </c>
      <c r="J141" s="1019"/>
      <c r="K141" s="1020"/>
      <c r="L141" s="659"/>
      <c r="M141" s="667"/>
      <c r="N141" s="661"/>
      <c r="O141" s="721"/>
      <c r="P141" s="4437">
        <v>44881</v>
      </c>
      <c r="Q141" s="2652" t="s">
        <v>5449</v>
      </c>
      <c r="R141" s="492">
        <v>132</v>
      </c>
      <c r="S141" s="589">
        <f>AVERAGE(CPVTFC3SG0056!P18:Q18)</f>
        <v>0.10275000000000001</v>
      </c>
      <c r="T141" s="622">
        <f t="shared" ref="T141:T142" si="21">(S141-0.1243)/0.0142*66</f>
        <v>-100.16197183098585</v>
      </c>
      <c r="U141" s="933" t="s">
        <v>314</v>
      </c>
      <c r="V141" s="284"/>
    </row>
    <row r="142" spans="1:22" ht="15.75" thickBot="1" x14ac:dyDescent="0.3">
      <c r="A142" s="462">
        <v>112</v>
      </c>
      <c r="B142" s="4805"/>
      <c r="C142" s="576" t="s">
        <v>220</v>
      </c>
      <c r="D142" s="91">
        <v>44824</v>
      </c>
      <c r="E142" s="466" t="s">
        <v>4925</v>
      </c>
      <c r="F142" s="467">
        <v>149</v>
      </c>
      <c r="G142" s="467">
        <f>AVERAGE(CPVTFC3SG0016!B22:C22)</f>
        <v>0.30480000000000002</v>
      </c>
      <c r="H142" s="225">
        <f t="shared" si="16"/>
        <v>485.71428571428578</v>
      </c>
      <c r="I142" s="1021" t="s">
        <v>314</v>
      </c>
      <c r="J142" s="791"/>
      <c r="K142" s="791"/>
      <c r="L142" s="792"/>
      <c r="M142" s="778"/>
      <c r="N142" s="778"/>
      <c r="O142" s="778"/>
      <c r="P142" s="4429">
        <v>44881</v>
      </c>
      <c r="Q142" s="4404" t="s">
        <v>5449</v>
      </c>
      <c r="R142" s="467">
        <v>133</v>
      </c>
      <c r="S142" s="595">
        <f>AVERAGE(CPVTFC3SG0056!R18:S18)</f>
        <v>0.13325000000000001</v>
      </c>
      <c r="T142" s="225">
        <f t="shared" si="21"/>
        <v>41.59859154929584</v>
      </c>
      <c r="U142" s="939" t="s">
        <v>314</v>
      </c>
      <c r="V142" s="286"/>
    </row>
    <row r="143" spans="1:22" x14ac:dyDescent="0.25">
      <c r="A143" s="82">
        <v>113</v>
      </c>
      <c r="B143" s="4804" t="s">
        <v>2225</v>
      </c>
      <c r="C143" s="568" t="s">
        <v>868</v>
      </c>
      <c r="D143" s="83">
        <v>44824</v>
      </c>
      <c r="E143" s="389" t="s">
        <v>4925</v>
      </c>
      <c r="F143" s="375">
        <v>150</v>
      </c>
      <c r="G143" s="375">
        <f>AVERAGE(CPVTFC3SG0016!D22:E22)</f>
        <v>8.4750000000000006E-2</v>
      </c>
      <c r="H143" s="85">
        <f t="shared" si="16"/>
        <v>-341.54135338345867</v>
      </c>
      <c r="I143" s="971" t="s">
        <v>314</v>
      </c>
      <c r="J143" s="958"/>
      <c r="K143" s="958"/>
      <c r="L143" s="959"/>
      <c r="M143" s="656"/>
      <c r="N143" s="656"/>
      <c r="O143" s="656"/>
      <c r="P143" s="4423"/>
      <c r="Q143" s="919"/>
      <c r="R143" s="4396"/>
      <c r="S143" s="402"/>
      <c r="T143" s="402"/>
      <c r="U143" s="402"/>
      <c r="V143" s="287"/>
    </row>
    <row r="144" spans="1:22" ht="15.75" thickBot="1" x14ac:dyDescent="0.3">
      <c r="A144" s="470">
        <v>114</v>
      </c>
      <c r="B144" s="4804"/>
      <c r="C144" s="564" t="s">
        <v>220</v>
      </c>
      <c r="D144" s="111">
        <v>44824</v>
      </c>
      <c r="E144" s="472" t="s">
        <v>4925</v>
      </c>
      <c r="F144" s="321">
        <v>151</v>
      </c>
      <c r="G144" s="321">
        <f>AVERAGE(CPVTFC3SG0016!F22:G22)</f>
        <v>0.14515</v>
      </c>
      <c r="H144" s="113">
        <f t="shared" si="16"/>
        <v>-114.47368421052634</v>
      </c>
      <c r="I144" s="972" t="s">
        <v>314</v>
      </c>
      <c r="J144" s="967"/>
      <c r="K144" s="1022"/>
      <c r="L144" s="794"/>
      <c r="M144" s="969"/>
      <c r="N144" s="970"/>
      <c r="O144" s="650"/>
      <c r="P144" s="4423"/>
      <c r="Q144" s="919"/>
      <c r="R144" s="4396"/>
      <c r="S144" s="402"/>
      <c r="T144" s="402"/>
      <c r="U144" s="402"/>
    </row>
    <row r="145" spans="1:22" x14ac:dyDescent="0.25">
      <c r="A145" s="508">
        <v>115</v>
      </c>
      <c r="B145" s="4803" t="s">
        <v>2226</v>
      </c>
      <c r="C145" s="574" t="s">
        <v>868</v>
      </c>
      <c r="D145" s="490">
        <v>44824</v>
      </c>
      <c r="E145" s="491" t="s">
        <v>4925</v>
      </c>
      <c r="F145" s="492">
        <v>152</v>
      </c>
      <c r="G145" s="492">
        <f>AVERAGE(CPVTFC3SG0016!H22:I22)</f>
        <v>0.21920000000000001</v>
      </c>
      <c r="H145" s="622">
        <f t="shared" si="16"/>
        <v>163.90977443609023</v>
      </c>
      <c r="I145" s="960" t="s">
        <v>314</v>
      </c>
      <c r="J145" s="1019"/>
      <c r="K145" s="1020"/>
      <c r="L145" s="659"/>
      <c r="M145" s="667"/>
      <c r="N145" s="661"/>
      <c r="O145" s="721"/>
      <c r="P145" s="4437">
        <v>44881</v>
      </c>
      <c r="Q145" s="2652" t="s">
        <v>5449</v>
      </c>
      <c r="R145" s="492">
        <v>134</v>
      </c>
      <c r="S145" s="589">
        <f>AVERAGE(CPVTFC3SG0056!T18:U18)</f>
        <v>0.16685</v>
      </c>
      <c r="T145" s="1175">
        <f t="shared" ref="T145:T149" si="22">(S145-0.1243)/0.0142*66</f>
        <v>197.76760563380284</v>
      </c>
      <c r="U145" s="933" t="s">
        <v>314</v>
      </c>
    </row>
    <row r="146" spans="1:22" x14ac:dyDescent="0.25">
      <c r="A146" s="585"/>
      <c r="B146" s="4804"/>
      <c r="C146" s="270" t="s">
        <v>863</v>
      </c>
      <c r="D146" s="911"/>
      <c r="E146" s="917"/>
      <c r="F146" s="956"/>
      <c r="G146" s="956"/>
      <c r="H146" s="914"/>
      <c r="I146" s="924"/>
      <c r="J146" s="875"/>
      <c r="K146" s="876"/>
      <c r="L146" s="877"/>
      <c r="M146" s="645"/>
      <c r="N146" s="646"/>
      <c r="O146" s="642"/>
      <c r="P146" s="4428">
        <v>44881</v>
      </c>
      <c r="Q146" s="899" t="s">
        <v>5449</v>
      </c>
      <c r="R146" s="102">
        <v>135</v>
      </c>
      <c r="S146" s="7">
        <f>AVERAGE(CPVTFC3SG0056!V18:W18)</f>
        <v>0.15334999999999999</v>
      </c>
      <c r="T146" s="13">
        <f t="shared" si="22"/>
        <v>135.02112676056333</v>
      </c>
      <c r="U146" s="934" t="s">
        <v>314</v>
      </c>
    </row>
    <row r="147" spans="1:22" ht="15.75" thickBot="1" x14ac:dyDescent="0.3">
      <c r="A147" s="462">
        <v>116</v>
      </c>
      <c r="B147" s="4805"/>
      <c r="C147" s="576" t="s">
        <v>220</v>
      </c>
      <c r="D147" s="91">
        <v>44824</v>
      </c>
      <c r="E147" s="466" t="s">
        <v>4925</v>
      </c>
      <c r="F147" s="467">
        <v>153</v>
      </c>
      <c r="G147" s="467">
        <f>AVERAGE(CPVTFC3SG0016!J22:K22)</f>
        <v>0.30874999999999997</v>
      </c>
      <c r="H147" s="225">
        <f t="shared" si="16"/>
        <v>500.56390977443596</v>
      </c>
      <c r="I147" s="1021" t="s">
        <v>314</v>
      </c>
      <c r="J147" s="791"/>
      <c r="K147" s="791"/>
      <c r="L147" s="792"/>
      <c r="M147" s="778"/>
      <c r="N147" s="778"/>
      <c r="O147" s="778"/>
      <c r="P147" s="4429">
        <v>44881</v>
      </c>
      <c r="Q147" s="4404" t="s">
        <v>5449</v>
      </c>
      <c r="R147" s="467">
        <v>136</v>
      </c>
      <c r="S147" s="595">
        <f>AVERAGE(CPVTFC3SG0056!X18:Y18)</f>
        <v>0.15175</v>
      </c>
      <c r="T147" s="1192">
        <f t="shared" si="22"/>
        <v>127.58450704225352</v>
      </c>
      <c r="U147" s="939" t="s">
        <v>314</v>
      </c>
      <c r="V147" s="286"/>
    </row>
    <row r="148" spans="1:22" x14ac:dyDescent="0.25">
      <c r="A148" s="406">
        <v>117</v>
      </c>
      <c r="B148" s="1028" t="s">
        <v>2227</v>
      </c>
      <c r="C148" s="570" t="s">
        <v>868</v>
      </c>
      <c r="D148" s="407">
        <v>44824</v>
      </c>
      <c r="E148" s="477" t="s">
        <v>4925</v>
      </c>
      <c r="F148" s="478">
        <v>154</v>
      </c>
      <c r="G148" s="478">
        <f>AVERAGE(CPVTFC3SG0016!L22:M22)</f>
        <v>2.0204</v>
      </c>
      <c r="H148" s="405">
        <f t="shared" si="16"/>
        <v>6935.3383458646622</v>
      </c>
      <c r="I148" s="980" t="s">
        <v>315</v>
      </c>
      <c r="J148" s="717"/>
      <c r="K148" s="717"/>
      <c r="L148" s="659"/>
      <c r="M148" s="721"/>
      <c r="N148" s="721"/>
      <c r="O148" s="721"/>
      <c r="P148" s="4442">
        <v>44881</v>
      </c>
      <c r="Q148" s="4412" t="s">
        <v>5449</v>
      </c>
      <c r="R148" s="545">
        <v>137</v>
      </c>
      <c r="S148" s="594">
        <f>AVERAGE(CPVTFC3SG0056!B20:C20)</f>
        <v>0.4637</v>
      </c>
      <c r="T148" s="405">
        <f t="shared" si="22"/>
        <v>1577.4929577464791</v>
      </c>
      <c r="U148" s="1030" t="s">
        <v>315</v>
      </c>
      <c r="V148" s="4823" t="s">
        <v>1416</v>
      </c>
    </row>
    <row r="149" spans="1:22" ht="15.75" thickBot="1" x14ac:dyDescent="0.3">
      <c r="A149" s="481">
        <v>118</v>
      </c>
      <c r="B149" s="1031" t="s">
        <v>2227</v>
      </c>
      <c r="C149" s="572" t="s">
        <v>220</v>
      </c>
      <c r="D149" s="412">
        <v>44824</v>
      </c>
      <c r="E149" s="484" t="s">
        <v>4925</v>
      </c>
      <c r="F149" s="485">
        <v>155</v>
      </c>
      <c r="G149" s="485">
        <f>AVERAGE(CPVTFC3SG0016!N22:O22)</f>
        <v>2.9058000000000002</v>
      </c>
      <c r="H149" s="415">
        <f t="shared" si="16"/>
        <v>10263.909774436092</v>
      </c>
      <c r="I149" s="981" t="s">
        <v>315</v>
      </c>
      <c r="J149" s="724">
        <v>44869</v>
      </c>
      <c r="K149" s="965" t="s">
        <v>5436</v>
      </c>
      <c r="L149" s="726">
        <v>171</v>
      </c>
      <c r="M149" s="414">
        <f>AVERAGE(CPVTFC3SG0046!V24:W24)</f>
        <v>2.8963000000000001</v>
      </c>
      <c r="N149" s="415">
        <f>(M149-0.1926)/0.0135*400</f>
        <v>80109.62962962962</v>
      </c>
      <c r="O149" s="727" t="s">
        <v>315</v>
      </c>
      <c r="P149" s="4431">
        <v>44881</v>
      </c>
      <c r="Q149" s="4406" t="s">
        <v>5449</v>
      </c>
      <c r="R149" s="485">
        <v>138</v>
      </c>
      <c r="S149" s="414">
        <f>AVERAGE(CPVTFC3SG0056!D20:E20)</f>
        <v>2.9356499999999999</v>
      </c>
      <c r="T149" s="415">
        <f t="shared" si="22"/>
        <v>13066.838028169013</v>
      </c>
      <c r="U149" s="966" t="s">
        <v>315</v>
      </c>
      <c r="V149" s="4589"/>
    </row>
    <row r="150" spans="1:22" x14ac:dyDescent="0.25">
      <c r="A150" s="114">
        <v>119</v>
      </c>
      <c r="B150" s="4815" t="s">
        <v>2228</v>
      </c>
      <c r="C150" s="566" t="s">
        <v>868</v>
      </c>
      <c r="D150" s="115">
        <v>44824</v>
      </c>
      <c r="E150" s="388" t="s">
        <v>4925</v>
      </c>
      <c r="F150" s="444">
        <v>156</v>
      </c>
      <c r="G150" s="444">
        <f>AVERAGE(CPVTFC3SG0016!P22:Q22)</f>
        <v>2.1344500000000002</v>
      </c>
      <c r="H150" s="117">
        <f t="shared" si="16"/>
        <v>7364.0977443609036</v>
      </c>
      <c r="I150" s="973" t="s">
        <v>315</v>
      </c>
      <c r="J150" s="958"/>
      <c r="K150" s="958"/>
      <c r="L150" s="959"/>
      <c r="M150" s="656"/>
      <c r="N150" s="656"/>
      <c r="O150" s="656"/>
      <c r="P150" s="4423"/>
      <c r="Q150" s="919"/>
      <c r="R150" s="4396"/>
      <c r="S150" s="402"/>
      <c r="T150" s="402"/>
      <c r="U150" s="402"/>
      <c r="V150" s="287"/>
    </row>
    <row r="151" spans="1:22" x14ac:dyDescent="0.25">
      <c r="A151" s="64">
        <v>120</v>
      </c>
      <c r="B151" s="4820"/>
      <c r="C151" s="281" t="s">
        <v>220</v>
      </c>
      <c r="D151" s="65">
        <v>44824</v>
      </c>
      <c r="E151" s="387" t="s">
        <v>4925</v>
      </c>
      <c r="F151" s="164">
        <v>157</v>
      </c>
      <c r="G151" s="164">
        <f>AVERAGE(CPVTFC3SG0016!R22:S22)</f>
        <v>2.1636500000000001</v>
      </c>
      <c r="H151" s="67">
        <f t="shared" si="16"/>
        <v>7473.8721804511288</v>
      </c>
      <c r="I151" s="282" t="s">
        <v>315</v>
      </c>
      <c r="J151" s="878"/>
      <c r="K151" s="878"/>
      <c r="L151" s="877"/>
      <c r="M151" s="642"/>
      <c r="N151" s="642"/>
      <c r="O151" s="642"/>
      <c r="P151" s="4423"/>
      <c r="Q151" s="919"/>
      <c r="R151" s="4396"/>
      <c r="S151" s="402"/>
      <c r="T151" s="402"/>
      <c r="U151" s="402"/>
      <c r="V151" s="286"/>
    </row>
    <row r="152" spans="1:22" x14ac:dyDescent="0.25">
      <c r="A152" s="64">
        <v>121</v>
      </c>
      <c r="B152" s="4818" t="s">
        <v>2229</v>
      </c>
      <c r="C152" s="281" t="s">
        <v>868</v>
      </c>
      <c r="D152" s="65">
        <v>44824</v>
      </c>
      <c r="E152" s="387" t="s">
        <v>4925</v>
      </c>
      <c r="F152" s="164">
        <v>158</v>
      </c>
      <c r="G152" s="164">
        <f>AVERAGE(CPVTFC3SG0016!T22:U22)</f>
        <v>0.53839999999999999</v>
      </c>
      <c r="H152" s="67">
        <f t="shared" si="16"/>
        <v>1363.9097744360904</v>
      </c>
      <c r="I152" s="2254" t="s">
        <v>315</v>
      </c>
      <c r="J152" s="878"/>
      <c r="K152" s="878"/>
      <c r="L152" s="877"/>
      <c r="M152" s="642"/>
      <c r="N152" s="642"/>
      <c r="O152" s="642"/>
      <c r="P152" s="4423"/>
      <c r="Q152" s="919"/>
      <c r="R152" s="4396"/>
      <c r="S152" s="402"/>
      <c r="T152" s="402"/>
      <c r="U152" s="402"/>
      <c r="V152" s="4823" t="s">
        <v>1416</v>
      </c>
    </row>
    <row r="153" spans="1:22" x14ac:dyDescent="0.25">
      <c r="A153" s="64">
        <v>122</v>
      </c>
      <c r="B153" s="4820"/>
      <c r="C153" s="281" t="s">
        <v>220</v>
      </c>
      <c r="D153" s="65">
        <v>44824</v>
      </c>
      <c r="E153" s="387" t="s">
        <v>4925</v>
      </c>
      <c r="F153" s="164">
        <v>159</v>
      </c>
      <c r="G153" s="164">
        <f>AVERAGE(CPVTFC3SG0016!V22:W22)</f>
        <v>2.6314000000000002</v>
      </c>
      <c r="H153" s="67">
        <f t="shared" si="16"/>
        <v>9232.3308270676698</v>
      </c>
      <c r="I153" s="282" t="s">
        <v>315</v>
      </c>
      <c r="J153" s="878"/>
      <c r="K153" s="878"/>
      <c r="L153" s="877"/>
      <c r="M153" s="642"/>
      <c r="N153" s="642"/>
      <c r="O153" s="642"/>
      <c r="P153" s="4423"/>
      <c r="Q153" s="919"/>
      <c r="R153" s="4396"/>
      <c r="S153" s="402"/>
      <c r="T153" s="402"/>
      <c r="U153" s="402"/>
      <c r="V153" s="4589"/>
    </row>
    <row r="154" spans="1:22" x14ac:dyDescent="0.25">
      <c r="A154" s="64">
        <v>123</v>
      </c>
      <c r="B154" s="4818" t="s">
        <v>2230</v>
      </c>
      <c r="C154" s="281" t="s">
        <v>868</v>
      </c>
      <c r="D154" s="65">
        <v>44824</v>
      </c>
      <c r="E154" s="387" t="s">
        <v>4925</v>
      </c>
      <c r="F154" s="164">
        <v>160</v>
      </c>
      <c r="G154" s="164">
        <f>AVERAGE(CPVTFC3SG0016!X22:Y22)</f>
        <v>2.8994999999999997</v>
      </c>
      <c r="H154" s="67">
        <f t="shared" si="16"/>
        <v>10240.225563909773</v>
      </c>
      <c r="I154" s="282" t="s">
        <v>315</v>
      </c>
      <c r="J154" s="852">
        <v>44869</v>
      </c>
      <c r="K154" s="895" t="s">
        <v>5436</v>
      </c>
      <c r="L154" s="853">
        <v>172</v>
      </c>
      <c r="M154" s="66">
        <f>AVERAGE(CPVTFC3SG0046!X24:Y24)</f>
        <v>1.2869999999999999</v>
      </c>
      <c r="N154" s="67">
        <f>(M154-0.1926)/0.0135*400</f>
        <v>32426.666666666661</v>
      </c>
      <c r="O154" s="101" t="s">
        <v>315</v>
      </c>
      <c r="P154" s="4423"/>
      <c r="Q154" s="919"/>
      <c r="R154" s="4396"/>
      <c r="S154" s="402"/>
      <c r="T154" s="402"/>
      <c r="U154" s="402"/>
      <c r="V154" s="287"/>
    </row>
    <row r="155" spans="1:22" x14ac:dyDescent="0.25">
      <c r="A155" s="64">
        <v>124</v>
      </c>
      <c r="B155" s="4820"/>
      <c r="C155" s="281" t="s">
        <v>220</v>
      </c>
      <c r="D155" s="65">
        <v>44824</v>
      </c>
      <c r="E155" s="387" t="s">
        <v>4925</v>
      </c>
      <c r="F155" s="164">
        <v>161</v>
      </c>
      <c r="G155" s="164">
        <f>AVERAGE(CPVTFC3SG0016!B24:C24)</f>
        <v>2.9539999999999997</v>
      </c>
      <c r="H155" s="67">
        <f t="shared" si="16"/>
        <v>10445.112781954886</v>
      </c>
      <c r="I155" s="282" t="s">
        <v>315</v>
      </c>
      <c r="J155" s="852">
        <v>44869</v>
      </c>
      <c r="K155" s="895" t="s">
        <v>5436</v>
      </c>
      <c r="L155" s="853">
        <v>173</v>
      </c>
      <c r="M155" s="66">
        <f>AVERAGE(CPVTFC3SG0046!B26:C26)</f>
        <v>0.85840000000000005</v>
      </c>
      <c r="N155" s="67">
        <f>(M155-0.1926)/0.0135*400</f>
        <v>19727.407407407409</v>
      </c>
      <c r="O155" s="101" t="s">
        <v>315</v>
      </c>
      <c r="P155" s="4423"/>
      <c r="Q155" s="919"/>
      <c r="R155" s="4396"/>
      <c r="S155" s="402"/>
      <c r="T155" s="402"/>
      <c r="U155" s="402"/>
    </row>
    <row r="156" spans="1:22" x14ac:dyDescent="0.25">
      <c r="A156" s="64">
        <v>125</v>
      </c>
      <c r="B156" s="4818" t="s">
        <v>2231</v>
      </c>
      <c r="C156" s="281" t="s">
        <v>868</v>
      </c>
      <c r="D156" s="65">
        <v>44824</v>
      </c>
      <c r="E156" s="387" t="s">
        <v>4925</v>
      </c>
      <c r="F156" s="164">
        <v>162</v>
      </c>
      <c r="G156" s="164">
        <f>AVERAGE(CPVTFC3SG0016!D24:E24)</f>
        <v>1.1579999999999999</v>
      </c>
      <c r="H156" s="67">
        <f t="shared" si="16"/>
        <v>3693.2330827067667</v>
      </c>
      <c r="I156" s="282" t="s">
        <v>315</v>
      </c>
      <c r="J156" s="1041"/>
      <c r="K156" s="1042"/>
      <c r="L156" s="926"/>
      <c r="M156" s="913"/>
      <c r="N156" s="914"/>
      <c r="O156" s="927"/>
      <c r="P156" s="4423"/>
      <c r="Q156" s="919"/>
      <c r="R156" s="4396"/>
      <c r="S156" s="402"/>
      <c r="T156" s="402"/>
      <c r="U156" s="402"/>
    </row>
    <row r="157" spans="1:22" x14ac:dyDescent="0.25">
      <c r="A157" s="64">
        <v>126</v>
      </c>
      <c r="B157" s="4820"/>
      <c r="C157" s="281" t="s">
        <v>220</v>
      </c>
      <c r="D157" s="65">
        <v>44824</v>
      </c>
      <c r="E157" s="387" t="s">
        <v>4925</v>
      </c>
      <c r="F157" s="164">
        <v>163</v>
      </c>
      <c r="G157" s="164">
        <f>AVERAGE(CPVTFC3SG0016!F24:G24)</f>
        <v>0.93280000000000007</v>
      </c>
      <c r="H157" s="67">
        <f t="shared" si="16"/>
        <v>2846.616541353384</v>
      </c>
      <c r="I157" s="282" t="s">
        <v>315</v>
      </c>
      <c r="J157" s="1041"/>
      <c r="K157" s="1042"/>
      <c r="L157" s="926"/>
      <c r="M157" s="913"/>
      <c r="N157" s="914"/>
      <c r="O157" s="927"/>
      <c r="P157" s="4423"/>
      <c r="Q157" s="919"/>
      <c r="R157" s="4396"/>
      <c r="S157" s="402"/>
      <c r="T157" s="402"/>
      <c r="U157" s="402"/>
    </row>
    <row r="158" spans="1:22" x14ac:dyDescent="0.25">
      <c r="A158" s="6">
        <v>127</v>
      </c>
      <c r="B158" s="4822" t="s">
        <v>2232</v>
      </c>
      <c r="C158" s="270" t="s">
        <v>868</v>
      </c>
      <c r="D158" s="18">
        <v>44824</v>
      </c>
      <c r="E158" s="380" t="s">
        <v>4925</v>
      </c>
      <c r="F158" s="102">
        <v>164</v>
      </c>
      <c r="G158" s="102">
        <f>AVERAGE(CPVTFC3SG0016!H24:I24)</f>
        <v>0.35709999999999997</v>
      </c>
      <c r="H158" s="13">
        <f t="shared" si="16"/>
        <v>682.33082706766913</v>
      </c>
      <c r="I158" s="2212" t="s">
        <v>314</v>
      </c>
      <c r="J158" s="1041"/>
      <c r="K158" s="1043"/>
      <c r="L158" s="926"/>
      <c r="M158" s="913"/>
      <c r="N158" s="914"/>
      <c r="O158" s="927"/>
      <c r="P158" s="4423"/>
      <c r="Q158" s="919"/>
      <c r="R158" s="4396"/>
      <c r="S158" s="402"/>
      <c r="T158" s="402"/>
      <c r="U158" s="402"/>
      <c r="V158" s="4828" t="s">
        <v>1416</v>
      </c>
    </row>
    <row r="159" spans="1:22" x14ac:dyDescent="0.25">
      <c r="A159" s="9">
        <v>128</v>
      </c>
      <c r="B159" s="4819"/>
      <c r="C159" s="280" t="s">
        <v>220</v>
      </c>
      <c r="D159" s="19">
        <v>44824</v>
      </c>
      <c r="E159" s="384" t="s">
        <v>4925</v>
      </c>
      <c r="F159" s="103">
        <v>165</v>
      </c>
      <c r="G159" s="103">
        <f>AVERAGE(CPVTFC3SG0016!J24:K24)</f>
        <v>2.1012500000000003</v>
      </c>
      <c r="H159" s="14">
        <f t="shared" si="16"/>
        <v>7239.2857142857156</v>
      </c>
      <c r="I159" s="283" t="s">
        <v>315</v>
      </c>
      <c r="J159" s="925"/>
      <c r="K159" s="925"/>
      <c r="L159" s="926"/>
      <c r="M159" s="927"/>
      <c r="N159" s="927"/>
      <c r="O159" s="927"/>
      <c r="P159" s="4423"/>
      <c r="Q159" s="919"/>
      <c r="R159" s="4396"/>
      <c r="S159" s="402"/>
      <c r="T159" s="402"/>
      <c r="U159" s="402"/>
      <c r="V159" s="4701"/>
    </row>
    <row r="160" spans="1:22" x14ac:dyDescent="0.25">
      <c r="A160" s="6">
        <v>129</v>
      </c>
      <c r="B160" s="4812" t="s">
        <v>2233</v>
      </c>
      <c r="C160" s="270" t="s">
        <v>868</v>
      </c>
      <c r="D160" s="18">
        <v>44824</v>
      </c>
      <c r="E160" s="380" t="s">
        <v>4925</v>
      </c>
      <c r="F160" s="102">
        <v>166</v>
      </c>
      <c r="G160" s="102">
        <f>AVERAGE(CPVTFC3SG0016!L24:M24)</f>
        <v>0.19914999999999999</v>
      </c>
      <c r="H160" s="13">
        <f t="shared" ref="H160:H180" si="23">(G160-0.1756)/0.0133*50</f>
        <v>88.533834586466114</v>
      </c>
      <c r="I160" s="277" t="s">
        <v>314</v>
      </c>
      <c r="J160" s="925"/>
      <c r="K160" s="925"/>
      <c r="L160" s="926"/>
      <c r="M160" s="927"/>
      <c r="N160" s="927"/>
      <c r="O160" s="927"/>
      <c r="P160" s="4423"/>
      <c r="Q160" s="919"/>
      <c r="R160" s="4396"/>
      <c r="S160" s="402"/>
      <c r="T160" s="402"/>
      <c r="U160" s="402"/>
      <c r="V160" s="287"/>
    </row>
    <row r="161" spans="1:22" x14ac:dyDescent="0.25">
      <c r="A161" s="6">
        <v>130</v>
      </c>
      <c r="B161" s="4817"/>
      <c r="C161" s="270" t="s">
        <v>220</v>
      </c>
      <c r="D161" s="18">
        <v>44824</v>
      </c>
      <c r="E161" s="380" t="s">
        <v>4925</v>
      </c>
      <c r="F161" s="102">
        <v>167</v>
      </c>
      <c r="G161" s="102">
        <f>AVERAGE(CPVTFC3SG0016!N24:O24)</f>
        <v>0.23530000000000001</v>
      </c>
      <c r="H161" s="13">
        <f t="shared" si="23"/>
        <v>224.43609022556393</v>
      </c>
      <c r="I161" s="277" t="s">
        <v>314</v>
      </c>
      <c r="J161" s="925"/>
      <c r="K161" s="925"/>
      <c r="L161" s="926"/>
      <c r="M161" s="927"/>
      <c r="N161" s="927"/>
      <c r="O161" s="927"/>
      <c r="P161" s="4423"/>
      <c r="Q161" s="919"/>
      <c r="R161" s="4396"/>
      <c r="S161" s="402"/>
      <c r="T161" s="402"/>
      <c r="U161" s="402"/>
      <c r="V161" s="286"/>
    </row>
    <row r="162" spans="1:22" x14ac:dyDescent="0.25">
      <c r="A162" s="64">
        <v>131</v>
      </c>
      <c r="B162" s="395" t="s">
        <v>2234</v>
      </c>
      <c r="C162" s="281" t="s">
        <v>868</v>
      </c>
      <c r="D162" s="65">
        <v>44824</v>
      </c>
      <c r="E162" s="387" t="s">
        <v>4925</v>
      </c>
      <c r="F162" s="164">
        <v>168</v>
      </c>
      <c r="G162" s="164">
        <f>AVERAGE(CPVTFC3SG0016!P24:Q24)</f>
        <v>1.1414499999999999</v>
      </c>
      <c r="H162" s="67">
        <f t="shared" si="23"/>
        <v>3631.0150375939847</v>
      </c>
      <c r="I162" s="282" t="s">
        <v>315</v>
      </c>
      <c r="J162" s="925"/>
      <c r="K162" s="925"/>
      <c r="L162" s="926"/>
      <c r="M162" s="927"/>
      <c r="N162" s="927"/>
      <c r="O162" s="927"/>
      <c r="P162" s="4423"/>
      <c r="Q162" s="919"/>
      <c r="R162" s="4396"/>
      <c r="S162" s="402"/>
      <c r="T162" s="402"/>
      <c r="U162" s="402"/>
      <c r="V162" s="4828" t="s">
        <v>1416</v>
      </c>
    </row>
    <row r="163" spans="1:22" x14ac:dyDescent="0.25">
      <c r="A163" s="64">
        <v>132</v>
      </c>
      <c r="B163" s="395" t="s">
        <v>2234</v>
      </c>
      <c r="C163" s="281" t="s">
        <v>220</v>
      </c>
      <c r="D163" s="65">
        <v>44824</v>
      </c>
      <c r="E163" s="387" t="s">
        <v>4925</v>
      </c>
      <c r="F163" s="164">
        <v>169</v>
      </c>
      <c r="G163" s="164">
        <f>AVERAGE(CPVTFC3SG0016!R24:S24)</f>
        <v>2.91425</v>
      </c>
      <c r="H163" s="67">
        <f t="shared" si="23"/>
        <v>10295.676691729324</v>
      </c>
      <c r="I163" s="282" t="s">
        <v>315</v>
      </c>
      <c r="J163" s="852">
        <v>44869</v>
      </c>
      <c r="K163" s="895" t="s">
        <v>5436</v>
      </c>
      <c r="L163" s="853">
        <v>174</v>
      </c>
      <c r="M163" s="66">
        <f>AVERAGE(CPVTFC3SG0046!D26:E26)</f>
        <v>2.5562499999999999</v>
      </c>
      <c r="N163" s="67">
        <f>(M163-0.1926)/0.0135*400</f>
        <v>70034.074074074073</v>
      </c>
      <c r="O163" s="101" t="s">
        <v>315</v>
      </c>
      <c r="P163" s="4423"/>
      <c r="Q163" s="919"/>
      <c r="R163" s="4396"/>
      <c r="S163" s="402"/>
      <c r="T163" s="402"/>
      <c r="U163" s="402"/>
      <c r="V163" s="4701"/>
    </row>
    <row r="164" spans="1:22" x14ac:dyDescent="0.25">
      <c r="A164" s="64">
        <v>133</v>
      </c>
      <c r="B164" s="395" t="s">
        <v>2235</v>
      </c>
      <c r="C164" s="281" t="s">
        <v>868</v>
      </c>
      <c r="D164" s="65">
        <v>44824</v>
      </c>
      <c r="E164" s="387" t="s">
        <v>4925</v>
      </c>
      <c r="F164" s="164">
        <v>170</v>
      </c>
      <c r="G164" s="164">
        <f>AVERAGE(CPVTFC3SG0016!T24:U24)</f>
        <v>1.1936500000000001</v>
      </c>
      <c r="H164" s="67">
        <f t="shared" si="23"/>
        <v>3827.2556390977447</v>
      </c>
      <c r="I164" s="282" t="s">
        <v>315</v>
      </c>
      <c r="J164" s="925"/>
      <c r="K164" s="925"/>
      <c r="L164" s="926"/>
      <c r="M164" s="927"/>
      <c r="N164" s="927"/>
      <c r="O164" s="927"/>
      <c r="P164" s="4423"/>
      <c r="Q164" s="919"/>
      <c r="R164" s="4396"/>
      <c r="S164" s="402"/>
      <c r="T164" s="402"/>
      <c r="U164" s="402"/>
      <c r="V164" s="4828" t="s">
        <v>1416</v>
      </c>
    </row>
    <row r="165" spans="1:22" ht="15.75" thickBot="1" x14ac:dyDescent="0.3">
      <c r="A165" s="450">
        <v>134</v>
      </c>
      <c r="B165" s="395" t="s">
        <v>2235</v>
      </c>
      <c r="C165" s="562" t="s">
        <v>220</v>
      </c>
      <c r="D165" s="121">
        <v>44824</v>
      </c>
      <c r="E165" s="452" t="s">
        <v>4925</v>
      </c>
      <c r="F165" s="445">
        <v>171</v>
      </c>
      <c r="G165" s="445">
        <f>AVERAGE(CPVTFC3SG0016!V24:W24)</f>
        <v>2.9166999999999996</v>
      </c>
      <c r="H165" s="123">
        <f t="shared" si="23"/>
        <v>10304.887218045111</v>
      </c>
      <c r="I165" s="957" t="s">
        <v>315</v>
      </c>
      <c r="J165" s="737">
        <v>44869</v>
      </c>
      <c r="K165" s="1027" t="s">
        <v>5436</v>
      </c>
      <c r="L165" s="742">
        <v>175</v>
      </c>
      <c r="M165" s="122">
        <f>AVERAGE(CPVTFC3SG0046!F26:G26)</f>
        <v>2.38035</v>
      </c>
      <c r="N165" s="123">
        <f>(M165-0.1926)/0.0135*400</f>
        <v>64822.222222222219</v>
      </c>
      <c r="O165" s="699" t="s">
        <v>315</v>
      </c>
      <c r="P165" s="4423"/>
      <c r="Q165" s="919"/>
      <c r="R165" s="4396"/>
      <c r="S165" s="402"/>
      <c r="T165" s="402"/>
      <c r="U165" s="402"/>
      <c r="V165" s="4701"/>
    </row>
    <row r="166" spans="1:22" x14ac:dyDescent="0.25">
      <c r="A166" s="406">
        <v>135</v>
      </c>
      <c r="B166" s="4814" t="s">
        <v>2236</v>
      </c>
      <c r="C166" s="570" t="s">
        <v>868</v>
      </c>
      <c r="D166" s="407">
        <v>44824</v>
      </c>
      <c r="E166" s="477" t="s">
        <v>4925</v>
      </c>
      <c r="F166" s="478">
        <v>172</v>
      </c>
      <c r="G166" s="478">
        <f>AVERAGE(CPVTFC3SG0016!X24:Y24)</f>
        <v>1.7487499999999998</v>
      </c>
      <c r="H166" s="405">
        <f t="shared" si="23"/>
        <v>5914.0977443609017</v>
      </c>
      <c r="I166" s="980" t="s">
        <v>315</v>
      </c>
      <c r="J166" s="1044"/>
      <c r="K166" s="1045"/>
      <c r="L166" s="1046"/>
      <c r="M166" s="1047"/>
      <c r="N166" s="1048"/>
      <c r="O166" s="1049"/>
      <c r="P166" s="4438">
        <v>44881</v>
      </c>
      <c r="Q166" s="4408" t="s">
        <v>5449</v>
      </c>
      <c r="R166" s="1810">
        <v>139</v>
      </c>
      <c r="S166" s="1016">
        <f>AVERAGE(CPVTFC3SG0056!F20:G20)</f>
        <v>0.37890000000000001</v>
      </c>
      <c r="T166" s="622">
        <f t="shared" ref="T166:T171" si="24">(S166-0.1243)/0.0142*66</f>
        <v>1183.3521126760565</v>
      </c>
      <c r="U166" s="1176" t="s">
        <v>314</v>
      </c>
    </row>
    <row r="167" spans="1:22" x14ac:dyDescent="0.25">
      <c r="A167" s="1032"/>
      <c r="B167" s="4815"/>
      <c r="C167" s="1033" t="s">
        <v>863</v>
      </c>
      <c r="D167" s="1034"/>
      <c r="E167" s="1035"/>
      <c r="F167" s="1036"/>
      <c r="G167" s="1036"/>
      <c r="H167" s="1037"/>
      <c r="I167" s="1038"/>
      <c r="J167" s="1050"/>
      <c r="K167" s="1051"/>
      <c r="L167" s="1052"/>
      <c r="M167" s="1053"/>
      <c r="N167" s="1037"/>
      <c r="O167" s="1054"/>
      <c r="P167" s="4430">
        <v>44881</v>
      </c>
      <c r="Q167" s="4405" t="s">
        <v>5449</v>
      </c>
      <c r="R167" s="164">
        <v>140</v>
      </c>
      <c r="S167" s="66">
        <f>AVERAGE(CPVTFC3SG0056!H20:I20)</f>
        <v>1.4272</v>
      </c>
      <c r="T167" s="67">
        <f t="shared" si="24"/>
        <v>6055.7323943661968</v>
      </c>
      <c r="U167" s="961" t="s">
        <v>315</v>
      </c>
    </row>
    <row r="168" spans="1:22" ht="15.75" thickBot="1" x14ac:dyDescent="0.3">
      <c r="A168" s="481">
        <v>136</v>
      </c>
      <c r="B168" s="4821"/>
      <c r="C168" s="572" t="s">
        <v>220</v>
      </c>
      <c r="D168" s="412">
        <v>44824</v>
      </c>
      <c r="E168" s="484" t="s">
        <v>4925</v>
      </c>
      <c r="F168" s="485">
        <v>173</v>
      </c>
      <c r="G168" s="485">
        <f>AVERAGE(CPVTFC3SG0016!B26:C26)</f>
        <v>3.0878000000000001</v>
      </c>
      <c r="H168" s="415">
        <f t="shared" si="23"/>
        <v>10948.12030075188</v>
      </c>
      <c r="I168" s="981" t="s">
        <v>315</v>
      </c>
      <c r="J168" s="724">
        <v>44869</v>
      </c>
      <c r="K168" s="965" t="s">
        <v>5436</v>
      </c>
      <c r="L168" s="726">
        <v>176</v>
      </c>
      <c r="M168" s="414">
        <f>AVERAGE(CPVTFC3SG0046!H26:I26)</f>
        <v>0.91930000000000001</v>
      </c>
      <c r="N168" s="415">
        <f>(M168-0.1926)/0.0135*400</f>
        <v>21531.85185185185</v>
      </c>
      <c r="O168" s="727" t="s">
        <v>315</v>
      </c>
      <c r="P168" s="4443">
        <v>44881</v>
      </c>
      <c r="Q168" s="4413" t="s">
        <v>5449</v>
      </c>
      <c r="R168" s="4324">
        <v>141</v>
      </c>
      <c r="S168" s="709">
        <f>AVERAGE(CPVTFC3SG0056!J20:K20)</f>
        <v>1.22655</v>
      </c>
      <c r="T168" s="415">
        <f t="shared" si="24"/>
        <v>5123.1338028169012</v>
      </c>
      <c r="U168" s="1203" t="s">
        <v>315</v>
      </c>
      <c r="V168" s="286"/>
    </row>
    <row r="169" spans="1:22" x14ac:dyDescent="0.25">
      <c r="A169" s="508">
        <v>137</v>
      </c>
      <c r="B169" s="4806" t="s">
        <v>2237</v>
      </c>
      <c r="C169" s="574" t="s">
        <v>868</v>
      </c>
      <c r="D169" s="490">
        <v>44824</v>
      </c>
      <c r="E169" s="491" t="s">
        <v>4925</v>
      </c>
      <c r="F169" s="492">
        <v>174</v>
      </c>
      <c r="G169" s="492">
        <f>AVERAGE(CPVTFC3SG0016!D26:E26)</f>
        <v>0.1033</v>
      </c>
      <c r="H169" s="622">
        <f t="shared" si="23"/>
        <v>-271.80451127819549</v>
      </c>
      <c r="I169" s="960" t="s">
        <v>314</v>
      </c>
      <c r="J169" s="1055"/>
      <c r="K169" s="1055"/>
      <c r="L169" s="1046"/>
      <c r="M169" s="1049"/>
      <c r="N169" s="1049"/>
      <c r="O169" s="1049"/>
      <c r="P169" s="4437">
        <v>44881</v>
      </c>
      <c r="Q169" s="2652" t="s">
        <v>5449</v>
      </c>
      <c r="R169" s="492">
        <v>142</v>
      </c>
      <c r="S169" s="589">
        <f>AVERAGE(CPVTFC3SG0056!L20:M20)</f>
        <v>0.13965</v>
      </c>
      <c r="T169" s="622">
        <f t="shared" si="24"/>
        <v>71.34507042253523</v>
      </c>
      <c r="U169" s="933" t="s">
        <v>314</v>
      </c>
      <c r="V169" s="4824" t="s">
        <v>1416</v>
      </c>
    </row>
    <row r="170" spans="1:22" x14ac:dyDescent="0.25">
      <c r="A170" s="584"/>
      <c r="B170" s="4807"/>
      <c r="C170" s="568" t="s">
        <v>863</v>
      </c>
      <c r="D170" s="989"/>
      <c r="E170" s="990"/>
      <c r="F170" s="991"/>
      <c r="G170" s="991"/>
      <c r="H170" s="992"/>
      <c r="I170" s="993"/>
      <c r="J170" s="1040"/>
      <c r="K170" s="1040"/>
      <c r="L170" s="996"/>
      <c r="M170" s="998"/>
      <c r="N170" s="998"/>
      <c r="O170" s="998"/>
      <c r="P170" s="4430">
        <v>44881</v>
      </c>
      <c r="Q170" s="4405" t="s">
        <v>5449</v>
      </c>
      <c r="R170" s="164">
        <v>143</v>
      </c>
      <c r="S170" s="66">
        <f>AVERAGE(CPVTFC3SG0056!N20:O20)</f>
        <v>0.71524999999999994</v>
      </c>
      <c r="T170" s="67">
        <f t="shared" si="24"/>
        <v>2746.6690140845067</v>
      </c>
      <c r="U170" s="961" t="s">
        <v>315</v>
      </c>
      <c r="V170" s="4824"/>
    </row>
    <row r="171" spans="1:22" ht="15.75" thickBot="1" x14ac:dyDescent="0.3">
      <c r="A171" s="516">
        <v>138</v>
      </c>
      <c r="B171" s="4808"/>
      <c r="C171" s="583" t="s">
        <v>220</v>
      </c>
      <c r="D171" s="220">
        <v>44824</v>
      </c>
      <c r="E171" s="517" t="s">
        <v>4925</v>
      </c>
      <c r="F171" s="518">
        <v>175</v>
      </c>
      <c r="G171" s="518">
        <f>AVERAGE(CPVTFC3SG0016!F26:G26)</f>
        <v>2.9286500000000002</v>
      </c>
      <c r="H171" s="218">
        <f t="shared" si="23"/>
        <v>10349.812030075187</v>
      </c>
      <c r="I171" s="962" t="s">
        <v>315</v>
      </c>
      <c r="J171" s="1059"/>
      <c r="K171" s="1059"/>
      <c r="L171" s="1060"/>
      <c r="M171" s="1061"/>
      <c r="N171" s="1061"/>
      <c r="O171" s="1061"/>
      <c r="P171" s="4431">
        <v>44881</v>
      </c>
      <c r="Q171" s="4406" t="s">
        <v>5449</v>
      </c>
      <c r="R171" s="485">
        <v>144</v>
      </c>
      <c r="S171" s="414">
        <f>AVERAGE(CPVTFC3SG0056!P20:Q20)</f>
        <v>0.56850000000000001</v>
      </c>
      <c r="T171" s="415">
        <f t="shared" si="24"/>
        <v>2064.5915492957747</v>
      </c>
      <c r="U171" s="966" t="s">
        <v>315</v>
      </c>
      <c r="V171" s="4825"/>
    </row>
    <row r="172" spans="1:22" x14ac:dyDescent="0.25">
      <c r="A172" s="82">
        <v>139</v>
      </c>
      <c r="B172" s="4804" t="s">
        <v>2238</v>
      </c>
      <c r="C172" s="568" t="s">
        <v>868</v>
      </c>
      <c r="D172" s="83">
        <v>44824</v>
      </c>
      <c r="E172" s="389" t="s">
        <v>4925</v>
      </c>
      <c r="F172" s="375">
        <v>176</v>
      </c>
      <c r="G172" s="375">
        <f>AVERAGE(CPVTFC3SG0016!H26:I26)</f>
        <v>7.4649999999999994E-2</v>
      </c>
      <c r="H172" s="85">
        <f t="shared" si="23"/>
        <v>-379.51127819548879</v>
      </c>
      <c r="I172" s="971" t="s">
        <v>314</v>
      </c>
      <c r="J172" s="1040"/>
      <c r="K172" s="1040"/>
      <c r="L172" s="996"/>
      <c r="M172" s="998"/>
      <c r="N172" s="998"/>
      <c r="O172" s="998"/>
      <c r="P172" s="4436"/>
      <c r="Q172" s="4407"/>
      <c r="R172" s="4396"/>
      <c r="S172" s="919"/>
      <c r="T172" s="920"/>
      <c r="U172" s="921"/>
      <c r="V172" s="287"/>
    </row>
    <row r="173" spans="1:22" x14ac:dyDescent="0.25">
      <c r="A173" s="6">
        <v>140</v>
      </c>
      <c r="B173" s="4817"/>
      <c r="C173" s="270" t="s">
        <v>220</v>
      </c>
      <c r="D173" s="18">
        <v>44824</v>
      </c>
      <c r="E173" s="380" t="s">
        <v>4925</v>
      </c>
      <c r="F173" s="102">
        <v>177</v>
      </c>
      <c r="G173" s="102">
        <f>AVERAGE(CPVTFC3SG0016!J26:K26)</f>
        <v>6.4750000000000002E-2</v>
      </c>
      <c r="H173" s="13">
        <f t="shared" si="23"/>
        <v>-416.72932330827069</v>
      </c>
      <c r="I173" s="277" t="s">
        <v>314</v>
      </c>
      <c r="J173" s="1041"/>
      <c r="K173" s="1042"/>
      <c r="L173" s="926"/>
      <c r="M173" s="913"/>
      <c r="N173" s="914"/>
      <c r="O173" s="927"/>
      <c r="P173" s="4423"/>
      <c r="Q173" s="919"/>
      <c r="R173" s="4396"/>
      <c r="S173" s="402"/>
      <c r="T173" s="402"/>
      <c r="U173" s="402"/>
    </row>
    <row r="174" spans="1:22" x14ac:dyDescent="0.25">
      <c r="A174" s="6">
        <v>141</v>
      </c>
      <c r="B174" s="4822" t="s">
        <v>2239</v>
      </c>
      <c r="C174" s="270" t="s">
        <v>868</v>
      </c>
      <c r="D174" s="18">
        <v>44824</v>
      </c>
      <c r="E174" s="380" t="s">
        <v>4925</v>
      </c>
      <c r="F174" s="102">
        <v>178</v>
      </c>
      <c r="G174" s="102">
        <f>AVERAGE(CPVTFC3SG0016!L26:M26)</f>
        <v>0.43099999999999999</v>
      </c>
      <c r="H174" s="13">
        <f t="shared" si="23"/>
        <v>960.15037593984948</v>
      </c>
      <c r="I174" s="2212" t="s">
        <v>314</v>
      </c>
      <c r="J174" s="1041"/>
      <c r="K174" s="1043"/>
      <c r="L174" s="926"/>
      <c r="M174" s="913"/>
      <c r="N174" s="914"/>
      <c r="O174" s="927"/>
      <c r="P174" s="4423"/>
      <c r="Q174" s="919"/>
      <c r="R174" s="4396"/>
      <c r="S174" s="402"/>
      <c r="T174" s="402"/>
      <c r="U174" s="402"/>
      <c r="V174" s="4823" t="s">
        <v>1416</v>
      </c>
    </row>
    <row r="175" spans="1:22" x14ac:dyDescent="0.25">
      <c r="A175" s="9">
        <v>142</v>
      </c>
      <c r="B175" s="4819"/>
      <c r="C175" s="280" t="s">
        <v>220</v>
      </c>
      <c r="D175" s="19">
        <v>44824</v>
      </c>
      <c r="E175" s="384" t="s">
        <v>4925</v>
      </c>
      <c r="F175" s="103">
        <v>179</v>
      </c>
      <c r="G175" s="103">
        <f>AVERAGE(CPVTFC3SG0016!N26:O26)</f>
        <v>3.08955</v>
      </c>
      <c r="H175" s="14">
        <f t="shared" si="23"/>
        <v>10954.699248120301</v>
      </c>
      <c r="I175" s="283" t="s">
        <v>315</v>
      </c>
      <c r="J175" s="925"/>
      <c r="K175" s="925"/>
      <c r="L175" s="926"/>
      <c r="M175" s="927"/>
      <c r="N175" s="927"/>
      <c r="O175" s="927"/>
      <c r="P175" s="4423"/>
      <c r="Q175" s="919"/>
      <c r="R175" s="4396"/>
      <c r="S175" s="402"/>
      <c r="T175" s="402"/>
      <c r="U175" s="402"/>
      <c r="V175" s="4589"/>
    </row>
    <row r="176" spans="1:22" x14ac:dyDescent="0.25">
      <c r="A176" s="64">
        <v>143</v>
      </c>
      <c r="B176" s="4818" t="s">
        <v>2240</v>
      </c>
      <c r="C176" s="281" t="s">
        <v>868</v>
      </c>
      <c r="D176" s="65">
        <v>44824</v>
      </c>
      <c r="E176" s="387" t="s">
        <v>4925</v>
      </c>
      <c r="F176" s="164">
        <v>180</v>
      </c>
      <c r="G176" s="164">
        <f>AVERAGE(CPVTFC3SG0016!P26:Q26)</f>
        <v>1.7297</v>
      </c>
      <c r="H176" s="67">
        <f t="shared" si="23"/>
        <v>5842.4812030075191</v>
      </c>
      <c r="I176" s="282" t="s">
        <v>315</v>
      </c>
      <c r="J176" s="1041"/>
      <c r="K176" s="1043"/>
      <c r="L176" s="926"/>
      <c r="M176" s="913"/>
      <c r="N176" s="914"/>
      <c r="O176" s="927"/>
      <c r="P176" s="4423"/>
      <c r="Q176" s="919"/>
      <c r="R176" s="4396"/>
      <c r="S176" s="402"/>
      <c r="T176" s="402"/>
      <c r="U176" s="402"/>
    </row>
    <row r="177" spans="1:22" x14ac:dyDescent="0.25">
      <c r="A177" s="64">
        <v>144</v>
      </c>
      <c r="B177" s="4820"/>
      <c r="C177" s="281" t="s">
        <v>220</v>
      </c>
      <c r="D177" s="65">
        <v>44824</v>
      </c>
      <c r="E177" s="387" t="s">
        <v>4925</v>
      </c>
      <c r="F177" s="164">
        <v>181</v>
      </c>
      <c r="G177" s="164">
        <f>AVERAGE(CPVTFC3SG0016!R26:S26)</f>
        <v>1.4902000000000002</v>
      </c>
      <c r="H177" s="67">
        <f t="shared" si="23"/>
        <v>4942.1052631578959</v>
      </c>
      <c r="I177" s="282" t="s">
        <v>315</v>
      </c>
      <c r="J177" s="1041"/>
      <c r="K177" s="1042"/>
      <c r="L177" s="926"/>
      <c r="M177" s="913"/>
      <c r="N177" s="914"/>
      <c r="O177" s="927"/>
      <c r="P177" s="4423"/>
      <c r="Q177" s="919"/>
      <c r="R177" s="4396"/>
      <c r="S177" s="402"/>
      <c r="T177" s="402"/>
      <c r="U177" s="402"/>
    </row>
    <row r="178" spans="1:22" x14ac:dyDescent="0.25">
      <c r="A178" s="64">
        <v>145</v>
      </c>
      <c r="B178" s="4818" t="s">
        <v>2241</v>
      </c>
      <c r="C178" s="281" t="s">
        <v>868</v>
      </c>
      <c r="D178" s="65">
        <v>44824</v>
      </c>
      <c r="E178" s="387" t="s">
        <v>4925</v>
      </c>
      <c r="F178" s="164">
        <v>182</v>
      </c>
      <c r="G178" s="164">
        <f>AVERAGE(CPVTFC3SG0016!T26:U26)</f>
        <v>1.7586499999999998</v>
      </c>
      <c r="H178" s="67">
        <f t="shared" si="23"/>
        <v>5951.3157894736842</v>
      </c>
      <c r="I178" s="282" t="s">
        <v>315</v>
      </c>
      <c r="J178" s="1041"/>
      <c r="K178" s="1042"/>
      <c r="L178" s="926"/>
      <c r="M178" s="913"/>
      <c r="N178" s="914"/>
      <c r="O178" s="927"/>
      <c r="P178" s="4423"/>
      <c r="Q178" s="919"/>
      <c r="R178" s="4396"/>
      <c r="S178" s="402"/>
      <c r="T178" s="402"/>
      <c r="U178" s="402"/>
    </row>
    <row r="179" spans="1:22" x14ac:dyDescent="0.25">
      <c r="A179" s="64">
        <v>146</v>
      </c>
      <c r="B179" s="4820"/>
      <c r="C179" s="281" t="s">
        <v>220</v>
      </c>
      <c r="D179" s="65">
        <v>44824</v>
      </c>
      <c r="E179" s="387" t="s">
        <v>4925</v>
      </c>
      <c r="F179" s="164">
        <v>183</v>
      </c>
      <c r="G179" s="164">
        <f>AVERAGE(CPVTFC3SG0016!V26:W26)</f>
        <v>1.0067499999999998</v>
      </c>
      <c r="H179" s="67">
        <f t="shared" si="23"/>
        <v>3124.6240601503755</v>
      </c>
      <c r="I179" s="282" t="s">
        <v>315</v>
      </c>
      <c r="J179" s="925"/>
      <c r="K179" s="925"/>
      <c r="L179" s="926"/>
      <c r="M179" s="927"/>
      <c r="N179" s="927"/>
      <c r="O179" s="927"/>
      <c r="P179" s="4423"/>
      <c r="Q179" s="919"/>
      <c r="R179" s="4396"/>
      <c r="S179" s="402"/>
      <c r="T179" s="402"/>
      <c r="U179" s="402"/>
    </row>
    <row r="180" spans="1:22" ht="15.75" thickBot="1" x14ac:dyDescent="0.3">
      <c r="A180" s="524">
        <v>147</v>
      </c>
      <c r="B180" s="675" t="s">
        <v>2242</v>
      </c>
      <c r="C180" s="675" t="s">
        <v>868</v>
      </c>
      <c r="D180" s="79">
        <v>44824</v>
      </c>
      <c r="E180" s="525" t="s">
        <v>4925</v>
      </c>
      <c r="F180" s="173">
        <v>184</v>
      </c>
      <c r="G180" s="173">
        <f>AVERAGE(CPVTFC3SG0016!X26:Y26)</f>
        <v>1.726</v>
      </c>
      <c r="H180" s="81">
        <f t="shared" si="23"/>
        <v>5828.5714285714294</v>
      </c>
      <c r="I180" s="1062" t="s">
        <v>315</v>
      </c>
      <c r="J180" s="1063"/>
      <c r="K180" s="1064"/>
      <c r="L180" s="1065"/>
      <c r="M180" s="1066"/>
      <c r="N180" s="1067"/>
      <c r="O180" s="1068"/>
      <c r="P180" s="4423"/>
      <c r="Q180" s="919"/>
      <c r="R180" s="4396"/>
      <c r="S180" s="402"/>
      <c r="T180" s="402"/>
      <c r="U180" s="402"/>
    </row>
    <row r="181" spans="1:22" x14ac:dyDescent="0.25">
      <c r="A181" s="406">
        <v>148</v>
      </c>
      <c r="B181" s="4814" t="s">
        <v>2243</v>
      </c>
      <c r="C181" s="570" t="s">
        <v>868</v>
      </c>
      <c r="D181" s="407">
        <v>44824</v>
      </c>
      <c r="E181" s="477" t="s">
        <v>4926</v>
      </c>
      <c r="F181" s="478">
        <v>1</v>
      </c>
      <c r="G181" s="478">
        <f>AVERAGE(CPVTFC3SG0017!C11:D11)</f>
        <v>1.15455</v>
      </c>
      <c r="H181" s="405">
        <f>(G181-0.1114)/0.0127*50</f>
        <v>4106.889763779528</v>
      </c>
      <c r="I181" s="980" t="s">
        <v>315</v>
      </c>
      <c r="J181" s="1055"/>
      <c r="K181" s="1055"/>
      <c r="L181" s="1046"/>
      <c r="M181" s="1049"/>
      <c r="N181" s="1049"/>
      <c r="O181" s="1049"/>
      <c r="P181" s="4437">
        <v>44881</v>
      </c>
      <c r="Q181" s="2652" t="s">
        <v>5449</v>
      </c>
      <c r="R181" s="492">
        <v>145</v>
      </c>
      <c r="S181" s="589">
        <f>AVERAGE(CPVTFC3SG0056!R20:S20)</f>
        <v>0.26084999999999997</v>
      </c>
      <c r="T181" s="622">
        <f t="shared" ref="T181:T184" si="25">(S181-0.1243)/0.0142*66</f>
        <v>634.6690140845069</v>
      </c>
      <c r="U181" s="933" t="s">
        <v>314</v>
      </c>
    </row>
    <row r="182" spans="1:22" x14ac:dyDescent="0.25">
      <c r="A182" s="590"/>
      <c r="B182" s="4815"/>
      <c r="C182" s="281" t="s">
        <v>5448</v>
      </c>
      <c r="D182" s="911"/>
      <c r="E182" s="917"/>
      <c r="F182" s="956"/>
      <c r="G182" s="956"/>
      <c r="H182" s="914"/>
      <c r="I182" s="924"/>
      <c r="J182" s="925"/>
      <c r="K182" s="925"/>
      <c r="L182" s="926"/>
      <c r="M182" s="927"/>
      <c r="N182" s="927"/>
      <c r="O182" s="927"/>
      <c r="P182" s="4428">
        <v>44881</v>
      </c>
      <c r="Q182" s="899" t="s">
        <v>5449</v>
      </c>
      <c r="R182" s="102">
        <v>146</v>
      </c>
      <c r="S182" s="7">
        <f>AVERAGE(CPVTFC3SG0056!T20:U20)</f>
        <v>0.22985</v>
      </c>
      <c r="T182" s="13">
        <f t="shared" si="25"/>
        <v>490.58450704225356</v>
      </c>
      <c r="U182" s="934" t="s">
        <v>314</v>
      </c>
    </row>
    <row r="183" spans="1:22" x14ac:dyDescent="0.25">
      <c r="A183" s="590"/>
      <c r="B183" s="4815"/>
      <c r="C183" s="281" t="s">
        <v>863</v>
      </c>
      <c r="D183" s="911"/>
      <c r="E183" s="917"/>
      <c r="F183" s="956"/>
      <c r="G183" s="956"/>
      <c r="H183" s="914"/>
      <c r="I183" s="924"/>
      <c r="J183" s="925"/>
      <c r="K183" s="925"/>
      <c r="L183" s="926"/>
      <c r="M183" s="927"/>
      <c r="N183" s="927"/>
      <c r="O183" s="927"/>
      <c r="P183" s="4428">
        <v>44881</v>
      </c>
      <c r="Q183" s="899" t="s">
        <v>5449</v>
      </c>
      <c r="R183" s="102">
        <v>147</v>
      </c>
      <c r="S183" s="7">
        <f>AVERAGE(CPVTFC3SG0056!V20:W20)</f>
        <v>0.23704999999999998</v>
      </c>
      <c r="T183" s="13">
        <f t="shared" si="25"/>
        <v>524.04929577464782</v>
      </c>
      <c r="U183" s="934" t="s">
        <v>314</v>
      </c>
    </row>
    <row r="184" spans="1:22" ht="15.75" thickBot="1" x14ac:dyDescent="0.3">
      <c r="A184" s="481">
        <v>149</v>
      </c>
      <c r="B184" s="4821"/>
      <c r="C184" s="572" t="s">
        <v>220</v>
      </c>
      <c r="D184" s="412">
        <v>44824</v>
      </c>
      <c r="E184" s="484" t="s">
        <v>4926</v>
      </c>
      <c r="F184" s="485">
        <v>2</v>
      </c>
      <c r="G184" s="485">
        <f>AVERAGE(CPVTFC3SG0017!E11:F11)</f>
        <v>1.9188499999999999</v>
      </c>
      <c r="H184" s="415">
        <f t="shared" ref="H184:H261" si="26">(G184-0.1114)/0.0127*50</f>
        <v>7115.9448818897645</v>
      </c>
      <c r="I184" s="981" t="s">
        <v>315</v>
      </c>
      <c r="J184" s="1059"/>
      <c r="K184" s="1059"/>
      <c r="L184" s="1060"/>
      <c r="M184" s="1061"/>
      <c r="N184" s="1061"/>
      <c r="O184" s="1061"/>
      <c r="P184" s="4429">
        <v>44881</v>
      </c>
      <c r="Q184" s="4404" t="s">
        <v>5449</v>
      </c>
      <c r="R184" s="467">
        <v>148</v>
      </c>
      <c r="S184" s="595">
        <f>AVERAGE(CPVTFC3SG0056!X20:Y20)</f>
        <v>0.21820000000000001</v>
      </c>
      <c r="T184" s="225">
        <f t="shared" si="25"/>
        <v>436.43661971830988</v>
      </c>
      <c r="U184" s="939" t="s">
        <v>314</v>
      </c>
    </row>
    <row r="185" spans="1:22" x14ac:dyDescent="0.25">
      <c r="A185" s="82">
        <v>150</v>
      </c>
      <c r="B185" s="4804" t="s">
        <v>2244</v>
      </c>
      <c r="C185" s="568" t="s">
        <v>868</v>
      </c>
      <c r="D185" s="83">
        <v>44824</v>
      </c>
      <c r="E185" s="389" t="s">
        <v>4926</v>
      </c>
      <c r="F185" s="375">
        <v>3</v>
      </c>
      <c r="G185" s="375">
        <f>AVERAGE(CPVTFC3SG0017!G11:H11)</f>
        <v>0.28795000000000004</v>
      </c>
      <c r="H185" s="85">
        <f t="shared" si="26"/>
        <v>695.07874015748052</v>
      </c>
      <c r="I185" s="2212" t="s">
        <v>314</v>
      </c>
      <c r="J185" s="1040"/>
      <c r="K185" s="1040"/>
      <c r="L185" s="996"/>
      <c r="M185" s="998"/>
      <c r="N185" s="998"/>
      <c r="O185" s="998"/>
      <c r="P185" s="4423"/>
      <c r="Q185" s="919"/>
      <c r="R185" s="4396"/>
      <c r="S185" s="402"/>
      <c r="T185" s="402"/>
      <c r="U185" s="402"/>
      <c r="V185" s="4719"/>
    </row>
    <row r="186" spans="1:22" ht="15.75" thickBot="1" x14ac:dyDescent="0.3">
      <c r="A186" s="470">
        <v>151</v>
      </c>
      <c r="B186" s="4804"/>
      <c r="C186" s="564" t="s">
        <v>220</v>
      </c>
      <c r="D186" s="111">
        <v>44824</v>
      </c>
      <c r="E186" s="472" t="s">
        <v>4926</v>
      </c>
      <c r="F186" s="321">
        <v>4</v>
      </c>
      <c r="G186" s="321">
        <f>AVERAGE(CPVTFC3SG0017!I11:J11)</f>
        <v>0.32545000000000002</v>
      </c>
      <c r="H186" s="113">
        <f t="shared" si="26"/>
        <v>842.71653543307093</v>
      </c>
      <c r="I186" s="2212" t="s">
        <v>314</v>
      </c>
      <c r="J186" s="1069"/>
      <c r="K186" s="1069"/>
      <c r="L186" s="1065"/>
      <c r="M186" s="1068"/>
      <c r="N186" s="1068"/>
      <c r="O186" s="1068"/>
      <c r="P186" s="4423"/>
      <c r="Q186" s="919"/>
      <c r="R186" s="4396"/>
      <c r="S186" s="402"/>
      <c r="T186" s="402"/>
      <c r="U186" s="402"/>
      <c r="V186" s="4701"/>
    </row>
    <row r="187" spans="1:22" x14ac:dyDescent="0.25">
      <c r="A187" s="86">
        <v>152</v>
      </c>
      <c r="B187" s="4806" t="s">
        <v>2245</v>
      </c>
      <c r="C187" s="581" t="s">
        <v>868</v>
      </c>
      <c r="D187" s="87">
        <v>44824</v>
      </c>
      <c r="E187" s="458" t="s">
        <v>4926</v>
      </c>
      <c r="F187" s="459">
        <v>5</v>
      </c>
      <c r="G187" s="459">
        <f>AVERAGE(CPVTFC3SG0017!K11:L11)</f>
        <v>2.7899500000000002</v>
      </c>
      <c r="H187" s="89">
        <f t="shared" si="26"/>
        <v>10545.472440944883</v>
      </c>
      <c r="I187" s="1071" t="s">
        <v>315</v>
      </c>
      <c r="J187" s="1055"/>
      <c r="K187" s="1055"/>
      <c r="L187" s="1046"/>
      <c r="M187" s="1049"/>
      <c r="N187" s="1049"/>
      <c r="O187" s="1049"/>
      <c r="P187" s="4444">
        <v>44881</v>
      </c>
      <c r="Q187" s="4414" t="s">
        <v>5449</v>
      </c>
      <c r="R187" s="478">
        <v>149</v>
      </c>
      <c r="S187" s="409">
        <f>AVERAGE(CPVTFC3SG0056!B22:C22)</f>
        <v>0.85925000000000007</v>
      </c>
      <c r="T187" s="405">
        <f t="shared" ref="T187:T190" si="27">(S187-0.1243)/0.0142*66</f>
        <v>3415.9647887323945</v>
      </c>
      <c r="U187" s="1058" t="s">
        <v>315</v>
      </c>
      <c r="V187" s="4828"/>
    </row>
    <row r="188" spans="1:22" x14ac:dyDescent="0.25">
      <c r="A188" s="596"/>
      <c r="B188" s="4807"/>
      <c r="C188" s="280" t="s">
        <v>5448</v>
      </c>
      <c r="D188" s="911"/>
      <c r="E188" s="917"/>
      <c r="F188" s="956"/>
      <c r="G188" s="956"/>
      <c r="H188" s="914"/>
      <c r="I188" s="924"/>
      <c r="J188" s="925"/>
      <c r="K188" s="925"/>
      <c r="L188" s="926"/>
      <c r="M188" s="927"/>
      <c r="N188" s="927"/>
      <c r="O188" s="927"/>
      <c r="P188" s="4430">
        <v>44881</v>
      </c>
      <c r="Q188" s="4405" t="s">
        <v>5449</v>
      </c>
      <c r="R188" s="164">
        <v>150</v>
      </c>
      <c r="S188" s="66">
        <f>AVERAGE(CPVTFC3SG0056!D22:E22)</f>
        <v>0.70100000000000007</v>
      </c>
      <c r="T188" s="67">
        <f t="shared" si="27"/>
        <v>2680.4366197183099</v>
      </c>
      <c r="U188" s="961" t="s">
        <v>315</v>
      </c>
      <c r="V188" s="4828"/>
    </row>
    <row r="189" spans="1:22" x14ac:dyDescent="0.25">
      <c r="A189" s="596"/>
      <c r="B189" s="4807"/>
      <c r="C189" s="280" t="s">
        <v>863</v>
      </c>
      <c r="D189" s="911"/>
      <c r="E189" s="917"/>
      <c r="F189" s="956"/>
      <c r="G189" s="956"/>
      <c r="H189" s="914"/>
      <c r="I189" s="924"/>
      <c r="J189" s="925"/>
      <c r="K189" s="925"/>
      <c r="L189" s="926"/>
      <c r="M189" s="927"/>
      <c r="N189" s="927"/>
      <c r="O189" s="927"/>
      <c r="P189" s="4430">
        <v>44881</v>
      </c>
      <c r="Q189" s="4405" t="s">
        <v>5449</v>
      </c>
      <c r="R189" s="164">
        <v>151</v>
      </c>
      <c r="S189" s="66">
        <f>AVERAGE(CPVTFC3SG0056!F22:G22)</f>
        <v>0.62675000000000003</v>
      </c>
      <c r="T189" s="67">
        <f t="shared" si="27"/>
        <v>2335.3309859154929</v>
      </c>
      <c r="U189" s="961" t="s">
        <v>315</v>
      </c>
      <c r="V189" s="4828"/>
    </row>
    <row r="190" spans="1:22" ht="15.75" thickBot="1" x14ac:dyDescent="0.3">
      <c r="A190" s="462">
        <v>153</v>
      </c>
      <c r="B190" s="4808"/>
      <c r="C190" s="576" t="s">
        <v>220</v>
      </c>
      <c r="D190" s="91">
        <v>44824</v>
      </c>
      <c r="E190" s="466" t="s">
        <v>4926</v>
      </c>
      <c r="F190" s="467">
        <v>6</v>
      </c>
      <c r="G190" s="467">
        <f>AVERAGE(CPVTFC3SG0017!M11:N11)</f>
        <v>6.8000000000000005E-2</v>
      </c>
      <c r="H190" s="225">
        <f t="shared" si="26"/>
        <v>-170.86614173228344</v>
      </c>
      <c r="I190" s="1021" t="s">
        <v>314</v>
      </c>
      <c r="J190" s="1059"/>
      <c r="K190" s="1059"/>
      <c r="L190" s="1060"/>
      <c r="M190" s="1061"/>
      <c r="N190" s="1061"/>
      <c r="O190" s="1061"/>
      <c r="P190" s="4431">
        <v>44881</v>
      </c>
      <c r="Q190" s="4406" t="s">
        <v>5449</v>
      </c>
      <c r="R190" s="485">
        <v>152</v>
      </c>
      <c r="S190" s="414">
        <f>AVERAGE(CPVTFC3SG0056!H22:I22)</f>
        <v>0.50875000000000004</v>
      </c>
      <c r="T190" s="415">
        <f t="shared" si="27"/>
        <v>1786.8802816901411</v>
      </c>
      <c r="U190" s="966" t="s">
        <v>315</v>
      </c>
      <c r="V190" s="4701"/>
    </row>
    <row r="191" spans="1:22" x14ac:dyDescent="0.25">
      <c r="A191" s="114">
        <v>154</v>
      </c>
      <c r="B191" s="4815" t="s">
        <v>2246</v>
      </c>
      <c r="C191" s="566" t="s">
        <v>868</v>
      </c>
      <c r="D191" s="115">
        <v>44824</v>
      </c>
      <c r="E191" s="388" t="s">
        <v>4926</v>
      </c>
      <c r="F191" s="444">
        <v>7</v>
      </c>
      <c r="G191" s="444">
        <f>AVERAGE(CPVTFC3SG0017!O11:P11)</f>
        <v>0.66120000000000001</v>
      </c>
      <c r="H191" s="117">
        <f t="shared" si="26"/>
        <v>2164.5669291338586</v>
      </c>
      <c r="I191" s="2272" t="s">
        <v>5479</v>
      </c>
      <c r="J191" s="994"/>
      <c r="K191" s="1070"/>
      <c r="L191" s="996"/>
      <c r="M191" s="997"/>
      <c r="N191" s="992"/>
      <c r="O191" s="998"/>
      <c r="P191" s="4423"/>
      <c r="Q191" s="919"/>
      <c r="R191" s="4396"/>
      <c r="S191" s="402"/>
      <c r="T191" s="402"/>
      <c r="U191" s="402"/>
      <c r="V191" s="4828" t="s">
        <v>1416</v>
      </c>
    </row>
    <row r="192" spans="1:22" x14ac:dyDescent="0.25">
      <c r="A192" s="64">
        <v>155</v>
      </c>
      <c r="B192" s="4820"/>
      <c r="C192" s="281" t="s">
        <v>220</v>
      </c>
      <c r="D192" s="65">
        <v>44824</v>
      </c>
      <c r="E192" s="387" t="s">
        <v>4926</v>
      </c>
      <c r="F192" s="164">
        <v>8</v>
      </c>
      <c r="G192" s="164">
        <f>AVERAGE(CPVTFC3SG0017!Q11:R11)</f>
        <v>2.8929</v>
      </c>
      <c r="H192" s="67">
        <f t="shared" si="26"/>
        <v>10950.787401574802</v>
      </c>
      <c r="I192" s="282" t="s">
        <v>315</v>
      </c>
      <c r="J192" s="925"/>
      <c r="K192" s="925"/>
      <c r="L192" s="926"/>
      <c r="M192" s="927"/>
      <c r="N192" s="927"/>
      <c r="O192" s="927"/>
      <c r="P192" s="4423"/>
      <c r="Q192" s="919"/>
      <c r="R192" s="4396"/>
      <c r="S192" s="402"/>
      <c r="T192" s="402"/>
      <c r="U192" s="402"/>
      <c r="V192" s="4701"/>
    </row>
    <row r="193" spans="1:22" x14ac:dyDescent="0.25">
      <c r="A193" s="6">
        <v>156</v>
      </c>
      <c r="B193" s="4822" t="s">
        <v>2247</v>
      </c>
      <c r="C193" s="270" t="s">
        <v>868</v>
      </c>
      <c r="D193" s="18">
        <v>44824</v>
      </c>
      <c r="E193" s="380" t="s">
        <v>4926</v>
      </c>
      <c r="F193" s="102">
        <v>9</v>
      </c>
      <c r="G193" s="102">
        <f>AVERAGE(CPVTFC3SG0017!S11:T11)</f>
        <v>0.12195</v>
      </c>
      <c r="H193" s="13">
        <f t="shared" si="26"/>
        <v>41.535433070866155</v>
      </c>
      <c r="I193" s="277" t="s">
        <v>314</v>
      </c>
      <c r="J193" s="1041"/>
      <c r="K193" s="1043"/>
      <c r="L193" s="926"/>
      <c r="M193" s="913"/>
      <c r="N193" s="914"/>
      <c r="O193" s="927"/>
      <c r="P193" s="4423"/>
      <c r="Q193" s="919"/>
      <c r="R193" s="4396"/>
      <c r="S193" s="402"/>
      <c r="T193" s="402"/>
      <c r="U193" s="402"/>
      <c r="V193" s="4828" t="s">
        <v>1416</v>
      </c>
    </row>
    <row r="194" spans="1:22" ht="15.75" thickBot="1" x14ac:dyDescent="0.3">
      <c r="A194" s="524">
        <v>157</v>
      </c>
      <c r="B194" s="4807"/>
      <c r="C194" s="579" t="s">
        <v>220</v>
      </c>
      <c r="D194" s="79">
        <v>44824</v>
      </c>
      <c r="E194" s="525" t="s">
        <v>4926</v>
      </c>
      <c r="F194" s="173">
        <v>10</v>
      </c>
      <c r="G194" s="173">
        <f>AVERAGE(CPVTFC3SG0017!U11:V11)</f>
        <v>2.9038500000000003</v>
      </c>
      <c r="H194" s="81">
        <f t="shared" si="26"/>
        <v>10993.897637795277</v>
      </c>
      <c r="I194" s="1062" t="s">
        <v>315</v>
      </c>
      <c r="J194" s="1063"/>
      <c r="K194" s="1064"/>
      <c r="L194" s="1065"/>
      <c r="M194" s="1066"/>
      <c r="N194" s="1067"/>
      <c r="O194" s="1068"/>
      <c r="P194" s="4423"/>
      <c r="Q194" s="919"/>
      <c r="R194" s="4396"/>
      <c r="S194" s="402"/>
      <c r="T194" s="402"/>
      <c r="U194" s="402"/>
      <c r="V194" s="4701"/>
    </row>
    <row r="195" spans="1:22" x14ac:dyDescent="0.25">
      <c r="A195" s="406">
        <v>158</v>
      </c>
      <c r="B195" s="4814" t="s">
        <v>2248</v>
      </c>
      <c r="C195" s="570" t="s">
        <v>868</v>
      </c>
      <c r="D195" s="407">
        <v>44824</v>
      </c>
      <c r="E195" s="477" t="s">
        <v>4926</v>
      </c>
      <c r="F195" s="478">
        <v>11</v>
      </c>
      <c r="G195" s="478">
        <f>AVERAGE(CPVTFC3SG0017!W11:X11)</f>
        <v>1.7109999999999999</v>
      </c>
      <c r="H195" s="405">
        <f t="shared" si="26"/>
        <v>6297.6377952755902</v>
      </c>
      <c r="I195" s="980" t="s">
        <v>315</v>
      </c>
      <c r="J195" s="1044"/>
      <c r="K195" s="1072"/>
      <c r="L195" s="1046"/>
      <c r="M195" s="1047"/>
      <c r="N195" s="1048"/>
      <c r="O195" s="1049"/>
      <c r="P195" s="4476">
        <v>44895</v>
      </c>
      <c r="Q195" s="546" t="s">
        <v>5570</v>
      </c>
      <c r="R195" s="546">
        <v>1</v>
      </c>
      <c r="S195" s="546">
        <f>AVERAGE(CPVTFC3SG0083!C11:D11)</f>
        <v>0.45400000000000001</v>
      </c>
      <c r="T195" s="4021">
        <f>(S195-0.15)/0.0138*66</f>
        <v>1453.9130434782612</v>
      </c>
      <c r="U195" s="4477" t="s">
        <v>315</v>
      </c>
      <c r="V195" s="4828" t="s">
        <v>1416</v>
      </c>
    </row>
    <row r="196" spans="1:22" x14ac:dyDescent="0.25">
      <c r="A196" s="590"/>
      <c r="B196" s="4815"/>
      <c r="C196" s="281" t="s">
        <v>863</v>
      </c>
      <c r="D196" s="911"/>
      <c r="E196" s="917"/>
      <c r="F196" s="956"/>
      <c r="G196" s="956"/>
      <c r="H196" s="914"/>
      <c r="I196" s="924"/>
      <c r="J196" s="1041"/>
      <c r="K196" s="1043"/>
      <c r="L196" s="926"/>
      <c r="M196" s="913"/>
      <c r="N196" s="914"/>
      <c r="O196" s="927"/>
      <c r="P196" s="4428">
        <v>44881</v>
      </c>
      <c r="Q196" s="899" t="s">
        <v>5449</v>
      </c>
      <c r="R196" s="102">
        <v>153</v>
      </c>
      <c r="S196" s="7">
        <f>AVERAGE(CPVTFC3SG0056!J22:K22)</f>
        <v>0.29885</v>
      </c>
      <c r="T196" s="13">
        <f t="shared" ref="T196:T197" si="28">(S196-0.1243)/0.0142*66</f>
        <v>811.28873239436621</v>
      </c>
      <c r="U196" s="897" t="s">
        <v>314</v>
      </c>
      <c r="V196" s="4828"/>
    </row>
    <row r="197" spans="1:22" ht="15.75" thickBot="1" x14ac:dyDescent="0.3">
      <c r="A197" s="481">
        <v>159</v>
      </c>
      <c r="B197" s="4821"/>
      <c r="C197" s="572" t="s">
        <v>220</v>
      </c>
      <c r="D197" s="412">
        <v>44824</v>
      </c>
      <c r="E197" s="484" t="s">
        <v>4926</v>
      </c>
      <c r="F197" s="485">
        <v>12</v>
      </c>
      <c r="G197" s="485">
        <f>AVERAGE(CPVTFC3SG0017!C13:D13)</f>
        <v>2.8567499999999999</v>
      </c>
      <c r="H197" s="415">
        <f t="shared" si="26"/>
        <v>10808.464566929133</v>
      </c>
      <c r="I197" s="981" t="s">
        <v>315</v>
      </c>
      <c r="J197" s="724">
        <v>44869</v>
      </c>
      <c r="K197" s="965" t="s">
        <v>5436</v>
      </c>
      <c r="L197" s="726">
        <v>177</v>
      </c>
      <c r="M197" s="414">
        <f>AVERAGE(CPVTFC3SG0046!J26:K26)</f>
        <v>2.0478499999999999</v>
      </c>
      <c r="N197" s="415">
        <f>(M197-0.1926)/0.0135*400</f>
        <v>54970.370370370372</v>
      </c>
      <c r="O197" s="727" t="s">
        <v>315</v>
      </c>
      <c r="P197" s="4431">
        <v>44881</v>
      </c>
      <c r="Q197" s="4406" t="s">
        <v>5449</v>
      </c>
      <c r="R197" s="485">
        <v>154</v>
      </c>
      <c r="S197" s="414">
        <f>AVERAGE(CPVTFC3SG0056!L22:M22)</f>
        <v>2.5667</v>
      </c>
      <c r="T197" s="415">
        <f t="shared" si="28"/>
        <v>11352</v>
      </c>
      <c r="U197" s="966" t="s">
        <v>315</v>
      </c>
      <c r="V197" s="4701"/>
    </row>
    <row r="198" spans="1:22" x14ac:dyDescent="0.25">
      <c r="A198" s="114">
        <v>160</v>
      </c>
      <c r="B198" s="4815" t="s">
        <v>2249</v>
      </c>
      <c r="C198" s="566" t="s">
        <v>868</v>
      </c>
      <c r="D198" s="115">
        <v>44824</v>
      </c>
      <c r="E198" s="388" t="s">
        <v>4926</v>
      </c>
      <c r="F198" s="444">
        <v>13</v>
      </c>
      <c r="G198" s="444">
        <f>AVERAGE(CPVTFC3SG0017!E13:F13)</f>
        <v>2.12825</v>
      </c>
      <c r="H198" s="117">
        <f t="shared" si="26"/>
        <v>7940.3543307086611</v>
      </c>
      <c r="I198" s="973" t="s">
        <v>315</v>
      </c>
      <c r="J198" s="974">
        <v>44869</v>
      </c>
      <c r="K198" s="975" t="s">
        <v>5436</v>
      </c>
      <c r="L198" s="976">
        <v>178</v>
      </c>
      <c r="M198" s="977">
        <f>AVERAGE(CPVTFC3SG0046!L26:M26)</f>
        <v>0.24385000000000001</v>
      </c>
      <c r="N198" s="978">
        <f>(M198-0.1926)/0.0135*400</f>
        <v>1518.5185185185192</v>
      </c>
      <c r="O198" s="979" t="s">
        <v>315</v>
      </c>
      <c r="P198" s="4423"/>
      <c r="Q198" s="919"/>
      <c r="R198" s="4396"/>
      <c r="S198" s="402"/>
      <c r="T198" s="402"/>
      <c r="U198" s="402"/>
    </row>
    <row r="199" spans="1:22" x14ac:dyDescent="0.25">
      <c r="A199" s="64">
        <v>161</v>
      </c>
      <c r="B199" s="4820"/>
      <c r="C199" s="281" t="s">
        <v>220</v>
      </c>
      <c r="D199" s="65">
        <v>44824</v>
      </c>
      <c r="E199" s="387" t="s">
        <v>4926</v>
      </c>
      <c r="F199" s="164">
        <v>14</v>
      </c>
      <c r="G199" s="164">
        <f>AVERAGE(CPVTFC3SG0017!G13:H13)</f>
        <v>2.2336</v>
      </c>
      <c r="H199" s="67">
        <f t="shared" si="26"/>
        <v>8355.1181102362207</v>
      </c>
      <c r="I199" s="282" t="s">
        <v>315</v>
      </c>
      <c r="J199" s="865">
        <v>44869</v>
      </c>
      <c r="K199" s="896" t="s">
        <v>5436</v>
      </c>
      <c r="L199" s="867">
        <v>179</v>
      </c>
      <c r="M199" s="72">
        <f>AVERAGE(CPVTFC3SG0046!N26:O26)</f>
        <v>0.23535</v>
      </c>
      <c r="N199" s="73">
        <f>(M199-0.1926)/0.0135*400</f>
        <v>1266.666666666667</v>
      </c>
      <c r="O199" s="421" t="s">
        <v>315</v>
      </c>
      <c r="P199" s="4423"/>
      <c r="Q199" s="919"/>
      <c r="R199" s="4396"/>
      <c r="S199" s="402"/>
      <c r="T199" s="402"/>
      <c r="U199" s="402"/>
    </row>
    <row r="200" spans="1:22" x14ac:dyDescent="0.25">
      <c r="A200" s="6">
        <v>162</v>
      </c>
      <c r="B200" s="4812" t="s">
        <v>2250</v>
      </c>
      <c r="C200" s="270" t="s">
        <v>868</v>
      </c>
      <c r="D200" s="18">
        <v>44824</v>
      </c>
      <c r="E200" s="380" t="s">
        <v>4926</v>
      </c>
      <c r="F200" s="102">
        <v>15</v>
      </c>
      <c r="G200" s="102">
        <f>AVERAGE(CPVTFC3SG0017!I13:J13)</f>
        <v>0.1507</v>
      </c>
      <c r="H200" s="13">
        <f t="shared" si="26"/>
        <v>154.7244094488189</v>
      </c>
      <c r="I200" s="277" t="s">
        <v>314</v>
      </c>
      <c r="J200" s="1041"/>
      <c r="K200" s="1043"/>
      <c r="L200" s="926"/>
      <c r="M200" s="913"/>
      <c r="N200" s="914"/>
      <c r="O200" s="927"/>
      <c r="P200" s="4423"/>
      <c r="Q200" s="919"/>
      <c r="R200" s="4396"/>
      <c r="S200" s="402"/>
      <c r="T200" s="402"/>
      <c r="U200" s="402"/>
    </row>
    <row r="201" spans="1:22" x14ac:dyDescent="0.25">
      <c r="A201" s="6">
        <v>163</v>
      </c>
      <c r="B201" s="4817"/>
      <c r="C201" s="270" t="s">
        <v>220</v>
      </c>
      <c r="D201" s="18">
        <v>44824</v>
      </c>
      <c r="E201" s="380" t="s">
        <v>4926</v>
      </c>
      <c r="F201" s="102">
        <v>16</v>
      </c>
      <c r="G201" s="102">
        <f>AVERAGE(CPVTFC3SG0017!K13:L13)</f>
        <v>0.16020000000000001</v>
      </c>
      <c r="H201" s="13">
        <f t="shared" si="26"/>
        <v>192.12598425196856</v>
      </c>
      <c r="I201" s="277" t="s">
        <v>314</v>
      </c>
      <c r="J201" s="1041"/>
      <c r="K201" s="1042"/>
      <c r="L201" s="926"/>
      <c r="M201" s="913"/>
      <c r="N201" s="914"/>
      <c r="O201" s="927"/>
      <c r="P201" s="4423"/>
      <c r="Q201" s="919"/>
      <c r="R201" s="4396"/>
      <c r="S201" s="402"/>
      <c r="T201" s="402"/>
      <c r="U201" s="402"/>
    </row>
    <row r="202" spans="1:22" x14ac:dyDescent="0.25">
      <c r="A202" s="64">
        <v>164</v>
      </c>
      <c r="B202" s="395" t="s">
        <v>2251</v>
      </c>
      <c r="C202" s="281" t="s">
        <v>868</v>
      </c>
      <c r="D202" s="65">
        <v>44824</v>
      </c>
      <c r="E202" s="387" t="s">
        <v>4926</v>
      </c>
      <c r="F202" s="164">
        <v>17</v>
      </c>
      <c r="G202" s="164">
        <f>AVERAGE(CPVTFC3SG0017!M13:N13)</f>
        <v>2.5606499999999999</v>
      </c>
      <c r="H202" s="67">
        <f t="shared" si="26"/>
        <v>9642.71653543307</v>
      </c>
      <c r="I202" s="282" t="s">
        <v>315</v>
      </c>
      <c r="J202" s="865">
        <v>44869</v>
      </c>
      <c r="K202" s="896" t="s">
        <v>5436</v>
      </c>
      <c r="L202" s="867">
        <v>180</v>
      </c>
      <c r="M202" s="72">
        <f>AVERAGE(CPVTFC3SG0046!P26:Q26)</f>
        <v>0.3488</v>
      </c>
      <c r="N202" s="73">
        <f>(M202-0.1926)/0.0135*400</f>
        <v>4628.1481481481487</v>
      </c>
      <c r="O202" s="421" t="s">
        <v>315</v>
      </c>
      <c r="P202" s="4423"/>
      <c r="Q202" s="919"/>
      <c r="R202" s="4396"/>
      <c r="S202" s="402"/>
      <c r="T202" s="402"/>
      <c r="U202" s="402"/>
      <c r="V202" s="4719"/>
    </row>
    <row r="203" spans="1:22" x14ac:dyDescent="0.25">
      <c r="A203" s="64">
        <v>165</v>
      </c>
      <c r="B203" s="395" t="s">
        <v>2251</v>
      </c>
      <c r="C203" s="281" t="s">
        <v>220</v>
      </c>
      <c r="D203" s="65">
        <v>44824</v>
      </c>
      <c r="E203" s="387" t="s">
        <v>4926</v>
      </c>
      <c r="F203" s="164">
        <v>18</v>
      </c>
      <c r="G203" s="164">
        <f>AVERAGE(CPVTFC3SG0017!O13:P13)</f>
        <v>1.5223</v>
      </c>
      <c r="H203" s="67">
        <f t="shared" si="26"/>
        <v>5554.7244094488196</v>
      </c>
      <c r="I203" s="282" t="s">
        <v>315</v>
      </c>
      <c r="J203" s="925"/>
      <c r="K203" s="925"/>
      <c r="L203" s="926"/>
      <c r="M203" s="927"/>
      <c r="N203" s="927"/>
      <c r="O203" s="927"/>
      <c r="P203" s="4423"/>
      <c r="Q203" s="919"/>
      <c r="R203" s="4396"/>
      <c r="S203" s="402"/>
      <c r="T203" s="402"/>
      <c r="U203" s="402"/>
      <c r="V203" s="4701"/>
    </row>
    <row r="204" spans="1:22" x14ac:dyDescent="0.25">
      <c r="A204" s="64">
        <v>166</v>
      </c>
      <c r="B204" s="395" t="s">
        <v>2252</v>
      </c>
      <c r="C204" s="281" t="s">
        <v>868</v>
      </c>
      <c r="D204" s="65">
        <v>44824</v>
      </c>
      <c r="E204" s="387" t="s">
        <v>4926</v>
      </c>
      <c r="F204" s="164">
        <v>19</v>
      </c>
      <c r="G204" s="164">
        <f>AVERAGE(CPVTFC3SG0017!Q13:R13)</f>
        <v>1.6950500000000002</v>
      </c>
      <c r="H204" s="67">
        <f t="shared" si="26"/>
        <v>6234.8425196850403</v>
      </c>
      <c r="I204" s="282" t="s">
        <v>315</v>
      </c>
      <c r="J204" s="925"/>
      <c r="K204" s="925"/>
      <c r="L204" s="926"/>
      <c r="M204" s="927"/>
      <c r="N204" s="927"/>
      <c r="O204" s="927"/>
      <c r="P204" s="4423"/>
      <c r="Q204" s="919"/>
      <c r="R204" s="4396"/>
      <c r="S204" s="402"/>
      <c r="T204" s="402"/>
      <c r="U204" s="402"/>
    </row>
    <row r="205" spans="1:22" ht="15.75" thickBot="1" x14ac:dyDescent="0.3">
      <c r="A205" s="450">
        <v>167</v>
      </c>
      <c r="B205" s="395" t="s">
        <v>2252</v>
      </c>
      <c r="C205" s="562" t="s">
        <v>220</v>
      </c>
      <c r="D205" s="121">
        <v>44824</v>
      </c>
      <c r="E205" s="452" t="s">
        <v>4926</v>
      </c>
      <c r="F205" s="445">
        <v>20</v>
      </c>
      <c r="G205" s="445">
        <f>AVERAGE(CPVTFC3SG0017!S13:T13)</f>
        <v>2.8207499999999999</v>
      </c>
      <c r="H205" s="123">
        <f t="shared" si="26"/>
        <v>10666.732283464566</v>
      </c>
      <c r="I205" s="957" t="s">
        <v>315</v>
      </c>
      <c r="J205" s="737">
        <v>44869</v>
      </c>
      <c r="K205" s="1027" t="s">
        <v>5436</v>
      </c>
      <c r="L205" s="742">
        <v>181</v>
      </c>
      <c r="M205" s="122">
        <f>AVERAGE(CPVTFC3SG0046!R26:S26)</f>
        <v>0.67595000000000005</v>
      </c>
      <c r="N205" s="123">
        <f>(M205-0.1926)/0.0135*400</f>
        <v>14321.481481481484</v>
      </c>
      <c r="O205" s="699" t="s">
        <v>315</v>
      </c>
      <c r="P205" s="4423"/>
      <c r="Q205" s="919"/>
      <c r="R205" s="4396"/>
      <c r="S205" s="402"/>
      <c r="T205" s="402"/>
      <c r="U205" s="402"/>
    </row>
    <row r="206" spans="1:22" x14ac:dyDescent="0.25">
      <c r="A206" s="406">
        <v>168</v>
      </c>
      <c r="B206" s="4800" t="s">
        <v>2253</v>
      </c>
      <c r="C206" s="570" t="s">
        <v>868</v>
      </c>
      <c r="D206" s="407">
        <v>44824</v>
      </c>
      <c r="E206" s="477" t="s">
        <v>4926</v>
      </c>
      <c r="F206" s="478">
        <v>21</v>
      </c>
      <c r="G206" s="478">
        <f>AVERAGE(CPVTFC3SG0017!U13:V13)</f>
        <v>2.7260499999999999</v>
      </c>
      <c r="H206" s="405">
        <f t="shared" si="26"/>
        <v>10293.897637795275</v>
      </c>
      <c r="I206" s="980" t="s">
        <v>315</v>
      </c>
      <c r="J206" s="756">
        <v>44869</v>
      </c>
      <c r="K206" s="1057" t="s">
        <v>5436</v>
      </c>
      <c r="L206" s="758">
        <v>182</v>
      </c>
      <c r="M206" s="409">
        <f>AVERAGE(CPVTFC3SG0046!T26:U26)</f>
        <v>2.4559499999999996</v>
      </c>
      <c r="N206" s="405">
        <f>(M206-0.1926)/0.0135*400</f>
        <v>67062.222222222204</v>
      </c>
      <c r="O206" s="759" t="s">
        <v>315</v>
      </c>
      <c r="P206" s="4474">
        <v>44895</v>
      </c>
      <c r="Q206" s="479" t="s">
        <v>5570</v>
      </c>
      <c r="R206" s="479">
        <v>2</v>
      </c>
      <c r="S206" s="479">
        <f>AVERAGE(CPVTFC3SG0083!E11:F11)</f>
        <v>2.6007499999999997</v>
      </c>
      <c r="T206" s="4004">
        <f>(S206-0.15)/0.0138*66</f>
        <v>11720.978260869564</v>
      </c>
      <c r="U206" s="4475" t="s">
        <v>315</v>
      </c>
      <c r="V206" s="4719"/>
    </row>
    <row r="207" spans="1:22" x14ac:dyDescent="0.25">
      <c r="A207" s="590"/>
      <c r="B207" s="4801"/>
      <c r="C207" s="281" t="s">
        <v>5448</v>
      </c>
      <c r="D207" s="911"/>
      <c r="E207" s="917"/>
      <c r="F207" s="956"/>
      <c r="G207" s="956"/>
      <c r="H207" s="914"/>
      <c r="I207" s="924"/>
      <c r="J207" s="1041"/>
      <c r="K207" s="1039"/>
      <c r="L207" s="926"/>
      <c r="M207" s="913"/>
      <c r="N207" s="914"/>
      <c r="O207" s="927"/>
      <c r="P207" s="4430">
        <v>44881</v>
      </c>
      <c r="Q207" s="4405" t="s">
        <v>5449</v>
      </c>
      <c r="R207" s="164">
        <v>155</v>
      </c>
      <c r="S207" s="66">
        <f>AVERAGE(CPVTFC3SG0056!N22:O22)</f>
        <v>2.3167999999999997</v>
      </c>
      <c r="T207" s="67">
        <f t="shared" ref="T207:T209" si="29">(S207-0.1243)/0.0142*66</f>
        <v>10190.492957746477</v>
      </c>
      <c r="U207" s="961" t="s">
        <v>315</v>
      </c>
      <c r="V207" s="4719"/>
    </row>
    <row r="208" spans="1:22" x14ac:dyDescent="0.25">
      <c r="A208" s="590"/>
      <c r="B208" s="4801"/>
      <c r="C208" s="281" t="s">
        <v>863</v>
      </c>
      <c r="D208" s="911"/>
      <c r="E208" s="917"/>
      <c r="F208" s="956"/>
      <c r="G208" s="956"/>
      <c r="H208" s="914"/>
      <c r="I208" s="924"/>
      <c r="J208" s="1041"/>
      <c r="K208" s="1039"/>
      <c r="L208" s="926"/>
      <c r="M208" s="913"/>
      <c r="N208" s="914"/>
      <c r="O208" s="927"/>
      <c r="P208" s="4430">
        <v>44881</v>
      </c>
      <c r="Q208" s="4405" t="s">
        <v>5449</v>
      </c>
      <c r="R208" s="164">
        <v>156</v>
      </c>
      <c r="S208" s="66">
        <f>AVERAGE(CPVTFC3SG0056!P22:Q22)</f>
        <v>2.3418999999999999</v>
      </c>
      <c r="T208" s="67">
        <f t="shared" si="29"/>
        <v>10307.154929577464</v>
      </c>
      <c r="U208" s="961" t="s">
        <v>315</v>
      </c>
      <c r="V208" s="4719"/>
    </row>
    <row r="209" spans="1:22" ht="15.75" thickBot="1" x14ac:dyDescent="0.3">
      <c r="A209" s="481">
        <v>169</v>
      </c>
      <c r="B209" s="4802"/>
      <c r="C209" s="572" t="s">
        <v>220</v>
      </c>
      <c r="D209" s="412">
        <v>44824</v>
      </c>
      <c r="E209" s="484" t="s">
        <v>4926</v>
      </c>
      <c r="F209" s="485">
        <v>22</v>
      </c>
      <c r="G209" s="485">
        <f>AVERAGE(CPVTFC3SG0017!W13:X13)</f>
        <v>2.8086500000000001</v>
      </c>
      <c r="H209" s="415">
        <f t="shared" si="26"/>
        <v>10619.094488188975</v>
      </c>
      <c r="I209" s="981" t="s">
        <v>315</v>
      </c>
      <c r="J209" s="724">
        <v>44869</v>
      </c>
      <c r="K209" s="965" t="s">
        <v>5436</v>
      </c>
      <c r="L209" s="726">
        <v>183</v>
      </c>
      <c r="M209" s="414">
        <f>AVERAGE(CPVTFC3SG0046!V26:W26)</f>
        <v>2.4744999999999999</v>
      </c>
      <c r="N209" s="415">
        <f>(M209-0.1926)/0.0135*400</f>
        <v>67611.851851851854</v>
      </c>
      <c r="O209" s="727" t="s">
        <v>315</v>
      </c>
      <c r="P209" s="4431">
        <v>44881</v>
      </c>
      <c r="Q209" s="4406" t="s">
        <v>5449</v>
      </c>
      <c r="R209" s="485">
        <v>157</v>
      </c>
      <c r="S209" s="414">
        <f>AVERAGE(CPVTFC3SG0056!R22:S22)</f>
        <v>1.94695</v>
      </c>
      <c r="T209" s="415">
        <f t="shared" si="29"/>
        <v>8471.4718309859145</v>
      </c>
      <c r="U209" s="966" t="s">
        <v>315</v>
      </c>
      <c r="V209" s="4701"/>
    </row>
    <row r="210" spans="1:22" x14ac:dyDescent="0.25">
      <c r="A210" s="82">
        <v>170</v>
      </c>
      <c r="B210" s="4807" t="s">
        <v>2254</v>
      </c>
      <c r="C210" s="568" t="s">
        <v>868</v>
      </c>
      <c r="D210" s="83">
        <v>44824</v>
      </c>
      <c r="E210" s="389" t="s">
        <v>4926</v>
      </c>
      <c r="F210" s="375">
        <v>23</v>
      </c>
      <c r="G210" s="375">
        <f>AVERAGE(CPVTFC3SG0017!C15:D15)</f>
        <v>0.15325</v>
      </c>
      <c r="H210" s="85">
        <f t="shared" si="26"/>
        <v>164.76377952755905</v>
      </c>
      <c r="I210" s="971" t="s">
        <v>314</v>
      </c>
      <c r="J210" s="1040"/>
      <c r="K210" s="1040"/>
      <c r="L210" s="996"/>
      <c r="M210" s="998"/>
      <c r="N210" s="998"/>
      <c r="O210" s="998"/>
      <c r="P210" s="4423"/>
      <c r="Q210" s="919"/>
      <c r="R210" s="4396"/>
      <c r="S210" s="402"/>
      <c r="T210" s="402"/>
      <c r="U210" s="402"/>
      <c r="V210" s="4828" t="s">
        <v>1416</v>
      </c>
    </row>
    <row r="211" spans="1:22" x14ac:dyDescent="0.25">
      <c r="A211" s="9">
        <v>171</v>
      </c>
      <c r="B211" s="4819"/>
      <c r="C211" s="280" t="s">
        <v>220</v>
      </c>
      <c r="D211" s="19">
        <v>44824</v>
      </c>
      <c r="E211" s="384" t="s">
        <v>4926</v>
      </c>
      <c r="F211" s="103">
        <v>24</v>
      </c>
      <c r="G211" s="103">
        <f>AVERAGE(CPVTFC3SG0017!E15:F15)</f>
        <v>2.71455</v>
      </c>
      <c r="H211" s="14">
        <f t="shared" si="26"/>
        <v>10248.622047244095</v>
      </c>
      <c r="I211" s="283" t="s">
        <v>315</v>
      </c>
      <c r="J211" s="925"/>
      <c r="K211" s="925"/>
      <c r="L211" s="926"/>
      <c r="M211" s="927"/>
      <c r="N211" s="927"/>
      <c r="O211" s="927"/>
      <c r="P211" s="4423"/>
      <c r="Q211" s="919"/>
      <c r="R211" s="4396"/>
      <c r="S211" s="402"/>
      <c r="T211" s="402"/>
      <c r="U211" s="402"/>
      <c r="V211" s="4701"/>
    </row>
    <row r="212" spans="1:22" x14ac:dyDescent="0.25">
      <c r="A212" s="64">
        <v>172</v>
      </c>
      <c r="B212" s="4818" t="s">
        <v>2255</v>
      </c>
      <c r="C212" s="281" t="s">
        <v>868</v>
      </c>
      <c r="D212" s="65">
        <v>44824</v>
      </c>
      <c r="E212" s="387" t="s">
        <v>4926</v>
      </c>
      <c r="F212" s="164">
        <v>25</v>
      </c>
      <c r="G212" s="164">
        <f>AVERAGE(CPVTFC3SG0017!G15:H15)</f>
        <v>2.2278000000000002</v>
      </c>
      <c r="H212" s="67">
        <f t="shared" si="26"/>
        <v>8332.28346456693</v>
      </c>
      <c r="I212" s="282" t="s">
        <v>315</v>
      </c>
      <c r="J212" s="865">
        <v>44873</v>
      </c>
      <c r="K212" s="896" t="s">
        <v>5437</v>
      </c>
      <c r="L212" s="867">
        <v>35</v>
      </c>
      <c r="M212" s="72">
        <f>AVERAGE(CPVTFC3SG0047!E17:F17)</f>
        <v>0.27554999999999996</v>
      </c>
      <c r="N212" s="73">
        <f>(M212-0.1619)/0.0141*400</f>
        <v>3224.1134751773047</v>
      </c>
      <c r="O212" s="421" t="s">
        <v>315</v>
      </c>
      <c r="P212" s="4423"/>
      <c r="Q212" s="919"/>
      <c r="R212" s="4396"/>
      <c r="S212" s="402"/>
      <c r="T212" s="402"/>
      <c r="U212" s="402"/>
      <c r="V212" s="4719"/>
    </row>
    <row r="213" spans="1:22" ht="15.75" thickBot="1" x14ac:dyDescent="0.3">
      <c r="A213" s="450">
        <v>173</v>
      </c>
      <c r="B213" s="4815"/>
      <c r="C213" s="562" t="s">
        <v>220</v>
      </c>
      <c r="D213" s="121">
        <v>44824</v>
      </c>
      <c r="E213" s="452" t="s">
        <v>4926</v>
      </c>
      <c r="F213" s="445">
        <v>26</v>
      </c>
      <c r="G213" s="445">
        <f>AVERAGE(CPVTFC3SG0017!I15:J15)</f>
        <v>2.4558</v>
      </c>
      <c r="H213" s="123">
        <f t="shared" si="26"/>
        <v>9229.9212598425202</v>
      </c>
      <c r="I213" s="957" t="s">
        <v>315</v>
      </c>
      <c r="J213" s="999">
        <v>44873</v>
      </c>
      <c r="K213" s="1000" t="s">
        <v>5437</v>
      </c>
      <c r="L213" s="1001">
        <v>36</v>
      </c>
      <c r="M213" s="1002">
        <f>AVERAGE(CPVTFC3SG0047!G17:H17)</f>
        <v>0.27929999999999999</v>
      </c>
      <c r="N213" s="1003">
        <f>(M213-0.1619)/0.0141*400</f>
        <v>3330.4964539007096</v>
      </c>
      <c r="O213" s="1004" t="s">
        <v>315</v>
      </c>
      <c r="P213" s="4423"/>
      <c r="Q213" s="919"/>
      <c r="R213" s="4396"/>
      <c r="S213" s="402"/>
      <c r="T213" s="402"/>
      <c r="U213" s="402"/>
      <c r="V213" s="4701"/>
    </row>
    <row r="214" spans="1:22" x14ac:dyDescent="0.25">
      <c r="A214" s="406">
        <v>174</v>
      </c>
      <c r="B214" s="4814" t="s">
        <v>2256</v>
      </c>
      <c r="C214" s="570" t="s">
        <v>868</v>
      </c>
      <c r="D214" s="407">
        <v>44824</v>
      </c>
      <c r="E214" s="477" t="s">
        <v>4926</v>
      </c>
      <c r="F214" s="478">
        <v>27</v>
      </c>
      <c r="G214" s="478">
        <f>AVERAGE(CPVTFC3SG0017!K15:L15)</f>
        <v>1.9769999999999999</v>
      </c>
      <c r="H214" s="405">
        <f t="shared" si="26"/>
        <v>7344.8818897637793</v>
      </c>
      <c r="I214" s="980" t="s">
        <v>315</v>
      </c>
      <c r="J214" s="1044"/>
      <c r="K214" s="1045"/>
      <c r="L214" s="1046"/>
      <c r="M214" s="1047"/>
      <c r="N214" s="1048"/>
      <c r="O214" s="1049"/>
      <c r="P214" s="4478">
        <v>44895</v>
      </c>
      <c r="Q214" s="493" t="s">
        <v>5570</v>
      </c>
      <c r="R214" s="493">
        <v>3</v>
      </c>
      <c r="S214" s="493">
        <f>AVERAGE(CPVTFC3SG0083!G11:H11)</f>
        <v>0.29285</v>
      </c>
      <c r="T214" s="4008">
        <f>(S214-0.15)/0.0138*66</f>
        <v>683.19565217391312</v>
      </c>
      <c r="U214" s="4278" t="s">
        <v>314</v>
      </c>
    </row>
    <row r="215" spans="1:22" x14ac:dyDescent="0.25">
      <c r="A215" s="590"/>
      <c r="B215" s="4815"/>
      <c r="C215" s="281" t="s">
        <v>5448</v>
      </c>
      <c r="D215" s="911"/>
      <c r="E215" s="917"/>
      <c r="F215" s="956"/>
      <c r="G215" s="956"/>
      <c r="H215" s="914"/>
      <c r="I215" s="924"/>
      <c r="J215" s="1041"/>
      <c r="K215" s="1042"/>
      <c r="L215" s="926"/>
      <c r="M215" s="913"/>
      <c r="N215" s="914"/>
      <c r="O215" s="927"/>
      <c r="P215" s="4428">
        <v>44881</v>
      </c>
      <c r="Q215" s="899" t="s">
        <v>5449</v>
      </c>
      <c r="R215" s="102">
        <v>158</v>
      </c>
      <c r="S215" s="7">
        <f>AVERAGE(CPVTFC3SG0056!T22:U22)</f>
        <v>0.22605</v>
      </c>
      <c r="T215" s="13">
        <f t="shared" ref="T215:T217" si="30">(S215-0.1243)/0.0142*66</f>
        <v>472.92253521126759</v>
      </c>
      <c r="U215" s="934" t="s">
        <v>314</v>
      </c>
    </row>
    <row r="216" spans="1:22" x14ac:dyDescent="0.25">
      <c r="A216" s="590"/>
      <c r="B216" s="4815"/>
      <c r="C216" s="281" t="s">
        <v>863</v>
      </c>
      <c r="D216" s="911"/>
      <c r="E216" s="917"/>
      <c r="F216" s="956"/>
      <c r="G216" s="956"/>
      <c r="H216" s="914"/>
      <c r="I216" s="924"/>
      <c r="J216" s="1041"/>
      <c r="K216" s="1042"/>
      <c r="L216" s="926"/>
      <c r="M216" s="913"/>
      <c r="N216" s="914"/>
      <c r="O216" s="927"/>
      <c r="P216" s="4428">
        <v>44881</v>
      </c>
      <c r="Q216" s="899" t="s">
        <v>5449</v>
      </c>
      <c r="R216" s="102">
        <v>159</v>
      </c>
      <c r="S216" s="7">
        <f>AVERAGE(CPVTFC3SG0056!V22:W22)</f>
        <v>0.26100000000000001</v>
      </c>
      <c r="T216" s="13">
        <f t="shared" si="30"/>
        <v>635.36619718309862</v>
      </c>
      <c r="U216" s="934" t="s">
        <v>314</v>
      </c>
    </row>
    <row r="217" spans="1:22" ht="15.75" thickBot="1" x14ac:dyDescent="0.3">
      <c r="A217" s="481">
        <v>175</v>
      </c>
      <c r="B217" s="4821"/>
      <c r="C217" s="572" t="s">
        <v>220</v>
      </c>
      <c r="D217" s="412">
        <v>44824</v>
      </c>
      <c r="E217" s="484" t="s">
        <v>4926</v>
      </c>
      <c r="F217" s="485">
        <v>28</v>
      </c>
      <c r="G217" s="485">
        <f>AVERAGE(CPVTFC3SG0017!M15:N15)</f>
        <v>2.0920000000000001</v>
      </c>
      <c r="H217" s="415">
        <f t="shared" si="26"/>
        <v>7797.6377952755911</v>
      </c>
      <c r="I217" s="981" t="s">
        <v>315</v>
      </c>
      <c r="J217" s="982">
        <v>44873</v>
      </c>
      <c r="K217" s="983" t="s">
        <v>5436</v>
      </c>
      <c r="L217" s="984">
        <v>184</v>
      </c>
      <c r="M217" s="985">
        <f>AVERAGE(CPVTFC3SG0046!X26:Y26)</f>
        <v>0.30825000000000002</v>
      </c>
      <c r="N217" s="986">
        <f>(M217-0.1926)/0.0135*400</f>
        <v>3426.6666666666674</v>
      </c>
      <c r="O217" s="987" t="s">
        <v>315</v>
      </c>
      <c r="P217" s="4429">
        <v>44881</v>
      </c>
      <c r="Q217" s="4404" t="s">
        <v>5449</v>
      </c>
      <c r="R217" s="467">
        <v>160</v>
      </c>
      <c r="S217" s="595">
        <f>AVERAGE(CPVTFC3SG0056!X22:Y22)</f>
        <v>0.20584999999999998</v>
      </c>
      <c r="T217" s="225">
        <f t="shared" si="30"/>
        <v>379.03521126760558</v>
      </c>
      <c r="U217" s="939" t="s">
        <v>314</v>
      </c>
    </row>
    <row r="218" spans="1:22" x14ac:dyDescent="0.25">
      <c r="A218" s="114">
        <v>176</v>
      </c>
      <c r="B218" s="4815" t="s">
        <v>2257</v>
      </c>
      <c r="C218" s="566" t="s">
        <v>868</v>
      </c>
      <c r="D218" s="115">
        <v>44824</v>
      </c>
      <c r="E218" s="388" t="s">
        <v>4926</v>
      </c>
      <c r="F218" s="444">
        <v>29</v>
      </c>
      <c r="G218" s="444">
        <f>AVERAGE(CPVTFC3SG0017!O15:P15)</f>
        <v>1.1964000000000001</v>
      </c>
      <c r="H218" s="117">
        <f t="shared" si="26"/>
        <v>4271.6535433070876</v>
      </c>
      <c r="I218" s="973" t="s">
        <v>315</v>
      </c>
      <c r="J218" s="1040"/>
      <c r="K218" s="1040"/>
      <c r="L218" s="996"/>
      <c r="M218" s="998"/>
      <c r="N218" s="998"/>
      <c r="O218" s="998"/>
      <c r="P218" s="4423"/>
      <c r="Q218" s="919"/>
      <c r="R218" s="4396"/>
      <c r="S218" s="402"/>
      <c r="T218" s="402"/>
      <c r="U218" s="402"/>
    </row>
    <row r="219" spans="1:22" x14ac:dyDescent="0.25">
      <c r="A219" s="64">
        <v>177</v>
      </c>
      <c r="B219" s="4820"/>
      <c r="C219" s="281" t="s">
        <v>220</v>
      </c>
      <c r="D219" s="65">
        <v>44824</v>
      </c>
      <c r="E219" s="387" t="s">
        <v>4926</v>
      </c>
      <c r="F219" s="164">
        <v>30</v>
      </c>
      <c r="G219" s="164">
        <f>AVERAGE(CPVTFC3SG0017!Q15:R15)</f>
        <v>0.75605</v>
      </c>
      <c r="H219" s="67">
        <f t="shared" si="26"/>
        <v>2537.9921259842517</v>
      </c>
      <c r="I219" s="1185" t="s">
        <v>315</v>
      </c>
      <c r="J219" s="1041"/>
      <c r="K219" s="1043"/>
      <c r="L219" s="926"/>
      <c r="M219" s="913"/>
      <c r="N219" s="914"/>
      <c r="O219" s="927"/>
      <c r="P219" s="4423"/>
      <c r="Q219" s="919"/>
      <c r="R219" s="4396"/>
      <c r="S219" s="402"/>
      <c r="T219" s="402"/>
      <c r="U219" s="402"/>
    </row>
    <row r="220" spans="1:22" x14ac:dyDescent="0.25">
      <c r="A220" s="6">
        <v>178</v>
      </c>
      <c r="B220" s="4812" t="s">
        <v>2258</v>
      </c>
      <c r="C220" s="270" t="s">
        <v>868</v>
      </c>
      <c r="D220" s="18">
        <v>44824</v>
      </c>
      <c r="E220" s="380" t="s">
        <v>4926</v>
      </c>
      <c r="F220" s="102">
        <v>31</v>
      </c>
      <c r="G220" s="102">
        <f>AVERAGE(CPVTFC3SG0017!S15:T15)</f>
        <v>0.27859999999999996</v>
      </c>
      <c r="H220" s="13">
        <f t="shared" si="26"/>
        <v>658.26771653543301</v>
      </c>
      <c r="I220" s="277" t="s">
        <v>314</v>
      </c>
      <c r="J220" s="1041"/>
      <c r="K220" s="1042"/>
      <c r="L220" s="926"/>
      <c r="M220" s="913"/>
      <c r="N220" s="914"/>
      <c r="O220" s="927"/>
      <c r="P220" s="4423"/>
      <c r="Q220" s="919"/>
      <c r="R220" s="4396"/>
      <c r="S220" s="402"/>
      <c r="T220" s="402"/>
      <c r="U220" s="402"/>
    </row>
    <row r="221" spans="1:22" x14ac:dyDescent="0.25">
      <c r="A221" s="6">
        <v>179</v>
      </c>
      <c r="B221" s="4817"/>
      <c r="C221" s="270" t="s">
        <v>220</v>
      </c>
      <c r="D221" s="18">
        <v>44824</v>
      </c>
      <c r="E221" s="380" t="s">
        <v>4926</v>
      </c>
      <c r="F221" s="102">
        <v>32</v>
      </c>
      <c r="G221" s="102">
        <f>AVERAGE(CPVTFC3SG0017!U15:V15)</f>
        <v>0.20984999999999998</v>
      </c>
      <c r="H221" s="13">
        <f t="shared" si="26"/>
        <v>387.59842519685031</v>
      </c>
      <c r="I221" s="277" t="s">
        <v>314</v>
      </c>
      <c r="J221" s="1041"/>
      <c r="K221" s="1042"/>
      <c r="L221" s="926"/>
      <c r="M221" s="913"/>
      <c r="N221" s="914"/>
      <c r="O221" s="927"/>
      <c r="P221" s="4423"/>
      <c r="Q221" s="919"/>
      <c r="R221" s="4396"/>
      <c r="S221" s="402"/>
      <c r="T221" s="402"/>
      <c r="U221" s="402"/>
    </row>
    <row r="222" spans="1:22" x14ac:dyDescent="0.25">
      <c r="A222" s="6">
        <v>180</v>
      </c>
      <c r="B222" s="4812" t="s">
        <v>2259</v>
      </c>
      <c r="C222" s="270" t="s">
        <v>868</v>
      </c>
      <c r="D222" s="18">
        <v>44824</v>
      </c>
      <c r="E222" s="380" t="s">
        <v>4926</v>
      </c>
      <c r="F222" s="102">
        <v>33</v>
      </c>
      <c r="G222" s="102">
        <f>AVERAGE(CPVTFC3SG0017!W15:X15)</f>
        <v>0.11225</v>
      </c>
      <c r="H222" s="13">
        <f t="shared" si="26"/>
        <v>3.3464566929133999</v>
      </c>
      <c r="I222" s="277" t="s">
        <v>314</v>
      </c>
      <c r="J222" s="1041"/>
      <c r="K222" s="1043"/>
      <c r="L222" s="926"/>
      <c r="M222" s="913"/>
      <c r="N222" s="914"/>
      <c r="O222" s="927"/>
      <c r="P222" s="4423"/>
      <c r="Q222" s="919"/>
      <c r="R222" s="4396"/>
      <c r="S222" s="402"/>
      <c r="T222" s="402"/>
      <c r="U222" s="402"/>
    </row>
    <row r="223" spans="1:22" ht="15.75" thickBot="1" x14ac:dyDescent="0.3">
      <c r="A223" s="470">
        <v>181</v>
      </c>
      <c r="B223" s="4804"/>
      <c r="C223" s="564" t="s">
        <v>220</v>
      </c>
      <c r="D223" s="111">
        <v>44824</v>
      </c>
      <c r="E223" s="472" t="s">
        <v>4926</v>
      </c>
      <c r="F223" s="321">
        <v>34</v>
      </c>
      <c r="G223" s="321">
        <f>AVERAGE(CPVTFC3SG0017!C17:D17)</f>
        <v>0.14579999999999999</v>
      </c>
      <c r="H223" s="113">
        <f t="shared" si="26"/>
        <v>135.43307086614169</v>
      </c>
      <c r="I223" s="972" t="s">
        <v>314</v>
      </c>
      <c r="J223" s="1063"/>
      <c r="K223" s="1205"/>
      <c r="L223" s="1065"/>
      <c r="M223" s="1066"/>
      <c r="N223" s="1067"/>
      <c r="O223" s="1068"/>
      <c r="P223" s="4423"/>
      <c r="Q223" s="919"/>
      <c r="R223" s="4396"/>
      <c r="S223" s="402"/>
      <c r="T223" s="402"/>
      <c r="U223" s="402"/>
    </row>
    <row r="224" spans="1:22" x14ac:dyDescent="0.25">
      <c r="A224" s="508">
        <v>182</v>
      </c>
      <c r="B224" s="4803" t="s">
        <v>2260</v>
      </c>
      <c r="C224" s="574" t="s">
        <v>868</v>
      </c>
      <c r="D224" s="490">
        <v>44824</v>
      </c>
      <c r="E224" s="491" t="s">
        <v>4926</v>
      </c>
      <c r="F224" s="492">
        <v>35</v>
      </c>
      <c r="G224" s="492">
        <f>AVERAGE(CPVTFC3SG0017!E17:F17)</f>
        <v>8.72E-2</v>
      </c>
      <c r="H224" s="622">
        <f t="shared" si="26"/>
        <v>-95.275590551181097</v>
      </c>
      <c r="I224" s="960" t="s">
        <v>314</v>
      </c>
      <c r="J224" s="1044"/>
      <c r="K224" s="1045"/>
      <c r="L224" s="1046"/>
      <c r="M224" s="1047"/>
      <c r="N224" s="1048"/>
      <c r="O224" s="1049"/>
      <c r="P224" s="4424"/>
      <c r="Q224" s="4401"/>
      <c r="R224" s="4397"/>
      <c r="S224" s="930"/>
      <c r="T224" s="930"/>
      <c r="U224" s="1073"/>
    </row>
    <row r="225" spans="1:22" ht="15.75" thickBot="1" x14ac:dyDescent="0.3">
      <c r="A225" s="585"/>
      <c r="B225" s="4804"/>
      <c r="C225" s="270" t="s">
        <v>5448</v>
      </c>
      <c r="D225" s="911"/>
      <c r="E225" s="917"/>
      <c r="F225" s="956"/>
      <c r="G225" s="956"/>
      <c r="H225" s="914"/>
      <c r="I225" s="924"/>
      <c r="J225" s="1041"/>
      <c r="K225" s="1042"/>
      <c r="L225" s="926"/>
      <c r="M225" s="913"/>
      <c r="N225" s="914"/>
      <c r="O225" s="927"/>
      <c r="P225" s="4425">
        <v>44894</v>
      </c>
      <c r="Q225" s="468" t="s">
        <v>5593</v>
      </c>
      <c r="R225" s="468">
        <v>129</v>
      </c>
      <c r="S225" s="468">
        <f>AVERAGE(CPVTFC3SG0081!J18:K18)</f>
        <v>0.10100000000000001</v>
      </c>
      <c r="T225" s="4009">
        <f t="shared" ref="T225" si="31">(S225-0.1617)/0.0141*66</f>
        <v>-284.12765957446811</v>
      </c>
      <c r="U225" s="4251" t="s">
        <v>314</v>
      </c>
    </row>
    <row r="226" spans="1:22" ht="15.75" thickBot="1" x14ac:dyDescent="0.3">
      <c r="A226" s="462">
        <v>183</v>
      </c>
      <c r="B226" s="4805"/>
      <c r="C226" s="576" t="s">
        <v>220</v>
      </c>
      <c r="D226" s="91">
        <v>44824</v>
      </c>
      <c r="E226" s="466" t="s">
        <v>4926</v>
      </c>
      <c r="F226" s="467">
        <v>36</v>
      </c>
      <c r="G226" s="467">
        <f>AVERAGE(CPVTFC3SG0017!G17:H17)</f>
        <v>9.1049999999999992E-2</v>
      </c>
      <c r="H226" s="225">
        <f t="shared" si="26"/>
        <v>-80.118110236220502</v>
      </c>
      <c r="I226" s="1021" t="s">
        <v>314</v>
      </c>
      <c r="J226" s="1084"/>
      <c r="K226" s="1232"/>
      <c r="L226" s="1060"/>
      <c r="M226" s="1086"/>
      <c r="N226" s="1087"/>
      <c r="O226" s="1061"/>
      <c r="P226" s="4426"/>
      <c r="Q226" s="4402"/>
      <c r="R226" s="4398"/>
      <c r="S226" s="936"/>
      <c r="T226" s="936"/>
      <c r="U226" s="1497"/>
    </row>
    <row r="227" spans="1:22" x14ac:dyDescent="0.25">
      <c r="A227" s="114">
        <v>184</v>
      </c>
      <c r="B227" s="4815" t="s">
        <v>2261</v>
      </c>
      <c r="C227" s="566" t="s">
        <v>868</v>
      </c>
      <c r="D227" s="115">
        <v>44824</v>
      </c>
      <c r="E227" s="388" t="s">
        <v>4926</v>
      </c>
      <c r="F227" s="444">
        <v>37</v>
      </c>
      <c r="G227" s="444">
        <f>AVERAGE(CPVTFC3SG0017!I17:J17)</f>
        <v>2.4935</v>
      </c>
      <c r="H227" s="117">
        <f t="shared" si="26"/>
        <v>9378.3464566929124</v>
      </c>
      <c r="I227" s="973" t="s">
        <v>315</v>
      </c>
      <c r="J227" s="795">
        <v>44873</v>
      </c>
      <c r="K227" s="1074" t="s">
        <v>5437</v>
      </c>
      <c r="L227" s="797">
        <v>37</v>
      </c>
      <c r="M227" s="116">
        <f>AVERAGE(CPVTFC3SG0047!I17:J17)</f>
        <v>0.25890000000000002</v>
      </c>
      <c r="N227" s="117">
        <f t="shared" ref="N227:N232" si="32">(M227-0.1619)/0.0141*400</f>
        <v>2751.773049645391</v>
      </c>
      <c r="O227" s="342" t="s">
        <v>315</v>
      </c>
      <c r="P227" s="4423"/>
      <c r="Q227" s="919"/>
      <c r="R227" s="4396"/>
      <c r="S227" s="402"/>
      <c r="T227" s="402"/>
      <c r="U227" s="402"/>
      <c r="V227" s="284"/>
    </row>
    <row r="228" spans="1:22" x14ac:dyDescent="0.25">
      <c r="A228" s="64">
        <v>185</v>
      </c>
      <c r="B228" s="4820"/>
      <c r="C228" s="281" t="s">
        <v>220</v>
      </c>
      <c r="D228" s="65">
        <v>44824</v>
      </c>
      <c r="E228" s="387" t="s">
        <v>4926</v>
      </c>
      <c r="F228" s="164">
        <v>38</v>
      </c>
      <c r="G228" s="164">
        <f>AVERAGE(CPVTFC3SG0017!K17:L17)</f>
        <v>2.1419000000000001</v>
      </c>
      <c r="H228" s="67">
        <f t="shared" si="26"/>
        <v>7994.0944881889764</v>
      </c>
      <c r="I228" s="282" t="s">
        <v>315</v>
      </c>
      <c r="J228" s="865">
        <v>44873</v>
      </c>
      <c r="K228" s="896" t="s">
        <v>5437</v>
      </c>
      <c r="L228" s="867">
        <v>38</v>
      </c>
      <c r="M228" s="72">
        <f>AVERAGE(CPVTFC3SG0047!K17:L17)</f>
        <v>0.22735</v>
      </c>
      <c r="N228" s="73">
        <f t="shared" si="32"/>
        <v>1856.7375886524826</v>
      </c>
      <c r="O228" s="421" t="s">
        <v>315</v>
      </c>
      <c r="P228" s="4423"/>
      <c r="Q228" s="919"/>
      <c r="R228" s="4396"/>
      <c r="S228" s="402"/>
      <c r="T228" s="402"/>
      <c r="U228" s="402"/>
    </row>
    <row r="229" spans="1:22" x14ac:dyDescent="0.25">
      <c r="A229" s="68">
        <v>186</v>
      </c>
      <c r="B229" s="4818" t="s">
        <v>2262</v>
      </c>
      <c r="C229" s="281" t="s">
        <v>868</v>
      </c>
      <c r="D229" s="65">
        <v>44824</v>
      </c>
      <c r="E229" s="387" t="s">
        <v>4926</v>
      </c>
      <c r="F229" s="164">
        <v>39</v>
      </c>
      <c r="G229" s="164">
        <f>AVERAGE(CPVTFC3SG0017!M17:N17)</f>
        <v>2.8289</v>
      </c>
      <c r="H229" s="67">
        <f t="shared" si="26"/>
        <v>10698.818897637795</v>
      </c>
      <c r="I229" s="282" t="s">
        <v>315</v>
      </c>
      <c r="J229" s="852">
        <v>44873</v>
      </c>
      <c r="K229" s="895" t="s">
        <v>5437</v>
      </c>
      <c r="L229" s="853">
        <v>39</v>
      </c>
      <c r="M229" s="66">
        <f>AVERAGE(CPVTFC3SG0047!M17:N17)</f>
        <v>1.3470499999999999</v>
      </c>
      <c r="N229" s="67">
        <f t="shared" si="32"/>
        <v>33621.276595744675</v>
      </c>
      <c r="O229" s="101" t="s">
        <v>315</v>
      </c>
      <c r="P229" s="4423"/>
      <c r="Q229" s="919"/>
      <c r="R229" s="4396"/>
      <c r="S229" s="402"/>
      <c r="T229" s="402"/>
      <c r="U229" s="402"/>
      <c r="V229" s="4829"/>
    </row>
    <row r="230" spans="1:22" x14ac:dyDescent="0.25">
      <c r="A230" s="64">
        <v>187</v>
      </c>
      <c r="B230" s="4820"/>
      <c r="C230" s="281" t="s">
        <v>220</v>
      </c>
      <c r="D230" s="65">
        <v>44824</v>
      </c>
      <c r="E230" s="387" t="s">
        <v>4926</v>
      </c>
      <c r="F230" s="164">
        <v>40</v>
      </c>
      <c r="G230" s="164">
        <f>AVERAGE(CPVTFC3SG0017!O17:P17)</f>
        <v>2.1454500000000003</v>
      </c>
      <c r="H230" s="67">
        <f t="shared" si="26"/>
        <v>8008.0708661417329</v>
      </c>
      <c r="I230" s="282" t="s">
        <v>315</v>
      </c>
      <c r="J230" s="865">
        <v>44873</v>
      </c>
      <c r="K230" s="896" t="s">
        <v>5437</v>
      </c>
      <c r="L230" s="867">
        <v>40</v>
      </c>
      <c r="M230" s="72">
        <f>AVERAGE(CPVTFC3SG0047!O17:P17)</f>
        <v>0.25505</v>
      </c>
      <c r="N230" s="73">
        <f t="shared" si="32"/>
        <v>2642.5531914893622</v>
      </c>
      <c r="O230" s="421" t="s">
        <v>315</v>
      </c>
      <c r="P230" s="4423"/>
      <c r="Q230" s="919"/>
      <c r="R230" s="4396"/>
      <c r="S230" s="402"/>
      <c r="T230" s="402"/>
      <c r="U230" s="402"/>
      <c r="V230" s="4827"/>
    </row>
    <row r="231" spans="1:22" x14ac:dyDescent="0.25">
      <c r="A231" s="68">
        <v>188</v>
      </c>
      <c r="B231" s="4818" t="s">
        <v>2263</v>
      </c>
      <c r="C231" s="281" t="s">
        <v>868</v>
      </c>
      <c r="D231" s="65">
        <v>44824</v>
      </c>
      <c r="E231" s="387" t="s">
        <v>4926</v>
      </c>
      <c r="F231" s="164">
        <v>41</v>
      </c>
      <c r="G231" s="164">
        <f>AVERAGE(CPVTFC3SG0017!Q17:R17)</f>
        <v>2.8655999999999997</v>
      </c>
      <c r="H231" s="67">
        <f t="shared" si="26"/>
        <v>10843.307086614172</v>
      </c>
      <c r="I231" s="282" t="s">
        <v>315</v>
      </c>
      <c r="J231" s="852">
        <v>44873</v>
      </c>
      <c r="K231" s="895" t="s">
        <v>5437</v>
      </c>
      <c r="L231" s="853">
        <v>41</v>
      </c>
      <c r="M231" s="66">
        <f>AVERAGE(CPVTFC3SG0047!Q17:R17)</f>
        <v>2.8426</v>
      </c>
      <c r="N231" s="67">
        <f t="shared" si="32"/>
        <v>76048.226950354598</v>
      </c>
      <c r="O231" s="101" t="s">
        <v>315</v>
      </c>
      <c r="P231" s="4423"/>
      <c r="Q231" s="919"/>
      <c r="R231" s="4396"/>
      <c r="S231" s="402"/>
      <c r="T231" s="402"/>
      <c r="U231" s="402"/>
      <c r="V231" s="308"/>
    </row>
    <row r="232" spans="1:22" x14ac:dyDescent="0.25">
      <c r="A232" s="64">
        <v>189</v>
      </c>
      <c r="B232" s="4820"/>
      <c r="C232" s="281" t="s">
        <v>220</v>
      </c>
      <c r="D232" s="65">
        <v>44824</v>
      </c>
      <c r="E232" s="387" t="s">
        <v>4926</v>
      </c>
      <c r="F232" s="164">
        <v>42</v>
      </c>
      <c r="G232" s="164">
        <f>AVERAGE(CPVTFC3SG0017!S17:T17)</f>
        <v>2.8247999999999998</v>
      </c>
      <c r="H232" s="67">
        <f t="shared" si="26"/>
        <v>10682.677165354329</v>
      </c>
      <c r="I232" s="282" t="s">
        <v>315</v>
      </c>
      <c r="J232" s="852">
        <v>44873</v>
      </c>
      <c r="K232" s="895" t="s">
        <v>5437</v>
      </c>
      <c r="L232" s="853">
        <v>42</v>
      </c>
      <c r="M232" s="66">
        <f>AVERAGE(CPVTFC3SG0047!S17:T17)</f>
        <v>1.61435</v>
      </c>
      <c r="N232" s="67">
        <f t="shared" si="32"/>
        <v>41204.255319148942</v>
      </c>
      <c r="O232" s="101" t="s">
        <v>315</v>
      </c>
      <c r="P232" s="4423"/>
      <c r="Q232" s="919"/>
      <c r="R232" s="4396"/>
      <c r="S232" s="402"/>
      <c r="T232" s="402"/>
      <c r="U232" s="402"/>
      <c r="V232" s="287"/>
    </row>
    <row r="233" spans="1:22" x14ac:dyDescent="0.25">
      <c r="A233" s="68">
        <v>190</v>
      </c>
      <c r="B233" s="4818" t="s">
        <v>2264</v>
      </c>
      <c r="C233" s="281" t="s">
        <v>868</v>
      </c>
      <c r="D233" s="65">
        <v>44824</v>
      </c>
      <c r="E233" s="387" t="s">
        <v>4926</v>
      </c>
      <c r="F233" s="164">
        <v>43</v>
      </c>
      <c r="G233" s="164">
        <f>AVERAGE(CPVTFC3SG0017!U17:V17)</f>
        <v>1.2233499999999999</v>
      </c>
      <c r="H233" s="67">
        <f t="shared" si="26"/>
        <v>4377.7559055118109</v>
      </c>
      <c r="I233" s="282" t="s">
        <v>315</v>
      </c>
      <c r="J233" s="1041"/>
      <c r="K233" s="1043"/>
      <c r="L233" s="926"/>
      <c r="M233" s="913"/>
      <c r="N233" s="914"/>
      <c r="O233" s="927"/>
      <c r="P233" s="4436"/>
      <c r="Q233" s="4407"/>
      <c r="R233" s="4396"/>
      <c r="S233" s="919"/>
      <c r="T233" s="920"/>
      <c r="U233" s="921"/>
    </row>
    <row r="234" spans="1:22" ht="15.75" thickBot="1" x14ac:dyDescent="0.3">
      <c r="A234" s="450">
        <v>191</v>
      </c>
      <c r="B234" s="4815"/>
      <c r="C234" s="562" t="s">
        <v>220</v>
      </c>
      <c r="D234" s="121">
        <v>44824</v>
      </c>
      <c r="E234" s="452" t="s">
        <v>4926</v>
      </c>
      <c r="F234" s="445">
        <v>44</v>
      </c>
      <c r="G234" s="445">
        <f>AVERAGE(CPVTFC3SG0017!W17:X17)</f>
        <v>1.0181</v>
      </c>
      <c r="H234" s="123">
        <f t="shared" si="26"/>
        <v>3569.6850393700793</v>
      </c>
      <c r="I234" s="957" t="s">
        <v>315</v>
      </c>
      <c r="J234" s="1069"/>
      <c r="K234" s="1069"/>
      <c r="L234" s="1065"/>
      <c r="M234" s="1068"/>
      <c r="N234" s="1068"/>
      <c r="O234" s="1068"/>
      <c r="P234" s="4436"/>
      <c r="Q234" s="4407"/>
      <c r="R234" s="4396"/>
      <c r="S234" s="919"/>
      <c r="T234" s="920"/>
      <c r="U234" s="921"/>
      <c r="V234" s="4719"/>
    </row>
    <row r="235" spans="1:22" x14ac:dyDescent="0.25">
      <c r="A235" s="475">
        <v>192</v>
      </c>
      <c r="B235" s="4814" t="s">
        <v>2265</v>
      </c>
      <c r="C235" s="570" t="s">
        <v>868</v>
      </c>
      <c r="D235" s="407">
        <v>44824</v>
      </c>
      <c r="E235" s="477" t="s">
        <v>4926</v>
      </c>
      <c r="F235" s="478">
        <v>45</v>
      </c>
      <c r="G235" s="478">
        <f>AVERAGE(CPVTFC3SG0017!C19:D19)</f>
        <v>0.45894999999999997</v>
      </c>
      <c r="H235" s="405">
        <f t="shared" si="26"/>
        <v>1368.3070866141732</v>
      </c>
      <c r="I235" s="1183" t="s">
        <v>315</v>
      </c>
      <c r="J235" s="1055"/>
      <c r="K235" s="1055"/>
      <c r="L235" s="1046"/>
      <c r="M235" s="1049"/>
      <c r="N235" s="1049"/>
      <c r="O235" s="1049"/>
      <c r="P235" s="4437">
        <v>44881</v>
      </c>
      <c r="Q235" s="2652" t="s">
        <v>5449</v>
      </c>
      <c r="R235" s="492">
        <v>161</v>
      </c>
      <c r="S235" s="589">
        <f>AVERAGE(CPVTFC3SG0056!B24:C24)</f>
        <v>0.18375</v>
      </c>
      <c r="T235" s="622">
        <f t="shared" ref="T235:T238" si="33">(S235-0.1243)/0.0142*66</f>
        <v>276.31690140845069</v>
      </c>
      <c r="U235" s="933" t="s">
        <v>314</v>
      </c>
      <c r="V235" s="4701"/>
    </row>
    <row r="236" spans="1:22" x14ac:dyDescent="0.25">
      <c r="A236" s="586"/>
      <c r="B236" s="4815"/>
      <c r="C236" s="281" t="s">
        <v>5448</v>
      </c>
      <c r="D236" s="911"/>
      <c r="E236" s="917"/>
      <c r="F236" s="956"/>
      <c r="G236" s="956"/>
      <c r="H236" s="914"/>
      <c r="I236" s="924"/>
      <c r="J236" s="925"/>
      <c r="K236" s="925"/>
      <c r="L236" s="926"/>
      <c r="M236" s="927"/>
      <c r="N236" s="927"/>
      <c r="O236" s="927"/>
      <c r="P236" s="4428">
        <v>44881</v>
      </c>
      <c r="Q236" s="899" t="s">
        <v>5449</v>
      </c>
      <c r="R236" s="102">
        <v>162</v>
      </c>
      <c r="S236" s="7">
        <f>AVERAGE(CPVTFC3SG0056!D24:E24)</f>
        <v>0.15275</v>
      </c>
      <c r="T236" s="13">
        <f t="shared" si="33"/>
        <v>132.23239436619718</v>
      </c>
      <c r="U236" s="934" t="s">
        <v>314</v>
      </c>
    </row>
    <row r="237" spans="1:22" x14ac:dyDescent="0.25">
      <c r="A237" s="586"/>
      <c r="B237" s="4815"/>
      <c r="C237" s="281" t="s">
        <v>863</v>
      </c>
      <c r="D237" s="911"/>
      <c r="E237" s="917"/>
      <c r="F237" s="956"/>
      <c r="G237" s="956"/>
      <c r="H237" s="914"/>
      <c r="I237" s="924"/>
      <c r="J237" s="925"/>
      <c r="K237" s="925"/>
      <c r="L237" s="926"/>
      <c r="M237" s="927"/>
      <c r="N237" s="927"/>
      <c r="O237" s="927"/>
      <c r="P237" s="4428">
        <v>44881</v>
      </c>
      <c r="Q237" s="899" t="s">
        <v>5449</v>
      </c>
      <c r="R237" s="102">
        <v>163</v>
      </c>
      <c r="S237" s="7">
        <f>AVERAGE(CPVTFC3SG0056!F24:G24)</f>
        <v>0.15709999999999999</v>
      </c>
      <c r="T237" s="13">
        <f t="shared" si="33"/>
        <v>152.4507042253521</v>
      </c>
      <c r="U237" s="934" t="s">
        <v>314</v>
      </c>
    </row>
    <row r="238" spans="1:22" ht="15.75" thickBot="1" x14ac:dyDescent="0.3">
      <c r="A238" s="481">
        <v>193</v>
      </c>
      <c r="B238" s="4821"/>
      <c r="C238" s="572" t="s">
        <v>220</v>
      </c>
      <c r="D238" s="412">
        <v>44824</v>
      </c>
      <c r="E238" s="484" t="s">
        <v>4926</v>
      </c>
      <c r="F238" s="485">
        <v>46</v>
      </c>
      <c r="G238" s="485">
        <f>AVERAGE(CPVTFC3SG0017!E19:F19)</f>
        <v>0.6321</v>
      </c>
      <c r="H238" s="415">
        <f t="shared" si="26"/>
        <v>2050</v>
      </c>
      <c r="I238" s="1184" t="s">
        <v>315</v>
      </c>
      <c r="J238" s="1059"/>
      <c r="K238" s="1059"/>
      <c r="L238" s="1060"/>
      <c r="M238" s="1061"/>
      <c r="N238" s="1061"/>
      <c r="O238" s="1061"/>
      <c r="P238" s="4429">
        <v>44881</v>
      </c>
      <c r="Q238" s="4404" t="s">
        <v>5449</v>
      </c>
      <c r="R238" s="467">
        <v>164</v>
      </c>
      <c r="S238" s="595">
        <f>AVERAGE(CPVTFC3SG0056!H24:I24)</f>
        <v>0.16365000000000002</v>
      </c>
      <c r="T238" s="225">
        <f t="shared" si="33"/>
        <v>182.89436619718319</v>
      </c>
      <c r="U238" s="939" t="s">
        <v>314</v>
      </c>
    </row>
    <row r="239" spans="1:22" x14ac:dyDescent="0.25">
      <c r="A239" s="174">
        <v>194</v>
      </c>
      <c r="B239" s="4815" t="s">
        <v>2266</v>
      </c>
      <c r="C239" s="566" t="s">
        <v>868</v>
      </c>
      <c r="D239" s="115">
        <v>44824</v>
      </c>
      <c r="E239" s="388" t="s">
        <v>4926</v>
      </c>
      <c r="F239" s="444">
        <v>47</v>
      </c>
      <c r="G239" s="444">
        <f>AVERAGE(CPVTFC3SG0017!G19:H19)</f>
        <v>2.8639999999999999</v>
      </c>
      <c r="H239" s="117">
        <f t="shared" si="26"/>
        <v>10837.007874015746</v>
      </c>
      <c r="I239" s="973" t="s">
        <v>315</v>
      </c>
      <c r="J239" s="795">
        <v>44873</v>
      </c>
      <c r="K239" s="1074" t="s">
        <v>5437</v>
      </c>
      <c r="L239" s="1077">
        <v>43</v>
      </c>
      <c r="M239" s="116">
        <f>AVERAGE(CPVTFC3SG0047!U17:V17)</f>
        <v>1.16395</v>
      </c>
      <c r="N239" s="117">
        <f>(M239-0.1619)/0.0141*400</f>
        <v>28426.950354609933</v>
      </c>
      <c r="O239" s="342" t="s">
        <v>315</v>
      </c>
      <c r="P239" s="4423"/>
      <c r="Q239" s="919"/>
      <c r="R239" s="4396"/>
      <c r="S239" s="402"/>
      <c r="T239" s="402"/>
      <c r="U239" s="402"/>
    </row>
    <row r="240" spans="1:22" ht="15.75" thickBot="1" x14ac:dyDescent="0.3">
      <c r="A240" s="450">
        <v>195</v>
      </c>
      <c r="B240" s="4815"/>
      <c r="C240" s="562" t="s">
        <v>220</v>
      </c>
      <c r="D240" s="121">
        <v>44824</v>
      </c>
      <c r="E240" s="452" t="s">
        <v>4926</v>
      </c>
      <c r="F240" s="445">
        <v>48</v>
      </c>
      <c r="G240" s="445">
        <f>AVERAGE(CPVTFC3SG0017!I19:J19)</f>
        <v>2.9036</v>
      </c>
      <c r="H240" s="123">
        <f t="shared" si="26"/>
        <v>10992.913385826772</v>
      </c>
      <c r="I240" s="957" t="s">
        <v>315</v>
      </c>
      <c r="J240" s="737">
        <v>44873</v>
      </c>
      <c r="K240" s="1027" t="s">
        <v>5437</v>
      </c>
      <c r="L240" s="742">
        <v>44</v>
      </c>
      <c r="M240" s="122">
        <f>AVERAGE(CPVTFC3SG0047!W17:X17)</f>
        <v>0.83925000000000005</v>
      </c>
      <c r="N240" s="123">
        <f>(M240-0.1619)/0.0141*400</f>
        <v>19215.602836879436</v>
      </c>
      <c r="O240" s="699" t="s">
        <v>315</v>
      </c>
      <c r="P240" s="4423"/>
      <c r="Q240" s="919"/>
      <c r="R240" s="4396"/>
      <c r="S240" s="402"/>
      <c r="T240" s="402"/>
      <c r="U240" s="402"/>
    </row>
    <row r="241" spans="1:22" x14ac:dyDescent="0.25">
      <c r="A241" s="475">
        <v>196</v>
      </c>
      <c r="B241" s="4814" t="s">
        <v>2267</v>
      </c>
      <c r="C241" s="570" t="s">
        <v>868</v>
      </c>
      <c r="D241" s="407">
        <v>44824</v>
      </c>
      <c r="E241" s="477" t="s">
        <v>4926</v>
      </c>
      <c r="F241" s="478">
        <v>49</v>
      </c>
      <c r="G241" s="478">
        <f>AVERAGE(CPVTFC3SG0017!K19:L19)</f>
        <v>2.7836499999999997</v>
      </c>
      <c r="H241" s="405">
        <f t="shared" si="26"/>
        <v>10520.669291338581</v>
      </c>
      <c r="I241" s="980" t="s">
        <v>315</v>
      </c>
      <c r="J241" s="756">
        <v>44873</v>
      </c>
      <c r="K241" s="1057" t="s">
        <v>5437</v>
      </c>
      <c r="L241" s="758">
        <v>45</v>
      </c>
      <c r="M241" s="409">
        <f>AVERAGE(CPVTFC3SG0047!C19:D19)</f>
        <v>0.59489999999999998</v>
      </c>
      <c r="N241" s="405">
        <f>(M241-0.1619)/0.0141*400</f>
        <v>12283.687943262412</v>
      </c>
      <c r="O241" s="759" t="s">
        <v>315</v>
      </c>
      <c r="P241" s="4446">
        <v>44881</v>
      </c>
      <c r="Q241" s="2657" t="s">
        <v>5449</v>
      </c>
      <c r="R241" s="459">
        <v>165</v>
      </c>
      <c r="S241" s="88">
        <f>AVERAGE(CPVTFC3SG0056!J24:K24)</f>
        <v>0.74904999999999999</v>
      </c>
      <c r="T241" s="89">
        <f t="shared" ref="T241:T244" si="34">(S241-0.1243)/0.0142*66</f>
        <v>2903.7676056338028</v>
      </c>
      <c r="U241" s="1080" t="s">
        <v>315</v>
      </c>
    </row>
    <row r="242" spans="1:22" x14ac:dyDescent="0.25">
      <c r="A242" s="586"/>
      <c r="B242" s="4815"/>
      <c r="C242" s="281" t="s">
        <v>5448</v>
      </c>
      <c r="D242" s="911"/>
      <c r="E242" s="917"/>
      <c r="F242" s="956"/>
      <c r="G242" s="956"/>
      <c r="H242" s="914"/>
      <c r="I242" s="924"/>
      <c r="J242" s="1041"/>
      <c r="K242" s="1039"/>
      <c r="L242" s="926"/>
      <c r="M242" s="913"/>
      <c r="N242" s="914"/>
      <c r="O242" s="927"/>
      <c r="P242" s="4447">
        <v>44881</v>
      </c>
      <c r="Q242" s="4415" t="s">
        <v>5449</v>
      </c>
      <c r="R242" s="103">
        <v>166</v>
      </c>
      <c r="S242" s="10">
        <f>AVERAGE(CPVTFC3SG0056!L24:M24)</f>
        <v>0.44264999999999999</v>
      </c>
      <c r="T242" s="14">
        <f t="shared" si="34"/>
        <v>1479.6549295774648</v>
      </c>
      <c r="U242" s="1081" t="s">
        <v>315</v>
      </c>
    </row>
    <row r="243" spans="1:22" x14ac:dyDescent="0.25">
      <c r="A243" s="586"/>
      <c r="B243" s="4815"/>
      <c r="C243" s="281" t="s">
        <v>863</v>
      </c>
      <c r="D243" s="911"/>
      <c r="E243" s="917"/>
      <c r="F243" s="956"/>
      <c r="G243" s="956"/>
      <c r="H243" s="914"/>
      <c r="I243" s="924"/>
      <c r="J243" s="1041"/>
      <c r="K243" s="1039"/>
      <c r="L243" s="926"/>
      <c r="M243" s="913"/>
      <c r="N243" s="914"/>
      <c r="O243" s="927"/>
      <c r="P243" s="4447">
        <v>44881</v>
      </c>
      <c r="Q243" s="4415" t="s">
        <v>5449</v>
      </c>
      <c r="R243" s="103">
        <v>167</v>
      </c>
      <c r="S243" s="10">
        <f>AVERAGE(CPVTFC3SG0056!N24:O24)</f>
        <v>0.44479999999999997</v>
      </c>
      <c r="T243" s="14">
        <f t="shared" si="34"/>
        <v>1489.6478873239437</v>
      </c>
      <c r="U243" s="1081" t="s">
        <v>315</v>
      </c>
    </row>
    <row r="244" spans="1:22" ht="15.75" thickBot="1" x14ac:dyDescent="0.3">
      <c r="A244" s="481">
        <v>197</v>
      </c>
      <c r="B244" s="4821"/>
      <c r="C244" s="572" t="s">
        <v>220</v>
      </c>
      <c r="D244" s="412">
        <v>44824</v>
      </c>
      <c r="E244" s="484" t="s">
        <v>4926</v>
      </c>
      <c r="F244" s="485">
        <v>50</v>
      </c>
      <c r="G244" s="485">
        <f>AVERAGE(CPVTFC3SG0017!M19:N19)</f>
        <v>2.077</v>
      </c>
      <c r="H244" s="415">
        <f t="shared" si="26"/>
        <v>7738.5826771653537</v>
      </c>
      <c r="I244" s="981" t="s">
        <v>315</v>
      </c>
      <c r="J244" s="982">
        <v>44873</v>
      </c>
      <c r="K244" s="983" t="s">
        <v>5437</v>
      </c>
      <c r="L244" s="984">
        <v>46</v>
      </c>
      <c r="M244" s="985">
        <f>AVERAGE(CPVTFC3SG0047!E19:F19)</f>
        <v>0.29110000000000003</v>
      </c>
      <c r="N244" s="986">
        <f>(M244-0.1619)/0.0141*400</f>
        <v>3665.2482269503557</v>
      </c>
      <c r="O244" s="987" t="s">
        <v>315</v>
      </c>
      <c r="P244" s="4429">
        <v>44881</v>
      </c>
      <c r="Q244" s="4404" t="s">
        <v>5449</v>
      </c>
      <c r="R244" s="467">
        <v>168</v>
      </c>
      <c r="S244" s="595">
        <f>AVERAGE(CPVTFC3SG0056!P24:Q24)</f>
        <v>0.31</v>
      </c>
      <c r="T244" s="225">
        <f t="shared" si="34"/>
        <v>863.11267605633805</v>
      </c>
      <c r="U244" s="1182" t="s">
        <v>314</v>
      </c>
    </row>
    <row r="245" spans="1:22" x14ac:dyDescent="0.25">
      <c r="A245" s="318">
        <v>198</v>
      </c>
      <c r="B245" s="4804" t="s">
        <v>2268</v>
      </c>
      <c r="C245" s="568" t="s">
        <v>868</v>
      </c>
      <c r="D245" s="83">
        <v>44824</v>
      </c>
      <c r="E245" s="389" t="s">
        <v>4926</v>
      </c>
      <c r="F245" s="375">
        <v>51</v>
      </c>
      <c r="G245" s="375">
        <f>AVERAGE(CPVTFC3SG0017!O19:P19)</f>
        <v>0.40910000000000002</v>
      </c>
      <c r="H245" s="85">
        <f t="shared" si="26"/>
        <v>1172.0472440944884</v>
      </c>
      <c r="I245" s="1181" t="s">
        <v>314</v>
      </c>
      <c r="J245" s="1040"/>
      <c r="K245" s="1040"/>
      <c r="L245" s="996"/>
      <c r="M245" s="998"/>
      <c r="N245" s="998"/>
      <c r="O245" s="998"/>
      <c r="P245" s="4423"/>
      <c r="Q245" s="919"/>
      <c r="R245" s="4396"/>
      <c r="S245" s="402"/>
      <c r="T245" s="402"/>
      <c r="U245" s="402"/>
    </row>
    <row r="246" spans="1:22" x14ac:dyDescent="0.25">
      <c r="A246" s="6">
        <v>199</v>
      </c>
      <c r="B246" s="4817"/>
      <c r="C246" s="270" t="s">
        <v>220</v>
      </c>
      <c r="D246" s="18">
        <v>44824</v>
      </c>
      <c r="E246" s="380" t="s">
        <v>4926</v>
      </c>
      <c r="F246" s="102">
        <v>52</v>
      </c>
      <c r="G246" s="102">
        <f>AVERAGE(CPVTFC3SG0017!Q19:R19)</f>
        <v>0.26655000000000001</v>
      </c>
      <c r="H246" s="13">
        <f t="shared" si="26"/>
        <v>610.82677165354335</v>
      </c>
      <c r="I246" s="1177" t="s">
        <v>314</v>
      </c>
      <c r="J246" s="1041"/>
      <c r="K246" s="1043"/>
      <c r="L246" s="926"/>
      <c r="M246" s="913"/>
      <c r="N246" s="914"/>
      <c r="O246" s="927"/>
      <c r="P246" s="4448"/>
      <c r="Q246" s="919"/>
      <c r="R246" s="4396"/>
      <c r="S246" s="402"/>
      <c r="T246" s="402"/>
      <c r="U246" s="402"/>
    </row>
    <row r="247" spans="1:22" x14ac:dyDescent="0.25">
      <c r="A247" s="68">
        <v>200</v>
      </c>
      <c r="B247" s="4818" t="s">
        <v>2269</v>
      </c>
      <c r="C247" s="281" t="s">
        <v>868</v>
      </c>
      <c r="D247" s="65">
        <v>44824</v>
      </c>
      <c r="E247" s="387" t="s">
        <v>4926</v>
      </c>
      <c r="F247" s="164">
        <v>53</v>
      </c>
      <c r="G247" s="164">
        <f>AVERAGE(CPVTFC3SG0017!S19:T19)</f>
        <v>1.7711000000000001</v>
      </c>
      <c r="H247" s="67">
        <f t="shared" si="26"/>
        <v>6534.2519685039379</v>
      </c>
      <c r="I247" s="282" t="s">
        <v>315</v>
      </c>
      <c r="J247" s="1041"/>
      <c r="K247" s="1042"/>
      <c r="L247" s="926"/>
      <c r="M247" s="913"/>
      <c r="N247" s="914"/>
      <c r="O247" s="927"/>
      <c r="P247" s="4423"/>
      <c r="Q247" s="919"/>
      <c r="R247" s="4396"/>
      <c r="S247" s="402"/>
      <c r="T247" s="402"/>
      <c r="U247" s="402"/>
    </row>
    <row r="248" spans="1:22" x14ac:dyDescent="0.25">
      <c r="A248" s="64">
        <v>201</v>
      </c>
      <c r="B248" s="4820"/>
      <c r="C248" s="281" t="s">
        <v>220</v>
      </c>
      <c r="D248" s="65">
        <v>44824</v>
      </c>
      <c r="E248" s="387" t="s">
        <v>4926</v>
      </c>
      <c r="F248" s="164">
        <v>54</v>
      </c>
      <c r="G248" s="164">
        <f>AVERAGE(CPVTFC3SG0017!U19:V19)</f>
        <v>1.885</v>
      </c>
      <c r="H248" s="67">
        <f t="shared" si="26"/>
        <v>6982.6771653543319</v>
      </c>
      <c r="I248" s="282" t="s">
        <v>315</v>
      </c>
      <c r="J248" s="1041"/>
      <c r="K248" s="1042"/>
      <c r="L248" s="926"/>
      <c r="M248" s="913"/>
      <c r="N248" s="914"/>
      <c r="O248" s="927"/>
      <c r="P248" s="4448"/>
      <c r="Q248" s="919"/>
      <c r="R248" s="4396"/>
      <c r="S248" s="402"/>
      <c r="T248" s="402"/>
      <c r="U248" s="402"/>
    </row>
    <row r="249" spans="1:22" x14ac:dyDescent="0.25">
      <c r="A249" s="68">
        <v>202</v>
      </c>
      <c r="B249" s="4818" t="s">
        <v>2270</v>
      </c>
      <c r="C249" s="281" t="s">
        <v>868</v>
      </c>
      <c r="D249" s="65">
        <v>44824</v>
      </c>
      <c r="E249" s="387" t="s">
        <v>4926</v>
      </c>
      <c r="F249" s="164">
        <v>55</v>
      </c>
      <c r="G249" s="164">
        <f>AVERAGE(CPVTFC3SG0017!W19:X19)</f>
        <v>2.6497999999999999</v>
      </c>
      <c r="H249" s="67">
        <f t="shared" si="26"/>
        <v>9993.7007874015744</v>
      </c>
      <c r="I249" s="282" t="s">
        <v>315</v>
      </c>
      <c r="J249" s="852">
        <v>44873</v>
      </c>
      <c r="K249" s="895" t="s">
        <v>5437</v>
      </c>
      <c r="L249" s="853">
        <v>47</v>
      </c>
      <c r="M249" s="66">
        <f>AVERAGE(CPVTFC3SG0047!G19:H19)</f>
        <v>0.42074999999999996</v>
      </c>
      <c r="N249" s="67">
        <f>(M249-0.1619)/0.0141*400</f>
        <v>7343.2624113475167</v>
      </c>
      <c r="O249" s="101" t="s">
        <v>315</v>
      </c>
      <c r="P249" s="4423"/>
      <c r="Q249" s="919"/>
      <c r="R249" s="4396"/>
      <c r="S249" s="402"/>
      <c r="T249" s="402"/>
      <c r="U249" s="402"/>
    </row>
    <row r="250" spans="1:22" x14ac:dyDescent="0.25">
      <c r="A250" s="64">
        <v>203</v>
      </c>
      <c r="B250" s="4820"/>
      <c r="C250" s="281" t="s">
        <v>220</v>
      </c>
      <c r="D250" s="65">
        <v>44824</v>
      </c>
      <c r="E250" s="387" t="s">
        <v>4926</v>
      </c>
      <c r="F250" s="164">
        <v>56</v>
      </c>
      <c r="G250" s="164">
        <f>AVERAGE(CPVTFC3SG0017!C21:D21)</f>
        <v>2.7419000000000002</v>
      </c>
      <c r="H250" s="67">
        <f t="shared" si="26"/>
        <v>10356.299212598426</v>
      </c>
      <c r="I250" s="282" t="s">
        <v>315</v>
      </c>
      <c r="J250" s="852">
        <v>44873</v>
      </c>
      <c r="K250" s="895" t="s">
        <v>5437</v>
      </c>
      <c r="L250" s="853">
        <v>48</v>
      </c>
      <c r="M250" s="66">
        <f>AVERAGE(CPVTFC3SG0047!I19:J19)</f>
        <v>0.38280000000000003</v>
      </c>
      <c r="N250" s="67">
        <f>(M250-0.1619)/0.0141*400</f>
        <v>6266.6666666666679</v>
      </c>
      <c r="O250" s="101" t="s">
        <v>315</v>
      </c>
      <c r="P250" s="4423"/>
      <c r="Q250" s="919"/>
      <c r="R250" s="4396"/>
      <c r="S250" s="402"/>
      <c r="T250" s="402"/>
      <c r="U250" s="402"/>
    </row>
    <row r="251" spans="1:22" x14ac:dyDescent="0.25">
      <c r="A251" s="68">
        <v>204</v>
      </c>
      <c r="B251" s="4818" t="s">
        <v>2271</v>
      </c>
      <c r="C251" s="281" t="s">
        <v>868</v>
      </c>
      <c r="D251" s="65">
        <v>44824</v>
      </c>
      <c r="E251" s="387" t="s">
        <v>4926</v>
      </c>
      <c r="F251" s="164">
        <v>57</v>
      </c>
      <c r="G251" s="164">
        <f>AVERAGE(CPVTFC3SG0017!E21:F21)</f>
        <v>0.93245</v>
      </c>
      <c r="H251" s="67">
        <f t="shared" si="26"/>
        <v>3232.4803149606305</v>
      </c>
      <c r="I251" s="282" t="s">
        <v>315</v>
      </c>
      <c r="J251" s="915"/>
      <c r="K251" s="915"/>
      <c r="L251" s="956"/>
      <c r="M251" s="915"/>
      <c r="N251" s="915"/>
      <c r="O251" s="915"/>
      <c r="P251" s="4423"/>
      <c r="Q251" s="919"/>
      <c r="R251" s="4396"/>
      <c r="S251" s="402"/>
      <c r="T251" s="402"/>
      <c r="U251" s="402"/>
    </row>
    <row r="252" spans="1:22" ht="15.75" thickBot="1" x14ac:dyDescent="0.3">
      <c r="A252" s="450">
        <v>205</v>
      </c>
      <c r="B252" s="4815"/>
      <c r="C252" s="562" t="s">
        <v>220</v>
      </c>
      <c r="D252" s="121">
        <v>44824</v>
      </c>
      <c r="E252" s="452" t="s">
        <v>4926</v>
      </c>
      <c r="F252" s="445">
        <v>58</v>
      </c>
      <c r="G252" s="445">
        <f>AVERAGE(CPVTFC3SG0017!G21:H21)</f>
        <v>1.2492999999999999</v>
      </c>
      <c r="H252" s="123">
        <f t="shared" si="26"/>
        <v>4479.9212598425192</v>
      </c>
      <c r="I252" s="957" t="s">
        <v>315</v>
      </c>
      <c r="J252" s="1069"/>
      <c r="K252" s="1069"/>
      <c r="L252" s="1065"/>
      <c r="M252" s="1068"/>
      <c r="N252" s="1068"/>
      <c r="O252" s="1068"/>
      <c r="P252" s="4423"/>
      <c r="Q252" s="919"/>
      <c r="R252" s="4396"/>
      <c r="S252" s="402"/>
      <c r="T252" s="402"/>
      <c r="U252" s="402"/>
      <c r="V252" s="4719"/>
    </row>
    <row r="253" spans="1:22" x14ac:dyDescent="0.25">
      <c r="A253" s="475">
        <v>206</v>
      </c>
      <c r="B253" s="4814" t="s">
        <v>2272</v>
      </c>
      <c r="C253" s="570" t="s">
        <v>868</v>
      </c>
      <c r="D253" s="407">
        <v>44824</v>
      </c>
      <c r="E253" s="477" t="s">
        <v>4926</v>
      </c>
      <c r="F253" s="478">
        <v>59</v>
      </c>
      <c r="G253" s="478">
        <f>AVERAGE(CPVTFC3SG0017!I21:J21)</f>
        <v>2.61015</v>
      </c>
      <c r="H253" s="405">
        <f t="shared" si="26"/>
        <v>9837.5984251968512</v>
      </c>
      <c r="I253" s="980" t="s">
        <v>315</v>
      </c>
      <c r="J253" s="756">
        <v>44873</v>
      </c>
      <c r="K253" s="1057" t="s">
        <v>5437</v>
      </c>
      <c r="L253" s="758">
        <v>49</v>
      </c>
      <c r="M253" s="409">
        <f>AVERAGE(CPVTFC3SG0047!K19:L19)</f>
        <v>0.34675</v>
      </c>
      <c r="N253" s="405">
        <f t="shared" ref="N253:N258" si="35">(M253-0.1619)/0.0141*400</f>
        <v>5243.9716312056744</v>
      </c>
      <c r="O253" s="759" t="s">
        <v>315</v>
      </c>
      <c r="P253" s="4446">
        <v>44881</v>
      </c>
      <c r="Q253" s="2657" t="s">
        <v>5449</v>
      </c>
      <c r="R253" s="459">
        <v>169</v>
      </c>
      <c r="S253" s="88">
        <f>AVERAGE(CPVTFC3SG0056!R24:S24)</f>
        <v>0.54530000000000001</v>
      </c>
      <c r="T253" s="89">
        <f t="shared" ref="T253:T256" si="36">(S253-0.1243)/0.0142*66</f>
        <v>1956.7605633802818</v>
      </c>
      <c r="U253" s="1080" t="s">
        <v>315</v>
      </c>
      <c r="V253" s="4701"/>
    </row>
    <row r="254" spans="1:22" x14ac:dyDescent="0.25">
      <c r="A254" s="586"/>
      <c r="B254" s="4815"/>
      <c r="C254" s="281" t="s">
        <v>5448</v>
      </c>
      <c r="D254" s="911"/>
      <c r="E254" s="917"/>
      <c r="F254" s="956"/>
      <c r="G254" s="956"/>
      <c r="H254" s="914"/>
      <c r="I254" s="924"/>
      <c r="J254" s="1041"/>
      <c r="K254" s="1039"/>
      <c r="L254" s="926"/>
      <c r="M254" s="913"/>
      <c r="N254" s="914"/>
      <c r="O254" s="927"/>
      <c r="P254" s="4447">
        <v>44881</v>
      </c>
      <c r="Q254" s="4415" t="s">
        <v>5449</v>
      </c>
      <c r="R254" s="103">
        <v>170</v>
      </c>
      <c r="S254" s="10">
        <f>AVERAGE(CPVTFC3SG0056!T24:U24)</f>
        <v>0.47475000000000001</v>
      </c>
      <c r="T254" s="14">
        <f t="shared" si="36"/>
        <v>1628.8521126760563</v>
      </c>
      <c r="U254" s="1081" t="s">
        <v>315</v>
      </c>
    </row>
    <row r="255" spans="1:22" x14ac:dyDescent="0.25">
      <c r="A255" s="586"/>
      <c r="B255" s="4815"/>
      <c r="C255" s="281" t="s">
        <v>863</v>
      </c>
      <c r="D255" s="911"/>
      <c r="E255" s="917"/>
      <c r="F255" s="956"/>
      <c r="G255" s="956"/>
      <c r="H255" s="914"/>
      <c r="I255" s="924"/>
      <c r="J255" s="1041"/>
      <c r="K255" s="1039"/>
      <c r="L255" s="926"/>
      <c r="M255" s="913"/>
      <c r="N255" s="914"/>
      <c r="O255" s="927"/>
      <c r="P255" s="4428">
        <v>44881</v>
      </c>
      <c r="Q255" s="899" t="s">
        <v>5449</v>
      </c>
      <c r="R255" s="102">
        <v>171</v>
      </c>
      <c r="S255" s="7">
        <f>AVERAGE(CPVTFC3SG0056!V24:W24)</f>
        <v>0.39674999999999999</v>
      </c>
      <c r="T255" s="13">
        <f t="shared" si="36"/>
        <v>1266.3169014084506</v>
      </c>
      <c r="U255" s="1201" t="s">
        <v>314</v>
      </c>
    </row>
    <row r="256" spans="1:22" ht="15.75" thickBot="1" x14ac:dyDescent="0.3">
      <c r="A256" s="481">
        <v>207</v>
      </c>
      <c r="B256" s="4821"/>
      <c r="C256" s="572" t="s">
        <v>220</v>
      </c>
      <c r="D256" s="412">
        <v>44824</v>
      </c>
      <c r="E256" s="484" t="s">
        <v>4926</v>
      </c>
      <c r="F256" s="485">
        <v>60</v>
      </c>
      <c r="G256" s="485">
        <f>AVERAGE(CPVTFC3SG0017!K21:L21)</f>
        <v>2.1364999999999998</v>
      </c>
      <c r="H256" s="415">
        <f t="shared" si="26"/>
        <v>7972.8346456692907</v>
      </c>
      <c r="I256" s="981" t="s">
        <v>315</v>
      </c>
      <c r="J256" s="982">
        <v>44873</v>
      </c>
      <c r="K256" s="983" t="s">
        <v>5437</v>
      </c>
      <c r="L256" s="984">
        <v>50</v>
      </c>
      <c r="M256" s="985">
        <f>AVERAGE(CPVTFC3SG0047!M19:N19)</f>
        <v>0.21740000000000001</v>
      </c>
      <c r="N256" s="986">
        <f t="shared" si="35"/>
        <v>1574.4680851063838</v>
      </c>
      <c r="O256" s="987" t="s">
        <v>315</v>
      </c>
      <c r="P256" s="4429">
        <v>44881</v>
      </c>
      <c r="Q256" s="4404" t="s">
        <v>5449</v>
      </c>
      <c r="R256" s="467">
        <v>172</v>
      </c>
      <c r="S256" s="595">
        <f>AVERAGE(CPVTFC3SG0056!X24:Y24)</f>
        <v>0.30054999999999998</v>
      </c>
      <c r="T256" s="225">
        <f t="shared" si="36"/>
        <v>819.19014084507035</v>
      </c>
      <c r="U256" s="1182" t="s">
        <v>314</v>
      </c>
    </row>
    <row r="257" spans="1:22" x14ac:dyDescent="0.25">
      <c r="A257" s="174">
        <v>208</v>
      </c>
      <c r="B257" s="4815" t="s">
        <v>2273</v>
      </c>
      <c r="C257" s="566" t="s">
        <v>868</v>
      </c>
      <c r="D257" s="115">
        <v>44824</v>
      </c>
      <c r="E257" s="388" t="s">
        <v>4926</v>
      </c>
      <c r="F257" s="444">
        <v>61</v>
      </c>
      <c r="G257" s="444">
        <f>AVERAGE(CPVTFC3SG0017!M21:N21)</f>
        <v>2.8483499999999999</v>
      </c>
      <c r="H257" s="117">
        <f t="shared" si="26"/>
        <v>10775.393700787401</v>
      </c>
      <c r="I257" s="973" t="s">
        <v>315</v>
      </c>
      <c r="J257" s="795">
        <v>44873</v>
      </c>
      <c r="K257" s="1074" t="s">
        <v>5437</v>
      </c>
      <c r="L257" s="797">
        <v>51</v>
      </c>
      <c r="M257" s="116">
        <f>AVERAGE(CPVTFC3SG0047!O19:P19)</f>
        <v>0.87759999999999994</v>
      </c>
      <c r="N257" s="117">
        <f t="shared" si="35"/>
        <v>20303.546099290783</v>
      </c>
      <c r="O257" s="342" t="s">
        <v>315</v>
      </c>
      <c r="P257" s="4423"/>
      <c r="Q257" s="919"/>
      <c r="R257" s="4396"/>
      <c r="S257" s="402"/>
      <c r="T257" s="402"/>
      <c r="U257" s="402"/>
    </row>
    <row r="258" spans="1:22" x14ac:dyDescent="0.25">
      <c r="A258" s="64">
        <v>209</v>
      </c>
      <c r="B258" s="4820"/>
      <c r="C258" s="281" t="s">
        <v>220</v>
      </c>
      <c r="D258" s="65">
        <v>44824</v>
      </c>
      <c r="E258" s="387" t="s">
        <v>4926</v>
      </c>
      <c r="F258" s="164">
        <v>62</v>
      </c>
      <c r="G258" s="164">
        <f>AVERAGE(CPVTFC3SG0017!O21:P21)</f>
        <v>2.8091999999999997</v>
      </c>
      <c r="H258" s="67">
        <f t="shared" si="26"/>
        <v>10621.259842519683</v>
      </c>
      <c r="I258" s="282" t="s">
        <v>315</v>
      </c>
      <c r="J258" s="852">
        <v>44873</v>
      </c>
      <c r="K258" s="895" t="s">
        <v>5437</v>
      </c>
      <c r="L258" s="853">
        <v>52</v>
      </c>
      <c r="M258" s="66">
        <f>AVERAGE(CPVTFC3SG0047!Q19:R19)</f>
        <v>0.90965000000000007</v>
      </c>
      <c r="N258" s="67">
        <f t="shared" si="35"/>
        <v>21212.765957446813</v>
      </c>
      <c r="O258" s="101" t="s">
        <v>315</v>
      </c>
      <c r="P258" s="4423"/>
      <c r="Q258" s="919"/>
      <c r="R258" s="4396"/>
      <c r="S258" s="402"/>
      <c r="T258" s="402"/>
      <c r="U258" s="402"/>
    </row>
    <row r="259" spans="1:22" x14ac:dyDescent="0.25">
      <c r="A259" s="68">
        <v>210</v>
      </c>
      <c r="B259" s="4818" t="s">
        <v>2274</v>
      </c>
      <c r="C259" s="281" t="s">
        <v>868</v>
      </c>
      <c r="D259" s="65">
        <v>44824</v>
      </c>
      <c r="E259" s="387" t="s">
        <v>4926</v>
      </c>
      <c r="F259" s="164">
        <v>63</v>
      </c>
      <c r="G259" s="164">
        <f>AVERAGE(CPVTFC3SG0017!Q21:R21)</f>
        <v>1.6749000000000001</v>
      </c>
      <c r="H259" s="67">
        <f t="shared" si="26"/>
        <v>6155.5118110236226</v>
      </c>
      <c r="I259" s="282" t="s">
        <v>315</v>
      </c>
      <c r="J259" s="1041"/>
      <c r="K259" s="1043"/>
      <c r="L259" s="926"/>
      <c r="M259" s="913"/>
      <c r="N259" s="914"/>
      <c r="O259" s="927"/>
      <c r="P259" s="4423"/>
      <c r="Q259" s="919"/>
      <c r="R259" s="4396"/>
      <c r="S259" s="402"/>
      <c r="T259" s="402"/>
      <c r="U259" s="402"/>
    </row>
    <row r="260" spans="1:22" x14ac:dyDescent="0.25">
      <c r="A260" s="64">
        <v>211</v>
      </c>
      <c r="B260" s="4820"/>
      <c r="C260" s="281" t="s">
        <v>220</v>
      </c>
      <c r="D260" s="65">
        <v>44824</v>
      </c>
      <c r="E260" s="387" t="s">
        <v>4926</v>
      </c>
      <c r="F260" s="164">
        <v>64</v>
      </c>
      <c r="G260" s="164">
        <f>AVERAGE(CPVTFC3SG0017!S21:T21)</f>
        <v>1.4503999999999999</v>
      </c>
      <c r="H260" s="67">
        <f t="shared" si="26"/>
        <v>5271.6535433070867</v>
      </c>
      <c r="I260" s="282" t="s">
        <v>315</v>
      </c>
      <c r="J260" s="1041"/>
      <c r="K260" s="1043"/>
      <c r="L260" s="926"/>
      <c r="M260" s="913"/>
      <c r="N260" s="914"/>
      <c r="O260" s="927"/>
      <c r="P260" s="4423"/>
      <c r="Q260" s="919"/>
      <c r="R260" s="4396"/>
      <c r="S260" s="402"/>
      <c r="T260" s="402"/>
      <c r="U260" s="402"/>
      <c r="V260" s="262"/>
    </row>
    <row r="261" spans="1:22" x14ac:dyDescent="0.25">
      <c r="A261" s="8">
        <v>212</v>
      </c>
      <c r="B261" s="4812" t="s">
        <v>2275</v>
      </c>
      <c r="C261" s="270" t="s">
        <v>868</v>
      </c>
      <c r="D261" s="18">
        <v>44824</v>
      </c>
      <c r="E261" s="380" t="s">
        <v>4926</v>
      </c>
      <c r="F261" s="102">
        <v>65</v>
      </c>
      <c r="G261" s="102">
        <f>AVERAGE(CPVTFC3SG0017!U21:V21)</f>
        <v>0.33045000000000002</v>
      </c>
      <c r="H261" s="13">
        <f t="shared" si="26"/>
        <v>862.40157480314986</v>
      </c>
      <c r="I261" s="1177" t="s">
        <v>314</v>
      </c>
      <c r="J261" s="1041"/>
      <c r="K261" s="1043"/>
      <c r="L261" s="926"/>
      <c r="M261" s="913"/>
      <c r="N261" s="914"/>
      <c r="O261" s="927"/>
      <c r="P261" s="4423"/>
      <c r="Q261" s="919"/>
      <c r="R261" s="4396"/>
      <c r="S261" s="402"/>
      <c r="T261" s="402"/>
      <c r="U261" s="402"/>
      <c r="V261" s="262"/>
    </row>
    <row r="262" spans="1:22" x14ac:dyDescent="0.25">
      <c r="A262" s="6">
        <v>213</v>
      </c>
      <c r="B262" s="4817"/>
      <c r="C262" s="270" t="s">
        <v>220</v>
      </c>
      <c r="D262" s="18">
        <v>44824</v>
      </c>
      <c r="E262" s="380" t="s">
        <v>4926</v>
      </c>
      <c r="F262" s="102">
        <v>66</v>
      </c>
      <c r="G262" s="102">
        <f>AVERAGE(CPVTFC3SG0017!W21:X21)</f>
        <v>0.21205000000000002</v>
      </c>
      <c r="H262" s="13">
        <f t="shared" ref="H262:H339" si="37">(G262-0.1114)/0.0127*50</f>
        <v>396.25984251968515</v>
      </c>
      <c r="I262" s="1177" t="s">
        <v>314</v>
      </c>
      <c r="J262" s="1041"/>
      <c r="K262" s="1042"/>
      <c r="L262" s="926"/>
      <c r="M262" s="913"/>
      <c r="N262" s="914"/>
      <c r="O262" s="927"/>
      <c r="P262" s="4423"/>
      <c r="Q262" s="919"/>
      <c r="R262" s="4396"/>
      <c r="S262" s="402"/>
      <c r="T262" s="402"/>
      <c r="U262" s="402"/>
      <c r="V262" s="262"/>
    </row>
    <row r="263" spans="1:22" x14ac:dyDescent="0.25">
      <c r="A263" s="11">
        <v>214</v>
      </c>
      <c r="B263" s="4822" t="s">
        <v>2276</v>
      </c>
      <c r="C263" s="280" t="s">
        <v>868</v>
      </c>
      <c r="D263" s="19">
        <v>44824</v>
      </c>
      <c r="E263" s="384" t="s">
        <v>4926</v>
      </c>
      <c r="F263" s="103">
        <v>67</v>
      </c>
      <c r="G263" s="103">
        <f>AVERAGE(CPVTFC3SG0017!C23:D23)</f>
        <v>0.55969999999999998</v>
      </c>
      <c r="H263" s="14">
        <f t="shared" si="37"/>
        <v>1764.9606299212601</v>
      </c>
      <c r="I263" s="898" t="s">
        <v>315</v>
      </c>
      <c r="J263" s="1041"/>
      <c r="K263" s="1043"/>
      <c r="L263" s="926"/>
      <c r="M263" s="913"/>
      <c r="N263" s="914"/>
      <c r="O263" s="927"/>
      <c r="P263" s="4423"/>
      <c r="Q263" s="919"/>
      <c r="R263" s="4396"/>
      <c r="S263" s="402"/>
      <c r="T263" s="402"/>
      <c r="U263" s="402"/>
      <c r="V263" s="262"/>
    </row>
    <row r="264" spans="1:22" x14ac:dyDescent="0.25">
      <c r="A264" s="70">
        <v>215</v>
      </c>
      <c r="B264" s="4819"/>
      <c r="C264" s="270" t="s">
        <v>220</v>
      </c>
      <c r="D264" s="18">
        <v>44824</v>
      </c>
      <c r="E264" s="380" t="s">
        <v>4926</v>
      </c>
      <c r="F264" s="102">
        <v>68</v>
      </c>
      <c r="G264" s="102">
        <f>AVERAGE(CPVTFC3SG0017!E23:F23)</f>
        <v>0.30945</v>
      </c>
      <c r="H264" s="13">
        <f t="shared" si="37"/>
        <v>779.72440944881896</v>
      </c>
      <c r="I264" s="1177" t="s">
        <v>314</v>
      </c>
      <c r="J264" s="1041"/>
      <c r="K264" s="1042"/>
      <c r="L264" s="926"/>
      <c r="M264" s="913"/>
      <c r="N264" s="914"/>
      <c r="O264" s="927"/>
      <c r="P264" s="4423"/>
      <c r="Q264" s="919"/>
      <c r="R264" s="4396"/>
      <c r="S264" s="402"/>
      <c r="T264" s="402"/>
      <c r="U264" s="402"/>
      <c r="V264" s="262"/>
    </row>
    <row r="265" spans="1:22" x14ac:dyDescent="0.25">
      <c r="A265" s="68">
        <v>216</v>
      </c>
      <c r="B265" s="4818" t="s">
        <v>2277</v>
      </c>
      <c r="C265" s="281" t="s">
        <v>868</v>
      </c>
      <c r="D265" s="65">
        <v>44824</v>
      </c>
      <c r="E265" s="387" t="s">
        <v>4926</v>
      </c>
      <c r="F265" s="164">
        <v>69</v>
      </c>
      <c r="G265" s="164">
        <f>AVERAGE(CPVTFC3SG0017!G23:H23)</f>
        <v>0.88664999999999994</v>
      </c>
      <c r="H265" s="67">
        <f t="shared" si="37"/>
        <v>3052.1653543307089</v>
      </c>
      <c r="I265" s="282" t="s">
        <v>315</v>
      </c>
      <c r="J265" s="925"/>
      <c r="K265" s="925"/>
      <c r="L265" s="926"/>
      <c r="M265" s="927"/>
      <c r="N265" s="927"/>
      <c r="O265" s="927"/>
      <c r="P265" s="4423"/>
      <c r="Q265" s="919"/>
      <c r="R265" s="4396"/>
      <c r="S265" s="402"/>
      <c r="T265" s="402"/>
      <c r="U265" s="402"/>
      <c r="V265" s="262"/>
    </row>
    <row r="266" spans="1:22" x14ac:dyDescent="0.25">
      <c r="A266" s="64">
        <v>217</v>
      </c>
      <c r="B266" s="4820"/>
      <c r="C266" s="281" t="s">
        <v>220</v>
      </c>
      <c r="D266" s="65">
        <v>44824</v>
      </c>
      <c r="E266" s="387" t="s">
        <v>4926</v>
      </c>
      <c r="F266" s="164">
        <v>70</v>
      </c>
      <c r="G266" s="164">
        <f>AVERAGE(CPVTFC3SG0017!I23:J23)</f>
        <v>0.53959999999999997</v>
      </c>
      <c r="H266" s="67">
        <f t="shared" si="37"/>
        <v>1685.8267716535433</v>
      </c>
      <c r="I266" s="2254" t="s">
        <v>315</v>
      </c>
      <c r="J266" s="925"/>
      <c r="K266" s="925"/>
      <c r="L266" s="926"/>
      <c r="M266" s="927"/>
      <c r="N266" s="927"/>
      <c r="O266" s="927"/>
      <c r="P266" s="4423"/>
      <c r="Q266" s="919"/>
      <c r="R266" s="4396"/>
      <c r="S266" s="402"/>
      <c r="T266" s="402"/>
      <c r="U266" s="402"/>
      <c r="V266" s="4830"/>
    </row>
    <row r="267" spans="1:22" x14ac:dyDescent="0.25">
      <c r="A267" s="68">
        <v>218</v>
      </c>
      <c r="B267" s="4818" t="s">
        <v>2278</v>
      </c>
      <c r="C267" s="281" t="s">
        <v>868</v>
      </c>
      <c r="D267" s="65">
        <v>44824</v>
      </c>
      <c r="E267" s="387" t="s">
        <v>4926</v>
      </c>
      <c r="F267" s="164">
        <v>71</v>
      </c>
      <c r="G267" s="164">
        <f>AVERAGE(CPVTFC3SG0017!K23:L23)</f>
        <v>1.14025</v>
      </c>
      <c r="H267" s="67">
        <f t="shared" si="37"/>
        <v>4050.5905511811029</v>
      </c>
      <c r="I267" s="282" t="s">
        <v>315</v>
      </c>
      <c r="J267" s="925"/>
      <c r="K267" s="925"/>
      <c r="L267" s="926"/>
      <c r="M267" s="927"/>
      <c r="N267" s="927"/>
      <c r="O267" s="927"/>
      <c r="P267" s="4423"/>
      <c r="Q267" s="919"/>
      <c r="R267" s="4396"/>
      <c r="S267" s="402"/>
      <c r="T267" s="402"/>
      <c r="U267" s="402"/>
      <c r="V267" s="4827"/>
    </row>
    <row r="268" spans="1:22" ht="15.75" thickBot="1" x14ac:dyDescent="0.3">
      <c r="A268" s="450">
        <v>219</v>
      </c>
      <c r="B268" s="4815"/>
      <c r="C268" s="562" t="s">
        <v>220</v>
      </c>
      <c r="D268" s="121">
        <v>44824</v>
      </c>
      <c r="E268" s="452" t="s">
        <v>4926</v>
      </c>
      <c r="F268" s="445">
        <v>72</v>
      </c>
      <c r="G268" s="445">
        <f>AVERAGE(CPVTFC3SG0017!M23:N23)</f>
        <v>0.94965000000000011</v>
      </c>
      <c r="H268" s="123">
        <f t="shared" si="37"/>
        <v>3300.1968503937014</v>
      </c>
      <c r="I268" s="957" t="s">
        <v>315</v>
      </c>
      <c r="J268" s="1069"/>
      <c r="K268" s="1069"/>
      <c r="L268" s="1065"/>
      <c r="M268" s="1068"/>
      <c r="N268" s="1068"/>
      <c r="O268" s="1068"/>
      <c r="P268" s="4423"/>
      <c r="Q268" s="919"/>
      <c r="R268" s="4396"/>
      <c r="S268" s="402"/>
      <c r="T268" s="402"/>
      <c r="U268" s="402"/>
      <c r="V268" s="262"/>
    </row>
    <row r="269" spans="1:22" x14ac:dyDescent="0.25">
      <c r="A269" s="456">
        <v>220</v>
      </c>
      <c r="B269" s="4806" t="s">
        <v>2279</v>
      </c>
      <c r="C269" s="581" t="s">
        <v>868</v>
      </c>
      <c r="D269" s="87">
        <v>44824</v>
      </c>
      <c r="E269" s="458" t="s">
        <v>4926</v>
      </c>
      <c r="F269" s="459">
        <v>73</v>
      </c>
      <c r="G269" s="459">
        <f>AVERAGE(CPVTFC3SG0017!O23:P23)</f>
        <v>0.52559999999999996</v>
      </c>
      <c r="H269" s="89">
        <f t="shared" si="37"/>
        <v>1630.7086614173227</v>
      </c>
      <c r="I269" s="1180" t="s">
        <v>315</v>
      </c>
      <c r="J269" s="1055"/>
      <c r="K269" s="1083"/>
      <c r="L269" s="1046"/>
      <c r="M269" s="1047"/>
      <c r="N269" s="1048"/>
      <c r="O269" s="1049"/>
      <c r="P269" s="4437">
        <v>44881</v>
      </c>
      <c r="Q269" s="2652" t="s">
        <v>5449</v>
      </c>
      <c r="R269" s="492">
        <v>173</v>
      </c>
      <c r="S269" s="589">
        <f>AVERAGE(CPVTFC3SG0056!B26:C26)</f>
        <v>0.16134999999999999</v>
      </c>
      <c r="T269" s="622">
        <f t="shared" ref="T269:T276" si="38">(S269-0.1243)/0.0142*66</f>
        <v>172.20422535211267</v>
      </c>
      <c r="U269" s="933" t="s">
        <v>314</v>
      </c>
    </row>
    <row r="270" spans="1:22" x14ac:dyDescent="0.25">
      <c r="A270" s="593"/>
      <c r="B270" s="4807"/>
      <c r="C270" s="270" t="s">
        <v>5448</v>
      </c>
      <c r="D270" s="911"/>
      <c r="E270" s="917"/>
      <c r="F270" s="956"/>
      <c r="G270" s="956"/>
      <c r="H270" s="914"/>
      <c r="I270" s="924"/>
      <c r="J270" s="925"/>
      <c r="K270" s="1078"/>
      <c r="L270" s="926"/>
      <c r="M270" s="913"/>
      <c r="N270" s="914"/>
      <c r="O270" s="927"/>
      <c r="P270" s="4428">
        <v>44881</v>
      </c>
      <c r="Q270" s="899" t="s">
        <v>5449</v>
      </c>
      <c r="R270" s="102">
        <v>174</v>
      </c>
      <c r="S270" s="7">
        <f>AVERAGE(CPVTFC3SG0056!D26:E26)</f>
        <v>0.15855000000000002</v>
      </c>
      <c r="T270" s="13">
        <f t="shared" si="38"/>
        <v>159.19014084507054</v>
      </c>
      <c r="U270" s="934" t="s">
        <v>314</v>
      </c>
    </row>
    <row r="271" spans="1:22" x14ac:dyDescent="0.25">
      <c r="A271" s="593"/>
      <c r="B271" s="4807"/>
      <c r="C271" s="270" t="s">
        <v>863</v>
      </c>
      <c r="D271" s="911"/>
      <c r="E271" s="917"/>
      <c r="F271" s="956"/>
      <c r="G271" s="956"/>
      <c r="H271" s="914"/>
      <c r="I271" s="924"/>
      <c r="J271" s="925"/>
      <c r="K271" s="1078"/>
      <c r="L271" s="926"/>
      <c r="M271" s="913"/>
      <c r="N271" s="914"/>
      <c r="O271" s="927"/>
      <c r="P271" s="4428">
        <v>44881</v>
      </c>
      <c r="Q271" s="899" t="s">
        <v>5449</v>
      </c>
      <c r="R271" s="102">
        <v>175</v>
      </c>
      <c r="S271" s="7">
        <f>AVERAGE(CPVTFC3SG0056!F26:G26)</f>
        <v>0.15010000000000001</v>
      </c>
      <c r="T271" s="13">
        <f t="shared" si="38"/>
        <v>119.91549295774655</v>
      </c>
      <c r="U271" s="934" t="s">
        <v>314</v>
      </c>
    </row>
    <row r="272" spans="1:22" ht="15.75" thickBot="1" x14ac:dyDescent="0.3">
      <c r="A272" s="462">
        <v>221</v>
      </c>
      <c r="B272" s="4808"/>
      <c r="C272" s="576" t="s">
        <v>220</v>
      </c>
      <c r="D272" s="91">
        <v>44824</v>
      </c>
      <c r="E272" s="466" t="s">
        <v>4926</v>
      </c>
      <c r="F272" s="467">
        <v>74</v>
      </c>
      <c r="G272" s="467">
        <f>AVERAGE(CPVTFC3SG0017!Q23:R23)</f>
        <v>0.40684999999999999</v>
      </c>
      <c r="H272" s="225">
        <f t="shared" si="37"/>
        <v>1163.1889763779527</v>
      </c>
      <c r="I272" s="1179" t="s">
        <v>314</v>
      </c>
      <c r="J272" s="1084"/>
      <c r="K272" s="1085"/>
      <c r="L272" s="1060"/>
      <c r="M272" s="1086"/>
      <c r="N272" s="1087"/>
      <c r="O272" s="1061"/>
      <c r="P272" s="4429">
        <v>44881</v>
      </c>
      <c r="Q272" s="4404" t="s">
        <v>5449</v>
      </c>
      <c r="R272" s="467">
        <v>176</v>
      </c>
      <c r="S272" s="595">
        <f>AVERAGE(CPVTFC3SG0056!H26:I26)</f>
        <v>0.14695</v>
      </c>
      <c r="T272" s="225">
        <f t="shared" si="38"/>
        <v>105.27464788732395</v>
      </c>
      <c r="U272" s="939" t="s">
        <v>314</v>
      </c>
    </row>
    <row r="273" spans="1:22" x14ac:dyDescent="0.25">
      <c r="A273" s="475">
        <v>222</v>
      </c>
      <c r="B273" s="4814" t="s">
        <v>2280</v>
      </c>
      <c r="C273" s="570" t="s">
        <v>868</v>
      </c>
      <c r="D273" s="407">
        <v>44824</v>
      </c>
      <c r="E273" s="477" t="s">
        <v>4926</v>
      </c>
      <c r="F273" s="478">
        <v>75</v>
      </c>
      <c r="G273" s="478">
        <f>AVERAGE(CPVTFC3SG0017!S23:T23)</f>
        <v>1.4933000000000001</v>
      </c>
      <c r="H273" s="405">
        <f t="shared" si="37"/>
        <v>5440.5511811023625</v>
      </c>
      <c r="I273" s="980" t="s">
        <v>315</v>
      </c>
      <c r="J273" s="942"/>
      <c r="K273" s="942"/>
      <c r="L273" s="1088"/>
      <c r="M273" s="942"/>
      <c r="N273" s="942"/>
      <c r="O273" s="942"/>
      <c r="P273" s="4438">
        <v>44881</v>
      </c>
      <c r="Q273" s="4408" t="s">
        <v>5449</v>
      </c>
      <c r="R273" s="1810">
        <v>177</v>
      </c>
      <c r="S273" s="1016">
        <f>AVERAGE(CPVTFC3SG0056!J26:K26)</f>
        <v>0.29659999999999997</v>
      </c>
      <c r="T273" s="622">
        <f t="shared" si="38"/>
        <v>800.83098591549276</v>
      </c>
      <c r="U273" s="1017" t="s">
        <v>314</v>
      </c>
    </row>
    <row r="274" spans="1:22" x14ac:dyDescent="0.25">
      <c r="A274" s="504"/>
      <c r="B274" s="4815"/>
      <c r="C274" s="566" t="s">
        <v>5448</v>
      </c>
      <c r="D274" s="989"/>
      <c r="E274" s="990"/>
      <c r="F274" s="991"/>
      <c r="G274" s="991"/>
      <c r="H274" s="992"/>
      <c r="I274" s="993"/>
      <c r="J274" s="1082"/>
      <c r="K274" s="1082"/>
      <c r="L274" s="991"/>
      <c r="M274" s="1082"/>
      <c r="N274" s="1082"/>
      <c r="O274" s="1082"/>
      <c r="P274" s="4428">
        <v>44881</v>
      </c>
      <c r="Q274" s="899" t="s">
        <v>5449</v>
      </c>
      <c r="R274" s="102">
        <v>178</v>
      </c>
      <c r="S274" s="7">
        <f>AVERAGE(CPVTFC3SG0056!L26:M26)</f>
        <v>0.19159999999999999</v>
      </c>
      <c r="T274" s="13">
        <f t="shared" si="38"/>
        <v>312.80281690140839</v>
      </c>
      <c r="U274" s="934" t="s">
        <v>314</v>
      </c>
    </row>
    <row r="275" spans="1:22" x14ac:dyDescent="0.25">
      <c r="A275" s="504"/>
      <c r="B275" s="4815"/>
      <c r="C275" s="566" t="s">
        <v>863</v>
      </c>
      <c r="D275" s="989"/>
      <c r="E275" s="990"/>
      <c r="F275" s="991"/>
      <c r="G275" s="991"/>
      <c r="H275" s="992"/>
      <c r="I275" s="993"/>
      <c r="J275" s="1082"/>
      <c r="K275" s="1082"/>
      <c r="L275" s="991"/>
      <c r="M275" s="1082"/>
      <c r="N275" s="1082"/>
      <c r="O275" s="1082"/>
      <c r="P275" s="4428">
        <v>44881</v>
      </c>
      <c r="Q275" s="899" t="s">
        <v>5449</v>
      </c>
      <c r="R275" s="102">
        <v>179</v>
      </c>
      <c r="S275" s="7">
        <f>AVERAGE(CPVTFC3SG0056!N26:O26)</f>
        <v>0.2208</v>
      </c>
      <c r="T275" s="13">
        <f t="shared" si="38"/>
        <v>448.52112676056339</v>
      </c>
      <c r="U275" s="934" t="s">
        <v>314</v>
      </c>
    </row>
    <row r="276" spans="1:22" ht="15.75" thickBot="1" x14ac:dyDescent="0.3">
      <c r="A276" s="481">
        <v>223</v>
      </c>
      <c r="B276" s="4821"/>
      <c r="C276" s="572" t="s">
        <v>220</v>
      </c>
      <c r="D276" s="412">
        <v>44824</v>
      </c>
      <c r="E276" s="484" t="s">
        <v>4926</v>
      </c>
      <c r="F276" s="485">
        <v>76</v>
      </c>
      <c r="G276" s="485">
        <f>AVERAGE(CPVTFC3SG0017!U23:V23)</f>
        <v>1.0423</v>
      </c>
      <c r="H276" s="415">
        <f t="shared" si="37"/>
        <v>3664.9606299212601</v>
      </c>
      <c r="I276" s="981" t="s">
        <v>315</v>
      </c>
      <c r="J276" s="1084"/>
      <c r="K276" s="1085"/>
      <c r="L276" s="1060"/>
      <c r="M276" s="1086"/>
      <c r="N276" s="1087"/>
      <c r="O276" s="1061"/>
      <c r="P276" s="4429">
        <v>44881</v>
      </c>
      <c r="Q276" s="4404" t="s">
        <v>5449</v>
      </c>
      <c r="R276" s="467">
        <v>180</v>
      </c>
      <c r="S276" s="595">
        <f>AVERAGE(CPVTFC3SG0056!P26:Q26)</f>
        <v>0.19905</v>
      </c>
      <c r="T276" s="225">
        <f t="shared" si="38"/>
        <v>347.42957746478874</v>
      </c>
      <c r="U276" s="939" t="s">
        <v>314</v>
      </c>
    </row>
    <row r="277" spans="1:22" x14ac:dyDescent="0.25">
      <c r="A277" s="174">
        <v>224</v>
      </c>
      <c r="B277" s="1026" t="s">
        <v>2281</v>
      </c>
      <c r="C277" s="566" t="s">
        <v>868</v>
      </c>
      <c r="D277" s="115">
        <v>44824</v>
      </c>
      <c r="E277" s="388" t="s">
        <v>4926</v>
      </c>
      <c r="F277" s="444">
        <v>77</v>
      </c>
      <c r="G277" s="444">
        <f>AVERAGE(CPVTFC3SG0017!W23:X23)</f>
        <v>1.75525</v>
      </c>
      <c r="H277" s="117">
        <f t="shared" si="37"/>
        <v>6471.8503937007881</v>
      </c>
      <c r="I277" s="973" t="s">
        <v>315</v>
      </c>
      <c r="J277" s="994"/>
      <c r="K277" s="1070"/>
      <c r="L277" s="996"/>
      <c r="M277" s="997"/>
      <c r="N277" s="992"/>
      <c r="O277" s="998"/>
      <c r="P277" s="4423"/>
      <c r="Q277" s="919"/>
      <c r="R277" s="4396"/>
      <c r="S277" s="402"/>
      <c r="T277" s="402"/>
      <c r="U277" s="402"/>
      <c r="V277" s="262"/>
    </row>
    <row r="278" spans="1:22" x14ac:dyDescent="0.25">
      <c r="A278" s="64">
        <v>225</v>
      </c>
      <c r="B278" s="395" t="s">
        <v>2281</v>
      </c>
      <c r="C278" s="281" t="s">
        <v>220</v>
      </c>
      <c r="D278" s="65">
        <v>44824</v>
      </c>
      <c r="E278" s="387" t="s">
        <v>4926</v>
      </c>
      <c r="F278" s="164">
        <v>78</v>
      </c>
      <c r="G278" s="164">
        <f>AVERAGE(CPVTFC3SG0017!C25:D25)</f>
        <v>2.8753500000000001</v>
      </c>
      <c r="H278" s="67">
        <f t="shared" si="37"/>
        <v>10881.692913385827</v>
      </c>
      <c r="I278" s="282" t="s">
        <v>315</v>
      </c>
      <c r="J278" s="852">
        <v>44873</v>
      </c>
      <c r="K278" s="895" t="s">
        <v>5437</v>
      </c>
      <c r="L278" s="853">
        <v>53</v>
      </c>
      <c r="M278" s="66">
        <f>AVERAGE(CPVTFC3SG0047!S19:T19)</f>
        <v>2.3620999999999999</v>
      </c>
      <c r="N278" s="67">
        <f t="shared" ref="N278:N288" si="39">(M278-0.1619)/0.0141*400</f>
        <v>62417.021276595733</v>
      </c>
      <c r="O278" s="101" t="s">
        <v>315</v>
      </c>
      <c r="P278" s="4423"/>
      <c r="Q278" s="919"/>
      <c r="R278" s="4396"/>
      <c r="S278" s="402"/>
      <c r="T278" s="402"/>
      <c r="U278" s="402"/>
      <c r="V278" s="262"/>
    </row>
    <row r="279" spans="1:22" x14ac:dyDescent="0.25">
      <c r="A279" s="68">
        <v>226</v>
      </c>
      <c r="B279" s="395" t="s">
        <v>2282</v>
      </c>
      <c r="C279" s="281" t="s">
        <v>868</v>
      </c>
      <c r="D279" s="65">
        <v>44824</v>
      </c>
      <c r="E279" s="387" t="s">
        <v>4926</v>
      </c>
      <c r="F279" s="164">
        <v>79</v>
      </c>
      <c r="G279" s="164">
        <f>AVERAGE(CPVTFC3SG0017!E25:F25)</f>
        <v>2.01735</v>
      </c>
      <c r="H279" s="67">
        <f t="shared" si="37"/>
        <v>7503.7401574803152</v>
      </c>
      <c r="I279" s="282" t="s">
        <v>315</v>
      </c>
      <c r="J279" s="865">
        <v>44873</v>
      </c>
      <c r="K279" s="896" t="s">
        <v>5437</v>
      </c>
      <c r="L279" s="867">
        <v>54</v>
      </c>
      <c r="M279" s="72">
        <f>AVERAGE(CPVTFC3SG0047!U19:V19)</f>
        <v>0.23135</v>
      </c>
      <c r="N279" s="73">
        <f t="shared" si="39"/>
        <v>1970.2127659574471</v>
      </c>
      <c r="O279" s="421" t="s">
        <v>315</v>
      </c>
      <c r="P279" s="4423"/>
      <c r="Q279" s="919"/>
      <c r="R279" s="4396"/>
      <c r="S279" s="402"/>
      <c r="T279" s="402"/>
      <c r="U279" s="402"/>
      <c r="V279" s="262"/>
    </row>
    <row r="280" spans="1:22" x14ac:dyDescent="0.25">
      <c r="A280" s="64">
        <v>227</v>
      </c>
      <c r="B280" s="395" t="s">
        <v>2282</v>
      </c>
      <c r="C280" s="281" t="s">
        <v>220</v>
      </c>
      <c r="D280" s="65">
        <v>44824</v>
      </c>
      <c r="E280" s="387" t="s">
        <v>4926</v>
      </c>
      <c r="F280" s="164">
        <v>80</v>
      </c>
      <c r="G280" s="164">
        <f>AVERAGE(CPVTFC3SG0017!G25:H25)</f>
        <v>1.68655</v>
      </c>
      <c r="H280" s="67">
        <f t="shared" si="37"/>
        <v>6201.3779527559063</v>
      </c>
      <c r="I280" s="282" t="s">
        <v>315</v>
      </c>
      <c r="J280" s="925"/>
      <c r="K280" s="925"/>
      <c r="L280" s="926"/>
      <c r="M280" s="927"/>
      <c r="N280" s="927"/>
      <c r="O280" s="927"/>
      <c r="P280" s="4423"/>
      <c r="Q280" s="919"/>
      <c r="R280" s="4396"/>
      <c r="S280" s="402"/>
      <c r="T280" s="402"/>
      <c r="U280" s="402"/>
      <c r="V280" s="262"/>
    </row>
    <row r="281" spans="1:22" x14ac:dyDescent="0.25">
      <c r="A281" s="68">
        <v>228</v>
      </c>
      <c r="B281" s="4818" t="s">
        <v>2283</v>
      </c>
      <c r="C281" s="281" t="s">
        <v>868</v>
      </c>
      <c r="D281" s="65">
        <v>44824</v>
      </c>
      <c r="E281" s="387" t="s">
        <v>4926</v>
      </c>
      <c r="F281" s="164">
        <v>81</v>
      </c>
      <c r="G281" s="164">
        <f>AVERAGE(CPVTFC3SG0017!I25:J25)</f>
        <v>2.8383500000000002</v>
      </c>
      <c r="H281" s="67">
        <f t="shared" si="37"/>
        <v>10736.023622047245</v>
      </c>
      <c r="I281" s="282" t="s">
        <v>315</v>
      </c>
      <c r="J281" s="852">
        <v>44873</v>
      </c>
      <c r="K281" s="895" t="s">
        <v>5437</v>
      </c>
      <c r="L281" s="853">
        <v>55</v>
      </c>
      <c r="M281" s="66">
        <f>AVERAGE(CPVTFC3SG0047!W19:X19)</f>
        <v>1.26495</v>
      </c>
      <c r="N281" s="67">
        <f t="shared" si="39"/>
        <v>31292.198581560286</v>
      </c>
      <c r="O281" s="101" t="s">
        <v>315</v>
      </c>
      <c r="P281" s="4423"/>
      <c r="Q281" s="919"/>
      <c r="R281" s="4396"/>
      <c r="S281" s="402"/>
      <c r="T281" s="402"/>
      <c r="U281" s="402"/>
      <c r="V281" s="4829"/>
    </row>
    <row r="282" spans="1:22" x14ac:dyDescent="0.25">
      <c r="A282" s="64">
        <v>229</v>
      </c>
      <c r="B282" s="4820"/>
      <c r="C282" s="281" t="s">
        <v>220</v>
      </c>
      <c r="D282" s="65">
        <v>44824</v>
      </c>
      <c r="E282" s="387" t="s">
        <v>4926</v>
      </c>
      <c r="F282" s="164">
        <v>82</v>
      </c>
      <c r="G282" s="164">
        <f>AVERAGE(CPVTFC3SG0017!K25:L25)</f>
        <v>2.79</v>
      </c>
      <c r="H282" s="67">
        <f t="shared" si="37"/>
        <v>10545.669291338581</v>
      </c>
      <c r="I282" s="282" t="s">
        <v>315</v>
      </c>
      <c r="J282" s="852">
        <v>44873</v>
      </c>
      <c r="K282" s="895" t="s">
        <v>5437</v>
      </c>
      <c r="L282" s="853">
        <v>56</v>
      </c>
      <c r="M282" s="66">
        <f>AVERAGE(CPVTFC3SG0047!C21:D21)</f>
        <v>0.48024999999999995</v>
      </c>
      <c r="N282" s="67">
        <f t="shared" si="39"/>
        <v>9031.2056737588646</v>
      </c>
      <c r="O282" s="101" t="s">
        <v>315</v>
      </c>
      <c r="P282" s="4423"/>
      <c r="Q282" s="919"/>
      <c r="R282" s="4396"/>
      <c r="S282" s="402"/>
      <c r="T282" s="402"/>
      <c r="U282" s="402"/>
      <c r="V282" s="4827"/>
    </row>
    <row r="283" spans="1:22" x14ac:dyDescent="0.25">
      <c r="A283" s="68">
        <v>230</v>
      </c>
      <c r="B283" s="4818" t="s">
        <v>2284</v>
      </c>
      <c r="C283" s="281" t="s">
        <v>868</v>
      </c>
      <c r="D283" s="65">
        <v>44824</v>
      </c>
      <c r="E283" s="387" t="s">
        <v>4926</v>
      </c>
      <c r="F283" s="164">
        <v>83</v>
      </c>
      <c r="G283" s="164">
        <f>AVERAGE(CPVTFC3SG0017!M25:N25)</f>
        <v>2.7390999999999996</v>
      </c>
      <c r="H283" s="67">
        <f t="shared" si="37"/>
        <v>10345.275590551179</v>
      </c>
      <c r="I283" s="282" t="s">
        <v>315</v>
      </c>
      <c r="J283" s="852">
        <v>44873</v>
      </c>
      <c r="K283" s="895" t="s">
        <v>5437</v>
      </c>
      <c r="L283" s="853">
        <v>57</v>
      </c>
      <c r="M283" s="66">
        <f>AVERAGE(CPVTFC3SG0047!E21:F21)</f>
        <v>0.34820000000000001</v>
      </c>
      <c r="N283" s="67">
        <f t="shared" si="39"/>
        <v>5285.1063829787245</v>
      </c>
      <c r="O283" s="101" t="s">
        <v>315</v>
      </c>
      <c r="P283" s="4423"/>
      <c r="Q283" s="919"/>
      <c r="R283" s="4396"/>
      <c r="S283" s="402"/>
      <c r="T283" s="402"/>
      <c r="U283" s="402"/>
      <c r="V283" s="4828" t="s">
        <v>1416</v>
      </c>
    </row>
    <row r="284" spans="1:22" x14ac:dyDescent="0.25">
      <c r="A284" s="64">
        <v>231</v>
      </c>
      <c r="B284" s="4820"/>
      <c r="C284" s="281" t="s">
        <v>220</v>
      </c>
      <c r="D284" s="65">
        <v>44824</v>
      </c>
      <c r="E284" s="387" t="s">
        <v>4926</v>
      </c>
      <c r="F284" s="164">
        <v>84</v>
      </c>
      <c r="G284" s="164">
        <f>AVERAGE(CPVTFC3SG0017!O25:P25)</f>
        <v>2.8535499999999998</v>
      </c>
      <c r="H284" s="67">
        <f t="shared" si="37"/>
        <v>10795.866141732284</v>
      </c>
      <c r="I284" s="282" t="s">
        <v>315</v>
      </c>
      <c r="J284" s="852">
        <v>44873</v>
      </c>
      <c r="K284" s="895" t="s">
        <v>5437</v>
      </c>
      <c r="L284" s="853">
        <v>58</v>
      </c>
      <c r="M284" s="66">
        <f>AVERAGE(CPVTFC3SG0047!G21:H21)</f>
        <v>2.8506499999999999</v>
      </c>
      <c r="N284" s="67">
        <f t="shared" si="39"/>
        <v>76276.595744680846</v>
      </c>
      <c r="O284" s="101" t="s">
        <v>315</v>
      </c>
      <c r="P284" s="4423"/>
      <c r="Q284" s="919"/>
      <c r="R284" s="4396"/>
      <c r="S284" s="402"/>
      <c r="T284" s="402"/>
      <c r="U284" s="402"/>
      <c r="V284" s="4701"/>
    </row>
    <row r="285" spans="1:22" x14ac:dyDescent="0.25">
      <c r="A285" s="68">
        <v>232</v>
      </c>
      <c r="B285" s="4818" t="s">
        <v>2285</v>
      </c>
      <c r="C285" s="281" t="s">
        <v>868</v>
      </c>
      <c r="D285" s="65">
        <v>44824</v>
      </c>
      <c r="E285" s="387" t="s">
        <v>4926</v>
      </c>
      <c r="F285" s="164">
        <v>85</v>
      </c>
      <c r="G285" s="164">
        <f>AVERAGE(CPVTFC3SG0017!Q25:R25)</f>
        <v>2.6918500000000001</v>
      </c>
      <c r="H285" s="67">
        <f t="shared" si="37"/>
        <v>10159.251968503937</v>
      </c>
      <c r="I285" s="282" t="s">
        <v>315</v>
      </c>
      <c r="J285" s="852">
        <v>44873</v>
      </c>
      <c r="K285" s="895" t="s">
        <v>5437</v>
      </c>
      <c r="L285" s="853">
        <v>59</v>
      </c>
      <c r="M285" s="66">
        <f>AVERAGE(CPVTFC3SG0047!I21:J21)</f>
        <v>0.47284999999999999</v>
      </c>
      <c r="N285" s="67">
        <f t="shared" si="39"/>
        <v>8821.2765957446809</v>
      </c>
      <c r="O285" s="101" t="s">
        <v>315</v>
      </c>
      <c r="P285" s="4423"/>
      <c r="Q285" s="919"/>
      <c r="R285" s="4396"/>
      <c r="S285" s="402"/>
      <c r="T285" s="402"/>
      <c r="U285" s="402"/>
      <c r="V285" s="289"/>
    </row>
    <row r="286" spans="1:22" x14ac:dyDescent="0.25">
      <c r="A286" s="64">
        <v>233</v>
      </c>
      <c r="B286" s="4820"/>
      <c r="C286" s="281" t="s">
        <v>220</v>
      </c>
      <c r="D286" s="65">
        <v>44824</v>
      </c>
      <c r="E286" s="387" t="s">
        <v>4926</v>
      </c>
      <c r="F286" s="164">
        <v>86</v>
      </c>
      <c r="G286" s="164">
        <f>AVERAGE(CPVTFC3SG0017!S25:T25)</f>
        <v>2.1638999999999999</v>
      </c>
      <c r="H286" s="67">
        <f t="shared" si="37"/>
        <v>8080.7086614173231</v>
      </c>
      <c r="I286" s="282" t="s">
        <v>315</v>
      </c>
      <c r="J286" s="865">
        <v>44873</v>
      </c>
      <c r="K286" s="896" t="s">
        <v>5437</v>
      </c>
      <c r="L286" s="867">
        <v>60</v>
      </c>
      <c r="M286" s="72">
        <f>AVERAGE(CPVTFC3SG0047!K21:L21)</f>
        <v>0.20500000000000002</v>
      </c>
      <c r="N286" s="73">
        <f t="shared" si="39"/>
        <v>1222.6950354609937</v>
      </c>
      <c r="O286" s="421" t="s">
        <v>315</v>
      </c>
      <c r="P286" s="4423"/>
      <c r="Q286" s="919"/>
      <c r="R286" s="4396"/>
      <c r="S286" s="402"/>
      <c r="T286" s="402"/>
      <c r="U286" s="402"/>
      <c r="V286" s="262"/>
    </row>
    <row r="287" spans="1:22" x14ac:dyDescent="0.25">
      <c r="A287" s="68">
        <v>234</v>
      </c>
      <c r="B287" s="4818" t="s">
        <v>2286</v>
      </c>
      <c r="C287" s="281" t="s">
        <v>868</v>
      </c>
      <c r="D287" s="65">
        <v>44824</v>
      </c>
      <c r="E287" s="387" t="s">
        <v>4926</v>
      </c>
      <c r="F287" s="164">
        <v>87</v>
      </c>
      <c r="G287" s="164">
        <f>AVERAGE(CPVTFC3SG0017!U25:V25)</f>
        <v>2.8095499999999998</v>
      </c>
      <c r="H287" s="67">
        <f t="shared" si="37"/>
        <v>10622.63779527559</v>
      </c>
      <c r="I287" s="282" t="s">
        <v>315</v>
      </c>
      <c r="J287" s="852">
        <v>44873</v>
      </c>
      <c r="K287" s="895" t="s">
        <v>5437</v>
      </c>
      <c r="L287" s="853">
        <v>61</v>
      </c>
      <c r="M287" s="66">
        <f>AVERAGE(CPVTFC3SG0047!M21:N21)</f>
        <v>1.4226000000000001</v>
      </c>
      <c r="N287" s="67">
        <f t="shared" si="39"/>
        <v>35764.5390070922</v>
      </c>
      <c r="O287" s="101" t="s">
        <v>315</v>
      </c>
      <c r="P287" s="4423"/>
      <c r="Q287" s="919"/>
      <c r="R287" s="4396"/>
      <c r="S287" s="402"/>
      <c r="T287" s="402"/>
      <c r="U287" s="402"/>
      <c r="V287" s="262"/>
    </row>
    <row r="288" spans="1:22" x14ac:dyDescent="0.25">
      <c r="A288" s="64">
        <v>235</v>
      </c>
      <c r="B288" s="4820"/>
      <c r="C288" s="281" t="s">
        <v>220</v>
      </c>
      <c r="D288" s="65">
        <v>44824</v>
      </c>
      <c r="E288" s="387" t="s">
        <v>4926</v>
      </c>
      <c r="F288" s="164">
        <v>88</v>
      </c>
      <c r="G288" s="164">
        <f>AVERAGE(CPVTFC3SG0017!W25:X25)</f>
        <v>2.7701000000000002</v>
      </c>
      <c r="H288" s="67">
        <f t="shared" si="37"/>
        <v>10467.322834645669</v>
      </c>
      <c r="I288" s="282" t="s">
        <v>315</v>
      </c>
      <c r="J288" s="852">
        <v>44873</v>
      </c>
      <c r="K288" s="895" t="s">
        <v>5437</v>
      </c>
      <c r="L288" s="853">
        <v>62</v>
      </c>
      <c r="M288" s="66">
        <f>AVERAGE(CPVTFC3SG0047!O21:P21)</f>
        <v>1.6552500000000001</v>
      </c>
      <c r="N288" s="67">
        <f t="shared" si="39"/>
        <v>42364.5390070922</v>
      </c>
      <c r="O288" s="101" t="s">
        <v>315</v>
      </c>
      <c r="P288" s="4423"/>
      <c r="Q288" s="919"/>
      <c r="R288" s="4396"/>
      <c r="S288" s="402"/>
      <c r="T288" s="402"/>
      <c r="U288" s="402"/>
      <c r="V288" s="262"/>
    </row>
    <row r="289" spans="1:22" x14ac:dyDescent="0.25">
      <c r="A289" s="8">
        <v>236</v>
      </c>
      <c r="B289" s="4812" t="s">
        <v>2287</v>
      </c>
      <c r="C289" s="270" t="s">
        <v>868</v>
      </c>
      <c r="D289" s="18">
        <v>44824</v>
      </c>
      <c r="E289" s="380" t="s">
        <v>4926</v>
      </c>
      <c r="F289" s="102">
        <v>89</v>
      </c>
      <c r="G289" s="102">
        <f>AVERAGE(CPVTFC3SG0017!B12:C12)</f>
        <v>0.1666</v>
      </c>
      <c r="H289" s="13">
        <f t="shared" si="37"/>
        <v>217.3228346456693</v>
      </c>
      <c r="I289" s="277" t="s">
        <v>314</v>
      </c>
      <c r="J289" s="1041"/>
      <c r="K289" s="1043"/>
      <c r="L289" s="926"/>
      <c r="M289" s="913"/>
      <c r="N289" s="914"/>
      <c r="O289" s="927"/>
      <c r="P289" s="4423"/>
      <c r="Q289" s="919"/>
      <c r="R289" s="4396"/>
      <c r="S289" s="402"/>
      <c r="T289" s="402"/>
      <c r="U289" s="402"/>
      <c r="V289" s="262"/>
    </row>
    <row r="290" spans="1:22" x14ac:dyDescent="0.25">
      <c r="A290" s="6">
        <v>237</v>
      </c>
      <c r="B290" s="4817"/>
      <c r="C290" s="270" t="s">
        <v>220</v>
      </c>
      <c r="D290" s="18">
        <v>44824</v>
      </c>
      <c r="E290" s="380" t="s">
        <v>4926</v>
      </c>
      <c r="F290" s="102">
        <v>90</v>
      </c>
      <c r="G290" s="102">
        <f>AVERAGE(CPVTFC3SG0017!D12:E12)</f>
        <v>0.17460000000000001</v>
      </c>
      <c r="H290" s="13">
        <f t="shared" si="37"/>
        <v>248.81889763779532</v>
      </c>
      <c r="I290" s="972" t="s">
        <v>314</v>
      </c>
      <c r="J290" s="1041"/>
      <c r="K290" s="1043"/>
      <c r="L290" s="926"/>
      <c r="M290" s="913"/>
      <c r="N290" s="914"/>
      <c r="O290" s="927"/>
      <c r="P290" s="4423"/>
      <c r="Q290" s="919"/>
      <c r="R290" s="4396"/>
      <c r="S290" s="402"/>
      <c r="T290" s="402"/>
      <c r="U290" s="402"/>
      <c r="V290" s="262"/>
    </row>
    <row r="291" spans="1:22" x14ac:dyDescent="0.25">
      <c r="A291" s="8">
        <v>238</v>
      </c>
      <c r="B291" s="4812" t="s">
        <v>2288</v>
      </c>
      <c r="C291" s="270" t="s">
        <v>868</v>
      </c>
      <c r="D291" s="18">
        <v>44824</v>
      </c>
      <c r="E291" s="380" t="s">
        <v>4926</v>
      </c>
      <c r="F291" s="102">
        <v>91</v>
      </c>
      <c r="G291" s="102">
        <f>AVERAGE(CPVTFC3SG0017!F12:G12)</f>
        <v>0.39324999999999999</v>
      </c>
      <c r="H291" s="13">
        <f t="shared" si="37"/>
        <v>1109.6456692913384</v>
      </c>
      <c r="I291" s="1177" t="s">
        <v>314</v>
      </c>
      <c r="J291" s="925"/>
      <c r="K291" s="925"/>
      <c r="L291" s="926"/>
      <c r="M291" s="927"/>
      <c r="N291" s="927"/>
      <c r="O291" s="927"/>
      <c r="P291" s="4423"/>
      <c r="Q291" s="919"/>
      <c r="R291" s="4396"/>
      <c r="S291" s="402"/>
      <c r="T291" s="402"/>
      <c r="U291" s="402"/>
      <c r="V291" s="262"/>
    </row>
    <row r="292" spans="1:22" x14ac:dyDescent="0.25">
      <c r="A292" s="6">
        <v>239</v>
      </c>
      <c r="B292" s="4817"/>
      <c r="C292" s="270" t="s">
        <v>220</v>
      </c>
      <c r="D292" s="18">
        <v>44824</v>
      </c>
      <c r="E292" s="380" t="s">
        <v>4926</v>
      </c>
      <c r="F292" s="102">
        <v>92</v>
      </c>
      <c r="G292" s="102">
        <f>AVERAGE(CPVTFC3SG0017!H12:I12)</f>
        <v>0.4375</v>
      </c>
      <c r="H292" s="13">
        <f t="shared" si="37"/>
        <v>1283.8582677165355</v>
      </c>
      <c r="I292" s="1177" t="s">
        <v>314</v>
      </c>
      <c r="J292" s="925"/>
      <c r="K292" s="925"/>
      <c r="L292" s="926"/>
      <c r="M292" s="927"/>
      <c r="N292" s="927"/>
      <c r="O292" s="927"/>
      <c r="P292" s="4423"/>
      <c r="Q292" s="919"/>
      <c r="R292" s="4396"/>
      <c r="S292" s="402"/>
      <c r="T292" s="402"/>
      <c r="U292" s="402"/>
      <c r="V292" s="262"/>
    </row>
    <row r="293" spans="1:22" x14ac:dyDescent="0.25">
      <c r="A293" s="68">
        <v>240</v>
      </c>
      <c r="B293" s="4818" t="s">
        <v>2289</v>
      </c>
      <c r="C293" s="281" t="s">
        <v>868</v>
      </c>
      <c r="D293" s="65">
        <v>44824</v>
      </c>
      <c r="E293" s="387" t="s">
        <v>4926</v>
      </c>
      <c r="F293" s="164">
        <v>93</v>
      </c>
      <c r="G293" s="164">
        <f>AVERAGE(CPVTFC3SG0017!J12:K12)</f>
        <v>2.7808000000000002</v>
      </c>
      <c r="H293" s="67">
        <f t="shared" si="37"/>
        <v>10509.448818897639</v>
      </c>
      <c r="I293" s="282" t="s">
        <v>315</v>
      </c>
      <c r="J293" s="852">
        <v>44873</v>
      </c>
      <c r="K293" s="895" t="s">
        <v>5437</v>
      </c>
      <c r="L293" s="853">
        <v>63</v>
      </c>
      <c r="M293" s="66">
        <f>AVERAGE(CPVTFC3SG0047!Q21:R21)</f>
        <v>0.9302999999999999</v>
      </c>
      <c r="N293" s="67">
        <f>(M293-0.1619)/0.0141*400</f>
        <v>21798.581560283688</v>
      </c>
      <c r="O293" s="101" t="s">
        <v>315</v>
      </c>
      <c r="P293" s="4449"/>
      <c r="Q293" s="922"/>
      <c r="R293" s="4396"/>
      <c r="S293" s="919"/>
      <c r="T293" s="920"/>
      <c r="U293" s="923"/>
      <c r="V293" s="262"/>
    </row>
    <row r="294" spans="1:22" ht="15.75" thickBot="1" x14ac:dyDescent="0.3">
      <c r="A294" s="450">
        <v>241</v>
      </c>
      <c r="B294" s="4815"/>
      <c r="C294" s="562" t="s">
        <v>220</v>
      </c>
      <c r="D294" s="121">
        <v>44824</v>
      </c>
      <c r="E294" s="452" t="s">
        <v>4926</v>
      </c>
      <c r="F294" s="445">
        <v>94</v>
      </c>
      <c r="G294" s="445">
        <f>AVERAGE(CPVTFC3SG0017!L12:M12)</f>
        <v>2.7097500000000001</v>
      </c>
      <c r="H294" s="123">
        <f t="shared" si="37"/>
        <v>10229.72440944882</v>
      </c>
      <c r="I294" s="957" t="s">
        <v>315</v>
      </c>
      <c r="J294" s="737">
        <v>44873</v>
      </c>
      <c r="K294" s="1027" t="s">
        <v>5437</v>
      </c>
      <c r="L294" s="742">
        <v>64</v>
      </c>
      <c r="M294" s="122">
        <f>AVERAGE(CPVTFC3SG0047!S21:T21)</f>
        <v>0.77859999999999996</v>
      </c>
      <c r="N294" s="123">
        <f>(M294-0.1619)/0.0141*400</f>
        <v>17495.035460992909</v>
      </c>
      <c r="O294" s="699" t="s">
        <v>315</v>
      </c>
      <c r="P294" s="4449"/>
      <c r="Q294" s="922"/>
      <c r="R294" s="4396"/>
      <c r="S294" s="919"/>
      <c r="T294" s="920"/>
      <c r="U294" s="923"/>
      <c r="V294" s="262"/>
    </row>
    <row r="295" spans="1:22" x14ac:dyDescent="0.25">
      <c r="A295" s="488">
        <v>242</v>
      </c>
      <c r="B295" s="4803" t="s">
        <v>2290</v>
      </c>
      <c r="C295" s="574" t="s">
        <v>868</v>
      </c>
      <c r="D295" s="490">
        <v>44824</v>
      </c>
      <c r="E295" s="491" t="s">
        <v>4926</v>
      </c>
      <c r="F295" s="492">
        <v>95</v>
      </c>
      <c r="G295" s="492">
        <f>AVERAGE(CPVTFC3SG0017!N12:O12)</f>
        <v>0.45945000000000003</v>
      </c>
      <c r="H295" s="622">
        <f t="shared" si="37"/>
        <v>1370.2755905511813</v>
      </c>
      <c r="I295" s="1178" t="s">
        <v>314</v>
      </c>
      <c r="J295" s="1055"/>
      <c r="K295" s="1055"/>
      <c r="L295" s="1046"/>
      <c r="M295" s="1049"/>
      <c r="N295" s="1049"/>
      <c r="O295" s="1049"/>
      <c r="P295" s="4438">
        <v>44881</v>
      </c>
      <c r="Q295" s="4408" t="s">
        <v>5449</v>
      </c>
      <c r="R295" s="1810">
        <v>181</v>
      </c>
      <c r="S295" s="1016">
        <f>AVERAGE(CPVTFC3SG0056!R26:S26)</f>
        <v>0.20600000000000002</v>
      </c>
      <c r="T295" s="622">
        <f t="shared" ref="T295:T298" si="40">(S295-0.1243)/0.0142*66</f>
        <v>379.7323943661973</v>
      </c>
      <c r="U295" s="1017" t="s">
        <v>314</v>
      </c>
    </row>
    <row r="296" spans="1:22" x14ac:dyDescent="0.25">
      <c r="A296" s="593"/>
      <c r="B296" s="4804"/>
      <c r="C296" s="270" t="s">
        <v>5448</v>
      </c>
      <c r="D296" s="911"/>
      <c r="E296" s="917"/>
      <c r="F296" s="956"/>
      <c r="G296" s="956"/>
      <c r="H296" s="914"/>
      <c r="I296" s="924"/>
      <c r="J296" s="925"/>
      <c r="K296" s="925"/>
      <c r="L296" s="926"/>
      <c r="M296" s="927"/>
      <c r="N296" s="927"/>
      <c r="O296" s="927"/>
      <c r="P296" s="4428">
        <v>44881</v>
      </c>
      <c r="Q296" s="899" t="s">
        <v>5449</v>
      </c>
      <c r="R296" s="102">
        <v>182</v>
      </c>
      <c r="S296" s="7">
        <f>AVERAGE(CPVTFC3SG0056!T26:U26)</f>
        <v>0.15210000000000001</v>
      </c>
      <c r="T296" s="13">
        <f t="shared" si="40"/>
        <v>129.21126760563388</v>
      </c>
      <c r="U296" s="934" t="s">
        <v>314</v>
      </c>
    </row>
    <row r="297" spans="1:22" x14ac:dyDescent="0.25">
      <c r="A297" s="593"/>
      <c r="B297" s="4804"/>
      <c r="C297" s="270" t="s">
        <v>863</v>
      </c>
      <c r="D297" s="911"/>
      <c r="E297" s="917"/>
      <c r="F297" s="956"/>
      <c r="G297" s="956"/>
      <c r="H297" s="914"/>
      <c r="I297" s="924"/>
      <c r="J297" s="925"/>
      <c r="K297" s="925"/>
      <c r="L297" s="926"/>
      <c r="M297" s="927"/>
      <c r="N297" s="927"/>
      <c r="O297" s="927"/>
      <c r="P297" s="4428">
        <v>44881</v>
      </c>
      <c r="Q297" s="899" t="s">
        <v>5449</v>
      </c>
      <c r="R297" s="102">
        <v>183</v>
      </c>
      <c r="S297" s="7">
        <f>AVERAGE(CPVTFC3SG0056!V26:W26)</f>
        <v>0.15775</v>
      </c>
      <c r="T297" s="13">
        <f t="shared" si="40"/>
        <v>155.47183098591552</v>
      </c>
      <c r="U297" s="934" t="s">
        <v>314</v>
      </c>
    </row>
    <row r="298" spans="1:22" ht="15.75" thickBot="1" x14ac:dyDescent="0.3">
      <c r="A298" s="462">
        <v>243</v>
      </c>
      <c r="B298" s="4805"/>
      <c r="C298" s="576" t="s">
        <v>220</v>
      </c>
      <c r="D298" s="91">
        <v>44824</v>
      </c>
      <c r="E298" s="466" t="s">
        <v>4926</v>
      </c>
      <c r="F298" s="467">
        <v>96</v>
      </c>
      <c r="G298" s="467">
        <f>AVERAGE(CPVTFC3SG0017!P12:Q12)</f>
        <v>0.41390000000000005</v>
      </c>
      <c r="H298" s="225">
        <f t="shared" si="37"/>
        <v>1190.944881889764</v>
      </c>
      <c r="I298" s="1179" t="s">
        <v>314</v>
      </c>
      <c r="J298" s="1059"/>
      <c r="K298" s="1059"/>
      <c r="L298" s="1060"/>
      <c r="M298" s="1061"/>
      <c r="N298" s="1061"/>
      <c r="O298" s="1061"/>
      <c r="P298" s="4441">
        <v>44881</v>
      </c>
      <c r="Q298" s="4411" t="s">
        <v>5449</v>
      </c>
      <c r="R298" s="495">
        <v>184</v>
      </c>
      <c r="S298" s="955">
        <f>AVERAGE(CPVTFC3SG0056!X26:Y26)</f>
        <v>0.16864999999999999</v>
      </c>
      <c r="T298" s="225">
        <f t="shared" si="40"/>
        <v>206.13380281690138</v>
      </c>
      <c r="U298" s="988" t="s">
        <v>314</v>
      </c>
      <c r="V298" s="286"/>
    </row>
    <row r="299" spans="1:22" x14ac:dyDescent="0.25">
      <c r="A299" s="174">
        <v>244</v>
      </c>
      <c r="B299" s="4815" t="s">
        <v>2291</v>
      </c>
      <c r="C299" s="566" t="s">
        <v>868</v>
      </c>
      <c r="D299" s="115">
        <v>44824</v>
      </c>
      <c r="E299" s="388" t="s">
        <v>4926</v>
      </c>
      <c r="F299" s="444">
        <v>97</v>
      </c>
      <c r="G299" s="444">
        <f>AVERAGE(CPVTFC3SG0017!R12:S12)</f>
        <v>2.8228999999999997</v>
      </c>
      <c r="H299" s="117">
        <f t="shared" si="37"/>
        <v>10675.196850393699</v>
      </c>
      <c r="I299" s="973" t="s">
        <v>315</v>
      </c>
      <c r="J299" s="795">
        <v>44873</v>
      </c>
      <c r="K299" s="1074" t="s">
        <v>5437</v>
      </c>
      <c r="L299" s="797">
        <v>65</v>
      </c>
      <c r="M299" s="116">
        <f>AVERAGE(CPVTFC3SG0047!U21:V21)</f>
        <v>2.48895</v>
      </c>
      <c r="N299" s="117">
        <f t="shared" ref="N299:N308" si="41">(M299-0.1619)/0.0141*400</f>
        <v>66015.602836879436</v>
      </c>
      <c r="O299" s="342" t="s">
        <v>315</v>
      </c>
      <c r="P299" s="4423"/>
      <c r="Q299" s="919"/>
      <c r="R299" s="4396"/>
      <c r="S299" s="402"/>
      <c r="T299" s="402"/>
      <c r="U299" s="402"/>
      <c r="V299" s="289"/>
    </row>
    <row r="300" spans="1:22" ht="15.75" thickBot="1" x14ac:dyDescent="0.3">
      <c r="A300" s="450">
        <v>245</v>
      </c>
      <c r="B300" s="4815"/>
      <c r="C300" s="562" t="s">
        <v>220</v>
      </c>
      <c r="D300" s="121">
        <v>44824</v>
      </c>
      <c r="E300" s="452" t="s">
        <v>4926</v>
      </c>
      <c r="F300" s="445">
        <v>98</v>
      </c>
      <c r="G300" s="445">
        <f>AVERAGE(CPVTFC3SG0017!T12:U12)</f>
        <v>2.7730999999999999</v>
      </c>
      <c r="H300" s="123">
        <f t="shared" si="37"/>
        <v>10479.133858267716</v>
      </c>
      <c r="I300" s="957" t="s">
        <v>315</v>
      </c>
      <c r="J300" s="737">
        <v>44873</v>
      </c>
      <c r="K300" s="1027" t="s">
        <v>5437</v>
      </c>
      <c r="L300" s="742">
        <v>66</v>
      </c>
      <c r="M300" s="122">
        <f>AVERAGE(CPVTFC3SG0047!W21:X21)</f>
        <v>1.6806000000000001</v>
      </c>
      <c r="N300" s="123">
        <f t="shared" si="41"/>
        <v>43083.687943262419</v>
      </c>
      <c r="O300" s="699" t="s">
        <v>315</v>
      </c>
      <c r="P300" s="4423"/>
      <c r="Q300" s="919"/>
      <c r="R300" s="4396"/>
      <c r="S300" s="402"/>
      <c r="T300" s="402"/>
      <c r="U300" s="402"/>
      <c r="V300" s="262"/>
    </row>
    <row r="301" spans="1:22" x14ac:dyDescent="0.25">
      <c r="A301" s="526">
        <v>246</v>
      </c>
      <c r="B301" s="4800" t="s">
        <v>2292</v>
      </c>
      <c r="C301" s="570" t="s">
        <v>868</v>
      </c>
      <c r="D301" s="407">
        <v>44824</v>
      </c>
      <c r="E301" s="477" t="s">
        <v>4926</v>
      </c>
      <c r="F301" s="478">
        <v>99</v>
      </c>
      <c r="G301" s="478">
        <f>AVERAGE(CPVTFC3SG0017!V12:W12)</f>
        <v>2.7622499999999999</v>
      </c>
      <c r="H301" s="405">
        <f t="shared" si="37"/>
        <v>10436.417322834644</v>
      </c>
      <c r="I301" s="980" t="s">
        <v>315</v>
      </c>
      <c r="J301" s="756">
        <v>44873</v>
      </c>
      <c r="K301" s="1057" t="s">
        <v>5437</v>
      </c>
      <c r="L301" s="758">
        <v>67</v>
      </c>
      <c r="M301" s="409">
        <f>AVERAGE(CPVTFC3SG0047!C23:D23)</f>
        <v>1.3485499999999999</v>
      </c>
      <c r="N301" s="405">
        <f t="shared" si="41"/>
        <v>33663.829787234048</v>
      </c>
      <c r="O301" s="872" t="s">
        <v>315</v>
      </c>
      <c r="P301" s="4450">
        <v>44881</v>
      </c>
      <c r="Q301" s="2356" t="s">
        <v>5476</v>
      </c>
      <c r="R301" s="478">
        <v>1</v>
      </c>
      <c r="S301" s="409">
        <f>AVERAGE(CPVTFC3SG0057!C11:D11)</f>
        <v>2.07585</v>
      </c>
      <c r="T301" s="772">
        <f>(S301-0.128)/0.0135*66</f>
        <v>9522.822222222223</v>
      </c>
      <c r="U301" s="1208" t="s">
        <v>315</v>
      </c>
    </row>
    <row r="302" spans="1:22" x14ac:dyDescent="0.25">
      <c r="A302" s="1210"/>
      <c r="B302" s="4801"/>
      <c r="C302" s="281" t="s">
        <v>5448</v>
      </c>
      <c r="D302" s="911"/>
      <c r="E302" s="917"/>
      <c r="F302" s="956"/>
      <c r="G302" s="956"/>
      <c r="H302" s="914"/>
      <c r="I302" s="924"/>
      <c r="J302" s="1041"/>
      <c r="K302" s="1039"/>
      <c r="L302" s="926"/>
      <c r="M302" s="913"/>
      <c r="N302" s="914"/>
      <c r="O302" s="1213"/>
      <c r="P302" s="4451">
        <v>44881</v>
      </c>
      <c r="Q302" s="2351" t="s">
        <v>5476</v>
      </c>
      <c r="R302" s="164">
        <v>2</v>
      </c>
      <c r="S302" s="66">
        <f>AVERAGE(CPVTFC3SG0057!E11:F11)</f>
        <v>2.11795</v>
      </c>
      <c r="T302" s="67">
        <f t="shared" ref="T302:T304" si="42">(S302-0.128)/0.0135*66</f>
        <v>9728.6444444444423</v>
      </c>
      <c r="U302" s="1211" t="s">
        <v>315</v>
      </c>
    </row>
    <row r="303" spans="1:22" x14ac:dyDescent="0.25">
      <c r="A303" s="1210"/>
      <c r="B303" s="4801"/>
      <c r="C303" s="281" t="s">
        <v>863</v>
      </c>
      <c r="D303" s="911"/>
      <c r="E303" s="917"/>
      <c r="F303" s="956"/>
      <c r="G303" s="956"/>
      <c r="H303" s="914"/>
      <c r="I303" s="924"/>
      <c r="J303" s="1041"/>
      <c r="K303" s="1039"/>
      <c r="L303" s="926"/>
      <c r="M303" s="913"/>
      <c r="N303" s="914"/>
      <c r="O303" s="1213"/>
      <c r="P303" s="4451">
        <v>44881</v>
      </c>
      <c r="Q303" s="2351" t="s">
        <v>5476</v>
      </c>
      <c r="R303" s="164">
        <v>3</v>
      </c>
      <c r="S303" s="66">
        <f>AVERAGE(CPVTFC3SG0057!G11:H11)</f>
        <v>1.7036</v>
      </c>
      <c r="T303" s="67">
        <f t="shared" si="42"/>
        <v>7702.9333333333343</v>
      </c>
      <c r="U303" s="1211" t="s">
        <v>315</v>
      </c>
    </row>
    <row r="304" spans="1:22" ht="15.75" thickBot="1" x14ac:dyDescent="0.3">
      <c r="A304" s="481">
        <v>247</v>
      </c>
      <c r="B304" s="4802"/>
      <c r="C304" s="572" t="s">
        <v>220</v>
      </c>
      <c r="D304" s="412">
        <v>44824</v>
      </c>
      <c r="E304" s="484" t="s">
        <v>4926</v>
      </c>
      <c r="F304" s="485">
        <v>100</v>
      </c>
      <c r="G304" s="485">
        <f>AVERAGE(CPVTFC3SG0017!X12:Y12)</f>
        <v>2.7580499999999999</v>
      </c>
      <c r="H304" s="415">
        <f t="shared" si="37"/>
        <v>10419.881889763779</v>
      </c>
      <c r="I304" s="981" t="s">
        <v>315</v>
      </c>
      <c r="J304" s="724">
        <v>44873</v>
      </c>
      <c r="K304" s="965" t="s">
        <v>5437</v>
      </c>
      <c r="L304" s="726">
        <v>68</v>
      </c>
      <c r="M304" s="414">
        <f>AVERAGE(CPVTFC3SG0047!E23:F23)</f>
        <v>0.88769999999999993</v>
      </c>
      <c r="N304" s="415">
        <f t="shared" si="41"/>
        <v>20590.070921985814</v>
      </c>
      <c r="O304" s="1206" t="s">
        <v>315</v>
      </c>
      <c r="P304" s="4452">
        <v>44881</v>
      </c>
      <c r="Q304" s="4416" t="s">
        <v>5476</v>
      </c>
      <c r="R304" s="4324">
        <v>4</v>
      </c>
      <c r="S304" s="709">
        <f>AVERAGE(CPVTFC3SG0057!I11:J11)</f>
        <v>1.58005</v>
      </c>
      <c r="T304" s="710">
        <f t="shared" si="42"/>
        <v>7098.9111111111106</v>
      </c>
      <c r="U304" s="1212" t="s">
        <v>315</v>
      </c>
    </row>
    <row r="305" spans="1:22" x14ac:dyDescent="0.25">
      <c r="A305" s="174">
        <v>248</v>
      </c>
      <c r="B305" s="1026" t="s">
        <v>2293</v>
      </c>
      <c r="C305" s="566" t="s">
        <v>868</v>
      </c>
      <c r="D305" s="115">
        <v>44824</v>
      </c>
      <c r="E305" s="388" t="s">
        <v>4926</v>
      </c>
      <c r="F305" s="444">
        <v>101</v>
      </c>
      <c r="G305" s="444">
        <f>AVERAGE(CPVTFC3SG0017!B14:C14)</f>
        <v>1.84415</v>
      </c>
      <c r="H305" s="117">
        <f t="shared" si="37"/>
        <v>6821.8503937007881</v>
      </c>
      <c r="I305" s="973" t="s">
        <v>315</v>
      </c>
      <c r="J305" s="1005"/>
      <c r="K305" s="1018"/>
      <c r="L305" s="959"/>
      <c r="M305" s="830"/>
      <c r="N305" s="831"/>
      <c r="O305" s="656"/>
      <c r="P305" s="4423"/>
      <c r="Q305" s="919"/>
      <c r="R305" s="4396"/>
      <c r="S305" s="402"/>
      <c r="T305" s="402"/>
      <c r="U305" s="402"/>
      <c r="V305" s="4828" t="s">
        <v>1416</v>
      </c>
    </row>
    <row r="306" spans="1:22" x14ac:dyDescent="0.25">
      <c r="A306" s="64">
        <v>249</v>
      </c>
      <c r="B306" s="395" t="s">
        <v>2293</v>
      </c>
      <c r="C306" s="281" t="s">
        <v>220</v>
      </c>
      <c r="D306" s="65">
        <v>44824</v>
      </c>
      <c r="E306" s="387" t="s">
        <v>4926</v>
      </c>
      <c r="F306" s="164">
        <v>102</v>
      </c>
      <c r="G306" s="164">
        <f>AVERAGE(CPVTFC3SG0017!D14:E14)</f>
        <v>2.8095499999999998</v>
      </c>
      <c r="H306" s="67">
        <f t="shared" si="37"/>
        <v>10622.63779527559</v>
      </c>
      <c r="I306" s="282" t="s">
        <v>315</v>
      </c>
      <c r="J306" s="852">
        <v>44873</v>
      </c>
      <c r="K306" s="895" t="s">
        <v>5437</v>
      </c>
      <c r="L306" s="853">
        <v>69</v>
      </c>
      <c r="M306" s="66">
        <f>AVERAGE(CPVTFC3SG0047!G23:H23)</f>
        <v>2.8682499999999997</v>
      </c>
      <c r="N306" s="67">
        <f t="shared" si="41"/>
        <v>76775.886524822679</v>
      </c>
      <c r="O306" s="101" t="s">
        <v>315</v>
      </c>
      <c r="P306" s="4423"/>
      <c r="Q306" s="919"/>
      <c r="R306" s="4396"/>
      <c r="S306" s="402"/>
      <c r="T306" s="402"/>
      <c r="U306" s="402"/>
      <c r="V306" s="4701"/>
    </row>
    <row r="307" spans="1:22" x14ac:dyDescent="0.25">
      <c r="A307" s="101">
        <v>250</v>
      </c>
      <c r="B307" s="4818" t="s">
        <v>2294</v>
      </c>
      <c r="C307" s="281" t="s">
        <v>868</v>
      </c>
      <c r="D307" s="65">
        <v>44824</v>
      </c>
      <c r="E307" s="387" t="s">
        <v>4926</v>
      </c>
      <c r="F307" s="164">
        <v>103</v>
      </c>
      <c r="G307" s="164">
        <f>AVERAGE(CPVTFC3SG0017!F14:G14)</f>
        <v>2.30905</v>
      </c>
      <c r="H307" s="67">
        <f t="shared" si="37"/>
        <v>8652.1653543307075</v>
      </c>
      <c r="I307" s="282" t="s">
        <v>315</v>
      </c>
      <c r="J307" s="852">
        <v>44873</v>
      </c>
      <c r="K307" s="895" t="s">
        <v>5437</v>
      </c>
      <c r="L307" s="853">
        <v>70</v>
      </c>
      <c r="M307" s="66">
        <f>AVERAGE(CPVTFC3SG0047!I23:J23)</f>
        <v>0.38005</v>
      </c>
      <c r="N307" s="67">
        <f t="shared" si="41"/>
        <v>6188.6524822695037</v>
      </c>
      <c r="O307" s="101" t="s">
        <v>315</v>
      </c>
      <c r="P307" s="4423"/>
      <c r="Q307" s="919"/>
      <c r="R307" s="4396"/>
      <c r="S307" s="402"/>
      <c r="T307" s="402"/>
      <c r="U307" s="402"/>
      <c r="V307" s="289"/>
    </row>
    <row r="308" spans="1:22" x14ac:dyDescent="0.25">
      <c r="A308" s="64">
        <v>251</v>
      </c>
      <c r="B308" s="4820"/>
      <c r="C308" s="281" t="s">
        <v>220</v>
      </c>
      <c r="D308" s="65">
        <v>44824</v>
      </c>
      <c r="E308" s="387" t="s">
        <v>4926</v>
      </c>
      <c r="F308" s="164">
        <v>104</v>
      </c>
      <c r="G308" s="164">
        <f>AVERAGE(CPVTFC3SG0017!H14:I14)</f>
        <v>2.7327000000000004</v>
      </c>
      <c r="H308" s="67">
        <f t="shared" si="37"/>
        <v>10320.078740157482</v>
      </c>
      <c r="I308" s="282" t="s">
        <v>315</v>
      </c>
      <c r="J308" s="852">
        <v>44873</v>
      </c>
      <c r="K308" s="895" t="s">
        <v>5437</v>
      </c>
      <c r="L308" s="853">
        <v>71</v>
      </c>
      <c r="M308" s="66">
        <f>AVERAGE(CPVTFC3SG0047!K23:L23)</f>
        <v>0.67819999999999991</v>
      </c>
      <c r="N308" s="67">
        <f t="shared" si="41"/>
        <v>14646.808510638297</v>
      </c>
      <c r="O308" s="101" t="s">
        <v>315</v>
      </c>
      <c r="P308" s="4423"/>
      <c r="Q308" s="919"/>
      <c r="R308" s="4396"/>
      <c r="S308" s="402"/>
      <c r="T308" s="402"/>
      <c r="U308" s="402"/>
      <c r="V308" s="299"/>
    </row>
    <row r="309" spans="1:22" x14ac:dyDescent="0.25">
      <c r="A309" s="68">
        <v>252</v>
      </c>
      <c r="B309" s="4818" t="s">
        <v>2295</v>
      </c>
      <c r="C309" s="281" t="s">
        <v>868</v>
      </c>
      <c r="D309" s="65">
        <v>44824</v>
      </c>
      <c r="E309" s="387" t="s">
        <v>4926</v>
      </c>
      <c r="F309" s="164">
        <v>105</v>
      </c>
      <c r="G309" s="164">
        <f>AVERAGE(CPVTFC3SG0017!J14:K14)</f>
        <v>1.30715</v>
      </c>
      <c r="H309" s="67">
        <f>(G309-0.1114)/0.0127*50</f>
        <v>4707.677165354331</v>
      </c>
      <c r="I309" s="282" t="s">
        <v>315</v>
      </c>
      <c r="J309" s="1041"/>
      <c r="K309" s="1042"/>
      <c r="L309" s="926"/>
      <c r="M309" s="913"/>
      <c r="N309" s="914"/>
      <c r="O309" s="927"/>
      <c r="P309" s="4423"/>
      <c r="Q309" s="919"/>
      <c r="R309" s="4396"/>
      <c r="S309" s="402"/>
      <c r="T309" s="402"/>
      <c r="U309" s="402"/>
      <c r="V309" s="289"/>
    </row>
    <row r="310" spans="1:22" ht="15.75" thickBot="1" x14ac:dyDescent="0.3">
      <c r="A310" s="450">
        <v>253</v>
      </c>
      <c r="B310" s="4815"/>
      <c r="C310" s="562" t="s">
        <v>220</v>
      </c>
      <c r="D310" s="121">
        <v>44824</v>
      </c>
      <c r="E310" s="452" t="s">
        <v>4926</v>
      </c>
      <c r="F310" s="445">
        <v>106</v>
      </c>
      <c r="G310" s="445">
        <f>AVERAGE(CPVTFC3SG0017!L14:M14)</f>
        <v>1.3289500000000001</v>
      </c>
      <c r="H310" s="123">
        <f t="shared" si="37"/>
        <v>4793.5039370078748</v>
      </c>
      <c r="I310" s="957" t="s">
        <v>315</v>
      </c>
      <c r="J310" s="1063"/>
      <c r="K310" s="1064"/>
      <c r="L310" s="1065"/>
      <c r="M310" s="1066"/>
      <c r="N310" s="1067"/>
      <c r="O310" s="1068"/>
      <c r="P310" s="4423"/>
      <c r="Q310" s="919"/>
      <c r="R310" s="4396"/>
      <c r="S310" s="402"/>
      <c r="T310" s="402"/>
      <c r="U310" s="402"/>
      <c r="V310" s="262"/>
    </row>
    <row r="311" spans="1:22" x14ac:dyDescent="0.25">
      <c r="A311" s="526">
        <v>254</v>
      </c>
      <c r="B311" s="4814" t="s">
        <v>2296</v>
      </c>
      <c r="C311" s="570" t="s">
        <v>868</v>
      </c>
      <c r="D311" s="407">
        <v>44824</v>
      </c>
      <c r="E311" s="477" t="s">
        <v>4926</v>
      </c>
      <c r="F311" s="478">
        <v>107</v>
      </c>
      <c r="G311" s="478">
        <f>AVERAGE(CPVTFC3SG0017!N14:O14)</f>
        <v>0.73880000000000001</v>
      </c>
      <c r="H311" s="405">
        <f t="shared" si="37"/>
        <v>2470.0787401574803</v>
      </c>
      <c r="I311" s="1183" t="s">
        <v>315</v>
      </c>
      <c r="J311" s="1218"/>
      <c r="K311" s="1083"/>
      <c r="L311" s="1219"/>
      <c r="M311" s="1047"/>
      <c r="N311" s="1048"/>
      <c r="O311" s="1049"/>
      <c r="P311" s="4453">
        <v>44881</v>
      </c>
      <c r="Q311" s="4417" t="s">
        <v>5476</v>
      </c>
      <c r="R311" s="1810">
        <v>5</v>
      </c>
      <c r="S311" s="1016">
        <f>AVERAGE(CPVTFC3SG0057!K11:L11)</f>
        <v>0.19889999999999999</v>
      </c>
      <c r="T311" s="1175">
        <f t="shared" ref="T311:T314" si="43">(S311-0.128)/0.0135*66</f>
        <v>346.62222222222221</v>
      </c>
      <c r="U311" s="1176" t="s">
        <v>314</v>
      </c>
      <c r="V311" s="262"/>
    </row>
    <row r="312" spans="1:22" x14ac:dyDescent="0.25">
      <c r="A312" s="1210"/>
      <c r="B312" s="4815"/>
      <c r="C312" s="281" t="s">
        <v>5448</v>
      </c>
      <c r="D312" s="911"/>
      <c r="E312" s="917"/>
      <c r="F312" s="956"/>
      <c r="G312" s="956"/>
      <c r="H312" s="914"/>
      <c r="I312" s="924"/>
      <c r="J312" s="1216"/>
      <c r="K312" s="1078"/>
      <c r="L312" s="1217"/>
      <c r="M312" s="913"/>
      <c r="N312" s="914"/>
      <c r="O312" s="1213"/>
      <c r="P312" s="4464">
        <v>44881</v>
      </c>
      <c r="Q312" s="2860" t="s">
        <v>5476</v>
      </c>
      <c r="R312" s="321">
        <v>6</v>
      </c>
      <c r="S312" s="112">
        <f>AVERAGE(CPVTFC3SG0057!M11:N11)</f>
        <v>0.1978</v>
      </c>
      <c r="T312" s="113">
        <f t="shared" si="43"/>
        <v>341.24444444444441</v>
      </c>
      <c r="U312" s="1204" t="s">
        <v>314</v>
      </c>
    </row>
    <row r="313" spans="1:22" x14ac:dyDescent="0.25">
      <c r="A313" s="3702"/>
      <c r="B313" s="4815"/>
      <c r="C313" s="562" t="s">
        <v>863</v>
      </c>
      <c r="D313" s="1853"/>
      <c r="E313" s="1854"/>
      <c r="F313" s="4479"/>
      <c r="G313" s="4479"/>
      <c r="H313" s="1067"/>
      <c r="I313" s="4480"/>
      <c r="J313" s="4481"/>
      <c r="K313" s="4482"/>
      <c r="L313" s="4483"/>
      <c r="M313" s="1066"/>
      <c r="N313" s="1067"/>
      <c r="O313" s="4484"/>
      <c r="P313" s="4485">
        <v>44895</v>
      </c>
      <c r="Q313" s="275" t="s">
        <v>5570</v>
      </c>
      <c r="R313" s="275">
        <v>4</v>
      </c>
      <c r="S313" s="275">
        <f>AVERAGE(CPVTFC3SG0083!I11:J11)</f>
        <v>0.18190000000000001</v>
      </c>
      <c r="T313" s="4026">
        <f>(S313-0.15)/0.0138*66</f>
        <v>152.5652173913044</v>
      </c>
      <c r="U313" s="4338" t="s">
        <v>314</v>
      </c>
    </row>
    <row r="314" spans="1:22" ht="15.75" thickBot="1" x14ac:dyDescent="0.3">
      <c r="A314" s="481">
        <v>255</v>
      </c>
      <c r="B314" s="4821"/>
      <c r="C314" s="572" t="s">
        <v>220</v>
      </c>
      <c r="D314" s="412">
        <v>44824</v>
      </c>
      <c r="E314" s="484" t="s">
        <v>4926</v>
      </c>
      <c r="F314" s="485">
        <v>108</v>
      </c>
      <c r="G314" s="485">
        <f>AVERAGE(CPVTFC3SG0017!P14:Q14)</f>
        <v>0.67514999999999992</v>
      </c>
      <c r="H314" s="415">
        <f t="shared" si="37"/>
        <v>2219.4881889763778</v>
      </c>
      <c r="I314" s="1184" t="s">
        <v>315</v>
      </c>
      <c r="J314" s="1059"/>
      <c r="K314" s="1059"/>
      <c r="L314" s="1060"/>
      <c r="M314" s="1061"/>
      <c r="N314" s="1061"/>
      <c r="O314" s="1061"/>
      <c r="P314" s="4454">
        <v>44881</v>
      </c>
      <c r="Q314" s="4418" t="s">
        <v>5476</v>
      </c>
      <c r="R314" s="495">
        <v>7</v>
      </c>
      <c r="S314" s="955">
        <f>AVERAGE(CPVTFC3SG0057!O11:P11)</f>
        <v>0.18870000000000001</v>
      </c>
      <c r="T314" s="1192">
        <f t="shared" si="43"/>
        <v>296.75555555555559</v>
      </c>
      <c r="U314" s="1223" t="s">
        <v>314</v>
      </c>
      <c r="V314" s="299"/>
    </row>
    <row r="315" spans="1:22" x14ac:dyDescent="0.25">
      <c r="A315" s="174">
        <v>256</v>
      </c>
      <c r="B315" s="1026" t="s">
        <v>2297</v>
      </c>
      <c r="C315" s="566" t="s">
        <v>868</v>
      </c>
      <c r="D315" s="115">
        <v>44824</v>
      </c>
      <c r="E315" s="388" t="s">
        <v>4926</v>
      </c>
      <c r="F315" s="444">
        <v>109</v>
      </c>
      <c r="G315" s="444">
        <f>AVERAGE(CPVTFC3SG0017!R14:S14)</f>
        <v>2.5517500000000002</v>
      </c>
      <c r="H315" s="117">
        <f t="shared" si="37"/>
        <v>9607.677165354331</v>
      </c>
      <c r="I315" s="973" t="s">
        <v>315</v>
      </c>
      <c r="J315" s="795">
        <v>44873</v>
      </c>
      <c r="K315" s="1074" t="s">
        <v>5437</v>
      </c>
      <c r="L315" s="797">
        <v>72</v>
      </c>
      <c r="M315" s="116">
        <f>AVERAGE(CPVTFC3SG0047!M23:N23)</f>
        <v>0.53334999999999999</v>
      </c>
      <c r="N315" s="117">
        <f>(M315-0.1619)/0.0141*400</f>
        <v>10537.588652482271</v>
      </c>
      <c r="O315" s="342" t="s">
        <v>315</v>
      </c>
      <c r="P315" s="4423"/>
      <c r="Q315" s="919"/>
      <c r="R315" s="4396"/>
      <c r="S315" s="402"/>
      <c r="T315" s="402"/>
      <c r="U315" s="402"/>
      <c r="V315" s="289"/>
    </row>
    <row r="316" spans="1:22" x14ac:dyDescent="0.25">
      <c r="A316" s="64">
        <v>257</v>
      </c>
      <c r="B316" s="395" t="s">
        <v>2297</v>
      </c>
      <c r="C316" s="281" t="s">
        <v>220</v>
      </c>
      <c r="D316" s="65">
        <v>44824</v>
      </c>
      <c r="E316" s="387" t="s">
        <v>4926</v>
      </c>
      <c r="F316" s="164">
        <v>110</v>
      </c>
      <c r="G316" s="164">
        <f>AVERAGE(CPVTFC3SG0017!T14:U14)</f>
        <v>1.7283500000000001</v>
      </c>
      <c r="H316" s="67">
        <f t="shared" si="37"/>
        <v>6365.9448818897645</v>
      </c>
      <c r="I316" s="282" t="s">
        <v>315</v>
      </c>
      <c r="J316" s="1041"/>
      <c r="K316" s="1042"/>
      <c r="L316" s="926"/>
      <c r="M316" s="913"/>
      <c r="N316" s="914"/>
      <c r="O316" s="927"/>
      <c r="P316" s="4448"/>
      <c r="Q316" s="919"/>
      <c r="R316" s="4396"/>
      <c r="S316" s="402"/>
      <c r="T316" s="402"/>
      <c r="U316" s="402"/>
      <c r="V316" s="262"/>
    </row>
    <row r="317" spans="1:22" x14ac:dyDescent="0.25">
      <c r="A317" s="68">
        <v>258</v>
      </c>
      <c r="B317" s="4818" t="s">
        <v>2298</v>
      </c>
      <c r="C317" s="281" t="s">
        <v>868</v>
      </c>
      <c r="D317" s="65">
        <v>44824</v>
      </c>
      <c r="E317" s="387" t="s">
        <v>4926</v>
      </c>
      <c r="F317" s="164">
        <v>111</v>
      </c>
      <c r="G317" s="164">
        <f>AVERAGE(CPVTFC3SG0017!V14:W14)</f>
        <v>0.8165</v>
      </c>
      <c r="H317" s="67">
        <f t="shared" si="37"/>
        <v>2775.9842519685044</v>
      </c>
      <c r="I317" s="282" t="s">
        <v>315</v>
      </c>
      <c r="J317" s="1041"/>
      <c r="K317" s="1043"/>
      <c r="L317" s="926"/>
      <c r="M317" s="913"/>
      <c r="N317" s="914"/>
      <c r="O317" s="927"/>
      <c r="P317" s="4423"/>
      <c r="Q317" s="919"/>
      <c r="R317" s="4396"/>
      <c r="S317" s="402"/>
      <c r="T317" s="402"/>
      <c r="U317" s="402"/>
      <c r="V317" s="262"/>
    </row>
    <row r="318" spans="1:22" x14ac:dyDescent="0.25">
      <c r="A318" s="64">
        <v>259</v>
      </c>
      <c r="B318" s="4820"/>
      <c r="C318" s="281" t="s">
        <v>220</v>
      </c>
      <c r="D318" s="65">
        <v>44824</v>
      </c>
      <c r="E318" s="387" t="s">
        <v>4926</v>
      </c>
      <c r="F318" s="164">
        <v>112</v>
      </c>
      <c r="G318" s="164">
        <f>AVERAGE(CPVTFC3SG0017!X14:Y14)</f>
        <v>1.1779000000000002</v>
      </c>
      <c r="H318" s="67">
        <f t="shared" si="37"/>
        <v>4198.818897637796</v>
      </c>
      <c r="I318" s="282" t="s">
        <v>315</v>
      </c>
      <c r="J318" s="1041"/>
      <c r="K318" s="1043"/>
      <c r="L318" s="926"/>
      <c r="M318" s="913"/>
      <c r="N318" s="914"/>
      <c r="O318" s="927"/>
      <c r="P318" s="4423"/>
      <c r="Q318" s="919"/>
      <c r="R318" s="4396"/>
      <c r="S318" s="402"/>
      <c r="T318" s="402"/>
      <c r="U318" s="402"/>
      <c r="V318" s="262"/>
    </row>
    <row r="319" spans="1:22" x14ac:dyDescent="0.25">
      <c r="A319" s="8">
        <v>260</v>
      </c>
      <c r="B319" s="4812" t="s">
        <v>2299</v>
      </c>
      <c r="C319" s="270" t="s">
        <v>868</v>
      </c>
      <c r="D319" s="18">
        <v>44824</v>
      </c>
      <c r="E319" s="380" t="s">
        <v>4926</v>
      </c>
      <c r="F319" s="102">
        <v>113</v>
      </c>
      <c r="G319" s="102">
        <f>AVERAGE(CPVTFC3SG0017!B16:C16)</f>
        <v>0.11235000000000001</v>
      </c>
      <c r="H319" s="13">
        <f t="shared" si="37"/>
        <v>3.740157480314986</v>
      </c>
      <c r="I319" s="277" t="s">
        <v>314</v>
      </c>
      <c r="J319" s="925"/>
      <c r="K319" s="925"/>
      <c r="L319" s="926"/>
      <c r="M319" s="927"/>
      <c r="N319" s="927"/>
      <c r="O319" s="927"/>
      <c r="P319" s="4423"/>
      <c r="Q319" s="919"/>
      <c r="R319" s="4396"/>
      <c r="S319" s="402"/>
      <c r="T319" s="402"/>
      <c r="U319" s="402"/>
      <c r="V319" s="262"/>
    </row>
    <row r="320" spans="1:22" ht="15.75" thickBot="1" x14ac:dyDescent="0.3">
      <c r="A320" s="470">
        <v>261</v>
      </c>
      <c r="B320" s="4804"/>
      <c r="C320" s="564" t="s">
        <v>220</v>
      </c>
      <c r="D320" s="111">
        <v>44824</v>
      </c>
      <c r="E320" s="472" t="s">
        <v>4926</v>
      </c>
      <c r="F320" s="321">
        <v>114</v>
      </c>
      <c r="G320" s="321">
        <f>AVERAGE(CPVTFC3SG0017!D16:E16)</f>
        <v>0.10894999999999999</v>
      </c>
      <c r="H320" s="113">
        <f t="shared" si="37"/>
        <v>-9.6456692913386135</v>
      </c>
      <c r="I320" s="972" t="s">
        <v>314</v>
      </c>
      <c r="J320" s="1063"/>
      <c r="K320" s="1064"/>
      <c r="L320" s="1065"/>
      <c r="M320" s="1066"/>
      <c r="N320" s="1067"/>
      <c r="O320" s="1068"/>
      <c r="P320" s="4423"/>
      <c r="Q320" s="919"/>
      <c r="R320" s="4396"/>
      <c r="S320" s="402"/>
      <c r="T320" s="402"/>
      <c r="U320" s="402"/>
      <c r="V320" s="262"/>
    </row>
    <row r="321" spans="1:22" x14ac:dyDescent="0.25">
      <c r="A321" s="488">
        <v>262</v>
      </c>
      <c r="B321" s="4803" t="s">
        <v>2300</v>
      </c>
      <c r="C321" s="574" t="s">
        <v>868</v>
      </c>
      <c r="D321" s="490">
        <v>44824</v>
      </c>
      <c r="E321" s="491" t="s">
        <v>4926</v>
      </c>
      <c r="F321" s="492">
        <v>115</v>
      </c>
      <c r="G321" s="492">
        <f>AVERAGE(CPVTFC3SG0017!F16:G16)</f>
        <v>0.20544999999999999</v>
      </c>
      <c r="H321" s="622">
        <f t="shared" si="37"/>
        <v>370.2755905511811</v>
      </c>
      <c r="I321" s="960" t="s">
        <v>314</v>
      </c>
      <c r="J321" s="1055"/>
      <c r="K321" s="1055"/>
      <c r="L321" s="1046"/>
      <c r="M321" s="1049"/>
      <c r="N321" s="1049"/>
      <c r="O321" s="1228"/>
      <c r="P321" s="4453">
        <v>44881</v>
      </c>
      <c r="Q321" s="4417" t="s">
        <v>5476</v>
      </c>
      <c r="R321" s="1810">
        <v>8</v>
      </c>
      <c r="S321" s="1016">
        <f>AVERAGE(CPVTFC3SG0057!Q11:R11)</f>
        <v>0.13300000000000001</v>
      </c>
      <c r="T321" s="1175">
        <f t="shared" ref="T321:T324" si="44">(S321-0.128)/0.0135*66</f>
        <v>24.444444444444464</v>
      </c>
      <c r="U321" s="1176" t="s">
        <v>314</v>
      </c>
    </row>
    <row r="322" spans="1:22" x14ac:dyDescent="0.25">
      <c r="A322" s="593"/>
      <c r="B322" s="4804"/>
      <c r="C322" s="270" t="s">
        <v>5448</v>
      </c>
      <c r="D322" s="911"/>
      <c r="E322" s="917"/>
      <c r="F322" s="956"/>
      <c r="G322" s="956"/>
      <c r="H322" s="914"/>
      <c r="I322" s="924"/>
      <c r="J322" s="925"/>
      <c r="K322" s="925"/>
      <c r="L322" s="926"/>
      <c r="M322" s="927"/>
      <c r="N322" s="927"/>
      <c r="O322" s="1213"/>
      <c r="P322" s="4455">
        <v>44881</v>
      </c>
      <c r="Q322" s="2355" t="s">
        <v>5476</v>
      </c>
      <c r="R322" s="102">
        <v>9</v>
      </c>
      <c r="S322" s="7">
        <f>AVERAGE(CPVTFC3SG0057!S11:T11)</f>
        <v>0.13495000000000001</v>
      </c>
      <c r="T322" s="13">
        <f t="shared" si="44"/>
        <v>33.977777777777838</v>
      </c>
      <c r="U322" s="1201" t="s">
        <v>314</v>
      </c>
    </row>
    <row r="323" spans="1:22" x14ac:dyDescent="0.25">
      <c r="A323" s="593"/>
      <c r="B323" s="4804"/>
      <c r="C323" s="270" t="s">
        <v>863</v>
      </c>
      <c r="D323" s="911"/>
      <c r="E323" s="917"/>
      <c r="F323" s="956"/>
      <c r="G323" s="956"/>
      <c r="H323" s="914"/>
      <c r="I323" s="924"/>
      <c r="J323" s="925"/>
      <c r="K323" s="925"/>
      <c r="L323" s="926"/>
      <c r="M323" s="927"/>
      <c r="N323" s="927"/>
      <c r="O323" s="1213"/>
      <c r="P323" s="4455">
        <v>44881</v>
      </c>
      <c r="Q323" s="2355" t="s">
        <v>5476</v>
      </c>
      <c r="R323" s="102">
        <v>10</v>
      </c>
      <c r="S323" s="7">
        <f>AVERAGE(CPVTFC3SG0057!U11:V11)</f>
        <v>0.12785000000000002</v>
      </c>
      <c r="T323" s="13">
        <f t="shared" si="44"/>
        <v>-0.73333333333325257</v>
      </c>
      <c r="U323" s="1201" t="s">
        <v>314</v>
      </c>
      <c r="V323" s="1239" t="s">
        <v>5477</v>
      </c>
    </row>
    <row r="324" spans="1:22" ht="15.75" thickBot="1" x14ac:dyDescent="0.3">
      <c r="A324" s="462">
        <v>263</v>
      </c>
      <c r="B324" s="4805"/>
      <c r="C324" s="576" t="s">
        <v>220</v>
      </c>
      <c r="D324" s="91">
        <v>44824</v>
      </c>
      <c r="E324" s="466" t="s">
        <v>4926</v>
      </c>
      <c r="F324" s="467">
        <v>116</v>
      </c>
      <c r="G324" s="467">
        <f>AVERAGE(CPVTFC3SG0017!H16:I16)</f>
        <v>0.17824999999999999</v>
      </c>
      <c r="H324" s="225">
        <f t="shared" si="37"/>
        <v>263.18897637795271</v>
      </c>
      <c r="I324" s="1021" t="s">
        <v>314</v>
      </c>
      <c r="J324" s="1059"/>
      <c r="K324" s="1059"/>
      <c r="L324" s="1060"/>
      <c r="M324" s="1061"/>
      <c r="N324" s="1061"/>
      <c r="O324" s="1229"/>
      <c r="P324" s="4454">
        <v>44881</v>
      </c>
      <c r="Q324" s="4418" t="s">
        <v>5476</v>
      </c>
      <c r="R324" s="495">
        <v>11</v>
      </c>
      <c r="S324" s="955">
        <f>AVERAGE(CPVTFC3SG0057!W11:X11)</f>
        <v>0.14484999999999998</v>
      </c>
      <c r="T324" s="1192">
        <f t="shared" si="44"/>
        <v>82.377777777777666</v>
      </c>
      <c r="U324" s="1223" t="s">
        <v>314</v>
      </c>
    </row>
    <row r="325" spans="1:22" x14ac:dyDescent="0.25">
      <c r="A325" s="174">
        <v>264</v>
      </c>
      <c r="B325" s="4815" t="s">
        <v>2301</v>
      </c>
      <c r="C325" s="566" t="s">
        <v>868</v>
      </c>
      <c r="D325" s="115">
        <v>44824</v>
      </c>
      <c r="E325" s="388" t="s">
        <v>4926</v>
      </c>
      <c r="F325" s="444">
        <v>117</v>
      </c>
      <c r="G325" s="444">
        <f>AVERAGE(CPVTFC3SG0017!J16:K16)</f>
        <v>2.71075</v>
      </c>
      <c r="H325" s="117">
        <f t="shared" si="37"/>
        <v>10233.661417322834</v>
      </c>
      <c r="I325" s="973" t="s">
        <v>315</v>
      </c>
      <c r="J325" s="795">
        <v>44873</v>
      </c>
      <c r="K325" s="1074" t="s">
        <v>5437</v>
      </c>
      <c r="L325" s="797">
        <v>73</v>
      </c>
      <c r="M325" s="116">
        <f>AVERAGE(CPVTFC3SG0047!O23:P23)</f>
        <v>0.37809999999999999</v>
      </c>
      <c r="N325" s="117">
        <f>(M325-0.1619)/0.0141*400</f>
        <v>6133.3333333333339</v>
      </c>
      <c r="O325" s="342" t="s">
        <v>315</v>
      </c>
      <c r="P325" s="4423"/>
      <c r="Q325" s="919"/>
      <c r="R325" s="4396"/>
      <c r="S325" s="402"/>
      <c r="T325" s="402"/>
      <c r="U325" s="402"/>
      <c r="V325" s="262"/>
    </row>
    <row r="326" spans="1:22" x14ac:dyDescent="0.25">
      <c r="A326" s="64">
        <v>265</v>
      </c>
      <c r="B326" s="4820"/>
      <c r="C326" s="281" t="s">
        <v>220</v>
      </c>
      <c r="D326" s="65">
        <v>44824</v>
      </c>
      <c r="E326" s="387" t="s">
        <v>4926</v>
      </c>
      <c r="F326" s="164">
        <v>118</v>
      </c>
      <c r="G326" s="164">
        <f>AVERAGE(CPVTFC3SG0017!L16:M16)</f>
        <v>2.6084500000000004</v>
      </c>
      <c r="H326" s="67">
        <f t="shared" si="37"/>
        <v>9830.9055118110246</v>
      </c>
      <c r="I326" s="282" t="s">
        <v>315</v>
      </c>
      <c r="J326" s="852">
        <v>44873</v>
      </c>
      <c r="K326" s="895" t="s">
        <v>5437</v>
      </c>
      <c r="L326" s="853">
        <v>74</v>
      </c>
      <c r="M326" s="66">
        <f>AVERAGE(CPVTFC3SG0047!Q23:R23)</f>
        <v>0.52855000000000008</v>
      </c>
      <c r="N326" s="67">
        <f>(M326-0.1619)/0.0141*400</f>
        <v>10401.418439716315</v>
      </c>
      <c r="O326" s="101" t="s">
        <v>315</v>
      </c>
      <c r="P326" s="4423"/>
      <c r="Q326" s="919"/>
      <c r="R326" s="4396"/>
      <c r="S326" s="402"/>
      <c r="T326" s="402"/>
      <c r="U326" s="402"/>
      <c r="V326" s="262"/>
    </row>
    <row r="327" spans="1:22" x14ac:dyDescent="0.25">
      <c r="A327" s="68">
        <v>266</v>
      </c>
      <c r="B327" s="4818" t="s">
        <v>2302</v>
      </c>
      <c r="C327" s="281" t="s">
        <v>868</v>
      </c>
      <c r="D327" s="65">
        <v>44824</v>
      </c>
      <c r="E327" s="387" t="s">
        <v>4926</v>
      </c>
      <c r="F327" s="164">
        <v>119</v>
      </c>
      <c r="G327" s="164">
        <f>AVERAGE(CPVTFC3SG0017!N16:O16)</f>
        <v>1.2685</v>
      </c>
      <c r="H327" s="67">
        <f t="shared" si="37"/>
        <v>4555.5118110236226</v>
      </c>
      <c r="I327" s="282" t="s">
        <v>315</v>
      </c>
      <c r="J327" s="1041"/>
      <c r="K327" s="1043"/>
      <c r="L327" s="926"/>
      <c r="M327" s="913"/>
      <c r="N327" s="914"/>
      <c r="O327" s="927"/>
      <c r="P327" s="4423"/>
      <c r="Q327" s="919"/>
      <c r="R327" s="4396"/>
      <c r="S327" s="402"/>
      <c r="T327" s="402"/>
      <c r="U327" s="402"/>
      <c r="V327" s="262"/>
    </row>
    <row r="328" spans="1:22" x14ac:dyDescent="0.25">
      <c r="A328" s="64">
        <v>267</v>
      </c>
      <c r="B328" s="4820"/>
      <c r="C328" s="281" t="s">
        <v>220</v>
      </c>
      <c r="D328" s="65">
        <v>44824</v>
      </c>
      <c r="E328" s="387" t="s">
        <v>4926</v>
      </c>
      <c r="F328" s="164">
        <v>120</v>
      </c>
      <c r="G328" s="164">
        <f>AVERAGE(CPVTFC3SG0017!P16:Q16)</f>
        <v>0.85665000000000002</v>
      </c>
      <c r="H328" s="67">
        <f t="shared" si="37"/>
        <v>2934.0551181102364</v>
      </c>
      <c r="I328" s="282" t="s">
        <v>315</v>
      </c>
      <c r="J328" s="925"/>
      <c r="K328" s="925"/>
      <c r="L328" s="926"/>
      <c r="M328" s="927"/>
      <c r="N328" s="927"/>
      <c r="O328" s="927"/>
      <c r="P328" s="4448"/>
      <c r="Q328" s="919"/>
      <c r="R328" s="4396"/>
      <c r="S328" s="402"/>
      <c r="T328" s="402"/>
      <c r="U328" s="402"/>
      <c r="V328" s="262"/>
    </row>
    <row r="329" spans="1:22" x14ac:dyDescent="0.25">
      <c r="A329" s="68">
        <v>268</v>
      </c>
      <c r="B329" s="4818" t="s">
        <v>2303</v>
      </c>
      <c r="C329" s="281" t="s">
        <v>868</v>
      </c>
      <c r="D329" s="65">
        <v>44824</v>
      </c>
      <c r="E329" s="387" t="s">
        <v>4926</v>
      </c>
      <c r="F329" s="164">
        <v>121</v>
      </c>
      <c r="G329" s="164">
        <f>AVERAGE(CPVTFC3SG0017!R16:S16)</f>
        <v>0.61585000000000001</v>
      </c>
      <c r="H329" s="67">
        <f t="shared" si="37"/>
        <v>1986.0236220472443</v>
      </c>
      <c r="I329" s="1185" t="s">
        <v>315</v>
      </c>
      <c r="J329" s="915"/>
      <c r="K329" s="915"/>
      <c r="L329" s="956"/>
      <c r="M329" s="915"/>
      <c r="N329" s="915"/>
      <c r="O329" s="915"/>
      <c r="P329" s="4423"/>
      <c r="Q329" s="919"/>
      <c r="R329" s="4396"/>
      <c r="S329" s="402"/>
      <c r="T329" s="402"/>
      <c r="U329" s="402"/>
      <c r="V329" s="262"/>
    </row>
    <row r="330" spans="1:22" ht="15.75" thickBot="1" x14ac:dyDescent="0.3">
      <c r="A330" s="450">
        <v>269</v>
      </c>
      <c r="B330" s="4815"/>
      <c r="C330" s="562" t="s">
        <v>220</v>
      </c>
      <c r="D330" s="121">
        <v>44824</v>
      </c>
      <c r="E330" s="452" t="s">
        <v>4926</v>
      </c>
      <c r="F330" s="445">
        <v>122</v>
      </c>
      <c r="G330" s="445">
        <f>AVERAGE(CPVTFC3SG0017!T16:U16)</f>
        <v>0.70465</v>
      </c>
      <c r="H330" s="123">
        <f t="shared" si="37"/>
        <v>2335.6299212598428</v>
      </c>
      <c r="I330" s="1231" t="s">
        <v>315</v>
      </c>
      <c r="J330" s="1063"/>
      <c r="K330" s="1064"/>
      <c r="L330" s="1065"/>
      <c r="M330" s="1066"/>
      <c r="N330" s="1067"/>
      <c r="O330" s="1068"/>
      <c r="P330" s="4448"/>
      <c r="Q330" s="919"/>
      <c r="R330" s="4396"/>
      <c r="S330" s="402"/>
      <c r="T330" s="402"/>
      <c r="U330" s="402"/>
      <c r="V330" s="299"/>
    </row>
    <row r="331" spans="1:22" x14ac:dyDescent="0.25">
      <c r="A331" s="475">
        <v>270</v>
      </c>
      <c r="B331" s="4814" t="s">
        <v>2304</v>
      </c>
      <c r="C331" s="570" t="s">
        <v>868</v>
      </c>
      <c r="D331" s="407">
        <v>44824</v>
      </c>
      <c r="E331" s="477" t="s">
        <v>4926</v>
      </c>
      <c r="F331" s="478">
        <v>123</v>
      </c>
      <c r="G331" s="478">
        <f>AVERAGE(CPVTFC3SG0017!V16:W16)</f>
        <v>0.73304999999999998</v>
      </c>
      <c r="H331" s="405">
        <f t="shared" si="37"/>
        <v>2447.4409448818901</v>
      </c>
      <c r="I331" s="1183" t="s">
        <v>315</v>
      </c>
      <c r="J331" s="1055"/>
      <c r="K331" s="1055"/>
      <c r="L331" s="1046"/>
      <c r="M331" s="1049"/>
      <c r="N331" s="1049"/>
      <c r="O331" s="1228"/>
      <c r="P331" s="4453">
        <v>44881</v>
      </c>
      <c r="Q331" s="4417" t="s">
        <v>5476</v>
      </c>
      <c r="R331" s="1810">
        <v>12</v>
      </c>
      <c r="S331" s="1016">
        <f>AVERAGE(CPVTFC3SG0057!C13:D13)</f>
        <v>0.17020000000000002</v>
      </c>
      <c r="T331" s="1175">
        <f t="shared" ref="T331:T334" si="45">(S331-0.128)/0.0135*66</f>
        <v>206.31111111111119</v>
      </c>
      <c r="U331" s="1176" t="s">
        <v>314</v>
      </c>
      <c r="V331" s="287"/>
    </row>
    <row r="332" spans="1:22" x14ac:dyDescent="0.25">
      <c r="A332" s="586"/>
      <c r="B332" s="4815"/>
      <c r="C332" s="281" t="s">
        <v>5448</v>
      </c>
      <c r="D332" s="911"/>
      <c r="E332" s="917"/>
      <c r="F332" s="956"/>
      <c r="G332" s="956"/>
      <c r="H332" s="914"/>
      <c r="I332" s="1230"/>
      <c r="J332" s="925"/>
      <c r="K332" s="925"/>
      <c r="L332" s="926"/>
      <c r="M332" s="927"/>
      <c r="N332" s="927"/>
      <c r="O332" s="1213"/>
      <c r="P332" s="4455">
        <v>44881</v>
      </c>
      <c r="Q332" s="2355" t="s">
        <v>5476</v>
      </c>
      <c r="R332" s="102">
        <v>13</v>
      </c>
      <c r="S332" s="7">
        <f>AVERAGE(CPVTFC3SG0057!E13:F13)</f>
        <v>0.13745000000000002</v>
      </c>
      <c r="T332" s="13">
        <f t="shared" si="45"/>
        <v>46.200000000000074</v>
      </c>
      <c r="U332" s="1201" t="s">
        <v>314</v>
      </c>
      <c r="V332" s="287"/>
    </row>
    <row r="333" spans="1:22" x14ac:dyDescent="0.25">
      <c r="A333" s="586"/>
      <c r="B333" s="4815"/>
      <c r="C333" s="281" t="s">
        <v>863</v>
      </c>
      <c r="D333" s="911"/>
      <c r="E333" s="917"/>
      <c r="F333" s="956"/>
      <c r="G333" s="956"/>
      <c r="H333" s="914"/>
      <c r="I333" s="1230"/>
      <c r="J333" s="925"/>
      <c r="K333" s="925"/>
      <c r="L333" s="926"/>
      <c r="M333" s="927"/>
      <c r="N333" s="927"/>
      <c r="O333" s="1213"/>
      <c r="P333" s="4455">
        <v>44881</v>
      </c>
      <c r="Q333" s="2355" t="s">
        <v>5476</v>
      </c>
      <c r="R333" s="102">
        <v>14</v>
      </c>
      <c r="S333" s="7">
        <f>AVERAGE(CPVTFC3SG0057!G13:H13)</f>
        <v>0.13075000000000001</v>
      </c>
      <c r="T333" s="13">
        <f t="shared" si="45"/>
        <v>13.444444444444457</v>
      </c>
      <c r="U333" s="1201" t="s">
        <v>314</v>
      </c>
      <c r="V333" s="287"/>
    </row>
    <row r="334" spans="1:22" ht="15.75" thickBot="1" x14ac:dyDescent="0.3">
      <c r="A334" s="481">
        <v>271</v>
      </c>
      <c r="B334" s="4821"/>
      <c r="C334" s="572" t="s">
        <v>220</v>
      </c>
      <c r="D334" s="412">
        <v>44824</v>
      </c>
      <c r="E334" s="484" t="s">
        <v>4926</v>
      </c>
      <c r="F334" s="485">
        <v>124</v>
      </c>
      <c r="G334" s="485">
        <f>AVERAGE(CPVTFC3SG0017!X16:Y16)</f>
        <v>0.55174999999999996</v>
      </c>
      <c r="H334" s="415">
        <f t="shared" si="37"/>
        <v>1733.6614173228345</v>
      </c>
      <c r="I334" s="1184" t="s">
        <v>315</v>
      </c>
      <c r="J334" s="1084"/>
      <c r="K334" s="1085"/>
      <c r="L334" s="1060"/>
      <c r="M334" s="1086"/>
      <c r="N334" s="1087"/>
      <c r="O334" s="1229"/>
      <c r="P334" s="4454">
        <v>44881</v>
      </c>
      <c r="Q334" s="4418" t="s">
        <v>5476</v>
      </c>
      <c r="R334" s="495">
        <v>15</v>
      </c>
      <c r="S334" s="955">
        <f>AVERAGE(CPVTFC3SG0057!I13:J13)</f>
        <v>0.18529999999999999</v>
      </c>
      <c r="T334" s="1192">
        <f t="shared" si="45"/>
        <v>280.13333333333327</v>
      </c>
      <c r="U334" s="1223" t="s">
        <v>314</v>
      </c>
    </row>
    <row r="335" spans="1:22" x14ac:dyDescent="0.25">
      <c r="A335" s="174">
        <v>272</v>
      </c>
      <c r="B335" s="4815" t="s">
        <v>2305</v>
      </c>
      <c r="C335" s="566" t="s">
        <v>868</v>
      </c>
      <c r="D335" s="115">
        <v>44824</v>
      </c>
      <c r="E335" s="388" t="s">
        <v>4926</v>
      </c>
      <c r="F335" s="444">
        <v>125</v>
      </c>
      <c r="G335" s="444">
        <f>AVERAGE(CPVTFC3SG0017!B18:C18)</f>
        <v>2.5895999999999999</v>
      </c>
      <c r="H335" s="117">
        <f t="shared" si="37"/>
        <v>9756.6929133858266</v>
      </c>
      <c r="I335" s="973" t="s">
        <v>315</v>
      </c>
      <c r="J335" s="795">
        <v>44873</v>
      </c>
      <c r="K335" s="1074" t="s">
        <v>5437</v>
      </c>
      <c r="L335" s="797">
        <v>75</v>
      </c>
      <c r="M335" s="116">
        <f>AVERAGE(CPVTFC3SG0047!S23:T23)</f>
        <v>0.37870000000000004</v>
      </c>
      <c r="N335" s="117">
        <f>(M335-0.1619)/0.0141*400</f>
        <v>6150.3546099290797</v>
      </c>
      <c r="O335" s="342" t="s">
        <v>315</v>
      </c>
      <c r="P335" s="4423"/>
      <c r="Q335" s="919"/>
      <c r="R335" s="4396"/>
      <c r="S335" s="402"/>
      <c r="T335" s="402"/>
      <c r="U335" s="402"/>
      <c r="V335" s="262"/>
    </row>
    <row r="336" spans="1:22" x14ac:dyDescent="0.25">
      <c r="A336" s="64">
        <v>273</v>
      </c>
      <c r="B336" s="4820"/>
      <c r="C336" s="281" t="s">
        <v>220</v>
      </c>
      <c r="D336" s="65">
        <v>44824</v>
      </c>
      <c r="E336" s="387" t="s">
        <v>4926</v>
      </c>
      <c r="F336" s="164">
        <v>126</v>
      </c>
      <c r="G336" s="164">
        <f>AVERAGE(CPVTFC3SG0017!D18:E18)</f>
        <v>2.1994500000000001</v>
      </c>
      <c r="H336" s="67">
        <f t="shared" si="37"/>
        <v>8220.6692913385814</v>
      </c>
      <c r="I336" s="282" t="s">
        <v>315</v>
      </c>
      <c r="J336" s="865">
        <v>44873</v>
      </c>
      <c r="K336" s="896" t="s">
        <v>5437</v>
      </c>
      <c r="L336" s="867">
        <v>76</v>
      </c>
      <c r="M336" s="72">
        <f>AVERAGE(CPVTFC3SG0047!U23:V23)</f>
        <v>0.23425000000000001</v>
      </c>
      <c r="N336" s="73">
        <f>(M336-0.1619)/0.0141*400</f>
        <v>2052.4822695035468</v>
      </c>
      <c r="O336" s="421" t="s">
        <v>315</v>
      </c>
      <c r="P336" s="4423"/>
      <c r="Q336" s="919"/>
      <c r="R336" s="4396"/>
      <c r="S336" s="402"/>
      <c r="T336" s="402"/>
      <c r="U336" s="402"/>
      <c r="V336" s="262"/>
    </row>
    <row r="337" spans="1:22" x14ac:dyDescent="0.25">
      <c r="A337" s="68">
        <v>274</v>
      </c>
      <c r="B337" s="395" t="s">
        <v>2306</v>
      </c>
      <c r="C337" s="281" t="s">
        <v>868</v>
      </c>
      <c r="D337" s="65">
        <v>44824</v>
      </c>
      <c r="E337" s="387" t="s">
        <v>4926</v>
      </c>
      <c r="F337" s="164">
        <v>127</v>
      </c>
      <c r="G337" s="164">
        <f>AVERAGE(CPVTFC3SG0017!F18:G18)</f>
        <v>2.7294499999999999</v>
      </c>
      <c r="H337" s="67">
        <f t="shared" si="37"/>
        <v>10307.283464566928</v>
      </c>
      <c r="I337" s="282" t="s">
        <v>315</v>
      </c>
      <c r="J337" s="852">
        <v>44873</v>
      </c>
      <c r="K337" s="895" t="s">
        <v>5437</v>
      </c>
      <c r="L337" s="853">
        <v>77</v>
      </c>
      <c r="M337" s="66">
        <f>AVERAGE(CPVTFC3SG0047!W23:X23)</f>
        <v>0.37724999999999997</v>
      </c>
      <c r="N337" s="67">
        <f>(M337-0.1619)/0.0141*400</f>
        <v>6109.2198581560278</v>
      </c>
      <c r="O337" s="101" t="s">
        <v>315</v>
      </c>
      <c r="P337" s="4423"/>
      <c r="Q337" s="919"/>
      <c r="R337" s="4396"/>
      <c r="S337" s="402"/>
      <c r="T337" s="402"/>
      <c r="U337" s="402"/>
      <c r="V337" s="262"/>
    </row>
    <row r="338" spans="1:22" ht="15.75" thickBot="1" x14ac:dyDescent="0.3">
      <c r="A338" s="496">
        <v>275</v>
      </c>
      <c r="B338" s="395" t="s">
        <v>2306</v>
      </c>
      <c r="C338" s="562" t="s">
        <v>220</v>
      </c>
      <c r="D338" s="121">
        <v>44824</v>
      </c>
      <c r="E338" s="452" t="s">
        <v>4926</v>
      </c>
      <c r="F338" s="445">
        <v>128</v>
      </c>
      <c r="G338" s="445">
        <f>AVERAGE(CPVTFC3SG0017!H18:I18)</f>
        <v>1.6652499999999999</v>
      </c>
      <c r="H338" s="123">
        <f t="shared" si="37"/>
        <v>6117.5196850393704</v>
      </c>
      <c r="I338" s="957" t="s">
        <v>315</v>
      </c>
      <c r="J338" s="1063"/>
      <c r="K338" s="1205"/>
      <c r="L338" s="1065"/>
      <c r="M338" s="1066"/>
      <c r="N338" s="1067"/>
      <c r="O338" s="1068"/>
      <c r="P338" s="4448"/>
      <c r="Q338" s="919"/>
      <c r="R338" s="4396"/>
      <c r="S338" s="402"/>
      <c r="T338" s="402"/>
      <c r="U338" s="402"/>
      <c r="V338" s="262"/>
    </row>
    <row r="339" spans="1:22" x14ac:dyDescent="0.25">
      <c r="A339" s="475">
        <v>276</v>
      </c>
      <c r="B339" s="4814" t="s">
        <v>2307</v>
      </c>
      <c r="C339" s="570" t="s">
        <v>868</v>
      </c>
      <c r="D339" s="407">
        <v>44824</v>
      </c>
      <c r="E339" s="477" t="s">
        <v>4926</v>
      </c>
      <c r="F339" s="478">
        <v>129</v>
      </c>
      <c r="G339" s="478">
        <f>AVERAGE(CPVTFC3SG0017!J18:K18)</f>
        <v>0.74760000000000004</v>
      </c>
      <c r="H339" s="405">
        <f t="shared" si="37"/>
        <v>2504.7244094488192</v>
      </c>
      <c r="I339" s="1183" t="s">
        <v>315</v>
      </c>
      <c r="J339" s="1044"/>
      <c r="K339" s="1072"/>
      <c r="L339" s="1046"/>
      <c r="M339" s="1047"/>
      <c r="N339" s="1048"/>
      <c r="O339" s="1228"/>
      <c r="P339" s="4453">
        <v>44881</v>
      </c>
      <c r="Q339" s="4417" t="s">
        <v>5476</v>
      </c>
      <c r="R339" s="1810">
        <v>16</v>
      </c>
      <c r="S339" s="1016">
        <f>AVERAGE(CPVTFC3SG0057!K13:L13)</f>
        <v>0.20679999999999998</v>
      </c>
      <c r="T339" s="1175">
        <f t="shared" ref="T339:T342" si="46">(S339-0.128)/0.0135*66</f>
        <v>385.24444444444441</v>
      </c>
      <c r="U339" s="1176" t="s">
        <v>314</v>
      </c>
    </row>
    <row r="340" spans="1:22" x14ac:dyDescent="0.25">
      <c r="A340" s="586"/>
      <c r="B340" s="4815"/>
      <c r="C340" s="281" t="s">
        <v>5448</v>
      </c>
      <c r="D340" s="911"/>
      <c r="E340" s="917"/>
      <c r="F340" s="956"/>
      <c r="G340" s="956"/>
      <c r="H340" s="914"/>
      <c r="I340" s="1230"/>
      <c r="J340" s="1041"/>
      <c r="K340" s="1043"/>
      <c r="L340" s="926"/>
      <c r="M340" s="913"/>
      <c r="N340" s="914"/>
      <c r="O340" s="1213"/>
      <c r="P340" s="4455">
        <v>44881</v>
      </c>
      <c r="Q340" s="2355" t="s">
        <v>5476</v>
      </c>
      <c r="R340" s="102">
        <v>17</v>
      </c>
      <c r="S340" s="7">
        <f>AVERAGE(CPVTFC3SG0057!M13:N13)</f>
        <v>0.20030000000000001</v>
      </c>
      <c r="T340" s="13">
        <f t="shared" si="46"/>
        <v>353.4666666666667</v>
      </c>
      <c r="U340" s="1201" t="s">
        <v>314</v>
      </c>
    </row>
    <row r="341" spans="1:22" x14ac:dyDescent="0.25">
      <c r="A341" s="586"/>
      <c r="B341" s="4815"/>
      <c r="C341" s="281" t="s">
        <v>863</v>
      </c>
      <c r="D341" s="911"/>
      <c r="E341" s="917"/>
      <c r="F341" s="956"/>
      <c r="G341" s="956"/>
      <c r="H341" s="914"/>
      <c r="I341" s="1230"/>
      <c r="J341" s="1041"/>
      <c r="K341" s="1043"/>
      <c r="L341" s="926"/>
      <c r="M341" s="913"/>
      <c r="N341" s="914"/>
      <c r="O341" s="1213"/>
      <c r="P341" s="4455">
        <v>44881</v>
      </c>
      <c r="Q341" s="2355" t="s">
        <v>5476</v>
      </c>
      <c r="R341" s="102">
        <v>18</v>
      </c>
      <c r="S341" s="7">
        <f>AVERAGE(CPVTFC3SG0057!O13:P13)</f>
        <v>0.1565</v>
      </c>
      <c r="T341" s="13">
        <f t="shared" si="46"/>
        <v>139.33333333333334</v>
      </c>
      <c r="U341" s="1201" t="s">
        <v>314</v>
      </c>
    </row>
    <row r="342" spans="1:22" ht="15.75" thickBot="1" x14ac:dyDescent="0.3">
      <c r="A342" s="481">
        <v>277</v>
      </c>
      <c r="B342" s="4821"/>
      <c r="C342" s="572" t="s">
        <v>220</v>
      </c>
      <c r="D342" s="412">
        <v>44824</v>
      </c>
      <c r="E342" s="484" t="s">
        <v>4926</v>
      </c>
      <c r="F342" s="485">
        <v>130</v>
      </c>
      <c r="G342" s="485">
        <f>AVERAGE(CPVTFC3SG0017!L18:M18)</f>
        <v>0.70679999999999998</v>
      </c>
      <c r="H342" s="415">
        <f t="shared" ref="H342:H409" si="47">(G342-0.1114)/0.0127*50</f>
        <v>2344.0944881889764</v>
      </c>
      <c r="I342" s="1184" t="s">
        <v>315</v>
      </c>
      <c r="J342" s="1059"/>
      <c r="K342" s="1059"/>
      <c r="L342" s="1060"/>
      <c r="M342" s="1061"/>
      <c r="N342" s="1061"/>
      <c r="O342" s="1229"/>
      <c r="P342" s="4454">
        <v>44881</v>
      </c>
      <c r="Q342" s="4418" t="s">
        <v>5476</v>
      </c>
      <c r="R342" s="495">
        <v>19</v>
      </c>
      <c r="S342" s="955">
        <f>AVERAGE(CPVTFC3SG0057!Q13:R13)</f>
        <v>0.22010000000000002</v>
      </c>
      <c r="T342" s="1192">
        <f t="shared" si="46"/>
        <v>450.26666666666677</v>
      </c>
      <c r="U342" s="1223" t="s">
        <v>314</v>
      </c>
      <c r="V342" s="286"/>
    </row>
    <row r="343" spans="1:22" x14ac:dyDescent="0.25">
      <c r="A343" s="174">
        <v>278</v>
      </c>
      <c r="B343" s="1026" t="s">
        <v>2308</v>
      </c>
      <c r="C343" s="566" t="s">
        <v>868</v>
      </c>
      <c r="D343" s="115">
        <v>44824</v>
      </c>
      <c r="E343" s="388" t="s">
        <v>4926</v>
      </c>
      <c r="F343" s="444">
        <v>131</v>
      </c>
      <c r="G343" s="444">
        <f>AVERAGE(CPVTFC3SG0017!N18:O18)</f>
        <v>2.4642499999999998</v>
      </c>
      <c r="H343" s="117">
        <f t="shared" si="47"/>
        <v>9263.1889763779509</v>
      </c>
      <c r="I343" s="973" t="s">
        <v>315</v>
      </c>
      <c r="J343" s="795">
        <v>44873</v>
      </c>
      <c r="K343" s="1074" t="s">
        <v>5437</v>
      </c>
      <c r="L343" s="797">
        <v>78</v>
      </c>
      <c r="M343" s="116">
        <f>AVERAGE(CPVTFC3SG0047!C25:D25)</f>
        <v>0.40005000000000002</v>
      </c>
      <c r="N343" s="117">
        <f>(M343-0.1619)/0.0141*400</f>
        <v>6756.0283687943265</v>
      </c>
      <c r="O343" s="342" t="s">
        <v>315</v>
      </c>
      <c r="P343" s="4423"/>
      <c r="Q343" s="919"/>
      <c r="R343" s="4396"/>
      <c r="S343" s="402"/>
      <c r="T343" s="402"/>
      <c r="U343" s="402"/>
      <c r="V343" s="289"/>
    </row>
    <row r="344" spans="1:22" ht="15.75" thickBot="1" x14ac:dyDescent="0.3">
      <c r="A344" s="450">
        <v>279</v>
      </c>
      <c r="B344" s="395" t="s">
        <v>2308</v>
      </c>
      <c r="C344" s="562" t="s">
        <v>220</v>
      </c>
      <c r="D344" s="121">
        <v>44824</v>
      </c>
      <c r="E344" s="452" t="s">
        <v>4926</v>
      </c>
      <c r="F344" s="445">
        <v>132</v>
      </c>
      <c r="G344" s="445">
        <f>AVERAGE(CPVTFC3SG0017!P18:Q18)</f>
        <v>1.1305000000000001</v>
      </c>
      <c r="H344" s="123">
        <f t="shared" si="47"/>
        <v>4012.2047244094497</v>
      </c>
      <c r="I344" s="957" t="s">
        <v>315</v>
      </c>
      <c r="J344" s="1063"/>
      <c r="K344" s="1205"/>
      <c r="L344" s="1065"/>
      <c r="M344" s="1066"/>
      <c r="N344" s="1067"/>
      <c r="O344" s="1068"/>
      <c r="P344" s="4448"/>
      <c r="Q344" s="919"/>
      <c r="R344" s="4396"/>
      <c r="S344" s="402"/>
      <c r="T344" s="402"/>
      <c r="U344" s="402"/>
      <c r="V344" s="262"/>
    </row>
    <row r="345" spans="1:22" x14ac:dyDescent="0.25">
      <c r="A345" s="475">
        <v>280</v>
      </c>
      <c r="B345" s="4814" t="s">
        <v>2309</v>
      </c>
      <c r="C345" s="570" t="s">
        <v>868</v>
      </c>
      <c r="D345" s="407">
        <v>44824</v>
      </c>
      <c r="E345" s="477" t="s">
        <v>4926</v>
      </c>
      <c r="F345" s="478">
        <v>133</v>
      </c>
      <c r="G345" s="478">
        <f>AVERAGE(CPVTFC3SG0017!R18:S18)</f>
        <v>0.71429999999999993</v>
      </c>
      <c r="H345" s="405">
        <f t="shared" si="47"/>
        <v>2373.6220472440946</v>
      </c>
      <c r="I345" s="980" t="s">
        <v>315</v>
      </c>
      <c r="J345" s="1044"/>
      <c r="K345" s="1072"/>
      <c r="L345" s="1046"/>
      <c r="M345" s="1047"/>
      <c r="N345" s="1048"/>
      <c r="O345" s="1228"/>
      <c r="P345" s="4453">
        <v>44881</v>
      </c>
      <c r="Q345" s="4417" t="s">
        <v>5476</v>
      </c>
      <c r="R345" s="1810">
        <v>20</v>
      </c>
      <c r="S345" s="1016">
        <f>AVERAGE(CPVTFC3SG0057!S13:T13)</f>
        <v>0.23619999999999999</v>
      </c>
      <c r="T345" s="1175">
        <f t="shared" ref="T345:T352" si="48">(S345-0.128)/0.0135*66</f>
        <v>528.97777777777776</v>
      </c>
      <c r="U345" s="1176" t="s">
        <v>314</v>
      </c>
    </row>
    <row r="346" spans="1:22" x14ac:dyDescent="0.25">
      <c r="A346" s="586"/>
      <c r="B346" s="4815"/>
      <c r="C346" s="281" t="s">
        <v>5448</v>
      </c>
      <c r="D346" s="911"/>
      <c r="E346" s="917"/>
      <c r="F346" s="956"/>
      <c r="G346" s="956"/>
      <c r="H346" s="914"/>
      <c r="I346" s="924"/>
      <c r="J346" s="1041"/>
      <c r="K346" s="1043"/>
      <c r="L346" s="926"/>
      <c r="M346" s="913"/>
      <c r="N346" s="914"/>
      <c r="O346" s="1213"/>
      <c r="P346" s="4455">
        <v>44881</v>
      </c>
      <c r="Q346" s="2355" t="s">
        <v>5476</v>
      </c>
      <c r="R346" s="102">
        <v>21</v>
      </c>
      <c r="S346" s="7">
        <f>AVERAGE(CPVTFC3SG0057!U13:V13)</f>
        <v>0.22044999999999998</v>
      </c>
      <c r="T346" s="13">
        <f t="shared" si="48"/>
        <v>451.97777777777765</v>
      </c>
      <c r="U346" s="1201" t="s">
        <v>314</v>
      </c>
    </row>
    <row r="347" spans="1:22" x14ac:dyDescent="0.25">
      <c r="A347" s="586"/>
      <c r="B347" s="4815"/>
      <c r="C347" s="281" t="s">
        <v>863</v>
      </c>
      <c r="D347" s="911"/>
      <c r="E347" s="917"/>
      <c r="F347" s="956"/>
      <c r="G347" s="956"/>
      <c r="H347" s="914"/>
      <c r="I347" s="924"/>
      <c r="J347" s="1041"/>
      <c r="K347" s="1043"/>
      <c r="L347" s="926"/>
      <c r="M347" s="913"/>
      <c r="N347" s="914"/>
      <c r="O347" s="1213"/>
      <c r="P347" s="4455">
        <v>44881</v>
      </c>
      <c r="Q347" s="2355" t="s">
        <v>5476</v>
      </c>
      <c r="R347" s="102">
        <v>22</v>
      </c>
      <c r="S347" s="7">
        <f>AVERAGE(CPVTFC3SG0057!W13:X13)</f>
        <v>0.19769999999999999</v>
      </c>
      <c r="T347" s="13">
        <f t="shared" si="48"/>
        <v>340.75555555555547</v>
      </c>
      <c r="U347" s="1201" t="s">
        <v>314</v>
      </c>
    </row>
    <row r="348" spans="1:22" ht="15.75" thickBot="1" x14ac:dyDescent="0.3">
      <c r="A348" s="481">
        <v>281</v>
      </c>
      <c r="B348" s="4821"/>
      <c r="C348" s="572" t="s">
        <v>220</v>
      </c>
      <c r="D348" s="412">
        <v>44824</v>
      </c>
      <c r="E348" s="484" t="s">
        <v>4926</v>
      </c>
      <c r="F348" s="485">
        <v>134</v>
      </c>
      <c r="G348" s="485">
        <f>AVERAGE(CPVTFC3SG0017!T18:U18)</f>
        <v>0.89484999999999992</v>
      </c>
      <c r="H348" s="415">
        <f t="shared" si="47"/>
        <v>3084.4488188976379</v>
      </c>
      <c r="I348" s="981" t="s">
        <v>315</v>
      </c>
      <c r="J348" s="1084"/>
      <c r="K348" s="1232"/>
      <c r="L348" s="1060"/>
      <c r="M348" s="1086"/>
      <c r="N348" s="1087"/>
      <c r="O348" s="1229"/>
      <c r="P348" s="4454">
        <v>44881</v>
      </c>
      <c r="Q348" s="4418" t="s">
        <v>5476</v>
      </c>
      <c r="R348" s="495">
        <v>23</v>
      </c>
      <c r="S348" s="955">
        <f>AVERAGE(CPVTFC3SG0057!C15:D15)</f>
        <v>0.22334999999999999</v>
      </c>
      <c r="T348" s="1192">
        <f t="shared" si="48"/>
        <v>466.15555555555551</v>
      </c>
      <c r="U348" s="1223" t="s">
        <v>314</v>
      </c>
    </row>
    <row r="349" spans="1:22" x14ac:dyDescent="0.25">
      <c r="A349" s="475">
        <v>282</v>
      </c>
      <c r="B349" s="4814" t="s">
        <v>2310</v>
      </c>
      <c r="C349" s="570" t="s">
        <v>868</v>
      </c>
      <c r="D349" s="407">
        <v>44824</v>
      </c>
      <c r="E349" s="477" t="s">
        <v>4926</v>
      </c>
      <c r="F349" s="478">
        <v>135</v>
      </c>
      <c r="G349" s="478">
        <f>AVERAGE(CPVTFC3SG0017!V18:W18)</f>
        <v>0.87575000000000003</v>
      </c>
      <c r="H349" s="405">
        <f t="shared" si="47"/>
        <v>3009.2519685039374</v>
      </c>
      <c r="I349" s="980" t="s">
        <v>315</v>
      </c>
      <c r="J349" s="1055"/>
      <c r="K349" s="1055"/>
      <c r="L349" s="1046"/>
      <c r="M349" s="1049"/>
      <c r="N349" s="1049"/>
      <c r="O349" s="1049"/>
      <c r="P349" s="4456">
        <v>44881</v>
      </c>
      <c r="Q349" s="4419" t="s">
        <v>5476</v>
      </c>
      <c r="R349" s="1521">
        <v>24</v>
      </c>
      <c r="S349" s="1226">
        <f>AVERAGE(CPVTFC3SG0057!E15:F15)</f>
        <v>0.27510000000000001</v>
      </c>
      <c r="T349" s="1193">
        <f t="shared" si="48"/>
        <v>719.15555555555557</v>
      </c>
      <c r="U349" s="1227" t="s">
        <v>314</v>
      </c>
    </row>
    <row r="350" spans="1:22" x14ac:dyDescent="0.25">
      <c r="A350" s="504"/>
      <c r="B350" s="4815"/>
      <c r="C350" s="566" t="s">
        <v>5448</v>
      </c>
      <c r="D350" s="989"/>
      <c r="E350" s="990"/>
      <c r="F350" s="991"/>
      <c r="G350" s="991"/>
      <c r="H350" s="992"/>
      <c r="I350" s="993"/>
      <c r="J350" s="1040"/>
      <c r="K350" s="1040"/>
      <c r="L350" s="996"/>
      <c r="M350" s="998"/>
      <c r="N350" s="998"/>
      <c r="O350" s="1234"/>
      <c r="P350" s="4428">
        <v>44881</v>
      </c>
      <c r="Q350" s="2355" t="s">
        <v>5476</v>
      </c>
      <c r="R350" s="102">
        <v>25</v>
      </c>
      <c r="S350" s="7">
        <f>AVERAGE(CPVTFC3SG0057!G15:H15)</f>
        <v>0.25990000000000002</v>
      </c>
      <c r="T350" s="13">
        <f t="shared" si="48"/>
        <v>644.84444444444455</v>
      </c>
      <c r="U350" s="1177" t="s">
        <v>314</v>
      </c>
    </row>
    <row r="351" spans="1:22" x14ac:dyDescent="0.25">
      <c r="A351" s="504"/>
      <c r="B351" s="4815"/>
      <c r="C351" s="566" t="s">
        <v>863</v>
      </c>
      <c r="D351" s="989"/>
      <c r="E351" s="990"/>
      <c r="F351" s="991"/>
      <c r="G351" s="991"/>
      <c r="H351" s="992"/>
      <c r="I351" s="993"/>
      <c r="J351" s="1040"/>
      <c r="K351" s="1040"/>
      <c r="L351" s="996"/>
      <c r="M351" s="998"/>
      <c r="N351" s="998"/>
      <c r="O351" s="1234"/>
      <c r="P351" s="4428">
        <v>44881</v>
      </c>
      <c r="Q351" s="2355" t="s">
        <v>5476</v>
      </c>
      <c r="R351" s="102">
        <v>26</v>
      </c>
      <c r="S351" s="7">
        <f>AVERAGE(CPVTFC3SG0057!I15:J15)</f>
        <v>0.21160000000000001</v>
      </c>
      <c r="T351" s="13">
        <f t="shared" si="48"/>
        <v>408.71111111111117</v>
      </c>
      <c r="U351" s="1177" t="s">
        <v>314</v>
      </c>
    </row>
    <row r="352" spans="1:22" ht="15.75" thickBot="1" x14ac:dyDescent="0.3">
      <c r="A352" s="481">
        <v>283</v>
      </c>
      <c r="B352" s="4821"/>
      <c r="C352" s="572" t="s">
        <v>220</v>
      </c>
      <c r="D352" s="412">
        <v>44824</v>
      </c>
      <c r="E352" s="484" t="s">
        <v>4926</v>
      </c>
      <c r="F352" s="485">
        <v>136</v>
      </c>
      <c r="G352" s="485">
        <f>AVERAGE(CPVTFC3SG0017!X18:Y18)</f>
        <v>0.94769999999999999</v>
      </c>
      <c r="H352" s="415">
        <f t="shared" si="47"/>
        <v>3292.5196850393704</v>
      </c>
      <c r="I352" s="981" t="s">
        <v>315</v>
      </c>
      <c r="J352" s="1059"/>
      <c r="K352" s="1059"/>
      <c r="L352" s="1060"/>
      <c r="M352" s="1061"/>
      <c r="N352" s="1061"/>
      <c r="O352" s="1061"/>
      <c r="P352" s="4454">
        <v>44881</v>
      </c>
      <c r="Q352" s="4418" t="s">
        <v>5476</v>
      </c>
      <c r="R352" s="495">
        <v>27</v>
      </c>
      <c r="S352" s="955">
        <f>AVERAGE(CPVTFC3SG0057!K15:L15)</f>
        <v>0.35185</v>
      </c>
      <c r="T352" s="1192">
        <f t="shared" si="48"/>
        <v>1094.3777777777777</v>
      </c>
      <c r="U352" s="1223" t="s">
        <v>314</v>
      </c>
      <c r="V352" s="286"/>
    </row>
    <row r="353" spans="1:22" x14ac:dyDescent="0.25">
      <c r="A353" s="174">
        <v>284</v>
      </c>
      <c r="B353" s="4815" t="s">
        <v>2311</v>
      </c>
      <c r="C353" s="566" t="s">
        <v>868</v>
      </c>
      <c r="D353" s="115">
        <v>44824</v>
      </c>
      <c r="E353" s="388" t="s">
        <v>4926</v>
      </c>
      <c r="F353" s="444">
        <v>137</v>
      </c>
      <c r="G353" s="444">
        <f>AVERAGE(CPVTFC3SG0017!B20:C20)</f>
        <v>1.02495</v>
      </c>
      <c r="H353" s="117">
        <f t="shared" si="47"/>
        <v>3596.6535433070876</v>
      </c>
      <c r="I353" s="973" t="s">
        <v>315</v>
      </c>
      <c r="J353" s="1040"/>
      <c r="K353" s="1040"/>
      <c r="L353" s="996"/>
      <c r="M353" s="998"/>
      <c r="N353" s="998"/>
      <c r="O353" s="998"/>
      <c r="P353" s="4423"/>
      <c r="Q353" s="919"/>
      <c r="R353" s="4396"/>
      <c r="S353" s="402"/>
      <c r="T353" s="402"/>
      <c r="U353" s="402"/>
      <c r="V353" s="289"/>
    </row>
    <row r="354" spans="1:22" ht="15.75" thickBot="1" x14ac:dyDescent="0.3">
      <c r="A354" s="450">
        <v>285</v>
      </c>
      <c r="B354" s="4815"/>
      <c r="C354" s="562" t="s">
        <v>220</v>
      </c>
      <c r="D354" s="121">
        <v>44824</v>
      </c>
      <c r="E354" s="452" t="s">
        <v>4926</v>
      </c>
      <c r="F354" s="445">
        <v>138</v>
      </c>
      <c r="G354" s="445">
        <f>AVERAGE(CPVTFC3SG0017!D20:E20)</f>
        <v>0.84789999999999999</v>
      </c>
      <c r="H354" s="123">
        <f t="shared" si="47"/>
        <v>2899.6062992125981</v>
      </c>
      <c r="I354" s="957" t="s">
        <v>315</v>
      </c>
      <c r="J354" s="1069"/>
      <c r="K354" s="1069"/>
      <c r="L354" s="1065"/>
      <c r="M354" s="1068"/>
      <c r="N354" s="1068"/>
      <c r="O354" s="1068"/>
      <c r="P354" s="4448"/>
      <c r="Q354" s="919"/>
      <c r="R354" s="4396"/>
      <c r="S354" s="402"/>
      <c r="T354" s="402"/>
      <c r="U354" s="402"/>
      <c r="V354" s="262"/>
    </row>
    <row r="355" spans="1:22" x14ac:dyDescent="0.25">
      <c r="A355" s="488">
        <v>286</v>
      </c>
      <c r="B355" s="4803" t="s">
        <v>2312</v>
      </c>
      <c r="C355" s="574" t="s">
        <v>868</v>
      </c>
      <c r="D355" s="490">
        <v>44824</v>
      </c>
      <c r="E355" s="491" t="s">
        <v>4926</v>
      </c>
      <c r="F355" s="492">
        <v>139</v>
      </c>
      <c r="G355" s="492">
        <f>AVERAGE(CPVTFC3SG0017!F20:G20)</f>
        <v>0.24764999999999998</v>
      </c>
      <c r="H355" s="622">
        <f t="shared" si="47"/>
        <v>536.41732283464569</v>
      </c>
      <c r="I355" s="960" t="s">
        <v>314</v>
      </c>
      <c r="J355" s="1055"/>
      <c r="K355" s="1055"/>
      <c r="L355" s="1046"/>
      <c r="M355" s="1049"/>
      <c r="N355" s="1049"/>
      <c r="O355" s="1049"/>
      <c r="P355" s="4453">
        <v>44881</v>
      </c>
      <c r="Q355" s="4417" t="s">
        <v>5476</v>
      </c>
      <c r="R355" s="1810">
        <v>28</v>
      </c>
      <c r="S355" s="1016">
        <f>AVERAGE(CPVTFC3SG0057!M15:N15)</f>
        <v>0.14374999999999999</v>
      </c>
      <c r="T355" s="1175">
        <f t="shared" ref="T355:T358" si="49">(S355-0.128)/0.0135*66</f>
        <v>76.999999999999929</v>
      </c>
      <c r="U355" s="1176" t="s">
        <v>314</v>
      </c>
    </row>
    <row r="356" spans="1:22" x14ac:dyDescent="0.25">
      <c r="A356" s="593"/>
      <c r="B356" s="4804"/>
      <c r="C356" s="270" t="s">
        <v>5448</v>
      </c>
      <c r="D356" s="911"/>
      <c r="E356" s="917"/>
      <c r="F356" s="956"/>
      <c r="G356" s="956"/>
      <c r="H356" s="914"/>
      <c r="I356" s="924"/>
      <c r="J356" s="925"/>
      <c r="K356" s="925"/>
      <c r="L356" s="926"/>
      <c r="M356" s="927"/>
      <c r="N356" s="927"/>
      <c r="O356" s="1213"/>
      <c r="P356" s="4428">
        <v>44881</v>
      </c>
      <c r="Q356" s="2355" t="s">
        <v>5476</v>
      </c>
      <c r="R356" s="102">
        <v>29</v>
      </c>
      <c r="S356" s="7">
        <f>AVERAGE(CPVTFC3SG0057!O15:P15)</f>
        <v>0.12595000000000001</v>
      </c>
      <c r="T356" s="13">
        <f t="shared" si="49"/>
        <v>-10.022222222222204</v>
      </c>
      <c r="U356" s="1201" t="s">
        <v>314</v>
      </c>
      <c r="V356" s="1239" t="s">
        <v>5477</v>
      </c>
    </row>
    <row r="357" spans="1:22" x14ac:dyDescent="0.25">
      <c r="A357" s="593"/>
      <c r="B357" s="4804"/>
      <c r="C357" s="270" t="s">
        <v>863</v>
      </c>
      <c r="D357" s="911"/>
      <c r="E357" s="917"/>
      <c r="F357" s="956"/>
      <c r="G357" s="956"/>
      <c r="H357" s="914"/>
      <c r="I357" s="924"/>
      <c r="J357" s="925"/>
      <c r="K357" s="925"/>
      <c r="L357" s="926"/>
      <c r="M357" s="927"/>
      <c r="N357" s="927"/>
      <c r="O357" s="1213"/>
      <c r="P357" s="4428">
        <v>44881</v>
      </c>
      <c r="Q357" s="2355" t="s">
        <v>5476</v>
      </c>
      <c r="R357" s="102">
        <v>30</v>
      </c>
      <c r="S357" s="7">
        <f>AVERAGE(CPVTFC3SG0057!Q15:R15)</f>
        <v>0.12859999999999999</v>
      </c>
      <c r="T357" s="13">
        <f t="shared" si="49"/>
        <v>2.9333333333332816</v>
      </c>
      <c r="U357" s="1201" t="s">
        <v>314</v>
      </c>
    </row>
    <row r="358" spans="1:22" ht="15.75" thickBot="1" x14ac:dyDescent="0.3">
      <c r="A358" s="462">
        <v>287</v>
      </c>
      <c r="B358" s="4805"/>
      <c r="C358" s="576" t="s">
        <v>220</v>
      </c>
      <c r="D358" s="91">
        <v>44824</v>
      </c>
      <c r="E358" s="466" t="s">
        <v>4926</v>
      </c>
      <c r="F358" s="467">
        <v>140</v>
      </c>
      <c r="G358" s="467">
        <f>AVERAGE(CPVTFC3SG0017!H20:I20)</f>
        <v>0.18195</v>
      </c>
      <c r="H358" s="225">
        <f t="shared" si="47"/>
        <v>277.75590551181108</v>
      </c>
      <c r="I358" s="1021" t="s">
        <v>314</v>
      </c>
      <c r="J358" s="1059"/>
      <c r="K358" s="1059"/>
      <c r="L358" s="1060"/>
      <c r="M358" s="1061"/>
      <c r="N358" s="1061"/>
      <c r="O358" s="1061"/>
      <c r="P358" s="4454">
        <v>44881</v>
      </c>
      <c r="Q358" s="4418" t="s">
        <v>5476</v>
      </c>
      <c r="R358" s="495">
        <v>31</v>
      </c>
      <c r="S358" s="955">
        <f>AVERAGE(CPVTFC3SG0057!S15:T15)</f>
        <v>0.1181</v>
      </c>
      <c r="T358" s="1192">
        <f t="shared" si="49"/>
        <v>-48.400000000000034</v>
      </c>
      <c r="U358" s="1223" t="s">
        <v>314</v>
      </c>
      <c r="V358" s="4719"/>
    </row>
    <row r="359" spans="1:22" x14ac:dyDescent="0.25">
      <c r="A359" s="174">
        <v>288</v>
      </c>
      <c r="B359" s="4815" t="s">
        <v>2313</v>
      </c>
      <c r="C359" s="566" t="s">
        <v>868</v>
      </c>
      <c r="D359" s="115">
        <v>44824</v>
      </c>
      <c r="E359" s="388" t="s">
        <v>4926</v>
      </c>
      <c r="F359" s="444">
        <v>141</v>
      </c>
      <c r="G359" s="444">
        <f>AVERAGE(CPVTFC3SG0017!J20:K20)</f>
        <v>1.6854</v>
      </c>
      <c r="H359" s="117">
        <f t="shared" si="47"/>
        <v>6196.8503937007881</v>
      </c>
      <c r="I359" s="973" t="s">
        <v>315</v>
      </c>
      <c r="J359" s="1040"/>
      <c r="K359" s="1040"/>
      <c r="L359" s="996"/>
      <c r="M359" s="998"/>
      <c r="N359" s="998"/>
      <c r="O359" s="998"/>
      <c r="P359" s="4423"/>
      <c r="Q359" s="919"/>
      <c r="R359" s="4396"/>
      <c r="S359" s="402"/>
      <c r="T359" s="402"/>
      <c r="U359" s="402"/>
      <c r="V359" s="4827"/>
    </row>
    <row r="360" spans="1:22" ht="15.75" thickBot="1" x14ac:dyDescent="0.3">
      <c r="A360" s="450">
        <v>289</v>
      </c>
      <c r="B360" s="4815"/>
      <c r="C360" s="562" t="s">
        <v>220</v>
      </c>
      <c r="D360" s="121">
        <v>44824</v>
      </c>
      <c r="E360" s="452" t="s">
        <v>4926</v>
      </c>
      <c r="F360" s="445">
        <v>142</v>
      </c>
      <c r="G360" s="445">
        <f>AVERAGE(CPVTFC3SG0017!L20:M20)</f>
        <v>1.3856000000000002</v>
      </c>
      <c r="H360" s="123">
        <f t="shared" si="47"/>
        <v>5016.5354330708669</v>
      </c>
      <c r="I360" s="957" t="s">
        <v>315</v>
      </c>
      <c r="J360" s="1235"/>
      <c r="K360" s="1068"/>
      <c r="L360" s="1236"/>
      <c r="M360" s="1237"/>
      <c r="N360" s="1238"/>
      <c r="O360" s="1068"/>
      <c r="P360" s="4448"/>
      <c r="Q360" s="919"/>
      <c r="R360" s="4396"/>
      <c r="S360" s="402"/>
      <c r="T360" s="402"/>
      <c r="U360" s="402"/>
      <c r="V360" s="262"/>
    </row>
    <row r="361" spans="1:22" x14ac:dyDescent="0.25">
      <c r="A361" s="475">
        <v>290</v>
      </c>
      <c r="B361" s="4814" t="s">
        <v>2314</v>
      </c>
      <c r="C361" s="570" t="s">
        <v>868</v>
      </c>
      <c r="D361" s="407">
        <v>44824</v>
      </c>
      <c r="E361" s="477" t="s">
        <v>4926</v>
      </c>
      <c r="F361" s="478">
        <v>143</v>
      </c>
      <c r="G361" s="478">
        <f>AVERAGE(CPVTFC3SG0017!N20:O20)</f>
        <v>2.4525000000000001</v>
      </c>
      <c r="H361" s="405">
        <f t="shared" si="47"/>
        <v>9216.929133858268</v>
      </c>
      <c r="I361" s="980" t="s">
        <v>315</v>
      </c>
      <c r="J361" s="756">
        <v>44873</v>
      </c>
      <c r="K361" s="1057" t="s">
        <v>5437</v>
      </c>
      <c r="L361" s="758">
        <v>79</v>
      </c>
      <c r="M361" s="409">
        <f>AVERAGE(CPVTFC3SG0047!E25:F25)</f>
        <v>0.35819999999999996</v>
      </c>
      <c r="N361" s="405">
        <f>(M361-0.1619)/0.0141*400</f>
        <v>5568.7943262411345</v>
      </c>
      <c r="O361" s="872" t="s">
        <v>315</v>
      </c>
      <c r="P361" s="4457">
        <v>44881</v>
      </c>
      <c r="Q361" s="4420" t="s">
        <v>5476</v>
      </c>
      <c r="R361" s="545">
        <v>32</v>
      </c>
      <c r="S361" s="594">
        <f>AVERAGE(CPVTFC3SG0057!U15:V15)</f>
        <v>0.69169999999999998</v>
      </c>
      <c r="T361" s="772">
        <f t="shared" ref="T361:T364" si="50">(S361-0.128)/0.0135*66</f>
        <v>2755.8666666666663</v>
      </c>
      <c r="U361" s="1220" t="s">
        <v>315</v>
      </c>
    </row>
    <row r="362" spans="1:22" x14ac:dyDescent="0.25">
      <c r="A362" s="586"/>
      <c r="B362" s="4815"/>
      <c r="C362" s="281" t="s">
        <v>5448</v>
      </c>
      <c r="D362" s="911"/>
      <c r="E362" s="917"/>
      <c r="F362" s="956"/>
      <c r="G362" s="956"/>
      <c r="H362" s="914"/>
      <c r="I362" s="924"/>
      <c r="J362" s="1041"/>
      <c r="K362" s="1039"/>
      <c r="L362" s="926"/>
      <c r="M362" s="913"/>
      <c r="N362" s="914"/>
      <c r="O362" s="1213"/>
      <c r="P362" s="4451">
        <v>44881</v>
      </c>
      <c r="Q362" s="2351" t="s">
        <v>5476</v>
      </c>
      <c r="R362" s="164">
        <v>33</v>
      </c>
      <c r="S362" s="66">
        <f>AVERAGE(CPVTFC3SG0057!W15:X15)</f>
        <v>0.5383</v>
      </c>
      <c r="T362" s="67">
        <f t="shared" si="50"/>
        <v>2005.911111111111</v>
      </c>
      <c r="U362" s="1211" t="s">
        <v>315</v>
      </c>
    </row>
    <row r="363" spans="1:22" x14ac:dyDescent="0.25">
      <c r="A363" s="586"/>
      <c r="B363" s="4815"/>
      <c r="C363" s="281" t="s">
        <v>863</v>
      </c>
      <c r="D363" s="911"/>
      <c r="E363" s="917"/>
      <c r="F363" s="956"/>
      <c r="G363" s="956"/>
      <c r="H363" s="914"/>
      <c r="I363" s="924"/>
      <c r="J363" s="1041"/>
      <c r="K363" s="1039"/>
      <c r="L363" s="926"/>
      <c r="M363" s="913"/>
      <c r="N363" s="914"/>
      <c r="O363" s="1213"/>
      <c r="P363" s="4455">
        <v>44881</v>
      </c>
      <c r="Q363" s="2355" t="s">
        <v>5476</v>
      </c>
      <c r="R363" s="102">
        <v>34</v>
      </c>
      <c r="S363" s="7">
        <f>AVERAGE(CPVTFC3SG0057!C17:D17)</f>
        <v>0.24759999999999999</v>
      </c>
      <c r="T363" s="13">
        <f t="shared" si="50"/>
        <v>584.71111111111099</v>
      </c>
      <c r="U363" s="1201" t="s">
        <v>314</v>
      </c>
      <c r="V363" s="1239" t="s">
        <v>5478</v>
      </c>
    </row>
    <row r="364" spans="1:22" ht="15.75" thickBot="1" x14ac:dyDescent="0.3">
      <c r="A364" s="481">
        <v>291</v>
      </c>
      <c r="B364" s="4821"/>
      <c r="C364" s="572" t="s">
        <v>220</v>
      </c>
      <c r="D364" s="412">
        <v>44824</v>
      </c>
      <c r="E364" s="484" t="s">
        <v>4926</v>
      </c>
      <c r="F364" s="485">
        <v>144</v>
      </c>
      <c r="G364" s="485">
        <f>AVERAGE(CPVTFC3SG0017!P20:Q20)</f>
        <v>2.7225999999999999</v>
      </c>
      <c r="H364" s="415">
        <f t="shared" si="47"/>
        <v>10280.314960629919</v>
      </c>
      <c r="I364" s="981" t="s">
        <v>315</v>
      </c>
      <c r="J364" s="724">
        <v>44873</v>
      </c>
      <c r="K364" s="965" t="s">
        <v>5437</v>
      </c>
      <c r="L364" s="726">
        <v>80</v>
      </c>
      <c r="M364" s="414">
        <f>AVERAGE(CPVTFC3SG0047!G25:H25)</f>
        <v>0.34934999999999999</v>
      </c>
      <c r="N364" s="415">
        <f>(M364-0.1619)/0.0141*400</f>
        <v>5317.7304964539007</v>
      </c>
      <c r="O364" s="1206" t="s">
        <v>315</v>
      </c>
      <c r="P364" s="4452">
        <v>44881</v>
      </c>
      <c r="Q364" s="4416" t="s">
        <v>5476</v>
      </c>
      <c r="R364" s="4324">
        <v>35</v>
      </c>
      <c r="S364" s="709">
        <f>AVERAGE(CPVTFC3SG0057!E17:F17)</f>
        <v>0.65739999999999998</v>
      </c>
      <c r="T364" s="710">
        <f t="shared" si="50"/>
        <v>2588.1777777777779</v>
      </c>
      <c r="U364" s="1212" t="s">
        <v>315</v>
      </c>
      <c r="V364" s="4719"/>
    </row>
    <row r="365" spans="1:22" x14ac:dyDescent="0.25">
      <c r="A365" s="174">
        <v>292</v>
      </c>
      <c r="B365" s="4815" t="s">
        <v>2315</v>
      </c>
      <c r="C365" s="566" t="s">
        <v>868</v>
      </c>
      <c r="D365" s="115">
        <v>44824</v>
      </c>
      <c r="E365" s="388" t="s">
        <v>4926</v>
      </c>
      <c r="F365" s="444">
        <v>145</v>
      </c>
      <c r="G365" s="444">
        <f>AVERAGE(CPVTFC3SG0017!R20:S20)</f>
        <v>2.8672499999999999</v>
      </c>
      <c r="H365" s="117">
        <f t="shared" si="47"/>
        <v>10849.803149606298</v>
      </c>
      <c r="I365" s="973" t="s">
        <v>315</v>
      </c>
      <c r="J365" s="795">
        <v>44873</v>
      </c>
      <c r="K365" s="1074" t="s">
        <v>5437</v>
      </c>
      <c r="L365" s="797">
        <v>81</v>
      </c>
      <c r="M365" s="116">
        <f>AVERAGE(CPVTFC3SG0047!I25:J25)</f>
        <v>1.23315</v>
      </c>
      <c r="N365" s="117">
        <f>(M365-0.1619)/0.0141*400</f>
        <v>30390.070921985818</v>
      </c>
      <c r="O365" s="342" t="s">
        <v>315</v>
      </c>
      <c r="P365" s="4423"/>
      <c r="Q365" s="919"/>
      <c r="R365" s="4396"/>
      <c r="S365" s="402"/>
      <c r="T365" s="402"/>
      <c r="U365" s="402"/>
      <c r="V365" s="4827"/>
    </row>
    <row r="366" spans="1:22" x14ac:dyDescent="0.25">
      <c r="A366" s="64">
        <v>293</v>
      </c>
      <c r="B366" s="4820"/>
      <c r="C366" s="281" t="s">
        <v>220</v>
      </c>
      <c r="D366" s="65">
        <v>44824</v>
      </c>
      <c r="E366" s="387" t="s">
        <v>4926</v>
      </c>
      <c r="F366" s="164">
        <v>146</v>
      </c>
      <c r="G366" s="164">
        <f>AVERAGE(CPVTFC3SG0017!T20:U20)</f>
        <v>2.7871000000000001</v>
      </c>
      <c r="H366" s="67">
        <f t="shared" si="47"/>
        <v>10534.251968503937</v>
      </c>
      <c r="I366" s="282" t="s">
        <v>315</v>
      </c>
      <c r="J366" s="852">
        <v>44873</v>
      </c>
      <c r="K366" s="895" t="s">
        <v>5437</v>
      </c>
      <c r="L366" s="853">
        <v>82</v>
      </c>
      <c r="M366" s="66">
        <f>AVERAGE(CPVTFC3SG0047!K25:L25)</f>
        <v>0.84844999999999993</v>
      </c>
      <c r="N366" s="67">
        <f>(M366-0.1619)/0.0141*400</f>
        <v>19476.59574468085</v>
      </c>
      <c r="O366" s="101" t="s">
        <v>315</v>
      </c>
      <c r="P366" s="4423"/>
      <c r="Q366" s="919"/>
      <c r="R366" s="4396"/>
      <c r="S366" s="402"/>
      <c r="T366" s="402"/>
      <c r="U366" s="402"/>
      <c r="V366" s="262"/>
    </row>
    <row r="367" spans="1:22" x14ac:dyDescent="0.25">
      <c r="A367" s="68">
        <v>294</v>
      </c>
      <c r="B367" s="4818" t="s">
        <v>2316</v>
      </c>
      <c r="C367" s="281" t="s">
        <v>868</v>
      </c>
      <c r="D367" s="65">
        <v>44824</v>
      </c>
      <c r="E367" s="387" t="s">
        <v>4926</v>
      </c>
      <c r="F367" s="164">
        <v>147</v>
      </c>
      <c r="G367" s="164">
        <f>AVERAGE(CPVTFC3SG0017!V20:W20)</f>
        <v>1.3627499999999999</v>
      </c>
      <c r="H367" s="67">
        <f t="shared" si="47"/>
        <v>4926.5748031496069</v>
      </c>
      <c r="I367" s="282" t="s">
        <v>315</v>
      </c>
      <c r="J367" s="875"/>
      <c r="K367" s="843"/>
      <c r="L367" s="877"/>
      <c r="M367" s="645"/>
      <c r="N367" s="646"/>
      <c r="O367" s="642"/>
      <c r="P367" s="4423"/>
      <c r="Q367" s="919"/>
      <c r="R367" s="4396"/>
      <c r="S367" s="402"/>
      <c r="T367" s="402"/>
      <c r="U367" s="402"/>
      <c r="V367" s="262"/>
    </row>
    <row r="368" spans="1:22" x14ac:dyDescent="0.25">
      <c r="A368" s="64">
        <v>295</v>
      </c>
      <c r="B368" s="4820"/>
      <c r="C368" s="281" t="s">
        <v>220</v>
      </c>
      <c r="D368" s="65">
        <v>44824</v>
      </c>
      <c r="E368" s="387" t="s">
        <v>4926</v>
      </c>
      <c r="F368" s="164">
        <v>148</v>
      </c>
      <c r="G368" s="164">
        <f>AVERAGE(CPVTFC3SG0017!X20:Y20)</f>
        <v>1.2597</v>
      </c>
      <c r="H368" s="67">
        <f t="shared" si="47"/>
        <v>4520.8661417322837</v>
      </c>
      <c r="I368" s="282" t="s">
        <v>315</v>
      </c>
      <c r="J368" s="891"/>
      <c r="K368" s="642"/>
      <c r="L368" s="892"/>
      <c r="M368" s="893"/>
      <c r="N368" s="894"/>
      <c r="O368" s="642"/>
      <c r="P368" s="4423"/>
      <c r="Q368" s="919"/>
      <c r="R368" s="4396"/>
      <c r="S368" s="402"/>
      <c r="T368" s="402"/>
      <c r="U368" s="402"/>
      <c r="V368" s="4830"/>
    </row>
    <row r="369" spans="1:22" x14ac:dyDescent="0.25">
      <c r="A369" s="68">
        <v>296</v>
      </c>
      <c r="B369" s="4818" t="s">
        <v>2317</v>
      </c>
      <c r="C369" s="281" t="s">
        <v>868</v>
      </c>
      <c r="D369" s="65">
        <v>44824</v>
      </c>
      <c r="E369" s="387" t="s">
        <v>4926</v>
      </c>
      <c r="F369" s="164">
        <v>149</v>
      </c>
      <c r="G369" s="164">
        <f>AVERAGE(CPVTFC3SG0017!B22:C22)</f>
        <v>2.9641999999999999</v>
      </c>
      <c r="H369" s="67">
        <f t="shared" si="47"/>
        <v>11231.496062992126</v>
      </c>
      <c r="I369" s="282" t="s">
        <v>315</v>
      </c>
      <c r="J369" s="852">
        <v>44873</v>
      </c>
      <c r="K369" s="895" t="s">
        <v>5437</v>
      </c>
      <c r="L369" s="853">
        <v>83</v>
      </c>
      <c r="M369" s="66">
        <f>AVERAGE(CPVTFC3SG0047!M25:N25)</f>
        <v>0.86630000000000007</v>
      </c>
      <c r="N369" s="67">
        <f t="shared" ref="N369:N380" si="51">(M369-0.1619)/0.0141*400</f>
        <v>19982.97872340426</v>
      </c>
      <c r="O369" s="101" t="s">
        <v>315</v>
      </c>
      <c r="P369" s="4423"/>
      <c r="Q369" s="919"/>
      <c r="R369" s="4396"/>
      <c r="S369" s="402"/>
      <c r="T369" s="402"/>
      <c r="U369" s="402"/>
      <c r="V369" s="4827"/>
    </row>
    <row r="370" spans="1:22" x14ac:dyDescent="0.25">
      <c r="A370" s="64">
        <v>297</v>
      </c>
      <c r="B370" s="4820"/>
      <c r="C370" s="281" t="s">
        <v>220</v>
      </c>
      <c r="D370" s="65">
        <v>44824</v>
      </c>
      <c r="E370" s="387" t="s">
        <v>4926</v>
      </c>
      <c r="F370" s="164">
        <v>150</v>
      </c>
      <c r="G370" s="164">
        <f>AVERAGE(CPVTFC3SG0017!D22:E22)</f>
        <v>2.8481000000000001</v>
      </c>
      <c r="H370" s="67">
        <f t="shared" si="47"/>
        <v>10774.409448818898</v>
      </c>
      <c r="I370" s="282" t="s">
        <v>315</v>
      </c>
      <c r="J370" s="852">
        <v>44873</v>
      </c>
      <c r="K370" s="895" t="s">
        <v>5437</v>
      </c>
      <c r="L370" s="853">
        <v>84</v>
      </c>
      <c r="M370" s="66">
        <f>AVERAGE(CPVTFC3SG0047!O25:P25)</f>
        <v>0.61864999999999992</v>
      </c>
      <c r="N370" s="67">
        <f t="shared" si="51"/>
        <v>12957.446808510636</v>
      </c>
      <c r="O370" s="101" t="s">
        <v>315</v>
      </c>
      <c r="P370" s="4423"/>
      <c r="Q370" s="919"/>
      <c r="R370" s="4396"/>
      <c r="S370" s="402"/>
      <c r="T370" s="402"/>
      <c r="U370" s="402"/>
      <c r="V370" s="262"/>
    </row>
    <row r="371" spans="1:22" x14ac:dyDescent="0.25">
      <c r="A371" s="68">
        <v>298</v>
      </c>
      <c r="B371" s="395" t="s">
        <v>2318</v>
      </c>
      <c r="C371" s="281" t="s">
        <v>868</v>
      </c>
      <c r="D371" s="65">
        <v>44824</v>
      </c>
      <c r="E371" s="387" t="s">
        <v>4926</v>
      </c>
      <c r="F371" s="164">
        <v>151</v>
      </c>
      <c r="G371" s="164">
        <f>AVERAGE(CPVTFC3SG0017!F22:G22)</f>
        <v>2.5270000000000001</v>
      </c>
      <c r="H371" s="67">
        <f t="shared" si="47"/>
        <v>9510.2362204724413</v>
      </c>
      <c r="I371" s="282" t="s">
        <v>315</v>
      </c>
      <c r="J371" s="865">
        <v>44873</v>
      </c>
      <c r="K371" s="896" t="s">
        <v>5437</v>
      </c>
      <c r="L371" s="867">
        <v>85</v>
      </c>
      <c r="M371" s="72">
        <f>AVERAGE(CPVTFC3SG0047!Q25:R25)</f>
        <v>0.33194999999999997</v>
      </c>
      <c r="N371" s="73">
        <f t="shared" si="51"/>
        <v>4824.1134751773043</v>
      </c>
      <c r="O371" s="421" t="s">
        <v>315</v>
      </c>
      <c r="P371" s="4423"/>
      <c r="Q371" s="919"/>
      <c r="R371" s="4396"/>
      <c r="S371" s="402"/>
      <c r="T371" s="402"/>
      <c r="U371" s="402"/>
      <c r="V371" s="262"/>
    </row>
    <row r="372" spans="1:22" x14ac:dyDescent="0.25">
      <c r="A372" s="64">
        <v>299</v>
      </c>
      <c r="B372" s="395" t="s">
        <v>2318</v>
      </c>
      <c r="C372" s="281" t="s">
        <v>220</v>
      </c>
      <c r="D372" s="65">
        <v>44824</v>
      </c>
      <c r="E372" s="387" t="s">
        <v>4926</v>
      </c>
      <c r="F372" s="164">
        <v>152</v>
      </c>
      <c r="G372" s="164">
        <f>AVERAGE(CPVTFC3SG0017!H22:I22)</f>
        <v>0.86640000000000006</v>
      </c>
      <c r="H372" s="67">
        <f t="shared" si="47"/>
        <v>2972.4409448818906</v>
      </c>
      <c r="I372" s="282" t="s">
        <v>315</v>
      </c>
      <c r="J372" s="878"/>
      <c r="K372" s="878"/>
      <c r="L372" s="877"/>
      <c r="M372" s="642"/>
      <c r="N372" s="642"/>
      <c r="O372" s="642"/>
      <c r="P372" s="4423"/>
      <c r="Q372" s="919"/>
      <c r="R372" s="4396"/>
      <c r="S372" s="402"/>
      <c r="T372" s="402"/>
      <c r="U372" s="402"/>
      <c r="V372" s="4830"/>
    </row>
    <row r="373" spans="1:22" x14ac:dyDescent="0.25">
      <c r="A373" s="68">
        <v>300</v>
      </c>
      <c r="B373" s="4818" t="s">
        <v>2319</v>
      </c>
      <c r="C373" s="281" t="s">
        <v>868</v>
      </c>
      <c r="D373" s="65">
        <v>44824</v>
      </c>
      <c r="E373" s="387" t="s">
        <v>4926</v>
      </c>
      <c r="F373" s="164">
        <v>153</v>
      </c>
      <c r="G373" s="164">
        <f>AVERAGE(CPVTFC3SG0017!J22:K22)</f>
        <v>2.8606499999999997</v>
      </c>
      <c r="H373" s="67">
        <f t="shared" si="47"/>
        <v>10823.818897637793</v>
      </c>
      <c r="I373" s="282" t="s">
        <v>315</v>
      </c>
      <c r="J373" s="852">
        <v>44873</v>
      </c>
      <c r="K373" s="895" t="s">
        <v>5437</v>
      </c>
      <c r="L373" s="853">
        <v>86</v>
      </c>
      <c r="M373" s="66">
        <f>AVERAGE(CPVTFC3SG0047!S25:T25)</f>
        <v>0.55649999999999999</v>
      </c>
      <c r="N373" s="67">
        <f t="shared" si="51"/>
        <v>11194.326241134751</v>
      </c>
      <c r="O373" s="101" t="s">
        <v>315</v>
      </c>
      <c r="P373" s="4423"/>
      <c r="Q373" s="919"/>
      <c r="R373" s="4396"/>
      <c r="S373" s="402"/>
      <c r="T373" s="402"/>
      <c r="U373" s="402"/>
      <c r="V373" s="4827"/>
    </row>
    <row r="374" spans="1:22" ht="15.75" thickBot="1" x14ac:dyDescent="0.3">
      <c r="A374" s="450">
        <v>301</v>
      </c>
      <c r="B374" s="4815"/>
      <c r="C374" s="562" t="s">
        <v>220</v>
      </c>
      <c r="D374" s="121">
        <v>44824</v>
      </c>
      <c r="E374" s="452" t="s">
        <v>4926</v>
      </c>
      <c r="F374" s="445">
        <v>154</v>
      </c>
      <c r="G374" s="445">
        <f>AVERAGE(CPVTFC3SG0017!L22:M22)</f>
        <v>2.2222999999999997</v>
      </c>
      <c r="H374" s="123">
        <f t="shared" si="47"/>
        <v>8310.6299212598424</v>
      </c>
      <c r="I374" s="957" t="s">
        <v>315</v>
      </c>
      <c r="J374" s="999">
        <v>44873</v>
      </c>
      <c r="K374" s="1000" t="s">
        <v>5437</v>
      </c>
      <c r="L374" s="1001">
        <v>87</v>
      </c>
      <c r="M374" s="1002">
        <f>AVERAGE(CPVTFC3SG0047!U25:V25)</f>
        <v>0.32679999999999998</v>
      </c>
      <c r="N374" s="1003">
        <f t="shared" si="51"/>
        <v>4678.0141843971624</v>
      </c>
      <c r="O374" s="1004" t="s">
        <v>315</v>
      </c>
      <c r="P374" s="4423"/>
      <c r="Q374" s="919"/>
      <c r="R374" s="4396"/>
      <c r="S374" s="402"/>
      <c r="T374" s="402"/>
      <c r="U374" s="402"/>
      <c r="V374" s="262"/>
    </row>
    <row r="375" spans="1:22" x14ac:dyDescent="0.25">
      <c r="A375" s="475">
        <v>302</v>
      </c>
      <c r="B375" s="4800" t="s">
        <v>2320</v>
      </c>
      <c r="C375" s="570" t="s">
        <v>868</v>
      </c>
      <c r="D375" s="407">
        <v>44824</v>
      </c>
      <c r="E375" s="477" t="s">
        <v>4926</v>
      </c>
      <c r="F375" s="478">
        <v>155</v>
      </c>
      <c r="G375" s="478">
        <f>AVERAGE(CPVTFC3SG0017!N22:O22)</f>
        <v>2.18465</v>
      </c>
      <c r="H375" s="405">
        <f t="shared" si="47"/>
        <v>8162.4015748031497</v>
      </c>
      <c r="I375" s="980" t="s">
        <v>315</v>
      </c>
      <c r="J375" s="756">
        <v>44873</v>
      </c>
      <c r="K375" s="1057" t="s">
        <v>5437</v>
      </c>
      <c r="L375" s="758">
        <v>88</v>
      </c>
      <c r="M375" s="409">
        <f>AVERAGE(CPVTFC3SG0047!W25:X25)</f>
        <v>0.39954999999999996</v>
      </c>
      <c r="N375" s="405">
        <f t="shared" si="51"/>
        <v>6741.843971631205</v>
      </c>
      <c r="O375" s="759" t="s">
        <v>315</v>
      </c>
      <c r="P375" s="4444">
        <v>44881</v>
      </c>
      <c r="Q375" s="2356" t="s">
        <v>5476</v>
      </c>
      <c r="R375" s="478">
        <v>36</v>
      </c>
      <c r="S375" s="409">
        <f>AVERAGE(CPVTFC3SG0057!G17:H17)</f>
        <v>0.60965000000000003</v>
      </c>
      <c r="T375" s="405">
        <f t="shared" ref="T375:T378" si="52">(S375-0.128)/0.0135*66</f>
        <v>2354.7333333333331</v>
      </c>
      <c r="U375" s="1208" t="s">
        <v>315</v>
      </c>
    </row>
    <row r="376" spans="1:22" x14ac:dyDescent="0.25">
      <c r="A376" s="586"/>
      <c r="B376" s="4801"/>
      <c r="C376" s="281" t="s">
        <v>5448</v>
      </c>
      <c r="D376" s="911"/>
      <c r="E376" s="917"/>
      <c r="F376" s="956"/>
      <c r="G376" s="956"/>
      <c r="H376" s="914"/>
      <c r="I376" s="924"/>
      <c r="J376" s="1041"/>
      <c r="K376" s="1039"/>
      <c r="L376" s="926"/>
      <c r="M376" s="913"/>
      <c r="N376" s="914"/>
      <c r="O376" s="927"/>
      <c r="P376" s="4428">
        <v>44881</v>
      </c>
      <c r="Q376" s="2355" t="s">
        <v>5476</v>
      </c>
      <c r="R376" s="102">
        <v>37</v>
      </c>
      <c r="S376" s="7">
        <f>AVERAGE(CPVTFC3SG0057!I17:J17)</f>
        <v>0.38219999999999998</v>
      </c>
      <c r="T376" s="13">
        <f t="shared" si="52"/>
        <v>1242.7555555555555</v>
      </c>
      <c r="U376" s="1201" t="s">
        <v>314</v>
      </c>
      <c r="V376" s="1239" t="s">
        <v>5477</v>
      </c>
    </row>
    <row r="377" spans="1:22" x14ac:dyDescent="0.25">
      <c r="A377" s="586"/>
      <c r="B377" s="4801"/>
      <c r="C377" s="281" t="s">
        <v>863</v>
      </c>
      <c r="D377" s="911"/>
      <c r="E377" s="917"/>
      <c r="F377" s="956"/>
      <c r="G377" s="956"/>
      <c r="H377" s="914"/>
      <c r="I377" s="924"/>
      <c r="J377" s="1041"/>
      <c r="K377" s="1039"/>
      <c r="L377" s="926"/>
      <c r="M377" s="913"/>
      <c r="N377" s="914"/>
      <c r="O377" s="927"/>
      <c r="P377" s="4430">
        <v>44881</v>
      </c>
      <c r="Q377" s="2351" t="s">
        <v>5476</v>
      </c>
      <c r="R377" s="164">
        <v>38</v>
      </c>
      <c r="S377" s="66">
        <f>AVERAGE(CPVTFC3SG0057!K17:L17)</f>
        <v>0.61725000000000008</v>
      </c>
      <c r="T377" s="67">
        <f t="shared" si="52"/>
        <v>2391.8888888888891</v>
      </c>
      <c r="U377" s="1211" t="s">
        <v>315</v>
      </c>
      <c r="V377" s="1239" t="s">
        <v>5477</v>
      </c>
    </row>
    <row r="378" spans="1:22" ht="15.75" thickBot="1" x14ac:dyDescent="0.3">
      <c r="A378" s="481">
        <v>303</v>
      </c>
      <c r="B378" s="4802"/>
      <c r="C378" s="572" t="s">
        <v>220</v>
      </c>
      <c r="D378" s="412">
        <v>44824</v>
      </c>
      <c r="E378" s="484" t="s">
        <v>4926</v>
      </c>
      <c r="F378" s="485">
        <v>156</v>
      </c>
      <c r="G378" s="485">
        <f>AVERAGE(CPVTFC3SG0017!P22:Q22)</f>
        <v>2.2313999999999998</v>
      </c>
      <c r="H378" s="415">
        <f t="shared" si="47"/>
        <v>8346.4566929133853</v>
      </c>
      <c r="I378" s="981" t="s">
        <v>315</v>
      </c>
      <c r="J378" s="982">
        <v>44873</v>
      </c>
      <c r="K378" s="983" t="s">
        <v>5437</v>
      </c>
      <c r="L378" s="984">
        <v>89</v>
      </c>
      <c r="M378" s="985">
        <f>AVERAGE(CPVTFC3SG0047!B12:C12)</f>
        <v>0.31805</v>
      </c>
      <c r="N378" s="986">
        <f t="shared" si="51"/>
        <v>4429.7872340425538</v>
      </c>
      <c r="O378" s="987" t="s">
        <v>315</v>
      </c>
      <c r="P378" s="4431">
        <v>44881</v>
      </c>
      <c r="Q378" s="2352" t="s">
        <v>5476</v>
      </c>
      <c r="R378" s="485">
        <v>39</v>
      </c>
      <c r="S378" s="414">
        <f>AVERAGE(CPVTFC3SG0057!M17:N17)</f>
        <v>0.59234999999999993</v>
      </c>
      <c r="T378" s="415">
        <f t="shared" si="52"/>
        <v>2270.1555555555551</v>
      </c>
      <c r="U378" s="1209" t="s">
        <v>315</v>
      </c>
    </row>
    <row r="379" spans="1:22" x14ac:dyDescent="0.25">
      <c r="A379" s="174">
        <v>304</v>
      </c>
      <c r="B379" s="4815" t="s">
        <v>2321</v>
      </c>
      <c r="C379" s="566" t="s">
        <v>868</v>
      </c>
      <c r="D379" s="115">
        <v>44824</v>
      </c>
      <c r="E379" s="388" t="s">
        <v>4926</v>
      </c>
      <c r="F379" s="444">
        <v>157</v>
      </c>
      <c r="G379" s="444">
        <f>AVERAGE(CPVTFC3SG0017!R22:S22)</f>
        <v>2.8086500000000001</v>
      </c>
      <c r="H379" s="117">
        <f t="shared" si="47"/>
        <v>10619.094488188975</v>
      </c>
      <c r="I379" s="973" t="s">
        <v>315</v>
      </c>
      <c r="J379" s="795">
        <v>44873</v>
      </c>
      <c r="K379" s="1074" t="s">
        <v>5437</v>
      </c>
      <c r="L379" s="797">
        <v>90</v>
      </c>
      <c r="M379" s="116">
        <f>AVERAGE(CPVTFC3SG0047!D12:E12)</f>
        <v>0.91179999999999994</v>
      </c>
      <c r="N379" s="117">
        <f t="shared" si="51"/>
        <v>21273.75886524823</v>
      </c>
      <c r="O379" s="342" t="s">
        <v>315</v>
      </c>
      <c r="P379" s="4423"/>
      <c r="Q379" s="919"/>
      <c r="R379" s="4396"/>
      <c r="S379" s="402"/>
      <c r="T379" s="402"/>
      <c r="U379" s="402"/>
      <c r="V379" s="262"/>
    </row>
    <row r="380" spans="1:22" x14ac:dyDescent="0.25">
      <c r="A380" s="64">
        <v>305</v>
      </c>
      <c r="B380" s="4820"/>
      <c r="C380" s="281" t="s">
        <v>220</v>
      </c>
      <c r="D380" s="65">
        <v>44824</v>
      </c>
      <c r="E380" s="387" t="s">
        <v>4926</v>
      </c>
      <c r="F380" s="164">
        <v>158</v>
      </c>
      <c r="G380" s="164">
        <f>AVERAGE(CPVTFC3SG0017!T22:U22)</f>
        <v>2.6608000000000001</v>
      </c>
      <c r="H380" s="67">
        <f t="shared" si="47"/>
        <v>10037.007874015748</v>
      </c>
      <c r="I380" s="282" t="s">
        <v>315</v>
      </c>
      <c r="J380" s="852">
        <v>44873</v>
      </c>
      <c r="K380" s="895" t="s">
        <v>5437</v>
      </c>
      <c r="L380" s="853">
        <v>91</v>
      </c>
      <c r="M380" s="66">
        <f>AVERAGE(CPVTFC3SG0047!F12:G12)</f>
        <v>0.85365000000000002</v>
      </c>
      <c r="N380" s="67">
        <f t="shared" si="51"/>
        <v>19624.113475177306</v>
      </c>
      <c r="O380" s="101" t="s">
        <v>315</v>
      </c>
      <c r="P380" s="4423"/>
      <c r="Q380" s="919"/>
      <c r="R380" s="4396"/>
      <c r="S380" s="402"/>
      <c r="T380" s="402"/>
      <c r="U380" s="402"/>
      <c r="V380" s="4830"/>
    </row>
    <row r="381" spans="1:22" x14ac:dyDescent="0.25">
      <c r="A381" s="68">
        <v>306</v>
      </c>
      <c r="B381" s="4818" t="s">
        <v>2322</v>
      </c>
      <c r="C381" s="281" t="s">
        <v>868</v>
      </c>
      <c r="D381" s="65">
        <v>44824</v>
      </c>
      <c r="E381" s="387" t="s">
        <v>4926</v>
      </c>
      <c r="F381" s="164">
        <v>159</v>
      </c>
      <c r="G381" s="164">
        <f>AVERAGE(CPVTFC3SG0017!V22:W22)</f>
        <v>1.8885999999999998</v>
      </c>
      <c r="H381" s="67">
        <f t="shared" si="47"/>
        <v>6996.8503937007863</v>
      </c>
      <c r="I381" s="282" t="s">
        <v>315</v>
      </c>
      <c r="J381" s="925"/>
      <c r="K381" s="925"/>
      <c r="L381" s="926"/>
      <c r="M381" s="927"/>
      <c r="N381" s="927"/>
      <c r="O381" s="927"/>
      <c r="P381" s="4449"/>
      <c r="Q381" s="922"/>
      <c r="R381" s="4396"/>
      <c r="S381" s="919"/>
      <c r="T381" s="920"/>
      <c r="U381" s="923"/>
      <c r="V381" s="4827"/>
    </row>
    <row r="382" spans="1:22" x14ac:dyDescent="0.25">
      <c r="A382" s="64">
        <v>307</v>
      </c>
      <c r="B382" s="4820"/>
      <c r="C382" s="281" t="s">
        <v>220</v>
      </c>
      <c r="D382" s="65">
        <v>44824</v>
      </c>
      <c r="E382" s="387" t="s">
        <v>4926</v>
      </c>
      <c r="F382" s="164">
        <v>160</v>
      </c>
      <c r="G382" s="164">
        <f>AVERAGE(CPVTFC3SG0017!X22:Y22)</f>
        <v>1.4127999999999998</v>
      </c>
      <c r="H382" s="67">
        <f t="shared" si="47"/>
        <v>5123.6220472440937</v>
      </c>
      <c r="I382" s="282" t="s">
        <v>315</v>
      </c>
      <c r="J382" s="925"/>
      <c r="K382" s="925"/>
      <c r="L382" s="926"/>
      <c r="M382" s="927"/>
      <c r="N382" s="927"/>
      <c r="O382" s="927"/>
      <c r="P382" s="4449"/>
      <c r="Q382" s="922"/>
      <c r="R382" s="4396"/>
      <c r="S382" s="919"/>
      <c r="T382" s="920"/>
      <c r="U382" s="923"/>
      <c r="V382" s="262"/>
    </row>
    <row r="383" spans="1:22" x14ac:dyDescent="0.25">
      <c r="A383" s="68">
        <v>308</v>
      </c>
      <c r="B383" s="4818" t="s">
        <v>2323</v>
      </c>
      <c r="C383" s="281" t="s">
        <v>868</v>
      </c>
      <c r="D383" s="65">
        <v>44824</v>
      </c>
      <c r="E383" s="387" t="s">
        <v>4926</v>
      </c>
      <c r="F383" s="164">
        <v>161</v>
      </c>
      <c r="G383" s="164">
        <f>AVERAGE(CPVTFC3SG0017!B24:C24)</f>
        <v>1.9158500000000001</v>
      </c>
      <c r="H383" s="67">
        <f t="shared" si="47"/>
        <v>7104.1338582677172</v>
      </c>
      <c r="I383" s="282" t="s">
        <v>315</v>
      </c>
      <c r="J383" s="925"/>
      <c r="K383" s="925"/>
      <c r="L383" s="1065"/>
      <c r="M383" s="927"/>
      <c r="N383" s="927"/>
      <c r="O383" s="927"/>
      <c r="P383" s="4423"/>
      <c r="Q383" s="919"/>
      <c r="R383" s="4396"/>
      <c r="S383" s="402"/>
      <c r="T383" s="402"/>
      <c r="U383" s="402"/>
      <c r="V383" s="4829"/>
    </row>
    <row r="384" spans="1:22" x14ac:dyDescent="0.25">
      <c r="A384" s="64">
        <v>309</v>
      </c>
      <c r="B384" s="4820"/>
      <c r="C384" s="281" t="s">
        <v>220</v>
      </c>
      <c r="D384" s="65">
        <v>44824</v>
      </c>
      <c r="E384" s="387" t="s">
        <v>4926</v>
      </c>
      <c r="F384" s="164">
        <v>162</v>
      </c>
      <c r="G384" s="164">
        <f>AVERAGE(CPVTFC3SG0017!D24:E24)</f>
        <v>0.52590000000000003</v>
      </c>
      <c r="H384" s="67">
        <f t="shared" si="47"/>
        <v>1631.8897637795278</v>
      </c>
      <c r="I384" s="2254" t="s">
        <v>315</v>
      </c>
      <c r="J384" s="925"/>
      <c r="K384" s="925"/>
      <c r="L384" s="926"/>
      <c r="M384" s="1240"/>
      <c r="N384" s="927"/>
      <c r="O384" s="927"/>
      <c r="P384" s="4423"/>
      <c r="Q384" s="919"/>
      <c r="R384" s="4396"/>
      <c r="S384" s="402"/>
      <c r="T384" s="402"/>
      <c r="U384" s="402"/>
      <c r="V384" s="4827"/>
    </row>
    <row r="385" spans="1:22" x14ac:dyDescent="0.25">
      <c r="A385" s="68">
        <v>310</v>
      </c>
      <c r="B385" s="4818" t="s">
        <v>2324</v>
      </c>
      <c r="C385" s="281" t="s">
        <v>868</v>
      </c>
      <c r="D385" s="65">
        <v>44824</v>
      </c>
      <c r="E385" s="387" t="s">
        <v>4926</v>
      </c>
      <c r="F385" s="164">
        <v>163</v>
      </c>
      <c r="G385" s="164">
        <f>AVERAGE(CPVTFC3SG0017!F24:G24)</f>
        <v>2.8513000000000002</v>
      </c>
      <c r="H385" s="67">
        <f t="shared" si="47"/>
        <v>10787.007874015748</v>
      </c>
      <c r="I385" s="282" t="s">
        <v>315</v>
      </c>
      <c r="J385" s="852">
        <v>44873</v>
      </c>
      <c r="K385" s="895" t="s">
        <v>5437</v>
      </c>
      <c r="L385" s="853">
        <v>92</v>
      </c>
      <c r="M385" s="66">
        <f>AVERAGE(CPVTFC3SG0047!H12:I12)</f>
        <v>0.41539999999999999</v>
      </c>
      <c r="N385" s="67">
        <f t="shared" ref="N385:N395" si="53">(M385-0.1619)/0.0141*400</f>
        <v>7191.489361702128</v>
      </c>
      <c r="O385" s="101" t="s">
        <v>315</v>
      </c>
      <c r="P385" s="4423"/>
      <c r="Q385" s="919"/>
      <c r="R385" s="4396"/>
      <c r="S385" s="402"/>
      <c r="T385" s="402"/>
      <c r="U385" s="402"/>
      <c r="V385" s="289"/>
    </row>
    <row r="386" spans="1:22" x14ac:dyDescent="0.25">
      <c r="A386" s="64">
        <v>311</v>
      </c>
      <c r="B386" s="4820"/>
      <c r="C386" s="281" t="s">
        <v>220</v>
      </c>
      <c r="D386" s="65">
        <v>44824</v>
      </c>
      <c r="E386" s="387" t="s">
        <v>4926</v>
      </c>
      <c r="F386" s="164">
        <v>164</v>
      </c>
      <c r="G386" s="164">
        <f>AVERAGE(CPVTFC3SG0017!H24:I24)</f>
        <v>2.4270499999999999</v>
      </c>
      <c r="H386" s="67">
        <f t="shared" si="47"/>
        <v>9116.7322834645656</v>
      </c>
      <c r="I386" s="282" t="s">
        <v>315</v>
      </c>
      <c r="J386" s="865">
        <v>44873</v>
      </c>
      <c r="K386" s="896" t="s">
        <v>5437</v>
      </c>
      <c r="L386" s="867">
        <v>93</v>
      </c>
      <c r="M386" s="72">
        <f>AVERAGE(CPVTFC3SG0047!J12:K12)</f>
        <v>0.254</v>
      </c>
      <c r="N386" s="73">
        <f t="shared" si="53"/>
        <v>2612.7659574468089</v>
      </c>
      <c r="O386" s="421" t="s">
        <v>315</v>
      </c>
      <c r="P386" s="4448"/>
      <c r="Q386" s="919"/>
      <c r="R386" s="4396"/>
      <c r="S386" s="402"/>
      <c r="T386" s="402"/>
      <c r="U386" s="402"/>
      <c r="V386" s="262"/>
    </row>
    <row r="387" spans="1:22" x14ac:dyDescent="0.25">
      <c r="A387" s="68">
        <v>312</v>
      </c>
      <c r="B387" s="4818" t="s">
        <v>2325</v>
      </c>
      <c r="C387" s="281" t="s">
        <v>868</v>
      </c>
      <c r="D387" s="65">
        <v>44824</v>
      </c>
      <c r="E387" s="387" t="s">
        <v>4926</v>
      </c>
      <c r="F387" s="164">
        <v>165</v>
      </c>
      <c r="G387" s="164">
        <f>AVERAGE(CPVTFC3SG0017!J24:K24)</f>
        <v>2.8768500000000001</v>
      </c>
      <c r="H387" s="67">
        <f t="shared" si="47"/>
        <v>10887.598425196851</v>
      </c>
      <c r="I387" s="282" t="s">
        <v>315</v>
      </c>
      <c r="J387" s="852">
        <v>44873</v>
      </c>
      <c r="K387" s="895" t="s">
        <v>5437</v>
      </c>
      <c r="L387" s="853">
        <v>94</v>
      </c>
      <c r="M387" s="66">
        <f>AVERAGE(CPVTFC3SG0047!L12:M12)</f>
        <v>0.8257000000000001</v>
      </c>
      <c r="N387" s="67">
        <f t="shared" si="53"/>
        <v>18831.205673758872</v>
      </c>
      <c r="O387" s="101" t="s">
        <v>315</v>
      </c>
      <c r="P387" s="4423"/>
      <c r="Q387" s="919"/>
      <c r="R387" s="4396"/>
      <c r="S387" s="402"/>
      <c r="T387" s="402"/>
      <c r="U387" s="402"/>
      <c r="V387" s="262"/>
    </row>
    <row r="388" spans="1:22" x14ac:dyDescent="0.25">
      <c r="A388" s="64">
        <v>313</v>
      </c>
      <c r="B388" s="4820"/>
      <c r="C388" s="281" t="s">
        <v>220</v>
      </c>
      <c r="D388" s="65">
        <v>44824</v>
      </c>
      <c r="E388" s="387" t="s">
        <v>4926</v>
      </c>
      <c r="F388" s="164">
        <v>166</v>
      </c>
      <c r="G388" s="164">
        <f>AVERAGE(CPVTFC3SG0017!L24:M24)</f>
        <v>2.6723999999999997</v>
      </c>
      <c r="H388" s="67">
        <f t="shared" si="47"/>
        <v>10082.677165354329</v>
      </c>
      <c r="I388" s="282" t="s">
        <v>315</v>
      </c>
      <c r="J388" s="852">
        <v>44873</v>
      </c>
      <c r="K388" s="895" t="s">
        <v>5437</v>
      </c>
      <c r="L388" s="853">
        <v>95</v>
      </c>
      <c r="M388" s="66">
        <f>AVERAGE(CPVTFC3SG0047!N12:O12)</f>
        <v>0.42969999999999997</v>
      </c>
      <c r="N388" s="67">
        <f t="shared" si="53"/>
        <v>7597.1631205673757</v>
      </c>
      <c r="O388" s="101" t="s">
        <v>315</v>
      </c>
      <c r="P388" s="4423"/>
      <c r="Q388" s="919"/>
      <c r="R388" s="4396"/>
      <c r="S388" s="402"/>
      <c r="T388" s="402"/>
      <c r="U388" s="402"/>
      <c r="V388" s="262"/>
    </row>
    <row r="389" spans="1:22" x14ac:dyDescent="0.25">
      <c r="A389" s="68">
        <v>314</v>
      </c>
      <c r="B389" s="395" t="s">
        <v>2326</v>
      </c>
      <c r="C389" s="281" t="s">
        <v>868</v>
      </c>
      <c r="D389" s="65">
        <v>44824</v>
      </c>
      <c r="E389" s="387" t="s">
        <v>4926</v>
      </c>
      <c r="F389" s="164">
        <v>167</v>
      </c>
      <c r="G389" s="164">
        <f>AVERAGE(CPVTFC3SG0017!N24:O24)</f>
        <v>2.8154500000000002</v>
      </c>
      <c r="H389" s="67">
        <f t="shared" si="47"/>
        <v>10645.866141732284</v>
      </c>
      <c r="I389" s="282" t="s">
        <v>315</v>
      </c>
      <c r="J389" s="852">
        <v>44873</v>
      </c>
      <c r="K389" s="895" t="s">
        <v>5437</v>
      </c>
      <c r="L389" s="853">
        <v>96</v>
      </c>
      <c r="M389" s="66">
        <f>AVERAGE(CPVTFC3SG0047!P12:Q12)</f>
        <v>0.85780000000000001</v>
      </c>
      <c r="N389" s="67">
        <f t="shared" si="53"/>
        <v>19741.843971631202</v>
      </c>
      <c r="O389" s="101" t="s">
        <v>315</v>
      </c>
      <c r="P389" s="4423"/>
      <c r="Q389" s="919"/>
      <c r="R389" s="4396"/>
      <c r="S389" s="402"/>
      <c r="T389" s="402"/>
      <c r="U389" s="402"/>
      <c r="V389" s="262"/>
    </row>
    <row r="390" spans="1:22" x14ac:dyDescent="0.25">
      <c r="A390" s="64">
        <v>315</v>
      </c>
      <c r="B390" s="395" t="s">
        <v>2326</v>
      </c>
      <c r="C390" s="281" t="s">
        <v>220</v>
      </c>
      <c r="D390" s="65">
        <v>44824</v>
      </c>
      <c r="E390" s="387" t="s">
        <v>4926</v>
      </c>
      <c r="F390" s="164">
        <v>168</v>
      </c>
      <c r="G390" s="164">
        <f>AVERAGE(CPVTFC3SG0017!P24:Q24)</f>
        <v>1.85425</v>
      </c>
      <c r="H390" s="67">
        <f t="shared" si="47"/>
        <v>6861.6141732283468</v>
      </c>
      <c r="I390" s="282" t="s">
        <v>315</v>
      </c>
      <c r="J390" s="878"/>
      <c r="K390" s="878"/>
      <c r="L390" s="877"/>
      <c r="M390" s="642"/>
      <c r="N390" s="642"/>
      <c r="O390" s="642"/>
      <c r="P390" s="4423"/>
      <c r="Q390" s="919"/>
      <c r="R390" s="4396"/>
      <c r="S390" s="402"/>
      <c r="T390" s="402"/>
      <c r="U390" s="402"/>
      <c r="V390" s="262"/>
    </row>
    <row r="391" spans="1:22" x14ac:dyDescent="0.25">
      <c r="A391" s="68">
        <v>316</v>
      </c>
      <c r="B391" s="395" t="s">
        <v>2327</v>
      </c>
      <c r="C391" s="281" t="s">
        <v>868</v>
      </c>
      <c r="D391" s="65">
        <v>44824</v>
      </c>
      <c r="E391" s="387" t="s">
        <v>4926</v>
      </c>
      <c r="F391" s="164">
        <v>169</v>
      </c>
      <c r="G391" s="164">
        <f>AVERAGE(CPVTFC3SG0017!R24:S24)</f>
        <v>2.8995500000000001</v>
      </c>
      <c r="H391" s="67">
        <f t="shared" si="47"/>
        <v>10976.968503937007</v>
      </c>
      <c r="I391" s="282" t="s">
        <v>315</v>
      </c>
      <c r="J391" s="852">
        <v>44873</v>
      </c>
      <c r="K391" s="895" t="s">
        <v>5437</v>
      </c>
      <c r="L391" s="853">
        <v>97</v>
      </c>
      <c r="M391" s="66">
        <f>AVERAGE(CPVTFC3SG0047!R12:S12)</f>
        <v>1.1910500000000002</v>
      </c>
      <c r="N391" s="67">
        <f t="shared" si="53"/>
        <v>29195.744680851072</v>
      </c>
      <c r="O391" s="101" t="s">
        <v>315</v>
      </c>
      <c r="P391" s="4423"/>
      <c r="Q391" s="919"/>
      <c r="R391" s="4396"/>
      <c r="S391" s="402"/>
      <c r="T391" s="402"/>
      <c r="U391" s="402"/>
      <c r="V391" s="4829"/>
    </row>
    <row r="392" spans="1:22" x14ac:dyDescent="0.25">
      <c r="A392" s="64">
        <v>317</v>
      </c>
      <c r="B392" s="395" t="s">
        <v>2327</v>
      </c>
      <c r="C392" s="281" t="s">
        <v>220</v>
      </c>
      <c r="D392" s="65">
        <v>44824</v>
      </c>
      <c r="E392" s="387" t="s">
        <v>4926</v>
      </c>
      <c r="F392" s="164">
        <v>170</v>
      </c>
      <c r="G392" s="164">
        <f>AVERAGE(CPVTFC3SG0017!T24:U24)</f>
        <v>0.85749999999999993</v>
      </c>
      <c r="H392" s="67">
        <f t="shared" si="47"/>
        <v>2937.4015748031497</v>
      </c>
      <c r="I392" s="282" t="s">
        <v>315</v>
      </c>
      <c r="J392" s="875"/>
      <c r="K392" s="843"/>
      <c r="L392" s="877"/>
      <c r="M392" s="645"/>
      <c r="N392" s="646"/>
      <c r="O392" s="642"/>
      <c r="P392" s="4423"/>
      <c r="Q392" s="919"/>
      <c r="R392" s="4396"/>
      <c r="S392" s="402"/>
      <c r="T392" s="402"/>
      <c r="U392" s="402"/>
      <c r="V392" s="4827"/>
    </row>
    <row r="393" spans="1:22" x14ac:dyDescent="0.25">
      <c r="A393" s="68">
        <v>318</v>
      </c>
      <c r="B393" s="4818" t="s">
        <v>2328</v>
      </c>
      <c r="C393" s="281" t="s">
        <v>868</v>
      </c>
      <c r="D393" s="65">
        <v>44824</v>
      </c>
      <c r="E393" s="387" t="s">
        <v>4926</v>
      </c>
      <c r="F393" s="164">
        <v>171</v>
      </c>
      <c r="G393" s="164">
        <f>AVERAGE(CPVTFC3SG0017!V24:W24)</f>
        <v>2.8714</v>
      </c>
      <c r="H393" s="67">
        <f t="shared" si="47"/>
        <v>10866.141732283464</v>
      </c>
      <c r="I393" s="282" t="s">
        <v>315</v>
      </c>
      <c r="J393" s="852">
        <v>44873</v>
      </c>
      <c r="K393" s="895" t="s">
        <v>5437</v>
      </c>
      <c r="L393" s="853">
        <v>98</v>
      </c>
      <c r="M393" s="66">
        <f>AVERAGE(CPVTFC3SG0047!T12:U12)</f>
        <v>1.10975</v>
      </c>
      <c r="N393" s="67">
        <f t="shared" si="53"/>
        <v>26889.361702127662</v>
      </c>
      <c r="O393" s="101" t="s">
        <v>315</v>
      </c>
      <c r="P393" s="4423"/>
      <c r="Q393" s="919"/>
      <c r="R393" s="4396"/>
      <c r="S393" s="402"/>
      <c r="T393" s="402"/>
      <c r="U393" s="402"/>
      <c r="V393" s="262"/>
    </row>
    <row r="394" spans="1:22" x14ac:dyDescent="0.25">
      <c r="A394" s="64">
        <v>319</v>
      </c>
      <c r="B394" s="4820"/>
      <c r="C394" s="281" t="s">
        <v>220</v>
      </c>
      <c r="D394" s="65">
        <v>44824</v>
      </c>
      <c r="E394" s="387" t="s">
        <v>4926</v>
      </c>
      <c r="F394" s="164">
        <v>172</v>
      </c>
      <c r="G394" s="164">
        <f>AVERAGE(CPVTFC3SG0017!X24:Y24)</f>
        <v>2.8584499999999999</v>
      </c>
      <c r="H394" s="67">
        <f t="shared" si="47"/>
        <v>10815.15748031496</v>
      </c>
      <c r="I394" s="282" t="s">
        <v>315</v>
      </c>
      <c r="J394" s="852">
        <v>44873</v>
      </c>
      <c r="K394" s="895" t="s">
        <v>5437</v>
      </c>
      <c r="L394" s="853">
        <v>99</v>
      </c>
      <c r="M394" s="66">
        <f>AVERAGE(CPVTFC3SG0047!V12:W12)</f>
        <v>1.4986999999999999</v>
      </c>
      <c r="N394" s="67">
        <f t="shared" si="53"/>
        <v>37923.404255319147</v>
      </c>
      <c r="O394" s="101" t="s">
        <v>315</v>
      </c>
      <c r="P394" s="4448"/>
      <c r="Q394" s="919"/>
      <c r="R394" s="4396"/>
      <c r="S394" s="402"/>
      <c r="T394" s="402"/>
      <c r="U394" s="402"/>
      <c r="V394" s="262"/>
    </row>
    <row r="395" spans="1:22" x14ac:dyDescent="0.25">
      <c r="A395" s="68">
        <v>320</v>
      </c>
      <c r="B395" s="395" t="s">
        <v>2329</v>
      </c>
      <c r="C395" s="281" t="s">
        <v>868</v>
      </c>
      <c r="D395" s="65">
        <v>44824</v>
      </c>
      <c r="E395" s="387" t="s">
        <v>4926</v>
      </c>
      <c r="F395" s="164">
        <v>173</v>
      </c>
      <c r="G395" s="164">
        <f>AVERAGE(CPVTFC3SG0017!B26:C26)</f>
        <v>2.3201999999999998</v>
      </c>
      <c r="H395" s="67">
        <f t="shared" si="47"/>
        <v>8696.0629921259842</v>
      </c>
      <c r="I395" s="282" t="s">
        <v>315</v>
      </c>
      <c r="J395" s="865">
        <v>44873</v>
      </c>
      <c r="K395" s="896" t="s">
        <v>5437</v>
      </c>
      <c r="L395" s="867">
        <v>100</v>
      </c>
      <c r="M395" s="72">
        <f>AVERAGE(CPVTFC3SG0047!X12:Y12)</f>
        <v>0.21794999999999998</v>
      </c>
      <c r="N395" s="73">
        <f t="shared" si="53"/>
        <v>1590.0709219858154</v>
      </c>
      <c r="O395" s="421" t="s">
        <v>315</v>
      </c>
      <c r="P395" s="4423"/>
      <c r="Q395" s="919"/>
      <c r="R395" s="4396"/>
      <c r="S395" s="402"/>
      <c r="T395" s="402"/>
      <c r="U395" s="402"/>
      <c r="V395" s="262"/>
    </row>
    <row r="396" spans="1:22" ht="15.75" thickBot="1" x14ac:dyDescent="0.3">
      <c r="A396" s="450">
        <v>321</v>
      </c>
      <c r="B396" s="395" t="s">
        <v>2329</v>
      </c>
      <c r="C396" s="562" t="s">
        <v>220</v>
      </c>
      <c r="D396" s="121">
        <v>44824</v>
      </c>
      <c r="E396" s="452" t="s">
        <v>4926</v>
      </c>
      <c r="F396" s="445">
        <v>174</v>
      </c>
      <c r="G396" s="445">
        <f>AVERAGE(CPVTFC3SG0017!D26:E26)</f>
        <v>1.4032499999999999</v>
      </c>
      <c r="H396" s="123">
        <f t="shared" si="47"/>
        <v>5086.0236220472443</v>
      </c>
      <c r="I396" s="957" t="s">
        <v>315</v>
      </c>
      <c r="J396" s="1069"/>
      <c r="K396" s="1069"/>
      <c r="L396" s="1065"/>
      <c r="M396" s="1068"/>
      <c r="N396" s="1068"/>
      <c r="O396" s="1068"/>
      <c r="P396" s="4458"/>
      <c r="Q396" s="903"/>
      <c r="R396" s="1105"/>
      <c r="S396" s="902"/>
      <c r="T396" s="902"/>
      <c r="U396" s="902"/>
      <c r="V396" s="262"/>
    </row>
    <row r="397" spans="1:22" x14ac:dyDescent="0.25">
      <c r="A397" s="475">
        <v>322</v>
      </c>
      <c r="B397" s="4814" t="s">
        <v>2330</v>
      </c>
      <c r="C397" s="570" t="s">
        <v>868</v>
      </c>
      <c r="D397" s="407">
        <v>44824</v>
      </c>
      <c r="E397" s="477" t="s">
        <v>4926</v>
      </c>
      <c r="F397" s="478">
        <v>175</v>
      </c>
      <c r="G397" s="478">
        <f>AVERAGE(CPVTFC3SG0017!F26:G26)</f>
        <v>1.4519500000000001</v>
      </c>
      <c r="H397" s="405">
        <f t="shared" si="47"/>
        <v>5277.7559055118118</v>
      </c>
      <c r="I397" s="980" t="s">
        <v>315</v>
      </c>
      <c r="J397" s="1044"/>
      <c r="K397" s="1045"/>
      <c r="L397" s="1046"/>
      <c r="M397" s="1047"/>
      <c r="N397" s="1048"/>
      <c r="O397" s="1049"/>
      <c r="P397" s="4438">
        <v>44881</v>
      </c>
      <c r="Q397" s="4417" t="s">
        <v>5476</v>
      </c>
      <c r="R397" s="1810">
        <v>40</v>
      </c>
      <c r="S397" s="1016">
        <f>AVERAGE(CPVTFC3SG0057!O17:P17)</f>
        <v>0.22039999999999998</v>
      </c>
      <c r="T397" s="1175">
        <f t="shared" ref="T397:T399" si="54">(S397-0.128)/0.0135*66</f>
        <v>451.73333333333323</v>
      </c>
      <c r="U397" s="1176" t="s">
        <v>314</v>
      </c>
      <c r="V397" s="4828"/>
    </row>
    <row r="398" spans="1:22" x14ac:dyDescent="0.25">
      <c r="A398" s="586"/>
      <c r="B398" s="4815"/>
      <c r="C398" s="281" t="s">
        <v>863</v>
      </c>
      <c r="D398" s="911"/>
      <c r="E398" s="917"/>
      <c r="F398" s="956"/>
      <c r="G398" s="956"/>
      <c r="H398" s="914"/>
      <c r="I398" s="924"/>
      <c r="J398" s="1041"/>
      <c r="K398" s="1042"/>
      <c r="L398" s="926"/>
      <c r="M398" s="913"/>
      <c r="N398" s="914"/>
      <c r="O398" s="927"/>
      <c r="P398" s="4428">
        <v>44881</v>
      </c>
      <c r="Q398" s="2355" t="s">
        <v>5476</v>
      </c>
      <c r="R398" s="102">
        <v>41</v>
      </c>
      <c r="S398" s="7">
        <f>AVERAGE(CPVTFC3SG0057!Q17:R17)</f>
        <v>0.22220000000000001</v>
      </c>
      <c r="T398" s="13">
        <f t="shared" si="54"/>
        <v>460.53333333333336</v>
      </c>
      <c r="U398" s="1201" t="s">
        <v>314</v>
      </c>
      <c r="V398" s="4828"/>
    </row>
    <row r="399" spans="1:22" ht="15.75" thickBot="1" x14ac:dyDescent="0.3">
      <c r="A399" s="481">
        <v>323</v>
      </c>
      <c r="B399" s="4821"/>
      <c r="C399" s="572" t="s">
        <v>220</v>
      </c>
      <c r="D399" s="412">
        <v>44824</v>
      </c>
      <c r="E399" s="484" t="s">
        <v>4926</v>
      </c>
      <c r="F399" s="485">
        <v>176</v>
      </c>
      <c r="G399" s="485">
        <f>AVERAGE(CPVTFC3SG0017!H26:I26)</f>
        <v>3.0738000000000003</v>
      </c>
      <c r="H399" s="415">
        <f t="shared" si="47"/>
        <v>11662.992125984254</v>
      </c>
      <c r="I399" s="981" t="s">
        <v>315</v>
      </c>
      <c r="J399" s="724">
        <v>44873</v>
      </c>
      <c r="K399" s="965" t="s">
        <v>5437</v>
      </c>
      <c r="L399" s="726">
        <v>101</v>
      </c>
      <c r="M399" s="414">
        <f>AVERAGE(CPVTFC3SG0047!B14:C14)</f>
        <v>0.81555</v>
      </c>
      <c r="N399" s="415">
        <f>(M399-0.1619)/0.0141*400</f>
        <v>18543.262411347521</v>
      </c>
      <c r="O399" s="727" t="s">
        <v>315</v>
      </c>
      <c r="P399" s="4443">
        <v>44881</v>
      </c>
      <c r="Q399" s="4416" t="s">
        <v>5476</v>
      </c>
      <c r="R399" s="4324">
        <v>42</v>
      </c>
      <c r="S399" s="709">
        <f>AVERAGE(CPVTFC3SG0057!S17:T17)</f>
        <v>1.52505</v>
      </c>
      <c r="T399" s="710">
        <f t="shared" si="54"/>
        <v>6830.0222222222237</v>
      </c>
      <c r="U399" s="1212" t="s">
        <v>315</v>
      </c>
      <c r="V399" s="4701"/>
    </row>
    <row r="400" spans="1:22" x14ac:dyDescent="0.25">
      <c r="A400" s="174">
        <v>324</v>
      </c>
      <c r="B400" s="1026" t="s">
        <v>2331</v>
      </c>
      <c r="C400" s="566" t="s">
        <v>868</v>
      </c>
      <c r="D400" s="115">
        <v>44824</v>
      </c>
      <c r="E400" s="388" t="s">
        <v>4926</v>
      </c>
      <c r="F400" s="444">
        <v>177</v>
      </c>
      <c r="G400" s="444">
        <f>AVERAGE(CPVTFC3SG0017!J26:K26)</f>
        <v>3.0593500000000002</v>
      </c>
      <c r="H400" s="117">
        <f>(G400-0.1114)/0.0127*50</f>
        <v>11606.102362204725</v>
      </c>
      <c r="I400" s="973" t="s">
        <v>315</v>
      </c>
      <c r="J400" s="795">
        <v>44873</v>
      </c>
      <c r="K400" s="1074" t="s">
        <v>5437</v>
      </c>
      <c r="L400" s="797">
        <v>102</v>
      </c>
      <c r="M400" s="116">
        <f>AVERAGE(CPVTFC3SG0047!D14:E14)</f>
        <v>0.81974999999999998</v>
      </c>
      <c r="N400" s="117">
        <f>(M400-0.1619)/0.0141*400</f>
        <v>18662.411347517733</v>
      </c>
      <c r="O400" s="342" t="s">
        <v>315</v>
      </c>
      <c r="P400" s="4423"/>
      <c r="Q400" s="919"/>
      <c r="R400" s="4396"/>
      <c r="S400" s="402"/>
      <c r="T400" s="402"/>
      <c r="U400" s="402"/>
      <c r="V400" s="262"/>
    </row>
    <row r="401" spans="1:22" x14ac:dyDescent="0.25">
      <c r="A401" s="64">
        <v>325</v>
      </c>
      <c r="B401" s="395" t="s">
        <v>2331</v>
      </c>
      <c r="C401" s="281" t="s">
        <v>220</v>
      </c>
      <c r="D401" s="65">
        <v>44824</v>
      </c>
      <c r="E401" s="387" t="s">
        <v>4926</v>
      </c>
      <c r="F401" s="164">
        <v>178</v>
      </c>
      <c r="G401" s="164">
        <f>AVERAGE(CPVTFC3SG0017!L26:M26)</f>
        <v>1.9608500000000002</v>
      </c>
      <c r="H401" s="67">
        <f t="shared" si="47"/>
        <v>7281.2992125984265</v>
      </c>
      <c r="I401" s="282" t="s">
        <v>315</v>
      </c>
      <c r="J401" s="1041"/>
      <c r="K401" s="1042"/>
      <c r="L401" s="926"/>
      <c r="M401" s="913"/>
      <c r="N401" s="914"/>
      <c r="O401" s="927"/>
      <c r="P401" s="4423"/>
      <c r="Q401" s="919"/>
      <c r="R401" s="4396"/>
      <c r="S401" s="402"/>
      <c r="T401" s="402"/>
      <c r="U401" s="402"/>
      <c r="V401" s="262"/>
    </row>
    <row r="402" spans="1:22" x14ac:dyDescent="0.25">
      <c r="A402" s="11">
        <v>326</v>
      </c>
      <c r="B402" s="4822" t="s">
        <v>2332</v>
      </c>
      <c r="C402" s="280" t="s">
        <v>868</v>
      </c>
      <c r="D402" s="19">
        <v>44824</v>
      </c>
      <c r="E402" s="384" t="s">
        <v>4926</v>
      </c>
      <c r="F402" s="103">
        <v>179</v>
      </c>
      <c r="G402" s="103">
        <f>AVERAGE(CPVTFC3SG0017!N26:O26)</f>
        <v>1.0606499999999999</v>
      </c>
      <c r="H402" s="14">
        <f t="shared" si="47"/>
        <v>3737.2047244094488</v>
      </c>
      <c r="I402" s="283" t="s">
        <v>315</v>
      </c>
      <c r="J402" s="925"/>
      <c r="K402" s="925"/>
      <c r="L402" s="926"/>
      <c r="M402" s="927"/>
      <c r="N402" s="927"/>
      <c r="O402" s="927"/>
      <c r="P402" s="4423"/>
      <c r="Q402" s="919"/>
      <c r="R402" s="4396"/>
      <c r="S402" s="402"/>
      <c r="T402" s="402"/>
      <c r="U402" s="402"/>
      <c r="V402" s="4829"/>
    </row>
    <row r="403" spans="1:22" x14ac:dyDescent="0.25">
      <c r="A403" s="6">
        <v>327</v>
      </c>
      <c r="B403" s="4819"/>
      <c r="C403" s="270" t="s">
        <v>220</v>
      </c>
      <c r="D403" s="18">
        <v>44824</v>
      </c>
      <c r="E403" s="380" t="s">
        <v>4926</v>
      </c>
      <c r="F403" s="102">
        <v>180</v>
      </c>
      <c r="G403" s="102">
        <f>AVERAGE(CPVTFC3SG0017!P26:Q26)</f>
        <v>0.22305</v>
      </c>
      <c r="H403" s="13">
        <f t="shared" si="47"/>
        <v>439.56692913385825</v>
      </c>
      <c r="I403" s="1177" t="s">
        <v>314</v>
      </c>
      <c r="J403" s="925"/>
      <c r="K403" s="925"/>
      <c r="L403" s="926"/>
      <c r="M403" s="927"/>
      <c r="N403" s="927"/>
      <c r="O403" s="927"/>
      <c r="P403" s="4448"/>
      <c r="Q403" s="919"/>
      <c r="R403" s="4396"/>
      <c r="S403" s="402"/>
      <c r="T403" s="402"/>
      <c r="U403" s="402"/>
      <c r="V403" s="4827"/>
    </row>
    <row r="404" spans="1:22" x14ac:dyDescent="0.25">
      <c r="A404" s="68">
        <v>328</v>
      </c>
      <c r="B404" s="4818" t="s">
        <v>2333</v>
      </c>
      <c r="C404" s="281" t="s">
        <v>868</v>
      </c>
      <c r="D404" s="65">
        <v>44824</v>
      </c>
      <c r="E404" s="387" t="s">
        <v>4926</v>
      </c>
      <c r="F404" s="164">
        <v>181</v>
      </c>
      <c r="G404" s="164">
        <f>AVERAGE(CPVTFC3SG0017!R26:S26)</f>
        <v>1.7925</v>
      </c>
      <c r="H404" s="67">
        <f t="shared" si="47"/>
        <v>6618.5039370078739</v>
      </c>
      <c r="I404" s="282" t="s">
        <v>315</v>
      </c>
      <c r="J404" s="1041"/>
      <c r="K404" s="1042"/>
      <c r="L404" s="926"/>
      <c r="M404" s="913"/>
      <c r="N404" s="914"/>
      <c r="O404" s="927"/>
      <c r="P404" s="4423"/>
      <c r="Q404" s="919"/>
      <c r="R404" s="4396"/>
      <c r="S404" s="402"/>
      <c r="T404" s="402"/>
      <c r="U404" s="402"/>
      <c r="V404" s="262"/>
    </row>
    <row r="405" spans="1:22" ht="15.75" thickBot="1" x14ac:dyDescent="0.3">
      <c r="A405" s="450">
        <v>329</v>
      </c>
      <c r="B405" s="4815"/>
      <c r="C405" s="562" t="s">
        <v>220</v>
      </c>
      <c r="D405" s="121">
        <v>44824</v>
      </c>
      <c r="E405" s="452" t="s">
        <v>4926</v>
      </c>
      <c r="F405" s="445">
        <v>182</v>
      </c>
      <c r="G405" s="445">
        <f>AVERAGE(CPVTFC3SG0017!T26:U26)</f>
        <v>0.90555000000000008</v>
      </c>
      <c r="H405" s="123">
        <f t="shared" si="47"/>
        <v>3126.5748031496069</v>
      </c>
      <c r="I405" s="957" t="s">
        <v>315</v>
      </c>
      <c r="J405" s="1063"/>
      <c r="K405" s="1064"/>
      <c r="L405" s="1065"/>
      <c r="M405" s="1066"/>
      <c r="N405" s="1067"/>
      <c r="O405" s="1068"/>
      <c r="P405" s="4423"/>
      <c r="Q405" s="919"/>
      <c r="R405" s="4396"/>
      <c r="S405" s="402"/>
      <c r="T405" s="402"/>
      <c r="U405" s="402"/>
      <c r="V405" s="262"/>
    </row>
    <row r="406" spans="1:22" x14ac:dyDescent="0.25">
      <c r="A406" s="456">
        <v>330</v>
      </c>
      <c r="B406" s="4806" t="s">
        <v>2334</v>
      </c>
      <c r="C406" s="1246" t="s">
        <v>868</v>
      </c>
      <c r="D406" s="87">
        <v>44824</v>
      </c>
      <c r="E406" s="458" t="s">
        <v>4926</v>
      </c>
      <c r="F406" s="459">
        <v>183</v>
      </c>
      <c r="G406" s="459">
        <f>AVERAGE(CPVTFC3SG0017!V26:W26)</f>
        <v>0.47355000000000003</v>
      </c>
      <c r="H406" s="89">
        <f t="shared" si="47"/>
        <v>1425.7874015748034</v>
      </c>
      <c r="I406" s="1180" t="s">
        <v>315</v>
      </c>
      <c r="J406" s="1044"/>
      <c r="K406" s="1045"/>
      <c r="L406" s="1046"/>
      <c r="M406" s="1047"/>
      <c r="N406" s="1048"/>
      <c r="O406" s="1049"/>
      <c r="P406" s="4437">
        <v>44881</v>
      </c>
      <c r="Q406" s="2184" t="s">
        <v>5476</v>
      </c>
      <c r="R406" s="492">
        <v>43</v>
      </c>
      <c r="S406" s="589">
        <f>AVERAGE(CPVTFC3SG0057!U17:V17)</f>
        <v>0.18130000000000002</v>
      </c>
      <c r="T406" s="622">
        <f t="shared" ref="T406:T408" si="55">(S406-0.128)/0.0135*66</f>
        <v>260.57777777777784</v>
      </c>
      <c r="U406" s="1249" t="s">
        <v>314</v>
      </c>
    </row>
    <row r="407" spans="1:22" x14ac:dyDescent="0.25">
      <c r="A407" s="597"/>
      <c r="B407" s="4807"/>
      <c r="C407" s="1241" t="s">
        <v>5448</v>
      </c>
      <c r="D407" s="911"/>
      <c r="E407" s="917"/>
      <c r="F407" s="956"/>
      <c r="G407" s="956"/>
      <c r="H407" s="914"/>
      <c r="I407" s="1230"/>
      <c r="J407" s="1041"/>
      <c r="K407" s="1042"/>
      <c r="L407" s="926"/>
      <c r="M407" s="913"/>
      <c r="N407" s="914"/>
      <c r="O407" s="927"/>
      <c r="P407" s="4428">
        <v>44881</v>
      </c>
      <c r="Q407" s="2355" t="s">
        <v>5476</v>
      </c>
      <c r="R407" s="102">
        <v>44</v>
      </c>
      <c r="S407" s="7">
        <f>AVERAGE(CPVTFC3SG0057!W17:X17)</f>
        <v>0.13935</v>
      </c>
      <c r="T407" s="13">
        <f t="shared" si="55"/>
        <v>55.488888888888887</v>
      </c>
      <c r="U407" s="1201" t="s">
        <v>314</v>
      </c>
    </row>
    <row r="408" spans="1:22" x14ac:dyDescent="0.25">
      <c r="A408" s="597"/>
      <c r="B408" s="4807"/>
      <c r="C408" s="1241" t="s">
        <v>863</v>
      </c>
      <c r="D408" s="911"/>
      <c r="E408" s="917"/>
      <c r="F408" s="956"/>
      <c r="G408" s="956"/>
      <c r="H408" s="914"/>
      <c r="I408" s="1230"/>
      <c r="J408" s="1041"/>
      <c r="K408" s="1042"/>
      <c r="L408" s="926"/>
      <c r="M408" s="913"/>
      <c r="N408" s="914"/>
      <c r="O408" s="927"/>
      <c r="P408" s="4428">
        <v>44881</v>
      </c>
      <c r="Q408" s="2355" t="s">
        <v>5476</v>
      </c>
      <c r="R408" s="102">
        <v>45</v>
      </c>
      <c r="S408" s="7">
        <f>AVERAGE(CPVTFC3SG0057!C19:D19)</f>
        <v>0.14495000000000002</v>
      </c>
      <c r="T408" s="13">
        <f t="shared" si="55"/>
        <v>82.866666666666774</v>
      </c>
      <c r="U408" s="1201" t="s">
        <v>314</v>
      </c>
    </row>
    <row r="409" spans="1:22" ht="15.75" thickBot="1" x14ac:dyDescent="0.3">
      <c r="A409" s="462">
        <v>331</v>
      </c>
      <c r="B409" s="4808"/>
      <c r="C409" s="1247" t="s">
        <v>220</v>
      </c>
      <c r="D409" s="91">
        <v>44824</v>
      </c>
      <c r="E409" s="466" t="s">
        <v>4926</v>
      </c>
      <c r="F409" s="467">
        <v>184</v>
      </c>
      <c r="G409" s="467">
        <f>AVERAGE(CPVTFC3SG0017!X26:Y26)</f>
        <v>0.37185000000000001</v>
      </c>
      <c r="H409" s="225">
        <f t="shared" si="47"/>
        <v>1025.3937007874017</v>
      </c>
      <c r="I409" s="1179" t="s">
        <v>314</v>
      </c>
      <c r="J409" s="1084"/>
      <c r="K409" s="1232"/>
      <c r="L409" s="1060"/>
      <c r="M409" s="1086"/>
      <c r="N409" s="1087"/>
      <c r="O409" s="1061"/>
      <c r="P409" s="4459"/>
      <c r="Q409" s="4421"/>
      <c r="R409" s="4399"/>
      <c r="S409" s="1086"/>
      <c r="T409" s="1087"/>
      <c r="U409" s="1248"/>
    </row>
    <row r="410" spans="1:22" x14ac:dyDescent="0.25">
      <c r="A410" s="318">
        <v>332</v>
      </c>
      <c r="B410" s="4804" t="s">
        <v>2339</v>
      </c>
      <c r="C410" s="623" t="s">
        <v>868</v>
      </c>
      <c r="D410" s="83">
        <v>44825</v>
      </c>
      <c r="E410" s="389" t="s">
        <v>4927</v>
      </c>
      <c r="F410" s="375">
        <v>1</v>
      </c>
      <c r="G410" s="375">
        <f>AVERAGE(CPVTFC3SG0018!C11:D11)</f>
        <v>5.9299999999999999E-2</v>
      </c>
      <c r="H410" s="85">
        <f>(G410-0.1478)/0.0131*50</f>
        <v>-337.78625954198469</v>
      </c>
      <c r="I410" s="1245" t="s">
        <v>314</v>
      </c>
      <c r="J410" s="1040"/>
      <c r="K410" s="1040"/>
      <c r="L410" s="996"/>
      <c r="M410" s="998"/>
      <c r="N410" s="998"/>
      <c r="O410" s="998"/>
      <c r="P410" s="4436"/>
      <c r="Q410" s="4407"/>
      <c r="R410" s="4396"/>
      <c r="S410" s="919"/>
      <c r="T410" s="920"/>
      <c r="U410" s="921"/>
    </row>
    <row r="411" spans="1:22" x14ac:dyDescent="0.25">
      <c r="A411" s="6">
        <v>333</v>
      </c>
      <c r="B411" s="4817"/>
      <c r="C411" s="271" t="s">
        <v>220</v>
      </c>
      <c r="D411" s="18">
        <v>44825</v>
      </c>
      <c r="E411" s="380" t="s">
        <v>4927</v>
      </c>
      <c r="F411" s="102">
        <v>2</v>
      </c>
      <c r="G411" s="102">
        <f>AVERAGE(CPVTFC3SG0018!E11:F11)</f>
        <v>5.6400000000000006E-2</v>
      </c>
      <c r="H411" s="13">
        <f t="shared" ref="H411:H474" si="56">(G411-0.1478)/0.0131*50</f>
        <v>-348.85496183206095</v>
      </c>
      <c r="I411" s="295" t="s">
        <v>314</v>
      </c>
      <c r="J411" s="1041"/>
      <c r="K411" s="1042"/>
      <c r="L411" s="926"/>
      <c r="M411" s="913"/>
      <c r="N411" s="914"/>
      <c r="O411" s="927"/>
      <c r="P411" s="4436"/>
      <c r="Q411" s="4407"/>
      <c r="R411" s="4396"/>
      <c r="S411" s="919"/>
      <c r="T411" s="920"/>
      <c r="U411" s="921"/>
    </row>
    <row r="412" spans="1:22" x14ac:dyDescent="0.25">
      <c r="A412" s="68">
        <v>334</v>
      </c>
      <c r="B412" s="395" t="s">
        <v>2340</v>
      </c>
      <c r="C412" s="296" t="s">
        <v>868</v>
      </c>
      <c r="D412" s="65">
        <v>44825</v>
      </c>
      <c r="E412" s="387" t="s">
        <v>4927</v>
      </c>
      <c r="F412" s="164">
        <v>3</v>
      </c>
      <c r="G412" s="164">
        <f>AVERAGE(CPVTFC3SG0018!G11:H11)</f>
        <v>2.8779000000000003</v>
      </c>
      <c r="H412" s="67">
        <f t="shared" si="56"/>
        <v>10420.229007633588</v>
      </c>
      <c r="I412" s="297" t="s">
        <v>315</v>
      </c>
      <c r="J412" s="852">
        <v>44873</v>
      </c>
      <c r="K412" s="895" t="s">
        <v>5437</v>
      </c>
      <c r="L412" s="853">
        <v>103</v>
      </c>
      <c r="M412" s="66">
        <f>AVERAGE(CPVTFC3SG0047!F14:G14)</f>
        <v>0.53065000000000007</v>
      </c>
      <c r="N412" s="67">
        <f>(M412-0.1619)/0.0141*400</f>
        <v>10460.992907801421</v>
      </c>
      <c r="O412" s="101" t="s">
        <v>315</v>
      </c>
      <c r="P412" s="4436"/>
      <c r="Q412" s="4407"/>
      <c r="R412" s="4396"/>
      <c r="S412" s="919"/>
      <c r="T412" s="920"/>
      <c r="U412" s="921"/>
      <c r="V412" s="4701"/>
    </row>
    <row r="413" spans="1:22" x14ac:dyDescent="0.25">
      <c r="A413" s="64">
        <v>335</v>
      </c>
      <c r="B413" s="395" t="s">
        <v>2340</v>
      </c>
      <c r="C413" s="296" t="s">
        <v>220</v>
      </c>
      <c r="D413" s="65">
        <v>44825</v>
      </c>
      <c r="E413" s="387" t="s">
        <v>4927</v>
      </c>
      <c r="F413" s="164">
        <v>4</v>
      </c>
      <c r="G413" s="164">
        <f>AVERAGE(CPVTFC3SG0018!I11:J11)</f>
        <v>0.88690000000000002</v>
      </c>
      <c r="H413" s="67">
        <f t="shared" si="56"/>
        <v>2820.9923664122139</v>
      </c>
      <c r="I413" s="297" t="s">
        <v>315</v>
      </c>
      <c r="J413" s="1041"/>
      <c r="K413" s="1042"/>
      <c r="L413" s="926"/>
      <c r="M413" s="913"/>
      <c r="N413" s="914"/>
      <c r="O413" s="927"/>
      <c r="P413" s="4436"/>
      <c r="Q413" s="4407"/>
      <c r="R413" s="4396"/>
      <c r="S413" s="919"/>
      <c r="T413" s="920"/>
      <c r="U413" s="921"/>
      <c r="V413" s="4701"/>
    </row>
    <row r="414" spans="1:22" x14ac:dyDescent="0.25">
      <c r="A414" s="68">
        <v>336</v>
      </c>
      <c r="B414" s="4818" t="s">
        <v>2341</v>
      </c>
      <c r="C414" s="296" t="s">
        <v>868</v>
      </c>
      <c r="D414" s="65">
        <v>44825</v>
      </c>
      <c r="E414" s="387" t="s">
        <v>4927</v>
      </c>
      <c r="F414" s="164">
        <v>5</v>
      </c>
      <c r="G414" s="164">
        <f>AVERAGE(CPVTFC3SG0018!K11:L11)</f>
        <v>0.91189999999999993</v>
      </c>
      <c r="H414" s="67">
        <f t="shared" si="56"/>
        <v>2916.4122137404579</v>
      </c>
      <c r="I414" s="297" t="s">
        <v>315</v>
      </c>
      <c r="J414" s="925"/>
      <c r="K414" s="925"/>
      <c r="L414" s="926"/>
      <c r="M414" s="927"/>
      <c r="N414" s="927"/>
      <c r="O414" s="927"/>
      <c r="P414" s="4423"/>
      <c r="Q414" s="919"/>
      <c r="R414" s="4396"/>
      <c r="S414" s="402"/>
      <c r="T414" s="402"/>
      <c r="U414" s="402"/>
      <c r="V414" s="262"/>
    </row>
    <row r="415" spans="1:22" x14ac:dyDescent="0.25">
      <c r="A415" s="64">
        <v>337</v>
      </c>
      <c r="B415" s="4820"/>
      <c r="C415" s="296" t="s">
        <v>220</v>
      </c>
      <c r="D415" s="65">
        <v>44825</v>
      </c>
      <c r="E415" s="387" t="s">
        <v>4927</v>
      </c>
      <c r="F415" s="164">
        <v>6</v>
      </c>
      <c r="G415" s="164">
        <f>AVERAGE(CPVTFC3SG0018!M11:N11)</f>
        <v>0.77215</v>
      </c>
      <c r="H415" s="67">
        <f t="shared" si="56"/>
        <v>2383.0152671755723</v>
      </c>
      <c r="I415" s="297" t="s">
        <v>315</v>
      </c>
      <c r="J415" s="1041"/>
      <c r="K415" s="1043"/>
      <c r="L415" s="926"/>
      <c r="M415" s="913"/>
      <c r="N415" s="914"/>
      <c r="O415" s="927"/>
      <c r="P415" s="4448"/>
      <c r="Q415" s="919"/>
      <c r="R415" s="4396"/>
      <c r="S415" s="402"/>
      <c r="T415" s="402"/>
      <c r="U415" s="402"/>
      <c r="V415" s="262"/>
    </row>
    <row r="416" spans="1:22" x14ac:dyDescent="0.25">
      <c r="A416" s="8">
        <v>338</v>
      </c>
      <c r="B416" s="4812" t="s">
        <v>2342</v>
      </c>
      <c r="C416" s="271" t="s">
        <v>868</v>
      </c>
      <c r="D416" s="18">
        <v>44825</v>
      </c>
      <c r="E416" s="380" t="s">
        <v>4927</v>
      </c>
      <c r="F416" s="102">
        <v>7</v>
      </c>
      <c r="G416" s="102">
        <f>AVERAGE(CPVTFC3SG0018!O11:P11)</f>
        <v>8.2199999999999995E-2</v>
      </c>
      <c r="H416" s="13">
        <f t="shared" si="56"/>
        <v>-250.38167938931295</v>
      </c>
      <c r="I416" s="295" t="s">
        <v>314</v>
      </c>
      <c r="J416" s="1041"/>
      <c r="K416" s="1043"/>
      <c r="L416" s="926"/>
      <c r="M416" s="913"/>
      <c r="N416" s="914"/>
      <c r="O416" s="927"/>
      <c r="P416" s="4423"/>
      <c r="Q416" s="919"/>
      <c r="R416" s="4396"/>
      <c r="S416" s="402"/>
      <c r="T416" s="402"/>
      <c r="U416" s="402"/>
      <c r="V416" s="262"/>
    </row>
    <row r="417" spans="1:22" x14ac:dyDescent="0.25">
      <c r="A417" s="6">
        <v>339</v>
      </c>
      <c r="B417" s="4817"/>
      <c r="C417" s="271" t="s">
        <v>220</v>
      </c>
      <c r="D417" s="18">
        <v>44825</v>
      </c>
      <c r="E417" s="380" t="s">
        <v>4927</v>
      </c>
      <c r="F417" s="102">
        <v>8</v>
      </c>
      <c r="G417" s="102">
        <f>AVERAGE(CPVTFC3SG0018!Q11:R11)</f>
        <v>8.8749999999999996E-2</v>
      </c>
      <c r="H417" s="13">
        <f t="shared" si="56"/>
        <v>-225.38167938931295</v>
      </c>
      <c r="I417" s="295" t="s">
        <v>314</v>
      </c>
      <c r="J417" s="1041"/>
      <c r="K417" s="1042"/>
      <c r="L417" s="926"/>
      <c r="M417" s="913"/>
      <c r="N417" s="914"/>
      <c r="O417" s="927"/>
      <c r="P417" s="4448"/>
      <c r="Q417" s="919"/>
      <c r="R417" s="4396"/>
      <c r="S417" s="402"/>
      <c r="T417" s="402"/>
      <c r="U417" s="402"/>
      <c r="V417" s="262"/>
    </row>
    <row r="418" spans="1:22" x14ac:dyDescent="0.25">
      <c r="A418" s="8">
        <v>340</v>
      </c>
      <c r="B418" s="4812" t="s">
        <v>2343</v>
      </c>
      <c r="C418" s="271" t="s">
        <v>868</v>
      </c>
      <c r="D418" s="18">
        <v>44825</v>
      </c>
      <c r="E418" s="380" t="s">
        <v>4927</v>
      </c>
      <c r="F418" s="102">
        <v>9</v>
      </c>
      <c r="G418" s="102">
        <f>AVERAGE(CPVTFC3SG0018!S11:T11)</f>
        <v>0.27260000000000001</v>
      </c>
      <c r="H418" s="13">
        <f t="shared" si="56"/>
        <v>476.33587786259551</v>
      </c>
      <c r="I418" s="295" t="s">
        <v>314</v>
      </c>
      <c r="J418" s="1041"/>
      <c r="K418" s="1042"/>
      <c r="L418" s="926"/>
      <c r="M418" s="913"/>
      <c r="N418" s="914"/>
      <c r="O418" s="927"/>
      <c r="P418" s="4423"/>
      <c r="Q418" s="919"/>
      <c r="R418" s="4396"/>
      <c r="S418" s="402"/>
      <c r="T418" s="402"/>
      <c r="U418" s="402"/>
      <c r="V418" s="262"/>
    </row>
    <row r="419" spans="1:22" x14ac:dyDescent="0.25">
      <c r="A419" s="6">
        <v>341</v>
      </c>
      <c r="B419" s="4817"/>
      <c r="C419" s="271" t="s">
        <v>220</v>
      </c>
      <c r="D419" s="18">
        <v>44825</v>
      </c>
      <c r="E419" s="380" t="s">
        <v>4927</v>
      </c>
      <c r="F419" s="102">
        <v>10</v>
      </c>
      <c r="G419" s="102">
        <f>AVERAGE(CPVTFC3SG0018!U11:V11)</f>
        <v>0.21695</v>
      </c>
      <c r="H419" s="13">
        <f t="shared" si="56"/>
        <v>263.93129770992374</v>
      </c>
      <c r="I419" s="295" t="s">
        <v>314</v>
      </c>
      <c r="J419" s="1041"/>
      <c r="K419" s="1042"/>
      <c r="L419" s="926"/>
      <c r="M419" s="913"/>
      <c r="N419" s="914"/>
      <c r="O419" s="927"/>
      <c r="P419" s="4423"/>
      <c r="Q419" s="919"/>
      <c r="R419" s="4396"/>
      <c r="S419" s="402"/>
      <c r="T419" s="402"/>
      <c r="U419" s="402"/>
      <c r="V419" s="262"/>
    </row>
    <row r="420" spans="1:22" x14ac:dyDescent="0.25">
      <c r="A420" s="8">
        <v>342</v>
      </c>
      <c r="B420" s="4812" t="s">
        <v>2344</v>
      </c>
      <c r="C420" s="271" t="s">
        <v>868</v>
      </c>
      <c r="D420" s="18">
        <v>44825</v>
      </c>
      <c r="E420" s="380" t="s">
        <v>4927</v>
      </c>
      <c r="F420" s="102">
        <v>11</v>
      </c>
      <c r="G420" s="102">
        <f>AVERAGE(CPVTFC3SG0018!W11:X11)</f>
        <v>9.265000000000001E-2</v>
      </c>
      <c r="H420" s="13">
        <f t="shared" si="56"/>
        <v>-210.49618320610679</v>
      </c>
      <c r="I420" s="295" t="s">
        <v>314</v>
      </c>
      <c r="J420" s="1041"/>
      <c r="K420" s="1042"/>
      <c r="L420" s="926"/>
      <c r="M420" s="913"/>
      <c r="N420" s="914"/>
      <c r="O420" s="927"/>
      <c r="P420" s="4423"/>
      <c r="Q420" s="919"/>
      <c r="R420" s="4396"/>
      <c r="S420" s="402"/>
      <c r="T420" s="402"/>
      <c r="U420" s="402"/>
      <c r="V420" s="262"/>
    </row>
    <row r="421" spans="1:22" x14ac:dyDescent="0.25">
      <c r="A421" s="6">
        <v>343</v>
      </c>
      <c r="B421" s="4817"/>
      <c r="C421" s="271" t="s">
        <v>220</v>
      </c>
      <c r="D421" s="18">
        <v>44825</v>
      </c>
      <c r="E421" s="380" t="s">
        <v>4927</v>
      </c>
      <c r="F421" s="102">
        <v>12</v>
      </c>
      <c r="G421" s="102">
        <f>AVERAGE(CPVTFC3SG0018!C13:D13)</f>
        <v>9.2950000000000005E-2</v>
      </c>
      <c r="H421" s="13">
        <f t="shared" si="56"/>
        <v>-209.35114503816786</v>
      </c>
      <c r="I421" s="295" t="s">
        <v>314</v>
      </c>
      <c r="J421" s="1041"/>
      <c r="K421" s="1042"/>
      <c r="L421" s="926"/>
      <c r="M421" s="913"/>
      <c r="N421" s="914"/>
      <c r="O421" s="927"/>
      <c r="P421" s="4423"/>
      <c r="Q421" s="919"/>
      <c r="R421" s="4396"/>
      <c r="S421" s="402"/>
      <c r="T421" s="402"/>
      <c r="U421" s="402"/>
      <c r="V421" s="262"/>
    </row>
    <row r="422" spans="1:22" x14ac:dyDescent="0.25">
      <c r="A422" s="8">
        <v>344</v>
      </c>
      <c r="B422" s="4812" t="s">
        <v>2345</v>
      </c>
      <c r="C422" s="271" t="s">
        <v>868</v>
      </c>
      <c r="D422" s="18">
        <v>44825</v>
      </c>
      <c r="E422" s="380" t="s">
        <v>4927</v>
      </c>
      <c r="F422" s="102">
        <v>13</v>
      </c>
      <c r="G422" s="102">
        <f>AVERAGE(CPVTFC3SG0018!E13:F13)</f>
        <v>0.27734999999999999</v>
      </c>
      <c r="H422" s="13">
        <f t="shared" si="56"/>
        <v>494.46564885496178</v>
      </c>
      <c r="I422" s="295" t="s">
        <v>314</v>
      </c>
      <c r="J422" s="925"/>
      <c r="K422" s="925"/>
      <c r="L422" s="926"/>
      <c r="M422" s="927"/>
      <c r="N422" s="927"/>
      <c r="O422" s="927"/>
      <c r="P422" s="4448"/>
      <c r="Q422" s="919"/>
      <c r="R422" s="4396"/>
      <c r="S422" s="402"/>
      <c r="T422" s="402"/>
      <c r="U422" s="402"/>
      <c r="V422" s="285"/>
    </row>
    <row r="423" spans="1:22" x14ac:dyDescent="0.25">
      <c r="A423" s="6">
        <v>345</v>
      </c>
      <c r="B423" s="4817"/>
      <c r="C423" s="271" t="s">
        <v>220</v>
      </c>
      <c r="D423" s="18">
        <v>44825</v>
      </c>
      <c r="E423" s="380" t="s">
        <v>4927</v>
      </c>
      <c r="F423" s="102">
        <v>14</v>
      </c>
      <c r="G423" s="102">
        <f>AVERAGE(CPVTFC3SG0018!G13:H13)</f>
        <v>0.30410000000000004</v>
      </c>
      <c r="H423" s="13">
        <f t="shared" si="56"/>
        <v>596.56488549618336</v>
      </c>
      <c r="I423" s="295" t="s">
        <v>314</v>
      </c>
      <c r="J423" s="1243"/>
      <c r="K423" s="1243"/>
      <c r="L423" s="1244"/>
      <c r="M423" s="927"/>
      <c r="N423" s="927"/>
      <c r="O423" s="927"/>
      <c r="P423" s="4448"/>
      <c r="Q423" s="919"/>
      <c r="R423" s="4396"/>
      <c r="S423" s="402"/>
      <c r="T423" s="402"/>
      <c r="U423" s="402"/>
      <c r="V423" s="262"/>
    </row>
    <row r="424" spans="1:22" x14ac:dyDescent="0.25">
      <c r="A424" s="68">
        <v>346</v>
      </c>
      <c r="B424" s="4818" t="s">
        <v>2346</v>
      </c>
      <c r="C424" s="296" t="s">
        <v>868</v>
      </c>
      <c r="D424" s="65">
        <v>44825</v>
      </c>
      <c r="E424" s="387" t="s">
        <v>4927</v>
      </c>
      <c r="F424" s="164">
        <v>15</v>
      </c>
      <c r="G424" s="164">
        <f>AVERAGE(CPVTFC3SG0018!I13:J13)</f>
        <v>1.80785</v>
      </c>
      <c r="H424" s="67">
        <f t="shared" si="56"/>
        <v>6336.0687022900765</v>
      </c>
      <c r="I424" s="297" t="s">
        <v>315</v>
      </c>
      <c r="J424" s="1041"/>
      <c r="K424" s="1042"/>
      <c r="L424" s="926"/>
      <c r="M424" s="913"/>
      <c r="N424" s="914"/>
      <c r="O424" s="927"/>
      <c r="P424" s="4423"/>
      <c r="Q424" s="919"/>
      <c r="R424" s="4396"/>
      <c r="S424" s="402"/>
      <c r="T424" s="402"/>
      <c r="U424" s="402"/>
      <c r="V424" s="262"/>
    </row>
    <row r="425" spans="1:22" x14ac:dyDescent="0.25">
      <c r="A425" s="64">
        <v>347</v>
      </c>
      <c r="B425" s="4820"/>
      <c r="C425" s="296" t="s">
        <v>220</v>
      </c>
      <c r="D425" s="65">
        <v>44825</v>
      </c>
      <c r="E425" s="387" t="s">
        <v>4927</v>
      </c>
      <c r="F425" s="164">
        <v>16</v>
      </c>
      <c r="G425" s="164">
        <f>AVERAGE(CPVTFC3SG0018!K13:L13)</f>
        <v>1.6126</v>
      </c>
      <c r="H425" s="67">
        <f t="shared" si="56"/>
        <v>5590.8396946564881</v>
      </c>
      <c r="I425" s="297" t="s">
        <v>315</v>
      </c>
      <c r="J425" s="1041"/>
      <c r="K425" s="1042"/>
      <c r="L425" s="926"/>
      <c r="M425" s="913"/>
      <c r="N425" s="914"/>
      <c r="O425" s="927"/>
      <c r="P425" s="4423"/>
      <c r="Q425" s="919"/>
      <c r="R425" s="4396"/>
      <c r="S425" s="402"/>
      <c r="T425" s="402"/>
      <c r="U425" s="402"/>
      <c r="V425" s="299"/>
    </row>
    <row r="426" spans="1:22" x14ac:dyDescent="0.25">
      <c r="A426" s="8">
        <v>348</v>
      </c>
      <c r="B426" s="4812" t="s">
        <v>2347</v>
      </c>
      <c r="C426" s="271" t="s">
        <v>868</v>
      </c>
      <c r="D426" s="18">
        <v>44825</v>
      </c>
      <c r="E426" s="380" t="s">
        <v>4927</v>
      </c>
      <c r="F426" s="102">
        <v>17</v>
      </c>
      <c r="G426" s="102">
        <f>AVERAGE(CPVTFC3SG0018!M13:N13)</f>
        <v>8.115E-2</v>
      </c>
      <c r="H426" s="13">
        <f t="shared" si="56"/>
        <v>-254.38931297709919</v>
      </c>
      <c r="I426" s="295" t="s">
        <v>314</v>
      </c>
      <c r="J426" s="1243"/>
      <c r="K426" s="1243"/>
      <c r="L426" s="1244"/>
      <c r="M426" s="927"/>
      <c r="N426" s="927"/>
      <c r="O426" s="927"/>
      <c r="P426" s="4423"/>
      <c r="Q426" s="919"/>
      <c r="R426" s="4396"/>
      <c r="S426" s="402"/>
      <c r="T426" s="402"/>
      <c r="U426" s="402"/>
      <c r="V426" s="289"/>
    </row>
    <row r="427" spans="1:22" x14ac:dyDescent="0.25">
      <c r="A427" s="6">
        <v>349</v>
      </c>
      <c r="B427" s="4817"/>
      <c r="C427" s="271" t="s">
        <v>220</v>
      </c>
      <c r="D427" s="18">
        <v>44825</v>
      </c>
      <c r="E427" s="380" t="s">
        <v>4927</v>
      </c>
      <c r="F427" s="102">
        <v>18</v>
      </c>
      <c r="G427" s="102">
        <f>AVERAGE(CPVTFC3SG0018!O13:P13)</f>
        <v>6.695000000000001E-2</v>
      </c>
      <c r="H427" s="13">
        <f t="shared" si="56"/>
        <v>-308.58778625954193</v>
      </c>
      <c r="I427" s="295" t="s">
        <v>314</v>
      </c>
      <c r="J427" s="1243"/>
      <c r="K427" s="1243"/>
      <c r="L427" s="1244"/>
      <c r="M427" s="927"/>
      <c r="N427" s="927"/>
      <c r="O427" s="927"/>
      <c r="P427" s="4423"/>
      <c r="Q427" s="919"/>
      <c r="R427" s="4396"/>
      <c r="S427" s="402"/>
      <c r="T427" s="402"/>
      <c r="U427" s="402"/>
      <c r="V427" s="299"/>
    </row>
    <row r="428" spans="1:22" x14ac:dyDescent="0.25">
      <c r="A428" s="174">
        <v>350</v>
      </c>
      <c r="B428" s="4818" t="s">
        <v>2348</v>
      </c>
      <c r="C428" s="296" t="s">
        <v>868</v>
      </c>
      <c r="D428" s="65">
        <v>44825</v>
      </c>
      <c r="E428" s="387" t="s">
        <v>4927</v>
      </c>
      <c r="F428" s="164">
        <v>19</v>
      </c>
      <c r="G428" s="164">
        <f>AVERAGE(CPVTFC3SG0018!Q13:R13)</f>
        <v>0.98770000000000002</v>
      </c>
      <c r="H428" s="67">
        <f t="shared" si="56"/>
        <v>3205.7251908396947</v>
      </c>
      <c r="I428" s="297" t="s">
        <v>315</v>
      </c>
      <c r="J428" s="1243"/>
      <c r="K428" s="1243"/>
      <c r="L428" s="1244"/>
      <c r="M428" s="927"/>
      <c r="N428" s="927"/>
      <c r="O428" s="927"/>
      <c r="P428" s="4423"/>
      <c r="Q428" s="919"/>
      <c r="R428" s="4396"/>
      <c r="S428" s="402"/>
      <c r="T428" s="402"/>
      <c r="U428" s="402"/>
      <c r="V428" s="289"/>
    </row>
    <row r="429" spans="1:22" x14ac:dyDescent="0.25">
      <c r="A429" s="64">
        <v>351</v>
      </c>
      <c r="B429" s="4820"/>
      <c r="C429" s="296" t="s">
        <v>220</v>
      </c>
      <c r="D429" s="65">
        <v>44825</v>
      </c>
      <c r="E429" s="387" t="s">
        <v>4927</v>
      </c>
      <c r="F429" s="164">
        <v>20</v>
      </c>
      <c r="G429" s="164">
        <f>AVERAGE(CPVTFC3SG0018!S13:T13)</f>
        <v>0.89005000000000001</v>
      </c>
      <c r="H429" s="67">
        <f t="shared" si="56"/>
        <v>2833.0152671755727</v>
      </c>
      <c r="I429" s="297" t="s">
        <v>315</v>
      </c>
      <c r="J429" s="1041"/>
      <c r="K429" s="1042"/>
      <c r="L429" s="926"/>
      <c r="M429" s="913"/>
      <c r="N429" s="914"/>
      <c r="O429" s="927"/>
      <c r="P429" s="4448"/>
      <c r="Q429" s="919"/>
      <c r="R429" s="4396"/>
      <c r="S429" s="402"/>
      <c r="T429" s="402"/>
      <c r="U429" s="402"/>
      <c r="V429" s="262"/>
    </row>
    <row r="430" spans="1:22" x14ac:dyDescent="0.25">
      <c r="A430" s="68">
        <v>352</v>
      </c>
      <c r="B430" s="4818" t="s">
        <v>2349</v>
      </c>
      <c r="C430" s="296" t="s">
        <v>868</v>
      </c>
      <c r="D430" s="65">
        <v>44825</v>
      </c>
      <c r="E430" s="387" t="s">
        <v>4927</v>
      </c>
      <c r="F430" s="164">
        <v>21</v>
      </c>
      <c r="G430" s="164">
        <f>AVERAGE(CPVTFC3SG0018!U13:V13)</f>
        <v>1.6408</v>
      </c>
      <c r="H430" s="67">
        <f t="shared" si="56"/>
        <v>5698.4732824427483</v>
      </c>
      <c r="I430" s="297" t="s">
        <v>315</v>
      </c>
      <c r="J430" s="1243"/>
      <c r="K430" s="1243"/>
      <c r="L430" s="1244"/>
      <c r="M430" s="927"/>
      <c r="N430" s="927"/>
      <c r="O430" s="927"/>
      <c r="P430" s="4423"/>
      <c r="Q430" s="919"/>
      <c r="R430" s="4396"/>
      <c r="S430" s="402"/>
      <c r="T430" s="402"/>
      <c r="U430" s="402"/>
      <c r="V430" s="262"/>
    </row>
    <row r="431" spans="1:22" x14ac:dyDescent="0.25">
      <c r="A431" s="64">
        <v>353</v>
      </c>
      <c r="B431" s="4820"/>
      <c r="C431" s="296" t="s">
        <v>220</v>
      </c>
      <c r="D431" s="65">
        <v>44825</v>
      </c>
      <c r="E431" s="387" t="s">
        <v>4927</v>
      </c>
      <c r="F431" s="164">
        <v>22</v>
      </c>
      <c r="G431" s="164">
        <f>AVERAGE(CPVTFC3SG0018!W22:X22)</f>
        <v>1.0421499999999999</v>
      </c>
      <c r="H431" s="67">
        <f t="shared" si="56"/>
        <v>3413.549618320611</v>
      </c>
      <c r="I431" s="297" t="s">
        <v>315</v>
      </c>
      <c r="J431" s="1041"/>
      <c r="K431" s="1042"/>
      <c r="L431" s="926"/>
      <c r="M431" s="913"/>
      <c r="N431" s="914"/>
      <c r="O431" s="927"/>
      <c r="P431" s="4423"/>
      <c r="Q431" s="919"/>
      <c r="R431" s="4396"/>
      <c r="S431" s="402"/>
      <c r="T431" s="402"/>
      <c r="U431" s="402"/>
      <c r="V431" s="299"/>
    </row>
    <row r="432" spans="1:22" x14ac:dyDescent="0.25">
      <c r="A432" s="8">
        <v>354</v>
      </c>
      <c r="B432" s="4822" t="s">
        <v>2350</v>
      </c>
      <c r="C432" s="271" t="s">
        <v>868</v>
      </c>
      <c r="D432" s="18">
        <v>44825</v>
      </c>
      <c r="E432" s="380" t="s">
        <v>4927</v>
      </c>
      <c r="F432" s="102">
        <v>23</v>
      </c>
      <c r="G432" s="102">
        <f>AVERAGE(CPVTFC3SG0018!C15:D15)</f>
        <v>7.0849999999999996E-2</v>
      </c>
      <c r="H432" s="13">
        <f t="shared" si="56"/>
        <v>-293.70229007633583</v>
      </c>
      <c r="I432" s="295" t="s">
        <v>314</v>
      </c>
      <c r="J432" s="1041"/>
      <c r="K432" s="1042"/>
      <c r="L432" s="926"/>
      <c r="M432" s="913"/>
      <c r="N432" s="914"/>
      <c r="O432" s="927"/>
      <c r="P432" s="4423"/>
      <c r="Q432" s="919"/>
      <c r="R432" s="4396"/>
      <c r="S432" s="402"/>
      <c r="T432" s="402"/>
      <c r="U432" s="402"/>
      <c r="V432" s="4828" t="s">
        <v>1416</v>
      </c>
    </row>
    <row r="433" spans="1:22" ht="15.75" thickBot="1" x14ac:dyDescent="0.3">
      <c r="A433" s="524">
        <v>355</v>
      </c>
      <c r="B433" s="4807"/>
      <c r="C433" s="675" t="s">
        <v>220</v>
      </c>
      <c r="D433" s="79">
        <v>44825</v>
      </c>
      <c r="E433" s="525" t="s">
        <v>4927</v>
      </c>
      <c r="F433" s="173">
        <v>24</v>
      </c>
      <c r="G433" s="173">
        <f>AVERAGE(CPVTFC3SG0018!E15:F15)</f>
        <v>1.72675</v>
      </c>
      <c r="H433" s="81">
        <f t="shared" si="56"/>
        <v>6026.5267175572517</v>
      </c>
      <c r="I433" s="1500" t="s">
        <v>315</v>
      </c>
      <c r="J433" s="1063"/>
      <c r="K433" s="1064"/>
      <c r="L433" s="1065"/>
      <c r="M433" s="1066"/>
      <c r="N433" s="1067"/>
      <c r="O433" s="1068"/>
      <c r="P433" s="4423"/>
      <c r="Q433" s="919"/>
      <c r="R433" s="4396"/>
      <c r="S433" s="402"/>
      <c r="T433" s="402"/>
      <c r="U433" s="402"/>
      <c r="V433" s="4701"/>
    </row>
    <row r="434" spans="1:22" x14ac:dyDescent="0.25">
      <c r="A434" s="86"/>
      <c r="B434" s="4809" t="s">
        <v>5481</v>
      </c>
      <c r="C434" s="457" t="s">
        <v>868</v>
      </c>
      <c r="D434" s="2107">
        <v>44881</v>
      </c>
      <c r="E434" s="2108" t="s">
        <v>5449</v>
      </c>
      <c r="F434" s="459">
        <v>46</v>
      </c>
      <c r="G434" s="460">
        <f>AVERAGE(CPVTFC3SG0056!E19:F19)</f>
        <v>2.8159999999999998</v>
      </c>
      <c r="H434" s="2109">
        <f>(G434-0.1243)/0.0142*50</f>
        <v>9477.8169014084506</v>
      </c>
      <c r="I434" s="2110" t="s">
        <v>315</v>
      </c>
      <c r="J434" s="1044"/>
      <c r="K434" s="1045"/>
      <c r="L434" s="1046"/>
      <c r="M434" s="1047"/>
      <c r="N434" s="1048"/>
      <c r="O434" s="1049"/>
      <c r="P434" s="4445"/>
      <c r="Q434" s="1047"/>
      <c r="R434" s="1088"/>
      <c r="S434" s="942"/>
      <c r="T434" s="942"/>
      <c r="U434" s="1075"/>
    </row>
    <row r="435" spans="1:22" ht="15.75" thickBot="1" x14ac:dyDescent="0.3">
      <c r="A435" s="516"/>
      <c r="B435" s="4810"/>
      <c r="C435" s="463" t="s">
        <v>5448</v>
      </c>
      <c r="D435" s="2111"/>
      <c r="E435" s="2112"/>
      <c r="F435" s="787"/>
      <c r="G435" s="1385"/>
      <c r="H435" s="2113"/>
      <c r="I435" s="2114"/>
      <c r="J435" s="1084"/>
      <c r="K435" s="1232"/>
      <c r="L435" s="1060"/>
      <c r="M435" s="1086"/>
      <c r="N435" s="1087"/>
      <c r="O435" s="1061"/>
      <c r="P435" s="4429">
        <v>44882</v>
      </c>
      <c r="Q435" s="2088" t="s">
        <v>5491</v>
      </c>
      <c r="R435" s="467">
        <v>24</v>
      </c>
      <c r="S435" s="467">
        <f>AVERAGE(CPVTFC3SG0060!D15:E15)</f>
        <v>0.31559999999999999</v>
      </c>
      <c r="T435" s="225">
        <f t="shared" ref="T435" si="57">(S435-0.1478)/0.0136*66</f>
        <v>814.32352941176475</v>
      </c>
      <c r="U435" s="2052" t="s">
        <v>314</v>
      </c>
    </row>
    <row r="436" spans="1:22" x14ac:dyDescent="0.25">
      <c r="A436" s="318">
        <v>356</v>
      </c>
      <c r="B436" s="4804" t="s">
        <v>2351</v>
      </c>
      <c r="C436" s="623" t="s">
        <v>868</v>
      </c>
      <c r="D436" s="83">
        <v>44825</v>
      </c>
      <c r="E436" s="389" t="s">
        <v>4927</v>
      </c>
      <c r="F436" s="375">
        <v>25</v>
      </c>
      <c r="G436" s="375">
        <f>AVERAGE(CPVTFC3SG0018!G15:H15)</f>
        <v>0.53299999999999992</v>
      </c>
      <c r="H436" s="85">
        <f t="shared" si="56"/>
        <v>1470.2290076335873</v>
      </c>
      <c r="I436" s="1245" t="s">
        <v>314</v>
      </c>
      <c r="J436" s="994"/>
      <c r="K436" s="2106"/>
      <c r="L436" s="996"/>
      <c r="M436" s="997"/>
      <c r="N436" s="992"/>
      <c r="O436" s="998"/>
      <c r="P436" s="4423"/>
      <c r="Q436" s="919"/>
      <c r="R436" s="4396"/>
      <c r="S436" s="402"/>
      <c r="T436" s="402"/>
      <c r="U436" s="402"/>
      <c r="V436" s="262"/>
    </row>
    <row r="437" spans="1:22" x14ac:dyDescent="0.25">
      <c r="A437" s="6">
        <v>357</v>
      </c>
      <c r="B437" s="4817"/>
      <c r="C437" s="271" t="s">
        <v>220</v>
      </c>
      <c r="D437" s="18">
        <v>44825</v>
      </c>
      <c r="E437" s="380" t="s">
        <v>4927</v>
      </c>
      <c r="F437" s="102">
        <v>26</v>
      </c>
      <c r="G437" s="102">
        <f>AVERAGE(CPVTFC3SG0018!I15:J15)</f>
        <v>0.2767</v>
      </c>
      <c r="H437" s="13">
        <f t="shared" si="56"/>
        <v>491.98473282442751</v>
      </c>
      <c r="I437" s="295" t="s">
        <v>314</v>
      </c>
      <c r="J437" s="1041"/>
      <c r="K437" s="1042"/>
      <c r="L437" s="926"/>
      <c r="M437" s="913"/>
      <c r="N437" s="914"/>
      <c r="O437" s="927"/>
      <c r="P437" s="4423"/>
      <c r="Q437" s="919"/>
      <c r="R437" s="4396"/>
      <c r="S437" s="402"/>
      <c r="T437" s="402"/>
      <c r="U437" s="402"/>
      <c r="V437" s="299"/>
    </row>
    <row r="438" spans="1:22" x14ac:dyDescent="0.25">
      <c r="A438" s="8">
        <v>358</v>
      </c>
      <c r="B438" s="4812" t="s">
        <v>2352</v>
      </c>
      <c r="C438" s="271" t="s">
        <v>868</v>
      </c>
      <c r="D438" s="18">
        <v>44825</v>
      </c>
      <c r="E438" s="380" t="s">
        <v>4927</v>
      </c>
      <c r="F438" s="102">
        <v>27</v>
      </c>
      <c r="G438" s="102">
        <f>AVERAGE(CPVTFC3SG0018!K15:L15)</f>
        <v>0.18559999999999999</v>
      </c>
      <c r="H438" s="13">
        <f t="shared" si="56"/>
        <v>144.27480916030532</v>
      </c>
      <c r="I438" s="295" t="s">
        <v>314</v>
      </c>
      <c r="J438" s="1041"/>
      <c r="K438" s="1042"/>
      <c r="L438" s="926"/>
      <c r="M438" s="913"/>
      <c r="N438" s="914"/>
      <c r="O438" s="927"/>
      <c r="P438" s="4423"/>
      <c r="Q438" s="919"/>
      <c r="R438" s="4396"/>
      <c r="S438" s="402"/>
      <c r="T438" s="402"/>
      <c r="U438" s="402"/>
      <c r="V438" s="289"/>
    </row>
    <row r="439" spans="1:22" x14ac:dyDescent="0.25">
      <c r="A439" s="6">
        <v>359</v>
      </c>
      <c r="B439" s="4817"/>
      <c r="C439" s="271" t="s">
        <v>220</v>
      </c>
      <c r="D439" s="18">
        <v>44825</v>
      </c>
      <c r="E439" s="380" t="s">
        <v>4927</v>
      </c>
      <c r="F439" s="102">
        <v>28</v>
      </c>
      <c r="G439" s="102">
        <f>AVERAGE(CPVTFC3SG0018!M15:N15)</f>
        <v>0.1124</v>
      </c>
      <c r="H439" s="13">
        <f t="shared" si="56"/>
        <v>-135.11450381679384</v>
      </c>
      <c r="I439" s="295" t="s">
        <v>314</v>
      </c>
      <c r="J439" s="1041"/>
      <c r="K439" s="1042"/>
      <c r="L439" s="926"/>
      <c r="M439" s="913"/>
      <c r="N439" s="914"/>
      <c r="O439" s="927"/>
      <c r="P439" s="4423"/>
      <c r="Q439" s="919"/>
      <c r="R439" s="4396"/>
      <c r="S439" s="402"/>
      <c r="T439" s="402"/>
      <c r="U439" s="402"/>
      <c r="V439" s="262"/>
    </row>
    <row r="440" spans="1:22" x14ac:dyDescent="0.25">
      <c r="A440" s="8">
        <v>360</v>
      </c>
      <c r="B440" s="4812" t="s">
        <v>2353</v>
      </c>
      <c r="C440" s="271" t="s">
        <v>868</v>
      </c>
      <c r="D440" s="18">
        <v>44825</v>
      </c>
      <c r="E440" s="380" t="s">
        <v>4927</v>
      </c>
      <c r="F440" s="102">
        <v>29</v>
      </c>
      <c r="G440" s="102">
        <f>AVERAGE(CPVTFC3SG0018!O15:P15)</f>
        <v>9.9849999999999994E-2</v>
      </c>
      <c r="H440" s="13">
        <f t="shared" si="56"/>
        <v>-183.01526717557249</v>
      </c>
      <c r="I440" s="295" t="s">
        <v>314</v>
      </c>
      <c r="J440" s="841"/>
      <c r="K440" s="841"/>
      <c r="L440" s="842"/>
      <c r="M440" s="642"/>
      <c r="N440" s="642"/>
      <c r="O440" s="642"/>
      <c r="P440" s="4458"/>
      <c r="Q440" s="903"/>
      <c r="R440" s="1105"/>
      <c r="S440" s="902"/>
      <c r="T440" s="902"/>
      <c r="U440" s="902"/>
      <c r="V440" s="262"/>
    </row>
    <row r="441" spans="1:22" x14ac:dyDescent="0.25">
      <c r="A441" s="6">
        <v>361</v>
      </c>
      <c r="B441" s="4817"/>
      <c r="C441" s="271" t="s">
        <v>220</v>
      </c>
      <c r="D441" s="18">
        <v>44825</v>
      </c>
      <c r="E441" s="380" t="s">
        <v>4927</v>
      </c>
      <c r="F441" s="102">
        <v>30</v>
      </c>
      <c r="G441" s="102">
        <f>AVERAGE(CPVTFC3SG0018!Q15:R15)</f>
        <v>9.3799999999999994E-2</v>
      </c>
      <c r="H441" s="13">
        <f t="shared" si="56"/>
        <v>-206.1068702290076</v>
      </c>
      <c r="I441" s="295" t="s">
        <v>314</v>
      </c>
      <c r="J441" s="841"/>
      <c r="K441" s="841"/>
      <c r="L441" s="842"/>
      <c r="M441" s="642"/>
      <c r="N441" s="642"/>
      <c r="O441" s="642"/>
      <c r="P441" s="4458"/>
      <c r="Q441" s="903"/>
      <c r="R441" s="1105"/>
      <c r="S441" s="902"/>
      <c r="T441" s="902"/>
      <c r="U441" s="902"/>
      <c r="V441" s="299"/>
    </row>
    <row r="442" spans="1:22" x14ac:dyDescent="0.25">
      <c r="A442" s="8">
        <v>362</v>
      </c>
      <c r="B442" s="4822" t="s">
        <v>2354</v>
      </c>
      <c r="C442" s="271" t="s">
        <v>868</v>
      </c>
      <c r="D442" s="18">
        <v>44825</v>
      </c>
      <c r="E442" s="380" t="s">
        <v>4927</v>
      </c>
      <c r="F442" s="102">
        <v>31</v>
      </c>
      <c r="G442" s="102">
        <f>AVERAGE(CPVTFC3SG0018!S15:T15)</f>
        <v>7.0750000000000007E-2</v>
      </c>
      <c r="H442" s="13">
        <f t="shared" si="56"/>
        <v>-294.08396946564881</v>
      </c>
      <c r="I442" s="295" t="s">
        <v>314</v>
      </c>
      <c r="J442" s="875"/>
      <c r="K442" s="876"/>
      <c r="L442" s="877"/>
      <c r="M442" s="645"/>
      <c r="N442" s="646"/>
      <c r="O442" s="642"/>
      <c r="P442" s="4458"/>
      <c r="Q442" s="903"/>
      <c r="R442" s="1105"/>
      <c r="S442" s="902"/>
      <c r="T442" s="902"/>
      <c r="U442" s="902"/>
      <c r="V442" s="4828" t="s">
        <v>1416</v>
      </c>
    </row>
    <row r="443" spans="1:22" x14ac:dyDescent="0.25">
      <c r="A443" s="9">
        <v>363</v>
      </c>
      <c r="B443" s="4819"/>
      <c r="C443" s="288" t="s">
        <v>220</v>
      </c>
      <c r="D443" s="19">
        <v>44825</v>
      </c>
      <c r="E443" s="384" t="s">
        <v>4927</v>
      </c>
      <c r="F443" s="103">
        <v>32</v>
      </c>
      <c r="G443" s="103">
        <f>AVERAGE(CPVTFC3SG0018!U15:V15)</f>
        <v>1.1061999999999999</v>
      </c>
      <c r="H443" s="14">
        <f t="shared" si="56"/>
        <v>3658.0152671755718</v>
      </c>
      <c r="I443" s="298" t="s">
        <v>315</v>
      </c>
      <c r="J443" s="875"/>
      <c r="K443" s="876"/>
      <c r="L443" s="877"/>
      <c r="M443" s="645"/>
      <c r="N443" s="646"/>
      <c r="O443" s="642"/>
      <c r="P443" s="4458"/>
      <c r="Q443" s="903"/>
      <c r="R443" s="1105"/>
      <c r="S443" s="902"/>
      <c r="T443" s="902"/>
      <c r="U443" s="902"/>
      <c r="V443" s="4701"/>
    </row>
    <row r="444" spans="1:22" x14ac:dyDescent="0.25">
      <c r="A444" s="68">
        <v>364</v>
      </c>
      <c r="B444" s="4818" t="s">
        <v>2355</v>
      </c>
      <c r="C444" s="296" t="s">
        <v>868</v>
      </c>
      <c r="D444" s="65">
        <v>44825</v>
      </c>
      <c r="E444" s="387" t="s">
        <v>4927</v>
      </c>
      <c r="F444" s="164">
        <v>33</v>
      </c>
      <c r="G444" s="164">
        <f>AVERAGE(CPVTFC3SG0018!W15:X15)</f>
        <v>2.8151999999999999</v>
      </c>
      <c r="H444" s="67">
        <f t="shared" si="56"/>
        <v>10180.91603053435</v>
      </c>
      <c r="I444" s="297" t="s">
        <v>315</v>
      </c>
      <c r="J444" s="852">
        <v>44873</v>
      </c>
      <c r="K444" s="895" t="s">
        <v>5437</v>
      </c>
      <c r="L444" s="853">
        <v>104</v>
      </c>
      <c r="M444" s="66">
        <f>AVERAGE(CPVTFC3SG0047!H14:I14)</f>
        <v>2.6074999999999999</v>
      </c>
      <c r="N444" s="67">
        <f>(M444-0.1619)/0.0141*400</f>
        <v>69378.723404255317</v>
      </c>
      <c r="O444" s="101" t="s">
        <v>315</v>
      </c>
      <c r="P444" s="4458"/>
      <c r="Q444" s="903"/>
      <c r="R444" s="1105"/>
      <c r="S444" s="902"/>
      <c r="T444" s="902"/>
      <c r="U444" s="902"/>
      <c r="V444" s="262"/>
    </row>
    <row r="445" spans="1:22" x14ac:dyDescent="0.25">
      <c r="A445" s="64">
        <v>365</v>
      </c>
      <c r="B445" s="4820"/>
      <c r="C445" s="296" t="s">
        <v>220</v>
      </c>
      <c r="D445" s="65">
        <v>44825</v>
      </c>
      <c r="E445" s="387" t="s">
        <v>4927</v>
      </c>
      <c r="F445" s="164">
        <v>34</v>
      </c>
      <c r="G445" s="164">
        <f>AVERAGE(CPVTFC3SG0018!C17:D17)</f>
        <v>2.9213500000000003</v>
      </c>
      <c r="H445" s="67">
        <f t="shared" si="56"/>
        <v>10586.068702290077</v>
      </c>
      <c r="I445" s="297" t="s">
        <v>315</v>
      </c>
      <c r="J445" s="852">
        <v>44873</v>
      </c>
      <c r="K445" s="895" t="s">
        <v>5437</v>
      </c>
      <c r="L445" s="853">
        <v>105</v>
      </c>
      <c r="M445" s="66">
        <f>AVERAGE(CPVTFC3SG0047!J14:K14)</f>
        <v>2.8690500000000001</v>
      </c>
      <c r="N445" s="67">
        <f>(M445-0.1619)/0.0141*400</f>
        <v>76798.581560283681</v>
      </c>
      <c r="O445" s="101" t="s">
        <v>315</v>
      </c>
      <c r="P445" s="4460"/>
      <c r="Q445" s="903"/>
      <c r="R445" s="1105"/>
      <c r="S445" s="902"/>
      <c r="T445" s="902"/>
      <c r="U445" s="902"/>
      <c r="V445" s="299"/>
    </row>
    <row r="446" spans="1:22" x14ac:dyDescent="0.25">
      <c r="A446" s="8">
        <v>366</v>
      </c>
      <c r="B446" s="4812" t="s">
        <v>2356</v>
      </c>
      <c r="C446" s="271" t="s">
        <v>868</v>
      </c>
      <c r="D446" s="18">
        <v>44825</v>
      </c>
      <c r="E446" s="380" t="s">
        <v>4927</v>
      </c>
      <c r="F446" s="102">
        <v>35</v>
      </c>
      <c r="G446" s="102">
        <f>AVERAGE(CPVTFC3SG0018!E17:F17)</f>
        <v>8.7849999999999998E-2</v>
      </c>
      <c r="H446" s="13">
        <f t="shared" si="56"/>
        <v>-228.81679389312973</v>
      </c>
      <c r="I446" s="295" t="s">
        <v>314</v>
      </c>
      <c r="J446" s="841"/>
      <c r="K446" s="841"/>
      <c r="L446" s="842"/>
      <c r="M446" s="642"/>
      <c r="N446" s="642"/>
      <c r="O446" s="642"/>
      <c r="P446" s="4458"/>
      <c r="Q446" s="903"/>
      <c r="R446" s="1105"/>
      <c r="S446" s="902"/>
      <c r="T446" s="902"/>
      <c r="U446" s="902"/>
      <c r="V446" s="289"/>
    </row>
    <row r="447" spans="1:22" x14ac:dyDescent="0.25">
      <c r="A447" s="6">
        <v>367</v>
      </c>
      <c r="B447" s="4817"/>
      <c r="C447" s="271" t="s">
        <v>220</v>
      </c>
      <c r="D447" s="18">
        <v>44825</v>
      </c>
      <c r="E447" s="380" t="s">
        <v>4927</v>
      </c>
      <c r="F447" s="102">
        <v>36</v>
      </c>
      <c r="G447" s="102">
        <f>AVERAGE(CPVTFC3SG0018!G17:H17)</f>
        <v>7.9850000000000004E-2</v>
      </c>
      <c r="H447" s="13">
        <f t="shared" si="56"/>
        <v>-259.35114503816783</v>
      </c>
      <c r="I447" s="295" t="s">
        <v>314</v>
      </c>
      <c r="J447" s="875"/>
      <c r="K447" s="876"/>
      <c r="L447" s="877"/>
      <c r="M447" s="645"/>
      <c r="N447" s="646"/>
      <c r="O447" s="642"/>
      <c r="P447" s="4458"/>
      <c r="Q447" s="903"/>
      <c r="R447" s="1105"/>
      <c r="S447" s="902"/>
      <c r="T447" s="902"/>
      <c r="U447" s="902"/>
      <c r="V447" s="262"/>
    </row>
    <row r="448" spans="1:22" x14ac:dyDescent="0.25">
      <c r="A448" s="8">
        <v>368</v>
      </c>
      <c r="B448" s="4822" t="s">
        <v>2357</v>
      </c>
      <c r="C448" s="271" t="s">
        <v>868</v>
      </c>
      <c r="D448" s="18">
        <v>44825</v>
      </c>
      <c r="E448" s="380" t="s">
        <v>4927</v>
      </c>
      <c r="F448" s="102">
        <v>37</v>
      </c>
      <c r="G448" s="102">
        <f>AVERAGE(CPVTFC3SG0018!I17:J17)</f>
        <v>0.63824999999999998</v>
      </c>
      <c r="H448" s="13">
        <f t="shared" si="56"/>
        <v>1871.9465648854959</v>
      </c>
      <c r="I448" s="295" t="s">
        <v>314</v>
      </c>
      <c r="J448" s="875"/>
      <c r="K448" s="876"/>
      <c r="L448" s="877"/>
      <c r="M448" s="645"/>
      <c r="N448" s="646"/>
      <c r="O448" s="642"/>
      <c r="P448" s="4458"/>
      <c r="Q448" s="903"/>
      <c r="R448" s="1105"/>
      <c r="S448" s="902"/>
      <c r="T448" s="902"/>
      <c r="U448" s="902"/>
      <c r="V448" s="4828" t="s">
        <v>1416</v>
      </c>
    </row>
    <row r="449" spans="1:22" x14ac:dyDescent="0.25">
      <c r="A449" s="9">
        <v>369</v>
      </c>
      <c r="B449" s="4819"/>
      <c r="C449" s="288" t="s">
        <v>220</v>
      </c>
      <c r="D449" s="19">
        <v>44825</v>
      </c>
      <c r="E449" s="384" t="s">
        <v>4927</v>
      </c>
      <c r="F449" s="103">
        <v>38</v>
      </c>
      <c r="G449" s="103">
        <f>AVERAGE(CPVTFC3SG0018!K17:L17)</f>
        <v>2.8523499999999999</v>
      </c>
      <c r="H449" s="14">
        <f t="shared" si="56"/>
        <v>10322.709923664121</v>
      </c>
      <c r="I449" s="298" t="s">
        <v>315</v>
      </c>
      <c r="J449" s="875"/>
      <c r="K449" s="876"/>
      <c r="L449" s="877"/>
      <c r="M449" s="645"/>
      <c r="N449" s="646"/>
      <c r="O449" s="642"/>
      <c r="P449" s="4458"/>
      <c r="Q449" s="903"/>
      <c r="R449" s="1105"/>
      <c r="S449" s="902"/>
      <c r="T449" s="902"/>
      <c r="U449" s="902"/>
      <c r="V449" s="4701"/>
    </row>
    <row r="450" spans="1:22" x14ac:dyDescent="0.25">
      <c r="A450" s="8">
        <v>370</v>
      </c>
      <c r="B450" s="4812" t="s">
        <v>2358</v>
      </c>
      <c r="C450" s="271" t="s">
        <v>868</v>
      </c>
      <c r="D450" s="18">
        <v>44825</v>
      </c>
      <c r="E450" s="380" t="s">
        <v>4927</v>
      </c>
      <c r="F450" s="102">
        <v>39</v>
      </c>
      <c r="G450" s="102">
        <f>AVERAGE(CPVTFC3SG0018!M17:N17)</f>
        <v>0.19400000000000001</v>
      </c>
      <c r="H450" s="13">
        <f t="shared" si="56"/>
        <v>176.33587786259548</v>
      </c>
      <c r="I450" s="295" t="s">
        <v>314</v>
      </c>
      <c r="J450" s="875"/>
      <c r="K450" s="843"/>
      <c r="L450" s="877"/>
      <c r="M450" s="645"/>
      <c r="N450" s="646"/>
      <c r="O450" s="642"/>
      <c r="P450" s="4458"/>
      <c r="Q450" s="903"/>
      <c r="R450" s="1105"/>
      <c r="S450" s="902"/>
      <c r="T450" s="902"/>
      <c r="U450" s="902"/>
      <c r="V450" s="262"/>
    </row>
    <row r="451" spans="1:22" x14ac:dyDescent="0.25">
      <c r="A451" s="6">
        <v>371</v>
      </c>
      <c r="B451" s="4817"/>
      <c r="C451" s="271" t="s">
        <v>220</v>
      </c>
      <c r="D451" s="18">
        <v>44825</v>
      </c>
      <c r="E451" s="380" t="s">
        <v>4927</v>
      </c>
      <c r="F451" s="102">
        <v>40</v>
      </c>
      <c r="G451" s="102">
        <f>AVERAGE(CPVTFC3SG0018!O17:P17)</f>
        <v>0.1817</v>
      </c>
      <c r="H451" s="13">
        <f t="shared" si="56"/>
        <v>129.38931297709928</v>
      </c>
      <c r="I451" s="295" t="s">
        <v>314</v>
      </c>
      <c r="J451" s="841"/>
      <c r="K451" s="841"/>
      <c r="L451" s="842"/>
      <c r="M451" s="642"/>
      <c r="N451" s="642"/>
      <c r="O451" s="642"/>
      <c r="P451" s="4458"/>
      <c r="Q451" s="903"/>
      <c r="R451" s="1105"/>
      <c r="S451" s="902"/>
      <c r="T451" s="902"/>
      <c r="U451" s="902"/>
      <c r="V451" s="299"/>
    </row>
    <row r="452" spans="1:22" x14ac:dyDescent="0.25">
      <c r="A452" s="68">
        <v>372</v>
      </c>
      <c r="B452" s="4818" t="s">
        <v>2359</v>
      </c>
      <c r="C452" s="296" t="s">
        <v>868</v>
      </c>
      <c r="D452" s="65">
        <v>44825</v>
      </c>
      <c r="E452" s="387" t="s">
        <v>4927</v>
      </c>
      <c r="F452" s="164">
        <v>41</v>
      </c>
      <c r="G452" s="164">
        <f>AVERAGE(CPVTFC3SG0018!Q17:R17)</f>
        <v>0.86795</v>
      </c>
      <c r="H452" s="67">
        <f t="shared" si="56"/>
        <v>2748.6641221374048</v>
      </c>
      <c r="I452" s="297" t="s">
        <v>315</v>
      </c>
      <c r="J452" s="841"/>
      <c r="K452" s="841"/>
      <c r="L452" s="842"/>
      <c r="M452" s="642"/>
      <c r="N452" s="642"/>
      <c r="O452" s="642"/>
      <c r="P452" s="4458"/>
      <c r="Q452" s="903"/>
      <c r="R452" s="1105"/>
      <c r="S452" s="902"/>
      <c r="T452" s="902"/>
      <c r="U452" s="902"/>
      <c r="V452" s="289"/>
    </row>
    <row r="453" spans="1:22" x14ac:dyDescent="0.25">
      <c r="A453" s="64">
        <v>373</v>
      </c>
      <c r="B453" s="4820"/>
      <c r="C453" s="296" t="s">
        <v>220</v>
      </c>
      <c r="D453" s="65">
        <v>44825</v>
      </c>
      <c r="E453" s="387" t="s">
        <v>4927</v>
      </c>
      <c r="F453" s="164">
        <v>42</v>
      </c>
      <c r="G453" s="164">
        <f>AVERAGE(CPVTFC3SG0018!S17:T17)</f>
        <v>0.70474999999999999</v>
      </c>
      <c r="H453" s="67">
        <f t="shared" si="56"/>
        <v>2125.7633587786263</v>
      </c>
      <c r="I453" s="297" t="s">
        <v>315</v>
      </c>
      <c r="J453" s="875"/>
      <c r="K453" s="876"/>
      <c r="L453" s="877"/>
      <c r="M453" s="645"/>
      <c r="N453" s="646"/>
      <c r="O453" s="642"/>
      <c r="P453" s="4458"/>
      <c r="Q453" s="903"/>
      <c r="R453" s="1105"/>
      <c r="S453" s="902"/>
      <c r="T453" s="902"/>
      <c r="U453" s="902"/>
      <c r="V453" s="299"/>
    </row>
    <row r="454" spans="1:22" x14ac:dyDescent="0.25">
      <c r="A454" s="8">
        <v>374</v>
      </c>
      <c r="B454" s="4812" t="s">
        <v>2360</v>
      </c>
      <c r="C454" s="271" t="s">
        <v>868</v>
      </c>
      <c r="D454" s="18">
        <v>44825</v>
      </c>
      <c r="E454" s="380" t="s">
        <v>4927</v>
      </c>
      <c r="F454" s="102">
        <v>43</v>
      </c>
      <c r="G454" s="102">
        <f>AVERAGE(CPVTFC3SG0018!U17:V17)</f>
        <v>7.6600000000000001E-2</v>
      </c>
      <c r="H454" s="13">
        <f t="shared" si="56"/>
        <v>-271.7557251908396</v>
      </c>
      <c r="I454" s="295" t="s">
        <v>314</v>
      </c>
      <c r="J454" s="841"/>
      <c r="K454" s="841"/>
      <c r="L454" s="842"/>
      <c r="M454" s="642"/>
      <c r="N454" s="642"/>
      <c r="O454" s="642"/>
      <c r="P454" s="4458"/>
      <c r="Q454" s="903"/>
      <c r="R454" s="1105"/>
      <c r="S454" s="902"/>
      <c r="T454" s="902"/>
      <c r="U454" s="902"/>
      <c r="V454" s="289"/>
    </row>
    <row r="455" spans="1:22" x14ac:dyDescent="0.25">
      <c r="A455" s="6">
        <v>375</v>
      </c>
      <c r="B455" s="4817"/>
      <c r="C455" s="271" t="s">
        <v>220</v>
      </c>
      <c r="D455" s="18">
        <v>44825</v>
      </c>
      <c r="E455" s="380" t="s">
        <v>4927</v>
      </c>
      <c r="F455" s="102">
        <v>44</v>
      </c>
      <c r="G455" s="102">
        <f>AVERAGE(CPVTFC3SG0018!W17:X17)</f>
        <v>8.0250000000000002E-2</v>
      </c>
      <c r="H455" s="13">
        <f t="shared" si="56"/>
        <v>-257.82442748091597</v>
      </c>
      <c r="I455" s="295" t="s">
        <v>314</v>
      </c>
      <c r="J455" s="841"/>
      <c r="K455" s="841"/>
      <c r="L455" s="842"/>
      <c r="M455" s="642"/>
      <c r="N455" s="642"/>
      <c r="O455" s="642"/>
      <c r="P455" s="4458"/>
      <c r="Q455" s="903"/>
      <c r="R455" s="1105"/>
      <c r="S455" s="902"/>
      <c r="T455" s="902"/>
      <c r="U455" s="902"/>
      <c r="V455" s="299"/>
    </row>
    <row r="456" spans="1:22" x14ac:dyDescent="0.25">
      <c r="A456" s="68">
        <v>376</v>
      </c>
      <c r="B456" s="395" t="s">
        <v>2361</v>
      </c>
      <c r="C456" s="296" t="s">
        <v>868</v>
      </c>
      <c r="D456" s="65">
        <v>44825</v>
      </c>
      <c r="E456" s="387" t="s">
        <v>4927</v>
      </c>
      <c r="F456" s="164">
        <v>45</v>
      </c>
      <c r="G456" s="164">
        <f>AVERAGE(CPVTFC3SG0018!C19:D19)</f>
        <v>2.3336000000000001</v>
      </c>
      <c r="H456" s="67">
        <f t="shared" si="56"/>
        <v>8342.7480916030527</v>
      </c>
      <c r="I456" s="297" t="s">
        <v>315</v>
      </c>
      <c r="J456" s="865">
        <v>44873</v>
      </c>
      <c r="K456" s="896" t="s">
        <v>5437</v>
      </c>
      <c r="L456" s="867">
        <v>106</v>
      </c>
      <c r="M456" s="72">
        <f>AVERAGE(CPVTFC3SG0047!L14:M14)</f>
        <v>0.28444999999999998</v>
      </c>
      <c r="N456" s="73">
        <f>(M456-0.1619)/0.0141*400</f>
        <v>3476.5957446808507</v>
      </c>
      <c r="O456" s="421" t="s">
        <v>315</v>
      </c>
      <c r="P456" s="4458"/>
      <c r="Q456" s="903"/>
      <c r="R456" s="1105"/>
      <c r="S456" s="902"/>
      <c r="T456" s="902"/>
      <c r="U456" s="902"/>
      <c r="V456" s="289"/>
    </row>
    <row r="457" spans="1:22" x14ac:dyDescent="0.25">
      <c r="A457" s="64">
        <v>377</v>
      </c>
      <c r="B457" s="395" t="s">
        <v>2361</v>
      </c>
      <c r="C457" s="296" t="s">
        <v>220</v>
      </c>
      <c r="D457" s="65">
        <v>44825</v>
      </c>
      <c r="E457" s="387" t="s">
        <v>4927</v>
      </c>
      <c r="F457" s="164">
        <v>46</v>
      </c>
      <c r="G457" s="164">
        <f>AVERAGE(CPVTFC3SG0018!E19:F19)</f>
        <v>1.7398</v>
      </c>
      <c r="H457" s="67">
        <f t="shared" si="56"/>
        <v>6076.3358778625952</v>
      </c>
      <c r="I457" s="297" t="s">
        <v>315</v>
      </c>
      <c r="J457" s="841"/>
      <c r="K457" s="841"/>
      <c r="L457" s="842"/>
      <c r="M457" s="642"/>
      <c r="N457" s="642"/>
      <c r="O457" s="642"/>
      <c r="P457" s="4458"/>
      <c r="Q457" s="903"/>
      <c r="R457" s="1105"/>
      <c r="S457" s="902"/>
      <c r="T457" s="902"/>
      <c r="U457" s="902"/>
      <c r="V457" s="299"/>
    </row>
    <row r="458" spans="1:22" x14ac:dyDescent="0.25">
      <c r="A458" s="8">
        <v>378</v>
      </c>
      <c r="B458" s="4812" t="s">
        <v>2362</v>
      </c>
      <c r="C458" s="271" t="s">
        <v>868</v>
      </c>
      <c r="D458" s="18">
        <v>44825</v>
      </c>
      <c r="E458" s="380" t="s">
        <v>4927</v>
      </c>
      <c r="F458" s="102">
        <v>47</v>
      </c>
      <c r="G458" s="102">
        <f>AVERAGE(CPVTFC3SG0018!G19:H19)</f>
        <v>0.32235000000000003</v>
      </c>
      <c r="H458" s="13">
        <f t="shared" si="56"/>
        <v>666.22137404580167</v>
      </c>
      <c r="I458" s="295" t="s">
        <v>314</v>
      </c>
      <c r="J458" s="841"/>
      <c r="K458" s="841"/>
      <c r="L458" s="842"/>
      <c r="M458" s="642"/>
      <c r="N458" s="642"/>
      <c r="O458" s="642"/>
      <c r="P458" s="4458"/>
      <c r="Q458" s="903"/>
      <c r="R458" s="1105"/>
      <c r="S458" s="902"/>
      <c r="T458" s="902"/>
      <c r="U458" s="902"/>
      <c r="V458" s="289"/>
    </row>
    <row r="459" spans="1:22" ht="15.75" thickBot="1" x14ac:dyDescent="0.3">
      <c r="A459" s="6">
        <v>379</v>
      </c>
      <c r="B459" s="4817"/>
      <c r="C459" s="271" t="s">
        <v>220</v>
      </c>
      <c r="D459" s="18">
        <v>44825</v>
      </c>
      <c r="E459" s="380" t="s">
        <v>4927</v>
      </c>
      <c r="F459" s="102">
        <v>48</v>
      </c>
      <c r="G459" s="102">
        <f>AVERAGE(CPVTFC3SG0018!I19:J19)</f>
        <v>0.27034999999999998</v>
      </c>
      <c r="H459" s="13">
        <f t="shared" si="56"/>
        <v>467.74809160305341</v>
      </c>
      <c r="I459" s="295" t="s">
        <v>314</v>
      </c>
      <c r="J459" s="841"/>
      <c r="K459" s="841"/>
      <c r="L459" s="842"/>
      <c r="M459" s="642"/>
      <c r="N459" s="642"/>
      <c r="O459" s="642"/>
      <c r="P459" s="4458"/>
      <c r="Q459" s="903"/>
      <c r="R459" s="1105"/>
      <c r="S459" s="902"/>
      <c r="T459" s="902"/>
      <c r="U459" s="902"/>
      <c r="V459" s="262"/>
    </row>
    <row r="460" spans="1:22" ht="15.75" thickBot="1" x14ac:dyDescent="0.3">
      <c r="A460" s="1308">
        <v>384</v>
      </c>
      <c r="B460" s="1992" t="s">
        <v>2370</v>
      </c>
      <c r="C460" s="1992" t="s">
        <v>868</v>
      </c>
      <c r="D460" s="1310">
        <v>44825</v>
      </c>
      <c r="E460" s="1311" t="s">
        <v>4927</v>
      </c>
      <c r="F460" s="1312">
        <v>56</v>
      </c>
      <c r="G460" s="1312">
        <f>AVERAGE(CPVTFC3SG0018!C21:D21)</f>
        <v>0.26974999999999999</v>
      </c>
      <c r="H460" s="1313">
        <f t="shared" si="56"/>
        <v>465.45801526717554</v>
      </c>
      <c r="I460" s="1993" t="s">
        <v>314</v>
      </c>
      <c r="J460" s="1994"/>
      <c r="K460" s="1994"/>
      <c r="L460" s="1432"/>
      <c r="M460" s="1994"/>
      <c r="N460" s="1994"/>
      <c r="O460" s="1994"/>
      <c r="P460" s="4435">
        <v>44882</v>
      </c>
      <c r="Q460" s="1796" t="s">
        <v>5490</v>
      </c>
      <c r="R460" s="1312">
        <v>143</v>
      </c>
      <c r="S460" s="1312">
        <f>AVERAGE(CPVTFC3SG0059!N20:O20)</f>
        <v>0.18059999999999998</v>
      </c>
      <c r="T460" s="1313">
        <f t="shared" ref="T460" si="58">(S460-0.1551)/0.0136*66</f>
        <v>123.74999999999999</v>
      </c>
      <c r="U460" s="1797" t="s">
        <v>314</v>
      </c>
      <c r="V460" s="262"/>
    </row>
    <row r="461" spans="1:22" ht="15.75" thickBot="1" x14ac:dyDescent="0.3">
      <c r="A461" s="2008">
        <v>385</v>
      </c>
      <c r="B461" s="2009" t="s">
        <v>2371</v>
      </c>
      <c r="C461" s="2009" t="s">
        <v>868</v>
      </c>
      <c r="D461" s="2010">
        <v>44825</v>
      </c>
      <c r="E461" s="2011" t="s">
        <v>4927</v>
      </c>
      <c r="F461" s="2012">
        <v>57</v>
      </c>
      <c r="G461" s="2012">
        <f>AVERAGE(CPVTFC3SG0018!E21:F21)</f>
        <v>2.3811999999999998</v>
      </c>
      <c r="H461" s="2013">
        <f t="shared" si="56"/>
        <v>8524.4274809160288</v>
      </c>
      <c r="I461" s="2014" t="s">
        <v>315</v>
      </c>
      <c r="J461" s="2015"/>
      <c r="K461" s="2015"/>
      <c r="L461" s="2016"/>
      <c r="M461" s="2017"/>
      <c r="N461" s="2017"/>
      <c r="O461" s="2017"/>
      <c r="P461" s="4453">
        <v>44882</v>
      </c>
      <c r="Q461" s="1809" t="s">
        <v>5490</v>
      </c>
      <c r="R461" s="1810">
        <v>144</v>
      </c>
      <c r="S461" s="1810">
        <f>AVERAGE(CPVTFC3SG0059!P20:Q20)</f>
        <v>0.39365</v>
      </c>
      <c r="T461" s="1175">
        <f t="shared" ref="T461" si="59">(S461-0.1551)/0.0136*66</f>
        <v>1157.669117647059</v>
      </c>
      <c r="U461" s="1811" t="s">
        <v>314</v>
      </c>
      <c r="V461" s="262"/>
    </row>
    <row r="462" spans="1:22" x14ac:dyDescent="0.25">
      <c r="A462" s="456">
        <v>386</v>
      </c>
      <c r="B462" s="4806" t="s">
        <v>2372</v>
      </c>
      <c r="C462" s="686" t="s">
        <v>868</v>
      </c>
      <c r="D462" s="87">
        <v>44825</v>
      </c>
      <c r="E462" s="458" t="s">
        <v>4927</v>
      </c>
      <c r="F462" s="459">
        <v>58</v>
      </c>
      <c r="G462" s="459">
        <f>AVERAGE(CPVTFC3SG0018!G21:H21)</f>
        <v>2.6471499999999999</v>
      </c>
      <c r="H462" s="89">
        <f t="shared" si="56"/>
        <v>9539.5038167938928</v>
      </c>
      <c r="I462" s="2018" t="s">
        <v>315</v>
      </c>
      <c r="J462" s="1019"/>
      <c r="K462" s="1020"/>
      <c r="L462" s="659"/>
      <c r="M462" s="667"/>
      <c r="N462" s="661"/>
      <c r="O462" s="1299"/>
      <c r="P462" s="4444">
        <v>44882</v>
      </c>
      <c r="Q462" s="2028" t="s">
        <v>5490</v>
      </c>
      <c r="R462" s="478">
        <v>145</v>
      </c>
      <c r="S462" s="478">
        <f>AVERAGE(CPVTFC3SG0059!R20:S20)</f>
        <v>0.54849999999999999</v>
      </c>
      <c r="T462" s="405">
        <f t="shared" ref="T462:T463" si="60">(S462-0.1551)/0.0136*66</f>
        <v>1909.1470588235293</v>
      </c>
      <c r="U462" s="2029" t="s">
        <v>315</v>
      </c>
    </row>
    <row r="463" spans="1:22" ht="15.75" thickBot="1" x14ac:dyDescent="0.3">
      <c r="A463" s="1523"/>
      <c r="B463" s="4808"/>
      <c r="C463" s="2019" t="s">
        <v>5448</v>
      </c>
      <c r="D463" s="2020"/>
      <c r="E463" s="2021"/>
      <c r="F463" s="2022"/>
      <c r="G463" s="2022"/>
      <c r="H463" s="1258"/>
      <c r="I463" s="2023"/>
      <c r="J463" s="2024"/>
      <c r="K463" s="2025"/>
      <c r="L463" s="2026"/>
      <c r="M463" s="1257"/>
      <c r="N463" s="1258"/>
      <c r="O463" s="2027"/>
      <c r="P463" s="4431">
        <v>44882</v>
      </c>
      <c r="Q463" s="1981" t="s">
        <v>5490</v>
      </c>
      <c r="R463" s="485">
        <v>146</v>
      </c>
      <c r="S463" s="485">
        <f>AVERAGE(CPVTFC3SG0059!T20:U20)</f>
        <v>0.41490000000000005</v>
      </c>
      <c r="T463" s="415">
        <f t="shared" si="60"/>
        <v>1260.794117647059</v>
      </c>
      <c r="U463" s="2030" t="s">
        <v>315</v>
      </c>
    </row>
    <row r="464" spans="1:22" ht="15.75" thickBot="1" x14ac:dyDescent="0.3">
      <c r="A464" s="600">
        <v>387</v>
      </c>
      <c r="B464" s="2000" t="s">
        <v>2373</v>
      </c>
      <c r="C464" s="2000" t="s">
        <v>868</v>
      </c>
      <c r="D464" s="601">
        <v>44825</v>
      </c>
      <c r="E464" s="602" t="s">
        <v>4927</v>
      </c>
      <c r="F464" s="1425">
        <v>59</v>
      </c>
      <c r="G464" s="1425">
        <f>AVERAGE(CPVTFC3SG0018!I21:J21)</f>
        <v>2.2726500000000001</v>
      </c>
      <c r="H464" s="1802">
        <f t="shared" si="56"/>
        <v>8110.1145038167924</v>
      </c>
      <c r="I464" s="2001" t="s">
        <v>315</v>
      </c>
      <c r="J464" s="1315"/>
      <c r="K464" s="1423"/>
      <c r="L464" s="1317"/>
      <c r="M464" s="652"/>
      <c r="N464" s="653"/>
      <c r="O464" s="1429"/>
      <c r="P464" s="4461">
        <v>44882</v>
      </c>
      <c r="Q464" s="1796" t="s">
        <v>5490</v>
      </c>
      <c r="R464" s="1312">
        <v>147</v>
      </c>
      <c r="S464" s="1312">
        <f>AVERAGE(CPVTFC3SG0059!V20:W20)</f>
        <v>0.35914999999999997</v>
      </c>
      <c r="T464" s="1313">
        <f t="shared" ref="T464" si="61">(S464-0.1551)/0.0136*66</f>
        <v>990.24264705882354</v>
      </c>
      <c r="U464" s="2031" t="s">
        <v>314</v>
      </c>
      <c r="V464" s="262"/>
    </row>
    <row r="465" spans="1:22" ht="15.75" thickBot="1" x14ac:dyDescent="0.3">
      <c r="A465" s="1798">
        <v>388</v>
      </c>
      <c r="B465" s="2000" t="s">
        <v>2374</v>
      </c>
      <c r="C465" s="2000" t="s">
        <v>868</v>
      </c>
      <c r="D465" s="601">
        <v>44825</v>
      </c>
      <c r="E465" s="602" t="s">
        <v>4927</v>
      </c>
      <c r="F465" s="1425">
        <v>60</v>
      </c>
      <c r="G465" s="1425">
        <f>AVERAGE(CPVTFC3SG0018!K21:L21)</f>
        <v>2.6793</v>
      </c>
      <c r="H465" s="1802">
        <f t="shared" si="56"/>
        <v>9662.2137404580135</v>
      </c>
      <c r="I465" s="2001" t="s">
        <v>315</v>
      </c>
      <c r="J465" s="1315"/>
      <c r="K465" s="1423"/>
      <c r="L465" s="1317"/>
      <c r="M465" s="652"/>
      <c r="N465" s="653"/>
      <c r="O465" s="1429"/>
      <c r="P465" s="4462">
        <v>44882</v>
      </c>
      <c r="Q465" s="2035" t="s">
        <v>5490</v>
      </c>
      <c r="R465" s="2012">
        <v>148</v>
      </c>
      <c r="S465" s="2012">
        <f>AVERAGE(CPVTFC3SG0059!X20:Y20)</f>
        <v>0.6402000000000001</v>
      </c>
      <c r="T465" s="2013">
        <f t="shared" ref="T465" si="62">(S465-0.1551)/0.0136*66</f>
        <v>2354.1617647058829</v>
      </c>
      <c r="U465" s="2036" t="s">
        <v>315</v>
      </c>
      <c r="V465" s="299"/>
    </row>
    <row r="466" spans="1:22" x14ac:dyDescent="0.25">
      <c r="A466" s="86">
        <v>389</v>
      </c>
      <c r="B466" s="4806" t="s">
        <v>2375</v>
      </c>
      <c r="C466" s="686" t="s">
        <v>868</v>
      </c>
      <c r="D466" s="87">
        <v>44825</v>
      </c>
      <c r="E466" s="458" t="s">
        <v>4927</v>
      </c>
      <c r="F466" s="459">
        <v>61</v>
      </c>
      <c r="G466" s="459">
        <f>AVERAGE(CPVTFC3SG0018!M21:N21)</f>
        <v>2.6386000000000003</v>
      </c>
      <c r="H466" s="89">
        <f t="shared" si="56"/>
        <v>9506.8702290076326</v>
      </c>
      <c r="I466" s="2018" t="s">
        <v>315</v>
      </c>
      <c r="J466" s="806"/>
      <c r="K466" s="806"/>
      <c r="L466" s="809"/>
      <c r="M466" s="721"/>
      <c r="N466" s="721"/>
      <c r="O466" s="1299"/>
      <c r="P466" s="4450">
        <v>44882</v>
      </c>
      <c r="Q466" s="2028" t="s">
        <v>5490</v>
      </c>
      <c r="R466" s="478">
        <v>149</v>
      </c>
      <c r="S466" s="478">
        <f>AVERAGE(CPVTFC3SG0059!B22:C22)</f>
        <v>0.55515000000000003</v>
      </c>
      <c r="T466" s="405">
        <f t="shared" ref="T466:T468" si="63">(S466-0.1551)/0.0136*66</f>
        <v>1941.419117647059</v>
      </c>
      <c r="U466" s="2029" t="s">
        <v>315</v>
      </c>
      <c r="V466" s="287"/>
    </row>
    <row r="467" spans="1:22" x14ac:dyDescent="0.25">
      <c r="A467" s="592"/>
      <c r="B467" s="4807"/>
      <c r="C467" s="681" t="s">
        <v>5448</v>
      </c>
      <c r="D467" s="1286"/>
      <c r="E467" s="1287"/>
      <c r="F467" s="1288"/>
      <c r="G467" s="1288"/>
      <c r="H467" s="831"/>
      <c r="I467" s="2007"/>
      <c r="J467" s="827"/>
      <c r="K467" s="827"/>
      <c r="L467" s="829"/>
      <c r="M467" s="656"/>
      <c r="N467" s="656"/>
      <c r="O467" s="672"/>
      <c r="P467" s="4451">
        <v>44882</v>
      </c>
      <c r="Q467" s="1979" t="s">
        <v>5490</v>
      </c>
      <c r="R467" s="164">
        <v>150</v>
      </c>
      <c r="S467" s="164">
        <f>AVERAGE(CPVTFC3SG0059!D22:E22)</f>
        <v>2.8937999999999997</v>
      </c>
      <c r="T467" s="67">
        <f t="shared" si="63"/>
        <v>13290.75</v>
      </c>
      <c r="U467" s="2043" t="s">
        <v>315</v>
      </c>
      <c r="V467" s="287"/>
    </row>
    <row r="468" spans="1:22" ht="15.75" thickBot="1" x14ac:dyDescent="0.3">
      <c r="A468" s="2045"/>
      <c r="B468" s="4807"/>
      <c r="C468" s="1623" t="s">
        <v>863</v>
      </c>
      <c r="D468" s="1974"/>
      <c r="E468" s="2046"/>
      <c r="F468" s="2047"/>
      <c r="G468" s="2047"/>
      <c r="H468" s="1470"/>
      <c r="I468" s="2048"/>
      <c r="J468" s="2049"/>
      <c r="K468" s="2049"/>
      <c r="L468" s="2050"/>
      <c r="M468" s="1973"/>
      <c r="N468" s="1973"/>
      <c r="O468" s="1471"/>
      <c r="P468" s="4463">
        <v>44882</v>
      </c>
      <c r="Q468" s="1986" t="s">
        <v>5490</v>
      </c>
      <c r="R468" s="445">
        <v>151</v>
      </c>
      <c r="S468" s="445">
        <f>AVERAGE(CPVTFC3SG0059!F22:G22)</f>
        <v>2.7072500000000002</v>
      </c>
      <c r="T468" s="123">
        <f t="shared" si="63"/>
        <v>12385.433823529413</v>
      </c>
      <c r="U468" s="2044" t="s">
        <v>315</v>
      </c>
      <c r="V468" s="287"/>
    </row>
    <row r="469" spans="1:22" x14ac:dyDescent="0.25">
      <c r="A469" s="456">
        <v>390</v>
      </c>
      <c r="B469" s="4806" t="s">
        <v>2376</v>
      </c>
      <c r="C469" s="686" t="s">
        <v>868</v>
      </c>
      <c r="D469" s="87">
        <v>44825</v>
      </c>
      <c r="E469" s="458" t="s">
        <v>4927</v>
      </c>
      <c r="F469" s="459">
        <v>62</v>
      </c>
      <c r="G469" s="459">
        <f>AVERAGE(CPVTFC3SG0018!O21:P21)</f>
        <v>2.8676500000000003</v>
      </c>
      <c r="H469" s="89">
        <f t="shared" si="56"/>
        <v>10381.106870229007</v>
      </c>
      <c r="I469" s="2018" t="s">
        <v>315</v>
      </c>
      <c r="J469" s="1019"/>
      <c r="K469" s="1274"/>
      <c r="L469" s="659"/>
      <c r="M469" s="667"/>
      <c r="N469" s="661"/>
      <c r="O469" s="1299"/>
      <c r="P469" s="4444">
        <v>44882</v>
      </c>
      <c r="Q469" s="2028" t="s">
        <v>5490</v>
      </c>
      <c r="R469" s="478">
        <v>152</v>
      </c>
      <c r="S469" s="478">
        <f>AVERAGE(CPVTFC3SG0059!H22:I22)</f>
        <v>2.6222000000000003</v>
      </c>
      <c r="T469" s="405">
        <f t="shared" ref="T469:T470" si="64">(S469-0.1551)/0.0136*66</f>
        <v>11972.691176470591</v>
      </c>
      <c r="U469" s="2029" t="s">
        <v>315</v>
      </c>
    </row>
    <row r="470" spans="1:22" ht="15.75" thickBot="1" x14ac:dyDescent="0.3">
      <c r="A470" s="1523"/>
      <c r="B470" s="4808"/>
      <c r="C470" s="2019" t="s">
        <v>863</v>
      </c>
      <c r="D470" s="2020"/>
      <c r="E470" s="2021"/>
      <c r="F470" s="2022"/>
      <c r="G470" s="2022"/>
      <c r="H470" s="1258"/>
      <c r="I470" s="2023"/>
      <c r="J470" s="2024"/>
      <c r="K470" s="2051"/>
      <c r="L470" s="2026"/>
      <c r="M470" s="1257"/>
      <c r="N470" s="1258"/>
      <c r="O470" s="2027"/>
      <c r="P470" s="4431">
        <v>44882</v>
      </c>
      <c r="Q470" s="1981" t="s">
        <v>5490</v>
      </c>
      <c r="R470" s="485">
        <v>153</v>
      </c>
      <c r="S470" s="485">
        <f>AVERAGE(CPVTFC3SG0059!J22:K22)</f>
        <v>1.1426000000000001</v>
      </c>
      <c r="T470" s="415">
        <f t="shared" si="64"/>
        <v>4792.2794117647063</v>
      </c>
      <c r="U470" s="2030" t="s">
        <v>315</v>
      </c>
    </row>
    <row r="471" spans="1:22" ht="15.75" thickBot="1" x14ac:dyDescent="0.3">
      <c r="A471" s="1804">
        <v>391</v>
      </c>
      <c r="B471" s="2053" t="s">
        <v>2377</v>
      </c>
      <c r="C471" s="2053" t="s">
        <v>868</v>
      </c>
      <c r="D471" s="471">
        <v>44825</v>
      </c>
      <c r="E471" s="1520" t="s">
        <v>4927</v>
      </c>
      <c r="F471" s="1521">
        <v>63</v>
      </c>
      <c r="G471" s="1521">
        <f>AVERAGE(CPVTFC3SG0018!Q21:R21)</f>
        <v>8.3100000000000007E-2</v>
      </c>
      <c r="H471" s="1193">
        <f t="shared" si="56"/>
        <v>-246.94656488549609</v>
      </c>
      <c r="I471" s="2054" t="s">
        <v>314</v>
      </c>
      <c r="J471" s="1466"/>
      <c r="K471" s="2055"/>
      <c r="L471" s="1468"/>
      <c r="M471" s="1469"/>
      <c r="N471" s="1470"/>
      <c r="O471" s="1973"/>
      <c r="P471" s="4464">
        <v>44882</v>
      </c>
      <c r="Q471" s="1849" t="s">
        <v>5490</v>
      </c>
      <c r="R471" s="321">
        <v>154</v>
      </c>
      <c r="S471" s="321">
        <f>AVERAGE(CPVTFC3SG0059!L22:M22)</f>
        <v>0.11924999999999999</v>
      </c>
      <c r="T471" s="113">
        <f t="shared" ref="T471" si="65">(S471-0.1551)/0.0136*66</f>
        <v>-173.97794117647058</v>
      </c>
      <c r="U471" s="2056" t="s">
        <v>314</v>
      </c>
      <c r="V471" s="262"/>
    </row>
    <row r="472" spans="1:22" x14ac:dyDescent="0.25">
      <c r="A472" s="456">
        <v>392</v>
      </c>
      <c r="B472" s="4806" t="s">
        <v>2378</v>
      </c>
      <c r="C472" s="686" t="s">
        <v>868</v>
      </c>
      <c r="D472" s="87">
        <v>44825</v>
      </c>
      <c r="E472" s="458" t="s">
        <v>4927</v>
      </c>
      <c r="F472" s="459">
        <v>64</v>
      </c>
      <c r="G472" s="459">
        <f>AVERAGE(CPVTFC3SG0018!S21:T21)</f>
        <v>2.6694499999999999</v>
      </c>
      <c r="H472" s="89">
        <f t="shared" si="56"/>
        <v>9624.6183206106853</v>
      </c>
      <c r="I472" s="2018" t="s">
        <v>315</v>
      </c>
      <c r="J472" s="1019"/>
      <c r="K472" s="1274"/>
      <c r="L472" s="659"/>
      <c r="M472" s="667"/>
      <c r="N472" s="661"/>
      <c r="O472" s="1299"/>
      <c r="P472" s="4457">
        <v>44882</v>
      </c>
      <c r="Q472" s="2059" t="s">
        <v>5490</v>
      </c>
      <c r="R472" s="545">
        <v>155</v>
      </c>
      <c r="S472" s="545">
        <f>AVERAGE(CPVTFC3SG0059!N22:O22)</f>
        <v>0.49995000000000001</v>
      </c>
      <c r="T472" s="772">
        <f t="shared" ref="T472:T473" si="66">(S472-0.1551)/0.0136*66</f>
        <v>1673.5367647058822</v>
      </c>
      <c r="U472" s="2060" t="s">
        <v>315</v>
      </c>
    </row>
    <row r="473" spans="1:22" ht="15.75" thickBot="1" x14ac:dyDescent="0.3">
      <c r="A473" s="219"/>
      <c r="B473" s="4808"/>
      <c r="C473" s="682" t="s">
        <v>5448</v>
      </c>
      <c r="D473" s="1383"/>
      <c r="E473" s="1384"/>
      <c r="F473" s="787"/>
      <c r="G473" s="787"/>
      <c r="H473" s="662"/>
      <c r="I473" s="2057"/>
      <c r="J473" s="963"/>
      <c r="K473" s="839"/>
      <c r="L473" s="792"/>
      <c r="M473" s="668"/>
      <c r="N473" s="662"/>
      <c r="O473" s="1306"/>
      <c r="P473" s="4465">
        <v>44882</v>
      </c>
      <c r="Q473" s="1981" t="s">
        <v>5490</v>
      </c>
      <c r="R473" s="485">
        <v>156</v>
      </c>
      <c r="S473" s="485">
        <f>AVERAGE(CPVTFC3SG0059!P22:Q22)</f>
        <v>0.56069999999999998</v>
      </c>
      <c r="T473" s="415">
        <f t="shared" si="66"/>
        <v>1968.3529411764705</v>
      </c>
      <c r="U473" s="2030" t="s">
        <v>315</v>
      </c>
    </row>
    <row r="474" spans="1:22" ht="15.75" thickBot="1" x14ac:dyDescent="0.3">
      <c r="A474" s="1804">
        <v>393</v>
      </c>
      <c r="B474" s="2053" t="s">
        <v>2379</v>
      </c>
      <c r="C474" s="2053" t="s">
        <v>868</v>
      </c>
      <c r="D474" s="471">
        <v>44825</v>
      </c>
      <c r="E474" s="1520" t="s">
        <v>4927</v>
      </c>
      <c r="F474" s="1521">
        <v>65</v>
      </c>
      <c r="G474" s="1521">
        <f>AVERAGE(CPVTFC3SG0018!U21:V21)</f>
        <v>0.45279999999999998</v>
      </c>
      <c r="H474" s="1193">
        <f t="shared" si="56"/>
        <v>1164.1221374045801</v>
      </c>
      <c r="I474" s="2061" t="s">
        <v>314</v>
      </c>
      <c r="J474" s="2049"/>
      <c r="K474" s="2049"/>
      <c r="L474" s="2050"/>
      <c r="M474" s="1973"/>
      <c r="N474" s="1973"/>
      <c r="O474" s="1973"/>
      <c r="P474" s="4466">
        <v>44882</v>
      </c>
      <c r="Q474" s="1849" t="s">
        <v>5490</v>
      </c>
      <c r="R474" s="321">
        <v>157</v>
      </c>
      <c r="S474" s="321">
        <f>AVERAGE(CPVTFC3SG0059!R22:S22)</f>
        <v>0.13335</v>
      </c>
      <c r="T474" s="113">
        <f t="shared" ref="T474" si="67">(S474-0.1551)/0.0136*66</f>
        <v>-105.55147058823526</v>
      </c>
      <c r="U474" s="2056" t="s">
        <v>314</v>
      </c>
      <c r="V474" s="262"/>
    </row>
    <row r="475" spans="1:22" ht="15.75" thickBot="1" x14ac:dyDescent="0.3">
      <c r="A475" s="1798">
        <v>394</v>
      </c>
      <c r="B475" s="2000" t="s">
        <v>2380</v>
      </c>
      <c r="C475" s="2000" t="s">
        <v>868</v>
      </c>
      <c r="D475" s="601">
        <v>44825</v>
      </c>
      <c r="E475" s="602" t="s">
        <v>4927</v>
      </c>
      <c r="F475" s="1425">
        <v>66</v>
      </c>
      <c r="G475" s="1425">
        <f>AVERAGE(CPVTFC3SG0018!W21:X21)</f>
        <v>1.45885</v>
      </c>
      <c r="H475" s="1802">
        <f t="shared" ref="H475:H546" si="68">(G475-0.1478)/0.0131*50</f>
        <v>5004.0076335877866</v>
      </c>
      <c r="I475" s="2001" t="s">
        <v>315</v>
      </c>
      <c r="J475" s="1315"/>
      <c r="K475" s="1423"/>
      <c r="L475" s="1317"/>
      <c r="M475" s="652"/>
      <c r="N475" s="653"/>
      <c r="O475" s="1429"/>
      <c r="P475" s="4435">
        <v>44882</v>
      </c>
      <c r="Q475" s="1796" t="s">
        <v>5490</v>
      </c>
      <c r="R475" s="1312">
        <v>158</v>
      </c>
      <c r="S475" s="1312">
        <f>AVERAGE(CPVTFC3SG0059!T22:U22)</f>
        <v>0.27664999999999995</v>
      </c>
      <c r="T475" s="1313">
        <f t="shared" ref="T475" si="69">(S475-0.1551)/0.0136*66</f>
        <v>589.87499999999989</v>
      </c>
      <c r="U475" s="2031" t="s">
        <v>314</v>
      </c>
      <c r="V475" s="262"/>
    </row>
    <row r="476" spans="1:22" ht="15.75" thickBot="1" x14ac:dyDescent="0.3">
      <c r="A476" s="1829">
        <v>395</v>
      </c>
      <c r="B476" s="1992" t="s">
        <v>2381</v>
      </c>
      <c r="C476" s="1992" t="s">
        <v>868</v>
      </c>
      <c r="D476" s="1310">
        <v>44825</v>
      </c>
      <c r="E476" s="1311" t="s">
        <v>4927</v>
      </c>
      <c r="F476" s="1312">
        <v>67</v>
      </c>
      <c r="G476" s="1312">
        <f>AVERAGE(CPVTFC3SG0018!C23:D23)</f>
        <v>0.10150000000000001</v>
      </c>
      <c r="H476" s="1313">
        <f t="shared" si="68"/>
        <v>-176.71755725190832</v>
      </c>
      <c r="I476" s="1993" t="s">
        <v>314</v>
      </c>
      <c r="J476" s="1315"/>
      <c r="K476" s="1423"/>
      <c r="L476" s="1317"/>
      <c r="M476" s="652"/>
      <c r="N476" s="653"/>
      <c r="O476" s="1429"/>
      <c r="P476" s="4435">
        <v>44882</v>
      </c>
      <c r="Q476" s="1796" t="s">
        <v>5490</v>
      </c>
      <c r="R476" s="1312">
        <v>159</v>
      </c>
      <c r="S476" s="1312">
        <f>AVERAGE(CPVTFC3SG0059!V22:W22)</f>
        <v>0.1048</v>
      </c>
      <c r="T476" s="1313">
        <f t="shared" ref="T476" si="70">(S476-0.1551)/0.0136*66</f>
        <v>-244.10294117647052</v>
      </c>
      <c r="U476" s="2031" t="s">
        <v>314</v>
      </c>
      <c r="V476" s="262"/>
    </row>
    <row r="477" spans="1:22" ht="15.75" thickBot="1" x14ac:dyDescent="0.3">
      <c r="A477" s="2063">
        <v>396</v>
      </c>
      <c r="B477" s="1623" t="s">
        <v>2382</v>
      </c>
      <c r="C477" s="1623" t="s">
        <v>868</v>
      </c>
      <c r="D477" s="676">
        <v>44825</v>
      </c>
      <c r="E477" s="1463" t="s">
        <v>4927</v>
      </c>
      <c r="F477" s="1464">
        <v>68</v>
      </c>
      <c r="G477" s="1464">
        <f>AVERAGE(CPVTFC3SG0018!E23:F23)</f>
        <v>0.98929999999999996</v>
      </c>
      <c r="H477" s="1524">
        <f t="shared" si="68"/>
        <v>3211.8320610687024</v>
      </c>
      <c r="I477" s="2064" t="s">
        <v>315</v>
      </c>
      <c r="J477" s="1466"/>
      <c r="K477" s="1467"/>
      <c r="L477" s="1468"/>
      <c r="M477" s="1469"/>
      <c r="N477" s="1470"/>
      <c r="O477" s="1973"/>
      <c r="P477" s="4435">
        <v>44882</v>
      </c>
      <c r="Q477" s="1796" t="s">
        <v>5490</v>
      </c>
      <c r="R477" s="1312">
        <v>160</v>
      </c>
      <c r="S477" s="1312">
        <f>AVERAGE(CPVTFC3SG0059!X22:Y22)</f>
        <v>0.16805</v>
      </c>
      <c r="T477" s="1313">
        <f t="shared" ref="T477" si="71">(S477-0.1551)/0.0136*66</f>
        <v>62.845588235294201</v>
      </c>
      <c r="U477" s="2031" t="s">
        <v>314</v>
      </c>
      <c r="V477" s="262"/>
    </row>
    <row r="478" spans="1:22" x14ac:dyDescent="0.25">
      <c r="A478" s="508">
        <v>397</v>
      </c>
      <c r="B478" s="4806" t="s">
        <v>2383</v>
      </c>
      <c r="C478" s="687" t="s">
        <v>868</v>
      </c>
      <c r="D478" s="490">
        <v>44881</v>
      </c>
      <c r="E478" s="1502" t="s">
        <v>5449</v>
      </c>
      <c r="F478" s="492">
        <v>43</v>
      </c>
      <c r="G478" s="1498">
        <f>AVERAGE(CPVTFC3SG0056!U17:V17)</f>
        <v>8.9450000000000002E-2</v>
      </c>
      <c r="H478" s="622">
        <f>(G478-0.1243)/0.0142*50</f>
        <v>-122.71126760563378</v>
      </c>
      <c r="I478" s="1499" t="s">
        <v>314</v>
      </c>
      <c r="J478" s="1019"/>
      <c r="K478" s="1020"/>
      <c r="L478" s="659"/>
      <c r="M478" s="667"/>
      <c r="N478" s="661"/>
      <c r="O478" s="721"/>
      <c r="P478" s="4467"/>
      <c r="Q478" s="4422"/>
      <c r="R478" s="4400"/>
      <c r="S478" s="1503"/>
      <c r="T478" s="1503"/>
      <c r="U478" s="1504"/>
    </row>
    <row r="479" spans="1:22" ht="15.75" thickBot="1" x14ac:dyDescent="0.3">
      <c r="A479" s="537"/>
      <c r="B479" s="4807"/>
      <c r="C479" s="1505" t="s">
        <v>220</v>
      </c>
      <c r="D479" s="79">
        <v>44825</v>
      </c>
      <c r="E479" s="525" t="s">
        <v>4927</v>
      </c>
      <c r="F479" s="173">
        <v>69</v>
      </c>
      <c r="G479" s="173">
        <f>AVERAGE(CPVTFC3SG0018!G23:H23)</f>
        <v>0.81035000000000001</v>
      </c>
      <c r="H479" s="81">
        <f t="shared" si="68"/>
        <v>2528.8167938931297</v>
      </c>
      <c r="I479" s="1500" t="s">
        <v>315</v>
      </c>
      <c r="J479" s="967"/>
      <c r="K479" s="968"/>
      <c r="L479" s="794"/>
      <c r="M479" s="969"/>
      <c r="N479" s="970"/>
      <c r="O479" s="650"/>
      <c r="P479" s="4468"/>
      <c r="Q479" s="903"/>
      <c r="R479" s="1105"/>
      <c r="S479" s="902"/>
      <c r="T479" s="902"/>
      <c r="U479" s="2033"/>
    </row>
    <row r="480" spans="1:22" x14ac:dyDescent="0.25">
      <c r="A480" s="475">
        <v>398</v>
      </c>
      <c r="B480" s="4800" t="s">
        <v>2384</v>
      </c>
      <c r="C480" s="476" t="s">
        <v>868</v>
      </c>
      <c r="D480" s="407">
        <v>44825</v>
      </c>
      <c r="E480" s="477" t="s">
        <v>4927</v>
      </c>
      <c r="F480" s="478">
        <v>70</v>
      </c>
      <c r="G480" s="478">
        <f>AVERAGE(CPVTFC3SG0018!I23:J23)</f>
        <v>0.74109999999999998</v>
      </c>
      <c r="H480" s="405">
        <f t="shared" si="68"/>
        <v>2264.5038167938928</v>
      </c>
      <c r="I480" s="1510" t="s">
        <v>315</v>
      </c>
      <c r="J480" s="1506"/>
      <c r="K480" s="806"/>
      <c r="L480" s="809"/>
      <c r="M480" s="721"/>
      <c r="N480" s="721"/>
      <c r="O480" s="1299"/>
      <c r="P480" s="4437">
        <v>44882</v>
      </c>
      <c r="Q480" s="1820" t="s">
        <v>5490</v>
      </c>
      <c r="R480" s="492">
        <v>161</v>
      </c>
      <c r="S480" s="492">
        <f>AVERAGE(CPVTFC3SG0059!B24:C24)</f>
        <v>0.2082</v>
      </c>
      <c r="T480" s="622">
        <f t="shared" ref="T480" si="72">(S480-0.1551)/0.0136*66</f>
        <v>257.69117647058829</v>
      </c>
      <c r="U480" s="2065" t="s">
        <v>314</v>
      </c>
    </row>
    <row r="481" spans="1:22" ht="36.75" thickBot="1" x14ac:dyDescent="0.3">
      <c r="A481" s="599"/>
      <c r="B481" s="4818"/>
      <c r="C481" s="437" t="s">
        <v>3919</v>
      </c>
      <c r="D481" s="2079">
        <v>44881</v>
      </c>
      <c r="E481" s="2080" t="s">
        <v>5449</v>
      </c>
      <c r="F481" s="445">
        <v>44</v>
      </c>
      <c r="G481" s="453">
        <f>AVERAGE(CPVTFC3SG0056!W17:X17)</f>
        <v>1.9038499999999998</v>
      </c>
      <c r="H481" s="2081">
        <f>(G481-0.1243)/0.0142*50</f>
        <v>6266.0211267605619</v>
      </c>
      <c r="I481" s="496" t="s">
        <v>315</v>
      </c>
      <c r="J481" s="4215"/>
      <c r="K481" s="2049"/>
      <c r="L481" s="2050"/>
      <c r="M481" s="1973"/>
      <c r="N481" s="1973"/>
      <c r="O481" s="1973"/>
      <c r="P481" s="4468"/>
      <c r="Q481" s="903"/>
      <c r="R481" s="1105"/>
      <c r="S481" s="902"/>
      <c r="T481" s="902"/>
      <c r="U481" s="2033"/>
    </row>
    <row r="482" spans="1:22" x14ac:dyDescent="0.25">
      <c r="A482" s="86">
        <v>399</v>
      </c>
      <c r="B482" s="4809" t="s">
        <v>2385</v>
      </c>
      <c r="C482" s="457" t="s">
        <v>868</v>
      </c>
      <c r="D482" s="87">
        <v>44825</v>
      </c>
      <c r="E482" s="458" t="s">
        <v>4927</v>
      </c>
      <c r="F482" s="459">
        <v>71</v>
      </c>
      <c r="G482" s="459">
        <f>AVERAGE(CPVTFC3SG0018!K23:L23)</f>
        <v>0.46529999999999999</v>
      </c>
      <c r="H482" s="89">
        <f t="shared" si="68"/>
        <v>1211.8320610687024</v>
      </c>
      <c r="I482" s="2018" t="s">
        <v>865</v>
      </c>
      <c r="J482" s="1019"/>
      <c r="K482" s="1020"/>
      <c r="L482" s="659"/>
      <c r="M482" s="667"/>
      <c r="N482" s="661"/>
      <c r="O482" s="721"/>
      <c r="P482" s="4469">
        <v>44893</v>
      </c>
      <c r="Q482" s="1498" t="s">
        <v>5592</v>
      </c>
      <c r="R482" s="493">
        <v>179</v>
      </c>
      <c r="S482" s="1498">
        <f>AVERAGE(CPVTFC3SG0080!N26:O26)</f>
        <v>0.25509999999999999</v>
      </c>
      <c r="T482" s="494">
        <f t="shared" ref="T482" si="73">(S482-0.0643)/0.0133*66</f>
        <v>946.82706766917306</v>
      </c>
      <c r="U482" s="1779" t="s">
        <v>314</v>
      </c>
    </row>
    <row r="483" spans="1:22" x14ac:dyDescent="0.25">
      <c r="A483" s="596"/>
      <c r="B483" s="4816"/>
      <c r="C483" s="443" t="s">
        <v>5448</v>
      </c>
      <c r="D483" s="1149"/>
      <c r="E483" s="1264"/>
      <c r="F483" s="695"/>
      <c r="G483" s="695"/>
      <c r="H483" s="646"/>
      <c r="I483" s="1995"/>
      <c r="J483" s="875"/>
      <c r="K483" s="876"/>
      <c r="L483" s="877"/>
      <c r="M483" s="645"/>
      <c r="N483" s="646"/>
      <c r="O483" s="642"/>
      <c r="P483" s="4428">
        <v>44882</v>
      </c>
      <c r="Q483" s="1818" t="s">
        <v>5490</v>
      </c>
      <c r="R483" s="102">
        <v>162</v>
      </c>
      <c r="S483" s="102">
        <f>AVERAGE(CPVTFC3SG0059!D24:E24)</f>
        <v>0.17494999999999999</v>
      </c>
      <c r="T483" s="13">
        <f t="shared" ref="T483:T484" si="74">(S483-0.1551)/0.0136*66</f>
        <v>96.330882352941217</v>
      </c>
      <c r="U483" s="2066" t="s">
        <v>314</v>
      </c>
    </row>
    <row r="484" spans="1:22" ht="15.75" thickBot="1" x14ac:dyDescent="0.3">
      <c r="A484" s="516"/>
      <c r="B484" s="4810"/>
      <c r="C484" s="463" t="s">
        <v>863</v>
      </c>
      <c r="D484" s="1383"/>
      <c r="E484" s="1384"/>
      <c r="F484" s="787"/>
      <c r="G484" s="787"/>
      <c r="H484" s="662"/>
      <c r="I484" s="2057"/>
      <c r="J484" s="963"/>
      <c r="K484" s="1415"/>
      <c r="L484" s="792"/>
      <c r="M484" s="668"/>
      <c r="N484" s="662"/>
      <c r="O484" s="778"/>
      <c r="P484" s="4440">
        <v>44882</v>
      </c>
      <c r="Q484" s="2041" t="s">
        <v>5490</v>
      </c>
      <c r="R484" s="518">
        <v>163</v>
      </c>
      <c r="S484" s="518">
        <f>AVERAGE(CPVTFC3SG0059!F24:G24)</f>
        <v>2.8863000000000003</v>
      </c>
      <c r="T484" s="218">
        <f t="shared" si="74"/>
        <v>13254.352941176474</v>
      </c>
      <c r="U484" s="2042" t="s">
        <v>315</v>
      </c>
    </row>
    <row r="485" spans="1:22" x14ac:dyDescent="0.25">
      <c r="A485" s="1840">
        <v>400</v>
      </c>
      <c r="B485" s="4819" t="s">
        <v>2386</v>
      </c>
      <c r="C485" s="439" t="s">
        <v>868</v>
      </c>
      <c r="D485" s="125">
        <v>44825</v>
      </c>
      <c r="E485" s="390" t="s">
        <v>4927</v>
      </c>
      <c r="F485" s="449">
        <v>72</v>
      </c>
      <c r="G485" s="449">
        <f>AVERAGE(CPVTFC3SG0018!M23:N23)</f>
        <v>2.7710499999999998</v>
      </c>
      <c r="H485" s="1076">
        <f t="shared" si="68"/>
        <v>10012.40458015267</v>
      </c>
      <c r="I485" s="1501" t="s">
        <v>315</v>
      </c>
      <c r="J485" s="1005"/>
      <c r="K485" s="1006"/>
      <c r="L485" s="959"/>
      <c r="M485" s="830"/>
      <c r="N485" s="831"/>
      <c r="O485" s="656"/>
      <c r="P485" s="4470">
        <v>44882</v>
      </c>
      <c r="Q485" s="4216" t="s">
        <v>5490</v>
      </c>
      <c r="R485" s="449">
        <v>164</v>
      </c>
      <c r="S485" s="449">
        <f>AVERAGE(CPVTFC3SG0059!H24:I24)</f>
        <v>0.87095</v>
      </c>
      <c r="T485" s="1076">
        <f t="shared" ref="T485:T487" si="75">(S485-0.1551)/0.0136*66</f>
        <v>3473.9779411764707</v>
      </c>
      <c r="U485" s="4217" t="s">
        <v>315</v>
      </c>
    </row>
    <row r="486" spans="1:22" x14ac:dyDescent="0.25">
      <c r="A486" s="593"/>
      <c r="B486" s="4816"/>
      <c r="C486" s="263" t="s">
        <v>5448</v>
      </c>
      <c r="D486" s="1149"/>
      <c r="E486" s="1264"/>
      <c r="F486" s="695"/>
      <c r="G486" s="695"/>
      <c r="H486" s="646"/>
      <c r="I486" s="1995"/>
      <c r="J486" s="875"/>
      <c r="K486" s="876"/>
      <c r="L486" s="877"/>
      <c r="M486" s="645"/>
      <c r="N486" s="646"/>
      <c r="O486" s="642"/>
      <c r="P486" s="4428">
        <v>44882</v>
      </c>
      <c r="Q486" s="1818" t="s">
        <v>5490</v>
      </c>
      <c r="R486" s="102">
        <v>165</v>
      </c>
      <c r="S486" s="102">
        <f>AVERAGE(CPVTFC3SG0059!J24:K24)</f>
        <v>0.38544999999999996</v>
      </c>
      <c r="T486" s="13">
        <f t="shared" si="75"/>
        <v>1117.875</v>
      </c>
      <c r="U486" s="2066" t="s">
        <v>314</v>
      </c>
    </row>
    <row r="487" spans="1:22" ht="15.75" thickBot="1" x14ac:dyDescent="0.3">
      <c r="A487" s="90"/>
      <c r="B487" s="4810"/>
      <c r="C487" s="464" t="s">
        <v>863</v>
      </c>
      <c r="D487" s="1383"/>
      <c r="E487" s="1384"/>
      <c r="F487" s="787"/>
      <c r="G487" s="787"/>
      <c r="H487" s="662"/>
      <c r="I487" s="2057"/>
      <c r="J487" s="963"/>
      <c r="K487" s="1415"/>
      <c r="L487" s="792"/>
      <c r="M487" s="668"/>
      <c r="N487" s="662"/>
      <c r="O487" s="778"/>
      <c r="P487" s="4429">
        <v>44882</v>
      </c>
      <c r="Q487" s="1826" t="s">
        <v>5490</v>
      </c>
      <c r="R487" s="467">
        <v>166</v>
      </c>
      <c r="S487" s="467">
        <f>AVERAGE(CPVTFC3SG0059!L24:M24)</f>
        <v>0.36144999999999999</v>
      </c>
      <c r="T487" s="225">
        <f t="shared" si="75"/>
        <v>1001.404411764706</v>
      </c>
      <c r="U487" s="2052" t="s">
        <v>314</v>
      </c>
    </row>
    <row r="488" spans="1:22" ht="15.75" thickBot="1" x14ac:dyDescent="0.3">
      <c r="A488" s="2008">
        <v>401</v>
      </c>
      <c r="B488" s="2069" t="s">
        <v>2387</v>
      </c>
      <c r="C488" s="2069" t="s">
        <v>868</v>
      </c>
      <c r="D488" s="1808">
        <v>44825</v>
      </c>
      <c r="E488" s="1834" t="s">
        <v>4927</v>
      </c>
      <c r="F488" s="1810">
        <v>73</v>
      </c>
      <c r="G488" s="1810">
        <f>AVERAGE(CPVTFC3SG0018!O23:P23)</f>
        <v>0.1002</v>
      </c>
      <c r="H488" s="1175">
        <f t="shared" si="68"/>
        <v>-181.67938931297704</v>
      </c>
      <c r="I488" s="2070" t="s">
        <v>314</v>
      </c>
      <c r="J488" s="2071"/>
      <c r="K488" s="2072"/>
      <c r="L488" s="2073"/>
      <c r="M488" s="2074"/>
      <c r="N488" s="860"/>
      <c r="O488" s="2017"/>
      <c r="P488" s="4438">
        <v>44882</v>
      </c>
      <c r="Q488" s="1809" t="s">
        <v>5490</v>
      </c>
      <c r="R488" s="1810">
        <v>167</v>
      </c>
      <c r="S488" s="1810">
        <f>AVERAGE(CPVTFC3SG0059!N24:O24)</f>
        <v>0.19935</v>
      </c>
      <c r="T488" s="1175">
        <f t="shared" ref="T488" si="76">(S488-0.1551)/0.0136*66</f>
        <v>214.74264705882359</v>
      </c>
      <c r="U488" s="2058" t="s">
        <v>314</v>
      </c>
      <c r="V488" s="262"/>
    </row>
    <row r="489" spans="1:22" x14ac:dyDescent="0.25">
      <c r="A489" s="456">
        <v>402</v>
      </c>
      <c r="B489" s="4806" t="s">
        <v>2388</v>
      </c>
      <c r="C489" s="457" t="s">
        <v>868</v>
      </c>
      <c r="D489" s="87">
        <v>44825</v>
      </c>
      <c r="E489" s="458" t="s">
        <v>4927</v>
      </c>
      <c r="F489" s="459">
        <v>74</v>
      </c>
      <c r="G489" s="459">
        <f>AVERAGE(CPVTFC3SG0018!Q23:R23)</f>
        <v>2.8624499999999999</v>
      </c>
      <c r="H489" s="89">
        <f t="shared" si="68"/>
        <v>10361.259541984731</v>
      </c>
      <c r="I489" s="2018" t="s">
        <v>315</v>
      </c>
      <c r="J489" s="806"/>
      <c r="K489" s="806"/>
      <c r="L489" s="809"/>
      <c r="M489" s="721"/>
      <c r="N489" s="721"/>
      <c r="O489" s="721"/>
      <c r="P489" s="4444">
        <v>44882</v>
      </c>
      <c r="Q489" s="2028" t="s">
        <v>5490</v>
      </c>
      <c r="R489" s="478">
        <v>168</v>
      </c>
      <c r="S489" s="478">
        <f>AVERAGE(CPVTFC3SG0059!P24:Q24)</f>
        <v>2.45635</v>
      </c>
      <c r="T489" s="405">
        <f t="shared" ref="T489:T490" si="77">(S489-0.1551)/0.0136*66</f>
        <v>11167.830882352942</v>
      </c>
      <c r="U489" s="2029" t="s">
        <v>315</v>
      </c>
    </row>
    <row r="490" spans="1:22" ht="15.75" thickBot="1" x14ac:dyDescent="0.3">
      <c r="A490" s="219"/>
      <c r="B490" s="4808"/>
      <c r="C490" s="463" t="s">
        <v>5448</v>
      </c>
      <c r="D490" s="1383"/>
      <c r="E490" s="1384"/>
      <c r="F490" s="787"/>
      <c r="G490" s="787"/>
      <c r="H490" s="662"/>
      <c r="I490" s="2057"/>
      <c r="J490" s="815"/>
      <c r="K490" s="815"/>
      <c r="L490" s="816"/>
      <c r="M490" s="778"/>
      <c r="N490" s="778"/>
      <c r="O490" s="778"/>
      <c r="P490" s="4431">
        <v>44882</v>
      </c>
      <c r="Q490" s="1981" t="s">
        <v>5490</v>
      </c>
      <c r="R490" s="485">
        <v>169</v>
      </c>
      <c r="S490" s="485">
        <f>AVERAGE(CPVTFC3SG0059!R24:S24)</f>
        <v>0.73394999999999999</v>
      </c>
      <c r="T490" s="415">
        <f t="shared" si="77"/>
        <v>2809.125</v>
      </c>
      <c r="U490" s="2030" t="s">
        <v>315</v>
      </c>
    </row>
    <row r="491" spans="1:22" ht="15.75" thickBot="1" x14ac:dyDescent="0.3">
      <c r="A491" s="600">
        <v>403</v>
      </c>
      <c r="B491" s="2000" t="s">
        <v>2389</v>
      </c>
      <c r="C491" s="2000" t="s">
        <v>868</v>
      </c>
      <c r="D491" s="601">
        <v>44825</v>
      </c>
      <c r="E491" s="602" t="s">
        <v>4927</v>
      </c>
      <c r="F491" s="1425">
        <v>75</v>
      </c>
      <c r="G491" s="1425">
        <f>AVERAGE(CPVTFC3SG0018!S23:T23)</f>
        <v>2.7451499999999998</v>
      </c>
      <c r="H491" s="1802">
        <f t="shared" si="68"/>
        <v>9913.5496183206087</v>
      </c>
      <c r="I491" s="2001" t="s">
        <v>315</v>
      </c>
      <c r="J491" s="1315"/>
      <c r="K491" s="1423"/>
      <c r="L491" s="1317"/>
      <c r="M491" s="652"/>
      <c r="N491" s="653"/>
      <c r="O491" s="1429"/>
      <c r="P491" s="4433">
        <v>44882</v>
      </c>
      <c r="Q491" s="1997" t="s">
        <v>5490</v>
      </c>
      <c r="R491" s="1425">
        <v>170</v>
      </c>
      <c r="S491" s="1425">
        <f>AVERAGE(CPVTFC3SG0059!T24:U24)</f>
        <v>0.84145000000000003</v>
      </c>
      <c r="T491" s="1802">
        <f t="shared" ref="T491" si="78">(S491-0.1551)/0.0136*66</f>
        <v>3330.8161764705883</v>
      </c>
      <c r="U491" s="2032" t="s">
        <v>315</v>
      </c>
      <c r="V491" s="262"/>
    </row>
    <row r="492" spans="1:22" ht="15.75" thickBot="1" x14ac:dyDescent="0.3">
      <c r="A492" s="1904">
        <v>404</v>
      </c>
      <c r="B492" s="2009" t="s">
        <v>2390</v>
      </c>
      <c r="C492" s="2009" t="s">
        <v>868</v>
      </c>
      <c r="D492" s="2010">
        <v>44825</v>
      </c>
      <c r="E492" s="2011" t="s">
        <v>4927</v>
      </c>
      <c r="F492" s="2012">
        <v>76</v>
      </c>
      <c r="G492" s="2012">
        <f>AVERAGE(CPVTFC3SG0018!U23:V23)</f>
        <v>1.1345000000000001</v>
      </c>
      <c r="H492" s="2013">
        <f t="shared" si="68"/>
        <v>3766.0305343511454</v>
      </c>
      <c r="I492" s="2014" t="s">
        <v>315</v>
      </c>
      <c r="J492" s="2071"/>
      <c r="K492" s="2072"/>
      <c r="L492" s="2073"/>
      <c r="M492" s="2074"/>
      <c r="N492" s="860"/>
      <c r="O492" s="2017"/>
      <c r="P492" s="4438">
        <v>44882</v>
      </c>
      <c r="Q492" s="1809" t="s">
        <v>5490</v>
      </c>
      <c r="R492" s="1810">
        <v>171</v>
      </c>
      <c r="S492" s="1810">
        <f>AVERAGE(CPVTFC3SG0059!V24:W24)</f>
        <v>0.24834999999999999</v>
      </c>
      <c r="T492" s="1175">
        <f t="shared" ref="T492" si="79">(S492-0.1551)/0.0136*66</f>
        <v>452.53676470588238</v>
      </c>
      <c r="U492" s="2058" t="s">
        <v>314</v>
      </c>
      <c r="V492" s="262"/>
    </row>
    <row r="493" spans="1:22" x14ac:dyDescent="0.25">
      <c r="A493" s="86">
        <v>405</v>
      </c>
      <c r="B493" s="4806" t="s">
        <v>2391</v>
      </c>
      <c r="C493" s="686" t="s">
        <v>868</v>
      </c>
      <c r="D493" s="87">
        <v>44825</v>
      </c>
      <c r="E493" s="458" t="s">
        <v>4927</v>
      </c>
      <c r="F493" s="459">
        <v>77</v>
      </c>
      <c r="G493" s="459">
        <f>AVERAGE(CPVTFC3SG0018!W23:X23)</f>
        <v>2.3401500000000004</v>
      </c>
      <c r="H493" s="89">
        <f t="shared" si="68"/>
        <v>8367.7480916030545</v>
      </c>
      <c r="I493" s="2018" t="s">
        <v>315</v>
      </c>
      <c r="J493" s="806"/>
      <c r="K493" s="747"/>
      <c r="L493" s="809"/>
      <c r="M493" s="667"/>
      <c r="N493" s="661"/>
      <c r="O493" s="721"/>
      <c r="P493" s="4437">
        <v>44882</v>
      </c>
      <c r="Q493" s="1820" t="s">
        <v>5490</v>
      </c>
      <c r="R493" s="492">
        <v>172</v>
      </c>
      <c r="S493" s="492">
        <f>AVERAGE(CPVTFC3SG0059!X24:Y24)</f>
        <v>0.40384999999999999</v>
      </c>
      <c r="T493" s="622">
        <f t="shared" ref="T493:T494" si="80">(S493-0.1551)/0.0136*66</f>
        <v>1207.169117647059</v>
      </c>
      <c r="U493" s="2065" t="s">
        <v>314</v>
      </c>
    </row>
    <row r="494" spans="1:22" ht="15.75" thickBot="1" x14ac:dyDescent="0.3">
      <c r="A494" s="2034"/>
      <c r="B494" s="4808"/>
      <c r="C494" s="2019" t="s">
        <v>5448</v>
      </c>
      <c r="D494" s="2020"/>
      <c r="E494" s="2021"/>
      <c r="F494" s="2022"/>
      <c r="G494" s="2022"/>
      <c r="H494" s="1258"/>
      <c r="I494" s="2023"/>
      <c r="J494" s="1507"/>
      <c r="K494" s="2075"/>
      <c r="L494" s="1508"/>
      <c r="M494" s="1257"/>
      <c r="N494" s="1258"/>
      <c r="O494" s="1509"/>
      <c r="P494" s="4440">
        <v>44882</v>
      </c>
      <c r="Q494" s="2041" t="s">
        <v>5490</v>
      </c>
      <c r="R494" s="518">
        <v>173</v>
      </c>
      <c r="S494" s="518">
        <f>AVERAGE(CPVTFC3SG0059!B26:C26)</f>
        <v>0.4627</v>
      </c>
      <c r="T494" s="218">
        <f t="shared" si="80"/>
        <v>1492.7647058823529</v>
      </c>
      <c r="U494" s="2042" t="s">
        <v>315</v>
      </c>
    </row>
    <row r="495" spans="1:22" ht="15.75" thickBot="1" x14ac:dyDescent="0.3">
      <c r="A495" s="1798">
        <v>406</v>
      </c>
      <c r="B495" s="2000" t="s">
        <v>2392</v>
      </c>
      <c r="C495" s="2000" t="s">
        <v>868</v>
      </c>
      <c r="D495" s="601">
        <v>44825</v>
      </c>
      <c r="E495" s="602" t="s">
        <v>4927</v>
      </c>
      <c r="F495" s="1425">
        <v>78</v>
      </c>
      <c r="G495" s="1425">
        <f>AVERAGE(CPVTFC3SG0018!C25:D25)</f>
        <v>2.1143999999999998</v>
      </c>
      <c r="H495" s="1802">
        <f t="shared" si="68"/>
        <v>7506.1068702290067</v>
      </c>
      <c r="I495" s="2001" t="s">
        <v>315</v>
      </c>
      <c r="J495" s="1988"/>
      <c r="K495" s="2076"/>
      <c r="L495" s="1989"/>
      <c r="M495" s="652"/>
      <c r="N495" s="653"/>
      <c r="O495" s="1429"/>
      <c r="P495" s="4461">
        <v>44882</v>
      </c>
      <c r="Q495" s="1796" t="s">
        <v>5490</v>
      </c>
      <c r="R495" s="1312">
        <v>174</v>
      </c>
      <c r="S495" s="1312">
        <f>AVERAGE(CPVTFC3SG0059!D26:E26)</f>
        <v>0.22525000000000001</v>
      </c>
      <c r="T495" s="1313">
        <f t="shared" ref="T495:T496" si="81">(S495-0.1551)/0.0136*66</f>
        <v>340.43382352941188</v>
      </c>
      <c r="U495" s="2031" t="s">
        <v>314</v>
      </c>
      <c r="V495" s="262"/>
    </row>
    <row r="496" spans="1:22" ht="15.75" thickBot="1" x14ac:dyDescent="0.3">
      <c r="A496" s="600">
        <v>407</v>
      </c>
      <c r="B496" s="2000" t="s">
        <v>2393</v>
      </c>
      <c r="C496" s="2000" t="s">
        <v>868</v>
      </c>
      <c r="D496" s="601">
        <v>44825</v>
      </c>
      <c r="E496" s="602" t="s">
        <v>4927</v>
      </c>
      <c r="F496" s="1425">
        <v>79</v>
      </c>
      <c r="G496" s="1425">
        <f>AVERAGE(CPVTFC3SG0018!E25:F25)</f>
        <v>2.8569</v>
      </c>
      <c r="H496" s="1802">
        <f t="shared" si="68"/>
        <v>10340.076335877862</v>
      </c>
      <c r="I496" s="2001" t="s">
        <v>315</v>
      </c>
      <c r="J496" s="1315"/>
      <c r="K496" s="1423"/>
      <c r="L496" s="1317"/>
      <c r="M496" s="652"/>
      <c r="N496" s="653"/>
      <c r="O496" s="1429"/>
      <c r="P496" s="4433">
        <v>44882</v>
      </c>
      <c r="Q496" s="1997" t="s">
        <v>5490</v>
      </c>
      <c r="R496" s="1425">
        <v>175</v>
      </c>
      <c r="S496" s="1425">
        <f>AVERAGE(CPVTFC3SG0059!F26:G26)</f>
        <v>0.96720000000000006</v>
      </c>
      <c r="T496" s="1802">
        <f t="shared" si="81"/>
        <v>3941.0735294117649</v>
      </c>
      <c r="U496" s="2032" t="s">
        <v>315</v>
      </c>
      <c r="V496" s="262"/>
    </row>
    <row r="497" spans="1:22" x14ac:dyDescent="0.25">
      <c r="A497" s="504">
        <v>408</v>
      </c>
      <c r="B497" s="4815" t="s">
        <v>2394</v>
      </c>
      <c r="C497" s="680" t="s">
        <v>868</v>
      </c>
      <c r="D497" s="115">
        <v>44825</v>
      </c>
      <c r="E497" s="388" t="s">
        <v>4927</v>
      </c>
      <c r="F497" s="444">
        <v>80</v>
      </c>
      <c r="G497" s="444">
        <f>AVERAGE(CPVTFC3SG0018!G25:H25)</f>
        <v>2.8958000000000004</v>
      </c>
      <c r="H497" s="117">
        <f t="shared" si="68"/>
        <v>10488.549618320612</v>
      </c>
      <c r="I497" s="2077" t="s">
        <v>315</v>
      </c>
      <c r="J497" s="2078"/>
      <c r="K497" s="1006"/>
      <c r="L497" s="959"/>
      <c r="M497" s="830"/>
      <c r="N497" s="831"/>
      <c r="O497" s="656"/>
      <c r="P497" s="4458"/>
      <c r="Q497" s="903"/>
      <c r="R497" s="1105"/>
      <c r="S497" s="902"/>
      <c r="T497" s="902"/>
      <c r="U497" s="902"/>
      <c r="V497" s="299"/>
    </row>
    <row r="498" spans="1:22" ht="15.75" thickBot="1" x14ac:dyDescent="0.3">
      <c r="A498" s="599"/>
      <c r="B498" s="4815"/>
      <c r="C498" s="497" t="s">
        <v>220</v>
      </c>
      <c r="D498" s="2079">
        <v>44881</v>
      </c>
      <c r="E498" s="2080" t="s">
        <v>5449</v>
      </c>
      <c r="F498" s="445">
        <v>45</v>
      </c>
      <c r="G498" s="453">
        <f>AVERAGE(CPVTFC3SG0056!C19:D19)</f>
        <v>2.8926499999999997</v>
      </c>
      <c r="H498" s="2081">
        <f>(G498-0.1243)/0.0142*50</f>
        <v>9747.7112676056313</v>
      </c>
      <c r="I498" s="496" t="s">
        <v>315</v>
      </c>
      <c r="J498" s="2082"/>
      <c r="K498" s="1022"/>
      <c r="L498" s="794"/>
      <c r="M498" s="969"/>
      <c r="N498" s="970"/>
      <c r="O498" s="650"/>
      <c r="P498" s="4458"/>
      <c r="Q498" s="903"/>
      <c r="R498" s="1105"/>
      <c r="S498" s="902"/>
      <c r="T498" s="902"/>
      <c r="U498" s="902"/>
      <c r="V498" s="299"/>
    </row>
    <row r="499" spans="1:22" ht="15.75" thickBot="1" x14ac:dyDescent="0.3">
      <c r="A499" s="600">
        <v>409</v>
      </c>
      <c r="B499" s="2000" t="s">
        <v>2395</v>
      </c>
      <c r="C499" s="2000" t="s">
        <v>868</v>
      </c>
      <c r="D499" s="601">
        <v>44825</v>
      </c>
      <c r="E499" s="602" t="s">
        <v>4927</v>
      </c>
      <c r="F499" s="1425">
        <v>81</v>
      </c>
      <c r="G499" s="1425">
        <f>AVERAGE(CPVTFC3SG0018!I25:J25)</f>
        <v>0.93554999999999999</v>
      </c>
      <c r="H499" s="1802">
        <f t="shared" si="68"/>
        <v>3006.6793893129766</v>
      </c>
      <c r="I499" s="2001" t="s">
        <v>315</v>
      </c>
      <c r="J499" s="1988"/>
      <c r="K499" s="1988"/>
      <c r="L499" s="1989"/>
      <c r="M499" s="1429"/>
      <c r="N499" s="1429"/>
      <c r="O499" s="1429"/>
      <c r="P499" s="4461">
        <v>44882</v>
      </c>
      <c r="Q499" s="1796" t="s">
        <v>5490</v>
      </c>
      <c r="R499" s="1312">
        <v>176</v>
      </c>
      <c r="S499" s="1312">
        <f>AVERAGE(CPVTFC3SG0059!H26:I26)</f>
        <v>0.21284999999999998</v>
      </c>
      <c r="T499" s="1313">
        <f t="shared" ref="T499:T500" si="82">(S499-0.1551)/0.0136*66</f>
        <v>280.25735294117646</v>
      </c>
      <c r="U499" s="2031" t="s">
        <v>314</v>
      </c>
      <c r="V499" s="289"/>
    </row>
    <row r="500" spans="1:22" ht="15.75" thickBot="1" x14ac:dyDescent="0.3">
      <c r="A500" s="2083">
        <v>410</v>
      </c>
      <c r="B500" s="2009" t="s">
        <v>2396</v>
      </c>
      <c r="C500" s="2009" t="s">
        <v>868</v>
      </c>
      <c r="D500" s="2010">
        <v>44825</v>
      </c>
      <c r="E500" s="2011" t="s">
        <v>4927</v>
      </c>
      <c r="F500" s="2012">
        <v>82</v>
      </c>
      <c r="G500" s="2012">
        <f>AVERAGE(CPVTFC3SG0018!K25:L25)</f>
        <v>2.8537499999999998</v>
      </c>
      <c r="H500" s="2013">
        <f t="shared" si="68"/>
        <v>10328.053435114502</v>
      </c>
      <c r="I500" s="2014" t="s">
        <v>315</v>
      </c>
      <c r="J500" s="2071"/>
      <c r="K500" s="2072"/>
      <c r="L500" s="2073"/>
      <c r="M500" s="2074"/>
      <c r="N500" s="860"/>
      <c r="O500" s="2017"/>
      <c r="P500" s="4462">
        <v>44882</v>
      </c>
      <c r="Q500" s="2035" t="s">
        <v>5490</v>
      </c>
      <c r="R500" s="2012">
        <v>177</v>
      </c>
      <c r="S500" s="2012">
        <f>AVERAGE(CPVTFC3SG0059!J26:K26)</f>
        <v>0.95225000000000004</v>
      </c>
      <c r="T500" s="2013">
        <f t="shared" si="82"/>
        <v>3868.5220588235297</v>
      </c>
      <c r="U500" s="2036" t="s">
        <v>315</v>
      </c>
      <c r="V500" s="262"/>
    </row>
    <row r="501" spans="1:22" x14ac:dyDescent="0.25">
      <c r="A501" s="86">
        <v>411</v>
      </c>
      <c r="B501" s="4811" t="s">
        <v>2397</v>
      </c>
      <c r="C501" s="489" t="s">
        <v>868</v>
      </c>
      <c r="D501" s="490">
        <v>44825</v>
      </c>
      <c r="E501" s="491" t="s">
        <v>4927</v>
      </c>
      <c r="F501" s="492">
        <v>83</v>
      </c>
      <c r="G501" s="492">
        <f>AVERAGE(CPVTFC3SG0018!M25:N25)</f>
        <v>7.7149999999999996E-2</v>
      </c>
      <c r="H501" s="622">
        <f t="shared" si="68"/>
        <v>-269.65648854961825</v>
      </c>
      <c r="I501" s="1996" t="s">
        <v>314</v>
      </c>
      <c r="J501" s="806"/>
      <c r="K501" s="806"/>
      <c r="L501" s="809"/>
      <c r="M501" s="721"/>
      <c r="N501" s="721"/>
      <c r="O501" s="721"/>
      <c r="P501" s="4446">
        <v>44882</v>
      </c>
      <c r="Q501" s="2038" t="s">
        <v>5490</v>
      </c>
      <c r="R501" s="459">
        <v>178</v>
      </c>
      <c r="S501" s="459">
        <f>AVERAGE(CPVTFC3SG0059!L26:M26)</f>
        <v>0.1822</v>
      </c>
      <c r="T501" s="89">
        <f t="shared" ref="T501:T502" si="83">(S501-0.1551)/0.0136*66</f>
        <v>131.51470588235301</v>
      </c>
      <c r="U501" s="2039" t="s">
        <v>314</v>
      </c>
    </row>
    <row r="502" spans="1:22" ht="15.75" thickBot="1" x14ac:dyDescent="0.3">
      <c r="A502" s="537"/>
      <c r="B502" s="4812"/>
      <c r="C502" s="346" t="s">
        <v>5448</v>
      </c>
      <c r="D502" s="2084"/>
      <c r="E502" s="2085"/>
      <c r="F502" s="1586"/>
      <c r="G502" s="1586"/>
      <c r="H502" s="970"/>
      <c r="I502" s="2086"/>
      <c r="J502" s="1643"/>
      <c r="K502" s="1643"/>
      <c r="L502" s="1644"/>
      <c r="M502" s="650"/>
      <c r="N502" s="650"/>
      <c r="O502" s="650"/>
      <c r="P502" s="4471">
        <v>44882</v>
      </c>
      <c r="Q502" s="2067" t="s">
        <v>5490</v>
      </c>
      <c r="R502" s="173">
        <v>179</v>
      </c>
      <c r="S502" s="173">
        <f>AVERAGE(CPVTFC3SG0059!N26:O26)</f>
        <v>0.15024999999999999</v>
      </c>
      <c r="T502" s="81">
        <f t="shared" si="83"/>
        <v>-23.53676470588232</v>
      </c>
      <c r="U502" s="2068" t="s">
        <v>314</v>
      </c>
    </row>
    <row r="503" spans="1:22" ht="15.75" thickBot="1" x14ac:dyDescent="0.3">
      <c r="A503" s="1798">
        <v>412</v>
      </c>
      <c r="B503" s="2000" t="s">
        <v>2398</v>
      </c>
      <c r="C503" s="2000" t="s">
        <v>868</v>
      </c>
      <c r="D503" s="601">
        <v>44825</v>
      </c>
      <c r="E503" s="602" t="s">
        <v>4927</v>
      </c>
      <c r="F503" s="1425">
        <v>84</v>
      </c>
      <c r="G503" s="1425">
        <f>AVERAGE(CPVTFC3SG0018!O25:P25)</f>
        <v>2.3506499999999999</v>
      </c>
      <c r="H503" s="1802">
        <f t="shared" si="68"/>
        <v>8407.8244274809149</v>
      </c>
      <c r="I503" s="2001" t="s">
        <v>315</v>
      </c>
      <c r="J503" s="1315"/>
      <c r="K503" s="1423"/>
      <c r="L503" s="1317"/>
      <c r="M503" s="652"/>
      <c r="N503" s="653"/>
      <c r="O503" s="1429"/>
      <c r="P503" s="4433">
        <v>44882</v>
      </c>
      <c r="Q503" s="1997" t="s">
        <v>5490</v>
      </c>
      <c r="R503" s="1425">
        <v>180</v>
      </c>
      <c r="S503" s="1425">
        <f>AVERAGE(CPVTFC3SG0059!P26:Q26)</f>
        <v>0.41874999999999996</v>
      </c>
      <c r="T503" s="1802">
        <f t="shared" ref="T503:T505" si="84">(S503-0.1551)/0.0136*66</f>
        <v>1279.4779411764705</v>
      </c>
      <c r="U503" s="2032" t="s">
        <v>315</v>
      </c>
    </row>
    <row r="504" spans="1:22" x14ac:dyDescent="0.25">
      <c r="A504" s="592">
        <v>413</v>
      </c>
      <c r="B504" s="4807" t="s">
        <v>2399</v>
      </c>
      <c r="C504" s="681" t="s">
        <v>868</v>
      </c>
      <c r="D504" s="125">
        <v>44825</v>
      </c>
      <c r="E504" s="390" t="s">
        <v>4927</v>
      </c>
      <c r="F504" s="449">
        <v>85</v>
      </c>
      <c r="G504" s="449">
        <f>AVERAGE(CPVTFC3SG0018!Q25:R25)</f>
        <v>2.44225</v>
      </c>
      <c r="H504" s="1076">
        <f t="shared" si="68"/>
        <v>8757.442748091602</v>
      </c>
      <c r="I504" s="1501" t="s">
        <v>315</v>
      </c>
      <c r="J504" s="827"/>
      <c r="K504" s="827"/>
      <c r="L504" s="829"/>
      <c r="M504" s="656"/>
      <c r="N504" s="656"/>
      <c r="O504" s="656"/>
      <c r="P504" s="4472">
        <v>44882</v>
      </c>
      <c r="Q504" s="1862" t="s">
        <v>5490</v>
      </c>
      <c r="R504" s="375">
        <v>181</v>
      </c>
      <c r="S504" s="375">
        <f>AVERAGE(CPVTFC3SG0059!R26:S26)</f>
        <v>0.40629999999999999</v>
      </c>
      <c r="T504" s="85">
        <f t="shared" si="84"/>
        <v>1219.0588235294117</v>
      </c>
      <c r="U504" s="2087" t="s">
        <v>314</v>
      </c>
    </row>
    <row r="505" spans="1:22" ht="15.75" thickBot="1" x14ac:dyDescent="0.3">
      <c r="A505" s="537"/>
      <c r="B505" s="4807"/>
      <c r="C505" s="675" t="s">
        <v>5448</v>
      </c>
      <c r="D505" s="2084"/>
      <c r="E505" s="2085"/>
      <c r="F505" s="1586"/>
      <c r="G505" s="1586"/>
      <c r="H505" s="970"/>
      <c r="I505" s="2086"/>
      <c r="J505" s="1643"/>
      <c r="K505" s="1643"/>
      <c r="L505" s="1644"/>
      <c r="M505" s="650"/>
      <c r="N505" s="650"/>
      <c r="O505" s="650"/>
      <c r="P505" s="4464">
        <v>44882</v>
      </c>
      <c r="Q505" s="1849" t="s">
        <v>5490</v>
      </c>
      <c r="R505" s="321">
        <v>182</v>
      </c>
      <c r="S505" s="321">
        <f>AVERAGE(CPVTFC3SG0059!T26:U26)</f>
        <v>0.32630000000000003</v>
      </c>
      <c r="T505" s="113">
        <f t="shared" si="84"/>
        <v>830.82352941176487</v>
      </c>
      <c r="U505" s="2056" t="s">
        <v>314</v>
      </c>
    </row>
    <row r="506" spans="1:22" x14ac:dyDescent="0.25">
      <c r="A506" s="488">
        <v>414</v>
      </c>
      <c r="B506" s="4811" t="s">
        <v>2400</v>
      </c>
      <c r="C506" s="489" t="s">
        <v>868</v>
      </c>
      <c r="D506" s="490">
        <v>44825</v>
      </c>
      <c r="E506" s="491" t="s">
        <v>4927</v>
      </c>
      <c r="F506" s="492">
        <v>86</v>
      </c>
      <c r="G506" s="492">
        <f>AVERAGE(CPVTFC3SG0018!S25:T25)</f>
        <v>9.0749999999999997E-2</v>
      </c>
      <c r="H506" s="622">
        <f t="shared" si="68"/>
        <v>-217.74809160305338</v>
      </c>
      <c r="I506" s="1996" t="s">
        <v>314</v>
      </c>
      <c r="J506" s="806"/>
      <c r="K506" s="806"/>
      <c r="L506" s="809"/>
      <c r="M506" s="721"/>
      <c r="N506" s="721"/>
      <c r="O506" s="721"/>
      <c r="P506" s="4437">
        <v>44882</v>
      </c>
      <c r="Q506" s="1820" t="s">
        <v>5490</v>
      </c>
      <c r="R506" s="492">
        <v>183</v>
      </c>
      <c r="S506" s="492">
        <f>AVERAGE(CPVTFC3SG0059!V26:W26)</f>
        <v>0.12045</v>
      </c>
      <c r="T506" s="622">
        <f t="shared" ref="T506:T507" si="85">(S506-0.1551)/0.0136*66</f>
        <v>-168.15441176470583</v>
      </c>
      <c r="U506" s="2065" t="s">
        <v>314</v>
      </c>
    </row>
    <row r="507" spans="1:22" x14ac:dyDescent="0.25">
      <c r="A507" s="593"/>
      <c r="B507" s="4813"/>
      <c r="C507" s="263" t="s">
        <v>5448</v>
      </c>
      <c r="D507" s="1149"/>
      <c r="E507" s="1264"/>
      <c r="F507" s="695"/>
      <c r="G507" s="695"/>
      <c r="H507" s="646"/>
      <c r="I507" s="1995"/>
      <c r="J507" s="841"/>
      <c r="K507" s="841"/>
      <c r="L507" s="842"/>
      <c r="M507" s="642"/>
      <c r="N507" s="642"/>
      <c r="O507" s="642"/>
      <c r="P507" s="4428">
        <v>44882</v>
      </c>
      <c r="Q507" s="1818" t="s">
        <v>5490</v>
      </c>
      <c r="R507" s="102">
        <v>184</v>
      </c>
      <c r="S507" s="102">
        <f>AVERAGE(CPVTFC3SG0059!X26:Y26)</f>
        <v>0.1147</v>
      </c>
      <c r="T507" s="13">
        <f t="shared" si="85"/>
        <v>-196.05882352941174</v>
      </c>
      <c r="U507" s="2066" t="s">
        <v>314</v>
      </c>
    </row>
    <row r="508" spans="1:22" ht="15.75" thickBot="1" x14ac:dyDescent="0.3">
      <c r="A508" s="1870"/>
      <c r="B508" s="4812"/>
      <c r="C508" s="346" t="s">
        <v>863</v>
      </c>
      <c r="D508" s="2084"/>
      <c r="E508" s="2085"/>
      <c r="F508" s="1586"/>
      <c r="G508" s="1586"/>
      <c r="H508" s="970"/>
      <c r="I508" s="2086"/>
      <c r="J508" s="1643"/>
      <c r="K508" s="1643"/>
      <c r="L508" s="1644"/>
      <c r="M508" s="650"/>
      <c r="N508" s="650"/>
      <c r="O508" s="650"/>
      <c r="P508" s="4464">
        <v>44882</v>
      </c>
      <c r="Q508" s="2091" t="s">
        <v>5491</v>
      </c>
      <c r="R508" s="321">
        <v>1</v>
      </c>
      <c r="S508" s="321">
        <f>AVERAGE(CPVTFC3SG0060!C11:D11)</f>
        <v>0.13085000000000002</v>
      </c>
      <c r="T508" s="113">
        <f>(S508-0.1478)/0.0136*66</f>
        <v>-82.257352941176308</v>
      </c>
      <c r="U508" s="2056" t="s">
        <v>314</v>
      </c>
    </row>
    <row r="509" spans="1:22" x14ac:dyDescent="0.25">
      <c r="A509" s="86">
        <v>415</v>
      </c>
      <c r="B509" s="4806" t="s">
        <v>2401</v>
      </c>
      <c r="C509" s="457" t="s">
        <v>868</v>
      </c>
      <c r="D509" s="87">
        <v>44825</v>
      </c>
      <c r="E509" s="458" t="s">
        <v>4927</v>
      </c>
      <c r="F509" s="459">
        <v>87</v>
      </c>
      <c r="G509" s="459">
        <f>AVERAGE(CPVTFC3SG0018!U25:V25)</f>
        <v>2.8261500000000002</v>
      </c>
      <c r="H509" s="89">
        <f t="shared" si="68"/>
        <v>10222.709923664122</v>
      </c>
      <c r="I509" s="2018" t="s">
        <v>315</v>
      </c>
      <c r="J509" s="806"/>
      <c r="K509" s="806"/>
      <c r="L509" s="809"/>
      <c r="M509" s="721"/>
      <c r="N509" s="721"/>
      <c r="O509" s="721"/>
      <c r="P509" s="4432"/>
      <c r="Q509" s="667"/>
      <c r="R509" s="835"/>
      <c r="S509" s="834"/>
      <c r="T509" s="834"/>
      <c r="U509" s="836"/>
    </row>
    <row r="510" spans="1:22" x14ac:dyDescent="0.25">
      <c r="A510" s="596"/>
      <c r="B510" s="4807"/>
      <c r="C510" s="443" t="s">
        <v>5448</v>
      </c>
      <c r="D510" s="1149"/>
      <c r="E510" s="1264"/>
      <c r="F510" s="695"/>
      <c r="G510" s="695"/>
      <c r="H510" s="646"/>
      <c r="I510" s="1995"/>
      <c r="J510" s="841"/>
      <c r="K510" s="841"/>
      <c r="L510" s="842"/>
      <c r="M510" s="642"/>
      <c r="N510" s="642"/>
      <c r="O510" s="642"/>
      <c r="P510" s="4447">
        <v>44882</v>
      </c>
      <c r="Q510" s="2092" t="s">
        <v>5491</v>
      </c>
      <c r="R510" s="103">
        <v>2</v>
      </c>
      <c r="S510" s="103">
        <f>AVERAGE(CPVTFC3SG0060!E11:F11)</f>
        <v>0.51034999999999997</v>
      </c>
      <c r="T510" s="14">
        <f t="shared" ref="T510:T517" si="86">(S510-0.1478)/0.0136*66</f>
        <v>1759.4338235294119</v>
      </c>
      <c r="U510" s="2040" t="s">
        <v>315</v>
      </c>
    </row>
    <row r="511" spans="1:22" ht="15.75" thickBot="1" x14ac:dyDescent="0.3">
      <c r="A511" s="498"/>
      <c r="B511" s="4807"/>
      <c r="C511" s="346" t="s">
        <v>863</v>
      </c>
      <c r="D511" s="2084"/>
      <c r="E511" s="2085"/>
      <c r="F511" s="1586"/>
      <c r="G511" s="1586"/>
      <c r="H511" s="970"/>
      <c r="I511" s="2086"/>
      <c r="J511" s="1643"/>
      <c r="K511" s="1643"/>
      <c r="L511" s="1644"/>
      <c r="M511" s="650"/>
      <c r="N511" s="650"/>
      <c r="O511" s="650"/>
      <c r="P511" s="4464">
        <v>44882</v>
      </c>
      <c r="Q511" s="2091" t="s">
        <v>5491</v>
      </c>
      <c r="R511" s="321">
        <v>3</v>
      </c>
      <c r="S511" s="321">
        <f>AVERAGE(CPVTFC3SG0060!G11:H11)</f>
        <v>0.29674999999999996</v>
      </c>
      <c r="T511" s="113">
        <f t="shared" si="86"/>
        <v>722.84558823529403</v>
      </c>
      <c r="U511" s="2056" t="s">
        <v>314</v>
      </c>
    </row>
    <row r="512" spans="1:22" x14ac:dyDescent="0.25">
      <c r="A512" s="475">
        <v>416</v>
      </c>
      <c r="B512" s="4814" t="s">
        <v>2402</v>
      </c>
      <c r="C512" s="476" t="s">
        <v>868</v>
      </c>
      <c r="D512" s="407">
        <v>44825</v>
      </c>
      <c r="E512" s="477" t="s">
        <v>4927</v>
      </c>
      <c r="F512" s="478">
        <v>88</v>
      </c>
      <c r="G512" s="478">
        <f>AVERAGE(CPVTFC3SG0018!W25:X25)</f>
        <v>2.8096999999999999</v>
      </c>
      <c r="H512" s="405">
        <f t="shared" si="68"/>
        <v>10159.923664122136</v>
      </c>
      <c r="I512" s="1510" t="s">
        <v>315</v>
      </c>
      <c r="J512" s="1019"/>
      <c r="K512" s="1020"/>
      <c r="L512" s="659"/>
      <c r="M512" s="667"/>
      <c r="N512" s="661"/>
      <c r="O512" s="721"/>
      <c r="P512" s="4444">
        <v>44882</v>
      </c>
      <c r="Q512" s="2094" t="s">
        <v>5491</v>
      </c>
      <c r="R512" s="478">
        <v>4</v>
      </c>
      <c r="S512" s="478">
        <f>AVERAGE(CPVTFC3SG0060!I11:J11)</f>
        <v>1.3282499999999999</v>
      </c>
      <c r="T512" s="405">
        <f t="shared" si="86"/>
        <v>5728.6544117647054</v>
      </c>
      <c r="U512" s="2029" t="s">
        <v>315</v>
      </c>
    </row>
    <row r="513" spans="1:22" x14ac:dyDescent="0.25">
      <c r="A513" s="586"/>
      <c r="B513" s="4815"/>
      <c r="C513" s="436" t="s">
        <v>5448</v>
      </c>
      <c r="D513" s="1149"/>
      <c r="E513" s="1264"/>
      <c r="F513" s="695"/>
      <c r="G513" s="695"/>
      <c r="H513" s="646"/>
      <c r="I513" s="1995"/>
      <c r="J513" s="875"/>
      <c r="K513" s="876"/>
      <c r="L513" s="877"/>
      <c r="M513" s="645"/>
      <c r="N513" s="646"/>
      <c r="O513" s="642"/>
      <c r="P513" s="4430">
        <v>44882</v>
      </c>
      <c r="Q513" s="2095" t="s">
        <v>5491</v>
      </c>
      <c r="R513" s="164">
        <v>5</v>
      </c>
      <c r="S513" s="164">
        <f>AVERAGE(CPVTFC3SG0060!K11:L11)</f>
        <v>0.84265000000000001</v>
      </c>
      <c r="T513" s="67">
        <f t="shared" si="86"/>
        <v>3372.0661764705883</v>
      </c>
      <c r="U513" s="2043" t="s">
        <v>315</v>
      </c>
    </row>
    <row r="514" spans="1:22" ht="15.75" thickBot="1" x14ac:dyDescent="0.3">
      <c r="A514" s="599"/>
      <c r="B514" s="4815"/>
      <c r="C514" s="437" t="s">
        <v>863</v>
      </c>
      <c r="D514" s="2084"/>
      <c r="E514" s="2085"/>
      <c r="F514" s="1586"/>
      <c r="G514" s="1586"/>
      <c r="H514" s="970"/>
      <c r="I514" s="2086"/>
      <c r="J514" s="967"/>
      <c r="K514" s="1022"/>
      <c r="L514" s="794"/>
      <c r="M514" s="969"/>
      <c r="N514" s="970"/>
      <c r="O514" s="650"/>
      <c r="P514" s="4434">
        <v>44882</v>
      </c>
      <c r="Q514" s="2098" t="s">
        <v>5491</v>
      </c>
      <c r="R514" s="445">
        <v>6</v>
      </c>
      <c r="S514" s="445">
        <f>AVERAGE(CPVTFC3SG0060!M11:N11)</f>
        <v>0.63785000000000003</v>
      </c>
      <c r="T514" s="123">
        <f t="shared" si="86"/>
        <v>2378.1838235294122</v>
      </c>
      <c r="U514" s="2044" t="s">
        <v>315</v>
      </c>
    </row>
    <row r="515" spans="1:22" x14ac:dyDescent="0.25">
      <c r="A515" s="86">
        <v>417</v>
      </c>
      <c r="B515" s="4809" t="s">
        <v>2403</v>
      </c>
      <c r="C515" s="457" t="s">
        <v>868</v>
      </c>
      <c r="D515" s="87">
        <v>44825</v>
      </c>
      <c r="E515" s="458" t="s">
        <v>4927</v>
      </c>
      <c r="F515" s="459">
        <v>89</v>
      </c>
      <c r="G515" s="459">
        <f>AVERAGE(CPVTFC3SG0018!B12:C12)</f>
        <v>2.4055499999999999</v>
      </c>
      <c r="H515" s="89">
        <f t="shared" si="68"/>
        <v>8617.3664122137397</v>
      </c>
      <c r="I515" s="2018" t="s">
        <v>315</v>
      </c>
      <c r="J515" s="1019"/>
      <c r="K515" s="1020"/>
      <c r="L515" s="659"/>
      <c r="M515" s="667"/>
      <c r="N515" s="661"/>
      <c r="O515" s="721"/>
      <c r="P515" s="4446">
        <v>44882</v>
      </c>
      <c r="Q515" s="2099" t="s">
        <v>5491</v>
      </c>
      <c r="R515" s="459">
        <v>7</v>
      </c>
      <c r="S515" s="459">
        <f>AVERAGE(CPVTFC3SG0060!O11:P11)</f>
        <v>0.54154999999999998</v>
      </c>
      <c r="T515" s="89">
        <f t="shared" si="86"/>
        <v>1910.8455882352941</v>
      </c>
      <c r="U515" s="2039" t="s">
        <v>315</v>
      </c>
    </row>
    <row r="516" spans="1:22" x14ac:dyDescent="0.25">
      <c r="A516" s="585"/>
      <c r="B516" s="4816"/>
      <c r="C516" s="263" t="s">
        <v>5448</v>
      </c>
      <c r="D516" s="1149"/>
      <c r="E516" s="1264"/>
      <c r="F516" s="695"/>
      <c r="G516" s="695"/>
      <c r="H516" s="646"/>
      <c r="I516" s="1995"/>
      <c r="J516" s="875"/>
      <c r="K516" s="876"/>
      <c r="L516" s="877"/>
      <c r="M516" s="645"/>
      <c r="N516" s="646"/>
      <c r="O516" s="642"/>
      <c r="P516" s="4428">
        <v>44882</v>
      </c>
      <c r="Q516" s="2089" t="s">
        <v>5491</v>
      </c>
      <c r="R516" s="102">
        <v>8</v>
      </c>
      <c r="S516" s="102">
        <f>AVERAGE(CPVTFC3SG0060!Q11:R11)</f>
        <v>0.24285000000000001</v>
      </c>
      <c r="T516" s="13">
        <f t="shared" si="86"/>
        <v>461.27205882352956</v>
      </c>
      <c r="U516" s="2066" t="s">
        <v>314</v>
      </c>
      <c r="V516" s="2097" t="s">
        <v>5492</v>
      </c>
    </row>
    <row r="517" spans="1:22" ht="15.75" thickBot="1" x14ac:dyDescent="0.3">
      <c r="A517" s="462"/>
      <c r="B517" s="4810"/>
      <c r="C517" s="464" t="s">
        <v>863</v>
      </c>
      <c r="D517" s="1383"/>
      <c r="E517" s="1384"/>
      <c r="F517" s="787"/>
      <c r="G517" s="787"/>
      <c r="H517" s="662"/>
      <c r="I517" s="2057"/>
      <c r="J517" s="963"/>
      <c r="K517" s="1415"/>
      <c r="L517" s="792"/>
      <c r="M517" s="668"/>
      <c r="N517" s="662"/>
      <c r="O517" s="778"/>
      <c r="P517" s="4429">
        <v>44882</v>
      </c>
      <c r="Q517" s="2088" t="s">
        <v>5491</v>
      </c>
      <c r="R517" s="467">
        <v>9</v>
      </c>
      <c r="S517" s="467">
        <f>AVERAGE(CPVTFC3SG0060!S11:T11)</f>
        <v>0.3523</v>
      </c>
      <c r="T517" s="225">
        <f t="shared" si="86"/>
        <v>992.42647058823547</v>
      </c>
      <c r="U517" s="2052" t="s">
        <v>314</v>
      </c>
    </row>
    <row r="518" spans="1:22" x14ac:dyDescent="0.25">
      <c r="A518" s="501">
        <v>418</v>
      </c>
      <c r="B518" s="681" t="s">
        <v>2404</v>
      </c>
      <c r="C518" s="681" t="s">
        <v>868</v>
      </c>
      <c r="D518" s="125">
        <v>44825</v>
      </c>
      <c r="E518" s="390" t="s">
        <v>4927</v>
      </c>
      <c r="F518" s="449">
        <v>90</v>
      </c>
      <c r="G518" s="449">
        <f>AVERAGE(CPVTFC3SG0018!D12:E12)</f>
        <v>0.77279999999999993</v>
      </c>
      <c r="H518" s="1076">
        <f t="shared" si="68"/>
        <v>2385.4961832061067</v>
      </c>
      <c r="I518" s="1501" t="s">
        <v>315</v>
      </c>
      <c r="J518" s="1005"/>
      <c r="K518" s="1006"/>
      <c r="L518" s="959"/>
      <c r="M518" s="830"/>
      <c r="N518" s="831"/>
      <c r="O518" s="656"/>
      <c r="P518" s="4458"/>
      <c r="Q518" s="903"/>
      <c r="R518" s="1105"/>
      <c r="S518" s="902"/>
      <c r="T518" s="902"/>
      <c r="U518" s="902"/>
      <c r="V518" s="262"/>
    </row>
    <row r="519" spans="1:22" ht="15.75" thickBot="1" x14ac:dyDescent="0.3">
      <c r="A519" s="524">
        <v>419</v>
      </c>
      <c r="B519" s="675" t="s">
        <v>2405</v>
      </c>
      <c r="C519" s="675" t="s">
        <v>868</v>
      </c>
      <c r="D519" s="79">
        <v>44825</v>
      </c>
      <c r="E519" s="525" t="s">
        <v>4927</v>
      </c>
      <c r="F519" s="173">
        <v>91</v>
      </c>
      <c r="G519" s="173">
        <f>AVERAGE(CPVTFC3SG0018!F12:G12)</f>
        <v>1.0589500000000001</v>
      </c>
      <c r="H519" s="81">
        <f t="shared" si="68"/>
        <v>3477.6717557251914</v>
      </c>
      <c r="I519" s="1500" t="s">
        <v>315</v>
      </c>
      <c r="J519" s="967"/>
      <c r="K519" s="968"/>
      <c r="L519" s="794"/>
      <c r="M519" s="969"/>
      <c r="N519" s="970"/>
      <c r="O519" s="650"/>
      <c r="P519" s="4458"/>
      <c r="Q519" s="903"/>
      <c r="R519" s="1105"/>
      <c r="S519" s="902"/>
      <c r="T519" s="902"/>
      <c r="U519" s="902"/>
      <c r="V519" s="262"/>
    </row>
    <row r="520" spans="1:22" x14ac:dyDescent="0.25">
      <c r="A520" s="488">
        <v>420</v>
      </c>
      <c r="B520" s="4803" t="s">
        <v>2406</v>
      </c>
      <c r="C520" s="489" t="s">
        <v>868</v>
      </c>
      <c r="D520" s="490">
        <v>44825</v>
      </c>
      <c r="E520" s="491" t="s">
        <v>4927</v>
      </c>
      <c r="F520" s="492">
        <v>92</v>
      </c>
      <c r="G520" s="492">
        <f>AVERAGE(CPVTFC3SG0018!H12:I12)</f>
        <v>0.45390000000000003</v>
      </c>
      <c r="H520" s="622">
        <f t="shared" si="68"/>
        <v>1168.320610687023</v>
      </c>
      <c r="I520" s="2100" t="s">
        <v>314</v>
      </c>
      <c r="J520" s="806"/>
      <c r="K520" s="806"/>
      <c r="L520" s="809"/>
      <c r="M520" s="721"/>
      <c r="N520" s="721"/>
      <c r="O520" s="721"/>
      <c r="P520" s="4432"/>
      <c r="Q520" s="667"/>
      <c r="R520" s="835"/>
      <c r="S520" s="834"/>
      <c r="T520" s="834"/>
      <c r="U520" s="836"/>
    </row>
    <row r="521" spans="1:22" ht="15.75" thickBot="1" x14ac:dyDescent="0.3">
      <c r="A521" s="1870"/>
      <c r="B521" s="4804"/>
      <c r="C521" s="346" t="s">
        <v>5448</v>
      </c>
      <c r="D521" s="2084"/>
      <c r="E521" s="2085"/>
      <c r="F521" s="1586"/>
      <c r="G521" s="1586"/>
      <c r="H521" s="970"/>
      <c r="I521" s="2101"/>
      <c r="J521" s="1643"/>
      <c r="K521" s="1643"/>
      <c r="L521" s="1644"/>
      <c r="M521" s="650"/>
      <c r="N521" s="650"/>
      <c r="O521" s="650"/>
      <c r="P521" s="4464">
        <v>44882</v>
      </c>
      <c r="Q521" s="2091" t="s">
        <v>5491</v>
      </c>
      <c r="R521" s="321">
        <v>10</v>
      </c>
      <c r="S521" s="321">
        <f>AVERAGE(CPVTFC3SG0060!U11:V11)</f>
        <v>0.1376</v>
      </c>
      <c r="T521" s="113">
        <f t="shared" ref="T521" si="87">(S521-0.1478)/0.0136*66</f>
        <v>-49.499999999999943</v>
      </c>
      <c r="U521" s="2056" t="s">
        <v>314</v>
      </c>
    </row>
    <row r="522" spans="1:22" x14ac:dyDescent="0.25">
      <c r="A522" s="406">
        <v>421</v>
      </c>
      <c r="B522" s="4800" t="s">
        <v>2407</v>
      </c>
      <c r="C522" s="476" t="s">
        <v>868</v>
      </c>
      <c r="D522" s="407">
        <v>44825</v>
      </c>
      <c r="E522" s="477" t="s">
        <v>4927</v>
      </c>
      <c r="F522" s="478">
        <v>93</v>
      </c>
      <c r="G522" s="478">
        <f>AVERAGE(CPVTFC3SG0018!J12:K12)</f>
        <v>2.73915</v>
      </c>
      <c r="H522" s="405">
        <f t="shared" si="68"/>
        <v>9890.6488549618316</v>
      </c>
      <c r="I522" s="1510" t="s">
        <v>315</v>
      </c>
      <c r="J522" s="806"/>
      <c r="K522" s="806"/>
      <c r="L522" s="809"/>
      <c r="M522" s="721"/>
      <c r="N522" s="721"/>
      <c r="O522" s="721"/>
      <c r="P522" s="4444">
        <v>44882</v>
      </c>
      <c r="Q522" s="2094" t="s">
        <v>5491</v>
      </c>
      <c r="R522" s="478">
        <v>11</v>
      </c>
      <c r="S522" s="478">
        <f>AVERAGE(CPVTFC3SG0060!W11:X11)</f>
        <v>0.96195000000000008</v>
      </c>
      <c r="T522" s="405">
        <f>(S522-0.1478)/0.0136*66</f>
        <v>3951.0220588235306</v>
      </c>
      <c r="U522" s="2029" t="s">
        <v>315</v>
      </c>
    </row>
    <row r="523" spans="1:22" ht="15.75" thickBot="1" x14ac:dyDescent="0.3">
      <c r="A523" s="481"/>
      <c r="B523" s="4802"/>
      <c r="C523" s="482" t="s">
        <v>5448</v>
      </c>
      <c r="D523" s="1383"/>
      <c r="E523" s="1384"/>
      <c r="F523" s="787"/>
      <c r="G523" s="787"/>
      <c r="H523" s="662"/>
      <c r="I523" s="2057"/>
      <c r="J523" s="815"/>
      <c r="K523" s="815"/>
      <c r="L523" s="816"/>
      <c r="M523" s="778"/>
      <c r="N523" s="778"/>
      <c r="O523" s="778"/>
      <c r="P523" s="4431">
        <v>44882</v>
      </c>
      <c r="Q523" s="2096" t="s">
        <v>5491</v>
      </c>
      <c r="R523" s="485">
        <v>12</v>
      </c>
      <c r="S523" s="485">
        <f>AVERAGE(CPVTFC3SG0060!C13:D13)</f>
        <v>0.63765000000000005</v>
      </c>
      <c r="T523" s="415">
        <f>(S523-0.1478)/0.0136*66</f>
        <v>2377.213235294118</v>
      </c>
      <c r="U523" s="2030" t="s">
        <v>315</v>
      </c>
    </row>
    <row r="524" spans="1:22" ht="15.75" thickBot="1" x14ac:dyDescent="0.3">
      <c r="A524" s="1225">
        <v>422</v>
      </c>
      <c r="B524" s="2053" t="s">
        <v>2408</v>
      </c>
      <c r="C524" s="2053" t="s">
        <v>868</v>
      </c>
      <c r="D524" s="471">
        <v>44825</v>
      </c>
      <c r="E524" s="1520" t="s">
        <v>4927</v>
      </c>
      <c r="F524" s="1521">
        <v>94</v>
      </c>
      <c r="G524" s="1521">
        <f>AVERAGE(CPVTFC3SG0018!L12:M12)</f>
        <v>0.34484999999999999</v>
      </c>
      <c r="H524" s="1193">
        <f t="shared" si="68"/>
        <v>752.0992366412213</v>
      </c>
      <c r="I524" s="2054" t="s">
        <v>314</v>
      </c>
      <c r="J524" s="1466"/>
      <c r="K524" s="1467"/>
      <c r="L524" s="1468"/>
      <c r="M524" s="1469"/>
      <c r="N524" s="1470"/>
      <c r="O524" s="1973"/>
      <c r="P524" s="4458"/>
      <c r="Q524" s="903"/>
      <c r="R524" s="1105"/>
      <c r="S524" s="902"/>
      <c r="T524" s="902"/>
      <c r="U524" s="902"/>
      <c r="V524" s="299"/>
    </row>
    <row r="525" spans="1:22" x14ac:dyDescent="0.25">
      <c r="A525" s="508">
        <v>423</v>
      </c>
      <c r="B525" s="4811" t="s">
        <v>2409</v>
      </c>
      <c r="C525" s="489" t="s">
        <v>868</v>
      </c>
      <c r="D525" s="490">
        <v>44825</v>
      </c>
      <c r="E525" s="491" t="s">
        <v>4927</v>
      </c>
      <c r="F525" s="492">
        <v>95</v>
      </c>
      <c r="G525" s="492">
        <f>AVERAGE(CPVTFC3SG0018!N12:O12)</f>
        <v>0.35420000000000001</v>
      </c>
      <c r="H525" s="622">
        <f t="shared" si="68"/>
        <v>787.7862595419848</v>
      </c>
      <c r="I525" s="1996" t="s">
        <v>314</v>
      </c>
      <c r="J525" s="1019"/>
      <c r="K525" s="1020"/>
      <c r="L525" s="659"/>
      <c r="M525" s="667"/>
      <c r="N525" s="661"/>
      <c r="O525" s="721"/>
      <c r="P525" s="4432"/>
      <c r="Q525" s="667"/>
      <c r="R525" s="835"/>
      <c r="S525" s="834"/>
      <c r="T525" s="834"/>
      <c r="U525" s="836"/>
      <c r="V525" s="287"/>
    </row>
    <row r="526" spans="1:22" x14ac:dyDescent="0.25">
      <c r="A526" s="585"/>
      <c r="B526" s="4813"/>
      <c r="C526" s="263" t="s">
        <v>5448</v>
      </c>
      <c r="D526" s="1149"/>
      <c r="E526" s="1264"/>
      <c r="F526" s="695"/>
      <c r="G526" s="695"/>
      <c r="H526" s="646"/>
      <c r="I526" s="1995"/>
      <c r="J526" s="875"/>
      <c r="K526" s="876"/>
      <c r="L526" s="877"/>
      <c r="M526" s="645"/>
      <c r="N526" s="646"/>
      <c r="O526" s="642"/>
      <c r="P526" s="4428">
        <v>44882</v>
      </c>
      <c r="Q526" s="2089" t="s">
        <v>5491</v>
      </c>
      <c r="R526" s="102">
        <v>13</v>
      </c>
      <c r="S526" s="102">
        <f>AVERAGE(CPVTFC3SG0060!E13:F13)</f>
        <v>0.14360000000000001</v>
      </c>
      <c r="T526" s="13">
        <f t="shared" ref="T526:T538" si="88">(S526-0.1478)/0.0136*66</f>
        <v>-20.382352941176382</v>
      </c>
      <c r="U526" s="2066" t="s">
        <v>314</v>
      </c>
      <c r="V526" s="287"/>
    </row>
    <row r="527" spans="1:22" ht="15.75" thickBot="1" x14ac:dyDescent="0.3">
      <c r="A527" s="498"/>
      <c r="B527" s="4812"/>
      <c r="C527" s="346" t="s">
        <v>863</v>
      </c>
      <c r="D527" s="2084"/>
      <c r="E527" s="2085"/>
      <c r="F527" s="1586"/>
      <c r="G527" s="1586"/>
      <c r="H527" s="970"/>
      <c r="I527" s="2086"/>
      <c r="J527" s="967"/>
      <c r="K527" s="1022"/>
      <c r="L527" s="794"/>
      <c r="M527" s="969"/>
      <c r="N527" s="970"/>
      <c r="O527" s="650"/>
      <c r="P527" s="4464">
        <v>44882</v>
      </c>
      <c r="Q527" s="2091" t="s">
        <v>5491</v>
      </c>
      <c r="R527" s="321">
        <v>14</v>
      </c>
      <c r="S527" s="321">
        <f>AVERAGE(CPVTFC3SG0060!G13:H13)</f>
        <v>0.16335</v>
      </c>
      <c r="T527" s="113">
        <f t="shared" si="88"/>
        <v>75.46323529411768</v>
      </c>
      <c r="U527" s="2056" t="s">
        <v>314</v>
      </c>
      <c r="V527" s="287"/>
    </row>
    <row r="528" spans="1:22" x14ac:dyDescent="0.25">
      <c r="A528" s="475">
        <v>424</v>
      </c>
      <c r="B528" s="4800" t="s">
        <v>2410</v>
      </c>
      <c r="C528" s="476" t="s">
        <v>868</v>
      </c>
      <c r="D528" s="407">
        <v>44825</v>
      </c>
      <c r="E528" s="477" t="s">
        <v>4927</v>
      </c>
      <c r="F528" s="478">
        <v>96</v>
      </c>
      <c r="G528" s="478">
        <f>AVERAGE(CPVTFC3SG0018!P12:Q12)</f>
        <v>2.6600999999999999</v>
      </c>
      <c r="H528" s="405">
        <f t="shared" si="68"/>
        <v>9588.9312977099216</v>
      </c>
      <c r="I528" s="1510" t="s">
        <v>315</v>
      </c>
      <c r="J528" s="1019"/>
      <c r="K528" s="1020"/>
      <c r="L528" s="659"/>
      <c r="M528" s="667"/>
      <c r="N528" s="661"/>
      <c r="O528" s="721"/>
      <c r="P528" s="4432"/>
      <c r="Q528" s="667"/>
      <c r="R528" s="835"/>
      <c r="S528" s="834"/>
      <c r="T528" s="834"/>
      <c r="U528" s="836"/>
    </row>
    <row r="529" spans="1:22" x14ac:dyDescent="0.25">
      <c r="A529" s="586"/>
      <c r="B529" s="4801"/>
      <c r="C529" s="436" t="s">
        <v>5448</v>
      </c>
      <c r="D529" s="1149"/>
      <c r="E529" s="1264"/>
      <c r="F529" s="695"/>
      <c r="G529" s="695"/>
      <c r="H529" s="646"/>
      <c r="I529" s="1995"/>
      <c r="J529" s="875"/>
      <c r="K529" s="876"/>
      <c r="L529" s="877"/>
      <c r="M529" s="645"/>
      <c r="N529" s="646"/>
      <c r="O529" s="642"/>
      <c r="P529" s="4430">
        <v>44882</v>
      </c>
      <c r="Q529" s="2095" t="s">
        <v>5491</v>
      </c>
      <c r="R529" s="164">
        <v>15</v>
      </c>
      <c r="S529" s="164">
        <f>AVERAGE(CPVTFC3SG0060!I13:J13)</f>
        <v>0.83119999999999994</v>
      </c>
      <c r="T529" s="67">
        <f t="shared" si="88"/>
        <v>3316.5</v>
      </c>
      <c r="U529" s="2043" t="s">
        <v>315</v>
      </c>
    </row>
    <row r="530" spans="1:22" ht="15.75" thickBot="1" x14ac:dyDescent="0.3">
      <c r="A530" s="411"/>
      <c r="B530" s="4802"/>
      <c r="C530" s="482" t="s">
        <v>863</v>
      </c>
      <c r="D530" s="1383"/>
      <c r="E530" s="1384"/>
      <c r="F530" s="787"/>
      <c r="G530" s="787"/>
      <c r="H530" s="662"/>
      <c r="I530" s="2057"/>
      <c r="J530" s="963"/>
      <c r="K530" s="1415"/>
      <c r="L530" s="792"/>
      <c r="M530" s="668"/>
      <c r="N530" s="662"/>
      <c r="O530" s="778"/>
      <c r="P530" s="4431">
        <v>44882</v>
      </c>
      <c r="Q530" s="2096" t="s">
        <v>5491</v>
      </c>
      <c r="R530" s="485">
        <v>16</v>
      </c>
      <c r="S530" s="485">
        <f>AVERAGE(CPVTFC3SG0060!K13:L13)</f>
        <v>0.70185000000000008</v>
      </c>
      <c r="T530" s="415">
        <f t="shared" si="88"/>
        <v>2688.7720588235302</v>
      </c>
      <c r="U530" s="2030" t="s">
        <v>315</v>
      </c>
    </row>
    <row r="531" spans="1:22" x14ac:dyDescent="0.25">
      <c r="A531" s="508">
        <v>425</v>
      </c>
      <c r="B531" s="4803" t="s">
        <v>2411</v>
      </c>
      <c r="C531" s="687" t="s">
        <v>868</v>
      </c>
      <c r="D531" s="490">
        <v>44825</v>
      </c>
      <c r="E531" s="491" t="s">
        <v>4927</v>
      </c>
      <c r="F531" s="492">
        <v>97</v>
      </c>
      <c r="G531" s="492">
        <f>AVERAGE(CPVTFC3SG0018!R12:S12)</f>
        <v>0.27329999999999999</v>
      </c>
      <c r="H531" s="622">
        <f t="shared" si="68"/>
        <v>479.00763358778624</v>
      </c>
      <c r="I531" s="1996" t="s">
        <v>314</v>
      </c>
      <c r="J531" s="1019"/>
      <c r="K531" s="1020"/>
      <c r="L531" s="659"/>
      <c r="M531" s="667"/>
      <c r="N531" s="661"/>
      <c r="O531" s="721"/>
      <c r="P531" s="4432"/>
      <c r="Q531" s="667"/>
      <c r="R531" s="835"/>
      <c r="S531" s="834"/>
      <c r="T531" s="834"/>
      <c r="U531" s="836"/>
      <c r="V531" s="262"/>
    </row>
    <row r="532" spans="1:22" x14ac:dyDescent="0.25">
      <c r="A532" s="584"/>
      <c r="B532" s="4804"/>
      <c r="C532" s="263" t="s">
        <v>5448</v>
      </c>
      <c r="D532" s="1149"/>
      <c r="E532" s="1264"/>
      <c r="F532" s="695"/>
      <c r="G532" s="695"/>
      <c r="H532" s="646"/>
      <c r="I532" s="1995"/>
      <c r="J532" s="1005"/>
      <c r="K532" s="1006"/>
      <c r="L532" s="959"/>
      <c r="M532" s="830"/>
      <c r="N532" s="831"/>
      <c r="O532" s="656"/>
      <c r="P532" s="4428">
        <v>44882</v>
      </c>
      <c r="Q532" s="2089" t="s">
        <v>5491</v>
      </c>
      <c r="R532" s="102">
        <v>17</v>
      </c>
      <c r="S532" s="102">
        <f>AVERAGE(CPVTFC3SG0060!M13:N13)</f>
        <v>9.6500000000000002E-2</v>
      </c>
      <c r="T532" s="13">
        <f t="shared" si="88"/>
        <v>-248.9558823529411</v>
      </c>
      <c r="U532" s="2066" t="s">
        <v>314</v>
      </c>
      <c r="V532" s="2097" t="s">
        <v>5492</v>
      </c>
    </row>
    <row r="533" spans="1:22" ht="15.75" thickBot="1" x14ac:dyDescent="0.3">
      <c r="A533" s="1861"/>
      <c r="B533" s="4805"/>
      <c r="C533" s="464" t="s">
        <v>863</v>
      </c>
      <c r="D533" s="1383"/>
      <c r="E533" s="1384"/>
      <c r="F533" s="787"/>
      <c r="G533" s="787"/>
      <c r="H533" s="662"/>
      <c r="I533" s="2057"/>
      <c r="J533" s="2024"/>
      <c r="K533" s="2025"/>
      <c r="L533" s="2026"/>
      <c r="M533" s="1257"/>
      <c r="N533" s="1258"/>
      <c r="O533" s="1509"/>
      <c r="P533" s="4429">
        <v>44882</v>
      </c>
      <c r="Q533" s="2088" t="s">
        <v>5491</v>
      </c>
      <c r="R533" s="467">
        <v>18</v>
      </c>
      <c r="S533" s="467">
        <f>AVERAGE(CPVTFC3SG0060!O13:P13)</f>
        <v>0.19935</v>
      </c>
      <c r="T533" s="225">
        <f t="shared" si="88"/>
        <v>250.1691176470589</v>
      </c>
      <c r="U533" s="2052" t="s">
        <v>314</v>
      </c>
      <c r="V533" s="262"/>
    </row>
    <row r="534" spans="1:22" ht="15.75" thickBot="1" x14ac:dyDescent="0.3">
      <c r="A534" s="1798">
        <v>426</v>
      </c>
      <c r="B534" s="2000" t="s">
        <v>2412</v>
      </c>
      <c r="C534" s="2000" t="s">
        <v>868</v>
      </c>
      <c r="D534" s="601">
        <v>44825</v>
      </c>
      <c r="E534" s="602" t="s">
        <v>4927</v>
      </c>
      <c r="F534" s="1425">
        <v>98</v>
      </c>
      <c r="G534" s="1425">
        <f>AVERAGE(CPVTFC3SG0018!T12:U12)</f>
        <v>2.7041500000000003</v>
      </c>
      <c r="H534" s="1802">
        <f t="shared" si="68"/>
        <v>9757.0610687022909</v>
      </c>
      <c r="I534" s="2001" t="s">
        <v>315</v>
      </c>
      <c r="J534" s="1315"/>
      <c r="K534" s="1423"/>
      <c r="L534" s="1317"/>
      <c r="M534" s="652"/>
      <c r="N534" s="653"/>
      <c r="O534" s="1429"/>
      <c r="P534" s="4440">
        <v>44882</v>
      </c>
      <c r="Q534" s="2090" t="s">
        <v>5491</v>
      </c>
      <c r="R534" s="518">
        <v>19</v>
      </c>
      <c r="S534" s="518">
        <f>AVERAGE(CPVTFC3SG0060!Q13:R13)</f>
        <v>0.81919999999999993</v>
      </c>
      <c r="T534" s="218">
        <f t="shared" si="88"/>
        <v>3258.2647058823527</v>
      </c>
      <c r="U534" s="2042" t="s">
        <v>315</v>
      </c>
    </row>
    <row r="535" spans="1:22" ht="15.75" thickBot="1" x14ac:dyDescent="0.3">
      <c r="A535" s="2008">
        <v>427</v>
      </c>
      <c r="B535" s="2009" t="s">
        <v>2413</v>
      </c>
      <c r="C535" s="2009" t="s">
        <v>868</v>
      </c>
      <c r="D535" s="2010">
        <v>44825</v>
      </c>
      <c r="E535" s="2011" t="s">
        <v>4927</v>
      </c>
      <c r="F535" s="2012">
        <v>99</v>
      </c>
      <c r="G535" s="2012">
        <f>AVERAGE(CPVTFC3SG0018!V12:W12)</f>
        <v>0.55135000000000001</v>
      </c>
      <c r="H535" s="2013">
        <f t="shared" si="68"/>
        <v>1540.2671755725191</v>
      </c>
      <c r="I535" s="2104" t="s">
        <v>315</v>
      </c>
      <c r="J535" s="2015"/>
      <c r="K535" s="2015"/>
      <c r="L535" s="2016"/>
      <c r="M535" s="2017"/>
      <c r="N535" s="2017"/>
      <c r="O535" s="2017"/>
      <c r="P535" s="4438">
        <v>44882</v>
      </c>
      <c r="Q535" s="2103" t="s">
        <v>5491</v>
      </c>
      <c r="R535" s="1810">
        <v>20</v>
      </c>
      <c r="S535" s="1810">
        <f>AVERAGE(CPVTFC3SG0060!S13:T13)</f>
        <v>0.23544999999999999</v>
      </c>
      <c r="T535" s="1175">
        <f t="shared" si="88"/>
        <v>425.36029411764707</v>
      </c>
      <c r="U535" s="2058" t="s">
        <v>314</v>
      </c>
      <c r="V535" s="262"/>
    </row>
    <row r="536" spans="1:22" x14ac:dyDescent="0.25">
      <c r="A536" s="456">
        <v>428</v>
      </c>
      <c r="B536" s="4806" t="s">
        <v>2414</v>
      </c>
      <c r="C536" s="686" t="s">
        <v>868</v>
      </c>
      <c r="D536" s="87">
        <v>44825</v>
      </c>
      <c r="E536" s="458" t="s">
        <v>4927</v>
      </c>
      <c r="F536" s="459">
        <v>100</v>
      </c>
      <c r="G536" s="459">
        <f>AVERAGE(CPVTFC3SG0018!X12:Y12)</f>
        <v>0.97740000000000005</v>
      </c>
      <c r="H536" s="89">
        <f t="shared" si="68"/>
        <v>3166.4122137404584</v>
      </c>
      <c r="I536" s="2018" t="s">
        <v>315</v>
      </c>
      <c r="J536" s="1019"/>
      <c r="K536" s="1020"/>
      <c r="L536" s="659"/>
      <c r="M536" s="667"/>
      <c r="N536" s="661"/>
      <c r="O536" s="721"/>
      <c r="P536" s="4437">
        <v>44882</v>
      </c>
      <c r="Q536" s="2093" t="s">
        <v>5491</v>
      </c>
      <c r="R536" s="492">
        <v>21</v>
      </c>
      <c r="S536" s="492">
        <f>AVERAGE(CPVTFC3SG0060!U13:V13)</f>
        <v>0.22744999999999999</v>
      </c>
      <c r="T536" s="622">
        <f t="shared" si="88"/>
        <v>386.53676470588232</v>
      </c>
      <c r="U536" s="2065" t="s">
        <v>314</v>
      </c>
      <c r="V536" s="286"/>
    </row>
    <row r="537" spans="1:22" x14ac:dyDescent="0.25">
      <c r="A537" s="1840"/>
      <c r="B537" s="4807"/>
      <c r="C537" s="263" t="s">
        <v>5448</v>
      </c>
      <c r="D537" s="1149"/>
      <c r="E537" s="1264"/>
      <c r="F537" s="695"/>
      <c r="G537" s="695"/>
      <c r="H537" s="646"/>
      <c r="I537" s="1995"/>
      <c r="J537" s="1005"/>
      <c r="K537" s="1006"/>
      <c r="L537" s="959"/>
      <c r="M537" s="830"/>
      <c r="N537" s="831"/>
      <c r="O537" s="656"/>
      <c r="P537" s="4428">
        <v>44882</v>
      </c>
      <c r="Q537" s="2089" t="s">
        <v>5491</v>
      </c>
      <c r="R537" s="102">
        <v>22</v>
      </c>
      <c r="S537" s="102">
        <f>AVERAGE(CPVTFC3SG0060!W13:X13)</f>
        <v>0.24795</v>
      </c>
      <c r="T537" s="13">
        <f t="shared" si="88"/>
        <v>486.02205882352956</v>
      </c>
      <c r="U537" s="2066" t="s">
        <v>314</v>
      </c>
      <c r="V537" s="286"/>
    </row>
    <row r="538" spans="1:22" ht="15.75" thickBot="1" x14ac:dyDescent="0.3">
      <c r="A538" s="1523"/>
      <c r="B538" s="4808"/>
      <c r="C538" s="464" t="s">
        <v>863</v>
      </c>
      <c r="D538" s="1383"/>
      <c r="E538" s="1384"/>
      <c r="F538" s="787"/>
      <c r="G538" s="787"/>
      <c r="H538" s="662"/>
      <c r="I538" s="2057"/>
      <c r="J538" s="2024"/>
      <c r="K538" s="2025"/>
      <c r="L538" s="2026"/>
      <c r="M538" s="1257"/>
      <c r="N538" s="1258"/>
      <c r="O538" s="1509"/>
      <c r="P538" s="4429">
        <v>44882</v>
      </c>
      <c r="Q538" s="2088" t="s">
        <v>5491</v>
      </c>
      <c r="R538" s="467">
        <v>23</v>
      </c>
      <c r="S538" s="467">
        <f>AVERAGE(CPVTFC3SG0060!C15:D15)</f>
        <v>0.22534999999999999</v>
      </c>
      <c r="T538" s="225">
        <f t="shared" si="88"/>
        <v>376.34558823529414</v>
      </c>
      <c r="U538" s="2052" t="s">
        <v>314</v>
      </c>
      <c r="V538" s="286"/>
    </row>
    <row r="539" spans="1:22" x14ac:dyDescent="0.25">
      <c r="A539" s="124">
        <v>429</v>
      </c>
      <c r="B539" s="681" t="s">
        <v>2415</v>
      </c>
      <c r="C539" s="681" t="s">
        <v>868</v>
      </c>
      <c r="D539" s="125">
        <v>44825</v>
      </c>
      <c r="E539" s="390" t="s">
        <v>4927</v>
      </c>
      <c r="F539" s="449">
        <v>101</v>
      </c>
      <c r="G539" s="449">
        <f>AVERAGE(CPVTFC3SG0018!B14:C14)</f>
        <v>2.4616500000000001</v>
      </c>
      <c r="H539" s="1076">
        <f t="shared" si="68"/>
        <v>8831.4885496183197</v>
      </c>
      <c r="I539" s="1501" t="s">
        <v>315</v>
      </c>
      <c r="J539" s="1005"/>
      <c r="K539" s="1006"/>
      <c r="L539" s="959"/>
      <c r="M539" s="830"/>
      <c r="N539" s="831"/>
      <c r="O539" s="656"/>
      <c r="P539" s="4458"/>
      <c r="Q539" s="903"/>
      <c r="R539" s="1105"/>
      <c r="S539" s="902"/>
      <c r="T539" s="902"/>
      <c r="U539" s="902"/>
      <c r="V539" s="289"/>
    </row>
    <row r="540" spans="1:22" x14ac:dyDescent="0.25">
      <c r="A540" s="11">
        <v>430</v>
      </c>
      <c r="B540" s="288" t="s">
        <v>2416</v>
      </c>
      <c r="C540" s="288" t="s">
        <v>868</v>
      </c>
      <c r="D540" s="19">
        <v>44825</v>
      </c>
      <c r="E540" s="384" t="s">
        <v>4927</v>
      </c>
      <c r="F540" s="103">
        <v>102</v>
      </c>
      <c r="G540" s="103">
        <f>AVERAGE(CPVTFC3SG0018!D14:E14)</f>
        <v>2.8405999999999998</v>
      </c>
      <c r="H540" s="14">
        <f t="shared" si="68"/>
        <v>10277.862595419847</v>
      </c>
      <c r="I540" s="298" t="s">
        <v>315</v>
      </c>
      <c r="J540" s="875"/>
      <c r="K540" s="876"/>
      <c r="L540" s="877"/>
      <c r="M540" s="645"/>
      <c r="N540" s="646"/>
      <c r="O540" s="642"/>
      <c r="P540" s="4458"/>
      <c r="Q540" s="903"/>
      <c r="R540" s="1105"/>
      <c r="S540" s="902"/>
      <c r="T540" s="902"/>
      <c r="U540" s="902"/>
      <c r="V540" s="262"/>
    </row>
    <row r="541" spans="1:22" x14ac:dyDescent="0.25">
      <c r="A541" s="9">
        <v>431</v>
      </c>
      <c r="B541" s="288" t="s">
        <v>2417</v>
      </c>
      <c r="C541" s="288" t="s">
        <v>868</v>
      </c>
      <c r="D541" s="19">
        <v>44825</v>
      </c>
      <c r="E541" s="384" t="s">
        <v>4927</v>
      </c>
      <c r="F541" s="103">
        <v>103</v>
      </c>
      <c r="G541" s="103">
        <f>AVERAGE(CPVTFC3SG0018!F14:G14)</f>
        <v>1.59575</v>
      </c>
      <c r="H541" s="14">
        <f t="shared" si="68"/>
        <v>5526.5267175572517</v>
      </c>
      <c r="I541" s="298" t="s">
        <v>315</v>
      </c>
      <c r="J541" s="875"/>
      <c r="K541" s="876"/>
      <c r="L541" s="877"/>
      <c r="M541" s="645"/>
      <c r="N541" s="646"/>
      <c r="O541" s="642"/>
      <c r="P541" s="4458"/>
      <c r="Q541" s="903"/>
      <c r="R541" s="1105"/>
      <c r="S541" s="902"/>
      <c r="T541" s="902"/>
      <c r="U541" s="902"/>
      <c r="V541" s="262"/>
    </row>
    <row r="542" spans="1:22" x14ac:dyDescent="0.25">
      <c r="A542" s="11">
        <v>432</v>
      </c>
      <c r="B542" s="288" t="s">
        <v>2418</v>
      </c>
      <c r="C542" s="288" t="s">
        <v>868</v>
      </c>
      <c r="D542" s="19">
        <v>44825</v>
      </c>
      <c r="E542" s="384" t="s">
        <v>4927</v>
      </c>
      <c r="F542" s="103">
        <v>104</v>
      </c>
      <c r="G542" s="103">
        <f>AVERAGE(CPVTFC3SG0018!H14:I14)</f>
        <v>0.54815000000000003</v>
      </c>
      <c r="H542" s="14">
        <f t="shared" si="68"/>
        <v>1528.0534351145041</v>
      </c>
      <c r="I542" s="2037" t="s">
        <v>315</v>
      </c>
      <c r="J542" s="875"/>
      <c r="K542" s="876"/>
      <c r="L542" s="877"/>
      <c r="M542" s="645"/>
      <c r="N542" s="646"/>
      <c r="O542" s="642"/>
      <c r="P542" s="4458"/>
      <c r="Q542" s="903"/>
      <c r="R542" s="1105"/>
      <c r="S542" s="902"/>
      <c r="T542" s="902"/>
      <c r="U542" s="902"/>
      <c r="V542" s="262"/>
    </row>
    <row r="543" spans="1:22" x14ac:dyDescent="0.25">
      <c r="A543" s="9">
        <v>433</v>
      </c>
      <c r="B543" s="288" t="s">
        <v>2419</v>
      </c>
      <c r="C543" s="288" t="s">
        <v>868</v>
      </c>
      <c r="D543" s="19">
        <v>44825</v>
      </c>
      <c r="E543" s="384" t="s">
        <v>4927</v>
      </c>
      <c r="F543" s="103">
        <v>105</v>
      </c>
      <c r="G543" s="103">
        <f>AVERAGE(CPVTFC3SG0018!J14:K14)</f>
        <v>2.3746999999999998</v>
      </c>
      <c r="H543" s="14">
        <f t="shared" si="68"/>
        <v>8499.6183206106853</v>
      </c>
      <c r="I543" s="298" t="s">
        <v>315</v>
      </c>
      <c r="J543" s="841"/>
      <c r="K543" s="841"/>
      <c r="L543" s="842"/>
      <c r="M543" s="642"/>
      <c r="N543" s="642"/>
      <c r="O543" s="642"/>
      <c r="P543" s="4458"/>
      <c r="Q543" s="903"/>
      <c r="R543" s="1105"/>
      <c r="S543" s="902"/>
      <c r="T543" s="902"/>
      <c r="U543" s="902"/>
      <c r="V543" s="262"/>
    </row>
    <row r="544" spans="1:22" x14ac:dyDescent="0.25">
      <c r="A544" s="11">
        <v>434</v>
      </c>
      <c r="B544" s="288" t="s">
        <v>2420</v>
      </c>
      <c r="C544" s="288" t="s">
        <v>868</v>
      </c>
      <c r="D544" s="19">
        <v>44825</v>
      </c>
      <c r="E544" s="384" t="s">
        <v>4927</v>
      </c>
      <c r="F544" s="103">
        <v>106</v>
      </c>
      <c r="G544" s="103">
        <f>AVERAGE(CPVTFC3SG0018!L14:M14)</f>
        <v>1.8105500000000001</v>
      </c>
      <c r="H544" s="14">
        <f t="shared" si="68"/>
        <v>6346.3740458015272</v>
      </c>
      <c r="I544" s="298" t="s">
        <v>315</v>
      </c>
      <c r="J544" s="841"/>
      <c r="K544" s="841"/>
      <c r="L544" s="842"/>
      <c r="M544" s="642"/>
      <c r="N544" s="642"/>
      <c r="O544" s="642"/>
      <c r="P544" s="4458"/>
      <c r="Q544" s="903"/>
      <c r="R544" s="1105"/>
      <c r="S544" s="902"/>
      <c r="T544" s="902"/>
      <c r="U544" s="902"/>
      <c r="V544" s="262"/>
    </row>
    <row r="545" spans="1:22" ht="15.75" thickBot="1" x14ac:dyDescent="0.3">
      <c r="A545" s="524">
        <v>435</v>
      </c>
      <c r="B545" s="675" t="s">
        <v>2421</v>
      </c>
      <c r="C545" s="675" t="s">
        <v>868</v>
      </c>
      <c r="D545" s="79">
        <v>44825</v>
      </c>
      <c r="E545" s="525" t="s">
        <v>4927</v>
      </c>
      <c r="F545" s="173">
        <v>107</v>
      </c>
      <c r="G545" s="173">
        <f>AVERAGE(CPVTFC3SG0018!N14:O14)</f>
        <v>1.3057500000000002</v>
      </c>
      <c r="H545" s="81">
        <f t="shared" si="68"/>
        <v>4419.6564885496191</v>
      </c>
      <c r="I545" s="1500" t="s">
        <v>315</v>
      </c>
      <c r="J545" s="1643"/>
      <c r="K545" s="1643"/>
      <c r="L545" s="1644"/>
      <c r="M545" s="650"/>
      <c r="N545" s="650"/>
      <c r="O545" s="650"/>
      <c r="P545" s="4458"/>
      <c r="Q545" s="903"/>
      <c r="R545" s="1105"/>
      <c r="S545" s="902"/>
      <c r="T545" s="902"/>
      <c r="U545" s="902"/>
      <c r="V545" s="262"/>
    </row>
    <row r="546" spans="1:22" ht="15.75" thickBot="1" x14ac:dyDescent="0.3">
      <c r="A546" s="1308">
        <v>436</v>
      </c>
      <c r="B546" s="1990" t="s">
        <v>2422</v>
      </c>
      <c r="C546" s="1990" t="s">
        <v>868</v>
      </c>
      <c r="D546" s="1310">
        <v>44825</v>
      </c>
      <c r="E546" s="1311" t="s">
        <v>4927</v>
      </c>
      <c r="F546" s="1312">
        <v>108</v>
      </c>
      <c r="G546" s="1312">
        <f>AVERAGE(CPVTFC3SG0018!P14:Q14)</f>
        <v>0.13419999999999999</v>
      </c>
      <c r="H546" s="1313">
        <f t="shared" si="68"/>
        <v>-51.908396946564885</v>
      </c>
      <c r="I546" s="1993" t="s">
        <v>314</v>
      </c>
      <c r="J546" s="1315"/>
      <c r="K546" s="1423"/>
      <c r="L546" s="1317"/>
      <c r="M546" s="652"/>
      <c r="N546" s="653"/>
      <c r="O546" s="1429"/>
      <c r="P546" s="4461">
        <v>44882</v>
      </c>
      <c r="Q546" s="2102" t="s">
        <v>5491</v>
      </c>
      <c r="R546" s="1312">
        <v>25</v>
      </c>
      <c r="S546" s="1312">
        <f>AVERAGE(CPVTFC3SG0060!G15:H15)</f>
        <v>0.13335</v>
      </c>
      <c r="T546" s="1313">
        <f t="shared" ref="T546" si="89">(S546-0.1478)/0.0136*66</f>
        <v>-70.124999999999957</v>
      </c>
      <c r="U546" s="2031" t="s">
        <v>314</v>
      </c>
      <c r="V546" s="299"/>
    </row>
    <row r="547" spans="1:22" x14ac:dyDescent="0.25">
      <c r="A547" s="82">
        <v>437</v>
      </c>
      <c r="B547" s="2115"/>
      <c r="C547" s="2116"/>
      <c r="D547" s="83"/>
      <c r="E547" s="127"/>
      <c r="F547" s="375"/>
      <c r="G547" s="84"/>
      <c r="H547" s="85"/>
      <c r="I547" s="376"/>
      <c r="J547" s="827"/>
      <c r="K547" s="827"/>
      <c r="L547" s="829"/>
      <c r="M547" s="656"/>
      <c r="N547" s="656"/>
      <c r="O547" s="656"/>
      <c r="P547" s="4458"/>
      <c r="Q547" s="903"/>
      <c r="R547" s="1105"/>
      <c r="S547" s="902"/>
      <c r="T547" s="902"/>
      <c r="U547" s="902"/>
      <c r="V547" s="289"/>
    </row>
    <row r="548" spans="1:22" x14ac:dyDescent="0.25">
      <c r="A548" s="8">
        <v>438</v>
      </c>
      <c r="B548" s="273"/>
      <c r="C548" s="144"/>
      <c r="D548" s="18"/>
      <c r="E548" s="92"/>
      <c r="F548" s="102"/>
      <c r="G548" s="7"/>
      <c r="H548" s="13"/>
      <c r="I548" s="168"/>
      <c r="J548" s="841"/>
      <c r="K548" s="841"/>
      <c r="L548" s="842"/>
      <c r="M548" s="642"/>
      <c r="N548" s="642"/>
      <c r="O548" s="642"/>
      <c r="P548" s="4458"/>
      <c r="Q548" s="903"/>
      <c r="R548" s="1105"/>
      <c r="S548" s="902"/>
      <c r="T548" s="902"/>
      <c r="U548" s="902"/>
      <c r="V548" s="262"/>
    </row>
    <row r="549" spans="1:22" x14ac:dyDescent="0.25">
      <c r="A549" s="6">
        <v>439</v>
      </c>
      <c r="B549" s="292"/>
      <c r="C549" s="144"/>
      <c r="D549" s="18"/>
      <c r="E549" s="92"/>
      <c r="F549" s="102"/>
      <c r="G549" s="7"/>
      <c r="H549" s="13"/>
      <c r="I549" s="168"/>
      <c r="J549" s="841"/>
      <c r="K549" s="841"/>
      <c r="L549" s="842"/>
      <c r="M549" s="642"/>
      <c r="N549" s="642"/>
      <c r="O549" s="642"/>
      <c r="P549" s="4458"/>
      <c r="Q549" s="903"/>
      <c r="R549" s="1105"/>
      <c r="S549" s="902"/>
      <c r="T549" s="902"/>
      <c r="U549" s="902"/>
      <c r="V549" s="262"/>
    </row>
    <row r="550" spans="1:22" x14ac:dyDescent="0.25">
      <c r="A550" s="8">
        <v>440</v>
      </c>
      <c r="B550" s="273"/>
      <c r="C550" s="144"/>
      <c r="D550" s="18"/>
      <c r="E550" s="92"/>
      <c r="F550" s="102"/>
      <c r="G550" s="7"/>
      <c r="H550" s="13"/>
      <c r="I550" s="168"/>
      <c r="J550" s="875"/>
      <c r="K550" s="876"/>
      <c r="L550" s="877"/>
      <c r="M550" s="645"/>
      <c r="N550" s="646"/>
      <c r="O550" s="642"/>
      <c r="P550" s="4458"/>
      <c r="Q550" s="903"/>
      <c r="R550" s="1105"/>
      <c r="S550" s="902"/>
      <c r="T550" s="902"/>
      <c r="U550" s="902"/>
      <c r="V550" s="262"/>
    </row>
    <row r="551" spans="1:22" x14ac:dyDescent="0.25">
      <c r="A551" s="6">
        <v>441</v>
      </c>
      <c r="B551" s="272"/>
      <c r="C551" s="144"/>
      <c r="D551" s="18"/>
      <c r="E551" s="92"/>
      <c r="F551" s="102"/>
      <c r="G551" s="7"/>
      <c r="H551" s="13"/>
      <c r="I551" s="168"/>
      <c r="J551" s="841"/>
      <c r="K551" s="841"/>
      <c r="L551" s="842"/>
      <c r="M551" s="642"/>
      <c r="N551" s="642"/>
      <c r="O551" s="642"/>
      <c r="P551" s="4458"/>
      <c r="Q551" s="903"/>
      <c r="R551" s="1105"/>
      <c r="S551" s="902"/>
      <c r="T551" s="902"/>
      <c r="U551" s="902"/>
      <c r="V551" s="262"/>
    </row>
    <row r="552" spans="1:22" x14ac:dyDescent="0.25">
      <c r="A552" s="8">
        <v>442</v>
      </c>
      <c r="B552" s="273"/>
      <c r="C552" s="144"/>
      <c r="D552" s="18"/>
      <c r="E552" s="92"/>
      <c r="F552" s="102"/>
      <c r="G552" s="7"/>
      <c r="H552" s="13"/>
      <c r="I552" s="168"/>
      <c r="J552" s="841"/>
      <c r="K552" s="841"/>
      <c r="L552" s="842"/>
      <c r="M552" s="642"/>
      <c r="N552" s="642"/>
      <c r="O552" s="642"/>
      <c r="P552" s="4458"/>
      <c r="Q552" s="903"/>
      <c r="R552" s="1105"/>
      <c r="S552" s="902"/>
      <c r="T552" s="902"/>
      <c r="U552" s="902"/>
      <c r="V552" s="262"/>
    </row>
    <row r="553" spans="1:22" x14ac:dyDescent="0.25">
      <c r="A553" s="6">
        <v>443</v>
      </c>
      <c r="B553" s="272"/>
      <c r="C553" s="144"/>
      <c r="D553" s="18"/>
      <c r="E553" s="92"/>
      <c r="F553" s="102"/>
      <c r="G553" s="7"/>
      <c r="H553" s="13"/>
      <c r="I553" s="168"/>
      <c r="J553" s="841"/>
      <c r="K553" s="841"/>
      <c r="L553" s="842"/>
      <c r="M553" s="642"/>
      <c r="N553" s="642"/>
      <c r="O553" s="642"/>
      <c r="P553" s="4458"/>
      <c r="Q553" s="903"/>
      <c r="R553" s="1105"/>
      <c r="S553" s="902"/>
      <c r="T553" s="902"/>
      <c r="U553" s="902"/>
      <c r="V553" s="262"/>
    </row>
    <row r="554" spans="1:22" x14ac:dyDescent="0.25">
      <c r="A554" s="8">
        <v>444</v>
      </c>
      <c r="B554" s="273"/>
      <c r="C554" s="144"/>
      <c r="D554" s="18"/>
      <c r="E554" s="92"/>
      <c r="F554" s="102"/>
      <c r="G554" s="7"/>
      <c r="H554" s="13"/>
      <c r="I554" s="168"/>
      <c r="J554" s="841"/>
      <c r="K554" s="841"/>
      <c r="L554" s="842"/>
      <c r="M554" s="642"/>
      <c r="N554" s="642"/>
      <c r="O554" s="642"/>
      <c r="P554" s="4458"/>
      <c r="Q554" s="903"/>
      <c r="R554" s="1105"/>
      <c r="S554" s="902"/>
      <c r="T554" s="902"/>
      <c r="U554" s="902"/>
      <c r="V554" s="262"/>
    </row>
    <row r="555" spans="1:22" x14ac:dyDescent="0.25">
      <c r="A555" s="6">
        <v>445</v>
      </c>
      <c r="B555" s="272"/>
      <c r="C555" s="144"/>
      <c r="D555" s="18"/>
      <c r="E555" s="92"/>
      <c r="F555" s="102"/>
      <c r="G555" s="7"/>
      <c r="H555" s="13"/>
      <c r="I555" s="168"/>
      <c r="J555" s="841"/>
      <c r="K555" s="841"/>
      <c r="L555" s="842"/>
      <c r="M555" s="642"/>
      <c r="N555" s="642"/>
      <c r="O555" s="642"/>
      <c r="P555" s="4458"/>
      <c r="Q555" s="903"/>
      <c r="R555" s="1105"/>
      <c r="S555" s="902"/>
      <c r="T555" s="902"/>
      <c r="U555" s="902"/>
      <c r="V555" s="262"/>
    </row>
    <row r="556" spans="1:22" x14ac:dyDescent="0.25">
      <c r="A556" s="8">
        <v>446</v>
      </c>
      <c r="B556" s="273"/>
      <c r="C556" s="144"/>
      <c r="D556" s="18"/>
      <c r="E556" s="92"/>
      <c r="F556" s="102"/>
      <c r="G556" s="7"/>
      <c r="H556" s="13"/>
      <c r="I556" s="168"/>
      <c r="J556" s="875"/>
      <c r="K556" s="876"/>
      <c r="L556" s="877"/>
      <c r="M556" s="645"/>
      <c r="N556" s="646"/>
      <c r="O556" s="642"/>
      <c r="P556" s="4458"/>
      <c r="Q556" s="903"/>
      <c r="R556" s="1105"/>
      <c r="S556" s="902"/>
      <c r="T556" s="902"/>
      <c r="U556" s="902"/>
      <c r="V556" s="262"/>
    </row>
    <row r="557" spans="1:22" x14ac:dyDescent="0.25">
      <c r="A557" s="6">
        <v>447</v>
      </c>
      <c r="B557" s="272"/>
      <c r="C557" s="144"/>
      <c r="D557" s="18"/>
      <c r="E557" s="92"/>
      <c r="F557" s="102"/>
      <c r="G557" s="7"/>
      <c r="H557" s="13"/>
      <c r="I557" s="168"/>
      <c r="J557" s="875"/>
      <c r="K557" s="876"/>
      <c r="L557" s="877"/>
      <c r="M557" s="645"/>
      <c r="N557" s="646"/>
      <c r="O557" s="642"/>
      <c r="P557" s="4458"/>
      <c r="Q557" s="903"/>
      <c r="R557" s="1105"/>
      <c r="S557" s="902"/>
      <c r="T557" s="902"/>
      <c r="U557" s="902"/>
      <c r="V557" s="262"/>
    </row>
    <row r="558" spans="1:22" x14ac:dyDescent="0.25">
      <c r="A558" s="8">
        <v>448</v>
      </c>
      <c r="B558" s="273"/>
      <c r="C558" s="144"/>
      <c r="D558" s="18"/>
      <c r="E558" s="92"/>
      <c r="F558" s="102"/>
      <c r="G558" s="7"/>
      <c r="H558" s="13"/>
      <c r="I558" s="168"/>
      <c r="J558" s="875"/>
      <c r="K558" s="876"/>
      <c r="L558" s="877"/>
      <c r="M558" s="645"/>
      <c r="N558" s="646"/>
      <c r="O558" s="642"/>
      <c r="P558" s="4458"/>
      <c r="Q558" s="903"/>
      <c r="R558" s="1105"/>
      <c r="S558" s="902"/>
      <c r="T558" s="902"/>
      <c r="U558" s="902"/>
      <c r="V558" s="262"/>
    </row>
    <row r="559" spans="1:22" x14ac:dyDescent="0.25">
      <c r="A559" s="6">
        <v>449</v>
      </c>
      <c r="B559" s="272"/>
      <c r="C559" s="144"/>
      <c r="D559" s="18"/>
      <c r="E559" s="92"/>
      <c r="F559" s="102"/>
      <c r="G559" s="7"/>
      <c r="H559" s="13"/>
      <c r="I559" s="175"/>
      <c r="J559" s="841"/>
      <c r="K559" s="841"/>
      <c r="L559" s="842"/>
      <c r="M559" s="642"/>
      <c r="N559" s="642"/>
      <c r="O559" s="642"/>
      <c r="P559" s="4458"/>
      <c r="Q559" s="903"/>
      <c r="R559" s="1105"/>
      <c r="S559" s="902"/>
      <c r="T559" s="902"/>
      <c r="U559" s="902"/>
      <c r="V559" s="262"/>
    </row>
    <row r="560" spans="1:22" x14ac:dyDescent="0.25">
      <c r="A560" s="8">
        <v>450</v>
      </c>
      <c r="B560" s="273"/>
      <c r="C560" s="144"/>
      <c r="D560" s="18"/>
      <c r="E560" s="92"/>
      <c r="F560" s="102"/>
      <c r="G560" s="7"/>
      <c r="H560" s="13"/>
      <c r="I560" s="168"/>
      <c r="J560" s="841"/>
      <c r="K560" s="841"/>
      <c r="L560" s="842"/>
      <c r="M560" s="642"/>
      <c r="N560" s="642"/>
      <c r="O560" s="642"/>
      <c r="P560" s="4458"/>
      <c r="Q560" s="903"/>
      <c r="R560" s="1105"/>
      <c r="S560" s="902"/>
      <c r="T560" s="902"/>
      <c r="U560" s="902"/>
      <c r="V560" s="262"/>
    </row>
    <row r="561" spans="1:22" x14ac:dyDescent="0.25">
      <c r="A561" s="6">
        <v>451</v>
      </c>
      <c r="B561" s="272"/>
      <c r="C561" s="144"/>
      <c r="D561" s="18"/>
      <c r="E561" s="92"/>
      <c r="F561" s="102"/>
      <c r="G561" s="7"/>
      <c r="H561" s="13"/>
      <c r="I561" s="168"/>
      <c r="J561" s="841"/>
      <c r="K561" s="841"/>
      <c r="L561" s="842"/>
      <c r="M561" s="642"/>
      <c r="N561" s="642"/>
      <c r="O561" s="642"/>
      <c r="P561" s="4458"/>
      <c r="Q561" s="903"/>
      <c r="R561" s="1105"/>
      <c r="S561" s="902"/>
      <c r="T561" s="902"/>
      <c r="U561" s="902"/>
      <c r="V561" s="262"/>
    </row>
    <row r="562" spans="1:22" x14ac:dyDescent="0.25">
      <c r="A562" s="8">
        <v>452</v>
      </c>
      <c r="B562" s="273"/>
      <c r="C562" s="144"/>
      <c r="D562" s="18"/>
      <c r="E562" s="92"/>
      <c r="F562" s="102"/>
      <c r="G562" s="7"/>
      <c r="H562" s="13"/>
      <c r="I562" s="168"/>
      <c r="J562" s="875"/>
      <c r="K562" s="876"/>
      <c r="L562" s="877"/>
      <c r="M562" s="645"/>
      <c r="N562" s="646"/>
      <c r="O562" s="642"/>
      <c r="P562" s="4458"/>
      <c r="Q562" s="903"/>
      <c r="R562" s="1105"/>
      <c r="S562" s="902"/>
      <c r="T562" s="902"/>
      <c r="U562" s="902"/>
      <c r="V562" s="262"/>
    </row>
    <row r="563" spans="1:22" x14ac:dyDescent="0.25">
      <c r="A563" s="6">
        <v>453</v>
      </c>
      <c r="B563" s="272"/>
      <c r="C563" s="144"/>
      <c r="D563" s="18"/>
      <c r="E563" s="92"/>
      <c r="F563" s="102"/>
      <c r="G563" s="7"/>
      <c r="H563" s="13"/>
      <c r="I563" s="168"/>
      <c r="J563" s="841"/>
      <c r="K563" s="841"/>
      <c r="L563" s="842"/>
      <c r="M563" s="642"/>
      <c r="N563" s="642"/>
      <c r="O563" s="642"/>
      <c r="P563" s="4458"/>
      <c r="Q563" s="903"/>
      <c r="R563" s="1105"/>
      <c r="S563" s="902"/>
      <c r="T563" s="902"/>
      <c r="U563" s="902"/>
      <c r="V563" s="262"/>
    </row>
    <row r="564" spans="1:22" x14ac:dyDescent="0.25">
      <c r="A564" s="8">
        <v>454</v>
      </c>
      <c r="B564" s="273"/>
      <c r="C564" s="144"/>
      <c r="D564" s="18"/>
      <c r="E564" s="92"/>
      <c r="F564" s="102"/>
      <c r="G564" s="7"/>
      <c r="H564" s="13"/>
      <c r="I564" s="168"/>
      <c r="J564" s="841"/>
      <c r="K564" s="841"/>
      <c r="L564" s="842"/>
      <c r="M564" s="642"/>
      <c r="N564" s="642"/>
      <c r="O564" s="642"/>
      <c r="P564" s="4458"/>
      <c r="Q564" s="903"/>
      <c r="R564" s="1105"/>
      <c r="S564" s="902"/>
      <c r="T564" s="902"/>
      <c r="U564" s="902"/>
      <c r="V564" s="262"/>
    </row>
    <row r="565" spans="1:22" x14ac:dyDescent="0.25">
      <c r="A565" s="6">
        <v>455</v>
      </c>
      <c r="B565" s="272"/>
      <c r="C565" s="144"/>
      <c r="D565" s="18"/>
      <c r="E565" s="92"/>
      <c r="F565" s="102"/>
      <c r="G565" s="7"/>
      <c r="H565" s="13"/>
      <c r="I565" s="168"/>
      <c r="J565" s="841"/>
      <c r="K565" s="841"/>
      <c r="L565" s="842"/>
      <c r="M565" s="642"/>
      <c r="N565" s="642"/>
      <c r="O565" s="642"/>
      <c r="P565" s="4458"/>
      <c r="Q565" s="903"/>
      <c r="R565" s="1105"/>
      <c r="S565" s="902"/>
      <c r="T565" s="902"/>
      <c r="U565" s="902"/>
      <c r="V565" s="262"/>
    </row>
    <row r="566" spans="1:22" x14ac:dyDescent="0.25">
      <c r="A566" s="8">
        <v>456</v>
      </c>
      <c r="B566" s="273"/>
      <c r="C566" s="144"/>
      <c r="D566" s="18"/>
      <c r="E566" s="92"/>
      <c r="F566" s="102"/>
      <c r="G566" s="7"/>
      <c r="H566" s="13"/>
      <c r="I566" s="168"/>
      <c r="J566" s="875"/>
      <c r="K566" s="876"/>
      <c r="L566" s="877"/>
      <c r="M566" s="645"/>
      <c r="N566" s="646"/>
      <c r="O566" s="642"/>
      <c r="P566" s="4458"/>
      <c r="Q566" s="903"/>
      <c r="R566" s="1105"/>
      <c r="S566" s="902"/>
      <c r="T566" s="902"/>
      <c r="U566" s="902"/>
      <c r="V566" s="262"/>
    </row>
    <row r="567" spans="1:22" x14ac:dyDescent="0.25">
      <c r="A567" s="6">
        <v>457</v>
      </c>
      <c r="B567" s="272"/>
      <c r="C567" s="144"/>
      <c r="D567" s="18"/>
      <c r="E567" s="92"/>
      <c r="F567" s="102"/>
      <c r="G567" s="7"/>
      <c r="H567" s="13"/>
      <c r="I567" s="168"/>
      <c r="J567" s="875"/>
      <c r="K567" s="876"/>
      <c r="L567" s="877"/>
      <c r="M567" s="645"/>
      <c r="N567" s="646"/>
      <c r="O567" s="642"/>
      <c r="P567" s="4458"/>
      <c r="Q567" s="903"/>
      <c r="R567" s="1105"/>
      <c r="S567" s="902"/>
      <c r="T567" s="902"/>
      <c r="U567" s="902"/>
      <c r="V567" s="262"/>
    </row>
    <row r="568" spans="1:22" x14ac:dyDescent="0.25">
      <c r="A568" s="8">
        <v>458</v>
      </c>
      <c r="B568" s="273"/>
      <c r="C568" s="144"/>
      <c r="D568" s="18"/>
      <c r="E568" s="92"/>
      <c r="F568" s="102"/>
      <c r="G568" s="7"/>
      <c r="H568" s="13"/>
      <c r="I568" s="168"/>
      <c r="J568" s="841"/>
      <c r="K568" s="841"/>
      <c r="L568" s="842"/>
      <c r="M568" s="642"/>
      <c r="N568" s="642"/>
      <c r="O568" s="642"/>
      <c r="P568" s="4458"/>
      <c r="Q568" s="903"/>
      <c r="R568" s="1105"/>
      <c r="S568" s="902"/>
      <c r="T568" s="902"/>
      <c r="U568" s="902"/>
      <c r="V568" s="262"/>
    </row>
    <row r="569" spans="1:22" x14ac:dyDescent="0.25">
      <c r="A569" s="6">
        <v>459</v>
      </c>
      <c r="B569" s="272"/>
      <c r="C569" s="144"/>
      <c r="D569" s="18"/>
      <c r="E569" s="92"/>
      <c r="F569" s="102"/>
      <c r="G569" s="7"/>
      <c r="H569" s="13"/>
      <c r="I569" s="175"/>
      <c r="J569" s="841"/>
      <c r="K569" s="841"/>
      <c r="L569" s="842"/>
      <c r="M569" s="642"/>
      <c r="N569" s="642"/>
      <c r="O569" s="642"/>
      <c r="P569" s="4458"/>
      <c r="Q569" s="903"/>
      <c r="R569" s="1105"/>
      <c r="S569" s="902"/>
      <c r="T569" s="902"/>
      <c r="U569" s="902"/>
      <c r="V569" s="262"/>
    </row>
    <row r="570" spans="1:22" x14ac:dyDescent="0.25">
      <c r="A570" s="8">
        <v>460</v>
      </c>
      <c r="B570" s="273"/>
      <c r="C570" s="144"/>
      <c r="D570" s="18"/>
      <c r="E570" s="92"/>
      <c r="F570" s="102"/>
      <c r="G570" s="7"/>
      <c r="H570" s="13"/>
      <c r="I570" s="175"/>
      <c r="J570" s="841"/>
      <c r="K570" s="841"/>
      <c r="L570" s="842"/>
      <c r="M570" s="642"/>
      <c r="N570" s="642"/>
      <c r="O570" s="642"/>
      <c r="P570" s="4458"/>
      <c r="Q570" s="903"/>
      <c r="R570" s="1105"/>
      <c r="S570" s="902"/>
      <c r="T570" s="902"/>
      <c r="U570" s="902"/>
      <c r="V570" s="262"/>
    </row>
    <row r="571" spans="1:22" x14ac:dyDescent="0.25">
      <c r="A571" s="6">
        <v>461</v>
      </c>
      <c r="B571" s="272"/>
      <c r="C571" s="144"/>
      <c r="D571" s="18"/>
      <c r="E571" s="92"/>
      <c r="F571" s="102"/>
      <c r="G571" s="7"/>
      <c r="H571" s="13"/>
      <c r="I571" s="175"/>
      <c r="J571" s="875"/>
      <c r="K571" s="876"/>
      <c r="L571" s="877"/>
      <c r="M571" s="645"/>
      <c r="N571" s="646"/>
      <c r="O571" s="642"/>
      <c r="P571" s="4458"/>
      <c r="Q571" s="903"/>
      <c r="R571" s="1105"/>
      <c r="S571" s="902"/>
      <c r="T571" s="902"/>
      <c r="U571" s="902"/>
      <c r="V571" s="262"/>
    </row>
    <row r="572" spans="1:22" x14ac:dyDescent="0.25">
      <c r="A572" s="8">
        <v>462</v>
      </c>
      <c r="B572" s="273"/>
      <c r="C572" s="144"/>
      <c r="D572" s="18"/>
      <c r="E572" s="92"/>
      <c r="F572" s="102"/>
      <c r="G572" s="7"/>
      <c r="H572" s="13"/>
      <c r="I572" s="175"/>
      <c r="J572" s="875"/>
      <c r="K572" s="876"/>
      <c r="L572" s="877"/>
      <c r="M572" s="645"/>
      <c r="N572" s="646"/>
      <c r="O572" s="642"/>
      <c r="P572" s="4458"/>
      <c r="Q572" s="903"/>
      <c r="R572" s="1105"/>
      <c r="S572" s="902"/>
      <c r="T572" s="902"/>
      <c r="U572" s="902"/>
      <c r="V572" s="262"/>
    </row>
    <row r="573" spans="1:22" x14ac:dyDescent="0.25">
      <c r="A573" s="6">
        <v>463</v>
      </c>
      <c r="B573" s="272"/>
      <c r="C573" s="144"/>
      <c r="D573" s="18"/>
      <c r="E573" s="92"/>
      <c r="F573" s="102"/>
      <c r="G573" s="7"/>
      <c r="H573" s="13"/>
      <c r="I573" s="175"/>
      <c r="J573" s="875"/>
      <c r="K573" s="843"/>
      <c r="L573" s="877"/>
      <c r="M573" s="645"/>
      <c r="N573" s="646"/>
      <c r="O573" s="642"/>
      <c r="P573" s="4458"/>
      <c r="Q573" s="903"/>
      <c r="R573" s="1105"/>
      <c r="S573" s="902"/>
      <c r="T573" s="902"/>
      <c r="U573" s="902"/>
      <c r="V573" s="262"/>
    </row>
    <row r="574" spans="1:22" x14ac:dyDescent="0.25">
      <c r="A574" s="8">
        <v>464</v>
      </c>
      <c r="B574" s="273"/>
      <c r="C574" s="144"/>
      <c r="D574" s="18"/>
      <c r="E574" s="92"/>
      <c r="F574" s="102"/>
      <c r="G574" s="7"/>
      <c r="H574" s="13"/>
      <c r="I574" s="175"/>
      <c r="J574" s="875"/>
      <c r="K574" s="876"/>
      <c r="L574" s="877"/>
      <c r="M574" s="645"/>
      <c r="N574" s="646"/>
      <c r="O574" s="642"/>
      <c r="P574" s="4458"/>
      <c r="Q574" s="903"/>
      <c r="R574" s="1105"/>
      <c r="S574" s="902"/>
      <c r="T574" s="902"/>
      <c r="U574" s="902"/>
      <c r="V574" s="4830"/>
    </row>
    <row r="575" spans="1:22" x14ac:dyDescent="0.25">
      <c r="A575" s="6">
        <v>465</v>
      </c>
      <c r="B575" s="272"/>
      <c r="C575" s="144"/>
      <c r="D575" s="18"/>
      <c r="E575" s="92"/>
      <c r="F575" s="102"/>
      <c r="G575" s="7"/>
      <c r="H575" s="13"/>
      <c r="I575" s="168"/>
      <c r="J575" s="841"/>
      <c r="K575" s="841"/>
      <c r="L575" s="842"/>
      <c r="M575" s="642"/>
      <c r="N575" s="642"/>
      <c r="O575" s="642"/>
      <c r="P575" s="4458"/>
      <c r="Q575" s="903"/>
      <c r="R575" s="1105"/>
      <c r="S575" s="902"/>
      <c r="T575" s="902"/>
      <c r="U575" s="902"/>
      <c r="V575" s="4827"/>
    </row>
    <row r="576" spans="1:22" x14ac:dyDescent="0.25">
      <c r="A576" s="8">
        <v>466</v>
      </c>
      <c r="B576" s="273"/>
      <c r="C576" s="144"/>
      <c r="D576" s="18"/>
      <c r="E576" s="92"/>
      <c r="F576" s="102"/>
      <c r="G576" s="7"/>
      <c r="H576" s="13"/>
      <c r="I576" s="168"/>
      <c r="J576" s="841"/>
      <c r="K576" s="841"/>
      <c r="L576" s="842"/>
      <c r="M576" s="642"/>
      <c r="N576" s="642"/>
      <c r="O576" s="642"/>
      <c r="P576" s="4458"/>
      <c r="Q576" s="903"/>
      <c r="R576" s="1105"/>
      <c r="S576" s="902"/>
      <c r="T576" s="902"/>
      <c r="U576" s="902"/>
      <c r="V576" s="4830"/>
    </row>
    <row r="577" spans="1:22" x14ac:dyDescent="0.25">
      <c r="A577" s="6">
        <v>467</v>
      </c>
      <c r="B577" s="272"/>
      <c r="C577" s="144"/>
      <c r="D577" s="18"/>
      <c r="E577" s="92"/>
      <c r="F577" s="102"/>
      <c r="G577" s="7"/>
      <c r="H577" s="13"/>
      <c r="I577" s="175"/>
      <c r="J577" s="875"/>
      <c r="K577" s="876"/>
      <c r="L577" s="877"/>
      <c r="M577" s="645"/>
      <c r="N577" s="646"/>
      <c r="O577" s="642"/>
      <c r="P577" s="4458"/>
      <c r="Q577" s="903"/>
      <c r="R577" s="1105"/>
      <c r="S577" s="902"/>
      <c r="T577" s="902"/>
      <c r="U577" s="902"/>
      <c r="V577" s="4827"/>
    </row>
    <row r="578" spans="1:22" x14ac:dyDescent="0.25">
      <c r="A578" s="8">
        <v>468</v>
      </c>
      <c r="B578" s="273"/>
      <c r="C578" s="144"/>
      <c r="D578" s="18"/>
      <c r="E578" s="92"/>
      <c r="F578" s="102"/>
      <c r="G578" s="7"/>
      <c r="H578" s="13"/>
      <c r="I578" s="175"/>
      <c r="J578" s="875"/>
      <c r="K578" s="876"/>
      <c r="L578" s="877"/>
      <c r="M578" s="645"/>
      <c r="N578" s="646"/>
      <c r="O578" s="642"/>
      <c r="P578" s="4458"/>
      <c r="Q578" s="903"/>
      <c r="R578" s="1105"/>
      <c r="S578" s="902"/>
      <c r="T578" s="902"/>
      <c r="U578" s="902"/>
      <c r="V578" s="262"/>
    </row>
    <row r="579" spans="1:22" x14ac:dyDescent="0.25">
      <c r="A579" s="6">
        <v>469</v>
      </c>
      <c r="B579" s="272"/>
      <c r="C579" s="144"/>
      <c r="D579" s="18"/>
      <c r="E579" s="92"/>
      <c r="F579" s="102"/>
      <c r="G579" s="7"/>
      <c r="H579" s="13"/>
      <c r="I579" s="175"/>
      <c r="J579" s="875"/>
      <c r="K579" s="876"/>
      <c r="L579" s="877"/>
      <c r="M579" s="645"/>
      <c r="N579" s="646"/>
      <c r="O579" s="642"/>
      <c r="P579" s="4458"/>
      <c r="Q579" s="903"/>
      <c r="R579" s="1105"/>
      <c r="S579" s="902"/>
      <c r="T579" s="902"/>
      <c r="U579" s="902"/>
      <c r="V579" s="262"/>
    </row>
    <row r="580" spans="1:22" x14ac:dyDescent="0.25">
      <c r="A580" s="8">
        <v>470</v>
      </c>
      <c r="B580" s="273"/>
      <c r="C580" s="144"/>
      <c r="D580" s="18"/>
      <c r="E580" s="92"/>
      <c r="F580" s="102"/>
      <c r="G580" s="7"/>
      <c r="H580" s="13"/>
      <c r="I580" s="175"/>
      <c r="J580" s="875"/>
      <c r="K580" s="876"/>
      <c r="L580" s="877"/>
      <c r="M580" s="645"/>
      <c r="N580" s="646"/>
      <c r="O580" s="642"/>
      <c r="P580" s="4458"/>
      <c r="Q580" s="903"/>
      <c r="R580" s="1105"/>
      <c r="S580" s="902"/>
      <c r="T580" s="902"/>
      <c r="U580" s="902"/>
      <c r="V580" s="262"/>
    </row>
    <row r="581" spans="1:22" x14ac:dyDescent="0.25">
      <c r="A581" s="6">
        <v>471</v>
      </c>
      <c r="B581" s="274"/>
      <c r="C581" s="144"/>
      <c r="D581" s="18"/>
      <c r="E581" s="92"/>
      <c r="F581" s="102"/>
      <c r="G581" s="7"/>
      <c r="H581" s="13"/>
      <c r="I581" s="175"/>
      <c r="J581" s="875"/>
      <c r="K581" s="876"/>
      <c r="L581" s="877"/>
      <c r="M581" s="645"/>
      <c r="N581" s="646"/>
      <c r="O581" s="642"/>
      <c r="P581" s="4458"/>
      <c r="Q581" s="903"/>
      <c r="R581" s="1105"/>
      <c r="S581" s="902"/>
      <c r="T581" s="902"/>
      <c r="U581" s="902"/>
      <c r="V581" s="262"/>
    </row>
    <row r="582" spans="1:22" x14ac:dyDescent="0.25">
      <c r="A582" s="8">
        <v>472</v>
      </c>
      <c r="B582" s="274"/>
      <c r="C582" s="144"/>
      <c r="D582" s="18"/>
      <c r="E582" s="92"/>
      <c r="F582" s="102"/>
      <c r="G582" s="7"/>
      <c r="H582" s="13"/>
      <c r="I582" s="175"/>
      <c r="J582" s="841"/>
      <c r="K582" s="856"/>
      <c r="L582" s="842"/>
      <c r="M582" s="645"/>
      <c r="N582" s="646"/>
      <c r="O582" s="642"/>
      <c r="P582" s="4458"/>
      <c r="Q582" s="903"/>
      <c r="R582" s="1105"/>
      <c r="S582" s="902"/>
      <c r="T582" s="902"/>
      <c r="U582" s="902"/>
      <c r="V582" s="262"/>
    </row>
    <row r="583" spans="1:22" x14ac:dyDescent="0.25">
      <c r="A583" s="6">
        <v>473</v>
      </c>
      <c r="B583" s="274"/>
      <c r="C583" s="144"/>
      <c r="D583" s="18"/>
      <c r="E583" s="92"/>
      <c r="F583" s="102"/>
      <c r="G583" s="7"/>
      <c r="H583" s="13"/>
      <c r="I583" s="175"/>
      <c r="J583" s="841"/>
      <c r="K583" s="856"/>
      <c r="L583" s="842"/>
      <c r="M583" s="645"/>
      <c r="N583" s="646"/>
      <c r="O583" s="642"/>
      <c r="P583" s="4458"/>
      <c r="Q583" s="903"/>
      <c r="R583" s="1105"/>
      <c r="S583" s="902"/>
      <c r="T583" s="902"/>
      <c r="U583" s="902"/>
      <c r="V583" s="262"/>
    </row>
    <row r="584" spans="1:22" x14ac:dyDescent="0.25">
      <c r="A584" s="8">
        <v>474</v>
      </c>
      <c r="B584" s="274"/>
      <c r="C584" s="144"/>
      <c r="D584" s="18"/>
      <c r="E584" s="92"/>
      <c r="F584" s="102"/>
      <c r="G584" s="7"/>
      <c r="H584" s="13"/>
      <c r="I584" s="175"/>
      <c r="J584" s="875"/>
      <c r="K584" s="876"/>
      <c r="L584" s="877"/>
      <c r="M584" s="645"/>
      <c r="N584" s="646"/>
      <c r="O584" s="642"/>
      <c r="P584" s="4458"/>
      <c r="Q584" s="903"/>
      <c r="R584" s="1105"/>
      <c r="S584" s="902"/>
      <c r="T584" s="902"/>
      <c r="U584" s="902"/>
      <c r="V584" s="4830"/>
    </row>
    <row r="585" spans="1:22" x14ac:dyDescent="0.25">
      <c r="A585" s="6">
        <v>475</v>
      </c>
      <c r="B585" s="274"/>
      <c r="C585" s="144"/>
      <c r="D585" s="18"/>
      <c r="E585" s="92"/>
      <c r="F585" s="102"/>
      <c r="G585" s="7"/>
      <c r="H585" s="13"/>
      <c r="I585" s="175"/>
      <c r="J585" s="841"/>
      <c r="K585" s="841"/>
      <c r="L585" s="842"/>
      <c r="M585" s="642"/>
      <c r="N585" s="642"/>
      <c r="O585" s="642"/>
      <c r="P585" s="4458"/>
      <c r="Q585" s="903"/>
      <c r="R585" s="1105"/>
      <c r="S585" s="902"/>
      <c r="T585" s="902"/>
      <c r="U585" s="902"/>
      <c r="V585" s="4827"/>
    </row>
    <row r="586" spans="1:22" x14ac:dyDescent="0.25">
      <c r="A586" s="8">
        <v>476</v>
      </c>
      <c r="B586" s="274"/>
      <c r="C586" s="144"/>
      <c r="D586" s="18"/>
      <c r="E586" s="92"/>
      <c r="F586" s="102"/>
      <c r="G586" s="7"/>
      <c r="H586" s="13"/>
      <c r="I586" s="175"/>
      <c r="J586" s="875"/>
      <c r="K586" s="876"/>
      <c r="L586" s="877"/>
      <c r="M586" s="645"/>
      <c r="N586" s="646"/>
      <c r="O586" s="642"/>
      <c r="P586" s="4458"/>
      <c r="Q586" s="903"/>
      <c r="R586" s="1105"/>
      <c r="S586" s="902"/>
      <c r="T586" s="902"/>
      <c r="U586" s="902"/>
      <c r="V586" s="4830"/>
    </row>
    <row r="587" spans="1:22" x14ac:dyDescent="0.25">
      <c r="A587" s="6">
        <v>477</v>
      </c>
      <c r="B587" s="272"/>
      <c r="C587" s="144"/>
      <c r="D587" s="18"/>
      <c r="E587" s="92"/>
      <c r="F587" s="102"/>
      <c r="G587" s="7"/>
      <c r="H587" s="13"/>
      <c r="I587" s="175"/>
      <c r="J587" s="875"/>
      <c r="K587" s="876"/>
      <c r="L587" s="877"/>
      <c r="M587" s="645"/>
      <c r="N587" s="646"/>
      <c r="O587" s="642"/>
      <c r="P587" s="4458"/>
      <c r="Q587" s="903"/>
      <c r="R587" s="1105"/>
      <c r="S587" s="902"/>
      <c r="T587" s="902"/>
      <c r="U587" s="902"/>
      <c r="V587" s="4827"/>
    </row>
    <row r="588" spans="1:22" x14ac:dyDescent="0.25">
      <c r="A588" s="8">
        <v>478</v>
      </c>
      <c r="B588" s="273"/>
      <c r="C588" s="144"/>
      <c r="D588" s="18"/>
      <c r="E588" s="92"/>
      <c r="F588" s="102"/>
      <c r="G588" s="7"/>
      <c r="H588" s="13"/>
      <c r="I588" s="175"/>
      <c r="J588" s="875"/>
      <c r="K588" s="876"/>
      <c r="L588" s="877"/>
      <c r="M588" s="645"/>
      <c r="N588" s="646"/>
      <c r="O588" s="642"/>
      <c r="P588" s="4458"/>
      <c r="Q588" s="903"/>
      <c r="R588" s="1105"/>
      <c r="S588" s="902"/>
      <c r="T588" s="902"/>
      <c r="U588" s="902"/>
      <c r="V588" s="262"/>
    </row>
    <row r="589" spans="1:22" x14ac:dyDescent="0.25">
      <c r="A589" s="6">
        <v>479</v>
      </c>
      <c r="B589" s="272"/>
      <c r="C589" s="144"/>
      <c r="D589" s="18"/>
      <c r="E589" s="92"/>
      <c r="F589" s="102"/>
      <c r="G589" s="7"/>
      <c r="H589" s="13"/>
      <c r="I589" s="168"/>
      <c r="J589" s="841"/>
      <c r="K589" s="841"/>
      <c r="L589" s="842"/>
      <c r="M589" s="642"/>
      <c r="N589" s="642"/>
      <c r="O589" s="642"/>
      <c r="P589" s="4458"/>
      <c r="Q589" s="903"/>
      <c r="R589" s="1105"/>
      <c r="S589" s="902"/>
      <c r="T589" s="902"/>
      <c r="U589" s="902"/>
      <c r="V589" s="262"/>
    </row>
    <row r="590" spans="1:22" x14ac:dyDescent="0.25">
      <c r="A590" s="8">
        <v>480</v>
      </c>
      <c r="B590" s="273"/>
      <c r="C590" s="144"/>
      <c r="D590" s="18"/>
      <c r="E590" s="92"/>
      <c r="F590" s="102"/>
      <c r="G590" s="7"/>
      <c r="H590" s="13"/>
      <c r="I590" s="175"/>
      <c r="J590" s="841"/>
      <c r="K590" s="841"/>
      <c r="L590" s="842"/>
      <c r="M590" s="642"/>
      <c r="N590" s="642"/>
      <c r="O590" s="642"/>
      <c r="P590" s="4458"/>
      <c r="Q590" s="903"/>
      <c r="R590" s="1105"/>
      <c r="S590" s="902"/>
      <c r="T590" s="902"/>
      <c r="U590" s="902"/>
      <c r="V590" s="4830"/>
    </row>
    <row r="591" spans="1:22" x14ac:dyDescent="0.25">
      <c r="A591" s="6">
        <v>481</v>
      </c>
      <c r="B591" s="272"/>
      <c r="C591" s="144"/>
      <c r="D591" s="18"/>
      <c r="E591" s="92"/>
      <c r="F591" s="102"/>
      <c r="G591" s="7"/>
      <c r="H591" s="13"/>
      <c r="I591" s="175"/>
      <c r="J591" s="875"/>
      <c r="K591" s="876"/>
      <c r="L591" s="877"/>
      <c r="M591" s="645"/>
      <c r="N591" s="646"/>
      <c r="O591" s="642"/>
      <c r="P591" s="4458"/>
      <c r="Q591" s="903"/>
      <c r="R591" s="1105"/>
      <c r="S591" s="902"/>
      <c r="T591" s="902"/>
      <c r="U591" s="902"/>
      <c r="V591" s="4827"/>
    </row>
    <row r="592" spans="1:22" x14ac:dyDescent="0.25">
      <c r="A592" s="8">
        <v>482</v>
      </c>
      <c r="B592" s="273"/>
      <c r="C592" s="144"/>
      <c r="D592" s="18"/>
      <c r="E592" s="92"/>
      <c r="F592" s="102"/>
      <c r="G592" s="7"/>
      <c r="H592" s="13"/>
      <c r="I592" s="175"/>
      <c r="J592" s="875"/>
      <c r="K592" s="876"/>
      <c r="L592" s="877"/>
      <c r="M592" s="645"/>
      <c r="N592" s="646"/>
      <c r="O592" s="642"/>
      <c r="P592" s="4458"/>
      <c r="Q592" s="903"/>
      <c r="R592" s="1105"/>
      <c r="S592" s="902"/>
      <c r="T592" s="902"/>
      <c r="U592" s="902"/>
      <c r="V592" s="262"/>
    </row>
    <row r="593" spans="1:22" x14ac:dyDescent="0.25">
      <c r="A593" s="6">
        <v>483</v>
      </c>
      <c r="B593" s="272"/>
      <c r="C593" s="144"/>
      <c r="D593" s="18"/>
      <c r="E593" s="92"/>
      <c r="F593" s="102"/>
      <c r="G593" s="7"/>
      <c r="H593" s="13"/>
      <c r="I593" s="175"/>
      <c r="J593" s="841"/>
      <c r="K593" s="841"/>
      <c r="L593" s="842"/>
      <c r="M593" s="642"/>
      <c r="N593" s="642"/>
      <c r="O593" s="642"/>
      <c r="P593" s="4458"/>
      <c r="Q593" s="903"/>
      <c r="R593" s="1105"/>
      <c r="S593" s="902"/>
      <c r="T593" s="902"/>
      <c r="U593" s="902"/>
      <c r="V593" s="262"/>
    </row>
    <row r="594" spans="1:22" x14ac:dyDescent="0.25">
      <c r="A594" s="8">
        <v>484</v>
      </c>
      <c r="B594" s="273"/>
      <c r="C594" s="144"/>
      <c r="D594" s="18"/>
      <c r="E594" s="92"/>
      <c r="F594" s="102"/>
      <c r="G594" s="7"/>
      <c r="H594" s="13"/>
      <c r="I594" s="175"/>
      <c r="J594" s="875"/>
      <c r="K594" s="876"/>
      <c r="L594" s="877"/>
      <c r="M594" s="645"/>
      <c r="N594" s="646"/>
      <c r="O594" s="642"/>
      <c r="P594" s="4458"/>
      <c r="Q594" s="903"/>
      <c r="R594" s="1105"/>
      <c r="S594" s="902"/>
      <c r="T594" s="902"/>
      <c r="U594" s="902"/>
      <c r="V594" s="262"/>
    </row>
    <row r="595" spans="1:22" x14ac:dyDescent="0.25">
      <c r="A595" s="6">
        <v>485</v>
      </c>
      <c r="B595" s="272"/>
      <c r="C595" s="144"/>
      <c r="D595" s="18"/>
      <c r="E595" s="92"/>
      <c r="F595" s="102"/>
      <c r="G595" s="7"/>
      <c r="H595" s="13"/>
      <c r="I595" s="168"/>
      <c r="J595" s="875"/>
      <c r="K595" s="876"/>
      <c r="L595" s="877"/>
      <c r="M595" s="645"/>
      <c r="N595" s="646"/>
      <c r="O595" s="642"/>
      <c r="P595" s="4458"/>
      <c r="Q595" s="903"/>
      <c r="R595" s="1105"/>
      <c r="S595" s="902"/>
      <c r="T595" s="902"/>
      <c r="U595" s="902"/>
      <c r="V595" s="262"/>
    </row>
    <row r="596" spans="1:22" x14ac:dyDescent="0.25">
      <c r="A596" s="8">
        <v>486</v>
      </c>
      <c r="B596" s="273"/>
      <c r="C596" s="144"/>
      <c r="D596" s="18"/>
      <c r="E596" s="92"/>
      <c r="F596" s="102"/>
      <c r="G596" s="7"/>
      <c r="H596" s="13"/>
      <c r="I596" s="168"/>
      <c r="J596" s="841"/>
      <c r="K596" s="841"/>
      <c r="L596" s="842"/>
      <c r="M596" s="642"/>
      <c r="N596" s="642"/>
      <c r="O596" s="642"/>
      <c r="P596" s="4458"/>
      <c r="Q596" s="903"/>
      <c r="R596" s="1105"/>
      <c r="S596" s="902"/>
      <c r="T596" s="902"/>
      <c r="U596" s="902"/>
      <c r="V596" s="262"/>
    </row>
    <row r="597" spans="1:22" x14ac:dyDescent="0.25">
      <c r="A597" s="6">
        <v>487</v>
      </c>
      <c r="B597" s="272"/>
      <c r="C597" s="144"/>
      <c r="D597" s="18"/>
      <c r="E597" s="92"/>
      <c r="F597" s="102"/>
      <c r="G597" s="7"/>
      <c r="H597" s="13"/>
      <c r="I597" s="175"/>
      <c r="J597" s="841"/>
      <c r="K597" s="841"/>
      <c r="L597" s="842"/>
      <c r="M597" s="642"/>
      <c r="N597" s="642"/>
      <c r="O597" s="642"/>
      <c r="P597" s="4458"/>
      <c r="Q597" s="903"/>
      <c r="R597" s="1105"/>
      <c r="S597" s="902"/>
      <c r="T597" s="902"/>
      <c r="U597" s="902"/>
      <c r="V597" s="262"/>
    </row>
    <row r="598" spans="1:22" x14ac:dyDescent="0.25">
      <c r="A598" s="8">
        <v>488</v>
      </c>
      <c r="B598" s="273"/>
      <c r="C598" s="144"/>
      <c r="D598" s="18"/>
      <c r="E598" s="92"/>
      <c r="F598" s="102"/>
      <c r="G598" s="7"/>
      <c r="H598" s="13"/>
      <c r="I598" s="175"/>
      <c r="J598" s="875"/>
      <c r="K598" s="876"/>
      <c r="L598" s="877"/>
      <c r="M598" s="645"/>
      <c r="N598" s="646"/>
      <c r="O598" s="642"/>
      <c r="P598" s="4458"/>
      <c r="Q598" s="903"/>
      <c r="R598" s="1105"/>
      <c r="S598" s="902"/>
      <c r="T598" s="902"/>
      <c r="U598" s="902"/>
      <c r="V598" s="262"/>
    </row>
    <row r="599" spans="1:22" x14ac:dyDescent="0.25">
      <c r="A599" s="6">
        <v>489</v>
      </c>
      <c r="B599" s="272"/>
      <c r="C599" s="144"/>
      <c r="D599" s="18"/>
      <c r="E599" s="92"/>
      <c r="F599" s="102"/>
      <c r="G599" s="7"/>
      <c r="H599" s="13"/>
      <c r="I599" s="175"/>
      <c r="J599" s="875"/>
      <c r="K599" s="876"/>
      <c r="L599" s="877"/>
      <c r="M599" s="645"/>
      <c r="N599" s="646"/>
      <c r="O599" s="642"/>
      <c r="P599" s="4458"/>
      <c r="Q599" s="903"/>
      <c r="R599" s="1105"/>
      <c r="S599" s="902"/>
      <c r="T599" s="902"/>
      <c r="U599" s="902"/>
      <c r="V599" s="262"/>
    </row>
    <row r="600" spans="1:22" x14ac:dyDescent="0.25">
      <c r="A600" s="8">
        <v>490</v>
      </c>
      <c r="B600" s="273"/>
      <c r="C600" s="144"/>
      <c r="D600" s="18"/>
      <c r="E600" s="92"/>
      <c r="F600" s="102"/>
      <c r="G600" s="7"/>
      <c r="H600" s="13"/>
      <c r="I600" s="175"/>
      <c r="J600" s="875"/>
      <c r="K600" s="876"/>
      <c r="L600" s="877"/>
      <c r="M600" s="645"/>
      <c r="N600" s="646"/>
      <c r="O600" s="642"/>
      <c r="P600" s="4458"/>
      <c r="Q600" s="903"/>
      <c r="R600" s="1105"/>
      <c r="S600" s="902"/>
      <c r="T600" s="902"/>
      <c r="U600" s="902"/>
      <c r="V600" s="262"/>
    </row>
    <row r="601" spans="1:22" x14ac:dyDescent="0.25">
      <c r="A601" s="6">
        <v>491</v>
      </c>
      <c r="B601" s="272"/>
      <c r="C601" s="144"/>
      <c r="D601" s="18"/>
      <c r="E601" s="92"/>
      <c r="F601" s="102"/>
      <c r="G601" s="7"/>
      <c r="H601" s="13"/>
      <c r="I601" s="168"/>
      <c r="J601" s="841"/>
      <c r="K601" s="841"/>
      <c r="L601" s="842"/>
      <c r="M601" s="642"/>
      <c r="N601" s="642"/>
      <c r="O601" s="642"/>
      <c r="P601" s="4458"/>
      <c r="Q601" s="903"/>
      <c r="R601" s="1105"/>
      <c r="S601" s="902"/>
      <c r="T601" s="902"/>
      <c r="U601" s="902"/>
      <c r="V601" s="262"/>
    </row>
    <row r="602" spans="1:22" x14ac:dyDescent="0.25">
      <c r="A602" s="8">
        <v>492</v>
      </c>
      <c r="B602" s="273"/>
      <c r="C602" s="144"/>
      <c r="D602" s="18"/>
      <c r="E602" s="92"/>
      <c r="F602" s="102"/>
      <c r="G602" s="7"/>
      <c r="H602" s="13"/>
      <c r="I602" s="168"/>
      <c r="J602" s="841"/>
      <c r="K602" s="841"/>
      <c r="L602" s="842"/>
      <c r="M602" s="642"/>
      <c r="N602" s="642"/>
      <c r="O602" s="642"/>
      <c r="P602" s="4458"/>
      <c r="Q602" s="903"/>
      <c r="R602" s="1105"/>
      <c r="S602" s="902"/>
      <c r="T602" s="902"/>
      <c r="U602" s="902"/>
      <c r="V602" s="262"/>
    </row>
    <row r="603" spans="1:22" x14ac:dyDescent="0.25">
      <c r="A603" s="6">
        <v>493</v>
      </c>
      <c r="B603" s="272"/>
      <c r="C603" s="144"/>
      <c r="D603" s="18"/>
      <c r="E603" s="92"/>
      <c r="F603" s="102"/>
      <c r="G603" s="7"/>
      <c r="H603" s="13"/>
      <c r="I603" s="175"/>
      <c r="J603" s="875"/>
      <c r="K603" s="876"/>
      <c r="L603" s="877"/>
      <c r="M603" s="645"/>
      <c r="N603" s="646"/>
      <c r="O603" s="642"/>
      <c r="P603" s="4458"/>
      <c r="Q603" s="903"/>
      <c r="R603" s="1105"/>
      <c r="S603" s="902"/>
      <c r="T603" s="902"/>
      <c r="U603" s="902"/>
      <c r="V603" s="262"/>
    </row>
    <row r="604" spans="1:22" x14ac:dyDescent="0.25">
      <c r="A604" s="8">
        <v>494</v>
      </c>
      <c r="B604" s="273"/>
      <c r="C604" s="144"/>
      <c r="D604" s="18"/>
      <c r="E604" s="92"/>
      <c r="F604" s="102"/>
      <c r="G604" s="7"/>
      <c r="H604" s="13"/>
      <c r="I604" s="175"/>
      <c r="J604" s="875"/>
      <c r="K604" s="876"/>
      <c r="L604" s="877"/>
      <c r="M604" s="645"/>
      <c r="N604" s="646"/>
      <c r="O604" s="642"/>
      <c r="P604" s="4458"/>
      <c r="Q604" s="903"/>
      <c r="R604" s="1105"/>
      <c r="S604" s="902"/>
      <c r="T604" s="902"/>
      <c r="U604" s="902"/>
      <c r="V604" s="262"/>
    </row>
    <row r="605" spans="1:22" x14ac:dyDescent="0.25">
      <c r="A605" s="6">
        <v>495</v>
      </c>
      <c r="B605" s="272"/>
      <c r="C605" s="144"/>
      <c r="D605" s="18"/>
      <c r="E605" s="92"/>
      <c r="F605" s="102"/>
      <c r="G605" s="7"/>
      <c r="H605" s="13"/>
      <c r="I605" s="175"/>
      <c r="J605" s="875"/>
      <c r="K605" s="876"/>
      <c r="L605" s="877"/>
      <c r="M605" s="645"/>
      <c r="N605" s="646"/>
      <c r="O605" s="642"/>
      <c r="P605" s="4458"/>
      <c r="Q605" s="903"/>
      <c r="R605" s="1105"/>
      <c r="S605" s="902"/>
      <c r="T605" s="902"/>
      <c r="U605" s="902"/>
      <c r="V605" s="262"/>
    </row>
    <row r="606" spans="1:22" x14ac:dyDescent="0.25">
      <c r="A606" s="8">
        <v>496</v>
      </c>
      <c r="B606" s="273"/>
      <c r="C606" s="144"/>
      <c r="D606" s="18"/>
      <c r="E606" s="92"/>
      <c r="F606" s="102"/>
      <c r="G606" s="7"/>
      <c r="H606" s="13"/>
      <c r="I606" s="175"/>
      <c r="J606" s="875"/>
      <c r="K606" s="876"/>
      <c r="L606" s="877"/>
      <c r="M606" s="645"/>
      <c r="N606" s="646"/>
      <c r="O606" s="642"/>
      <c r="P606" s="4458"/>
      <c r="Q606" s="903"/>
      <c r="R606" s="1105"/>
      <c r="S606" s="902"/>
      <c r="T606" s="902"/>
      <c r="U606" s="902"/>
      <c r="V606" s="262"/>
    </row>
    <row r="607" spans="1:22" x14ac:dyDescent="0.25">
      <c r="A607" s="6">
        <v>497</v>
      </c>
      <c r="B607" s="272"/>
      <c r="C607" s="144"/>
      <c r="D607" s="18"/>
      <c r="E607" s="92"/>
      <c r="F607" s="102"/>
      <c r="G607" s="7"/>
      <c r="H607" s="13"/>
      <c r="I607" s="175"/>
      <c r="J607" s="841"/>
      <c r="K607" s="841"/>
      <c r="L607" s="842"/>
      <c r="M607" s="642"/>
      <c r="N607" s="642"/>
      <c r="O607" s="642"/>
      <c r="P607" s="4458"/>
      <c r="Q607" s="903"/>
      <c r="R607" s="1105"/>
      <c r="S607" s="902"/>
      <c r="T607" s="902"/>
      <c r="U607" s="902"/>
      <c r="V607" s="262"/>
    </row>
    <row r="608" spans="1:22" x14ac:dyDescent="0.25">
      <c r="A608" s="8">
        <v>498</v>
      </c>
      <c r="B608" s="273"/>
      <c r="C608" s="144"/>
      <c r="D608" s="18"/>
      <c r="E608" s="92"/>
      <c r="F608" s="102"/>
      <c r="G608" s="7"/>
      <c r="H608" s="13"/>
      <c r="I608" s="175"/>
      <c r="J608" s="875"/>
      <c r="K608" s="876"/>
      <c r="L608" s="877"/>
      <c r="M608" s="645"/>
      <c r="N608" s="646"/>
      <c r="O608" s="642"/>
      <c r="P608" s="4458"/>
      <c r="Q608" s="903"/>
      <c r="R608" s="1105"/>
      <c r="S608" s="902"/>
      <c r="T608" s="902"/>
      <c r="U608" s="902"/>
      <c r="V608" s="4830"/>
    </row>
    <row r="609" spans="1:22" x14ac:dyDescent="0.25">
      <c r="A609" s="6">
        <v>499</v>
      </c>
      <c r="B609" s="272"/>
      <c r="C609" s="144"/>
      <c r="D609" s="18"/>
      <c r="E609" s="92"/>
      <c r="F609" s="102"/>
      <c r="G609" s="7"/>
      <c r="H609" s="13"/>
      <c r="I609" s="175"/>
      <c r="J609" s="841"/>
      <c r="K609" s="841"/>
      <c r="L609" s="842"/>
      <c r="M609" s="642"/>
      <c r="N609" s="642"/>
      <c r="O609" s="642"/>
      <c r="P609" s="4458"/>
      <c r="Q609" s="903"/>
      <c r="R609" s="1105"/>
      <c r="S609" s="902"/>
      <c r="T609" s="902"/>
      <c r="U609" s="902"/>
      <c r="V609" s="4827"/>
    </row>
    <row r="610" spans="1:22" x14ac:dyDescent="0.25">
      <c r="A610" s="8">
        <v>500</v>
      </c>
      <c r="B610" s="273"/>
      <c r="C610" s="144"/>
      <c r="D610" s="18"/>
      <c r="E610" s="92"/>
      <c r="F610" s="102"/>
      <c r="G610" s="7"/>
      <c r="H610" s="13"/>
      <c r="I610" s="175"/>
      <c r="J610" s="841"/>
      <c r="K610" s="841"/>
      <c r="L610" s="842"/>
      <c r="M610" s="642"/>
      <c r="N610" s="642"/>
      <c r="O610" s="642"/>
      <c r="P610" s="4458"/>
      <c r="Q610" s="903"/>
      <c r="R610" s="1105"/>
      <c r="S610" s="902"/>
      <c r="T610" s="902"/>
      <c r="U610" s="902"/>
      <c r="V610" s="262"/>
    </row>
    <row r="611" spans="1:22" x14ac:dyDescent="0.25">
      <c r="A611" s="6">
        <v>501</v>
      </c>
      <c r="B611" s="272"/>
      <c r="C611" s="144"/>
      <c r="D611" s="18"/>
      <c r="E611" s="92"/>
      <c r="F611" s="102"/>
      <c r="G611" s="7"/>
      <c r="H611" s="13"/>
      <c r="I611" s="175"/>
      <c r="J611" s="841"/>
      <c r="K611" s="841"/>
      <c r="L611" s="842"/>
      <c r="M611" s="642"/>
      <c r="N611" s="642"/>
      <c r="O611" s="642"/>
      <c r="P611" s="4458"/>
      <c r="Q611" s="903"/>
      <c r="R611" s="1105"/>
      <c r="S611" s="902"/>
      <c r="T611" s="902"/>
      <c r="U611" s="902"/>
      <c r="V611" s="262"/>
    </row>
    <row r="612" spans="1:22" x14ac:dyDescent="0.25">
      <c r="A612" s="8">
        <v>502</v>
      </c>
      <c r="B612" s="273"/>
      <c r="C612" s="144"/>
      <c r="D612" s="18"/>
      <c r="E612" s="92"/>
      <c r="F612" s="102"/>
      <c r="G612" s="7"/>
      <c r="H612" s="13"/>
      <c r="I612" s="175"/>
      <c r="J612" s="875"/>
      <c r="K612" s="876"/>
      <c r="L612" s="877"/>
      <c r="M612" s="645"/>
      <c r="N612" s="646"/>
      <c r="O612" s="642"/>
      <c r="P612" s="4458"/>
      <c r="Q612" s="903"/>
      <c r="R612" s="1105"/>
      <c r="S612" s="902"/>
      <c r="T612" s="902"/>
      <c r="U612" s="902"/>
      <c r="V612" s="4830"/>
    </row>
    <row r="613" spans="1:22" x14ac:dyDescent="0.25">
      <c r="A613" s="6">
        <v>503</v>
      </c>
      <c r="B613" s="272"/>
      <c r="C613" s="144"/>
      <c r="D613" s="18"/>
      <c r="E613" s="92"/>
      <c r="F613" s="102"/>
      <c r="G613" s="7"/>
      <c r="H613" s="13"/>
      <c r="I613" s="175"/>
      <c r="J613" s="875"/>
      <c r="K613" s="876"/>
      <c r="L613" s="877"/>
      <c r="M613" s="645"/>
      <c r="N613" s="646"/>
      <c r="O613" s="642"/>
      <c r="P613" s="4458"/>
      <c r="Q613" s="903"/>
      <c r="R613" s="1105"/>
      <c r="S613" s="902"/>
      <c r="T613" s="902"/>
      <c r="U613" s="902"/>
      <c r="V613" s="4827"/>
    </row>
    <row r="614" spans="1:22" x14ac:dyDescent="0.25">
      <c r="A614" s="8">
        <v>504</v>
      </c>
      <c r="B614" s="273"/>
      <c r="C614" s="144"/>
      <c r="D614" s="18"/>
      <c r="E614" s="92"/>
      <c r="F614" s="102"/>
      <c r="G614" s="7"/>
      <c r="H614" s="13"/>
      <c r="I614" s="175"/>
      <c r="J614" s="875"/>
      <c r="K614" s="876"/>
      <c r="L614" s="877"/>
      <c r="M614" s="645"/>
      <c r="N614" s="646"/>
      <c r="O614" s="642"/>
      <c r="P614" s="4458"/>
      <c r="Q614" s="903"/>
      <c r="R614" s="1105"/>
      <c r="S614" s="902"/>
      <c r="T614" s="902"/>
      <c r="U614" s="902"/>
      <c r="V614" s="262"/>
    </row>
    <row r="615" spans="1:22" x14ac:dyDescent="0.25">
      <c r="A615" s="6">
        <v>505</v>
      </c>
      <c r="B615" s="272"/>
      <c r="C615" s="144"/>
      <c r="D615" s="18"/>
      <c r="E615" s="92"/>
      <c r="F615" s="102"/>
      <c r="G615" s="7"/>
      <c r="H615" s="13"/>
      <c r="I615" s="175"/>
      <c r="J615" s="841"/>
      <c r="K615" s="841"/>
      <c r="L615" s="842"/>
      <c r="M615" s="642"/>
      <c r="N615" s="642"/>
      <c r="O615" s="642"/>
      <c r="P615" s="4458"/>
      <c r="Q615" s="903"/>
      <c r="R615" s="1105"/>
      <c r="S615" s="902"/>
      <c r="T615" s="902"/>
      <c r="U615" s="902"/>
      <c r="V615" s="262"/>
    </row>
    <row r="616" spans="1:22" x14ac:dyDescent="0.25">
      <c r="A616" s="8">
        <v>506</v>
      </c>
      <c r="B616" s="273"/>
      <c r="C616" s="144"/>
      <c r="D616" s="18"/>
      <c r="E616" s="92"/>
      <c r="F616" s="102"/>
      <c r="G616" s="7"/>
      <c r="H616" s="13"/>
      <c r="I616" s="175"/>
      <c r="J616" s="875"/>
      <c r="K616" s="876"/>
      <c r="L616" s="877"/>
      <c r="M616" s="645"/>
      <c r="N616" s="646"/>
      <c r="O616" s="642"/>
      <c r="P616" s="4458"/>
      <c r="Q616" s="903"/>
      <c r="R616" s="1105"/>
      <c r="S616" s="902"/>
      <c r="T616" s="902"/>
      <c r="U616" s="902"/>
      <c r="V616" s="262"/>
    </row>
    <row r="617" spans="1:22" x14ac:dyDescent="0.25">
      <c r="A617" s="6">
        <v>507</v>
      </c>
      <c r="B617" s="272"/>
      <c r="C617" s="144"/>
      <c r="D617" s="18"/>
      <c r="E617" s="92"/>
      <c r="F617" s="102"/>
      <c r="G617" s="7"/>
      <c r="H617" s="13"/>
      <c r="I617" s="175"/>
      <c r="J617" s="841"/>
      <c r="K617" s="841"/>
      <c r="L617" s="842"/>
      <c r="M617" s="642"/>
      <c r="N617" s="642"/>
      <c r="O617" s="642"/>
      <c r="P617" s="4458"/>
      <c r="Q617" s="903"/>
      <c r="R617" s="1105"/>
      <c r="S617" s="902"/>
      <c r="T617" s="902"/>
      <c r="U617" s="902"/>
      <c r="V617" s="262"/>
    </row>
    <row r="618" spans="1:22" x14ac:dyDescent="0.25">
      <c r="A618" s="8">
        <v>508</v>
      </c>
      <c r="B618" s="273"/>
      <c r="C618" s="144"/>
      <c r="D618" s="18"/>
      <c r="E618" s="92"/>
      <c r="F618" s="102"/>
      <c r="G618" s="7"/>
      <c r="H618" s="13"/>
      <c r="I618" s="175"/>
      <c r="J618" s="841"/>
      <c r="K618" s="841"/>
      <c r="L618" s="842"/>
      <c r="M618" s="642"/>
      <c r="N618" s="642"/>
      <c r="O618" s="642"/>
      <c r="P618" s="4458"/>
      <c r="Q618" s="903"/>
      <c r="R618" s="1105"/>
      <c r="S618" s="902"/>
      <c r="T618" s="902"/>
      <c r="U618" s="902"/>
      <c r="V618" s="262"/>
    </row>
    <row r="619" spans="1:22" x14ac:dyDescent="0.25">
      <c r="A619" s="6">
        <v>509</v>
      </c>
      <c r="B619" s="272"/>
      <c r="C619" s="144"/>
      <c r="D619" s="18"/>
      <c r="E619" s="92"/>
      <c r="F619" s="102"/>
      <c r="G619" s="7"/>
      <c r="H619" s="13"/>
      <c r="I619" s="175"/>
      <c r="J619" s="875"/>
      <c r="K619" s="876"/>
      <c r="L619" s="877"/>
      <c r="M619" s="645"/>
      <c r="N619" s="646"/>
      <c r="O619" s="642"/>
      <c r="P619" s="4458"/>
      <c r="Q619" s="903"/>
      <c r="R619" s="1105"/>
      <c r="S619" s="902"/>
      <c r="T619" s="902"/>
      <c r="U619" s="902"/>
      <c r="V619" s="262"/>
    </row>
    <row r="620" spans="1:22" x14ac:dyDescent="0.25">
      <c r="A620" s="8">
        <v>510</v>
      </c>
      <c r="B620" s="273"/>
      <c r="C620" s="144"/>
      <c r="D620" s="18"/>
      <c r="E620" s="92"/>
      <c r="F620" s="102"/>
      <c r="G620" s="7"/>
      <c r="H620" s="13"/>
      <c r="I620" s="175"/>
      <c r="J620" s="875"/>
      <c r="K620" s="876"/>
      <c r="L620" s="877"/>
      <c r="M620" s="645"/>
      <c r="N620" s="646"/>
      <c r="O620" s="642"/>
      <c r="P620" s="4458"/>
      <c r="Q620" s="903"/>
      <c r="R620" s="1105"/>
      <c r="S620" s="902"/>
      <c r="T620" s="902"/>
      <c r="U620" s="902"/>
      <c r="V620" s="262"/>
    </row>
    <row r="621" spans="1:22" x14ac:dyDescent="0.25">
      <c r="A621" s="6">
        <v>511</v>
      </c>
      <c r="B621" s="272"/>
      <c r="C621" s="144"/>
      <c r="D621" s="18"/>
      <c r="E621" s="92"/>
      <c r="F621" s="102"/>
      <c r="G621" s="7"/>
      <c r="H621" s="13"/>
      <c r="I621" s="175"/>
      <c r="J621" s="841"/>
      <c r="K621" s="841"/>
      <c r="L621" s="842"/>
      <c r="M621" s="642"/>
      <c r="N621" s="642"/>
      <c r="O621" s="642"/>
      <c r="P621" s="4458"/>
      <c r="Q621" s="903"/>
      <c r="R621" s="1105"/>
      <c r="S621" s="902"/>
      <c r="T621" s="902"/>
      <c r="U621" s="902"/>
      <c r="V621" s="262"/>
    </row>
    <row r="622" spans="1:22" x14ac:dyDescent="0.25">
      <c r="A622" s="8">
        <v>512</v>
      </c>
      <c r="B622" s="273"/>
      <c r="C622" s="144"/>
      <c r="D622" s="18"/>
      <c r="E622" s="92"/>
      <c r="F622" s="102"/>
      <c r="G622" s="7"/>
      <c r="H622" s="13"/>
      <c r="I622" s="175"/>
      <c r="J622" s="875"/>
      <c r="K622" s="876"/>
      <c r="L622" s="877"/>
      <c r="M622" s="645"/>
      <c r="N622" s="646"/>
      <c r="O622" s="642"/>
      <c r="P622" s="4458"/>
      <c r="Q622" s="903"/>
      <c r="R622" s="1105"/>
      <c r="S622" s="902"/>
      <c r="T622" s="902"/>
      <c r="U622" s="902"/>
      <c r="V622" s="262"/>
    </row>
    <row r="623" spans="1:22" x14ac:dyDescent="0.25">
      <c r="A623" s="6">
        <v>513</v>
      </c>
      <c r="B623" s="272"/>
      <c r="C623" s="144"/>
      <c r="D623" s="18"/>
      <c r="E623" s="92"/>
      <c r="F623" s="102"/>
      <c r="G623" s="7"/>
      <c r="H623" s="13"/>
      <c r="I623" s="175"/>
      <c r="J623" s="875"/>
      <c r="K623" s="876"/>
      <c r="L623" s="877"/>
      <c r="M623" s="645"/>
      <c r="N623" s="646"/>
      <c r="O623" s="648"/>
      <c r="P623" s="4458"/>
      <c r="Q623" s="903"/>
      <c r="R623" s="1105"/>
      <c r="S623" s="902"/>
      <c r="T623" s="902"/>
      <c r="U623" s="902"/>
      <c r="V623" s="262"/>
    </row>
    <row r="624" spans="1:22" x14ac:dyDescent="0.25">
      <c r="A624" s="8">
        <v>514</v>
      </c>
      <c r="B624" s="273"/>
      <c r="C624" s="144"/>
      <c r="D624" s="18"/>
      <c r="E624" s="92"/>
      <c r="F624" s="102"/>
      <c r="G624" s="7"/>
      <c r="H624" s="13"/>
      <c r="I624" s="175"/>
      <c r="J624" s="875"/>
      <c r="K624" s="876"/>
      <c r="L624" s="877"/>
      <c r="M624" s="645"/>
      <c r="N624" s="646"/>
      <c r="O624" s="648"/>
      <c r="P624" s="4458"/>
      <c r="Q624" s="903"/>
      <c r="R624" s="1105"/>
      <c r="S624" s="902"/>
      <c r="T624" s="902"/>
      <c r="U624" s="902"/>
      <c r="V624" s="4830"/>
    </row>
    <row r="625" spans="1:22" x14ac:dyDescent="0.25">
      <c r="A625" s="6">
        <v>515</v>
      </c>
      <c r="B625" s="272"/>
      <c r="C625" s="144"/>
      <c r="D625" s="18"/>
      <c r="E625" s="92"/>
      <c r="F625" s="102"/>
      <c r="G625" s="7"/>
      <c r="H625" s="13"/>
      <c r="I625" s="175"/>
      <c r="J625" s="841"/>
      <c r="K625" s="841"/>
      <c r="L625" s="842"/>
      <c r="M625" s="642"/>
      <c r="N625" s="642"/>
      <c r="O625" s="642"/>
      <c r="P625" s="4458"/>
      <c r="Q625" s="903"/>
      <c r="R625" s="1105"/>
      <c r="S625" s="902"/>
      <c r="T625" s="902"/>
      <c r="U625" s="902"/>
      <c r="V625" s="4827"/>
    </row>
    <row r="626" spans="1:22" x14ac:dyDescent="0.25">
      <c r="A626" s="8">
        <v>516</v>
      </c>
      <c r="B626" s="273"/>
      <c r="C626" s="144"/>
      <c r="D626" s="18"/>
      <c r="E626" s="92"/>
      <c r="F626" s="102"/>
      <c r="G626" s="7"/>
      <c r="H626" s="13"/>
      <c r="I626" s="175"/>
      <c r="J626" s="841"/>
      <c r="K626" s="841"/>
      <c r="L626" s="842"/>
      <c r="M626" s="642"/>
      <c r="N626" s="642"/>
      <c r="O626" s="642"/>
      <c r="P626" s="4458"/>
      <c r="Q626" s="903"/>
      <c r="R626" s="1105"/>
      <c r="S626" s="902"/>
      <c r="T626" s="902"/>
      <c r="U626" s="902"/>
      <c r="V626" s="4830"/>
    </row>
    <row r="627" spans="1:22" x14ac:dyDescent="0.25">
      <c r="A627" s="6">
        <v>517</v>
      </c>
      <c r="B627" s="272"/>
      <c r="C627" s="144"/>
      <c r="D627" s="18"/>
      <c r="E627" s="92"/>
      <c r="F627" s="102"/>
      <c r="G627" s="7"/>
      <c r="H627" s="13"/>
      <c r="I627" s="175"/>
      <c r="J627" s="841"/>
      <c r="K627" s="841"/>
      <c r="L627" s="842"/>
      <c r="M627" s="642"/>
      <c r="N627" s="642"/>
      <c r="O627" s="642"/>
      <c r="P627" s="4458"/>
      <c r="Q627" s="903"/>
      <c r="R627" s="1105"/>
      <c r="S627" s="902"/>
      <c r="T627" s="902"/>
      <c r="U627" s="902"/>
      <c r="V627" s="4827"/>
    </row>
    <row r="628" spans="1:22" x14ac:dyDescent="0.25">
      <c r="A628" s="8">
        <v>518</v>
      </c>
      <c r="B628" s="273"/>
      <c r="C628" s="144"/>
      <c r="D628" s="18"/>
      <c r="E628" s="92"/>
      <c r="F628" s="102"/>
      <c r="G628" s="7"/>
      <c r="H628" s="13"/>
      <c r="I628" s="175"/>
      <c r="J628" s="841"/>
      <c r="K628" s="841"/>
      <c r="L628" s="842"/>
      <c r="M628" s="642"/>
      <c r="N628" s="642"/>
      <c r="O628" s="642"/>
      <c r="P628" s="4458"/>
      <c r="Q628" s="903"/>
      <c r="R628" s="1105"/>
      <c r="S628" s="902"/>
      <c r="T628" s="902"/>
      <c r="U628" s="902"/>
      <c r="V628" s="4830"/>
    </row>
    <row r="629" spans="1:22" x14ac:dyDescent="0.25">
      <c r="A629" s="6">
        <v>519</v>
      </c>
      <c r="B629" s="272"/>
      <c r="C629" s="144"/>
      <c r="D629" s="18"/>
      <c r="E629" s="92"/>
      <c r="F629" s="102"/>
      <c r="G629" s="7"/>
      <c r="H629" s="13"/>
      <c r="I629" s="175"/>
      <c r="J629" s="841"/>
      <c r="K629" s="841"/>
      <c r="L629" s="842"/>
      <c r="M629" s="642"/>
      <c r="N629" s="642"/>
      <c r="O629" s="642"/>
      <c r="P629" s="4458"/>
      <c r="Q629" s="903"/>
      <c r="R629" s="1105"/>
      <c r="S629" s="902"/>
      <c r="T629" s="902"/>
      <c r="U629" s="902"/>
      <c r="V629" s="4827"/>
    </row>
    <row r="630" spans="1:22" x14ac:dyDescent="0.25">
      <c r="A630" s="8">
        <v>520</v>
      </c>
      <c r="B630" s="273"/>
      <c r="C630" s="144"/>
      <c r="D630" s="18"/>
      <c r="E630" s="92"/>
      <c r="F630" s="102"/>
      <c r="G630" s="7"/>
      <c r="H630" s="13"/>
      <c r="I630" s="175"/>
      <c r="J630" s="875"/>
      <c r="K630" s="876"/>
      <c r="L630" s="877"/>
      <c r="M630" s="645"/>
      <c r="N630" s="646"/>
      <c r="O630" s="648"/>
      <c r="P630" s="4458"/>
      <c r="Q630" s="903"/>
      <c r="R630" s="1105"/>
      <c r="S630" s="902"/>
      <c r="T630" s="902"/>
      <c r="U630" s="902"/>
      <c r="V630" s="262"/>
    </row>
    <row r="631" spans="1:22" x14ac:dyDescent="0.25">
      <c r="A631" s="6">
        <v>521</v>
      </c>
      <c r="B631" s="272"/>
      <c r="C631" s="144"/>
      <c r="D631" s="18"/>
      <c r="E631" s="92"/>
      <c r="F631" s="102"/>
      <c r="G631" s="7"/>
      <c r="H631" s="13"/>
      <c r="I631" s="175"/>
      <c r="J631" s="841"/>
      <c r="K631" s="841"/>
      <c r="L631" s="842"/>
      <c r="M631" s="642"/>
      <c r="N631" s="642"/>
      <c r="O631" s="642"/>
      <c r="P631" s="4458"/>
      <c r="Q631" s="903"/>
      <c r="R631" s="1105"/>
      <c r="S631" s="902"/>
      <c r="T631" s="902"/>
      <c r="U631" s="902"/>
      <c r="V631" s="262"/>
    </row>
    <row r="632" spans="1:22" x14ac:dyDescent="0.25">
      <c r="A632" s="8">
        <v>522</v>
      </c>
      <c r="B632" s="273"/>
      <c r="C632" s="144"/>
      <c r="D632" s="18"/>
      <c r="E632" s="92"/>
      <c r="F632" s="102"/>
      <c r="G632" s="7"/>
      <c r="H632" s="13"/>
      <c r="I632" s="175"/>
      <c r="J632" s="841"/>
      <c r="K632" s="841"/>
      <c r="L632" s="842"/>
      <c r="M632" s="642"/>
      <c r="N632" s="642"/>
      <c r="O632" s="642"/>
      <c r="P632" s="4458"/>
      <c r="Q632" s="903"/>
      <c r="R632" s="1105"/>
      <c r="S632" s="902"/>
      <c r="T632" s="902"/>
      <c r="U632" s="902"/>
      <c r="V632" s="262"/>
    </row>
    <row r="633" spans="1:22" x14ac:dyDescent="0.25">
      <c r="A633" s="6">
        <v>523</v>
      </c>
      <c r="B633" s="272"/>
      <c r="C633" s="144"/>
      <c r="D633" s="18"/>
      <c r="E633" s="92"/>
      <c r="F633" s="102"/>
      <c r="G633" s="7"/>
      <c r="H633" s="13"/>
      <c r="I633" s="175"/>
      <c r="J633" s="841"/>
      <c r="K633" s="841"/>
      <c r="L633" s="842"/>
      <c r="M633" s="642"/>
      <c r="N633" s="642"/>
      <c r="O633" s="642"/>
      <c r="P633" s="4458"/>
      <c r="Q633" s="903"/>
      <c r="R633" s="1105"/>
      <c r="S633" s="902"/>
      <c r="T633" s="902"/>
      <c r="U633" s="902"/>
      <c r="V633" s="262"/>
    </row>
    <row r="634" spans="1:22" x14ac:dyDescent="0.25">
      <c r="A634" s="8">
        <v>524</v>
      </c>
      <c r="B634" s="273"/>
      <c r="C634" s="144"/>
      <c r="D634" s="18"/>
      <c r="E634" s="92"/>
      <c r="F634" s="102"/>
      <c r="G634" s="7"/>
      <c r="H634" s="13"/>
      <c r="I634" s="175"/>
      <c r="J634" s="875"/>
      <c r="K634" s="876"/>
      <c r="L634" s="877"/>
      <c r="M634" s="645"/>
      <c r="N634" s="646"/>
      <c r="O634" s="648"/>
      <c r="P634" s="4458"/>
      <c r="Q634" s="903"/>
      <c r="R634" s="1105"/>
      <c r="S634" s="902"/>
      <c r="T634" s="902"/>
      <c r="U634" s="902"/>
      <c r="V634" s="4830"/>
    </row>
    <row r="635" spans="1:22" x14ac:dyDescent="0.25">
      <c r="A635" s="6">
        <v>525</v>
      </c>
      <c r="B635" s="272"/>
      <c r="C635" s="144"/>
      <c r="D635" s="18"/>
      <c r="E635" s="92"/>
      <c r="F635" s="102"/>
      <c r="G635" s="7"/>
      <c r="H635" s="13"/>
      <c r="I635" s="175"/>
      <c r="J635" s="875"/>
      <c r="K635" s="876"/>
      <c r="L635" s="877"/>
      <c r="M635" s="645"/>
      <c r="N635" s="646"/>
      <c r="O635" s="642"/>
      <c r="P635" s="4458"/>
      <c r="Q635" s="903"/>
      <c r="R635" s="1105"/>
      <c r="S635" s="902"/>
      <c r="T635" s="902"/>
      <c r="U635" s="902"/>
      <c r="V635" s="4827"/>
    </row>
    <row r="636" spans="1:22" x14ac:dyDescent="0.25">
      <c r="A636" s="8">
        <v>526</v>
      </c>
      <c r="B636" s="273"/>
      <c r="C636" s="144"/>
      <c r="D636" s="18"/>
      <c r="E636" s="92"/>
      <c r="F636" s="102"/>
      <c r="G636" s="7"/>
      <c r="H636" s="13"/>
      <c r="I636" s="175"/>
      <c r="J636" s="875"/>
      <c r="K636" s="876"/>
      <c r="L636" s="877"/>
      <c r="M636" s="645"/>
      <c r="N636" s="646"/>
      <c r="O636" s="642"/>
      <c r="P636" s="4458"/>
      <c r="Q636" s="903"/>
      <c r="R636" s="1105"/>
      <c r="S636" s="902"/>
      <c r="T636" s="902"/>
      <c r="U636" s="902"/>
      <c r="V636" s="262"/>
    </row>
    <row r="637" spans="1:22" x14ac:dyDescent="0.25">
      <c r="A637" s="6">
        <v>527</v>
      </c>
      <c r="B637" s="272"/>
      <c r="C637" s="144"/>
      <c r="D637" s="18"/>
      <c r="E637" s="92"/>
      <c r="F637" s="102"/>
      <c r="G637" s="7"/>
      <c r="H637" s="13"/>
      <c r="I637" s="175"/>
      <c r="J637" s="841"/>
      <c r="K637" s="841"/>
      <c r="L637" s="842"/>
      <c r="M637" s="642"/>
      <c r="N637" s="642"/>
      <c r="O637" s="642"/>
      <c r="P637" s="4458"/>
      <c r="Q637" s="903"/>
      <c r="R637" s="1105"/>
      <c r="S637" s="902"/>
      <c r="T637" s="902"/>
      <c r="U637" s="902"/>
      <c r="V637" s="262"/>
    </row>
    <row r="638" spans="1:22" x14ac:dyDescent="0.25">
      <c r="A638" s="8">
        <v>528</v>
      </c>
      <c r="B638" s="273"/>
      <c r="C638" s="144"/>
      <c r="D638" s="18"/>
      <c r="E638" s="92"/>
      <c r="F638" s="102"/>
      <c r="G638" s="7"/>
      <c r="H638" s="13"/>
      <c r="I638" s="175"/>
      <c r="J638" s="841"/>
      <c r="K638" s="841"/>
      <c r="L638" s="842"/>
      <c r="M638" s="642"/>
      <c r="N638" s="642"/>
      <c r="O638" s="642"/>
      <c r="P638" s="4458"/>
      <c r="Q638" s="903"/>
      <c r="R638" s="1105"/>
      <c r="S638" s="902"/>
      <c r="T638" s="902"/>
      <c r="U638" s="902"/>
      <c r="V638" s="4830"/>
    </row>
    <row r="639" spans="1:22" x14ac:dyDescent="0.25">
      <c r="A639" s="6">
        <v>529</v>
      </c>
      <c r="B639" s="272"/>
      <c r="C639" s="144"/>
      <c r="D639" s="18"/>
      <c r="E639" s="92"/>
      <c r="F639" s="102"/>
      <c r="G639" s="7"/>
      <c r="H639" s="13"/>
      <c r="I639" s="175"/>
      <c r="J639" s="841"/>
      <c r="K639" s="841"/>
      <c r="L639" s="842"/>
      <c r="M639" s="642"/>
      <c r="N639" s="642"/>
      <c r="O639" s="642"/>
      <c r="P639" s="4458"/>
      <c r="Q639" s="903"/>
      <c r="R639" s="1105"/>
      <c r="S639" s="902"/>
      <c r="T639" s="902"/>
      <c r="U639" s="902"/>
      <c r="V639" s="4827"/>
    </row>
    <row r="640" spans="1:22" x14ac:dyDescent="0.25">
      <c r="A640" s="8">
        <v>530</v>
      </c>
      <c r="B640" s="273"/>
      <c r="C640" s="144"/>
      <c r="D640" s="18"/>
      <c r="E640" s="92"/>
      <c r="F640" s="102"/>
      <c r="G640" s="7"/>
      <c r="H640" s="13"/>
      <c r="I640" s="175"/>
      <c r="J640" s="841"/>
      <c r="K640" s="841"/>
      <c r="L640" s="842"/>
      <c r="M640" s="642"/>
      <c r="N640" s="642"/>
      <c r="O640" s="642"/>
      <c r="P640" s="4458"/>
      <c r="Q640" s="903"/>
      <c r="R640" s="1105"/>
      <c r="S640" s="902"/>
      <c r="T640" s="902"/>
      <c r="U640" s="902"/>
      <c r="V640" s="262"/>
    </row>
    <row r="641" spans="1:22" x14ac:dyDescent="0.25">
      <c r="A641" s="6">
        <v>531</v>
      </c>
      <c r="B641" s="272"/>
      <c r="C641" s="144"/>
      <c r="D641" s="18"/>
      <c r="E641" s="92"/>
      <c r="F641" s="102"/>
      <c r="G641" s="7"/>
      <c r="H641" s="13"/>
      <c r="I641" s="175"/>
      <c r="J641" s="841"/>
      <c r="K641" s="841"/>
      <c r="L641" s="842"/>
      <c r="M641" s="642"/>
      <c r="N641" s="642"/>
      <c r="O641" s="642"/>
      <c r="P641" s="4458"/>
      <c r="Q641" s="903"/>
      <c r="R641" s="1105"/>
      <c r="S641" s="902"/>
      <c r="T641" s="902"/>
      <c r="U641" s="902"/>
      <c r="V641" s="262"/>
    </row>
    <row r="642" spans="1:22" x14ac:dyDescent="0.25">
      <c r="A642" s="8">
        <v>532</v>
      </c>
      <c r="B642" s="273"/>
      <c r="C642" s="144"/>
      <c r="D642" s="18"/>
      <c r="E642" s="92"/>
      <c r="F642" s="102"/>
      <c r="G642" s="7"/>
      <c r="H642" s="13"/>
      <c r="I642" s="175"/>
      <c r="J642" s="875"/>
      <c r="K642" s="876"/>
      <c r="L642" s="877"/>
      <c r="M642" s="645"/>
      <c r="N642" s="646"/>
      <c r="O642" s="642"/>
      <c r="P642" s="4458"/>
      <c r="Q642" s="903"/>
      <c r="R642" s="1105"/>
      <c r="S642" s="902"/>
      <c r="T642" s="902"/>
      <c r="U642" s="902"/>
      <c r="V642" s="262"/>
    </row>
    <row r="643" spans="1:22" x14ac:dyDescent="0.25">
      <c r="A643" s="6">
        <v>533</v>
      </c>
      <c r="B643" s="272"/>
      <c r="C643" s="144"/>
      <c r="D643" s="18"/>
      <c r="E643" s="92"/>
      <c r="F643" s="102"/>
      <c r="G643" s="7"/>
      <c r="H643" s="13"/>
      <c r="I643" s="175"/>
      <c r="J643" s="875"/>
      <c r="K643" s="876"/>
      <c r="L643" s="877"/>
      <c r="M643" s="645"/>
      <c r="N643" s="646"/>
      <c r="O643" s="642"/>
      <c r="P643" s="4458"/>
      <c r="Q643" s="903"/>
      <c r="R643" s="1105"/>
      <c r="S643" s="902"/>
      <c r="T643" s="902"/>
      <c r="U643" s="902"/>
      <c r="V643" s="262"/>
    </row>
    <row r="644" spans="1:22" x14ac:dyDescent="0.25">
      <c r="A644" s="8">
        <v>534</v>
      </c>
      <c r="B644" s="273"/>
      <c r="C644" s="144"/>
      <c r="D644" s="18"/>
      <c r="E644" s="92"/>
      <c r="F644" s="102"/>
      <c r="G644" s="7"/>
      <c r="H644" s="13"/>
      <c r="I644" s="175"/>
      <c r="J644" s="875"/>
      <c r="K644" s="876"/>
      <c r="L644" s="877"/>
      <c r="M644" s="645"/>
      <c r="N644" s="646"/>
      <c r="O644" s="642"/>
      <c r="P644" s="4458"/>
      <c r="Q644" s="903"/>
      <c r="R644" s="1105"/>
      <c r="S644" s="902"/>
      <c r="T644" s="902"/>
      <c r="U644" s="902"/>
      <c r="V644" s="262"/>
    </row>
    <row r="645" spans="1:22" x14ac:dyDescent="0.25">
      <c r="A645" s="6">
        <v>535</v>
      </c>
      <c r="B645" s="272"/>
      <c r="C645" s="144"/>
      <c r="D645" s="18"/>
      <c r="E645" s="92"/>
      <c r="F645" s="102"/>
      <c r="G645" s="7"/>
      <c r="H645" s="13"/>
      <c r="I645" s="175"/>
      <c r="J645" s="875"/>
      <c r="K645" s="876"/>
      <c r="L645" s="877"/>
      <c r="M645" s="645"/>
      <c r="N645" s="646"/>
      <c r="O645" s="642"/>
      <c r="P645" s="4458"/>
      <c r="Q645" s="903"/>
      <c r="R645" s="1105"/>
      <c r="S645" s="902"/>
      <c r="T645" s="902"/>
      <c r="U645" s="902"/>
      <c r="V645" s="262"/>
    </row>
    <row r="646" spans="1:22" x14ac:dyDescent="0.25">
      <c r="A646" s="8">
        <v>536</v>
      </c>
      <c r="B646" s="273"/>
      <c r="C646" s="144"/>
      <c r="D646" s="18"/>
      <c r="E646" s="92"/>
      <c r="F646" s="102"/>
      <c r="G646" s="7"/>
      <c r="H646" s="13"/>
      <c r="I646" s="175"/>
      <c r="J646" s="875"/>
      <c r="K646" s="876"/>
      <c r="L646" s="877"/>
      <c r="M646" s="645"/>
      <c r="N646" s="646"/>
      <c r="O646" s="642"/>
      <c r="P646" s="4458"/>
      <c r="Q646" s="903"/>
      <c r="R646" s="1105"/>
      <c r="S646" s="902"/>
      <c r="T646" s="902"/>
      <c r="U646" s="902"/>
      <c r="V646" s="262"/>
    </row>
    <row r="647" spans="1:22" x14ac:dyDescent="0.25">
      <c r="A647" s="6">
        <v>537</v>
      </c>
      <c r="B647" s="272"/>
      <c r="C647" s="144"/>
      <c r="D647" s="18"/>
      <c r="E647" s="92"/>
      <c r="F647" s="102"/>
      <c r="G647" s="7"/>
      <c r="H647" s="13"/>
      <c r="I647" s="175"/>
      <c r="J647" s="841"/>
      <c r="K647" s="841"/>
      <c r="L647" s="842"/>
      <c r="M647" s="642"/>
      <c r="N647" s="642"/>
      <c r="O647" s="642"/>
      <c r="P647" s="4458"/>
      <c r="Q647" s="903"/>
      <c r="R647" s="1105"/>
      <c r="S647" s="902"/>
      <c r="T647" s="902"/>
      <c r="U647" s="902"/>
      <c r="V647" s="262"/>
    </row>
    <row r="648" spans="1:22" x14ac:dyDescent="0.25">
      <c r="A648" s="8">
        <v>538</v>
      </c>
      <c r="B648" s="273"/>
      <c r="C648" s="144"/>
      <c r="D648" s="18"/>
      <c r="E648" s="92"/>
      <c r="F648" s="102"/>
      <c r="G648" s="7"/>
      <c r="H648" s="13"/>
      <c r="I648" s="175"/>
      <c r="J648" s="875"/>
      <c r="K648" s="876"/>
      <c r="L648" s="877"/>
      <c r="M648" s="645"/>
      <c r="N648" s="646"/>
      <c r="O648" s="642"/>
      <c r="P648" s="4458"/>
      <c r="Q648" s="903"/>
      <c r="R648" s="1105"/>
      <c r="S648" s="902"/>
      <c r="T648" s="902"/>
      <c r="U648" s="902"/>
      <c r="V648" s="262"/>
    </row>
    <row r="649" spans="1:22" x14ac:dyDescent="0.25">
      <c r="A649" s="6">
        <v>539</v>
      </c>
      <c r="B649" s="272"/>
      <c r="C649" s="144"/>
      <c r="D649" s="18"/>
      <c r="E649" s="92"/>
      <c r="F649" s="102"/>
      <c r="G649" s="7"/>
      <c r="H649" s="13"/>
      <c r="I649" s="175"/>
      <c r="J649" s="875"/>
      <c r="K649" s="876"/>
      <c r="L649" s="877"/>
      <c r="M649" s="645"/>
      <c r="N649" s="646"/>
      <c r="O649" s="642"/>
      <c r="P649" s="4458"/>
      <c r="Q649" s="903"/>
      <c r="R649" s="1105"/>
      <c r="S649" s="902"/>
      <c r="T649" s="902"/>
      <c r="U649" s="902"/>
      <c r="V649" s="262"/>
    </row>
    <row r="650" spans="1:22" x14ac:dyDescent="0.25">
      <c r="A650" s="8">
        <v>540</v>
      </c>
      <c r="B650" s="273"/>
      <c r="C650" s="144"/>
      <c r="D650" s="18"/>
      <c r="E650" s="92"/>
      <c r="F650" s="102"/>
      <c r="G650" s="7"/>
      <c r="H650" s="13"/>
      <c r="I650" s="175"/>
      <c r="J650" s="875"/>
      <c r="K650" s="876"/>
      <c r="L650" s="877"/>
      <c r="M650" s="645"/>
      <c r="N650" s="646"/>
      <c r="O650" s="642"/>
      <c r="P650" s="4458"/>
      <c r="Q650" s="903"/>
      <c r="R650" s="1105"/>
      <c r="S650" s="902"/>
      <c r="T650" s="902"/>
      <c r="U650" s="902"/>
      <c r="V650" s="262"/>
    </row>
    <row r="651" spans="1:22" x14ac:dyDescent="0.25">
      <c r="A651" s="6">
        <v>541</v>
      </c>
      <c r="B651" s="272"/>
      <c r="C651" s="144"/>
      <c r="D651" s="18"/>
      <c r="E651" s="92"/>
      <c r="F651" s="102"/>
      <c r="G651" s="7"/>
      <c r="H651" s="13"/>
      <c r="I651" s="175"/>
      <c r="J651" s="841"/>
      <c r="K651" s="841"/>
      <c r="L651" s="842"/>
      <c r="M651" s="642"/>
      <c r="N651" s="642"/>
      <c r="O651" s="642"/>
      <c r="P651" s="4458"/>
      <c r="Q651" s="903"/>
      <c r="R651" s="1105"/>
      <c r="S651" s="902"/>
      <c r="T651" s="902"/>
      <c r="U651" s="902"/>
      <c r="V651" s="262"/>
    </row>
    <row r="652" spans="1:22" x14ac:dyDescent="0.25">
      <c r="A652" s="8">
        <v>542</v>
      </c>
      <c r="B652" s="273"/>
      <c r="C652" s="144"/>
      <c r="D652" s="18"/>
      <c r="E652" s="92"/>
      <c r="F652" s="102"/>
      <c r="G652" s="7"/>
      <c r="H652" s="13"/>
      <c r="I652" s="175"/>
      <c r="J652" s="875"/>
      <c r="K652" s="876"/>
      <c r="L652" s="877"/>
      <c r="M652" s="645"/>
      <c r="N652" s="646"/>
      <c r="O652" s="642"/>
      <c r="P652" s="4458"/>
      <c r="Q652" s="903"/>
      <c r="R652" s="1105"/>
      <c r="S652" s="902"/>
      <c r="T652" s="902"/>
      <c r="U652" s="902"/>
      <c r="V652" s="4830"/>
    </row>
    <row r="653" spans="1:22" x14ac:dyDescent="0.25">
      <c r="A653" s="6">
        <v>543</v>
      </c>
      <c r="B653" s="272"/>
      <c r="C653" s="144"/>
      <c r="D653" s="18"/>
      <c r="E653" s="92"/>
      <c r="F653" s="102"/>
      <c r="G653" s="7"/>
      <c r="H653" s="13"/>
      <c r="I653" s="175"/>
      <c r="J653" s="841"/>
      <c r="K653" s="841"/>
      <c r="L653" s="842"/>
      <c r="M653" s="642"/>
      <c r="N653" s="642"/>
      <c r="O653" s="642"/>
      <c r="P653" s="4458"/>
      <c r="Q653" s="903"/>
      <c r="R653" s="1105"/>
      <c r="S653" s="902"/>
      <c r="T653" s="902"/>
      <c r="U653" s="902"/>
      <c r="V653" s="4827"/>
    </row>
    <row r="654" spans="1:22" x14ac:dyDescent="0.25">
      <c r="A654" s="8">
        <v>544</v>
      </c>
      <c r="B654" s="273"/>
      <c r="C654" s="144"/>
      <c r="D654" s="18"/>
      <c r="E654" s="92"/>
      <c r="F654" s="102"/>
      <c r="G654" s="7"/>
      <c r="H654" s="13"/>
      <c r="I654" s="175"/>
      <c r="J654" s="875"/>
      <c r="K654" s="876"/>
      <c r="L654" s="877"/>
      <c r="M654" s="645"/>
      <c r="N654" s="646"/>
      <c r="O654" s="642"/>
      <c r="P654" s="4458"/>
      <c r="Q654" s="903"/>
      <c r="R654" s="1105"/>
      <c r="S654" s="902"/>
      <c r="T654" s="902"/>
      <c r="U654" s="902"/>
      <c r="V654" s="262"/>
    </row>
    <row r="655" spans="1:22" x14ac:dyDescent="0.25">
      <c r="A655" s="6">
        <v>545</v>
      </c>
      <c r="B655" s="272"/>
      <c r="C655" s="144"/>
      <c r="D655" s="18"/>
      <c r="E655" s="92"/>
      <c r="F655" s="102"/>
      <c r="G655" s="7"/>
      <c r="H655" s="13"/>
      <c r="I655" s="175"/>
      <c r="J655" s="875"/>
      <c r="K655" s="876"/>
      <c r="L655" s="877"/>
      <c r="M655" s="645"/>
      <c r="N655" s="646"/>
      <c r="O655" s="642"/>
      <c r="P655" s="4458"/>
      <c r="Q655" s="903"/>
      <c r="R655" s="1105"/>
      <c r="S655" s="902"/>
      <c r="T655" s="902"/>
      <c r="U655" s="902"/>
      <c r="V655" s="262"/>
    </row>
    <row r="656" spans="1:22" x14ac:dyDescent="0.25">
      <c r="A656" s="8">
        <v>546</v>
      </c>
      <c r="B656" s="273"/>
      <c r="C656" s="144"/>
      <c r="D656" s="18"/>
      <c r="E656" s="92"/>
      <c r="F656" s="102"/>
      <c r="G656" s="7"/>
      <c r="H656" s="13"/>
      <c r="I656" s="175"/>
      <c r="J656" s="841"/>
      <c r="K656" s="841"/>
      <c r="L656" s="842"/>
      <c r="M656" s="642"/>
      <c r="N656" s="642"/>
      <c r="O656" s="642"/>
      <c r="P656" s="4458"/>
      <c r="Q656" s="903"/>
      <c r="R656" s="1105"/>
      <c r="S656" s="902"/>
      <c r="T656" s="902"/>
      <c r="U656" s="902"/>
      <c r="V656" s="4830"/>
    </row>
    <row r="657" spans="1:22" x14ac:dyDescent="0.25">
      <c r="A657" s="6">
        <v>547</v>
      </c>
      <c r="B657" s="272"/>
      <c r="C657" s="144"/>
      <c r="D657" s="18"/>
      <c r="E657" s="92"/>
      <c r="F657" s="102"/>
      <c r="G657" s="7"/>
      <c r="H657" s="13"/>
      <c r="I657" s="175"/>
      <c r="J657" s="841"/>
      <c r="K657" s="841"/>
      <c r="L657" s="842"/>
      <c r="M657" s="642"/>
      <c r="N657" s="642"/>
      <c r="O657" s="642"/>
      <c r="P657" s="4458"/>
      <c r="Q657" s="903"/>
      <c r="R657" s="1105"/>
      <c r="S657" s="902"/>
      <c r="T657" s="902"/>
      <c r="U657" s="902"/>
      <c r="V657" s="4827"/>
    </row>
    <row r="658" spans="1:22" x14ac:dyDescent="0.25">
      <c r="A658" s="8">
        <v>548</v>
      </c>
      <c r="B658" s="273"/>
      <c r="C658" s="144"/>
      <c r="D658" s="18"/>
      <c r="E658" s="92"/>
      <c r="F658" s="102"/>
      <c r="G658" s="7"/>
      <c r="H658" s="13"/>
      <c r="I658" s="175"/>
      <c r="J658" s="841"/>
      <c r="K658" s="841"/>
      <c r="L658" s="842"/>
      <c r="M658" s="642"/>
      <c r="N658" s="642"/>
      <c r="O658" s="642"/>
      <c r="P658" s="4458"/>
      <c r="Q658" s="903"/>
      <c r="R658" s="1105"/>
      <c r="S658" s="902"/>
      <c r="T658" s="902"/>
      <c r="U658" s="902"/>
      <c r="V658" s="262"/>
    </row>
    <row r="659" spans="1:22" x14ac:dyDescent="0.25">
      <c r="A659" s="6">
        <v>549</v>
      </c>
      <c r="B659" s="272"/>
      <c r="C659" s="144"/>
      <c r="D659" s="18"/>
      <c r="E659" s="92"/>
      <c r="F659" s="102"/>
      <c r="G659" s="7"/>
      <c r="H659" s="13"/>
      <c r="I659" s="175"/>
      <c r="J659" s="841"/>
      <c r="K659" s="841"/>
      <c r="L659" s="842"/>
      <c r="M659" s="642"/>
      <c r="N659" s="642"/>
      <c r="O659" s="642"/>
      <c r="P659" s="4458"/>
      <c r="Q659" s="903"/>
      <c r="R659" s="1105"/>
      <c r="S659" s="902"/>
      <c r="T659" s="902"/>
      <c r="U659" s="902"/>
      <c r="V659" s="262"/>
    </row>
    <row r="660" spans="1:22" x14ac:dyDescent="0.25">
      <c r="A660" s="8">
        <v>550</v>
      </c>
      <c r="B660" s="273"/>
      <c r="C660" s="144"/>
      <c r="D660" s="18"/>
      <c r="E660" s="92"/>
      <c r="F660" s="102"/>
      <c r="G660" s="7"/>
      <c r="H660" s="13"/>
      <c r="I660" s="175"/>
      <c r="J660" s="841"/>
      <c r="K660" s="841"/>
      <c r="L660" s="842"/>
      <c r="M660" s="642"/>
      <c r="N660" s="642"/>
      <c r="O660" s="642"/>
      <c r="P660" s="4458"/>
      <c r="Q660" s="903"/>
      <c r="R660" s="1105"/>
      <c r="S660" s="902"/>
      <c r="T660" s="902"/>
      <c r="U660" s="902"/>
      <c r="V660" s="262"/>
    </row>
    <row r="661" spans="1:22" x14ac:dyDescent="0.25">
      <c r="A661" s="269">
        <v>551</v>
      </c>
      <c r="B661" s="272"/>
      <c r="C661" s="144"/>
      <c r="D661" s="18"/>
      <c r="E661" s="92"/>
      <c r="F661" s="102"/>
      <c r="G661" s="7"/>
      <c r="H661" s="13"/>
      <c r="I661" s="175"/>
      <c r="J661" s="841"/>
      <c r="K661" s="841"/>
      <c r="L661" s="842"/>
      <c r="M661" s="642"/>
      <c r="N661" s="642"/>
      <c r="O661" s="642"/>
      <c r="P661" s="4458"/>
      <c r="Q661" s="903"/>
      <c r="R661" s="1105"/>
      <c r="S661" s="902"/>
      <c r="T661" s="902"/>
      <c r="U661" s="902"/>
      <c r="V661" s="262"/>
    </row>
    <row r="662" spans="1:22" x14ac:dyDescent="0.25">
      <c r="A662" s="138">
        <v>552</v>
      </c>
      <c r="B662" s="273"/>
      <c r="C662" s="144"/>
      <c r="D662" s="18"/>
      <c r="E662" s="92"/>
      <c r="F662" s="102"/>
      <c r="G662" s="7"/>
      <c r="H662" s="13"/>
      <c r="I662" s="175"/>
      <c r="J662" s="841"/>
      <c r="K662" s="841"/>
      <c r="L662" s="842"/>
      <c r="M662" s="642"/>
      <c r="N662" s="642"/>
      <c r="O662" s="642"/>
      <c r="P662" s="4458"/>
      <c r="Q662" s="903"/>
      <c r="R662" s="1105"/>
      <c r="S662" s="902"/>
      <c r="T662" s="902"/>
      <c r="U662" s="902"/>
      <c r="V662" s="262"/>
    </row>
    <row r="663" spans="1:22" x14ac:dyDescent="0.25">
      <c r="A663" s="6">
        <v>553</v>
      </c>
      <c r="B663" s="272"/>
      <c r="C663" s="144"/>
      <c r="D663" s="18"/>
      <c r="E663" s="92"/>
      <c r="F663" s="102"/>
      <c r="G663" s="7"/>
      <c r="H663" s="13"/>
      <c r="I663" s="175"/>
      <c r="J663" s="841"/>
      <c r="K663" s="841"/>
      <c r="L663" s="842"/>
      <c r="M663" s="642"/>
      <c r="N663" s="642"/>
      <c r="O663" s="642"/>
      <c r="P663" s="4458"/>
      <c r="Q663" s="903"/>
      <c r="R663" s="1105"/>
      <c r="S663" s="902"/>
      <c r="T663" s="902"/>
      <c r="U663" s="902"/>
      <c r="V663" s="262"/>
    </row>
    <row r="664" spans="1:22" x14ac:dyDescent="0.25">
      <c r="A664" s="8">
        <v>554</v>
      </c>
      <c r="B664" s="273"/>
      <c r="C664" s="144"/>
      <c r="D664" s="18"/>
      <c r="E664" s="92"/>
      <c r="F664" s="102"/>
      <c r="G664" s="7"/>
      <c r="H664" s="13"/>
      <c r="I664" s="175"/>
      <c r="J664" s="841"/>
      <c r="K664" s="841"/>
      <c r="L664" s="842"/>
      <c r="M664" s="642"/>
      <c r="N664" s="642"/>
      <c r="O664" s="642"/>
      <c r="P664" s="4458"/>
      <c r="Q664" s="903"/>
      <c r="R664" s="1105"/>
      <c r="S664" s="902"/>
      <c r="T664" s="902"/>
      <c r="U664" s="902"/>
      <c r="V664" s="262"/>
    </row>
    <row r="665" spans="1:22" x14ac:dyDescent="0.25">
      <c r="A665" s="6">
        <v>555</v>
      </c>
      <c r="B665" s="272"/>
      <c r="C665" s="144"/>
      <c r="D665" s="18"/>
      <c r="E665" s="92"/>
      <c r="F665" s="102"/>
      <c r="G665" s="7"/>
      <c r="H665" s="13"/>
      <c r="I665" s="175"/>
      <c r="J665" s="841"/>
      <c r="K665" s="841"/>
      <c r="L665" s="842"/>
      <c r="M665" s="642"/>
      <c r="N665" s="642"/>
      <c r="O665" s="642"/>
      <c r="P665" s="4458"/>
      <c r="Q665" s="903"/>
      <c r="R665" s="1105"/>
      <c r="S665" s="902"/>
      <c r="T665" s="902"/>
      <c r="U665" s="902"/>
      <c r="V665" s="262"/>
    </row>
    <row r="666" spans="1:22" x14ac:dyDescent="0.25">
      <c r="A666" s="8">
        <v>556</v>
      </c>
      <c r="B666" s="273"/>
      <c r="C666" s="144"/>
      <c r="D666" s="18"/>
      <c r="E666" s="92"/>
      <c r="F666" s="102"/>
      <c r="G666" s="7"/>
      <c r="H666" s="13"/>
      <c r="I666" s="175"/>
      <c r="J666" s="875"/>
      <c r="K666" s="876"/>
      <c r="L666" s="877"/>
      <c r="M666" s="645"/>
      <c r="N666" s="646"/>
      <c r="O666" s="642"/>
      <c r="P666" s="4458"/>
      <c r="Q666" s="903"/>
      <c r="R666" s="1105"/>
      <c r="S666" s="902"/>
      <c r="T666" s="902"/>
      <c r="U666" s="902"/>
      <c r="V666" s="262"/>
    </row>
    <row r="667" spans="1:22" x14ac:dyDescent="0.25">
      <c r="A667" s="6">
        <v>557</v>
      </c>
      <c r="B667" s="272"/>
      <c r="C667" s="144"/>
      <c r="D667" s="18"/>
      <c r="E667" s="92"/>
      <c r="F667" s="102"/>
      <c r="G667" s="7"/>
      <c r="H667" s="13"/>
      <c r="I667" s="175"/>
      <c r="J667" s="875"/>
      <c r="K667" s="876"/>
      <c r="L667" s="877"/>
      <c r="M667" s="645"/>
      <c r="N667" s="646"/>
      <c r="O667" s="642"/>
      <c r="P667" s="4458"/>
      <c r="Q667" s="903"/>
      <c r="R667" s="1105"/>
      <c r="S667" s="902"/>
      <c r="T667" s="902"/>
      <c r="U667" s="902"/>
      <c r="V667" s="262"/>
    </row>
    <row r="668" spans="1:22" x14ac:dyDescent="0.25">
      <c r="A668" s="8">
        <v>558</v>
      </c>
      <c r="B668" s="273"/>
      <c r="C668" s="144"/>
      <c r="D668" s="18"/>
      <c r="E668" s="92"/>
      <c r="F668" s="102"/>
      <c r="G668" s="7"/>
      <c r="H668" s="13"/>
      <c r="I668" s="175"/>
      <c r="J668" s="875"/>
      <c r="K668" s="876"/>
      <c r="L668" s="877"/>
      <c r="M668" s="645"/>
      <c r="N668" s="646"/>
      <c r="O668" s="642"/>
      <c r="P668" s="4458"/>
      <c r="Q668" s="903"/>
      <c r="R668" s="1105"/>
      <c r="S668" s="902"/>
      <c r="T668" s="902"/>
      <c r="U668" s="902"/>
      <c r="V668" s="262"/>
    </row>
    <row r="669" spans="1:22" x14ac:dyDescent="0.25">
      <c r="A669" s="6">
        <v>559</v>
      </c>
      <c r="B669" s="272"/>
      <c r="C669" s="144"/>
      <c r="D669" s="18"/>
      <c r="E669" s="92"/>
      <c r="F669" s="102"/>
      <c r="G669" s="7"/>
      <c r="H669" s="13"/>
      <c r="I669" s="175"/>
      <c r="J669" s="875"/>
      <c r="K669" s="876"/>
      <c r="L669" s="877"/>
      <c r="M669" s="645"/>
      <c r="N669" s="646"/>
      <c r="O669" s="642"/>
      <c r="P669" s="4458"/>
      <c r="Q669" s="903"/>
      <c r="R669" s="1105"/>
      <c r="S669" s="902"/>
      <c r="T669" s="902"/>
      <c r="U669" s="902"/>
      <c r="V669" s="262"/>
    </row>
    <row r="670" spans="1:22" x14ac:dyDescent="0.25">
      <c r="A670" s="8">
        <v>560</v>
      </c>
      <c r="B670" s="273"/>
      <c r="C670" s="144"/>
      <c r="D670" s="18"/>
      <c r="E670" s="92"/>
      <c r="F670" s="102"/>
      <c r="G670" s="7"/>
      <c r="H670" s="13"/>
      <c r="I670" s="175"/>
      <c r="J670" s="875"/>
      <c r="K670" s="876"/>
      <c r="L670" s="877"/>
      <c r="M670" s="645"/>
      <c r="N670" s="646"/>
      <c r="O670" s="642"/>
      <c r="P670" s="4458"/>
      <c r="Q670" s="903"/>
      <c r="R670" s="1105"/>
      <c r="S670" s="902"/>
      <c r="T670" s="902"/>
      <c r="U670" s="902"/>
      <c r="V670" s="262"/>
    </row>
    <row r="671" spans="1:22" x14ac:dyDescent="0.25">
      <c r="A671" s="6">
        <v>561</v>
      </c>
      <c r="B671" s="272"/>
      <c r="C671" s="144"/>
      <c r="D671" s="18"/>
      <c r="E671" s="92"/>
      <c r="F671" s="102"/>
      <c r="G671" s="7"/>
      <c r="H671" s="13"/>
      <c r="I671" s="175"/>
      <c r="J671" s="841"/>
      <c r="K671" s="841"/>
      <c r="L671" s="842"/>
      <c r="M671" s="642"/>
      <c r="N671" s="642"/>
      <c r="O671" s="642"/>
      <c r="P671" s="4458"/>
      <c r="Q671" s="903"/>
      <c r="R671" s="1105"/>
      <c r="S671" s="902"/>
      <c r="T671" s="902"/>
      <c r="U671" s="902"/>
      <c r="V671" s="262"/>
    </row>
    <row r="672" spans="1:22" x14ac:dyDescent="0.25">
      <c r="A672" s="8">
        <v>562</v>
      </c>
      <c r="B672" s="273"/>
      <c r="C672" s="144"/>
      <c r="D672" s="18"/>
      <c r="E672" s="92"/>
      <c r="F672" s="102"/>
      <c r="G672" s="7"/>
      <c r="H672" s="13"/>
      <c r="I672" s="175"/>
      <c r="J672" s="841"/>
      <c r="K672" s="841"/>
      <c r="L672" s="842"/>
      <c r="M672" s="642"/>
      <c r="N672" s="642"/>
      <c r="O672" s="642"/>
      <c r="P672" s="4458"/>
      <c r="Q672" s="903"/>
      <c r="R672" s="1105"/>
      <c r="S672" s="902"/>
      <c r="T672" s="902"/>
      <c r="U672" s="902"/>
      <c r="V672" s="262"/>
    </row>
    <row r="673" spans="1:22" x14ac:dyDescent="0.25">
      <c r="A673" s="6">
        <v>563</v>
      </c>
      <c r="B673" s="272"/>
      <c r="C673" s="144"/>
      <c r="D673" s="18"/>
      <c r="E673" s="92"/>
      <c r="F673" s="102"/>
      <c r="G673" s="7"/>
      <c r="H673" s="13"/>
      <c r="I673" s="175"/>
      <c r="J673" s="875"/>
      <c r="K673" s="876"/>
      <c r="L673" s="877"/>
      <c r="M673" s="645"/>
      <c r="N673" s="646"/>
      <c r="O673" s="642"/>
      <c r="P673" s="4458"/>
      <c r="Q673" s="903"/>
      <c r="R673" s="1105"/>
      <c r="S673" s="902"/>
      <c r="T673" s="902"/>
      <c r="U673" s="902"/>
      <c r="V673" s="262"/>
    </row>
    <row r="674" spans="1:22" x14ac:dyDescent="0.25">
      <c r="A674" s="8">
        <v>564</v>
      </c>
      <c r="B674" s="273"/>
      <c r="C674" s="144"/>
      <c r="D674" s="18"/>
      <c r="E674" s="92"/>
      <c r="F674" s="102"/>
      <c r="G674" s="7"/>
      <c r="H674" s="13"/>
      <c r="I674" s="175"/>
      <c r="J674" s="875"/>
      <c r="K674" s="876"/>
      <c r="L674" s="877"/>
      <c r="M674" s="645"/>
      <c r="N674" s="646"/>
      <c r="O674" s="642"/>
      <c r="P674" s="4458"/>
      <c r="Q674" s="903"/>
      <c r="R674" s="1105"/>
      <c r="S674" s="902"/>
      <c r="T674" s="902"/>
      <c r="U674" s="902"/>
      <c r="V674" s="262"/>
    </row>
    <row r="675" spans="1:22" x14ac:dyDescent="0.25">
      <c r="A675" s="6">
        <v>565</v>
      </c>
      <c r="B675" s="272"/>
      <c r="C675" s="144"/>
      <c r="D675" s="18"/>
      <c r="E675" s="92"/>
      <c r="F675" s="102"/>
      <c r="G675" s="7"/>
      <c r="H675" s="13"/>
      <c r="I675" s="175"/>
      <c r="J675" s="841"/>
      <c r="K675" s="841"/>
      <c r="L675" s="842"/>
      <c r="M675" s="642"/>
      <c r="N675" s="642"/>
      <c r="O675" s="642"/>
      <c r="P675" s="4458"/>
      <c r="Q675" s="903"/>
      <c r="R675" s="1105"/>
      <c r="S675" s="902"/>
      <c r="T675" s="902"/>
      <c r="U675" s="902"/>
      <c r="V675" s="262"/>
    </row>
    <row r="676" spans="1:22" x14ac:dyDescent="0.25">
      <c r="A676" s="8">
        <v>566</v>
      </c>
      <c r="B676" s="273"/>
      <c r="C676" s="144"/>
      <c r="D676" s="18"/>
      <c r="E676" s="92"/>
      <c r="F676" s="102"/>
      <c r="G676" s="7"/>
      <c r="H676" s="13"/>
      <c r="I676" s="175"/>
      <c r="J676" s="875"/>
      <c r="K676" s="876"/>
      <c r="L676" s="877"/>
      <c r="M676" s="645"/>
      <c r="N676" s="646"/>
      <c r="O676" s="642"/>
      <c r="P676" s="4458"/>
      <c r="Q676" s="903"/>
      <c r="R676" s="1105"/>
      <c r="S676" s="902"/>
      <c r="T676" s="902"/>
      <c r="U676" s="902"/>
      <c r="V676" s="262"/>
    </row>
    <row r="677" spans="1:22" x14ac:dyDescent="0.25">
      <c r="A677" s="6">
        <v>567</v>
      </c>
      <c r="B677" s="272"/>
      <c r="C677" s="144"/>
      <c r="D677" s="18"/>
      <c r="E677" s="92"/>
      <c r="F677" s="102"/>
      <c r="G677" s="7"/>
      <c r="H677" s="13"/>
      <c r="I677" s="175"/>
      <c r="J677" s="875"/>
      <c r="K677" s="876"/>
      <c r="L677" s="877"/>
      <c r="M677" s="645"/>
      <c r="N677" s="646"/>
      <c r="O677" s="642"/>
      <c r="P677" s="4458"/>
      <c r="Q677" s="903"/>
      <c r="R677" s="1105"/>
      <c r="S677" s="902"/>
      <c r="T677" s="902"/>
      <c r="U677" s="902"/>
      <c r="V677" s="262"/>
    </row>
    <row r="678" spans="1:22" x14ac:dyDescent="0.25">
      <c r="A678" s="8">
        <v>568</v>
      </c>
      <c r="B678" s="273"/>
      <c r="C678" s="144"/>
      <c r="D678" s="18"/>
      <c r="E678" s="92"/>
      <c r="F678" s="102"/>
      <c r="G678" s="7"/>
      <c r="H678" s="13"/>
      <c r="I678" s="175"/>
      <c r="J678" s="875"/>
      <c r="K678" s="876"/>
      <c r="L678" s="877"/>
      <c r="M678" s="645"/>
      <c r="N678" s="646"/>
      <c r="O678" s="642"/>
      <c r="P678" s="4458"/>
      <c r="Q678" s="903"/>
      <c r="R678" s="1105"/>
      <c r="S678" s="902"/>
      <c r="T678" s="902"/>
      <c r="U678" s="902"/>
      <c r="V678" s="262"/>
    </row>
    <row r="679" spans="1:22" x14ac:dyDescent="0.25">
      <c r="A679" s="6">
        <v>569</v>
      </c>
      <c r="B679" s="272"/>
      <c r="C679" s="144"/>
      <c r="D679" s="18"/>
      <c r="E679" s="92"/>
      <c r="F679" s="102"/>
      <c r="G679" s="7"/>
      <c r="H679" s="13"/>
      <c r="I679" s="175"/>
      <c r="J679" s="875"/>
      <c r="K679" s="876"/>
      <c r="L679" s="877"/>
      <c r="M679" s="645"/>
      <c r="N679" s="646"/>
      <c r="O679" s="642"/>
      <c r="P679" s="4458"/>
      <c r="Q679" s="903"/>
      <c r="R679" s="1105"/>
      <c r="S679" s="902"/>
      <c r="T679" s="902"/>
      <c r="U679" s="902"/>
      <c r="V679" s="262"/>
    </row>
    <row r="680" spans="1:22" x14ac:dyDescent="0.25">
      <c r="A680" s="8">
        <v>570</v>
      </c>
      <c r="B680" s="273"/>
      <c r="C680" s="144"/>
      <c r="D680" s="18"/>
      <c r="E680" s="92"/>
      <c r="F680" s="102"/>
      <c r="G680" s="7"/>
      <c r="H680" s="13"/>
      <c r="I680" s="175"/>
      <c r="J680" s="875"/>
      <c r="K680" s="876"/>
      <c r="L680" s="877"/>
      <c r="M680" s="645"/>
      <c r="N680" s="646"/>
      <c r="O680" s="642"/>
      <c r="P680" s="4458"/>
      <c r="Q680" s="903"/>
      <c r="R680" s="1105"/>
      <c r="S680" s="902"/>
      <c r="T680" s="902"/>
      <c r="U680" s="902"/>
      <c r="V680" s="262"/>
    </row>
    <row r="681" spans="1:22" x14ac:dyDescent="0.25">
      <c r="A681" s="6">
        <v>571</v>
      </c>
      <c r="B681" s="272"/>
      <c r="C681" s="144"/>
      <c r="D681" s="18"/>
      <c r="E681" s="92"/>
      <c r="F681" s="102"/>
      <c r="G681" s="7"/>
      <c r="H681" s="13"/>
      <c r="I681" s="175"/>
      <c r="J681" s="841"/>
      <c r="K681" s="841"/>
      <c r="L681" s="842"/>
      <c r="M681" s="642"/>
      <c r="N681" s="642"/>
      <c r="O681" s="642"/>
      <c r="P681" s="4458"/>
      <c r="Q681" s="903"/>
      <c r="R681" s="1105"/>
      <c r="S681" s="902"/>
      <c r="T681" s="902"/>
      <c r="U681" s="902"/>
      <c r="V681" s="262"/>
    </row>
    <row r="682" spans="1:22" x14ac:dyDescent="0.25">
      <c r="A682" s="8">
        <v>572</v>
      </c>
      <c r="B682" s="273"/>
      <c r="C682" s="144"/>
      <c r="D682" s="18"/>
      <c r="E682" s="92"/>
      <c r="F682" s="102"/>
      <c r="G682" s="7"/>
      <c r="H682" s="13"/>
      <c r="I682" s="175"/>
      <c r="J682" s="875"/>
      <c r="K682" s="876"/>
      <c r="L682" s="877"/>
      <c r="M682" s="645"/>
      <c r="N682" s="646"/>
      <c r="O682" s="642"/>
      <c r="P682" s="4458"/>
      <c r="Q682" s="903"/>
      <c r="R682" s="1105"/>
      <c r="S682" s="902"/>
      <c r="T682" s="902"/>
      <c r="U682" s="902"/>
      <c r="V682" s="262"/>
    </row>
    <row r="683" spans="1:22" x14ac:dyDescent="0.25">
      <c r="A683" s="6">
        <v>573</v>
      </c>
      <c r="B683" s="272"/>
      <c r="C683" s="144"/>
      <c r="D683" s="18"/>
      <c r="E683" s="92"/>
      <c r="F683" s="102"/>
      <c r="G683" s="7"/>
      <c r="H683" s="13"/>
      <c r="I683" s="175"/>
      <c r="J683" s="875"/>
      <c r="K683" s="876"/>
      <c r="L683" s="877"/>
      <c r="M683" s="645"/>
      <c r="N683" s="646"/>
      <c r="O683" s="642"/>
      <c r="P683" s="4458"/>
      <c r="Q683" s="903"/>
      <c r="R683" s="1105"/>
      <c r="S683" s="902"/>
      <c r="T683" s="902"/>
      <c r="U683" s="902"/>
      <c r="V683" s="262"/>
    </row>
    <row r="684" spans="1:22" x14ac:dyDescent="0.25">
      <c r="A684" s="8">
        <v>574</v>
      </c>
      <c r="B684" s="273"/>
      <c r="C684" s="144"/>
      <c r="D684" s="18"/>
      <c r="E684" s="92"/>
      <c r="F684" s="102"/>
      <c r="G684" s="7"/>
      <c r="H684" s="13"/>
      <c r="I684" s="175"/>
      <c r="J684" s="875"/>
      <c r="K684" s="876"/>
      <c r="L684" s="877"/>
      <c r="M684" s="645"/>
      <c r="N684" s="646"/>
      <c r="O684" s="642"/>
      <c r="P684" s="4458"/>
      <c r="Q684" s="903"/>
      <c r="R684" s="1105"/>
      <c r="S684" s="902"/>
      <c r="T684" s="902"/>
      <c r="U684" s="902"/>
      <c r="V684" s="4830"/>
    </row>
    <row r="685" spans="1:22" x14ac:dyDescent="0.25">
      <c r="A685" s="6">
        <v>575</v>
      </c>
      <c r="B685" s="272"/>
      <c r="C685" s="144"/>
      <c r="D685" s="18"/>
      <c r="E685" s="92"/>
      <c r="F685" s="102"/>
      <c r="G685" s="7"/>
      <c r="H685" s="13"/>
      <c r="I685" s="175"/>
      <c r="J685" s="841"/>
      <c r="K685" s="841"/>
      <c r="L685" s="842"/>
      <c r="M685" s="642"/>
      <c r="N685" s="642"/>
      <c r="O685" s="642"/>
      <c r="P685" s="4458"/>
      <c r="Q685" s="903"/>
      <c r="R685" s="1105"/>
      <c r="S685" s="902"/>
      <c r="T685" s="902"/>
      <c r="U685" s="902"/>
      <c r="V685" s="4827"/>
    </row>
    <row r="686" spans="1:22" x14ac:dyDescent="0.25">
      <c r="A686" s="8">
        <v>576</v>
      </c>
      <c r="B686" s="273"/>
      <c r="C686" s="144"/>
      <c r="D686" s="18"/>
      <c r="E686" s="92"/>
      <c r="F686" s="102"/>
      <c r="G686" s="7"/>
      <c r="H686" s="13"/>
      <c r="I686" s="175"/>
      <c r="J686" s="841"/>
      <c r="K686" s="841"/>
      <c r="L686" s="842"/>
      <c r="M686" s="642"/>
      <c r="N686" s="642"/>
      <c r="O686" s="642"/>
      <c r="P686" s="4458"/>
      <c r="Q686" s="903"/>
      <c r="R686" s="1105"/>
      <c r="S686" s="902"/>
      <c r="T686" s="902"/>
      <c r="U686" s="902"/>
      <c r="V686" s="262"/>
    </row>
    <row r="687" spans="1:22" x14ac:dyDescent="0.25">
      <c r="A687" s="6">
        <v>577</v>
      </c>
      <c r="B687" s="272"/>
      <c r="C687" s="144"/>
      <c r="D687" s="18"/>
      <c r="E687" s="92"/>
      <c r="F687" s="102"/>
      <c r="G687" s="7"/>
      <c r="H687" s="13"/>
      <c r="I687" s="175"/>
      <c r="J687" s="875"/>
      <c r="K687" s="876"/>
      <c r="L687" s="877"/>
      <c r="M687" s="645"/>
      <c r="N687" s="646"/>
      <c r="O687" s="642"/>
      <c r="P687" s="4458"/>
      <c r="Q687" s="903"/>
      <c r="R687" s="1105"/>
      <c r="S687" s="902"/>
      <c r="T687" s="902"/>
      <c r="U687" s="902"/>
      <c r="V687" s="262"/>
    </row>
    <row r="688" spans="1:22" x14ac:dyDescent="0.25">
      <c r="A688" s="8">
        <v>578</v>
      </c>
      <c r="B688" s="273"/>
      <c r="C688" s="144"/>
      <c r="D688" s="18"/>
      <c r="E688" s="92"/>
      <c r="F688" s="102"/>
      <c r="G688" s="7"/>
      <c r="H688" s="13"/>
      <c r="I688" s="175"/>
      <c r="J688" s="875"/>
      <c r="K688" s="876"/>
      <c r="L688" s="877"/>
      <c r="M688" s="645"/>
      <c r="N688" s="646"/>
      <c r="O688" s="642"/>
      <c r="P688" s="4458"/>
      <c r="Q688" s="903"/>
      <c r="R688" s="1105"/>
      <c r="S688" s="902"/>
      <c r="T688" s="902"/>
      <c r="U688" s="902"/>
      <c r="V688" s="262"/>
    </row>
    <row r="689" spans="1:22" x14ac:dyDescent="0.25">
      <c r="A689" s="6">
        <v>579</v>
      </c>
      <c r="B689" s="272"/>
      <c r="C689" s="144"/>
      <c r="D689" s="18"/>
      <c r="E689" s="92"/>
      <c r="F689" s="102"/>
      <c r="G689" s="7"/>
      <c r="H689" s="13"/>
      <c r="I689" s="175"/>
      <c r="J689" s="841"/>
      <c r="K689" s="841"/>
      <c r="L689" s="842"/>
      <c r="M689" s="642"/>
      <c r="N689" s="642"/>
      <c r="O689" s="642"/>
      <c r="P689" s="4458"/>
      <c r="Q689" s="903"/>
      <c r="R689" s="1105"/>
      <c r="S689" s="902"/>
      <c r="T689" s="902"/>
      <c r="U689" s="902"/>
      <c r="V689" s="262"/>
    </row>
    <row r="690" spans="1:22" x14ac:dyDescent="0.25">
      <c r="A690" s="8">
        <v>580</v>
      </c>
      <c r="B690" s="273"/>
      <c r="C690" s="144"/>
      <c r="D690" s="18"/>
      <c r="E690" s="92"/>
      <c r="F690" s="102"/>
      <c r="G690" s="7"/>
      <c r="H690" s="13"/>
      <c r="I690" s="175"/>
      <c r="J690" s="875"/>
      <c r="K690" s="876"/>
      <c r="L690" s="877"/>
      <c r="M690" s="645"/>
      <c r="N690" s="646"/>
      <c r="O690" s="642"/>
      <c r="P690" s="4458"/>
      <c r="Q690" s="903"/>
      <c r="R690" s="1105"/>
      <c r="S690" s="902"/>
      <c r="T690" s="902"/>
      <c r="U690" s="902"/>
      <c r="V690" s="262"/>
    </row>
    <row r="691" spans="1:22" x14ac:dyDescent="0.25">
      <c r="A691" s="6">
        <v>581</v>
      </c>
      <c r="B691" s="272"/>
      <c r="C691" s="144"/>
      <c r="D691" s="18"/>
      <c r="E691" s="92"/>
      <c r="F691" s="102"/>
      <c r="G691" s="7"/>
      <c r="H691" s="13"/>
      <c r="I691" s="175"/>
      <c r="J691" s="875"/>
      <c r="K691" s="876"/>
      <c r="L691" s="877"/>
      <c r="M691" s="645"/>
      <c r="N691" s="646"/>
      <c r="O691" s="642"/>
      <c r="P691" s="4458"/>
      <c r="Q691" s="903"/>
      <c r="R691" s="1105"/>
      <c r="S691" s="902"/>
      <c r="T691" s="902"/>
      <c r="U691" s="902"/>
      <c r="V691" s="262"/>
    </row>
    <row r="692" spans="1:22" x14ac:dyDescent="0.25">
      <c r="A692" s="8">
        <v>582</v>
      </c>
      <c r="B692" s="273"/>
      <c r="C692" s="144"/>
      <c r="D692" s="18"/>
      <c r="E692" s="92"/>
      <c r="F692" s="102"/>
      <c r="G692" s="7"/>
      <c r="H692" s="13"/>
      <c r="I692" s="175"/>
      <c r="J692" s="875"/>
      <c r="K692" s="876"/>
      <c r="L692" s="877"/>
      <c r="M692" s="645"/>
      <c r="N692" s="646"/>
      <c r="O692" s="642"/>
      <c r="P692" s="4458"/>
      <c r="Q692" s="903"/>
      <c r="R692" s="1105"/>
      <c r="S692" s="902"/>
      <c r="T692" s="902"/>
      <c r="U692" s="902"/>
      <c r="V692" s="262"/>
    </row>
    <row r="693" spans="1:22" x14ac:dyDescent="0.25">
      <c r="A693" s="6">
        <v>583</v>
      </c>
      <c r="B693" s="272"/>
      <c r="C693" s="144"/>
      <c r="D693" s="18"/>
      <c r="E693" s="92"/>
      <c r="F693" s="102"/>
      <c r="G693" s="7"/>
      <c r="H693" s="13"/>
      <c r="I693" s="175"/>
      <c r="J693" s="841"/>
      <c r="K693" s="841"/>
      <c r="L693" s="842"/>
      <c r="M693" s="642"/>
      <c r="N693" s="642"/>
      <c r="O693" s="642"/>
      <c r="P693" s="4458"/>
      <c r="Q693" s="903"/>
      <c r="R693" s="1105"/>
      <c r="S693" s="902"/>
      <c r="T693" s="902"/>
      <c r="U693" s="902"/>
      <c r="V693" s="262"/>
    </row>
    <row r="694" spans="1:22" x14ac:dyDescent="0.25">
      <c r="A694" s="8">
        <v>584</v>
      </c>
      <c r="B694" s="273"/>
      <c r="C694" s="144"/>
      <c r="D694" s="18"/>
      <c r="E694" s="92"/>
      <c r="F694" s="102"/>
      <c r="G694" s="7"/>
      <c r="H694" s="13"/>
      <c r="I694" s="175"/>
      <c r="J694" s="841"/>
      <c r="K694" s="841"/>
      <c r="L694" s="842"/>
      <c r="M694" s="642"/>
      <c r="N694" s="642"/>
      <c r="O694" s="642"/>
      <c r="P694" s="4458"/>
      <c r="Q694" s="903"/>
      <c r="R694" s="1105"/>
      <c r="S694" s="902"/>
      <c r="T694" s="902"/>
      <c r="U694" s="902"/>
      <c r="V694" s="262"/>
    </row>
    <row r="695" spans="1:22" x14ac:dyDescent="0.25">
      <c r="A695" s="6">
        <v>585</v>
      </c>
      <c r="B695" s="272"/>
      <c r="C695" s="144"/>
      <c r="D695" s="18"/>
      <c r="E695" s="92"/>
      <c r="F695" s="102"/>
      <c r="G695" s="7"/>
      <c r="H695" s="13"/>
      <c r="I695" s="175"/>
      <c r="J695" s="841"/>
      <c r="K695" s="841"/>
      <c r="L695" s="842"/>
      <c r="M695" s="642"/>
      <c r="N695" s="642"/>
      <c r="O695" s="642"/>
      <c r="P695" s="4458"/>
      <c r="Q695" s="903"/>
      <c r="R695" s="1105"/>
      <c r="S695" s="902"/>
      <c r="T695" s="902"/>
      <c r="U695" s="902"/>
      <c r="V695" s="262"/>
    </row>
    <row r="696" spans="1:22" x14ac:dyDescent="0.25">
      <c r="A696" s="8">
        <v>586</v>
      </c>
      <c r="B696" s="273"/>
      <c r="C696" s="144"/>
      <c r="D696" s="18"/>
      <c r="E696" s="92"/>
      <c r="F696" s="102"/>
      <c r="G696" s="7"/>
      <c r="H696" s="13"/>
      <c r="I696" s="175"/>
      <c r="J696" s="875"/>
      <c r="K696" s="876"/>
      <c r="L696" s="877"/>
      <c r="M696" s="645"/>
      <c r="N696" s="646"/>
      <c r="O696" s="642"/>
      <c r="P696" s="4458"/>
      <c r="Q696" s="903"/>
      <c r="R696" s="1105"/>
      <c r="S696" s="902"/>
      <c r="T696" s="902"/>
      <c r="U696" s="902"/>
      <c r="V696" s="262"/>
    </row>
    <row r="697" spans="1:22" x14ac:dyDescent="0.25">
      <c r="A697" s="6">
        <v>587</v>
      </c>
      <c r="B697" s="272"/>
      <c r="C697" s="144"/>
      <c r="D697" s="18"/>
      <c r="E697" s="92"/>
      <c r="F697" s="102"/>
      <c r="G697" s="7"/>
      <c r="H697" s="13"/>
      <c r="I697" s="175"/>
      <c r="J697" s="875"/>
      <c r="K697" s="876"/>
      <c r="L697" s="877"/>
      <c r="M697" s="645"/>
      <c r="N697" s="646"/>
      <c r="O697" s="642"/>
      <c r="P697" s="4458"/>
      <c r="Q697" s="903"/>
      <c r="R697" s="1105"/>
      <c r="S697" s="902"/>
      <c r="T697" s="902"/>
      <c r="U697" s="902"/>
      <c r="V697" s="262"/>
    </row>
    <row r="698" spans="1:22" x14ac:dyDescent="0.25">
      <c r="A698" s="8">
        <v>588</v>
      </c>
      <c r="B698" s="273"/>
      <c r="C698" s="144"/>
      <c r="D698" s="18"/>
      <c r="E698" s="92"/>
      <c r="F698" s="102"/>
      <c r="G698" s="7"/>
      <c r="H698" s="13"/>
      <c r="I698" s="175"/>
      <c r="J698" s="875"/>
      <c r="K698" s="876"/>
      <c r="L698" s="877"/>
      <c r="M698" s="645"/>
      <c r="N698" s="646"/>
      <c r="O698" s="642"/>
      <c r="P698" s="4458"/>
      <c r="Q698" s="903"/>
      <c r="R698" s="1105"/>
      <c r="S698" s="902"/>
      <c r="T698" s="902"/>
      <c r="U698" s="902"/>
      <c r="V698" s="262"/>
    </row>
    <row r="699" spans="1:22" x14ac:dyDescent="0.25">
      <c r="A699" s="6">
        <v>589</v>
      </c>
      <c r="B699" s="272"/>
      <c r="C699" s="144"/>
      <c r="D699" s="18"/>
      <c r="E699" s="92"/>
      <c r="F699" s="102"/>
      <c r="G699" s="7"/>
      <c r="H699" s="13"/>
      <c r="I699" s="175"/>
      <c r="J699" s="841"/>
      <c r="K699" s="841"/>
      <c r="L699" s="842"/>
      <c r="M699" s="642"/>
      <c r="N699" s="642"/>
      <c r="O699" s="642"/>
      <c r="P699" s="4458"/>
      <c r="Q699" s="903"/>
      <c r="R699" s="1105"/>
      <c r="S699" s="902"/>
      <c r="T699" s="902"/>
      <c r="U699" s="902"/>
      <c r="V699" s="262"/>
    </row>
    <row r="700" spans="1:22" x14ac:dyDescent="0.25">
      <c r="A700" s="8">
        <v>590</v>
      </c>
      <c r="B700" s="273"/>
      <c r="C700" s="144"/>
      <c r="D700" s="18"/>
      <c r="E700" s="92"/>
      <c r="F700" s="102"/>
      <c r="G700" s="7"/>
      <c r="H700" s="13"/>
      <c r="I700" s="175"/>
      <c r="J700" s="841"/>
      <c r="K700" s="841"/>
      <c r="L700" s="842"/>
      <c r="M700" s="642"/>
      <c r="N700" s="642"/>
      <c r="O700" s="642"/>
      <c r="P700" s="4458"/>
      <c r="Q700" s="903"/>
      <c r="R700" s="1105"/>
      <c r="S700" s="902"/>
      <c r="T700" s="902"/>
      <c r="U700" s="902"/>
      <c r="V700" s="262"/>
    </row>
    <row r="701" spans="1:22" x14ac:dyDescent="0.25">
      <c r="A701" s="6">
        <v>591</v>
      </c>
      <c r="B701" s="272"/>
      <c r="C701" s="144"/>
      <c r="D701" s="18"/>
      <c r="E701" s="92"/>
      <c r="F701" s="102"/>
      <c r="G701" s="7"/>
      <c r="H701" s="13"/>
      <c r="I701" s="175"/>
      <c r="J701" s="875"/>
      <c r="K701" s="876"/>
      <c r="L701" s="877"/>
      <c r="M701" s="645"/>
      <c r="N701" s="646"/>
      <c r="O701" s="642"/>
      <c r="P701" s="4458"/>
      <c r="Q701" s="903"/>
      <c r="R701" s="1105"/>
      <c r="S701" s="902"/>
      <c r="T701" s="902"/>
      <c r="U701" s="902"/>
      <c r="V701" s="262"/>
    </row>
    <row r="702" spans="1:22" x14ac:dyDescent="0.25">
      <c r="A702" s="8">
        <v>592</v>
      </c>
      <c r="B702" s="273"/>
      <c r="C702" s="144"/>
      <c r="D702" s="18"/>
      <c r="E702" s="92"/>
      <c r="F702" s="102"/>
      <c r="G702" s="7"/>
      <c r="H702" s="13"/>
      <c r="I702" s="175"/>
      <c r="J702" s="875"/>
      <c r="K702" s="876"/>
      <c r="L702" s="877"/>
      <c r="M702" s="645"/>
      <c r="N702" s="646"/>
      <c r="O702" s="642"/>
      <c r="P702" s="4458"/>
      <c r="Q702" s="903"/>
      <c r="R702" s="1105"/>
      <c r="S702" s="902"/>
      <c r="T702" s="902"/>
      <c r="U702" s="902"/>
      <c r="V702" s="262"/>
    </row>
    <row r="703" spans="1:22" x14ac:dyDescent="0.25">
      <c r="A703" s="6">
        <v>593</v>
      </c>
      <c r="B703" s="272"/>
      <c r="C703" s="144"/>
      <c r="D703" s="18"/>
      <c r="E703" s="92"/>
      <c r="F703" s="102"/>
      <c r="G703" s="7"/>
      <c r="H703" s="13"/>
      <c r="I703" s="175"/>
      <c r="J703" s="841"/>
      <c r="K703" s="841"/>
      <c r="L703" s="842"/>
      <c r="M703" s="642"/>
      <c r="N703" s="642"/>
      <c r="O703" s="642"/>
      <c r="P703" s="4458"/>
      <c r="Q703" s="903"/>
      <c r="R703" s="1105"/>
      <c r="S703" s="902"/>
      <c r="T703" s="902"/>
      <c r="U703" s="902"/>
      <c r="V703" s="262"/>
    </row>
    <row r="704" spans="1:22" x14ac:dyDescent="0.25">
      <c r="A704" s="8">
        <v>594</v>
      </c>
      <c r="B704" s="273"/>
      <c r="C704" s="144"/>
      <c r="D704" s="18"/>
      <c r="E704" s="92"/>
      <c r="F704" s="102"/>
      <c r="G704" s="7"/>
      <c r="H704" s="13"/>
      <c r="I704" s="175"/>
      <c r="J704" s="841"/>
      <c r="K704" s="841"/>
      <c r="L704" s="842"/>
      <c r="M704" s="642"/>
      <c r="N704" s="642"/>
      <c r="O704" s="642"/>
      <c r="P704" s="4458"/>
      <c r="Q704" s="903"/>
      <c r="R704" s="1105"/>
      <c r="S704" s="902"/>
      <c r="T704" s="902"/>
      <c r="U704" s="902"/>
      <c r="V704" s="262"/>
    </row>
    <row r="705" spans="1:22" x14ac:dyDescent="0.25">
      <c r="A705" s="6">
        <v>595</v>
      </c>
      <c r="B705" s="272"/>
      <c r="C705" s="144"/>
      <c r="D705" s="18"/>
      <c r="E705" s="92"/>
      <c r="F705" s="102"/>
      <c r="G705" s="7"/>
      <c r="H705" s="13"/>
      <c r="I705" s="175"/>
      <c r="J705" s="875"/>
      <c r="K705" s="876"/>
      <c r="L705" s="877"/>
      <c r="M705" s="645"/>
      <c r="N705" s="646"/>
      <c r="O705" s="642"/>
      <c r="P705" s="4458"/>
      <c r="Q705" s="903"/>
      <c r="R705" s="1105"/>
      <c r="S705" s="902"/>
      <c r="T705" s="902"/>
      <c r="U705" s="902"/>
      <c r="V705" s="262"/>
    </row>
    <row r="706" spans="1:22" x14ac:dyDescent="0.25">
      <c r="A706" s="8">
        <v>596</v>
      </c>
      <c r="B706" s="273"/>
      <c r="C706" s="144"/>
      <c r="D706" s="18"/>
      <c r="E706" s="92"/>
      <c r="F706" s="102"/>
      <c r="G706" s="7"/>
      <c r="H706" s="13"/>
      <c r="I706" s="175"/>
      <c r="J706" s="875"/>
      <c r="K706" s="876"/>
      <c r="L706" s="877"/>
      <c r="M706" s="645"/>
      <c r="N706" s="646"/>
      <c r="O706" s="642"/>
      <c r="P706" s="4458"/>
      <c r="Q706" s="903"/>
      <c r="R706" s="1105"/>
      <c r="S706" s="902"/>
      <c r="T706" s="902"/>
      <c r="U706" s="902"/>
      <c r="V706" s="262"/>
    </row>
    <row r="707" spans="1:22" x14ac:dyDescent="0.25">
      <c r="A707" s="6">
        <v>597</v>
      </c>
      <c r="B707" s="272"/>
      <c r="C707" s="144"/>
      <c r="D707" s="18"/>
      <c r="E707" s="92"/>
      <c r="F707" s="102"/>
      <c r="G707" s="7"/>
      <c r="H707" s="13"/>
      <c r="I707" s="175"/>
      <c r="J707" s="875"/>
      <c r="K707" s="876"/>
      <c r="L707" s="877"/>
      <c r="M707" s="645"/>
      <c r="N707" s="646"/>
      <c r="O707" s="642"/>
      <c r="P707" s="4458"/>
      <c r="Q707" s="903"/>
      <c r="R707" s="1105"/>
      <c r="S707" s="902"/>
      <c r="T707" s="902"/>
      <c r="U707" s="902"/>
      <c r="V707" s="262"/>
    </row>
    <row r="708" spans="1:22" x14ac:dyDescent="0.25">
      <c r="A708" s="8">
        <v>598</v>
      </c>
      <c r="B708" s="273"/>
      <c r="C708" s="144"/>
      <c r="D708" s="18"/>
      <c r="E708" s="92"/>
      <c r="F708" s="102"/>
      <c r="G708" s="7"/>
      <c r="H708" s="13"/>
      <c r="I708" s="175"/>
      <c r="J708" s="841"/>
      <c r="K708" s="841"/>
      <c r="L708" s="842"/>
      <c r="M708" s="642"/>
      <c r="N708" s="642"/>
      <c r="O708" s="642"/>
      <c r="P708" s="4458"/>
      <c r="Q708" s="903"/>
      <c r="R708" s="1105"/>
      <c r="S708" s="902"/>
      <c r="T708" s="902"/>
      <c r="U708" s="902"/>
      <c r="V708" s="262"/>
    </row>
    <row r="709" spans="1:22" x14ac:dyDescent="0.25">
      <c r="A709" s="6">
        <v>599</v>
      </c>
      <c r="B709" s="272"/>
      <c r="C709" s="144"/>
      <c r="D709" s="18"/>
      <c r="E709" s="92"/>
      <c r="F709" s="102"/>
      <c r="G709" s="7"/>
      <c r="H709" s="13"/>
      <c r="I709" s="175"/>
      <c r="J709" s="841"/>
      <c r="K709" s="841"/>
      <c r="L709" s="842"/>
      <c r="M709" s="642"/>
      <c r="N709" s="642"/>
      <c r="O709" s="642"/>
      <c r="P709" s="4458"/>
      <c r="Q709" s="903"/>
      <c r="R709" s="1105"/>
      <c r="S709" s="902"/>
      <c r="T709" s="902"/>
      <c r="U709" s="902"/>
      <c r="V709" s="262"/>
    </row>
    <row r="710" spans="1:22" x14ac:dyDescent="0.25">
      <c r="A710" s="8">
        <v>600</v>
      </c>
      <c r="B710" s="273"/>
      <c r="C710" s="144"/>
      <c r="D710" s="18"/>
      <c r="E710" s="92"/>
      <c r="F710" s="102"/>
      <c r="G710" s="7"/>
      <c r="H710" s="13"/>
      <c r="I710" s="175"/>
      <c r="J710" s="875"/>
      <c r="K710" s="876"/>
      <c r="L710" s="877"/>
      <c r="M710" s="645"/>
      <c r="N710" s="646"/>
      <c r="O710" s="642"/>
      <c r="P710" s="4458"/>
      <c r="Q710" s="903"/>
      <c r="R710" s="1105"/>
      <c r="S710" s="902"/>
      <c r="T710" s="902"/>
      <c r="U710" s="902"/>
      <c r="V710" s="4830"/>
    </row>
    <row r="711" spans="1:22" x14ac:dyDescent="0.25">
      <c r="A711" s="6">
        <v>601</v>
      </c>
      <c r="B711" s="272"/>
      <c r="C711" s="144"/>
      <c r="D711" s="18"/>
      <c r="E711" s="92"/>
      <c r="F711" s="102"/>
      <c r="G711" s="7"/>
      <c r="H711" s="13"/>
      <c r="I711" s="175"/>
      <c r="J711" s="841"/>
      <c r="K711" s="841"/>
      <c r="L711" s="842"/>
      <c r="M711" s="642"/>
      <c r="N711" s="642"/>
      <c r="O711" s="642"/>
      <c r="P711" s="4458"/>
      <c r="Q711" s="903"/>
      <c r="R711" s="1105"/>
      <c r="S711" s="902"/>
      <c r="T711" s="902"/>
      <c r="U711" s="902"/>
      <c r="V711" s="4827"/>
    </row>
    <row r="712" spans="1:22" x14ac:dyDescent="0.25">
      <c r="A712" s="8">
        <v>602</v>
      </c>
      <c r="B712" s="273"/>
      <c r="C712" s="144"/>
      <c r="D712" s="18"/>
      <c r="E712" s="92"/>
      <c r="F712" s="102"/>
      <c r="G712" s="7"/>
      <c r="H712" s="13"/>
      <c r="I712" s="175"/>
      <c r="J712" s="855"/>
      <c r="K712" s="855"/>
      <c r="L712" s="857"/>
      <c r="M712" s="642"/>
      <c r="N712" s="642"/>
      <c r="O712" s="642"/>
      <c r="P712" s="4458"/>
      <c r="Q712" s="903"/>
      <c r="R712" s="1105"/>
      <c r="S712" s="902"/>
      <c r="T712" s="902"/>
      <c r="U712" s="902"/>
      <c r="V712" s="262"/>
    </row>
    <row r="713" spans="1:22" x14ac:dyDescent="0.25">
      <c r="A713" s="6">
        <v>603</v>
      </c>
      <c r="B713" s="272"/>
      <c r="C713" s="144"/>
      <c r="D713" s="18"/>
      <c r="E713" s="92"/>
      <c r="F713" s="102"/>
      <c r="G713" s="7"/>
      <c r="H713" s="13"/>
      <c r="I713" s="175"/>
      <c r="J713" s="875"/>
      <c r="K713" s="876"/>
      <c r="L713" s="877"/>
      <c r="M713" s="645"/>
      <c r="N713" s="646"/>
      <c r="O713" s="642"/>
      <c r="P713" s="4458"/>
      <c r="Q713" s="903"/>
      <c r="R713" s="1105"/>
      <c r="S713" s="902"/>
      <c r="T713" s="902"/>
      <c r="U713" s="902"/>
      <c r="V713" s="262"/>
    </row>
    <row r="714" spans="1:22" x14ac:dyDescent="0.25">
      <c r="A714" s="8">
        <v>604</v>
      </c>
      <c r="B714" s="273"/>
      <c r="C714" s="144"/>
      <c r="D714" s="18"/>
      <c r="E714" s="92"/>
      <c r="F714" s="102"/>
      <c r="G714" s="7"/>
      <c r="H714" s="13"/>
      <c r="I714" s="175"/>
      <c r="J714" s="875"/>
      <c r="K714" s="876"/>
      <c r="L714" s="877"/>
      <c r="M714" s="645"/>
      <c r="N714" s="646"/>
      <c r="O714" s="642"/>
      <c r="P714" s="4458"/>
      <c r="Q714" s="903"/>
      <c r="R714" s="1105"/>
      <c r="S714" s="902"/>
      <c r="T714" s="902"/>
      <c r="U714" s="902"/>
      <c r="V714" s="262"/>
    </row>
    <row r="715" spans="1:22" x14ac:dyDescent="0.25">
      <c r="A715" s="6">
        <v>605</v>
      </c>
      <c r="B715" s="272"/>
      <c r="C715" s="144"/>
      <c r="D715" s="18"/>
      <c r="E715" s="92"/>
      <c r="F715" s="102"/>
      <c r="G715" s="7"/>
      <c r="H715" s="13"/>
      <c r="I715" s="175"/>
      <c r="J715" s="875"/>
      <c r="K715" s="876"/>
      <c r="L715" s="877"/>
      <c r="M715" s="645"/>
      <c r="N715" s="646"/>
      <c r="O715" s="642"/>
      <c r="P715" s="4458"/>
      <c r="Q715" s="903"/>
      <c r="R715" s="1105"/>
      <c r="S715" s="902"/>
      <c r="T715" s="902"/>
      <c r="U715" s="902"/>
      <c r="V715" s="262"/>
    </row>
    <row r="716" spans="1:22" x14ac:dyDescent="0.25">
      <c r="A716" s="8">
        <v>606</v>
      </c>
      <c r="B716" s="273"/>
      <c r="C716" s="144"/>
      <c r="D716" s="18"/>
      <c r="E716" s="92"/>
      <c r="F716" s="102"/>
      <c r="G716" s="7"/>
      <c r="H716" s="13"/>
      <c r="I716" s="175"/>
      <c r="J716" s="875"/>
      <c r="K716" s="876"/>
      <c r="L716" s="877"/>
      <c r="M716" s="645"/>
      <c r="N716" s="646"/>
      <c r="O716" s="642"/>
      <c r="P716" s="4458"/>
      <c r="Q716" s="903"/>
      <c r="R716" s="1105"/>
      <c r="S716" s="902"/>
      <c r="T716" s="902"/>
      <c r="U716" s="902"/>
      <c r="V716" s="262"/>
    </row>
    <row r="717" spans="1:22" x14ac:dyDescent="0.25">
      <c r="A717" s="6">
        <v>607</v>
      </c>
      <c r="B717" s="272"/>
      <c r="C717" s="144"/>
      <c r="D717" s="18"/>
      <c r="E717" s="92"/>
      <c r="F717" s="102"/>
      <c r="G717" s="7"/>
      <c r="H717" s="13"/>
      <c r="I717" s="175"/>
      <c r="J717" s="875"/>
      <c r="K717" s="876"/>
      <c r="L717" s="877"/>
      <c r="M717" s="645"/>
      <c r="N717" s="646"/>
      <c r="O717" s="642"/>
      <c r="P717" s="4458"/>
      <c r="Q717" s="903"/>
      <c r="R717" s="1105"/>
      <c r="S717" s="902"/>
      <c r="T717" s="902"/>
      <c r="U717" s="902"/>
      <c r="V717" s="262"/>
    </row>
    <row r="718" spans="1:22" x14ac:dyDescent="0.25">
      <c r="A718" s="8">
        <v>608</v>
      </c>
      <c r="B718" s="273"/>
      <c r="C718" s="144"/>
      <c r="D718" s="18"/>
      <c r="E718" s="92"/>
      <c r="F718" s="102"/>
      <c r="G718" s="7"/>
      <c r="H718" s="13"/>
      <c r="I718" s="175"/>
      <c r="J718" s="875"/>
      <c r="K718" s="876"/>
      <c r="L718" s="877"/>
      <c r="M718" s="645"/>
      <c r="N718" s="646"/>
      <c r="O718" s="642"/>
      <c r="P718" s="4458"/>
      <c r="Q718" s="903"/>
      <c r="R718" s="1105"/>
      <c r="S718" s="902"/>
      <c r="T718" s="902"/>
      <c r="U718" s="902"/>
      <c r="V718" s="262"/>
    </row>
    <row r="719" spans="1:22" x14ac:dyDescent="0.25">
      <c r="A719" s="6">
        <v>609</v>
      </c>
      <c r="B719" s="272"/>
      <c r="C719" s="144"/>
      <c r="D719" s="18"/>
      <c r="E719" s="92"/>
      <c r="F719" s="102"/>
      <c r="G719" s="7"/>
      <c r="H719" s="13"/>
      <c r="I719" s="175"/>
      <c r="J719" s="855"/>
      <c r="K719" s="855"/>
      <c r="L719" s="857"/>
      <c r="M719" s="642"/>
      <c r="N719" s="642"/>
      <c r="O719" s="642"/>
      <c r="P719" s="4458"/>
      <c r="Q719" s="903"/>
      <c r="R719" s="1105"/>
      <c r="S719" s="902"/>
      <c r="T719" s="902"/>
      <c r="U719" s="902"/>
      <c r="V719" s="262"/>
    </row>
    <row r="720" spans="1:22" x14ac:dyDescent="0.25">
      <c r="A720" s="8">
        <v>610</v>
      </c>
      <c r="B720" s="273"/>
      <c r="C720" s="144"/>
      <c r="D720" s="18"/>
      <c r="E720" s="92"/>
      <c r="F720" s="102"/>
      <c r="G720" s="7"/>
      <c r="H720" s="13"/>
      <c r="I720" s="175"/>
      <c r="J720" s="875"/>
      <c r="K720" s="876"/>
      <c r="L720" s="877"/>
      <c r="M720" s="645"/>
      <c r="N720" s="646"/>
      <c r="O720" s="642"/>
      <c r="P720" s="4458"/>
      <c r="Q720" s="903"/>
      <c r="R720" s="1105"/>
      <c r="S720" s="902"/>
      <c r="T720" s="902"/>
      <c r="U720" s="902"/>
      <c r="V720" s="262"/>
    </row>
    <row r="721" spans="1:22" x14ac:dyDescent="0.25">
      <c r="A721" s="6">
        <v>611</v>
      </c>
      <c r="B721" s="272"/>
      <c r="C721" s="144"/>
      <c r="D721" s="18"/>
      <c r="E721" s="92"/>
      <c r="F721" s="102"/>
      <c r="G721" s="7"/>
      <c r="H721" s="13"/>
      <c r="I721" s="175"/>
      <c r="J721" s="875"/>
      <c r="K721" s="876"/>
      <c r="L721" s="877"/>
      <c r="M721" s="645"/>
      <c r="N721" s="646"/>
      <c r="O721" s="642"/>
      <c r="P721" s="4458"/>
      <c r="Q721" s="903"/>
      <c r="R721" s="1105"/>
      <c r="S721" s="902"/>
      <c r="T721" s="902"/>
      <c r="U721" s="902"/>
      <c r="V721" s="262"/>
    </row>
    <row r="722" spans="1:22" x14ac:dyDescent="0.25">
      <c r="A722" s="8">
        <v>612</v>
      </c>
      <c r="B722" s="273"/>
      <c r="C722" s="144"/>
      <c r="D722" s="18"/>
      <c r="E722" s="92"/>
      <c r="F722" s="102"/>
      <c r="G722" s="7"/>
      <c r="H722" s="13"/>
      <c r="I722" s="175"/>
      <c r="J722" s="875"/>
      <c r="K722" s="876"/>
      <c r="L722" s="877"/>
      <c r="M722" s="645"/>
      <c r="N722" s="646"/>
      <c r="O722" s="642"/>
      <c r="P722" s="4458"/>
      <c r="Q722" s="903"/>
      <c r="R722" s="1105"/>
      <c r="S722" s="902"/>
      <c r="T722" s="902"/>
      <c r="U722" s="902"/>
      <c r="V722" s="262"/>
    </row>
    <row r="723" spans="1:22" x14ac:dyDescent="0.25">
      <c r="A723" s="6">
        <v>613</v>
      </c>
      <c r="B723" s="272"/>
      <c r="C723" s="144"/>
      <c r="D723" s="18"/>
      <c r="E723" s="92"/>
      <c r="F723" s="102"/>
      <c r="G723" s="7"/>
      <c r="H723" s="13"/>
      <c r="I723" s="175"/>
      <c r="J723" s="875"/>
      <c r="K723" s="876"/>
      <c r="L723" s="877"/>
      <c r="M723" s="645"/>
      <c r="N723" s="646"/>
      <c r="O723" s="642"/>
      <c r="P723" s="4458"/>
      <c r="Q723" s="903"/>
      <c r="R723" s="1105"/>
      <c r="S723" s="902"/>
      <c r="T723" s="902"/>
      <c r="U723" s="902"/>
      <c r="V723" s="262"/>
    </row>
    <row r="724" spans="1:22" x14ac:dyDescent="0.25">
      <c r="A724" s="8">
        <v>614</v>
      </c>
      <c r="B724" s="273"/>
      <c r="C724" s="144"/>
      <c r="D724" s="18"/>
      <c r="E724" s="92"/>
      <c r="F724" s="102"/>
      <c r="G724" s="7"/>
      <c r="H724" s="13"/>
      <c r="I724" s="175"/>
      <c r="J724" s="855"/>
      <c r="K724" s="855"/>
      <c r="L724" s="857"/>
      <c r="M724" s="642"/>
      <c r="N724" s="642"/>
      <c r="O724" s="642"/>
      <c r="P724" s="4458"/>
      <c r="Q724" s="903"/>
      <c r="R724" s="1105"/>
      <c r="S724" s="902"/>
      <c r="T724" s="902"/>
      <c r="U724" s="902"/>
      <c r="V724" s="262"/>
    </row>
    <row r="725" spans="1:22" x14ac:dyDescent="0.25">
      <c r="A725" s="6">
        <v>615</v>
      </c>
      <c r="B725" s="272"/>
      <c r="C725" s="144"/>
      <c r="D725" s="18"/>
      <c r="E725" s="92"/>
      <c r="F725" s="102"/>
      <c r="G725" s="7"/>
      <c r="H725" s="13"/>
      <c r="I725" s="175"/>
      <c r="J725" s="855"/>
      <c r="K725" s="855"/>
      <c r="L725" s="857"/>
      <c r="M725" s="642"/>
      <c r="N725" s="642"/>
      <c r="O725" s="642"/>
      <c r="P725" s="4458"/>
      <c r="Q725" s="903"/>
      <c r="R725" s="1105"/>
      <c r="S725" s="902"/>
      <c r="T725" s="902"/>
      <c r="U725" s="902"/>
      <c r="V725" s="262"/>
    </row>
    <row r="726" spans="1:22" x14ac:dyDescent="0.25">
      <c r="A726" s="8">
        <v>616</v>
      </c>
      <c r="B726" s="273"/>
      <c r="C726" s="144"/>
      <c r="D726" s="18"/>
      <c r="E726" s="92"/>
      <c r="F726" s="102"/>
      <c r="G726" s="7"/>
      <c r="H726" s="13"/>
      <c r="I726" s="175"/>
      <c r="J726" s="855"/>
      <c r="K726" s="855"/>
      <c r="L726" s="857"/>
      <c r="M726" s="642"/>
      <c r="N726" s="642"/>
      <c r="O726" s="642"/>
      <c r="P726" s="4458"/>
      <c r="Q726" s="903"/>
      <c r="R726" s="1105"/>
      <c r="S726" s="902"/>
      <c r="T726" s="902"/>
      <c r="U726" s="902"/>
      <c r="V726" s="4830"/>
    </row>
    <row r="727" spans="1:22" x14ac:dyDescent="0.25">
      <c r="A727" s="6">
        <v>617</v>
      </c>
      <c r="B727" s="272"/>
      <c r="C727" s="144"/>
      <c r="D727" s="18"/>
      <c r="E727" s="92"/>
      <c r="F727" s="102"/>
      <c r="G727" s="7"/>
      <c r="H727" s="13"/>
      <c r="I727" s="175"/>
      <c r="J727" s="875"/>
      <c r="K727" s="876"/>
      <c r="L727" s="877"/>
      <c r="M727" s="645"/>
      <c r="N727" s="646"/>
      <c r="O727" s="642"/>
      <c r="P727" s="4458"/>
      <c r="Q727" s="903"/>
      <c r="R727" s="1105"/>
      <c r="S727" s="902"/>
      <c r="T727" s="902"/>
      <c r="U727" s="902"/>
      <c r="V727" s="4827"/>
    </row>
    <row r="728" spans="1:22" x14ac:dyDescent="0.25">
      <c r="A728" s="8">
        <v>618</v>
      </c>
      <c r="B728" s="273"/>
      <c r="C728" s="144"/>
      <c r="D728" s="18"/>
      <c r="E728" s="92"/>
      <c r="F728" s="102"/>
      <c r="G728" s="7"/>
      <c r="H728" s="13"/>
      <c r="I728" s="175"/>
      <c r="J728" s="875"/>
      <c r="K728" s="876"/>
      <c r="L728" s="877"/>
      <c r="M728" s="645"/>
      <c r="N728" s="646"/>
      <c r="O728" s="642"/>
      <c r="P728" s="4458"/>
      <c r="Q728" s="903"/>
      <c r="R728" s="1105"/>
      <c r="S728" s="902"/>
      <c r="T728" s="902"/>
      <c r="U728" s="902"/>
      <c r="V728" s="262"/>
    </row>
    <row r="729" spans="1:22" x14ac:dyDescent="0.25">
      <c r="A729" s="6">
        <v>619</v>
      </c>
      <c r="B729" s="272"/>
      <c r="C729" s="144"/>
      <c r="D729" s="18"/>
      <c r="E729" s="92"/>
      <c r="F729" s="102"/>
      <c r="G729" s="7"/>
      <c r="H729" s="13"/>
      <c r="I729" s="175"/>
      <c r="J729" s="875"/>
      <c r="K729" s="876"/>
      <c r="L729" s="877"/>
      <c r="M729" s="645"/>
      <c r="N729" s="646"/>
      <c r="O729" s="642"/>
      <c r="P729" s="4458"/>
      <c r="Q729" s="903"/>
      <c r="R729" s="1105"/>
      <c r="S729" s="902"/>
      <c r="T729" s="902"/>
      <c r="U729" s="902"/>
      <c r="V729" s="262"/>
    </row>
    <row r="730" spans="1:22" x14ac:dyDescent="0.25">
      <c r="A730" s="8">
        <v>620</v>
      </c>
      <c r="B730" s="273"/>
      <c r="C730" s="144"/>
      <c r="D730" s="18"/>
      <c r="E730" s="92"/>
      <c r="F730" s="102"/>
      <c r="G730" s="7"/>
      <c r="H730" s="13"/>
      <c r="I730" s="175"/>
      <c r="J730" s="875"/>
      <c r="K730" s="876"/>
      <c r="L730" s="877"/>
      <c r="M730" s="645"/>
      <c r="N730" s="646"/>
      <c r="O730" s="642"/>
      <c r="P730" s="4458"/>
      <c r="Q730" s="903"/>
      <c r="R730" s="1105"/>
      <c r="S730" s="902"/>
      <c r="T730" s="902"/>
      <c r="U730" s="902"/>
      <c r="V730" s="4830"/>
    </row>
    <row r="731" spans="1:22" x14ac:dyDescent="0.25">
      <c r="A731" s="6">
        <v>621</v>
      </c>
      <c r="B731" s="272"/>
      <c r="C731" s="144"/>
      <c r="D731" s="18"/>
      <c r="E731" s="92"/>
      <c r="F731" s="102"/>
      <c r="G731" s="7"/>
      <c r="H731" s="13"/>
      <c r="I731" s="175"/>
      <c r="J731" s="855"/>
      <c r="K731" s="855"/>
      <c r="L731" s="857"/>
      <c r="M731" s="642"/>
      <c r="N731" s="642"/>
      <c r="O731" s="642"/>
      <c r="P731" s="4458"/>
      <c r="Q731" s="903"/>
      <c r="R731" s="1105"/>
      <c r="S731" s="902"/>
      <c r="T731" s="902"/>
      <c r="U731" s="902"/>
      <c r="V731" s="4827"/>
    </row>
    <row r="732" spans="1:22" x14ac:dyDescent="0.25">
      <c r="A732" s="8">
        <v>622</v>
      </c>
      <c r="B732" s="273"/>
      <c r="C732" s="144"/>
      <c r="D732" s="18"/>
      <c r="E732" s="92"/>
      <c r="F732" s="102"/>
      <c r="G732" s="7"/>
      <c r="H732" s="13"/>
      <c r="I732" s="175"/>
      <c r="J732" s="875"/>
      <c r="K732" s="876"/>
      <c r="L732" s="877"/>
      <c r="M732" s="645"/>
      <c r="N732" s="646"/>
      <c r="O732" s="642"/>
      <c r="P732" s="4458"/>
      <c r="Q732" s="903"/>
      <c r="R732" s="1105"/>
      <c r="S732" s="902"/>
      <c r="T732" s="902"/>
      <c r="U732" s="902"/>
      <c r="V732" s="262"/>
    </row>
    <row r="733" spans="1:22" x14ac:dyDescent="0.25">
      <c r="A733" s="6">
        <v>623</v>
      </c>
      <c r="B733" s="272"/>
      <c r="C733" s="144"/>
      <c r="D733" s="18"/>
      <c r="E733" s="92"/>
      <c r="F733" s="7"/>
      <c r="G733" s="7"/>
      <c r="H733" s="13"/>
      <c r="I733" s="257"/>
      <c r="J733" s="855"/>
      <c r="K733" s="855"/>
      <c r="L733" s="857"/>
      <c r="M733" s="642"/>
      <c r="N733" s="642"/>
      <c r="O733" s="642"/>
      <c r="P733" s="4458"/>
      <c r="Q733" s="903"/>
      <c r="R733" s="1105"/>
      <c r="S733" s="902"/>
      <c r="T733" s="902"/>
      <c r="U733" s="902"/>
      <c r="V733" s="262"/>
    </row>
    <row r="734" spans="1:22" x14ac:dyDescent="0.25">
      <c r="A734" s="8">
        <v>624</v>
      </c>
      <c r="B734" s="273"/>
      <c r="C734" s="144"/>
      <c r="D734" s="18"/>
      <c r="E734" s="92"/>
      <c r="F734" s="7"/>
      <c r="G734" s="7"/>
      <c r="H734" s="13"/>
      <c r="I734" s="257"/>
      <c r="J734" s="855"/>
      <c r="K734" s="856"/>
      <c r="L734" s="857"/>
      <c r="M734" s="645"/>
      <c r="N734" s="646"/>
      <c r="O734" s="642"/>
      <c r="P734" s="4458"/>
      <c r="Q734" s="903"/>
      <c r="R734" s="1105"/>
      <c r="S734" s="902"/>
      <c r="T734" s="902"/>
      <c r="U734" s="902"/>
      <c r="V734" s="262"/>
    </row>
    <row r="735" spans="1:22" x14ac:dyDescent="0.25">
      <c r="A735" s="6">
        <v>625</v>
      </c>
      <c r="B735" s="272"/>
      <c r="C735" s="144"/>
      <c r="D735" s="18"/>
      <c r="E735" s="92"/>
      <c r="F735" s="7"/>
      <c r="G735" s="7"/>
      <c r="H735" s="13"/>
      <c r="I735" s="257"/>
      <c r="J735" s="855"/>
      <c r="K735" s="856"/>
      <c r="L735" s="857"/>
      <c r="M735" s="645"/>
      <c r="N735" s="646"/>
      <c r="O735" s="642"/>
      <c r="P735" s="4458"/>
      <c r="Q735" s="903"/>
      <c r="R735" s="1105"/>
      <c r="S735" s="902"/>
      <c r="T735" s="902"/>
      <c r="U735" s="902"/>
      <c r="V735" s="262"/>
    </row>
    <row r="736" spans="1:22" x14ac:dyDescent="0.25">
      <c r="A736" s="8">
        <v>626</v>
      </c>
      <c r="B736" s="273"/>
      <c r="C736" s="144"/>
      <c r="D736" s="18"/>
      <c r="E736" s="92"/>
      <c r="F736" s="7"/>
      <c r="G736" s="7"/>
      <c r="H736" s="13"/>
      <c r="I736" s="257"/>
      <c r="J736" s="855"/>
      <c r="K736" s="855"/>
      <c r="L736" s="857"/>
      <c r="M736" s="642"/>
      <c r="N736" s="642"/>
      <c r="O736" s="642"/>
      <c r="P736" s="4458"/>
      <c r="Q736" s="903"/>
      <c r="R736" s="1105"/>
      <c r="S736" s="902"/>
      <c r="T736" s="902"/>
      <c r="U736" s="902"/>
      <c r="V736" s="262"/>
    </row>
    <row r="737" spans="1:22" x14ac:dyDescent="0.25">
      <c r="A737" s="6">
        <v>627</v>
      </c>
      <c r="B737" s="272"/>
      <c r="C737" s="144"/>
      <c r="D737" s="18"/>
      <c r="E737" s="92"/>
      <c r="F737" s="7"/>
      <c r="G737" s="7"/>
      <c r="H737" s="13"/>
      <c r="I737" s="257"/>
      <c r="J737" s="855"/>
      <c r="K737" s="855"/>
      <c r="L737" s="857"/>
      <c r="M737" s="642"/>
      <c r="N737" s="642"/>
      <c r="O737" s="642"/>
      <c r="P737" s="4458"/>
      <c r="Q737" s="903"/>
      <c r="R737" s="1105"/>
      <c r="S737" s="902"/>
      <c r="T737" s="902"/>
      <c r="U737" s="902"/>
      <c r="V737" s="262"/>
    </row>
    <row r="738" spans="1:22" x14ac:dyDescent="0.25">
      <c r="A738" s="8">
        <v>628</v>
      </c>
      <c r="B738" s="273"/>
      <c r="C738" s="144"/>
      <c r="D738" s="18"/>
      <c r="E738" s="92"/>
      <c r="F738" s="7"/>
      <c r="G738" s="7"/>
      <c r="H738" s="13"/>
      <c r="I738" s="257"/>
      <c r="J738" s="855"/>
      <c r="K738" s="855"/>
      <c r="L738" s="857"/>
      <c r="M738" s="642"/>
      <c r="N738" s="642"/>
      <c r="O738" s="642"/>
      <c r="P738" s="4458"/>
      <c r="Q738" s="903"/>
      <c r="R738" s="1105"/>
      <c r="S738" s="902"/>
      <c r="T738" s="902"/>
      <c r="U738" s="902"/>
      <c r="V738" s="4830"/>
    </row>
    <row r="739" spans="1:22" x14ac:dyDescent="0.25">
      <c r="A739" s="6">
        <v>629</v>
      </c>
      <c r="B739" s="272"/>
      <c r="C739" s="144"/>
      <c r="D739" s="18"/>
      <c r="E739" s="92"/>
      <c r="F739" s="7"/>
      <c r="G739" s="7"/>
      <c r="H739" s="13"/>
      <c r="I739" s="257"/>
      <c r="J739" s="855"/>
      <c r="K739" s="855"/>
      <c r="L739" s="857"/>
      <c r="M739" s="642"/>
      <c r="N739" s="642"/>
      <c r="O739" s="642"/>
      <c r="P739" s="4458"/>
      <c r="Q739" s="903"/>
      <c r="R739" s="1105"/>
      <c r="S739" s="902"/>
      <c r="T739" s="902"/>
      <c r="U739" s="902"/>
      <c r="V739" s="4827"/>
    </row>
    <row r="740" spans="1:22" x14ac:dyDescent="0.25">
      <c r="A740" s="8">
        <v>630</v>
      </c>
      <c r="B740" s="273"/>
      <c r="C740" s="144"/>
      <c r="D740" s="18"/>
      <c r="E740" s="92"/>
      <c r="F740" s="7"/>
      <c r="G740" s="7"/>
      <c r="H740" s="13"/>
      <c r="I740" s="257"/>
      <c r="J740" s="875"/>
      <c r="K740" s="876"/>
      <c r="L740" s="877"/>
      <c r="M740" s="645"/>
      <c r="N740" s="646"/>
      <c r="O740" s="642"/>
      <c r="P740" s="4458"/>
      <c r="Q740" s="903"/>
      <c r="R740" s="1105"/>
      <c r="S740" s="902"/>
      <c r="T740" s="902"/>
      <c r="U740" s="902"/>
      <c r="V740" s="262"/>
    </row>
    <row r="741" spans="1:22" x14ac:dyDescent="0.25">
      <c r="A741" s="6">
        <v>631</v>
      </c>
      <c r="B741" s="272"/>
      <c r="C741" s="144"/>
      <c r="D741" s="18"/>
      <c r="E741" s="92"/>
      <c r="F741" s="7"/>
      <c r="G741" s="7"/>
      <c r="H741" s="13"/>
      <c r="I741" s="257"/>
      <c r="J741" s="875"/>
      <c r="K741" s="876"/>
      <c r="L741" s="877"/>
      <c r="M741" s="645"/>
      <c r="N741" s="646"/>
      <c r="O741" s="642"/>
      <c r="P741" s="4458"/>
      <c r="Q741" s="903"/>
      <c r="R741" s="1105"/>
      <c r="S741" s="902"/>
      <c r="T741" s="902"/>
      <c r="U741" s="902"/>
      <c r="V741" s="262"/>
    </row>
    <row r="742" spans="1:22" x14ac:dyDescent="0.25">
      <c r="A742" s="8">
        <v>632</v>
      </c>
      <c r="B742" s="273"/>
      <c r="C742" s="144"/>
      <c r="D742" s="18"/>
      <c r="E742" s="92"/>
      <c r="F742" s="7"/>
      <c r="G742" s="7"/>
      <c r="H742" s="13"/>
      <c r="I742" s="257"/>
      <c r="J742" s="875"/>
      <c r="K742" s="876"/>
      <c r="L742" s="877"/>
      <c r="M742" s="645"/>
      <c r="N742" s="646"/>
      <c r="O742" s="642"/>
      <c r="P742" s="4458"/>
      <c r="Q742" s="903"/>
      <c r="R742" s="1105"/>
      <c r="S742" s="902"/>
      <c r="T742" s="902"/>
      <c r="U742" s="902"/>
      <c r="V742" s="262"/>
    </row>
    <row r="743" spans="1:22" x14ac:dyDescent="0.25">
      <c r="A743" s="6">
        <v>633</v>
      </c>
      <c r="B743" s="272"/>
      <c r="C743" s="144"/>
      <c r="D743" s="18"/>
      <c r="E743" s="92"/>
      <c r="F743" s="7"/>
      <c r="G743" s="7"/>
      <c r="H743" s="13"/>
      <c r="I743" s="257"/>
      <c r="J743" s="875"/>
      <c r="K743" s="876"/>
      <c r="L743" s="877"/>
      <c r="M743" s="645"/>
      <c r="N743" s="646"/>
      <c r="O743" s="642"/>
      <c r="P743" s="4458"/>
      <c r="Q743" s="903"/>
      <c r="R743" s="1105"/>
      <c r="S743" s="902"/>
      <c r="T743" s="902"/>
      <c r="U743" s="902"/>
      <c r="V743" s="262"/>
    </row>
    <row r="744" spans="1:22" x14ac:dyDescent="0.25">
      <c r="A744" s="8">
        <v>634</v>
      </c>
      <c r="B744" s="273"/>
      <c r="C744" s="144"/>
      <c r="D744" s="18"/>
      <c r="E744" s="92"/>
      <c r="F744" s="7"/>
      <c r="G744" s="7"/>
      <c r="H744" s="13"/>
      <c r="I744" s="257"/>
      <c r="J744" s="875"/>
      <c r="K744" s="876"/>
      <c r="L744" s="877"/>
      <c r="M744" s="645"/>
      <c r="N744" s="646"/>
      <c r="O744" s="642"/>
      <c r="P744" s="4458"/>
      <c r="Q744" s="903"/>
      <c r="R744" s="1105"/>
      <c r="S744" s="902"/>
      <c r="T744" s="902"/>
      <c r="U744" s="902"/>
      <c r="V744" s="262"/>
    </row>
    <row r="745" spans="1:22" x14ac:dyDescent="0.25">
      <c r="A745" s="6">
        <v>635</v>
      </c>
      <c r="B745" s="272"/>
      <c r="C745" s="144"/>
      <c r="D745" s="18"/>
      <c r="E745" s="92"/>
      <c r="F745" s="7"/>
      <c r="G745" s="7"/>
      <c r="H745" s="13"/>
      <c r="I745" s="257"/>
      <c r="J745" s="875"/>
      <c r="K745" s="876"/>
      <c r="L745" s="877"/>
      <c r="M745" s="645"/>
      <c r="N745" s="646"/>
      <c r="O745" s="642"/>
      <c r="P745" s="4458"/>
      <c r="Q745" s="903"/>
      <c r="R745" s="1105"/>
      <c r="S745" s="902"/>
      <c r="T745" s="902"/>
      <c r="U745" s="902"/>
      <c r="V745" s="262"/>
    </row>
    <row r="746" spans="1:22" x14ac:dyDescent="0.25">
      <c r="A746" s="8">
        <v>636</v>
      </c>
      <c r="B746" s="273"/>
      <c r="C746" s="144"/>
      <c r="D746" s="18"/>
      <c r="E746" s="92"/>
      <c r="F746" s="7"/>
      <c r="G746" s="7"/>
      <c r="H746" s="13"/>
      <c r="I746" s="257"/>
      <c r="J746" s="875"/>
      <c r="K746" s="876"/>
      <c r="L746" s="877"/>
      <c r="M746" s="645"/>
      <c r="N746" s="646"/>
      <c r="O746" s="642"/>
      <c r="P746" s="4458"/>
      <c r="Q746" s="903"/>
      <c r="R746" s="1105"/>
      <c r="S746" s="902"/>
      <c r="T746" s="902"/>
      <c r="U746" s="902"/>
      <c r="V746" s="262"/>
    </row>
    <row r="747" spans="1:22" x14ac:dyDescent="0.25">
      <c r="A747" s="6">
        <v>637</v>
      </c>
      <c r="B747" s="272"/>
      <c r="C747" s="144"/>
      <c r="D747" s="18"/>
      <c r="E747" s="92"/>
      <c r="F747" s="7"/>
      <c r="G747" s="7"/>
      <c r="H747" s="13"/>
      <c r="I747" s="257"/>
      <c r="J747" s="875"/>
      <c r="K747" s="876"/>
      <c r="L747" s="877"/>
      <c r="M747" s="645"/>
      <c r="N747" s="646"/>
      <c r="O747" s="642"/>
      <c r="P747" s="4458"/>
      <c r="Q747" s="903"/>
      <c r="R747" s="1105"/>
      <c r="S747" s="902"/>
      <c r="T747" s="902"/>
      <c r="U747" s="902"/>
      <c r="V747" s="262"/>
    </row>
    <row r="748" spans="1:22" x14ac:dyDescent="0.25">
      <c r="A748" s="8">
        <v>638</v>
      </c>
      <c r="B748" s="273"/>
      <c r="C748" s="144"/>
      <c r="D748" s="18"/>
      <c r="E748" s="92"/>
      <c r="F748" s="7"/>
      <c r="G748" s="7"/>
      <c r="H748" s="13"/>
      <c r="I748" s="257"/>
      <c r="J748" s="875"/>
      <c r="K748" s="876"/>
      <c r="L748" s="877"/>
      <c r="M748" s="645"/>
      <c r="N748" s="646"/>
      <c r="O748" s="642"/>
      <c r="P748" s="4458"/>
      <c r="Q748" s="903"/>
      <c r="R748" s="1105"/>
      <c r="S748" s="902"/>
      <c r="T748" s="902"/>
      <c r="U748" s="902"/>
      <c r="V748" s="262"/>
    </row>
    <row r="749" spans="1:22" x14ac:dyDescent="0.25">
      <c r="A749" s="6">
        <v>639</v>
      </c>
      <c r="B749" s="272"/>
      <c r="C749" s="144"/>
      <c r="D749" s="18"/>
      <c r="E749" s="92"/>
      <c r="F749" s="7"/>
      <c r="G749" s="7"/>
      <c r="H749" s="13"/>
      <c r="I749" s="257"/>
      <c r="J749" s="875"/>
      <c r="K749" s="876"/>
      <c r="L749" s="877"/>
      <c r="M749" s="645"/>
      <c r="N749" s="646"/>
      <c r="O749" s="642"/>
      <c r="P749" s="4458"/>
      <c r="Q749" s="903"/>
      <c r="R749" s="1105"/>
      <c r="S749" s="902"/>
      <c r="T749" s="902"/>
      <c r="U749" s="902"/>
      <c r="V749" s="262"/>
    </row>
    <row r="750" spans="1:22" x14ac:dyDescent="0.25">
      <c r="A750" s="8">
        <v>640</v>
      </c>
      <c r="B750" s="273"/>
      <c r="C750" s="144"/>
      <c r="D750" s="18"/>
      <c r="E750" s="92"/>
      <c r="F750" s="7"/>
      <c r="G750" s="7"/>
      <c r="H750" s="13"/>
      <c r="I750" s="257"/>
      <c r="J750" s="875"/>
      <c r="K750" s="876"/>
      <c r="L750" s="877"/>
      <c r="M750" s="645"/>
      <c r="N750" s="646"/>
      <c r="O750" s="642"/>
      <c r="P750" s="4458"/>
      <c r="Q750" s="903"/>
      <c r="R750" s="1105"/>
      <c r="S750" s="902"/>
      <c r="T750" s="902"/>
      <c r="U750" s="902"/>
      <c r="V750" s="4832"/>
    </row>
    <row r="751" spans="1:22" x14ac:dyDescent="0.25">
      <c r="A751" s="6">
        <v>641</v>
      </c>
      <c r="B751" s="272"/>
      <c r="C751" s="144"/>
      <c r="D751" s="18"/>
      <c r="E751" s="92"/>
      <c r="F751" s="7"/>
      <c r="G751" s="7"/>
      <c r="H751" s="13"/>
      <c r="I751" s="257"/>
      <c r="J751" s="855"/>
      <c r="K751" s="855"/>
      <c r="L751" s="857"/>
      <c r="M751" s="642"/>
      <c r="N751" s="642"/>
      <c r="O751" s="642"/>
      <c r="P751" s="4458"/>
      <c r="Q751" s="903"/>
      <c r="R751" s="1105"/>
      <c r="S751" s="902"/>
      <c r="T751" s="902"/>
      <c r="U751" s="902"/>
      <c r="V751" s="4827"/>
    </row>
    <row r="752" spans="1:22" x14ac:dyDescent="0.25">
      <c r="A752" s="8">
        <v>642</v>
      </c>
      <c r="B752" s="273"/>
      <c r="C752" s="144"/>
      <c r="D752" s="18"/>
      <c r="E752" s="92"/>
      <c r="F752" s="7"/>
      <c r="G752" s="7"/>
      <c r="H752" s="13"/>
      <c r="I752" s="257"/>
      <c r="J752" s="875"/>
      <c r="K752" s="876"/>
      <c r="L752" s="877"/>
      <c r="M752" s="645"/>
      <c r="N752" s="646"/>
      <c r="O752" s="642"/>
      <c r="P752" s="4458"/>
      <c r="Q752" s="903"/>
      <c r="R752" s="1105"/>
      <c r="S752" s="902"/>
      <c r="T752" s="902"/>
      <c r="U752" s="902"/>
      <c r="V752" s="262"/>
    </row>
    <row r="753" spans="1:22" x14ac:dyDescent="0.25">
      <c r="A753" s="6">
        <v>643</v>
      </c>
      <c r="B753" s="272"/>
      <c r="C753" s="144"/>
      <c r="D753" s="18"/>
      <c r="E753" s="92"/>
      <c r="F753" s="7"/>
      <c r="G753" s="7"/>
      <c r="H753" s="13"/>
      <c r="I753" s="257"/>
      <c r="J753" s="855"/>
      <c r="K753" s="856"/>
      <c r="L753" s="857"/>
      <c r="M753" s="645"/>
      <c r="N753" s="646"/>
      <c r="O753" s="642"/>
      <c r="P753" s="4458"/>
      <c r="Q753" s="903"/>
      <c r="R753" s="1105"/>
      <c r="S753" s="902"/>
      <c r="T753" s="902"/>
      <c r="U753" s="902"/>
      <c r="V753" s="262"/>
    </row>
    <row r="754" spans="1:22" x14ac:dyDescent="0.25">
      <c r="A754" s="8">
        <v>644</v>
      </c>
      <c r="B754" s="273"/>
      <c r="C754" s="144"/>
      <c r="D754" s="18"/>
      <c r="E754" s="92"/>
      <c r="F754" s="7"/>
      <c r="G754" s="7"/>
      <c r="H754" s="13"/>
      <c r="I754" s="257"/>
      <c r="J754" s="875"/>
      <c r="K754" s="876"/>
      <c r="L754" s="877"/>
      <c r="M754" s="645"/>
      <c r="N754" s="646"/>
      <c r="O754" s="642"/>
      <c r="P754" s="4458"/>
      <c r="Q754" s="903"/>
      <c r="R754" s="1105"/>
      <c r="S754" s="902"/>
      <c r="T754" s="902"/>
      <c r="U754" s="902"/>
      <c r="V754" s="262"/>
    </row>
    <row r="755" spans="1:22" x14ac:dyDescent="0.25">
      <c r="A755" s="6">
        <v>645</v>
      </c>
      <c r="B755" s="272"/>
      <c r="C755" s="144"/>
      <c r="D755" s="18"/>
      <c r="E755" s="92"/>
      <c r="F755" s="7"/>
      <c r="G755" s="7"/>
      <c r="H755" s="13"/>
      <c r="I755" s="257"/>
      <c r="J755" s="855"/>
      <c r="K755" s="856"/>
      <c r="L755" s="857"/>
      <c r="M755" s="645"/>
      <c r="N755" s="646"/>
      <c r="O755" s="642"/>
      <c r="P755" s="4458"/>
      <c r="Q755" s="903"/>
      <c r="R755" s="1105"/>
      <c r="S755" s="902"/>
      <c r="T755" s="902"/>
      <c r="U755" s="902"/>
      <c r="V755" s="4831"/>
    </row>
    <row r="756" spans="1:22" x14ac:dyDescent="0.25">
      <c r="A756" s="8">
        <v>646</v>
      </c>
      <c r="B756" s="273"/>
      <c r="C756" s="144"/>
      <c r="D756" s="18"/>
      <c r="E756" s="92"/>
      <c r="F756" s="7"/>
      <c r="G756" s="7"/>
      <c r="H756" s="13"/>
      <c r="I756" s="257"/>
      <c r="J756" s="855"/>
      <c r="K756" s="856"/>
      <c r="L756" s="857"/>
      <c r="M756" s="645"/>
      <c r="N756" s="646"/>
      <c r="O756" s="642"/>
      <c r="P756" s="4458"/>
      <c r="Q756" s="903"/>
      <c r="R756" s="1105"/>
      <c r="S756" s="902"/>
      <c r="T756" s="902"/>
      <c r="U756" s="902"/>
      <c r="V756" s="4590"/>
    </row>
    <row r="757" spans="1:22" x14ac:dyDescent="0.25">
      <c r="A757" s="6">
        <v>647</v>
      </c>
      <c r="B757" s="272"/>
      <c r="C757" s="144"/>
      <c r="D757" s="18"/>
      <c r="E757" s="92"/>
      <c r="F757" s="7"/>
      <c r="G757" s="7"/>
      <c r="H757" s="13"/>
      <c r="I757" s="257"/>
      <c r="J757" s="855"/>
      <c r="K757" s="856"/>
      <c r="L757" s="857"/>
      <c r="M757" s="645"/>
      <c r="N757" s="646"/>
      <c r="O757" s="648"/>
      <c r="P757" s="4458"/>
      <c r="Q757" s="903"/>
      <c r="R757" s="1105"/>
      <c r="S757" s="902"/>
      <c r="T757" s="902"/>
      <c r="U757" s="902"/>
      <c r="V757" s="262"/>
    </row>
    <row r="758" spans="1:22" x14ac:dyDescent="0.25">
      <c r="A758" s="8">
        <v>648</v>
      </c>
      <c r="B758" s="273"/>
      <c r="C758" s="144"/>
      <c r="D758" s="18"/>
      <c r="E758" s="92"/>
      <c r="F758" s="7"/>
      <c r="G758" s="7"/>
      <c r="H758" s="13"/>
      <c r="I758" s="257"/>
      <c r="J758" s="875"/>
      <c r="K758" s="876"/>
      <c r="L758" s="877"/>
      <c r="M758" s="645"/>
      <c r="N758" s="646"/>
      <c r="O758" s="648"/>
      <c r="P758" s="4458"/>
      <c r="Q758" s="903"/>
      <c r="R758" s="1105"/>
      <c r="S758" s="902"/>
      <c r="T758" s="902"/>
      <c r="U758" s="902"/>
      <c r="V758" s="4830"/>
    </row>
    <row r="759" spans="1:22" x14ac:dyDescent="0.25">
      <c r="A759" s="6">
        <v>649</v>
      </c>
      <c r="B759" s="272"/>
      <c r="C759" s="144"/>
      <c r="D759" s="18"/>
      <c r="E759" s="92"/>
      <c r="F759" s="7"/>
      <c r="G759" s="7"/>
      <c r="H759" s="13"/>
      <c r="I759" s="257"/>
      <c r="J759" s="855"/>
      <c r="K759" s="855"/>
      <c r="L759" s="857"/>
      <c r="M759" s="642"/>
      <c r="N759" s="642"/>
      <c r="O759" s="642"/>
      <c r="P759" s="4458"/>
      <c r="Q759" s="903"/>
      <c r="R759" s="1105"/>
      <c r="S759" s="902"/>
      <c r="T759" s="902"/>
      <c r="U759" s="902"/>
      <c r="V759" s="4827"/>
    </row>
    <row r="760" spans="1:22" x14ac:dyDescent="0.25">
      <c r="A760" s="8">
        <v>650</v>
      </c>
      <c r="B760" s="273"/>
      <c r="C760" s="144"/>
      <c r="D760" s="18"/>
      <c r="E760" s="92"/>
      <c r="F760" s="7"/>
      <c r="G760" s="7"/>
      <c r="H760" s="13"/>
      <c r="I760" s="257"/>
      <c r="J760" s="855"/>
      <c r="K760" s="855"/>
      <c r="L760" s="857"/>
      <c r="M760" s="642"/>
      <c r="N760" s="642"/>
      <c r="O760" s="642"/>
      <c r="P760" s="4458"/>
      <c r="Q760" s="903"/>
      <c r="R760" s="1105"/>
      <c r="S760" s="902"/>
      <c r="T760" s="902"/>
      <c r="U760" s="902"/>
      <c r="V760" s="262"/>
    </row>
    <row r="761" spans="1:22" x14ac:dyDescent="0.25">
      <c r="A761" s="6">
        <v>651</v>
      </c>
      <c r="B761" s="272"/>
      <c r="C761" s="144"/>
      <c r="D761" s="18"/>
      <c r="E761" s="92"/>
      <c r="F761" s="7"/>
      <c r="G761" s="7"/>
      <c r="H761" s="13"/>
      <c r="I761" s="257"/>
      <c r="J761" s="855"/>
      <c r="K761" s="855"/>
      <c r="L761" s="857"/>
      <c r="M761" s="642"/>
      <c r="N761" s="642"/>
      <c r="O761" s="642"/>
      <c r="P761" s="4458"/>
      <c r="Q761" s="903"/>
      <c r="R761" s="1105"/>
      <c r="S761" s="902"/>
      <c r="T761" s="902"/>
      <c r="U761" s="902"/>
      <c r="V761" s="262"/>
    </row>
    <row r="762" spans="1:22" x14ac:dyDescent="0.25">
      <c r="A762" s="8">
        <v>652</v>
      </c>
      <c r="B762" s="273"/>
      <c r="C762" s="144"/>
      <c r="D762" s="18"/>
      <c r="E762" s="92"/>
      <c r="F762" s="7"/>
      <c r="G762" s="7"/>
      <c r="H762" s="13"/>
      <c r="I762" s="257"/>
      <c r="J762" s="875"/>
      <c r="K762" s="876"/>
      <c r="L762" s="877"/>
      <c r="M762" s="645"/>
      <c r="N762" s="646"/>
      <c r="O762" s="642"/>
      <c r="P762" s="4458"/>
      <c r="Q762" s="903"/>
      <c r="R762" s="1105"/>
      <c r="S762" s="902"/>
      <c r="T762" s="902"/>
      <c r="U762" s="902"/>
      <c r="V762" s="262"/>
    </row>
    <row r="763" spans="1:22" x14ac:dyDescent="0.25">
      <c r="A763" s="6">
        <v>653</v>
      </c>
      <c r="B763" s="272"/>
      <c r="C763" s="144"/>
      <c r="D763" s="18"/>
      <c r="E763" s="92"/>
      <c r="F763" s="7"/>
      <c r="G763" s="7"/>
      <c r="H763" s="13"/>
      <c r="I763" s="257"/>
      <c r="J763" s="855"/>
      <c r="K763" s="855"/>
      <c r="L763" s="857"/>
      <c r="M763" s="642"/>
      <c r="N763" s="642"/>
      <c r="O763" s="642"/>
      <c r="P763" s="4458"/>
      <c r="Q763" s="903"/>
      <c r="R763" s="1105"/>
      <c r="S763" s="902"/>
      <c r="T763" s="902"/>
      <c r="U763" s="902"/>
      <c r="V763" s="4831"/>
    </row>
    <row r="764" spans="1:22" x14ac:dyDescent="0.25">
      <c r="A764" s="8">
        <v>654</v>
      </c>
      <c r="B764" s="273"/>
      <c r="C764" s="144"/>
      <c r="D764" s="18"/>
      <c r="E764" s="92"/>
      <c r="F764" s="7"/>
      <c r="G764" s="7"/>
      <c r="H764" s="13"/>
      <c r="I764" s="257"/>
      <c r="J764" s="855"/>
      <c r="K764" s="856"/>
      <c r="L764" s="857"/>
      <c r="M764" s="645"/>
      <c r="N764" s="646"/>
      <c r="O764" s="642"/>
      <c r="P764" s="4458"/>
      <c r="Q764" s="903"/>
      <c r="R764" s="1105"/>
      <c r="S764" s="902"/>
      <c r="T764" s="902"/>
      <c r="U764" s="902"/>
      <c r="V764" s="4590"/>
    </row>
    <row r="765" spans="1:22" x14ac:dyDescent="0.25">
      <c r="A765" s="6">
        <v>655</v>
      </c>
      <c r="B765" s="272"/>
      <c r="C765" s="144"/>
      <c r="D765" s="18"/>
      <c r="E765" s="92"/>
      <c r="F765" s="7"/>
      <c r="G765" s="7"/>
      <c r="H765" s="13"/>
      <c r="I765" s="257"/>
      <c r="J765" s="855"/>
      <c r="K765" s="856"/>
      <c r="L765" s="857"/>
      <c r="M765" s="645"/>
      <c r="N765" s="646"/>
      <c r="O765" s="642"/>
      <c r="P765" s="4458"/>
      <c r="Q765" s="903"/>
      <c r="R765" s="1105"/>
      <c r="S765" s="902"/>
      <c r="T765" s="902"/>
      <c r="U765" s="902"/>
      <c r="V765" s="4831"/>
    </row>
    <row r="766" spans="1:22" x14ac:dyDescent="0.25">
      <c r="A766" s="8">
        <v>656</v>
      </c>
      <c r="B766" s="273"/>
      <c r="C766" s="144"/>
      <c r="D766" s="18"/>
      <c r="E766" s="92"/>
      <c r="F766" s="7"/>
      <c r="G766" s="7"/>
      <c r="H766" s="13"/>
      <c r="I766" s="257"/>
      <c r="J766" s="855"/>
      <c r="K766" s="856"/>
      <c r="L766" s="857"/>
      <c r="M766" s="645"/>
      <c r="N766" s="646"/>
      <c r="O766" s="642"/>
      <c r="P766" s="4458"/>
      <c r="Q766" s="903"/>
      <c r="R766" s="1105"/>
      <c r="S766" s="902"/>
      <c r="T766" s="902"/>
      <c r="U766" s="902"/>
      <c r="V766" s="4590"/>
    </row>
    <row r="767" spans="1:22" x14ac:dyDescent="0.25">
      <c r="A767" s="6">
        <v>657</v>
      </c>
      <c r="B767" s="272"/>
      <c r="C767" s="144"/>
      <c r="D767" s="18"/>
      <c r="E767" s="92"/>
      <c r="F767" s="7"/>
      <c r="G767" s="7"/>
      <c r="H767" s="13"/>
      <c r="I767" s="257"/>
      <c r="J767" s="855"/>
      <c r="K767" s="856"/>
      <c r="L767" s="857"/>
      <c r="M767" s="645"/>
      <c r="N767" s="646"/>
      <c r="O767" s="642"/>
      <c r="P767" s="4458"/>
      <c r="Q767" s="903"/>
      <c r="R767" s="1105"/>
      <c r="S767" s="902"/>
      <c r="T767" s="902"/>
      <c r="U767" s="902"/>
      <c r="V767" s="4831"/>
    </row>
    <row r="768" spans="1:22" x14ac:dyDescent="0.25">
      <c r="A768" s="8">
        <v>658</v>
      </c>
      <c r="B768" s="273"/>
      <c r="C768" s="144"/>
      <c r="D768" s="18"/>
      <c r="E768" s="92"/>
      <c r="F768" s="7"/>
      <c r="G768" s="7"/>
      <c r="H768" s="13"/>
      <c r="I768" s="257"/>
      <c r="J768" s="855"/>
      <c r="K768" s="855"/>
      <c r="L768" s="857"/>
      <c r="M768" s="642"/>
      <c r="N768" s="642"/>
      <c r="O768" s="642"/>
      <c r="P768" s="4458"/>
      <c r="Q768" s="903"/>
      <c r="R768" s="1105"/>
      <c r="S768" s="902"/>
      <c r="T768" s="902"/>
      <c r="U768" s="902"/>
      <c r="V768" s="4590"/>
    </row>
    <row r="769" spans="1:22" x14ac:dyDescent="0.25">
      <c r="A769" s="6">
        <v>659</v>
      </c>
      <c r="B769" s="272"/>
      <c r="C769" s="144"/>
      <c r="D769" s="18"/>
      <c r="E769" s="92"/>
      <c r="F769" s="7"/>
      <c r="G769" s="7"/>
      <c r="H769" s="13"/>
      <c r="I769" s="257"/>
      <c r="J769" s="875"/>
      <c r="K769" s="876"/>
      <c r="L769" s="877"/>
      <c r="M769" s="645"/>
      <c r="N769" s="646"/>
      <c r="O769" s="642"/>
      <c r="P769" s="4458"/>
      <c r="Q769" s="903"/>
      <c r="R769" s="1105"/>
      <c r="S769" s="902"/>
      <c r="T769" s="902"/>
      <c r="U769" s="902"/>
      <c r="V769" s="262"/>
    </row>
    <row r="770" spans="1:22" x14ac:dyDescent="0.25">
      <c r="A770" s="8">
        <v>660</v>
      </c>
      <c r="B770" s="273"/>
      <c r="C770" s="144"/>
      <c r="D770" s="18"/>
      <c r="E770" s="92"/>
      <c r="F770" s="7"/>
      <c r="G770" s="7"/>
      <c r="H770" s="13"/>
      <c r="I770" s="257"/>
      <c r="J770" s="875"/>
      <c r="K770" s="876"/>
      <c r="L770" s="877"/>
      <c r="M770" s="645"/>
      <c r="N770" s="646"/>
      <c r="O770" s="642"/>
      <c r="V770" s="262"/>
    </row>
    <row r="771" spans="1:22" x14ac:dyDescent="0.25">
      <c r="A771" s="6">
        <v>661</v>
      </c>
      <c r="B771" s="272"/>
      <c r="C771" s="144"/>
      <c r="D771" s="18"/>
      <c r="E771" s="92"/>
      <c r="F771" s="7"/>
      <c r="G771" s="7"/>
      <c r="H771" s="13"/>
      <c r="I771" s="257"/>
      <c r="J771" s="855"/>
      <c r="K771" s="855"/>
      <c r="L771" s="857"/>
      <c r="M771" s="642"/>
      <c r="N771" s="642"/>
      <c r="O771" s="642"/>
      <c r="V771" s="4831"/>
    </row>
    <row r="772" spans="1:22" x14ac:dyDescent="0.25">
      <c r="A772" s="8">
        <v>662</v>
      </c>
      <c r="B772" s="273"/>
      <c r="C772" s="144"/>
      <c r="D772" s="18"/>
      <c r="E772" s="92"/>
      <c r="F772" s="7"/>
      <c r="G772" s="7"/>
      <c r="H772" s="13"/>
      <c r="I772" s="257"/>
      <c r="J772" s="855"/>
      <c r="K772" s="855"/>
      <c r="L772" s="857"/>
      <c r="M772" s="642"/>
      <c r="N772" s="642"/>
      <c r="O772" s="642"/>
      <c r="V772" s="4590"/>
    </row>
    <row r="773" spans="1:22" x14ac:dyDescent="0.25">
      <c r="A773" s="6">
        <v>663</v>
      </c>
      <c r="B773" s="272"/>
      <c r="C773" s="144"/>
      <c r="D773" s="18"/>
      <c r="E773" s="92"/>
      <c r="F773" s="7"/>
      <c r="G773" s="7"/>
      <c r="H773" s="13"/>
      <c r="I773" s="257"/>
      <c r="J773" s="855"/>
      <c r="K773" s="855"/>
      <c r="L773" s="857"/>
      <c r="M773" s="642"/>
      <c r="N773" s="642"/>
      <c r="O773" s="642"/>
      <c r="V773" s="262"/>
    </row>
    <row r="774" spans="1:22" x14ac:dyDescent="0.25">
      <c r="A774" s="8">
        <v>664</v>
      </c>
      <c r="B774" s="273"/>
      <c r="C774" s="144"/>
      <c r="D774" s="18"/>
      <c r="E774" s="92"/>
      <c r="F774" s="7"/>
      <c r="G774" s="7"/>
      <c r="H774" s="13"/>
      <c r="I774" s="257"/>
      <c r="J774" s="855"/>
      <c r="K774" s="855"/>
      <c r="L774" s="857"/>
      <c r="M774" s="642"/>
      <c r="N774" s="642"/>
      <c r="O774" s="642"/>
      <c r="V774" s="262"/>
    </row>
    <row r="775" spans="1:22" x14ac:dyDescent="0.25">
      <c r="A775" s="6">
        <v>665</v>
      </c>
      <c r="B775" s="272"/>
      <c r="C775" s="144"/>
      <c r="D775" s="18"/>
      <c r="E775" s="92"/>
      <c r="F775" s="7"/>
      <c r="G775" s="7"/>
      <c r="H775" s="13"/>
      <c r="I775" s="257"/>
      <c r="J775" s="855"/>
      <c r="K775" s="855"/>
      <c r="L775" s="857"/>
      <c r="M775" s="642"/>
      <c r="N775" s="642"/>
      <c r="O775" s="642"/>
      <c r="V775" s="262"/>
    </row>
    <row r="776" spans="1:22" x14ac:dyDescent="0.25">
      <c r="A776" s="8">
        <v>666</v>
      </c>
      <c r="B776" s="273"/>
      <c r="C776" s="144"/>
      <c r="D776" s="18"/>
      <c r="E776" s="92"/>
      <c r="F776" s="7"/>
      <c r="G776" s="7"/>
      <c r="H776" s="13"/>
      <c r="I776" s="257"/>
      <c r="J776" s="875"/>
      <c r="K776" s="876"/>
      <c r="L776" s="877"/>
      <c r="M776" s="645"/>
      <c r="N776" s="646"/>
      <c r="O776" s="642"/>
      <c r="V776" s="262"/>
    </row>
    <row r="777" spans="1:22" x14ac:dyDescent="0.25">
      <c r="A777" s="6">
        <v>667</v>
      </c>
      <c r="B777" s="272"/>
      <c r="C777" s="144"/>
      <c r="D777" s="18"/>
      <c r="E777" s="92"/>
      <c r="F777" s="7"/>
      <c r="G777" s="7"/>
      <c r="H777" s="13"/>
      <c r="I777" s="257"/>
      <c r="J777" s="855"/>
      <c r="K777" s="855"/>
      <c r="L777" s="857"/>
      <c r="M777" s="642"/>
      <c r="N777" s="642"/>
      <c r="O777" s="642"/>
      <c r="V777" s="262"/>
    </row>
    <row r="778" spans="1:22" x14ac:dyDescent="0.25">
      <c r="A778" s="8">
        <v>668</v>
      </c>
      <c r="B778" s="273"/>
      <c r="C778" s="144"/>
      <c r="D778" s="18"/>
      <c r="E778" s="92"/>
      <c r="F778" s="7"/>
      <c r="G778" s="7"/>
      <c r="H778" s="13"/>
      <c r="I778" s="257"/>
      <c r="J778" s="855"/>
      <c r="K778" s="855"/>
      <c r="L778" s="857"/>
      <c r="M778" s="642"/>
      <c r="N778" s="642"/>
      <c r="O778" s="642"/>
      <c r="V778" s="262"/>
    </row>
    <row r="779" spans="1:22" x14ac:dyDescent="0.25">
      <c r="A779" s="6">
        <v>669</v>
      </c>
      <c r="B779" s="272"/>
      <c r="C779" s="144"/>
      <c r="D779" s="18"/>
      <c r="E779" s="92"/>
      <c r="F779" s="7"/>
      <c r="G779" s="7"/>
      <c r="H779" s="13"/>
      <c r="I779" s="257"/>
      <c r="J779" s="875"/>
      <c r="K779" s="876"/>
      <c r="L779" s="877"/>
      <c r="M779" s="645"/>
      <c r="N779" s="646"/>
      <c r="O779" s="642"/>
      <c r="V779" s="262"/>
    </row>
    <row r="780" spans="1:22" x14ac:dyDescent="0.25">
      <c r="A780" s="8">
        <v>670</v>
      </c>
      <c r="B780" s="273"/>
      <c r="C780" s="144"/>
      <c r="D780" s="18"/>
      <c r="E780" s="92"/>
      <c r="F780" s="7"/>
      <c r="G780" s="7"/>
      <c r="H780" s="13"/>
      <c r="I780" s="257"/>
      <c r="J780" s="875"/>
      <c r="K780" s="876"/>
      <c r="L780" s="877"/>
      <c r="M780" s="645"/>
      <c r="N780" s="646"/>
      <c r="O780" s="642"/>
      <c r="V780" s="262"/>
    </row>
    <row r="781" spans="1:22" x14ac:dyDescent="0.25">
      <c r="A781" s="6">
        <v>671</v>
      </c>
      <c r="B781" s="272"/>
      <c r="C781" s="144"/>
      <c r="D781" s="18"/>
      <c r="E781" s="92"/>
      <c r="F781" s="7"/>
      <c r="G781" s="7"/>
      <c r="H781" s="13"/>
      <c r="I781" s="257"/>
      <c r="J781" s="875"/>
      <c r="K781" s="876"/>
      <c r="L781" s="877"/>
      <c r="M781" s="645"/>
      <c r="N781" s="646"/>
      <c r="O781" s="642"/>
      <c r="V781" s="262"/>
    </row>
    <row r="782" spans="1:22" x14ac:dyDescent="0.25">
      <c r="A782" s="8">
        <v>672</v>
      </c>
      <c r="B782" s="273"/>
      <c r="C782" s="144"/>
      <c r="D782" s="18"/>
      <c r="E782" s="92"/>
      <c r="F782" s="7"/>
      <c r="G782" s="7"/>
      <c r="H782" s="13"/>
      <c r="I782" s="257"/>
      <c r="J782" s="875"/>
      <c r="K782" s="876"/>
      <c r="L782" s="877"/>
      <c r="M782" s="645"/>
      <c r="N782" s="646"/>
      <c r="O782" s="642"/>
      <c r="V782" s="262"/>
    </row>
    <row r="783" spans="1:22" x14ac:dyDescent="0.25">
      <c r="A783" s="6">
        <v>673</v>
      </c>
      <c r="B783" s="272"/>
      <c r="C783" s="144"/>
      <c r="D783" s="18"/>
      <c r="E783" s="92"/>
      <c r="F783" s="7"/>
      <c r="G783" s="7"/>
      <c r="H783" s="13"/>
      <c r="I783" s="257"/>
      <c r="J783" s="875"/>
      <c r="K783" s="876"/>
      <c r="L783" s="877"/>
      <c r="M783" s="645"/>
      <c r="N783" s="646"/>
      <c r="O783" s="642"/>
      <c r="V783" s="262"/>
    </row>
    <row r="784" spans="1:22" x14ac:dyDescent="0.25">
      <c r="A784" s="8">
        <v>674</v>
      </c>
      <c r="B784" s="273"/>
      <c r="C784" s="144"/>
      <c r="D784" s="18"/>
      <c r="E784" s="92"/>
      <c r="F784" s="7"/>
      <c r="G784" s="7"/>
      <c r="H784" s="13"/>
      <c r="I784" s="257"/>
      <c r="J784" s="875"/>
      <c r="K784" s="876"/>
      <c r="L784" s="877"/>
      <c r="M784" s="645"/>
      <c r="N784" s="646"/>
      <c r="O784" s="642"/>
      <c r="V784" s="262"/>
    </row>
    <row r="785" spans="1:22" x14ac:dyDescent="0.25">
      <c r="A785" s="6">
        <v>675</v>
      </c>
      <c r="B785" s="272"/>
      <c r="C785" s="144"/>
      <c r="D785" s="18"/>
      <c r="E785" s="92"/>
      <c r="F785" s="7"/>
      <c r="G785" s="7"/>
      <c r="H785" s="13"/>
      <c r="I785" s="257"/>
      <c r="J785" s="875"/>
      <c r="K785" s="876"/>
      <c r="L785" s="877"/>
      <c r="M785" s="645"/>
      <c r="N785" s="646"/>
      <c r="O785" s="642"/>
      <c r="V785" s="262"/>
    </row>
    <row r="786" spans="1:22" x14ac:dyDescent="0.25">
      <c r="A786" s="8">
        <v>676</v>
      </c>
      <c r="B786" s="273"/>
      <c r="C786" s="144"/>
      <c r="D786" s="18"/>
      <c r="E786" s="92"/>
      <c r="F786" s="7"/>
      <c r="G786" s="7"/>
      <c r="H786" s="13"/>
      <c r="I786" s="257"/>
      <c r="J786" s="875"/>
      <c r="K786" s="876"/>
      <c r="L786" s="877"/>
      <c r="M786" s="645"/>
      <c r="N786" s="646"/>
      <c r="O786" s="642"/>
      <c r="V786" s="262"/>
    </row>
    <row r="787" spans="1:22" x14ac:dyDescent="0.25">
      <c r="A787" s="6">
        <v>677</v>
      </c>
      <c r="B787" s="272"/>
      <c r="C787" s="144"/>
      <c r="D787" s="18"/>
      <c r="E787" s="92"/>
      <c r="F787" s="7"/>
      <c r="G787" s="7"/>
      <c r="H787" s="13"/>
      <c r="I787" s="257"/>
      <c r="J787" s="855"/>
      <c r="K787" s="855"/>
      <c r="L787" s="857"/>
      <c r="M787" s="642"/>
      <c r="N787" s="642"/>
      <c r="O787" s="642"/>
      <c r="V787" s="262"/>
    </row>
    <row r="788" spans="1:22" x14ac:dyDescent="0.25">
      <c r="A788" s="8">
        <v>678</v>
      </c>
      <c r="B788" s="273"/>
      <c r="C788" s="144"/>
      <c r="D788" s="18"/>
      <c r="E788" s="92"/>
      <c r="F788" s="7"/>
      <c r="G788" s="7"/>
      <c r="H788" s="13"/>
      <c r="I788" s="257"/>
      <c r="J788" s="855"/>
      <c r="K788" s="855"/>
      <c r="L788" s="857"/>
      <c r="M788" s="642"/>
      <c r="N788" s="642"/>
      <c r="O788" s="642"/>
      <c r="V788" s="262"/>
    </row>
    <row r="789" spans="1:22" x14ac:dyDescent="0.25">
      <c r="A789" s="6">
        <v>679</v>
      </c>
      <c r="B789" s="272"/>
      <c r="C789" s="144"/>
      <c r="D789" s="18"/>
      <c r="E789" s="92"/>
      <c r="F789" s="7"/>
      <c r="G789" s="7"/>
      <c r="H789" s="13"/>
      <c r="I789" s="257"/>
      <c r="J789" s="875"/>
      <c r="K789" s="876"/>
      <c r="L789" s="877"/>
      <c r="M789" s="645"/>
      <c r="N789" s="646"/>
      <c r="O789" s="642"/>
      <c r="V789" s="262"/>
    </row>
    <row r="790" spans="1:22" x14ac:dyDescent="0.25">
      <c r="A790" s="8">
        <v>680</v>
      </c>
      <c r="B790" s="273"/>
      <c r="C790" s="144"/>
      <c r="D790" s="18"/>
      <c r="E790" s="92"/>
      <c r="F790" s="7"/>
      <c r="G790" s="7"/>
      <c r="H790" s="13"/>
      <c r="I790" s="257"/>
      <c r="J790" s="875"/>
      <c r="K790" s="876"/>
      <c r="L790" s="877"/>
      <c r="M790" s="645"/>
      <c r="N790" s="646"/>
      <c r="O790" s="642"/>
      <c r="V790" s="262"/>
    </row>
    <row r="791" spans="1:22" x14ac:dyDescent="0.25">
      <c r="A791" s="6">
        <v>681</v>
      </c>
      <c r="B791" s="272"/>
      <c r="C791" s="144"/>
      <c r="D791" s="18"/>
      <c r="E791" s="92"/>
      <c r="F791" s="7"/>
      <c r="G791" s="7"/>
      <c r="H791" s="13"/>
      <c r="I791" s="257"/>
      <c r="J791" s="875"/>
      <c r="K791" s="876"/>
      <c r="L791" s="877"/>
      <c r="M791" s="645"/>
      <c r="N791" s="646"/>
      <c r="O791" s="642"/>
      <c r="V791" s="262"/>
    </row>
    <row r="792" spans="1:22" x14ac:dyDescent="0.25">
      <c r="A792" s="8">
        <v>682</v>
      </c>
      <c r="B792" s="273"/>
      <c r="C792" s="144"/>
      <c r="D792" s="18"/>
      <c r="E792" s="92"/>
      <c r="F792" s="7"/>
      <c r="G792" s="7"/>
      <c r="H792" s="13"/>
      <c r="I792" s="257"/>
      <c r="J792" s="875"/>
      <c r="K792" s="876"/>
      <c r="L792" s="877"/>
      <c r="M792" s="645"/>
      <c r="N792" s="646"/>
      <c r="O792" s="642"/>
      <c r="V792" s="262"/>
    </row>
    <row r="793" spans="1:22" x14ac:dyDescent="0.25">
      <c r="A793" s="6">
        <v>683</v>
      </c>
      <c r="B793" s="272"/>
      <c r="C793" s="144"/>
      <c r="D793" s="18"/>
      <c r="E793" s="92"/>
      <c r="F793" s="7"/>
      <c r="G793" s="7"/>
      <c r="H793" s="13"/>
      <c r="I793" s="257"/>
      <c r="J793" s="855"/>
      <c r="K793" s="855"/>
      <c r="L793" s="857"/>
      <c r="M793" s="642"/>
      <c r="N793" s="642"/>
      <c r="O793" s="642"/>
      <c r="V793" s="262"/>
    </row>
    <row r="794" spans="1:22" x14ac:dyDescent="0.25">
      <c r="A794" s="8">
        <v>684</v>
      </c>
      <c r="B794" s="273"/>
      <c r="C794" s="144"/>
      <c r="D794" s="18"/>
      <c r="E794" s="92"/>
      <c r="F794" s="7"/>
      <c r="G794" s="7"/>
      <c r="H794" s="13"/>
      <c r="I794" s="257"/>
      <c r="J794" s="855"/>
      <c r="K794" s="855"/>
      <c r="L794" s="857"/>
      <c r="M794" s="642"/>
      <c r="N794" s="642"/>
      <c r="O794" s="642"/>
      <c r="V794" s="262"/>
    </row>
    <row r="795" spans="1:22" x14ac:dyDescent="0.25">
      <c r="A795" s="6">
        <v>685</v>
      </c>
      <c r="B795" s="290"/>
      <c r="C795" s="266"/>
      <c r="D795" s="267"/>
      <c r="E795" s="268"/>
      <c r="F795" s="268"/>
      <c r="G795" s="268"/>
      <c r="H795" s="13"/>
      <c r="I795" s="257"/>
      <c r="J795" s="875"/>
      <c r="K795" s="876"/>
      <c r="L795" s="877"/>
      <c r="M795" s="645"/>
      <c r="N795" s="646"/>
      <c r="O795" s="642"/>
      <c r="V795" s="262"/>
    </row>
    <row r="796" spans="1:22" x14ac:dyDescent="0.25">
      <c r="A796" s="8">
        <v>686</v>
      </c>
      <c r="B796" s="291"/>
      <c r="C796" s="266"/>
      <c r="D796" s="267"/>
      <c r="E796" s="268"/>
      <c r="F796" s="268"/>
      <c r="G796" s="268"/>
      <c r="H796" s="13"/>
      <c r="I796" s="257"/>
      <c r="J796" s="875"/>
      <c r="K796" s="876"/>
      <c r="L796" s="877"/>
      <c r="M796" s="645"/>
      <c r="N796" s="646"/>
      <c r="O796" s="642"/>
      <c r="V796" s="262"/>
    </row>
    <row r="797" spans="1:22" x14ac:dyDescent="0.25">
      <c r="A797" s="6">
        <v>687</v>
      </c>
      <c r="B797" s="144"/>
      <c r="C797" s="144"/>
      <c r="D797" s="18"/>
      <c r="E797" s="92"/>
      <c r="F797" s="7"/>
      <c r="G797" s="7"/>
      <c r="H797" s="13"/>
      <c r="I797" s="257"/>
      <c r="J797" s="855"/>
      <c r="K797" s="855"/>
      <c r="L797" s="857"/>
      <c r="M797" s="642"/>
      <c r="N797" s="642"/>
      <c r="O797" s="642"/>
      <c r="V797" s="262"/>
    </row>
    <row r="798" spans="1:22" x14ac:dyDescent="0.25">
      <c r="A798" s="138">
        <v>688</v>
      </c>
      <c r="B798" s="144"/>
      <c r="C798" s="144"/>
      <c r="D798" s="18"/>
      <c r="E798" s="92"/>
      <c r="F798" s="7"/>
      <c r="G798" s="7"/>
      <c r="H798" s="13"/>
      <c r="I798" s="257"/>
      <c r="J798" s="855"/>
      <c r="K798" s="855"/>
      <c r="L798" s="857"/>
      <c r="M798" s="642"/>
      <c r="N798" s="642"/>
      <c r="O798" s="642"/>
      <c r="V798" s="262"/>
    </row>
    <row r="799" spans="1:22" x14ac:dyDescent="0.25">
      <c r="A799" s="269">
        <v>689</v>
      </c>
      <c r="B799" s="144"/>
      <c r="C799" s="144"/>
      <c r="D799" s="18"/>
      <c r="E799" s="92"/>
      <c r="F799" s="7"/>
      <c r="G799" s="7"/>
      <c r="H799" s="13"/>
      <c r="I799" s="257"/>
      <c r="J799" s="855"/>
      <c r="K799" s="855"/>
      <c r="L799" s="857"/>
      <c r="M799" s="642"/>
      <c r="N799" s="642"/>
      <c r="O799" s="642"/>
      <c r="V799" s="262"/>
    </row>
    <row r="800" spans="1:22" x14ac:dyDescent="0.25">
      <c r="A800" s="8">
        <v>690</v>
      </c>
      <c r="B800" s="144"/>
      <c r="C800" s="144"/>
      <c r="D800" s="18"/>
      <c r="E800" s="92"/>
      <c r="F800" s="7"/>
      <c r="G800" s="7"/>
      <c r="H800" s="13"/>
      <c r="I800" s="257"/>
      <c r="J800" s="855"/>
      <c r="K800" s="855"/>
      <c r="L800" s="857"/>
      <c r="M800" s="642"/>
      <c r="N800" s="642"/>
      <c r="O800" s="642"/>
      <c r="V800" s="262"/>
    </row>
    <row r="801" spans="1:22" x14ac:dyDescent="0.25">
      <c r="A801" s="6">
        <v>691</v>
      </c>
      <c r="B801" s="144"/>
      <c r="C801" s="144"/>
      <c r="D801" s="18"/>
      <c r="E801" s="92"/>
      <c r="F801" s="7"/>
      <c r="G801" s="7"/>
      <c r="H801" s="13"/>
      <c r="I801" s="257"/>
      <c r="J801" s="875"/>
      <c r="K801" s="876"/>
      <c r="L801" s="877"/>
      <c r="M801" s="645"/>
      <c r="N801" s="646"/>
      <c r="O801" s="642"/>
      <c r="V801" s="262"/>
    </row>
    <row r="802" spans="1:22" x14ac:dyDescent="0.25">
      <c r="A802" s="8">
        <v>692</v>
      </c>
      <c r="B802" s="144"/>
      <c r="C802" s="144"/>
      <c r="D802" s="18"/>
      <c r="E802" s="92"/>
      <c r="F802" s="7"/>
      <c r="G802" s="7"/>
      <c r="H802" s="13"/>
      <c r="I802" s="257"/>
      <c r="J802" s="855"/>
      <c r="K802" s="855"/>
      <c r="L802" s="857"/>
      <c r="M802" s="642"/>
      <c r="N802" s="642"/>
      <c r="O802" s="642"/>
      <c r="V802" s="262"/>
    </row>
    <row r="803" spans="1:22" x14ac:dyDescent="0.25">
      <c r="A803" s="6">
        <v>693</v>
      </c>
      <c r="B803" s="144"/>
      <c r="C803" s="144"/>
      <c r="D803" s="18"/>
      <c r="E803" s="92"/>
      <c r="F803" s="7"/>
      <c r="G803" s="7"/>
      <c r="H803" s="13"/>
      <c r="I803" s="257"/>
      <c r="J803" s="855"/>
      <c r="K803" s="855"/>
      <c r="L803" s="857"/>
      <c r="M803" s="642"/>
      <c r="N803" s="642"/>
      <c r="O803" s="642"/>
      <c r="V803" s="262"/>
    </row>
    <row r="804" spans="1:22" x14ac:dyDescent="0.25">
      <c r="A804" s="8">
        <v>694</v>
      </c>
      <c r="B804" s="144"/>
      <c r="C804" s="144"/>
      <c r="D804" s="18"/>
      <c r="E804" s="92"/>
      <c r="F804" s="7"/>
      <c r="G804" s="7"/>
      <c r="H804" s="13"/>
      <c r="I804" s="257"/>
      <c r="J804" s="855"/>
      <c r="K804" s="855"/>
      <c r="L804" s="857"/>
      <c r="M804" s="642"/>
      <c r="N804" s="642"/>
      <c r="O804" s="642"/>
      <c r="V804" s="262"/>
    </row>
    <row r="805" spans="1:22" x14ac:dyDescent="0.25">
      <c r="A805" s="6">
        <v>695</v>
      </c>
      <c r="B805" s="144"/>
      <c r="C805" s="144"/>
      <c r="D805" s="18"/>
      <c r="E805" s="92"/>
      <c r="F805" s="7"/>
      <c r="G805" s="7"/>
      <c r="H805" s="13"/>
      <c r="I805" s="257"/>
      <c r="J805" s="855"/>
      <c r="K805" s="855"/>
      <c r="L805" s="857"/>
      <c r="M805" s="642"/>
      <c r="N805" s="642"/>
      <c r="O805" s="642"/>
      <c r="V805" s="262"/>
    </row>
    <row r="806" spans="1:22" x14ac:dyDescent="0.25">
      <c r="A806" s="8">
        <v>696</v>
      </c>
      <c r="B806" s="144"/>
      <c r="C806" s="144"/>
      <c r="D806" s="18"/>
      <c r="E806" s="92"/>
      <c r="F806" s="7"/>
      <c r="G806" s="7"/>
      <c r="H806" s="13"/>
      <c r="I806" s="257"/>
      <c r="J806" s="875"/>
      <c r="K806" s="876"/>
      <c r="L806" s="877"/>
      <c r="M806" s="645"/>
      <c r="N806" s="646"/>
      <c r="O806" s="642"/>
      <c r="V806" s="262"/>
    </row>
    <row r="807" spans="1:22" x14ac:dyDescent="0.25">
      <c r="A807" s="6">
        <v>697</v>
      </c>
      <c r="B807" s="144"/>
      <c r="C807" s="144"/>
      <c r="D807" s="18"/>
      <c r="E807" s="92"/>
      <c r="F807" s="7"/>
      <c r="G807" s="7"/>
      <c r="H807" s="13"/>
      <c r="I807" s="257"/>
      <c r="J807" s="875"/>
      <c r="K807" s="876"/>
      <c r="L807" s="877"/>
      <c r="M807" s="645"/>
      <c r="N807" s="646"/>
      <c r="O807" s="642"/>
      <c r="V807" s="262"/>
    </row>
    <row r="808" spans="1:22" x14ac:dyDescent="0.25">
      <c r="A808" s="8">
        <v>698</v>
      </c>
      <c r="B808" s="144"/>
      <c r="C808" s="144"/>
      <c r="D808" s="18"/>
      <c r="E808" s="92"/>
      <c r="F808" s="7"/>
      <c r="G808" s="7"/>
      <c r="H808" s="13"/>
      <c r="I808" s="257"/>
      <c r="J808" s="855"/>
      <c r="K808" s="856"/>
      <c r="L808" s="857"/>
      <c r="M808" s="645"/>
      <c r="N808" s="646"/>
      <c r="O808" s="642"/>
      <c r="V808" s="262"/>
    </row>
    <row r="809" spans="1:22" x14ac:dyDescent="0.25">
      <c r="A809" s="6">
        <v>699</v>
      </c>
      <c r="B809" s="144"/>
      <c r="C809" s="144"/>
      <c r="D809" s="18"/>
      <c r="E809" s="92"/>
      <c r="F809" s="7"/>
      <c r="G809" s="7"/>
      <c r="H809" s="13"/>
      <c r="I809" s="257"/>
      <c r="J809" s="855"/>
      <c r="K809" s="856"/>
      <c r="L809" s="857"/>
      <c r="M809" s="645"/>
      <c r="N809" s="646"/>
      <c r="O809" s="642"/>
      <c r="V809" s="262"/>
    </row>
    <row r="810" spans="1:22" x14ac:dyDescent="0.25">
      <c r="A810" s="8">
        <v>700</v>
      </c>
      <c r="B810" s="144"/>
      <c r="C810" s="144"/>
      <c r="D810" s="18"/>
      <c r="E810" s="92"/>
      <c r="F810" s="7"/>
      <c r="G810" s="7"/>
      <c r="H810" s="13"/>
      <c r="I810" s="257"/>
      <c r="J810" s="855"/>
      <c r="K810" s="855"/>
      <c r="L810" s="857"/>
      <c r="M810" s="642"/>
      <c r="N810" s="642"/>
      <c r="O810" s="642"/>
      <c r="V810" s="262"/>
    </row>
    <row r="811" spans="1:22" x14ac:dyDescent="0.25">
      <c r="A811" s="6">
        <v>701</v>
      </c>
      <c r="B811" s="144"/>
      <c r="C811" s="144"/>
      <c r="D811" s="18"/>
      <c r="E811" s="92"/>
      <c r="F811" s="7"/>
      <c r="G811" s="7"/>
      <c r="H811" s="13"/>
      <c r="I811" s="257"/>
      <c r="J811" s="855"/>
      <c r="K811" s="855"/>
      <c r="L811" s="857"/>
      <c r="M811" s="642"/>
      <c r="N811" s="642"/>
      <c r="O811" s="642"/>
      <c r="V811" s="262"/>
    </row>
    <row r="812" spans="1:22" x14ac:dyDescent="0.25">
      <c r="A812" s="8">
        <v>702</v>
      </c>
      <c r="B812" s="144"/>
      <c r="C812" s="144"/>
      <c r="D812" s="18"/>
      <c r="E812" s="92"/>
      <c r="F812" s="7"/>
      <c r="G812" s="7"/>
      <c r="H812" s="13"/>
      <c r="I812" s="257"/>
      <c r="J812" s="875"/>
      <c r="K812" s="876"/>
      <c r="L812" s="877"/>
      <c r="M812" s="645"/>
      <c r="N812" s="646"/>
      <c r="O812" s="642"/>
      <c r="V812" s="262"/>
    </row>
    <row r="813" spans="1:22" x14ac:dyDescent="0.25">
      <c r="A813" s="6">
        <v>703</v>
      </c>
      <c r="B813" s="144"/>
      <c r="C813" s="144"/>
      <c r="D813" s="18"/>
      <c r="E813" s="92"/>
      <c r="F813" s="7"/>
      <c r="G813" s="7"/>
      <c r="H813" s="13"/>
      <c r="I813" s="257"/>
      <c r="J813" s="875"/>
      <c r="K813" s="876"/>
      <c r="L813" s="877"/>
      <c r="M813" s="645"/>
      <c r="N813" s="646"/>
      <c r="O813" s="642"/>
      <c r="V813" s="262"/>
    </row>
    <row r="814" spans="1:22" x14ac:dyDescent="0.25">
      <c r="A814" s="8">
        <v>704</v>
      </c>
      <c r="B814" s="144"/>
      <c r="C814" s="144"/>
      <c r="D814" s="18"/>
      <c r="E814" s="92"/>
      <c r="F814" s="7"/>
      <c r="G814" s="7"/>
      <c r="H814" s="13"/>
      <c r="I814" s="257"/>
      <c r="J814" s="875"/>
      <c r="K814" s="876"/>
      <c r="L814" s="877"/>
      <c r="M814" s="645"/>
      <c r="N814" s="646"/>
      <c r="O814" s="642"/>
      <c r="V814" s="262"/>
    </row>
    <row r="815" spans="1:22" x14ac:dyDescent="0.25">
      <c r="A815" s="6">
        <v>705</v>
      </c>
      <c r="B815" s="144"/>
      <c r="C815" s="144"/>
      <c r="D815" s="18"/>
      <c r="E815" s="92"/>
      <c r="F815" s="7"/>
      <c r="G815" s="7"/>
      <c r="H815" s="13"/>
      <c r="I815" s="257"/>
      <c r="J815" s="875"/>
      <c r="K815" s="876"/>
      <c r="L815" s="877"/>
      <c r="M815" s="645"/>
      <c r="N815" s="646"/>
      <c r="O815" s="642"/>
      <c r="V815" s="262"/>
    </row>
    <row r="816" spans="1:22" x14ac:dyDescent="0.25">
      <c r="A816" s="8">
        <v>706</v>
      </c>
      <c r="B816" s="144"/>
      <c r="C816" s="144"/>
      <c r="D816" s="18"/>
      <c r="E816" s="92"/>
      <c r="F816" s="7"/>
      <c r="G816" s="7"/>
      <c r="H816" s="13"/>
      <c r="I816" s="257"/>
      <c r="J816" s="855"/>
      <c r="K816" s="855"/>
      <c r="L816" s="857"/>
      <c r="M816" s="642"/>
      <c r="N816" s="642"/>
      <c r="O816" s="642"/>
      <c r="V816" s="262"/>
    </row>
    <row r="817" spans="1:22" x14ac:dyDescent="0.25">
      <c r="A817" s="6">
        <v>707</v>
      </c>
      <c r="B817" s="144"/>
      <c r="C817" s="144"/>
      <c r="D817" s="18"/>
      <c r="E817" s="92"/>
      <c r="F817" s="7"/>
      <c r="G817" s="7"/>
      <c r="H817" s="13"/>
      <c r="I817" s="257"/>
      <c r="J817" s="855"/>
      <c r="K817" s="855"/>
      <c r="L817" s="857"/>
      <c r="M817" s="642"/>
      <c r="N817" s="642"/>
      <c r="O817" s="642"/>
      <c r="V817" s="262"/>
    </row>
    <row r="818" spans="1:22" x14ac:dyDescent="0.25">
      <c r="A818" s="8">
        <v>708</v>
      </c>
      <c r="B818" s="144"/>
      <c r="C818" s="144"/>
      <c r="D818" s="18"/>
      <c r="E818" s="92"/>
      <c r="F818" s="7"/>
      <c r="G818" s="7"/>
      <c r="H818" s="13"/>
      <c r="I818" s="257"/>
      <c r="J818" s="855"/>
      <c r="K818" s="856"/>
      <c r="L818" s="857"/>
      <c r="M818" s="645"/>
      <c r="N818" s="646"/>
      <c r="O818" s="642"/>
      <c r="V818" s="262"/>
    </row>
    <row r="819" spans="1:22" x14ac:dyDescent="0.25">
      <c r="A819" s="6">
        <v>709</v>
      </c>
      <c r="B819" s="144"/>
      <c r="C819" s="144"/>
      <c r="D819" s="18"/>
      <c r="E819" s="92"/>
      <c r="F819" s="7"/>
      <c r="G819" s="7"/>
      <c r="H819" s="13"/>
      <c r="I819" s="257"/>
      <c r="J819" s="855"/>
      <c r="K819" s="856"/>
      <c r="L819" s="857"/>
      <c r="M819" s="645"/>
      <c r="N819" s="646"/>
      <c r="O819" s="642"/>
      <c r="V819" s="262"/>
    </row>
    <row r="820" spans="1:22" x14ac:dyDescent="0.25">
      <c r="A820" s="8">
        <v>710</v>
      </c>
      <c r="B820" s="144"/>
      <c r="C820" s="144"/>
      <c r="D820" s="18"/>
      <c r="E820" s="92"/>
      <c r="F820" s="7"/>
      <c r="G820" s="7"/>
      <c r="H820" s="13"/>
      <c r="I820" s="257"/>
      <c r="J820" s="875"/>
      <c r="K820" s="876"/>
      <c r="L820" s="877"/>
      <c r="M820" s="645"/>
      <c r="N820" s="646"/>
      <c r="O820" s="642"/>
      <c r="V820" s="262"/>
    </row>
    <row r="821" spans="1:22" x14ac:dyDescent="0.25">
      <c r="A821" s="6">
        <v>711</v>
      </c>
      <c r="B821" s="144"/>
      <c r="C821" s="144"/>
      <c r="D821" s="18"/>
      <c r="E821" s="92"/>
      <c r="F821" s="7"/>
      <c r="G821" s="7"/>
      <c r="H821" s="13"/>
      <c r="I821" s="257"/>
      <c r="J821" s="855"/>
      <c r="K821" s="855"/>
      <c r="L821" s="857"/>
      <c r="M821" s="642"/>
      <c r="N821" s="642"/>
      <c r="O821" s="642"/>
      <c r="V821" s="262"/>
    </row>
    <row r="822" spans="1:22" x14ac:dyDescent="0.25">
      <c r="A822" s="8">
        <v>712</v>
      </c>
      <c r="B822" s="144"/>
      <c r="C822" s="144"/>
      <c r="D822" s="18"/>
      <c r="E822" s="92"/>
      <c r="F822" s="7"/>
      <c r="G822" s="7"/>
      <c r="H822" s="13"/>
      <c r="I822" s="257"/>
      <c r="J822" s="875"/>
      <c r="K822" s="876"/>
      <c r="L822" s="877"/>
      <c r="M822" s="645"/>
      <c r="N822" s="646"/>
      <c r="O822" s="642"/>
      <c r="V822" s="262"/>
    </row>
    <row r="823" spans="1:22" x14ac:dyDescent="0.25">
      <c r="A823" s="6">
        <v>713</v>
      </c>
      <c r="B823" s="144"/>
      <c r="C823" s="144"/>
      <c r="D823" s="18"/>
      <c r="E823" s="92"/>
      <c r="F823" s="7"/>
      <c r="G823" s="7"/>
      <c r="H823" s="13"/>
      <c r="I823" s="257"/>
      <c r="J823" s="875"/>
      <c r="K823" s="876"/>
      <c r="L823" s="877"/>
      <c r="M823" s="645"/>
      <c r="N823" s="646"/>
      <c r="O823" s="642"/>
      <c r="V823" s="262"/>
    </row>
    <row r="824" spans="1:22" x14ac:dyDescent="0.25">
      <c r="A824" s="8">
        <v>714</v>
      </c>
      <c r="B824" s="144"/>
      <c r="C824" s="144"/>
      <c r="D824" s="18"/>
      <c r="E824" s="92"/>
      <c r="F824" s="7"/>
      <c r="G824" s="7"/>
      <c r="H824" s="13"/>
      <c r="I824" s="257"/>
      <c r="J824" s="875"/>
      <c r="K824" s="876"/>
      <c r="L824" s="877"/>
      <c r="M824" s="645"/>
      <c r="N824" s="646"/>
      <c r="O824" s="642"/>
      <c r="V824" s="262"/>
    </row>
    <row r="825" spans="1:22" x14ac:dyDescent="0.25">
      <c r="A825" s="6">
        <v>715</v>
      </c>
      <c r="B825" s="144"/>
      <c r="C825" s="144"/>
      <c r="D825" s="18"/>
      <c r="E825" s="92"/>
      <c r="F825" s="7"/>
      <c r="G825" s="7"/>
      <c r="H825" s="13"/>
      <c r="I825" s="257"/>
      <c r="J825" s="875"/>
      <c r="K825" s="876"/>
      <c r="L825" s="877"/>
      <c r="M825" s="645"/>
      <c r="N825" s="646"/>
      <c r="O825" s="642"/>
      <c r="V825" s="262"/>
    </row>
    <row r="826" spans="1:22" x14ac:dyDescent="0.25">
      <c r="A826" s="8">
        <v>716</v>
      </c>
      <c r="B826" s="144"/>
      <c r="C826" s="144"/>
      <c r="D826" s="18"/>
      <c r="E826" s="92"/>
      <c r="F826" s="7"/>
      <c r="G826" s="7"/>
      <c r="H826" s="13"/>
      <c r="I826" s="257"/>
      <c r="J826" s="875"/>
      <c r="K826" s="876"/>
      <c r="L826" s="877"/>
      <c r="M826" s="645"/>
      <c r="N826" s="646"/>
      <c r="O826" s="642"/>
      <c r="V826" s="262"/>
    </row>
    <row r="827" spans="1:22" x14ac:dyDescent="0.25">
      <c r="A827" s="6">
        <v>717</v>
      </c>
      <c r="B827" s="144"/>
      <c r="C827" s="144"/>
      <c r="D827" s="18"/>
      <c r="E827" s="92"/>
      <c r="F827" s="7"/>
      <c r="G827" s="7"/>
      <c r="H827" s="13"/>
      <c r="I827" s="257"/>
      <c r="J827" s="855"/>
      <c r="K827" s="855"/>
      <c r="L827" s="857"/>
      <c r="M827" s="642"/>
      <c r="N827" s="642"/>
      <c r="O827" s="642"/>
      <c r="V827" s="262"/>
    </row>
    <row r="828" spans="1:22" x14ac:dyDescent="0.25">
      <c r="A828" s="8">
        <v>718</v>
      </c>
      <c r="B828" s="266"/>
      <c r="C828" s="266"/>
      <c r="D828" s="267"/>
      <c r="E828" s="268"/>
      <c r="F828" s="268"/>
      <c r="G828" s="268"/>
      <c r="H828" s="13"/>
      <c r="I828" s="138"/>
      <c r="J828" s="875"/>
      <c r="K828" s="876"/>
      <c r="L828" s="877"/>
      <c r="M828" s="645"/>
      <c r="N828" s="646"/>
      <c r="O828" s="642"/>
      <c r="V828" s="262"/>
    </row>
    <row r="829" spans="1:22" x14ac:dyDescent="0.25">
      <c r="A829" s="6">
        <v>719</v>
      </c>
      <c r="B829" s="144"/>
      <c r="C829" s="144"/>
      <c r="D829" s="18"/>
      <c r="E829" s="92"/>
      <c r="F829" s="7"/>
      <c r="G829" s="7"/>
      <c r="H829" s="13"/>
      <c r="I829" s="257"/>
      <c r="J829" s="855"/>
      <c r="K829" s="855"/>
      <c r="L829" s="857"/>
      <c r="M829" s="642"/>
      <c r="N829" s="642"/>
      <c r="O829" s="642"/>
      <c r="V829" s="262"/>
    </row>
    <row r="830" spans="1:22" x14ac:dyDescent="0.25">
      <c r="A830" s="8">
        <v>720</v>
      </c>
      <c r="B830" s="144"/>
      <c r="C830" s="144"/>
      <c r="D830" s="18"/>
      <c r="E830" s="92"/>
      <c r="F830" s="7"/>
      <c r="G830" s="7"/>
      <c r="H830" s="13"/>
      <c r="I830" s="257"/>
      <c r="J830" s="855"/>
      <c r="K830" s="855"/>
      <c r="L830" s="857"/>
      <c r="M830" s="642"/>
      <c r="N830" s="642"/>
      <c r="O830" s="642"/>
      <c r="V830" s="262"/>
    </row>
    <row r="831" spans="1:22" x14ac:dyDescent="0.25">
      <c r="A831" s="269">
        <v>721</v>
      </c>
      <c r="B831" s="144"/>
      <c r="C831" s="144"/>
      <c r="D831" s="18"/>
      <c r="E831" s="92"/>
      <c r="F831" s="7"/>
      <c r="G831" s="7"/>
      <c r="H831" s="13"/>
      <c r="I831" s="257"/>
      <c r="J831" s="855"/>
      <c r="K831" s="855"/>
      <c r="L831" s="857"/>
      <c r="M831" s="642"/>
      <c r="N831" s="642"/>
      <c r="O831" s="642"/>
      <c r="V831" s="262"/>
    </row>
    <row r="832" spans="1:22" x14ac:dyDescent="0.25">
      <c r="A832" s="8">
        <v>722</v>
      </c>
      <c r="B832" s="144"/>
      <c r="C832" s="144"/>
      <c r="D832" s="18"/>
      <c r="E832" s="92"/>
      <c r="F832" s="7"/>
      <c r="G832" s="7"/>
      <c r="H832" s="13"/>
      <c r="I832" s="257"/>
      <c r="J832" s="855"/>
      <c r="K832" s="855"/>
      <c r="L832" s="857"/>
      <c r="M832" s="642"/>
      <c r="N832" s="642"/>
      <c r="O832" s="642"/>
      <c r="V832" s="262"/>
    </row>
    <row r="833" spans="1:22" x14ac:dyDescent="0.25">
      <c r="A833" s="6">
        <v>723</v>
      </c>
      <c r="B833" s="144"/>
      <c r="C833" s="144"/>
      <c r="D833" s="18"/>
      <c r="E833" s="92"/>
      <c r="F833" s="7"/>
      <c r="G833" s="7"/>
      <c r="H833" s="13"/>
      <c r="I833" s="257"/>
      <c r="J833" s="855"/>
      <c r="K833" s="855"/>
      <c r="L833" s="857"/>
      <c r="M833" s="642"/>
      <c r="N833" s="642"/>
      <c r="O833" s="642"/>
      <c r="V833" s="262"/>
    </row>
    <row r="834" spans="1:22" x14ac:dyDescent="0.25">
      <c r="A834" s="8">
        <v>724</v>
      </c>
      <c r="B834" s="144"/>
      <c r="C834" s="144"/>
      <c r="D834" s="18"/>
      <c r="E834" s="92"/>
      <c r="F834" s="7"/>
      <c r="G834" s="7"/>
      <c r="H834" s="13"/>
      <c r="I834" s="257"/>
      <c r="J834" s="855"/>
      <c r="K834" s="855"/>
      <c r="L834" s="857"/>
      <c r="M834" s="642"/>
      <c r="N834" s="642"/>
      <c r="O834" s="642"/>
      <c r="V834" s="262"/>
    </row>
    <row r="835" spans="1:22" x14ac:dyDescent="0.25">
      <c r="A835" s="6">
        <v>725</v>
      </c>
      <c r="B835" s="144"/>
      <c r="C835" s="144"/>
      <c r="D835" s="18"/>
      <c r="E835" s="92"/>
      <c r="F835" s="7"/>
      <c r="G835" s="7"/>
      <c r="H835" s="13"/>
      <c r="I835" s="257"/>
      <c r="J835" s="855"/>
      <c r="K835" s="855"/>
      <c r="L835" s="857"/>
      <c r="M835" s="642"/>
      <c r="N835" s="642"/>
      <c r="O835" s="642"/>
      <c r="V835" s="262"/>
    </row>
    <row r="836" spans="1:22" x14ac:dyDescent="0.25">
      <c r="A836" s="8">
        <v>726</v>
      </c>
      <c r="B836" s="144"/>
      <c r="C836" s="144"/>
      <c r="D836" s="18"/>
      <c r="E836" s="92"/>
      <c r="F836" s="7"/>
      <c r="G836" s="7"/>
      <c r="H836" s="13"/>
      <c r="I836" s="257"/>
      <c r="J836" s="855"/>
      <c r="K836" s="855"/>
      <c r="L836" s="857"/>
      <c r="M836" s="642"/>
      <c r="N836" s="642"/>
      <c r="O836" s="642"/>
      <c r="V836" s="262"/>
    </row>
    <row r="837" spans="1:22" x14ac:dyDescent="0.25">
      <c r="A837" s="6">
        <v>727</v>
      </c>
      <c r="B837" s="144"/>
      <c r="C837" s="144"/>
      <c r="D837" s="18"/>
      <c r="E837" s="92"/>
      <c r="F837" s="7"/>
      <c r="G837" s="7"/>
      <c r="H837" s="13"/>
      <c r="I837" s="257"/>
      <c r="J837" s="855"/>
      <c r="K837" s="855"/>
      <c r="L837" s="857"/>
      <c r="M837" s="642"/>
      <c r="N837" s="642"/>
      <c r="O837" s="642"/>
      <c r="V837" s="262"/>
    </row>
    <row r="838" spans="1:22" x14ac:dyDescent="0.25">
      <c r="A838" s="8">
        <v>728</v>
      </c>
      <c r="B838" s="144"/>
      <c r="C838" s="144"/>
      <c r="D838" s="18"/>
      <c r="E838" s="92"/>
      <c r="F838" s="7"/>
      <c r="G838" s="7"/>
      <c r="H838" s="13"/>
      <c r="I838" s="257"/>
      <c r="J838" s="855"/>
      <c r="K838" s="855"/>
      <c r="L838" s="857"/>
      <c r="M838" s="642"/>
      <c r="N838" s="642"/>
      <c r="O838" s="642"/>
      <c r="V838" s="262"/>
    </row>
    <row r="839" spans="1:22" x14ac:dyDescent="0.25">
      <c r="A839" s="6">
        <v>729</v>
      </c>
      <c r="B839" s="144"/>
      <c r="C839" s="144"/>
      <c r="D839" s="18"/>
      <c r="E839" s="92"/>
      <c r="F839" s="7"/>
      <c r="G839" s="7"/>
      <c r="H839" s="13"/>
      <c r="I839" s="257"/>
      <c r="J839" s="855"/>
      <c r="K839" s="855"/>
      <c r="L839" s="857"/>
      <c r="M839" s="642"/>
      <c r="N839" s="642"/>
      <c r="O839" s="642"/>
      <c r="V839" s="262"/>
    </row>
    <row r="840" spans="1:22" x14ac:dyDescent="0.25">
      <c r="A840" s="8">
        <v>730</v>
      </c>
      <c r="B840" s="144"/>
      <c r="C840" s="144"/>
      <c r="D840" s="18"/>
      <c r="E840" s="92"/>
      <c r="F840" s="7"/>
      <c r="G840" s="7"/>
      <c r="H840" s="13"/>
      <c r="I840" s="257"/>
      <c r="J840" s="855"/>
      <c r="K840" s="855"/>
      <c r="L840" s="857"/>
      <c r="M840" s="642"/>
      <c r="N840" s="642"/>
      <c r="O840" s="642"/>
      <c r="V840" s="262"/>
    </row>
    <row r="841" spans="1:22" x14ac:dyDescent="0.25">
      <c r="A841" s="6">
        <v>731</v>
      </c>
      <c r="B841" s="144"/>
      <c r="C841" s="144"/>
      <c r="D841" s="18"/>
      <c r="E841" s="92"/>
      <c r="F841" s="7"/>
      <c r="G841" s="7"/>
      <c r="H841" s="13"/>
      <c r="I841" s="257"/>
      <c r="J841" s="875"/>
      <c r="K841" s="876"/>
      <c r="L841" s="877"/>
      <c r="M841" s="645"/>
      <c r="N841" s="646"/>
      <c r="O841" s="642"/>
      <c r="V841" s="262"/>
    </row>
    <row r="842" spans="1:22" x14ac:dyDescent="0.25">
      <c r="A842" s="8">
        <v>732</v>
      </c>
      <c r="B842" s="144"/>
      <c r="C842" s="144"/>
      <c r="D842" s="18"/>
      <c r="E842" s="92"/>
      <c r="F842" s="7"/>
      <c r="G842" s="7"/>
      <c r="H842" s="13"/>
      <c r="I842" s="257"/>
      <c r="J842" s="875"/>
      <c r="K842" s="876"/>
      <c r="L842" s="877"/>
      <c r="M842" s="645"/>
      <c r="N842" s="646"/>
      <c r="O842" s="642"/>
      <c r="V842" s="262"/>
    </row>
    <row r="843" spans="1:22" x14ac:dyDescent="0.25">
      <c r="A843" s="6">
        <v>733</v>
      </c>
      <c r="B843" s="144"/>
      <c r="C843" s="144"/>
      <c r="D843" s="18"/>
      <c r="E843" s="92"/>
      <c r="F843" s="7"/>
      <c r="G843" s="7"/>
      <c r="H843" s="13"/>
      <c r="I843" s="259"/>
      <c r="J843" s="875"/>
      <c r="K843" s="876"/>
      <c r="L843" s="877"/>
      <c r="M843" s="645"/>
      <c r="N843" s="646"/>
      <c r="O843" s="642"/>
      <c r="V843" s="262"/>
    </row>
    <row r="844" spans="1:22" x14ac:dyDescent="0.25">
      <c r="A844" s="8">
        <v>734</v>
      </c>
      <c r="B844" s="144"/>
      <c r="C844" s="144"/>
      <c r="D844" s="18"/>
      <c r="E844" s="92"/>
      <c r="F844" s="7"/>
      <c r="G844" s="7"/>
      <c r="H844" s="13"/>
      <c r="I844" s="257"/>
      <c r="J844" s="855"/>
      <c r="K844" s="855"/>
      <c r="L844" s="857"/>
      <c r="M844" s="642"/>
      <c r="N844" s="642"/>
      <c r="O844" s="642"/>
      <c r="V844" s="262"/>
    </row>
    <row r="845" spans="1:22" x14ac:dyDescent="0.25">
      <c r="A845" s="6">
        <v>735</v>
      </c>
      <c r="B845" s="144"/>
      <c r="C845" s="144"/>
      <c r="D845" s="18"/>
      <c r="E845" s="92"/>
      <c r="F845" s="7"/>
      <c r="G845" s="7"/>
      <c r="H845" s="13"/>
      <c r="I845" s="257"/>
      <c r="J845" s="855"/>
      <c r="K845" s="855"/>
      <c r="L845" s="857"/>
      <c r="M845" s="642"/>
      <c r="N845" s="642"/>
      <c r="O845" s="642"/>
      <c r="V845" s="262"/>
    </row>
    <row r="846" spans="1:22" x14ac:dyDescent="0.25">
      <c r="A846" s="8">
        <v>736</v>
      </c>
      <c r="B846" s="144"/>
      <c r="C846" s="144"/>
      <c r="D846" s="18"/>
      <c r="E846" s="92"/>
      <c r="F846" s="7"/>
      <c r="G846" s="7"/>
      <c r="H846" s="13"/>
      <c r="I846" s="257"/>
      <c r="J846" s="855"/>
      <c r="K846" s="855"/>
      <c r="L846" s="857"/>
      <c r="M846" s="642"/>
      <c r="N846" s="642"/>
      <c r="O846" s="642"/>
      <c r="V846" s="262"/>
    </row>
    <row r="847" spans="1:22" x14ac:dyDescent="0.25">
      <c r="A847" s="6">
        <v>737</v>
      </c>
      <c r="B847" s="144"/>
      <c r="C847" s="144"/>
      <c r="D847" s="18"/>
      <c r="E847" s="92"/>
      <c r="F847" s="7"/>
      <c r="G847" s="7"/>
      <c r="H847" s="13"/>
      <c r="I847" s="257"/>
      <c r="J847" s="855"/>
      <c r="K847" s="855"/>
      <c r="L847" s="857"/>
      <c r="M847" s="642"/>
      <c r="N847" s="642"/>
      <c r="O847" s="642"/>
      <c r="V847" s="262"/>
    </row>
    <row r="848" spans="1:22" x14ac:dyDescent="0.25">
      <c r="A848" s="8">
        <v>738</v>
      </c>
      <c r="B848" s="144"/>
      <c r="C848" s="144"/>
      <c r="D848" s="18"/>
      <c r="E848" s="92"/>
      <c r="F848" s="7"/>
      <c r="G848" s="7"/>
      <c r="H848" s="13"/>
      <c r="I848" s="257"/>
      <c r="J848" s="875"/>
      <c r="K848" s="876"/>
      <c r="L848" s="877"/>
      <c r="M848" s="645"/>
      <c r="N848" s="646"/>
      <c r="O848" s="642"/>
      <c r="V848" s="262"/>
    </row>
    <row r="849" spans="1:22" x14ac:dyDescent="0.25">
      <c r="A849" s="6">
        <v>739</v>
      </c>
      <c r="B849" s="144"/>
      <c r="C849" s="144"/>
      <c r="D849" s="18"/>
      <c r="E849" s="92"/>
      <c r="F849" s="7"/>
      <c r="G849" s="7"/>
      <c r="H849" s="13"/>
      <c r="I849" s="257"/>
      <c r="J849" s="875"/>
      <c r="K849" s="876"/>
      <c r="L849" s="877"/>
      <c r="M849" s="645"/>
      <c r="N849" s="646"/>
      <c r="O849" s="642"/>
      <c r="V849" s="262"/>
    </row>
    <row r="850" spans="1:22" x14ac:dyDescent="0.25">
      <c r="A850" s="8">
        <v>740</v>
      </c>
      <c r="B850" s="144"/>
      <c r="C850" s="144"/>
      <c r="D850" s="18"/>
      <c r="E850" s="92"/>
      <c r="F850" s="7"/>
      <c r="G850" s="7"/>
      <c r="H850" s="13"/>
      <c r="I850" s="257"/>
      <c r="J850" s="855"/>
      <c r="K850" s="855"/>
      <c r="L850" s="857"/>
      <c r="M850" s="642"/>
      <c r="N850" s="642"/>
      <c r="O850" s="642"/>
      <c r="V850" s="4830"/>
    </row>
    <row r="851" spans="1:22" x14ac:dyDescent="0.25">
      <c r="A851" s="6">
        <v>741</v>
      </c>
      <c r="B851" s="144"/>
      <c r="C851" s="144"/>
      <c r="D851" s="18"/>
      <c r="E851" s="92"/>
      <c r="F851" s="7"/>
      <c r="G851" s="7"/>
      <c r="H851" s="13"/>
      <c r="I851" s="257"/>
      <c r="J851" s="855"/>
      <c r="K851" s="855"/>
      <c r="L851" s="857"/>
      <c r="M851" s="642"/>
      <c r="N851" s="642"/>
      <c r="O851" s="642"/>
      <c r="V851" s="4827"/>
    </row>
    <row r="852" spans="1:22" x14ac:dyDescent="0.25">
      <c r="A852" s="8">
        <v>742</v>
      </c>
      <c r="B852" s="144"/>
      <c r="C852" s="144"/>
      <c r="D852" s="18"/>
      <c r="E852" s="92"/>
      <c r="F852" s="7"/>
      <c r="G852" s="7"/>
      <c r="H852" s="13"/>
      <c r="I852" s="257"/>
      <c r="J852" s="875"/>
      <c r="K852" s="876"/>
      <c r="L852" s="877"/>
      <c r="M852" s="645"/>
      <c r="N852" s="646"/>
      <c r="O852" s="642"/>
      <c r="V852" s="262"/>
    </row>
    <row r="853" spans="1:22" x14ac:dyDescent="0.25">
      <c r="A853" s="6">
        <v>743</v>
      </c>
      <c r="B853" s="144"/>
      <c r="C853" s="144"/>
      <c r="D853" s="18"/>
      <c r="E853" s="92"/>
      <c r="F853" s="7"/>
      <c r="G853" s="7"/>
      <c r="H853" s="13"/>
      <c r="I853" s="257"/>
      <c r="J853" s="875"/>
      <c r="K853" s="876"/>
      <c r="L853" s="877"/>
      <c r="M853" s="645"/>
      <c r="N853" s="646"/>
      <c r="O853" s="642"/>
      <c r="V853" s="262"/>
    </row>
    <row r="854" spans="1:22" x14ac:dyDescent="0.25">
      <c r="A854" s="8">
        <v>744</v>
      </c>
      <c r="B854" s="144"/>
      <c r="C854" s="144"/>
      <c r="D854" s="18"/>
      <c r="E854" s="92"/>
      <c r="F854" s="7"/>
      <c r="G854" s="7"/>
      <c r="H854" s="13"/>
      <c r="I854" s="257"/>
      <c r="J854" s="855"/>
      <c r="K854" s="855"/>
      <c r="L854" s="857"/>
      <c r="M854" s="642"/>
      <c r="N854" s="642"/>
      <c r="O854" s="642"/>
      <c r="V854" s="262"/>
    </row>
    <row r="855" spans="1:22" x14ac:dyDescent="0.25">
      <c r="A855" s="6">
        <v>745</v>
      </c>
      <c r="B855" s="144"/>
      <c r="C855" s="144"/>
      <c r="D855" s="18"/>
      <c r="E855" s="92"/>
      <c r="F855" s="7"/>
      <c r="G855" s="7"/>
      <c r="H855" s="13"/>
      <c r="I855" s="257"/>
      <c r="J855" s="855"/>
      <c r="K855" s="855"/>
      <c r="L855" s="857"/>
      <c r="M855" s="642"/>
      <c r="N855" s="642"/>
      <c r="O855" s="642"/>
      <c r="V855" s="262"/>
    </row>
    <row r="856" spans="1:22" x14ac:dyDescent="0.25">
      <c r="A856" s="8">
        <v>746</v>
      </c>
      <c r="B856" s="144"/>
      <c r="C856" s="144"/>
      <c r="D856" s="18"/>
      <c r="E856" s="92"/>
      <c r="F856" s="7"/>
      <c r="G856" s="7"/>
      <c r="H856" s="13"/>
      <c r="I856" s="257"/>
      <c r="J856" s="875"/>
      <c r="K856" s="876"/>
      <c r="L856" s="877"/>
      <c r="M856" s="645"/>
      <c r="N856" s="646"/>
      <c r="O856" s="642"/>
      <c r="V856" s="262"/>
    </row>
    <row r="857" spans="1:22" x14ac:dyDescent="0.25">
      <c r="A857" s="6">
        <v>747</v>
      </c>
      <c r="B857" s="144"/>
      <c r="C857" s="144"/>
      <c r="D857" s="18"/>
      <c r="E857" s="92"/>
      <c r="F857" s="7"/>
      <c r="G857" s="7"/>
      <c r="H857" s="13"/>
      <c r="I857" s="257"/>
      <c r="J857" s="875"/>
      <c r="K857" s="876"/>
      <c r="L857" s="877"/>
      <c r="M857" s="645"/>
      <c r="N857" s="646"/>
      <c r="O857" s="642"/>
      <c r="V857" s="262"/>
    </row>
    <row r="858" spans="1:22" x14ac:dyDescent="0.25">
      <c r="A858" s="8">
        <v>748</v>
      </c>
      <c r="B858" s="144"/>
      <c r="C858" s="144"/>
      <c r="D858" s="18"/>
      <c r="E858" s="92"/>
      <c r="F858" s="7"/>
      <c r="G858" s="7"/>
      <c r="H858" s="13"/>
      <c r="I858" s="257"/>
      <c r="J858" s="855"/>
      <c r="K858" s="855"/>
      <c r="L858" s="857"/>
      <c r="M858" s="642"/>
      <c r="N858" s="642"/>
      <c r="O858" s="642"/>
      <c r="V858" s="262"/>
    </row>
    <row r="859" spans="1:22" x14ac:dyDescent="0.25">
      <c r="A859" s="6">
        <v>749</v>
      </c>
      <c r="B859" s="144"/>
      <c r="C859" s="144"/>
      <c r="D859" s="18"/>
      <c r="E859" s="92"/>
      <c r="F859" s="7"/>
      <c r="G859" s="7"/>
      <c r="H859" s="13"/>
      <c r="I859" s="257"/>
      <c r="J859" s="875"/>
      <c r="K859" s="876"/>
      <c r="L859" s="877"/>
      <c r="M859" s="645"/>
      <c r="N859" s="646"/>
      <c r="O859" s="642"/>
      <c r="V859" s="262"/>
    </row>
    <row r="860" spans="1:22" x14ac:dyDescent="0.25">
      <c r="A860" s="8">
        <v>750</v>
      </c>
      <c r="B860" s="144"/>
      <c r="C860" s="144"/>
      <c r="D860" s="18"/>
      <c r="E860" s="92"/>
      <c r="F860" s="7"/>
      <c r="G860" s="7"/>
      <c r="H860" s="13"/>
      <c r="I860" s="257"/>
      <c r="J860" s="855"/>
      <c r="K860" s="855"/>
      <c r="L860" s="857"/>
      <c r="M860" s="642"/>
      <c r="N860" s="642"/>
      <c r="O860" s="642"/>
      <c r="V860" s="262"/>
    </row>
    <row r="861" spans="1:22" x14ac:dyDescent="0.25">
      <c r="A861" s="6">
        <v>751</v>
      </c>
      <c r="B861" s="144"/>
      <c r="C861" s="144"/>
      <c r="D861" s="18"/>
      <c r="E861" s="92"/>
      <c r="F861" s="7"/>
      <c r="G861" s="7"/>
      <c r="H861" s="13"/>
      <c r="I861" s="257"/>
      <c r="J861" s="855"/>
      <c r="K861" s="855"/>
      <c r="L861" s="857"/>
      <c r="M861" s="642"/>
      <c r="N861" s="642"/>
      <c r="O861" s="642"/>
      <c r="V861" s="262"/>
    </row>
    <row r="862" spans="1:22" x14ac:dyDescent="0.25">
      <c r="A862" s="8">
        <v>752</v>
      </c>
      <c r="B862" s="144"/>
      <c r="C862" s="144"/>
      <c r="D862" s="18"/>
      <c r="E862" s="92"/>
      <c r="F862" s="7"/>
      <c r="G862" s="7"/>
      <c r="H862" s="13"/>
      <c r="I862" s="257"/>
      <c r="J862" s="855"/>
      <c r="K862" s="855"/>
      <c r="L862" s="857"/>
      <c r="M862" s="642"/>
      <c r="N862" s="642"/>
      <c r="O862" s="642"/>
      <c r="V862" s="262"/>
    </row>
    <row r="863" spans="1:22" x14ac:dyDescent="0.25">
      <c r="A863" s="6">
        <v>753</v>
      </c>
      <c r="B863" s="144"/>
      <c r="C863" s="144"/>
      <c r="D863" s="18"/>
      <c r="E863" s="92"/>
      <c r="F863" s="7"/>
      <c r="G863" s="7"/>
      <c r="H863" s="13"/>
      <c r="I863" s="257"/>
      <c r="J863" s="855"/>
      <c r="K863" s="855"/>
      <c r="L863" s="857"/>
      <c r="M863" s="642"/>
      <c r="N863" s="642"/>
      <c r="O863" s="642"/>
      <c r="V863" s="262"/>
    </row>
    <row r="864" spans="1:22" x14ac:dyDescent="0.25">
      <c r="A864" s="8">
        <v>754</v>
      </c>
      <c r="B864" s="144"/>
      <c r="C864" s="144"/>
      <c r="D864" s="18"/>
      <c r="E864" s="92"/>
      <c r="F864" s="7"/>
      <c r="G864" s="7"/>
      <c r="H864" s="13"/>
      <c r="I864" s="257"/>
      <c r="J864" s="875"/>
      <c r="K864" s="876"/>
      <c r="L864" s="877"/>
      <c r="M864" s="645"/>
      <c r="N864" s="646"/>
      <c r="O864" s="642"/>
      <c r="V864" s="262"/>
    </row>
    <row r="865" spans="1:22" x14ac:dyDescent="0.25">
      <c r="A865" s="6">
        <v>755</v>
      </c>
      <c r="B865" s="144"/>
      <c r="C865" s="144"/>
      <c r="D865" s="18"/>
      <c r="E865" s="92"/>
      <c r="F865" s="7"/>
      <c r="G865" s="7"/>
      <c r="H865" s="13"/>
      <c r="I865" s="257"/>
      <c r="J865" s="875"/>
      <c r="K865" s="876"/>
      <c r="L865" s="877"/>
      <c r="M865" s="645"/>
      <c r="N865" s="646"/>
      <c r="O865" s="642"/>
      <c r="V865" s="262"/>
    </row>
    <row r="866" spans="1:22" x14ac:dyDescent="0.25">
      <c r="A866" s="8">
        <v>756</v>
      </c>
      <c r="B866" s="144"/>
      <c r="C866" s="144"/>
      <c r="D866" s="18"/>
      <c r="E866" s="92"/>
      <c r="F866" s="7"/>
      <c r="G866" s="7"/>
      <c r="H866" s="13"/>
      <c r="I866" s="257"/>
      <c r="J866" s="863"/>
      <c r="K866" s="863"/>
      <c r="L866" s="864"/>
      <c r="M866" s="642"/>
      <c r="N866" s="642"/>
      <c r="O866" s="642"/>
      <c r="V866" s="262"/>
    </row>
    <row r="867" spans="1:22" x14ac:dyDescent="0.25">
      <c r="A867" s="6">
        <v>757</v>
      </c>
      <c r="B867" s="144"/>
      <c r="C867" s="144"/>
      <c r="D867" s="18"/>
      <c r="E867" s="92"/>
      <c r="F867" s="7"/>
      <c r="G867" s="7"/>
      <c r="H867" s="13"/>
      <c r="I867" s="257"/>
      <c r="J867" s="863"/>
      <c r="K867" s="863"/>
      <c r="L867" s="864"/>
      <c r="M867" s="642"/>
      <c r="N867" s="642"/>
      <c r="O867" s="642"/>
      <c r="V867" s="262"/>
    </row>
    <row r="868" spans="1:22" x14ac:dyDescent="0.25">
      <c r="A868" s="8">
        <v>758</v>
      </c>
      <c r="B868" s="144"/>
      <c r="C868" s="144"/>
      <c r="D868" s="18"/>
      <c r="E868" s="92"/>
      <c r="F868" s="7"/>
      <c r="G868" s="7"/>
      <c r="H868" s="13"/>
      <c r="I868" s="257"/>
      <c r="J868" s="863"/>
      <c r="K868" s="863"/>
      <c r="L868" s="864"/>
      <c r="M868" s="642"/>
      <c r="N868" s="642"/>
      <c r="O868" s="642"/>
      <c r="V868" s="4830"/>
    </row>
    <row r="869" spans="1:22" x14ac:dyDescent="0.25">
      <c r="A869" s="6">
        <v>759</v>
      </c>
      <c r="B869" s="144"/>
      <c r="C869" s="144"/>
      <c r="D869" s="18"/>
      <c r="E869" s="92"/>
      <c r="F869" s="7"/>
      <c r="G869" s="7"/>
      <c r="H869" s="13"/>
      <c r="I869" s="257"/>
      <c r="J869" s="863"/>
      <c r="K869" s="863"/>
      <c r="L869" s="864"/>
      <c r="M869" s="642"/>
      <c r="N869" s="642"/>
      <c r="O869" s="642"/>
      <c r="V869" s="4827"/>
    </row>
    <row r="870" spans="1:22" x14ac:dyDescent="0.25">
      <c r="A870" s="8">
        <v>760</v>
      </c>
      <c r="B870" s="144"/>
      <c r="C870" s="144"/>
      <c r="D870" s="18"/>
      <c r="E870" s="92"/>
      <c r="F870" s="7"/>
      <c r="G870" s="7"/>
      <c r="H870" s="13"/>
      <c r="I870" s="257"/>
      <c r="J870" s="875"/>
      <c r="K870" s="876"/>
      <c r="L870" s="877"/>
      <c r="M870" s="645"/>
      <c r="N870" s="646"/>
      <c r="O870" s="642"/>
      <c r="V870" s="262"/>
    </row>
    <row r="871" spans="1:22" x14ac:dyDescent="0.25">
      <c r="A871" s="6">
        <v>761</v>
      </c>
      <c r="B871" s="144"/>
      <c r="C871" s="144"/>
      <c r="D871" s="18"/>
      <c r="E871" s="92"/>
      <c r="F871" s="7"/>
      <c r="G871" s="7"/>
      <c r="H871" s="13"/>
      <c r="I871" s="257"/>
      <c r="J871" s="875"/>
      <c r="K871" s="876"/>
      <c r="L871" s="877"/>
      <c r="M871" s="645"/>
      <c r="N871" s="646"/>
      <c r="O871" s="642"/>
      <c r="V871" s="262"/>
    </row>
    <row r="872" spans="1:22" x14ac:dyDescent="0.25">
      <c r="A872" s="8">
        <v>762</v>
      </c>
      <c r="B872" s="144"/>
      <c r="C872" s="144"/>
      <c r="D872" s="18"/>
      <c r="E872" s="92"/>
      <c r="F872" s="7"/>
      <c r="G872" s="7"/>
      <c r="H872" s="13"/>
      <c r="I872" s="257"/>
      <c r="J872" s="875"/>
      <c r="K872" s="876"/>
      <c r="L872" s="877"/>
      <c r="M872" s="645"/>
      <c r="N872" s="646"/>
      <c r="O872" s="642"/>
      <c r="V872" s="262"/>
    </row>
    <row r="873" spans="1:22" x14ac:dyDescent="0.25">
      <c r="A873" s="6">
        <v>763</v>
      </c>
      <c r="B873" s="144"/>
      <c r="C873" s="144"/>
      <c r="D873" s="18"/>
      <c r="E873" s="92"/>
      <c r="F873" s="7"/>
      <c r="G873" s="7"/>
      <c r="H873" s="13"/>
      <c r="I873" s="257"/>
      <c r="J873" s="863"/>
      <c r="K873" s="856"/>
      <c r="L873" s="864"/>
      <c r="M873" s="645"/>
      <c r="N873" s="646"/>
      <c r="O873" s="642"/>
      <c r="V873" s="262"/>
    </row>
    <row r="874" spans="1:22" x14ac:dyDescent="0.25">
      <c r="A874" s="8">
        <v>764</v>
      </c>
      <c r="B874" s="144"/>
      <c r="C874" s="144"/>
      <c r="D874" s="18"/>
      <c r="E874" s="92"/>
      <c r="F874" s="7"/>
      <c r="G874" s="7"/>
      <c r="H874" s="13"/>
      <c r="I874" s="257"/>
      <c r="J874" s="863"/>
      <c r="K874" s="863"/>
      <c r="L874" s="864"/>
      <c r="M874" s="642"/>
      <c r="N874" s="642"/>
      <c r="O874" s="642"/>
      <c r="V874" s="4830"/>
    </row>
    <row r="875" spans="1:22" x14ac:dyDescent="0.25">
      <c r="A875" s="6">
        <v>765</v>
      </c>
      <c r="B875" s="144"/>
      <c r="C875" s="144"/>
      <c r="D875" s="18"/>
      <c r="E875" s="92"/>
      <c r="F875" s="7"/>
      <c r="G875" s="7"/>
      <c r="H875" s="13"/>
      <c r="I875" s="257"/>
      <c r="J875" s="863"/>
      <c r="K875" s="863"/>
      <c r="L875" s="864"/>
      <c r="M875" s="642"/>
      <c r="N875" s="642"/>
      <c r="O875" s="642"/>
      <c r="V875" s="4827"/>
    </row>
    <row r="876" spans="1:22" x14ac:dyDescent="0.25">
      <c r="A876" s="8">
        <v>766</v>
      </c>
      <c r="B876" s="144"/>
      <c r="C876" s="144"/>
      <c r="D876" s="18"/>
      <c r="E876" s="92"/>
      <c r="F876" s="7"/>
      <c r="G876" s="7"/>
      <c r="H876" s="13"/>
      <c r="I876" s="257"/>
      <c r="J876" s="875"/>
      <c r="K876" s="876"/>
      <c r="L876" s="877"/>
      <c r="M876" s="645"/>
      <c r="N876" s="646"/>
      <c r="O876" s="642"/>
      <c r="V876" s="262"/>
    </row>
    <row r="877" spans="1:22" x14ac:dyDescent="0.25">
      <c r="A877" s="6">
        <v>767</v>
      </c>
      <c r="B877" s="144"/>
      <c r="C877" s="144"/>
      <c r="D877" s="18"/>
      <c r="E877" s="92"/>
      <c r="F877" s="7"/>
      <c r="G877" s="7"/>
      <c r="H877" s="13"/>
      <c r="I877" s="257"/>
      <c r="J877" s="875"/>
      <c r="K877" s="876"/>
      <c r="L877" s="877"/>
      <c r="M877" s="645"/>
      <c r="N877" s="646"/>
      <c r="O877" s="642"/>
      <c r="V877" s="262"/>
    </row>
    <row r="878" spans="1:22" x14ac:dyDescent="0.25">
      <c r="A878" s="8">
        <v>768</v>
      </c>
      <c r="B878" s="144"/>
      <c r="C878" s="144"/>
      <c r="D878" s="18"/>
      <c r="E878" s="92"/>
      <c r="F878" s="7"/>
      <c r="G878" s="7"/>
      <c r="H878" s="13"/>
      <c r="I878" s="257"/>
      <c r="J878" s="863"/>
      <c r="K878" s="863"/>
      <c r="L878" s="864"/>
      <c r="M878" s="642"/>
      <c r="N878" s="642"/>
      <c r="O878" s="642"/>
      <c r="V878" s="4830"/>
    </row>
    <row r="879" spans="1:22" x14ac:dyDescent="0.25">
      <c r="A879" s="6">
        <v>769</v>
      </c>
      <c r="B879" s="144"/>
      <c r="C879" s="144"/>
      <c r="D879" s="18"/>
      <c r="E879" s="92"/>
      <c r="F879" s="7"/>
      <c r="G879" s="7"/>
      <c r="H879" s="13"/>
      <c r="I879" s="257"/>
      <c r="J879" s="863"/>
      <c r="K879" s="863"/>
      <c r="L879" s="864"/>
      <c r="M879" s="642"/>
      <c r="N879" s="642"/>
      <c r="O879" s="642"/>
      <c r="V879" s="4827"/>
    </row>
    <row r="880" spans="1:22" x14ac:dyDescent="0.25">
      <c r="A880" s="8">
        <v>770</v>
      </c>
      <c r="B880" s="144"/>
      <c r="C880" s="144"/>
      <c r="D880" s="18"/>
      <c r="E880" s="92"/>
      <c r="F880" s="7"/>
      <c r="G880" s="7"/>
      <c r="H880" s="13"/>
      <c r="I880" s="257"/>
      <c r="J880" s="863"/>
      <c r="K880" s="863"/>
      <c r="L880" s="864"/>
      <c r="M880" s="642"/>
      <c r="N880" s="642"/>
      <c r="O880" s="642"/>
      <c r="V880" s="262"/>
    </row>
    <row r="881" spans="1:22" x14ac:dyDescent="0.25">
      <c r="A881" s="6">
        <v>771</v>
      </c>
      <c r="B881" s="144"/>
      <c r="C881" s="144"/>
      <c r="D881" s="18"/>
      <c r="E881" s="92"/>
      <c r="F881" s="7"/>
      <c r="G881" s="7"/>
      <c r="H881" s="13"/>
      <c r="I881" s="257"/>
      <c r="J881" s="863"/>
      <c r="K881" s="863"/>
      <c r="L881" s="864"/>
      <c r="M881" s="642"/>
      <c r="N881" s="642"/>
      <c r="O881" s="642"/>
      <c r="V881" s="262"/>
    </row>
    <row r="882" spans="1:22" x14ac:dyDescent="0.25">
      <c r="A882" s="8">
        <v>772</v>
      </c>
      <c r="B882" s="144"/>
      <c r="C882" s="144"/>
      <c r="D882" s="18"/>
      <c r="E882" s="92"/>
      <c r="F882" s="7"/>
      <c r="G882" s="7"/>
      <c r="H882" s="13"/>
      <c r="I882" s="257"/>
      <c r="J882" s="863"/>
      <c r="K882" s="863"/>
      <c r="L882" s="864"/>
      <c r="M882" s="642"/>
      <c r="N882" s="642"/>
      <c r="O882" s="642"/>
      <c r="V882" s="262"/>
    </row>
    <row r="883" spans="1:22" x14ac:dyDescent="0.25">
      <c r="A883" s="6">
        <v>773</v>
      </c>
      <c r="B883" s="144"/>
      <c r="C883" s="144"/>
      <c r="D883" s="18"/>
      <c r="E883" s="92"/>
      <c r="F883" s="7"/>
      <c r="G883" s="7"/>
      <c r="H883" s="13"/>
      <c r="I883" s="257"/>
      <c r="J883" s="863"/>
      <c r="K883" s="863"/>
      <c r="L883" s="864"/>
      <c r="M883" s="642"/>
      <c r="N883" s="642"/>
      <c r="O883" s="642"/>
      <c r="V883" s="262"/>
    </row>
    <row r="884" spans="1:22" x14ac:dyDescent="0.25">
      <c r="A884" s="8">
        <v>774</v>
      </c>
      <c r="B884" s="144"/>
      <c r="C884" s="144"/>
      <c r="D884" s="18"/>
      <c r="E884" s="92"/>
      <c r="F884" s="7"/>
      <c r="G884" s="7"/>
      <c r="H884" s="13"/>
      <c r="I884" s="257"/>
      <c r="J884" s="863"/>
      <c r="K884" s="863"/>
      <c r="L884" s="864"/>
      <c r="M884" s="642"/>
      <c r="N884" s="642"/>
      <c r="O884" s="642"/>
      <c r="V884" s="262"/>
    </row>
    <row r="885" spans="1:22" x14ac:dyDescent="0.25">
      <c r="A885" s="6">
        <v>775</v>
      </c>
      <c r="B885" s="144"/>
      <c r="C885" s="144"/>
      <c r="D885" s="18"/>
      <c r="E885" s="92"/>
      <c r="F885" s="7"/>
      <c r="G885" s="7"/>
      <c r="H885" s="13"/>
      <c r="I885" s="257"/>
      <c r="J885" s="863"/>
      <c r="K885" s="863"/>
      <c r="L885" s="864"/>
      <c r="M885" s="642"/>
      <c r="N885" s="642"/>
      <c r="O885" s="642"/>
      <c r="V885" s="262"/>
    </row>
    <row r="886" spans="1:22" x14ac:dyDescent="0.25">
      <c r="A886" s="8">
        <v>776</v>
      </c>
      <c r="B886" s="144"/>
      <c r="C886" s="144"/>
      <c r="D886" s="18"/>
      <c r="E886" s="92"/>
      <c r="F886" s="7"/>
      <c r="G886" s="7"/>
      <c r="H886" s="13"/>
      <c r="I886" s="257"/>
      <c r="J886" s="863"/>
      <c r="K886" s="863"/>
      <c r="L886" s="864"/>
      <c r="M886" s="642"/>
      <c r="N886" s="642"/>
      <c r="O886" s="642"/>
      <c r="V886" s="262"/>
    </row>
    <row r="887" spans="1:22" x14ac:dyDescent="0.25">
      <c r="A887" s="6">
        <v>777</v>
      </c>
      <c r="B887" s="144"/>
      <c r="C887" s="144"/>
      <c r="D887" s="18"/>
      <c r="E887" s="92"/>
      <c r="F887" s="7"/>
      <c r="G887" s="7"/>
      <c r="H887" s="13"/>
      <c r="I887" s="257"/>
      <c r="J887" s="863"/>
      <c r="K887" s="863"/>
      <c r="L887" s="864"/>
      <c r="M887" s="642"/>
      <c r="N887" s="642"/>
      <c r="O887" s="642"/>
      <c r="V887" s="262"/>
    </row>
    <row r="888" spans="1:22" x14ac:dyDescent="0.25">
      <c r="A888" s="8">
        <v>778</v>
      </c>
      <c r="B888" s="144"/>
      <c r="C888" s="144"/>
      <c r="D888" s="18"/>
      <c r="E888" s="92"/>
      <c r="F888" s="7"/>
      <c r="G888" s="7"/>
      <c r="H888" s="13"/>
      <c r="I888" s="257"/>
      <c r="J888" s="863"/>
      <c r="K888" s="863"/>
      <c r="L888" s="864"/>
      <c r="M888" s="642"/>
      <c r="N888" s="642"/>
      <c r="O888" s="642"/>
      <c r="V888" s="262"/>
    </row>
    <row r="889" spans="1:22" x14ac:dyDescent="0.25">
      <c r="A889" s="6">
        <v>779</v>
      </c>
      <c r="B889" s="144"/>
      <c r="C889" s="144"/>
      <c r="D889" s="18"/>
      <c r="E889" s="92"/>
      <c r="F889" s="7"/>
      <c r="G889" s="7"/>
      <c r="H889" s="13"/>
      <c r="I889" s="257"/>
      <c r="J889" s="863"/>
      <c r="K889" s="863"/>
      <c r="L889" s="864"/>
      <c r="M889" s="642"/>
      <c r="N889" s="642"/>
      <c r="O889" s="642"/>
      <c r="V889" s="262"/>
    </row>
    <row r="890" spans="1:22" x14ac:dyDescent="0.25">
      <c r="A890" s="8">
        <v>780</v>
      </c>
      <c r="B890" s="144"/>
      <c r="C890" s="144"/>
      <c r="D890" s="18"/>
      <c r="E890" s="92"/>
      <c r="F890" s="7"/>
      <c r="G890" s="7"/>
      <c r="H890" s="13"/>
      <c r="I890" s="257"/>
      <c r="J890" s="863"/>
      <c r="K890" s="863"/>
      <c r="L890" s="864"/>
      <c r="M890" s="642"/>
      <c r="N890" s="642"/>
      <c r="O890" s="642"/>
      <c r="V890" s="262"/>
    </row>
    <row r="891" spans="1:22" x14ac:dyDescent="0.25">
      <c r="A891" s="6">
        <v>781</v>
      </c>
      <c r="B891" s="144"/>
      <c r="C891" s="144"/>
      <c r="D891" s="18"/>
      <c r="E891" s="92"/>
      <c r="F891" s="7"/>
      <c r="G891" s="7"/>
      <c r="H891" s="13"/>
      <c r="I891" s="257"/>
      <c r="J891" s="863"/>
      <c r="K891" s="863"/>
      <c r="L891" s="864"/>
      <c r="M891" s="642"/>
      <c r="N891" s="642"/>
      <c r="O891" s="642"/>
      <c r="V891" s="262"/>
    </row>
    <row r="892" spans="1:22" x14ac:dyDescent="0.25">
      <c r="A892" s="8">
        <v>782</v>
      </c>
      <c r="B892" s="144"/>
      <c r="C892" s="144"/>
      <c r="D892" s="18"/>
      <c r="E892" s="92"/>
      <c r="F892" s="7"/>
      <c r="G892" s="7"/>
      <c r="H892" s="13"/>
      <c r="I892" s="257"/>
      <c r="J892" s="863"/>
      <c r="K892" s="863"/>
      <c r="L892" s="864"/>
      <c r="M892" s="642"/>
      <c r="N892" s="642"/>
      <c r="O892" s="642"/>
      <c r="V892" s="262"/>
    </row>
    <row r="893" spans="1:22" x14ac:dyDescent="0.25">
      <c r="A893" s="6">
        <v>783</v>
      </c>
      <c r="B893" s="144"/>
      <c r="C893" s="144"/>
      <c r="D893" s="18"/>
      <c r="E893" s="92"/>
      <c r="F893" s="7"/>
      <c r="G893" s="7"/>
      <c r="H893" s="13"/>
      <c r="I893" s="257"/>
      <c r="J893" s="863"/>
      <c r="K893" s="863"/>
      <c r="L893" s="864"/>
      <c r="M893" s="642"/>
      <c r="N893" s="642"/>
      <c r="O893" s="642"/>
      <c r="V893" s="262"/>
    </row>
    <row r="894" spans="1:22" x14ac:dyDescent="0.25">
      <c r="A894" s="8">
        <v>784</v>
      </c>
      <c r="B894" s="144"/>
      <c r="C894" s="144"/>
      <c r="D894" s="18"/>
      <c r="E894" s="92"/>
      <c r="F894" s="7"/>
      <c r="G894" s="7"/>
      <c r="H894" s="13"/>
      <c r="I894" s="257"/>
      <c r="J894" s="863"/>
      <c r="K894" s="863"/>
      <c r="L894" s="864"/>
      <c r="M894" s="642"/>
      <c r="N894" s="642"/>
      <c r="O894" s="642"/>
      <c r="V894" s="262"/>
    </row>
    <row r="895" spans="1:22" x14ac:dyDescent="0.25">
      <c r="A895" s="6">
        <v>785</v>
      </c>
      <c r="B895" s="144"/>
      <c r="C895" s="144"/>
      <c r="D895" s="18"/>
      <c r="E895" s="92"/>
      <c r="F895" s="7"/>
      <c r="G895" s="7"/>
      <c r="H895" s="13"/>
      <c r="I895" s="257"/>
      <c r="J895" s="863"/>
      <c r="K895" s="863"/>
      <c r="L895" s="864"/>
      <c r="M895" s="642"/>
      <c r="N895" s="642"/>
      <c r="O895" s="642"/>
      <c r="V895" s="262"/>
    </row>
    <row r="896" spans="1:22" x14ac:dyDescent="0.25">
      <c r="A896" s="8">
        <v>786</v>
      </c>
      <c r="B896" s="144"/>
      <c r="C896" s="144"/>
      <c r="D896" s="18"/>
      <c r="E896" s="92"/>
      <c r="F896" s="7"/>
      <c r="G896" s="7"/>
      <c r="H896" s="13"/>
      <c r="I896" s="257"/>
      <c r="J896" s="863"/>
      <c r="K896" s="863"/>
      <c r="L896" s="864"/>
      <c r="M896" s="642"/>
      <c r="N896" s="642"/>
      <c r="O896" s="642"/>
      <c r="V896" s="262"/>
    </row>
    <row r="897" spans="1:22" x14ac:dyDescent="0.25">
      <c r="A897" s="6">
        <v>787</v>
      </c>
      <c r="B897" s="144"/>
      <c r="C897" s="144"/>
      <c r="D897" s="18"/>
      <c r="E897" s="92"/>
      <c r="F897" s="7"/>
      <c r="G897" s="7"/>
      <c r="H897" s="13"/>
      <c r="I897" s="257"/>
      <c r="J897" s="863"/>
      <c r="K897" s="863"/>
      <c r="L897" s="864"/>
      <c r="M897" s="642"/>
      <c r="N897" s="642"/>
      <c r="O897" s="642"/>
      <c r="V897" s="262"/>
    </row>
    <row r="898" spans="1:22" x14ac:dyDescent="0.25">
      <c r="A898" s="8">
        <v>788</v>
      </c>
      <c r="B898" s="144"/>
      <c r="C898" s="144"/>
      <c r="D898" s="18"/>
      <c r="E898" s="92"/>
      <c r="F898" s="7"/>
      <c r="G898" s="7"/>
      <c r="H898" s="13"/>
      <c r="I898" s="257"/>
      <c r="J898" s="863"/>
      <c r="K898" s="863"/>
      <c r="L898" s="864"/>
      <c r="M898" s="642"/>
      <c r="N898" s="642"/>
      <c r="O898" s="642"/>
      <c r="V898" s="262"/>
    </row>
    <row r="899" spans="1:22" x14ac:dyDescent="0.25">
      <c r="A899" s="6">
        <v>789</v>
      </c>
      <c r="B899" s="144"/>
      <c r="C899" s="144"/>
      <c r="D899" s="18"/>
      <c r="E899" s="92"/>
      <c r="F899" s="7"/>
      <c r="G899" s="7"/>
      <c r="H899" s="13"/>
      <c r="I899" s="257"/>
      <c r="J899" s="863"/>
      <c r="K899" s="863"/>
      <c r="L899" s="864"/>
      <c r="M899" s="642"/>
      <c r="N899" s="642"/>
      <c r="O899" s="642"/>
      <c r="V899" s="262"/>
    </row>
    <row r="900" spans="1:22" x14ac:dyDescent="0.25">
      <c r="A900" s="8">
        <v>790</v>
      </c>
      <c r="B900" s="144"/>
      <c r="C900" s="144"/>
      <c r="D900" s="18"/>
      <c r="E900" s="92"/>
      <c r="F900" s="7"/>
      <c r="G900" s="7"/>
      <c r="H900" s="13"/>
      <c r="I900" s="257"/>
      <c r="J900" s="863"/>
      <c r="K900" s="863"/>
      <c r="L900" s="864"/>
      <c r="M900" s="642"/>
      <c r="N900" s="642"/>
      <c r="O900" s="642"/>
      <c r="V900" s="262"/>
    </row>
    <row r="901" spans="1:22" x14ac:dyDescent="0.25">
      <c r="A901" s="6">
        <v>791</v>
      </c>
      <c r="B901" s="144"/>
      <c r="C901" s="144"/>
      <c r="D901" s="18"/>
      <c r="E901" s="92"/>
      <c r="F901" s="7"/>
      <c r="G901" s="7"/>
      <c r="H901" s="13"/>
      <c r="I901" s="257"/>
      <c r="J901" s="863"/>
      <c r="K901" s="863"/>
      <c r="L901" s="864"/>
      <c r="M901" s="642"/>
      <c r="N901" s="642"/>
      <c r="O901" s="642"/>
      <c r="V901" s="262"/>
    </row>
    <row r="902" spans="1:22" x14ac:dyDescent="0.25">
      <c r="A902" s="8">
        <v>792</v>
      </c>
      <c r="B902" s="144"/>
      <c r="C902" s="144"/>
      <c r="D902" s="18"/>
      <c r="E902" s="92"/>
      <c r="F902" s="7"/>
      <c r="G902" s="7"/>
      <c r="H902" s="13"/>
      <c r="I902" s="257"/>
      <c r="J902" s="863"/>
      <c r="K902" s="863"/>
      <c r="L902" s="864"/>
      <c r="M902" s="642"/>
      <c r="N902" s="642"/>
      <c r="O902" s="642"/>
      <c r="V902" s="262"/>
    </row>
    <row r="903" spans="1:22" x14ac:dyDescent="0.25">
      <c r="A903" s="6">
        <v>793</v>
      </c>
      <c r="B903" s="144"/>
      <c r="C903" s="144"/>
      <c r="D903" s="18"/>
      <c r="E903" s="92"/>
      <c r="F903" s="7"/>
      <c r="G903" s="7"/>
      <c r="H903" s="13"/>
      <c r="I903" s="257"/>
      <c r="J903" s="863"/>
      <c r="K903" s="863"/>
      <c r="L903" s="864"/>
      <c r="M903" s="642"/>
      <c r="N903" s="642"/>
      <c r="O903" s="642"/>
      <c r="V903" s="262"/>
    </row>
    <row r="904" spans="1:22" x14ac:dyDescent="0.25">
      <c r="A904" s="8">
        <v>794</v>
      </c>
      <c r="B904" s="144"/>
      <c r="C904" s="144"/>
      <c r="D904" s="18"/>
      <c r="E904" s="92"/>
      <c r="F904" s="7"/>
      <c r="G904" s="7"/>
      <c r="H904" s="13"/>
      <c r="I904" s="257"/>
      <c r="J904" s="863"/>
      <c r="K904" s="863"/>
      <c r="L904" s="864"/>
      <c r="M904" s="642"/>
      <c r="N904" s="642"/>
      <c r="O904" s="642"/>
      <c r="V904" s="262"/>
    </row>
    <row r="905" spans="1:22" x14ac:dyDescent="0.25">
      <c r="A905" s="6">
        <v>795</v>
      </c>
      <c r="B905" s="144"/>
      <c r="C905" s="144"/>
      <c r="D905" s="18"/>
      <c r="E905" s="92"/>
      <c r="F905" s="7"/>
      <c r="G905" s="7"/>
      <c r="H905" s="13"/>
      <c r="I905" s="257"/>
      <c r="J905" s="863"/>
      <c r="K905" s="863"/>
      <c r="L905" s="864"/>
      <c r="M905" s="642"/>
      <c r="N905" s="642"/>
      <c r="O905" s="642"/>
      <c r="V905" s="262"/>
    </row>
    <row r="906" spans="1:22" x14ac:dyDescent="0.25">
      <c r="A906" s="8">
        <v>796</v>
      </c>
      <c r="B906" s="144"/>
      <c r="C906" s="144"/>
      <c r="D906" s="18"/>
      <c r="E906" s="92"/>
      <c r="F906" s="7"/>
      <c r="G906" s="7"/>
      <c r="H906" s="13"/>
      <c r="I906" s="257"/>
      <c r="J906" s="863"/>
      <c r="K906" s="863"/>
      <c r="L906" s="864"/>
      <c r="M906" s="642"/>
      <c r="N906" s="642"/>
      <c r="O906" s="642"/>
      <c r="V906" s="262"/>
    </row>
    <row r="907" spans="1:22" x14ac:dyDescent="0.25">
      <c r="A907" s="6">
        <v>797</v>
      </c>
      <c r="B907" s="144"/>
      <c r="C907" s="144"/>
      <c r="D907" s="18"/>
      <c r="E907" s="92"/>
      <c r="F907" s="7"/>
      <c r="G907" s="7"/>
      <c r="H907" s="13"/>
      <c r="I907" s="257"/>
      <c r="J907" s="863"/>
      <c r="K907" s="863"/>
      <c r="L907" s="864"/>
      <c r="M907" s="642"/>
      <c r="N907" s="642"/>
      <c r="O907" s="642"/>
      <c r="V907" s="262"/>
    </row>
    <row r="908" spans="1:22" x14ac:dyDescent="0.25">
      <c r="A908" s="8">
        <v>798</v>
      </c>
      <c r="B908" s="144"/>
      <c r="C908" s="144"/>
      <c r="D908" s="18"/>
      <c r="E908" s="92"/>
      <c r="F908" s="7"/>
      <c r="G908" s="7"/>
      <c r="H908" s="13"/>
      <c r="I908" s="257"/>
      <c r="J908" s="863"/>
      <c r="K908" s="863"/>
      <c r="L908" s="864"/>
      <c r="M908" s="642"/>
      <c r="N908" s="642"/>
      <c r="O908" s="642"/>
      <c r="V908" s="262"/>
    </row>
    <row r="909" spans="1:22" x14ac:dyDescent="0.25">
      <c r="A909" s="6">
        <v>799</v>
      </c>
      <c r="B909" s="144"/>
      <c r="C909" s="144"/>
      <c r="D909" s="18"/>
      <c r="E909" s="92"/>
      <c r="F909" s="7"/>
      <c r="G909" s="7"/>
      <c r="H909" s="13"/>
      <c r="I909" s="257"/>
      <c r="J909" s="863"/>
      <c r="K909" s="863"/>
      <c r="L909" s="864"/>
      <c r="M909" s="642"/>
      <c r="N909" s="642"/>
      <c r="O909" s="642"/>
      <c r="V909" s="262"/>
    </row>
    <row r="910" spans="1:22" x14ac:dyDescent="0.25">
      <c r="A910" s="8">
        <v>800</v>
      </c>
      <c r="B910" s="144"/>
      <c r="C910" s="144"/>
      <c r="D910" s="18"/>
      <c r="E910" s="92"/>
      <c r="F910" s="7"/>
      <c r="G910" s="7"/>
      <c r="H910" s="13"/>
      <c r="I910" s="257"/>
      <c r="J910" s="863"/>
      <c r="K910" s="863"/>
      <c r="L910" s="864"/>
      <c r="M910" s="642"/>
      <c r="N910" s="642"/>
      <c r="O910" s="642"/>
      <c r="V910" s="262"/>
    </row>
    <row r="911" spans="1:22" x14ac:dyDescent="0.25">
      <c r="A911" s="6">
        <v>801</v>
      </c>
      <c r="B911" s="144"/>
      <c r="C911" s="144"/>
      <c r="D911" s="18"/>
      <c r="E911" s="92"/>
      <c r="F911" s="7"/>
      <c r="G911" s="7"/>
      <c r="H911" s="13"/>
      <c r="I911" s="257"/>
      <c r="J911" s="863"/>
      <c r="K911" s="863"/>
      <c r="L911" s="864"/>
      <c r="M911" s="642"/>
      <c r="N911" s="642"/>
      <c r="O911" s="642"/>
      <c r="V911" s="262"/>
    </row>
    <row r="912" spans="1:22" x14ac:dyDescent="0.25">
      <c r="A912" s="8">
        <v>802</v>
      </c>
      <c r="B912" s="144"/>
      <c r="C912" s="144"/>
      <c r="D912" s="18"/>
      <c r="E912" s="92"/>
      <c r="F912" s="7"/>
      <c r="G912" s="7"/>
      <c r="H912" s="13"/>
      <c r="I912" s="257"/>
      <c r="J912" s="863"/>
      <c r="K912" s="863"/>
      <c r="L912" s="864"/>
      <c r="M912" s="642"/>
      <c r="N912" s="642"/>
      <c r="O912" s="642"/>
      <c r="V912" s="262"/>
    </row>
    <row r="913" spans="1:22" x14ac:dyDescent="0.25">
      <c r="A913" s="6">
        <v>803</v>
      </c>
      <c r="B913" s="144"/>
      <c r="C913" s="144"/>
      <c r="D913" s="18"/>
      <c r="E913" s="92"/>
      <c r="F913" s="7"/>
      <c r="G913" s="7"/>
      <c r="H913" s="13"/>
      <c r="I913" s="257"/>
      <c r="J913" s="863"/>
      <c r="K913" s="863"/>
      <c r="L913" s="864"/>
      <c r="M913" s="642"/>
      <c r="N913" s="642"/>
      <c r="O913" s="642"/>
      <c r="V913" s="262"/>
    </row>
    <row r="914" spans="1:22" x14ac:dyDescent="0.25">
      <c r="A914" s="8">
        <v>804</v>
      </c>
      <c r="B914" s="144"/>
      <c r="C914" s="144"/>
      <c r="D914" s="18"/>
      <c r="E914" s="92"/>
      <c r="F914" s="7"/>
      <c r="G914" s="7"/>
      <c r="H914" s="13"/>
      <c r="I914" s="257"/>
      <c r="J914" s="863"/>
      <c r="K914" s="863"/>
      <c r="L914" s="864"/>
      <c r="M914" s="642"/>
      <c r="N914" s="642"/>
      <c r="O914" s="642"/>
      <c r="V914" s="262"/>
    </row>
    <row r="915" spans="1:22" x14ac:dyDescent="0.25">
      <c r="A915" s="6">
        <v>805</v>
      </c>
      <c r="B915" s="144"/>
      <c r="C915" s="144"/>
      <c r="D915" s="18"/>
      <c r="E915" s="92"/>
      <c r="F915" s="7"/>
      <c r="G915" s="7"/>
      <c r="H915" s="13"/>
      <c r="I915" s="257"/>
      <c r="J915" s="863"/>
      <c r="K915" s="863"/>
      <c r="L915" s="864"/>
      <c r="M915" s="642"/>
      <c r="N915" s="642"/>
      <c r="O915" s="642"/>
      <c r="V915" s="262"/>
    </row>
    <row r="916" spans="1:22" x14ac:dyDescent="0.25">
      <c r="A916" s="8">
        <v>806</v>
      </c>
      <c r="B916" s="144"/>
      <c r="C916" s="144"/>
      <c r="D916" s="18"/>
      <c r="E916" s="92"/>
      <c r="F916" s="7"/>
      <c r="G916" s="7"/>
      <c r="H916" s="13"/>
      <c r="I916" s="257"/>
      <c r="J916" s="863"/>
      <c r="K916" s="863"/>
      <c r="L916" s="864"/>
      <c r="M916" s="642"/>
      <c r="N916" s="642"/>
      <c r="O916" s="642"/>
      <c r="V916" s="262"/>
    </row>
    <row r="917" spans="1:22" x14ac:dyDescent="0.25">
      <c r="A917" s="6">
        <v>807</v>
      </c>
      <c r="B917" s="144"/>
      <c r="C917" s="144"/>
      <c r="D917" s="18"/>
      <c r="E917" s="92"/>
      <c r="F917" s="7"/>
      <c r="G917" s="7"/>
      <c r="H917" s="13"/>
      <c r="I917" s="257"/>
      <c r="J917" s="863"/>
      <c r="K917" s="863"/>
      <c r="L917" s="864"/>
      <c r="M917" s="642"/>
      <c r="N917" s="642"/>
      <c r="O917" s="642"/>
      <c r="V917" s="262"/>
    </row>
    <row r="918" spans="1:22" x14ac:dyDescent="0.25">
      <c r="A918" s="8">
        <v>808</v>
      </c>
      <c r="B918" s="144"/>
      <c r="C918" s="144"/>
      <c r="D918" s="18"/>
      <c r="E918" s="92"/>
      <c r="F918" s="7"/>
      <c r="G918" s="7"/>
      <c r="H918" s="13"/>
      <c r="I918" s="257"/>
      <c r="J918" s="863"/>
      <c r="K918" s="863"/>
      <c r="L918" s="864"/>
      <c r="M918" s="642"/>
      <c r="N918" s="642"/>
      <c r="O918" s="642"/>
      <c r="V918" s="262"/>
    </row>
    <row r="919" spans="1:22" x14ac:dyDescent="0.25">
      <c r="A919" s="6">
        <v>809</v>
      </c>
      <c r="B919" s="144"/>
      <c r="C919" s="144"/>
      <c r="D919" s="18"/>
      <c r="E919" s="92"/>
      <c r="F919" s="7"/>
      <c r="G919" s="7"/>
      <c r="H919" s="13"/>
      <c r="I919" s="257"/>
      <c r="J919" s="863"/>
      <c r="K919" s="863"/>
      <c r="L919" s="864"/>
      <c r="M919" s="642"/>
      <c r="N919" s="642"/>
      <c r="O919" s="642"/>
      <c r="V919" s="262"/>
    </row>
    <row r="920" spans="1:22" x14ac:dyDescent="0.25">
      <c r="A920" s="8">
        <v>810</v>
      </c>
      <c r="B920" s="144"/>
      <c r="C920" s="144"/>
      <c r="D920" s="18"/>
      <c r="E920" s="92"/>
      <c r="F920" s="7"/>
      <c r="G920" s="7"/>
      <c r="H920" s="13"/>
      <c r="I920" s="257"/>
      <c r="J920" s="863"/>
      <c r="K920" s="863"/>
      <c r="L920" s="864"/>
      <c r="M920" s="642"/>
      <c r="N920" s="642"/>
      <c r="O920" s="642"/>
      <c r="V920" s="262"/>
    </row>
    <row r="921" spans="1:22" x14ac:dyDescent="0.25">
      <c r="A921" s="6">
        <v>811</v>
      </c>
      <c r="B921" s="144"/>
      <c r="C921" s="144"/>
      <c r="D921" s="18"/>
      <c r="E921" s="92"/>
      <c r="F921" s="7"/>
      <c r="G921" s="7"/>
      <c r="H921" s="13"/>
      <c r="I921" s="257"/>
      <c r="J921" s="863"/>
      <c r="K921" s="863"/>
      <c r="L921" s="864"/>
      <c r="M921" s="642"/>
      <c r="N921" s="642"/>
      <c r="O921" s="642"/>
      <c r="V921" s="262"/>
    </row>
    <row r="922" spans="1:22" x14ac:dyDescent="0.25">
      <c r="A922" s="8">
        <v>812</v>
      </c>
      <c r="B922" s="144"/>
      <c r="C922" s="144"/>
      <c r="D922" s="18"/>
      <c r="E922" s="92"/>
      <c r="F922" s="7"/>
      <c r="G922" s="7"/>
      <c r="H922" s="13"/>
      <c r="I922" s="257"/>
      <c r="J922" s="863"/>
      <c r="K922" s="863"/>
      <c r="L922" s="864"/>
      <c r="M922" s="642"/>
      <c r="N922" s="642"/>
      <c r="O922" s="642"/>
      <c r="V922" s="262"/>
    </row>
    <row r="923" spans="1:22" x14ac:dyDescent="0.25">
      <c r="A923" s="6">
        <v>813</v>
      </c>
      <c r="B923" s="144"/>
      <c r="C923" s="144"/>
      <c r="D923" s="18"/>
      <c r="E923" s="92"/>
      <c r="F923" s="7"/>
      <c r="G923" s="7"/>
      <c r="H923" s="13"/>
      <c r="I923" s="257"/>
      <c r="J923" s="863"/>
      <c r="K923" s="863"/>
      <c r="L923" s="864"/>
      <c r="M923" s="642"/>
      <c r="N923" s="642"/>
      <c r="O923" s="642"/>
      <c r="V923" s="262"/>
    </row>
    <row r="924" spans="1:22" x14ac:dyDescent="0.25">
      <c r="A924" s="8">
        <v>814</v>
      </c>
      <c r="B924" s="144"/>
      <c r="C924" s="144"/>
      <c r="D924" s="18"/>
      <c r="E924" s="92"/>
      <c r="F924" s="7"/>
      <c r="G924" s="7"/>
      <c r="H924" s="13"/>
      <c r="I924" s="257"/>
      <c r="J924" s="863"/>
      <c r="K924" s="863"/>
      <c r="L924" s="864"/>
      <c r="M924" s="642"/>
      <c r="N924" s="642"/>
      <c r="O924" s="642"/>
      <c r="V924" s="262"/>
    </row>
    <row r="925" spans="1:22" x14ac:dyDescent="0.25">
      <c r="A925" s="6">
        <v>815</v>
      </c>
      <c r="B925" s="144"/>
      <c r="C925" s="144"/>
      <c r="D925" s="18"/>
      <c r="E925" s="92"/>
      <c r="F925" s="7"/>
      <c r="G925" s="7"/>
      <c r="H925" s="13"/>
      <c r="I925" s="257"/>
      <c r="J925" s="863"/>
      <c r="K925" s="863"/>
      <c r="L925" s="864"/>
      <c r="M925" s="642"/>
      <c r="N925" s="642"/>
      <c r="O925" s="642"/>
      <c r="V925" s="262"/>
    </row>
    <row r="926" spans="1:22" x14ac:dyDescent="0.25">
      <c r="A926" s="8">
        <v>816</v>
      </c>
      <c r="B926" s="144"/>
      <c r="C926" s="144"/>
      <c r="D926" s="18"/>
      <c r="E926" s="92"/>
      <c r="F926" s="7"/>
      <c r="G926" s="7"/>
      <c r="H926" s="13"/>
      <c r="I926" s="257"/>
      <c r="J926" s="863"/>
      <c r="K926" s="863"/>
      <c r="L926" s="864"/>
      <c r="M926" s="642"/>
      <c r="N926" s="642"/>
      <c r="O926" s="642"/>
      <c r="V926" s="262"/>
    </row>
    <row r="927" spans="1:22" x14ac:dyDescent="0.25">
      <c r="A927" s="6">
        <v>817</v>
      </c>
      <c r="B927" s="144"/>
      <c r="C927" s="144"/>
      <c r="D927" s="18"/>
      <c r="E927" s="92"/>
      <c r="F927" s="7"/>
      <c r="G927" s="7"/>
      <c r="H927" s="13"/>
      <c r="I927" s="257"/>
      <c r="J927" s="863"/>
      <c r="K927" s="863"/>
      <c r="L927" s="864"/>
      <c r="M927" s="642"/>
      <c r="N927" s="642"/>
      <c r="O927" s="642"/>
      <c r="V927" s="262"/>
    </row>
    <row r="928" spans="1:22" x14ac:dyDescent="0.25">
      <c r="A928" s="8">
        <v>818</v>
      </c>
      <c r="B928" s="144"/>
      <c r="C928" s="144"/>
      <c r="D928" s="18"/>
      <c r="E928" s="92"/>
      <c r="F928" s="7"/>
      <c r="G928" s="7"/>
      <c r="H928" s="13"/>
      <c r="I928" s="257"/>
      <c r="J928" s="863"/>
      <c r="K928" s="863"/>
      <c r="L928" s="864"/>
      <c r="M928" s="642"/>
      <c r="N928" s="642"/>
      <c r="O928" s="642"/>
      <c r="V928" s="262"/>
    </row>
    <row r="929" spans="1:22" x14ac:dyDescent="0.25">
      <c r="A929" s="6">
        <v>819</v>
      </c>
      <c r="B929" s="144"/>
      <c r="C929" s="144"/>
      <c r="D929" s="18"/>
      <c r="E929" s="92"/>
      <c r="F929" s="7"/>
      <c r="G929" s="7"/>
      <c r="H929" s="13"/>
      <c r="I929" s="257"/>
      <c r="J929" s="863"/>
      <c r="K929" s="863"/>
      <c r="L929" s="864"/>
      <c r="M929" s="642"/>
      <c r="N929" s="642"/>
      <c r="O929" s="642"/>
      <c r="V929" s="262"/>
    </row>
    <row r="930" spans="1:22" x14ac:dyDescent="0.25">
      <c r="A930" s="8">
        <v>820</v>
      </c>
      <c r="B930" s="144"/>
      <c r="C930" s="144"/>
      <c r="D930" s="18"/>
      <c r="E930" s="92"/>
      <c r="F930" s="7"/>
      <c r="G930" s="7"/>
      <c r="H930" s="13"/>
      <c r="I930" s="257"/>
      <c r="J930" s="863"/>
      <c r="K930" s="863"/>
      <c r="L930" s="864"/>
      <c r="M930" s="642"/>
      <c r="N930" s="642"/>
      <c r="O930" s="642"/>
      <c r="V930" s="262"/>
    </row>
    <row r="931" spans="1:22" x14ac:dyDescent="0.25">
      <c r="A931" s="6">
        <v>821</v>
      </c>
      <c r="B931" s="144"/>
      <c r="C931" s="144"/>
      <c r="D931" s="18"/>
      <c r="E931" s="92"/>
      <c r="F931" s="7"/>
      <c r="G931" s="7"/>
      <c r="H931" s="13"/>
      <c r="I931" s="257"/>
      <c r="J931" s="863"/>
      <c r="K931" s="863"/>
      <c r="L931" s="864"/>
      <c r="M931" s="642"/>
      <c r="N931" s="642"/>
      <c r="O931" s="642"/>
      <c r="V931" s="262"/>
    </row>
    <row r="932" spans="1:22" x14ac:dyDescent="0.25">
      <c r="A932" s="8">
        <v>822</v>
      </c>
      <c r="B932" s="144"/>
      <c r="C932" s="144"/>
      <c r="D932" s="18"/>
      <c r="E932" s="92"/>
      <c r="F932" s="7"/>
      <c r="G932" s="7"/>
      <c r="H932" s="13"/>
      <c r="I932" s="257"/>
      <c r="J932" s="863"/>
      <c r="K932" s="863"/>
      <c r="L932" s="864"/>
      <c r="M932" s="642"/>
      <c r="N932" s="642"/>
      <c r="O932" s="642"/>
      <c r="V932" s="262"/>
    </row>
    <row r="933" spans="1:22" x14ac:dyDescent="0.25">
      <c r="A933" s="6">
        <v>823</v>
      </c>
      <c r="B933" s="144"/>
      <c r="C933" s="144"/>
      <c r="D933" s="18"/>
      <c r="E933" s="92"/>
      <c r="F933" s="7"/>
      <c r="G933" s="7"/>
      <c r="H933" s="13"/>
      <c r="I933" s="257"/>
      <c r="J933" s="863"/>
      <c r="K933" s="863"/>
      <c r="L933" s="864"/>
      <c r="M933" s="642"/>
      <c r="N933" s="642"/>
      <c r="O933" s="642"/>
      <c r="V933" s="262"/>
    </row>
    <row r="934" spans="1:22" x14ac:dyDescent="0.25">
      <c r="A934" s="8">
        <v>824</v>
      </c>
      <c r="B934" s="144"/>
      <c r="C934" s="144"/>
      <c r="D934" s="18"/>
      <c r="E934" s="92"/>
      <c r="F934" s="7"/>
      <c r="G934" s="7"/>
      <c r="H934" s="13"/>
      <c r="I934" s="257"/>
      <c r="J934" s="863"/>
      <c r="K934" s="863"/>
      <c r="L934" s="864"/>
      <c r="M934" s="642"/>
      <c r="N934" s="642"/>
      <c r="O934" s="642"/>
      <c r="V934" s="262"/>
    </row>
    <row r="935" spans="1:22" x14ac:dyDescent="0.25">
      <c r="A935" s="6">
        <v>825</v>
      </c>
      <c r="B935" s="144"/>
      <c r="C935" s="144"/>
      <c r="D935" s="18"/>
      <c r="E935" s="92"/>
      <c r="F935" s="7"/>
      <c r="G935" s="7"/>
      <c r="H935" s="13"/>
      <c r="I935" s="257"/>
      <c r="J935" s="863"/>
      <c r="K935" s="863"/>
      <c r="L935" s="864"/>
      <c r="M935" s="642"/>
      <c r="N935" s="642"/>
      <c r="O935" s="642"/>
      <c r="V935" s="262"/>
    </row>
    <row r="936" spans="1:22" x14ac:dyDescent="0.25">
      <c r="A936" s="8">
        <v>826</v>
      </c>
      <c r="B936" s="144"/>
      <c r="C936" s="144"/>
      <c r="D936" s="18"/>
      <c r="E936" s="92"/>
      <c r="F936" s="7"/>
      <c r="G936" s="7"/>
      <c r="H936" s="13"/>
      <c r="I936" s="257"/>
      <c r="J936" s="863"/>
      <c r="K936" s="863"/>
      <c r="L936" s="864"/>
      <c r="M936" s="642"/>
      <c r="N936" s="642"/>
      <c r="O936" s="642"/>
      <c r="V936" s="262"/>
    </row>
    <row r="937" spans="1:22" x14ac:dyDescent="0.25">
      <c r="A937" s="6">
        <v>827</v>
      </c>
      <c r="B937" s="144"/>
      <c r="C937" s="144"/>
      <c r="D937" s="18"/>
      <c r="E937" s="92"/>
      <c r="F937" s="7"/>
      <c r="G937" s="7"/>
      <c r="H937" s="13"/>
      <c r="I937" s="257"/>
      <c r="J937" s="863"/>
      <c r="K937" s="863"/>
      <c r="L937" s="864"/>
      <c r="M937" s="642"/>
      <c r="N937" s="642"/>
      <c r="O937" s="642"/>
      <c r="V937" s="262"/>
    </row>
    <row r="938" spans="1:22" x14ac:dyDescent="0.25">
      <c r="A938" s="8">
        <v>828</v>
      </c>
      <c r="B938" s="144"/>
      <c r="C938" s="144"/>
      <c r="D938" s="18"/>
      <c r="E938" s="92"/>
      <c r="F938" s="7"/>
      <c r="G938" s="7"/>
      <c r="H938" s="13"/>
      <c r="I938" s="257"/>
      <c r="J938" s="863"/>
      <c r="K938" s="863"/>
      <c r="L938" s="864"/>
      <c r="M938" s="642"/>
      <c r="N938" s="642"/>
      <c r="O938" s="642"/>
      <c r="V938" s="262"/>
    </row>
    <row r="939" spans="1:22" x14ac:dyDescent="0.25">
      <c r="A939" s="6">
        <v>829</v>
      </c>
      <c r="B939" s="144"/>
      <c r="C939" s="144"/>
      <c r="D939" s="18"/>
      <c r="E939" s="92"/>
      <c r="F939" s="7"/>
      <c r="G939" s="7"/>
      <c r="H939" s="13"/>
      <c r="I939" s="257"/>
      <c r="J939" s="863"/>
      <c r="K939" s="863"/>
      <c r="L939" s="864"/>
      <c r="M939" s="642"/>
      <c r="N939" s="642"/>
      <c r="O939" s="642"/>
      <c r="V939" s="262"/>
    </row>
    <row r="940" spans="1:22" x14ac:dyDescent="0.25">
      <c r="A940" s="8">
        <v>830</v>
      </c>
      <c r="B940" s="144"/>
      <c r="C940" s="144"/>
      <c r="D940" s="18"/>
      <c r="E940" s="92"/>
      <c r="F940" s="7"/>
      <c r="G940" s="7"/>
      <c r="H940" s="13"/>
      <c r="I940" s="257"/>
      <c r="J940" s="863"/>
      <c r="K940" s="863"/>
      <c r="L940" s="864"/>
      <c r="M940" s="642"/>
      <c r="N940" s="642"/>
      <c r="O940" s="642"/>
      <c r="V940" s="262"/>
    </row>
    <row r="941" spans="1:22" x14ac:dyDescent="0.25">
      <c r="A941" s="6">
        <v>831</v>
      </c>
      <c r="B941" s="144"/>
      <c r="C941" s="144"/>
      <c r="D941" s="18"/>
      <c r="E941" s="92"/>
      <c r="F941" s="7"/>
      <c r="G941" s="7"/>
      <c r="H941" s="13"/>
      <c r="I941" s="257"/>
      <c r="J941" s="863"/>
      <c r="K941" s="863"/>
      <c r="L941" s="864"/>
      <c r="M941" s="642"/>
      <c r="N941" s="642"/>
      <c r="O941" s="642"/>
      <c r="V941" s="262"/>
    </row>
    <row r="942" spans="1:22" x14ac:dyDescent="0.25">
      <c r="A942" s="8">
        <v>832</v>
      </c>
      <c r="B942" s="144"/>
      <c r="C942" s="144"/>
      <c r="D942" s="18"/>
      <c r="E942" s="92"/>
      <c r="F942" s="7"/>
      <c r="G942" s="7"/>
      <c r="H942" s="13"/>
      <c r="I942" s="257"/>
      <c r="J942" s="863"/>
      <c r="K942" s="863"/>
      <c r="L942" s="864"/>
      <c r="M942" s="642"/>
      <c r="N942" s="642"/>
      <c r="O942" s="642"/>
      <c r="V942" s="262"/>
    </row>
    <row r="943" spans="1:22" x14ac:dyDescent="0.25">
      <c r="A943" s="6">
        <v>833</v>
      </c>
      <c r="B943" s="144"/>
      <c r="C943" s="144"/>
      <c r="D943" s="18"/>
      <c r="E943" s="92"/>
      <c r="F943" s="7"/>
      <c r="G943" s="7"/>
      <c r="H943" s="13"/>
      <c r="I943" s="257"/>
      <c r="J943" s="863"/>
      <c r="K943" s="863"/>
      <c r="L943" s="864"/>
      <c r="M943" s="642"/>
      <c r="N943" s="642"/>
      <c r="O943" s="642"/>
      <c r="V943" s="262"/>
    </row>
    <row r="944" spans="1:22" x14ac:dyDescent="0.25">
      <c r="A944" s="8">
        <v>834</v>
      </c>
      <c r="B944" s="144"/>
      <c r="C944" s="144"/>
      <c r="D944" s="18"/>
      <c r="E944" s="92"/>
      <c r="F944" s="7"/>
      <c r="G944" s="7"/>
      <c r="H944" s="13"/>
      <c r="I944" s="257"/>
      <c r="J944" s="863"/>
      <c r="K944" s="863"/>
      <c r="L944" s="864"/>
      <c r="M944" s="642"/>
      <c r="N944" s="642"/>
      <c r="O944" s="642"/>
      <c r="V944" s="262"/>
    </row>
    <row r="945" spans="1:22" x14ac:dyDescent="0.25">
      <c r="A945" s="6">
        <v>835</v>
      </c>
      <c r="B945" s="144"/>
      <c r="C945" s="144"/>
      <c r="D945" s="18"/>
      <c r="E945" s="92"/>
      <c r="F945" s="7"/>
      <c r="G945" s="7"/>
      <c r="H945" s="13"/>
      <c r="I945" s="257"/>
      <c r="J945" s="863"/>
      <c r="K945" s="863"/>
      <c r="L945" s="864"/>
      <c r="M945" s="642"/>
      <c r="N945" s="642"/>
      <c r="O945" s="642"/>
      <c r="V945" s="262"/>
    </row>
    <row r="946" spans="1:22" x14ac:dyDescent="0.25">
      <c r="A946" s="8">
        <v>836</v>
      </c>
      <c r="B946" s="144"/>
      <c r="C946" s="144"/>
      <c r="D946" s="18"/>
      <c r="E946" s="92"/>
      <c r="F946" s="7"/>
      <c r="G946" s="7"/>
      <c r="H946" s="13"/>
      <c r="I946" s="257"/>
      <c r="J946" s="863"/>
      <c r="K946" s="863"/>
      <c r="L946" s="864"/>
      <c r="M946" s="642"/>
      <c r="N946" s="642"/>
      <c r="O946" s="642"/>
      <c r="V946" s="262"/>
    </row>
    <row r="947" spans="1:22" x14ac:dyDescent="0.25">
      <c r="A947" s="6">
        <v>837</v>
      </c>
      <c r="B947" s="144"/>
      <c r="C947" s="144"/>
      <c r="D947" s="18"/>
      <c r="E947" s="92"/>
      <c r="F947" s="7"/>
      <c r="G947" s="7"/>
      <c r="H947" s="13"/>
      <c r="I947" s="257"/>
      <c r="J947" s="863"/>
      <c r="K947" s="863"/>
      <c r="L947" s="864"/>
      <c r="M947" s="642"/>
      <c r="N947" s="642"/>
      <c r="O947" s="642"/>
      <c r="V947" s="262"/>
    </row>
    <row r="948" spans="1:22" x14ac:dyDescent="0.25">
      <c r="A948" s="8">
        <v>838</v>
      </c>
      <c r="B948" s="144"/>
      <c r="C948" s="144"/>
      <c r="D948" s="18"/>
      <c r="E948" s="92"/>
      <c r="F948" s="7"/>
      <c r="G948" s="7"/>
      <c r="H948" s="13"/>
      <c r="I948" s="257"/>
      <c r="J948" s="863"/>
      <c r="K948" s="863"/>
      <c r="L948" s="864"/>
      <c r="M948" s="642"/>
      <c r="N948" s="642"/>
      <c r="O948" s="642"/>
      <c r="V948" s="262"/>
    </row>
    <row r="949" spans="1:22" x14ac:dyDescent="0.25">
      <c r="A949" s="6">
        <v>839</v>
      </c>
      <c r="B949" s="144"/>
      <c r="C949" s="144"/>
      <c r="D949" s="18"/>
      <c r="E949" s="92"/>
      <c r="F949" s="7"/>
      <c r="G949" s="7"/>
      <c r="H949" s="13"/>
      <c r="I949" s="257"/>
      <c r="J949" s="863"/>
      <c r="K949" s="863"/>
      <c r="L949" s="864"/>
      <c r="M949" s="642"/>
      <c r="N949" s="642"/>
      <c r="O949" s="642"/>
      <c r="V949" s="262"/>
    </row>
    <row r="950" spans="1:22" x14ac:dyDescent="0.25">
      <c r="A950" s="8">
        <v>840</v>
      </c>
      <c r="B950" s="144"/>
      <c r="C950" s="144"/>
      <c r="D950" s="18"/>
      <c r="E950" s="92"/>
      <c r="F950" s="7"/>
      <c r="G950" s="7"/>
      <c r="H950" s="13"/>
      <c r="I950" s="257"/>
      <c r="J950" s="863"/>
      <c r="K950" s="863"/>
      <c r="L950" s="864"/>
      <c r="M950" s="642"/>
      <c r="N950" s="642"/>
      <c r="O950" s="642"/>
      <c r="V950" s="262"/>
    </row>
    <row r="951" spans="1:22" x14ac:dyDescent="0.25">
      <c r="A951" s="6">
        <v>841</v>
      </c>
      <c r="B951" s="144"/>
      <c r="C951" s="144"/>
      <c r="D951" s="18"/>
      <c r="E951" s="92"/>
      <c r="F951" s="7"/>
      <c r="G951" s="7"/>
      <c r="H951" s="13"/>
      <c r="I951" s="257"/>
      <c r="J951" s="863"/>
      <c r="K951" s="863"/>
      <c r="L951" s="864"/>
      <c r="M951" s="642"/>
      <c r="N951" s="642"/>
      <c r="O951" s="642"/>
      <c r="V951" s="262"/>
    </row>
    <row r="952" spans="1:22" x14ac:dyDescent="0.25">
      <c r="A952" s="8">
        <v>842</v>
      </c>
      <c r="B952" s="144"/>
      <c r="C952" s="144"/>
      <c r="D952" s="18"/>
      <c r="E952" s="92"/>
      <c r="F952" s="7"/>
      <c r="G952" s="7"/>
      <c r="H952" s="13"/>
      <c r="I952" s="257"/>
      <c r="J952" s="863"/>
      <c r="K952" s="863"/>
      <c r="L952" s="864"/>
      <c r="M952" s="642"/>
      <c r="N952" s="642"/>
      <c r="O952" s="642"/>
      <c r="V952" s="262"/>
    </row>
    <row r="953" spans="1:22" x14ac:dyDescent="0.25">
      <c r="A953" s="6">
        <v>843</v>
      </c>
      <c r="B953" s="144"/>
      <c r="C953" s="144"/>
      <c r="D953" s="18"/>
      <c r="E953" s="92"/>
      <c r="F953" s="7"/>
      <c r="G953" s="7"/>
      <c r="H953" s="13"/>
      <c r="I953" s="257"/>
      <c r="J953" s="863"/>
      <c r="K953" s="863"/>
      <c r="L953" s="864"/>
      <c r="M953" s="642"/>
      <c r="N953" s="642"/>
      <c r="O953" s="642"/>
      <c r="V953" s="262"/>
    </row>
    <row r="954" spans="1:22" x14ac:dyDescent="0.25">
      <c r="A954" s="8">
        <v>844</v>
      </c>
      <c r="B954" s="144"/>
      <c r="C954" s="144"/>
      <c r="D954" s="18"/>
      <c r="E954" s="92"/>
      <c r="F954" s="7"/>
      <c r="G954" s="7"/>
      <c r="H954" s="13"/>
      <c r="I954" s="257"/>
      <c r="J954" s="863"/>
      <c r="K954" s="863"/>
      <c r="L954" s="864"/>
      <c r="M954" s="642"/>
      <c r="N954" s="642"/>
      <c r="O954" s="642"/>
      <c r="V954" s="262"/>
    </row>
    <row r="955" spans="1:22" x14ac:dyDescent="0.25">
      <c r="A955" s="6">
        <v>845</v>
      </c>
      <c r="B955" s="144"/>
      <c r="C955" s="144"/>
      <c r="D955" s="18"/>
      <c r="E955" s="92"/>
      <c r="F955" s="7"/>
      <c r="G955" s="7"/>
      <c r="H955" s="13"/>
      <c r="I955" s="257"/>
      <c r="J955" s="863"/>
      <c r="K955" s="863"/>
      <c r="L955" s="864"/>
      <c r="M955" s="642"/>
      <c r="N955" s="642"/>
      <c r="O955" s="642"/>
      <c r="V955" s="262"/>
    </row>
    <row r="956" spans="1:22" x14ac:dyDescent="0.25">
      <c r="A956" s="8">
        <v>846</v>
      </c>
      <c r="B956" s="144"/>
      <c r="C956" s="144"/>
      <c r="D956" s="18"/>
      <c r="E956" s="92"/>
      <c r="F956" s="7"/>
      <c r="G956" s="7"/>
      <c r="H956" s="13"/>
      <c r="I956" s="257"/>
      <c r="J956" s="863"/>
      <c r="K956" s="863"/>
      <c r="L956" s="864"/>
      <c r="M956" s="642"/>
      <c r="N956" s="642"/>
      <c r="O956" s="642"/>
      <c r="V956" s="262"/>
    </row>
    <row r="957" spans="1:22" x14ac:dyDescent="0.25">
      <c r="A957" s="6">
        <v>847</v>
      </c>
      <c r="B957" s="144"/>
      <c r="C957" s="144"/>
      <c r="D957" s="18"/>
      <c r="E957" s="92"/>
      <c r="F957" s="7"/>
      <c r="G957" s="7"/>
      <c r="H957" s="13"/>
      <c r="I957" s="257"/>
      <c r="J957" s="863"/>
      <c r="K957" s="863"/>
      <c r="L957" s="864"/>
      <c r="M957" s="642"/>
      <c r="N957" s="642"/>
      <c r="O957" s="642"/>
      <c r="V957" s="262"/>
    </row>
    <row r="958" spans="1:22" x14ac:dyDescent="0.25">
      <c r="A958" s="8">
        <v>848</v>
      </c>
      <c r="B958" s="144"/>
      <c r="C958" s="144"/>
      <c r="D958" s="18"/>
      <c r="E958" s="92"/>
      <c r="F958" s="7"/>
      <c r="G958" s="7"/>
      <c r="H958" s="13"/>
      <c r="I958" s="257"/>
      <c r="J958" s="863"/>
      <c r="K958" s="863"/>
      <c r="L958" s="864"/>
      <c r="M958" s="642"/>
      <c r="N958" s="642"/>
      <c r="O958" s="642"/>
      <c r="V958" s="262"/>
    </row>
    <row r="959" spans="1:22" x14ac:dyDescent="0.25">
      <c r="A959" s="6">
        <v>849</v>
      </c>
      <c r="B959" s="144"/>
      <c r="C959" s="144"/>
      <c r="D959" s="18"/>
      <c r="E959" s="92"/>
      <c r="F959" s="7"/>
      <c r="G959" s="7"/>
      <c r="H959" s="13"/>
      <c r="I959" s="257"/>
      <c r="J959" s="863"/>
      <c r="K959" s="863"/>
      <c r="L959" s="864"/>
      <c r="M959" s="642"/>
      <c r="N959" s="642"/>
      <c r="O959" s="642"/>
      <c r="V959" s="262"/>
    </row>
    <row r="960" spans="1:22" x14ac:dyDescent="0.25">
      <c r="A960" s="8">
        <v>850</v>
      </c>
      <c r="B960" s="144"/>
      <c r="C960" s="144"/>
      <c r="D960" s="18"/>
      <c r="E960" s="92"/>
      <c r="F960" s="7"/>
      <c r="G960" s="7"/>
      <c r="H960" s="13"/>
      <c r="I960" s="257"/>
      <c r="J960" s="863"/>
      <c r="K960" s="863"/>
      <c r="L960" s="864"/>
      <c r="M960" s="642"/>
      <c r="N960" s="642"/>
      <c r="O960" s="642"/>
      <c r="V960" s="262"/>
    </row>
    <row r="961" spans="1:22" x14ac:dyDescent="0.25">
      <c r="A961" s="6">
        <v>851</v>
      </c>
      <c r="B961" s="144"/>
      <c r="C961" s="144"/>
      <c r="D961" s="18"/>
      <c r="E961" s="92"/>
      <c r="F961" s="7"/>
      <c r="G961" s="7"/>
      <c r="H961" s="13"/>
      <c r="I961" s="257"/>
      <c r="J961" s="863"/>
      <c r="K961" s="863"/>
      <c r="L961" s="864"/>
      <c r="M961" s="642"/>
      <c r="N961" s="642"/>
      <c r="O961" s="642"/>
      <c r="V961" s="262"/>
    </row>
    <row r="962" spans="1:22" x14ac:dyDescent="0.25">
      <c r="A962" s="8">
        <v>852</v>
      </c>
      <c r="B962" s="144"/>
      <c r="C962" s="144"/>
      <c r="D962" s="18"/>
      <c r="E962" s="92"/>
      <c r="F962" s="7"/>
      <c r="G962" s="7"/>
      <c r="H962" s="13"/>
      <c r="I962" s="257"/>
      <c r="J962" s="863"/>
      <c r="K962" s="863"/>
      <c r="L962" s="864"/>
      <c r="M962" s="642"/>
      <c r="N962" s="642"/>
      <c r="O962" s="642"/>
      <c r="V962" s="262"/>
    </row>
    <row r="963" spans="1:22" x14ac:dyDescent="0.25">
      <c r="A963" s="6">
        <v>853</v>
      </c>
      <c r="B963" s="144"/>
      <c r="C963" s="144"/>
      <c r="D963" s="18"/>
      <c r="E963" s="92"/>
      <c r="F963" s="7"/>
      <c r="G963" s="7"/>
      <c r="H963" s="13"/>
      <c r="I963" s="257"/>
      <c r="J963" s="863"/>
      <c r="K963" s="863"/>
      <c r="L963" s="864"/>
      <c r="M963" s="642"/>
      <c r="N963" s="642"/>
      <c r="O963" s="642"/>
      <c r="V963" s="262"/>
    </row>
    <row r="964" spans="1:22" x14ac:dyDescent="0.25">
      <c r="A964" s="8">
        <v>854</v>
      </c>
      <c r="B964" s="144"/>
      <c r="C964" s="144"/>
      <c r="D964" s="18"/>
      <c r="E964" s="95"/>
      <c r="F964" s="7"/>
      <c r="G964" s="7"/>
      <c r="H964" s="13"/>
      <c r="I964" s="257"/>
      <c r="J964" s="863"/>
      <c r="K964" s="863"/>
      <c r="L964" s="864"/>
      <c r="M964" s="642"/>
      <c r="N964" s="642"/>
      <c r="O964" s="642"/>
      <c r="V964" s="262"/>
    </row>
    <row r="965" spans="1:22" x14ac:dyDescent="0.25">
      <c r="A965" s="6">
        <v>855</v>
      </c>
      <c r="B965" s="144"/>
      <c r="C965" s="144"/>
      <c r="D965" s="18"/>
      <c r="E965" s="92"/>
      <c r="F965" s="7"/>
      <c r="G965" s="7"/>
      <c r="H965" s="13"/>
      <c r="I965" s="257"/>
      <c r="J965" s="863"/>
      <c r="K965" s="863"/>
      <c r="L965" s="864"/>
      <c r="M965" s="642"/>
      <c r="N965" s="642"/>
      <c r="O965" s="642"/>
      <c r="V965" s="262"/>
    </row>
    <row r="966" spans="1:22" x14ac:dyDescent="0.25">
      <c r="A966" s="8">
        <v>856</v>
      </c>
      <c r="B966" s="144"/>
      <c r="C966" s="144"/>
      <c r="D966" s="18"/>
      <c r="E966" s="92"/>
      <c r="F966" s="7"/>
      <c r="G966" s="7"/>
      <c r="H966" s="13"/>
      <c r="I966" s="257"/>
      <c r="J966" s="863"/>
      <c r="K966" s="863"/>
      <c r="L966" s="864"/>
      <c r="M966" s="642"/>
      <c r="N966" s="642"/>
      <c r="O966" s="642"/>
      <c r="V966" s="262"/>
    </row>
    <row r="967" spans="1:22" x14ac:dyDescent="0.25">
      <c r="A967" s="6">
        <v>857</v>
      </c>
      <c r="B967" s="144"/>
      <c r="C967" s="144"/>
      <c r="D967" s="18"/>
      <c r="E967" s="95"/>
      <c r="F967" s="7"/>
      <c r="G967" s="7"/>
      <c r="H967" s="13"/>
      <c r="I967" s="257"/>
      <c r="J967" s="863"/>
      <c r="K967" s="863"/>
      <c r="L967" s="864"/>
      <c r="M967" s="642"/>
      <c r="N967" s="642"/>
      <c r="O967" s="642"/>
      <c r="V967" s="262"/>
    </row>
    <row r="968" spans="1:22" x14ac:dyDescent="0.25">
      <c r="A968" s="8">
        <v>858</v>
      </c>
      <c r="B968" s="144"/>
      <c r="C968" s="144"/>
      <c r="D968" s="18"/>
      <c r="E968" s="95"/>
      <c r="F968" s="7"/>
      <c r="G968" s="7"/>
      <c r="H968" s="13"/>
      <c r="I968" s="257"/>
      <c r="J968" s="863"/>
      <c r="K968" s="863"/>
      <c r="L968" s="864"/>
      <c r="M968" s="642"/>
      <c r="N968" s="642"/>
      <c r="O968" s="642"/>
      <c r="V968" s="262"/>
    </row>
    <row r="969" spans="1:22" x14ac:dyDescent="0.25">
      <c r="A969" s="6">
        <v>859</v>
      </c>
      <c r="B969" s="144"/>
      <c r="C969" s="144"/>
      <c r="D969" s="18"/>
      <c r="E969" s="95"/>
      <c r="F969" s="7"/>
      <c r="G969" s="7"/>
      <c r="H969" s="13"/>
      <c r="I969" s="257"/>
      <c r="J969" s="863"/>
      <c r="K969" s="863"/>
      <c r="L969" s="864"/>
      <c r="M969" s="642"/>
      <c r="N969" s="642"/>
      <c r="O969" s="642"/>
      <c r="V969" s="262"/>
    </row>
    <row r="970" spans="1:22" x14ac:dyDescent="0.25">
      <c r="A970" s="8">
        <v>860</v>
      </c>
      <c r="B970" s="144"/>
      <c r="C970" s="144"/>
      <c r="D970" s="18"/>
      <c r="E970" s="95"/>
      <c r="F970" s="7"/>
      <c r="G970" s="7"/>
      <c r="H970" s="13"/>
      <c r="I970" s="257"/>
      <c r="J970" s="863"/>
      <c r="K970" s="863"/>
      <c r="L970" s="864"/>
      <c r="M970" s="642"/>
      <c r="N970" s="642"/>
      <c r="O970" s="642"/>
      <c r="V970" s="262"/>
    </row>
    <row r="971" spans="1:22" x14ac:dyDescent="0.25">
      <c r="A971" s="6">
        <v>861</v>
      </c>
      <c r="B971" s="144"/>
      <c r="C971" s="144"/>
      <c r="D971" s="18"/>
      <c r="E971" s="95"/>
      <c r="F971" s="7"/>
      <c r="G971" s="7"/>
      <c r="H971" s="13"/>
      <c r="I971" s="257"/>
      <c r="J971" s="863"/>
      <c r="K971" s="863"/>
      <c r="L971" s="864"/>
      <c r="M971" s="642"/>
      <c r="N971" s="642"/>
      <c r="O971" s="642"/>
      <c r="V971" s="262"/>
    </row>
    <row r="972" spans="1:22" x14ac:dyDescent="0.25">
      <c r="A972" s="8">
        <v>862</v>
      </c>
      <c r="B972" s="144"/>
      <c r="C972" s="144"/>
      <c r="D972" s="18"/>
      <c r="E972" s="95"/>
      <c r="F972" s="7"/>
      <c r="G972" s="7"/>
      <c r="H972" s="13"/>
      <c r="I972" s="257"/>
      <c r="J972" s="863"/>
      <c r="K972" s="863"/>
      <c r="L972" s="864"/>
      <c r="M972" s="642"/>
      <c r="N972" s="642"/>
      <c r="O972" s="642"/>
      <c r="V972" s="262"/>
    </row>
    <row r="973" spans="1:22" x14ac:dyDescent="0.25">
      <c r="A973" s="6">
        <v>863</v>
      </c>
      <c r="B973" s="144"/>
      <c r="C973" s="144"/>
      <c r="D973" s="18"/>
      <c r="E973" s="95"/>
      <c r="F973" s="7"/>
      <c r="G973" s="7"/>
      <c r="H973" s="13"/>
      <c r="I973" s="257"/>
      <c r="J973" s="863"/>
      <c r="K973" s="863"/>
      <c r="L973" s="864"/>
      <c r="M973" s="642"/>
      <c r="N973" s="642"/>
      <c r="O973" s="642"/>
      <c r="V973" s="262"/>
    </row>
    <row r="974" spans="1:22" x14ac:dyDescent="0.25">
      <c r="A974" s="8">
        <v>864</v>
      </c>
      <c r="B974" s="144"/>
      <c r="C974" s="144"/>
      <c r="D974" s="18"/>
      <c r="E974" s="95"/>
      <c r="F974" s="7"/>
      <c r="G974" s="7"/>
      <c r="H974" s="13"/>
      <c r="I974" s="257"/>
      <c r="J974" s="863"/>
      <c r="K974" s="863"/>
      <c r="L974" s="864"/>
      <c r="M974" s="642"/>
      <c r="N974" s="642"/>
      <c r="O974" s="642"/>
      <c r="V974" s="262"/>
    </row>
    <row r="975" spans="1:22" x14ac:dyDescent="0.25">
      <c r="A975" s="6">
        <v>865</v>
      </c>
      <c r="B975" s="144"/>
      <c r="C975" s="144"/>
      <c r="D975" s="18"/>
      <c r="E975" s="95"/>
      <c r="F975" s="7"/>
      <c r="G975" s="7"/>
      <c r="H975" s="13"/>
      <c r="I975" s="257"/>
      <c r="J975" s="863"/>
      <c r="K975" s="863"/>
      <c r="L975" s="864"/>
      <c r="M975" s="642"/>
      <c r="N975" s="642"/>
      <c r="O975" s="642"/>
      <c r="V975" s="262"/>
    </row>
    <row r="976" spans="1:22" x14ac:dyDescent="0.25">
      <c r="A976" s="8">
        <v>866</v>
      </c>
      <c r="B976" s="144"/>
      <c r="C976" s="144"/>
      <c r="D976" s="18"/>
      <c r="E976" s="95"/>
      <c r="F976" s="7"/>
      <c r="G976" s="7"/>
      <c r="H976" s="13"/>
      <c r="I976" s="257"/>
      <c r="J976" s="863"/>
      <c r="K976" s="863"/>
      <c r="L976" s="864"/>
      <c r="M976" s="642"/>
      <c r="N976" s="642"/>
      <c r="O976" s="642"/>
      <c r="V976" s="262"/>
    </row>
    <row r="977" spans="1:22" x14ac:dyDescent="0.25">
      <c r="A977" s="6">
        <v>867</v>
      </c>
      <c r="B977" s="144"/>
      <c r="C977" s="144"/>
      <c r="D977" s="18"/>
      <c r="E977" s="92"/>
      <c r="F977" s="7"/>
      <c r="G977" s="7"/>
      <c r="H977" s="13"/>
      <c r="I977" s="257"/>
      <c r="J977" s="863"/>
      <c r="K977" s="863"/>
      <c r="L977" s="864"/>
      <c r="M977" s="642"/>
      <c r="N977" s="642"/>
      <c r="O977" s="642"/>
      <c r="V977" s="262"/>
    </row>
    <row r="978" spans="1:22" x14ac:dyDescent="0.25">
      <c r="A978" s="8">
        <v>868</v>
      </c>
      <c r="B978" s="144"/>
      <c r="C978" s="144"/>
      <c r="D978" s="18"/>
      <c r="E978" s="92"/>
      <c r="F978" s="7"/>
      <c r="G978" s="7"/>
      <c r="H978" s="13"/>
      <c r="I978" s="257"/>
      <c r="J978" s="863"/>
      <c r="K978" s="863"/>
      <c r="L978" s="864"/>
      <c r="M978" s="642"/>
      <c r="N978" s="642"/>
      <c r="O978" s="642"/>
      <c r="V978" s="262"/>
    </row>
    <row r="979" spans="1:22" x14ac:dyDescent="0.25">
      <c r="A979" s="6">
        <v>869</v>
      </c>
      <c r="B979" s="144"/>
      <c r="C979" s="144"/>
      <c r="D979" s="18"/>
      <c r="E979" s="95"/>
      <c r="F979" s="7"/>
      <c r="G979" s="7"/>
      <c r="H979" s="13"/>
      <c r="I979" s="257"/>
      <c r="J979" s="881"/>
      <c r="K979" s="881"/>
      <c r="L979" s="882"/>
      <c r="M979" s="642"/>
      <c r="N979" s="642"/>
      <c r="O979" s="642"/>
      <c r="V979" s="262"/>
    </row>
    <row r="980" spans="1:22" x14ac:dyDescent="0.25">
      <c r="A980" s="8">
        <v>870</v>
      </c>
      <c r="B980" s="144"/>
      <c r="C980" s="144"/>
      <c r="D980" s="18"/>
      <c r="E980" s="95"/>
      <c r="F980" s="7"/>
      <c r="G980" s="7"/>
      <c r="H980" s="13"/>
      <c r="I980" s="257"/>
      <c r="J980" s="863"/>
      <c r="K980" s="863"/>
      <c r="L980" s="864"/>
      <c r="M980" s="642"/>
      <c r="N980" s="642"/>
      <c r="O980" s="642"/>
      <c r="V980" s="262"/>
    </row>
    <row r="981" spans="1:22" x14ac:dyDescent="0.25">
      <c r="A981" s="6">
        <v>871</v>
      </c>
      <c r="B981" s="144"/>
      <c r="C981" s="144"/>
      <c r="D981" s="18"/>
      <c r="E981" s="92"/>
      <c r="F981" s="7"/>
      <c r="G981" s="7"/>
      <c r="H981" s="13"/>
      <c r="I981" s="257"/>
      <c r="J981" s="863"/>
      <c r="K981" s="863"/>
      <c r="L981" s="864"/>
      <c r="M981" s="642"/>
      <c r="N981" s="642"/>
      <c r="O981" s="642"/>
      <c r="V981" s="262"/>
    </row>
    <row r="982" spans="1:22" x14ac:dyDescent="0.25">
      <c r="A982" s="8">
        <v>872</v>
      </c>
      <c r="B982" s="144"/>
      <c r="C982" s="144"/>
      <c r="D982" s="18"/>
      <c r="E982" s="92"/>
      <c r="F982" s="7"/>
      <c r="G982" s="7"/>
      <c r="H982" s="13"/>
      <c r="I982" s="257"/>
      <c r="J982" s="863"/>
      <c r="K982" s="863"/>
      <c r="L982" s="864"/>
      <c r="M982" s="642"/>
      <c r="N982" s="642"/>
      <c r="O982" s="642"/>
      <c r="V982" s="262"/>
    </row>
    <row r="983" spans="1:22" x14ac:dyDescent="0.25">
      <c r="A983" s="6">
        <v>873</v>
      </c>
      <c r="B983" s="144"/>
      <c r="C983" s="144"/>
      <c r="D983" s="18"/>
      <c r="E983" s="95"/>
      <c r="F983" s="7"/>
      <c r="G983" s="7"/>
      <c r="H983" s="13"/>
      <c r="I983" s="257"/>
      <c r="J983" s="863"/>
      <c r="K983" s="863"/>
      <c r="L983" s="864"/>
      <c r="M983" s="642"/>
      <c r="N983" s="642"/>
      <c r="O983" s="642"/>
      <c r="V983" s="262"/>
    </row>
    <row r="984" spans="1:22" x14ac:dyDescent="0.25">
      <c r="A984" s="8">
        <v>874</v>
      </c>
      <c r="B984" s="144"/>
      <c r="C984" s="144"/>
      <c r="D984" s="18"/>
      <c r="E984" s="92"/>
      <c r="F984" s="7"/>
      <c r="G984" s="7"/>
      <c r="H984" s="13"/>
      <c r="I984" s="257"/>
      <c r="J984" s="863"/>
      <c r="K984" s="863"/>
      <c r="L984" s="864"/>
      <c r="M984" s="642"/>
      <c r="N984" s="642"/>
      <c r="O984" s="642"/>
      <c r="V984" s="262"/>
    </row>
    <row r="985" spans="1:22" x14ac:dyDescent="0.25">
      <c r="A985" s="6">
        <v>875</v>
      </c>
      <c r="B985" s="144"/>
      <c r="C985" s="144"/>
      <c r="D985" s="18"/>
      <c r="E985" s="95"/>
      <c r="F985" s="7"/>
      <c r="G985" s="7"/>
      <c r="H985" s="13"/>
      <c r="I985" s="257"/>
      <c r="J985" s="863"/>
      <c r="K985" s="863"/>
      <c r="L985" s="864"/>
      <c r="M985" s="642"/>
      <c r="N985" s="642"/>
      <c r="O985" s="642"/>
      <c r="V985" s="262"/>
    </row>
    <row r="986" spans="1:22" x14ac:dyDescent="0.25">
      <c r="A986" s="8">
        <v>876</v>
      </c>
      <c r="B986" s="144"/>
      <c r="C986" s="144"/>
      <c r="D986" s="18"/>
      <c r="E986" s="92"/>
      <c r="F986" s="7"/>
      <c r="G986" s="7"/>
      <c r="H986" s="13"/>
      <c r="I986" s="257"/>
      <c r="J986" s="863"/>
      <c r="K986" s="863"/>
      <c r="L986" s="864"/>
      <c r="M986" s="642"/>
      <c r="N986" s="642"/>
      <c r="O986" s="642"/>
      <c r="V986" s="262"/>
    </row>
    <row r="987" spans="1:22" x14ac:dyDescent="0.25">
      <c r="A987" s="6">
        <v>877</v>
      </c>
      <c r="B987" s="144"/>
      <c r="C987" s="144"/>
      <c r="D987" s="18"/>
      <c r="E987" s="95"/>
      <c r="F987" s="7"/>
      <c r="G987" s="7"/>
      <c r="H987" s="13"/>
      <c r="I987" s="257"/>
      <c r="J987" s="881"/>
      <c r="K987" s="881"/>
      <c r="L987" s="882"/>
      <c r="M987" s="642"/>
      <c r="N987" s="642"/>
      <c r="O987" s="642"/>
      <c r="V987" s="262"/>
    </row>
    <row r="988" spans="1:22" x14ac:dyDescent="0.25">
      <c r="A988" s="8">
        <v>878</v>
      </c>
      <c r="B988" s="144"/>
      <c r="C988" s="144"/>
      <c r="D988" s="18"/>
      <c r="E988" s="95"/>
      <c r="F988" s="7"/>
      <c r="G988" s="7"/>
      <c r="H988" s="13"/>
      <c r="I988" s="257"/>
      <c r="J988" s="863"/>
      <c r="K988" s="863"/>
      <c r="L988" s="864"/>
      <c r="M988" s="642"/>
      <c r="N988" s="642"/>
      <c r="O988" s="642"/>
      <c r="V988" s="262"/>
    </row>
    <row r="989" spans="1:22" x14ac:dyDescent="0.25">
      <c r="A989" s="6">
        <v>879</v>
      </c>
      <c r="B989" s="144"/>
      <c r="C989" s="144"/>
      <c r="D989" s="18"/>
      <c r="E989" s="92"/>
      <c r="F989" s="7"/>
      <c r="G989" s="7"/>
      <c r="H989" s="13"/>
      <c r="I989" s="257"/>
      <c r="J989" s="863"/>
      <c r="K989" s="863"/>
      <c r="L989" s="864"/>
      <c r="M989" s="642"/>
      <c r="N989" s="642"/>
      <c r="O989" s="642"/>
      <c r="V989" s="262"/>
    </row>
    <row r="990" spans="1:22" x14ac:dyDescent="0.25">
      <c r="A990" s="8">
        <v>880</v>
      </c>
      <c r="B990" s="144"/>
      <c r="C990" s="144"/>
      <c r="D990" s="18"/>
      <c r="E990" s="92"/>
      <c r="F990" s="7"/>
      <c r="G990" s="7"/>
      <c r="H990" s="13"/>
      <c r="I990" s="257"/>
      <c r="J990" s="863"/>
      <c r="K990" s="863"/>
      <c r="L990" s="864"/>
      <c r="M990" s="642"/>
      <c r="N990" s="642"/>
      <c r="O990" s="642"/>
      <c r="V990" s="262"/>
    </row>
    <row r="991" spans="1:22" x14ac:dyDescent="0.25">
      <c r="A991" s="6">
        <v>881</v>
      </c>
      <c r="B991" s="144"/>
      <c r="C991" s="144"/>
      <c r="D991" s="18"/>
      <c r="E991" s="92"/>
      <c r="F991" s="7"/>
      <c r="G991" s="7"/>
      <c r="H991" s="13"/>
      <c r="I991" s="257"/>
      <c r="J991" s="863"/>
      <c r="K991" s="863"/>
      <c r="L991" s="864"/>
      <c r="M991" s="642"/>
      <c r="N991" s="642"/>
      <c r="O991" s="642"/>
      <c r="V991" s="262"/>
    </row>
    <row r="992" spans="1:22" x14ac:dyDescent="0.25">
      <c r="A992" s="8">
        <v>882</v>
      </c>
      <c r="B992" s="144"/>
      <c r="C992" s="144"/>
      <c r="D992" s="18"/>
      <c r="E992" s="92"/>
      <c r="F992" s="7"/>
      <c r="G992" s="7"/>
      <c r="H992" s="13"/>
      <c r="I992" s="257"/>
      <c r="J992" s="863"/>
      <c r="K992" s="863"/>
      <c r="L992" s="864"/>
      <c r="M992" s="642"/>
      <c r="N992" s="642"/>
      <c r="O992" s="642"/>
      <c r="V992" s="262"/>
    </row>
    <row r="993" spans="1:22" x14ac:dyDescent="0.25">
      <c r="A993" s="6">
        <v>883</v>
      </c>
      <c r="B993" s="144"/>
      <c r="C993" s="144"/>
      <c r="D993" s="18"/>
      <c r="E993" s="95"/>
      <c r="F993" s="7"/>
      <c r="G993" s="7"/>
      <c r="H993" s="13"/>
      <c r="I993" s="257"/>
      <c r="J993" s="863"/>
      <c r="K993" s="863"/>
      <c r="L993" s="864"/>
      <c r="M993" s="642"/>
      <c r="N993" s="642"/>
      <c r="O993" s="642"/>
      <c r="V993" s="262"/>
    </row>
    <row r="994" spans="1:22" x14ac:dyDescent="0.25">
      <c r="A994" s="8">
        <v>884</v>
      </c>
      <c r="B994" s="144"/>
      <c r="C994" s="144"/>
      <c r="D994" s="18"/>
      <c r="E994" s="95"/>
      <c r="F994" s="7"/>
      <c r="G994" s="7"/>
      <c r="H994" s="13"/>
      <c r="I994" s="257"/>
      <c r="J994" s="863"/>
      <c r="K994" s="863"/>
      <c r="L994" s="864"/>
      <c r="M994" s="642"/>
      <c r="N994" s="642"/>
      <c r="O994" s="642"/>
      <c r="V994" s="262"/>
    </row>
    <row r="995" spans="1:22" x14ac:dyDescent="0.25">
      <c r="A995" s="6">
        <v>885</v>
      </c>
      <c r="B995" s="144"/>
      <c r="C995" s="144"/>
      <c r="D995" s="18"/>
      <c r="E995" s="95"/>
      <c r="F995" s="7"/>
      <c r="G995" s="7"/>
      <c r="H995" s="13"/>
      <c r="I995" s="257"/>
      <c r="J995" s="863"/>
      <c r="K995" s="863"/>
      <c r="L995" s="864"/>
      <c r="M995" s="642"/>
      <c r="N995" s="642"/>
      <c r="O995" s="642"/>
      <c r="V995" s="262"/>
    </row>
    <row r="996" spans="1:22" x14ac:dyDescent="0.25">
      <c r="A996" s="8">
        <v>886</v>
      </c>
      <c r="B996" s="144"/>
      <c r="C996" s="144"/>
      <c r="D996" s="18"/>
      <c r="E996" s="95"/>
      <c r="F996" s="7"/>
      <c r="G996" s="7"/>
      <c r="H996" s="13"/>
      <c r="I996" s="257"/>
      <c r="J996" s="863"/>
      <c r="K996" s="863"/>
      <c r="L996" s="864"/>
      <c r="M996" s="642"/>
      <c r="N996" s="642"/>
      <c r="O996" s="642"/>
      <c r="V996" s="262"/>
    </row>
    <row r="997" spans="1:22" x14ac:dyDescent="0.25">
      <c r="A997" s="6">
        <v>887</v>
      </c>
      <c r="B997" s="144"/>
      <c r="C997" s="144"/>
      <c r="D997" s="18"/>
      <c r="E997" s="92"/>
      <c r="F997" s="7"/>
      <c r="G997" s="7"/>
      <c r="H997" s="13"/>
      <c r="I997" s="257"/>
      <c r="J997" s="863"/>
      <c r="K997" s="863"/>
      <c r="L997" s="864"/>
      <c r="M997" s="642"/>
      <c r="N997" s="642"/>
      <c r="O997" s="642"/>
      <c r="V997" s="262"/>
    </row>
    <row r="998" spans="1:22" x14ac:dyDescent="0.25">
      <c r="A998" s="8">
        <v>888</v>
      </c>
      <c r="B998" s="144"/>
      <c r="C998" s="144"/>
      <c r="D998" s="18"/>
      <c r="E998" s="95"/>
      <c r="F998" s="7"/>
      <c r="G998" s="7"/>
      <c r="H998" s="13"/>
      <c r="I998" s="257"/>
      <c r="J998" s="863"/>
      <c r="K998" s="863"/>
      <c r="L998" s="864"/>
      <c r="M998" s="642"/>
      <c r="N998" s="642"/>
      <c r="O998" s="642"/>
      <c r="V998" s="262"/>
    </row>
    <row r="999" spans="1:22" x14ac:dyDescent="0.25">
      <c r="A999" s="6">
        <v>889</v>
      </c>
      <c r="B999" s="144"/>
      <c r="C999" s="144"/>
      <c r="D999" s="18"/>
      <c r="E999" s="95"/>
      <c r="F999" s="7"/>
      <c r="G999" s="7"/>
      <c r="H999" s="13"/>
      <c r="I999" s="257"/>
      <c r="J999" s="863"/>
      <c r="K999" s="863"/>
      <c r="L999" s="864"/>
      <c r="M999" s="642"/>
      <c r="N999" s="642"/>
      <c r="O999" s="642"/>
      <c r="V999" s="262"/>
    </row>
    <row r="1000" spans="1:22" x14ac:dyDescent="0.25">
      <c r="A1000" s="8">
        <v>890</v>
      </c>
      <c r="B1000" s="144"/>
      <c r="C1000" s="144"/>
      <c r="D1000" s="18"/>
      <c r="E1000" s="92"/>
      <c r="F1000" s="7"/>
      <c r="G1000" s="7"/>
      <c r="H1000" s="13"/>
      <c r="I1000" s="257"/>
      <c r="J1000" s="863"/>
      <c r="K1000" s="863"/>
      <c r="L1000" s="864"/>
      <c r="M1000" s="642"/>
      <c r="N1000" s="642"/>
      <c r="O1000" s="642"/>
      <c r="V1000" s="262"/>
    </row>
    <row r="1001" spans="1:22" x14ac:dyDescent="0.25">
      <c r="A1001" s="6">
        <v>891</v>
      </c>
      <c r="B1001" s="144"/>
      <c r="C1001" s="144"/>
      <c r="D1001" s="18"/>
      <c r="E1001" s="92"/>
      <c r="F1001" s="7"/>
      <c r="G1001" s="7"/>
      <c r="H1001" s="13"/>
      <c r="I1001" s="257"/>
      <c r="J1001" s="863"/>
      <c r="K1001" s="863"/>
      <c r="L1001" s="864"/>
      <c r="M1001" s="642"/>
      <c r="N1001" s="642"/>
      <c r="O1001" s="642"/>
      <c r="V1001" s="262"/>
    </row>
    <row r="1002" spans="1:22" x14ac:dyDescent="0.25">
      <c r="A1002" s="8">
        <v>892</v>
      </c>
      <c r="B1002" s="144"/>
      <c r="C1002" s="144"/>
      <c r="D1002" s="18"/>
      <c r="E1002" s="95"/>
      <c r="F1002" s="7"/>
      <c r="G1002" s="7"/>
      <c r="H1002" s="13"/>
      <c r="I1002" s="257"/>
      <c r="J1002" s="863"/>
      <c r="K1002" s="863"/>
      <c r="L1002" s="864"/>
      <c r="M1002" s="642"/>
      <c r="N1002" s="642"/>
      <c r="O1002" s="642"/>
      <c r="V1002" s="262"/>
    </row>
    <row r="1003" spans="1:22" x14ac:dyDescent="0.25">
      <c r="A1003" s="6">
        <v>893</v>
      </c>
      <c r="B1003" s="144"/>
      <c r="C1003" s="144"/>
      <c r="D1003" s="18"/>
      <c r="E1003" s="95"/>
      <c r="F1003" s="7"/>
      <c r="G1003" s="7"/>
      <c r="H1003" s="13"/>
      <c r="I1003" s="257"/>
      <c r="J1003" s="863"/>
      <c r="K1003" s="863"/>
      <c r="L1003" s="864"/>
      <c r="M1003" s="642"/>
      <c r="N1003" s="642"/>
      <c r="O1003" s="642"/>
      <c r="V1003" s="262"/>
    </row>
    <row r="1004" spans="1:22" x14ac:dyDescent="0.25">
      <c r="A1004" s="8">
        <v>894</v>
      </c>
      <c r="B1004" s="144"/>
      <c r="C1004" s="144"/>
      <c r="D1004" s="18"/>
      <c r="E1004" s="92"/>
      <c r="F1004" s="7"/>
      <c r="G1004" s="7"/>
      <c r="H1004" s="13"/>
      <c r="I1004" s="257"/>
      <c r="J1004" s="881"/>
      <c r="K1004" s="881"/>
      <c r="L1004" s="882"/>
      <c r="M1004" s="642"/>
      <c r="N1004" s="642"/>
      <c r="O1004" s="642"/>
      <c r="V1004" s="262"/>
    </row>
    <row r="1005" spans="1:22" x14ac:dyDescent="0.25">
      <c r="A1005" s="6">
        <v>895</v>
      </c>
      <c r="B1005" s="144"/>
      <c r="C1005" s="144"/>
      <c r="D1005" s="18"/>
      <c r="E1005" s="96"/>
      <c r="F1005" s="7"/>
      <c r="G1005" s="7"/>
      <c r="H1005" s="13"/>
      <c r="I1005" s="257"/>
      <c r="J1005" s="881"/>
      <c r="K1005" s="881"/>
      <c r="L1005" s="882"/>
      <c r="M1005" s="642"/>
      <c r="N1005" s="642"/>
      <c r="O1005" s="642"/>
      <c r="V1005" s="262"/>
    </row>
    <row r="1006" spans="1:22" x14ac:dyDescent="0.25">
      <c r="A1006" s="8">
        <v>896</v>
      </c>
      <c r="B1006" s="144"/>
      <c r="C1006" s="144"/>
      <c r="D1006" s="18"/>
      <c r="E1006" s="95"/>
      <c r="F1006" s="7"/>
      <c r="G1006" s="7"/>
      <c r="H1006" s="13"/>
      <c r="I1006" s="257"/>
      <c r="J1006" s="881"/>
      <c r="K1006" s="881"/>
      <c r="L1006" s="882"/>
      <c r="M1006" s="642"/>
      <c r="N1006" s="642"/>
      <c r="O1006" s="642"/>
      <c r="V1006" s="262"/>
    </row>
    <row r="1007" spans="1:22" x14ac:dyDescent="0.25">
      <c r="A1007" s="6">
        <v>897</v>
      </c>
      <c r="B1007" s="144"/>
      <c r="C1007" s="144"/>
      <c r="D1007" s="18"/>
      <c r="E1007" s="96"/>
      <c r="F1007" s="7"/>
      <c r="G1007" s="7"/>
      <c r="H1007" s="13"/>
      <c r="I1007" s="257"/>
      <c r="J1007" s="881"/>
      <c r="K1007" s="881"/>
      <c r="L1007" s="882"/>
      <c r="M1007" s="642"/>
      <c r="N1007" s="642"/>
      <c r="O1007" s="642"/>
      <c r="V1007" s="262"/>
    </row>
    <row r="1008" spans="1:22" x14ac:dyDescent="0.25">
      <c r="A1008" s="8">
        <v>898</v>
      </c>
      <c r="B1008" s="144"/>
      <c r="C1008" s="144"/>
      <c r="D1008" s="18"/>
      <c r="E1008" s="95"/>
      <c r="F1008" s="7"/>
      <c r="G1008" s="7"/>
      <c r="H1008" s="13"/>
      <c r="I1008" s="257"/>
      <c r="J1008" s="881"/>
      <c r="K1008" s="881"/>
      <c r="L1008" s="882"/>
      <c r="M1008" s="642"/>
      <c r="N1008" s="642"/>
      <c r="O1008" s="642"/>
      <c r="V1008" s="262"/>
    </row>
    <row r="1009" spans="1:22" x14ac:dyDescent="0.25">
      <c r="A1009" s="6">
        <v>899</v>
      </c>
      <c r="B1009" s="144"/>
      <c r="C1009" s="144"/>
      <c r="D1009" s="18"/>
      <c r="E1009" s="92"/>
      <c r="F1009" s="7"/>
      <c r="G1009" s="7"/>
      <c r="H1009" s="13"/>
      <c r="I1009" s="257"/>
      <c r="J1009" s="881"/>
      <c r="K1009" s="881"/>
      <c r="L1009" s="882"/>
      <c r="M1009" s="642"/>
      <c r="N1009" s="642"/>
      <c r="O1009" s="642"/>
      <c r="V1009" s="262"/>
    </row>
    <row r="1010" spans="1:22" x14ac:dyDescent="0.25">
      <c r="A1010" s="8">
        <v>900</v>
      </c>
      <c r="B1010" s="144"/>
      <c r="C1010" s="144"/>
      <c r="D1010" s="18"/>
      <c r="E1010" s="95"/>
      <c r="F1010" s="7"/>
      <c r="G1010" s="7"/>
      <c r="H1010" s="13"/>
      <c r="I1010" s="257"/>
      <c r="J1010" s="881"/>
      <c r="K1010" s="881"/>
      <c r="L1010" s="882"/>
      <c r="M1010" s="642"/>
      <c r="N1010" s="642"/>
      <c r="O1010" s="642"/>
      <c r="V1010" s="262"/>
    </row>
    <row r="1011" spans="1:22" x14ac:dyDescent="0.25">
      <c r="A1011" s="6">
        <v>901</v>
      </c>
      <c r="B1011" s="144"/>
      <c r="C1011" s="144"/>
      <c r="D1011" s="18"/>
      <c r="E1011" s="92"/>
      <c r="F1011" s="7"/>
      <c r="G1011" s="7"/>
      <c r="H1011" s="13"/>
      <c r="I1011" s="257"/>
      <c r="J1011" s="881"/>
      <c r="K1011" s="881"/>
      <c r="L1011" s="882"/>
      <c r="M1011" s="642"/>
      <c r="N1011" s="642"/>
      <c r="O1011" s="642"/>
      <c r="V1011" s="262"/>
    </row>
    <row r="1012" spans="1:22" x14ac:dyDescent="0.25">
      <c r="A1012" s="8">
        <v>902</v>
      </c>
      <c r="B1012" s="144"/>
      <c r="C1012" s="144"/>
      <c r="D1012" s="18"/>
      <c r="E1012" s="96"/>
      <c r="F1012" s="7"/>
      <c r="G1012" s="7"/>
      <c r="H1012" s="13"/>
      <c r="I1012" s="257"/>
      <c r="J1012" s="881"/>
      <c r="K1012" s="881"/>
      <c r="L1012" s="882"/>
      <c r="M1012" s="642"/>
      <c r="N1012" s="642"/>
      <c r="O1012" s="642"/>
      <c r="V1012" s="262"/>
    </row>
    <row r="1013" spans="1:22" x14ac:dyDescent="0.25">
      <c r="A1013" s="6">
        <v>903</v>
      </c>
      <c r="B1013" s="144"/>
      <c r="C1013" s="144"/>
      <c r="D1013" s="18"/>
      <c r="E1013" s="95"/>
      <c r="F1013" s="7"/>
      <c r="G1013" s="7"/>
      <c r="H1013" s="13"/>
      <c r="I1013" s="257"/>
      <c r="J1013" s="881"/>
      <c r="K1013" s="881"/>
      <c r="L1013" s="882"/>
      <c r="M1013" s="642"/>
      <c r="N1013" s="642"/>
      <c r="O1013" s="642"/>
      <c r="V1013" s="262"/>
    </row>
    <row r="1014" spans="1:22" x14ac:dyDescent="0.25">
      <c r="A1014" s="8">
        <v>904</v>
      </c>
      <c r="B1014" s="144"/>
      <c r="C1014" s="144"/>
      <c r="D1014" s="18"/>
      <c r="E1014" s="92"/>
      <c r="F1014" s="7"/>
      <c r="G1014" s="7"/>
      <c r="H1014" s="13"/>
      <c r="I1014" s="257"/>
      <c r="J1014" s="881"/>
      <c r="K1014" s="881"/>
      <c r="L1014" s="882"/>
      <c r="M1014" s="642"/>
      <c r="N1014" s="642"/>
      <c r="O1014" s="642"/>
      <c r="V1014" s="262"/>
    </row>
    <row r="1015" spans="1:22" x14ac:dyDescent="0.25">
      <c r="A1015" s="6">
        <v>905</v>
      </c>
      <c r="B1015" s="144"/>
      <c r="C1015" s="144"/>
      <c r="D1015" s="18"/>
      <c r="E1015" s="92"/>
      <c r="F1015" s="7"/>
      <c r="G1015" s="7"/>
      <c r="H1015" s="13"/>
      <c r="I1015" s="257"/>
      <c r="J1015" s="881"/>
      <c r="K1015" s="881"/>
      <c r="L1015" s="882"/>
      <c r="M1015" s="642"/>
      <c r="N1015" s="642"/>
      <c r="O1015" s="642"/>
      <c r="V1015" s="262"/>
    </row>
    <row r="1016" spans="1:22" x14ac:dyDescent="0.25">
      <c r="A1016" s="8">
        <v>906</v>
      </c>
      <c r="B1016" s="144"/>
      <c r="C1016" s="144"/>
      <c r="D1016" s="18"/>
      <c r="E1016" s="95"/>
      <c r="F1016" s="7"/>
      <c r="G1016" s="7"/>
      <c r="H1016" s="13"/>
      <c r="I1016" s="257"/>
      <c r="J1016" s="881"/>
      <c r="K1016" s="881"/>
      <c r="L1016" s="882"/>
      <c r="M1016" s="642"/>
      <c r="N1016" s="642"/>
      <c r="O1016" s="642"/>
      <c r="V1016" s="262"/>
    </row>
    <row r="1017" spans="1:22" x14ac:dyDescent="0.25">
      <c r="A1017" s="6">
        <v>907</v>
      </c>
      <c r="B1017" s="144"/>
      <c r="C1017" s="144"/>
      <c r="D1017" s="18"/>
      <c r="E1017" s="95"/>
      <c r="F1017" s="7"/>
      <c r="G1017" s="7"/>
      <c r="H1017" s="13"/>
      <c r="I1017" s="257"/>
      <c r="J1017" s="881"/>
      <c r="K1017" s="881"/>
      <c r="L1017" s="882"/>
      <c r="M1017" s="642"/>
      <c r="N1017" s="642"/>
      <c r="O1017" s="642"/>
      <c r="V1017" s="262"/>
    </row>
    <row r="1018" spans="1:22" x14ac:dyDescent="0.25">
      <c r="A1018" s="8">
        <v>908</v>
      </c>
      <c r="B1018" s="144"/>
      <c r="C1018" s="144"/>
      <c r="D1018" s="18"/>
      <c r="E1018" s="92"/>
      <c r="F1018" s="7"/>
      <c r="G1018" s="7"/>
      <c r="H1018" s="13"/>
      <c r="I1018" s="257"/>
      <c r="J1018" s="881"/>
      <c r="K1018" s="881"/>
      <c r="L1018" s="882"/>
      <c r="M1018" s="642"/>
      <c r="N1018" s="642"/>
      <c r="O1018" s="642"/>
      <c r="V1018" s="262"/>
    </row>
    <row r="1019" spans="1:22" x14ac:dyDescent="0.25">
      <c r="A1019" s="6">
        <v>909</v>
      </c>
      <c r="B1019" s="144"/>
      <c r="C1019" s="144"/>
      <c r="D1019" s="18"/>
      <c r="E1019" s="95"/>
      <c r="F1019" s="7"/>
      <c r="G1019" s="7"/>
      <c r="H1019" s="13"/>
      <c r="I1019" s="257"/>
      <c r="J1019" s="881"/>
      <c r="K1019" s="881"/>
      <c r="L1019" s="882"/>
      <c r="M1019" s="642"/>
      <c r="N1019" s="642"/>
      <c r="O1019" s="642"/>
      <c r="V1019" s="262"/>
    </row>
    <row r="1020" spans="1:22" x14ac:dyDescent="0.25">
      <c r="A1020" s="8">
        <v>910</v>
      </c>
      <c r="B1020" s="144"/>
      <c r="C1020" s="144"/>
      <c r="D1020" s="18"/>
      <c r="E1020" s="95"/>
      <c r="F1020" s="7"/>
      <c r="G1020" s="7"/>
      <c r="H1020" s="13"/>
      <c r="I1020" s="257"/>
      <c r="J1020" s="881"/>
      <c r="K1020" s="881"/>
      <c r="L1020" s="882"/>
      <c r="M1020" s="642"/>
      <c r="N1020" s="642"/>
      <c r="O1020" s="642"/>
      <c r="V1020" s="262"/>
    </row>
    <row r="1021" spans="1:22" x14ac:dyDescent="0.25">
      <c r="A1021" s="6">
        <v>911</v>
      </c>
      <c r="B1021" s="144"/>
      <c r="C1021" s="144"/>
      <c r="D1021" s="18"/>
      <c r="E1021" s="95"/>
      <c r="F1021" s="7"/>
      <c r="G1021" s="7"/>
      <c r="H1021" s="13"/>
      <c r="I1021" s="257"/>
      <c r="J1021" s="881"/>
      <c r="K1021" s="881"/>
      <c r="L1021" s="882"/>
      <c r="M1021" s="642"/>
      <c r="N1021" s="642"/>
      <c r="O1021" s="642"/>
      <c r="V1021" s="262"/>
    </row>
    <row r="1022" spans="1:22" x14ac:dyDescent="0.25">
      <c r="A1022" s="8">
        <v>912</v>
      </c>
      <c r="B1022" s="144"/>
      <c r="C1022" s="144"/>
      <c r="D1022" s="18"/>
      <c r="E1022" s="92"/>
      <c r="F1022" s="7"/>
      <c r="G1022" s="7"/>
      <c r="H1022" s="13"/>
      <c r="I1022" s="257"/>
      <c r="J1022" s="881"/>
      <c r="K1022" s="881"/>
      <c r="L1022" s="882"/>
      <c r="M1022" s="642"/>
      <c r="N1022" s="642"/>
      <c r="O1022" s="642"/>
      <c r="V1022" s="262"/>
    </row>
    <row r="1023" spans="1:22" x14ac:dyDescent="0.25">
      <c r="A1023" s="6">
        <v>913</v>
      </c>
      <c r="B1023" s="144"/>
      <c r="C1023" s="144"/>
      <c r="D1023" s="18"/>
      <c r="E1023" s="96"/>
      <c r="F1023" s="7"/>
      <c r="G1023" s="7"/>
      <c r="H1023" s="13"/>
      <c r="I1023" s="257"/>
      <c r="J1023" s="881"/>
      <c r="K1023" s="881"/>
      <c r="L1023" s="882"/>
      <c r="M1023" s="642"/>
      <c r="N1023" s="642"/>
      <c r="O1023" s="642"/>
      <c r="V1023" s="262"/>
    </row>
    <row r="1024" spans="1:22" x14ac:dyDescent="0.25">
      <c r="A1024" s="8">
        <v>914</v>
      </c>
      <c r="B1024" s="144"/>
      <c r="C1024" s="144"/>
      <c r="D1024" s="18"/>
      <c r="E1024" s="96"/>
      <c r="F1024" s="7"/>
      <c r="G1024" s="7"/>
      <c r="H1024" s="13"/>
      <c r="I1024" s="257"/>
      <c r="J1024" s="881"/>
      <c r="K1024" s="881"/>
      <c r="L1024" s="882"/>
      <c r="M1024" s="642"/>
      <c r="N1024" s="642"/>
      <c r="O1024" s="642"/>
      <c r="V1024" s="262"/>
    </row>
    <row r="1025" spans="1:22" x14ac:dyDescent="0.25">
      <c r="A1025" s="6">
        <v>915</v>
      </c>
      <c r="B1025" s="144"/>
      <c r="C1025" s="144"/>
      <c r="D1025" s="18"/>
      <c r="E1025" s="95"/>
      <c r="F1025" s="7"/>
      <c r="G1025" s="7"/>
      <c r="H1025" s="13"/>
      <c r="I1025" s="257"/>
      <c r="J1025" s="881"/>
      <c r="K1025" s="881"/>
      <c r="L1025" s="882"/>
      <c r="M1025" s="642"/>
      <c r="N1025" s="642"/>
      <c r="O1025" s="642"/>
      <c r="V1025" s="262"/>
    </row>
    <row r="1026" spans="1:22" x14ac:dyDescent="0.25">
      <c r="A1026" s="8">
        <v>916</v>
      </c>
      <c r="B1026" s="144"/>
      <c r="C1026" s="144"/>
      <c r="D1026" s="18"/>
      <c r="E1026" s="95"/>
      <c r="F1026" s="7"/>
      <c r="G1026" s="7"/>
      <c r="H1026" s="13"/>
      <c r="I1026" s="257"/>
      <c r="J1026" s="881"/>
      <c r="K1026" s="881"/>
      <c r="L1026" s="882"/>
      <c r="M1026" s="642"/>
      <c r="N1026" s="642"/>
      <c r="O1026" s="642"/>
      <c r="V1026" s="262"/>
    </row>
    <row r="1027" spans="1:22" x14ac:dyDescent="0.25">
      <c r="A1027" s="6">
        <v>917</v>
      </c>
      <c r="B1027" s="144"/>
      <c r="C1027" s="144"/>
      <c r="D1027" s="18"/>
      <c r="E1027" s="92"/>
      <c r="F1027" s="7"/>
      <c r="G1027" s="7"/>
      <c r="H1027" s="13"/>
      <c r="I1027" s="257"/>
      <c r="J1027" s="881"/>
      <c r="K1027" s="881"/>
      <c r="L1027" s="882"/>
      <c r="M1027" s="642"/>
      <c r="N1027" s="642"/>
      <c r="O1027" s="642"/>
      <c r="V1027" s="262"/>
    </row>
    <row r="1028" spans="1:22" x14ac:dyDescent="0.25">
      <c r="A1028" s="8">
        <v>918</v>
      </c>
      <c r="B1028" s="144"/>
      <c r="C1028" s="144"/>
      <c r="D1028" s="18"/>
      <c r="E1028" s="95"/>
      <c r="F1028" s="7"/>
      <c r="G1028" s="7"/>
      <c r="H1028" s="13"/>
      <c r="I1028" s="257"/>
      <c r="J1028" s="881"/>
      <c r="K1028" s="881"/>
      <c r="L1028" s="882"/>
      <c r="M1028" s="642"/>
      <c r="N1028" s="642"/>
      <c r="O1028" s="642"/>
      <c r="V1028" s="262"/>
    </row>
    <row r="1029" spans="1:22" x14ac:dyDescent="0.25">
      <c r="A1029" s="6">
        <v>919</v>
      </c>
      <c r="B1029" s="144"/>
      <c r="C1029" s="144"/>
      <c r="D1029" s="18"/>
      <c r="E1029" s="95"/>
      <c r="F1029" s="7"/>
      <c r="G1029" s="7"/>
      <c r="H1029" s="13"/>
      <c r="I1029" s="257"/>
      <c r="J1029" s="881"/>
      <c r="K1029" s="881"/>
      <c r="L1029" s="882"/>
      <c r="M1029" s="642"/>
      <c r="N1029" s="642"/>
      <c r="O1029" s="642"/>
      <c r="V1029" s="262"/>
    </row>
    <row r="1030" spans="1:22" x14ac:dyDescent="0.25">
      <c r="A1030" s="8">
        <v>920</v>
      </c>
      <c r="B1030" s="144"/>
      <c r="C1030" s="144"/>
      <c r="D1030" s="18"/>
      <c r="E1030" s="92"/>
      <c r="F1030" s="7"/>
      <c r="G1030" s="7"/>
      <c r="H1030" s="13"/>
      <c r="I1030" s="257"/>
      <c r="J1030" s="881"/>
      <c r="K1030" s="881"/>
      <c r="L1030" s="882"/>
      <c r="M1030" s="642"/>
      <c r="N1030" s="642"/>
      <c r="O1030" s="642"/>
      <c r="V1030" s="262"/>
    </row>
    <row r="1031" spans="1:22" x14ac:dyDescent="0.25">
      <c r="A1031" s="6">
        <v>921</v>
      </c>
      <c r="B1031" s="144"/>
      <c r="C1031" s="144"/>
      <c r="D1031" s="18"/>
      <c r="E1031" s="92"/>
      <c r="F1031" s="7"/>
      <c r="G1031" s="7"/>
      <c r="H1031" s="13"/>
      <c r="I1031" s="257"/>
      <c r="J1031" s="881"/>
      <c r="K1031" s="881"/>
      <c r="L1031" s="882"/>
      <c r="M1031" s="642"/>
      <c r="N1031" s="642"/>
      <c r="O1031" s="642"/>
      <c r="V1031" s="262"/>
    </row>
    <row r="1032" spans="1:22" x14ac:dyDescent="0.25">
      <c r="A1032" s="8">
        <v>922</v>
      </c>
      <c r="B1032" s="144"/>
      <c r="C1032" s="144"/>
      <c r="D1032" s="18"/>
      <c r="E1032" s="95"/>
      <c r="F1032" s="7"/>
      <c r="G1032" s="7"/>
      <c r="H1032" s="13"/>
      <c r="I1032" s="257"/>
      <c r="J1032" s="881"/>
      <c r="K1032" s="881"/>
      <c r="L1032" s="882"/>
      <c r="M1032" s="642"/>
      <c r="N1032" s="642"/>
      <c r="O1032" s="642"/>
      <c r="V1032" s="262"/>
    </row>
    <row r="1033" spans="1:22" x14ac:dyDescent="0.25">
      <c r="A1033" s="6">
        <v>923</v>
      </c>
      <c r="B1033" s="144"/>
      <c r="C1033" s="144"/>
      <c r="D1033" s="18"/>
      <c r="E1033" s="92"/>
      <c r="F1033" s="7"/>
      <c r="G1033" s="7"/>
      <c r="H1033" s="13"/>
      <c r="I1033" s="257"/>
      <c r="J1033" s="881"/>
      <c r="K1033" s="881"/>
      <c r="L1033" s="882"/>
      <c r="M1033" s="642"/>
      <c r="N1033" s="642"/>
      <c r="O1033" s="642"/>
      <c r="V1033" s="262"/>
    </row>
    <row r="1034" spans="1:22" x14ac:dyDescent="0.25">
      <c r="A1034" s="8">
        <v>924</v>
      </c>
      <c r="B1034" s="144"/>
      <c r="C1034" s="144"/>
      <c r="D1034" s="18"/>
      <c r="E1034" s="92"/>
      <c r="F1034" s="7"/>
      <c r="G1034" s="7"/>
      <c r="H1034" s="13"/>
      <c r="I1034" s="257"/>
      <c r="J1034" s="881"/>
      <c r="K1034" s="881"/>
      <c r="L1034" s="882"/>
      <c r="M1034" s="642"/>
      <c r="N1034" s="642"/>
      <c r="O1034" s="642"/>
      <c r="V1034" s="262"/>
    </row>
    <row r="1035" spans="1:22" x14ac:dyDescent="0.25">
      <c r="A1035" s="6">
        <v>925</v>
      </c>
      <c r="B1035" s="144"/>
      <c r="C1035" s="144"/>
      <c r="D1035" s="18"/>
      <c r="E1035" s="95"/>
      <c r="F1035" s="7"/>
      <c r="G1035" s="7"/>
      <c r="H1035" s="13"/>
      <c r="I1035" s="257"/>
      <c r="J1035" s="881"/>
      <c r="K1035" s="881"/>
      <c r="L1035" s="882"/>
      <c r="M1035" s="642"/>
      <c r="N1035" s="642"/>
      <c r="O1035" s="642"/>
      <c r="V1035" s="262"/>
    </row>
    <row r="1036" spans="1:22" x14ac:dyDescent="0.25">
      <c r="A1036" s="8">
        <v>926</v>
      </c>
      <c r="B1036" s="144"/>
      <c r="C1036" s="144"/>
      <c r="D1036" s="18"/>
      <c r="E1036" s="95"/>
      <c r="F1036" s="7"/>
      <c r="G1036" s="7"/>
      <c r="H1036" s="13"/>
      <c r="I1036" s="257"/>
      <c r="J1036" s="881"/>
      <c r="K1036" s="881"/>
      <c r="L1036" s="882"/>
      <c r="M1036" s="642"/>
      <c r="N1036" s="642"/>
      <c r="O1036" s="642"/>
      <c r="V1036" s="262"/>
    </row>
    <row r="1037" spans="1:22" x14ac:dyDescent="0.25">
      <c r="A1037" s="6">
        <v>927</v>
      </c>
      <c r="B1037" s="144"/>
      <c r="C1037" s="144"/>
      <c r="D1037" s="18"/>
      <c r="E1037" s="96"/>
      <c r="F1037" s="7"/>
      <c r="G1037" s="7"/>
      <c r="H1037" s="13"/>
      <c r="I1037" s="257"/>
      <c r="J1037" s="881"/>
      <c r="K1037" s="881"/>
      <c r="L1037" s="882"/>
      <c r="M1037" s="642"/>
      <c r="N1037" s="642"/>
      <c r="O1037" s="642"/>
      <c r="V1037" s="262"/>
    </row>
    <row r="1038" spans="1:22" x14ac:dyDescent="0.25">
      <c r="A1038" s="8">
        <v>928</v>
      </c>
      <c r="B1038" s="144"/>
      <c r="C1038" s="144"/>
      <c r="D1038" s="18"/>
      <c r="E1038" s="92"/>
      <c r="F1038" s="7"/>
      <c r="G1038" s="7"/>
      <c r="H1038" s="13"/>
      <c r="I1038" s="257"/>
      <c r="J1038" s="881"/>
      <c r="K1038" s="881"/>
      <c r="L1038" s="882"/>
      <c r="M1038" s="642"/>
      <c r="N1038" s="642"/>
      <c r="O1038" s="642"/>
      <c r="V1038" s="262"/>
    </row>
    <row r="1039" spans="1:22" x14ac:dyDescent="0.25">
      <c r="A1039" s="6">
        <v>929</v>
      </c>
      <c r="B1039" s="144"/>
      <c r="C1039" s="144"/>
      <c r="D1039" s="18"/>
      <c r="E1039" s="92"/>
      <c r="F1039" s="7"/>
      <c r="G1039" s="7"/>
      <c r="H1039" s="13"/>
      <c r="I1039" s="257"/>
      <c r="J1039" s="881"/>
      <c r="K1039" s="881"/>
      <c r="L1039" s="882"/>
      <c r="M1039" s="642"/>
      <c r="N1039" s="642"/>
      <c r="O1039" s="642"/>
      <c r="V1039" s="262"/>
    </row>
    <row r="1040" spans="1:22" x14ac:dyDescent="0.25">
      <c r="A1040" s="8">
        <v>930</v>
      </c>
      <c r="B1040" s="144"/>
      <c r="C1040" s="144"/>
      <c r="D1040" s="18"/>
      <c r="E1040" s="92"/>
      <c r="F1040" s="7"/>
      <c r="G1040" s="7"/>
      <c r="H1040" s="13"/>
      <c r="I1040" s="257"/>
      <c r="J1040" s="881"/>
      <c r="K1040" s="881"/>
      <c r="L1040" s="882"/>
      <c r="M1040" s="642"/>
      <c r="N1040" s="642"/>
      <c r="O1040" s="642"/>
      <c r="V1040" s="262"/>
    </row>
    <row r="1041" spans="1:22" x14ac:dyDescent="0.25">
      <c r="A1041" s="6">
        <v>931</v>
      </c>
      <c r="B1041" s="144"/>
      <c r="C1041" s="144"/>
      <c r="D1041" s="18"/>
      <c r="E1041" s="95"/>
      <c r="F1041" s="7"/>
      <c r="G1041" s="7"/>
      <c r="H1041" s="13"/>
      <c r="I1041" s="257"/>
      <c r="J1041" s="881"/>
      <c r="K1041" s="881"/>
      <c r="L1041" s="882"/>
      <c r="M1041" s="642"/>
      <c r="N1041" s="642"/>
      <c r="O1041" s="642"/>
      <c r="V1041" s="262"/>
    </row>
    <row r="1042" spans="1:22" x14ac:dyDescent="0.25">
      <c r="A1042" s="8">
        <v>932</v>
      </c>
      <c r="B1042" s="144"/>
      <c r="C1042" s="144"/>
      <c r="D1042" s="18"/>
      <c r="E1042" s="95"/>
      <c r="F1042" s="7"/>
      <c r="G1042" s="7"/>
      <c r="H1042" s="13"/>
      <c r="I1042" s="257"/>
      <c r="J1042" s="881"/>
      <c r="K1042" s="881"/>
      <c r="L1042" s="882"/>
      <c r="M1042" s="642"/>
      <c r="N1042" s="642"/>
      <c r="O1042" s="642"/>
      <c r="V1042" s="262"/>
    </row>
    <row r="1043" spans="1:22" x14ac:dyDescent="0.25">
      <c r="A1043" s="6">
        <v>933</v>
      </c>
      <c r="B1043" s="144"/>
      <c r="C1043" s="144"/>
      <c r="D1043" s="18"/>
      <c r="E1043" s="95"/>
      <c r="F1043" s="7"/>
      <c r="G1043" s="7"/>
      <c r="H1043" s="13"/>
      <c r="I1043" s="257"/>
      <c r="J1043" s="881"/>
      <c r="K1043" s="881"/>
      <c r="L1043" s="882"/>
      <c r="M1043" s="642"/>
      <c r="N1043" s="642"/>
      <c r="O1043" s="642"/>
      <c r="V1043" s="262"/>
    </row>
    <row r="1044" spans="1:22" x14ac:dyDescent="0.25">
      <c r="A1044" s="8">
        <v>934</v>
      </c>
      <c r="B1044" s="144"/>
      <c r="C1044" s="144"/>
      <c r="D1044" s="18"/>
      <c r="E1044" s="95"/>
      <c r="F1044" s="7"/>
      <c r="G1044" s="7"/>
      <c r="H1044" s="13"/>
      <c r="I1044" s="257"/>
      <c r="J1044" s="881"/>
      <c r="K1044" s="881"/>
      <c r="L1044" s="882"/>
      <c r="M1044" s="642"/>
      <c r="N1044" s="642"/>
      <c r="O1044" s="642"/>
      <c r="V1044" s="262"/>
    </row>
    <row r="1045" spans="1:22" x14ac:dyDescent="0.25">
      <c r="A1045" s="6">
        <v>935</v>
      </c>
      <c r="B1045" s="144"/>
      <c r="C1045" s="144"/>
      <c r="D1045" s="18"/>
      <c r="E1045" s="92"/>
      <c r="F1045" s="7"/>
      <c r="G1045" s="7"/>
      <c r="H1045" s="13"/>
      <c r="I1045" s="257"/>
      <c r="J1045" s="881"/>
      <c r="K1045" s="881"/>
      <c r="L1045" s="882"/>
      <c r="M1045" s="642"/>
      <c r="N1045" s="642"/>
      <c r="O1045" s="642"/>
      <c r="V1045" s="262"/>
    </row>
    <row r="1046" spans="1:22" x14ac:dyDescent="0.25">
      <c r="A1046" s="8">
        <v>936</v>
      </c>
      <c r="B1046" s="144"/>
      <c r="C1046" s="144"/>
      <c r="D1046" s="18"/>
      <c r="E1046" s="95"/>
      <c r="F1046" s="7"/>
      <c r="G1046" s="7"/>
      <c r="H1046" s="13"/>
      <c r="I1046" s="257"/>
      <c r="J1046" s="881"/>
      <c r="K1046" s="881"/>
      <c r="L1046" s="882"/>
      <c r="M1046" s="642"/>
      <c r="N1046" s="642"/>
      <c r="O1046" s="642"/>
      <c r="V1046" s="262"/>
    </row>
    <row r="1047" spans="1:22" x14ac:dyDescent="0.25">
      <c r="A1047" s="6">
        <v>937</v>
      </c>
      <c r="B1047" s="144"/>
      <c r="C1047" s="144"/>
      <c r="D1047" s="18"/>
      <c r="E1047" s="95"/>
      <c r="F1047" s="7"/>
      <c r="G1047" s="7"/>
      <c r="H1047" s="13"/>
      <c r="I1047" s="257"/>
      <c r="J1047" s="881"/>
      <c r="K1047" s="881"/>
      <c r="L1047" s="882"/>
      <c r="M1047" s="642"/>
      <c r="N1047" s="642"/>
      <c r="O1047" s="642"/>
      <c r="V1047" s="262"/>
    </row>
    <row r="1048" spans="1:22" x14ac:dyDescent="0.25">
      <c r="A1048" s="8">
        <v>938</v>
      </c>
      <c r="B1048" s="144"/>
      <c r="C1048" s="144"/>
      <c r="D1048" s="18"/>
      <c r="E1048" s="96"/>
      <c r="F1048" s="7"/>
      <c r="G1048" s="7"/>
      <c r="H1048" s="13"/>
      <c r="I1048" s="257"/>
      <c r="J1048" s="881"/>
      <c r="K1048" s="881"/>
      <c r="L1048" s="882"/>
      <c r="M1048" s="642"/>
      <c r="N1048" s="642"/>
      <c r="O1048" s="642"/>
      <c r="V1048" s="262"/>
    </row>
    <row r="1049" spans="1:22" x14ac:dyDescent="0.25">
      <c r="A1049" s="6">
        <v>939</v>
      </c>
      <c r="B1049" s="144"/>
      <c r="C1049" s="144"/>
      <c r="D1049" s="18"/>
      <c r="E1049" s="95"/>
      <c r="F1049" s="7"/>
      <c r="G1049" s="7"/>
      <c r="H1049" s="13"/>
      <c r="I1049" s="257"/>
      <c r="J1049" s="881"/>
      <c r="K1049" s="881"/>
      <c r="L1049" s="882"/>
      <c r="M1049" s="642"/>
      <c r="N1049" s="642"/>
      <c r="O1049" s="642"/>
      <c r="V1049" s="262"/>
    </row>
    <row r="1050" spans="1:22" x14ac:dyDescent="0.25">
      <c r="A1050" s="8">
        <v>940</v>
      </c>
      <c r="B1050" s="144"/>
      <c r="C1050" s="144"/>
      <c r="D1050" s="18"/>
      <c r="E1050" s="95"/>
      <c r="F1050" s="7"/>
      <c r="G1050" s="7"/>
      <c r="H1050" s="13"/>
      <c r="I1050" s="257"/>
      <c r="J1050" s="881"/>
      <c r="K1050" s="881"/>
      <c r="L1050" s="882"/>
      <c r="M1050" s="642"/>
      <c r="N1050" s="642"/>
      <c r="O1050" s="642"/>
      <c r="V1050" s="262"/>
    </row>
    <row r="1051" spans="1:22" x14ac:dyDescent="0.25">
      <c r="A1051" s="6">
        <v>941</v>
      </c>
      <c r="B1051" s="144"/>
      <c r="C1051" s="144"/>
      <c r="D1051" s="18"/>
      <c r="E1051" s="92"/>
      <c r="F1051" s="7"/>
      <c r="G1051" s="7"/>
      <c r="H1051" s="13"/>
      <c r="I1051" s="257"/>
      <c r="J1051" s="881"/>
      <c r="K1051" s="881"/>
      <c r="L1051" s="882"/>
      <c r="M1051" s="642"/>
      <c r="N1051" s="642"/>
      <c r="O1051" s="642"/>
      <c r="V1051" s="262"/>
    </row>
    <row r="1052" spans="1:22" x14ac:dyDescent="0.25">
      <c r="A1052" s="8">
        <v>942</v>
      </c>
      <c r="B1052" s="144"/>
      <c r="C1052" s="144"/>
      <c r="D1052" s="18"/>
      <c r="E1052" s="96"/>
      <c r="F1052" s="7"/>
      <c r="G1052" s="7"/>
      <c r="H1052" s="13"/>
      <c r="I1052" s="257"/>
      <c r="J1052" s="881"/>
      <c r="K1052" s="881"/>
      <c r="L1052" s="882"/>
      <c r="M1052" s="642"/>
      <c r="N1052" s="642"/>
      <c r="O1052" s="642"/>
      <c r="V1052" s="262"/>
    </row>
    <row r="1053" spans="1:22" x14ac:dyDescent="0.25">
      <c r="A1053" s="6">
        <v>943</v>
      </c>
      <c r="B1053" s="144"/>
      <c r="C1053" s="144"/>
      <c r="D1053" s="18"/>
      <c r="E1053" s="95"/>
      <c r="F1053" s="7"/>
      <c r="G1053" s="7"/>
      <c r="H1053" s="13"/>
      <c r="I1053" s="257"/>
      <c r="J1053" s="881"/>
      <c r="K1053" s="881"/>
      <c r="L1053" s="882"/>
      <c r="M1053" s="642"/>
      <c r="N1053" s="642"/>
      <c r="O1053" s="642"/>
      <c r="V1053" s="262"/>
    </row>
    <row r="1054" spans="1:22" x14ac:dyDescent="0.25">
      <c r="A1054" s="8">
        <v>944</v>
      </c>
      <c r="B1054" s="144"/>
      <c r="C1054" s="144"/>
      <c r="D1054" s="18"/>
      <c r="E1054" s="95"/>
      <c r="F1054" s="7"/>
      <c r="G1054" s="7"/>
      <c r="H1054" s="13"/>
      <c r="I1054" s="257"/>
      <c r="J1054" s="881"/>
      <c r="K1054" s="881"/>
      <c r="L1054" s="882"/>
      <c r="M1054" s="642"/>
      <c r="N1054" s="642"/>
      <c r="O1054" s="642"/>
      <c r="V1054" s="262"/>
    </row>
    <row r="1055" spans="1:22" x14ac:dyDescent="0.25">
      <c r="A1055" s="6">
        <v>945</v>
      </c>
      <c r="B1055" s="144"/>
      <c r="C1055" s="144"/>
      <c r="D1055" s="18"/>
      <c r="E1055" s="95"/>
      <c r="F1055" s="7"/>
      <c r="G1055" s="7"/>
      <c r="H1055" s="13"/>
      <c r="I1055" s="257"/>
      <c r="J1055" s="881"/>
      <c r="K1055" s="881"/>
      <c r="L1055" s="882"/>
      <c r="M1055" s="642"/>
      <c r="N1055" s="642"/>
      <c r="O1055" s="642"/>
      <c r="V1055" s="262"/>
    </row>
    <row r="1056" spans="1:22" x14ac:dyDescent="0.25">
      <c r="A1056" s="8">
        <v>946</v>
      </c>
      <c r="B1056" s="144"/>
      <c r="C1056" s="144"/>
      <c r="D1056" s="18"/>
      <c r="E1056" s="95"/>
      <c r="F1056" s="7"/>
      <c r="G1056" s="7"/>
      <c r="H1056" s="13"/>
      <c r="I1056" s="257"/>
      <c r="J1056" s="881"/>
      <c r="K1056" s="881"/>
      <c r="L1056" s="882"/>
      <c r="M1056" s="642"/>
      <c r="N1056" s="642"/>
      <c r="O1056" s="642"/>
    </row>
    <row r="1057" spans="1:15" x14ac:dyDescent="0.25">
      <c r="A1057" s="6">
        <v>947</v>
      </c>
      <c r="B1057" s="144"/>
      <c r="C1057" s="144"/>
      <c r="D1057" s="18"/>
      <c r="E1057" s="92"/>
      <c r="F1057" s="7"/>
      <c r="G1057" s="7"/>
      <c r="H1057" s="13"/>
      <c r="I1057" s="257"/>
      <c r="J1057" s="881"/>
      <c r="K1057" s="881"/>
      <c r="L1057" s="882"/>
      <c r="M1057" s="642"/>
      <c r="N1057" s="642"/>
      <c r="O1057" s="642"/>
    </row>
    <row r="1058" spans="1:15" x14ac:dyDescent="0.25">
      <c r="A1058" s="8">
        <v>948</v>
      </c>
      <c r="B1058" s="144"/>
      <c r="C1058" s="144"/>
      <c r="D1058" s="18"/>
      <c r="E1058" s="96"/>
      <c r="F1058" s="7"/>
      <c r="G1058" s="7"/>
      <c r="H1058" s="13"/>
      <c r="I1058" s="257"/>
      <c r="J1058" s="881"/>
      <c r="K1058" s="881"/>
      <c r="L1058" s="882"/>
      <c r="M1058" s="642"/>
      <c r="N1058" s="642"/>
      <c r="O1058" s="642"/>
    </row>
    <row r="1059" spans="1:15" x14ac:dyDescent="0.25">
      <c r="A1059" s="6">
        <v>949</v>
      </c>
      <c r="B1059" s="144"/>
      <c r="C1059" s="144"/>
      <c r="D1059" s="18"/>
      <c r="E1059" s="95"/>
      <c r="F1059" s="7"/>
      <c r="G1059" s="7"/>
      <c r="H1059" s="13"/>
      <c r="I1059" s="257"/>
      <c r="J1059" s="881"/>
      <c r="K1059" s="881"/>
      <c r="L1059" s="882"/>
      <c r="M1059" s="642"/>
      <c r="N1059" s="642"/>
      <c r="O1059" s="642"/>
    </row>
    <row r="1060" spans="1:15" x14ac:dyDescent="0.25">
      <c r="A1060" s="8">
        <v>950</v>
      </c>
      <c r="B1060" s="144"/>
      <c r="C1060" s="144"/>
      <c r="D1060" s="18"/>
      <c r="E1060" s="95"/>
      <c r="F1060" s="7"/>
      <c r="G1060" s="7"/>
      <c r="H1060" s="13"/>
      <c r="I1060" s="257"/>
      <c r="J1060" s="881"/>
      <c r="K1060" s="881"/>
      <c r="L1060" s="882"/>
      <c r="M1060" s="642"/>
      <c r="N1060" s="642"/>
      <c r="O1060" s="642"/>
    </row>
    <row r="1061" spans="1:15" x14ac:dyDescent="0.25">
      <c r="A1061" s="6">
        <v>951</v>
      </c>
      <c r="B1061" s="144"/>
      <c r="C1061" s="144"/>
      <c r="D1061" s="18"/>
      <c r="E1061" s="96"/>
      <c r="F1061" s="7"/>
      <c r="G1061" s="7"/>
      <c r="H1061" s="13"/>
      <c r="I1061" s="257"/>
      <c r="J1061" s="881"/>
      <c r="K1061" s="881"/>
      <c r="L1061" s="882"/>
      <c r="M1061" s="642"/>
      <c r="N1061" s="642"/>
      <c r="O1061" s="642"/>
    </row>
    <row r="1062" spans="1:15" x14ac:dyDescent="0.25">
      <c r="A1062" s="8">
        <v>952</v>
      </c>
      <c r="B1062" s="144"/>
      <c r="C1062" s="144"/>
      <c r="D1062" s="18"/>
      <c r="E1062" s="92"/>
      <c r="F1062" s="7"/>
      <c r="G1062" s="7"/>
      <c r="H1062" s="13"/>
      <c r="I1062" s="257"/>
      <c r="J1062" s="881"/>
      <c r="K1062" s="881"/>
      <c r="L1062" s="882"/>
      <c r="M1062" s="642"/>
      <c r="N1062" s="642"/>
      <c r="O1062" s="642"/>
    </row>
    <row r="1063" spans="1:15" x14ac:dyDescent="0.25">
      <c r="A1063" s="6">
        <v>953</v>
      </c>
      <c r="B1063" s="169"/>
      <c r="C1063" s="169"/>
      <c r="D1063" s="18"/>
      <c r="E1063" s="264" t="s">
        <v>4925</v>
      </c>
      <c r="F1063" s="265"/>
      <c r="G1063" s="8"/>
      <c r="H1063" s="13"/>
      <c r="I1063" s="8"/>
      <c r="J1063" s="881"/>
      <c r="K1063" s="881"/>
      <c r="L1063" s="882"/>
      <c r="M1063" s="642"/>
      <c r="N1063" s="642"/>
      <c r="O1063" s="642"/>
    </row>
    <row r="1064" spans="1:15" x14ac:dyDescent="0.25">
      <c r="A1064" s="8">
        <v>954</v>
      </c>
      <c r="B1064" s="169"/>
      <c r="C1064" s="169"/>
      <c r="D1064" s="18"/>
      <c r="E1064" s="278" t="s">
        <v>4925</v>
      </c>
      <c r="F1064" s="265"/>
      <c r="G1064" s="8"/>
      <c r="H1064" s="13"/>
      <c r="I1064" s="8"/>
      <c r="J1064" s="881"/>
      <c r="K1064" s="881"/>
      <c r="L1064" s="882"/>
      <c r="M1064" s="642"/>
      <c r="N1064" s="642"/>
      <c r="O1064" s="642"/>
    </row>
    <row r="1065" spans="1:15" x14ac:dyDescent="0.25">
      <c r="A1065" s="6">
        <v>955</v>
      </c>
      <c r="B1065" s="169"/>
      <c r="C1065" s="169"/>
      <c r="D1065" s="18"/>
      <c r="E1065" s="278" t="s">
        <v>4925</v>
      </c>
      <c r="F1065" s="265"/>
      <c r="G1065" s="8"/>
      <c r="H1065" s="13"/>
      <c r="I1065" s="8"/>
      <c r="J1065" s="881"/>
      <c r="K1065" s="881"/>
      <c r="L1065" s="882"/>
      <c r="M1065" s="642"/>
      <c r="N1065" s="642"/>
      <c r="O1065" s="642"/>
    </row>
    <row r="1066" spans="1:15" x14ac:dyDescent="0.25">
      <c r="A1066" s="8">
        <v>956</v>
      </c>
      <c r="B1066" s="169"/>
      <c r="C1066" s="169"/>
      <c r="D1066" s="18"/>
      <c r="E1066" s="278" t="s">
        <v>4925</v>
      </c>
      <c r="F1066" s="265"/>
      <c r="G1066" s="8"/>
      <c r="H1066" s="13"/>
      <c r="I1066" s="8"/>
      <c r="J1066" s="881"/>
      <c r="K1066" s="881"/>
      <c r="L1066" s="882"/>
      <c r="M1066" s="642"/>
      <c r="N1066" s="642"/>
      <c r="O1066" s="642"/>
    </row>
    <row r="1067" spans="1:15" x14ac:dyDescent="0.25">
      <c r="A1067" s="6">
        <v>957</v>
      </c>
      <c r="B1067" s="169"/>
      <c r="C1067" s="169"/>
      <c r="D1067" s="18"/>
      <c r="E1067" s="264" t="s">
        <v>4925</v>
      </c>
      <c r="F1067" s="265"/>
      <c r="G1067" s="8"/>
      <c r="H1067" s="13"/>
      <c r="I1067" s="8"/>
      <c r="J1067" s="881"/>
      <c r="K1067" s="881"/>
      <c r="L1067" s="882"/>
      <c r="M1067" s="642"/>
      <c r="N1067" s="642"/>
      <c r="O1067" s="642"/>
    </row>
    <row r="1068" spans="1:15" x14ac:dyDescent="0.25">
      <c r="A1068" s="8">
        <v>958</v>
      </c>
      <c r="B1068" s="169"/>
      <c r="C1068" s="169"/>
      <c r="D1068" s="18"/>
      <c r="E1068" s="264" t="s">
        <v>4925</v>
      </c>
      <c r="F1068" s="265"/>
      <c r="G1068" s="8"/>
      <c r="H1068" s="13"/>
      <c r="I1068" s="8"/>
      <c r="J1068" s="881"/>
      <c r="K1068" s="881"/>
      <c r="L1068" s="882"/>
      <c r="M1068" s="642"/>
      <c r="N1068" s="642"/>
      <c r="O1068" s="642"/>
    </row>
    <row r="1069" spans="1:15" x14ac:dyDescent="0.25">
      <c r="A1069" s="6">
        <v>959</v>
      </c>
      <c r="B1069" s="169"/>
      <c r="C1069" s="169"/>
      <c r="D1069" s="18"/>
      <c r="E1069" s="264" t="s">
        <v>4925</v>
      </c>
      <c r="F1069" s="265"/>
      <c r="G1069" s="8"/>
      <c r="H1069" s="13"/>
      <c r="I1069" s="8"/>
      <c r="J1069" s="881"/>
      <c r="K1069" s="881"/>
      <c r="L1069" s="882"/>
      <c r="M1069" s="642"/>
      <c r="N1069" s="642"/>
      <c r="O1069" s="642"/>
    </row>
    <row r="1070" spans="1:15" x14ac:dyDescent="0.25">
      <c r="A1070" s="8">
        <v>960</v>
      </c>
      <c r="B1070" s="169"/>
      <c r="C1070" s="169"/>
      <c r="D1070" s="18"/>
      <c r="E1070" s="264" t="s">
        <v>4925</v>
      </c>
      <c r="F1070" s="265"/>
      <c r="G1070" s="8"/>
      <c r="H1070" s="13"/>
      <c r="I1070" s="8"/>
      <c r="J1070" s="881"/>
      <c r="K1070" s="881"/>
      <c r="L1070" s="882"/>
      <c r="M1070" s="642"/>
      <c r="N1070" s="642"/>
      <c r="O1070" s="642"/>
    </row>
    <row r="1071" spans="1:15" x14ac:dyDescent="0.25">
      <c r="A1071" s="6">
        <v>961</v>
      </c>
      <c r="B1071" s="169"/>
      <c r="C1071" s="169"/>
      <c r="D1071" s="18"/>
      <c r="E1071" s="264" t="s">
        <v>4925</v>
      </c>
      <c r="F1071" s="265"/>
      <c r="G1071" s="8"/>
      <c r="H1071" s="13"/>
      <c r="I1071" s="8"/>
      <c r="J1071" s="881"/>
      <c r="K1071" s="881"/>
      <c r="L1071" s="882"/>
      <c r="M1071" s="642"/>
      <c r="N1071" s="642"/>
      <c r="O1071" s="642"/>
    </row>
    <row r="1072" spans="1:15" x14ac:dyDescent="0.25">
      <c r="A1072" s="8">
        <v>962</v>
      </c>
      <c r="B1072" s="169"/>
      <c r="C1072" s="169"/>
      <c r="D1072" s="18"/>
      <c r="E1072" s="278" t="s">
        <v>4925</v>
      </c>
      <c r="F1072" s="265"/>
      <c r="G1072" s="8"/>
      <c r="H1072" s="13"/>
      <c r="I1072" s="8"/>
      <c r="J1072" s="881"/>
      <c r="K1072" s="881"/>
      <c r="L1072" s="882"/>
      <c r="M1072" s="642"/>
      <c r="N1072" s="642"/>
      <c r="O1072" s="642"/>
    </row>
    <row r="1073" spans="1:15" x14ac:dyDescent="0.25">
      <c r="A1073" s="6">
        <v>963</v>
      </c>
      <c r="B1073" s="169"/>
      <c r="C1073" s="169"/>
      <c r="D1073" s="18"/>
      <c r="E1073" s="264" t="s">
        <v>4925</v>
      </c>
      <c r="F1073" s="265"/>
      <c r="G1073" s="8"/>
      <c r="H1073" s="13"/>
      <c r="I1073" s="8"/>
      <c r="J1073" s="881"/>
      <c r="K1073" s="881"/>
      <c r="L1073" s="882"/>
      <c r="M1073" s="642"/>
      <c r="N1073" s="642"/>
      <c r="O1073" s="642"/>
    </row>
    <row r="1074" spans="1:15" x14ac:dyDescent="0.25">
      <c r="A1074" s="8">
        <v>964</v>
      </c>
      <c r="B1074" s="169"/>
      <c r="C1074" s="169"/>
      <c r="D1074" s="18"/>
      <c r="E1074" s="278" t="s">
        <v>4925</v>
      </c>
      <c r="F1074" s="265"/>
      <c r="G1074" s="8"/>
      <c r="H1074" s="13"/>
      <c r="I1074" s="8"/>
      <c r="J1074" s="881"/>
      <c r="K1074" s="881"/>
      <c r="L1074" s="882"/>
      <c r="M1074" s="642"/>
      <c r="N1074" s="642"/>
      <c r="O1074" s="642"/>
    </row>
    <row r="1075" spans="1:15" x14ac:dyDescent="0.25">
      <c r="A1075" s="6">
        <v>965</v>
      </c>
      <c r="B1075" s="169"/>
      <c r="C1075" s="169"/>
      <c r="D1075" s="18"/>
      <c r="E1075" s="264" t="s">
        <v>4925</v>
      </c>
      <c r="F1075" s="265"/>
      <c r="G1075" s="8"/>
      <c r="H1075" s="13"/>
      <c r="I1075" s="8"/>
      <c r="J1075" s="881"/>
      <c r="K1075" s="881"/>
      <c r="L1075" s="882"/>
      <c r="M1075" s="642"/>
      <c r="N1075" s="642"/>
      <c r="O1075" s="642"/>
    </row>
    <row r="1076" spans="1:15" x14ac:dyDescent="0.25">
      <c r="A1076" s="8">
        <v>966</v>
      </c>
      <c r="B1076" s="169"/>
      <c r="C1076" s="169"/>
      <c r="D1076" s="18"/>
      <c r="E1076" s="278" t="s">
        <v>4925</v>
      </c>
      <c r="F1076" s="265"/>
      <c r="G1076" s="8"/>
      <c r="H1076" s="13"/>
      <c r="I1076" s="8"/>
      <c r="J1076" s="881"/>
      <c r="K1076" s="881"/>
      <c r="L1076" s="882"/>
      <c r="M1076" s="642"/>
      <c r="N1076" s="642"/>
      <c r="O1076" s="642"/>
    </row>
    <row r="1077" spans="1:15" x14ac:dyDescent="0.25">
      <c r="A1077" s="6">
        <v>967</v>
      </c>
      <c r="B1077" s="169"/>
      <c r="C1077" s="169"/>
      <c r="D1077" s="18"/>
      <c r="E1077" s="278" t="s">
        <v>4925</v>
      </c>
      <c r="F1077" s="265"/>
      <c r="G1077" s="8"/>
      <c r="H1077" s="13"/>
      <c r="I1077" s="8"/>
      <c r="J1077" s="881"/>
      <c r="K1077" s="881"/>
      <c r="L1077" s="882"/>
      <c r="M1077" s="642"/>
      <c r="N1077" s="642"/>
      <c r="O1077" s="642"/>
    </row>
    <row r="1078" spans="1:15" x14ac:dyDescent="0.25">
      <c r="A1078" s="8">
        <v>968</v>
      </c>
      <c r="B1078" s="169"/>
      <c r="C1078" s="169"/>
      <c r="D1078" s="18"/>
      <c r="E1078" s="278" t="s">
        <v>4925</v>
      </c>
      <c r="F1078" s="265"/>
      <c r="G1078" s="8"/>
      <c r="H1078" s="13"/>
      <c r="I1078" s="8"/>
      <c r="J1078" s="881"/>
      <c r="K1078" s="881"/>
      <c r="L1078" s="882"/>
      <c r="M1078" s="642"/>
      <c r="N1078" s="642"/>
      <c r="O1078" s="642"/>
    </row>
    <row r="1079" spans="1:15" x14ac:dyDescent="0.25">
      <c r="A1079" s="6">
        <v>969</v>
      </c>
      <c r="B1079" s="169"/>
      <c r="C1079" s="169"/>
      <c r="D1079" s="18"/>
      <c r="E1079" s="278" t="s">
        <v>4925</v>
      </c>
      <c r="F1079" s="265"/>
      <c r="G1079" s="8"/>
      <c r="H1079" s="13"/>
      <c r="I1079" s="8"/>
      <c r="J1079" s="881"/>
      <c r="K1079" s="881"/>
      <c r="L1079" s="882"/>
      <c r="M1079" s="642"/>
      <c r="N1079" s="642"/>
      <c r="O1079" s="642"/>
    </row>
    <row r="1080" spans="1:15" x14ac:dyDescent="0.25">
      <c r="A1080" s="8">
        <v>970</v>
      </c>
      <c r="B1080" s="169"/>
      <c r="C1080" s="169"/>
      <c r="D1080" s="18"/>
      <c r="E1080" s="278" t="s">
        <v>4925</v>
      </c>
      <c r="F1080" s="265"/>
      <c r="G1080" s="8"/>
      <c r="H1080" s="13"/>
      <c r="I1080" s="8"/>
      <c r="J1080" s="881"/>
      <c r="K1080" s="881"/>
      <c r="L1080" s="882"/>
      <c r="M1080" s="642"/>
      <c r="N1080" s="642"/>
      <c r="O1080" s="642"/>
    </row>
    <row r="1081" spans="1:15" x14ac:dyDescent="0.25">
      <c r="A1081" s="6">
        <v>971</v>
      </c>
      <c r="B1081" s="169"/>
      <c r="C1081" s="169"/>
      <c r="D1081" s="18"/>
      <c r="E1081" s="278" t="s">
        <v>4925</v>
      </c>
      <c r="F1081" s="265"/>
      <c r="G1081" s="8"/>
      <c r="H1081" s="13"/>
      <c r="I1081" s="8"/>
      <c r="J1081" s="881"/>
      <c r="K1081" s="881"/>
      <c r="L1081" s="882"/>
      <c r="M1081" s="642"/>
      <c r="N1081" s="642"/>
      <c r="O1081" s="642"/>
    </row>
    <row r="1082" spans="1:15" x14ac:dyDescent="0.25">
      <c r="A1082" s="8">
        <v>972</v>
      </c>
      <c r="B1082" s="169"/>
      <c r="C1082" s="169"/>
      <c r="D1082" s="18"/>
      <c r="E1082" s="278" t="s">
        <v>4925</v>
      </c>
      <c r="F1082" s="265"/>
      <c r="G1082" s="8"/>
      <c r="H1082" s="13"/>
      <c r="I1082" s="8"/>
      <c r="J1082" s="881"/>
      <c r="K1082" s="881"/>
      <c r="L1082" s="882"/>
      <c r="M1082" s="642"/>
      <c r="N1082" s="642"/>
      <c r="O1082" s="642"/>
    </row>
    <row r="1083" spans="1:15" x14ac:dyDescent="0.25">
      <c r="A1083" s="6">
        <v>973</v>
      </c>
      <c r="B1083" s="169"/>
      <c r="C1083" s="169"/>
      <c r="D1083" s="18"/>
      <c r="E1083" s="278" t="s">
        <v>4925</v>
      </c>
      <c r="F1083" s="265"/>
      <c r="G1083" s="8"/>
      <c r="H1083" s="13"/>
      <c r="I1083" s="8"/>
      <c r="J1083" s="881"/>
      <c r="K1083" s="881"/>
      <c r="L1083" s="882"/>
      <c r="M1083" s="642"/>
      <c r="N1083" s="642"/>
      <c r="O1083" s="642"/>
    </row>
    <row r="1084" spans="1:15" x14ac:dyDescent="0.25">
      <c r="A1084" s="8">
        <v>974</v>
      </c>
      <c r="B1084" s="169"/>
      <c r="C1084" s="169"/>
      <c r="D1084" s="18"/>
      <c r="E1084" s="278" t="s">
        <v>4925</v>
      </c>
      <c r="F1084" s="265"/>
      <c r="G1084" s="8"/>
      <c r="H1084" s="13"/>
      <c r="I1084" s="8"/>
      <c r="J1084" s="881"/>
      <c r="K1084" s="881"/>
      <c r="L1084" s="882"/>
      <c r="M1084" s="642"/>
      <c r="N1084" s="642"/>
      <c r="O1084" s="642"/>
    </row>
    <row r="1085" spans="1:15" x14ac:dyDescent="0.25">
      <c r="A1085" s="6">
        <v>975</v>
      </c>
      <c r="B1085" s="169"/>
      <c r="C1085" s="169"/>
      <c r="D1085" s="18"/>
      <c r="E1085" s="278" t="s">
        <v>4925</v>
      </c>
      <c r="F1085" s="265"/>
      <c r="G1085" s="8"/>
      <c r="H1085" s="13"/>
      <c r="I1085" s="8"/>
      <c r="J1085" s="881"/>
      <c r="K1085" s="881"/>
      <c r="L1085" s="882"/>
      <c r="M1085" s="642"/>
      <c r="N1085" s="642"/>
      <c r="O1085" s="642"/>
    </row>
    <row r="1086" spans="1:15" x14ac:dyDescent="0.25">
      <c r="A1086" s="8">
        <v>976</v>
      </c>
      <c r="B1086" s="169"/>
      <c r="C1086" s="169"/>
      <c r="D1086" s="18"/>
      <c r="E1086" s="278" t="s">
        <v>4925</v>
      </c>
      <c r="F1086" s="265"/>
      <c r="G1086" s="8"/>
      <c r="H1086" s="13"/>
      <c r="I1086" s="8"/>
      <c r="J1086" s="881"/>
      <c r="K1086" s="881"/>
      <c r="L1086" s="882"/>
      <c r="M1086" s="642"/>
      <c r="N1086" s="642"/>
      <c r="O1086" s="642"/>
    </row>
    <row r="1087" spans="1:15" x14ac:dyDescent="0.25">
      <c r="A1087" s="6">
        <v>977</v>
      </c>
      <c r="B1087" s="169"/>
      <c r="C1087" s="169"/>
      <c r="D1087" s="18"/>
      <c r="E1087" s="278" t="s">
        <v>4925</v>
      </c>
      <c r="F1087" s="265"/>
      <c r="G1087" s="8"/>
      <c r="H1087" s="13"/>
      <c r="I1087" s="8"/>
      <c r="J1087" s="881"/>
      <c r="K1087" s="881"/>
      <c r="L1087" s="882"/>
      <c r="M1087" s="642"/>
      <c r="N1087" s="642"/>
      <c r="O1087" s="642"/>
    </row>
    <row r="1088" spans="1:15" x14ac:dyDescent="0.25">
      <c r="A1088" s="8">
        <v>978</v>
      </c>
      <c r="B1088" s="169"/>
      <c r="C1088" s="169"/>
      <c r="D1088" s="18"/>
      <c r="E1088" s="278" t="s">
        <v>4925</v>
      </c>
      <c r="F1088" s="265"/>
      <c r="G1088" s="8"/>
      <c r="H1088" s="13"/>
      <c r="I1088" s="8"/>
      <c r="J1088" s="881"/>
      <c r="K1088" s="881"/>
      <c r="L1088" s="882"/>
      <c r="M1088" s="642"/>
      <c r="N1088" s="642"/>
      <c r="O1088" s="642"/>
    </row>
    <row r="1089" spans="1:15" x14ac:dyDescent="0.25">
      <c r="A1089" s="6">
        <v>979</v>
      </c>
      <c r="B1089" s="169"/>
      <c r="C1089" s="169"/>
      <c r="D1089" s="18"/>
      <c r="E1089" s="278" t="s">
        <v>4925</v>
      </c>
      <c r="F1089" s="265"/>
      <c r="G1089" s="8"/>
      <c r="H1089" s="13"/>
      <c r="I1089" s="8"/>
      <c r="J1089" s="881"/>
      <c r="K1089" s="881"/>
      <c r="L1089" s="882"/>
      <c r="M1089" s="642"/>
      <c r="N1089" s="642"/>
      <c r="O1089" s="642"/>
    </row>
    <row r="1090" spans="1:15" x14ac:dyDescent="0.25">
      <c r="A1090" s="8">
        <v>980</v>
      </c>
      <c r="B1090" s="169"/>
      <c r="C1090" s="169"/>
      <c r="D1090" s="18"/>
      <c r="E1090" s="278" t="s">
        <v>4925</v>
      </c>
      <c r="F1090" s="265"/>
      <c r="G1090" s="8"/>
      <c r="H1090" s="13"/>
      <c r="I1090" s="8"/>
      <c r="J1090" s="881"/>
      <c r="K1090" s="881"/>
      <c r="L1090" s="882"/>
      <c r="M1090" s="642"/>
      <c r="N1090" s="642"/>
      <c r="O1090" s="642"/>
    </row>
    <row r="1091" spans="1:15" x14ac:dyDescent="0.25">
      <c r="A1091" s="6">
        <v>981</v>
      </c>
      <c r="B1091" s="169"/>
      <c r="C1091" s="169"/>
      <c r="D1091" s="18"/>
      <c r="E1091" s="278" t="s">
        <v>4925</v>
      </c>
      <c r="F1091" s="265"/>
      <c r="G1091" s="8"/>
      <c r="H1091" s="13"/>
      <c r="I1091" s="8"/>
      <c r="J1091" s="881"/>
      <c r="K1091" s="881"/>
      <c r="L1091" s="882"/>
      <c r="M1091" s="642"/>
      <c r="N1091" s="642"/>
      <c r="O1091" s="642"/>
    </row>
    <row r="1092" spans="1:15" x14ac:dyDescent="0.25">
      <c r="A1092" s="8">
        <v>982</v>
      </c>
      <c r="B1092" s="169"/>
      <c r="C1092" s="169"/>
      <c r="D1092" s="18"/>
      <c r="E1092" s="278" t="s">
        <v>4925</v>
      </c>
      <c r="F1092" s="265"/>
      <c r="G1092" s="8"/>
      <c r="H1092" s="13"/>
      <c r="I1092" s="8"/>
      <c r="J1092" s="881"/>
      <c r="K1092" s="881"/>
      <c r="L1092" s="882"/>
      <c r="M1092" s="642"/>
      <c r="N1092" s="642"/>
      <c r="O1092" s="642"/>
    </row>
    <row r="1093" spans="1:15" x14ac:dyDescent="0.25">
      <c r="A1093" s="6">
        <v>983</v>
      </c>
      <c r="B1093" s="169"/>
      <c r="C1093" s="169"/>
      <c r="D1093" s="18"/>
      <c r="E1093" s="278" t="s">
        <v>4925</v>
      </c>
      <c r="F1093" s="265"/>
      <c r="G1093" s="8"/>
      <c r="H1093" s="13"/>
      <c r="I1093" s="8"/>
      <c r="J1093" s="881"/>
      <c r="K1093" s="881"/>
      <c r="L1093" s="882"/>
      <c r="M1093" s="642"/>
      <c r="N1093" s="642"/>
      <c r="O1093" s="642"/>
    </row>
    <row r="1094" spans="1:15" x14ac:dyDescent="0.25">
      <c r="A1094" s="8">
        <v>984</v>
      </c>
      <c r="B1094" s="169"/>
      <c r="C1094" s="169"/>
      <c r="D1094" s="18"/>
      <c r="E1094" s="278" t="s">
        <v>4925</v>
      </c>
      <c r="F1094" s="265"/>
      <c r="G1094" s="8"/>
      <c r="H1094" s="13"/>
      <c r="I1094" s="8"/>
      <c r="J1094" s="881"/>
      <c r="K1094" s="881"/>
      <c r="L1094" s="882"/>
      <c r="M1094" s="642"/>
      <c r="N1094" s="642"/>
      <c r="O1094" s="642"/>
    </row>
    <row r="1095" spans="1:15" x14ac:dyDescent="0.25">
      <c r="A1095" s="6">
        <v>985</v>
      </c>
      <c r="B1095" s="169"/>
      <c r="C1095" s="169"/>
      <c r="D1095" s="18"/>
      <c r="E1095" s="278" t="s">
        <v>4925</v>
      </c>
      <c r="F1095" s="265"/>
      <c r="G1095" s="8"/>
      <c r="H1095" s="13"/>
      <c r="I1095" s="8"/>
      <c r="J1095" s="881"/>
      <c r="K1095" s="881"/>
      <c r="L1095" s="882"/>
      <c r="M1095" s="642"/>
      <c r="N1095" s="642"/>
      <c r="O1095" s="642"/>
    </row>
    <row r="1096" spans="1:15" x14ac:dyDescent="0.25">
      <c r="A1096" s="8">
        <v>986</v>
      </c>
      <c r="B1096" s="169"/>
      <c r="C1096" s="169"/>
      <c r="D1096" s="18"/>
      <c r="E1096" s="278" t="s">
        <v>4925</v>
      </c>
      <c r="F1096" s="265"/>
      <c r="G1096" s="8"/>
      <c r="H1096" s="13"/>
      <c r="I1096" s="8"/>
      <c r="J1096" s="881"/>
      <c r="K1096" s="881"/>
      <c r="L1096" s="882"/>
      <c r="M1096" s="642"/>
      <c r="N1096" s="642"/>
      <c r="O1096" s="642"/>
    </row>
    <row r="1097" spans="1:15" x14ac:dyDescent="0.25">
      <c r="A1097" s="6">
        <v>987</v>
      </c>
      <c r="B1097" s="169"/>
      <c r="C1097" s="169"/>
      <c r="D1097" s="18"/>
      <c r="E1097" s="278" t="s">
        <v>4925</v>
      </c>
      <c r="F1097" s="265"/>
      <c r="G1097" s="8"/>
      <c r="H1097" s="13"/>
      <c r="I1097" s="8"/>
      <c r="J1097" s="881"/>
      <c r="K1097" s="881"/>
      <c r="L1097" s="882"/>
      <c r="M1097" s="642"/>
      <c r="N1097" s="642"/>
      <c r="O1097" s="642"/>
    </row>
    <row r="1098" spans="1:15" x14ac:dyDescent="0.25">
      <c r="A1098" s="8">
        <v>988</v>
      </c>
      <c r="B1098" s="169"/>
      <c r="C1098" s="169"/>
      <c r="D1098" s="18"/>
      <c r="E1098" s="264" t="s">
        <v>4925</v>
      </c>
      <c r="F1098" s="265"/>
      <c r="G1098" s="8"/>
      <c r="H1098" s="13"/>
      <c r="I1098" s="8"/>
      <c r="J1098" s="881"/>
      <c r="K1098" s="881"/>
      <c r="L1098" s="882"/>
      <c r="M1098" s="642"/>
      <c r="N1098" s="642"/>
      <c r="O1098" s="642"/>
    </row>
    <row r="1099" spans="1:15" x14ac:dyDescent="0.25">
      <c r="A1099" s="6">
        <v>989</v>
      </c>
      <c r="B1099" s="169"/>
      <c r="C1099" s="169"/>
      <c r="D1099" s="18"/>
      <c r="E1099" s="278" t="s">
        <v>4925</v>
      </c>
      <c r="F1099" s="265"/>
      <c r="G1099" s="8"/>
      <c r="H1099" s="13"/>
      <c r="I1099" s="8"/>
      <c r="J1099" s="881"/>
      <c r="K1099" s="881"/>
      <c r="L1099" s="882"/>
      <c r="M1099" s="642"/>
      <c r="N1099" s="642"/>
      <c r="O1099" s="642"/>
    </row>
    <row r="1100" spans="1:15" x14ac:dyDescent="0.25">
      <c r="A1100" s="8">
        <v>990</v>
      </c>
      <c r="B1100" s="143"/>
      <c r="C1100" s="140"/>
      <c r="D1100" s="18"/>
      <c r="E1100" s="92"/>
      <c r="F1100" s="139"/>
      <c r="G1100" s="8"/>
      <c r="H1100" s="13"/>
      <c r="I1100" s="8"/>
      <c r="J1100" s="881"/>
      <c r="K1100" s="881"/>
      <c r="L1100" s="882"/>
      <c r="M1100" s="642"/>
      <c r="N1100" s="642"/>
      <c r="O1100" s="642"/>
    </row>
    <row r="1101" spans="1:15" x14ac:dyDescent="0.25">
      <c r="A1101" s="6">
        <v>991</v>
      </c>
      <c r="B1101" s="141"/>
      <c r="C1101" s="140"/>
      <c r="D1101" s="18"/>
      <c r="E1101" s="92"/>
      <c r="F1101" s="139"/>
      <c r="G1101" s="8"/>
      <c r="H1101" s="13"/>
      <c r="I1101" s="8"/>
      <c r="J1101" s="881"/>
      <c r="K1101" s="881"/>
      <c r="L1101" s="882"/>
      <c r="M1101" s="642"/>
      <c r="N1101" s="642"/>
      <c r="O1101" s="642"/>
    </row>
    <row r="1102" spans="1:15" x14ac:dyDescent="0.25">
      <c r="A1102" s="8">
        <v>992</v>
      </c>
      <c r="B1102" s="142"/>
      <c r="C1102" s="140"/>
      <c r="D1102" s="18"/>
      <c r="E1102" s="92"/>
      <c r="F1102" s="139"/>
      <c r="G1102" s="8"/>
      <c r="H1102" s="13"/>
      <c r="I1102" s="8"/>
      <c r="J1102" s="881"/>
      <c r="K1102" s="881"/>
      <c r="L1102" s="882"/>
      <c r="M1102" s="642"/>
      <c r="N1102" s="642"/>
      <c r="O1102" s="642"/>
    </row>
    <row r="1103" spans="1:15" x14ac:dyDescent="0.25">
      <c r="A1103" s="6">
        <v>993</v>
      </c>
      <c r="B1103" s="143"/>
      <c r="C1103" s="140"/>
      <c r="D1103" s="18"/>
      <c r="E1103" s="92"/>
      <c r="F1103" s="139"/>
      <c r="G1103" s="8"/>
      <c r="H1103" s="13"/>
      <c r="I1103" s="8"/>
      <c r="J1103" s="881"/>
      <c r="K1103" s="881"/>
      <c r="L1103" s="882"/>
      <c r="M1103" s="642"/>
      <c r="N1103" s="642"/>
      <c r="O1103" s="642"/>
    </row>
    <row r="1104" spans="1:15" x14ac:dyDescent="0.25">
      <c r="A1104" s="8">
        <v>994</v>
      </c>
      <c r="B1104" s="141"/>
      <c r="C1104" s="140"/>
      <c r="D1104" s="18"/>
      <c r="E1104" s="92"/>
      <c r="F1104" s="139"/>
      <c r="G1104" s="8"/>
      <c r="H1104" s="13"/>
      <c r="I1104" s="8"/>
      <c r="J1104" s="881"/>
      <c r="K1104" s="881"/>
      <c r="L1104" s="882"/>
      <c r="M1104" s="642"/>
      <c r="N1104" s="642"/>
      <c r="O1104" s="642"/>
    </row>
    <row r="1105" spans="1:15" x14ac:dyDescent="0.25">
      <c r="A1105" s="6">
        <v>995</v>
      </c>
      <c r="B1105" s="142"/>
      <c r="C1105" s="140"/>
      <c r="D1105" s="18"/>
      <c r="E1105" s="92"/>
      <c r="F1105" s="139"/>
      <c r="G1105" s="8"/>
      <c r="H1105" s="13"/>
      <c r="I1105" s="8"/>
      <c r="J1105" s="881"/>
      <c r="K1105" s="881"/>
      <c r="L1105" s="882"/>
      <c r="M1105" s="642"/>
      <c r="N1105" s="642"/>
      <c r="O1105" s="642"/>
    </row>
    <row r="1106" spans="1:15" x14ac:dyDescent="0.25">
      <c r="A1106" s="8">
        <v>996</v>
      </c>
      <c r="B1106" s="143"/>
      <c r="C1106" s="140"/>
      <c r="D1106" s="18"/>
      <c r="E1106" s="92"/>
      <c r="F1106" s="139"/>
      <c r="G1106" s="8"/>
      <c r="H1106" s="13"/>
      <c r="I1106" s="8"/>
      <c r="J1106" s="881"/>
      <c r="K1106" s="881"/>
      <c r="L1106" s="882"/>
      <c r="M1106" s="642"/>
      <c r="N1106" s="642"/>
      <c r="O1106" s="642"/>
    </row>
    <row r="1107" spans="1:15" x14ac:dyDescent="0.25">
      <c r="A1107" s="6">
        <v>997</v>
      </c>
      <c r="B1107" s="141"/>
      <c r="C1107" s="140"/>
      <c r="D1107" s="18"/>
      <c r="E1107" s="92"/>
      <c r="F1107" s="139"/>
      <c r="G1107" s="8"/>
      <c r="H1107" s="13"/>
      <c r="I1107" s="8"/>
      <c r="J1107" s="881"/>
      <c r="K1107" s="881"/>
      <c r="L1107" s="882"/>
      <c r="M1107" s="642"/>
      <c r="N1107" s="642"/>
      <c r="O1107" s="642"/>
    </row>
    <row r="1108" spans="1:15" x14ac:dyDescent="0.25">
      <c r="A1108" s="8">
        <v>998</v>
      </c>
      <c r="B1108" s="142"/>
      <c r="C1108" s="140"/>
      <c r="D1108" s="18"/>
      <c r="E1108" s="92"/>
      <c r="F1108" s="139"/>
      <c r="G1108" s="8"/>
      <c r="H1108" s="13"/>
      <c r="I1108" s="8"/>
      <c r="J1108" s="881"/>
      <c r="K1108" s="881"/>
      <c r="L1108" s="882"/>
      <c r="M1108" s="642"/>
      <c r="N1108" s="642"/>
      <c r="O1108" s="642"/>
    </row>
    <row r="1109" spans="1:15" x14ac:dyDescent="0.25">
      <c r="A1109" s="6">
        <v>999</v>
      </c>
      <c r="B1109" s="143"/>
      <c r="C1109" s="140"/>
      <c r="D1109" s="18"/>
      <c r="E1109" s="92"/>
      <c r="F1109" s="139"/>
      <c r="G1109" s="8"/>
      <c r="H1109" s="13"/>
      <c r="I1109" s="8"/>
      <c r="J1109" s="640"/>
      <c r="K1109" s="238"/>
      <c r="L1109" s="256"/>
      <c r="M1109" s="207"/>
      <c r="N1109" s="207"/>
      <c r="O1109" s="207"/>
    </row>
    <row r="1110" spans="1:15" x14ac:dyDescent="0.25">
      <c r="A1110" s="8">
        <v>1000</v>
      </c>
      <c r="B1110" s="141"/>
      <c r="C1110" s="140"/>
      <c r="D1110" s="18"/>
      <c r="E1110" s="92"/>
      <c r="F1110" s="139"/>
      <c r="G1110" s="8"/>
      <c r="H1110" s="13"/>
      <c r="I1110" s="8"/>
      <c r="J1110" s="640"/>
      <c r="K1110" s="238"/>
      <c r="L1110" s="256"/>
      <c r="M1110" s="207"/>
      <c r="N1110" s="207"/>
      <c r="O1110" s="207"/>
    </row>
    <row r="1111" spans="1:15" x14ac:dyDescent="0.25">
      <c r="A1111" s="6">
        <v>1001</v>
      </c>
      <c r="B1111" s="142"/>
      <c r="C1111" s="140"/>
      <c r="D1111" s="18"/>
      <c r="E1111" s="92"/>
      <c r="F1111" s="139"/>
      <c r="G1111" s="8"/>
      <c r="H1111" s="13"/>
      <c r="I1111" s="8"/>
      <c r="J1111" s="640"/>
      <c r="K1111" s="238"/>
      <c r="L1111" s="256"/>
      <c r="M1111" s="207"/>
      <c r="N1111" s="207"/>
      <c r="O1111" s="207"/>
    </row>
    <row r="1112" spans="1:15" x14ac:dyDescent="0.25">
      <c r="A1112" s="8">
        <v>1002</v>
      </c>
      <c r="B1112" s="143"/>
      <c r="C1112" s="140"/>
      <c r="D1112" s="18"/>
      <c r="E1112" s="92"/>
      <c r="F1112" s="139"/>
      <c r="G1112" s="8"/>
      <c r="H1112" s="13"/>
      <c r="I1112" s="8"/>
      <c r="J1112" s="640"/>
      <c r="K1112" s="238"/>
      <c r="L1112" s="256"/>
      <c r="M1112" s="207"/>
      <c r="N1112" s="207"/>
      <c r="O1112" s="207"/>
    </row>
    <row r="1113" spans="1:15" x14ac:dyDescent="0.25">
      <c r="A1113" s="6">
        <v>1003</v>
      </c>
      <c r="D1113" s="18"/>
      <c r="E1113" s="92"/>
      <c r="F1113" s="139"/>
      <c r="G1113" s="8"/>
      <c r="H1113" s="13"/>
      <c r="I1113" s="8"/>
      <c r="J1113" s="640"/>
      <c r="K1113" s="238"/>
      <c r="L1113" s="256"/>
      <c r="M1113" s="207"/>
      <c r="N1113" s="207"/>
      <c r="O1113" s="207"/>
    </row>
    <row r="1114" spans="1:15" x14ac:dyDescent="0.25">
      <c r="A1114" s="8">
        <v>1004</v>
      </c>
      <c r="D1114" s="18"/>
      <c r="E1114" s="92"/>
      <c r="F1114" s="139"/>
      <c r="G1114" s="8"/>
      <c r="H1114" s="13"/>
      <c r="I1114" s="8"/>
      <c r="J1114" s="640"/>
      <c r="K1114" s="238"/>
      <c r="L1114" s="256"/>
      <c r="M1114" s="207"/>
      <c r="N1114" s="207"/>
      <c r="O1114" s="207"/>
    </row>
    <row r="1115" spans="1:15" x14ac:dyDescent="0.25">
      <c r="A1115" s="6">
        <v>1005</v>
      </c>
    </row>
    <row r="1116" spans="1:15" x14ac:dyDescent="0.25">
      <c r="A1116" s="8">
        <v>1006</v>
      </c>
    </row>
    <row r="1117" spans="1:15" x14ac:dyDescent="0.25">
      <c r="A1117" s="6">
        <v>1007</v>
      </c>
    </row>
    <row r="1118" spans="1:15" x14ac:dyDescent="0.25">
      <c r="A1118" s="8">
        <v>1008</v>
      </c>
    </row>
    <row r="1119" spans="1:15" x14ac:dyDescent="0.25">
      <c r="A1119" s="6">
        <v>1009</v>
      </c>
    </row>
    <row r="1120" spans="1:15" x14ac:dyDescent="0.25">
      <c r="A1120" s="8">
        <v>1010</v>
      </c>
    </row>
    <row r="1121" spans="1:31" x14ac:dyDescent="0.25">
      <c r="A1121" s="6">
        <v>1011</v>
      </c>
    </row>
    <row r="1122" spans="1:31" x14ac:dyDescent="0.25">
      <c r="A1122" s="8">
        <v>1012</v>
      </c>
    </row>
    <row r="1123" spans="1:31" x14ac:dyDescent="0.25">
      <c r="A1123" s="6">
        <v>1013</v>
      </c>
    </row>
    <row r="1124" spans="1:31" x14ac:dyDescent="0.25">
      <c r="A1124" s="8">
        <v>1014</v>
      </c>
    </row>
    <row r="1125" spans="1:31" x14ac:dyDescent="0.25">
      <c r="A1125" s="6">
        <v>1015</v>
      </c>
    </row>
    <row r="1126" spans="1:31" x14ac:dyDescent="0.25">
      <c r="A1126" s="8">
        <v>1016</v>
      </c>
    </row>
    <row r="1127" spans="1:31" x14ac:dyDescent="0.25">
      <c r="A1127" s="6">
        <v>1017</v>
      </c>
    </row>
    <row r="1128" spans="1:31" x14ac:dyDescent="0.25">
      <c r="A1128" s="8">
        <v>1018</v>
      </c>
    </row>
    <row r="1129" spans="1:31" x14ac:dyDescent="0.25">
      <c r="A1129" s="6">
        <v>1019</v>
      </c>
      <c r="I1129" s="23"/>
      <c r="W1129" s="23"/>
      <c r="X1129" s="23"/>
      <c r="Y1129" s="23"/>
      <c r="Z1129" s="23"/>
      <c r="AA1129" s="23"/>
      <c r="AB1129" s="23"/>
      <c r="AC1129" s="23"/>
    </row>
    <row r="1130" spans="1:31" x14ac:dyDescent="0.25">
      <c r="A1130" s="8">
        <v>1020</v>
      </c>
      <c r="I1130" s="23"/>
      <c r="W1130" s="23"/>
      <c r="X1130" s="23"/>
      <c r="Y1130" s="23"/>
      <c r="Z1130" s="23"/>
      <c r="AA1130" s="23"/>
      <c r="AB1130" s="23"/>
      <c r="AC1130" s="23"/>
    </row>
    <row r="1131" spans="1:31" x14ac:dyDescent="0.25">
      <c r="A1131" s="6">
        <v>1021</v>
      </c>
      <c r="I1131" s="23"/>
      <c r="W1131" s="23"/>
      <c r="X1131" s="23"/>
      <c r="Y1131" s="23"/>
      <c r="Z1131" s="23"/>
      <c r="AA1131" s="23"/>
      <c r="AB1131" s="23"/>
      <c r="AC1131" s="23"/>
      <c r="AD1131" s="23"/>
      <c r="AE1131" s="23"/>
    </row>
    <row r="1132" spans="1:31" s="23" customFormat="1" x14ac:dyDescent="0.25">
      <c r="A1132" s="8">
        <v>1022</v>
      </c>
      <c r="C1132" s="5"/>
      <c r="G1132" s="5"/>
      <c r="H1132" s="12"/>
      <c r="J1132" s="5"/>
      <c r="K1132" s="5"/>
      <c r="L1132" s="166"/>
      <c r="M1132" s="5"/>
      <c r="N1132" s="5"/>
      <c r="O1132" s="5"/>
      <c r="P1132" s="4473"/>
      <c r="R1132" s="166"/>
      <c r="S1132" s="5"/>
      <c r="T1132" s="5"/>
      <c r="U1132" s="5"/>
      <c r="V1132" s="261"/>
    </row>
    <row r="1133" spans="1:31" s="23" customFormat="1" x14ac:dyDescent="0.25">
      <c r="A1133" s="6">
        <v>1023</v>
      </c>
      <c r="C1133" s="5"/>
      <c r="G1133" s="5"/>
      <c r="H1133" s="12"/>
      <c r="J1133" s="5"/>
      <c r="K1133" s="5"/>
      <c r="L1133" s="166"/>
      <c r="M1133" s="5"/>
      <c r="N1133" s="5"/>
      <c r="O1133" s="5"/>
      <c r="P1133" s="4473"/>
      <c r="R1133" s="166"/>
      <c r="S1133" s="5"/>
      <c r="T1133" s="5"/>
      <c r="U1133" s="5"/>
      <c r="V1133" s="261"/>
    </row>
    <row r="1134" spans="1:31" s="23" customFormat="1" x14ac:dyDescent="0.25">
      <c r="A1134" s="8">
        <v>1024</v>
      </c>
      <c r="C1134" s="5"/>
      <c r="G1134" s="5"/>
      <c r="H1134" s="12"/>
      <c r="J1134" s="5"/>
      <c r="K1134" s="5"/>
      <c r="L1134" s="166"/>
      <c r="M1134" s="5"/>
      <c r="N1134" s="5"/>
      <c r="O1134" s="5"/>
      <c r="P1134" s="4473"/>
      <c r="R1134" s="166"/>
      <c r="S1134" s="5"/>
      <c r="T1134" s="5"/>
      <c r="U1134" s="5"/>
      <c r="V1134" s="261"/>
    </row>
    <row r="1135" spans="1:31" s="23" customFormat="1" x14ac:dyDescent="0.25">
      <c r="A1135" s="6">
        <v>1025</v>
      </c>
      <c r="C1135" s="5"/>
      <c r="G1135" s="5"/>
      <c r="H1135" s="12"/>
      <c r="J1135" s="5"/>
      <c r="K1135" s="5"/>
      <c r="L1135" s="166"/>
      <c r="M1135" s="5"/>
      <c r="N1135" s="5"/>
      <c r="O1135" s="5"/>
      <c r="P1135" s="4473"/>
      <c r="R1135" s="166"/>
      <c r="S1135" s="5"/>
      <c r="T1135" s="5"/>
      <c r="U1135" s="5"/>
      <c r="V1135" s="261"/>
    </row>
    <row r="1136" spans="1:31" s="23" customFormat="1" x14ac:dyDescent="0.25">
      <c r="A1136" s="8">
        <v>1026</v>
      </c>
      <c r="C1136" s="5"/>
      <c r="G1136" s="5"/>
      <c r="H1136" s="12"/>
      <c r="J1136" s="5"/>
      <c r="K1136" s="5"/>
      <c r="L1136" s="166"/>
      <c r="M1136" s="5"/>
      <c r="N1136" s="5"/>
      <c r="O1136" s="5"/>
      <c r="P1136" s="4473"/>
      <c r="R1136" s="166"/>
      <c r="S1136" s="5"/>
      <c r="T1136" s="5"/>
      <c r="U1136" s="5"/>
      <c r="V1136" s="261"/>
    </row>
    <row r="1137" spans="1:22" s="23" customFormat="1" x14ac:dyDescent="0.25">
      <c r="A1137" s="6">
        <v>1027</v>
      </c>
      <c r="C1137" s="5"/>
      <c r="G1137" s="5"/>
      <c r="H1137" s="12"/>
      <c r="J1137" s="5"/>
      <c r="K1137" s="5"/>
      <c r="L1137" s="166"/>
      <c r="M1137" s="5"/>
      <c r="N1137" s="5"/>
      <c r="O1137" s="5"/>
      <c r="P1137" s="4473"/>
      <c r="R1137" s="166"/>
      <c r="S1137" s="5"/>
      <c r="T1137" s="5"/>
      <c r="U1137" s="5"/>
      <c r="V1137" s="261"/>
    </row>
    <row r="1138" spans="1:22" s="23" customFormat="1" x14ac:dyDescent="0.25">
      <c r="A1138" s="8">
        <v>1028</v>
      </c>
      <c r="C1138" s="5"/>
      <c r="G1138" s="5"/>
      <c r="H1138" s="12"/>
      <c r="J1138" s="5"/>
      <c r="K1138" s="5"/>
      <c r="L1138" s="166"/>
      <c r="M1138" s="5"/>
      <c r="N1138" s="5"/>
      <c r="O1138" s="5"/>
      <c r="P1138" s="4473"/>
      <c r="R1138" s="166"/>
      <c r="S1138" s="5"/>
      <c r="T1138" s="5"/>
      <c r="U1138" s="5"/>
      <c r="V1138" s="261"/>
    </row>
    <row r="1139" spans="1:22" s="23" customFormat="1" x14ac:dyDescent="0.25">
      <c r="A1139" s="6">
        <v>1029</v>
      </c>
      <c r="C1139" s="5"/>
      <c r="G1139" s="5"/>
      <c r="H1139" s="12"/>
      <c r="J1139" s="5"/>
      <c r="K1139" s="5"/>
      <c r="L1139" s="166"/>
      <c r="M1139" s="5"/>
      <c r="N1139" s="5"/>
      <c r="O1139" s="5"/>
      <c r="P1139" s="4473"/>
      <c r="R1139" s="166"/>
      <c r="S1139" s="5"/>
      <c r="T1139" s="5"/>
      <c r="U1139" s="5"/>
      <c r="V1139" s="261"/>
    </row>
    <row r="1140" spans="1:22" s="23" customFormat="1" x14ac:dyDescent="0.25">
      <c r="A1140" s="8">
        <v>1030</v>
      </c>
      <c r="C1140" s="5"/>
      <c r="G1140" s="5"/>
      <c r="H1140" s="12"/>
      <c r="J1140" s="5"/>
      <c r="K1140" s="5"/>
      <c r="L1140" s="166"/>
      <c r="M1140" s="5"/>
      <c r="N1140" s="5"/>
      <c r="O1140" s="5"/>
      <c r="P1140" s="4473"/>
      <c r="R1140" s="166"/>
      <c r="S1140" s="5"/>
      <c r="T1140" s="5"/>
      <c r="U1140" s="5"/>
      <c r="V1140" s="261"/>
    </row>
    <row r="1141" spans="1:22" s="23" customFormat="1" x14ac:dyDescent="0.25">
      <c r="A1141" s="6">
        <v>1031</v>
      </c>
      <c r="C1141" s="5"/>
      <c r="G1141" s="5"/>
      <c r="H1141" s="12"/>
      <c r="J1141" s="5"/>
      <c r="K1141" s="5"/>
      <c r="L1141" s="166"/>
      <c r="M1141" s="5"/>
      <c r="N1141" s="5"/>
      <c r="O1141" s="5"/>
      <c r="P1141" s="4473"/>
      <c r="R1141" s="166"/>
      <c r="S1141" s="5"/>
      <c r="T1141" s="5"/>
      <c r="U1141" s="5"/>
      <c r="V1141" s="261"/>
    </row>
    <row r="1142" spans="1:22" s="23" customFormat="1" x14ac:dyDescent="0.25">
      <c r="A1142" s="8">
        <v>1032</v>
      </c>
      <c r="C1142" s="5"/>
      <c r="G1142" s="5"/>
      <c r="H1142" s="12"/>
      <c r="J1142" s="5"/>
      <c r="K1142" s="5"/>
      <c r="L1142" s="166"/>
      <c r="M1142" s="5"/>
      <c r="N1142" s="5"/>
      <c r="O1142" s="5"/>
      <c r="P1142" s="4473"/>
      <c r="R1142" s="166"/>
      <c r="S1142" s="5"/>
      <c r="T1142" s="5"/>
      <c r="U1142" s="5"/>
      <c r="V1142" s="261"/>
    </row>
    <row r="1143" spans="1:22" s="23" customFormat="1" x14ac:dyDescent="0.25">
      <c r="A1143" s="6">
        <v>1033</v>
      </c>
      <c r="C1143" s="5"/>
      <c r="G1143" s="5"/>
      <c r="H1143" s="12"/>
      <c r="J1143" s="5"/>
      <c r="K1143" s="5"/>
      <c r="L1143" s="166"/>
      <c r="M1143" s="5"/>
      <c r="N1143" s="5"/>
      <c r="O1143" s="5"/>
      <c r="P1143" s="4473"/>
      <c r="R1143" s="166"/>
      <c r="S1143" s="5"/>
      <c r="T1143" s="5"/>
      <c r="U1143" s="5"/>
      <c r="V1143" s="261"/>
    </row>
    <row r="1144" spans="1:22" s="23" customFormat="1" x14ac:dyDescent="0.25">
      <c r="A1144" s="8">
        <v>1034</v>
      </c>
      <c r="C1144" s="5"/>
      <c r="G1144" s="5"/>
      <c r="H1144" s="12"/>
      <c r="J1144" s="5"/>
      <c r="K1144" s="5"/>
      <c r="L1144" s="166"/>
      <c r="M1144" s="5"/>
      <c r="N1144" s="5"/>
      <c r="O1144" s="5"/>
      <c r="P1144" s="4473"/>
      <c r="R1144" s="166"/>
      <c r="S1144" s="5"/>
      <c r="T1144" s="5"/>
      <c r="U1144" s="5"/>
      <c r="V1144" s="261"/>
    </row>
    <row r="1145" spans="1:22" s="23" customFormat="1" x14ac:dyDescent="0.25">
      <c r="A1145" s="6">
        <v>1035</v>
      </c>
      <c r="C1145" s="5"/>
      <c r="G1145" s="5"/>
      <c r="H1145" s="12"/>
      <c r="J1145" s="5"/>
      <c r="K1145" s="5"/>
      <c r="L1145" s="166"/>
      <c r="M1145" s="5"/>
      <c r="N1145" s="5"/>
      <c r="O1145" s="5"/>
      <c r="P1145" s="4473"/>
      <c r="R1145" s="166"/>
      <c r="S1145" s="5"/>
      <c r="T1145" s="5"/>
      <c r="U1145" s="5"/>
      <c r="V1145" s="261"/>
    </row>
    <row r="1146" spans="1:22" s="23" customFormat="1" x14ac:dyDescent="0.25">
      <c r="A1146" s="8">
        <v>1036</v>
      </c>
      <c r="C1146" s="5"/>
      <c r="G1146" s="5"/>
      <c r="H1146" s="12"/>
      <c r="J1146" s="5"/>
      <c r="K1146" s="5"/>
      <c r="L1146" s="166"/>
      <c r="M1146" s="5"/>
      <c r="N1146" s="5"/>
      <c r="O1146" s="5"/>
      <c r="P1146" s="4473"/>
      <c r="R1146" s="166"/>
      <c r="S1146" s="5"/>
      <c r="T1146" s="5"/>
      <c r="U1146" s="5"/>
      <c r="V1146" s="261"/>
    </row>
    <row r="1147" spans="1:22" s="23" customFormat="1" x14ac:dyDescent="0.25">
      <c r="A1147" s="6">
        <v>1037</v>
      </c>
      <c r="C1147" s="5"/>
      <c r="G1147" s="5"/>
      <c r="H1147" s="12"/>
      <c r="J1147" s="5"/>
      <c r="K1147" s="5"/>
      <c r="L1147" s="166"/>
      <c r="M1147" s="5"/>
      <c r="N1147" s="5"/>
      <c r="O1147" s="5"/>
      <c r="P1147" s="4473"/>
      <c r="R1147" s="166"/>
      <c r="S1147" s="5"/>
      <c r="T1147" s="5"/>
      <c r="U1147" s="5"/>
      <c r="V1147" s="261"/>
    </row>
    <row r="1148" spans="1:22" s="23" customFormat="1" x14ac:dyDescent="0.25">
      <c r="A1148" s="8">
        <v>1038</v>
      </c>
      <c r="C1148" s="5"/>
      <c r="G1148" s="5"/>
      <c r="H1148" s="12"/>
      <c r="J1148" s="5"/>
      <c r="K1148" s="5"/>
      <c r="L1148" s="166"/>
      <c r="M1148" s="5"/>
      <c r="N1148" s="5"/>
      <c r="O1148" s="5"/>
      <c r="P1148" s="4473"/>
      <c r="R1148" s="166"/>
      <c r="S1148" s="5"/>
      <c r="T1148" s="5"/>
      <c r="U1148" s="5"/>
      <c r="V1148" s="261"/>
    </row>
    <row r="1149" spans="1:22" s="23" customFormat="1" x14ac:dyDescent="0.25">
      <c r="A1149" s="6">
        <v>1039</v>
      </c>
      <c r="C1149" s="5"/>
      <c r="G1149" s="5"/>
      <c r="H1149" s="12"/>
      <c r="J1149" s="5"/>
      <c r="K1149" s="5"/>
      <c r="L1149" s="166"/>
      <c r="M1149" s="5"/>
      <c r="N1149" s="5"/>
      <c r="O1149" s="5"/>
      <c r="P1149" s="4473"/>
      <c r="R1149" s="166"/>
      <c r="S1149" s="5"/>
      <c r="T1149" s="5"/>
      <c r="U1149" s="5"/>
      <c r="V1149" s="261"/>
    </row>
    <row r="1150" spans="1:22" s="23" customFormat="1" x14ac:dyDescent="0.25">
      <c r="A1150" s="8">
        <v>1040</v>
      </c>
      <c r="C1150" s="5"/>
      <c r="G1150" s="5"/>
      <c r="H1150" s="12"/>
      <c r="J1150" s="5"/>
      <c r="K1150" s="5"/>
      <c r="L1150" s="166"/>
      <c r="M1150" s="5"/>
      <c r="N1150" s="5"/>
      <c r="O1150" s="5"/>
      <c r="P1150" s="4473"/>
      <c r="R1150" s="166"/>
      <c r="S1150" s="5"/>
      <c r="T1150" s="5"/>
      <c r="U1150" s="5"/>
      <c r="V1150" s="261"/>
    </row>
    <row r="1151" spans="1:22" s="23" customFormat="1" x14ac:dyDescent="0.25">
      <c r="A1151" s="6">
        <v>1041</v>
      </c>
      <c r="C1151" s="5"/>
      <c r="G1151" s="5"/>
      <c r="H1151" s="12"/>
      <c r="J1151" s="5"/>
      <c r="K1151" s="5"/>
      <c r="L1151" s="166"/>
      <c r="M1151" s="5"/>
      <c r="N1151" s="5"/>
      <c r="O1151" s="5"/>
      <c r="P1151" s="4473"/>
      <c r="R1151" s="166"/>
      <c r="S1151" s="5"/>
      <c r="T1151" s="5"/>
      <c r="U1151" s="5"/>
      <c r="V1151" s="261"/>
    </row>
    <row r="1152" spans="1:22" s="23" customFormat="1" x14ac:dyDescent="0.25">
      <c r="A1152" s="8">
        <v>1042</v>
      </c>
      <c r="C1152" s="5"/>
      <c r="G1152" s="5"/>
      <c r="H1152" s="12"/>
      <c r="J1152" s="5"/>
      <c r="K1152" s="5"/>
      <c r="L1152" s="166"/>
      <c r="M1152" s="5"/>
      <c r="N1152" s="5"/>
      <c r="O1152" s="5"/>
      <c r="P1152" s="4473"/>
      <c r="R1152" s="166"/>
      <c r="S1152" s="5"/>
      <c r="T1152" s="5"/>
      <c r="U1152" s="5"/>
      <c r="V1152" s="261"/>
    </row>
    <row r="1153" spans="1:22" s="23" customFormat="1" x14ac:dyDescent="0.25">
      <c r="A1153" s="6">
        <v>1043</v>
      </c>
      <c r="C1153" s="5"/>
      <c r="G1153" s="5"/>
      <c r="H1153" s="12"/>
      <c r="J1153" s="5"/>
      <c r="K1153" s="5"/>
      <c r="L1153" s="166"/>
      <c r="M1153" s="5"/>
      <c r="N1153" s="5"/>
      <c r="O1153" s="5"/>
      <c r="P1153" s="4473"/>
      <c r="R1153" s="166"/>
      <c r="S1153" s="5"/>
      <c r="T1153" s="5"/>
      <c r="U1153" s="5"/>
      <c r="V1153" s="261"/>
    </row>
    <row r="1154" spans="1:22" s="23" customFormat="1" x14ac:dyDescent="0.25">
      <c r="A1154" s="8">
        <v>1044</v>
      </c>
      <c r="C1154" s="5"/>
      <c r="G1154" s="5"/>
      <c r="H1154" s="12"/>
      <c r="J1154" s="5"/>
      <c r="K1154" s="5"/>
      <c r="L1154" s="166"/>
      <c r="M1154" s="5"/>
      <c r="N1154" s="5"/>
      <c r="O1154" s="5"/>
      <c r="P1154" s="4473"/>
      <c r="R1154" s="166"/>
      <c r="S1154" s="5"/>
      <c r="T1154" s="5"/>
      <c r="U1154" s="5"/>
      <c r="V1154" s="261"/>
    </row>
    <row r="1155" spans="1:22" s="23" customFormat="1" x14ac:dyDescent="0.25">
      <c r="A1155" s="6">
        <v>1045</v>
      </c>
      <c r="C1155" s="5"/>
      <c r="G1155" s="5"/>
      <c r="H1155" s="12"/>
      <c r="J1155" s="5"/>
      <c r="K1155" s="5"/>
      <c r="L1155" s="166"/>
      <c r="M1155" s="5"/>
      <c r="N1155" s="5"/>
      <c r="O1155" s="5"/>
      <c r="P1155" s="4473"/>
      <c r="R1155" s="166"/>
      <c r="S1155" s="5"/>
      <c r="T1155" s="5"/>
      <c r="U1155" s="5"/>
      <c r="V1155" s="261"/>
    </row>
    <row r="1156" spans="1:22" s="23" customFormat="1" x14ac:dyDescent="0.25">
      <c r="A1156" s="8">
        <v>1046</v>
      </c>
      <c r="C1156" s="5"/>
      <c r="G1156" s="5"/>
      <c r="H1156" s="12"/>
      <c r="J1156" s="5"/>
      <c r="K1156" s="5"/>
      <c r="L1156" s="166"/>
      <c r="M1156" s="5"/>
      <c r="N1156" s="5"/>
      <c r="O1156" s="5"/>
      <c r="P1156" s="4473"/>
      <c r="R1156" s="166"/>
      <c r="S1156" s="5"/>
      <c r="T1156" s="5"/>
      <c r="U1156" s="5"/>
      <c r="V1156" s="261"/>
    </row>
    <row r="1157" spans="1:22" s="23" customFormat="1" x14ac:dyDescent="0.25">
      <c r="A1157" s="6">
        <v>1047</v>
      </c>
      <c r="C1157" s="5"/>
      <c r="G1157" s="5"/>
      <c r="H1157" s="12"/>
      <c r="J1157" s="5"/>
      <c r="K1157" s="5"/>
      <c r="L1157" s="166"/>
      <c r="M1157" s="5"/>
      <c r="N1157" s="5"/>
      <c r="O1157" s="5"/>
      <c r="P1157" s="4473"/>
      <c r="R1157" s="166"/>
      <c r="S1157" s="5"/>
      <c r="T1157" s="5"/>
      <c r="U1157" s="5"/>
      <c r="V1157" s="261"/>
    </row>
    <row r="1158" spans="1:22" s="23" customFormat="1" x14ac:dyDescent="0.25">
      <c r="A1158" s="8">
        <v>1048</v>
      </c>
      <c r="C1158" s="5"/>
      <c r="G1158" s="5"/>
      <c r="H1158" s="12"/>
      <c r="J1158" s="5"/>
      <c r="K1158" s="5"/>
      <c r="L1158" s="166"/>
      <c r="M1158" s="5"/>
      <c r="N1158" s="5"/>
      <c r="O1158" s="5"/>
      <c r="P1158" s="4473"/>
      <c r="R1158" s="166"/>
      <c r="S1158" s="5"/>
      <c r="T1158" s="5"/>
      <c r="U1158" s="5"/>
      <c r="V1158" s="261"/>
    </row>
    <row r="1159" spans="1:22" s="23" customFormat="1" x14ac:dyDescent="0.25">
      <c r="A1159" s="6">
        <v>1049</v>
      </c>
      <c r="C1159" s="5"/>
      <c r="G1159" s="5"/>
      <c r="H1159" s="12"/>
      <c r="J1159" s="5"/>
      <c r="K1159" s="5"/>
      <c r="L1159" s="166"/>
      <c r="M1159" s="5"/>
      <c r="N1159" s="5"/>
      <c r="O1159" s="5"/>
      <c r="P1159" s="4473"/>
      <c r="R1159" s="166"/>
      <c r="S1159" s="5"/>
      <c r="T1159" s="5"/>
      <c r="U1159" s="5"/>
      <c r="V1159" s="261"/>
    </row>
    <row r="1160" spans="1:22" s="23" customFormat="1" x14ac:dyDescent="0.25">
      <c r="A1160" s="8">
        <v>1050</v>
      </c>
      <c r="C1160" s="5"/>
      <c r="G1160" s="5"/>
      <c r="H1160" s="12"/>
      <c r="J1160" s="5"/>
      <c r="K1160" s="5"/>
      <c r="L1160" s="166"/>
      <c r="M1160" s="5"/>
      <c r="N1160" s="5"/>
      <c r="O1160" s="5"/>
      <c r="P1160" s="4473"/>
      <c r="R1160" s="166"/>
      <c r="S1160" s="5"/>
      <c r="T1160" s="5"/>
      <c r="U1160" s="5"/>
      <c r="V1160" s="261"/>
    </row>
    <row r="1161" spans="1:22" s="23" customFormat="1" x14ac:dyDescent="0.25">
      <c r="A1161" s="6">
        <v>1051</v>
      </c>
      <c r="C1161" s="5"/>
      <c r="G1161" s="5"/>
      <c r="H1161" s="12"/>
      <c r="J1161" s="5"/>
      <c r="K1161" s="5"/>
      <c r="L1161" s="166"/>
      <c r="M1161" s="5"/>
      <c r="N1161" s="5"/>
      <c r="O1161" s="5"/>
      <c r="P1161" s="4473"/>
      <c r="R1161" s="166"/>
      <c r="S1161" s="5"/>
      <c r="T1161" s="5"/>
      <c r="U1161" s="5"/>
      <c r="V1161" s="261"/>
    </row>
    <row r="1162" spans="1:22" s="23" customFormat="1" x14ac:dyDescent="0.25">
      <c r="A1162" s="8">
        <v>1052</v>
      </c>
      <c r="C1162" s="5"/>
      <c r="G1162" s="5"/>
      <c r="H1162" s="12"/>
      <c r="J1162" s="5"/>
      <c r="K1162" s="5"/>
      <c r="L1162" s="166"/>
      <c r="M1162" s="5"/>
      <c r="N1162" s="5"/>
      <c r="O1162" s="5"/>
      <c r="P1162" s="4473"/>
      <c r="R1162" s="166"/>
      <c r="S1162" s="5"/>
      <c r="T1162" s="5"/>
      <c r="U1162" s="5"/>
      <c r="V1162" s="261"/>
    </row>
    <row r="1163" spans="1:22" s="23" customFormat="1" x14ac:dyDescent="0.25">
      <c r="A1163" s="6">
        <v>1053</v>
      </c>
      <c r="C1163" s="5"/>
      <c r="G1163" s="5"/>
      <c r="H1163" s="12"/>
      <c r="J1163" s="5"/>
      <c r="K1163" s="5"/>
      <c r="L1163" s="166"/>
      <c r="M1163" s="5"/>
      <c r="N1163" s="5"/>
      <c r="O1163" s="5"/>
      <c r="P1163" s="4473"/>
      <c r="R1163" s="166"/>
      <c r="S1163" s="5"/>
      <c r="T1163" s="5"/>
      <c r="U1163" s="5"/>
      <c r="V1163" s="261"/>
    </row>
    <row r="1164" spans="1:22" s="23" customFormat="1" x14ac:dyDescent="0.25">
      <c r="A1164" s="8">
        <v>1054</v>
      </c>
      <c r="C1164" s="5"/>
      <c r="G1164" s="5"/>
      <c r="H1164" s="12"/>
      <c r="J1164" s="5"/>
      <c r="K1164" s="5"/>
      <c r="L1164" s="166"/>
      <c r="M1164" s="5"/>
      <c r="N1164" s="5"/>
      <c r="O1164" s="5"/>
      <c r="P1164" s="4473"/>
      <c r="R1164" s="166"/>
      <c r="S1164" s="5"/>
      <c r="T1164" s="5"/>
      <c r="U1164" s="5"/>
      <c r="V1164" s="261"/>
    </row>
    <row r="1165" spans="1:22" s="23" customFormat="1" x14ac:dyDescent="0.25">
      <c r="A1165" s="6">
        <v>1055</v>
      </c>
      <c r="C1165" s="5"/>
      <c r="G1165" s="5"/>
      <c r="H1165" s="12"/>
      <c r="J1165" s="5"/>
      <c r="K1165" s="5"/>
      <c r="L1165" s="166"/>
      <c r="M1165" s="5"/>
      <c r="N1165" s="5"/>
      <c r="O1165" s="5"/>
      <c r="P1165" s="4473"/>
      <c r="R1165" s="166"/>
      <c r="S1165" s="5"/>
      <c r="T1165" s="5"/>
      <c r="U1165" s="5"/>
      <c r="V1165" s="261"/>
    </row>
    <row r="1166" spans="1:22" s="23" customFormat="1" x14ac:dyDescent="0.25">
      <c r="A1166" s="8">
        <v>1056</v>
      </c>
      <c r="C1166" s="5"/>
      <c r="G1166" s="5"/>
      <c r="H1166" s="12"/>
      <c r="J1166" s="5"/>
      <c r="K1166" s="5"/>
      <c r="L1166" s="166"/>
      <c r="M1166" s="5"/>
      <c r="N1166" s="5"/>
      <c r="O1166" s="5"/>
      <c r="P1166" s="4473"/>
      <c r="R1166" s="166"/>
      <c r="S1166" s="5"/>
      <c r="T1166" s="5"/>
      <c r="U1166" s="5"/>
      <c r="V1166" s="261"/>
    </row>
    <row r="1167" spans="1:22" s="23" customFormat="1" x14ac:dyDescent="0.25">
      <c r="A1167" s="6">
        <v>1057</v>
      </c>
      <c r="C1167" s="5"/>
      <c r="G1167" s="5"/>
      <c r="H1167" s="12"/>
      <c r="J1167" s="5"/>
      <c r="K1167" s="5"/>
      <c r="L1167" s="166"/>
      <c r="M1167" s="5"/>
      <c r="N1167" s="5"/>
      <c r="O1167" s="5"/>
      <c r="P1167" s="4473"/>
      <c r="R1167" s="166"/>
      <c r="S1167" s="5"/>
      <c r="T1167" s="5"/>
      <c r="U1167" s="5"/>
      <c r="V1167" s="261"/>
    </row>
    <row r="1168" spans="1:22" s="23" customFormat="1" x14ac:dyDescent="0.25">
      <c r="A1168" s="8">
        <v>1058</v>
      </c>
      <c r="C1168" s="5"/>
      <c r="G1168" s="5"/>
      <c r="H1168" s="12"/>
      <c r="J1168" s="5"/>
      <c r="K1168" s="5"/>
      <c r="L1168" s="166"/>
      <c r="M1168" s="5"/>
      <c r="N1168" s="5"/>
      <c r="O1168" s="5"/>
      <c r="P1168" s="4473"/>
      <c r="R1168" s="166"/>
      <c r="S1168" s="5"/>
      <c r="T1168" s="5"/>
      <c r="U1168" s="5"/>
      <c r="V1168" s="261"/>
    </row>
    <row r="1169" spans="1:22" s="23" customFormat="1" x14ac:dyDescent="0.25">
      <c r="A1169" s="6">
        <v>1059</v>
      </c>
      <c r="C1169" s="5"/>
      <c r="G1169" s="5"/>
      <c r="H1169" s="12"/>
      <c r="J1169" s="5"/>
      <c r="K1169" s="5"/>
      <c r="L1169" s="166"/>
      <c r="M1169" s="5"/>
      <c r="N1169" s="5"/>
      <c r="O1169" s="5"/>
      <c r="P1169" s="4473"/>
      <c r="R1169" s="166"/>
      <c r="S1169" s="5"/>
      <c r="T1169" s="5"/>
      <c r="U1169" s="5"/>
      <c r="V1169" s="261"/>
    </row>
    <row r="1170" spans="1:22" s="23" customFormat="1" x14ac:dyDescent="0.25">
      <c r="A1170" s="8">
        <v>1060</v>
      </c>
      <c r="C1170" s="5"/>
      <c r="G1170" s="5"/>
      <c r="H1170" s="12"/>
      <c r="J1170" s="5"/>
      <c r="K1170" s="5"/>
      <c r="L1170" s="166"/>
      <c r="M1170" s="5"/>
      <c r="N1170" s="5"/>
      <c r="O1170" s="5"/>
      <c r="P1170" s="4473"/>
      <c r="R1170" s="166"/>
      <c r="S1170" s="5"/>
      <c r="T1170" s="5"/>
      <c r="U1170" s="5"/>
      <c r="V1170" s="261"/>
    </row>
    <row r="1171" spans="1:22" s="23" customFormat="1" x14ac:dyDescent="0.25">
      <c r="A1171" s="6">
        <v>1061</v>
      </c>
      <c r="C1171" s="5"/>
      <c r="G1171" s="5"/>
      <c r="H1171" s="12"/>
      <c r="J1171" s="5"/>
      <c r="K1171" s="5"/>
      <c r="L1171" s="166"/>
      <c r="M1171" s="5"/>
      <c r="N1171" s="5"/>
      <c r="O1171" s="5"/>
      <c r="P1171" s="4473"/>
      <c r="R1171" s="166"/>
      <c r="S1171" s="5"/>
      <c r="T1171" s="5"/>
      <c r="U1171" s="5"/>
      <c r="V1171" s="261"/>
    </row>
    <row r="1172" spans="1:22" s="23" customFormat="1" x14ac:dyDescent="0.25">
      <c r="A1172" s="8">
        <v>1062</v>
      </c>
      <c r="C1172" s="5"/>
      <c r="G1172" s="5"/>
      <c r="H1172" s="12"/>
      <c r="J1172" s="5"/>
      <c r="K1172" s="5"/>
      <c r="L1172" s="166"/>
      <c r="M1172" s="5"/>
      <c r="N1172" s="5"/>
      <c r="O1172" s="5"/>
      <c r="P1172" s="4473"/>
      <c r="R1172" s="166"/>
      <c r="S1172" s="5"/>
      <c r="T1172" s="5"/>
      <c r="U1172" s="5"/>
      <c r="V1172" s="261"/>
    </row>
    <row r="1173" spans="1:22" s="23" customFormat="1" x14ac:dyDescent="0.25">
      <c r="A1173" s="6">
        <v>1063</v>
      </c>
      <c r="C1173" s="5"/>
      <c r="G1173" s="5"/>
      <c r="H1173" s="12"/>
      <c r="J1173" s="5"/>
      <c r="K1173" s="5"/>
      <c r="L1173" s="166"/>
      <c r="M1173" s="5"/>
      <c r="N1173" s="5"/>
      <c r="O1173" s="5"/>
      <c r="P1173" s="4473"/>
      <c r="R1173" s="166"/>
      <c r="S1173" s="5"/>
      <c r="T1173" s="5"/>
      <c r="U1173" s="5"/>
      <c r="V1173" s="261"/>
    </row>
    <row r="1174" spans="1:22" s="23" customFormat="1" x14ac:dyDescent="0.25">
      <c r="A1174" s="8">
        <v>1064</v>
      </c>
      <c r="C1174" s="5"/>
      <c r="G1174" s="5"/>
      <c r="H1174" s="12"/>
      <c r="J1174" s="5"/>
      <c r="K1174" s="5"/>
      <c r="L1174" s="166"/>
      <c r="M1174" s="5"/>
      <c r="N1174" s="5"/>
      <c r="O1174" s="5"/>
      <c r="P1174" s="4473"/>
      <c r="R1174" s="166"/>
      <c r="S1174" s="5"/>
      <c r="T1174" s="5"/>
      <c r="U1174" s="5"/>
      <c r="V1174" s="261"/>
    </row>
    <row r="1175" spans="1:22" s="23" customFormat="1" x14ac:dyDescent="0.25">
      <c r="A1175" s="6">
        <v>1065</v>
      </c>
      <c r="C1175" s="5"/>
      <c r="G1175" s="5"/>
      <c r="H1175" s="12"/>
      <c r="J1175" s="5"/>
      <c r="K1175" s="5"/>
      <c r="L1175" s="166"/>
      <c r="M1175" s="5"/>
      <c r="N1175" s="5"/>
      <c r="O1175" s="5"/>
      <c r="P1175" s="4473"/>
      <c r="R1175" s="166"/>
      <c r="S1175" s="5"/>
      <c r="T1175" s="5"/>
      <c r="U1175" s="5"/>
      <c r="V1175" s="261"/>
    </row>
    <row r="1176" spans="1:22" s="23" customFormat="1" x14ac:dyDescent="0.25">
      <c r="A1176" s="8">
        <v>1066</v>
      </c>
      <c r="C1176" s="5"/>
      <c r="G1176" s="5"/>
      <c r="H1176" s="12"/>
      <c r="J1176" s="5"/>
      <c r="K1176" s="5"/>
      <c r="L1176" s="166"/>
      <c r="M1176" s="5"/>
      <c r="N1176" s="5"/>
      <c r="O1176" s="5"/>
      <c r="P1176" s="4473"/>
      <c r="R1176" s="166"/>
      <c r="S1176" s="5"/>
      <c r="T1176" s="5"/>
      <c r="U1176" s="5"/>
      <c r="V1176" s="261"/>
    </row>
    <row r="1177" spans="1:22" s="23" customFormat="1" x14ac:dyDescent="0.25">
      <c r="A1177" s="6">
        <v>1067</v>
      </c>
      <c r="C1177" s="5"/>
      <c r="G1177" s="5"/>
      <c r="H1177" s="12"/>
      <c r="J1177" s="5"/>
      <c r="K1177" s="5"/>
      <c r="L1177" s="166"/>
      <c r="M1177" s="5"/>
      <c r="N1177" s="5"/>
      <c r="O1177" s="5"/>
      <c r="P1177" s="4473"/>
      <c r="R1177" s="166"/>
      <c r="S1177" s="5"/>
      <c r="T1177" s="5"/>
      <c r="U1177" s="5"/>
      <c r="V1177" s="261"/>
    </row>
    <row r="1178" spans="1:22" s="23" customFormat="1" x14ac:dyDescent="0.25">
      <c r="A1178" s="8">
        <v>1068</v>
      </c>
      <c r="C1178" s="5"/>
      <c r="G1178" s="5"/>
      <c r="H1178" s="12"/>
      <c r="J1178" s="5"/>
      <c r="K1178" s="5"/>
      <c r="L1178" s="166"/>
      <c r="M1178" s="5"/>
      <c r="N1178" s="5"/>
      <c r="O1178" s="5"/>
      <c r="P1178" s="4473"/>
      <c r="R1178" s="166"/>
      <c r="S1178" s="5"/>
      <c r="T1178" s="5"/>
      <c r="U1178" s="5"/>
      <c r="V1178" s="261"/>
    </row>
    <row r="1179" spans="1:22" s="23" customFormat="1" x14ac:dyDescent="0.25">
      <c r="A1179" s="6">
        <v>1069</v>
      </c>
      <c r="C1179" s="5"/>
      <c r="G1179" s="5"/>
      <c r="H1179" s="12"/>
      <c r="J1179" s="5"/>
      <c r="K1179" s="5"/>
      <c r="L1179" s="166"/>
      <c r="M1179" s="5"/>
      <c r="N1179" s="5"/>
      <c r="O1179" s="5"/>
      <c r="P1179" s="4473"/>
      <c r="R1179" s="166"/>
      <c r="S1179" s="5"/>
      <c r="T1179" s="5"/>
      <c r="U1179" s="5"/>
      <c r="V1179" s="261"/>
    </row>
    <row r="1180" spans="1:22" s="23" customFormat="1" x14ac:dyDescent="0.25">
      <c r="A1180" s="8">
        <v>1070</v>
      </c>
      <c r="C1180" s="5"/>
      <c r="G1180" s="5"/>
      <c r="H1180" s="12"/>
      <c r="J1180" s="5"/>
      <c r="K1180" s="5"/>
      <c r="L1180" s="166"/>
      <c r="M1180" s="5"/>
      <c r="N1180" s="5"/>
      <c r="O1180" s="5"/>
      <c r="P1180" s="4473"/>
      <c r="R1180" s="166"/>
      <c r="S1180" s="5"/>
      <c r="T1180" s="5"/>
      <c r="U1180" s="5"/>
      <c r="V1180" s="261"/>
    </row>
    <row r="1181" spans="1:22" s="23" customFormat="1" x14ac:dyDescent="0.25">
      <c r="A1181" s="6">
        <v>1071</v>
      </c>
      <c r="C1181" s="5"/>
      <c r="G1181" s="5"/>
      <c r="H1181" s="12"/>
      <c r="J1181" s="5"/>
      <c r="K1181" s="5"/>
      <c r="L1181" s="166"/>
      <c r="M1181" s="5"/>
      <c r="N1181" s="5"/>
      <c r="O1181" s="5"/>
      <c r="P1181" s="4473"/>
      <c r="R1181" s="166"/>
      <c r="S1181" s="5"/>
      <c r="T1181" s="5"/>
      <c r="U1181" s="5"/>
      <c r="V1181" s="261"/>
    </row>
    <row r="1182" spans="1:22" s="23" customFormat="1" x14ac:dyDescent="0.25">
      <c r="A1182" s="8">
        <v>1072</v>
      </c>
      <c r="C1182" s="5"/>
      <c r="G1182" s="5"/>
      <c r="H1182" s="12"/>
      <c r="J1182" s="5"/>
      <c r="K1182" s="5"/>
      <c r="L1182" s="166"/>
      <c r="M1182" s="5"/>
      <c r="N1182" s="5"/>
      <c r="O1182" s="5"/>
      <c r="P1182" s="4473"/>
      <c r="R1182" s="166"/>
      <c r="S1182" s="5"/>
      <c r="T1182" s="5"/>
      <c r="U1182" s="5"/>
      <c r="V1182" s="261"/>
    </row>
    <row r="1183" spans="1:22" s="23" customFormat="1" x14ac:dyDescent="0.25">
      <c r="A1183" s="6">
        <v>1073</v>
      </c>
      <c r="C1183" s="5"/>
      <c r="G1183" s="5"/>
      <c r="H1183" s="12"/>
      <c r="J1183" s="5"/>
      <c r="K1183" s="5"/>
      <c r="L1183" s="166"/>
      <c r="M1183" s="5"/>
      <c r="N1183" s="5"/>
      <c r="O1183" s="5"/>
      <c r="P1183" s="4473"/>
      <c r="R1183" s="166"/>
      <c r="S1183" s="5"/>
      <c r="T1183" s="5"/>
      <c r="U1183" s="5"/>
      <c r="V1183" s="261"/>
    </row>
    <row r="1184" spans="1:22" s="23" customFormat="1" x14ac:dyDescent="0.25">
      <c r="A1184" s="8">
        <v>1074</v>
      </c>
      <c r="C1184" s="5"/>
      <c r="G1184" s="5"/>
      <c r="H1184" s="12"/>
      <c r="J1184" s="5"/>
      <c r="K1184" s="5"/>
      <c r="L1184" s="166"/>
      <c r="M1184" s="5"/>
      <c r="N1184" s="5"/>
      <c r="O1184" s="5"/>
      <c r="P1184" s="4473"/>
      <c r="R1184" s="166"/>
      <c r="S1184" s="5"/>
      <c r="T1184" s="5"/>
      <c r="U1184" s="5"/>
      <c r="V1184" s="261"/>
    </row>
    <row r="1185" spans="1:22" s="23" customFormat="1" x14ac:dyDescent="0.25">
      <c r="A1185" s="6">
        <v>1075</v>
      </c>
      <c r="C1185" s="5"/>
      <c r="G1185" s="5"/>
      <c r="H1185" s="12"/>
      <c r="J1185" s="5"/>
      <c r="K1185" s="5"/>
      <c r="L1185" s="166"/>
      <c r="M1185" s="5"/>
      <c r="N1185" s="5"/>
      <c r="O1185" s="5"/>
      <c r="P1185" s="4473"/>
      <c r="R1185" s="166"/>
      <c r="S1185" s="5"/>
      <c r="T1185" s="5"/>
      <c r="U1185" s="5"/>
      <c r="V1185" s="261"/>
    </row>
    <row r="1186" spans="1:22" s="23" customFormat="1" x14ac:dyDescent="0.25">
      <c r="A1186" s="8">
        <v>1076</v>
      </c>
      <c r="C1186" s="5"/>
      <c r="G1186" s="5"/>
      <c r="H1186" s="12"/>
      <c r="J1186" s="5"/>
      <c r="K1186" s="5"/>
      <c r="L1186" s="166"/>
      <c r="M1186" s="5"/>
      <c r="N1186" s="5"/>
      <c r="O1186" s="5"/>
      <c r="P1186" s="4473"/>
      <c r="R1186" s="166"/>
      <c r="S1186" s="5"/>
      <c r="T1186" s="5"/>
      <c r="U1186" s="5"/>
      <c r="V1186" s="261"/>
    </row>
    <row r="1187" spans="1:22" s="23" customFormat="1" x14ac:dyDescent="0.25">
      <c r="A1187" s="6">
        <v>1077</v>
      </c>
      <c r="C1187" s="5"/>
      <c r="G1187" s="5"/>
      <c r="H1187" s="12"/>
      <c r="J1187" s="5"/>
      <c r="K1187" s="5"/>
      <c r="L1187" s="166"/>
      <c r="M1187" s="5"/>
      <c r="N1187" s="5"/>
      <c r="O1187" s="5"/>
      <c r="P1187" s="4473"/>
      <c r="R1187" s="166"/>
      <c r="S1187" s="5"/>
      <c r="T1187" s="5"/>
      <c r="U1187" s="5"/>
      <c r="V1187" s="261"/>
    </row>
    <row r="1188" spans="1:22" s="23" customFormat="1" x14ac:dyDescent="0.25">
      <c r="A1188" s="8">
        <v>1078</v>
      </c>
      <c r="C1188" s="5"/>
      <c r="G1188" s="5"/>
      <c r="H1188" s="12"/>
      <c r="J1188" s="5"/>
      <c r="K1188" s="5"/>
      <c r="L1188" s="166"/>
      <c r="M1188" s="5"/>
      <c r="N1188" s="5"/>
      <c r="O1188" s="5"/>
      <c r="P1188" s="4473"/>
      <c r="R1188" s="166"/>
      <c r="S1188" s="5"/>
      <c r="T1188" s="5"/>
      <c r="U1188" s="5"/>
      <c r="V1188" s="261"/>
    </row>
    <row r="1189" spans="1:22" s="23" customFormat="1" x14ac:dyDescent="0.25">
      <c r="A1189" s="6">
        <v>1079</v>
      </c>
      <c r="C1189" s="5"/>
      <c r="G1189" s="5"/>
      <c r="H1189" s="12"/>
      <c r="J1189" s="5"/>
      <c r="K1189" s="5"/>
      <c r="L1189" s="166"/>
      <c r="M1189" s="5"/>
      <c r="N1189" s="5"/>
      <c r="O1189" s="5"/>
      <c r="P1189" s="4473"/>
      <c r="R1189" s="166"/>
      <c r="S1189" s="5"/>
      <c r="T1189" s="5"/>
      <c r="U1189" s="5"/>
      <c r="V1189" s="261"/>
    </row>
    <row r="1190" spans="1:22" s="23" customFormat="1" x14ac:dyDescent="0.25">
      <c r="A1190" s="8">
        <v>1080</v>
      </c>
      <c r="C1190" s="5"/>
      <c r="G1190" s="5"/>
      <c r="H1190" s="12"/>
      <c r="J1190" s="5"/>
      <c r="K1190" s="5"/>
      <c r="L1190" s="166"/>
      <c r="M1190" s="5"/>
      <c r="N1190" s="5"/>
      <c r="O1190" s="5"/>
      <c r="P1190" s="4473"/>
      <c r="R1190" s="166"/>
      <c r="S1190" s="5"/>
      <c r="T1190" s="5"/>
      <c r="U1190" s="5"/>
      <c r="V1190" s="261"/>
    </row>
    <row r="1191" spans="1:22" s="23" customFormat="1" x14ac:dyDescent="0.25">
      <c r="A1191" s="6">
        <v>1081</v>
      </c>
      <c r="C1191" s="5"/>
      <c r="G1191" s="5"/>
      <c r="H1191" s="12"/>
      <c r="J1191" s="5"/>
      <c r="K1191" s="5"/>
      <c r="L1191" s="166"/>
      <c r="M1191" s="5"/>
      <c r="N1191" s="5"/>
      <c r="O1191" s="5"/>
      <c r="P1191" s="4473"/>
      <c r="R1191" s="166"/>
      <c r="S1191" s="5"/>
      <c r="T1191" s="5"/>
      <c r="U1191" s="5"/>
      <c r="V1191" s="261"/>
    </row>
    <row r="1192" spans="1:22" s="23" customFormat="1" x14ac:dyDescent="0.25">
      <c r="A1192" s="8">
        <v>1082</v>
      </c>
      <c r="C1192" s="5"/>
      <c r="G1192" s="5"/>
      <c r="H1192" s="12"/>
      <c r="J1192" s="5"/>
      <c r="K1192" s="5"/>
      <c r="L1192" s="166"/>
      <c r="M1192" s="5"/>
      <c r="N1192" s="5"/>
      <c r="O1192" s="5"/>
      <c r="P1192" s="4473"/>
      <c r="R1192" s="166"/>
      <c r="S1192" s="5"/>
      <c r="T1192" s="5"/>
      <c r="U1192" s="5"/>
      <c r="V1192" s="261"/>
    </row>
    <row r="1193" spans="1:22" s="23" customFormat="1" x14ac:dyDescent="0.25">
      <c r="A1193" s="6">
        <v>1083</v>
      </c>
      <c r="C1193" s="5"/>
      <c r="G1193" s="5"/>
      <c r="H1193" s="12"/>
      <c r="J1193" s="5"/>
      <c r="K1193" s="5"/>
      <c r="L1193" s="166"/>
      <c r="M1193" s="5"/>
      <c r="N1193" s="5"/>
      <c r="O1193" s="5"/>
      <c r="P1193" s="4473"/>
      <c r="R1193" s="166"/>
      <c r="S1193" s="5"/>
      <c r="T1193" s="5"/>
      <c r="U1193" s="5"/>
      <c r="V1193" s="261"/>
    </row>
    <row r="1194" spans="1:22" s="23" customFormat="1" x14ac:dyDescent="0.25">
      <c r="A1194" s="8">
        <v>1084</v>
      </c>
      <c r="C1194" s="5"/>
      <c r="G1194" s="5"/>
      <c r="H1194" s="12"/>
      <c r="J1194" s="5"/>
      <c r="K1194" s="5"/>
      <c r="L1194" s="166"/>
      <c r="M1194" s="5"/>
      <c r="N1194" s="5"/>
      <c r="O1194" s="5"/>
      <c r="P1194" s="4473"/>
      <c r="R1194" s="166"/>
      <c r="S1194" s="5"/>
      <c r="T1194" s="5"/>
      <c r="U1194" s="5"/>
      <c r="V1194" s="261"/>
    </row>
    <row r="1195" spans="1:22" s="23" customFormat="1" x14ac:dyDescent="0.25">
      <c r="A1195" s="6">
        <v>1085</v>
      </c>
      <c r="C1195" s="5"/>
      <c r="G1195" s="5"/>
      <c r="H1195" s="12"/>
      <c r="J1195" s="5"/>
      <c r="K1195" s="5"/>
      <c r="L1195" s="166"/>
      <c r="M1195" s="5"/>
      <c r="N1195" s="5"/>
      <c r="O1195" s="5"/>
      <c r="P1195" s="4473"/>
      <c r="R1195" s="166"/>
      <c r="S1195" s="5"/>
      <c r="T1195" s="5"/>
      <c r="U1195" s="5"/>
      <c r="V1195" s="261"/>
    </row>
    <row r="1196" spans="1:22" s="23" customFormat="1" x14ac:dyDescent="0.25">
      <c r="A1196" s="8">
        <v>1086</v>
      </c>
      <c r="C1196" s="5"/>
      <c r="G1196" s="5"/>
      <c r="H1196" s="12"/>
      <c r="J1196" s="5"/>
      <c r="K1196" s="5"/>
      <c r="L1196" s="166"/>
      <c r="M1196" s="5"/>
      <c r="N1196" s="5"/>
      <c r="O1196" s="5"/>
      <c r="P1196" s="4473"/>
      <c r="R1196" s="166"/>
      <c r="S1196" s="5"/>
      <c r="T1196" s="5"/>
      <c r="U1196" s="5"/>
      <c r="V1196" s="261"/>
    </row>
    <row r="1197" spans="1:22" s="23" customFormat="1" x14ac:dyDescent="0.25">
      <c r="A1197" s="6">
        <v>1087</v>
      </c>
      <c r="C1197" s="5"/>
      <c r="G1197" s="5"/>
      <c r="H1197" s="12"/>
      <c r="J1197" s="5"/>
      <c r="K1197" s="5"/>
      <c r="L1197" s="166"/>
      <c r="M1197" s="5"/>
      <c r="N1197" s="5"/>
      <c r="O1197" s="5"/>
      <c r="P1197" s="4473"/>
      <c r="R1197" s="166"/>
      <c r="S1197" s="5"/>
      <c r="T1197" s="5"/>
      <c r="U1197" s="5"/>
      <c r="V1197" s="261"/>
    </row>
    <row r="1198" spans="1:22" s="23" customFormat="1" x14ac:dyDescent="0.25">
      <c r="A1198" s="8">
        <v>1088</v>
      </c>
      <c r="C1198" s="5"/>
      <c r="G1198" s="5"/>
      <c r="H1198" s="12"/>
      <c r="J1198" s="5"/>
      <c r="K1198" s="5"/>
      <c r="L1198" s="166"/>
      <c r="M1198" s="5"/>
      <c r="N1198" s="5"/>
      <c r="O1198" s="5"/>
      <c r="P1198" s="4473"/>
      <c r="R1198" s="166"/>
      <c r="S1198" s="5"/>
      <c r="T1198" s="5"/>
      <c r="U1198" s="5"/>
      <c r="V1198" s="261"/>
    </row>
    <row r="1199" spans="1:22" s="23" customFormat="1" x14ac:dyDescent="0.25">
      <c r="A1199" s="6">
        <v>1089</v>
      </c>
      <c r="C1199" s="5"/>
      <c r="G1199" s="5"/>
      <c r="H1199" s="12"/>
      <c r="J1199" s="5"/>
      <c r="K1199" s="5"/>
      <c r="L1199" s="166"/>
      <c r="M1199" s="5"/>
      <c r="N1199" s="5"/>
      <c r="O1199" s="5"/>
      <c r="P1199" s="4473"/>
      <c r="R1199" s="166"/>
      <c r="S1199" s="5"/>
      <c r="T1199" s="5"/>
      <c r="U1199" s="5"/>
      <c r="V1199" s="261"/>
    </row>
    <row r="1200" spans="1:22" s="23" customFormat="1" x14ac:dyDescent="0.25">
      <c r="A1200" s="8">
        <v>1090</v>
      </c>
      <c r="C1200" s="5"/>
      <c r="G1200" s="5"/>
      <c r="H1200" s="12"/>
      <c r="J1200" s="5"/>
      <c r="K1200" s="5"/>
      <c r="L1200" s="166"/>
      <c r="M1200" s="5"/>
      <c r="N1200" s="5"/>
      <c r="O1200" s="5"/>
      <c r="P1200" s="4473"/>
      <c r="R1200" s="166"/>
      <c r="S1200" s="5"/>
      <c r="T1200" s="5"/>
      <c r="U1200" s="5"/>
      <c r="V1200" s="261"/>
    </row>
    <row r="1201" spans="1:22" s="23" customFormat="1" x14ac:dyDescent="0.25">
      <c r="A1201" s="6">
        <v>1091</v>
      </c>
      <c r="C1201" s="5"/>
      <c r="G1201" s="5"/>
      <c r="H1201" s="12"/>
      <c r="J1201" s="5"/>
      <c r="K1201" s="5"/>
      <c r="L1201" s="166"/>
      <c r="M1201" s="5"/>
      <c r="N1201" s="5"/>
      <c r="O1201" s="5"/>
      <c r="P1201" s="4473"/>
      <c r="R1201" s="166"/>
      <c r="S1201" s="5"/>
      <c r="T1201" s="5"/>
      <c r="U1201" s="5"/>
      <c r="V1201" s="261"/>
    </row>
    <row r="1202" spans="1:22" s="23" customFormat="1" x14ac:dyDescent="0.25">
      <c r="A1202" s="8">
        <v>1092</v>
      </c>
      <c r="C1202" s="5"/>
      <c r="G1202" s="5"/>
      <c r="H1202" s="12"/>
      <c r="J1202" s="5"/>
      <c r="K1202" s="5"/>
      <c r="L1202" s="166"/>
      <c r="M1202" s="5"/>
      <c r="N1202" s="5"/>
      <c r="O1202" s="5"/>
      <c r="P1202" s="4473"/>
      <c r="R1202" s="166"/>
      <c r="S1202" s="5"/>
      <c r="T1202" s="5"/>
      <c r="U1202" s="5"/>
      <c r="V1202" s="261"/>
    </row>
    <row r="1203" spans="1:22" s="23" customFormat="1" x14ac:dyDescent="0.25">
      <c r="A1203" s="6">
        <v>1093</v>
      </c>
      <c r="C1203" s="5"/>
      <c r="G1203" s="5"/>
      <c r="H1203" s="12"/>
      <c r="J1203" s="5"/>
      <c r="K1203" s="5"/>
      <c r="L1203" s="166"/>
      <c r="M1203" s="5"/>
      <c r="N1203" s="5"/>
      <c r="O1203" s="5"/>
      <c r="P1203" s="4473"/>
      <c r="R1203" s="166"/>
      <c r="S1203" s="5"/>
      <c r="T1203" s="5"/>
      <c r="U1203" s="5"/>
      <c r="V1203" s="261"/>
    </row>
    <row r="1204" spans="1:22" s="23" customFormat="1" x14ac:dyDescent="0.25">
      <c r="A1204" s="8">
        <v>1094</v>
      </c>
      <c r="C1204" s="5"/>
      <c r="G1204" s="5"/>
      <c r="H1204" s="12"/>
      <c r="J1204" s="5"/>
      <c r="K1204" s="5"/>
      <c r="L1204" s="166"/>
      <c r="M1204" s="5"/>
      <c r="N1204" s="5"/>
      <c r="O1204" s="5"/>
      <c r="P1204" s="4473"/>
      <c r="R1204" s="166"/>
      <c r="S1204" s="5"/>
      <c r="T1204" s="5"/>
      <c r="U1204" s="5"/>
      <c r="V1204" s="261"/>
    </row>
    <row r="1205" spans="1:22" s="23" customFormat="1" x14ac:dyDescent="0.25">
      <c r="A1205" s="6">
        <v>1095</v>
      </c>
      <c r="C1205" s="5"/>
      <c r="G1205" s="5"/>
      <c r="H1205" s="12"/>
      <c r="J1205" s="5"/>
      <c r="K1205" s="5"/>
      <c r="L1205" s="166"/>
      <c r="M1205" s="5"/>
      <c r="N1205" s="5"/>
      <c r="O1205" s="5"/>
      <c r="P1205" s="4473"/>
      <c r="R1205" s="166"/>
      <c r="S1205" s="5"/>
      <c r="T1205" s="5"/>
      <c r="U1205" s="5"/>
      <c r="V1205" s="261"/>
    </row>
    <row r="1206" spans="1:22" s="23" customFormat="1" x14ac:dyDescent="0.25">
      <c r="A1206" s="8">
        <v>1096</v>
      </c>
      <c r="C1206" s="5"/>
      <c r="G1206" s="5"/>
      <c r="H1206" s="12"/>
      <c r="J1206" s="5"/>
      <c r="K1206" s="5"/>
      <c r="L1206" s="166"/>
      <c r="M1206" s="5"/>
      <c r="N1206" s="5"/>
      <c r="O1206" s="5"/>
      <c r="P1206" s="4473"/>
      <c r="R1206" s="166"/>
      <c r="S1206" s="5"/>
      <c r="T1206" s="5"/>
      <c r="U1206" s="5"/>
      <c r="V1206" s="261"/>
    </row>
    <row r="1207" spans="1:22" s="23" customFormat="1" x14ac:dyDescent="0.25">
      <c r="A1207" s="6">
        <v>1097</v>
      </c>
      <c r="C1207" s="5"/>
      <c r="G1207" s="5"/>
      <c r="H1207" s="12"/>
      <c r="J1207" s="5"/>
      <c r="K1207" s="5"/>
      <c r="L1207" s="166"/>
      <c r="M1207" s="5"/>
      <c r="N1207" s="5"/>
      <c r="O1207" s="5"/>
      <c r="P1207" s="4473"/>
      <c r="R1207" s="166"/>
      <c r="S1207" s="5"/>
      <c r="T1207" s="5"/>
      <c r="U1207" s="5"/>
      <c r="V1207" s="261"/>
    </row>
    <row r="1208" spans="1:22" s="23" customFormat="1" x14ac:dyDescent="0.25">
      <c r="A1208" s="8">
        <v>1098</v>
      </c>
      <c r="C1208" s="5"/>
      <c r="G1208" s="5"/>
      <c r="H1208" s="12"/>
      <c r="J1208" s="5"/>
      <c r="K1208" s="5"/>
      <c r="L1208" s="166"/>
      <c r="M1208" s="5"/>
      <c r="N1208" s="5"/>
      <c r="O1208" s="5"/>
      <c r="P1208" s="4473"/>
      <c r="R1208" s="166"/>
      <c r="S1208" s="5"/>
      <c r="T1208" s="5"/>
      <c r="U1208" s="5"/>
      <c r="V1208" s="261"/>
    </row>
    <row r="1209" spans="1:22" s="23" customFormat="1" x14ac:dyDescent="0.25">
      <c r="A1209" s="6">
        <v>1099</v>
      </c>
      <c r="C1209" s="5"/>
      <c r="G1209" s="5"/>
      <c r="H1209" s="12"/>
      <c r="J1209" s="5"/>
      <c r="K1209" s="5"/>
      <c r="L1209" s="166"/>
      <c r="M1209" s="5"/>
      <c r="N1209" s="5"/>
      <c r="O1209" s="5"/>
      <c r="P1209" s="4473"/>
      <c r="R1209" s="166"/>
      <c r="S1209" s="5"/>
      <c r="T1209" s="5"/>
      <c r="U1209" s="5"/>
      <c r="V1209" s="261"/>
    </row>
    <row r="1210" spans="1:22" s="23" customFormat="1" x14ac:dyDescent="0.25">
      <c r="A1210" s="8">
        <v>1100</v>
      </c>
      <c r="C1210" s="5"/>
      <c r="G1210" s="5"/>
      <c r="H1210" s="12"/>
      <c r="J1210" s="5"/>
      <c r="K1210" s="5"/>
      <c r="L1210" s="166"/>
      <c r="M1210" s="5"/>
      <c r="N1210" s="5"/>
      <c r="O1210" s="5"/>
      <c r="P1210" s="4473"/>
      <c r="R1210" s="166"/>
      <c r="S1210" s="5"/>
      <c r="T1210" s="5"/>
      <c r="U1210" s="5"/>
      <c r="V1210" s="261"/>
    </row>
    <row r="1211" spans="1:22" s="23" customFormat="1" x14ac:dyDescent="0.25">
      <c r="A1211" s="6">
        <v>1101</v>
      </c>
      <c r="C1211" s="5"/>
      <c r="G1211" s="5"/>
      <c r="H1211" s="12"/>
      <c r="J1211" s="5"/>
      <c r="K1211" s="5"/>
      <c r="L1211" s="166"/>
      <c r="M1211" s="5"/>
      <c r="N1211" s="5"/>
      <c r="O1211" s="5"/>
      <c r="P1211" s="4473"/>
      <c r="R1211" s="166"/>
      <c r="S1211" s="5"/>
      <c r="T1211" s="5"/>
      <c r="U1211" s="5"/>
      <c r="V1211" s="261"/>
    </row>
    <row r="1212" spans="1:22" s="23" customFormat="1" x14ac:dyDescent="0.25">
      <c r="A1212" s="8">
        <v>1102</v>
      </c>
      <c r="C1212" s="5"/>
      <c r="G1212" s="5"/>
      <c r="H1212" s="12"/>
      <c r="J1212" s="5"/>
      <c r="K1212" s="5"/>
      <c r="L1212" s="166"/>
      <c r="M1212" s="5"/>
      <c r="N1212" s="5"/>
      <c r="O1212" s="5"/>
      <c r="P1212" s="4473"/>
      <c r="R1212" s="166"/>
      <c r="S1212" s="5"/>
      <c r="T1212" s="5"/>
      <c r="U1212" s="5"/>
      <c r="V1212" s="261"/>
    </row>
    <row r="1213" spans="1:22" s="23" customFormat="1" x14ac:dyDescent="0.25">
      <c r="A1213" s="6">
        <v>1103</v>
      </c>
      <c r="C1213" s="5"/>
      <c r="G1213" s="5"/>
      <c r="H1213" s="12"/>
      <c r="J1213" s="5"/>
      <c r="K1213" s="5"/>
      <c r="L1213" s="166"/>
      <c r="M1213" s="5"/>
      <c r="N1213" s="5"/>
      <c r="O1213" s="5"/>
      <c r="P1213" s="4473"/>
      <c r="R1213" s="166"/>
      <c r="S1213" s="5"/>
      <c r="T1213" s="5"/>
      <c r="U1213" s="5"/>
      <c r="V1213" s="261"/>
    </row>
    <row r="1214" spans="1:22" s="23" customFormat="1" x14ac:dyDescent="0.25">
      <c r="A1214" s="8">
        <v>1104</v>
      </c>
      <c r="C1214" s="5"/>
      <c r="G1214" s="5"/>
      <c r="H1214" s="12"/>
      <c r="J1214" s="5"/>
      <c r="K1214" s="5"/>
      <c r="L1214" s="166"/>
      <c r="M1214" s="5"/>
      <c r="N1214" s="5"/>
      <c r="O1214" s="5"/>
      <c r="P1214" s="4473"/>
      <c r="R1214" s="166"/>
      <c r="S1214" s="5"/>
      <c r="T1214" s="5"/>
      <c r="U1214" s="5"/>
      <c r="V1214" s="261"/>
    </row>
    <row r="1215" spans="1:22" s="23" customFormat="1" x14ac:dyDescent="0.25">
      <c r="A1215" s="6">
        <v>1105</v>
      </c>
      <c r="C1215" s="5"/>
      <c r="G1215" s="5"/>
      <c r="H1215" s="12"/>
      <c r="J1215" s="5"/>
      <c r="K1215" s="5"/>
      <c r="L1215" s="166"/>
      <c r="M1215" s="5"/>
      <c r="N1215" s="5"/>
      <c r="O1215" s="5"/>
      <c r="P1215" s="4473"/>
      <c r="R1215" s="166"/>
      <c r="S1215" s="5"/>
      <c r="T1215" s="5"/>
      <c r="U1215" s="5"/>
      <c r="V1215" s="261"/>
    </row>
    <row r="1216" spans="1:22" s="23" customFormat="1" x14ac:dyDescent="0.25">
      <c r="A1216" s="8">
        <v>1106</v>
      </c>
      <c r="C1216" s="5"/>
      <c r="G1216" s="5"/>
      <c r="H1216" s="12"/>
      <c r="J1216" s="5"/>
      <c r="K1216" s="5"/>
      <c r="L1216" s="166"/>
      <c r="M1216" s="5"/>
      <c r="N1216" s="5"/>
      <c r="O1216" s="5"/>
      <c r="P1216" s="4473"/>
      <c r="R1216" s="166"/>
      <c r="S1216" s="5"/>
      <c r="T1216" s="5"/>
      <c r="U1216" s="5"/>
      <c r="V1216" s="261"/>
    </row>
    <row r="1217" spans="1:22" s="23" customFormat="1" x14ac:dyDescent="0.25">
      <c r="A1217" s="6">
        <v>1107</v>
      </c>
      <c r="C1217" s="5"/>
      <c r="G1217" s="5"/>
      <c r="H1217" s="12"/>
      <c r="J1217" s="5"/>
      <c r="K1217" s="5"/>
      <c r="L1217" s="166"/>
      <c r="M1217" s="5"/>
      <c r="N1217" s="5"/>
      <c r="O1217" s="5"/>
      <c r="P1217" s="4473"/>
      <c r="R1217" s="166"/>
      <c r="S1217" s="5"/>
      <c r="T1217" s="5"/>
      <c r="U1217" s="5"/>
      <c r="V1217" s="261"/>
    </row>
    <row r="1218" spans="1:22" s="23" customFormat="1" x14ac:dyDescent="0.25">
      <c r="A1218" s="8">
        <v>1108</v>
      </c>
      <c r="C1218" s="5"/>
      <c r="G1218" s="5"/>
      <c r="H1218" s="12"/>
      <c r="J1218" s="5"/>
      <c r="K1218" s="5"/>
      <c r="L1218" s="166"/>
      <c r="M1218" s="5"/>
      <c r="N1218" s="5"/>
      <c r="O1218" s="5"/>
      <c r="P1218" s="4473"/>
      <c r="R1218" s="166"/>
      <c r="S1218" s="5"/>
      <c r="T1218" s="5"/>
      <c r="U1218" s="5"/>
      <c r="V1218" s="261"/>
    </row>
    <row r="1219" spans="1:22" s="23" customFormat="1" x14ac:dyDescent="0.25">
      <c r="A1219" s="6">
        <v>1109</v>
      </c>
      <c r="C1219" s="5"/>
      <c r="G1219" s="5"/>
      <c r="H1219" s="12"/>
      <c r="J1219" s="5"/>
      <c r="K1219" s="5"/>
      <c r="L1219" s="166"/>
      <c r="M1219" s="5"/>
      <c r="N1219" s="5"/>
      <c r="O1219" s="5"/>
      <c r="P1219" s="4473"/>
      <c r="R1219" s="166"/>
      <c r="S1219" s="5"/>
      <c r="T1219" s="5"/>
      <c r="U1219" s="5"/>
      <c r="V1219" s="261"/>
    </row>
    <row r="1220" spans="1:22" s="23" customFormat="1" x14ac:dyDescent="0.25">
      <c r="A1220" s="8">
        <v>1110</v>
      </c>
      <c r="C1220" s="5"/>
      <c r="G1220" s="5"/>
      <c r="H1220" s="12"/>
      <c r="J1220" s="5"/>
      <c r="K1220" s="5"/>
      <c r="L1220" s="166"/>
      <c r="M1220" s="5"/>
      <c r="N1220" s="5"/>
      <c r="O1220" s="5"/>
      <c r="P1220" s="4473"/>
      <c r="R1220" s="166"/>
      <c r="S1220" s="5"/>
      <c r="T1220" s="5"/>
      <c r="U1220" s="5"/>
      <c r="V1220" s="261"/>
    </row>
    <row r="1221" spans="1:22" s="23" customFormat="1" x14ac:dyDescent="0.25">
      <c r="A1221" s="6">
        <v>1111</v>
      </c>
      <c r="C1221" s="5"/>
      <c r="G1221" s="5"/>
      <c r="H1221" s="12"/>
      <c r="J1221" s="5"/>
      <c r="K1221" s="5"/>
      <c r="L1221" s="166"/>
      <c r="M1221" s="5"/>
      <c r="N1221" s="5"/>
      <c r="O1221" s="5"/>
      <c r="P1221" s="4473"/>
      <c r="R1221" s="166"/>
      <c r="S1221" s="5"/>
      <c r="T1221" s="5"/>
      <c r="U1221" s="5"/>
      <c r="V1221" s="261"/>
    </row>
    <row r="1222" spans="1:22" s="23" customFormat="1" x14ac:dyDescent="0.25">
      <c r="A1222" s="8">
        <v>1112</v>
      </c>
      <c r="C1222" s="5"/>
      <c r="G1222" s="5"/>
      <c r="H1222" s="12"/>
      <c r="J1222" s="5"/>
      <c r="K1222" s="5"/>
      <c r="L1222" s="166"/>
      <c r="M1222" s="5"/>
      <c r="N1222" s="5"/>
      <c r="O1222" s="5"/>
      <c r="P1222" s="4473"/>
      <c r="R1222" s="166"/>
      <c r="S1222" s="5"/>
      <c r="T1222" s="5"/>
      <c r="U1222" s="5"/>
      <c r="V1222" s="261"/>
    </row>
    <row r="1223" spans="1:22" s="23" customFormat="1" x14ac:dyDescent="0.25">
      <c r="A1223" s="6">
        <v>1113</v>
      </c>
      <c r="C1223" s="5"/>
      <c r="G1223" s="5"/>
      <c r="H1223" s="12"/>
      <c r="J1223" s="5"/>
      <c r="K1223" s="5"/>
      <c r="L1223" s="166"/>
      <c r="M1223" s="5"/>
      <c r="N1223" s="5"/>
      <c r="O1223" s="5"/>
      <c r="P1223" s="4473"/>
      <c r="R1223" s="166"/>
      <c r="S1223" s="5"/>
      <c r="T1223" s="5"/>
      <c r="U1223" s="5"/>
      <c r="V1223" s="261"/>
    </row>
    <row r="1224" spans="1:22" s="23" customFormat="1" x14ac:dyDescent="0.25">
      <c r="A1224" s="8">
        <v>1114</v>
      </c>
      <c r="C1224" s="5"/>
      <c r="G1224" s="5"/>
      <c r="H1224" s="12"/>
      <c r="J1224" s="5"/>
      <c r="K1224" s="5"/>
      <c r="L1224" s="166"/>
      <c r="M1224" s="5"/>
      <c r="N1224" s="5"/>
      <c r="O1224" s="5"/>
      <c r="P1224" s="4473"/>
      <c r="R1224" s="166"/>
      <c r="S1224" s="5"/>
      <c r="T1224" s="5"/>
      <c r="U1224" s="5"/>
      <c r="V1224" s="261"/>
    </row>
    <row r="1225" spans="1:22" s="23" customFormat="1" x14ac:dyDescent="0.25">
      <c r="A1225" s="6">
        <v>1115</v>
      </c>
      <c r="C1225" s="5"/>
      <c r="G1225" s="5"/>
      <c r="H1225" s="12"/>
      <c r="J1225" s="5"/>
      <c r="K1225" s="5"/>
      <c r="L1225" s="166"/>
      <c r="M1225" s="5"/>
      <c r="N1225" s="5"/>
      <c r="O1225" s="5"/>
      <c r="P1225" s="4473"/>
      <c r="R1225" s="166"/>
      <c r="S1225" s="5"/>
      <c r="T1225" s="5"/>
      <c r="U1225" s="5"/>
      <c r="V1225" s="261"/>
    </row>
    <row r="1226" spans="1:22" s="23" customFormat="1" x14ac:dyDescent="0.25">
      <c r="A1226" s="8">
        <v>1116</v>
      </c>
      <c r="C1226" s="5"/>
      <c r="G1226" s="5"/>
      <c r="H1226" s="12"/>
      <c r="J1226" s="5"/>
      <c r="K1226" s="5"/>
      <c r="L1226" s="166"/>
      <c r="M1226" s="5"/>
      <c r="N1226" s="5"/>
      <c r="O1226" s="5"/>
      <c r="P1226" s="4473"/>
      <c r="R1226" s="166"/>
      <c r="S1226" s="5"/>
      <c r="T1226" s="5"/>
      <c r="U1226" s="5"/>
      <c r="V1226" s="261"/>
    </row>
    <row r="1227" spans="1:22" s="23" customFormat="1" x14ac:dyDescent="0.25">
      <c r="A1227" s="6">
        <v>1117</v>
      </c>
      <c r="C1227" s="5"/>
      <c r="G1227" s="5"/>
      <c r="H1227" s="12"/>
      <c r="J1227" s="5"/>
      <c r="K1227" s="5"/>
      <c r="L1227" s="166"/>
      <c r="M1227" s="5"/>
      <c r="N1227" s="5"/>
      <c r="O1227" s="5"/>
      <c r="P1227" s="4473"/>
      <c r="R1227" s="166"/>
      <c r="S1227" s="5"/>
      <c r="T1227" s="5"/>
      <c r="U1227" s="5"/>
      <c r="V1227" s="261"/>
    </row>
    <row r="1228" spans="1:22" s="23" customFormat="1" x14ac:dyDescent="0.25">
      <c r="A1228" s="8">
        <v>1118</v>
      </c>
      <c r="C1228" s="5"/>
      <c r="G1228" s="5"/>
      <c r="H1228" s="12"/>
      <c r="J1228" s="5"/>
      <c r="K1228" s="5"/>
      <c r="L1228" s="166"/>
      <c r="M1228" s="5"/>
      <c r="N1228" s="5"/>
      <c r="O1228" s="5"/>
      <c r="P1228" s="4473"/>
      <c r="R1228" s="166"/>
      <c r="S1228" s="5"/>
      <c r="T1228" s="5"/>
      <c r="U1228" s="5"/>
      <c r="V1228" s="261"/>
    </row>
    <row r="1229" spans="1:22" s="23" customFormat="1" x14ac:dyDescent="0.25">
      <c r="A1229" s="6">
        <v>1119</v>
      </c>
      <c r="C1229" s="5"/>
      <c r="G1229" s="5"/>
      <c r="H1229" s="12"/>
      <c r="J1229" s="5"/>
      <c r="K1229" s="5"/>
      <c r="L1229" s="166"/>
      <c r="M1229" s="5"/>
      <c r="N1229" s="5"/>
      <c r="O1229" s="5"/>
      <c r="P1229" s="4473"/>
      <c r="R1229" s="166"/>
      <c r="S1229" s="5"/>
      <c r="T1229" s="5"/>
      <c r="U1229" s="5"/>
      <c r="V1229" s="261"/>
    </row>
    <row r="1230" spans="1:22" s="23" customFormat="1" x14ac:dyDescent="0.25">
      <c r="A1230" s="8">
        <v>1120</v>
      </c>
      <c r="C1230" s="5"/>
      <c r="G1230" s="5"/>
      <c r="H1230" s="12"/>
      <c r="J1230" s="5"/>
      <c r="K1230" s="5"/>
      <c r="L1230" s="166"/>
      <c r="M1230" s="5"/>
      <c r="N1230" s="5"/>
      <c r="O1230" s="5"/>
      <c r="P1230" s="4473"/>
      <c r="R1230" s="166"/>
      <c r="S1230" s="5"/>
      <c r="T1230" s="5"/>
      <c r="U1230" s="5"/>
      <c r="V1230" s="261"/>
    </row>
    <row r="1231" spans="1:22" s="23" customFormat="1" x14ac:dyDescent="0.25">
      <c r="A1231" s="6">
        <v>1121</v>
      </c>
      <c r="C1231" s="5"/>
      <c r="G1231" s="5"/>
      <c r="H1231" s="12"/>
      <c r="J1231" s="5"/>
      <c r="K1231" s="5"/>
      <c r="L1231" s="166"/>
      <c r="M1231" s="5"/>
      <c r="N1231" s="5"/>
      <c r="O1231" s="5"/>
      <c r="P1231" s="4473"/>
      <c r="R1231" s="166"/>
      <c r="S1231" s="5"/>
      <c r="T1231" s="5"/>
      <c r="U1231" s="5"/>
      <c r="V1231" s="261"/>
    </row>
    <row r="1232" spans="1:22" s="23" customFormat="1" x14ac:dyDescent="0.25">
      <c r="A1232" s="8">
        <v>1122</v>
      </c>
      <c r="C1232" s="5"/>
      <c r="G1232" s="5"/>
      <c r="H1232" s="12"/>
      <c r="J1232" s="5"/>
      <c r="K1232" s="5"/>
      <c r="L1232" s="166"/>
      <c r="M1232" s="5"/>
      <c r="N1232" s="5"/>
      <c r="O1232" s="5"/>
      <c r="P1232" s="4473"/>
      <c r="R1232" s="166"/>
      <c r="S1232" s="5"/>
      <c r="T1232" s="5"/>
      <c r="U1232" s="5"/>
      <c r="V1232" s="261"/>
    </row>
    <row r="1233" spans="1:22" s="23" customFormat="1" x14ac:dyDescent="0.25">
      <c r="A1233" s="6">
        <v>1123</v>
      </c>
      <c r="C1233" s="5"/>
      <c r="G1233" s="5"/>
      <c r="H1233" s="12"/>
      <c r="J1233" s="5"/>
      <c r="K1233" s="5"/>
      <c r="L1233" s="166"/>
      <c r="M1233" s="5"/>
      <c r="N1233" s="5"/>
      <c r="O1233" s="5"/>
      <c r="P1233" s="4473"/>
      <c r="R1233" s="166"/>
      <c r="S1233" s="5"/>
      <c r="T1233" s="5"/>
      <c r="U1233" s="5"/>
      <c r="V1233" s="261"/>
    </row>
    <row r="1234" spans="1:22" s="23" customFormat="1" x14ac:dyDescent="0.25">
      <c r="A1234" s="8">
        <v>1124</v>
      </c>
      <c r="C1234" s="5"/>
      <c r="G1234" s="5"/>
      <c r="H1234" s="12"/>
      <c r="J1234" s="5"/>
      <c r="K1234" s="5"/>
      <c r="L1234" s="166"/>
      <c r="M1234" s="5"/>
      <c r="N1234" s="5"/>
      <c r="O1234" s="5"/>
      <c r="P1234" s="4473"/>
      <c r="R1234" s="166"/>
      <c r="S1234" s="5"/>
      <c r="T1234" s="5"/>
      <c r="U1234" s="5"/>
      <c r="V1234" s="261"/>
    </row>
    <row r="1235" spans="1:22" s="23" customFormat="1" x14ac:dyDescent="0.25">
      <c r="A1235" s="6">
        <v>1125</v>
      </c>
      <c r="C1235" s="5"/>
      <c r="G1235" s="5"/>
      <c r="H1235" s="12"/>
      <c r="J1235" s="5"/>
      <c r="K1235" s="5"/>
      <c r="L1235" s="166"/>
      <c r="M1235" s="5"/>
      <c r="N1235" s="5"/>
      <c r="O1235" s="5"/>
      <c r="P1235" s="4473"/>
      <c r="R1235" s="166"/>
      <c r="S1235" s="5"/>
      <c r="T1235" s="5"/>
      <c r="U1235" s="5"/>
      <c r="V1235" s="261"/>
    </row>
    <row r="1236" spans="1:22" s="23" customFormat="1" x14ac:dyDescent="0.25">
      <c r="A1236" s="8">
        <v>1126</v>
      </c>
      <c r="C1236" s="5"/>
      <c r="G1236" s="5"/>
      <c r="H1236" s="12"/>
      <c r="J1236" s="5"/>
      <c r="K1236" s="5"/>
      <c r="L1236" s="166"/>
      <c r="M1236" s="5"/>
      <c r="N1236" s="5"/>
      <c r="O1236" s="5"/>
      <c r="P1236" s="4473"/>
      <c r="R1236" s="166"/>
      <c r="S1236" s="5"/>
      <c r="T1236" s="5"/>
      <c r="U1236" s="5"/>
      <c r="V1236" s="261"/>
    </row>
    <row r="1237" spans="1:22" s="23" customFormat="1" x14ac:dyDescent="0.25">
      <c r="A1237" s="6">
        <v>1127</v>
      </c>
      <c r="C1237" s="5"/>
      <c r="G1237" s="5"/>
      <c r="H1237" s="12"/>
      <c r="J1237" s="5"/>
      <c r="K1237" s="5"/>
      <c r="L1237" s="166"/>
      <c r="M1237" s="5"/>
      <c r="N1237" s="5"/>
      <c r="O1237" s="5"/>
      <c r="P1237" s="4473"/>
      <c r="R1237" s="166"/>
      <c r="S1237" s="5"/>
      <c r="T1237" s="5"/>
      <c r="U1237" s="5"/>
      <c r="V1237" s="261"/>
    </row>
    <row r="1238" spans="1:22" s="23" customFormat="1" x14ac:dyDescent="0.25">
      <c r="A1238" s="8">
        <v>1128</v>
      </c>
      <c r="C1238" s="5"/>
      <c r="G1238" s="5"/>
      <c r="H1238" s="12"/>
      <c r="J1238" s="5"/>
      <c r="K1238" s="5"/>
      <c r="L1238" s="166"/>
      <c r="M1238" s="5"/>
      <c r="N1238" s="5"/>
      <c r="O1238" s="5"/>
      <c r="P1238" s="4473"/>
      <c r="R1238" s="166"/>
      <c r="S1238" s="5"/>
      <c r="T1238" s="5"/>
      <c r="U1238" s="5"/>
      <c r="V1238" s="261"/>
    </row>
    <row r="1239" spans="1:22" s="23" customFormat="1" x14ac:dyDescent="0.25">
      <c r="A1239" s="6">
        <v>1129</v>
      </c>
      <c r="C1239" s="5"/>
      <c r="G1239" s="5"/>
      <c r="H1239" s="12"/>
      <c r="J1239" s="5"/>
      <c r="K1239" s="5"/>
      <c r="L1239" s="166"/>
      <c r="M1239" s="5"/>
      <c r="N1239" s="5"/>
      <c r="O1239" s="5"/>
      <c r="P1239" s="4473"/>
      <c r="R1239" s="166"/>
      <c r="S1239" s="5"/>
      <c r="T1239" s="5"/>
      <c r="U1239" s="5"/>
      <c r="V1239" s="261"/>
    </row>
    <row r="1240" spans="1:22" s="23" customFormat="1" x14ac:dyDescent="0.25">
      <c r="A1240" s="8">
        <v>1130</v>
      </c>
      <c r="C1240" s="5"/>
      <c r="G1240" s="5"/>
      <c r="H1240" s="12"/>
      <c r="J1240" s="5"/>
      <c r="K1240" s="5"/>
      <c r="L1240" s="166"/>
      <c r="M1240" s="5"/>
      <c r="N1240" s="5"/>
      <c r="O1240" s="5"/>
      <c r="P1240" s="4473"/>
      <c r="R1240" s="166"/>
      <c r="S1240" s="5"/>
      <c r="T1240" s="5"/>
      <c r="U1240" s="5"/>
      <c r="V1240" s="261"/>
    </row>
    <row r="1241" spans="1:22" s="23" customFormat="1" x14ac:dyDescent="0.25">
      <c r="A1241" s="6">
        <v>1131</v>
      </c>
      <c r="C1241" s="5"/>
      <c r="G1241" s="5"/>
      <c r="H1241" s="12"/>
      <c r="J1241" s="5"/>
      <c r="K1241" s="5"/>
      <c r="L1241" s="166"/>
      <c r="M1241" s="5"/>
      <c r="N1241" s="5"/>
      <c r="O1241" s="5"/>
      <c r="P1241" s="4473"/>
      <c r="R1241" s="166"/>
      <c r="S1241" s="5"/>
      <c r="T1241" s="5"/>
      <c r="U1241" s="5"/>
      <c r="V1241" s="261"/>
    </row>
    <row r="1242" spans="1:22" s="23" customFormat="1" x14ac:dyDescent="0.25">
      <c r="A1242" s="8">
        <v>1132</v>
      </c>
      <c r="C1242" s="5"/>
      <c r="G1242" s="5"/>
      <c r="H1242" s="12"/>
      <c r="J1242" s="5"/>
      <c r="K1242" s="5"/>
      <c r="L1242" s="166"/>
      <c r="M1242" s="5"/>
      <c r="N1242" s="5"/>
      <c r="O1242" s="5"/>
      <c r="P1242" s="4473"/>
      <c r="R1242" s="166"/>
      <c r="S1242" s="5"/>
      <c r="T1242" s="5"/>
      <c r="U1242" s="5"/>
      <c r="V1242" s="261"/>
    </row>
    <row r="1243" spans="1:22" s="23" customFormat="1" x14ac:dyDescent="0.25">
      <c r="A1243" s="6">
        <v>1133</v>
      </c>
      <c r="C1243" s="5"/>
      <c r="G1243" s="5"/>
      <c r="H1243" s="12"/>
      <c r="J1243" s="5"/>
      <c r="K1243" s="5"/>
      <c r="L1243" s="166"/>
      <c r="M1243" s="5"/>
      <c r="N1243" s="5"/>
      <c r="O1243" s="5"/>
      <c r="P1243" s="4473"/>
      <c r="R1243" s="166"/>
      <c r="S1243" s="5"/>
      <c r="T1243" s="5"/>
      <c r="U1243" s="5"/>
      <c r="V1243" s="261"/>
    </row>
    <row r="1244" spans="1:22" s="23" customFormat="1" x14ac:dyDescent="0.25">
      <c r="A1244" s="8">
        <v>1134</v>
      </c>
      <c r="C1244" s="5"/>
      <c r="G1244" s="5"/>
      <c r="H1244" s="12"/>
      <c r="J1244" s="5"/>
      <c r="K1244" s="5"/>
      <c r="L1244" s="166"/>
      <c r="M1244" s="5"/>
      <c r="N1244" s="5"/>
      <c r="O1244" s="5"/>
      <c r="P1244" s="4473"/>
      <c r="R1244" s="166"/>
      <c r="S1244" s="5"/>
      <c r="T1244" s="5"/>
      <c r="U1244" s="5"/>
      <c r="V1244" s="261"/>
    </row>
    <row r="1245" spans="1:22" s="23" customFormat="1" x14ac:dyDescent="0.25">
      <c r="A1245" s="6">
        <v>1135</v>
      </c>
      <c r="C1245" s="5"/>
      <c r="G1245" s="5"/>
      <c r="H1245" s="12"/>
      <c r="J1245" s="5"/>
      <c r="K1245" s="5"/>
      <c r="L1245" s="166"/>
      <c r="M1245" s="5"/>
      <c r="N1245" s="5"/>
      <c r="O1245" s="5"/>
      <c r="P1245" s="4473"/>
      <c r="R1245" s="166"/>
      <c r="S1245" s="5"/>
      <c r="T1245" s="5"/>
      <c r="U1245" s="5"/>
      <c r="V1245" s="261"/>
    </row>
    <row r="1246" spans="1:22" s="23" customFormat="1" x14ac:dyDescent="0.25">
      <c r="A1246" s="8">
        <v>1136</v>
      </c>
      <c r="C1246" s="5"/>
      <c r="G1246" s="5"/>
      <c r="H1246" s="12"/>
      <c r="J1246" s="5"/>
      <c r="K1246" s="5"/>
      <c r="L1246" s="166"/>
      <c r="M1246" s="5"/>
      <c r="N1246" s="5"/>
      <c r="O1246" s="5"/>
      <c r="P1246" s="4473"/>
      <c r="R1246" s="166"/>
      <c r="S1246" s="5"/>
      <c r="T1246" s="5"/>
      <c r="U1246" s="5"/>
      <c r="V1246" s="261"/>
    </row>
    <row r="1247" spans="1:22" s="23" customFormat="1" x14ac:dyDescent="0.25">
      <c r="A1247" s="6">
        <v>1137</v>
      </c>
      <c r="C1247" s="5"/>
      <c r="G1247" s="5"/>
      <c r="H1247" s="12"/>
      <c r="J1247" s="5"/>
      <c r="K1247" s="5"/>
      <c r="L1247" s="166"/>
      <c r="M1247" s="5"/>
      <c r="N1247" s="5"/>
      <c r="O1247" s="5"/>
      <c r="P1247" s="4473"/>
      <c r="R1247" s="166"/>
      <c r="S1247" s="5"/>
      <c r="T1247" s="5"/>
      <c r="U1247" s="5"/>
      <c r="V1247" s="261"/>
    </row>
    <row r="1248" spans="1:22" s="23" customFormat="1" x14ac:dyDescent="0.25">
      <c r="A1248" s="8">
        <v>1138</v>
      </c>
      <c r="C1248" s="5"/>
      <c r="G1248" s="5"/>
      <c r="H1248" s="12"/>
      <c r="J1248" s="5"/>
      <c r="K1248" s="5"/>
      <c r="L1248" s="166"/>
      <c r="M1248" s="5"/>
      <c r="N1248" s="5"/>
      <c r="O1248" s="5"/>
      <c r="P1248" s="4473"/>
      <c r="R1248" s="166"/>
      <c r="S1248" s="5"/>
      <c r="T1248" s="5"/>
      <c r="U1248" s="5"/>
      <c r="V1248" s="261"/>
    </row>
    <row r="1249" spans="1:22" s="23" customFormat="1" x14ac:dyDescent="0.25">
      <c r="A1249" s="6">
        <v>1139</v>
      </c>
      <c r="C1249" s="5"/>
      <c r="G1249" s="5"/>
      <c r="H1249" s="12"/>
      <c r="J1249" s="5"/>
      <c r="K1249" s="5"/>
      <c r="L1249" s="166"/>
      <c r="M1249" s="5"/>
      <c r="N1249" s="5"/>
      <c r="O1249" s="5"/>
      <c r="P1249" s="4473"/>
      <c r="R1249" s="166"/>
      <c r="S1249" s="5"/>
      <c r="T1249" s="5"/>
      <c r="U1249" s="5"/>
      <c r="V1249" s="261"/>
    </row>
    <row r="1250" spans="1:22" s="23" customFormat="1" x14ac:dyDescent="0.25">
      <c r="A1250" s="8">
        <v>1140</v>
      </c>
      <c r="C1250" s="5"/>
      <c r="G1250" s="5"/>
      <c r="H1250" s="12"/>
      <c r="J1250" s="5"/>
      <c r="K1250" s="5"/>
      <c r="L1250" s="166"/>
      <c r="M1250" s="5"/>
      <c r="N1250" s="5"/>
      <c r="O1250" s="5"/>
      <c r="P1250" s="4473"/>
      <c r="R1250" s="166"/>
      <c r="S1250" s="5"/>
      <c r="T1250" s="5"/>
      <c r="U1250" s="5"/>
      <c r="V1250" s="261"/>
    </row>
    <row r="1251" spans="1:22" s="23" customFormat="1" x14ac:dyDescent="0.25">
      <c r="A1251" s="6">
        <v>1141</v>
      </c>
      <c r="C1251" s="5"/>
      <c r="G1251" s="5"/>
      <c r="H1251" s="12"/>
      <c r="J1251" s="5"/>
      <c r="K1251" s="5"/>
      <c r="L1251" s="166"/>
      <c r="M1251" s="5"/>
      <c r="N1251" s="5"/>
      <c r="O1251" s="5"/>
      <c r="P1251" s="4473"/>
      <c r="R1251" s="166"/>
      <c r="S1251" s="5"/>
      <c r="T1251" s="5"/>
      <c r="U1251" s="5"/>
      <c r="V1251" s="261"/>
    </row>
    <row r="1252" spans="1:22" s="23" customFormat="1" x14ac:dyDescent="0.25">
      <c r="A1252" s="8">
        <v>1142</v>
      </c>
      <c r="C1252" s="5"/>
      <c r="G1252" s="5"/>
      <c r="H1252" s="12"/>
      <c r="J1252" s="5"/>
      <c r="K1252" s="5"/>
      <c r="L1252" s="166"/>
      <c r="M1252" s="5"/>
      <c r="N1252" s="5"/>
      <c r="O1252" s="5"/>
      <c r="P1252" s="4473"/>
      <c r="R1252" s="166"/>
      <c r="S1252" s="5"/>
      <c r="T1252" s="5"/>
      <c r="U1252" s="5"/>
      <c r="V1252" s="261"/>
    </row>
    <row r="1253" spans="1:22" s="23" customFormat="1" x14ac:dyDescent="0.25">
      <c r="A1253" s="6">
        <v>1143</v>
      </c>
      <c r="C1253" s="5"/>
      <c r="G1253" s="5"/>
      <c r="H1253" s="12"/>
      <c r="J1253" s="5"/>
      <c r="K1253" s="5"/>
      <c r="L1253" s="166"/>
      <c r="M1253" s="5"/>
      <c r="N1253" s="5"/>
      <c r="O1253" s="5"/>
      <c r="P1253" s="4473"/>
      <c r="R1253" s="166"/>
      <c r="S1253" s="5"/>
      <c r="T1253" s="5"/>
      <c r="U1253" s="5"/>
      <c r="V1253" s="261"/>
    </row>
    <row r="1254" spans="1:22" s="23" customFormat="1" x14ac:dyDescent="0.25">
      <c r="A1254" s="8">
        <v>1144</v>
      </c>
      <c r="C1254" s="5"/>
      <c r="G1254" s="5"/>
      <c r="H1254" s="12"/>
      <c r="J1254" s="5"/>
      <c r="K1254" s="5"/>
      <c r="L1254" s="166"/>
      <c r="M1254" s="5"/>
      <c r="N1254" s="5"/>
      <c r="O1254" s="5"/>
      <c r="P1254" s="4473"/>
      <c r="R1254" s="166"/>
      <c r="S1254" s="5"/>
      <c r="T1254" s="5"/>
      <c r="U1254" s="5"/>
      <c r="V1254" s="261"/>
    </row>
    <row r="1255" spans="1:22" s="23" customFormat="1" x14ac:dyDescent="0.25">
      <c r="A1255" s="6">
        <v>1145</v>
      </c>
      <c r="C1255" s="5"/>
      <c r="G1255" s="5"/>
      <c r="H1255" s="12"/>
      <c r="J1255" s="5"/>
      <c r="K1255" s="5"/>
      <c r="L1255" s="166"/>
      <c r="M1255" s="5"/>
      <c r="N1255" s="5"/>
      <c r="O1255" s="5"/>
      <c r="P1255" s="4473"/>
      <c r="R1255" s="166"/>
      <c r="S1255" s="5"/>
      <c r="T1255" s="5"/>
      <c r="U1255" s="5"/>
      <c r="V1255" s="261"/>
    </row>
    <row r="1256" spans="1:22" s="23" customFormat="1" x14ac:dyDescent="0.25">
      <c r="A1256" s="8">
        <v>1146</v>
      </c>
      <c r="C1256" s="5"/>
      <c r="G1256" s="5"/>
      <c r="H1256" s="12"/>
      <c r="J1256" s="5"/>
      <c r="K1256" s="5"/>
      <c r="L1256" s="166"/>
      <c r="M1256" s="5"/>
      <c r="N1256" s="5"/>
      <c r="O1256" s="5"/>
      <c r="P1256" s="4473"/>
      <c r="R1256" s="166"/>
      <c r="S1256" s="5"/>
      <c r="T1256" s="5"/>
      <c r="U1256" s="5"/>
      <c r="V1256" s="261"/>
    </row>
    <row r="1257" spans="1:22" s="23" customFormat="1" x14ac:dyDescent="0.25">
      <c r="A1257" s="6">
        <v>1147</v>
      </c>
      <c r="C1257" s="5"/>
      <c r="G1257" s="5"/>
      <c r="H1257" s="12"/>
      <c r="J1257" s="5"/>
      <c r="K1257" s="5"/>
      <c r="L1257" s="166"/>
      <c r="M1257" s="5"/>
      <c r="N1257" s="5"/>
      <c r="O1257" s="5"/>
      <c r="P1257" s="4473"/>
      <c r="R1257" s="166"/>
      <c r="S1257" s="5"/>
      <c r="T1257" s="5"/>
      <c r="U1257" s="5"/>
      <c r="V1257" s="261"/>
    </row>
    <row r="1258" spans="1:22" s="23" customFormat="1" x14ac:dyDescent="0.25">
      <c r="A1258" s="8">
        <v>1148</v>
      </c>
      <c r="C1258" s="5"/>
      <c r="G1258" s="5"/>
      <c r="H1258" s="12"/>
      <c r="J1258" s="5"/>
      <c r="K1258" s="5"/>
      <c r="L1258" s="166"/>
      <c r="M1258" s="5"/>
      <c r="N1258" s="5"/>
      <c r="O1258" s="5"/>
      <c r="P1258" s="4473"/>
      <c r="R1258" s="166"/>
      <c r="S1258" s="5"/>
      <c r="T1258" s="5"/>
      <c r="U1258" s="5"/>
      <c r="V1258" s="261"/>
    </row>
    <row r="1259" spans="1:22" s="23" customFormat="1" x14ac:dyDescent="0.25">
      <c r="A1259" s="6">
        <v>1149</v>
      </c>
      <c r="C1259" s="5"/>
      <c r="G1259" s="5"/>
      <c r="H1259" s="12"/>
      <c r="J1259" s="5"/>
      <c r="K1259" s="5"/>
      <c r="L1259" s="166"/>
      <c r="M1259" s="5"/>
      <c r="N1259" s="5"/>
      <c r="O1259" s="5"/>
      <c r="P1259" s="4473"/>
      <c r="R1259" s="166"/>
      <c r="S1259" s="5"/>
      <c r="T1259" s="5"/>
      <c r="U1259" s="5"/>
      <c r="V1259" s="261"/>
    </row>
    <row r="1260" spans="1:22" s="23" customFormat="1" x14ac:dyDescent="0.25">
      <c r="A1260" s="8">
        <v>1150</v>
      </c>
      <c r="C1260" s="5"/>
      <c r="G1260" s="5"/>
      <c r="H1260" s="12"/>
      <c r="J1260" s="5"/>
      <c r="K1260" s="5"/>
      <c r="L1260" s="166"/>
      <c r="M1260" s="5"/>
      <c r="N1260" s="5"/>
      <c r="O1260" s="5"/>
      <c r="P1260" s="4473"/>
      <c r="R1260" s="166"/>
      <c r="S1260" s="5"/>
      <c r="T1260" s="5"/>
      <c r="U1260" s="5"/>
      <c r="V1260" s="261"/>
    </row>
    <row r="1261" spans="1:22" s="23" customFormat="1" x14ac:dyDescent="0.25">
      <c r="A1261" s="6">
        <v>1151</v>
      </c>
      <c r="C1261" s="5"/>
      <c r="G1261" s="5"/>
      <c r="H1261" s="12"/>
      <c r="J1261" s="5"/>
      <c r="K1261" s="5"/>
      <c r="L1261" s="166"/>
      <c r="M1261" s="5"/>
      <c r="N1261" s="5"/>
      <c r="O1261" s="5"/>
      <c r="P1261" s="4473"/>
      <c r="R1261" s="166"/>
      <c r="S1261" s="5"/>
      <c r="T1261" s="5"/>
      <c r="U1261" s="5"/>
      <c r="V1261" s="261"/>
    </row>
    <row r="1262" spans="1:22" s="23" customFormat="1" x14ac:dyDescent="0.25">
      <c r="A1262" s="8">
        <v>1152</v>
      </c>
      <c r="C1262" s="5"/>
      <c r="G1262" s="5"/>
      <c r="H1262" s="12"/>
      <c r="J1262" s="5"/>
      <c r="K1262" s="5"/>
      <c r="L1262" s="166"/>
      <c r="M1262" s="5"/>
      <c r="N1262" s="5"/>
      <c r="O1262" s="5"/>
      <c r="P1262" s="4473"/>
      <c r="R1262" s="166"/>
      <c r="S1262" s="5"/>
      <c r="T1262" s="5"/>
      <c r="U1262" s="5"/>
      <c r="V1262" s="261"/>
    </row>
    <row r="1263" spans="1:22" s="23" customFormat="1" x14ac:dyDescent="0.25">
      <c r="A1263" s="6">
        <v>1153</v>
      </c>
      <c r="C1263" s="5"/>
      <c r="G1263" s="5"/>
      <c r="H1263" s="12"/>
      <c r="J1263" s="5"/>
      <c r="K1263" s="5"/>
      <c r="L1263" s="166"/>
      <c r="M1263" s="5"/>
      <c r="N1263" s="5"/>
      <c r="O1263" s="5"/>
      <c r="P1263" s="4473"/>
      <c r="R1263" s="166"/>
      <c r="S1263" s="5"/>
      <c r="T1263" s="5"/>
      <c r="U1263" s="5"/>
      <c r="V1263" s="261"/>
    </row>
    <row r="1264" spans="1:22" s="23" customFormat="1" x14ac:dyDescent="0.25">
      <c r="A1264" s="8">
        <v>1154</v>
      </c>
      <c r="C1264" s="5"/>
      <c r="G1264" s="5"/>
      <c r="H1264" s="12"/>
      <c r="J1264" s="5"/>
      <c r="K1264" s="5"/>
      <c r="L1264" s="166"/>
      <c r="M1264" s="5"/>
      <c r="N1264" s="5"/>
      <c r="O1264" s="5"/>
      <c r="P1264" s="4473"/>
      <c r="R1264" s="166"/>
      <c r="S1264" s="5"/>
      <c r="T1264" s="5"/>
      <c r="U1264" s="5"/>
      <c r="V1264" s="261"/>
    </row>
    <row r="1265" spans="1:22" s="23" customFormat="1" x14ac:dyDescent="0.25">
      <c r="A1265" s="6">
        <v>1155</v>
      </c>
      <c r="C1265" s="5"/>
      <c r="G1265" s="5"/>
      <c r="H1265" s="12"/>
      <c r="J1265" s="5"/>
      <c r="K1265" s="5"/>
      <c r="L1265" s="166"/>
      <c r="M1265" s="5"/>
      <c r="N1265" s="5"/>
      <c r="O1265" s="5"/>
      <c r="P1265" s="4473"/>
      <c r="R1265" s="166"/>
      <c r="S1265" s="5"/>
      <c r="T1265" s="5"/>
      <c r="U1265" s="5"/>
      <c r="V1265" s="261"/>
    </row>
    <row r="1266" spans="1:22" s="23" customFormat="1" x14ac:dyDescent="0.25">
      <c r="A1266" s="8">
        <v>1156</v>
      </c>
      <c r="C1266" s="5"/>
      <c r="G1266" s="5"/>
      <c r="H1266" s="12"/>
      <c r="J1266" s="5"/>
      <c r="K1266" s="5"/>
      <c r="L1266" s="166"/>
      <c r="M1266" s="5"/>
      <c r="N1266" s="5"/>
      <c r="O1266" s="5"/>
      <c r="P1266" s="4473"/>
      <c r="R1266" s="166"/>
      <c r="S1266" s="5"/>
      <c r="T1266" s="5"/>
      <c r="U1266" s="5"/>
      <c r="V1266" s="261"/>
    </row>
    <row r="1267" spans="1:22" s="23" customFormat="1" x14ac:dyDescent="0.25">
      <c r="A1267" s="6">
        <v>1157</v>
      </c>
      <c r="C1267" s="5"/>
      <c r="G1267" s="5"/>
      <c r="H1267" s="12"/>
      <c r="J1267" s="5"/>
      <c r="K1267" s="5"/>
      <c r="L1267" s="166"/>
      <c r="M1267" s="5"/>
      <c r="N1267" s="5"/>
      <c r="O1267" s="5"/>
      <c r="P1267" s="4473"/>
      <c r="R1267" s="166"/>
      <c r="S1267" s="5"/>
      <c r="T1267" s="5"/>
      <c r="U1267" s="5"/>
      <c r="V1267" s="261"/>
    </row>
    <row r="1268" spans="1:22" s="23" customFormat="1" x14ac:dyDescent="0.25">
      <c r="A1268" s="8">
        <v>1158</v>
      </c>
      <c r="C1268" s="5"/>
      <c r="G1268" s="5"/>
      <c r="H1268" s="12"/>
      <c r="J1268" s="5"/>
      <c r="K1268" s="5"/>
      <c r="L1268" s="166"/>
      <c r="M1268" s="5"/>
      <c r="N1268" s="5"/>
      <c r="O1268" s="5"/>
      <c r="P1268" s="4473"/>
      <c r="R1268" s="166"/>
      <c r="S1268" s="5"/>
      <c r="T1268" s="5"/>
      <c r="U1268" s="5"/>
      <c r="V1268" s="261"/>
    </row>
    <row r="1269" spans="1:22" s="23" customFormat="1" x14ac:dyDescent="0.25">
      <c r="A1269" s="6">
        <v>1159</v>
      </c>
      <c r="C1269" s="5"/>
      <c r="G1269" s="5"/>
      <c r="H1269" s="12"/>
      <c r="J1269" s="5"/>
      <c r="K1269" s="5"/>
      <c r="L1269" s="166"/>
      <c r="M1269" s="5"/>
      <c r="N1269" s="5"/>
      <c r="O1269" s="5"/>
      <c r="P1269" s="4473"/>
      <c r="R1269" s="166"/>
      <c r="S1269" s="5"/>
      <c r="T1269" s="5"/>
      <c r="U1269" s="5"/>
      <c r="V1269" s="261"/>
    </row>
    <row r="1270" spans="1:22" s="23" customFormat="1" x14ac:dyDescent="0.25">
      <c r="A1270" s="8">
        <v>1160</v>
      </c>
      <c r="C1270" s="5"/>
      <c r="G1270" s="5"/>
      <c r="H1270" s="12"/>
      <c r="J1270" s="5"/>
      <c r="K1270" s="5"/>
      <c r="L1270" s="166"/>
      <c r="M1270" s="5"/>
      <c r="N1270" s="5"/>
      <c r="O1270" s="5"/>
      <c r="P1270" s="4473"/>
      <c r="R1270" s="166"/>
      <c r="S1270" s="5"/>
      <c r="T1270" s="5"/>
      <c r="U1270" s="5"/>
      <c r="V1270" s="261"/>
    </row>
    <row r="1271" spans="1:22" s="23" customFormat="1" x14ac:dyDescent="0.25">
      <c r="A1271" s="6">
        <v>1161</v>
      </c>
      <c r="C1271" s="5"/>
      <c r="G1271" s="5"/>
      <c r="H1271" s="12"/>
      <c r="J1271" s="5"/>
      <c r="K1271" s="5"/>
      <c r="L1271" s="166"/>
      <c r="M1271" s="5"/>
      <c r="N1271" s="5"/>
      <c r="O1271" s="5"/>
      <c r="P1271" s="4473"/>
      <c r="R1271" s="166"/>
      <c r="S1271" s="5"/>
      <c r="T1271" s="5"/>
      <c r="U1271" s="5"/>
      <c r="V1271" s="261"/>
    </row>
    <row r="1272" spans="1:22" s="23" customFormat="1" x14ac:dyDescent="0.25">
      <c r="A1272" s="8">
        <v>1162</v>
      </c>
      <c r="C1272" s="5"/>
      <c r="G1272" s="5"/>
      <c r="H1272" s="12"/>
      <c r="J1272" s="5"/>
      <c r="K1272" s="5"/>
      <c r="L1272" s="166"/>
      <c r="M1272" s="5"/>
      <c r="N1272" s="5"/>
      <c r="O1272" s="5"/>
      <c r="P1272" s="4473"/>
      <c r="R1272" s="166"/>
      <c r="S1272" s="5"/>
      <c r="T1272" s="5"/>
      <c r="U1272" s="5"/>
      <c r="V1272" s="261"/>
    </row>
    <row r="1273" spans="1:22" s="23" customFormat="1" x14ac:dyDescent="0.25">
      <c r="A1273" s="6">
        <v>1163</v>
      </c>
      <c r="C1273" s="5"/>
      <c r="G1273" s="5"/>
      <c r="H1273" s="12"/>
      <c r="J1273" s="5"/>
      <c r="K1273" s="5"/>
      <c r="L1273" s="166"/>
      <c r="M1273" s="5"/>
      <c r="N1273" s="5"/>
      <c r="O1273" s="5"/>
      <c r="P1273" s="4473"/>
      <c r="R1273" s="166"/>
      <c r="S1273" s="5"/>
      <c r="T1273" s="5"/>
      <c r="U1273" s="5"/>
      <c r="V1273" s="261"/>
    </row>
    <row r="1274" spans="1:22" s="23" customFormat="1" x14ac:dyDescent="0.25">
      <c r="A1274" s="8">
        <v>1164</v>
      </c>
      <c r="C1274" s="5"/>
      <c r="G1274" s="5"/>
      <c r="H1274" s="12"/>
      <c r="J1274" s="5"/>
      <c r="K1274" s="5"/>
      <c r="L1274" s="166"/>
      <c r="M1274" s="5"/>
      <c r="N1274" s="5"/>
      <c r="O1274" s="5"/>
      <c r="P1274" s="4473"/>
      <c r="R1274" s="166"/>
      <c r="S1274" s="5"/>
      <c r="T1274" s="5"/>
      <c r="U1274" s="5"/>
      <c r="V1274" s="261"/>
    </row>
    <row r="1275" spans="1:22" s="23" customFormat="1" x14ac:dyDescent="0.25">
      <c r="A1275" s="6">
        <v>1165</v>
      </c>
      <c r="C1275" s="5"/>
      <c r="G1275" s="5"/>
      <c r="H1275" s="12"/>
      <c r="J1275" s="5"/>
      <c r="K1275" s="5"/>
      <c r="L1275" s="166"/>
      <c r="M1275" s="5"/>
      <c r="N1275" s="5"/>
      <c r="O1275" s="5"/>
      <c r="P1275" s="4473"/>
      <c r="R1275" s="166"/>
      <c r="S1275" s="5"/>
      <c r="T1275" s="5"/>
      <c r="U1275" s="5"/>
      <c r="V1275" s="261"/>
    </row>
    <row r="1276" spans="1:22" s="23" customFormat="1" x14ac:dyDescent="0.25">
      <c r="A1276" s="8">
        <v>1166</v>
      </c>
      <c r="C1276" s="5"/>
      <c r="G1276" s="5"/>
      <c r="H1276" s="12"/>
      <c r="J1276" s="5"/>
      <c r="K1276" s="5"/>
      <c r="L1276" s="166"/>
      <c r="M1276" s="5"/>
      <c r="N1276" s="5"/>
      <c r="O1276" s="5"/>
      <c r="P1276" s="4473"/>
      <c r="R1276" s="166"/>
      <c r="S1276" s="5"/>
      <c r="T1276" s="5"/>
      <c r="U1276" s="5"/>
      <c r="V1276" s="261"/>
    </row>
    <row r="1277" spans="1:22" s="23" customFormat="1" x14ac:dyDescent="0.25">
      <c r="A1277" s="6">
        <v>1167</v>
      </c>
      <c r="C1277" s="5"/>
      <c r="G1277" s="5"/>
      <c r="H1277" s="12"/>
      <c r="J1277" s="5"/>
      <c r="K1277" s="5"/>
      <c r="L1277" s="166"/>
      <c r="M1277" s="5"/>
      <c r="N1277" s="5"/>
      <c r="O1277" s="5"/>
      <c r="P1277" s="4473"/>
      <c r="R1277" s="166"/>
      <c r="S1277" s="5"/>
      <c r="T1277" s="5"/>
      <c r="U1277" s="5"/>
      <c r="V1277" s="261"/>
    </row>
    <row r="1278" spans="1:22" s="23" customFormat="1" x14ac:dyDescent="0.25">
      <c r="A1278" s="8">
        <v>1168</v>
      </c>
      <c r="C1278" s="5"/>
      <c r="G1278" s="5"/>
      <c r="H1278" s="12"/>
      <c r="J1278" s="5"/>
      <c r="K1278" s="5"/>
      <c r="L1278" s="166"/>
      <c r="M1278" s="5"/>
      <c r="N1278" s="5"/>
      <c r="O1278" s="5"/>
      <c r="P1278" s="4473"/>
      <c r="R1278" s="166"/>
      <c r="S1278" s="5"/>
      <c r="T1278" s="5"/>
      <c r="U1278" s="5"/>
      <c r="V1278" s="261"/>
    </row>
    <row r="1279" spans="1:22" s="23" customFormat="1" x14ac:dyDescent="0.25">
      <c r="A1279" s="6">
        <v>1169</v>
      </c>
      <c r="C1279" s="5"/>
      <c r="G1279" s="5"/>
      <c r="H1279" s="12"/>
      <c r="J1279" s="5"/>
      <c r="K1279" s="5"/>
      <c r="L1279" s="166"/>
      <c r="M1279" s="5"/>
      <c r="N1279" s="5"/>
      <c r="O1279" s="5"/>
      <c r="P1279" s="4473"/>
      <c r="R1279" s="166"/>
      <c r="S1279" s="5"/>
      <c r="T1279" s="5"/>
      <c r="U1279" s="5"/>
      <c r="V1279" s="261"/>
    </row>
    <row r="1280" spans="1:22" s="23" customFormat="1" x14ac:dyDescent="0.25">
      <c r="A1280" s="8">
        <v>1170</v>
      </c>
      <c r="C1280" s="5"/>
      <c r="G1280" s="5"/>
      <c r="H1280" s="12"/>
      <c r="J1280" s="5"/>
      <c r="K1280" s="5"/>
      <c r="L1280" s="166"/>
      <c r="M1280" s="5"/>
      <c r="N1280" s="5"/>
      <c r="O1280" s="5"/>
      <c r="P1280" s="4473"/>
      <c r="R1280" s="166"/>
      <c r="S1280" s="5"/>
      <c r="T1280" s="5"/>
      <c r="U1280" s="5"/>
      <c r="V1280" s="261"/>
    </row>
    <row r="1281" spans="1:22" s="23" customFormat="1" x14ac:dyDescent="0.25">
      <c r="A1281" s="6">
        <v>1171</v>
      </c>
      <c r="C1281" s="5"/>
      <c r="G1281" s="5"/>
      <c r="H1281" s="12"/>
      <c r="J1281" s="5"/>
      <c r="K1281" s="5"/>
      <c r="L1281" s="166"/>
      <c r="M1281" s="5"/>
      <c r="N1281" s="5"/>
      <c r="O1281" s="5"/>
      <c r="P1281" s="4473"/>
      <c r="R1281" s="166"/>
      <c r="S1281" s="5"/>
      <c r="T1281" s="5"/>
      <c r="U1281" s="5"/>
      <c r="V1281" s="261"/>
    </row>
    <row r="1282" spans="1:22" s="23" customFormat="1" x14ac:dyDescent="0.25">
      <c r="A1282" s="8">
        <v>1172</v>
      </c>
      <c r="C1282" s="5"/>
      <c r="G1282" s="5"/>
      <c r="H1282" s="12"/>
      <c r="J1282" s="5"/>
      <c r="K1282" s="5"/>
      <c r="L1282" s="166"/>
      <c r="M1282" s="5"/>
      <c r="N1282" s="5"/>
      <c r="O1282" s="5"/>
      <c r="P1282" s="4473"/>
      <c r="R1282" s="166"/>
      <c r="S1282" s="5"/>
      <c r="T1282" s="5"/>
      <c r="U1282" s="5"/>
      <c r="V1282" s="261"/>
    </row>
    <row r="1283" spans="1:22" s="23" customFormat="1" x14ac:dyDescent="0.25">
      <c r="A1283" s="6">
        <v>1173</v>
      </c>
      <c r="C1283" s="5"/>
      <c r="G1283" s="5"/>
      <c r="H1283" s="12"/>
      <c r="J1283" s="5"/>
      <c r="K1283" s="5"/>
      <c r="L1283" s="166"/>
      <c r="M1283" s="5"/>
      <c r="N1283" s="5"/>
      <c r="O1283" s="5"/>
      <c r="P1283" s="4473"/>
      <c r="R1283" s="166"/>
      <c r="S1283" s="5"/>
      <c r="T1283" s="5"/>
      <c r="U1283" s="5"/>
      <c r="V1283" s="261"/>
    </row>
    <row r="1284" spans="1:22" s="23" customFormat="1" x14ac:dyDescent="0.25">
      <c r="A1284" s="8">
        <v>1174</v>
      </c>
      <c r="C1284" s="5"/>
      <c r="G1284" s="5"/>
      <c r="H1284" s="12"/>
      <c r="J1284" s="5"/>
      <c r="K1284" s="5"/>
      <c r="L1284" s="166"/>
      <c r="M1284" s="5"/>
      <c r="N1284" s="5"/>
      <c r="O1284" s="5"/>
      <c r="P1284" s="4473"/>
      <c r="R1284" s="166"/>
      <c r="S1284" s="5"/>
      <c r="T1284" s="5"/>
      <c r="U1284" s="5"/>
      <c r="V1284" s="261"/>
    </row>
    <row r="1285" spans="1:22" s="23" customFormat="1" x14ac:dyDescent="0.25">
      <c r="A1285" s="6">
        <v>1175</v>
      </c>
      <c r="C1285" s="5"/>
      <c r="G1285" s="5"/>
      <c r="H1285" s="12"/>
      <c r="J1285" s="5"/>
      <c r="K1285" s="5"/>
      <c r="L1285" s="166"/>
      <c r="M1285" s="5"/>
      <c r="N1285" s="5"/>
      <c r="O1285" s="5"/>
      <c r="P1285" s="4473"/>
      <c r="R1285" s="166"/>
      <c r="S1285" s="5"/>
      <c r="T1285" s="5"/>
      <c r="U1285" s="5"/>
      <c r="V1285" s="261"/>
    </row>
    <row r="1286" spans="1:22" s="23" customFormat="1" x14ac:dyDescent="0.25">
      <c r="A1286" s="8">
        <v>1176</v>
      </c>
      <c r="C1286" s="5"/>
      <c r="G1286" s="5"/>
      <c r="H1286" s="12"/>
      <c r="J1286" s="5"/>
      <c r="K1286" s="5"/>
      <c r="L1286" s="166"/>
      <c r="M1286" s="5"/>
      <c r="N1286" s="5"/>
      <c r="O1286" s="5"/>
      <c r="P1286" s="4473"/>
      <c r="R1286" s="166"/>
      <c r="S1286" s="5"/>
      <c r="T1286" s="5"/>
      <c r="U1286" s="5"/>
      <c r="V1286" s="261"/>
    </row>
    <row r="1287" spans="1:22" s="23" customFormat="1" x14ac:dyDescent="0.25">
      <c r="A1287" s="6">
        <v>1177</v>
      </c>
      <c r="C1287" s="5"/>
      <c r="G1287" s="5"/>
      <c r="H1287" s="12"/>
      <c r="J1287" s="5"/>
      <c r="K1287" s="5"/>
      <c r="L1287" s="166"/>
      <c r="M1287" s="5"/>
      <c r="N1287" s="5"/>
      <c r="O1287" s="5"/>
      <c r="P1287" s="4473"/>
      <c r="R1287" s="166"/>
      <c r="S1287" s="5"/>
      <c r="T1287" s="5"/>
      <c r="U1287" s="5"/>
      <c r="V1287" s="261"/>
    </row>
    <row r="1288" spans="1:22" s="23" customFormat="1" x14ac:dyDescent="0.25">
      <c r="A1288" s="8">
        <v>1178</v>
      </c>
      <c r="C1288" s="5"/>
      <c r="G1288" s="5"/>
      <c r="H1288" s="12"/>
      <c r="J1288" s="5"/>
      <c r="K1288" s="5"/>
      <c r="L1288" s="166"/>
      <c r="M1288" s="5"/>
      <c r="N1288" s="5"/>
      <c r="O1288" s="5"/>
      <c r="P1288" s="4473"/>
      <c r="R1288" s="166"/>
      <c r="S1288" s="5"/>
      <c r="T1288" s="5"/>
      <c r="U1288" s="5"/>
      <c r="V1288" s="261"/>
    </row>
    <row r="1289" spans="1:22" s="23" customFormat="1" x14ac:dyDescent="0.25">
      <c r="A1289" s="6">
        <v>1179</v>
      </c>
      <c r="C1289" s="5"/>
      <c r="G1289" s="5"/>
      <c r="H1289" s="12"/>
      <c r="J1289" s="5"/>
      <c r="K1289" s="5"/>
      <c r="L1289" s="166"/>
      <c r="M1289" s="5"/>
      <c r="N1289" s="5"/>
      <c r="O1289" s="5"/>
      <c r="P1289" s="4473"/>
      <c r="R1289" s="166"/>
      <c r="S1289" s="5"/>
      <c r="T1289" s="5"/>
      <c r="U1289" s="5"/>
      <c r="V1289" s="261"/>
    </row>
    <row r="1290" spans="1:22" s="23" customFormat="1" x14ac:dyDescent="0.25">
      <c r="A1290" s="8">
        <v>1180</v>
      </c>
      <c r="C1290" s="5"/>
      <c r="G1290" s="5"/>
      <c r="H1290" s="12"/>
      <c r="J1290" s="5"/>
      <c r="K1290" s="5"/>
      <c r="L1290" s="166"/>
      <c r="M1290" s="5"/>
      <c r="N1290" s="5"/>
      <c r="O1290" s="5"/>
      <c r="P1290" s="4473"/>
      <c r="R1290" s="166"/>
      <c r="S1290" s="5"/>
      <c r="T1290" s="5"/>
      <c r="U1290" s="5"/>
      <c r="V1290" s="261"/>
    </row>
    <row r="1291" spans="1:22" s="23" customFormat="1" x14ac:dyDescent="0.25">
      <c r="A1291" s="6">
        <v>1181</v>
      </c>
      <c r="C1291" s="5"/>
      <c r="G1291" s="5"/>
      <c r="H1291" s="12"/>
      <c r="J1291" s="5"/>
      <c r="K1291" s="5"/>
      <c r="L1291" s="166"/>
      <c r="M1291" s="5"/>
      <c r="N1291" s="5"/>
      <c r="O1291" s="5"/>
      <c r="P1291" s="4473"/>
      <c r="R1291" s="166"/>
      <c r="S1291" s="5"/>
      <c r="T1291" s="5"/>
      <c r="U1291" s="5"/>
      <c r="V1291" s="261"/>
    </row>
    <row r="1292" spans="1:22" s="23" customFormat="1" x14ac:dyDescent="0.25">
      <c r="A1292" s="8">
        <v>1182</v>
      </c>
      <c r="C1292" s="5"/>
      <c r="G1292" s="5"/>
      <c r="H1292" s="12"/>
      <c r="J1292" s="5"/>
      <c r="K1292" s="5"/>
      <c r="L1292" s="166"/>
      <c r="M1292" s="5"/>
      <c r="N1292" s="5"/>
      <c r="O1292" s="5"/>
      <c r="P1292" s="4473"/>
      <c r="R1292" s="166"/>
      <c r="S1292" s="5"/>
      <c r="T1292" s="5"/>
      <c r="U1292" s="5"/>
      <c r="V1292" s="261"/>
    </row>
    <row r="1293" spans="1:22" s="23" customFormat="1" x14ac:dyDescent="0.25">
      <c r="A1293" s="6">
        <v>1183</v>
      </c>
      <c r="C1293" s="5"/>
      <c r="G1293" s="5"/>
      <c r="H1293" s="12"/>
      <c r="J1293" s="5"/>
      <c r="K1293" s="5"/>
      <c r="L1293" s="166"/>
      <c r="M1293" s="5"/>
      <c r="N1293" s="5"/>
      <c r="O1293" s="5"/>
      <c r="P1293" s="4473"/>
      <c r="R1293" s="166"/>
      <c r="S1293" s="5"/>
      <c r="T1293" s="5"/>
      <c r="U1293" s="5"/>
      <c r="V1293" s="261"/>
    </row>
    <row r="1294" spans="1:22" s="23" customFormat="1" x14ac:dyDescent="0.25">
      <c r="A1294" s="8">
        <v>1184</v>
      </c>
      <c r="C1294" s="5"/>
      <c r="G1294" s="5"/>
      <c r="H1294" s="12"/>
      <c r="J1294" s="5"/>
      <c r="K1294" s="5"/>
      <c r="L1294" s="166"/>
      <c r="M1294" s="5"/>
      <c r="N1294" s="5"/>
      <c r="O1294" s="5"/>
      <c r="P1294" s="4473"/>
      <c r="R1294" s="166"/>
      <c r="S1294" s="5"/>
      <c r="T1294" s="5"/>
      <c r="U1294" s="5"/>
      <c r="V1294" s="261"/>
    </row>
    <row r="1295" spans="1:22" s="23" customFormat="1" x14ac:dyDescent="0.25">
      <c r="A1295" s="6">
        <v>1185</v>
      </c>
      <c r="C1295" s="5"/>
      <c r="G1295" s="5"/>
      <c r="H1295" s="12"/>
      <c r="J1295" s="5"/>
      <c r="K1295" s="5"/>
      <c r="L1295" s="166"/>
      <c r="M1295" s="5"/>
      <c r="N1295" s="5"/>
      <c r="O1295" s="5"/>
      <c r="P1295" s="4473"/>
      <c r="R1295" s="166"/>
      <c r="S1295" s="5"/>
      <c r="T1295" s="5"/>
      <c r="U1295" s="5"/>
      <c r="V1295" s="261"/>
    </row>
    <row r="1296" spans="1:22" s="23" customFormat="1" x14ac:dyDescent="0.25">
      <c r="A1296" s="8">
        <v>1186</v>
      </c>
      <c r="C1296" s="5"/>
      <c r="G1296" s="5"/>
      <c r="H1296" s="12"/>
      <c r="J1296" s="5"/>
      <c r="K1296" s="5"/>
      <c r="L1296" s="166"/>
      <c r="M1296" s="5"/>
      <c r="N1296" s="5"/>
      <c r="O1296" s="5"/>
      <c r="P1296" s="4473"/>
      <c r="R1296" s="166"/>
      <c r="S1296" s="5"/>
      <c r="T1296" s="5"/>
      <c r="U1296" s="5"/>
      <c r="V1296" s="261"/>
    </row>
    <row r="1297" spans="1:22" s="23" customFormat="1" x14ac:dyDescent="0.25">
      <c r="A1297" s="6">
        <v>1187</v>
      </c>
      <c r="C1297" s="5"/>
      <c r="G1297" s="5"/>
      <c r="H1297" s="12"/>
      <c r="J1297" s="5"/>
      <c r="K1297" s="5"/>
      <c r="L1297" s="166"/>
      <c r="M1297" s="5"/>
      <c r="N1297" s="5"/>
      <c r="O1297" s="5"/>
      <c r="P1297" s="4473"/>
      <c r="R1297" s="166"/>
      <c r="S1297" s="5"/>
      <c r="T1297" s="5"/>
      <c r="U1297" s="5"/>
      <c r="V1297" s="261"/>
    </row>
    <row r="1298" spans="1:22" s="23" customFormat="1" x14ac:dyDescent="0.25">
      <c r="A1298" s="8">
        <v>1188</v>
      </c>
      <c r="C1298" s="5"/>
      <c r="G1298" s="5"/>
      <c r="H1298" s="12"/>
      <c r="J1298" s="5"/>
      <c r="K1298" s="5"/>
      <c r="L1298" s="166"/>
      <c r="M1298" s="5"/>
      <c r="N1298" s="5"/>
      <c r="O1298" s="5"/>
      <c r="P1298" s="4473"/>
      <c r="R1298" s="166"/>
      <c r="S1298" s="5"/>
      <c r="T1298" s="5"/>
      <c r="U1298" s="5"/>
      <c r="V1298" s="261"/>
    </row>
    <row r="1299" spans="1:22" s="23" customFormat="1" x14ac:dyDescent="0.25">
      <c r="A1299" s="6">
        <v>1189</v>
      </c>
      <c r="C1299" s="5"/>
      <c r="G1299" s="5"/>
      <c r="H1299" s="12"/>
      <c r="J1299" s="5"/>
      <c r="K1299" s="5"/>
      <c r="L1299" s="166"/>
      <c r="M1299" s="5"/>
      <c r="N1299" s="5"/>
      <c r="O1299" s="5"/>
      <c r="P1299" s="4473"/>
      <c r="R1299" s="166"/>
      <c r="S1299" s="5"/>
      <c r="T1299" s="5"/>
      <c r="U1299" s="5"/>
      <c r="V1299" s="261"/>
    </row>
    <row r="1300" spans="1:22" s="23" customFormat="1" x14ac:dyDescent="0.25">
      <c r="A1300" s="8">
        <v>1190</v>
      </c>
      <c r="C1300" s="5"/>
      <c r="G1300" s="5"/>
      <c r="H1300" s="12"/>
      <c r="J1300" s="5"/>
      <c r="K1300" s="5"/>
      <c r="L1300" s="166"/>
      <c r="M1300" s="5"/>
      <c r="N1300" s="5"/>
      <c r="O1300" s="5"/>
      <c r="P1300" s="4473"/>
      <c r="R1300" s="166"/>
      <c r="S1300" s="5"/>
      <c r="T1300" s="5"/>
      <c r="U1300" s="5"/>
      <c r="V1300" s="261"/>
    </row>
    <row r="1301" spans="1:22" s="23" customFormat="1" x14ac:dyDescent="0.25">
      <c r="A1301" s="6">
        <v>1191</v>
      </c>
      <c r="C1301" s="5"/>
      <c r="G1301" s="5"/>
      <c r="H1301" s="12"/>
      <c r="J1301" s="5"/>
      <c r="K1301" s="5"/>
      <c r="L1301" s="166"/>
      <c r="M1301" s="5"/>
      <c r="N1301" s="5"/>
      <c r="O1301" s="5"/>
      <c r="P1301" s="4473"/>
      <c r="R1301" s="166"/>
      <c r="S1301" s="5"/>
      <c r="T1301" s="5"/>
      <c r="U1301" s="5"/>
      <c r="V1301" s="261"/>
    </row>
    <row r="1302" spans="1:22" s="23" customFormat="1" x14ac:dyDescent="0.25">
      <c r="A1302" s="8">
        <v>1192</v>
      </c>
      <c r="C1302" s="5"/>
      <c r="G1302" s="5"/>
      <c r="H1302" s="12"/>
      <c r="J1302" s="5"/>
      <c r="K1302" s="5"/>
      <c r="L1302" s="166"/>
      <c r="M1302" s="5"/>
      <c r="N1302" s="5"/>
      <c r="O1302" s="5"/>
      <c r="P1302" s="4473"/>
      <c r="R1302" s="166"/>
      <c r="S1302" s="5"/>
      <c r="T1302" s="5"/>
      <c r="U1302" s="5"/>
      <c r="V1302" s="261"/>
    </row>
    <row r="1303" spans="1:22" s="23" customFormat="1" x14ac:dyDescent="0.25">
      <c r="A1303" s="6">
        <v>1193</v>
      </c>
      <c r="C1303" s="5"/>
      <c r="G1303" s="5"/>
      <c r="H1303" s="12"/>
      <c r="J1303" s="5"/>
      <c r="K1303" s="5"/>
      <c r="L1303" s="166"/>
      <c r="M1303" s="5"/>
      <c r="N1303" s="5"/>
      <c r="O1303" s="5"/>
      <c r="P1303" s="4473"/>
      <c r="R1303" s="166"/>
      <c r="S1303" s="5"/>
      <c r="T1303" s="5"/>
      <c r="U1303" s="5"/>
      <c r="V1303" s="261"/>
    </row>
    <row r="1304" spans="1:22" s="23" customFormat="1" x14ac:dyDescent="0.25">
      <c r="A1304" s="8">
        <v>1194</v>
      </c>
      <c r="C1304" s="5"/>
      <c r="G1304" s="5"/>
      <c r="H1304" s="12"/>
      <c r="J1304" s="5"/>
      <c r="K1304" s="5"/>
      <c r="L1304" s="166"/>
      <c r="M1304" s="5"/>
      <c r="N1304" s="5"/>
      <c r="O1304" s="5"/>
      <c r="P1304" s="4473"/>
      <c r="R1304" s="166"/>
      <c r="S1304" s="5"/>
      <c r="T1304" s="5"/>
      <c r="U1304" s="5"/>
      <c r="V1304" s="261"/>
    </row>
    <row r="1305" spans="1:22" s="23" customFormat="1" x14ac:dyDescent="0.25">
      <c r="A1305" s="6">
        <v>1195</v>
      </c>
      <c r="C1305" s="5"/>
      <c r="G1305" s="5"/>
      <c r="H1305" s="12"/>
      <c r="J1305" s="5"/>
      <c r="K1305" s="5"/>
      <c r="L1305" s="166"/>
      <c r="M1305" s="5"/>
      <c r="N1305" s="5"/>
      <c r="O1305" s="5"/>
      <c r="P1305" s="4473"/>
      <c r="R1305" s="166"/>
      <c r="S1305" s="5"/>
      <c r="T1305" s="5"/>
      <c r="U1305" s="5"/>
      <c r="V1305" s="261"/>
    </row>
    <row r="1306" spans="1:22" s="23" customFormat="1" x14ac:dyDescent="0.25">
      <c r="A1306" s="8">
        <v>1196</v>
      </c>
      <c r="C1306" s="5"/>
      <c r="G1306" s="5"/>
      <c r="H1306" s="12"/>
      <c r="J1306" s="5"/>
      <c r="K1306" s="5"/>
      <c r="L1306" s="166"/>
      <c r="M1306" s="5"/>
      <c r="N1306" s="5"/>
      <c r="O1306" s="5"/>
      <c r="P1306" s="4473"/>
      <c r="R1306" s="166"/>
      <c r="S1306" s="5"/>
      <c r="T1306" s="5"/>
      <c r="U1306" s="5"/>
      <c r="V1306" s="261"/>
    </row>
    <row r="1307" spans="1:22" s="23" customFormat="1" x14ac:dyDescent="0.25">
      <c r="A1307" s="6">
        <v>1197</v>
      </c>
      <c r="C1307" s="5"/>
      <c r="G1307" s="5"/>
      <c r="H1307" s="12"/>
      <c r="J1307" s="5"/>
      <c r="K1307" s="5"/>
      <c r="L1307" s="166"/>
      <c r="M1307" s="5"/>
      <c r="N1307" s="5"/>
      <c r="O1307" s="5"/>
      <c r="P1307" s="4473"/>
      <c r="R1307" s="166"/>
      <c r="S1307" s="5"/>
      <c r="T1307" s="5"/>
      <c r="U1307" s="5"/>
      <c r="V1307" s="261"/>
    </row>
    <row r="1308" spans="1:22" s="23" customFormat="1" x14ac:dyDescent="0.25">
      <c r="A1308" s="8">
        <v>1198</v>
      </c>
      <c r="C1308" s="5"/>
      <c r="G1308" s="5"/>
      <c r="H1308" s="12"/>
      <c r="J1308" s="5"/>
      <c r="K1308" s="5"/>
      <c r="L1308" s="166"/>
      <c r="M1308" s="5"/>
      <c r="N1308" s="5"/>
      <c r="O1308" s="5"/>
      <c r="P1308" s="4473"/>
      <c r="R1308" s="166"/>
      <c r="S1308" s="5"/>
      <c r="T1308" s="5"/>
      <c r="U1308" s="5"/>
      <c r="V1308" s="261"/>
    </row>
    <row r="1309" spans="1:22" s="23" customFormat="1" x14ac:dyDescent="0.25">
      <c r="A1309" s="6">
        <v>1199</v>
      </c>
      <c r="C1309" s="5"/>
      <c r="G1309" s="5"/>
      <c r="H1309" s="12"/>
      <c r="J1309" s="5"/>
      <c r="K1309" s="5"/>
      <c r="L1309" s="166"/>
      <c r="M1309" s="5"/>
      <c r="N1309" s="5"/>
      <c r="O1309" s="5"/>
      <c r="P1309" s="4473"/>
      <c r="R1309" s="166"/>
      <c r="S1309" s="5"/>
      <c r="T1309" s="5"/>
      <c r="U1309" s="5"/>
      <c r="V1309" s="261"/>
    </row>
    <row r="1310" spans="1:22" s="23" customFormat="1" x14ac:dyDescent="0.25">
      <c r="A1310" s="8">
        <v>1200</v>
      </c>
      <c r="C1310" s="5"/>
      <c r="G1310" s="5"/>
      <c r="H1310" s="12"/>
      <c r="J1310" s="5"/>
      <c r="K1310" s="5"/>
      <c r="L1310" s="166"/>
      <c r="M1310" s="5"/>
      <c r="N1310" s="5"/>
      <c r="O1310" s="5"/>
      <c r="P1310" s="4473"/>
      <c r="R1310" s="166"/>
      <c r="S1310" s="5"/>
      <c r="T1310" s="5"/>
      <c r="U1310" s="5"/>
      <c r="V1310" s="261"/>
    </row>
    <row r="1311" spans="1:22" s="23" customFormat="1" x14ac:dyDescent="0.25">
      <c r="A1311" s="6">
        <v>1201</v>
      </c>
      <c r="C1311" s="5"/>
      <c r="G1311" s="5"/>
      <c r="H1311" s="12"/>
      <c r="J1311" s="5"/>
      <c r="K1311" s="5"/>
      <c r="L1311" s="166"/>
      <c r="M1311" s="5"/>
      <c r="N1311" s="5"/>
      <c r="O1311" s="5"/>
      <c r="P1311" s="4473"/>
      <c r="R1311" s="166"/>
      <c r="S1311" s="5"/>
      <c r="T1311" s="5"/>
      <c r="U1311" s="5"/>
      <c r="V1311" s="261"/>
    </row>
    <row r="1312" spans="1:22" s="23" customFormat="1" x14ac:dyDescent="0.25">
      <c r="A1312" s="8">
        <v>1202</v>
      </c>
      <c r="C1312" s="5"/>
      <c r="G1312" s="5"/>
      <c r="H1312" s="12"/>
      <c r="J1312" s="5"/>
      <c r="K1312" s="5"/>
      <c r="L1312" s="166"/>
      <c r="M1312" s="5"/>
      <c r="N1312" s="5"/>
      <c r="O1312" s="5"/>
      <c r="P1312" s="4473"/>
      <c r="R1312" s="166"/>
      <c r="S1312" s="5"/>
      <c r="T1312" s="5"/>
      <c r="U1312" s="5"/>
      <c r="V1312" s="261"/>
    </row>
    <row r="1313" spans="1:22" s="23" customFormat="1" x14ac:dyDescent="0.25">
      <c r="A1313" s="6">
        <v>1203</v>
      </c>
      <c r="C1313" s="5"/>
      <c r="G1313" s="5"/>
      <c r="H1313" s="12"/>
      <c r="J1313" s="5"/>
      <c r="K1313" s="5"/>
      <c r="L1313" s="166"/>
      <c r="M1313" s="5"/>
      <c r="N1313" s="5"/>
      <c r="O1313" s="5"/>
      <c r="P1313" s="4473"/>
      <c r="R1313" s="166"/>
      <c r="S1313" s="5"/>
      <c r="T1313" s="5"/>
      <c r="U1313" s="5"/>
      <c r="V1313" s="261"/>
    </row>
    <row r="1314" spans="1:22" s="23" customFormat="1" x14ac:dyDescent="0.25">
      <c r="A1314" s="8">
        <v>1204</v>
      </c>
      <c r="C1314" s="5"/>
      <c r="G1314" s="5"/>
      <c r="H1314" s="12"/>
      <c r="J1314" s="5"/>
      <c r="K1314" s="5"/>
      <c r="L1314" s="166"/>
      <c r="M1314" s="5"/>
      <c r="N1314" s="5"/>
      <c r="O1314" s="5"/>
      <c r="P1314" s="4473"/>
      <c r="R1314" s="166"/>
      <c r="S1314" s="5"/>
      <c r="T1314" s="5"/>
      <c r="U1314" s="5"/>
      <c r="V1314" s="261"/>
    </row>
    <row r="1315" spans="1:22" s="23" customFormat="1" x14ac:dyDescent="0.25">
      <c r="A1315" s="6">
        <v>1205</v>
      </c>
      <c r="C1315" s="5"/>
      <c r="G1315" s="5"/>
      <c r="H1315" s="12"/>
      <c r="J1315" s="5"/>
      <c r="K1315" s="5"/>
      <c r="L1315" s="166"/>
      <c r="M1315" s="5"/>
      <c r="N1315" s="5"/>
      <c r="O1315" s="5"/>
      <c r="P1315" s="4473"/>
      <c r="R1315" s="166"/>
      <c r="S1315" s="5"/>
      <c r="T1315" s="5"/>
      <c r="U1315" s="5"/>
      <c r="V1315" s="261"/>
    </row>
    <row r="1316" spans="1:22" s="23" customFormat="1" x14ac:dyDescent="0.25">
      <c r="A1316" s="8">
        <v>1206</v>
      </c>
      <c r="C1316" s="5"/>
      <c r="G1316" s="5"/>
      <c r="H1316" s="12"/>
      <c r="J1316" s="5"/>
      <c r="K1316" s="5"/>
      <c r="L1316" s="166"/>
      <c r="M1316" s="5"/>
      <c r="N1316" s="5"/>
      <c r="O1316" s="5"/>
      <c r="P1316" s="4473"/>
      <c r="R1316" s="166"/>
      <c r="S1316" s="5"/>
      <c r="T1316" s="5"/>
      <c r="U1316" s="5"/>
      <c r="V1316" s="261"/>
    </row>
    <row r="1317" spans="1:22" s="23" customFormat="1" x14ac:dyDescent="0.25">
      <c r="A1317" s="6">
        <v>1207</v>
      </c>
      <c r="C1317" s="5"/>
      <c r="G1317" s="5"/>
      <c r="H1317" s="12"/>
      <c r="J1317" s="5"/>
      <c r="K1317" s="5"/>
      <c r="L1317" s="166"/>
      <c r="M1317" s="5"/>
      <c r="N1317" s="5"/>
      <c r="O1317" s="5"/>
      <c r="P1317" s="4473"/>
      <c r="R1317" s="166"/>
      <c r="S1317" s="5"/>
      <c r="T1317" s="5"/>
      <c r="U1317" s="5"/>
      <c r="V1317" s="261"/>
    </row>
    <row r="1318" spans="1:22" s="23" customFormat="1" x14ac:dyDescent="0.25">
      <c r="A1318" s="8">
        <v>1208</v>
      </c>
      <c r="C1318" s="5"/>
      <c r="G1318" s="5"/>
      <c r="H1318" s="12"/>
      <c r="J1318" s="5"/>
      <c r="K1318" s="5"/>
      <c r="L1318" s="166"/>
      <c r="M1318" s="5"/>
      <c r="N1318" s="5"/>
      <c r="O1318" s="5"/>
      <c r="P1318" s="4473"/>
      <c r="R1318" s="166"/>
      <c r="S1318" s="5"/>
      <c r="T1318" s="5"/>
      <c r="U1318" s="5"/>
      <c r="V1318" s="261"/>
    </row>
    <row r="1319" spans="1:22" s="23" customFormat="1" x14ac:dyDescent="0.25">
      <c r="A1319" s="6">
        <v>1209</v>
      </c>
      <c r="C1319" s="5"/>
      <c r="G1319" s="5"/>
      <c r="H1319" s="12"/>
      <c r="J1319" s="5"/>
      <c r="K1319" s="5"/>
      <c r="L1319" s="166"/>
      <c r="M1319" s="5"/>
      <c r="N1319" s="5"/>
      <c r="O1319" s="5"/>
      <c r="P1319" s="4473"/>
      <c r="R1319" s="166"/>
      <c r="S1319" s="5"/>
      <c r="T1319" s="5"/>
      <c r="U1319" s="5"/>
      <c r="V1319" s="261"/>
    </row>
    <row r="1320" spans="1:22" s="23" customFormat="1" x14ac:dyDescent="0.25">
      <c r="A1320" s="8">
        <v>1210</v>
      </c>
      <c r="C1320" s="5"/>
      <c r="G1320" s="5"/>
      <c r="H1320" s="12"/>
      <c r="J1320" s="5"/>
      <c r="K1320" s="5"/>
      <c r="L1320" s="166"/>
      <c r="M1320" s="5"/>
      <c r="N1320" s="5"/>
      <c r="O1320" s="5"/>
      <c r="P1320" s="4473"/>
      <c r="R1320" s="166"/>
      <c r="S1320" s="5"/>
      <c r="T1320" s="5"/>
      <c r="U1320" s="5"/>
      <c r="V1320" s="261"/>
    </row>
    <row r="1321" spans="1:22" s="23" customFormat="1" x14ac:dyDescent="0.25">
      <c r="A1321" s="6">
        <v>1211</v>
      </c>
      <c r="C1321" s="5"/>
      <c r="G1321" s="5"/>
      <c r="H1321" s="12"/>
      <c r="J1321" s="5"/>
      <c r="K1321" s="5"/>
      <c r="L1321" s="166"/>
      <c r="M1321" s="5"/>
      <c r="N1321" s="5"/>
      <c r="O1321" s="5"/>
      <c r="P1321" s="4473"/>
      <c r="R1321" s="166"/>
      <c r="S1321" s="5"/>
      <c r="T1321" s="5"/>
      <c r="U1321" s="5"/>
      <c r="V1321" s="261"/>
    </row>
    <row r="1322" spans="1:22" s="23" customFormat="1" x14ac:dyDescent="0.25">
      <c r="A1322" s="8">
        <v>1212</v>
      </c>
      <c r="C1322" s="5"/>
      <c r="G1322" s="5"/>
      <c r="H1322" s="12"/>
      <c r="J1322" s="5"/>
      <c r="K1322" s="5"/>
      <c r="L1322" s="166"/>
      <c r="M1322" s="5"/>
      <c r="N1322" s="5"/>
      <c r="O1322" s="5"/>
      <c r="P1322" s="4473"/>
      <c r="R1322" s="166"/>
      <c r="S1322" s="5"/>
      <c r="T1322" s="5"/>
      <c r="U1322" s="5"/>
      <c r="V1322" s="261"/>
    </row>
    <row r="1323" spans="1:22" s="23" customFormat="1" x14ac:dyDescent="0.25">
      <c r="A1323" s="6">
        <v>1213</v>
      </c>
      <c r="C1323" s="5"/>
      <c r="G1323" s="5"/>
      <c r="H1323" s="12"/>
      <c r="J1323" s="5"/>
      <c r="K1323" s="5"/>
      <c r="L1323" s="166"/>
      <c r="M1323" s="5"/>
      <c r="N1323" s="5"/>
      <c r="O1323" s="5"/>
      <c r="P1323" s="4473"/>
      <c r="R1323" s="166"/>
      <c r="S1323" s="5"/>
      <c r="T1323" s="5"/>
      <c r="U1323" s="5"/>
      <c r="V1323" s="261"/>
    </row>
    <row r="1324" spans="1:22" s="23" customFormat="1" x14ac:dyDescent="0.25">
      <c r="A1324" s="8">
        <v>1214</v>
      </c>
      <c r="C1324" s="5"/>
      <c r="G1324" s="5"/>
      <c r="H1324" s="12"/>
      <c r="J1324" s="5"/>
      <c r="K1324" s="5"/>
      <c r="L1324" s="166"/>
      <c r="M1324" s="5"/>
      <c r="N1324" s="5"/>
      <c r="O1324" s="5"/>
      <c r="P1324" s="4473"/>
      <c r="R1324" s="166"/>
      <c r="S1324" s="5"/>
      <c r="T1324" s="5"/>
      <c r="U1324" s="5"/>
      <c r="V1324" s="261"/>
    </row>
    <row r="1325" spans="1:22" s="23" customFormat="1" x14ac:dyDescent="0.25">
      <c r="A1325" s="6">
        <v>1215</v>
      </c>
      <c r="C1325" s="5"/>
      <c r="G1325" s="5"/>
      <c r="H1325" s="12"/>
      <c r="J1325" s="5"/>
      <c r="K1325" s="5"/>
      <c r="L1325" s="166"/>
      <c r="M1325" s="5"/>
      <c r="N1325" s="5"/>
      <c r="O1325" s="5"/>
      <c r="P1325" s="4473"/>
      <c r="R1325" s="166"/>
      <c r="S1325" s="5"/>
      <c r="T1325" s="5"/>
      <c r="U1325" s="5"/>
      <c r="V1325" s="261"/>
    </row>
    <row r="1326" spans="1:22" s="23" customFormat="1" x14ac:dyDescent="0.25">
      <c r="A1326" s="8">
        <v>1216</v>
      </c>
      <c r="C1326" s="5"/>
      <c r="G1326" s="5"/>
      <c r="H1326" s="12"/>
      <c r="J1326" s="5"/>
      <c r="K1326" s="5"/>
      <c r="L1326" s="166"/>
      <c r="M1326" s="5"/>
      <c r="N1326" s="5"/>
      <c r="O1326" s="5"/>
      <c r="P1326" s="4473"/>
      <c r="R1326" s="166"/>
      <c r="S1326" s="5"/>
      <c r="T1326" s="5"/>
      <c r="U1326" s="5"/>
      <c r="V1326" s="261"/>
    </row>
    <row r="1327" spans="1:22" s="23" customFormat="1" x14ac:dyDescent="0.25">
      <c r="A1327" s="6">
        <v>1217</v>
      </c>
      <c r="C1327" s="5"/>
      <c r="G1327" s="5"/>
      <c r="H1327" s="12"/>
      <c r="J1327" s="5"/>
      <c r="K1327" s="5"/>
      <c r="L1327" s="166"/>
      <c r="M1327" s="5"/>
      <c r="N1327" s="5"/>
      <c r="O1327" s="5"/>
      <c r="P1327" s="4473"/>
      <c r="R1327" s="166"/>
      <c r="S1327" s="5"/>
      <c r="T1327" s="5"/>
      <c r="U1327" s="5"/>
      <c r="V1327" s="261"/>
    </row>
    <row r="1328" spans="1:22" s="23" customFormat="1" x14ac:dyDescent="0.25">
      <c r="A1328" s="8">
        <v>1218</v>
      </c>
      <c r="C1328" s="5"/>
      <c r="G1328" s="5"/>
      <c r="H1328" s="12"/>
      <c r="J1328" s="5"/>
      <c r="K1328" s="5"/>
      <c r="L1328" s="166"/>
      <c r="M1328" s="5"/>
      <c r="N1328" s="5"/>
      <c r="O1328" s="5"/>
      <c r="P1328" s="4473"/>
      <c r="R1328" s="166"/>
      <c r="S1328" s="5"/>
      <c r="T1328" s="5"/>
      <c r="U1328" s="5"/>
      <c r="V1328" s="261"/>
    </row>
    <row r="1329" spans="1:22" s="23" customFormat="1" x14ac:dyDescent="0.25">
      <c r="A1329" s="6">
        <v>1219</v>
      </c>
      <c r="C1329" s="5"/>
      <c r="G1329" s="5"/>
      <c r="H1329" s="12"/>
      <c r="J1329" s="5"/>
      <c r="K1329" s="5"/>
      <c r="L1329" s="166"/>
      <c r="M1329" s="5"/>
      <c r="N1329" s="5"/>
      <c r="O1329" s="5"/>
      <c r="P1329" s="4473"/>
      <c r="R1329" s="166"/>
      <c r="S1329" s="5"/>
      <c r="T1329" s="5"/>
      <c r="U1329" s="5"/>
      <c r="V1329" s="261"/>
    </row>
    <row r="1330" spans="1:22" s="23" customFormat="1" x14ac:dyDescent="0.25">
      <c r="A1330" s="8">
        <v>1220</v>
      </c>
      <c r="C1330" s="5"/>
      <c r="G1330" s="5"/>
      <c r="H1330" s="12"/>
      <c r="J1330" s="5"/>
      <c r="K1330" s="5"/>
      <c r="L1330" s="166"/>
      <c r="M1330" s="5"/>
      <c r="N1330" s="5"/>
      <c r="O1330" s="5"/>
      <c r="P1330" s="4473"/>
      <c r="R1330" s="166"/>
      <c r="S1330" s="5"/>
      <c r="T1330" s="5"/>
      <c r="U1330" s="5"/>
      <c r="V1330" s="261"/>
    </row>
    <row r="1331" spans="1:22" s="23" customFormat="1" x14ac:dyDescent="0.25">
      <c r="A1331" s="6">
        <v>1221</v>
      </c>
      <c r="C1331" s="5"/>
      <c r="G1331" s="5"/>
      <c r="H1331" s="12"/>
      <c r="J1331" s="5"/>
      <c r="K1331" s="5"/>
      <c r="L1331" s="166"/>
      <c r="M1331" s="5"/>
      <c r="N1331" s="5"/>
      <c r="O1331" s="5"/>
      <c r="P1331" s="4473"/>
      <c r="R1331" s="166"/>
      <c r="S1331" s="5"/>
      <c r="T1331" s="5"/>
      <c r="U1331" s="5"/>
      <c r="V1331" s="261"/>
    </row>
    <row r="1332" spans="1:22" s="23" customFormat="1" x14ac:dyDescent="0.25">
      <c r="A1332" s="8">
        <v>1222</v>
      </c>
      <c r="C1332" s="5"/>
      <c r="G1332" s="5"/>
      <c r="H1332" s="12"/>
      <c r="J1332" s="5"/>
      <c r="K1332" s="5"/>
      <c r="L1332" s="166"/>
      <c r="M1332" s="5"/>
      <c r="N1332" s="5"/>
      <c r="O1332" s="5"/>
      <c r="P1332" s="4473"/>
      <c r="R1332" s="166"/>
      <c r="S1332" s="5"/>
      <c r="T1332" s="5"/>
      <c r="U1332" s="5"/>
      <c r="V1332" s="261"/>
    </row>
    <row r="1333" spans="1:22" s="23" customFormat="1" x14ac:dyDescent="0.25">
      <c r="A1333" s="6">
        <v>1223</v>
      </c>
      <c r="C1333" s="5"/>
      <c r="G1333" s="5"/>
      <c r="H1333" s="12"/>
      <c r="J1333" s="5"/>
      <c r="K1333" s="5"/>
      <c r="L1333" s="166"/>
      <c r="M1333" s="5"/>
      <c r="N1333" s="5"/>
      <c r="O1333" s="5"/>
      <c r="P1333" s="4473"/>
      <c r="R1333" s="166"/>
      <c r="S1333" s="5"/>
      <c r="T1333" s="5"/>
      <c r="U1333" s="5"/>
      <c r="V1333" s="261"/>
    </row>
    <row r="1334" spans="1:22" s="23" customFormat="1" x14ac:dyDescent="0.25">
      <c r="A1334" s="8">
        <v>1224</v>
      </c>
      <c r="C1334" s="5"/>
      <c r="G1334" s="5"/>
      <c r="H1334" s="12"/>
      <c r="J1334" s="5"/>
      <c r="K1334" s="5"/>
      <c r="L1334" s="166"/>
      <c r="M1334" s="5"/>
      <c r="N1334" s="5"/>
      <c r="O1334" s="5"/>
      <c r="P1334" s="4473"/>
      <c r="R1334" s="166"/>
      <c r="S1334" s="5"/>
      <c r="T1334" s="5"/>
      <c r="U1334" s="5"/>
      <c r="V1334" s="261"/>
    </row>
    <row r="1335" spans="1:22" s="23" customFormat="1" x14ac:dyDescent="0.25">
      <c r="A1335" s="6">
        <v>1225</v>
      </c>
      <c r="C1335" s="5"/>
      <c r="G1335" s="5"/>
      <c r="H1335" s="12"/>
      <c r="J1335" s="5"/>
      <c r="K1335" s="5"/>
      <c r="L1335" s="166"/>
      <c r="M1335" s="5"/>
      <c r="N1335" s="5"/>
      <c r="O1335" s="5"/>
      <c r="P1335" s="4473"/>
      <c r="R1335" s="166"/>
      <c r="S1335" s="5"/>
      <c r="T1335" s="5"/>
      <c r="U1335" s="5"/>
      <c r="V1335" s="261"/>
    </row>
    <row r="1336" spans="1:22" s="23" customFormat="1" x14ac:dyDescent="0.25">
      <c r="A1336" s="8">
        <v>1226</v>
      </c>
      <c r="C1336" s="5"/>
      <c r="G1336" s="5"/>
      <c r="H1336" s="12"/>
      <c r="J1336" s="5"/>
      <c r="K1336" s="5"/>
      <c r="L1336" s="166"/>
      <c r="M1336" s="5"/>
      <c r="N1336" s="5"/>
      <c r="O1336" s="5"/>
      <c r="P1336" s="4473"/>
      <c r="R1336" s="166"/>
      <c r="S1336" s="5"/>
      <c r="T1336" s="5"/>
      <c r="U1336" s="5"/>
      <c r="V1336" s="261"/>
    </row>
    <row r="1337" spans="1:22" s="23" customFormat="1" x14ac:dyDescent="0.25">
      <c r="A1337" s="6">
        <v>1227</v>
      </c>
      <c r="C1337" s="5"/>
      <c r="G1337" s="5"/>
      <c r="H1337" s="12"/>
      <c r="J1337" s="5"/>
      <c r="K1337" s="5"/>
      <c r="L1337" s="166"/>
      <c r="M1337" s="5"/>
      <c r="N1337" s="5"/>
      <c r="O1337" s="5"/>
      <c r="P1337" s="4473"/>
      <c r="R1337" s="166"/>
      <c r="S1337" s="5"/>
      <c r="T1337" s="5"/>
      <c r="U1337" s="5"/>
      <c r="V1337" s="261"/>
    </row>
    <row r="1338" spans="1:22" s="23" customFormat="1" x14ac:dyDescent="0.25">
      <c r="A1338" s="8">
        <v>1228</v>
      </c>
      <c r="C1338" s="5"/>
      <c r="G1338" s="5"/>
      <c r="H1338" s="12"/>
      <c r="J1338" s="5"/>
      <c r="K1338" s="5"/>
      <c r="L1338" s="166"/>
      <c r="M1338" s="5"/>
      <c r="N1338" s="5"/>
      <c r="O1338" s="5"/>
      <c r="P1338" s="4473"/>
      <c r="R1338" s="166"/>
      <c r="S1338" s="5"/>
      <c r="T1338" s="5"/>
      <c r="U1338" s="5"/>
      <c r="V1338" s="261"/>
    </row>
    <row r="1339" spans="1:22" s="23" customFormat="1" x14ac:dyDescent="0.25">
      <c r="A1339" s="6">
        <v>1229</v>
      </c>
      <c r="C1339" s="5"/>
      <c r="G1339" s="5"/>
      <c r="H1339" s="12"/>
      <c r="J1339" s="5"/>
      <c r="K1339" s="5"/>
      <c r="L1339" s="166"/>
      <c r="M1339" s="5"/>
      <c r="N1339" s="5"/>
      <c r="O1339" s="5"/>
      <c r="P1339" s="4473"/>
      <c r="R1339" s="166"/>
      <c r="S1339" s="5"/>
      <c r="T1339" s="5"/>
      <c r="U1339" s="5"/>
      <c r="V1339" s="261"/>
    </row>
    <row r="1340" spans="1:22" s="23" customFormat="1" x14ac:dyDescent="0.25">
      <c r="A1340" s="8">
        <v>1230</v>
      </c>
      <c r="C1340" s="5"/>
      <c r="G1340" s="5"/>
      <c r="H1340" s="12"/>
      <c r="J1340" s="5"/>
      <c r="K1340" s="5"/>
      <c r="L1340" s="166"/>
      <c r="M1340" s="5"/>
      <c r="N1340" s="5"/>
      <c r="O1340" s="5"/>
      <c r="P1340" s="4473"/>
      <c r="R1340" s="166"/>
      <c r="S1340" s="5"/>
      <c r="T1340" s="5"/>
      <c r="U1340" s="5"/>
      <c r="V1340" s="261"/>
    </row>
    <row r="1341" spans="1:22" s="23" customFormat="1" x14ac:dyDescent="0.25">
      <c r="A1341" s="6">
        <v>1231</v>
      </c>
      <c r="C1341" s="5"/>
      <c r="G1341" s="5"/>
      <c r="H1341" s="12"/>
      <c r="J1341" s="5"/>
      <c r="K1341" s="5"/>
      <c r="L1341" s="166"/>
      <c r="M1341" s="5"/>
      <c r="N1341" s="5"/>
      <c r="O1341" s="5"/>
      <c r="P1341" s="4473"/>
      <c r="R1341" s="166"/>
      <c r="S1341" s="5"/>
      <c r="T1341" s="5"/>
      <c r="U1341" s="5"/>
      <c r="V1341" s="261"/>
    </row>
    <row r="1342" spans="1:22" s="23" customFormat="1" x14ac:dyDescent="0.25">
      <c r="A1342" s="8">
        <v>1232</v>
      </c>
      <c r="C1342" s="5"/>
      <c r="G1342" s="5"/>
      <c r="H1342" s="12"/>
      <c r="J1342" s="5"/>
      <c r="K1342" s="5"/>
      <c r="L1342" s="166"/>
      <c r="M1342" s="5"/>
      <c r="N1342" s="5"/>
      <c r="O1342" s="5"/>
      <c r="P1342" s="4473"/>
      <c r="R1342" s="166"/>
      <c r="S1342" s="5"/>
      <c r="T1342" s="5"/>
      <c r="U1342" s="5"/>
      <c r="V1342" s="261"/>
    </row>
    <row r="1343" spans="1:22" s="23" customFormat="1" x14ac:dyDescent="0.25">
      <c r="A1343" s="6">
        <v>1233</v>
      </c>
      <c r="C1343" s="5"/>
      <c r="G1343" s="5"/>
      <c r="H1343" s="12"/>
      <c r="J1343" s="5"/>
      <c r="K1343" s="5"/>
      <c r="L1343" s="166"/>
      <c r="M1343" s="5"/>
      <c r="N1343" s="5"/>
      <c r="O1343" s="5"/>
      <c r="P1343" s="4473"/>
      <c r="R1343" s="166"/>
      <c r="S1343" s="5"/>
      <c r="T1343" s="5"/>
      <c r="U1343" s="5"/>
      <c r="V1343" s="261"/>
    </row>
    <row r="1344" spans="1:22" s="23" customFormat="1" x14ac:dyDescent="0.25">
      <c r="A1344" s="8">
        <v>1234</v>
      </c>
      <c r="C1344" s="5"/>
      <c r="G1344" s="5"/>
      <c r="H1344" s="12"/>
      <c r="J1344" s="5"/>
      <c r="K1344" s="5"/>
      <c r="L1344" s="166"/>
      <c r="M1344" s="5"/>
      <c r="N1344" s="5"/>
      <c r="O1344" s="5"/>
      <c r="P1344" s="4473"/>
      <c r="R1344" s="166"/>
      <c r="S1344" s="5"/>
      <c r="T1344" s="5"/>
      <c r="U1344" s="5"/>
      <c r="V1344" s="261"/>
    </row>
    <row r="1345" spans="1:22" s="23" customFormat="1" x14ac:dyDescent="0.25">
      <c r="A1345" s="6">
        <v>1235</v>
      </c>
      <c r="C1345" s="5"/>
      <c r="G1345" s="5"/>
      <c r="H1345" s="12"/>
      <c r="J1345" s="5"/>
      <c r="K1345" s="5"/>
      <c r="L1345" s="166"/>
      <c r="M1345" s="5"/>
      <c r="N1345" s="5"/>
      <c r="O1345" s="5"/>
      <c r="P1345" s="4473"/>
      <c r="R1345" s="166"/>
      <c r="S1345" s="5"/>
      <c r="T1345" s="5"/>
      <c r="U1345" s="5"/>
      <c r="V1345" s="261"/>
    </row>
    <row r="1346" spans="1:22" s="23" customFormat="1" x14ac:dyDescent="0.25">
      <c r="A1346" s="8">
        <v>1236</v>
      </c>
      <c r="C1346" s="5"/>
      <c r="G1346" s="5"/>
      <c r="H1346" s="12"/>
      <c r="J1346" s="5"/>
      <c r="K1346" s="5"/>
      <c r="L1346" s="166"/>
      <c r="M1346" s="5"/>
      <c r="N1346" s="5"/>
      <c r="O1346" s="5"/>
      <c r="P1346" s="4473"/>
      <c r="R1346" s="166"/>
      <c r="S1346" s="5"/>
      <c r="T1346" s="5"/>
      <c r="U1346" s="5"/>
      <c r="V1346" s="261"/>
    </row>
    <row r="1347" spans="1:22" s="23" customFormat="1" x14ac:dyDescent="0.25">
      <c r="A1347" s="6">
        <v>1237</v>
      </c>
      <c r="C1347" s="5"/>
      <c r="G1347" s="5"/>
      <c r="H1347" s="12"/>
      <c r="J1347" s="5"/>
      <c r="K1347" s="5"/>
      <c r="L1347" s="166"/>
      <c r="M1347" s="5"/>
      <c r="N1347" s="5"/>
      <c r="O1347" s="5"/>
      <c r="P1347" s="4473"/>
      <c r="R1347" s="166"/>
      <c r="S1347" s="5"/>
      <c r="T1347" s="5"/>
      <c r="U1347" s="5"/>
      <c r="V1347" s="261"/>
    </row>
    <row r="1348" spans="1:22" s="23" customFormat="1" x14ac:dyDescent="0.25">
      <c r="A1348" s="8">
        <v>1238</v>
      </c>
      <c r="C1348" s="5"/>
      <c r="G1348" s="5"/>
      <c r="H1348" s="12"/>
      <c r="J1348" s="5"/>
      <c r="K1348" s="5"/>
      <c r="L1348" s="166"/>
      <c r="M1348" s="5"/>
      <c r="N1348" s="5"/>
      <c r="O1348" s="5"/>
      <c r="P1348" s="4473"/>
      <c r="R1348" s="166"/>
      <c r="S1348" s="5"/>
      <c r="T1348" s="5"/>
      <c r="U1348" s="5"/>
      <c r="V1348" s="261"/>
    </row>
    <row r="1349" spans="1:22" s="23" customFormat="1" x14ac:dyDescent="0.25">
      <c r="A1349" s="6">
        <v>1239</v>
      </c>
      <c r="C1349" s="5"/>
      <c r="G1349" s="5"/>
      <c r="H1349" s="12"/>
      <c r="J1349" s="5"/>
      <c r="K1349" s="5"/>
      <c r="L1349" s="166"/>
      <c r="M1349" s="5"/>
      <c r="N1349" s="5"/>
      <c r="O1349" s="5"/>
      <c r="P1349" s="4473"/>
      <c r="R1349" s="166"/>
      <c r="S1349" s="5"/>
      <c r="T1349" s="5"/>
      <c r="U1349" s="5"/>
      <c r="V1349" s="261"/>
    </row>
    <row r="1350" spans="1:22" s="23" customFormat="1" x14ac:dyDescent="0.25">
      <c r="A1350" s="8">
        <v>1240</v>
      </c>
      <c r="C1350" s="5"/>
      <c r="G1350" s="5"/>
      <c r="H1350" s="12"/>
      <c r="J1350" s="5"/>
      <c r="K1350" s="5"/>
      <c r="L1350" s="166"/>
      <c r="M1350" s="5"/>
      <c r="N1350" s="5"/>
      <c r="O1350" s="5"/>
      <c r="P1350" s="4473"/>
      <c r="R1350" s="166"/>
      <c r="S1350" s="5"/>
      <c r="T1350" s="5"/>
      <c r="U1350" s="5"/>
      <c r="V1350" s="261"/>
    </row>
    <row r="1351" spans="1:22" s="23" customFormat="1" x14ac:dyDescent="0.25">
      <c r="A1351" s="6">
        <v>1241</v>
      </c>
      <c r="C1351" s="5"/>
      <c r="G1351" s="5"/>
      <c r="H1351" s="12"/>
      <c r="J1351" s="5"/>
      <c r="K1351" s="5"/>
      <c r="L1351" s="166"/>
      <c r="M1351" s="5"/>
      <c r="N1351" s="5"/>
      <c r="O1351" s="5"/>
      <c r="P1351" s="4473"/>
      <c r="R1351" s="166"/>
      <c r="S1351" s="5"/>
      <c r="T1351" s="5"/>
      <c r="U1351" s="5"/>
      <c r="V1351" s="261"/>
    </row>
    <row r="1352" spans="1:22" s="23" customFormat="1" x14ac:dyDescent="0.25">
      <c r="A1352" s="8">
        <v>1242</v>
      </c>
      <c r="C1352" s="5"/>
      <c r="G1352" s="5"/>
      <c r="H1352" s="12"/>
      <c r="J1352" s="5"/>
      <c r="K1352" s="5"/>
      <c r="L1352" s="166"/>
      <c r="M1352" s="5"/>
      <c r="N1352" s="5"/>
      <c r="O1352" s="5"/>
      <c r="P1352" s="4473"/>
      <c r="R1352" s="166"/>
      <c r="S1352" s="5"/>
      <c r="T1352" s="5"/>
      <c r="U1352" s="5"/>
      <c r="V1352" s="261"/>
    </row>
    <row r="1353" spans="1:22" s="23" customFormat="1" x14ac:dyDescent="0.25">
      <c r="A1353" s="6">
        <v>1243</v>
      </c>
      <c r="C1353" s="5"/>
      <c r="G1353" s="5"/>
      <c r="H1353" s="12"/>
      <c r="J1353" s="5"/>
      <c r="K1353" s="5"/>
      <c r="L1353" s="166"/>
      <c r="M1353" s="5"/>
      <c r="N1353" s="5"/>
      <c r="O1353" s="5"/>
      <c r="P1353" s="4473"/>
      <c r="R1353" s="166"/>
      <c r="S1353" s="5"/>
      <c r="T1353" s="5"/>
      <c r="U1353" s="5"/>
      <c r="V1353" s="261"/>
    </row>
    <row r="1354" spans="1:22" s="23" customFormat="1" x14ac:dyDescent="0.25">
      <c r="A1354" s="8">
        <v>1244</v>
      </c>
      <c r="C1354" s="5"/>
      <c r="G1354" s="5"/>
      <c r="H1354" s="12"/>
      <c r="J1354" s="5"/>
      <c r="K1354" s="5"/>
      <c r="L1354" s="166"/>
      <c r="M1354" s="5"/>
      <c r="N1354" s="5"/>
      <c r="O1354" s="5"/>
      <c r="P1354" s="4473"/>
      <c r="R1354" s="166"/>
      <c r="S1354" s="5"/>
      <c r="T1354" s="5"/>
      <c r="U1354" s="5"/>
      <c r="V1354" s="261"/>
    </row>
    <row r="1355" spans="1:22" s="23" customFormat="1" x14ac:dyDescent="0.25">
      <c r="A1355" s="6">
        <v>1245</v>
      </c>
      <c r="C1355" s="5"/>
      <c r="G1355" s="5"/>
      <c r="H1355" s="12"/>
      <c r="J1355" s="5"/>
      <c r="K1355" s="5"/>
      <c r="L1355" s="166"/>
      <c r="M1355" s="5"/>
      <c r="N1355" s="5"/>
      <c r="O1355" s="5"/>
      <c r="P1355" s="4473"/>
      <c r="R1355" s="166"/>
      <c r="S1355" s="5"/>
      <c r="T1355" s="5"/>
      <c r="U1355" s="5"/>
      <c r="V1355" s="261"/>
    </row>
    <row r="1356" spans="1:22" s="23" customFormat="1" x14ac:dyDescent="0.25">
      <c r="A1356" s="8">
        <v>1246</v>
      </c>
      <c r="C1356" s="5"/>
      <c r="G1356" s="5"/>
      <c r="H1356" s="12"/>
      <c r="J1356" s="5"/>
      <c r="K1356" s="5"/>
      <c r="L1356" s="166"/>
      <c r="M1356" s="5"/>
      <c r="N1356" s="5"/>
      <c r="O1356" s="5"/>
      <c r="P1356" s="4473"/>
      <c r="R1356" s="166"/>
      <c r="S1356" s="5"/>
      <c r="T1356" s="5"/>
      <c r="U1356" s="5"/>
      <c r="V1356" s="261"/>
    </row>
    <row r="1357" spans="1:22" s="23" customFormat="1" x14ac:dyDescent="0.25">
      <c r="A1357" s="6">
        <v>1247</v>
      </c>
      <c r="C1357" s="5"/>
      <c r="G1357" s="5"/>
      <c r="H1357" s="12"/>
      <c r="J1357" s="5"/>
      <c r="K1357" s="5"/>
      <c r="L1357" s="166"/>
      <c r="M1357" s="5"/>
      <c r="N1357" s="5"/>
      <c r="O1357" s="5"/>
      <c r="P1357" s="4473"/>
      <c r="R1357" s="166"/>
      <c r="S1357" s="5"/>
      <c r="T1357" s="5"/>
      <c r="U1357" s="5"/>
      <c r="V1357" s="261"/>
    </row>
    <row r="1358" spans="1:22" s="23" customFormat="1" x14ac:dyDescent="0.25">
      <c r="A1358" s="8">
        <v>1248</v>
      </c>
      <c r="C1358" s="5"/>
      <c r="G1358" s="5"/>
      <c r="H1358" s="12"/>
      <c r="J1358" s="5"/>
      <c r="K1358" s="5"/>
      <c r="L1358" s="166"/>
      <c r="M1358" s="5"/>
      <c r="N1358" s="5"/>
      <c r="O1358" s="5"/>
      <c r="P1358" s="4473"/>
      <c r="R1358" s="166"/>
      <c r="S1358" s="5"/>
      <c r="T1358" s="5"/>
      <c r="U1358" s="5"/>
      <c r="V1358" s="261"/>
    </row>
    <row r="1359" spans="1:22" s="23" customFormat="1" x14ac:dyDescent="0.25">
      <c r="A1359" s="6">
        <v>1249</v>
      </c>
      <c r="C1359" s="5"/>
      <c r="G1359" s="5"/>
      <c r="H1359" s="12"/>
      <c r="J1359" s="5"/>
      <c r="K1359" s="5"/>
      <c r="L1359" s="166"/>
      <c r="M1359" s="5"/>
      <c r="N1359" s="5"/>
      <c r="O1359" s="5"/>
      <c r="P1359" s="4473"/>
      <c r="R1359" s="166"/>
      <c r="S1359" s="5"/>
      <c r="T1359" s="5"/>
      <c r="U1359" s="5"/>
      <c r="V1359" s="261"/>
    </row>
    <row r="1360" spans="1:22" s="23" customFormat="1" x14ac:dyDescent="0.25">
      <c r="A1360" s="8">
        <v>1250</v>
      </c>
      <c r="C1360" s="5"/>
      <c r="G1360" s="5"/>
      <c r="H1360" s="12"/>
      <c r="J1360" s="5"/>
      <c r="K1360" s="5"/>
      <c r="L1360" s="166"/>
      <c r="M1360" s="5"/>
      <c r="N1360" s="5"/>
      <c r="O1360" s="5"/>
      <c r="P1360" s="4473"/>
      <c r="R1360" s="166"/>
      <c r="S1360" s="5"/>
      <c r="T1360" s="5"/>
      <c r="U1360" s="5"/>
      <c r="V1360" s="261"/>
    </row>
    <row r="1361" spans="1:22" s="23" customFormat="1" x14ac:dyDescent="0.25">
      <c r="A1361" s="6">
        <v>1251</v>
      </c>
      <c r="C1361" s="5"/>
      <c r="G1361" s="5"/>
      <c r="H1361" s="12"/>
      <c r="J1361" s="5"/>
      <c r="K1361" s="5"/>
      <c r="L1361" s="166"/>
      <c r="M1361" s="5"/>
      <c r="N1361" s="5"/>
      <c r="O1361" s="5"/>
      <c r="P1361" s="4473"/>
      <c r="R1361" s="166"/>
      <c r="S1361" s="5"/>
      <c r="T1361" s="5"/>
      <c r="U1361" s="5"/>
      <c r="V1361" s="261"/>
    </row>
    <row r="1362" spans="1:22" s="23" customFormat="1" x14ac:dyDescent="0.25">
      <c r="A1362" s="8">
        <v>1252</v>
      </c>
      <c r="C1362" s="5"/>
      <c r="G1362" s="5"/>
      <c r="H1362" s="12"/>
      <c r="J1362" s="5"/>
      <c r="K1362" s="5"/>
      <c r="L1362" s="166"/>
      <c r="M1362" s="5"/>
      <c r="N1362" s="5"/>
      <c r="O1362" s="5"/>
      <c r="P1362" s="4473"/>
      <c r="R1362" s="166"/>
      <c r="S1362" s="5"/>
      <c r="T1362" s="5"/>
      <c r="U1362" s="5"/>
      <c r="V1362" s="261"/>
    </row>
    <row r="1363" spans="1:22" s="23" customFormat="1" x14ac:dyDescent="0.25">
      <c r="A1363" s="6">
        <v>1253</v>
      </c>
      <c r="C1363" s="5"/>
      <c r="G1363" s="5"/>
      <c r="H1363" s="12"/>
      <c r="J1363" s="5"/>
      <c r="K1363" s="5"/>
      <c r="L1363" s="166"/>
      <c r="M1363" s="5"/>
      <c r="N1363" s="5"/>
      <c r="O1363" s="5"/>
      <c r="P1363" s="4473"/>
      <c r="R1363" s="166"/>
      <c r="S1363" s="5"/>
      <c r="T1363" s="5"/>
      <c r="U1363" s="5"/>
      <c r="V1363" s="261"/>
    </row>
    <row r="1364" spans="1:22" s="23" customFormat="1" x14ac:dyDescent="0.25">
      <c r="A1364" s="8">
        <v>1254</v>
      </c>
      <c r="C1364" s="5"/>
      <c r="G1364" s="5"/>
      <c r="H1364" s="12"/>
      <c r="J1364" s="5"/>
      <c r="K1364" s="5"/>
      <c r="L1364" s="166"/>
      <c r="M1364" s="5"/>
      <c r="N1364" s="5"/>
      <c r="O1364" s="5"/>
      <c r="P1364" s="4473"/>
      <c r="R1364" s="166"/>
      <c r="S1364" s="5"/>
      <c r="T1364" s="5"/>
      <c r="U1364" s="5"/>
      <c r="V1364" s="261"/>
    </row>
    <row r="1365" spans="1:22" s="23" customFormat="1" x14ac:dyDescent="0.25">
      <c r="A1365" s="6">
        <v>1255</v>
      </c>
      <c r="C1365" s="5"/>
      <c r="G1365" s="5"/>
      <c r="H1365" s="12"/>
      <c r="J1365" s="5"/>
      <c r="K1365" s="5"/>
      <c r="L1365" s="166"/>
      <c r="M1365" s="5"/>
      <c r="N1365" s="5"/>
      <c r="O1365" s="5"/>
      <c r="P1365" s="4473"/>
      <c r="R1365" s="166"/>
      <c r="S1365" s="5"/>
      <c r="T1365" s="5"/>
      <c r="U1365" s="5"/>
      <c r="V1365" s="261"/>
    </row>
    <row r="1366" spans="1:22" s="23" customFormat="1" x14ac:dyDescent="0.25">
      <c r="A1366" s="8">
        <v>1256</v>
      </c>
      <c r="C1366" s="5"/>
      <c r="G1366" s="5"/>
      <c r="H1366" s="12"/>
      <c r="J1366" s="5"/>
      <c r="K1366" s="5"/>
      <c r="L1366" s="166"/>
      <c r="M1366" s="5"/>
      <c r="N1366" s="5"/>
      <c r="O1366" s="5"/>
      <c r="P1366" s="4473"/>
      <c r="R1366" s="166"/>
      <c r="S1366" s="5"/>
      <c r="T1366" s="5"/>
      <c r="U1366" s="5"/>
      <c r="V1366" s="261"/>
    </row>
    <row r="1367" spans="1:22" s="23" customFormat="1" x14ac:dyDescent="0.25">
      <c r="A1367" s="6">
        <v>1257</v>
      </c>
      <c r="C1367" s="5"/>
      <c r="G1367" s="5"/>
      <c r="H1367" s="12"/>
      <c r="J1367" s="5"/>
      <c r="K1367" s="5"/>
      <c r="L1367" s="166"/>
      <c r="M1367" s="5"/>
      <c r="N1367" s="5"/>
      <c r="O1367" s="5"/>
      <c r="P1367" s="4473"/>
      <c r="R1367" s="166"/>
      <c r="S1367" s="5"/>
      <c r="T1367" s="5"/>
      <c r="U1367" s="5"/>
      <c r="V1367" s="261"/>
    </row>
    <row r="1368" spans="1:22" s="23" customFormat="1" x14ac:dyDescent="0.25">
      <c r="A1368" s="8">
        <v>1258</v>
      </c>
      <c r="C1368" s="5"/>
      <c r="G1368" s="5"/>
      <c r="H1368" s="12"/>
      <c r="J1368" s="5"/>
      <c r="K1368" s="5"/>
      <c r="L1368" s="166"/>
      <c r="M1368" s="5"/>
      <c r="N1368" s="5"/>
      <c r="O1368" s="5"/>
      <c r="P1368" s="4473"/>
      <c r="R1368" s="166"/>
      <c r="S1368" s="5"/>
      <c r="T1368" s="5"/>
      <c r="U1368" s="5"/>
      <c r="V1368" s="261"/>
    </row>
    <row r="1369" spans="1:22" s="23" customFormat="1" x14ac:dyDescent="0.25">
      <c r="A1369" s="6">
        <v>1259</v>
      </c>
      <c r="C1369" s="5"/>
      <c r="G1369" s="5"/>
      <c r="H1369" s="12"/>
      <c r="J1369" s="5"/>
      <c r="K1369" s="5"/>
      <c r="L1369" s="166"/>
      <c r="M1369" s="5"/>
      <c r="N1369" s="5"/>
      <c r="O1369" s="5"/>
      <c r="P1369" s="4473"/>
      <c r="R1369" s="166"/>
      <c r="S1369" s="5"/>
      <c r="T1369" s="5"/>
      <c r="U1369" s="5"/>
      <c r="V1369" s="261"/>
    </row>
    <row r="1370" spans="1:22" s="23" customFormat="1" x14ac:dyDescent="0.25">
      <c r="A1370" s="8">
        <v>1260</v>
      </c>
      <c r="C1370" s="5"/>
      <c r="G1370" s="5"/>
      <c r="H1370" s="12"/>
      <c r="J1370" s="5"/>
      <c r="K1370" s="5"/>
      <c r="L1370" s="166"/>
      <c r="M1370" s="5"/>
      <c r="N1370" s="5"/>
      <c r="O1370" s="5"/>
      <c r="P1370" s="4473"/>
      <c r="R1370" s="166"/>
      <c r="S1370" s="5"/>
      <c r="T1370" s="5"/>
      <c r="U1370" s="5"/>
      <c r="V1370" s="261"/>
    </row>
    <row r="1371" spans="1:22" s="23" customFormat="1" x14ac:dyDescent="0.25">
      <c r="A1371" s="6">
        <v>1261</v>
      </c>
      <c r="C1371" s="5"/>
      <c r="G1371" s="5"/>
      <c r="H1371" s="12"/>
      <c r="J1371" s="5"/>
      <c r="K1371" s="5"/>
      <c r="L1371" s="166"/>
      <c r="M1371" s="5"/>
      <c r="N1371" s="5"/>
      <c r="O1371" s="5"/>
      <c r="P1371" s="4473"/>
      <c r="R1371" s="166"/>
      <c r="S1371" s="5"/>
      <c r="T1371" s="5"/>
      <c r="U1371" s="5"/>
      <c r="V1371" s="261"/>
    </row>
    <row r="1372" spans="1:22" s="23" customFormat="1" x14ac:dyDescent="0.25">
      <c r="A1372" s="8">
        <v>1262</v>
      </c>
      <c r="C1372" s="5"/>
      <c r="G1372" s="5"/>
      <c r="H1372" s="12"/>
      <c r="J1372" s="5"/>
      <c r="K1372" s="5"/>
      <c r="L1372" s="166"/>
      <c r="M1372" s="5"/>
      <c r="N1372" s="5"/>
      <c r="O1372" s="5"/>
      <c r="P1372" s="4473"/>
      <c r="R1372" s="166"/>
      <c r="S1372" s="5"/>
      <c r="T1372" s="5"/>
      <c r="U1372" s="5"/>
      <c r="V1372" s="261"/>
    </row>
    <row r="1373" spans="1:22" s="23" customFormat="1" x14ac:dyDescent="0.25">
      <c r="A1373" s="6">
        <v>1263</v>
      </c>
      <c r="C1373" s="5"/>
      <c r="G1373" s="5"/>
      <c r="H1373" s="12"/>
      <c r="J1373" s="5"/>
      <c r="K1373" s="5"/>
      <c r="L1373" s="166"/>
      <c r="M1373" s="5"/>
      <c r="N1373" s="5"/>
      <c r="O1373" s="5"/>
      <c r="P1373" s="4473"/>
      <c r="R1373" s="166"/>
      <c r="S1373" s="5"/>
      <c r="T1373" s="5"/>
      <c r="U1373" s="5"/>
      <c r="V1373" s="261"/>
    </row>
    <row r="1374" spans="1:22" s="23" customFormat="1" x14ac:dyDescent="0.25">
      <c r="A1374" s="8">
        <v>1264</v>
      </c>
      <c r="C1374" s="5"/>
      <c r="G1374" s="5"/>
      <c r="H1374" s="12"/>
      <c r="J1374" s="5"/>
      <c r="K1374" s="5"/>
      <c r="L1374" s="166"/>
      <c r="M1374" s="5"/>
      <c r="N1374" s="5"/>
      <c r="O1374" s="5"/>
      <c r="P1374" s="4473"/>
      <c r="R1374" s="166"/>
      <c r="S1374" s="5"/>
      <c r="T1374" s="5"/>
      <c r="U1374" s="5"/>
      <c r="V1374" s="261"/>
    </row>
    <row r="1375" spans="1:22" s="23" customFormat="1" x14ac:dyDescent="0.25">
      <c r="A1375" s="6">
        <v>1265</v>
      </c>
      <c r="C1375" s="5"/>
      <c r="G1375" s="5"/>
      <c r="H1375" s="12"/>
      <c r="J1375" s="5"/>
      <c r="K1375" s="5"/>
      <c r="L1375" s="166"/>
      <c r="M1375" s="5"/>
      <c r="N1375" s="5"/>
      <c r="O1375" s="5"/>
      <c r="P1375" s="4473"/>
      <c r="R1375" s="166"/>
      <c r="S1375" s="5"/>
      <c r="T1375" s="5"/>
      <c r="U1375" s="5"/>
      <c r="V1375" s="261"/>
    </row>
    <row r="1376" spans="1:22" s="23" customFormat="1" x14ac:dyDescent="0.25">
      <c r="A1376" s="8">
        <v>1266</v>
      </c>
      <c r="C1376" s="5"/>
      <c r="G1376" s="5"/>
      <c r="H1376" s="12"/>
      <c r="J1376" s="5"/>
      <c r="K1376" s="5"/>
      <c r="L1376" s="166"/>
      <c r="M1376" s="5"/>
      <c r="N1376" s="5"/>
      <c r="O1376" s="5"/>
      <c r="P1376" s="4473"/>
      <c r="R1376" s="166"/>
      <c r="S1376" s="5"/>
      <c r="T1376" s="5"/>
      <c r="U1376" s="5"/>
      <c r="V1376" s="261"/>
    </row>
    <row r="1377" spans="1:22" s="23" customFormat="1" x14ac:dyDescent="0.25">
      <c r="A1377" s="6">
        <v>1267</v>
      </c>
      <c r="C1377" s="5"/>
      <c r="G1377" s="5"/>
      <c r="H1377" s="12"/>
      <c r="J1377" s="5"/>
      <c r="K1377" s="5"/>
      <c r="L1377" s="166"/>
      <c r="M1377" s="5"/>
      <c r="N1377" s="5"/>
      <c r="O1377" s="5"/>
      <c r="P1377" s="4473"/>
      <c r="R1377" s="166"/>
      <c r="S1377" s="5"/>
      <c r="T1377" s="5"/>
      <c r="U1377" s="5"/>
      <c r="V1377" s="261"/>
    </row>
    <row r="1378" spans="1:22" s="23" customFormat="1" x14ac:dyDescent="0.25">
      <c r="A1378" s="8">
        <v>1268</v>
      </c>
      <c r="C1378" s="5"/>
      <c r="G1378" s="5"/>
      <c r="H1378" s="12"/>
      <c r="J1378" s="5"/>
      <c r="K1378" s="5"/>
      <c r="L1378" s="166"/>
      <c r="M1378" s="5"/>
      <c r="N1378" s="5"/>
      <c r="O1378" s="5"/>
      <c r="P1378" s="4473"/>
      <c r="R1378" s="166"/>
      <c r="S1378" s="5"/>
      <c r="T1378" s="5"/>
      <c r="U1378" s="5"/>
      <c r="V1378" s="261"/>
    </row>
    <row r="1379" spans="1:22" s="23" customFormat="1" x14ac:dyDescent="0.25">
      <c r="A1379" s="6">
        <v>1269</v>
      </c>
      <c r="C1379" s="5"/>
      <c r="G1379" s="5"/>
      <c r="H1379" s="12"/>
      <c r="J1379" s="5"/>
      <c r="K1379" s="5"/>
      <c r="L1379" s="166"/>
      <c r="M1379" s="5"/>
      <c r="N1379" s="5"/>
      <c r="O1379" s="5"/>
      <c r="P1379" s="4473"/>
      <c r="R1379" s="166"/>
      <c r="S1379" s="5"/>
      <c r="T1379" s="5"/>
      <c r="U1379" s="5"/>
      <c r="V1379" s="261"/>
    </row>
    <row r="1380" spans="1:22" s="23" customFormat="1" x14ac:dyDescent="0.25">
      <c r="A1380" s="8">
        <v>1270</v>
      </c>
      <c r="C1380" s="5"/>
      <c r="G1380" s="5"/>
      <c r="H1380" s="12"/>
      <c r="J1380" s="5"/>
      <c r="K1380" s="5"/>
      <c r="L1380" s="166"/>
      <c r="M1380" s="5"/>
      <c r="N1380" s="5"/>
      <c r="O1380" s="5"/>
      <c r="P1380" s="4473"/>
      <c r="R1380" s="166"/>
      <c r="S1380" s="5"/>
      <c r="T1380" s="5"/>
      <c r="U1380" s="5"/>
      <c r="V1380" s="261"/>
    </row>
    <row r="1381" spans="1:22" s="23" customFormat="1" x14ac:dyDescent="0.25">
      <c r="A1381" s="6">
        <v>1271</v>
      </c>
      <c r="C1381" s="5"/>
      <c r="G1381" s="5"/>
      <c r="H1381" s="12"/>
      <c r="J1381" s="5"/>
      <c r="K1381" s="5"/>
      <c r="L1381" s="166"/>
      <c r="M1381" s="5"/>
      <c r="N1381" s="5"/>
      <c r="O1381" s="5"/>
      <c r="P1381" s="4473"/>
      <c r="R1381" s="166"/>
      <c r="S1381" s="5"/>
      <c r="T1381" s="5"/>
      <c r="U1381" s="5"/>
      <c r="V1381" s="261"/>
    </row>
    <row r="1382" spans="1:22" s="23" customFormat="1" x14ac:dyDescent="0.25">
      <c r="A1382" s="8">
        <v>1272</v>
      </c>
      <c r="C1382" s="5"/>
      <c r="G1382" s="5"/>
      <c r="H1382" s="12"/>
      <c r="J1382" s="5"/>
      <c r="K1382" s="5"/>
      <c r="L1382" s="166"/>
      <c r="M1382" s="5"/>
      <c r="N1382" s="5"/>
      <c r="O1382" s="5"/>
      <c r="P1382" s="4473"/>
      <c r="R1382" s="166"/>
      <c r="S1382" s="5"/>
      <c r="T1382" s="5"/>
      <c r="U1382" s="5"/>
      <c r="V1382" s="261"/>
    </row>
    <row r="1383" spans="1:22" s="23" customFormat="1" x14ac:dyDescent="0.25">
      <c r="A1383" s="6">
        <v>1273</v>
      </c>
      <c r="C1383" s="5"/>
      <c r="G1383" s="5"/>
      <c r="H1383" s="12"/>
      <c r="J1383" s="5"/>
      <c r="K1383" s="5"/>
      <c r="L1383" s="166"/>
      <c r="M1383" s="5"/>
      <c r="N1383" s="5"/>
      <c r="O1383" s="5"/>
      <c r="P1383" s="4473"/>
      <c r="R1383" s="166"/>
      <c r="S1383" s="5"/>
      <c r="T1383" s="5"/>
      <c r="U1383" s="5"/>
      <c r="V1383" s="261"/>
    </row>
    <row r="1384" spans="1:22" s="23" customFormat="1" x14ac:dyDescent="0.25">
      <c r="A1384" s="8">
        <v>1274</v>
      </c>
      <c r="C1384" s="5"/>
      <c r="G1384" s="5"/>
      <c r="H1384" s="12"/>
      <c r="J1384" s="5"/>
      <c r="K1384" s="5"/>
      <c r="L1384" s="166"/>
      <c r="M1384" s="5"/>
      <c r="N1384" s="5"/>
      <c r="O1384" s="5"/>
      <c r="P1384" s="4473"/>
      <c r="R1384" s="166"/>
      <c r="S1384" s="5"/>
      <c r="T1384" s="5"/>
      <c r="U1384" s="5"/>
      <c r="V1384" s="261"/>
    </row>
    <row r="1385" spans="1:22" s="23" customFormat="1" x14ac:dyDescent="0.25">
      <c r="A1385" s="6">
        <v>1275</v>
      </c>
      <c r="C1385" s="5"/>
      <c r="G1385" s="5"/>
      <c r="H1385" s="12"/>
      <c r="J1385" s="5"/>
      <c r="K1385" s="5"/>
      <c r="L1385" s="166"/>
      <c r="M1385" s="5"/>
      <c r="N1385" s="5"/>
      <c r="O1385" s="5"/>
      <c r="P1385" s="4473"/>
      <c r="R1385" s="166"/>
      <c r="S1385" s="5"/>
      <c r="T1385" s="5"/>
      <c r="U1385" s="5"/>
      <c r="V1385" s="261"/>
    </row>
    <row r="1386" spans="1:22" s="23" customFormat="1" x14ac:dyDescent="0.25">
      <c r="A1386" s="8">
        <v>1276</v>
      </c>
      <c r="C1386" s="5"/>
      <c r="G1386" s="5"/>
      <c r="H1386" s="12"/>
      <c r="J1386" s="5"/>
      <c r="K1386" s="5"/>
      <c r="L1386" s="166"/>
      <c r="M1386" s="5"/>
      <c r="N1386" s="5"/>
      <c r="O1386" s="5"/>
      <c r="P1386" s="4473"/>
      <c r="R1386" s="166"/>
      <c r="S1386" s="5"/>
      <c r="T1386" s="5"/>
      <c r="U1386" s="5"/>
      <c r="V1386" s="261"/>
    </row>
    <row r="1387" spans="1:22" s="23" customFormat="1" x14ac:dyDescent="0.25">
      <c r="A1387" s="6">
        <v>1277</v>
      </c>
      <c r="C1387" s="5"/>
      <c r="G1387" s="5"/>
      <c r="H1387" s="12"/>
      <c r="J1387" s="5"/>
      <c r="K1387" s="5"/>
      <c r="L1387" s="166"/>
      <c r="M1387" s="5"/>
      <c r="N1387" s="5"/>
      <c r="O1387" s="5"/>
      <c r="P1387" s="4473"/>
      <c r="R1387" s="166"/>
      <c r="S1387" s="5"/>
      <c r="T1387" s="5"/>
      <c r="U1387" s="5"/>
      <c r="V1387" s="261"/>
    </row>
    <row r="1388" spans="1:22" s="23" customFormat="1" x14ac:dyDescent="0.25">
      <c r="A1388" s="8">
        <v>1278</v>
      </c>
      <c r="C1388" s="5"/>
      <c r="G1388" s="5"/>
      <c r="H1388" s="12"/>
      <c r="J1388" s="5"/>
      <c r="K1388" s="5"/>
      <c r="L1388" s="166"/>
      <c r="M1388" s="5"/>
      <c r="N1388" s="5"/>
      <c r="O1388" s="5"/>
      <c r="P1388" s="4473"/>
      <c r="R1388" s="166"/>
      <c r="S1388" s="5"/>
      <c r="T1388" s="5"/>
      <c r="U1388" s="5"/>
      <c r="V1388" s="261"/>
    </row>
    <row r="1389" spans="1:22" s="23" customFormat="1" x14ac:dyDescent="0.25">
      <c r="A1389" s="6">
        <v>1279</v>
      </c>
      <c r="C1389" s="5"/>
      <c r="G1389" s="5"/>
      <c r="H1389" s="12"/>
      <c r="J1389" s="5"/>
      <c r="K1389" s="5"/>
      <c r="L1389" s="166"/>
      <c r="M1389" s="5"/>
      <c r="N1389" s="5"/>
      <c r="O1389" s="5"/>
      <c r="P1389" s="4473"/>
      <c r="R1389" s="166"/>
      <c r="S1389" s="5"/>
      <c r="T1389" s="5"/>
      <c r="U1389" s="5"/>
      <c r="V1389" s="261"/>
    </row>
    <row r="1390" spans="1:22" s="23" customFormat="1" x14ac:dyDescent="0.25">
      <c r="A1390" s="8">
        <v>1280</v>
      </c>
      <c r="C1390" s="5"/>
      <c r="G1390" s="5"/>
      <c r="H1390" s="12"/>
      <c r="J1390" s="5"/>
      <c r="K1390" s="5"/>
      <c r="L1390" s="166"/>
      <c r="M1390" s="5"/>
      <c r="N1390" s="5"/>
      <c r="O1390" s="5"/>
      <c r="P1390" s="4473"/>
      <c r="R1390" s="166"/>
      <c r="S1390" s="5"/>
      <c r="T1390" s="5"/>
      <c r="U1390" s="5"/>
      <c r="V1390" s="261"/>
    </row>
    <row r="1391" spans="1:22" s="23" customFormat="1" x14ac:dyDescent="0.25">
      <c r="A1391" s="6">
        <v>1281</v>
      </c>
      <c r="C1391" s="5"/>
      <c r="G1391" s="5"/>
      <c r="H1391" s="12"/>
      <c r="J1391" s="5"/>
      <c r="K1391" s="5"/>
      <c r="L1391" s="166"/>
      <c r="M1391" s="5"/>
      <c r="N1391" s="5"/>
      <c r="O1391" s="5"/>
      <c r="P1391" s="4473"/>
      <c r="R1391" s="166"/>
      <c r="S1391" s="5"/>
      <c r="T1391" s="5"/>
      <c r="U1391" s="5"/>
      <c r="V1391" s="261"/>
    </row>
    <row r="1392" spans="1:22" s="23" customFormat="1" x14ac:dyDescent="0.25">
      <c r="A1392" s="8">
        <v>1282</v>
      </c>
      <c r="C1392" s="5"/>
      <c r="G1392" s="5"/>
      <c r="H1392" s="12"/>
      <c r="J1392" s="5"/>
      <c r="K1392" s="5"/>
      <c r="L1392" s="166"/>
      <c r="M1392" s="5"/>
      <c r="N1392" s="5"/>
      <c r="O1392" s="5"/>
      <c r="P1392" s="4473"/>
      <c r="R1392" s="166"/>
      <c r="S1392" s="5"/>
      <c r="T1392" s="5"/>
      <c r="U1392" s="5"/>
      <c r="V1392" s="261"/>
    </row>
    <row r="1393" spans="1:22" s="23" customFormat="1" x14ac:dyDescent="0.25">
      <c r="A1393" s="6">
        <v>1283</v>
      </c>
      <c r="C1393" s="5"/>
      <c r="G1393" s="5"/>
      <c r="H1393" s="12"/>
      <c r="J1393" s="5"/>
      <c r="K1393" s="5"/>
      <c r="L1393" s="166"/>
      <c r="M1393" s="5"/>
      <c r="N1393" s="5"/>
      <c r="O1393" s="5"/>
      <c r="P1393" s="4473"/>
      <c r="R1393" s="166"/>
      <c r="S1393" s="5"/>
      <c r="T1393" s="5"/>
      <c r="U1393" s="5"/>
      <c r="V1393" s="261"/>
    </row>
    <row r="1394" spans="1:22" s="23" customFormat="1" x14ac:dyDescent="0.25">
      <c r="A1394" s="8">
        <v>1284</v>
      </c>
      <c r="C1394" s="5"/>
      <c r="G1394" s="5"/>
      <c r="H1394" s="12"/>
      <c r="J1394" s="5"/>
      <c r="K1394" s="5"/>
      <c r="L1394" s="166"/>
      <c r="M1394" s="5"/>
      <c r="N1394" s="5"/>
      <c r="O1394" s="5"/>
      <c r="P1394" s="4473"/>
      <c r="R1394" s="166"/>
      <c r="S1394" s="5"/>
      <c r="T1394" s="5"/>
      <c r="U1394" s="5"/>
      <c r="V1394" s="261"/>
    </row>
    <row r="1395" spans="1:22" s="23" customFormat="1" x14ac:dyDescent="0.25">
      <c r="A1395" s="6">
        <v>1285</v>
      </c>
      <c r="C1395" s="5"/>
      <c r="G1395" s="5"/>
      <c r="H1395" s="12"/>
      <c r="J1395" s="5"/>
      <c r="K1395" s="5"/>
      <c r="L1395" s="166"/>
      <c r="M1395" s="5"/>
      <c r="N1395" s="5"/>
      <c r="O1395" s="5"/>
      <c r="P1395" s="4473"/>
      <c r="R1395" s="166"/>
      <c r="S1395" s="5"/>
      <c r="T1395" s="5"/>
      <c r="U1395" s="5"/>
      <c r="V1395" s="261"/>
    </row>
    <row r="1396" spans="1:22" s="23" customFormat="1" x14ac:dyDescent="0.25">
      <c r="A1396" s="8">
        <v>1286</v>
      </c>
      <c r="C1396" s="5"/>
      <c r="G1396" s="5"/>
      <c r="H1396" s="12"/>
      <c r="J1396" s="5"/>
      <c r="K1396" s="5"/>
      <c r="L1396" s="166"/>
      <c r="M1396" s="5"/>
      <c r="N1396" s="5"/>
      <c r="O1396" s="5"/>
      <c r="P1396" s="4473"/>
      <c r="R1396" s="166"/>
      <c r="S1396" s="5"/>
      <c r="T1396" s="5"/>
      <c r="U1396" s="5"/>
      <c r="V1396" s="261"/>
    </row>
    <row r="1397" spans="1:22" s="23" customFormat="1" x14ac:dyDescent="0.25">
      <c r="A1397" s="6">
        <v>1287</v>
      </c>
      <c r="C1397" s="5"/>
      <c r="G1397" s="5"/>
      <c r="H1397" s="12"/>
      <c r="J1397" s="5"/>
      <c r="K1397" s="5"/>
      <c r="L1397" s="166"/>
      <c r="M1397" s="5"/>
      <c r="N1397" s="5"/>
      <c r="O1397" s="5"/>
      <c r="P1397" s="4473"/>
      <c r="R1397" s="166"/>
      <c r="S1397" s="5"/>
      <c r="T1397" s="5"/>
      <c r="U1397" s="5"/>
      <c r="V1397" s="261"/>
    </row>
    <row r="1398" spans="1:22" s="23" customFormat="1" x14ac:dyDescent="0.25">
      <c r="A1398" s="8">
        <v>1288</v>
      </c>
      <c r="C1398" s="5"/>
      <c r="G1398" s="5"/>
      <c r="H1398" s="12"/>
      <c r="J1398" s="5"/>
      <c r="K1398" s="5"/>
      <c r="L1398" s="166"/>
      <c r="M1398" s="5"/>
      <c r="N1398" s="5"/>
      <c r="O1398" s="5"/>
      <c r="P1398" s="4473"/>
      <c r="R1398" s="166"/>
      <c r="S1398" s="5"/>
      <c r="T1398" s="5"/>
      <c r="U1398" s="5"/>
      <c r="V1398" s="261"/>
    </row>
    <row r="1399" spans="1:22" s="23" customFormat="1" x14ac:dyDescent="0.25">
      <c r="A1399" s="6">
        <v>1289</v>
      </c>
      <c r="C1399" s="5"/>
      <c r="G1399" s="5"/>
      <c r="H1399" s="12"/>
      <c r="J1399" s="5"/>
      <c r="K1399" s="5"/>
      <c r="L1399" s="166"/>
      <c r="M1399" s="5"/>
      <c r="N1399" s="5"/>
      <c r="O1399" s="5"/>
      <c r="P1399" s="4473"/>
      <c r="R1399" s="166"/>
      <c r="S1399" s="5"/>
      <c r="T1399" s="5"/>
      <c r="U1399" s="5"/>
      <c r="V1399" s="261"/>
    </row>
    <row r="1400" spans="1:22" s="23" customFormat="1" x14ac:dyDescent="0.25">
      <c r="A1400" s="8">
        <v>1290</v>
      </c>
      <c r="C1400" s="5"/>
      <c r="G1400" s="5"/>
      <c r="H1400" s="12"/>
      <c r="J1400" s="5"/>
      <c r="K1400" s="5"/>
      <c r="L1400" s="166"/>
      <c r="M1400" s="5"/>
      <c r="N1400" s="5"/>
      <c r="O1400" s="5"/>
      <c r="P1400" s="4473"/>
      <c r="R1400" s="166"/>
      <c r="S1400" s="5"/>
      <c r="T1400" s="5"/>
      <c r="U1400" s="5"/>
      <c r="V1400" s="261"/>
    </row>
    <row r="1401" spans="1:22" s="23" customFormat="1" x14ac:dyDescent="0.25">
      <c r="A1401" s="6">
        <v>1291</v>
      </c>
      <c r="C1401" s="5"/>
      <c r="G1401" s="5"/>
      <c r="H1401" s="12"/>
      <c r="J1401" s="5"/>
      <c r="K1401" s="5"/>
      <c r="L1401" s="166"/>
      <c r="M1401" s="5"/>
      <c r="N1401" s="5"/>
      <c r="O1401" s="5"/>
      <c r="P1401" s="4473"/>
      <c r="R1401" s="166"/>
      <c r="S1401" s="5"/>
      <c r="T1401" s="5"/>
      <c r="U1401" s="5"/>
      <c r="V1401" s="261"/>
    </row>
    <row r="1402" spans="1:22" s="23" customFormat="1" x14ac:dyDescent="0.25">
      <c r="A1402" s="8">
        <v>1292</v>
      </c>
      <c r="C1402" s="5"/>
      <c r="G1402" s="5"/>
      <c r="H1402" s="12"/>
      <c r="J1402" s="5"/>
      <c r="K1402" s="5"/>
      <c r="L1402" s="166"/>
      <c r="M1402" s="5"/>
      <c r="N1402" s="5"/>
      <c r="O1402" s="5"/>
      <c r="P1402" s="4473"/>
      <c r="R1402" s="166"/>
      <c r="S1402" s="5"/>
      <c r="T1402" s="5"/>
      <c r="U1402" s="5"/>
      <c r="V1402" s="261"/>
    </row>
    <row r="1403" spans="1:22" s="23" customFormat="1" x14ac:dyDescent="0.25">
      <c r="A1403" s="6">
        <v>1293</v>
      </c>
      <c r="C1403" s="5"/>
      <c r="G1403" s="5"/>
      <c r="H1403" s="12"/>
      <c r="J1403" s="5"/>
      <c r="K1403" s="5"/>
      <c r="L1403" s="166"/>
      <c r="M1403" s="5"/>
      <c r="N1403" s="5"/>
      <c r="O1403" s="5"/>
      <c r="P1403" s="4473"/>
      <c r="R1403" s="166"/>
      <c r="S1403" s="5"/>
      <c r="T1403" s="5"/>
      <c r="U1403" s="5"/>
      <c r="V1403" s="261"/>
    </row>
    <row r="1404" spans="1:22" s="23" customFormat="1" x14ac:dyDescent="0.25">
      <c r="A1404" s="8">
        <v>1294</v>
      </c>
      <c r="C1404" s="5"/>
      <c r="G1404" s="5"/>
      <c r="H1404" s="12"/>
      <c r="J1404" s="5"/>
      <c r="K1404" s="5"/>
      <c r="L1404" s="166"/>
      <c r="M1404" s="5"/>
      <c r="N1404" s="5"/>
      <c r="O1404" s="5"/>
      <c r="P1404" s="4473"/>
      <c r="R1404" s="166"/>
      <c r="S1404" s="5"/>
      <c r="T1404" s="5"/>
      <c r="U1404" s="5"/>
      <c r="V1404" s="261"/>
    </row>
    <row r="1405" spans="1:22" s="23" customFormat="1" x14ac:dyDescent="0.25">
      <c r="A1405" s="6">
        <v>1295</v>
      </c>
      <c r="C1405" s="5"/>
      <c r="G1405" s="5"/>
      <c r="H1405" s="12"/>
      <c r="J1405" s="5"/>
      <c r="K1405" s="5"/>
      <c r="L1405" s="166"/>
      <c r="M1405" s="5"/>
      <c r="N1405" s="5"/>
      <c r="O1405" s="5"/>
      <c r="P1405" s="4473"/>
      <c r="R1405" s="166"/>
      <c r="S1405" s="5"/>
      <c r="T1405" s="5"/>
      <c r="U1405" s="5"/>
      <c r="V1405" s="261"/>
    </row>
    <row r="1406" spans="1:22" s="23" customFormat="1" x14ac:dyDescent="0.25">
      <c r="A1406" s="8">
        <v>1296</v>
      </c>
      <c r="C1406" s="5"/>
      <c r="G1406" s="5"/>
      <c r="H1406" s="12"/>
      <c r="J1406" s="5"/>
      <c r="K1406" s="5"/>
      <c r="L1406" s="166"/>
      <c r="M1406" s="5"/>
      <c r="N1406" s="5"/>
      <c r="O1406" s="5"/>
      <c r="P1406" s="4473"/>
      <c r="R1406" s="166"/>
      <c r="S1406" s="5"/>
      <c r="T1406" s="5"/>
      <c r="U1406" s="5"/>
      <c r="V1406" s="261"/>
    </row>
    <row r="1407" spans="1:22" s="23" customFormat="1" x14ac:dyDescent="0.25">
      <c r="A1407" s="6">
        <v>1297</v>
      </c>
      <c r="C1407" s="5"/>
      <c r="G1407" s="5"/>
      <c r="H1407" s="12"/>
      <c r="J1407" s="5"/>
      <c r="K1407" s="5"/>
      <c r="L1407" s="166"/>
      <c r="M1407" s="5"/>
      <c r="N1407" s="5"/>
      <c r="O1407" s="5"/>
      <c r="P1407" s="4473"/>
      <c r="R1407" s="166"/>
      <c r="S1407" s="5"/>
      <c r="T1407" s="5"/>
      <c r="U1407" s="5"/>
      <c r="V1407" s="261"/>
    </row>
    <row r="1408" spans="1:22" s="23" customFormat="1" x14ac:dyDescent="0.25">
      <c r="A1408" s="8">
        <v>1298</v>
      </c>
      <c r="C1408" s="5"/>
      <c r="G1408" s="5"/>
      <c r="H1408" s="12"/>
      <c r="J1408" s="5"/>
      <c r="K1408" s="5"/>
      <c r="L1408" s="166"/>
      <c r="M1408" s="5"/>
      <c r="N1408" s="5"/>
      <c r="O1408" s="5"/>
      <c r="P1408" s="4473"/>
      <c r="R1408" s="166"/>
      <c r="S1408" s="5"/>
      <c r="T1408" s="5"/>
      <c r="U1408" s="5"/>
      <c r="V1408" s="261"/>
    </row>
    <row r="1409" spans="1:22" s="23" customFormat="1" x14ac:dyDescent="0.25">
      <c r="A1409" s="6">
        <v>1299</v>
      </c>
      <c r="C1409" s="5"/>
      <c r="G1409" s="5"/>
      <c r="H1409" s="12"/>
      <c r="J1409" s="5"/>
      <c r="K1409" s="5"/>
      <c r="L1409" s="166"/>
      <c r="M1409" s="5"/>
      <c r="N1409" s="5"/>
      <c r="O1409" s="5"/>
      <c r="P1409" s="4473"/>
      <c r="R1409" s="166"/>
      <c r="S1409" s="5"/>
      <c r="T1409" s="5"/>
      <c r="U1409" s="5"/>
      <c r="V1409" s="261"/>
    </row>
    <row r="1410" spans="1:22" s="23" customFormat="1" x14ac:dyDescent="0.25">
      <c r="A1410" s="8">
        <v>1300</v>
      </c>
      <c r="C1410" s="5"/>
      <c r="G1410" s="5"/>
      <c r="H1410" s="12"/>
      <c r="J1410" s="5"/>
      <c r="K1410" s="5"/>
      <c r="L1410" s="166"/>
      <c r="M1410" s="5"/>
      <c r="N1410" s="5"/>
      <c r="O1410" s="5"/>
      <c r="P1410" s="4473"/>
      <c r="R1410" s="166"/>
      <c r="S1410" s="5"/>
      <c r="T1410" s="5"/>
      <c r="U1410" s="5"/>
      <c r="V1410" s="261"/>
    </row>
    <row r="1411" spans="1:22" s="23" customFormat="1" x14ac:dyDescent="0.25">
      <c r="A1411" s="6">
        <v>1301</v>
      </c>
      <c r="C1411" s="5"/>
      <c r="G1411" s="5"/>
      <c r="H1411" s="12"/>
      <c r="J1411" s="5"/>
      <c r="K1411" s="5"/>
      <c r="L1411" s="166"/>
      <c r="M1411" s="5"/>
      <c r="N1411" s="5"/>
      <c r="O1411" s="5"/>
      <c r="P1411" s="4473"/>
      <c r="R1411" s="166"/>
      <c r="S1411" s="5"/>
      <c r="T1411" s="5"/>
      <c r="U1411" s="5"/>
      <c r="V1411" s="261"/>
    </row>
    <row r="1412" spans="1:22" s="23" customFormat="1" x14ac:dyDescent="0.25">
      <c r="A1412" s="8">
        <v>1302</v>
      </c>
      <c r="C1412" s="5"/>
      <c r="G1412" s="5"/>
      <c r="H1412" s="12"/>
      <c r="J1412" s="5"/>
      <c r="K1412" s="5"/>
      <c r="L1412" s="166"/>
      <c r="M1412" s="5"/>
      <c r="N1412" s="5"/>
      <c r="O1412" s="5"/>
      <c r="P1412" s="4473"/>
      <c r="R1412" s="166"/>
      <c r="S1412" s="5"/>
      <c r="T1412" s="5"/>
      <c r="U1412" s="5"/>
      <c r="V1412" s="261"/>
    </row>
    <row r="1413" spans="1:22" s="23" customFormat="1" x14ac:dyDescent="0.25">
      <c r="A1413" s="6">
        <v>1303</v>
      </c>
      <c r="C1413" s="5"/>
      <c r="G1413" s="5"/>
      <c r="H1413" s="12"/>
      <c r="J1413" s="5"/>
      <c r="K1413" s="5"/>
      <c r="L1413" s="166"/>
      <c r="M1413" s="5"/>
      <c r="N1413" s="5"/>
      <c r="O1413" s="5"/>
      <c r="P1413" s="4473"/>
      <c r="R1413" s="166"/>
      <c r="S1413" s="5"/>
      <c r="T1413" s="5"/>
      <c r="U1413" s="5"/>
      <c r="V1413" s="261"/>
    </row>
    <row r="1414" spans="1:22" s="23" customFormat="1" x14ac:dyDescent="0.25">
      <c r="A1414" s="8">
        <v>1304</v>
      </c>
      <c r="C1414" s="5"/>
      <c r="G1414" s="5"/>
      <c r="H1414" s="12"/>
      <c r="J1414" s="5"/>
      <c r="K1414" s="5"/>
      <c r="L1414" s="166"/>
      <c r="M1414" s="5"/>
      <c r="N1414" s="5"/>
      <c r="O1414" s="5"/>
      <c r="P1414" s="4473"/>
      <c r="R1414" s="166"/>
      <c r="S1414" s="5"/>
      <c r="T1414" s="5"/>
      <c r="U1414" s="5"/>
      <c r="V1414" s="261"/>
    </row>
    <row r="1415" spans="1:22" s="23" customFormat="1" x14ac:dyDescent="0.25">
      <c r="A1415" s="6">
        <v>1305</v>
      </c>
      <c r="C1415" s="5"/>
      <c r="G1415" s="5"/>
      <c r="H1415" s="12"/>
      <c r="J1415" s="5"/>
      <c r="K1415" s="5"/>
      <c r="L1415" s="166"/>
      <c r="M1415" s="5"/>
      <c r="N1415" s="5"/>
      <c r="O1415" s="5"/>
      <c r="P1415" s="4473"/>
      <c r="R1415" s="166"/>
      <c r="S1415" s="5"/>
      <c r="T1415" s="5"/>
      <c r="U1415" s="5"/>
      <c r="V1415" s="261"/>
    </row>
    <row r="1416" spans="1:22" s="23" customFormat="1" x14ac:dyDescent="0.25">
      <c r="A1416" s="8">
        <v>1306</v>
      </c>
      <c r="C1416" s="5"/>
      <c r="G1416" s="5"/>
      <c r="H1416" s="12"/>
      <c r="J1416" s="5"/>
      <c r="K1416" s="5"/>
      <c r="L1416" s="166"/>
      <c r="M1416" s="5"/>
      <c r="N1416" s="5"/>
      <c r="O1416" s="5"/>
      <c r="P1416" s="4473"/>
      <c r="R1416" s="166"/>
      <c r="S1416" s="5"/>
      <c r="T1416" s="5"/>
      <c r="U1416" s="5"/>
      <c r="V1416" s="261"/>
    </row>
    <row r="1417" spans="1:22" s="23" customFormat="1" x14ac:dyDescent="0.25">
      <c r="A1417" s="6">
        <v>1307</v>
      </c>
      <c r="C1417" s="5"/>
      <c r="G1417" s="5"/>
      <c r="H1417" s="12"/>
      <c r="J1417" s="5"/>
      <c r="K1417" s="5"/>
      <c r="L1417" s="166"/>
      <c r="M1417" s="5"/>
      <c r="N1417" s="5"/>
      <c r="O1417" s="5"/>
      <c r="P1417" s="4473"/>
      <c r="R1417" s="166"/>
      <c r="S1417" s="5"/>
      <c r="T1417" s="5"/>
      <c r="U1417" s="5"/>
      <c r="V1417" s="261"/>
    </row>
    <row r="1418" spans="1:22" s="23" customFormat="1" x14ac:dyDescent="0.25">
      <c r="A1418" s="8">
        <v>1308</v>
      </c>
      <c r="C1418" s="5"/>
      <c r="G1418" s="5"/>
      <c r="H1418" s="12"/>
      <c r="J1418" s="5"/>
      <c r="K1418" s="5"/>
      <c r="L1418" s="166"/>
      <c r="M1418" s="5"/>
      <c r="N1418" s="5"/>
      <c r="O1418" s="5"/>
      <c r="P1418" s="4473"/>
      <c r="R1418" s="166"/>
      <c r="S1418" s="5"/>
      <c r="T1418" s="5"/>
      <c r="U1418" s="5"/>
      <c r="V1418" s="261"/>
    </row>
    <row r="1419" spans="1:22" s="23" customFormat="1" x14ac:dyDescent="0.25">
      <c r="A1419" s="6">
        <v>1309</v>
      </c>
      <c r="C1419" s="5"/>
      <c r="G1419" s="5"/>
      <c r="H1419" s="12"/>
      <c r="J1419" s="5"/>
      <c r="K1419" s="5"/>
      <c r="L1419" s="166"/>
      <c r="M1419" s="5"/>
      <c r="N1419" s="5"/>
      <c r="O1419" s="5"/>
      <c r="P1419" s="4473"/>
      <c r="R1419" s="166"/>
      <c r="S1419" s="5"/>
      <c r="T1419" s="5"/>
      <c r="U1419" s="5"/>
      <c r="V1419" s="261"/>
    </row>
    <row r="1420" spans="1:22" s="23" customFormat="1" x14ac:dyDescent="0.25">
      <c r="A1420" s="8">
        <v>1310</v>
      </c>
      <c r="C1420" s="5"/>
      <c r="G1420" s="5"/>
      <c r="H1420" s="12"/>
      <c r="J1420" s="5"/>
      <c r="K1420" s="5"/>
      <c r="L1420" s="166"/>
      <c r="M1420" s="5"/>
      <c r="N1420" s="5"/>
      <c r="O1420" s="5"/>
      <c r="P1420" s="4473"/>
      <c r="R1420" s="166"/>
      <c r="S1420" s="5"/>
      <c r="T1420" s="5"/>
      <c r="U1420" s="5"/>
      <c r="V1420" s="261"/>
    </row>
    <row r="1421" spans="1:22" s="23" customFormat="1" x14ac:dyDescent="0.25">
      <c r="A1421" s="6">
        <v>1311</v>
      </c>
      <c r="C1421" s="5"/>
      <c r="G1421" s="5"/>
      <c r="H1421" s="12"/>
      <c r="J1421" s="5"/>
      <c r="K1421" s="5"/>
      <c r="L1421" s="166"/>
      <c r="M1421" s="5"/>
      <c r="N1421" s="5"/>
      <c r="O1421" s="5"/>
      <c r="P1421" s="4473"/>
      <c r="R1421" s="166"/>
      <c r="S1421" s="5"/>
      <c r="T1421" s="5"/>
      <c r="U1421" s="5"/>
      <c r="V1421" s="261"/>
    </row>
    <row r="1422" spans="1:22" s="23" customFormat="1" x14ac:dyDescent="0.25">
      <c r="A1422" s="8">
        <v>1312</v>
      </c>
      <c r="C1422" s="5"/>
      <c r="G1422" s="5"/>
      <c r="H1422" s="12"/>
      <c r="J1422" s="5"/>
      <c r="K1422" s="5"/>
      <c r="L1422" s="166"/>
      <c r="M1422" s="5"/>
      <c r="N1422" s="5"/>
      <c r="O1422" s="5"/>
      <c r="P1422" s="4473"/>
      <c r="R1422" s="166"/>
      <c r="S1422" s="5"/>
      <c r="T1422" s="5"/>
      <c r="U1422" s="5"/>
      <c r="V1422" s="261"/>
    </row>
    <row r="1423" spans="1:22" s="23" customFormat="1" x14ac:dyDescent="0.25">
      <c r="A1423" s="6">
        <v>1313</v>
      </c>
      <c r="C1423" s="5"/>
      <c r="G1423" s="5"/>
      <c r="H1423" s="12"/>
      <c r="J1423" s="5"/>
      <c r="K1423" s="5"/>
      <c r="L1423" s="166"/>
      <c r="M1423" s="5"/>
      <c r="N1423" s="5"/>
      <c r="O1423" s="5"/>
      <c r="P1423" s="4473"/>
      <c r="R1423" s="166"/>
      <c r="S1423" s="5"/>
      <c r="T1423" s="5"/>
      <c r="U1423" s="5"/>
      <c r="V1423" s="261"/>
    </row>
    <row r="1424" spans="1:22" s="23" customFormat="1" x14ac:dyDescent="0.25">
      <c r="A1424" s="8">
        <v>1314</v>
      </c>
      <c r="C1424" s="5"/>
      <c r="G1424" s="5"/>
      <c r="H1424" s="12"/>
      <c r="J1424" s="5"/>
      <c r="K1424" s="5"/>
      <c r="L1424" s="166"/>
      <c r="M1424" s="5"/>
      <c r="N1424" s="5"/>
      <c r="O1424" s="5"/>
      <c r="P1424" s="4473"/>
      <c r="R1424" s="166"/>
      <c r="S1424" s="5"/>
      <c r="T1424" s="5"/>
      <c r="U1424" s="5"/>
      <c r="V1424" s="261"/>
    </row>
    <row r="1425" spans="1:22" s="23" customFormat="1" x14ac:dyDescent="0.25">
      <c r="A1425" s="6">
        <v>1315</v>
      </c>
      <c r="C1425" s="5"/>
      <c r="G1425" s="5"/>
      <c r="H1425" s="12"/>
      <c r="J1425" s="5"/>
      <c r="K1425" s="5"/>
      <c r="L1425" s="166"/>
      <c r="M1425" s="5"/>
      <c r="N1425" s="5"/>
      <c r="O1425" s="5"/>
      <c r="P1425" s="4473"/>
      <c r="R1425" s="166"/>
      <c r="S1425" s="5"/>
      <c r="T1425" s="5"/>
      <c r="U1425" s="5"/>
      <c r="V1425" s="261"/>
    </row>
    <row r="1426" spans="1:22" s="23" customFormat="1" x14ac:dyDescent="0.25">
      <c r="A1426" s="8">
        <v>1316</v>
      </c>
      <c r="C1426" s="5"/>
      <c r="G1426" s="5"/>
      <c r="H1426" s="12"/>
      <c r="J1426" s="5"/>
      <c r="K1426" s="5"/>
      <c r="L1426" s="166"/>
      <c r="M1426" s="5"/>
      <c r="N1426" s="5"/>
      <c r="O1426" s="5"/>
      <c r="P1426" s="4473"/>
      <c r="R1426" s="166"/>
      <c r="S1426" s="5"/>
      <c r="T1426" s="5"/>
      <c r="U1426" s="5"/>
      <c r="V1426" s="261"/>
    </row>
    <row r="1427" spans="1:22" s="23" customFormat="1" x14ac:dyDescent="0.25">
      <c r="A1427" s="6">
        <v>1317</v>
      </c>
      <c r="C1427" s="5"/>
      <c r="G1427" s="5"/>
      <c r="H1427" s="12"/>
      <c r="J1427" s="5"/>
      <c r="K1427" s="5"/>
      <c r="L1427" s="166"/>
      <c r="M1427" s="5"/>
      <c r="N1427" s="5"/>
      <c r="O1427" s="5"/>
      <c r="P1427" s="4473"/>
      <c r="R1427" s="166"/>
      <c r="S1427" s="5"/>
      <c r="T1427" s="5"/>
      <c r="U1427" s="5"/>
      <c r="V1427" s="261"/>
    </row>
    <row r="1428" spans="1:22" s="23" customFormat="1" x14ac:dyDescent="0.25">
      <c r="A1428" s="8">
        <v>1318</v>
      </c>
      <c r="C1428" s="5"/>
      <c r="G1428" s="5"/>
      <c r="H1428" s="12"/>
      <c r="J1428" s="5"/>
      <c r="K1428" s="5"/>
      <c r="L1428" s="166"/>
      <c r="M1428" s="5"/>
      <c r="N1428" s="5"/>
      <c r="O1428" s="5"/>
      <c r="P1428" s="4473"/>
      <c r="R1428" s="166"/>
      <c r="S1428" s="5"/>
      <c r="T1428" s="5"/>
      <c r="U1428" s="5"/>
      <c r="V1428" s="261"/>
    </row>
    <row r="1429" spans="1:22" s="23" customFormat="1" x14ac:dyDescent="0.25">
      <c r="A1429" s="6">
        <v>1319</v>
      </c>
      <c r="C1429" s="5"/>
      <c r="G1429" s="5"/>
      <c r="H1429" s="12"/>
      <c r="J1429" s="5"/>
      <c r="K1429" s="5"/>
      <c r="L1429" s="166"/>
      <c r="M1429" s="5"/>
      <c r="N1429" s="5"/>
      <c r="O1429" s="5"/>
      <c r="P1429" s="4473"/>
      <c r="R1429" s="166"/>
      <c r="S1429" s="5"/>
      <c r="T1429" s="5"/>
      <c r="U1429" s="5"/>
      <c r="V1429" s="261"/>
    </row>
    <row r="1430" spans="1:22" s="23" customFormat="1" x14ac:dyDescent="0.25">
      <c r="A1430" s="8">
        <v>1320</v>
      </c>
      <c r="C1430" s="5"/>
      <c r="G1430" s="5"/>
      <c r="H1430" s="12"/>
      <c r="J1430" s="5"/>
      <c r="K1430" s="5"/>
      <c r="L1430" s="166"/>
      <c r="M1430" s="5"/>
      <c r="N1430" s="5"/>
      <c r="O1430" s="5"/>
      <c r="P1430" s="4473"/>
      <c r="R1430" s="166"/>
      <c r="S1430" s="5"/>
      <c r="T1430" s="5"/>
      <c r="U1430" s="5"/>
      <c r="V1430" s="261"/>
    </row>
    <row r="1431" spans="1:22" s="23" customFormat="1" x14ac:dyDescent="0.25">
      <c r="A1431" s="6">
        <v>1321</v>
      </c>
      <c r="C1431" s="5"/>
      <c r="G1431" s="5"/>
      <c r="H1431" s="12"/>
      <c r="J1431" s="5"/>
      <c r="K1431" s="5"/>
      <c r="L1431" s="166"/>
      <c r="M1431" s="5"/>
      <c r="N1431" s="5"/>
      <c r="O1431" s="5"/>
      <c r="P1431" s="4473"/>
      <c r="R1431" s="166"/>
      <c r="S1431" s="5"/>
      <c r="T1431" s="5"/>
      <c r="U1431" s="5"/>
      <c r="V1431" s="261"/>
    </row>
    <row r="1432" spans="1:22" s="23" customFormat="1" x14ac:dyDescent="0.25">
      <c r="A1432" s="8">
        <v>1322</v>
      </c>
      <c r="C1432" s="5"/>
      <c r="G1432" s="5"/>
      <c r="H1432" s="12"/>
      <c r="J1432" s="5"/>
      <c r="K1432" s="5"/>
      <c r="L1432" s="166"/>
      <c r="M1432" s="5"/>
      <c r="N1432" s="5"/>
      <c r="O1432" s="5"/>
      <c r="P1432" s="4473"/>
      <c r="R1432" s="166"/>
      <c r="S1432" s="5"/>
      <c r="T1432" s="5"/>
      <c r="U1432" s="5"/>
      <c r="V1432" s="261"/>
    </row>
    <row r="1433" spans="1:22" s="23" customFormat="1" x14ac:dyDescent="0.25">
      <c r="A1433" s="6">
        <v>1323</v>
      </c>
      <c r="C1433" s="5"/>
      <c r="G1433" s="5"/>
      <c r="H1433" s="12"/>
      <c r="J1433" s="5"/>
      <c r="K1433" s="5"/>
      <c r="L1433" s="166"/>
      <c r="M1433" s="5"/>
      <c r="N1433" s="5"/>
      <c r="O1433" s="5"/>
      <c r="P1433" s="4473"/>
      <c r="R1433" s="166"/>
      <c r="S1433" s="5"/>
      <c r="T1433" s="5"/>
      <c r="U1433" s="5"/>
      <c r="V1433" s="261"/>
    </row>
    <row r="1434" spans="1:22" s="23" customFormat="1" x14ac:dyDescent="0.25">
      <c r="A1434" s="8">
        <v>1324</v>
      </c>
      <c r="C1434" s="5"/>
      <c r="G1434" s="5"/>
      <c r="H1434" s="12"/>
      <c r="J1434" s="5"/>
      <c r="K1434" s="5"/>
      <c r="L1434" s="166"/>
      <c r="M1434" s="5"/>
      <c r="N1434" s="5"/>
      <c r="O1434" s="5"/>
      <c r="P1434" s="4473"/>
      <c r="R1434" s="166"/>
      <c r="S1434" s="5"/>
      <c r="T1434" s="5"/>
      <c r="U1434" s="5"/>
      <c r="V1434" s="261"/>
    </row>
    <row r="1435" spans="1:22" s="23" customFormat="1" x14ac:dyDescent="0.25">
      <c r="A1435" s="6">
        <v>1325</v>
      </c>
      <c r="C1435" s="5"/>
      <c r="G1435" s="5"/>
      <c r="H1435" s="12"/>
      <c r="J1435" s="5"/>
      <c r="K1435" s="5"/>
      <c r="L1435" s="166"/>
      <c r="M1435" s="5"/>
      <c r="N1435" s="5"/>
      <c r="O1435" s="5"/>
      <c r="P1435" s="4473"/>
      <c r="R1435" s="166"/>
      <c r="S1435" s="5"/>
      <c r="T1435" s="5"/>
      <c r="U1435" s="5"/>
      <c r="V1435" s="261"/>
    </row>
    <row r="1436" spans="1:22" s="23" customFormat="1" x14ac:dyDescent="0.25">
      <c r="A1436" s="8">
        <v>1326</v>
      </c>
      <c r="C1436" s="5"/>
      <c r="G1436" s="5"/>
      <c r="H1436" s="12"/>
      <c r="J1436" s="5"/>
      <c r="K1436" s="5"/>
      <c r="L1436" s="166"/>
      <c r="M1436" s="5"/>
      <c r="N1436" s="5"/>
      <c r="O1436" s="5"/>
      <c r="P1436" s="4473"/>
      <c r="R1436" s="166"/>
      <c r="S1436" s="5"/>
      <c r="T1436" s="5"/>
      <c r="U1436" s="5"/>
      <c r="V1436" s="261"/>
    </row>
    <row r="1437" spans="1:22" s="23" customFormat="1" x14ac:dyDescent="0.25">
      <c r="A1437" s="6">
        <v>1327</v>
      </c>
      <c r="C1437" s="5"/>
      <c r="G1437" s="5"/>
      <c r="H1437" s="12"/>
      <c r="J1437" s="5"/>
      <c r="K1437" s="5"/>
      <c r="L1437" s="166"/>
      <c r="M1437" s="5"/>
      <c r="N1437" s="5"/>
      <c r="O1437" s="5"/>
      <c r="P1437" s="4473"/>
      <c r="R1437" s="166"/>
      <c r="S1437" s="5"/>
      <c r="T1437" s="5"/>
      <c r="U1437" s="5"/>
      <c r="V1437" s="261"/>
    </row>
    <row r="1438" spans="1:22" s="23" customFormat="1" x14ac:dyDescent="0.25">
      <c r="A1438" s="8">
        <v>1328</v>
      </c>
      <c r="C1438" s="5"/>
      <c r="G1438" s="5"/>
      <c r="H1438" s="12"/>
      <c r="J1438" s="5"/>
      <c r="K1438" s="5"/>
      <c r="L1438" s="166"/>
      <c r="M1438" s="5"/>
      <c r="N1438" s="5"/>
      <c r="O1438" s="5"/>
      <c r="P1438" s="4473"/>
      <c r="R1438" s="166"/>
      <c r="S1438" s="5"/>
      <c r="T1438" s="5"/>
      <c r="U1438" s="5"/>
      <c r="V1438" s="261"/>
    </row>
    <row r="1439" spans="1:22" s="23" customFormat="1" x14ac:dyDescent="0.25">
      <c r="A1439" s="6">
        <v>1329</v>
      </c>
      <c r="C1439" s="5"/>
      <c r="G1439" s="5"/>
      <c r="H1439" s="12"/>
      <c r="J1439" s="5"/>
      <c r="K1439" s="5"/>
      <c r="L1439" s="166"/>
      <c r="M1439" s="5"/>
      <c r="N1439" s="5"/>
      <c r="O1439" s="5"/>
      <c r="P1439" s="4473"/>
      <c r="R1439" s="166"/>
      <c r="S1439" s="5"/>
      <c r="T1439" s="5"/>
      <c r="U1439" s="5"/>
      <c r="V1439" s="261"/>
    </row>
    <row r="1440" spans="1:22" s="23" customFormat="1" x14ac:dyDescent="0.25">
      <c r="A1440" s="8">
        <v>1330</v>
      </c>
      <c r="C1440" s="5"/>
      <c r="G1440" s="5"/>
      <c r="H1440" s="12"/>
      <c r="J1440" s="5"/>
      <c r="K1440" s="5"/>
      <c r="L1440" s="166"/>
      <c r="M1440" s="5"/>
      <c r="N1440" s="5"/>
      <c r="O1440" s="5"/>
      <c r="P1440" s="4473"/>
      <c r="R1440" s="166"/>
      <c r="S1440" s="5"/>
      <c r="T1440" s="5"/>
      <c r="U1440" s="5"/>
      <c r="V1440" s="261"/>
    </row>
    <row r="1441" spans="1:22" s="23" customFormat="1" x14ac:dyDescent="0.25">
      <c r="A1441" s="6">
        <v>1331</v>
      </c>
      <c r="C1441" s="5"/>
      <c r="G1441" s="5"/>
      <c r="H1441" s="12"/>
      <c r="J1441" s="5"/>
      <c r="K1441" s="5"/>
      <c r="L1441" s="166"/>
      <c r="M1441" s="5"/>
      <c r="N1441" s="5"/>
      <c r="O1441" s="5"/>
      <c r="P1441" s="4473"/>
      <c r="R1441" s="166"/>
      <c r="S1441" s="5"/>
      <c r="T1441" s="5"/>
      <c r="U1441" s="5"/>
      <c r="V1441" s="261"/>
    </row>
    <row r="1442" spans="1:22" s="23" customFormat="1" x14ac:dyDescent="0.25">
      <c r="A1442" s="8">
        <v>1332</v>
      </c>
      <c r="C1442" s="5"/>
      <c r="G1442" s="5"/>
      <c r="H1442" s="12"/>
      <c r="J1442" s="5"/>
      <c r="K1442" s="5"/>
      <c r="L1442" s="166"/>
      <c r="M1442" s="5"/>
      <c r="N1442" s="5"/>
      <c r="O1442" s="5"/>
      <c r="P1442" s="4473"/>
      <c r="R1442" s="166"/>
      <c r="S1442" s="5"/>
      <c r="T1442" s="5"/>
      <c r="U1442" s="5"/>
      <c r="V1442" s="261"/>
    </row>
    <row r="1443" spans="1:22" s="23" customFormat="1" x14ac:dyDescent="0.25">
      <c r="A1443" s="6">
        <v>1333</v>
      </c>
      <c r="C1443" s="5"/>
      <c r="G1443" s="5"/>
      <c r="H1443" s="12"/>
      <c r="J1443" s="5"/>
      <c r="K1443" s="5"/>
      <c r="L1443" s="166"/>
      <c r="M1443" s="5"/>
      <c r="N1443" s="5"/>
      <c r="O1443" s="5"/>
      <c r="P1443" s="4473"/>
      <c r="R1443" s="166"/>
      <c r="S1443" s="5"/>
      <c r="T1443" s="5"/>
      <c r="U1443" s="5"/>
      <c r="V1443" s="261"/>
    </row>
    <row r="1444" spans="1:22" s="23" customFormat="1" x14ac:dyDescent="0.25">
      <c r="A1444" s="8">
        <v>1334</v>
      </c>
      <c r="C1444" s="5"/>
      <c r="G1444" s="5"/>
      <c r="H1444" s="12"/>
      <c r="J1444" s="5"/>
      <c r="K1444" s="5"/>
      <c r="L1444" s="166"/>
      <c r="M1444" s="5"/>
      <c r="N1444" s="5"/>
      <c r="O1444" s="5"/>
      <c r="P1444" s="4473"/>
      <c r="R1444" s="166"/>
      <c r="S1444" s="5"/>
      <c r="T1444" s="5"/>
      <c r="U1444" s="5"/>
      <c r="V1444" s="261"/>
    </row>
    <row r="1445" spans="1:22" s="23" customFormat="1" x14ac:dyDescent="0.25">
      <c r="A1445" s="6">
        <v>1335</v>
      </c>
      <c r="C1445" s="5"/>
      <c r="G1445" s="5"/>
      <c r="H1445" s="12"/>
      <c r="J1445" s="5"/>
      <c r="K1445" s="5"/>
      <c r="L1445" s="166"/>
      <c r="M1445" s="5"/>
      <c r="N1445" s="5"/>
      <c r="O1445" s="5"/>
      <c r="P1445" s="4473"/>
      <c r="R1445" s="166"/>
      <c r="S1445" s="5"/>
      <c r="T1445" s="5"/>
      <c r="U1445" s="5"/>
      <c r="V1445" s="261"/>
    </row>
    <row r="1446" spans="1:22" s="23" customFormat="1" x14ac:dyDescent="0.25">
      <c r="A1446" s="8">
        <v>1336</v>
      </c>
      <c r="C1446" s="5"/>
      <c r="G1446" s="5"/>
      <c r="H1446" s="12"/>
      <c r="J1446" s="5"/>
      <c r="K1446" s="5"/>
      <c r="L1446" s="166"/>
      <c r="M1446" s="5"/>
      <c r="N1446" s="5"/>
      <c r="O1446" s="5"/>
      <c r="P1446" s="4473"/>
      <c r="R1446" s="166"/>
      <c r="S1446" s="5"/>
      <c r="T1446" s="5"/>
      <c r="U1446" s="5"/>
      <c r="V1446" s="261"/>
    </row>
    <row r="1447" spans="1:22" s="23" customFormat="1" x14ac:dyDescent="0.25">
      <c r="A1447" s="6">
        <v>1337</v>
      </c>
      <c r="C1447" s="5"/>
      <c r="G1447" s="5"/>
      <c r="H1447" s="12"/>
      <c r="J1447" s="5"/>
      <c r="K1447" s="5"/>
      <c r="L1447" s="166"/>
      <c r="M1447" s="5"/>
      <c r="N1447" s="5"/>
      <c r="O1447" s="5"/>
      <c r="P1447" s="4473"/>
      <c r="R1447" s="166"/>
      <c r="S1447" s="5"/>
      <c r="T1447" s="5"/>
      <c r="U1447" s="5"/>
      <c r="V1447" s="261"/>
    </row>
    <row r="1448" spans="1:22" s="23" customFormat="1" x14ac:dyDescent="0.25">
      <c r="A1448" s="8">
        <v>1338</v>
      </c>
      <c r="C1448" s="5"/>
      <c r="G1448" s="5"/>
      <c r="H1448" s="12"/>
      <c r="J1448" s="5"/>
      <c r="K1448" s="5"/>
      <c r="L1448" s="166"/>
      <c r="M1448" s="5"/>
      <c r="N1448" s="5"/>
      <c r="O1448" s="5"/>
      <c r="P1448" s="4473"/>
      <c r="R1448" s="166"/>
      <c r="S1448" s="5"/>
      <c r="T1448" s="5"/>
      <c r="U1448" s="5"/>
      <c r="V1448" s="261"/>
    </row>
    <row r="1449" spans="1:22" s="23" customFormat="1" x14ac:dyDescent="0.25">
      <c r="A1449" s="6">
        <v>1339</v>
      </c>
      <c r="C1449" s="5"/>
      <c r="G1449" s="5"/>
      <c r="H1449" s="12"/>
      <c r="J1449" s="5"/>
      <c r="K1449" s="5"/>
      <c r="L1449" s="166"/>
      <c r="M1449" s="5"/>
      <c r="N1449" s="5"/>
      <c r="O1449" s="5"/>
      <c r="P1449" s="4473"/>
      <c r="R1449" s="166"/>
      <c r="S1449" s="5"/>
      <c r="T1449" s="5"/>
      <c r="U1449" s="5"/>
      <c r="V1449" s="261"/>
    </row>
    <row r="1450" spans="1:22" s="23" customFormat="1" x14ac:dyDescent="0.25">
      <c r="A1450" s="8">
        <v>1340</v>
      </c>
      <c r="C1450" s="5"/>
      <c r="G1450" s="5"/>
      <c r="H1450" s="12"/>
      <c r="J1450" s="5"/>
      <c r="K1450" s="5"/>
      <c r="L1450" s="166"/>
      <c r="M1450" s="5"/>
      <c r="N1450" s="5"/>
      <c r="O1450" s="5"/>
      <c r="P1450" s="4473"/>
      <c r="R1450" s="166"/>
      <c r="S1450" s="5"/>
      <c r="T1450" s="5"/>
      <c r="U1450" s="5"/>
      <c r="V1450" s="261"/>
    </row>
    <row r="1451" spans="1:22" s="23" customFormat="1" x14ac:dyDescent="0.25">
      <c r="A1451" s="6">
        <v>1341</v>
      </c>
      <c r="C1451" s="5"/>
      <c r="G1451" s="5"/>
      <c r="H1451" s="12"/>
      <c r="J1451" s="5"/>
      <c r="K1451" s="5"/>
      <c r="L1451" s="166"/>
      <c r="M1451" s="5"/>
      <c r="N1451" s="5"/>
      <c r="O1451" s="5"/>
      <c r="P1451" s="4473"/>
      <c r="R1451" s="166"/>
      <c r="S1451" s="5"/>
      <c r="T1451" s="5"/>
      <c r="U1451" s="5"/>
      <c r="V1451" s="261"/>
    </row>
    <row r="1452" spans="1:22" s="23" customFormat="1" x14ac:dyDescent="0.25">
      <c r="A1452" s="8">
        <v>1342</v>
      </c>
      <c r="C1452" s="5"/>
      <c r="G1452" s="5"/>
      <c r="H1452" s="12"/>
      <c r="J1452" s="5"/>
      <c r="K1452" s="5"/>
      <c r="L1452" s="166"/>
      <c r="M1452" s="5"/>
      <c r="N1452" s="5"/>
      <c r="O1452" s="5"/>
      <c r="P1452" s="4473"/>
      <c r="R1452" s="166"/>
      <c r="S1452" s="5"/>
      <c r="T1452" s="5"/>
      <c r="U1452" s="5"/>
      <c r="V1452" s="261"/>
    </row>
    <row r="1453" spans="1:22" s="23" customFormat="1" x14ac:dyDescent="0.25">
      <c r="A1453" s="6">
        <v>1343</v>
      </c>
      <c r="C1453" s="5"/>
      <c r="G1453" s="5"/>
      <c r="H1453" s="12"/>
      <c r="J1453" s="5"/>
      <c r="K1453" s="5"/>
      <c r="L1453" s="166"/>
      <c r="M1453" s="5"/>
      <c r="N1453" s="5"/>
      <c r="O1453" s="5"/>
      <c r="P1453" s="4473"/>
      <c r="R1453" s="166"/>
      <c r="S1453" s="5"/>
      <c r="T1453" s="5"/>
      <c r="U1453" s="5"/>
      <c r="V1453" s="261"/>
    </row>
    <row r="1454" spans="1:22" s="23" customFormat="1" x14ac:dyDescent="0.25">
      <c r="A1454" s="8">
        <v>1344</v>
      </c>
      <c r="C1454" s="5"/>
      <c r="G1454" s="5"/>
      <c r="H1454" s="12"/>
      <c r="J1454" s="5"/>
      <c r="K1454" s="5"/>
      <c r="L1454" s="166"/>
      <c r="M1454" s="5"/>
      <c r="N1454" s="5"/>
      <c r="O1454" s="5"/>
      <c r="P1454" s="4473"/>
      <c r="R1454" s="166"/>
      <c r="S1454" s="5"/>
      <c r="T1454" s="5"/>
      <c r="U1454" s="5"/>
      <c r="V1454" s="261"/>
    </row>
    <row r="1455" spans="1:22" s="23" customFormat="1" x14ac:dyDescent="0.25">
      <c r="A1455" s="6">
        <v>1345</v>
      </c>
      <c r="C1455" s="5"/>
      <c r="G1455" s="5"/>
      <c r="H1455" s="12"/>
      <c r="J1455" s="5"/>
      <c r="K1455" s="5"/>
      <c r="L1455" s="166"/>
      <c r="M1455" s="5"/>
      <c r="N1455" s="5"/>
      <c r="O1455" s="5"/>
      <c r="P1455" s="4473"/>
      <c r="R1455" s="166"/>
      <c r="S1455" s="5"/>
      <c r="T1455" s="5"/>
      <c r="U1455" s="5"/>
      <c r="V1455" s="261"/>
    </row>
    <row r="1456" spans="1:22" s="23" customFormat="1" x14ac:dyDescent="0.25">
      <c r="A1456" s="8">
        <v>1346</v>
      </c>
      <c r="C1456" s="5"/>
      <c r="G1456" s="5"/>
      <c r="H1456" s="12"/>
      <c r="J1456" s="5"/>
      <c r="K1456" s="5"/>
      <c r="L1456" s="166"/>
      <c r="M1456" s="5"/>
      <c r="N1456" s="5"/>
      <c r="O1456" s="5"/>
      <c r="P1456" s="4473"/>
      <c r="R1456" s="166"/>
      <c r="S1456" s="5"/>
      <c r="T1456" s="5"/>
      <c r="U1456" s="5"/>
      <c r="V1456" s="261"/>
    </row>
    <row r="1457" spans="1:22" s="23" customFormat="1" x14ac:dyDescent="0.25">
      <c r="A1457" s="6">
        <v>1347</v>
      </c>
      <c r="C1457" s="5"/>
      <c r="G1457" s="5"/>
      <c r="H1457" s="12"/>
      <c r="J1457" s="5"/>
      <c r="K1457" s="5"/>
      <c r="L1457" s="166"/>
      <c r="M1457" s="5"/>
      <c r="N1457" s="5"/>
      <c r="O1457" s="5"/>
      <c r="P1457" s="4473"/>
      <c r="R1457" s="166"/>
      <c r="S1457" s="5"/>
      <c r="T1457" s="5"/>
      <c r="U1457" s="5"/>
      <c r="V1457" s="261"/>
    </row>
    <row r="1458" spans="1:22" s="23" customFormat="1" x14ac:dyDescent="0.25">
      <c r="A1458" s="8">
        <v>1348</v>
      </c>
      <c r="C1458" s="5"/>
      <c r="G1458" s="5"/>
      <c r="H1458" s="12"/>
      <c r="J1458" s="5"/>
      <c r="K1458" s="5"/>
      <c r="L1458" s="166"/>
      <c r="M1458" s="5"/>
      <c r="N1458" s="5"/>
      <c r="O1458" s="5"/>
      <c r="P1458" s="4473"/>
      <c r="R1458" s="166"/>
      <c r="S1458" s="5"/>
      <c r="T1458" s="5"/>
      <c r="U1458" s="5"/>
      <c r="V1458" s="261"/>
    </row>
    <row r="1459" spans="1:22" s="23" customFormat="1" x14ac:dyDescent="0.25">
      <c r="A1459" s="6">
        <v>1349</v>
      </c>
      <c r="C1459" s="5"/>
      <c r="G1459" s="5"/>
      <c r="H1459" s="12"/>
      <c r="J1459" s="5"/>
      <c r="K1459" s="5"/>
      <c r="L1459" s="166"/>
      <c r="M1459" s="5"/>
      <c r="N1459" s="5"/>
      <c r="O1459" s="5"/>
      <c r="P1459" s="4473"/>
      <c r="R1459" s="166"/>
      <c r="S1459" s="5"/>
      <c r="T1459" s="5"/>
      <c r="U1459" s="5"/>
      <c r="V1459" s="261"/>
    </row>
    <row r="1460" spans="1:22" s="23" customFormat="1" x14ac:dyDescent="0.25">
      <c r="A1460" s="8">
        <v>1350</v>
      </c>
      <c r="C1460" s="5"/>
      <c r="G1460" s="5"/>
      <c r="H1460" s="12"/>
      <c r="J1460" s="5"/>
      <c r="K1460" s="5"/>
      <c r="L1460" s="166"/>
      <c r="M1460" s="5"/>
      <c r="N1460" s="5"/>
      <c r="O1460" s="5"/>
      <c r="P1460" s="4473"/>
      <c r="R1460" s="166"/>
      <c r="S1460" s="5"/>
      <c r="T1460" s="5"/>
      <c r="U1460" s="5"/>
      <c r="V1460" s="261"/>
    </row>
    <row r="1461" spans="1:22" s="23" customFormat="1" x14ac:dyDescent="0.25">
      <c r="A1461" s="6">
        <v>1351</v>
      </c>
      <c r="C1461" s="5"/>
      <c r="G1461" s="5"/>
      <c r="H1461" s="12"/>
      <c r="J1461" s="5"/>
      <c r="K1461" s="5"/>
      <c r="L1461" s="166"/>
      <c r="M1461" s="5"/>
      <c r="N1461" s="5"/>
      <c r="O1461" s="5"/>
      <c r="P1461" s="4473"/>
      <c r="R1461" s="166"/>
      <c r="S1461" s="5"/>
      <c r="T1461" s="5"/>
      <c r="U1461" s="5"/>
      <c r="V1461" s="261"/>
    </row>
    <row r="1462" spans="1:22" s="23" customFormat="1" x14ac:dyDescent="0.25">
      <c r="A1462" s="8">
        <v>1352</v>
      </c>
      <c r="C1462" s="5"/>
      <c r="G1462" s="5"/>
      <c r="H1462" s="12"/>
      <c r="J1462" s="5"/>
      <c r="K1462" s="5"/>
      <c r="L1462" s="166"/>
      <c r="M1462" s="5"/>
      <c r="N1462" s="5"/>
      <c r="O1462" s="5"/>
      <c r="P1462" s="4473"/>
      <c r="R1462" s="166"/>
      <c r="S1462" s="5"/>
      <c r="T1462" s="5"/>
      <c r="U1462" s="5"/>
      <c r="V1462" s="261"/>
    </row>
    <row r="1463" spans="1:22" s="23" customFormat="1" x14ac:dyDescent="0.25">
      <c r="A1463" s="6">
        <v>1353</v>
      </c>
      <c r="C1463" s="5"/>
      <c r="G1463" s="5"/>
      <c r="H1463" s="12"/>
      <c r="J1463" s="5"/>
      <c r="K1463" s="5"/>
      <c r="L1463" s="166"/>
      <c r="M1463" s="5"/>
      <c r="N1463" s="5"/>
      <c r="O1463" s="5"/>
      <c r="P1463" s="4473"/>
      <c r="R1463" s="166"/>
      <c r="S1463" s="5"/>
      <c r="T1463" s="5"/>
      <c r="U1463" s="5"/>
      <c r="V1463" s="261"/>
    </row>
    <row r="1464" spans="1:22" s="23" customFormat="1" x14ac:dyDescent="0.25">
      <c r="A1464" s="8">
        <v>1354</v>
      </c>
      <c r="C1464" s="5"/>
      <c r="G1464" s="5"/>
      <c r="H1464" s="12"/>
      <c r="J1464" s="5"/>
      <c r="K1464" s="5"/>
      <c r="L1464" s="166"/>
      <c r="M1464" s="5"/>
      <c r="N1464" s="5"/>
      <c r="O1464" s="5"/>
      <c r="P1464" s="4473"/>
      <c r="R1464" s="166"/>
      <c r="S1464" s="5"/>
      <c r="T1464" s="5"/>
      <c r="U1464" s="5"/>
      <c r="V1464" s="261"/>
    </row>
    <row r="1465" spans="1:22" s="23" customFormat="1" x14ac:dyDescent="0.25">
      <c r="A1465" s="6">
        <v>1355</v>
      </c>
      <c r="C1465" s="5"/>
      <c r="G1465" s="5"/>
      <c r="H1465" s="12"/>
      <c r="J1465" s="5"/>
      <c r="K1465" s="5"/>
      <c r="L1465" s="166"/>
      <c r="M1465" s="5"/>
      <c r="N1465" s="5"/>
      <c r="O1465" s="5"/>
      <c r="P1465" s="4473"/>
      <c r="R1465" s="166"/>
      <c r="S1465" s="5"/>
      <c r="T1465" s="5"/>
      <c r="U1465" s="5"/>
      <c r="V1465" s="261"/>
    </row>
    <row r="1466" spans="1:22" s="23" customFormat="1" x14ac:dyDescent="0.25">
      <c r="A1466" s="8">
        <v>1356</v>
      </c>
      <c r="C1466" s="5"/>
      <c r="G1466" s="5"/>
      <c r="H1466" s="12"/>
      <c r="J1466" s="5"/>
      <c r="K1466" s="5"/>
      <c r="L1466" s="166"/>
      <c r="M1466" s="5"/>
      <c r="N1466" s="5"/>
      <c r="O1466" s="5"/>
      <c r="P1466" s="4473"/>
      <c r="R1466" s="166"/>
      <c r="S1466" s="5"/>
      <c r="T1466" s="5"/>
      <c r="U1466" s="5"/>
      <c r="V1466" s="261"/>
    </row>
    <row r="1467" spans="1:22" s="23" customFormat="1" x14ac:dyDescent="0.25">
      <c r="A1467" s="6">
        <v>1357</v>
      </c>
      <c r="C1467" s="5"/>
      <c r="G1467" s="5"/>
      <c r="H1467" s="12"/>
      <c r="J1467" s="5"/>
      <c r="K1467" s="5"/>
      <c r="L1467" s="166"/>
      <c r="M1467" s="5"/>
      <c r="N1467" s="5"/>
      <c r="O1467" s="5"/>
      <c r="P1467" s="4473"/>
      <c r="R1467" s="166"/>
      <c r="S1467" s="5"/>
      <c r="T1467" s="5"/>
      <c r="U1467" s="5"/>
      <c r="V1467" s="261"/>
    </row>
    <row r="1468" spans="1:22" s="23" customFormat="1" x14ac:dyDescent="0.25">
      <c r="A1468" s="8">
        <v>1358</v>
      </c>
      <c r="C1468" s="5"/>
      <c r="G1468" s="5"/>
      <c r="H1468" s="12"/>
      <c r="J1468" s="5"/>
      <c r="K1468" s="5"/>
      <c r="L1468" s="166"/>
      <c r="M1468" s="5"/>
      <c r="N1468" s="5"/>
      <c r="O1468" s="5"/>
      <c r="P1468" s="4473"/>
      <c r="R1468" s="166"/>
      <c r="S1468" s="5"/>
      <c r="T1468" s="5"/>
      <c r="U1468" s="5"/>
      <c r="V1468" s="261"/>
    </row>
    <row r="1469" spans="1:22" s="23" customFormat="1" x14ac:dyDescent="0.25">
      <c r="A1469" s="6">
        <v>1359</v>
      </c>
      <c r="C1469" s="5"/>
      <c r="G1469" s="5"/>
      <c r="H1469" s="12"/>
      <c r="J1469" s="5"/>
      <c r="K1469" s="5"/>
      <c r="L1469" s="166"/>
      <c r="M1469" s="5"/>
      <c r="N1469" s="5"/>
      <c r="O1469" s="5"/>
      <c r="P1469" s="4473"/>
      <c r="R1469" s="166"/>
      <c r="S1469" s="5"/>
      <c r="T1469" s="5"/>
      <c r="U1469" s="5"/>
      <c r="V1469" s="261"/>
    </row>
    <row r="1470" spans="1:22" s="23" customFormat="1" x14ac:dyDescent="0.25">
      <c r="A1470" s="8">
        <v>1360</v>
      </c>
      <c r="C1470" s="5"/>
      <c r="G1470" s="5"/>
      <c r="H1470" s="12"/>
      <c r="J1470" s="5"/>
      <c r="K1470" s="5"/>
      <c r="L1470" s="166"/>
      <c r="M1470" s="5"/>
      <c r="N1470" s="5"/>
      <c r="O1470" s="5"/>
      <c r="P1470" s="4473"/>
      <c r="R1470" s="166"/>
      <c r="S1470" s="5"/>
      <c r="T1470" s="5"/>
      <c r="U1470" s="5"/>
      <c r="V1470" s="261"/>
    </row>
    <row r="1471" spans="1:22" s="23" customFormat="1" x14ac:dyDescent="0.25">
      <c r="A1471" s="6">
        <v>1361</v>
      </c>
      <c r="C1471" s="5"/>
      <c r="G1471" s="5"/>
      <c r="H1471" s="12"/>
      <c r="J1471" s="5"/>
      <c r="K1471" s="5"/>
      <c r="L1471" s="166"/>
      <c r="M1471" s="5"/>
      <c r="N1471" s="5"/>
      <c r="O1471" s="5"/>
      <c r="P1471" s="4473"/>
      <c r="R1471" s="166"/>
      <c r="S1471" s="5"/>
      <c r="T1471" s="5"/>
      <c r="U1471" s="5"/>
      <c r="V1471" s="261"/>
    </row>
    <row r="1472" spans="1:22" s="23" customFormat="1" x14ac:dyDescent="0.25">
      <c r="A1472" s="8">
        <v>1362</v>
      </c>
      <c r="C1472" s="5"/>
      <c r="G1472" s="5"/>
      <c r="H1472" s="12"/>
      <c r="J1472" s="5"/>
      <c r="K1472" s="5"/>
      <c r="L1472" s="166"/>
      <c r="M1472" s="5"/>
      <c r="N1472" s="5"/>
      <c r="O1472" s="5"/>
      <c r="P1472" s="4473"/>
      <c r="R1472" s="166"/>
      <c r="S1472" s="5"/>
      <c r="T1472" s="5"/>
      <c r="U1472" s="5"/>
      <c r="V1472" s="261"/>
    </row>
    <row r="1473" spans="1:22" s="23" customFormat="1" x14ac:dyDescent="0.25">
      <c r="A1473" s="6">
        <v>1363</v>
      </c>
      <c r="C1473" s="5"/>
      <c r="G1473" s="5"/>
      <c r="H1473" s="12"/>
      <c r="J1473" s="5"/>
      <c r="K1473" s="5"/>
      <c r="L1473" s="166"/>
      <c r="M1473" s="5"/>
      <c r="N1473" s="5"/>
      <c r="O1473" s="5"/>
      <c r="P1473" s="4473"/>
      <c r="R1473" s="166"/>
      <c r="S1473" s="5"/>
      <c r="T1473" s="5"/>
      <c r="U1473" s="5"/>
      <c r="V1473" s="261"/>
    </row>
    <row r="1474" spans="1:22" s="23" customFormat="1" x14ac:dyDescent="0.25">
      <c r="A1474" s="8">
        <v>1364</v>
      </c>
      <c r="C1474" s="5"/>
      <c r="G1474" s="5"/>
      <c r="H1474" s="12"/>
      <c r="J1474" s="5"/>
      <c r="K1474" s="5"/>
      <c r="L1474" s="166"/>
      <c r="M1474" s="5"/>
      <c r="N1474" s="5"/>
      <c r="O1474" s="5"/>
      <c r="P1474" s="4473"/>
      <c r="R1474" s="166"/>
      <c r="S1474" s="5"/>
      <c r="T1474" s="5"/>
      <c r="U1474" s="5"/>
      <c r="V1474" s="261"/>
    </row>
    <row r="1475" spans="1:22" s="23" customFormat="1" x14ac:dyDescent="0.25">
      <c r="A1475" s="6">
        <v>1365</v>
      </c>
      <c r="C1475" s="5"/>
      <c r="G1475" s="5"/>
      <c r="H1475" s="12"/>
      <c r="J1475" s="5"/>
      <c r="K1475" s="5"/>
      <c r="L1475" s="166"/>
      <c r="M1475" s="5"/>
      <c r="N1475" s="5"/>
      <c r="O1475" s="5"/>
      <c r="P1475" s="4473"/>
      <c r="R1475" s="166"/>
      <c r="S1475" s="5"/>
      <c r="T1475" s="5"/>
      <c r="U1475" s="5"/>
      <c r="V1475" s="261"/>
    </row>
    <row r="1476" spans="1:22" s="23" customFormat="1" x14ac:dyDescent="0.25">
      <c r="A1476" s="8">
        <v>1366</v>
      </c>
      <c r="C1476" s="5"/>
      <c r="G1476" s="5"/>
      <c r="H1476" s="12"/>
      <c r="J1476" s="5"/>
      <c r="K1476" s="5"/>
      <c r="L1476" s="166"/>
      <c r="M1476" s="5"/>
      <c r="N1476" s="5"/>
      <c r="O1476" s="5"/>
      <c r="P1476" s="4473"/>
      <c r="R1476" s="166"/>
      <c r="S1476" s="5"/>
      <c r="T1476" s="5"/>
      <c r="U1476" s="5"/>
      <c r="V1476" s="261"/>
    </row>
    <row r="1477" spans="1:22" s="23" customFormat="1" x14ac:dyDescent="0.25">
      <c r="A1477" s="6">
        <v>1367</v>
      </c>
      <c r="C1477" s="5"/>
      <c r="G1477" s="5"/>
      <c r="H1477" s="12"/>
      <c r="J1477" s="5"/>
      <c r="K1477" s="5"/>
      <c r="L1477" s="166"/>
      <c r="M1477" s="5"/>
      <c r="N1477" s="5"/>
      <c r="O1477" s="5"/>
      <c r="P1477" s="4473"/>
      <c r="R1477" s="166"/>
      <c r="S1477" s="5"/>
      <c r="T1477" s="5"/>
      <c r="U1477" s="5"/>
      <c r="V1477" s="261"/>
    </row>
    <row r="1478" spans="1:22" s="23" customFormat="1" x14ac:dyDescent="0.25">
      <c r="A1478" s="8">
        <v>1368</v>
      </c>
      <c r="C1478" s="5"/>
      <c r="G1478" s="5"/>
      <c r="H1478" s="12"/>
      <c r="J1478" s="5"/>
      <c r="K1478" s="5"/>
      <c r="L1478" s="166"/>
      <c r="M1478" s="5"/>
      <c r="N1478" s="5"/>
      <c r="O1478" s="5"/>
      <c r="P1478" s="4473"/>
      <c r="R1478" s="166"/>
      <c r="S1478" s="5"/>
      <c r="T1478" s="5"/>
      <c r="U1478" s="5"/>
      <c r="V1478" s="261"/>
    </row>
    <row r="1479" spans="1:22" s="23" customFormat="1" x14ac:dyDescent="0.25">
      <c r="A1479" s="6">
        <v>1369</v>
      </c>
      <c r="C1479" s="5"/>
      <c r="G1479" s="5"/>
      <c r="H1479" s="12"/>
      <c r="J1479" s="5"/>
      <c r="K1479" s="5"/>
      <c r="L1479" s="166"/>
      <c r="M1479" s="5"/>
      <c r="N1479" s="5"/>
      <c r="O1479" s="5"/>
      <c r="P1479" s="4473"/>
      <c r="R1479" s="166"/>
      <c r="S1479" s="5"/>
      <c r="T1479" s="5"/>
      <c r="U1479" s="5"/>
      <c r="V1479" s="261"/>
    </row>
    <row r="1480" spans="1:22" s="23" customFormat="1" x14ac:dyDescent="0.25">
      <c r="A1480" s="8">
        <v>1370</v>
      </c>
      <c r="C1480" s="5"/>
      <c r="G1480" s="5"/>
      <c r="H1480" s="12"/>
      <c r="J1480" s="5"/>
      <c r="K1480" s="5"/>
      <c r="L1480" s="166"/>
      <c r="M1480" s="5"/>
      <c r="N1480" s="5"/>
      <c r="O1480" s="5"/>
      <c r="P1480" s="4473"/>
      <c r="R1480" s="166"/>
      <c r="S1480" s="5"/>
      <c r="T1480" s="5"/>
      <c r="U1480" s="5"/>
      <c r="V1480" s="261"/>
    </row>
    <row r="1481" spans="1:22" s="23" customFormat="1" x14ac:dyDescent="0.25">
      <c r="A1481" s="6">
        <v>1371</v>
      </c>
      <c r="C1481" s="5"/>
      <c r="G1481" s="5"/>
      <c r="H1481" s="12"/>
      <c r="J1481" s="5"/>
      <c r="K1481" s="5"/>
      <c r="L1481" s="166"/>
      <c r="M1481" s="5"/>
      <c r="N1481" s="5"/>
      <c r="O1481" s="5"/>
      <c r="P1481" s="4473"/>
      <c r="R1481" s="166"/>
      <c r="S1481" s="5"/>
      <c r="T1481" s="5"/>
      <c r="U1481" s="5"/>
      <c r="V1481" s="261"/>
    </row>
    <row r="1482" spans="1:22" s="23" customFormat="1" x14ac:dyDescent="0.25">
      <c r="A1482" s="8">
        <v>1372</v>
      </c>
      <c r="C1482" s="5"/>
      <c r="G1482" s="5"/>
      <c r="H1482" s="12"/>
      <c r="J1482" s="5"/>
      <c r="K1482" s="5"/>
      <c r="L1482" s="166"/>
      <c r="M1482" s="5"/>
      <c r="N1482" s="5"/>
      <c r="O1482" s="5"/>
      <c r="P1482" s="4473"/>
      <c r="R1482" s="166"/>
      <c r="S1482" s="5"/>
      <c r="T1482" s="5"/>
      <c r="U1482" s="5"/>
      <c r="V1482" s="261"/>
    </row>
    <row r="1483" spans="1:22" s="23" customFormat="1" x14ac:dyDescent="0.25">
      <c r="A1483" s="6">
        <v>1373</v>
      </c>
      <c r="C1483" s="5"/>
      <c r="G1483" s="5"/>
      <c r="H1483" s="12"/>
      <c r="J1483" s="5"/>
      <c r="K1483" s="5"/>
      <c r="L1483" s="166"/>
      <c r="M1483" s="5"/>
      <c r="N1483" s="5"/>
      <c r="O1483" s="5"/>
      <c r="P1483" s="4473"/>
      <c r="R1483" s="166"/>
      <c r="S1483" s="5"/>
      <c r="T1483" s="5"/>
      <c r="U1483" s="5"/>
      <c r="V1483" s="261"/>
    </row>
    <row r="1484" spans="1:22" s="23" customFormat="1" x14ac:dyDescent="0.25">
      <c r="A1484" s="8">
        <v>1374</v>
      </c>
      <c r="C1484" s="5"/>
      <c r="G1484" s="5"/>
      <c r="H1484" s="12"/>
      <c r="J1484" s="5"/>
      <c r="K1484" s="5"/>
      <c r="L1484" s="166"/>
      <c r="M1484" s="5"/>
      <c r="N1484" s="5"/>
      <c r="O1484" s="5"/>
      <c r="P1484" s="4473"/>
      <c r="R1484" s="166"/>
      <c r="S1484" s="5"/>
      <c r="T1484" s="5"/>
      <c r="U1484" s="5"/>
      <c r="V1484" s="261"/>
    </row>
    <row r="1485" spans="1:22" s="23" customFormat="1" x14ac:dyDescent="0.25">
      <c r="A1485" s="6">
        <v>1375</v>
      </c>
      <c r="C1485" s="5"/>
      <c r="G1485" s="5"/>
      <c r="H1485" s="12"/>
      <c r="J1485" s="5"/>
      <c r="K1485" s="5"/>
      <c r="L1485" s="166"/>
      <c r="M1485" s="5"/>
      <c r="N1485" s="5"/>
      <c r="O1485" s="5"/>
      <c r="P1485" s="4473"/>
      <c r="R1485" s="166"/>
      <c r="S1485" s="5"/>
      <c r="T1485" s="5"/>
      <c r="U1485" s="5"/>
      <c r="V1485" s="261"/>
    </row>
    <row r="1486" spans="1:22" s="23" customFormat="1" x14ac:dyDescent="0.25">
      <c r="A1486" s="8">
        <v>1376</v>
      </c>
      <c r="C1486" s="5"/>
      <c r="G1486" s="5"/>
      <c r="H1486" s="12"/>
      <c r="J1486" s="5"/>
      <c r="K1486" s="5"/>
      <c r="L1486" s="166"/>
      <c r="M1486" s="5"/>
      <c r="N1486" s="5"/>
      <c r="O1486" s="5"/>
      <c r="P1486" s="4473"/>
      <c r="R1486" s="166"/>
      <c r="S1486" s="5"/>
      <c r="T1486" s="5"/>
      <c r="U1486" s="5"/>
      <c r="V1486" s="261"/>
    </row>
    <row r="1487" spans="1:22" s="23" customFormat="1" x14ac:dyDescent="0.25">
      <c r="A1487" s="6">
        <v>1377</v>
      </c>
      <c r="C1487" s="5"/>
      <c r="G1487" s="5"/>
      <c r="H1487" s="12"/>
      <c r="J1487" s="5"/>
      <c r="K1487" s="5"/>
      <c r="L1487" s="166"/>
      <c r="M1487" s="5"/>
      <c r="N1487" s="5"/>
      <c r="O1487" s="5"/>
      <c r="P1487" s="4473"/>
      <c r="R1487" s="166"/>
      <c r="S1487" s="5"/>
      <c r="T1487" s="5"/>
      <c r="U1487" s="5"/>
      <c r="V1487" s="261"/>
    </row>
    <row r="1488" spans="1:22" s="23" customFormat="1" x14ac:dyDescent="0.25">
      <c r="A1488" s="8">
        <v>1378</v>
      </c>
      <c r="C1488" s="5"/>
      <c r="G1488" s="5"/>
      <c r="H1488" s="12"/>
      <c r="J1488" s="5"/>
      <c r="K1488" s="5"/>
      <c r="L1488" s="166"/>
      <c r="M1488" s="5"/>
      <c r="N1488" s="5"/>
      <c r="O1488" s="5"/>
      <c r="P1488" s="4473"/>
      <c r="R1488" s="166"/>
      <c r="S1488" s="5"/>
      <c r="T1488" s="5"/>
      <c r="U1488" s="5"/>
      <c r="V1488" s="261"/>
    </row>
    <row r="1489" spans="1:22" s="23" customFormat="1" x14ac:dyDescent="0.25">
      <c r="A1489" s="6">
        <v>1379</v>
      </c>
      <c r="C1489" s="5"/>
      <c r="G1489" s="5"/>
      <c r="H1489" s="12"/>
      <c r="J1489" s="5"/>
      <c r="K1489" s="5"/>
      <c r="L1489" s="166"/>
      <c r="M1489" s="5"/>
      <c r="N1489" s="5"/>
      <c r="O1489" s="5"/>
      <c r="P1489" s="4473"/>
      <c r="R1489" s="166"/>
      <c r="S1489" s="5"/>
      <c r="T1489" s="5"/>
      <c r="U1489" s="5"/>
      <c r="V1489" s="261"/>
    </row>
    <row r="1490" spans="1:22" s="23" customFormat="1" x14ac:dyDescent="0.25">
      <c r="A1490" s="8">
        <v>1380</v>
      </c>
      <c r="C1490" s="5"/>
      <c r="G1490" s="5"/>
      <c r="H1490" s="12"/>
      <c r="J1490" s="5"/>
      <c r="K1490" s="5"/>
      <c r="L1490" s="166"/>
      <c r="M1490" s="5"/>
      <c r="N1490" s="5"/>
      <c r="O1490" s="5"/>
      <c r="P1490" s="4473"/>
      <c r="R1490" s="166"/>
      <c r="S1490" s="5"/>
      <c r="T1490" s="5"/>
      <c r="U1490" s="5"/>
      <c r="V1490" s="261"/>
    </row>
    <row r="1491" spans="1:22" s="23" customFormat="1" x14ac:dyDescent="0.25">
      <c r="A1491" s="6">
        <v>1381</v>
      </c>
      <c r="C1491" s="5"/>
      <c r="G1491" s="5"/>
      <c r="H1491" s="12"/>
      <c r="J1491" s="5"/>
      <c r="K1491" s="5"/>
      <c r="L1491" s="166"/>
      <c r="M1491" s="5"/>
      <c r="N1491" s="5"/>
      <c r="O1491" s="5"/>
      <c r="P1491" s="4473"/>
      <c r="R1491" s="166"/>
      <c r="S1491" s="5"/>
      <c r="T1491" s="5"/>
      <c r="U1491" s="5"/>
      <c r="V1491" s="261"/>
    </row>
    <row r="1492" spans="1:22" s="23" customFormat="1" x14ac:dyDescent="0.25">
      <c r="A1492" s="8">
        <v>1382</v>
      </c>
      <c r="C1492" s="5"/>
      <c r="G1492" s="5"/>
      <c r="H1492" s="12"/>
      <c r="J1492" s="5"/>
      <c r="K1492" s="5"/>
      <c r="L1492" s="166"/>
      <c r="M1492" s="5"/>
      <c r="N1492" s="5"/>
      <c r="O1492" s="5"/>
      <c r="P1492" s="4473"/>
      <c r="R1492" s="166"/>
      <c r="S1492" s="5"/>
      <c r="T1492" s="5"/>
      <c r="U1492" s="5"/>
      <c r="V1492" s="261"/>
    </row>
    <row r="1493" spans="1:22" s="23" customFormat="1" x14ac:dyDescent="0.25">
      <c r="A1493" s="6">
        <v>1383</v>
      </c>
      <c r="C1493" s="5"/>
      <c r="G1493" s="5"/>
      <c r="H1493" s="12"/>
      <c r="J1493" s="5"/>
      <c r="K1493" s="5"/>
      <c r="L1493" s="166"/>
      <c r="M1493" s="5"/>
      <c r="N1493" s="5"/>
      <c r="O1493" s="5"/>
      <c r="P1493" s="4473"/>
      <c r="R1493" s="166"/>
      <c r="S1493" s="5"/>
      <c r="T1493" s="5"/>
      <c r="U1493" s="5"/>
      <c r="V1493" s="261"/>
    </row>
    <row r="1494" spans="1:22" s="23" customFormat="1" x14ac:dyDescent="0.25">
      <c r="A1494" s="8">
        <v>1384</v>
      </c>
      <c r="C1494" s="5"/>
      <c r="G1494" s="5"/>
      <c r="H1494" s="12"/>
      <c r="J1494" s="5"/>
      <c r="K1494" s="5"/>
      <c r="L1494" s="166"/>
      <c r="M1494" s="5"/>
      <c r="N1494" s="5"/>
      <c r="O1494" s="5"/>
      <c r="P1494" s="4473"/>
      <c r="R1494" s="166"/>
      <c r="S1494" s="5"/>
      <c r="T1494" s="5"/>
      <c r="U1494" s="5"/>
      <c r="V1494" s="261"/>
    </row>
    <row r="1495" spans="1:22" s="23" customFormat="1" x14ac:dyDescent="0.25">
      <c r="A1495" s="6">
        <v>1385</v>
      </c>
      <c r="C1495" s="5"/>
      <c r="G1495" s="5"/>
      <c r="H1495" s="12"/>
      <c r="J1495" s="5"/>
      <c r="K1495" s="5"/>
      <c r="L1495" s="166"/>
      <c r="M1495" s="5"/>
      <c r="N1495" s="5"/>
      <c r="O1495" s="5"/>
      <c r="P1495" s="4473"/>
      <c r="R1495" s="166"/>
      <c r="S1495" s="5"/>
      <c r="T1495" s="5"/>
      <c r="U1495" s="5"/>
      <c r="V1495" s="261"/>
    </row>
    <row r="1496" spans="1:22" s="23" customFormat="1" x14ac:dyDescent="0.25">
      <c r="A1496" s="8">
        <v>1386</v>
      </c>
      <c r="C1496" s="5"/>
      <c r="G1496" s="5"/>
      <c r="H1496" s="12"/>
      <c r="J1496" s="5"/>
      <c r="K1496" s="5"/>
      <c r="L1496" s="166"/>
      <c r="M1496" s="5"/>
      <c r="N1496" s="5"/>
      <c r="O1496" s="5"/>
      <c r="P1496" s="4473"/>
      <c r="R1496" s="166"/>
      <c r="S1496" s="5"/>
      <c r="T1496" s="5"/>
      <c r="U1496" s="5"/>
      <c r="V1496" s="261"/>
    </row>
    <row r="1497" spans="1:22" s="23" customFormat="1" x14ac:dyDescent="0.25">
      <c r="A1497" s="6">
        <v>1387</v>
      </c>
      <c r="C1497" s="5"/>
      <c r="G1497" s="5"/>
      <c r="H1497" s="12"/>
      <c r="J1497" s="5"/>
      <c r="K1497" s="5"/>
      <c r="L1497" s="166"/>
      <c r="M1497" s="5"/>
      <c r="N1497" s="5"/>
      <c r="O1497" s="5"/>
      <c r="P1497" s="4473"/>
      <c r="R1497" s="166"/>
      <c r="S1497" s="5"/>
      <c r="T1497" s="5"/>
      <c r="U1497" s="5"/>
      <c r="V1497" s="261"/>
    </row>
    <row r="1498" spans="1:22" s="23" customFormat="1" x14ac:dyDescent="0.25">
      <c r="A1498" s="8">
        <v>1388</v>
      </c>
      <c r="C1498" s="5"/>
      <c r="G1498" s="5"/>
      <c r="H1498" s="12"/>
      <c r="J1498" s="5"/>
      <c r="K1498" s="5"/>
      <c r="L1498" s="166"/>
      <c r="M1498" s="5"/>
      <c r="N1498" s="5"/>
      <c r="O1498" s="5"/>
      <c r="P1498" s="4473"/>
      <c r="R1498" s="166"/>
      <c r="S1498" s="5"/>
      <c r="T1498" s="5"/>
      <c r="U1498" s="5"/>
      <c r="V1498" s="261"/>
    </row>
    <row r="1499" spans="1:22" s="23" customFormat="1" x14ac:dyDescent="0.25">
      <c r="A1499" s="6">
        <v>1389</v>
      </c>
      <c r="C1499" s="5"/>
      <c r="G1499" s="5"/>
      <c r="H1499" s="12"/>
      <c r="J1499" s="5"/>
      <c r="K1499" s="5"/>
      <c r="L1499" s="166"/>
      <c r="M1499" s="5"/>
      <c r="N1499" s="5"/>
      <c r="O1499" s="5"/>
      <c r="P1499" s="4473"/>
      <c r="R1499" s="166"/>
      <c r="S1499" s="5"/>
      <c r="T1499" s="5"/>
      <c r="U1499" s="5"/>
      <c r="V1499" s="261"/>
    </row>
    <row r="1500" spans="1:22" s="23" customFormat="1" x14ac:dyDescent="0.25">
      <c r="A1500" s="8">
        <v>1390</v>
      </c>
      <c r="C1500" s="5"/>
      <c r="G1500" s="5"/>
      <c r="H1500" s="12"/>
      <c r="J1500" s="5"/>
      <c r="K1500" s="5"/>
      <c r="L1500" s="166"/>
      <c r="M1500" s="5"/>
      <c r="N1500" s="5"/>
      <c r="O1500" s="5"/>
      <c r="P1500" s="4473"/>
      <c r="R1500" s="166"/>
      <c r="S1500" s="5"/>
      <c r="T1500" s="5"/>
      <c r="U1500" s="5"/>
      <c r="V1500" s="261"/>
    </row>
    <row r="1501" spans="1:22" s="23" customFormat="1" x14ac:dyDescent="0.25">
      <c r="A1501" s="6">
        <v>1391</v>
      </c>
      <c r="C1501" s="5"/>
      <c r="G1501" s="5"/>
      <c r="H1501" s="12"/>
      <c r="J1501" s="5"/>
      <c r="K1501" s="5"/>
      <c r="L1501" s="166"/>
      <c r="M1501" s="5"/>
      <c r="N1501" s="5"/>
      <c r="O1501" s="5"/>
      <c r="P1501" s="4473"/>
      <c r="R1501" s="166"/>
      <c r="S1501" s="5"/>
      <c r="T1501" s="5"/>
      <c r="U1501" s="5"/>
      <c r="V1501" s="261"/>
    </row>
    <row r="1502" spans="1:22" s="23" customFormat="1" x14ac:dyDescent="0.25">
      <c r="A1502" s="8">
        <v>1392</v>
      </c>
      <c r="C1502" s="5"/>
      <c r="G1502" s="5"/>
      <c r="H1502" s="12"/>
      <c r="J1502" s="5"/>
      <c r="K1502" s="5"/>
      <c r="L1502" s="166"/>
      <c r="M1502" s="5"/>
      <c r="N1502" s="5"/>
      <c r="O1502" s="5"/>
      <c r="P1502" s="4473"/>
      <c r="R1502" s="166"/>
      <c r="S1502" s="5"/>
      <c r="T1502" s="5"/>
      <c r="U1502" s="5"/>
      <c r="V1502" s="261"/>
    </row>
    <row r="1503" spans="1:22" s="23" customFormat="1" x14ac:dyDescent="0.25">
      <c r="A1503" s="6">
        <v>1393</v>
      </c>
      <c r="C1503" s="5"/>
      <c r="G1503" s="5"/>
      <c r="H1503" s="12"/>
      <c r="J1503" s="5"/>
      <c r="K1503" s="5"/>
      <c r="L1503" s="166"/>
      <c r="M1503" s="5"/>
      <c r="N1503" s="5"/>
      <c r="O1503" s="5"/>
      <c r="P1503" s="4473"/>
      <c r="R1503" s="166"/>
      <c r="S1503" s="5"/>
      <c r="T1503" s="5"/>
      <c r="U1503" s="5"/>
      <c r="V1503" s="261"/>
    </row>
    <row r="1504" spans="1:22" s="23" customFormat="1" x14ac:dyDescent="0.25">
      <c r="A1504" s="8">
        <v>1394</v>
      </c>
      <c r="C1504" s="5"/>
      <c r="G1504" s="5"/>
      <c r="H1504" s="12"/>
      <c r="J1504" s="5"/>
      <c r="K1504" s="5"/>
      <c r="L1504" s="166"/>
      <c r="M1504" s="5"/>
      <c r="N1504" s="5"/>
      <c r="O1504" s="5"/>
      <c r="P1504" s="4473"/>
      <c r="R1504" s="166"/>
      <c r="S1504" s="5"/>
      <c r="T1504" s="5"/>
      <c r="U1504" s="5"/>
      <c r="V1504" s="261"/>
    </row>
    <row r="1505" spans="1:31" s="23" customFormat="1" x14ac:dyDescent="0.25">
      <c r="A1505" s="6">
        <v>1395</v>
      </c>
      <c r="C1505" s="5"/>
      <c r="G1505" s="5"/>
      <c r="H1505" s="12"/>
      <c r="J1505" s="5"/>
      <c r="K1505" s="5"/>
      <c r="L1505" s="166"/>
      <c r="M1505" s="5"/>
      <c r="N1505" s="5"/>
      <c r="O1505" s="5"/>
      <c r="P1505" s="4473"/>
      <c r="R1505" s="166"/>
      <c r="S1505" s="5"/>
      <c r="T1505" s="5"/>
      <c r="U1505" s="5"/>
      <c r="V1505" s="261"/>
    </row>
    <row r="1506" spans="1:31" s="23" customFormat="1" x14ac:dyDescent="0.25">
      <c r="A1506" s="8">
        <v>1396</v>
      </c>
      <c r="C1506" s="5"/>
      <c r="G1506" s="5"/>
      <c r="H1506" s="12"/>
      <c r="J1506" s="5"/>
      <c r="K1506" s="5"/>
      <c r="L1506" s="166"/>
      <c r="M1506" s="5"/>
      <c r="N1506" s="5"/>
      <c r="O1506" s="5"/>
      <c r="P1506" s="4473"/>
      <c r="R1506" s="166"/>
      <c r="S1506" s="5"/>
      <c r="T1506" s="5"/>
      <c r="U1506" s="5"/>
      <c r="V1506" s="261"/>
    </row>
    <row r="1507" spans="1:31" s="23" customFormat="1" x14ac:dyDescent="0.25">
      <c r="A1507" s="6">
        <v>1397</v>
      </c>
      <c r="C1507" s="5"/>
      <c r="G1507" s="5"/>
      <c r="H1507" s="12"/>
      <c r="J1507" s="5"/>
      <c r="K1507" s="5"/>
      <c r="L1507" s="166"/>
      <c r="M1507" s="5"/>
      <c r="N1507" s="5"/>
      <c r="O1507" s="5"/>
      <c r="P1507" s="4473"/>
      <c r="R1507" s="166"/>
      <c r="S1507" s="5"/>
      <c r="T1507" s="5"/>
      <c r="U1507" s="5"/>
      <c r="V1507" s="261"/>
    </row>
    <row r="1508" spans="1:31" s="23" customFormat="1" x14ac:dyDescent="0.25">
      <c r="A1508" s="8">
        <v>1398</v>
      </c>
      <c r="C1508" s="5"/>
      <c r="G1508" s="5"/>
      <c r="H1508" s="12"/>
      <c r="J1508" s="5"/>
      <c r="K1508" s="5"/>
      <c r="L1508" s="166"/>
      <c r="M1508" s="5"/>
      <c r="N1508" s="5"/>
      <c r="O1508" s="5"/>
      <c r="P1508" s="4473"/>
      <c r="R1508" s="166"/>
      <c r="S1508" s="5"/>
      <c r="T1508" s="5"/>
      <c r="U1508" s="5"/>
      <c r="V1508" s="261"/>
    </row>
    <row r="1509" spans="1:31" s="23" customFormat="1" x14ac:dyDescent="0.25">
      <c r="A1509" s="6">
        <v>1399</v>
      </c>
      <c r="C1509" s="5"/>
      <c r="G1509" s="5"/>
      <c r="H1509" s="12"/>
      <c r="J1509" s="5"/>
      <c r="K1509" s="5"/>
      <c r="L1509" s="166"/>
      <c r="M1509" s="5"/>
      <c r="N1509" s="5"/>
      <c r="O1509" s="5"/>
      <c r="P1509" s="4473"/>
      <c r="R1509" s="166"/>
      <c r="S1509" s="5"/>
      <c r="T1509" s="5"/>
      <c r="U1509" s="5"/>
      <c r="V1509" s="261"/>
    </row>
    <row r="1510" spans="1:31" s="23" customFormat="1" x14ac:dyDescent="0.25">
      <c r="A1510" s="8">
        <v>1400</v>
      </c>
      <c r="C1510" s="5"/>
      <c r="G1510" s="5"/>
      <c r="H1510" s="12"/>
      <c r="J1510" s="5"/>
      <c r="K1510" s="5"/>
      <c r="L1510" s="166"/>
      <c r="M1510" s="5"/>
      <c r="N1510" s="5"/>
      <c r="O1510" s="5"/>
      <c r="P1510" s="4473"/>
      <c r="R1510" s="166"/>
      <c r="S1510" s="5"/>
      <c r="T1510" s="5"/>
      <c r="U1510" s="5"/>
      <c r="V1510" s="261"/>
    </row>
    <row r="1511" spans="1:31" s="23" customFormat="1" x14ac:dyDescent="0.25">
      <c r="A1511" s="6">
        <v>1401</v>
      </c>
      <c r="C1511" s="5"/>
      <c r="G1511" s="5"/>
      <c r="H1511" s="12"/>
      <c r="J1511" s="5"/>
      <c r="K1511" s="5"/>
      <c r="L1511" s="166"/>
      <c r="M1511" s="5"/>
      <c r="N1511" s="5"/>
      <c r="O1511" s="5"/>
      <c r="P1511" s="4473"/>
      <c r="R1511" s="166"/>
      <c r="S1511" s="5"/>
      <c r="T1511" s="5"/>
      <c r="U1511" s="5"/>
      <c r="V1511" s="261"/>
    </row>
    <row r="1512" spans="1:31" s="23" customFormat="1" x14ac:dyDescent="0.25">
      <c r="A1512" s="8">
        <v>1402</v>
      </c>
      <c r="C1512" s="5"/>
      <c r="G1512" s="5"/>
      <c r="H1512" s="12"/>
      <c r="J1512" s="5"/>
      <c r="K1512" s="5"/>
      <c r="L1512" s="166"/>
      <c r="M1512" s="5"/>
      <c r="N1512" s="5"/>
      <c r="O1512" s="5"/>
      <c r="P1512" s="4473"/>
      <c r="R1512" s="166"/>
      <c r="S1512" s="5"/>
      <c r="T1512" s="5"/>
      <c r="U1512" s="5"/>
      <c r="V1512" s="261"/>
    </row>
    <row r="1513" spans="1:31" s="23" customFormat="1" x14ac:dyDescent="0.25">
      <c r="A1513" s="6">
        <v>1403</v>
      </c>
      <c r="C1513" s="5"/>
      <c r="G1513" s="5"/>
      <c r="H1513" s="12"/>
      <c r="J1513" s="5"/>
      <c r="K1513" s="5"/>
      <c r="L1513" s="166"/>
      <c r="M1513" s="5"/>
      <c r="N1513" s="5"/>
      <c r="O1513" s="5"/>
      <c r="P1513" s="4473"/>
      <c r="R1513" s="166"/>
      <c r="S1513" s="5"/>
      <c r="T1513" s="5"/>
      <c r="U1513" s="5"/>
      <c r="V1513" s="261"/>
    </row>
    <row r="1514" spans="1:31" s="23" customFormat="1" x14ac:dyDescent="0.25">
      <c r="A1514" s="8">
        <v>1404</v>
      </c>
      <c r="C1514" s="5"/>
      <c r="G1514" s="5"/>
      <c r="H1514" s="12"/>
      <c r="I1514" s="5"/>
      <c r="J1514" s="5"/>
      <c r="K1514" s="5"/>
      <c r="L1514" s="166"/>
      <c r="M1514" s="5"/>
      <c r="N1514" s="5"/>
      <c r="O1514" s="5"/>
      <c r="P1514" s="4473"/>
      <c r="R1514" s="166"/>
      <c r="S1514" s="5"/>
      <c r="T1514" s="5"/>
      <c r="U1514" s="5"/>
      <c r="V1514" s="261"/>
      <c r="W1514" s="5"/>
      <c r="X1514" s="5"/>
      <c r="Y1514" s="5"/>
      <c r="Z1514" s="5"/>
      <c r="AA1514" s="5"/>
      <c r="AB1514" s="5"/>
      <c r="AC1514" s="5"/>
    </row>
    <row r="1515" spans="1:31" s="23" customFormat="1" x14ac:dyDescent="0.25">
      <c r="A1515" s="6">
        <v>1405</v>
      </c>
      <c r="C1515" s="5"/>
      <c r="G1515" s="5"/>
      <c r="H1515" s="12"/>
      <c r="I1515" s="5"/>
      <c r="J1515" s="5"/>
      <c r="K1515" s="5"/>
      <c r="L1515" s="166"/>
      <c r="M1515" s="5"/>
      <c r="N1515" s="5"/>
      <c r="O1515" s="5"/>
      <c r="P1515" s="4473"/>
      <c r="R1515" s="166"/>
      <c r="S1515" s="5"/>
      <c r="T1515" s="5"/>
      <c r="U1515" s="5"/>
      <c r="V1515" s="261"/>
      <c r="W1515" s="5"/>
      <c r="X1515" s="5"/>
      <c r="Y1515" s="5"/>
      <c r="Z1515" s="5"/>
      <c r="AA1515" s="5"/>
      <c r="AB1515" s="5"/>
      <c r="AC1515" s="5"/>
    </row>
    <row r="1516" spans="1:31" s="23" customFormat="1" x14ac:dyDescent="0.25">
      <c r="A1516" s="8">
        <v>1406</v>
      </c>
      <c r="C1516" s="5"/>
      <c r="G1516" s="5"/>
      <c r="H1516" s="12"/>
      <c r="I1516" s="5"/>
      <c r="J1516" s="5"/>
      <c r="K1516" s="5"/>
      <c r="L1516" s="166"/>
      <c r="M1516" s="5"/>
      <c r="N1516" s="5"/>
      <c r="O1516" s="5"/>
      <c r="P1516" s="4473"/>
      <c r="R1516" s="166"/>
      <c r="S1516" s="5"/>
      <c r="T1516" s="5"/>
      <c r="U1516" s="5"/>
      <c r="V1516" s="261"/>
      <c r="W1516" s="5"/>
      <c r="X1516" s="5"/>
      <c r="Y1516" s="5"/>
      <c r="Z1516" s="5"/>
      <c r="AA1516" s="5"/>
      <c r="AB1516" s="5"/>
      <c r="AC1516" s="5"/>
      <c r="AD1516" s="5"/>
      <c r="AE1516" s="5"/>
    </row>
  </sheetData>
  <mergeCells count="314">
    <mergeCell ref="B120:B122"/>
    <mergeCell ref="B166:B168"/>
    <mergeCell ref="B195:B197"/>
    <mergeCell ref="B214:B217"/>
    <mergeCell ref="B60:B61"/>
    <mergeCell ref="B181:B184"/>
    <mergeCell ref="B185:B186"/>
    <mergeCell ref="B187:B190"/>
    <mergeCell ref="B176:B177"/>
    <mergeCell ref="B178:B179"/>
    <mergeCell ref="B169:B171"/>
    <mergeCell ref="B172:B173"/>
    <mergeCell ref="B174:B175"/>
    <mergeCell ref="B191:B192"/>
    <mergeCell ref="B193:B194"/>
    <mergeCell ref="B198:B199"/>
    <mergeCell ref="B200:B201"/>
    <mergeCell ref="B206:B209"/>
    <mergeCell ref="B210:B211"/>
    <mergeCell ref="B212:B213"/>
    <mergeCell ref="B90:B91"/>
    <mergeCell ref="B92:B93"/>
    <mergeCell ref="B118:B119"/>
    <mergeCell ref="B86:B87"/>
    <mergeCell ref="V391:V392"/>
    <mergeCell ref="V397:V399"/>
    <mergeCell ref="P1:U2"/>
    <mergeCell ref="P3:P4"/>
    <mergeCell ref="Q3:Q4"/>
    <mergeCell ref="R3:R4"/>
    <mergeCell ref="S3:S4"/>
    <mergeCell ref="T3:T4"/>
    <mergeCell ref="U3:U4"/>
    <mergeCell ref="V63:V64"/>
    <mergeCell ref="V76:V77"/>
    <mergeCell ref="V148:V149"/>
    <mergeCell ref="V162:V163"/>
    <mergeCell ref="V164:V165"/>
    <mergeCell ref="V195:V197"/>
    <mergeCell ref="V229:V230"/>
    <mergeCell ref="V281:V282"/>
    <mergeCell ref="V60:V61"/>
    <mergeCell ref="V185:V186"/>
    <mergeCell ref="V187:V190"/>
    <mergeCell ref="V191:V192"/>
    <mergeCell ref="V193:V194"/>
    <mergeCell ref="V210:V211"/>
    <mergeCell ref="V206:V209"/>
    <mergeCell ref="J1:O2"/>
    <mergeCell ref="J3:J4"/>
    <mergeCell ref="K3:K4"/>
    <mergeCell ref="L3:L4"/>
    <mergeCell ref="M3:M4"/>
    <mergeCell ref="N3:N4"/>
    <mergeCell ref="O3:O4"/>
    <mergeCell ref="V36:V37"/>
    <mergeCell ref="V51:V52"/>
    <mergeCell ref="V38:V39"/>
    <mergeCell ref="V7:V9"/>
    <mergeCell ref="V28:V31"/>
    <mergeCell ref="G3:G4"/>
    <mergeCell ref="H3:H4"/>
    <mergeCell ref="I3:I4"/>
    <mergeCell ref="V49:V50"/>
    <mergeCell ref="B5:B6"/>
    <mergeCell ref="B7:B9"/>
    <mergeCell ref="B10:B11"/>
    <mergeCell ref="A3:A4"/>
    <mergeCell ref="B3:B4"/>
    <mergeCell ref="C3:C4"/>
    <mergeCell ref="D3:D4"/>
    <mergeCell ref="E3:E4"/>
    <mergeCell ref="F3:F4"/>
    <mergeCell ref="B22:B23"/>
    <mergeCell ref="V22:V23"/>
    <mergeCell ref="B28:B31"/>
    <mergeCell ref="V32:V33"/>
    <mergeCell ref="V10:V11"/>
    <mergeCell ref="B12:B13"/>
    <mergeCell ref="B14:B15"/>
    <mergeCell ref="B16:B17"/>
    <mergeCell ref="B18:B19"/>
    <mergeCell ref="V20:V21"/>
    <mergeCell ref="B24:B27"/>
    <mergeCell ref="B40:B41"/>
    <mergeCell ref="B45:B46"/>
    <mergeCell ref="V45:V46"/>
    <mergeCell ref="B160:B161"/>
    <mergeCell ref="B141:B142"/>
    <mergeCell ref="B143:B144"/>
    <mergeCell ref="B145:B147"/>
    <mergeCell ref="V139:V140"/>
    <mergeCell ref="B132:B134"/>
    <mergeCell ref="B135:B136"/>
    <mergeCell ref="B137:B138"/>
    <mergeCell ref="B139:B140"/>
    <mergeCell ref="B154:B155"/>
    <mergeCell ref="B156:B157"/>
    <mergeCell ref="B158:B159"/>
    <mergeCell ref="B150:B151"/>
    <mergeCell ref="B152:B153"/>
    <mergeCell ref="V120:V122"/>
    <mergeCell ref="V126:V127"/>
    <mergeCell ref="V78:V79"/>
    <mergeCell ref="B67:B69"/>
    <mergeCell ref="B57:B59"/>
    <mergeCell ref="B53:B56"/>
    <mergeCell ref="V88:V89"/>
    <mergeCell ref="V212:V213"/>
    <mergeCell ref="B253:B256"/>
    <mergeCell ref="B257:B258"/>
    <mergeCell ref="B259:B260"/>
    <mergeCell ref="B261:B262"/>
    <mergeCell ref="B218:B219"/>
    <mergeCell ref="B220:B221"/>
    <mergeCell ref="B229:B230"/>
    <mergeCell ref="B231:B232"/>
    <mergeCell ref="B233:B234"/>
    <mergeCell ref="V234:V235"/>
    <mergeCell ref="B235:B238"/>
    <mergeCell ref="B222:B223"/>
    <mergeCell ref="B224:B226"/>
    <mergeCell ref="B227:B228"/>
    <mergeCell ref="B239:B240"/>
    <mergeCell ref="B263:B264"/>
    <mergeCell ref="B241:B244"/>
    <mergeCell ref="B245:B246"/>
    <mergeCell ref="B247:B248"/>
    <mergeCell ref="B249:B250"/>
    <mergeCell ref="B251:B252"/>
    <mergeCell ref="B281:B282"/>
    <mergeCell ref="B283:B284"/>
    <mergeCell ref="B285:B286"/>
    <mergeCell ref="B319:B320"/>
    <mergeCell ref="B321:B324"/>
    <mergeCell ref="B325:B326"/>
    <mergeCell ref="B327:B328"/>
    <mergeCell ref="B329:B330"/>
    <mergeCell ref="B331:B334"/>
    <mergeCell ref="B287:B288"/>
    <mergeCell ref="B265:B266"/>
    <mergeCell ref="V266:V267"/>
    <mergeCell ref="B267:B268"/>
    <mergeCell ref="B269:B272"/>
    <mergeCell ref="B273:B276"/>
    <mergeCell ref="V283:V284"/>
    <mergeCell ref="B311:B314"/>
    <mergeCell ref="B317:B318"/>
    <mergeCell ref="B301:B304"/>
    <mergeCell ref="B307:B308"/>
    <mergeCell ref="B309:B310"/>
    <mergeCell ref="V305:V306"/>
    <mergeCell ref="V364:V365"/>
    <mergeCell ref="B365:B366"/>
    <mergeCell ref="B367:B368"/>
    <mergeCell ref="V368:V369"/>
    <mergeCell ref="B369:B370"/>
    <mergeCell ref="B349:B352"/>
    <mergeCell ref="B353:B354"/>
    <mergeCell ref="B355:B358"/>
    <mergeCell ref="V358:V359"/>
    <mergeCell ref="B359:B360"/>
    <mergeCell ref="V442:V443"/>
    <mergeCell ref="B406:B409"/>
    <mergeCell ref="B410:B411"/>
    <mergeCell ref="B414:B415"/>
    <mergeCell ref="B416:B417"/>
    <mergeCell ref="B418:B419"/>
    <mergeCell ref="B393:B394"/>
    <mergeCell ref="B402:B403"/>
    <mergeCell ref="B404:B405"/>
    <mergeCell ref="V412:V413"/>
    <mergeCell ref="B420:B421"/>
    <mergeCell ref="B422:B423"/>
    <mergeCell ref="B424:B425"/>
    <mergeCell ref="B426:B427"/>
    <mergeCell ref="B428:B429"/>
    <mergeCell ref="V584:V585"/>
    <mergeCell ref="V586:V587"/>
    <mergeCell ref="V730:V731"/>
    <mergeCell ref="V738:V739"/>
    <mergeCell ref="V726:V727"/>
    <mergeCell ref="V710:V711"/>
    <mergeCell ref="V590:V591"/>
    <mergeCell ref="V574:V575"/>
    <mergeCell ref="V576:V577"/>
    <mergeCell ref="V684:V685"/>
    <mergeCell ref="V652:V653"/>
    <mergeCell ref="V656:V657"/>
    <mergeCell ref="V634:V635"/>
    <mergeCell ref="V638:V639"/>
    <mergeCell ref="V624:V625"/>
    <mergeCell ref="V626:V627"/>
    <mergeCell ref="V628:V629"/>
    <mergeCell ref="V608:V609"/>
    <mergeCell ref="V612:V613"/>
    <mergeCell ref="V878:V879"/>
    <mergeCell ref="B98:B99"/>
    <mergeCell ref="B102:B103"/>
    <mergeCell ref="B104:B105"/>
    <mergeCell ref="B106:B107"/>
    <mergeCell ref="B108:B109"/>
    <mergeCell ref="B110:B112"/>
    <mergeCell ref="B113:B114"/>
    <mergeCell ref="B115:B117"/>
    <mergeCell ref="V850:V851"/>
    <mergeCell ref="V868:V869"/>
    <mergeCell ref="V874:V875"/>
    <mergeCell ref="V771:V772"/>
    <mergeCell ref="V763:V764"/>
    <mergeCell ref="V765:V766"/>
    <mergeCell ref="V767:V768"/>
    <mergeCell ref="V755:V756"/>
    <mergeCell ref="V758:V759"/>
    <mergeCell ref="V102:V103"/>
    <mergeCell ref="V750:V751"/>
    <mergeCell ref="V380:V381"/>
    <mergeCell ref="B381:B382"/>
    <mergeCell ref="B458:B459"/>
    <mergeCell ref="V448:V449"/>
    <mergeCell ref="B34:B35"/>
    <mergeCell ref="B36:B37"/>
    <mergeCell ref="B38:B39"/>
    <mergeCell ref="E1:I2"/>
    <mergeCell ref="A1:B2"/>
    <mergeCell ref="B130:B131"/>
    <mergeCell ref="V383:V384"/>
    <mergeCell ref="V402:V403"/>
    <mergeCell ref="V130:V131"/>
    <mergeCell ref="V135:V136"/>
    <mergeCell ref="V152:V153"/>
    <mergeCell ref="V158:V159"/>
    <mergeCell ref="V169:V171"/>
    <mergeCell ref="V174:V175"/>
    <mergeCell ref="V252:V253"/>
    <mergeCell ref="V202:V203"/>
    <mergeCell ref="B383:B384"/>
    <mergeCell ref="B385:B386"/>
    <mergeCell ref="B387:B388"/>
    <mergeCell ref="V372:V373"/>
    <mergeCell ref="B373:B374"/>
    <mergeCell ref="B375:B378"/>
    <mergeCell ref="B379:B380"/>
    <mergeCell ref="V65:V66"/>
    <mergeCell ref="V128:V129"/>
    <mergeCell ref="V108:V109"/>
    <mergeCell ref="B94:B95"/>
    <mergeCell ref="B96:B97"/>
    <mergeCell ref="B42:B44"/>
    <mergeCell ref="B462:B463"/>
    <mergeCell ref="B466:B468"/>
    <mergeCell ref="B469:B470"/>
    <mergeCell ref="B472:B473"/>
    <mergeCell ref="B47:B48"/>
    <mergeCell ref="V106:V107"/>
    <mergeCell ref="V110:V112"/>
    <mergeCell ref="V115:V117"/>
    <mergeCell ref="V118:V119"/>
    <mergeCell ref="V80:V81"/>
    <mergeCell ref="B82:B83"/>
    <mergeCell ref="V82:V83"/>
    <mergeCell ref="B65:B66"/>
    <mergeCell ref="B71:B72"/>
    <mergeCell ref="B73:B74"/>
    <mergeCell ref="V73:V74"/>
    <mergeCell ref="B76:B77"/>
    <mergeCell ref="B78:B79"/>
    <mergeCell ref="V432:V433"/>
    <mergeCell ref="B88:B89"/>
    <mergeCell ref="B123:B125"/>
    <mergeCell ref="B126:B127"/>
    <mergeCell ref="B128:B129"/>
    <mergeCell ref="B448:B449"/>
    <mergeCell ref="B450:B451"/>
    <mergeCell ref="B452:B453"/>
    <mergeCell ref="B454:B455"/>
    <mergeCell ref="B440:B441"/>
    <mergeCell ref="B442:B443"/>
    <mergeCell ref="B444:B445"/>
    <mergeCell ref="B446:B447"/>
    <mergeCell ref="B430:B431"/>
    <mergeCell ref="B432:B433"/>
    <mergeCell ref="B397:B399"/>
    <mergeCell ref="B361:B364"/>
    <mergeCell ref="B335:B336"/>
    <mergeCell ref="B339:B342"/>
    <mergeCell ref="B289:B290"/>
    <mergeCell ref="B291:B292"/>
    <mergeCell ref="B293:B294"/>
    <mergeCell ref="B295:B298"/>
    <mergeCell ref="B299:B300"/>
    <mergeCell ref="B345:B348"/>
    <mergeCell ref="B528:B530"/>
    <mergeCell ref="B531:B533"/>
    <mergeCell ref="B536:B538"/>
    <mergeCell ref="B434:B435"/>
    <mergeCell ref="B501:B502"/>
    <mergeCell ref="B504:B505"/>
    <mergeCell ref="B506:B508"/>
    <mergeCell ref="B509:B511"/>
    <mergeCell ref="B512:B514"/>
    <mergeCell ref="B515:B517"/>
    <mergeCell ref="B520:B521"/>
    <mergeCell ref="B522:B523"/>
    <mergeCell ref="B525:B527"/>
    <mergeCell ref="B436:B437"/>
    <mergeCell ref="B438:B439"/>
    <mergeCell ref="B478:B479"/>
    <mergeCell ref="B480:B481"/>
    <mergeCell ref="B497:B498"/>
    <mergeCell ref="B482:B484"/>
    <mergeCell ref="B485:B487"/>
    <mergeCell ref="B489:B490"/>
    <mergeCell ref="B493:B494"/>
  </mergeCells>
  <phoneticPr fontId="9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469B8-51C3-4B08-BE3C-B99A507F93B6}">
  <sheetPr codeName="Sheet6"/>
  <dimension ref="A1:Y1578"/>
  <sheetViews>
    <sheetView zoomScaleNormal="100" workbookViewId="0">
      <pane xSplit="3" ySplit="4" topLeftCell="D5" activePane="bottomRight" state="frozen"/>
      <selection pane="topRight" activeCell="D1" sqref="D1"/>
      <selection pane="bottomLeft" activeCell="A4" sqref="A4"/>
      <selection pane="bottomRight" activeCell="K738" sqref="K738"/>
    </sheetView>
  </sheetViews>
  <sheetFormatPr defaultRowHeight="15" x14ac:dyDescent="0.25"/>
  <cols>
    <col min="1" max="1" width="6.28515625" style="5" customWidth="1"/>
    <col min="2" max="2" width="10.85546875" style="23" customWidth="1"/>
    <col min="3" max="3" width="14" style="5" bestFit="1" customWidth="1"/>
    <col min="4" max="4" width="14.7109375" style="23" customWidth="1"/>
    <col min="5" max="5" width="15.85546875" style="23" bestFit="1" customWidth="1"/>
    <col min="6" max="6" width="10" style="23" customWidth="1"/>
    <col min="7" max="7" width="14.85546875" style="5" customWidth="1"/>
    <col min="8" max="8" width="14.42578125" style="12" customWidth="1"/>
    <col min="9" max="10" width="12" style="5" customWidth="1"/>
    <col min="11" max="11" width="16.140625" style="5" bestFit="1" customWidth="1"/>
    <col min="12" max="12" width="12" style="166" customWidth="1"/>
    <col min="13" max="13" width="15.5703125" style="5" customWidth="1"/>
    <col min="14" max="15" width="12" style="5" customWidth="1"/>
    <col min="16" max="16" width="12" style="23" customWidth="1"/>
    <col min="17" max="17" width="18.85546875" style="5" customWidth="1"/>
    <col min="18" max="18" width="10.140625" style="166" customWidth="1"/>
    <col min="19" max="19" width="17.85546875" style="5" customWidth="1"/>
    <col min="20" max="20" width="13.42578125" style="5" customWidth="1"/>
    <col min="21" max="21" width="13.140625" style="5" customWidth="1"/>
    <col min="22" max="22" width="27.42578125" style="261" customWidth="1"/>
    <col min="23" max="16384" width="9.140625" style="5"/>
  </cols>
  <sheetData>
    <row r="1" spans="1:23" x14ac:dyDescent="0.25">
      <c r="A1" s="4598"/>
      <c r="B1" s="4598"/>
      <c r="E1" s="4591" t="s">
        <v>3160</v>
      </c>
      <c r="F1" s="4591"/>
      <c r="G1" s="4591"/>
      <c r="H1" s="4591"/>
      <c r="I1" s="4591"/>
      <c r="J1" s="4723" t="s">
        <v>4992</v>
      </c>
      <c r="K1" s="4724"/>
      <c r="L1" s="4724"/>
      <c r="M1" s="4724"/>
      <c r="N1" s="4724"/>
      <c r="O1" s="4725"/>
      <c r="P1" s="4633" t="s">
        <v>5447</v>
      </c>
      <c r="Q1" s="4633"/>
      <c r="R1" s="4633"/>
      <c r="S1" s="4633"/>
      <c r="T1" s="4633"/>
      <c r="U1" s="4634"/>
    </row>
    <row r="2" spans="1:23" x14ac:dyDescent="0.25">
      <c r="A2" s="4599"/>
      <c r="B2" s="4599"/>
      <c r="C2" s="4"/>
      <c r="D2" s="22"/>
      <c r="E2" s="4591"/>
      <c r="F2" s="4591"/>
      <c r="G2" s="4591"/>
      <c r="H2" s="4591"/>
      <c r="I2" s="4591"/>
      <c r="J2" s="4726"/>
      <c r="K2" s="4635"/>
      <c r="L2" s="4635"/>
      <c r="M2" s="4635"/>
      <c r="N2" s="4635"/>
      <c r="O2" s="4636"/>
      <c r="P2" s="4635"/>
      <c r="Q2" s="4635"/>
      <c r="R2" s="4635"/>
      <c r="S2" s="4635"/>
      <c r="T2" s="4635"/>
      <c r="U2" s="4636"/>
      <c r="W2" s="5">
        <v>134</v>
      </c>
    </row>
    <row r="3" spans="1:23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591"/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  <c r="P3" s="4592" t="s">
        <v>346</v>
      </c>
      <c r="Q3" s="4592" t="s">
        <v>370</v>
      </c>
      <c r="R3" s="4592" t="s">
        <v>1069</v>
      </c>
      <c r="S3" s="4594" t="s">
        <v>316</v>
      </c>
      <c r="T3" s="4595" t="s">
        <v>312</v>
      </c>
      <c r="U3" s="4597" t="s">
        <v>313</v>
      </c>
    </row>
    <row r="4" spans="1:23" x14ac:dyDescent="0.25">
      <c r="A4" s="4618"/>
      <c r="B4" s="4593"/>
      <c r="C4" s="4593"/>
      <c r="D4" s="4593"/>
      <c r="E4" s="4593"/>
      <c r="F4" s="4593"/>
      <c r="G4" s="4593"/>
      <c r="H4" s="4622"/>
      <c r="I4" s="4591"/>
      <c r="J4" s="4593"/>
      <c r="K4" s="4593"/>
      <c r="L4" s="4593"/>
      <c r="M4" s="4594"/>
      <c r="N4" s="4596"/>
      <c r="O4" s="4597"/>
      <c r="P4" s="4695"/>
      <c r="Q4" s="4695"/>
      <c r="R4" s="4695"/>
      <c r="S4" s="4696"/>
      <c r="T4" s="4697"/>
      <c r="U4" s="4698"/>
    </row>
    <row r="5" spans="1:23" x14ac:dyDescent="0.25">
      <c r="A5" s="6">
        <v>1</v>
      </c>
      <c r="B5" s="4837" t="s">
        <v>2423</v>
      </c>
      <c r="C5" s="293" t="s">
        <v>868</v>
      </c>
      <c r="D5" s="18">
        <v>44825</v>
      </c>
      <c r="E5" s="380" t="s">
        <v>4927</v>
      </c>
      <c r="F5" s="102">
        <v>109</v>
      </c>
      <c r="G5" s="102">
        <f>AVERAGE(CPVTFC3SG0018!R14:S14)</f>
        <v>7.9699999999999993E-2</v>
      </c>
      <c r="H5" s="13">
        <f t="shared" ref="H5:H86" si="0">(G5-0.1478)/0.0131*50</f>
        <v>-259.92366412213738</v>
      </c>
      <c r="I5" s="295" t="s">
        <v>314</v>
      </c>
      <c r="J5" s="875"/>
      <c r="K5" s="876"/>
      <c r="L5" s="877"/>
      <c r="M5" s="645"/>
      <c r="N5" s="646"/>
      <c r="O5" s="642"/>
      <c r="P5" s="645"/>
      <c r="Q5" s="694"/>
      <c r="R5" s="695"/>
      <c r="S5" s="694"/>
      <c r="T5" s="694"/>
      <c r="U5" s="694"/>
      <c r="V5" s="308"/>
    </row>
    <row r="6" spans="1:23" x14ac:dyDescent="0.25">
      <c r="A6" s="6">
        <v>2</v>
      </c>
      <c r="B6" s="4861"/>
      <c r="C6" s="293" t="s">
        <v>220</v>
      </c>
      <c r="D6" s="18">
        <v>44825</v>
      </c>
      <c r="E6" s="380" t="s">
        <v>4927</v>
      </c>
      <c r="F6" s="102">
        <v>110</v>
      </c>
      <c r="G6" s="102">
        <f>AVERAGE(CPVTFC3SG0018!T14:U14)</f>
        <v>0.18485000000000001</v>
      </c>
      <c r="H6" s="13">
        <f t="shared" si="0"/>
        <v>141.41221374045813</v>
      </c>
      <c r="I6" s="304" t="s">
        <v>314</v>
      </c>
      <c r="J6" s="875"/>
      <c r="K6" s="900"/>
      <c r="L6" s="877"/>
      <c r="M6" s="645"/>
      <c r="N6" s="646"/>
      <c r="O6" s="642"/>
      <c r="P6" s="645"/>
      <c r="Q6" s="694"/>
      <c r="R6" s="695"/>
      <c r="S6" s="694"/>
      <c r="T6" s="694"/>
      <c r="U6" s="694"/>
      <c r="V6" s="287"/>
    </row>
    <row r="7" spans="1:23" x14ac:dyDescent="0.25">
      <c r="A7" s="6">
        <v>3</v>
      </c>
      <c r="B7" s="4837" t="s">
        <v>2424</v>
      </c>
      <c r="C7" s="293" t="s">
        <v>868</v>
      </c>
      <c r="D7" s="18">
        <v>44825</v>
      </c>
      <c r="E7" s="380" t="s">
        <v>4927</v>
      </c>
      <c r="F7" s="102">
        <v>111</v>
      </c>
      <c r="G7" s="102">
        <f>AVERAGE(CPVTFC3SG0018!V14:W14)</f>
        <v>0.19935</v>
      </c>
      <c r="H7" s="13">
        <f t="shared" si="0"/>
        <v>196.75572519083971</v>
      </c>
      <c r="I7" s="304" t="s">
        <v>314</v>
      </c>
      <c r="J7" s="878"/>
      <c r="K7" s="878"/>
      <c r="L7" s="877"/>
      <c r="M7" s="642"/>
      <c r="N7" s="642"/>
      <c r="O7" s="642"/>
      <c r="P7" s="645"/>
      <c r="Q7" s="694"/>
      <c r="R7" s="695"/>
      <c r="S7" s="694"/>
      <c r="T7" s="694"/>
      <c r="U7" s="694"/>
      <c r="V7" s="308"/>
    </row>
    <row r="8" spans="1:23" x14ac:dyDescent="0.25">
      <c r="A8" s="6">
        <v>4</v>
      </c>
      <c r="B8" s="4861"/>
      <c r="C8" s="293" t="s">
        <v>220</v>
      </c>
      <c r="D8" s="18">
        <v>44825</v>
      </c>
      <c r="E8" s="380" t="s">
        <v>4927</v>
      </c>
      <c r="F8" s="102">
        <v>112</v>
      </c>
      <c r="G8" s="102">
        <f>AVERAGE(CPVTFC3SG0018!X14:Y14)</f>
        <v>0.14789999999999998</v>
      </c>
      <c r="H8" s="13">
        <f t="shared" si="0"/>
        <v>0.38167938931293505</v>
      </c>
      <c r="I8" s="304" t="s">
        <v>314</v>
      </c>
      <c r="J8" s="875"/>
      <c r="K8" s="843"/>
      <c r="L8" s="877"/>
      <c r="M8" s="645"/>
      <c r="N8" s="646"/>
      <c r="O8" s="642"/>
      <c r="P8" s="645"/>
      <c r="Q8" s="694"/>
      <c r="R8" s="695"/>
      <c r="S8" s="694"/>
      <c r="T8" s="694"/>
      <c r="U8" s="694"/>
      <c r="V8" s="287"/>
    </row>
    <row r="9" spans="1:23" x14ac:dyDescent="0.25">
      <c r="A9" s="6">
        <v>5</v>
      </c>
      <c r="B9" s="4837" t="s">
        <v>2425</v>
      </c>
      <c r="C9" s="293" t="s">
        <v>868</v>
      </c>
      <c r="D9" s="18">
        <v>44825</v>
      </c>
      <c r="E9" s="380" t="s">
        <v>4927</v>
      </c>
      <c r="F9" s="102">
        <v>113</v>
      </c>
      <c r="G9" s="102">
        <f>AVERAGE(CPVTFC3SG0018!B16:C16)</f>
        <v>0.17404999999999998</v>
      </c>
      <c r="H9" s="13">
        <f t="shared" si="0"/>
        <v>100.19083969465647</v>
      </c>
      <c r="I9" s="304" t="s">
        <v>314</v>
      </c>
      <c r="J9" s="875"/>
      <c r="K9" s="900"/>
      <c r="L9" s="877"/>
      <c r="M9" s="645"/>
      <c r="N9" s="646"/>
      <c r="O9" s="642"/>
      <c r="P9" s="645"/>
      <c r="Q9" s="694"/>
      <c r="R9" s="695"/>
      <c r="S9" s="694"/>
      <c r="T9" s="694"/>
      <c r="U9" s="694"/>
      <c r="V9" s="286"/>
    </row>
    <row r="10" spans="1:23" ht="15.75" thickBot="1" x14ac:dyDescent="0.3">
      <c r="A10" s="470">
        <v>6</v>
      </c>
      <c r="B10" s="4850"/>
      <c r="C10" s="1266" t="s">
        <v>220</v>
      </c>
      <c r="D10" s="111">
        <v>44825</v>
      </c>
      <c r="E10" s="472" t="s">
        <v>4927</v>
      </c>
      <c r="F10" s="321">
        <v>114</v>
      </c>
      <c r="G10" s="321">
        <f>AVERAGE(CPVTFC3SG0018!D16:E16)</f>
        <v>0.17225000000000001</v>
      </c>
      <c r="H10" s="113">
        <f t="shared" si="0"/>
        <v>93.320610687022992</v>
      </c>
      <c r="I10" s="367" t="s">
        <v>314</v>
      </c>
      <c r="J10" s="967"/>
      <c r="K10" s="1267"/>
      <c r="L10" s="794"/>
      <c r="M10" s="969"/>
      <c r="N10" s="970"/>
      <c r="O10" s="650"/>
      <c r="P10" s="969"/>
      <c r="Q10" s="1268"/>
      <c r="R10" s="1586"/>
      <c r="S10" s="1268"/>
      <c r="T10" s="1268"/>
      <c r="U10" s="1268"/>
      <c r="V10" s="287"/>
    </row>
    <row r="11" spans="1:23" x14ac:dyDescent="0.25">
      <c r="A11" s="508">
        <v>7</v>
      </c>
      <c r="B11" s="4841" t="s">
        <v>2426</v>
      </c>
      <c r="C11" s="1272" t="s">
        <v>868</v>
      </c>
      <c r="D11" s="490">
        <v>44825</v>
      </c>
      <c r="E11" s="491" t="s">
        <v>4927</v>
      </c>
      <c r="F11" s="492">
        <v>115</v>
      </c>
      <c r="G11" s="492">
        <f>AVERAGE(CPVTFC3SG0018!F16:G16)</f>
        <v>7.9149999999999998E-2</v>
      </c>
      <c r="H11" s="622">
        <f t="shared" si="0"/>
        <v>-262.02290076335873</v>
      </c>
      <c r="I11" s="1273" t="s">
        <v>314</v>
      </c>
      <c r="J11" s="1019"/>
      <c r="K11" s="1274"/>
      <c r="L11" s="659"/>
      <c r="M11" s="667"/>
      <c r="N11" s="661"/>
      <c r="O11" s="721"/>
      <c r="P11" s="490">
        <v>44881</v>
      </c>
      <c r="Q11" s="1178" t="s">
        <v>5476</v>
      </c>
      <c r="R11" s="492">
        <v>46</v>
      </c>
      <c r="S11" s="589">
        <f>AVERAGE(CPVTFC3SG0057!E19:F19)</f>
        <v>9.4100000000000003E-2</v>
      </c>
      <c r="T11" s="622">
        <f t="shared" ref="T11:T14" si="1">(S11-0.128)/0.0135*66</f>
        <v>-165.73333333333332</v>
      </c>
      <c r="U11" s="1249" t="s">
        <v>314</v>
      </c>
    </row>
    <row r="12" spans="1:23" x14ac:dyDescent="0.25">
      <c r="A12" s="585"/>
      <c r="B12" s="4850"/>
      <c r="C12" s="293" t="s">
        <v>5448</v>
      </c>
      <c r="D12" s="1149"/>
      <c r="E12" s="1264"/>
      <c r="F12" s="695"/>
      <c r="G12" s="695"/>
      <c r="H12" s="646"/>
      <c r="I12" s="1265"/>
      <c r="J12" s="875"/>
      <c r="K12" s="843"/>
      <c r="L12" s="877"/>
      <c r="M12" s="645"/>
      <c r="N12" s="646"/>
      <c r="O12" s="642"/>
      <c r="P12" s="18">
        <v>44881</v>
      </c>
      <c r="Q12" s="1177" t="s">
        <v>5476</v>
      </c>
      <c r="R12" s="102">
        <v>47</v>
      </c>
      <c r="S12" s="7">
        <f>AVERAGE(CPVTFC3SG0057!G19:H19)</f>
        <v>8.3549999999999999E-2</v>
      </c>
      <c r="T12" s="13">
        <f t="shared" si="1"/>
        <v>-217.31111111111113</v>
      </c>
      <c r="U12" s="1201" t="s">
        <v>314</v>
      </c>
    </row>
    <row r="13" spans="1:23" x14ac:dyDescent="0.25">
      <c r="A13" s="585"/>
      <c r="B13" s="4850"/>
      <c r="C13" s="293" t="s">
        <v>863</v>
      </c>
      <c r="D13" s="1149"/>
      <c r="E13" s="1264"/>
      <c r="F13" s="695"/>
      <c r="G13" s="695"/>
      <c r="H13" s="646"/>
      <c r="I13" s="1265"/>
      <c r="J13" s="875"/>
      <c r="K13" s="843"/>
      <c r="L13" s="877"/>
      <c r="M13" s="645"/>
      <c r="N13" s="646"/>
      <c r="O13" s="642"/>
      <c r="P13" s="18">
        <v>44881</v>
      </c>
      <c r="Q13" s="1177" t="s">
        <v>5476</v>
      </c>
      <c r="R13" s="102">
        <v>48</v>
      </c>
      <c r="S13" s="7">
        <f>AVERAGE(CPVTFC3SG0057!I19:J19)</f>
        <v>8.5499999999999993E-2</v>
      </c>
      <c r="T13" s="13">
        <f t="shared" si="1"/>
        <v>-207.77777777777783</v>
      </c>
      <c r="U13" s="1201" t="s">
        <v>314</v>
      </c>
    </row>
    <row r="14" spans="1:23" ht="15.75" thickBot="1" x14ac:dyDescent="0.3">
      <c r="A14" s="462">
        <v>8</v>
      </c>
      <c r="B14" s="4842"/>
      <c r="C14" s="1275" t="s">
        <v>220</v>
      </c>
      <c r="D14" s="91">
        <v>44825</v>
      </c>
      <c r="E14" s="466" t="s">
        <v>4927</v>
      </c>
      <c r="F14" s="467">
        <v>116</v>
      </c>
      <c r="G14" s="467">
        <f>AVERAGE(CPVTFC3SG0018!H16:I16)</f>
        <v>7.7800000000000008E-2</v>
      </c>
      <c r="H14" s="225">
        <f t="shared" si="0"/>
        <v>-267.17557251908386</v>
      </c>
      <c r="I14" s="1276" t="s">
        <v>314</v>
      </c>
      <c r="J14" s="963"/>
      <c r="K14" s="839"/>
      <c r="L14" s="792"/>
      <c r="M14" s="668"/>
      <c r="N14" s="662"/>
      <c r="O14" s="778"/>
      <c r="P14" s="91">
        <v>44881</v>
      </c>
      <c r="Q14" s="1179" t="s">
        <v>5476</v>
      </c>
      <c r="R14" s="467">
        <v>49</v>
      </c>
      <c r="S14" s="595">
        <f>AVERAGE(CPVTFC3SG0057!K19:L19)</f>
        <v>0.10005</v>
      </c>
      <c r="T14" s="225">
        <f t="shared" si="1"/>
        <v>-136.64444444444445</v>
      </c>
      <c r="U14" s="1182" t="s">
        <v>314</v>
      </c>
    </row>
    <row r="15" spans="1:23" x14ac:dyDescent="0.25">
      <c r="A15" s="114">
        <v>9</v>
      </c>
      <c r="B15" s="4859" t="s">
        <v>2427</v>
      </c>
      <c r="C15" s="1269" t="s">
        <v>868</v>
      </c>
      <c r="D15" s="115">
        <v>44825</v>
      </c>
      <c r="E15" s="388" t="s">
        <v>4927</v>
      </c>
      <c r="F15" s="444">
        <v>117</v>
      </c>
      <c r="G15" s="444">
        <f>AVERAGE(CPVTFC3SG0018!J16:K16)</f>
        <v>2.8951000000000002</v>
      </c>
      <c r="H15" s="117">
        <f t="shared" si="0"/>
        <v>10485.87786259542</v>
      </c>
      <c r="I15" s="1270" t="s">
        <v>315</v>
      </c>
      <c r="J15" s="795">
        <v>44873</v>
      </c>
      <c r="K15" s="1074" t="s">
        <v>5437</v>
      </c>
      <c r="L15" s="797">
        <v>107</v>
      </c>
      <c r="M15" s="116">
        <f>AVERAGE(CPVTFC3SG0047!N14:O14)</f>
        <v>1.06595</v>
      </c>
      <c r="N15" s="117">
        <f>(M15-0.1619)/0.0141*400</f>
        <v>25646.808510638301</v>
      </c>
      <c r="O15" s="342" t="s">
        <v>315</v>
      </c>
      <c r="P15" s="2133"/>
      <c r="Q15" s="1006"/>
      <c r="R15" s="1288"/>
      <c r="S15" s="830"/>
      <c r="T15" s="831"/>
      <c r="U15" s="1271"/>
      <c r="W15" s="5">
        <v>1</v>
      </c>
    </row>
    <row r="16" spans="1:23" ht="15.75" thickBot="1" x14ac:dyDescent="0.3">
      <c r="A16" s="450">
        <v>10</v>
      </c>
      <c r="B16" s="4859"/>
      <c r="C16" s="1277" t="s">
        <v>220</v>
      </c>
      <c r="D16" s="121">
        <v>44825</v>
      </c>
      <c r="E16" s="452" t="s">
        <v>4927</v>
      </c>
      <c r="F16" s="445">
        <v>118</v>
      </c>
      <c r="G16" s="445">
        <f>AVERAGE(CPVTFC3SG0018!L16:M16)</f>
        <v>2.9103500000000002</v>
      </c>
      <c r="H16" s="123">
        <f t="shared" si="0"/>
        <v>10544.08396946565</v>
      </c>
      <c r="I16" s="369" t="s">
        <v>315</v>
      </c>
      <c r="J16" s="737">
        <v>44873</v>
      </c>
      <c r="K16" s="1027" t="s">
        <v>5437</v>
      </c>
      <c r="L16" s="742">
        <v>108</v>
      </c>
      <c r="M16" s="122">
        <f>AVERAGE(CPVTFC3SG0047!P14:Q14)</f>
        <v>1.4962499999999999</v>
      </c>
      <c r="N16" s="123">
        <f>(M16-0.1619)/0.0141*400</f>
        <v>37853.900709219859</v>
      </c>
      <c r="O16" s="699" t="s">
        <v>315</v>
      </c>
      <c r="P16" s="2134"/>
      <c r="Q16" s="1022"/>
      <c r="R16" s="1586"/>
      <c r="S16" s="969"/>
      <c r="T16" s="970"/>
      <c r="U16" s="1268"/>
      <c r="W16" s="5">
        <v>1</v>
      </c>
    </row>
    <row r="17" spans="1:23" x14ac:dyDescent="0.25">
      <c r="A17" s="406">
        <v>11</v>
      </c>
      <c r="B17" s="4852" t="s">
        <v>2428</v>
      </c>
      <c r="C17" s="1282" t="s">
        <v>868</v>
      </c>
      <c r="D17" s="407">
        <v>44825</v>
      </c>
      <c r="E17" s="477" t="s">
        <v>4927</v>
      </c>
      <c r="F17" s="478">
        <v>119</v>
      </c>
      <c r="G17" s="478">
        <f>AVERAGE(CPVTFC3SG0018!N16:O16)</f>
        <v>2.9362500000000002</v>
      </c>
      <c r="H17" s="405">
        <f t="shared" si="0"/>
        <v>10642.938931297709</v>
      </c>
      <c r="I17" s="1283" t="s">
        <v>315</v>
      </c>
      <c r="J17" s="756">
        <v>44873</v>
      </c>
      <c r="K17" s="1057" t="s">
        <v>5437</v>
      </c>
      <c r="L17" s="758">
        <v>109</v>
      </c>
      <c r="M17" s="409">
        <f>AVERAGE(CPVTFC3SG0047!R14:S14)</f>
        <v>1.8326</v>
      </c>
      <c r="N17" s="405">
        <f>(M17-0.1619)/0.0141*400</f>
        <v>47395.744680851065</v>
      </c>
      <c r="O17" s="759" t="s">
        <v>315</v>
      </c>
      <c r="P17" s="407">
        <v>44881</v>
      </c>
      <c r="Q17" s="1183" t="s">
        <v>5476</v>
      </c>
      <c r="R17" s="478">
        <v>50</v>
      </c>
      <c r="S17" s="409">
        <f>AVERAGE(CPVTFC3SG0057!M19:N19)</f>
        <v>0.38369999999999999</v>
      </c>
      <c r="T17" s="405">
        <f t="shared" ref="T17:T24" si="2">(S17-0.128)/0.0135*66</f>
        <v>1250.0888888888887</v>
      </c>
      <c r="U17" s="1208" t="s">
        <v>315</v>
      </c>
      <c r="V17" s="4865"/>
      <c r="W17" s="5">
        <v>1</v>
      </c>
    </row>
    <row r="18" spans="1:23" x14ac:dyDescent="0.25">
      <c r="A18" s="590"/>
      <c r="B18" s="4859"/>
      <c r="C18" s="300" t="s">
        <v>5448</v>
      </c>
      <c r="D18" s="1149"/>
      <c r="E18" s="1264"/>
      <c r="F18" s="695"/>
      <c r="G18" s="695"/>
      <c r="H18" s="646"/>
      <c r="I18" s="1265"/>
      <c r="J18" s="875"/>
      <c r="K18" s="900"/>
      <c r="L18" s="877"/>
      <c r="M18" s="645"/>
      <c r="N18" s="646"/>
      <c r="O18" s="642"/>
      <c r="P18" s="18">
        <v>44881</v>
      </c>
      <c r="Q18" s="1177" t="s">
        <v>5476</v>
      </c>
      <c r="R18" s="102">
        <v>51</v>
      </c>
      <c r="S18" s="7">
        <f>AVERAGE(CPVTFC3SG0057!O19:P19)</f>
        <v>0.20895</v>
      </c>
      <c r="T18" s="13">
        <f t="shared" si="2"/>
        <v>395.75555555555553</v>
      </c>
      <c r="U18" s="1201" t="s">
        <v>314</v>
      </c>
      <c r="V18" s="4866"/>
    </row>
    <row r="19" spans="1:23" x14ac:dyDescent="0.25">
      <c r="A19" s="590"/>
      <c r="B19" s="4859"/>
      <c r="C19" s="300" t="s">
        <v>863</v>
      </c>
      <c r="D19" s="1149"/>
      <c r="E19" s="1264"/>
      <c r="F19" s="695"/>
      <c r="G19" s="695"/>
      <c r="H19" s="646"/>
      <c r="I19" s="1265"/>
      <c r="J19" s="875"/>
      <c r="K19" s="900"/>
      <c r="L19" s="877"/>
      <c r="M19" s="645"/>
      <c r="N19" s="646"/>
      <c r="O19" s="642"/>
      <c r="P19" s="18">
        <v>44881</v>
      </c>
      <c r="Q19" s="1177" t="s">
        <v>5476</v>
      </c>
      <c r="R19" s="102">
        <v>52</v>
      </c>
      <c r="S19" s="7">
        <f>AVERAGE(CPVTFC3SG0057!Q19:R19)</f>
        <v>0.15179999999999999</v>
      </c>
      <c r="T19" s="13">
        <f t="shared" si="2"/>
        <v>116.3555555555555</v>
      </c>
      <c r="U19" s="1201" t="s">
        <v>314</v>
      </c>
      <c r="V19" s="4866"/>
    </row>
    <row r="20" spans="1:23" ht="15.75" thickBot="1" x14ac:dyDescent="0.3">
      <c r="A20" s="529">
        <v>12</v>
      </c>
      <c r="B20" s="4859"/>
      <c r="C20" s="1277" t="s">
        <v>220</v>
      </c>
      <c r="D20" s="121">
        <v>44825</v>
      </c>
      <c r="E20" s="452" t="s">
        <v>4927</v>
      </c>
      <c r="F20" s="445">
        <v>120</v>
      </c>
      <c r="G20" s="445">
        <f>AVERAGE(CPVTFC3SG0018!P16:Q16)</f>
        <v>2.5175999999999998</v>
      </c>
      <c r="H20" s="123">
        <f t="shared" si="0"/>
        <v>9045.0381679389302</v>
      </c>
      <c r="I20" s="369" t="s">
        <v>315</v>
      </c>
      <c r="J20" s="737">
        <v>44873</v>
      </c>
      <c r="K20" s="1027" t="s">
        <v>5437</v>
      </c>
      <c r="L20" s="742">
        <v>110</v>
      </c>
      <c r="M20" s="122">
        <f>AVERAGE(CPVTFC3SG0047!T14:U14)</f>
        <v>0.47755000000000003</v>
      </c>
      <c r="N20" s="123">
        <f>(M20-0.1619)/0.0141*400</f>
        <v>8954.6099290780166</v>
      </c>
      <c r="O20" s="699" t="s">
        <v>315</v>
      </c>
      <c r="P20" s="111">
        <v>44881</v>
      </c>
      <c r="Q20" s="1204" t="s">
        <v>5476</v>
      </c>
      <c r="R20" s="321">
        <v>53</v>
      </c>
      <c r="S20" s="112">
        <f>AVERAGE(CPVTFC3SG0057!S19:T19)</f>
        <v>0.18135000000000001</v>
      </c>
      <c r="T20" s="113">
        <f t="shared" si="2"/>
        <v>260.82222222222225</v>
      </c>
      <c r="U20" s="1188" t="s">
        <v>314</v>
      </c>
      <c r="V20" s="4699"/>
      <c r="W20" s="5">
        <v>1</v>
      </c>
    </row>
    <row r="21" spans="1:23" x14ac:dyDescent="0.25">
      <c r="A21" s="508">
        <v>13</v>
      </c>
      <c r="B21" s="4838" t="s">
        <v>2429</v>
      </c>
      <c r="C21" s="1272" t="s">
        <v>868</v>
      </c>
      <c r="D21" s="490">
        <v>44825</v>
      </c>
      <c r="E21" s="491" t="s">
        <v>4927</v>
      </c>
      <c r="F21" s="492">
        <v>121</v>
      </c>
      <c r="G21" s="492">
        <f>AVERAGE(CPVTFC3SG0018!R16:S16)</f>
        <v>0.10439999999999999</v>
      </c>
      <c r="H21" s="622">
        <f t="shared" si="0"/>
        <v>-165.64885496183203</v>
      </c>
      <c r="I21" s="1273" t="s">
        <v>314</v>
      </c>
      <c r="J21" s="1019"/>
      <c r="K21" s="1252"/>
      <c r="L21" s="659"/>
      <c r="M21" s="667"/>
      <c r="N21" s="661"/>
      <c r="O21" s="721"/>
      <c r="P21" s="490">
        <v>44881</v>
      </c>
      <c r="Q21" s="1178" t="s">
        <v>5476</v>
      </c>
      <c r="R21" s="492">
        <v>54</v>
      </c>
      <c r="S21" s="589">
        <f>AVERAGE(CPVTFC3SG0057!U19:V19)</f>
        <v>0.1033</v>
      </c>
      <c r="T21" s="622">
        <f t="shared" si="2"/>
        <v>-120.75555555555556</v>
      </c>
      <c r="U21" s="1249" t="s">
        <v>314</v>
      </c>
      <c r="V21" s="4862" t="s">
        <v>1416</v>
      </c>
    </row>
    <row r="22" spans="1:23" x14ac:dyDescent="0.25">
      <c r="A22" s="584"/>
      <c r="B22" s="4839"/>
      <c r="C22" s="1278" t="s">
        <v>5448</v>
      </c>
      <c r="D22" s="1286"/>
      <c r="E22" s="1287"/>
      <c r="F22" s="1288"/>
      <c r="G22" s="1288"/>
      <c r="H22" s="831"/>
      <c r="I22" s="1289"/>
      <c r="J22" s="1005"/>
      <c r="K22" s="1281"/>
      <c r="L22" s="959"/>
      <c r="M22" s="830"/>
      <c r="N22" s="831"/>
      <c r="O22" s="656"/>
      <c r="P22" s="18">
        <v>44881</v>
      </c>
      <c r="Q22" s="1177" t="s">
        <v>5476</v>
      </c>
      <c r="R22" s="102">
        <v>55</v>
      </c>
      <c r="S22" s="7">
        <f>AVERAGE(CPVTFC3SG0057!W19:X19)</f>
        <v>0.11865000000000001</v>
      </c>
      <c r="T22" s="13">
        <f t="shared" si="2"/>
        <v>-45.711111111111101</v>
      </c>
      <c r="U22" s="1201" t="s">
        <v>314</v>
      </c>
      <c r="V22" s="4864"/>
    </row>
    <row r="23" spans="1:23" x14ac:dyDescent="0.25">
      <c r="A23" s="584"/>
      <c r="B23" s="4839"/>
      <c r="C23" s="1278" t="s">
        <v>863</v>
      </c>
      <c r="D23" s="1286"/>
      <c r="E23" s="1287"/>
      <c r="F23" s="1288"/>
      <c r="G23" s="1288"/>
      <c r="H23" s="831"/>
      <c r="I23" s="1289"/>
      <c r="J23" s="1005"/>
      <c r="K23" s="1281"/>
      <c r="L23" s="959"/>
      <c r="M23" s="830"/>
      <c r="N23" s="831"/>
      <c r="O23" s="656"/>
      <c r="P23" s="18">
        <v>44881</v>
      </c>
      <c r="Q23" s="1177" t="s">
        <v>5476</v>
      </c>
      <c r="R23" s="102">
        <v>56</v>
      </c>
      <c r="S23" s="7">
        <f>AVERAGE(CPVTFC3SG0057!C21:D21)</f>
        <v>0.20324999999999999</v>
      </c>
      <c r="T23" s="13">
        <f t="shared" si="2"/>
        <v>367.8888888888888</v>
      </c>
      <c r="U23" s="1201" t="s">
        <v>314</v>
      </c>
      <c r="V23" s="4864"/>
    </row>
    <row r="24" spans="1:23" ht="15.75" thickBot="1" x14ac:dyDescent="0.3">
      <c r="A24" s="516">
        <v>14</v>
      </c>
      <c r="B24" s="4840"/>
      <c r="C24" s="1292" t="s">
        <v>220</v>
      </c>
      <c r="D24" s="220">
        <v>44825</v>
      </c>
      <c r="E24" s="517" t="s">
        <v>4927</v>
      </c>
      <c r="F24" s="518">
        <v>122</v>
      </c>
      <c r="G24" s="518">
        <f>AVERAGE(CPVTFC3SG0018!T16:U16)</f>
        <v>1.8368</v>
      </c>
      <c r="H24" s="218">
        <f t="shared" si="0"/>
        <v>6446.5648854961828</v>
      </c>
      <c r="I24" s="1293" t="s">
        <v>315</v>
      </c>
      <c r="J24" s="963"/>
      <c r="K24" s="1254"/>
      <c r="L24" s="792"/>
      <c r="M24" s="668"/>
      <c r="N24" s="662"/>
      <c r="O24" s="778"/>
      <c r="P24" s="91">
        <v>44881</v>
      </c>
      <c r="Q24" s="1179" t="s">
        <v>5476</v>
      </c>
      <c r="R24" s="467">
        <v>57</v>
      </c>
      <c r="S24" s="595">
        <f>AVERAGE(CPVTFC3SG0057!E21:F21)</f>
        <v>0.21174999999999999</v>
      </c>
      <c r="T24" s="225">
        <f t="shared" si="2"/>
        <v>409.4444444444444</v>
      </c>
      <c r="U24" s="1182" t="s">
        <v>314</v>
      </c>
      <c r="V24" s="4709"/>
    </row>
    <row r="25" spans="1:23" x14ac:dyDescent="0.25">
      <c r="A25" s="114">
        <v>15</v>
      </c>
      <c r="B25" s="4859" t="s">
        <v>2430</v>
      </c>
      <c r="C25" s="1269" t="s">
        <v>868</v>
      </c>
      <c r="D25" s="115">
        <v>44825</v>
      </c>
      <c r="E25" s="388" t="s">
        <v>4927</v>
      </c>
      <c r="F25" s="444">
        <v>123</v>
      </c>
      <c r="G25" s="444">
        <f>AVERAGE(CPVTFC3SG0018!V16:W16)</f>
        <v>1.2970999999999999</v>
      </c>
      <c r="H25" s="117">
        <f t="shared" si="0"/>
        <v>4386.641221374045</v>
      </c>
      <c r="I25" s="1270" t="s">
        <v>315</v>
      </c>
      <c r="J25" s="958"/>
      <c r="K25" s="958"/>
      <c r="L25" s="959"/>
      <c r="M25" s="656"/>
      <c r="N25" s="656"/>
      <c r="O25" s="656"/>
      <c r="P25" s="830"/>
      <c r="Q25" s="1271"/>
      <c r="R25" s="1288"/>
      <c r="S25" s="1271"/>
      <c r="T25" s="1271"/>
      <c r="U25" s="1271"/>
      <c r="V25" s="286"/>
    </row>
    <row r="26" spans="1:23" x14ac:dyDescent="0.25">
      <c r="A26" s="64">
        <v>16</v>
      </c>
      <c r="B26" s="4860"/>
      <c r="C26" s="300" t="s">
        <v>220</v>
      </c>
      <c r="D26" s="65">
        <v>44825</v>
      </c>
      <c r="E26" s="387" t="s">
        <v>4927</v>
      </c>
      <c r="F26" s="164">
        <v>124</v>
      </c>
      <c r="G26" s="164">
        <f>AVERAGE(CPVTFC3SG0018!X16:Y16)</f>
        <v>0.97315000000000007</v>
      </c>
      <c r="H26" s="67">
        <f t="shared" si="0"/>
        <v>3150.1908396946565</v>
      </c>
      <c r="I26" s="305" t="s">
        <v>315</v>
      </c>
      <c r="J26" s="875"/>
      <c r="K26" s="900"/>
      <c r="L26" s="877"/>
      <c r="M26" s="645"/>
      <c r="N26" s="646"/>
      <c r="O26" s="642"/>
      <c r="P26" s="645"/>
      <c r="Q26" s="694"/>
      <c r="R26" s="695"/>
      <c r="S26" s="694"/>
      <c r="T26" s="694"/>
      <c r="U26" s="694"/>
      <c r="V26" s="287"/>
    </row>
    <row r="27" spans="1:23" x14ac:dyDescent="0.25">
      <c r="A27" s="64">
        <v>17</v>
      </c>
      <c r="B27" s="424" t="s">
        <v>2431</v>
      </c>
      <c r="C27" s="300" t="s">
        <v>868</v>
      </c>
      <c r="D27" s="65">
        <v>44825</v>
      </c>
      <c r="E27" s="387" t="s">
        <v>4927</v>
      </c>
      <c r="F27" s="164">
        <v>125</v>
      </c>
      <c r="G27" s="164">
        <f>AVERAGE(CPVTFC3SG0018!B18:C18)</f>
        <v>2.5283500000000001</v>
      </c>
      <c r="H27" s="67">
        <f t="shared" si="0"/>
        <v>9086.0687022900765</v>
      </c>
      <c r="I27" s="305" t="s">
        <v>315</v>
      </c>
      <c r="J27" s="865">
        <v>44873</v>
      </c>
      <c r="K27" s="896" t="s">
        <v>5437</v>
      </c>
      <c r="L27" s="867">
        <v>111</v>
      </c>
      <c r="M27" s="72">
        <f>AVERAGE(CPVTFC3SG0047!V14:W14)</f>
        <v>0.31335000000000002</v>
      </c>
      <c r="N27" s="73">
        <f>(M27-0.1619)/0.0141*400</f>
        <v>4296.4539007092208</v>
      </c>
      <c r="O27" s="421" t="s">
        <v>315</v>
      </c>
      <c r="P27" s="645"/>
      <c r="Q27" s="694"/>
      <c r="R27" s="695"/>
      <c r="S27" s="694"/>
      <c r="T27" s="694"/>
      <c r="U27" s="694"/>
      <c r="V27" s="4828"/>
      <c r="W27" s="5">
        <v>1</v>
      </c>
    </row>
    <row r="28" spans="1:23" ht="15.75" thickBot="1" x14ac:dyDescent="0.3">
      <c r="A28" s="450">
        <v>18</v>
      </c>
      <c r="B28" s="424" t="s">
        <v>2431</v>
      </c>
      <c r="C28" s="1277" t="s">
        <v>220</v>
      </c>
      <c r="D28" s="121">
        <v>44825</v>
      </c>
      <c r="E28" s="452" t="s">
        <v>4927</v>
      </c>
      <c r="F28" s="445">
        <v>126</v>
      </c>
      <c r="G28" s="445">
        <f>AVERAGE(CPVTFC3SG0018!D18:E18)</f>
        <v>0.95815000000000006</v>
      </c>
      <c r="H28" s="123">
        <f t="shared" si="0"/>
        <v>3092.9389312977105</v>
      </c>
      <c r="I28" s="369" t="s">
        <v>315</v>
      </c>
      <c r="J28" s="793"/>
      <c r="K28" s="793"/>
      <c r="L28" s="794"/>
      <c r="M28" s="650"/>
      <c r="N28" s="650"/>
      <c r="O28" s="650"/>
      <c r="P28" s="969"/>
      <c r="Q28" s="1268"/>
      <c r="R28" s="1586"/>
      <c r="S28" s="1268"/>
      <c r="T28" s="1268"/>
      <c r="U28" s="1268"/>
      <c r="V28" s="4701"/>
    </row>
    <row r="29" spans="1:23" x14ac:dyDescent="0.25">
      <c r="A29" s="508">
        <v>19</v>
      </c>
      <c r="B29" s="4843" t="s">
        <v>2432</v>
      </c>
      <c r="C29" s="1297" t="s">
        <v>868</v>
      </c>
      <c r="D29" s="490">
        <v>44825</v>
      </c>
      <c r="E29" s="491" t="s">
        <v>4927</v>
      </c>
      <c r="F29" s="492">
        <v>127</v>
      </c>
      <c r="G29" s="492">
        <f>AVERAGE(CPVTFC3SG0018!F18:G18)</f>
        <v>5.5599999999999997E-2</v>
      </c>
      <c r="H29" s="622">
        <f t="shared" si="0"/>
        <v>-351.90839694656484</v>
      </c>
      <c r="I29" s="1273" t="s">
        <v>314</v>
      </c>
      <c r="J29" s="717"/>
      <c r="K29" s="717"/>
      <c r="L29" s="659"/>
      <c r="M29" s="721"/>
      <c r="N29" s="721"/>
      <c r="O29" s="1299"/>
      <c r="P29" s="667"/>
      <c r="Q29" s="834"/>
      <c r="R29" s="835"/>
      <c r="S29" s="834"/>
      <c r="T29" s="834"/>
      <c r="U29" s="836"/>
      <c r="V29" s="4862" t="s">
        <v>1416</v>
      </c>
    </row>
    <row r="30" spans="1:23" x14ac:dyDescent="0.25">
      <c r="A30" s="585"/>
      <c r="B30" s="4844"/>
      <c r="C30" s="320" t="s">
        <v>5448</v>
      </c>
      <c r="D30" s="1149"/>
      <c r="E30" s="1264"/>
      <c r="F30" s="695"/>
      <c r="G30" s="695"/>
      <c r="H30" s="646"/>
      <c r="I30" s="1265"/>
      <c r="J30" s="878"/>
      <c r="K30" s="878"/>
      <c r="L30" s="877"/>
      <c r="M30" s="642"/>
      <c r="N30" s="642"/>
      <c r="O30" s="642"/>
      <c r="P30" s="83">
        <v>44881</v>
      </c>
      <c r="Q30" s="1181" t="s">
        <v>5476</v>
      </c>
      <c r="R30" s="375">
        <v>58</v>
      </c>
      <c r="S30" s="84">
        <f>AVERAGE(CPVTFC3SG0057!G21:H21)</f>
        <v>8.2549999999999998E-2</v>
      </c>
      <c r="T30" s="85">
        <f>(S30-0.128)/0.0135*66</f>
        <v>-222.20000000000005</v>
      </c>
      <c r="U30" s="1300" t="s">
        <v>314</v>
      </c>
      <c r="V30" s="4864"/>
    </row>
    <row r="31" spans="1:23" x14ac:dyDescent="0.25">
      <c r="A31" s="585"/>
      <c r="B31" s="4844"/>
      <c r="C31" s="320" t="s">
        <v>863</v>
      </c>
      <c r="D31" s="1149"/>
      <c r="E31" s="1264"/>
      <c r="F31" s="695"/>
      <c r="G31" s="695"/>
      <c r="H31" s="646"/>
      <c r="I31" s="1265"/>
      <c r="J31" s="878"/>
      <c r="K31" s="878"/>
      <c r="L31" s="877"/>
      <c r="M31" s="642"/>
      <c r="N31" s="642"/>
      <c r="O31" s="642"/>
      <c r="P31" s="18">
        <v>44881</v>
      </c>
      <c r="Q31" s="1177" t="s">
        <v>5476</v>
      </c>
      <c r="R31" s="102">
        <v>59</v>
      </c>
      <c r="S31" s="7">
        <f>AVERAGE(CPVTFC3SG0057!I21:J21)</f>
        <v>0.24395</v>
      </c>
      <c r="T31" s="13">
        <f>(S31-0.128)/0.0135*66</f>
        <v>566.86666666666667</v>
      </c>
      <c r="U31" s="1201" t="s">
        <v>314</v>
      </c>
      <c r="V31" s="4864"/>
    </row>
    <row r="32" spans="1:23" ht="15.75" thickBot="1" x14ac:dyDescent="0.3">
      <c r="A32" s="516">
        <v>20</v>
      </c>
      <c r="B32" s="4851"/>
      <c r="C32" s="1298" t="s">
        <v>220</v>
      </c>
      <c r="D32" s="220">
        <v>44825</v>
      </c>
      <c r="E32" s="517" t="s">
        <v>4927</v>
      </c>
      <c r="F32" s="518">
        <v>128</v>
      </c>
      <c r="G32" s="518">
        <f>AVERAGE(CPVTFC3SG0018!H18:I18)</f>
        <v>2.6225499999999999</v>
      </c>
      <c r="H32" s="218">
        <f t="shared" si="0"/>
        <v>9445.6106870228996</v>
      </c>
      <c r="I32" s="1293" t="s">
        <v>315</v>
      </c>
      <c r="J32" s="963"/>
      <c r="K32" s="1254"/>
      <c r="L32" s="792"/>
      <c r="M32" s="668"/>
      <c r="N32" s="662"/>
      <c r="O32" s="778"/>
      <c r="P32" s="91">
        <v>44881</v>
      </c>
      <c r="Q32" s="1179" t="s">
        <v>5476</v>
      </c>
      <c r="R32" s="467">
        <v>60</v>
      </c>
      <c r="S32" s="595">
        <f>AVERAGE(CPVTFC3SG0057!K21:L21)</f>
        <v>0.214</v>
      </c>
      <c r="T32" s="225">
        <f>(S32-0.128)/0.0135*66</f>
        <v>420.44444444444446</v>
      </c>
      <c r="U32" s="1182" t="s">
        <v>314</v>
      </c>
      <c r="V32" s="4709"/>
    </row>
    <row r="33" spans="1:23" x14ac:dyDescent="0.25">
      <c r="A33" s="82">
        <v>21</v>
      </c>
      <c r="B33" s="4839" t="s">
        <v>2433</v>
      </c>
      <c r="C33" s="1278" t="s">
        <v>868</v>
      </c>
      <c r="D33" s="83">
        <v>44825</v>
      </c>
      <c r="E33" s="389" t="s">
        <v>4927</v>
      </c>
      <c r="F33" s="375">
        <v>129</v>
      </c>
      <c r="G33" s="375">
        <f>AVERAGE(CPVTFC3SG0018!J18:K18)</f>
        <v>0.18675</v>
      </c>
      <c r="H33" s="85">
        <f t="shared" si="0"/>
        <v>148.66412213740463</v>
      </c>
      <c r="I33" s="1279" t="s">
        <v>314</v>
      </c>
      <c r="J33" s="1005"/>
      <c r="K33" s="1018"/>
      <c r="L33" s="959"/>
      <c r="M33" s="830"/>
      <c r="N33" s="831"/>
      <c r="O33" s="672"/>
      <c r="P33" s="1286"/>
      <c r="Q33" s="1281"/>
      <c r="R33" s="1288"/>
      <c r="S33" s="830"/>
      <c r="T33" s="831"/>
      <c r="U33" s="1281"/>
      <c r="V33" s="4862" t="s">
        <v>1416</v>
      </c>
    </row>
    <row r="34" spans="1:23" x14ac:dyDescent="0.25">
      <c r="A34" s="9">
        <v>22</v>
      </c>
      <c r="B34" s="4855"/>
      <c r="C34" s="301" t="s">
        <v>220</v>
      </c>
      <c r="D34" s="19">
        <v>44825</v>
      </c>
      <c r="E34" s="384" t="s">
        <v>4927</v>
      </c>
      <c r="F34" s="103">
        <v>130</v>
      </c>
      <c r="G34" s="103">
        <f>AVERAGE(CPVTFC3SG0018!L18:M18)</f>
        <v>2.79555</v>
      </c>
      <c r="H34" s="14">
        <f t="shared" si="0"/>
        <v>10105.91603053435</v>
      </c>
      <c r="I34" s="303" t="s">
        <v>315</v>
      </c>
      <c r="J34" s="875"/>
      <c r="K34" s="843"/>
      <c r="L34" s="877"/>
      <c r="M34" s="645"/>
      <c r="N34" s="646"/>
      <c r="O34" s="648"/>
      <c r="P34" s="1149"/>
      <c r="Q34" s="900"/>
      <c r="R34" s="695"/>
      <c r="S34" s="645"/>
      <c r="T34" s="646"/>
      <c r="U34" s="900"/>
      <c r="V34" s="4709"/>
    </row>
    <row r="35" spans="1:23" x14ac:dyDescent="0.25">
      <c r="A35" s="9">
        <v>23</v>
      </c>
      <c r="B35" s="4845" t="s">
        <v>2434</v>
      </c>
      <c r="C35" s="301" t="s">
        <v>868</v>
      </c>
      <c r="D35" s="19">
        <v>44825</v>
      </c>
      <c r="E35" s="384" t="s">
        <v>4927</v>
      </c>
      <c r="F35" s="103">
        <v>131</v>
      </c>
      <c r="G35" s="103">
        <f>AVERAGE(CPVTFC3SG0018!N18:O18)</f>
        <v>0.64875000000000005</v>
      </c>
      <c r="H35" s="14">
        <f t="shared" si="0"/>
        <v>1912.0229007633586</v>
      </c>
      <c r="I35" s="1242" t="s">
        <v>315</v>
      </c>
      <c r="J35" s="878"/>
      <c r="K35" s="878"/>
      <c r="L35" s="877"/>
      <c r="M35" s="642"/>
      <c r="N35" s="642"/>
      <c r="O35" s="648"/>
      <c r="P35" s="645"/>
      <c r="Q35" s="694"/>
      <c r="R35" s="695"/>
      <c r="S35" s="694"/>
      <c r="T35" s="694"/>
      <c r="U35" s="694"/>
      <c r="V35" s="286"/>
    </row>
    <row r="36" spans="1:23" x14ac:dyDescent="0.25">
      <c r="A36" s="6">
        <v>24</v>
      </c>
      <c r="B36" s="4855"/>
      <c r="C36" s="293" t="s">
        <v>220</v>
      </c>
      <c r="D36" s="18">
        <v>44825</v>
      </c>
      <c r="E36" s="380" t="s">
        <v>4927</v>
      </c>
      <c r="F36" s="102">
        <v>132</v>
      </c>
      <c r="G36" s="102">
        <f>AVERAGE(CPVTFC3SG0018!P18:Q18)</f>
        <v>0.45050000000000001</v>
      </c>
      <c r="H36" s="13">
        <f t="shared" si="0"/>
        <v>1155.3435114503816</v>
      </c>
      <c r="I36" s="1177" t="s">
        <v>314</v>
      </c>
      <c r="J36" s="875"/>
      <c r="K36" s="900"/>
      <c r="L36" s="877"/>
      <c r="M36" s="645"/>
      <c r="N36" s="646"/>
      <c r="O36" s="648"/>
      <c r="P36" s="1149"/>
      <c r="Q36" s="900"/>
      <c r="R36" s="695"/>
      <c r="S36" s="645"/>
      <c r="T36" s="646"/>
      <c r="U36" s="900"/>
      <c r="V36" s="287"/>
    </row>
    <row r="37" spans="1:23" x14ac:dyDescent="0.25">
      <c r="A37" s="64">
        <v>25</v>
      </c>
      <c r="B37" s="4854" t="s">
        <v>2435</v>
      </c>
      <c r="C37" s="300" t="s">
        <v>868</v>
      </c>
      <c r="D37" s="65">
        <v>44825</v>
      </c>
      <c r="E37" s="387" t="s">
        <v>4927</v>
      </c>
      <c r="F37" s="164">
        <v>133</v>
      </c>
      <c r="G37" s="164">
        <f>AVERAGE(CPVTFC3SG0018!R18:S18)</f>
        <v>1.3448500000000001</v>
      </c>
      <c r="H37" s="67">
        <f t="shared" si="0"/>
        <v>4568.8931297709933</v>
      </c>
      <c r="I37" s="305" t="s">
        <v>315</v>
      </c>
      <c r="J37" s="875"/>
      <c r="K37" s="900"/>
      <c r="L37" s="877"/>
      <c r="M37" s="645"/>
      <c r="N37" s="646"/>
      <c r="O37" s="648"/>
      <c r="P37" s="1149"/>
      <c r="Q37" s="900"/>
      <c r="R37" s="695"/>
      <c r="S37" s="645"/>
      <c r="T37" s="646"/>
      <c r="U37" s="900"/>
    </row>
    <row r="38" spans="1:23" x14ac:dyDescent="0.25">
      <c r="A38" s="64">
        <v>26</v>
      </c>
      <c r="B38" s="4860"/>
      <c r="C38" s="300" t="s">
        <v>220</v>
      </c>
      <c r="D38" s="65">
        <v>44825</v>
      </c>
      <c r="E38" s="387" t="s">
        <v>4927</v>
      </c>
      <c r="F38" s="164">
        <v>134</v>
      </c>
      <c r="G38" s="164">
        <f>AVERAGE(CPVTFC3SG0018!T18:U18)</f>
        <v>0.7389</v>
      </c>
      <c r="H38" s="67">
        <f t="shared" si="0"/>
        <v>2256.1068702290077</v>
      </c>
      <c r="I38" s="305" t="s">
        <v>315</v>
      </c>
      <c r="J38" s="875"/>
      <c r="K38" s="900"/>
      <c r="L38" s="877"/>
      <c r="M38" s="645"/>
      <c r="N38" s="646"/>
      <c r="O38" s="648"/>
      <c r="P38" s="1149"/>
      <c r="Q38" s="900"/>
      <c r="R38" s="695"/>
      <c r="S38" s="645"/>
      <c r="T38" s="646"/>
      <c r="U38" s="900"/>
    </row>
    <row r="39" spans="1:23" x14ac:dyDescent="0.25">
      <c r="A39" s="64">
        <v>27</v>
      </c>
      <c r="B39" s="424" t="s">
        <v>2436</v>
      </c>
      <c r="C39" s="300" t="s">
        <v>868</v>
      </c>
      <c r="D39" s="65">
        <v>44825</v>
      </c>
      <c r="E39" s="387" t="s">
        <v>4927</v>
      </c>
      <c r="F39" s="164">
        <v>135</v>
      </c>
      <c r="G39" s="164">
        <f>AVERAGE(CPVTFC3SG0018!V18:W18)</f>
        <v>2.8845499999999999</v>
      </c>
      <c r="H39" s="67">
        <f t="shared" si="0"/>
        <v>10445.6106870229</v>
      </c>
      <c r="I39" s="305" t="s">
        <v>315</v>
      </c>
      <c r="J39" s="852">
        <v>44873</v>
      </c>
      <c r="K39" s="895" t="s">
        <v>5437</v>
      </c>
      <c r="L39" s="853">
        <v>112</v>
      </c>
      <c r="M39" s="66">
        <f>AVERAGE(CPVTFC3SG0047!X14:Y14)</f>
        <v>1.31925</v>
      </c>
      <c r="N39" s="67">
        <f>(M39-0.1619)/0.0141*400</f>
        <v>32832.624113475176</v>
      </c>
      <c r="O39" s="858" t="s">
        <v>315</v>
      </c>
      <c r="P39" s="645"/>
      <c r="Q39" s="694"/>
      <c r="R39" s="695"/>
      <c r="S39" s="694"/>
      <c r="T39" s="694"/>
      <c r="U39" s="694"/>
      <c r="V39" s="4865"/>
      <c r="W39" s="5">
        <v>1</v>
      </c>
    </row>
    <row r="40" spans="1:23" x14ac:dyDescent="0.25">
      <c r="A40" s="64">
        <v>28</v>
      </c>
      <c r="B40" s="424" t="s">
        <v>2436</v>
      </c>
      <c r="C40" s="300" t="s">
        <v>220</v>
      </c>
      <c r="D40" s="65">
        <v>44825</v>
      </c>
      <c r="E40" s="387" t="s">
        <v>4927</v>
      </c>
      <c r="F40" s="164">
        <v>136</v>
      </c>
      <c r="G40" s="164">
        <f>AVERAGE(CPVTFC3SG0018!X18:Y18)</f>
        <v>2.0647500000000001</v>
      </c>
      <c r="H40" s="67">
        <f t="shared" si="0"/>
        <v>7316.6030534351148</v>
      </c>
      <c r="I40" s="305" t="s">
        <v>315</v>
      </c>
      <c r="J40" s="875"/>
      <c r="K40" s="900"/>
      <c r="L40" s="877"/>
      <c r="M40" s="645"/>
      <c r="N40" s="646"/>
      <c r="O40" s="648"/>
      <c r="P40" s="645"/>
      <c r="Q40" s="694"/>
      <c r="R40" s="695"/>
      <c r="S40" s="694"/>
      <c r="T40" s="694"/>
      <c r="U40" s="694"/>
      <c r="V40" s="4699"/>
    </row>
    <row r="41" spans="1:23" x14ac:dyDescent="0.25">
      <c r="A41" s="64">
        <v>29</v>
      </c>
      <c r="B41" s="4854" t="s">
        <v>2437</v>
      </c>
      <c r="C41" s="300" t="s">
        <v>868</v>
      </c>
      <c r="D41" s="65">
        <v>44825</v>
      </c>
      <c r="E41" s="387" t="s">
        <v>4927</v>
      </c>
      <c r="F41" s="164">
        <v>137</v>
      </c>
      <c r="G41" s="164">
        <f>AVERAGE(CPVTFC3SG0018!B20:C20)</f>
        <v>2.8442499999999997</v>
      </c>
      <c r="H41" s="67">
        <f t="shared" si="0"/>
        <v>10291.793893129769</v>
      </c>
      <c r="I41" s="305" t="s">
        <v>315</v>
      </c>
      <c r="J41" s="852">
        <v>44873</v>
      </c>
      <c r="K41" s="895" t="s">
        <v>5437</v>
      </c>
      <c r="L41" s="853">
        <v>113</v>
      </c>
      <c r="M41" s="66">
        <f>AVERAGE(CPVTFC3SG0047!B16:C16)</f>
        <v>0.46634999999999999</v>
      </c>
      <c r="N41" s="67">
        <f>(M41-0.1619)/0.0141*400</f>
        <v>8636.8794326241132</v>
      </c>
      <c r="O41" s="858" t="s">
        <v>315</v>
      </c>
      <c r="P41" s="645"/>
      <c r="Q41" s="694"/>
      <c r="R41" s="695"/>
      <c r="S41" s="694"/>
      <c r="T41" s="694"/>
      <c r="U41" s="694"/>
      <c r="V41" s="286"/>
      <c r="W41" s="5">
        <v>1</v>
      </c>
    </row>
    <row r="42" spans="1:23" x14ac:dyDescent="0.25">
      <c r="A42" s="64">
        <v>30</v>
      </c>
      <c r="B42" s="4860"/>
      <c r="C42" s="300" t="s">
        <v>220</v>
      </c>
      <c r="D42" s="65">
        <v>44825</v>
      </c>
      <c r="E42" s="387" t="s">
        <v>4927</v>
      </c>
      <c r="F42" s="164">
        <v>138</v>
      </c>
      <c r="G42" s="164">
        <f>AVERAGE(CPVTFC3SG0018!D20:E20)</f>
        <v>2.9391499999999997</v>
      </c>
      <c r="H42" s="67">
        <f t="shared" si="0"/>
        <v>10654.007633587784</v>
      </c>
      <c r="I42" s="305" t="s">
        <v>315</v>
      </c>
      <c r="J42" s="852">
        <v>44873</v>
      </c>
      <c r="K42" s="895" t="s">
        <v>5437</v>
      </c>
      <c r="L42" s="853">
        <v>114</v>
      </c>
      <c r="M42" s="66">
        <f>AVERAGE(CPVTFC3SG0047!D16:E16)</f>
        <v>0.98015000000000008</v>
      </c>
      <c r="N42" s="67">
        <f>(M42-0.1619)/0.0141*400</f>
        <v>23212.765957446813</v>
      </c>
      <c r="O42" s="858" t="s">
        <v>315</v>
      </c>
      <c r="P42" s="645"/>
      <c r="Q42" s="694"/>
      <c r="R42" s="695"/>
      <c r="S42" s="694"/>
      <c r="T42" s="694"/>
      <c r="U42" s="694"/>
      <c r="V42" s="287"/>
      <c r="W42" s="5">
        <v>1</v>
      </c>
    </row>
    <row r="43" spans="1:23" x14ac:dyDescent="0.25">
      <c r="A43" s="64">
        <v>31</v>
      </c>
      <c r="B43" s="4854" t="s">
        <v>2438</v>
      </c>
      <c r="C43" s="300" t="s">
        <v>868</v>
      </c>
      <c r="D43" s="65">
        <v>44825</v>
      </c>
      <c r="E43" s="387" t="s">
        <v>4927</v>
      </c>
      <c r="F43" s="164">
        <v>139</v>
      </c>
      <c r="G43" s="164">
        <f>AVERAGE(CPVTFC3SG0018!F20:G20)</f>
        <v>1.7561499999999999</v>
      </c>
      <c r="H43" s="67">
        <f t="shared" si="0"/>
        <v>6138.740458015267</v>
      </c>
      <c r="I43" s="305" t="s">
        <v>315</v>
      </c>
      <c r="J43" s="875"/>
      <c r="K43" s="900"/>
      <c r="L43" s="877"/>
      <c r="M43" s="645"/>
      <c r="N43" s="646"/>
      <c r="O43" s="648"/>
      <c r="P43" s="645"/>
      <c r="Q43" s="694"/>
      <c r="R43" s="695"/>
      <c r="S43" s="694"/>
      <c r="T43" s="694"/>
      <c r="U43" s="694"/>
    </row>
    <row r="44" spans="1:23" x14ac:dyDescent="0.25">
      <c r="A44" s="64">
        <v>32</v>
      </c>
      <c r="B44" s="4860"/>
      <c r="C44" s="300" t="s">
        <v>220</v>
      </c>
      <c r="D44" s="65">
        <v>44825</v>
      </c>
      <c r="E44" s="387" t="s">
        <v>4927</v>
      </c>
      <c r="F44" s="164">
        <v>140</v>
      </c>
      <c r="G44" s="164">
        <f>AVERAGE(CPVTFC3SG0018!H20:I20)</f>
        <v>1.9858</v>
      </c>
      <c r="H44" s="67">
        <f t="shared" si="0"/>
        <v>7015.2671755725196</v>
      </c>
      <c r="I44" s="305" t="s">
        <v>315</v>
      </c>
      <c r="J44" s="875"/>
      <c r="K44" s="900"/>
      <c r="L44" s="877"/>
      <c r="M44" s="645"/>
      <c r="N44" s="646"/>
      <c r="O44" s="648"/>
      <c r="P44" s="645"/>
      <c r="Q44" s="694"/>
      <c r="R44" s="695"/>
      <c r="S44" s="694"/>
      <c r="T44" s="694"/>
      <c r="U44" s="694"/>
    </row>
    <row r="45" spans="1:23" x14ac:dyDescent="0.25">
      <c r="A45" s="64">
        <v>33</v>
      </c>
      <c r="B45" s="4854" t="s">
        <v>2439</v>
      </c>
      <c r="C45" s="300" t="s">
        <v>868</v>
      </c>
      <c r="D45" s="65">
        <v>44825</v>
      </c>
      <c r="E45" s="387" t="s">
        <v>4927</v>
      </c>
      <c r="F45" s="164">
        <v>141</v>
      </c>
      <c r="G45" s="164">
        <f>AVERAGE(CPVTFC3SG0018!J20:K20)</f>
        <v>2.7611499999999998</v>
      </c>
      <c r="H45" s="67">
        <f t="shared" si="0"/>
        <v>9974.6183206106853</v>
      </c>
      <c r="I45" s="305" t="s">
        <v>315</v>
      </c>
      <c r="J45" s="852">
        <v>44873</v>
      </c>
      <c r="K45" s="895" t="s">
        <v>5437</v>
      </c>
      <c r="L45" s="853">
        <v>115</v>
      </c>
      <c r="M45" s="66">
        <f>AVERAGE(CPVTFC3SG0047!F16:G16)</f>
        <v>0.52754999999999996</v>
      </c>
      <c r="N45" s="67">
        <f>(M45-0.1619)/0.0141*400</f>
        <v>10373.049645390071</v>
      </c>
      <c r="O45" s="858" t="s">
        <v>315</v>
      </c>
      <c r="P45" s="645"/>
      <c r="Q45" s="694"/>
      <c r="R45" s="695"/>
      <c r="S45" s="694"/>
      <c r="T45" s="694"/>
      <c r="U45" s="694"/>
      <c r="V45" s="286"/>
      <c r="W45" s="5">
        <v>1</v>
      </c>
    </row>
    <row r="46" spans="1:23" x14ac:dyDescent="0.25">
      <c r="A46" s="64">
        <v>34</v>
      </c>
      <c r="B46" s="4860"/>
      <c r="C46" s="300" t="s">
        <v>220</v>
      </c>
      <c r="D46" s="65">
        <v>44825</v>
      </c>
      <c r="E46" s="387" t="s">
        <v>4927</v>
      </c>
      <c r="F46" s="164">
        <v>142</v>
      </c>
      <c r="G46" s="164">
        <f>AVERAGE(CPVTFC3SG0018!L20:M20)</f>
        <v>2.5403500000000001</v>
      </c>
      <c r="H46" s="67">
        <f t="shared" si="0"/>
        <v>9131.8702290076326</v>
      </c>
      <c r="I46" s="305" t="s">
        <v>315</v>
      </c>
      <c r="J46" s="852">
        <v>44873</v>
      </c>
      <c r="K46" s="895" t="s">
        <v>5437</v>
      </c>
      <c r="L46" s="853">
        <v>116</v>
      </c>
      <c r="M46" s="66">
        <f>AVERAGE(CPVTFC3SG0047!H16:I16)</f>
        <v>0.59565000000000001</v>
      </c>
      <c r="N46" s="67">
        <f>(M46-0.1619)/0.0141*400</f>
        <v>12304.964539007093</v>
      </c>
      <c r="O46" s="858" t="s">
        <v>315</v>
      </c>
      <c r="P46" s="645"/>
      <c r="Q46" s="694"/>
      <c r="R46" s="695"/>
      <c r="S46" s="694"/>
      <c r="T46" s="694"/>
      <c r="U46" s="694"/>
      <c r="V46" s="287"/>
      <c r="W46" s="5">
        <v>1</v>
      </c>
    </row>
    <row r="47" spans="1:23" x14ac:dyDescent="0.25">
      <c r="A47" s="64">
        <v>35</v>
      </c>
      <c r="B47" s="4854" t="s">
        <v>2440</v>
      </c>
      <c r="C47" s="300" t="s">
        <v>868</v>
      </c>
      <c r="D47" s="65">
        <v>44825</v>
      </c>
      <c r="E47" s="387" t="s">
        <v>4927</v>
      </c>
      <c r="F47" s="164">
        <v>143</v>
      </c>
      <c r="G47" s="164">
        <f>AVERAGE(CPVTFC3SG0018!N20:O20)</f>
        <v>1.27155</v>
      </c>
      <c r="H47" s="67">
        <f t="shared" si="0"/>
        <v>4289.1221374045799</v>
      </c>
      <c r="I47" s="305" t="s">
        <v>315</v>
      </c>
      <c r="J47" s="875"/>
      <c r="K47" s="900"/>
      <c r="L47" s="877"/>
      <c r="M47" s="645"/>
      <c r="N47" s="646"/>
      <c r="O47" s="648"/>
      <c r="P47" s="645"/>
      <c r="Q47" s="694"/>
      <c r="R47" s="695"/>
      <c r="S47" s="694"/>
      <c r="T47" s="694"/>
      <c r="U47" s="694"/>
    </row>
    <row r="48" spans="1:23" ht="15.75" thickBot="1" x14ac:dyDescent="0.3">
      <c r="A48" s="450">
        <v>36</v>
      </c>
      <c r="B48" s="4859"/>
      <c r="C48" s="1277" t="s">
        <v>220</v>
      </c>
      <c r="D48" s="121">
        <v>44825</v>
      </c>
      <c r="E48" s="452" t="s">
        <v>4927</v>
      </c>
      <c r="F48" s="445">
        <v>144</v>
      </c>
      <c r="G48" s="445">
        <f>AVERAGE(CPVTFC3SG0018!P20:Q20)</f>
        <v>0.56190000000000007</v>
      </c>
      <c r="H48" s="123">
        <f t="shared" si="0"/>
        <v>1580.5343511450385</v>
      </c>
      <c r="I48" s="2285" t="s">
        <v>315</v>
      </c>
      <c r="J48" s="967"/>
      <c r="K48" s="1267"/>
      <c r="L48" s="794"/>
      <c r="M48" s="969"/>
      <c r="N48" s="970"/>
      <c r="O48" s="657"/>
      <c r="P48" s="969"/>
      <c r="Q48" s="1268"/>
      <c r="R48" s="1586"/>
      <c r="S48" s="1268"/>
      <c r="T48" s="1268"/>
      <c r="U48" s="1268"/>
    </row>
    <row r="49" spans="1:22" x14ac:dyDescent="0.25">
      <c r="A49" s="508">
        <v>37</v>
      </c>
      <c r="B49" s="4835" t="s">
        <v>2441</v>
      </c>
      <c r="C49" s="1297" t="s">
        <v>868</v>
      </c>
      <c r="D49" s="490">
        <v>44825</v>
      </c>
      <c r="E49" s="491" t="s">
        <v>4927</v>
      </c>
      <c r="F49" s="492">
        <v>145</v>
      </c>
      <c r="G49" s="492">
        <f>AVERAGE(CPVTFC3SG0018!R20:S20)</f>
        <v>0.24495</v>
      </c>
      <c r="H49" s="622">
        <f t="shared" si="0"/>
        <v>370.80152671755729</v>
      </c>
      <c r="I49" s="1273" t="s">
        <v>314</v>
      </c>
      <c r="J49" s="717"/>
      <c r="K49" s="717"/>
      <c r="L49" s="659"/>
      <c r="M49" s="721"/>
      <c r="N49" s="721"/>
      <c r="O49" s="721"/>
      <c r="P49" s="490">
        <v>44882</v>
      </c>
      <c r="Q49" s="2093" t="s">
        <v>5491</v>
      </c>
      <c r="R49" s="492">
        <v>63</v>
      </c>
      <c r="S49" s="492">
        <f>AVERAGE(CPVTFC3SG0060!Q21:R21)</f>
        <v>0.10364999999999999</v>
      </c>
      <c r="T49" s="622">
        <f t="shared" ref="T49:T51" si="3">(S49-0.1478)/0.0136*66</f>
        <v>-214.25735294117646</v>
      </c>
      <c r="U49" s="2065" t="s">
        <v>314</v>
      </c>
      <c r="V49" s="286"/>
    </row>
    <row r="50" spans="1:22" x14ac:dyDescent="0.25">
      <c r="A50" s="585"/>
      <c r="B50" s="4836"/>
      <c r="C50" s="320" t="s">
        <v>5448</v>
      </c>
      <c r="D50" s="1149"/>
      <c r="E50" s="1264"/>
      <c r="F50" s="695"/>
      <c r="G50" s="695"/>
      <c r="H50" s="646"/>
      <c r="I50" s="1265"/>
      <c r="J50" s="878"/>
      <c r="K50" s="878"/>
      <c r="L50" s="877"/>
      <c r="M50" s="642"/>
      <c r="N50" s="642"/>
      <c r="O50" s="642"/>
      <c r="P50" s="18">
        <v>44882</v>
      </c>
      <c r="Q50" s="2089" t="s">
        <v>5491</v>
      </c>
      <c r="R50" s="102">
        <v>64</v>
      </c>
      <c r="S50" s="102">
        <f>AVERAGE(CPVTFC3SG0060!S21:T21)</f>
        <v>9.5700000000000007E-2</v>
      </c>
      <c r="T50" s="13">
        <f t="shared" si="3"/>
        <v>-252.83823529411757</v>
      </c>
      <c r="U50" s="2066" t="s">
        <v>314</v>
      </c>
      <c r="V50" s="286"/>
    </row>
    <row r="51" spans="1:22" ht="15.75" thickBot="1" x14ac:dyDescent="0.3">
      <c r="A51" s="462">
        <v>38</v>
      </c>
      <c r="B51" s="4846"/>
      <c r="C51" s="1301" t="s">
        <v>2442</v>
      </c>
      <c r="D51" s="91">
        <v>44825</v>
      </c>
      <c r="E51" s="466" t="s">
        <v>4927</v>
      </c>
      <c r="F51" s="467">
        <v>146</v>
      </c>
      <c r="G51" s="467">
        <f>AVERAGE(CPVTFC3SG0018!T20:U20)</f>
        <v>0.21145</v>
      </c>
      <c r="H51" s="225">
        <f t="shared" si="0"/>
        <v>242.93893129770998</v>
      </c>
      <c r="I51" s="1276" t="s">
        <v>314</v>
      </c>
      <c r="J51" s="963"/>
      <c r="K51" s="1254"/>
      <c r="L51" s="792"/>
      <c r="M51" s="668"/>
      <c r="N51" s="662"/>
      <c r="O51" s="778"/>
      <c r="P51" s="91">
        <v>44882</v>
      </c>
      <c r="Q51" s="2088" t="s">
        <v>5491</v>
      </c>
      <c r="R51" s="467">
        <v>65</v>
      </c>
      <c r="S51" s="467">
        <f>AVERAGE(CPVTFC3SG0060!U21:V21)</f>
        <v>8.3750000000000005E-2</v>
      </c>
      <c r="T51" s="225">
        <f t="shared" si="3"/>
        <v>-310.8308823529411</v>
      </c>
      <c r="U51" s="2052" t="s">
        <v>314</v>
      </c>
      <c r="V51" s="287"/>
    </row>
    <row r="52" spans="1:22" x14ac:dyDescent="0.25">
      <c r="A52" s="114">
        <v>39</v>
      </c>
      <c r="B52" s="4859" t="s">
        <v>2443</v>
      </c>
      <c r="C52" s="1269" t="s">
        <v>868</v>
      </c>
      <c r="D52" s="115">
        <v>44825</v>
      </c>
      <c r="E52" s="388" t="s">
        <v>4927</v>
      </c>
      <c r="F52" s="444">
        <v>147</v>
      </c>
      <c r="G52" s="444">
        <f>AVERAGE(CPVTFC3SG0018!V20:W20)</f>
        <v>1.2925499999999999</v>
      </c>
      <c r="H52" s="117">
        <f t="shared" si="0"/>
        <v>4369.2748091603053</v>
      </c>
      <c r="I52" s="1270" t="s">
        <v>315</v>
      </c>
      <c r="J52" s="958"/>
      <c r="K52" s="958"/>
      <c r="L52" s="959"/>
      <c r="M52" s="656"/>
      <c r="N52" s="656"/>
      <c r="O52" s="672"/>
      <c r="P52" s="830"/>
      <c r="Q52" s="1271"/>
      <c r="R52" s="1288"/>
      <c r="S52" s="1271"/>
      <c r="T52" s="1271"/>
      <c r="U52" s="1271"/>
    </row>
    <row r="53" spans="1:22" ht="15.75" thickBot="1" x14ac:dyDescent="0.3">
      <c r="A53" s="450">
        <v>40</v>
      </c>
      <c r="B53" s="4859"/>
      <c r="C53" s="1277" t="s">
        <v>220</v>
      </c>
      <c r="D53" s="121">
        <v>44825</v>
      </c>
      <c r="E53" s="452" t="s">
        <v>4927</v>
      </c>
      <c r="F53" s="445">
        <v>148</v>
      </c>
      <c r="G53" s="445">
        <f>AVERAGE(CPVTFC3SG0018!X20:Y20)</f>
        <v>0.64379999999999993</v>
      </c>
      <c r="H53" s="123">
        <f t="shared" si="0"/>
        <v>1893.1297709923663</v>
      </c>
      <c r="I53" s="2285" t="s">
        <v>315</v>
      </c>
      <c r="J53" s="967"/>
      <c r="K53" s="1267"/>
      <c r="L53" s="794"/>
      <c r="M53" s="969"/>
      <c r="N53" s="970"/>
      <c r="O53" s="657"/>
      <c r="P53" s="969"/>
      <c r="Q53" s="1268"/>
      <c r="R53" s="1586"/>
      <c r="S53" s="1268"/>
      <c r="T53" s="1268"/>
      <c r="U53" s="1268"/>
    </row>
    <row r="54" spans="1:22" x14ac:dyDescent="0.25">
      <c r="A54" s="508">
        <v>41</v>
      </c>
      <c r="B54" s="4835" t="s">
        <v>2444</v>
      </c>
      <c r="C54" s="1297" t="s">
        <v>868</v>
      </c>
      <c r="D54" s="490">
        <v>44825</v>
      </c>
      <c r="E54" s="491" t="s">
        <v>4927</v>
      </c>
      <c r="F54" s="492">
        <v>149</v>
      </c>
      <c r="G54" s="492">
        <f>AVERAGE(CPVTFC3SG0018!B22:C22)</f>
        <v>0.09</v>
      </c>
      <c r="H54" s="622">
        <f t="shared" si="0"/>
        <v>-220.61068702290072</v>
      </c>
      <c r="I54" s="1273" t="s">
        <v>314</v>
      </c>
      <c r="J54" s="717"/>
      <c r="K54" s="717"/>
      <c r="L54" s="659"/>
      <c r="M54" s="721"/>
      <c r="N54" s="721"/>
      <c r="O54" s="721"/>
      <c r="P54" s="490">
        <v>44881</v>
      </c>
      <c r="Q54" s="1178" t="s">
        <v>5476</v>
      </c>
      <c r="R54" s="492">
        <v>61</v>
      </c>
      <c r="S54" s="589">
        <f>AVERAGE(CPVTFC3SG0057!M21:N21)</f>
        <v>9.06E-2</v>
      </c>
      <c r="T54" s="622">
        <f>(S54-0.128)/0.0135*66</f>
        <v>-182.84444444444446</v>
      </c>
      <c r="U54" s="1249" t="s">
        <v>314</v>
      </c>
      <c r="V54" s="286"/>
    </row>
    <row r="55" spans="1:22" x14ac:dyDescent="0.25">
      <c r="A55" s="585"/>
      <c r="B55" s="4836"/>
      <c r="C55" s="320" t="s">
        <v>5448</v>
      </c>
      <c r="D55" s="1149"/>
      <c r="E55" s="1264"/>
      <c r="F55" s="695"/>
      <c r="G55" s="695"/>
      <c r="H55" s="646"/>
      <c r="I55" s="1265"/>
      <c r="J55" s="878"/>
      <c r="K55" s="878"/>
      <c r="L55" s="877"/>
      <c r="M55" s="642"/>
      <c r="N55" s="642"/>
      <c r="O55" s="642"/>
      <c r="P55" s="18">
        <v>44881</v>
      </c>
      <c r="Q55" s="1177" t="s">
        <v>5476</v>
      </c>
      <c r="R55" s="102">
        <v>62</v>
      </c>
      <c r="S55" s="7">
        <f>AVERAGE(CPVTFC3SG0057!O21:P21)</f>
        <v>7.0449999999999999E-2</v>
      </c>
      <c r="T55" s="13">
        <f t="shared" ref="T55:T57" si="4">(S55-0.128)/0.0135*66</f>
        <v>-281.35555555555561</v>
      </c>
      <c r="U55" s="1201" t="s">
        <v>314</v>
      </c>
      <c r="V55" s="286"/>
    </row>
    <row r="56" spans="1:22" x14ac:dyDescent="0.25">
      <c r="A56" s="585"/>
      <c r="B56" s="4836"/>
      <c r="C56" s="320" t="s">
        <v>863</v>
      </c>
      <c r="D56" s="1149"/>
      <c r="E56" s="1264"/>
      <c r="F56" s="695"/>
      <c r="G56" s="695"/>
      <c r="H56" s="646"/>
      <c r="I56" s="1265"/>
      <c r="J56" s="878"/>
      <c r="K56" s="878"/>
      <c r="L56" s="877"/>
      <c r="M56" s="642"/>
      <c r="N56" s="642"/>
      <c r="O56" s="642"/>
      <c r="P56" s="18">
        <v>44881</v>
      </c>
      <c r="Q56" s="1177" t="s">
        <v>5476</v>
      </c>
      <c r="R56" s="102">
        <v>63</v>
      </c>
      <c r="S56" s="7">
        <f>AVERAGE(CPVTFC3SG0057!Q21:R21)</f>
        <v>8.3199999999999996E-2</v>
      </c>
      <c r="T56" s="13">
        <f t="shared" si="4"/>
        <v>-219.02222222222224</v>
      </c>
      <c r="U56" s="1201" t="s">
        <v>314</v>
      </c>
      <c r="V56" s="286"/>
    </row>
    <row r="57" spans="1:22" ht="15.75" thickBot="1" x14ac:dyDescent="0.3">
      <c r="A57" s="498">
        <v>42</v>
      </c>
      <c r="B57" s="4837"/>
      <c r="C57" s="302" t="s">
        <v>220</v>
      </c>
      <c r="D57" s="111">
        <v>44825</v>
      </c>
      <c r="E57" s="472" t="s">
        <v>4927</v>
      </c>
      <c r="F57" s="321">
        <v>150</v>
      </c>
      <c r="G57" s="321">
        <f>AVERAGE(CPVTFC3SG0018!D22:E22)</f>
        <v>8.5800000000000001E-2</v>
      </c>
      <c r="H57" s="113">
        <f t="shared" si="0"/>
        <v>-236.64122137404573</v>
      </c>
      <c r="I57" s="367" t="s">
        <v>314</v>
      </c>
      <c r="J57" s="793"/>
      <c r="K57" s="793"/>
      <c r="L57" s="794"/>
      <c r="M57" s="650"/>
      <c r="N57" s="650"/>
      <c r="O57" s="650"/>
      <c r="P57" s="111">
        <v>44881</v>
      </c>
      <c r="Q57" s="1204" t="s">
        <v>5476</v>
      </c>
      <c r="R57" s="321">
        <v>64</v>
      </c>
      <c r="S57" s="112">
        <f>AVERAGE(CPVTFC3SG0057!S21:T21)</f>
        <v>8.7749999999999995E-2</v>
      </c>
      <c r="T57" s="113">
        <f t="shared" si="4"/>
        <v>-196.77777777777783</v>
      </c>
      <c r="U57" s="1188" t="s">
        <v>314</v>
      </c>
      <c r="V57" s="287"/>
    </row>
    <row r="58" spans="1:22" x14ac:dyDescent="0.25">
      <c r="A58" s="508">
        <v>43</v>
      </c>
      <c r="B58" s="4843" t="s">
        <v>2445</v>
      </c>
      <c r="C58" s="1297" t="s">
        <v>868</v>
      </c>
      <c r="D58" s="490">
        <v>44825</v>
      </c>
      <c r="E58" s="491" t="s">
        <v>4927</v>
      </c>
      <c r="F58" s="492">
        <v>151</v>
      </c>
      <c r="G58" s="492">
        <f>AVERAGE(CPVTFC3SG0018!F22:G22)</f>
        <v>0.13069999999999998</v>
      </c>
      <c r="H58" s="622">
        <f t="shared" si="0"/>
        <v>-65.267175572519093</v>
      </c>
      <c r="I58" s="1273" t="s">
        <v>314</v>
      </c>
      <c r="J58" s="717"/>
      <c r="K58" s="717"/>
      <c r="L58" s="659"/>
      <c r="M58" s="721"/>
      <c r="N58" s="721"/>
      <c r="O58" s="721"/>
      <c r="P58" s="490">
        <v>44882</v>
      </c>
      <c r="Q58" s="2093" t="s">
        <v>5491</v>
      </c>
      <c r="R58" s="492">
        <v>66</v>
      </c>
      <c r="S58" s="492">
        <f>AVERAGE(CPVTFC3SG0060!W21:X21)</f>
        <v>0.13314999999999999</v>
      </c>
      <c r="T58" s="622">
        <f t="shared" ref="T58:T61" si="5">(S58-0.1478)/0.0136*66</f>
        <v>-71.095588235294102</v>
      </c>
      <c r="U58" s="2065" t="s">
        <v>314</v>
      </c>
      <c r="V58" s="4862" t="s">
        <v>1416</v>
      </c>
    </row>
    <row r="59" spans="1:22" x14ac:dyDescent="0.25">
      <c r="A59" s="585"/>
      <c r="B59" s="4844"/>
      <c r="C59" s="320" t="s">
        <v>5448</v>
      </c>
      <c r="D59" s="1149"/>
      <c r="E59" s="1264"/>
      <c r="F59" s="695"/>
      <c r="G59" s="695"/>
      <c r="H59" s="646"/>
      <c r="I59" s="1265"/>
      <c r="J59" s="878"/>
      <c r="K59" s="878"/>
      <c r="L59" s="877"/>
      <c r="M59" s="642"/>
      <c r="N59" s="642"/>
      <c r="O59" s="642"/>
      <c r="P59" s="18">
        <v>44882</v>
      </c>
      <c r="Q59" s="2089" t="s">
        <v>5491</v>
      </c>
      <c r="R59" s="102">
        <v>67</v>
      </c>
      <c r="S59" s="102">
        <f>AVERAGE(CPVTFC3SG0060!C23:D23)</f>
        <v>9.215000000000001E-2</v>
      </c>
      <c r="T59" s="13">
        <f t="shared" si="5"/>
        <v>-270.06617647058812</v>
      </c>
      <c r="U59" s="2066" t="s">
        <v>314</v>
      </c>
      <c r="V59" s="4864"/>
    </row>
    <row r="60" spans="1:22" x14ac:dyDescent="0.25">
      <c r="A60" s="585"/>
      <c r="B60" s="4844"/>
      <c r="C60" s="320" t="s">
        <v>863</v>
      </c>
      <c r="D60" s="1149"/>
      <c r="E60" s="1264"/>
      <c r="F60" s="695"/>
      <c r="G60" s="695"/>
      <c r="H60" s="646"/>
      <c r="I60" s="1265"/>
      <c r="J60" s="878"/>
      <c r="K60" s="878"/>
      <c r="L60" s="877"/>
      <c r="M60" s="642"/>
      <c r="N60" s="642"/>
      <c r="O60" s="642"/>
      <c r="P60" s="18">
        <v>44882</v>
      </c>
      <c r="Q60" s="2089" t="s">
        <v>5491</v>
      </c>
      <c r="R60" s="102">
        <v>68</v>
      </c>
      <c r="S60" s="102">
        <f>AVERAGE(CPVTFC3SG0060!E23:F23)</f>
        <v>0.1212</v>
      </c>
      <c r="T60" s="13">
        <f t="shared" si="5"/>
        <v>-129.0882352941176</v>
      </c>
      <c r="U60" s="2066" t="s">
        <v>314</v>
      </c>
      <c r="V60" s="4864"/>
    </row>
    <row r="61" spans="1:22" ht="15.75" thickBot="1" x14ac:dyDescent="0.3">
      <c r="A61" s="516">
        <v>44</v>
      </c>
      <c r="B61" s="4851"/>
      <c r="C61" s="2132">
        <v>101</v>
      </c>
      <c r="D61" s="220">
        <v>44825</v>
      </c>
      <c r="E61" s="517" t="s">
        <v>4927</v>
      </c>
      <c r="F61" s="518">
        <v>152</v>
      </c>
      <c r="G61" s="518">
        <f>AVERAGE(CPVTFC3SG0018!H22:I22)</f>
        <v>2.4318</v>
      </c>
      <c r="H61" s="218">
        <f t="shared" si="0"/>
        <v>8717.5572519083962</v>
      </c>
      <c r="I61" s="1293" t="s">
        <v>315</v>
      </c>
      <c r="J61" s="963"/>
      <c r="K61" s="1254"/>
      <c r="L61" s="792"/>
      <c r="M61" s="668"/>
      <c r="N61" s="662"/>
      <c r="O61" s="778"/>
      <c r="P61" s="91">
        <v>44882</v>
      </c>
      <c r="Q61" s="2088" t="s">
        <v>5491</v>
      </c>
      <c r="R61" s="467">
        <v>69</v>
      </c>
      <c r="S61" s="467">
        <f>AVERAGE(CPVTFC3SG0060!G23:H23)</f>
        <v>0.19690000000000002</v>
      </c>
      <c r="T61" s="225">
        <f t="shared" si="5"/>
        <v>238.27941176470605</v>
      </c>
      <c r="U61" s="2052" t="s">
        <v>314</v>
      </c>
      <c r="V61" s="4709"/>
    </row>
    <row r="62" spans="1:22" x14ac:dyDescent="0.25">
      <c r="A62" s="591">
        <v>45</v>
      </c>
      <c r="B62" s="4859" t="s">
        <v>2446</v>
      </c>
      <c r="C62" s="1269" t="s">
        <v>868</v>
      </c>
      <c r="D62" s="115">
        <v>44825</v>
      </c>
      <c r="E62" s="388" t="s">
        <v>4927</v>
      </c>
      <c r="F62" s="444">
        <v>153</v>
      </c>
      <c r="G62" s="444">
        <f>AVERAGE(CPVTFC3SG0018!J22:K22)</f>
        <v>1.177</v>
      </c>
      <c r="H62" s="117">
        <f t="shared" si="0"/>
        <v>3928.2442748091603</v>
      </c>
      <c r="I62" s="1270" t="s">
        <v>315</v>
      </c>
      <c r="J62" s="958"/>
      <c r="K62" s="958"/>
      <c r="L62" s="959"/>
      <c r="M62" s="656"/>
      <c r="N62" s="656"/>
      <c r="O62" s="672"/>
      <c r="P62" s="830"/>
      <c r="Q62" s="1271"/>
      <c r="R62" s="1288"/>
      <c r="S62" s="1271"/>
      <c r="T62" s="1271"/>
      <c r="U62" s="2131"/>
      <c r="V62" s="308"/>
    </row>
    <row r="63" spans="1:22" x14ac:dyDescent="0.25">
      <c r="A63" s="590"/>
      <c r="B63" s="4859"/>
      <c r="C63" s="300" t="s">
        <v>5448</v>
      </c>
      <c r="D63" s="1149"/>
      <c r="E63" s="1264"/>
      <c r="F63" s="695"/>
      <c r="G63" s="695"/>
      <c r="H63" s="646"/>
      <c r="I63" s="1265"/>
      <c r="J63" s="878"/>
      <c r="K63" s="878"/>
      <c r="L63" s="877"/>
      <c r="M63" s="642"/>
      <c r="N63" s="642"/>
      <c r="O63" s="648"/>
      <c r="P63" s="111">
        <v>44881</v>
      </c>
      <c r="Q63" s="1204" t="s">
        <v>5476</v>
      </c>
      <c r="R63" s="321">
        <v>65</v>
      </c>
      <c r="S63" s="112">
        <f>AVERAGE(CPVTFC3SG0057!U21:V21)</f>
        <v>0.1215</v>
      </c>
      <c r="T63" s="113">
        <f t="shared" ref="T63:T65" si="6">(S63-0.128)/0.0135*66</f>
        <v>-31.777777777777807</v>
      </c>
      <c r="U63" s="1188" t="s">
        <v>314</v>
      </c>
      <c r="V63" s="308"/>
    </row>
    <row r="64" spans="1:22" x14ac:dyDescent="0.25">
      <c r="A64" s="590"/>
      <c r="B64" s="4859"/>
      <c r="C64" s="300" t="s">
        <v>863</v>
      </c>
      <c r="D64" s="1149"/>
      <c r="E64" s="1264"/>
      <c r="F64" s="695"/>
      <c r="G64" s="695"/>
      <c r="H64" s="646"/>
      <c r="I64" s="1265"/>
      <c r="J64" s="878"/>
      <c r="K64" s="878"/>
      <c r="L64" s="877"/>
      <c r="M64" s="642"/>
      <c r="N64" s="642"/>
      <c r="O64" s="648"/>
      <c r="P64" s="18">
        <v>44881</v>
      </c>
      <c r="Q64" s="1177" t="s">
        <v>5476</v>
      </c>
      <c r="R64" s="102">
        <v>66</v>
      </c>
      <c r="S64" s="7">
        <f>AVERAGE(CPVTFC3SG0057!W21:X21)</f>
        <v>0.36464999999999997</v>
      </c>
      <c r="T64" s="13">
        <f t="shared" si="6"/>
        <v>1156.9555555555555</v>
      </c>
      <c r="U64" s="1201" t="s">
        <v>314</v>
      </c>
      <c r="V64" s="308"/>
    </row>
    <row r="65" spans="1:23" ht="15.75" thickBot="1" x14ac:dyDescent="0.3">
      <c r="A65" s="529">
        <v>46</v>
      </c>
      <c r="B65" s="4859"/>
      <c r="C65" s="1277" t="s">
        <v>220</v>
      </c>
      <c r="D65" s="121">
        <v>44825</v>
      </c>
      <c r="E65" s="452" t="s">
        <v>4927</v>
      </c>
      <c r="F65" s="445">
        <v>154</v>
      </c>
      <c r="G65" s="445">
        <f>AVERAGE(CPVTFC3SG0018!L22:M22)</f>
        <v>2.3927</v>
      </c>
      <c r="H65" s="123">
        <f t="shared" si="0"/>
        <v>8568.3206106870221</v>
      </c>
      <c r="I65" s="369" t="s">
        <v>315</v>
      </c>
      <c r="J65" s="737">
        <v>44873</v>
      </c>
      <c r="K65" s="1027" t="s">
        <v>5437</v>
      </c>
      <c r="L65" s="742">
        <v>117</v>
      </c>
      <c r="M65" s="122">
        <f>AVERAGE(CPVTFC3SG0047!J16:K16)</f>
        <v>0.37670000000000003</v>
      </c>
      <c r="N65" s="123">
        <f>(M65-0.1619)/0.0141*400</f>
        <v>6093.6170212765974</v>
      </c>
      <c r="O65" s="1330" t="s">
        <v>315</v>
      </c>
      <c r="P65" s="471">
        <v>44881</v>
      </c>
      <c r="Q65" s="1224" t="s">
        <v>5476</v>
      </c>
      <c r="R65" s="1521">
        <v>67</v>
      </c>
      <c r="S65" s="1226">
        <f>AVERAGE(CPVTFC3SG0057!C23:D23)</f>
        <v>0.37039999999999995</v>
      </c>
      <c r="T65" s="1193">
        <f t="shared" si="6"/>
        <v>1185.0666666666664</v>
      </c>
      <c r="U65" s="1227" t="s">
        <v>314</v>
      </c>
      <c r="V65" s="287"/>
      <c r="W65" s="5">
        <v>1</v>
      </c>
    </row>
    <row r="66" spans="1:23" x14ac:dyDescent="0.25">
      <c r="A66" s="406">
        <v>47</v>
      </c>
      <c r="B66" s="4847" t="s">
        <v>2447</v>
      </c>
      <c r="C66" s="1451" t="s">
        <v>868</v>
      </c>
      <c r="D66" s="407">
        <v>44825</v>
      </c>
      <c r="E66" s="477" t="s">
        <v>4927</v>
      </c>
      <c r="F66" s="478">
        <v>155</v>
      </c>
      <c r="G66" s="478">
        <f>AVERAGE(CPVTFC3SG0018!N22:O22)</f>
        <v>0.81464999999999999</v>
      </c>
      <c r="H66" s="405">
        <f t="shared" si="0"/>
        <v>2545.2290076335876</v>
      </c>
      <c r="I66" s="1283" t="s">
        <v>315</v>
      </c>
      <c r="J66" s="1019"/>
      <c r="K66" s="1252"/>
      <c r="L66" s="659"/>
      <c r="M66" s="667"/>
      <c r="N66" s="661"/>
      <c r="O66" s="721"/>
      <c r="P66" s="490">
        <v>44882</v>
      </c>
      <c r="Q66" s="2093" t="s">
        <v>5491</v>
      </c>
      <c r="R66" s="492">
        <v>76</v>
      </c>
      <c r="S66" s="492">
        <f>AVERAGE(CPVTFC3SG0060!U23:V23)</f>
        <v>9.665E-2</v>
      </c>
      <c r="T66" s="622">
        <f t="shared" ref="T66" si="7">(S66-0.1478)/0.0136*66</f>
        <v>-248.22794117647055</v>
      </c>
      <c r="U66" s="2065" t="s">
        <v>314</v>
      </c>
    </row>
    <row r="67" spans="1:23" x14ac:dyDescent="0.25">
      <c r="A67" s="590"/>
      <c r="B67" s="4848"/>
      <c r="C67" s="2128" t="s">
        <v>5448</v>
      </c>
      <c r="D67" s="1149"/>
      <c r="E67" s="1264"/>
      <c r="F67" s="695"/>
      <c r="G67" s="695"/>
      <c r="H67" s="646"/>
      <c r="I67" s="1265"/>
      <c r="J67" s="875"/>
      <c r="K67" s="900"/>
      <c r="L67" s="877"/>
      <c r="M67" s="645"/>
      <c r="N67" s="646"/>
      <c r="O67" s="642"/>
      <c r="P67" s="18">
        <v>44882</v>
      </c>
      <c r="Q67" s="2089" t="s">
        <v>5491</v>
      </c>
      <c r="R67" s="102">
        <v>77</v>
      </c>
      <c r="S67" s="102">
        <f>AVERAGE(CPVTFC3SG0060!W23:X23)</f>
        <v>0.10489999999999999</v>
      </c>
      <c r="T67" s="13">
        <f t="shared" ref="T67:T69" si="8">(S67-0.1478)/0.0136*66</f>
        <v>-208.19117647058823</v>
      </c>
      <c r="U67" s="2066" t="s">
        <v>314</v>
      </c>
    </row>
    <row r="68" spans="1:23" x14ac:dyDescent="0.25">
      <c r="A68" s="590"/>
      <c r="B68" s="4848"/>
      <c r="C68" s="2128" t="s">
        <v>863</v>
      </c>
      <c r="D68" s="1149"/>
      <c r="E68" s="1264"/>
      <c r="F68" s="695"/>
      <c r="G68" s="695"/>
      <c r="H68" s="646"/>
      <c r="I68" s="1265"/>
      <c r="J68" s="875"/>
      <c r="K68" s="900"/>
      <c r="L68" s="877"/>
      <c r="M68" s="645"/>
      <c r="N68" s="646"/>
      <c r="O68" s="642"/>
      <c r="P68" s="18">
        <v>44882</v>
      </c>
      <c r="Q68" s="2089" t="s">
        <v>5491</v>
      </c>
      <c r="R68" s="102">
        <v>78</v>
      </c>
      <c r="S68" s="102">
        <f>AVERAGE(CPVTFC3SG0060!C25:D25)</f>
        <v>0.20050000000000001</v>
      </c>
      <c r="T68" s="13">
        <f t="shared" si="8"/>
        <v>255.75000000000014</v>
      </c>
      <c r="U68" s="2066" t="s">
        <v>314</v>
      </c>
    </row>
    <row r="69" spans="1:23" ht="15.75" thickBot="1" x14ac:dyDescent="0.3">
      <c r="A69" s="481">
        <v>48</v>
      </c>
      <c r="B69" s="4849"/>
      <c r="C69" s="1379">
        <v>99</v>
      </c>
      <c r="D69" s="412">
        <v>44825</v>
      </c>
      <c r="E69" s="484" t="s">
        <v>4927</v>
      </c>
      <c r="F69" s="485">
        <v>156</v>
      </c>
      <c r="G69" s="485">
        <f>AVERAGE(CPVTFC3SG0018!P22:Q22)</f>
        <v>1.2399</v>
      </c>
      <c r="H69" s="415">
        <f t="shared" si="0"/>
        <v>4168.320610687023</v>
      </c>
      <c r="I69" s="1285" t="s">
        <v>315</v>
      </c>
      <c r="J69" s="963"/>
      <c r="K69" s="1254"/>
      <c r="L69" s="792"/>
      <c r="M69" s="668"/>
      <c r="N69" s="662"/>
      <c r="O69" s="778"/>
      <c r="P69" s="91">
        <v>44882</v>
      </c>
      <c r="Q69" s="2088" t="s">
        <v>5491</v>
      </c>
      <c r="R69" s="467">
        <v>79</v>
      </c>
      <c r="S69" s="467">
        <f>AVERAGE(CPVTFC3SG0060!E25:F25)</f>
        <v>0.18204999999999999</v>
      </c>
      <c r="T69" s="225">
        <f t="shared" si="8"/>
        <v>166.21323529411765</v>
      </c>
      <c r="U69" s="2052" t="s">
        <v>314</v>
      </c>
    </row>
    <row r="70" spans="1:23" x14ac:dyDescent="0.25">
      <c r="A70" s="114">
        <v>49</v>
      </c>
      <c r="B70" s="1305" t="s">
        <v>2448</v>
      </c>
      <c r="C70" s="1269" t="s">
        <v>868</v>
      </c>
      <c r="D70" s="115">
        <v>44825</v>
      </c>
      <c r="E70" s="388" t="s">
        <v>4927</v>
      </c>
      <c r="F70" s="444">
        <v>157</v>
      </c>
      <c r="G70" s="444">
        <f>AVERAGE(CPVTFC3SG0018!R22:S22)</f>
        <v>2.8322500000000002</v>
      </c>
      <c r="H70" s="117">
        <f t="shared" si="0"/>
        <v>10245.992366412213</v>
      </c>
      <c r="I70" s="1270" t="s">
        <v>315</v>
      </c>
      <c r="J70" s="795">
        <v>44873</v>
      </c>
      <c r="K70" s="1074" t="s">
        <v>5437</v>
      </c>
      <c r="L70" s="797">
        <v>118</v>
      </c>
      <c r="M70" s="116">
        <f>AVERAGE(CPVTFC3SG0047!L16:M16)</f>
        <v>0.77244999999999997</v>
      </c>
      <c r="N70" s="117">
        <f>(M70-0.1619)/0.0141*400</f>
        <v>17320.567375886523</v>
      </c>
      <c r="O70" s="1304" t="s">
        <v>315</v>
      </c>
      <c r="P70" s="830"/>
      <c r="Q70" s="1271"/>
      <c r="R70" s="1288"/>
      <c r="S70" s="1271"/>
      <c r="T70" s="1271"/>
      <c r="U70" s="1271"/>
      <c r="V70" s="4865"/>
      <c r="W70" s="5">
        <v>1</v>
      </c>
    </row>
    <row r="71" spans="1:23" x14ac:dyDescent="0.25">
      <c r="A71" s="64">
        <v>50</v>
      </c>
      <c r="B71" s="424" t="s">
        <v>2448</v>
      </c>
      <c r="C71" s="300" t="s">
        <v>220</v>
      </c>
      <c r="D71" s="65">
        <v>44825</v>
      </c>
      <c r="E71" s="387" t="s">
        <v>4927</v>
      </c>
      <c r="F71" s="164">
        <v>158</v>
      </c>
      <c r="G71" s="164">
        <f>AVERAGE(CPVTFC3SG0018!T22:U22)</f>
        <v>0.79020000000000001</v>
      </c>
      <c r="H71" s="67">
        <f t="shared" si="0"/>
        <v>2451.9083969465651</v>
      </c>
      <c r="I71" s="305" t="s">
        <v>315</v>
      </c>
      <c r="J71" s="875"/>
      <c r="K71" s="900"/>
      <c r="L71" s="877"/>
      <c r="M71" s="645"/>
      <c r="N71" s="646"/>
      <c r="O71" s="648"/>
      <c r="P71" s="645"/>
      <c r="Q71" s="694"/>
      <c r="R71" s="695"/>
      <c r="S71" s="694"/>
      <c r="T71" s="694"/>
      <c r="U71" s="694"/>
      <c r="V71" s="4699"/>
    </row>
    <row r="72" spans="1:23" x14ac:dyDescent="0.25">
      <c r="A72" s="64">
        <v>51</v>
      </c>
      <c r="B72" s="4854" t="s">
        <v>2449</v>
      </c>
      <c r="C72" s="300" t="s">
        <v>868</v>
      </c>
      <c r="D72" s="65">
        <v>44825</v>
      </c>
      <c r="E72" s="387" t="s">
        <v>4927</v>
      </c>
      <c r="F72" s="164">
        <v>159</v>
      </c>
      <c r="G72" s="164">
        <f>AVERAGE(CPVTFC3SG0018!V22:W22)</f>
        <v>1.0973999999999999</v>
      </c>
      <c r="H72" s="67">
        <f t="shared" si="0"/>
        <v>3624.4274809160302</v>
      </c>
      <c r="I72" s="305" t="s">
        <v>315</v>
      </c>
      <c r="J72" s="875"/>
      <c r="K72" s="900"/>
      <c r="L72" s="877"/>
      <c r="M72" s="645"/>
      <c r="N72" s="646"/>
      <c r="O72" s="648"/>
      <c r="P72" s="645"/>
      <c r="Q72" s="694"/>
      <c r="R72" s="695"/>
      <c r="S72" s="694"/>
      <c r="T72" s="694"/>
      <c r="U72" s="694"/>
    </row>
    <row r="73" spans="1:23" x14ac:dyDescent="0.25">
      <c r="A73" s="64">
        <v>52</v>
      </c>
      <c r="B73" s="4860"/>
      <c r="C73" s="300" t="s">
        <v>220</v>
      </c>
      <c r="D73" s="65">
        <v>44825</v>
      </c>
      <c r="E73" s="387" t="s">
        <v>4927</v>
      </c>
      <c r="F73" s="164">
        <v>160</v>
      </c>
      <c r="G73" s="164">
        <f>AVERAGE(CPVTFC3SG0018!X22:Y22)</f>
        <v>0.94564999999999999</v>
      </c>
      <c r="H73" s="67">
        <f t="shared" si="0"/>
        <v>3045.2290076335876</v>
      </c>
      <c r="I73" s="305" t="s">
        <v>315</v>
      </c>
      <c r="J73" s="875"/>
      <c r="K73" s="900"/>
      <c r="L73" s="877"/>
      <c r="M73" s="645"/>
      <c r="N73" s="646"/>
      <c r="O73" s="648"/>
      <c r="P73" s="645"/>
      <c r="Q73" s="694"/>
      <c r="R73" s="695"/>
      <c r="S73" s="694"/>
      <c r="T73" s="694"/>
      <c r="U73" s="694"/>
    </row>
    <row r="74" spans="1:23" x14ac:dyDescent="0.25">
      <c r="A74" s="6">
        <v>53</v>
      </c>
      <c r="B74" s="4837" t="s">
        <v>2450</v>
      </c>
      <c r="C74" s="293" t="s">
        <v>868</v>
      </c>
      <c r="D74" s="18">
        <v>44825</v>
      </c>
      <c r="E74" s="380" t="s">
        <v>4927</v>
      </c>
      <c r="F74" s="102">
        <v>161</v>
      </c>
      <c r="G74" s="102">
        <f>AVERAGE(CPVTFC3SG0018!B24:C24)</f>
        <v>0.11425</v>
      </c>
      <c r="H74" s="13">
        <f t="shared" si="0"/>
        <v>-128.05343511450374</v>
      </c>
      <c r="I74" s="304" t="s">
        <v>314</v>
      </c>
      <c r="J74" s="878"/>
      <c r="K74" s="878"/>
      <c r="L74" s="877"/>
      <c r="M74" s="642"/>
      <c r="N74" s="642"/>
      <c r="O74" s="648"/>
      <c r="P74" s="645"/>
      <c r="Q74" s="694"/>
      <c r="R74" s="695"/>
      <c r="S74" s="694"/>
      <c r="T74" s="694"/>
      <c r="U74" s="694"/>
      <c r="V74" s="286"/>
    </row>
    <row r="75" spans="1:23" ht="15.75" thickBot="1" x14ac:dyDescent="0.3">
      <c r="A75" s="470">
        <v>54</v>
      </c>
      <c r="B75" s="4850"/>
      <c r="C75" s="1266" t="s">
        <v>220</v>
      </c>
      <c r="D75" s="111">
        <v>44825</v>
      </c>
      <c r="E75" s="472" t="s">
        <v>4927</v>
      </c>
      <c r="F75" s="321">
        <v>162</v>
      </c>
      <c r="G75" s="321">
        <f>AVERAGE(CPVTFC3SG0018!D24:E24)</f>
        <v>9.9199999999999997E-2</v>
      </c>
      <c r="H75" s="113">
        <f t="shared" si="0"/>
        <v>-185.49618320610682</v>
      </c>
      <c r="I75" s="367" t="s">
        <v>314</v>
      </c>
      <c r="J75" s="793"/>
      <c r="K75" s="793"/>
      <c r="L75" s="794"/>
      <c r="M75" s="650"/>
      <c r="N75" s="650"/>
      <c r="O75" s="657"/>
      <c r="P75" s="969"/>
      <c r="Q75" s="1268"/>
      <c r="R75" s="1586"/>
      <c r="S75" s="1268"/>
      <c r="T75" s="1268"/>
      <c r="U75" s="1268"/>
      <c r="V75" s="287"/>
    </row>
    <row r="76" spans="1:23" x14ac:dyDescent="0.25">
      <c r="A76" s="406">
        <v>55</v>
      </c>
      <c r="B76" s="4852" t="s">
        <v>2451</v>
      </c>
      <c r="C76" s="1282" t="s">
        <v>868</v>
      </c>
      <c r="D76" s="407">
        <v>44825</v>
      </c>
      <c r="E76" s="477" t="s">
        <v>4927</v>
      </c>
      <c r="F76" s="478">
        <v>163</v>
      </c>
      <c r="G76" s="478">
        <f>AVERAGE(CPVTFC3SG0018!F24:G24)</f>
        <v>1.4617499999999999</v>
      </c>
      <c r="H76" s="405">
        <f t="shared" si="0"/>
        <v>5015.0763358778622</v>
      </c>
      <c r="I76" s="1283" t="s">
        <v>315</v>
      </c>
      <c r="J76" s="717"/>
      <c r="K76" s="717"/>
      <c r="L76" s="659"/>
      <c r="M76" s="721"/>
      <c r="N76" s="721"/>
      <c r="O76" s="1299"/>
      <c r="P76" s="490">
        <v>44882</v>
      </c>
      <c r="Q76" s="2093" t="s">
        <v>5491</v>
      </c>
      <c r="R76" s="492">
        <v>89</v>
      </c>
      <c r="S76" s="492">
        <f>AVERAGE(CPVTFC3SG0060!B12:C12)</f>
        <v>0.16725000000000001</v>
      </c>
      <c r="T76" s="622">
        <f t="shared" ref="T76" si="9">(S76-0.1478)/0.0136*66</f>
        <v>94.389705882353056</v>
      </c>
      <c r="U76" s="2147" t="s">
        <v>314</v>
      </c>
      <c r="V76" s="379"/>
      <c r="W76" s="4783"/>
    </row>
    <row r="77" spans="1:23" x14ac:dyDescent="0.25">
      <c r="A77" s="590"/>
      <c r="B77" s="4859"/>
      <c r="C77" s="300" t="s">
        <v>5448</v>
      </c>
      <c r="D77" s="1149"/>
      <c r="E77" s="1264"/>
      <c r="F77" s="695"/>
      <c r="G77" s="695"/>
      <c r="H77" s="646"/>
      <c r="I77" s="1265"/>
      <c r="J77" s="878"/>
      <c r="K77" s="878"/>
      <c r="L77" s="877"/>
      <c r="M77" s="642"/>
      <c r="N77" s="642"/>
      <c r="O77" s="648"/>
      <c r="P77" s="18">
        <v>44882</v>
      </c>
      <c r="Q77" s="2089" t="s">
        <v>5491</v>
      </c>
      <c r="R77" s="102">
        <v>90</v>
      </c>
      <c r="S77" s="102">
        <f>AVERAGE(CPVTFC3SG0060!D12:E12)</f>
        <v>0.1079</v>
      </c>
      <c r="T77" s="13">
        <f t="shared" ref="T77:T78" si="10">(S77-0.1478)/0.0136*66</f>
        <v>-193.63235294117644</v>
      </c>
      <c r="U77" s="2145" t="s">
        <v>314</v>
      </c>
      <c r="V77" s="379"/>
      <c r="W77" s="4783"/>
    </row>
    <row r="78" spans="1:23" ht="15.75" thickBot="1" x14ac:dyDescent="0.3">
      <c r="A78" s="481">
        <v>56</v>
      </c>
      <c r="B78" s="4853"/>
      <c r="C78" s="1284" t="s">
        <v>2442</v>
      </c>
      <c r="D78" s="412">
        <v>44825</v>
      </c>
      <c r="E78" s="484" t="s">
        <v>4927</v>
      </c>
      <c r="F78" s="485">
        <v>164</v>
      </c>
      <c r="G78" s="485">
        <f>AVERAGE(CPVTFC3SG0018!H24:I24)</f>
        <v>0.92510000000000003</v>
      </c>
      <c r="H78" s="415">
        <f t="shared" si="0"/>
        <v>2966.7938931297713</v>
      </c>
      <c r="I78" s="1285" t="s">
        <v>315</v>
      </c>
      <c r="J78" s="963"/>
      <c r="K78" s="1254"/>
      <c r="L78" s="792"/>
      <c r="M78" s="668"/>
      <c r="N78" s="662"/>
      <c r="O78" s="1306"/>
      <c r="P78" s="91">
        <v>44882</v>
      </c>
      <c r="Q78" s="2088" t="s">
        <v>5491</v>
      </c>
      <c r="R78" s="467">
        <v>91</v>
      </c>
      <c r="S78" s="467">
        <f>AVERAGE(CPVTFC3SG0060!F12:G12)</f>
        <v>8.6550000000000002E-2</v>
      </c>
      <c r="T78" s="225">
        <f t="shared" si="10"/>
        <v>-297.24264705882348</v>
      </c>
      <c r="U78" s="2148" t="s">
        <v>314</v>
      </c>
      <c r="V78" s="287"/>
      <c r="W78" s="4701"/>
    </row>
    <row r="79" spans="1:23" x14ac:dyDescent="0.25">
      <c r="A79" s="114">
        <v>57</v>
      </c>
      <c r="B79" s="4859" t="s">
        <v>2452</v>
      </c>
      <c r="C79" s="1269" t="s">
        <v>868</v>
      </c>
      <c r="D79" s="115">
        <v>44825</v>
      </c>
      <c r="E79" s="388" t="s">
        <v>4927</v>
      </c>
      <c r="F79" s="444">
        <v>165</v>
      </c>
      <c r="G79" s="444">
        <f>AVERAGE(CPVTFC3SG0018!J24:K24)</f>
        <v>2.2563500000000003</v>
      </c>
      <c r="H79" s="117">
        <f t="shared" si="0"/>
        <v>8047.900763358778</v>
      </c>
      <c r="I79" s="1270" t="s">
        <v>315</v>
      </c>
      <c r="J79" s="974">
        <v>44873</v>
      </c>
      <c r="K79" s="975" t="s">
        <v>5437</v>
      </c>
      <c r="L79" s="976">
        <v>119</v>
      </c>
      <c r="M79" s="977">
        <f>AVERAGE(CPVTFC3SG0047!N16:O16)</f>
        <v>0.30415000000000003</v>
      </c>
      <c r="N79" s="978">
        <f>(M79-0.1619)/0.0141*400</f>
        <v>4035.4609929078028</v>
      </c>
      <c r="O79" s="1325" t="s">
        <v>315</v>
      </c>
      <c r="P79" s="1286"/>
      <c r="Q79" s="1281"/>
      <c r="R79" s="1288"/>
      <c r="S79" s="830"/>
      <c r="T79" s="831"/>
      <c r="U79" s="1281"/>
      <c r="V79" s="4862" t="s">
        <v>1416</v>
      </c>
      <c r="W79" s="379">
        <v>1</v>
      </c>
    </row>
    <row r="80" spans="1:23" x14ac:dyDescent="0.25">
      <c r="A80" s="64">
        <v>58</v>
      </c>
      <c r="B80" s="4860"/>
      <c r="C80" s="300" t="s">
        <v>220</v>
      </c>
      <c r="D80" s="65">
        <v>44825</v>
      </c>
      <c r="E80" s="387" t="s">
        <v>4927</v>
      </c>
      <c r="F80" s="164">
        <v>166</v>
      </c>
      <c r="G80" s="164">
        <f>AVERAGE(CPVTFC3SG0018!L24:M24)</f>
        <v>2.9220999999999999</v>
      </c>
      <c r="H80" s="67">
        <f t="shared" si="0"/>
        <v>10588.931297709922</v>
      </c>
      <c r="I80" s="305" t="s">
        <v>315</v>
      </c>
      <c r="J80" s="852">
        <v>44873</v>
      </c>
      <c r="K80" s="895" t="s">
        <v>5437</v>
      </c>
      <c r="L80" s="853">
        <v>120</v>
      </c>
      <c r="M80" s="66">
        <f>AVERAGE(CPVTFC3SG0047!P16:Q16)</f>
        <v>1.7813000000000001</v>
      </c>
      <c r="N80" s="67">
        <f>(M80-0.1619)/0.0141*400</f>
        <v>45940.425531914902</v>
      </c>
      <c r="O80" s="858" t="s">
        <v>315</v>
      </c>
      <c r="P80" s="1149"/>
      <c r="Q80" s="900"/>
      <c r="R80" s="695"/>
      <c r="S80" s="645"/>
      <c r="T80" s="646"/>
      <c r="U80" s="900"/>
      <c r="V80" s="4709"/>
      <c r="W80" s="287">
        <v>1</v>
      </c>
    </row>
    <row r="81" spans="1:23" x14ac:dyDescent="0.25">
      <c r="A81" s="64">
        <v>59</v>
      </c>
      <c r="B81" s="4854" t="s">
        <v>2453</v>
      </c>
      <c r="C81" s="300" t="s">
        <v>868</v>
      </c>
      <c r="D81" s="65">
        <v>44825</v>
      </c>
      <c r="E81" s="387" t="s">
        <v>4927</v>
      </c>
      <c r="F81" s="164">
        <v>167</v>
      </c>
      <c r="G81" s="164">
        <f>AVERAGE(CPVTFC3SG0018!N24:O24)</f>
        <v>1.5133999999999999</v>
      </c>
      <c r="H81" s="67">
        <f t="shared" si="0"/>
        <v>5212.2137404580153</v>
      </c>
      <c r="I81" s="305" t="s">
        <v>315</v>
      </c>
      <c r="J81" s="878"/>
      <c r="K81" s="878"/>
      <c r="L81" s="877"/>
      <c r="M81" s="642"/>
      <c r="N81" s="642"/>
      <c r="O81" s="648"/>
      <c r="P81" s="1149"/>
      <c r="Q81" s="900"/>
      <c r="R81" s="695"/>
      <c r="S81" s="645"/>
      <c r="T81" s="646"/>
      <c r="U81" s="900"/>
    </row>
    <row r="82" spans="1:23" x14ac:dyDescent="0.25">
      <c r="A82" s="64">
        <v>60</v>
      </c>
      <c r="B82" s="4860"/>
      <c r="C82" s="300" t="s">
        <v>220</v>
      </c>
      <c r="D82" s="65">
        <v>44825</v>
      </c>
      <c r="E82" s="387" t="s">
        <v>4927</v>
      </c>
      <c r="F82" s="164">
        <v>168</v>
      </c>
      <c r="G82" s="164">
        <f>AVERAGE(CPVTFC3SG0018!P24:Q24)</f>
        <v>1.2662500000000001</v>
      </c>
      <c r="H82" s="67">
        <f t="shared" si="0"/>
        <v>4268.8931297709933</v>
      </c>
      <c r="I82" s="305" t="s">
        <v>315</v>
      </c>
      <c r="J82" s="875"/>
      <c r="K82" s="900"/>
      <c r="L82" s="877"/>
      <c r="M82" s="645"/>
      <c r="N82" s="646"/>
      <c r="O82" s="648"/>
      <c r="P82" s="1149"/>
      <c r="Q82" s="900"/>
      <c r="R82" s="695"/>
      <c r="S82" s="645"/>
      <c r="T82" s="646"/>
      <c r="U82" s="900"/>
    </row>
    <row r="83" spans="1:23" x14ac:dyDescent="0.25">
      <c r="A83" s="64">
        <v>61</v>
      </c>
      <c r="B83" s="4854" t="s">
        <v>2454</v>
      </c>
      <c r="C83" s="300" t="s">
        <v>868</v>
      </c>
      <c r="D83" s="65">
        <v>44825</v>
      </c>
      <c r="E83" s="387" t="s">
        <v>4927</v>
      </c>
      <c r="F83" s="164">
        <v>169</v>
      </c>
      <c r="G83" s="164">
        <f>AVERAGE(CPVTFC3SG0018!R24:S24)</f>
        <v>1.0058500000000001</v>
      </c>
      <c r="H83" s="67">
        <f t="shared" si="0"/>
        <v>3275.0000000000009</v>
      </c>
      <c r="I83" s="305" t="s">
        <v>315</v>
      </c>
      <c r="J83" s="875"/>
      <c r="K83" s="900"/>
      <c r="L83" s="877"/>
      <c r="M83" s="645"/>
      <c r="N83" s="646"/>
      <c r="O83" s="648"/>
      <c r="P83" s="645"/>
      <c r="Q83" s="694"/>
      <c r="R83" s="695"/>
      <c r="S83" s="694"/>
      <c r="T83" s="694"/>
      <c r="U83" s="694"/>
    </row>
    <row r="84" spans="1:23" x14ac:dyDescent="0.25">
      <c r="A84" s="64">
        <v>62</v>
      </c>
      <c r="B84" s="4860"/>
      <c r="C84" s="300" t="s">
        <v>220</v>
      </c>
      <c r="D84" s="65">
        <v>44825</v>
      </c>
      <c r="E84" s="387" t="s">
        <v>4927</v>
      </c>
      <c r="F84" s="164">
        <v>170</v>
      </c>
      <c r="G84" s="164">
        <f>AVERAGE(CPVTFC3SG0018!T24:U24)</f>
        <v>0.82845000000000002</v>
      </c>
      <c r="H84" s="67">
        <f t="shared" si="0"/>
        <v>2597.9007633587785</v>
      </c>
      <c r="I84" s="305" t="s">
        <v>315</v>
      </c>
      <c r="J84" s="875"/>
      <c r="K84" s="900"/>
      <c r="L84" s="877"/>
      <c r="M84" s="645"/>
      <c r="N84" s="646"/>
      <c r="O84" s="648"/>
      <c r="P84" s="645"/>
      <c r="Q84" s="694"/>
      <c r="R84" s="695"/>
      <c r="S84" s="694"/>
      <c r="T84" s="694"/>
      <c r="U84" s="694"/>
    </row>
    <row r="85" spans="1:23" x14ac:dyDescent="0.25">
      <c r="A85" s="64">
        <v>63</v>
      </c>
      <c r="B85" s="4854" t="s">
        <v>2455</v>
      </c>
      <c r="C85" s="300" t="s">
        <v>868</v>
      </c>
      <c r="D85" s="65">
        <v>44825</v>
      </c>
      <c r="E85" s="387" t="s">
        <v>4927</v>
      </c>
      <c r="F85" s="164">
        <v>171</v>
      </c>
      <c r="G85" s="164">
        <f>AVERAGE(CPVTFC3SG0018!V24:W24)</f>
        <v>2.923</v>
      </c>
      <c r="H85" s="67">
        <f t="shared" si="0"/>
        <v>10592.36641221374</v>
      </c>
      <c r="I85" s="305" t="s">
        <v>315</v>
      </c>
      <c r="J85" s="852">
        <v>44873</v>
      </c>
      <c r="K85" s="895" t="s">
        <v>5437</v>
      </c>
      <c r="L85" s="853">
        <v>121</v>
      </c>
      <c r="M85" s="66">
        <f>AVERAGE(CPVTFC3SG0047!R16:S16)</f>
        <v>1.9119999999999999</v>
      </c>
      <c r="N85" s="67">
        <f>(M85-0.1619)/0.0141*400</f>
        <v>49648.226950354612</v>
      </c>
      <c r="O85" s="858" t="s">
        <v>315</v>
      </c>
      <c r="P85" s="645"/>
      <c r="Q85" s="694"/>
      <c r="R85" s="695"/>
      <c r="S85" s="694"/>
      <c r="T85" s="694"/>
      <c r="U85" s="694"/>
      <c r="V85" s="308"/>
      <c r="W85" s="5">
        <v>1</v>
      </c>
    </row>
    <row r="86" spans="1:23" x14ac:dyDescent="0.25">
      <c r="A86" s="64">
        <v>64</v>
      </c>
      <c r="B86" s="4860"/>
      <c r="C86" s="300" t="s">
        <v>220</v>
      </c>
      <c r="D86" s="65">
        <v>44825</v>
      </c>
      <c r="E86" s="387" t="s">
        <v>4927</v>
      </c>
      <c r="F86" s="164">
        <v>172</v>
      </c>
      <c r="G86" s="164">
        <f>AVERAGE(CPVTFC3SG0018!X24:Y24)</f>
        <v>2.8755000000000002</v>
      </c>
      <c r="H86" s="67">
        <f t="shared" si="0"/>
        <v>10411.068702290077</v>
      </c>
      <c r="I86" s="305" t="s">
        <v>315</v>
      </c>
      <c r="J86" s="852">
        <v>44873</v>
      </c>
      <c r="K86" s="895" t="s">
        <v>5437</v>
      </c>
      <c r="L86" s="853">
        <v>122</v>
      </c>
      <c r="M86" s="66">
        <f>AVERAGE(CPVTFC3SG0047!T16:U16)</f>
        <v>0.89535000000000009</v>
      </c>
      <c r="N86" s="67">
        <f>(M86-0.1619)/0.0141*400</f>
        <v>20807.092198581566</v>
      </c>
      <c r="O86" s="858" t="s">
        <v>315</v>
      </c>
      <c r="P86" s="645"/>
      <c r="Q86" s="694"/>
      <c r="R86" s="695"/>
      <c r="S86" s="694"/>
      <c r="T86" s="694"/>
      <c r="U86" s="694"/>
      <c r="V86" s="287"/>
      <c r="W86" s="5">
        <v>1</v>
      </c>
    </row>
    <row r="87" spans="1:23" x14ac:dyDescent="0.25">
      <c r="A87" s="64">
        <v>65</v>
      </c>
      <c r="B87" s="424" t="s">
        <v>2456</v>
      </c>
      <c r="C87" s="300" t="s">
        <v>868</v>
      </c>
      <c r="D87" s="65">
        <v>44825</v>
      </c>
      <c r="E87" s="387" t="s">
        <v>4927</v>
      </c>
      <c r="F87" s="164">
        <v>173</v>
      </c>
      <c r="G87" s="164">
        <f>AVERAGE(CPVTFC3SG0018!B26:C26)</f>
        <v>2.8060499999999999</v>
      </c>
      <c r="H87" s="67">
        <f t="shared" ref="H87:H100" si="11">(G87-0.1478)/0.0131*50</f>
        <v>10145.992366412213</v>
      </c>
      <c r="I87" s="305" t="s">
        <v>315</v>
      </c>
      <c r="J87" s="852">
        <v>44873</v>
      </c>
      <c r="K87" s="895" t="s">
        <v>5437</v>
      </c>
      <c r="L87" s="853">
        <v>123</v>
      </c>
      <c r="M87" s="66">
        <f>AVERAGE(CPVTFC3SG0047!V16:W16)</f>
        <v>0.37540000000000001</v>
      </c>
      <c r="N87" s="67">
        <f>(M87-0.1619)/0.0141*400</f>
        <v>6056.7375886524833</v>
      </c>
      <c r="O87" s="858" t="s">
        <v>315</v>
      </c>
      <c r="P87" s="645"/>
      <c r="Q87" s="694"/>
      <c r="R87" s="695"/>
      <c r="S87" s="694"/>
      <c r="T87" s="694"/>
      <c r="U87" s="694"/>
      <c r="W87" s="5">
        <v>1</v>
      </c>
    </row>
    <row r="88" spans="1:23" ht="15.75" thickBot="1" x14ac:dyDescent="0.3">
      <c r="A88" s="450">
        <v>66</v>
      </c>
      <c r="B88" s="424" t="s">
        <v>2456</v>
      </c>
      <c r="C88" s="1277" t="s">
        <v>220</v>
      </c>
      <c r="D88" s="121">
        <v>44825</v>
      </c>
      <c r="E88" s="452" t="s">
        <v>4927</v>
      </c>
      <c r="F88" s="445">
        <v>174</v>
      </c>
      <c r="G88" s="445">
        <f>AVERAGE(CPVTFC3SG0018!D26:E26)</f>
        <v>2.0042999999999997</v>
      </c>
      <c r="H88" s="123">
        <f t="shared" si="11"/>
        <v>7085.8778625954183</v>
      </c>
      <c r="I88" s="369" t="s">
        <v>315</v>
      </c>
      <c r="J88" s="967"/>
      <c r="K88" s="968"/>
      <c r="L88" s="794"/>
      <c r="M88" s="969"/>
      <c r="N88" s="970"/>
      <c r="O88" s="657"/>
      <c r="P88" s="969"/>
      <c r="Q88" s="1268"/>
      <c r="R88" s="1586"/>
      <c r="S88" s="1268"/>
      <c r="T88" s="1268"/>
      <c r="U88" s="1268"/>
    </row>
    <row r="89" spans="1:23" x14ac:dyDescent="0.25">
      <c r="A89" s="508">
        <v>67</v>
      </c>
      <c r="B89" s="4843" t="s">
        <v>2457</v>
      </c>
      <c r="C89" s="1297" t="s">
        <v>868</v>
      </c>
      <c r="D89" s="490">
        <v>44825</v>
      </c>
      <c r="E89" s="491" t="s">
        <v>4927</v>
      </c>
      <c r="F89" s="492">
        <v>175</v>
      </c>
      <c r="G89" s="492">
        <f>AVERAGE(CPVTFC3SG0018!F26:G26)</f>
        <v>0.3488</v>
      </c>
      <c r="H89" s="622">
        <f t="shared" si="11"/>
        <v>767.17557251908397</v>
      </c>
      <c r="I89" s="1273" t="s">
        <v>314</v>
      </c>
      <c r="J89" s="1019"/>
      <c r="K89" s="1274"/>
      <c r="L89" s="659"/>
      <c r="M89" s="667"/>
      <c r="N89" s="661"/>
      <c r="O89" s="721"/>
      <c r="P89" s="490">
        <v>44882</v>
      </c>
      <c r="Q89" s="2093" t="s">
        <v>5491</v>
      </c>
      <c r="R89" s="492">
        <v>101</v>
      </c>
      <c r="S89" s="492">
        <f>AVERAGE(CPVTFC3SG0060!B14:C14)</f>
        <v>0.1293</v>
      </c>
      <c r="T89" s="622">
        <f t="shared" ref="T89:T90" si="12">(S89-0.1478)/0.0136*66</f>
        <v>-89.779411764705827</v>
      </c>
      <c r="U89" s="2147" t="s">
        <v>314</v>
      </c>
      <c r="V89" s="4862" t="s">
        <v>1416</v>
      </c>
    </row>
    <row r="90" spans="1:23" ht="15.75" thickBot="1" x14ac:dyDescent="0.3">
      <c r="A90" s="516">
        <v>68</v>
      </c>
      <c r="B90" s="4851"/>
      <c r="C90" s="1298" t="s">
        <v>2442</v>
      </c>
      <c r="D90" s="220">
        <v>44825</v>
      </c>
      <c r="E90" s="517" t="s">
        <v>4927</v>
      </c>
      <c r="F90" s="518">
        <v>176</v>
      </c>
      <c r="G90" s="518">
        <f>AVERAGE(CPVTFC3SG0018!H26:I26)</f>
        <v>3.097</v>
      </c>
      <c r="H90" s="218">
        <f t="shared" si="11"/>
        <v>11256.48854961832</v>
      </c>
      <c r="I90" s="1293" t="s">
        <v>315</v>
      </c>
      <c r="J90" s="963"/>
      <c r="K90" s="839"/>
      <c r="L90" s="792"/>
      <c r="M90" s="668"/>
      <c r="N90" s="662"/>
      <c r="O90" s="778"/>
      <c r="P90" s="91">
        <v>44882</v>
      </c>
      <c r="Q90" s="2088" t="s">
        <v>5491</v>
      </c>
      <c r="R90" s="467">
        <v>102</v>
      </c>
      <c r="S90" s="467">
        <f>AVERAGE(CPVTFC3SG0060!D14:E14)</f>
        <v>0.13474999999999998</v>
      </c>
      <c r="T90" s="225">
        <f t="shared" si="12"/>
        <v>-63.330882352941209</v>
      </c>
      <c r="U90" s="2148" t="s">
        <v>314</v>
      </c>
      <c r="V90" s="4709"/>
    </row>
    <row r="91" spans="1:23" x14ac:dyDescent="0.25">
      <c r="A91" s="114">
        <v>69</v>
      </c>
      <c r="B91" s="1305" t="s">
        <v>2458</v>
      </c>
      <c r="C91" s="1269" t="s">
        <v>868</v>
      </c>
      <c r="D91" s="115">
        <v>44825</v>
      </c>
      <c r="E91" s="388" t="s">
        <v>4927</v>
      </c>
      <c r="F91" s="444">
        <v>177</v>
      </c>
      <c r="G91" s="444">
        <f>AVERAGE(CPVTFC3SG0018!J26:K26)</f>
        <v>3.0413999999999999</v>
      </c>
      <c r="H91" s="117">
        <f t="shared" si="11"/>
        <v>11044.274809160304</v>
      </c>
      <c r="I91" s="1270" t="s">
        <v>315</v>
      </c>
      <c r="J91" s="795">
        <v>44873</v>
      </c>
      <c r="K91" s="1074" t="s">
        <v>5437</v>
      </c>
      <c r="L91" s="797">
        <v>124</v>
      </c>
      <c r="M91" s="116">
        <f>AVERAGE(CPVTFC3SG0047!X16:Y16)</f>
        <v>0.64660000000000006</v>
      </c>
      <c r="N91" s="117">
        <f>(M91-0.1619)/0.0141*400</f>
        <v>13750.354609929082</v>
      </c>
      <c r="O91" s="1304" t="s">
        <v>315</v>
      </c>
      <c r="P91" s="830"/>
      <c r="Q91" s="1271"/>
      <c r="R91" s="1288"/>
      <c r="S91" s="1271"/>
      <c r="T91" s="1271"/>
      <c r="U91" s="1271"/>
      <c r="W91" s="5">
        <v>1</v>
      </c>
    </row>
    <row r="92" spans="1:23" x14ac:dyDescent="0.25">
      <c r="A92" s="64">
        <v>70</v>
      </c>
      <c r="B92" s="424" t="s">
        <v>2458</v>
      </c>
      <c r="C92" s="300" t="s">
        <v>220</v>
      </c>
      <c r="D92" s="65">
        <v>44825</v>
      </c>
      <c r="E92" s="387" t="s">
        <v>4927</v>
      </c>
      <c r="F92" s="164">
        <v>178</v>
      </c>
      <c r="G92" s="164">
        <f>AVERAGE(CPVTFC3SG0018!L26:M26)</f>
        <v>1.1930000000000001</v>
      </c>
      <c r="H92" s="67">
        <f t="shared" si="11"/>
        <v>3989.3129770992368</v>
      </c>
      <c r="I92" s="305" t="s">
        <v>315</v>
      </c>
      <c r="J92" s="875"/>
      <c r="K92" s="900"/>
      <c r="L92" s="877"/>
      <c r="M92" s="645"/>
      <c r="N92" s="646"/>
      <c r="O92" s="648"/>
      <c r="P92" s="645"/>
      <c r="Q92" s="694"/>
      <c r="R92" s="695"/>
      <c r="S92" s="694"/>
      <c r="T92" s="694"/>
      <c r="U92" s="694"/>
    </row>
    <row r="93" spans="1:23" x14ac:dyDescent="0.25">
      <c r="A93" s="64">
        <v>71</v>
      </c>
      <c r="B93" s="4854" t="s">
        <v>2459</v>
      </c>
      <c r="C93" s="300" t="s">
        <v>868</v>
      </c>
      <c r="D93" s="65">
        <v>44825</v>
      </c>
      <c r="E93" s="387" t="s">
        <v>4927</v>
      </c>
      <c r="F93" s="164">
        <v>179</v>
      </c>
      <c r="G93" s="164">
        <f>AVERAGE(CPVTFC3SG0018!N26:O26)</f>
        <v>1.52325</v>
      </c>
      <c r="H93" s="67">
        <f t="shared" si="11"/>
        <v>5249.8091603053435</v>
      </c>
      <c r="I93" s="305" t="s">
        <v>315</v>
      </c>
      <c r="J93" s="875"/>
      <c r="K93" s="900"/>
      <c r="L93" s="877"/>
      <c r="M93" s="645"/>
      <c r="N93" s="646"/>
      <c r="O93" s="648"/>
      <c r="P93" s="645"/>
      <c r="Q93" s="694"/>
      <c r="R93" s="695"/>
      <c r="S93" s="694"/>
      <c r="T93" s="694"/>
      <c r="U93" s="694"/>
    </row>
    <row r="94" spans="1:23" ht="15.75" thickBot="1" x14ac:dyDescent="0.3">
      <c r="A94" s="450">
        <v>72</v>
      </c>
      <c r="B94" s="4859"/>
      <c r="C94" s="1277" t="s">
        <v>220</v>
      </c>
      <c r="D94" s="121">
        <v>44825</v>
      </c>
      <c r="E94" s="452" t="s">
        <v>4927</v>
      </c>
      <c r="F94" s="445">
        <v>180</v>
      </c>
      <c r="G94" s="445">
        <f>AVERAGE(CPVTFC3SG0018!P26:Q26)</f>
        <v>0.83160000000000001</v>
      </c>
      <c r="H94" s="123">
        <f t="shared" si="11"/>
        <v>2609.9236641221369</v>
      </c>
      <c r="I94" s="369" t="s">
        <v>315</v>
      </c>
      <c r="J94" s="967"/>
      <c r="K94" s="1267"/>
      <c r="L94" s="794"/>
      <c r="M94" s="969"/>
      <c r="N94" s="970"/>
      <c r="O94" s="657"/>
      <c r="P94" s="969"/>
      <c r="Q94" s="1268"/>
      <c r="R94" s="1586"/>
      <c r="S94" s="1268"/>
      <c r="T94" s="1268"/>
      <c r="U94" s="1268"/>
    </row>
    <row r="95" spans="1:23" x14ac:dyDescent="0.25">
      <c r="A95" s="508">
        <v>73</v>
      </c>
      <c r="B95" s="4838" t="s">
        <v>2460</v>
      </c>
      <c r="C95" s="1272" t="s">
        <v>868</v>
      </c>
      <c r="D95" s="490">
        <v>44825</v>
      </c>
      <c r="E95" s="491" t="s">
        <v>4927</v>
      </c>
      <c r="F95" s="492">
        <v>181</v>
      </c>
      <c r="G95" s="492">
        <f>AVERAGE(CPVTFC3SG0018!R26:S26)</f>
        <v>7.3050000000000004E-2</v>
      </c>
      <c r="H95" s="622">
        <f t="shared" si="11"/>
        <v>-285.3053435114503</v>
      </c>
      <c r="I95" s="1273" t="s">
        <v>314</v>
      </c>
      <c r="J95" s="717"/>
      <c r="K95" s="717"/>
      <c r="L95" s="659"/>
      <c r="M95" s="721"/>
      <c r="N95" s="721"/>
      <c r="O95" s="1299"/>
      <c r="P95" s="490">
        <v>44881</v>
      </c>
      <c r="Q95" s="1178" t="s">
        <v>5476</v>
      </c>
      <c r="R95" s="492">
        <v>68</v>
      </c>
      <c r="S95" s="589">
        <f>AVERAGE(CPVTFC3SG0057!E23:F23)</f>
        <v>8.7650000000000006E-2</v>
      </c>
      <c r="T95" s="622">
        <f t="shared" ref="T95:T98" si="13">(S95-0.128)/0.0135*66</f>
        <v>-197.26666666666665</v>
      </c>
      <c r="U95" s="1249" t="s">
        <v>314</v>
      </c>
      <c r="V95" s="4862" t="s">
        <v>1416</v>
      </c>
    </row>
    <row r="96" spans="1:23" x14ac:dyDescent="0.25">
      <c r="A96" s="585"/>
      <c r="B96" s="4839"/>
      <c r="C96" s="293" t="s">
        <v>5448</v>
      </c>
      <c r="D96" s="1149"/>
      <c r="E96" s="1264"/>
      <c r="F96" s="695"/>
      <c r="G96" s="695"/>
      <c r="H96" s="646"/>
      <c r="I96" s="1265"/>
      <c r="J96" s="878"/>
      <c r="K96" s="878"/>
      <c r="L96" s="877"/>
      <c r="M96" s="642"/>
      <c r="N96" s="642"/>
      <c r="O96" s="648"/>
      <c r="P96" s="65">
        <v>44881</v>
      </c>
      <c r="Q96" s="1185" t="s">
        <v>5476</v>
      </c>
      <c r="R96" s="164">
        <v>69</v>
      </c>
      <c r="S96" s="66">
        <f>AVERAGE(CPVTFC3SG0057!G23:H23)</f>
        <v>1.0686499999999999</v>
      </c>
      <c r="T96" s="67">
        <f t="shared" si="13"/>
        <v>4598.7333333333327</v>
      </c>
      <c r="U96" s="1211" t="s">
        <v>315</v>
      </c>
      <c r="V96" s="4864"/>
    </row>
    <row r="97" spans="1:23" x14ac:dyDescent="0.25">
      <c r="A97" s="585"/>
      <c r="B97" s="4839"/>
      <c r="C97" s="293" t="s">
        <v>863</v>
      </c>
      <c r="D97" s="1149"/>
      <c r="E97" s="1264"/>
      <c r="F97" s="695"/>
      <c r="G97" s="695"/>
      <c r="H97" s="646"/>
      <c r="I97" s="1265"/>
      <c r="J97" s="878"/>
      <c r="K97" s="878"/>
      <c r="L97" s="877"/>
      <c r="M97" s="642"/>
      <c r="N97" s="642"/>
      <c r="O97" s="648"/>
      <c r="P97" s="65">
        <v>44881</v>
      </c>
      <c r="Q97" s="1185" t="s">
        <v>5476</v>
      </c>
      <c r="R97" s="164">
        <v>70</v>
      </c>
      <c r="S97" s="66">
        <f>AVERAGE(CPVTFC3SG0057!I23:J23)</f>
        <v>0.74070000000000003</v>
      </c>
      <c r="T97" s="67">
        <f t="shared" si="13"/>
        <v>2995.4222222222224</v>
      </c>
      <c r="U97" s="1211" t="s">
        <v>315</v>
      </c>
      <c r="V97" s="4864"/>
    </row>
    <row r="98" spans="1:23" ht="15.75" thickBot="1" x14ac:dyDescent="0.3">
      <c r="A98" s="516">
        <v>74</v>
      </c>
      <c r="B98" s="4840"/>
      <c r="C98" s="1292" t="s">
        <v>220</v>
      </c>
      <c r="D98" s="220">
        <v>44825</v>
      </c>
      <c r="E98" s="517" t="s">
        <v>4927</v>
      </c>
      <c r="F98" s="518">
        <v>182</v>
      </c>
      <c r="G98" s="518">
        <f>AVERAGE(CPVTFC3SG0018!T26:U26)</f>
        <v>3.0239000000000003</v>
      </c>
      <c r="H98" s="218">
        <f t="shared" si="11"/>
        <v>10977.480916030534</v>
      </c>
      <c r="I98" s="1293" t="s">
        <v>315</v>
      </c>
      <c r="J98" s="963"/>
      <c r="K98" s="839"/>
      <c r="L98" s="792"/>
      <c r="M98" s="668"/>
      <c r="N98" s="662"/>
      <c r="O98" s="1306"/>
      <c r="P98" s="412">
        <v>44881</v>
      </c>
      <c r="Q98" s="1184" t="s">
        <v>5476</v>
      </c>
      <c r="R98" s="485">
        <v>71</v>
      </c>
      <c r="S98" s="414">
        <f>AVERAGE(CPVTFC3SG0057!K23:L23)</f>
        <v>0.9798</v>
      </c>
      <c r="T98" s="415">
        <f t="shared" si="13"/>
        <v>4164.3555555555558</v>
      </c>
      <c r="U98" s="1209" t="s">
        <v>315</v>
      </c>
      <c r="V98" s="4709"/>
    </row>
    <row r="99" spans="1:23" x14ac:dyDescent="0.25">
      <c r="A99" s="114">
        <v>75</v>
      </c>
      <c r="B99" s="1305" t="s">
        <v>2461</v>
      </c>
      <c r="C99" s="1269" t="s">
        <v>868</v>
      </c>
      <c r="D99" s="115">
        <v>44825</v>
      </c>
      <c r="E99" s="388" t="s">
        <v>4927</v>
      </c>
      <c r="F99" s="444">
        <v>183</v>
      </c>
      <c r="G99" s="444">
        <f>AVERAGE(CPVTFC3SG0018!V26:W26)</f>
        <v>3.04365</v>
      </c>
      <c r="H99" s="117">
        <f t="shared" si="11"/>
        <v>11052.862595419847</v>
      </c>
      <c r="I99" s="1270" t="s">
        <v>315</v>
      </c>
      <c r="J99" s="795">
        <v>44873</v>
      </c>
      <c r="K99" s="1074" t="s">
        <v>5437</v>
      </c>
      <c r="L99" s="797">
        <v>125</v>
      </c>
      <c r="M99" s="116">
        <f>AVERAGE(CPVTFC3SG0047!B18:C18)</f>
        <v>2.1976</v>
      </c>
      <c r="N99" s="117">
        <f>(M99-0.1619)/0.0141*400</f>
        <v>57750.354609929069</v>
      </c>
      <c r="O99" s="1304" t="s">
        <v>315</v>
      </c>
      <c r="P99" s="1286"/>
      <c r="Q99" s="1281"/>
      <c r="R99" s="1288"/>
      <c r="S99" s="830"/>
      <c r="T99" s="831"/>
      <c r="U99" s="1281"/>
      <c r="V99" s="4865"/>
      <c r="W99" s="5">
        <v>1</v>
      </c>
    </row>
    <row r="100" spans="1:23" x14ac:dyDescent="0.25">
      <c r="A100" s="64">
        <v>76</v>
      </c>
      <c r="B100" s="424" t="s">
        <v>2461</v>
      </c>
      <c r="C100" s="300" t="s">
        <v>220</v>
      </c>
      <c r="D100" s="65">
        <v>44825</v>
      </c>
      <c r="E100" s="387" t="s">
        <v>4927</v>
      </c>
      <c r="F100" s="164">
        <v>184</v>
      </c>
      <c r="G100" s="164">
        <f>AVERAGE(CPVTFC3SG0018!X26:Y26)</f>
        <v>1.8117000000000001</v>
      </c>
      <c r="H100" s="67">
        <f t="shared" si="11"/>
        <v>6350.7633587786268</v>
      </c>
      <c r="I100" s="305" t="s">
        <v>315</v>
      </c>
      <c r="J100" s="878"/>
      <c r="K100" s="878"/>
      <c r="L100" s="877"/>
      <c r="M100" s="642"/>
      <c r="N100" s="642"/>
      <c r="O100" s="648"/>
      <c r="P100" s="1149"/>
      <c r="Q100" s="900"/>
      <c r="R100" s="695"/>
      <c r="S100" s="645"/>
      <c r="T100" s="646"/>
      <c r="U100" s="900"/>
      <c r="V100" s="4699"/>
    </row>
    <row r="101" spans="1:23" x14ac:dyDescent="0.25">
      <c r="A101" s="9">
        <v>77</v>
      </c>
      <c r="B101" s="4845" t="s">
        <v>2462</v>
      </c>
      <c r="C101" s="301" t="s">
        <v>868</v>
      </c>
      <c r="D101" s="19">
        <v>44825</v>
      </c>
      <c r="E101" s="384" t="s">
        <v>4928</v>
      </c>
      <c r="F101" s="103">
        <v>1</v>
      </c>
      <c r="G101" s="103">
        <f>AVERAGE(CPVTFC3SG0019!C11:D11)</f>
        <v>0.7732</v>
      </c>
      <c r="H101" s="14">
        <f>(G101-0.1173)/0.013*50</f>
        <v>2522.6923076923081</v>
      </c>
      <c r="I101" s="303" t="s">
        <v>315</v>
      </c>
      <c r="J101" s="875"/>
      <c r="K101" s="876"/>
      <c r="L101" s="877"/>
      <c r="M101" s="645"/>
      <c r="N101" s="646"/>
      <c r="O101" s="648"/>
      <c r="P101" s="1149"/>
      <c r="Q101" s="900"/>
      <c r="R101" s="695"/>
      <c r="S101" s="645"/>
      <c r="T101" s="646"/>
      <c r="U101" s="900"/>
      <c r="V101" s="308"/>
    </row>
    <row r="102" spans="1:23" x14ac:dyDescent="0.25">
      <c r="A102" s="9">
        <v>78</v>
      </c>
      <c r="B102" s="4855"/>
      <c r="C102" s="301" t="s">
        <v>220</v>
      </c>
      <c r="D102" s="19">
        <v>44825</v>
      </c>
      <c r="E102" s="384" t="s">
        <v>4928</v>
      </c>
      <c r="F102" s="103">
        <v>2</v>
      </c>
      <c r="G102" s="103">
        <f>AVERAGE(CPVTFC3SG0019!E11:F11)</f>
        <v>0.45100000000000001</v>
      </c>
      <c r="H102" s="14">
        <f t="shared" ref="H102:H167" si="14">(G102-0.1173)/0.013*50</f>
        <v>1283.4615384615383</v>
      </c>
      <c r="I102" s="2217" t="s">
        <v>315</v>
      </c>
      <c r="J102" s="878"/>
      <c r="K102" s="878"/>
      <c r="L102" s="877"/>
      <c r="M102" s="642"/>
      <c r="N102" s="642"/>
      <c r="O102" s="648"/>
      <c r="P102" s="1149"/>
      <c r="Q102" s="900"/>
      <c r="R102" s="695"/>
      <c r="S102" s="645"/>
      <c r="T102" s="646"/>
      <c r="U102" s="900"/>
      <c r="V102" s="287"/>
    </row>
    <row r="103" spans="1:23" x14ac:dyDescent="0.25">
      <c r="A103" s="6">
        <v>79</v>
      </c>
      <c r="B103" s="4837" t="s">
        <v>2463</v>
      </c>
      <c r="C103" s="293" t="s">
        <v>868</v>
      </c>
      <c r="D103" s="18">
        <v>44825</v>
      </c>
      <c r="E103" s="380" t="s">
        <v>4928</v>
      </c>
      <c r="F103" s="102">
        <v>3</v>
      </c>
      <c r="G103" s="102">
        <f>AVERAGE(CPVTFC3SG0019!G11:H11)</f>
        <v>0.11169999999999999</v>
      </c>
      <c r="H103" s="13">
        <f t="shared" si="14"/>
        <v>-21.538461538461569</v>
      </c>
      <c r="I103" s="304" t="s">
        <v>314</v>
      </c>
      <c r="J103" s="875"/>
      <c r="K103" s="843"/>
      <c r="L103" s="877"/>
      <c r="M103" s="645"/>
      <c r="N103" s="646"/>
      <c r="O103" s="648"/>
      <c r="P103" s="1149"/>
      <c r="Q103" s="900"/>
      <c r="R103" s="695"/>
      <c r="S103" s="645"/>
      <c r="T103" s="646"/>
      <c r="U103" s="900"/>
    </row>
    <row r="104" spans="1:23" ht="15.75" thickBot="1" x14ac:dyDescent="0.3">
      <c r="A104" s="470">
        <v>80</v>
      </c>
      <c r="B104" s="4850"/>
      <c r="C104" s="1266" t="s">
        <v>220</v>
      </c>
      <c r="D104" s="111">
        <v>44825</v>
      </c>
      <c r="E104" s="472" t="s">
        <v>4928</v>
      </c>
      <c r="F104" s="321">
        <v>4</v>
      </c>
      <c r="G104" s="321">
        <f>AVERAGE(CPVTFC3SG0019!I11:J11)</f>
        <v>0.1211</v>
      </c>
      <c r="H104" s="113">
        <f t="shared" si="14"/>
        <v>14.615384615384608</v>
      </c>
      <c r="I104" s="367" t="s">
        <v>314</v>
      </c>
      <c r="J104" s="967"/>
      <c r="K104" s="968"/>
      <c r="L104" s="794"/>
      <c r="M104" s="969"/>
      <c r="N104" s="970"/>
      <c r="O104" s="657"/>
      <c r="P104" s="2084"/>
      <c r="Q104" s="1267"/>
      <c r="R104" s="1586"/>
      <c r="S104" s="969"/>
      <c r="T104" s="970"/>
      <c r="U104" s="1267"/>
    </row>
    <row r="105" spans="1:23" x14ac:dyDescent="0.25">
      <c r="A105" s="406">
        <v>81</v>
      </c>
      <c r="B105" s="4852" t="s">
        <v>2464</v>
      </c>
      <c r="C105" s="1282" t="s">
        <v>868</v>
      </c>
      <c r="D105" s="407">
        <v>44825</v>
      </c>
      <c r="E105" s="477" t="s">
        <v>4928</v>
      </c>
      <c r="F105" s="478">
        <v>5</v>
      </c>
      <c r="G105" s="478">
        <f>AVERAGE(CPVTFC3SG0019!K11:L11)</f>
        <v>2.87425</v>
      </c>
      <c r="H105" s="405">
        <f t="shared" si="14"/>
        <v>10603.653846153846</v>
      </c>
      <c r="I105" s="1283" t="s">
        <v>315</v>
      </c>
      <c r="J105" s="756">
        <v>44873</v>
      </c>
      <c r="K105" s="1057" t="s">
        <v>5437</v>
      </c>
      <c r="L105" s="758">
        <v>126</v>
      </c>
      <c r="M105" s="409">
        <f>AVERAGE(CPVTFC3SG0047!D18:E18)</f>
        <v>0.8478</v>
      </c>
      <c r="N105" s="405">
        <f>(M105-0.1619)/0.0141*400</f>
        <v>19458.156028368794</v>
      </c>
      <c r="O105" s="872" t="s">
        <v>315</v>
      </c>
      <c r="P105" s="490">
        <v>44881</v>
      </c>
      <c r="Q105" s="1178" t="s">
        <v>5476</v>
      </c>
      <c r="R105" s="492">
        <v>72</v>
      </c>
      <c r="S105" s="589">
        <f>AVERAGE(CPVTFC3SG0057!M23:N23)</f>
        <v>6.7250000000000004E-2</v>
      </c>
      <c r="T105" s="622">
        <f t="shared" ref="T105:T108" si="15">(S105-0.128)/0.0135*66</f>
        <v>-297</v>
      </c>
      <c r="U105" s="1249" t="s">
        <v>314</v>
      </c>
      <c r="V105" s="308"/>
      <c r="W105" s="5">
        <v>1</v>
      </c>
    </row>
    <row r="106" spans="1:23" x14ac:dyDescent="0.25">
      <c r="A106" s="590"/>
      <c r="B106" s="4859"/>
      <c r="C106" s="300" t="s">
        <v>5448</v>
      </c>
      <c r="D106" s="1149"/>
      <c r="E106" s="1264"/>
      <c r="F106" s="695"/>
      <c r="G106" s="695"/>
      <c r="H106" s="646"/>
      <c r="I106" s="1265"/>
      <c r="J106" s="875"/>
      <c r="K106" s="900"/>
      <c r="L106" s="877"/>
      <c r="M106" s="645"/>
      <c r="N106" s="646"/>
      <c r="O106" s="648"/>
      <c r="P106" s="18">
        <v>44881</v>
      </c>
      <c r="Q106" s="1177" t="s">
        <v>5476</v>
      </c>
      <c r="R106" s="102">
        <v>73</v>
      </c>
      <c r="S106" s="7">
        <f>AVERAGE(CPVTFC3SG0057!O23:P23)</f>
        <v>7.3950000000000002E-2</v>
      </c>
      <c r="T106" s="13">
        <f t="shared" si="15"/>
        <v>-264.24444444444447</v>
      </c>
      <c r="U106" s="1201" t="s">
        <v>314</v>
      </c>
      <c r="V106" s="308"/>
    </row>
    <row r="107" spans="1:23" x14ac:dyDescent="0.25">
      <c r="A107" s="590"/>
      <c r="B107" s="4859"/>
      <c r="C107" s="300" t="s">
        <v>863</v>
      </c>
      <c r="D107" s="1149"/>
      <c r="E107" s="1264"/>
      <c r="F107" s="695"/>
      <c r="G107" s="695"/>
      <c r="H107" s="646"/>
      <c r="I107" s="1265"/>
      <c r="J107" s="875"/>
      <c r="K107" s="900"/>
      <c r="L107" s="877"/>
      <c r="M107" s="645"/>
      <c r="N107" s="646"/>
      <c r="O107" s="648"/>
      <c r="P107" s="18">
        <v>44881</v>
      </c>
      <c r="Q107" s="1177" t="s">
        <v>5476</v>
      </c>
      <c r="R107" s="102">
        <v>74</v>
      </c>
      <c r="S107" s="7">
        <f>AVERAGE(CPVTFC3SG0057!Q23:R23)</f>
        <v>0.10525</v>
      </c>
      <c r="T107" s="13">
        <f t="shared" si="15"/>
        <v>-111.22222222222224</v>
      </c>
      <c r="U107" s="1201" t="s">
        <v>314</v>
      </c>
      <c r="V107" s="308"/>
    </row>
    <row r="108" spans="1:23" ht="15.75" thickBot="1" x14ac:dyDescent="0.3">
      <c r="A108" s="481">
        <v>82</v>
      </c>
      <c r="B108" s="4853"/>
      <c r="C108" s="1284" t="s">
        <v>220</v>
      </c>
      <c r="D108" s="412">
        <v>44825</v>
      </c>
      <c r="E108" s="484" t="s">
        <v>4928</v>
      </c>
      <c r="F108" s="485">
        <v>6</v>
      </c>
      <c r="G108" s="485">
        <f>AVERAGE(CPVTFC3SG0019!M11:N11)</f>
        <v>2.8611500000000003</v>
      </c>
      <c r="H108" s="415">
        <f t="shared" si="14"/>
        <v>10553.269230769232</v>
      </c>
      <c r="I108" s="1285" t="s">
        <v>315</v>
      </c>
      <c r="J108" s="724">
        <v>44873</v>
      </c>
      <c r="K108" s="965" t="s">
        <v>5437</v>
      </c>
      <c r="L108" s="726">
        <v>127</v>
      </c>
      <c r="M108" s="414">
        <f>AVERAGE(CPVTFC3SG0047!F18:G18)</f>
        <v>0.66169999999999995</v>
      </c>
      <c r="N108" s="415">
        <f>(M108-0.1619)/0.0141*400</f>
        <v>14178.723404255319</v>
      </c>
      <c r="O108" s="1206" t="s">
        <v>315</v>
      </c>
      <c r="P108" s="91">
        <v>44881</v>
      </c>
      <c r="Q108" s="1179" t="s">
        <v>5476</v>
      </c>
      <c r="R108" s="467">
        <v>75</v>
      </c>
      <c r="S108" s="595">
        <f>AVERAGE(CPVTFC3SG0057!S23:T23)</f>
        <v>0.14545</v>
      </c>
      <c r="T108" s="225">
        <f t="shared" si="15"/>
        <v>85.311111111111074</v>
      </c>
      <c r="U108" s="1182" t="s">
        <v>314</v>
      </c>
      <c r="V108" s="287"/>
      <c r="W108" s="5">
        <v>1</v>
      </c>
    </row>
    <row r="109" spans="1:23" x14ac:dyDescent="0.25">
      <c r="A109" s="114">
        <v>83</v>
      </c>
      <c r="B109" s="4859" t="s">
        <v>2465</v>
      </c>
      <c r="C109" s="1269" t="s">
        <v>868</v>
      </c>
      <c r="D109" s="115">
        <v>44825</v>
      </c>
      <c r="E109" s="388" t="s">
        <v>4928</v>
      </c>
      <c r="F109" s="444">
        <v>7</v>
      </c>
      <c r="G109" s="444">
        <f>AVERAGE(CPVTFC3SG0019!O11:P11)</f>
        <v>2.9430000000000001</v>
      </c>
      <c r="H109" s="117">
        <f t="shared" si="14"/>
        <v>10868.076923076924</v>
      </c>
      <c r="I109" s="1270" t="s">
        <v>315</v>
      </c>
      <c r="J109" s="795">
        <v>44873</v>
      </c>
      <c r="K109" s="1074" t="s">
        <v>5437</v>
      </c>
      <c r="L109" s="797">
        <v>128</v>
      </c>
      <c r="M109" s="116">
        <f>AVERAGE(CPVTFC3SG0047!H18:I18)</f>
        <v>2.3967499999999999</v>
      </c>
      <c r="N109" s="117">
        <f>(M109-0.1619)/0.0141*400</f>
        <v>63400</v>
      </c>
      <c r="O109" s="1304" t="s">
        <v>315</v>
      </c>
      <c r="P109" s="830"/>
      <c r="Q109" s="1271"/>
      <c r="R109" s="1288"/>
      <c r="S109" s="1271"/>
      <c r="T109" s="1271"/>
      <c r="U109" s="1271"/>
      <c r="V109" s="286"/>
      <c r="W109" s="5">
        <v>1</v>
      </c>
    </row>
    <row r="110" spans="1:23" x14ac:dyDescent="0.25">
      <c r="A110" s="64">
        <v>84</v>
      </c>
      <c r="B110" s="4860"/>
      <c r="C110" s="300" t="s">
        <v>220</v>
      </c>
      <c r="D110" s="65">
        <v>44825</v>
      </c>
      <c r="E110" s="387" t="s">
        <v>4928</v>
      </c>
      <c r="F110" s="164">
        <v>8</v>
      </c>
      <c r="G110" s="164">
        <f>AVERAGE(CPVTFC3SG0019!Q11:R11)</f>
        <v>2.8723000000000001</v>
      </c>
      <c r="H110" s="67">
        <f t="shared" si="14"/>
        <v>10596.153846153848</v>
      </c>
      <c r="I110" s="305" t="s">
        <v>315</v>
      </c>
      <c r="J110" s="852">
        <v>44873</v>
      </c>
      <c r="K110" s="895" t="s">
        <v>5437</v>
      </c>
      <c r="L110" s="853">
        <v>129</v>
      </c>
      <c r="M110" s="66">
        <f>AVERAGE(CPVTFC3SG0047!J18:K18)</f>
        <v>1.3170999999999999</v>
      </c>
      <c r="N110" s="67">
        <f>(M110-0.1619)/0.0141*400</f>
        <v>32771.631205673759</v>
      </c>
      <c r="O110" s="858" t="s">
        <v>315</v>
      </c>
      <c r="P110" s="645"/>
      <c r="Q110" s="694"/>
      <c r="R110" s="695"/>
      <c r="S110" s="694"/>
      <c r="T110" s="694"/>
      <c r="U110" s="694"/>
      <c r="V110" s="287"/>
      <c r="W110" s="5">
        <v>1</v>
      </c>
    </row>
    <row r="111" spans="1:23" x14ac:dyDescent="0.25">
      <c r="A111" s="64">
        <v>85</v>
      </c>
      <c r="B111" s="4854" t="s">
        <v>2466</v>
      </c>
      <c r="C111" s="300" t="s">
        <v>868</v>
      </c>
      <c r="D111" s="65">
        <v>44825</v>
      </c>
      <c r="E111" s="387" t="s">
        <v>4928</v>
      </c>
      <c r="F111" s="164">
        <v>9</v>
      </c>
      <c r="G111" s="164">
        <f>AVERAGE(CPVTFC3SG0019!S11:T11)</f>
        <v>1.9080499999999998</v>
      </c>
      <c r="H111" s="67">
        <f t="shared" si="14"/>
        <v>6887.5</v>
      </c>
      <c r="I111" s="305" t="s">
        <v>315</v>
      </c>
      <c r="J111" s="878"/>
      <c r="K111" s="878"/>
      <c r="L111" s="877"/>
      <c r="M111" s="642"/>
      <c r="N111" s="642"/>
      <c r="O111" s="648"/>
      <c r="P111" s="645"/>
      <c r="Q111" s="694"/>
      <c r="R111" s="695"/>
      <c r="S111" s="694"/>
      <c r="T111" s="694"/>
      <c r="U111" s="694"/>
      <c r="V111" s="308"/>
    </row>
    <row r="112" spans="1:23" x14ac:dyDescent="0.25">
      <c r="A112" s="64">
        <v>86</v>
      </c>
      <c r="B112" s="4860"/>
      <c r="C112" s="300" t="s">
        <v>220</v>
      </c>
      <c r="D112" s="65">
        <v>44825</v>
      </c>
      <c r="E112" s="387" t="s">
        <v>4928</v>
      </c>
      <c r="F112" s="164">
        <v>10</v>
      </c>
      <c r="G112" s="164">
        <f>AVERAGE(CPVTFC3SG0019!U11:V11)</f>
        <v>1.4898</v>
      </c>
      <c r="H112" s="67">
        <f t="shared" si="14"/>
        <v>5278.8461538461543</v>
      </c>
      <c r="I112" s="305" t="s">
        <v>315</v>
      </c>
      <c r="J112" s="875"/>
      <c r="K112" s="843"/>
      <c r="L112" s="877"/>
      <c r="M112" s="645"/>
      <c r="N112" s="646"/>
      <c r="O112" s="648"/>
      <c r="P112" s="645"/>
      <c r="Q112" s="694"/>
      <c r="R112" s="695"/>
      <c r="S112" s="694"/>
      <c r="T112" s="694"/>
      <c r="U112" s="694"/>
      <c r="V112" s="287"/>
    </row>
    <row r="113" spans="1:23" x14ac:dyDescent="0.25">
      <c r="A113" s="6">
        <v>87</v>
      </c>
      <c r="B113" s="4837" t="s">
        <v>2467</v>
      </c>
      <c r="C113" s="293" t="s">
        <v>868</v>
      </c>
      <c r="D113" s="18">
        <v>44825</v>
      </c>
      <c r="E113" s="380" t="s">
        <v>4928</v>
      </c>
      <c r="F113" s="102">
        <v>11</v>
      </c>
      <c r="G113" s="102">
        <f>AVERAGE(CPVTFC3SG0019!W11:X11)</f>
        <v>0.38090000000000002</v>
      </c>
      <c r="H113" s="13">
        <f t="shared" si="14"/>
        <v>1013.8461538461539</v>
      </c>
      <c r="I113" s="2212" t="s">
        <v>314</v>
      </c>
      <c r="J113" s="878"/>
      <c r="K113" s="878"/>
      <c r="L113" s="877"/>
      <c r="M113" s="642"/>
      <c r="N113" s="642"/>
      <c r="O113" s="648"/>
      <c r="P113" s="645"/>
      <c r="Q113" s="694"/>
      <c r="R113" s="695"/>
      <c r="S113" s="694"/>
      <c r="T113" s="694"/>
      <c r="U113" s="694"/>
    </row>
    <row r="114" spans="1:23" x14ac:dyDescent="0.25">
      <c r="A114" s="6">
        <v>88</v>
      </c>
      <c r="B114" s="4861"/>
      <c r="C114" s="293" t="s">
        <v>220</v>
      </c>
      <c r="D114" s="18">
        <v>44825</v>
      </c>
      <c r="E114" s="380" t="s">
        <v>4928</v>
      </c>
      <c r="F114" s="102">
        <v>12</v>
      </c>
      <c r="G114" s="102">
        <f>AVERAGE(CPVTFC3SG0019!C13:D13)</f>
        <v>0.33894999999999997</v>
      </c>
      <c r="H114" s="13">
        <f t="shared" si="14"/>
        <v>852.49999999999989</v>
      </c>
      <c r="I114" s="2212" t="s">
        <v>314</v>
      </c>
      <c r="J114" s="875"/>
      <c r="K114" s="843"/>
      <c r="L114" s="877"/>
      <c r="M114" s="645"/>
      <c r="N114" s="646"/>
      <c r="O114" s="648"/>
      <c r="P114" s="645"/>
      <c r="Q114" s="694"/>
      <c r="R114" s="695"/>
      <c r="S114" s="694"/>
      <c r="T114" s="694"/>
      <c r="U114" s="694"/>
    </row>
    <row r="115" spans="1:23" ht="15.75" x14ac:dyDescent="0.25">
      <c r="A115" s="6">
        <v>89</v>
      </c>
      <c r="B115" s="4837" t="s">
        <v>2468</v>
      </c>
      <c r="C115" s="293" t="s">
        <v>868</v>
      </c>
      <c r="D115" s="18">
        <v>44825</v>
      </c>
      <c r="E115" s="380" t="s">
        <v>4928</v>
      </c>
      <c r="F115" s="102">
        <v>13</v>
      </c>
      <c r="G115" s="310">
        <f>AVERAGE(CPVTFC3SG0019!E13:F13)</f>
        <v>7.7249999999999999E-2</v>
      </c>
      <c r="H115" s="309">
        <f t="shared" si="14"/>
        <v>-154.03846153846155</v>
      </c>
      <c r="I115" s="304" t="s">
        <v>314</v>
      </c>
      <c r="J115" s="878"/>
      <c r="K115" s="878"/>
      <c r="L115" s="877"/>
      <c r="M115" s="642"/>
      <c r="N115" s="642"/>
      <c r="O115" s="648"/>
      <c r="P115" s="1149"/>
      <c r="Q115" s="900"/>
      <c r="R115" s="695"/>
      <c r="S115" s="645"/>
      <c r="T115" s="646"/>
      <c r="U115" s="900"/>
      <c r="V115" s="308"/>
    </row>
    <row r="116" spans="1:23" ht="15.75" x14ac:dyDescent="0.25">
      <c r="A116" s="6">
        <v>90</v>
      </c>
      <c r="B116" s="4861"/>
      <c r="C116" s="293" t="s">
        <v>220</v>
      </c>
      <c r="D116" s="18">
        <v>44825</v>
      </c>
      <c r="E116" s="380" t="s">
        <v>4928</v>
      </c>
      <c r="F116" s="102">
        <v>14</v>
      </c>
      <c r="G116" s="310">
        <f>AVERAGE(CPVTFC3SG0019!G13:H13)</f>
        <v>7.5300000000000006E-2</v>
      </c>
      <c r="H116" s="309">
        <f t="shared" si="14"/>
        <v>-161.53846153846152</v>
      </c>
      <c r="I116" s="304" t="s">
        <v>314</v>
      </c>
      <c r="J116" s="875"/>
      <c r="K116" s="843"/>
      <c r="L116" s="877"/>
      <c r="M116" s="645"/>
      <c r="N116" s="646"/>
      <c r="O116" s="648"/>
      <c r="P116" s="1149"/>
      <c r="Q116" s="900"/>
      <c r="R116" s="695"/>
      <c r="S116" s="645"/>
      <c r="T116" s="646"/>
      <c r="U116" s="900"/>
      <c r="V116" s="287"/>
    </row>
    <row r="117" spans="1:23" x14ac:dyDescent="0.25">
      <c r="A117" s="64">
        <v>91</v>
      </c>
      <c r="B117" s="4854" t="s">
        <v>2469</v>
      </c>
      <c r="C117" s="300" t="s">
        <v>868</v>
      </c>
      <c r="D117" s="65">
        <v>44825</v>
      </c>
      <c r="E117" s="387" t="s">
        <v>4928</v>
      </c>
      <c r="F117" s="164">
        <v>15</v>
      </c>
      <c r="G117" s="164">
        <f>AVERAGE(CPVTFC3SG0019!I13:J13)</f>
        <v>2.8544</v>
      </c>
      <c r="H117" s="67">
        <f t="shared" si="14"/>
        <v>10527.307692307693</v>
      </c>
      <c r="I117" s="305" t="s">
        <v>315</v>
      </c>
      <c r="J117" s="852">
        <v>44873</v>
      </c>
      <c r="K117" s="895" t="s">
        <v>5437</v>
      </c>
      <c r="L117" s="853">
        <v>130</v>
      </c>
      <c r="M117" s="66">
        <f>AVERAGE(CPVTFC3SG0047!L18:M18)</f>
        <v>2.9135499999999999</v>
      </c>
      <c r="N117" s="67">
        <f t="shared" ref="N117:N122" si="16">(M117-0.1619)/0.0141*400</f>
        <v>78060.99290780141</v>
      </c>
      <c r="O117" s="858" t="s">
        <v>315</v>
      </c>
      <c r="P117" s="1149"/>
      <c r="Q117" s="900"/>
      <c r="R117" s="695"/>
      <c r="S117" s="645"/>
      <c r="T117" s="646"/>
      <c r="U117" s="900"/>
      <c r="V117" s="286"/>
      <c r="W117" s="5">
        <v>1</v>
      </c>
    </row>
    <row r="118" spans="1:23" x14ac:dyDescent="0.25">
      <c r="A118" s="64">
        <v>92</v>
      </c>
      <c r="B118" s="4860"/>
      <c r="C118" s="300" t="s">
        <v>220</v>
      </c>
      <c r="D118" s="65">
        <v>44825</v>
      </c>
      <c r="E118" s="387" t="s">
        <v>4928</v>
      </c>
      <c r="F118" s="164">
        <v>16</v>
      </c>
      <c r="G118" s="164">
        <f>AVERAGE(CPVTFC3SG0019!K13:L13)</f>
        <v>2.8881000000000001</v>
      </c>
      <c r="H118" s="67">
        <f t="shared" si="14"/>
        <v>10656.923076923076</v>
      </c>
      <c r="I118" s="305" t="s">
        <v>315</v>
      </c>
      <c r="J118" s="852">
        <v>44873</v>
      </c>
      <c r="K118" s="895" t="s">
        <v>5437</v>
      </c>
      <c r="L118" s="853">
        <v>131</v>
      </c>
      <c r="M118" s="66">
        <f>AVERAGE(CPVTFC3SG0047!N18:O18)</f>
        <v>1.8218000000000001</v>
      </c>
      <c r="N118" s="67">
        <f t="shared" si="16"/>
        <v>47089.361702127666</v>
      </c>
      <c r="O118" s="858" t="s">
        <v>315</v>
      </c>
      <c r="P118" s="645"/>
      <c r="Q118" s="694"/>
      <c r="R118" s="695"/>
      <c r="S118" s="694"/>
      <c r="T118" s="694"/>
      <c r="U118" s="694"/>
      <c r="V118" s="287"/>
      <c r="W118" s="5">
        <v>1</v>
      </c>
    </row>
    <row r="119" spans="1:23" x14ac:dyDescent="0.25">
      <c r="A119" s="64">
        <v>93</v>
      </c>
      <c r="B119" s="4854" t="s">
        <v>2470</v>
      </c>
      <c r="C119" s="300" t="s">
        <v>868</v>
      </c>
      <c r="D119" s="65">
        <v>44825</v>
      </c>
      <c r="E119" s="387" t="s">
        <v>4928</v>
      </c>
      <c r="F119" s="164">
        <v>17</v>
      </c>
      <c r="G119" s="164">
        <f>AVERAGE(CPVTFC3SG0019!M13:N13)</f>
        <v>2.8104</v>
      </c>
      <c r="H119" s="67">
        <f t="shared" si="14"/>
        <v>10358.076923076924</v>
      </c>
      <c r="I119" s="305" t="s">
        <v>315</v>
      </c>
      <c r="J119" s="852">
        <v>44873</v>
      </c>
      <c r="K119" s="895" t="s">
        <v>5437</v>
      </c>
      <c r="L119" s="853">
        <v>132</v>
      </c>
      <c r="M119" s="66">
        <f>AVERAGE(CPVTFC3SG0047!P18:Q18)</f>
        <v>1.2511000000000001</v>
      </c>
      <c r="N119" s="67">
        <f t="shared" si="16"/>
        <v>30899.290780141848</v>
      </c>
      <c r="O119" s="858" t="s">
        <v>315</v>
      </c>
      <c r="P119" s="645"/>
      <c r="Q119" s="694"/>
      <c r="R119" s="695"/>
      <c r="S119" s="694"/>
      <c r="T119" s="694"/>
      <c r="U119" s="694"/>
      <c r="V119" s="286"/>
      <c r="W119" s="5">
        <v>1</v>
      </c>
    </row>
    <row r="120" spans="1:23" x14ac:dyDescent="0.25">
      <c r="A120" s="64">
        <v>94</v>
      </c>
      <c r="B120" s="4860"/>
      <c r="C120" s="300" t="s">
        <v>220</v>
      </c>
      <c r="D120" s="65">
        <v>44825</v>
      </c>
      <c r="E120" s="387" t="s">
        <v>4928</v>
      </c>
      <c r="F120" s="164">
        <v>18</v>
      </c>
      <c r="G120" s="164">
        <f>AVERAGE(CPVTFC3SG0019!O13:P13)</f>
        <v>2.6807499999999997</v>
      </c>
      <c r="H120" s="67">
        <f t="shared" si="14"/>
        <v>9859.4230769230762</v>
      </c>
      <c r="I120" s="305" t="s">
        <v>315</v>
      </c>
      <c r="J120" s="852">
        <v>44873</v>
      </c>
      <c r="K120" s="895" t="s">
        <v>5437</v>
      </c>
      <c r="L120" s="853">
        <v>133</v>
      </c>
      <c r="M120" s="66">
        <f>AVERAGE(CPVTFC3SG0047!R18:S18)</f>
        <v>0.61440000000000006</v>
      </c>
      <c r="N120" s="67">
        <f t="shared" si="16"/>
        <v>12836.879432624115</v>
      </c>
      <c r="O120" s="858" t="s">
        <v>315</v>
      </c>
      <c r="P120" s="1149"/>
      <c r="Q120" s="900"/>
      <c r="R120" s="695"/>
      <c r="S120" s="645"/>
      <c r="T120" s="646"/>
      <c r="U120" s="900"/>
      <c r="V120" s="287"/>
      <c r="W120" s="5">
        <v>1</v>
      </c>
    </row>
    <row r="121" spans="1:23" x14ac:dyDescent="0.25">
      <c r="A121" s="64">
        <v>95</v>
      </c>
      <c r="B121" s="4854" t="s">
        <v>2471</v>
      </c>
      <c r="C121" s="300" t="s">
        <v>868</v>
      </c>
      <c r="D121" s="65">
        <v>44825</v>
      </c>
      <c r="E121" s="387" t="s">
        <v>4928</v>
      </c>
      <c r="F121" s="164">
        <v>19</v>
      </c>
      <c r="G121" s="164">
        <f>AVERAGE(CPVTFC3SG0019!Q13:R13)</f>
        <v>2.6773499999999997</v>
      </c>
      <c r="H121" s="67">
        <f t="shared" si="14"/>
        <v>9846.3461538461524</v>
      </c>
      <c r="I121" s="305" t="s">
        <v>315</v>
      </c>
      <c r="J121" s="852">
        <v>44873</v>
      </c>
      <c r="K121" s="895" t="s">
        <v>5437</v>
      </c>
      <c r="L121" s="853">
        <v>134</v>
      </c>
      <c r="M121" s="66">
        <f>AVERAGE(CPVTFC3SG0047!T18:U18)</f>
        <v>0.71219999999999994</v>
      </c>
      <c r="N121" s="67">
        <f t="shared" si="16"/>
        <v>15611.347517730497</v>
      </c>
      <c r="O121" s="858" t="s">
        <v>315</v>
      </c>
      <c r="P121" s="1149"/>
      <c r="Q121" s="900"/>
      <c r="R121" s="695"/>
      <c r="S121" s="645"/>
      <c r="T121" s="646"/>
      <c r="U121" s="900"/>
      <c r="W121" s="5">
        <v>1</v>
      </c>
    </row>
    <row r="122" spans="1:23" x14ac:dyDescent="0.25">
      <c r="A122" s="64">
        <v>96</v>
      </c>
      <c r="B122" s="4860"/>
      <c r="C122" s="300" t="s">
        <v>220</v>
      </c>
      <c r="D122" s="65">
        <v>44825</v>
      </c>
      <c r="E122" s="387" t="s">
        <v>4928</v>
      </c>
      <c r="F122" s="164">
        <v>20</v>
      </c>
      <c r="G122" s="164">
        <f>AVERAGE(CPVTFC3SG0019!S13:T13)</f>
        <v>2.2038000000000002</v>
      </c>
      <c r="H122" s="67">
        <f t="shared" si="14"/>
        <v>8025</v>
      </c>
      <c r="I122" s="305" t="s">
        <v>315</v>
      </c>
      <c r="J122" s="852">
        <v>44873</v>
      </c>
      <c r="K122" s="895" t="s">
        <v>5437</v>
      </c>
      <c r="L122" s="853">
        <v>135</v>
      </c>
      <c r="M122" s="66">
        <f>AVERAGE(CPVTFC3SG0047!V18:W18)</f>
        <v>0.44630000000000003</v>
      </c>
      <c r="N122" s="67">
        <f t="shared" si="16"/>
        <v>8068.0851063829805</v>
      </c>
      <c r="O122" s="858" t="s">
        <v>315</v>
      </c>
      <c r="P122" s="1149"/>
      <c r="Q122" s="900"/>
      <c r="R122" s="695"/>
      <c r="S122" s="645"/>
      <c r="T122" s="646"/>
      <c r="U122" s="1259"/>
      <c r="W122" s="5">
        <v>1</v>
      </c>
    </row>
    <row r="123" spans="1:23" x14ac:dyDescent="0.25">
      <c r="A123" s="9">
        <v>97</v>
      </c>
      <c r="B123" s="4845" t="s">
        <v>2472</v>
      </c>
      <c r="C123" s="301" t="s">
        <v>868</v>
      </c>
      <c r="D123" s="19">
        <v>44825</v>
      </c>
      <c r="E123" s="384" t="s">
        <v>4928</v>
      </c>
      <c r="F123" s="103">
        <v>21</v>
      </c>
      <c r="G123" s="103">
        <f>AVERAGE(CPVTFC3SG0019!U13:V13)</f>
        <v>1.3624999999999998</v>
      </c>
      <c r="H123" s="14">
        <f t="shared" si="14"/>
        <v>4789.2307692307686</v>
      </c>
      <c r="I123" s="303" t="s">
        <v>315</v>
      </c>
      <c r="J123" s="875"/>
      <c r="K123" s="876"/>
      <c r="L123" s="877"/>
      <c r="M123" s="645"/>
      <c r="N123" s="646"/>
      <c r="O123" s="648"/>
      <c r="P123" s="2135"/>
      <c r="Q123" s="876"/>
      <c r="R123" s="695"/>
      <c r="S123" s="645"/>
      <c r="T123" s="646"/>
      <c r="U123" s="694"/>
      <c r="V123" s="4828"/>
    </row>
    <row r="124" spans="1:23" x14ac:dyDescent="0.25">
      <c r="A124" s="6">
        <v>98</v>
      </c>
      <c r="B124" s="4855"/>
      <c r="C124" s="293" t="s">
        <v>220</v>
      </c>
      <c r="D124" s="18">
        <v>44825</v>
      </c>
      <c r="E124" s="380" t="s">
        <v>4928</v>
      </c>
      <c r="F124" s="102">
        <v>22</v>
      </c>
      <c r="G124" s="102">
        <f>AVERAGE(CPVTFC3SG0019!W13:X13)</f>
        <v>0.34965000000000002</v>
      </c>
      <c r="H124" s="13">
        <f t="shared" si="14"/>
        <v>893.65384615384619</v>
      </c>
      <c r="I124" s="2212" t="s">
        <v>314</v>
      </c>
      <c r="J124" s="878"/>
      <c r="K124" s="878"/>
      <c r="L124" s="877"/>
      <c r="M124" s="642"/>
      <c r="N124" s="642"/>
      <c r="O124" s="648"/>
      <c r="P124" s="645"/>
      <c r="Q124" s="694"/>
      <c r="R124" s="695"/>
      <c r="S124" s="694"/>
      <c r="T124" s="694"/>
      <c r="U124" s="694"/>
      <c r="V124" s="4701"/>
    </row>
    <row r="125" spans="1:23" x14ac:dyDescent="0.25">
      <c r="A125" s="64">
        <v>99</v>
      </c>
      <c r="B125" s="4854" t="s">
        <v>2473</v>
      </c>
      <c r="C125" s="300" t="s">
        <v>868</v>
      </c>
      <c r="D125" s="65">
        <v>44825</v>
      </c>
      <c r="E125" s="387" t="s">
        <v>4928</v>
      </c>
      <c r="F125" s="164">
        <v>23</v>
      </c>
      <c r="G125" s="164">
        <f>AVERAGE(CPVTFC3SG0019!C15:D15)</f>
        <v>2.9049499999999999</v>
      </c>
      <c r="H125" s="67">
        <f t="shared" si="14"/>
        <v>10721.730769230768</v>
      </c>
      <c r="I125" s="305" t="s">
        <v>315</v>
      </c>
      <c r="J125" s="852">
        <v>44873</v>
      </c>
      <c r="K125" s="895" t="s">
        <v>5437</v>
      </c>
      <c r="L125" s="853">
        <v>136</v>
      </c>
      <c r="M125" s="66">
        <f>AVERAGE(CPVTFC3SG0047!X18:Y18)</f>
        <v>1.4478</v>
      </c>
      <c r="N125" s="67">
        <f>(M125-0.1619)/0.0141*400</f>
        <v>36479.432624113477</v>
      </c>
      <c r="O125" s="858" t="s">
        <v>315</v>
      </c>
      <c r="P125" s="1149"/>
      <c r="Q125" s="900"/>
      <c r="R125" s="695"/>
      <c r="S125" s="645"/>
      <c r="T125" s="646"/>
      <c r="U125" s="900"/>
      <c r="V125" s="308"/>
      <c r="W125" s="5">
        <v>1</v>
      </c>
    </row>
    <row r="126" spans="1:23" ht="15.75" x14ac:dyDescent="0.25">
      <c r="A126" s="64">
        <v>100</v>
      </c>
      <c r="B126" s="4860"/>
      <c r="C126" s="300" t="s">
        <v>220</v>
      </c>
      <c r="D126" s="65">
        <v>44825</v>
      </c>
      <c r="E126" s="387" t="s">
        <v>4928</v>
      </c>
      <c r="F126" s="164">
        <v>24</v>
      </c>
      <c r="G126" s="311">
        <f>AVERAGE(CPVTFC3SG0019!E15:F15)</f>
        <v>2.8455000000000004</v>
      </c>
      <c r="H126" s="67">
        <f t="shared" si="14"/>
        <v>10493.076923076924</v>
      </c>
      <c r="I126" s="305" t="s">
        <v>315</v>
      </c>
      <c r="J126" s="852">
        <v>44873</v>
      </c>
      <c r="K126" s="895" t="s">
        <v>5437</v>
      </c>
      <c r="L126" s="853">
        <v>137</v>
      </c>
      <c r="M126" s="66">
        <f>AVERAGE(CPVTFC3SG0047!B20:C20)</f>
        <v>1.0711499999999998</v>
      </c>
      <c r="N126" s="67">
        <f>(M126-0.1619)/0.0141*400</f>
        <v>25794.326241134753</v>
      </c>
      <c r="O126" s="858" t="s">
        <v>315</v>
      </c>
      <c r="P126" s="1149"/>
      <c r="Q126" s="900"/>
      <c r="R126" s="695"/>
      <c r="S126" s="645"/>
      <c r="T126" s="646"/>
      <c r="U126" s="900"/>
      <c r="V126" s="287"/>
      <c r="W126" s="5">
        <v>1</v>
      </c>
    </row>
    <row r="127" spans="1:23" ht="15.75" x14ac:dyDescent="0.25">
      <c r="A127" s="64">
        <v>101</v>
      </c>
      <c r="B127" s="4854" t="s">
        <v>2474</v>
      </c>
      <c r="C127" s="300" t="s">
        <v>868</v>
      </c>
      <c r="D127" s="65">
        <v>44825</v>
      </c>
      <c r="E127" s="387" t="s">
        <v>4928</v>
      </c>
      <c r="F127" s="164">
        <v>25</v>
      </c>
      <c r="G127" s="311">
        <f>AVERAGE(CPVTFC3SG0019!G15:H15)</f>
        <v>1.3746999999999998</v>
      </c>
      <c r="H127" s="67">
        <f t="shared" si="14"/>
        <v>4836.1538461538457</v>
      </c>
      <c r="I127" s="305" t="s">
        <v>315</v>
      </c>
      <c r="J127" s="878"/>
      <c r="K127" s="878"/>
      <c r="L127" s="877"/>
      <c r="M127" s="642"/>
      <c r="N127" s="642"/>
      <c r="O127" s="648"/>
      <c r="P127" s="1149"/>
      <c r="Q127" s="900"/>
      <c r="R127" s="695"/>
      <c r="S127" s="645"/>
      <c r="T127" s="646"/>
      <c r="U127" s="900"/>
      <c r="V127" s="308"/>
    </row>
    <row r="128" spans="1:23" x14ac:dyDescent="0.25">
      <c r="A128" s="64">
        <v>102</v>
      </c>
      <c r="B128" s="4860"/>
      <c r="C128" s="300" t="s">
        <v>220</v>
      </c>
      <c r="D128" s="65">
        <v>44825</v>
      </c>
      <c r="E128" s="387" t="s">
        <v>4928</v>
      </c>
      <c r="F128" s="164">
        <v>26</v>
      </c>
      <c r="G128" s="164">
        <f>AVERAGE(CPVTFC3SG0019!I15:J15)</f>
        <v>1.1858500000000001</v>
      </c>
      <c r="H128" s="67">
        <f t="shared" si="14"/>
        <v>4109.8076923076933</v>
      </c>
      <c r="I128" s="305" t="s">
        <v>315</v>
      </c>
      <c r="J128" s="878"/>
      <c r="K128" s="878"/>
      <c r="L128" s="877"/>
      <c r="M128" s="642"/>
      <c r="N128" s="642"/>
      <c r="O128" s="648"/>
      <c r="P128" s="1149"/>
      <c r="Q128" s="900"/>
      <c r="R128" s="695"/>
      <c r="S128" s="645"/>
      <c r="T128" s="646"/>
      <c r="U128" s="900"/>
      <c r="V128" s="287"/>
    </row>
    <row r="129" spans="1:23" x14ac:dyDescent="0.25">
      <c r="A129" s="64">
        <v>103</v>
      </c>
      <c r="B129" s="4854" t="s">
        <v>2475</v>
      </c>
      <c r="C129" s="300" t="s">
        <v>868</v>
      </c>
      <c r="D129" s="65">
        <v>44825</v>
      </c>
      <c r="E129" s="387" t="s">
        <v>4928</v>
      </c>
      <c r="F129" s="164">
        <v>27</v>
      </c>
      <c r="G129" s="164">
        <f>AVERAGE(CPVTFC3SG0019!K15:L15)</f>
        <v>1.4822500000000001</v>
      </c>
      <c r="H129" s="67">
        <f t="shared" si="14"/>
        <v>5249.8076923076933</v>
      </c>
      <c r="I129" s="305" t="s">
        <v>315</v>
      </c>
      <c r="J129" s="875"/>
      <c r="K129" s="876"/>
      <c r="L129" s="877"/>
      <c r="M129" s="645"/>
      <c r="N129" s="646"/>
      <c r="O129" s="648"/>
      <c r="P129" s="1149"/>
      <c r="Q129" s="900"/>
      <c r="R129" s="695"/>
      <c r="S129" s="645"/>
      <c r="T129" s="646"/>
      <c r="U129" s="1259"/>
    </row>
    <row r="130" spans="1:23" x14ac:dyDescent="0.25">
      <c r="A130" s="64">
        <v>104</v>
      </c>
      <c r="B130" s="4860"/>
      <c r="C130" s="300" t="s">
        <v>220</v>
      </c>
      <c r="D130" s="65">
        <v>44825</v>
      </c>
      <c r="E130" s="387" t="s">
        <v>4928</v>
      </c>
      <c r="F130" s="164">
        <v>28</v>
      </c>
      <c r="G130" s="164">
        <f>AVERAGE(CPVTFC3SG0019!M15:N15)</f>
        <v>0.85824999999999996</v>
      </c>
      <c r="H130" s="67">
        <f t="shared" si="14"/>
        <v>2849.8076923076924</v>
      </c>
      <c r="I130" s="305" t="s">
        <v>315</v>
      </c>
      <c r="J130" s="875"/>
      <c r="K130" s="843"/>
      <c r="L130" s="877"/>
      <c r="M130" s="645"/>
      <c r="N130" s="646"/>
      <c r="O130" s="648"/>
      <c r="P130" s="1149"/>
      <c r="Q130" s="900"/>
      <c r="R130" s="695"/>
      <c r="S130" s="645"/>
      <c r="T130" s="646"/>
      <c r="U130" s="900"/>
    </row>
    <row r="131" spans="1:23" x14ac:dyDescent="0.25">
      <c r="A131" s="64">
        <v>105</v>
      </c>
      <c r="B131" s="424" t="s">
        <v>2476</v>
      </c>
      <c r="C131" s="300" t="s">
        <v>868</v>
      </c>
      <c r="D131" s="65">
        <v>44825</v>
      </c>
      <c r="E131" s="387" t="s">
        <v>4928</v>
      </c>
      <c r="F131" s="164">
        <v>29</v>
      </c>
      <c r="G131" s="164">
        <f>AVERAGE(CPVTFC3SG0019!O15:P15)</f>
        <v>2.6959</v>
      </c>
      <c r="H131" s="67">
        <f t="shared" si="14"/>
        <v>9917.6923076923067</v>
      </c>
      <c r="I131" s="305" t="s">
        <v>315</v>
      </c>
      <c r="J131" s="852">
        <v>44873</v>
      </c>
      <c r="K131" s="895" t="s">
        <v>5437</v>
      </c>
      <c r="L131" s="853">
        <v>138</v>
      </c>
      <c r="M131" s="66">
        <f>AVERAGE(CPVTFC3SG0047!D20:E20)</f>
        <v>0.45069999999999999</v>
      </c>
      <c r="N131" s="67">
        <f>(M131-0.1619)/0.0141*400</f>
        <v>8192.9078014184397</v>
      </c>
      <c r="O131" s="858" t="s">
        <v>315</v>
      </c>
      <c r="P131" s="1149"/>
      <c r="Q131" s="900"/>
      <c r="R131" s="695"/>
      <c r="S131" s="645"/>
      <c r="T131" s="646"/>
      <c r="U131" s="900"/>
      <c r="V131" s="308"/>
      <c r="W131" s="5">
        <v>1</v>
      </c>
    </row>
    <row r="132" spans="1:23" x14ac:dyDescent="0.25">
      <c r="A132" s="64">
        <v>106</v>
      </c>
      <c r="B132" s="424" t="s">
        <v>2476</v>
      </c>
      <c r="C132" s="300" t="s">
        <v>220</v>
      </c>
      <c r="D132" s="65">
        <v>44825</v>
      </c>
      <c r="E132" s="387" t="s">
        <v>4928</v>
      </c>
      <c r="F132" s="164">
        <v>30</v>
      </c>
      <c r="G132" s="164">
        <f>AVERAGE(CPVTFC3SG0019!Q15:R15)</f>
        <v>1.6667000000000001</v>
      </c>
      <c r="H132" s="67">
        <f t="shared" si="14"/>
        <v>5959.2307692307695</v>
      </c>
      <c r="I132" s="305" t="s">
        <v>315</v>
      </c>
      <c r="J132" s="875"/>
      <c r="K132" s="843"/>
      <c r="L132" s="877"/>
      <c r="M132" s="645"/>
      <c r="N132" s="646"/>
      <c r="O132" s="648"/>
      <c r="P132" s="645"/>
      <c r="Q132" s="694"/>
      <c r="R132" s="695"/>
      <c r="S132" s="694"/>
      <c r="T132" s="694"/>
      <c r="U132" s="694"/>
      <c r="V132" s="287"/>
    </row>
    <row r="133" spans="1:23" x14ac:dyDescent="0.25">
      <c r="A133" s="6">
        <v>107</v>
      </c>
      <c r="B133" s="4837" t="s">
        <v>2477</v>
      </c>
      <c r="C133" s="293" t="s">
        <v>868</v>
      </c>
      <c r="D133" s="18">
        <v>44825</v>
      </c>
      <c r="E133" s="380" t="s">
        <v>4928</v>
      </c>
      <c r="F133" s="102">
        <v>31</v>
      </c>
      <c r="G133" s="102">
        <f>AVERAGE(CPVTFC3SG0019!S15:T15)</f>
        <v>0.10239999999999999</v>
      </c>
      <c r="H133" s="13">
        <f t="shared" si="14"/>
        <v>-57.307692307692349</v>
      </c>
      <c r="I133" s="304" t="s">
        <v>314</v>
      </c>
      <c r="J133" s="875"/>
      <c r="K133" s="843"/>
      <c r="L133" s="877"/>
      <c r="M133" s="645"/>
      <c r="N133" s="646"/>
      <c r="O133" s="648"/>
      <c r="P133" s="645"/>
      <c r="Q133" s="694"/>
      <c r="R133" s="695"/>
      <c r="S133" s="694"/>
      <c r="T133" s="694"/>
      <c r="U133" s="694"/>
    </row>
    <row r="134" spans="1:23" x14ac:dyDescent="0.25">
      <c r="A134" s="6">
        <v>108</v>
      </c>
      <c r="B134" s="4861"/>
      <c r="C134" s="293" t="s">
        <v>220</v>
      </c>
      <c r="D134" s="18">
        <v>44825</v>
      </c>
      <c r="E134" s="380" t="s">
        <v>4928</v>
      </c>
      <c r="F134" s="102">
        <v>32</v>
      </c>
      <c r="G134" s="102">
        <f>AVERAGE(CPVTFC3SG0019!U15:V15)</f>
        <v>8.4199999999999997E-2</v>
      </c>
      <c r="H134" s="13">
        <f t="shared" si="14"/>
        <v>-127.30769230769232</v>
      </c>
      <c r="I134" s="304" t="s">
        <v>314</v>
      </c>
      <c r="J134" s="875"/>
      <c r="K134" s="843"/>
      <c r="L134" s="877"/>
      <c r="M134" s="645"/>
      <c r="N134" s="646"/>
      <c r="O134" s="648"/>
      <c r="P134" s="645"/>
      <c r="Q134" s="694"/>
      <c r="R134" s="695"/>
      <c r="S134" s="694"/>
      <c r="T134" s="694"/>
      <c r="U134" s="694"/>
      <c r="V134" s="315"/>
    </row>
    <row r="135" spans="1:23" x14ac:dyDescent="0.25">
      <c r="A135" s="64">
        <v>109</v>
      </c>
      <c r="B135" s="4854" t="s">
        <v>2478</v>
      </c>
      <c r="C135" s="300" t="s">
        <v>868</v>
      </c>
      <c r="D135" s="65">
        <v>44825</v>
      </c>
      <c r="E135" s="387" t="s">
        <v>4928</v>
      </c>
      <c r="F135" s="164">
        <v>33</v>
      </c>
      <c r="G135" s="164">
        <f>AVERAGE(CPVTFC3SG0019!W15:X15)</f>
        <v>2.7975000000000003</v>
      </c>
      <c r="H135" s="67">
        <f t="shared" si="14"/>
        <v>10308.461538461539</v>
      </c>
      <c r="I135" s="305" t="s">
        <v>315</v>
      </c>
      <c r="J135" s="852">
        <v>44873</v>
      </c>
      <c r="K135" s="895" t="s">
        <v>5437</v>
      </c>
      <c r="L135" s="853">
        <v>139</v>
      </c>
      <c r="M135" s="66">
        <f>AVERAGE(CPVTFC3SG0047!F20:G20)</f>
        <v>1.7470000000000001</v>
      </c>
      <c r="N135" s="67">
        <f>(M135-0.1619)/0.0141*400</f>
        <v>44967.375886524824</v>
      </c>
      <c r="O135" s="858" t="s">
        <v>315</v>
      </c>
      <c r="P135" s="645"/>
      <c r="Q135" s="694"/>
      <c r="R135" s="695"/>
      <c r="S135" s="694"/>
      <c r="T135" s="694"/>
      <c r="U135" s="694"/>
      <c r="V135" s="4828"/>
      <c r="W135" s="5">
        <v>1</v>
      </c>
    </row>
    <row r="136" spans="1:23" x14ac:dyDescent="0.25">
      <c r="A136" s="64">
        <v>110</v>
      </c>
      <c r="B136" s="4860"/>
      <c r="C136" s="300" t="s">
        <v>220</v>
      </c>
      <c r="D136" s="65">
        <v>44825</v>
      </c>
      <c r="E136" s="387" t="s">
        <v>4928</v>
      </c>
      <c r="F136" s="164">
        <v>34</v>
      </c>
      <c r="G136" s="164">
        <f>AVERAGE(CPVTFC3SG0019!C17:D17)</f>
        <v>2.8029000000000002</v>
      </c>
      <c r="H136" s="67">
        <f t="shared" si="14"/>
        <v>10329.23076923077</v>
      </c>
      <c r="I136" s="305" t="s">
        <v>315</v>
      </c>
      <c r="J136" s="852">
        <v>44873</v>
      </c>
      <c r="K136" s="895" t="s">
        <v>5437</v>
      </c>
      <c r="L136" s="853">
        <v>140</v>
      </c>
      <c r="M136" s="66">
        <f>AVERAGE(CPVTFC3SG0047!H20:I20)</f>
        <v>0.49865000000000004</v>
      </c>
      <c r="N136" s="67">
        <f>(M136-0.1619)/0.0141*400</f>
        <v>9553.191489361705</v>
      </c>
      <c r="O136" s="858" t="s">
        <v>315</v>
      </c>
      <c r="P136" s="645"/>
      <c r="Q136" s="694"/>
      <c r="R136" s="695"/>
      <c r="S136" s="694"/>
      <c r="T136" s="694"/>
      <c r="U136" s="694"/>
      <c r="V136" s="4701"/>
      <c r="W136" s="5">
        <v>1</v>
      </c>
    </row>
    <row r="137" spans="1:23" ht="15.75" x14ac:dyDescent="0.25">
      <c r="A137" s="64">
        <v>111</v>
      </c>
      <c r="B137" s="4854" t="s">
        <v>2479</v>
      </c>
      <c r="C137" s="300" t="s">
        <v>868</v>
      </c>
      <c r="D137" s="65">
        <v>44825</v>
      </c>
      <c r="E137" s="387" t="s">
        <v>4928</v>
      </c>
      <c r="F137" s="164">
        <v>35</v>
      </c>
      <c r="G137" s="311">
        <f>AVERAGE(CPVTFC3SG0019!E17:F17)</f>
        <v>2.8666</v>
      </c>
      <c r="H137" s="67">
        <f t="shared" si="14"/>
        <v>10574.23076923077</v>
      </c>
      <c r="I137" s="305" t="s">
        <v>315</v>
      </c>
      <c r="J137" s="852">
        <v>44873</v>
      </c>
      <c r="K137" s="895" t="s">
        <v>5437</v>
      </c>
      <c r="L137" s="853">
        <v>141</v>
      </c>
      <c r="M137" s="66">
        <f>AVERAGE(CPVTFC3SG0047!J20:K20)</f>
        <v>2.1470500000000001</v>
      </c>
      <c r="N137" s="67">
        <f>(M137-0.1619)/0.0141*400</f>
        <v>56316.312056737595</v>
      </c>
      <c r="O137" s="858" t="s">
        <v>315</v>
      </c>
      <c r="P137" s="1149"/>
      <c r="Q137" s="900"/>
      <c r="R137" s="695"/>
      <c r="S137" s="645"/>
      <c r="T137" s="646"/>
      <c r="U137" s="900"/>
      <c r="V137" s="4828"/>
      <c r="W137" s="5">
        <v>1</v>
      </c>
    </row>
    <row r="138" spans="1:23" ht="15.75" x14ac:dyDescent="0.25">
      <c r="A138" s="64">
        <v>112</v>
      </c>
      <c r="B138" s="4860"/>
      <c r="C138" s="300" t="s">
        <v>220</v>
      </c>
      <c r="D138" s="65">
        <v>44825</v>
      </c>
      <c r="E138" s="387" t="s">
        <v>4928</v>
      </c>
      <c r="F138" s="164">
        <v>36</v>
      </c>
      <c r="G138" s="311">
        <f>AVERAGE(CPVTFC3SG0019!G17:H17)</f>
        <v>2.5406500000000003</v>
      </c>
      <c r="H138" s="67">
        <f t="shared" si="14"/>
        <v>9320.5769230769238</v>
      </c>
      <c r="I138" s="305" t="s">
        <v>315</v>
      </c>
      <c r="J138" s="852">
        <v>44873</v>
      </c>
      <c r="K138" s="895" t="s">
        <v>5437</v>
      </c>
      <c r="L138" s="853">
        <v>142</v>
      </c>
      <c r="M138" s="66">
        <f>AVERAGE(CPVTFC3SG0047!L20:M20)</f>
        <v>0.44605</v>
      </c>
      <c r="N138" s="67">
        <f>(M138-0.1619)/0.0141*400</f>
        <v>8060.9929078014193</v>
      </c>
      <c r="O138" s="858" t="s">
        <v>315</v>
      </c>
      <c r="P138" s="1149"/>
      <c r="Q138" s="900"/>
      <c r="R138" s="695"/>
      <c r="S138" s="645"/>
      <c r="T138" s="646"/>
      <c r="U138" s="900"/>
      <c r="V138" s="4701"/>
      <c r="W138" s="5">
        <v>1</v>
      </c>
    </row>
    <row r="139" spans="1:23" x14ac:dyDescent="0.25">
      <c r="A139" s="64">
        <v>113</v>
      </c>
      <c r="B139" s="4854" t="s">
        <v>2480</v>
      </c>
      <c r="C139" s="300" t="s">
        <v>868</v>
      </c>
      <c r="D139" s="65">
        <v>44825</v>
      </c>
      <c r="E139" s="387" t="s">
        <v>4928</v>
      </c>
      <c r="F139" s="164">
        <v>37</v>
      </c>
      <c r="G139" s="164">
        <f>AVERAGE(CPVTFC3SG0019!I17:J17)</f>
        <v>1.6715</v>
      </c>
      <c r="H139" s="67">
        <f t="shared" si="14"/>
        <v>5977.6923076923085</v>
      </c>
      <c r="I139" s="305" t="s">
        <v>315</v>
      </c>
      <c r="J139" s="878"/>
      <c r="K139" s="878"/>
      <c r="L139" s="877"/>
      <c r="M139" s="642"/>
      <c r="N139" s="642"/>
      <c r="O139" s="648"/>
      <c r="P139" s="1149"/>
      <c r="Q139" s="900"/>
      <c r="R139" s="695"/>
      <c r="S139" s="645"/>
      <c r="T139" s="646"/>
      <c r="U139" s="900"/>
      <c r="V139" s="287"/>
    </row>
    <row r="140" spans="1:23" x14ac:dyDescent="0.25">
      <c r="A140" s="64">
        <v>114</v>
      </c>
      <c r="B140" s="4860"/>
      <c r="C140" s="300" t="s">
        <v>220</v>
      </c>
      <c r="D140" s="65">
        <v>44825</v>
      </c>
      <c r="E140" s="387" t="s">
        <v>4928</v>
      </c>
      <c r="F140" s="164">
        <v>38</v>
      </c>
      <c r="G140" s="164">
        <f>AVERAGE(CPVTFC3SG0019!K17:L17)</f>
        <v>1.26715</v>
      </c>
      <c r="H140" s="67">
        <f t="shared" si="14"/>
        <v>4422.5</v>
      </c>
      <c r="I140" s="305" t="s">
        <v>315</v>
      </c>
      <c r="J140" s="875"/>
      <c r="K140" s="876"/>
      <c r="L140" s="877"/>
      <c r="M140" s="645"/>
      <c r="N140" s="646"/>
      <c r="O140" s="648"/>
      <c r="P140" s="645"/>
      <c r="Q140" s="694"/>
      <c r="R140" s="695"/>
      <c r="S140" s="694"/>
      <c r="T140" s="694"/>
      <c r="U140" s="694"/>
    </row>
    <row r="141" spans="1:23" x14ac:dyDescent="0.25">
      <c r="A141" s="9">
        <v>115</v>
      </c>
      <c r="B141" s="4845" t="s">
        <v>2481</v>
      </c>
      <c r="C141" s="301" t="s">
        <v>868</v>
      </c>
      <c r="D141" s="19">
        <v>44825</v>
      </c>
      <c r="E141" s="384" t="s">
        <v>4928</v>
      </c>
      <c r="F141" s="103">
        <v>39</v>
      </c>
      <c r="G141" s="103">
        <f>AVERAGE(CPVTFC3SG0019!M17:N17)</f>
        <v>2.0991</v>
      </c>
      <c r="H141" s="14">
        <f t="shared" si="14"/>
        <v>7622.3076923076933</v>
      </c>
      <c r="I141" s="303" t="s">
        <v>315</v>
      </c>
      <c r="J141" s="875"/>
      <c r="K141" s="876"/>
      <c r="L141" s="877"/>
      <c r="M141" s="645"/>
      <c r="N141" s="646"/>
      <c r="O141" s="648"/>
      <c r="P141" s="645"/>
      <c r="Q141" s="694"/>
      <c r="R141" s="695"/>
      <c r="S141" s="694"/>
      <c r="T141" s="694"/>
      <c r="U141" s="694"/>
      <c r="V141" s="4828"/>
    </row>
    <row r="142" spans="1:23" x14ac:dyDescent="0.25">
      <c r="A142" s="6">
        <v>116</v>
      </c>
      <c r="B142" s="4855"/>
      <c r="C142" s="293" t="s">
        <v>220</v>
      </c>
      <c r="D142" s="18">
        <v>44825</v>
      </c>
      <c r="E142" s="380" t="s">
        <v>4928</v>
      </c>
      <c r="F142" s="102">
        <v>40</v>
      </c>
      <c r="G142" s="102">
        <f>AVERAGE(CPVTFC3SG0019!O17:P17)</f>
        <v>7.1349999999999997E-2</v>
      </c>
      <c r="H142" s="13">
        <f t="shared" si="14"/>
        <v>-176.73076923076925</v>
      </c>
      <c r="I142" s="304" t="s">
        <v>314</v>
      </c>
      <c r="J142" s="878"/>
      <c r="K142" s="878"/>
      <c r="L142" s="877"/>
      <c r="M142" s="642"/>
      <c r="N142" s="642"/>
      <c r="O142" s="648"/>
      <c r="P142" s="645"/>
      <c r="Q142" s="694"/>
      <c r="R142" s="695"/>
      <c r="S142" s="694"/>
      <c r="T142" s="694"/>
      <c r="U142" s="694"/>
      <c r="V142" s="4701"/>
    </row>
    <row r="143" spans="1:23" x14ac:dyDescent="0.25">
      <c r="A143" s="64">
        <v>117</v>
      </c>
      <c r="B143" s="4854" t="s">
        <v>2482</v>
      </c>
      <c r="C143" s="300" t="s">
        <v>868</v>
      </c>
      <c r="D143" s="65">
        <v>44825</v>
      </c>
      <c r="E143" s="387" t="s">
        <v>4928</v>
      </c>
      <c r="F143" s="164">
        <v>41</v>
      </c>
      <c r="G143" s="164">
        <f>AVERAGE(CPVTFC3SG0019!Q17:R17)</f>
        <v>2.8632999999999997</v>
      </c>
      <c r="H143" s="67">
        <f t="shared" si="14"/>
        <v>10561.538461538459</v>
      </c>
      <c r="I143" s="305" t="s">
        <v>315</v>
      </c>
      <c r="J143" s="852">
        <v>44873</v>
      </c>
      <c r="K143" s="895" t="s">
        <v>5437</v>
      </c>
      <c r="L143" s="853">
        <v>143</v>
      </c>
      <c r="M143" s="66">
        <f>AVERAGE(CPVTFC3SG0047!N20:O20)</f>
        <v>1.4498000000000002</v>
      </c>
      <c r="N143" s="67">
        <f>(M143-0.1619)/0.0141*400</f>
        <v>36536.170212765966</v>
      </c>
      <c r="O143" s="858" t="s">
        <v>315</v>
      </c>
      <c r="P143" s="645"/>
      <c r="Q143" s="694"/>
      <c r="R143" s="695"/>
      <c r="S143" s="694"/>
      <c r="T143" s="694"/>
      <c r="U143" s="694"/>
      <c r="V143" s="287"/>
      <c r="W143" s="5">
        <v>1</v>
      </c>
    </row>
    <row r="144" spans="1:23" x14ac:dyDescent="0.25">
      <c r="A144" s="64">
        <v>118</v>
      </c>
      <c r="B144" s="4860"/>
      <c r="C144" s="300" t="s">
        <v>220</v>
      </c>
      <c r="D144" s="65">
        <v>44825</v>
      </c>
      <c r="E144" s="387" t="s">
        <v>4928</v>
      </c>
      <c r="F144" s="164">
        <v>42</v>
      </c>
      <c r="G144" s="164">
        <f>AVERAGE(CPVTFC3SG0019!S17:T17)</f>
        <v>2.7745500000000001</v>
      </c>
      <c r="H144" s="67">
        <f t="shared" si="14"/>
        <v>10220.192307692309</v>
      </c>
      <c r="I144" s="305" t="s">
        <v>315</v>
      </c>
      <c r="J144" s="852">
        <v>44873</v>
      </c>
      <c r="K144" s="895" t="s">
        <v>5437</v>
      </c>
      <c r="L144" s="853">
        <v>144</v>
      </c>
      <c r="M144" s="66">
        <f>AVERAGE(CPVTFC3SG0047!P20:Q20)</f>
        <v>0.74970000000000003</v>
      </c>
      <c r="N144" s="67">
        <f>(M144-0.1619)/0.0141*400</f>
        <v>16675.177304964545</v>
      </c>
      <c r="O144" s="858" t="s">
        <v>315</v>
      </c>
      <c r="P144" s="645"/>
      <c r="Q144" s="694"/>
      <c r="R144" s="695"/>
      <c r="S144" s="694"/>
      <c r="T144" s="694"/>
      <c r="U144" s="694"/>
      <c r="V144" s="286"/>
      <c r="W144" s="5">
        <v>1</v>
      </c>
    </row>
    <row r="145" spans="1:23" x14ac:dyDescent="0.25">
      <c r="A145" s="64">
        <v>119</v>
      </c>
      <c r="B145" s="424" t="s">
        <v>2483</v>
      </c>
      <c r="C145" s="300" t="s">
        <v>868</v>
      </c>
      <c r="D145" s="65">
        <v>44825</v>
      </c>
      <c r="E145" s="387" t="s">
        <v>4928</v>
      </c>
      <c r="F145" s="164">
        <v>43</v>
      </c>
      <c r="G145" s="164">
        <f>AVERAGE(CPVTFC3SG0019!U17:V17)</f>
        <v>2.5576499999999998</v>
      </c>
      <c r="H145" s="67">
        <f t="shared" si="14"/>
        <v>9385.9615384615372</v>
      </c>
      <c r="I145" s="305" t="s">
        <v>315</v>
      </c>
      <c r="J145" s="852">
        <v>44873</v>
      </c>
      <c r="K145" s="895" t="s">
        <v>5437</v>
      </c>
      <c r="L145" s="853">
        <v>145</v>
      </c>
      <c r="M145" s="66">
        <f>AVERAGE(CPVTFC3SG0047!R20:S20)</f>
        <v>0.40365000000000001</v>
      </c>
      <c r="N145" s="67">
        <f>(M145-0.1619)/0.0141*400</f>
        <v>6858.156028368795</v>
      </c>
      <c r="O145" s="858" t="s">
        <v>315</v>
      </c>
      <c r="P145" s="645"/>
      <c r="Q145" s="694"/>
      <c r="R145" s="695"/>
      <c r="S145" s="694"/>
      <c r="T145" s="694"/>
      <c r="U145" s="694"/>
      <c r="V145" s="287"/>
      <c r="W145" s="5">
        <v>1</v>
      </c>
    </row>
    <row r="146" spans="1:23" x14ac:dyDescent="0.25">
      <c r="A146" s="64">
        <v>120</v>
      </c>
      <c r="B146" s="424" t="s">
        <v>2483</v>
      </c>
      <c r="C146" s="300" t="s">
        <v>220</v>
      </c>
      <c r="D146" s="65">
        <v>44825</v>
      </c>
      <c r="E146" s="387" t="s">
        <v>4928</v>
      </c>
      <c r="F146" s="164">
        <v>44</v>
      </c>
      <c r="G146" s="164">
        <f>AVERAGE(CPVTFC3SG0019!W17:X17)</f>
        <v>1.61955</v>
      </c>
      <c r="H146" s="67">
        <f t="shared" si="14"/>
        <v>5777.8846153846162</v>
      </c>
      <c r="I146" s="305" t="s">
        <v>315</v>
      </c>
      <c r="J146" s="878"/>
      <c r="K146" s="878"/>
      <c r="L146" s="877"/>
      <c r="M146" s="642"/>
      <c r="N146" s="642"/>
      <c r="O146" s="648"/>
      <c r="P146" s="1149"/>
      <c r="Q146" s="900"/>
      <c r="R146" s="695"/>
      <c r="S146" s="645"/>
      <c r="T146" s="646"/>
      <c r="U146" s="900"/>
      <c r="V146" s="286"/>
    </row>
    <row r="147" spans="1:23" x14ac:dyDescent="0.25">
      <c r="A147" s="64">
        <v>121</v>
      </c>
      <c r="B147" s="424" t="s">
        <v>2484</v>
      </c>
      <c r="C147" s="300" t="s">
        <v>868</v>
      </c>
      <c r="D147" s="65">
        <v>44825</v>
      </c>
      <c r="E147" s="387" t="s">
        <v>4928</v>
      </c>
      <c r="F147" s="164">
        <v>45</v>
      </c>
      <c r="G147" s="164">
        <f>AVERAGE(CPVTFC3SG0019!C19:D19)</f>
        <v>2.8627000000000002</v>
      </c>
      <c r="H147" s="67">
        <f t="shared" si="14"/>
        <v>10559.23076923077</v>
      </c>
      <c r="I147" s="305" t="s">
        <v>315</v>
      </c>
      <c r="J147" s="852">
        <v>44873</v>
      </c>
      <c r="K147" s="895" t="s">
        <v>5437</v>
      </c>
      <c r="L147" s="853">
        <v>146</v>
      </c>
      <c r="M147" s="66">
        <f>AVERAGE(CPVTFC3SG0047!T20:U20)</f>
        <v>0.85850000000000004</v>
      </c>
      <c r="N147" s="67">
        <f>(M147-0.1619)/0.0141*400</f>
        <v>19761.702127659577</v>
      </c>
      <c r="O147" s="858" t="s">
        <v>315</v>
      </c>
      <c r="P147" s="1149"/>
      <c r="Q147" s="900"/>
      <c r="R147" s="695"/>
      <c r="S147" s="645"/>
      <c r="T147" s="646"/>
      <c r="U147" s="900"/>
      <c r="V147" s="308"/>
      <c r="W147" s="5">
        <v>1</v>
      </c>
    </row>
    <row r="148" spans="1:23" ht="15.75" x14ac:dyDescent="0.25">
      <c r="A148" s="64">
        <v>122</v>
      </c>
      <c r="B148" s="424" t="s">
        <v>2484</v>
      </c>
      <c r="C148" s="300" t="s">
        <v>220</v>
      </c>
      <c r="D148" s="65">
        <v>44825</v>
      </c>
      <c r="E148" s="387" t="s">
        <v>4928</v>
      </c>
      <c r="F148" s="164">
        <v>46</v>
      </c>
      <c r="G148" s="311">
        <f>AVERAGE(CPVTFC3SG0019!E19:F19)</f>
        <v>1.7977500000000002</v>
      </c>
      <c r="H148" s="67">
        <f t="shared" si="14"/>
        <v>6463.2692307692323</v>
      </c>
      <c r="I148" s="305" t="s">
        <v>315</v>
      </c>
      <c r="J148" s="878"/>
      <c r="K148" s="878"/>
      <c r="L148" s="877"/>
      <c r="M148" s="642"/>
      <c r="N148" s="642"/>
      <c r="O148" s="648"/>
      <c r="P148" s="645"/>
      <c r="Q148" s="694"/>
      <c r="R148" s="695"/>
      <c r="S148" s="694"/>
      <c r="T148" s="694"/>
      <c r="U148" s="694"/>
      <c r="V148" s="287"/>
    </row>
    <row r="149" spans="1:23" ht="15.75" x14ac:dyDescent="0.25">
      <c r="A149" s="64">
        <v>123</v>
      </c>
      <c r="B149" s="4854" t="s">
        <v>2485</v>
      </c>
      <c r="C149" s="300" t="s">
        <v>868</v>
      </c>
      <c r="D149" s="65">
        <v>44825</v>
      </c>
      <c r="E149" s="387" t="s">
        <v>4928</v>
      </c>
      <c r="F149" s="164">
        <v>47</v>
      </c>
      <c r="G149" s="311">
        <f>AVERAGE(CPVTFC3SG0019!G19:H19)</f>
        <v>0.84499999999999997</v>
      </c>
      <c r="H149" s="67">
        <f t="shared" si="14"/>
        <v>2798.8461538461538</v>
      </c>
      <c r="I149" s="305" t="s">
        <v>315</v>
      </c>
      <c r="J149" s="875"/>
      <c r="K149" s="900"/>
      <c r="L149" s="877"/>
      <c r="M149" s="645"/>
      <c r="N149" s="646"/>
      <c r="O149" s="648"/>
      <c r="P149" s="645"/>
      <c r="Q149" s="694"/>
      <c r="R149" s="695"/>
      <c r="S149" s="694"/>
      <c r="T149" s="694"/>
      <c r="U149" s="694"/>
      <c r="V149" s="287"/>
    </row>
    <row r="150" spans="1:23" x14ac:dyDescent="0.25">
      <c r="A150" s="64">
        <v>124</v>
      </c>
      <c r="B150" s="4860"/>
      <c r="C150" s="300" t="s">
        <v>220</v>
      </c>
      <c r="D150" s="65">
        <v>44825</v>
      </c>
      <c r="E150" s="387" t="s">
        <v>4928</v>
      </c>
      <c r="F150" s="164">
        <v>48</v>
      </c>
      <c r="G150" s="164">
        <f>AVERAGE(CPVTFC3SG0019!I19:J19)</f>
        <v>0.56179999999999997</v>
      </c>
      <c r="H150" s="67">
        <f t="shared" si="14"/>
        <v>1709.6153846153848</v>
      </c>
      <c r="I150" s="305" t="s">
        <v>315</v>
      </c>
      <c r="J150" s="875"/>
      <c r="K150" s="900"/>
      <c r="L150" s="877"/>
      <c r="M150" s="645"/>
      <c r="N150" s="646"/>
      <c r="O150" s="648"/>
      <c r="P150" s="1149"/>
      <c r="Q150" s="900"/>
      <c r="R150" s="695"/>
      <c r="S150" s="645"/>
      <c r="T150" s="646"/>
      <c r="U150" s="900"/>
    </row>
    <row r="151" spans="1:23" x14ac:dyDescent="0.25">
      <c r="A151" s="64">
        <v>125</v>
      </c>
      <c r="B151" s="424" t="s">
        <v>2486</v>
      </c>
      <c r="C151" s="300" t="s">
        <v>868</v>
      </c>
      <c r="D151" s="65">
        <v>44825</v>
      </c>
      <c r="E151" s="387" t="s">
        <v>4928</v>
      </c>
      <c r="F151" s="164">
        <v>49</v>
      </c>
      <c r="G151" s="164">
        <f>AVERAGE(CPVTFC3SG0019!K19:L19)</f>
        <v>2.2213000000000003</v>
      </c>
      <c r="H151" s="67">
        <f t="shared" si="14"/>
        <v>8092.3076923076933</v>
      </c>
      <c r="I151" s="305" t="s">
        <v>315</v>
      </c>
      <c r="J151" s="865">
        <v>44873</v>
      </c>
      <c r="K151" s="896" t="s">
        <v>5437</v>
      </c>
      <c r="L151" s="867">
        <v>147</v>
      </c>
      <c r="M151" s="72">
        <f>AVERAGE(CPVTFC3SG0047!V20:W20)</f>
        <v>0.30704999999999999</v>
      </c>
      <c r="N151" s="73">
        <f>(M151-0.1619)/0.0141*400</f>
        <v>4117.7304964539007</v>
      </c>
      <c r="O151" s="889" t="s">
        <v>315</v>
      </c>
      <c r="P151" s="1149"/>
      <c r="Q151" s="900"/>
      <c r="R151" s="695"/>
      <c r="S151" s="645"/>
      <c r="T151" s="646"/>
      <c r="U151" s="900"/>
      <c r="W151" s="5">
        <v>1</v>
      </c>
    </row>
    <row r="152" spans="1:23" x14ac:dyDescent="0.25">
      <c r="A152" s="64">
        <v>126</v>
      </c>
      <c r="B152" s="424" t="s">
        <v>2486</v>
      </c>
      <c r="C152" s="300" t="s">
        <v>220</v>
      </c>
      <c r="D152" s="65">
        <v>44825</v>
      </c>
      <c r="E152" s="387" t="s">
        <v>4928</v>
      </c>
      <c r="F152" s="164">
        <v>50</v>
      </c>
      <c r="G152" s="164">
        <f>AVERAGE(CPVTFC3SG0019!M19:N19)</f>
        <v>1.26755</v>
      </c>
      <c r="H152" s="67">
        <f t="shared" si="14"/>
        <v>4424.0384615384619</v>
      </c>
      <c r="I152" s="305" t="s">
        <v>315</v>
      </c>
      <c r="J152" s="875"/>
      <c r="K152" s="876"/>
      <c r="L152" s="877"/>
      <c r="M152" s="645"/>
      <c r="N152" s="646"/>
      <c r="O152" s="648"/>
      <c r="P152" s="1149"/>
      <c r="Q152" s="900"/>
      <c r="R152" s="695"/>
      <c r="S152" s="645"/>
      <c r="T152" s="646"/>
      <c r="U152" s="900"/>
    </row>
    <row r="153" spans="1:23" x14ac:dyDescent="0.25">
      <c r="A153" s="64">
        <v>127</v>
      </c>
      <c r="B153" s="424" t="s">
        <v>2487</v>
      </c>
      <c r="C153" s="300" t="s">
        <v>868</v>
      </c>
      <c r="D153" s="65">
        <v>44825</v>
      </c>
      <c r="E153" s="387" t="s">
        <v>4928</v>
      </c>
      <c r="F153" s="164">
        <v>51</v>
      </c>
      <c r="G153" s="164">
        <f>AVERAGE(CPVTFC3SG0019!O19:P19)</f>
        <v>2.6018499999999998</v>
      </c>
      <c r="H153" s="67">
        <f t="shared" si="14"/>
        <v>9555.9615384615372</v>
      </c>
      <c r="I153" s="305" t="s">
        <v>315</v>
      </c>
      <c r="J153" s="865">
        <v>44873</v>
      </c>
      <c r="K153" s="896" t="s">
        <v>5437</v>
      </c>
      <c r="L153" s="867">
        <v>148</v>
      </c>
      <c r="M153" s="72">
        <f>AVERAGE(CPVTFC3SG0047!X20:Y20)</f>
        <v>0.37175000000000002</v>
      </c>
      <c r="N153" s="73">
        <f>(M153-0.1619)/0.0141*400</f>
        <v>5953.1914893617031</v>
      </c>
      <c r="O153" s="889" t="s">
        <v>315</v>
      </c>
      <c r="P153" s="1149"/>
      <c r="Q153" s="900"/>
      <c r="R153" s="695"/>
      <c r="S153" s="645"/>
      <c r="T153" s="646"/>
      <c r="U153" s="900"/>
      <c r="V153" s="308"/>
      <c r="W153" s="5">
        <v>1</v>
      </c>
    </row>
    <row r="154" spans="1:23" x14ac:dyDescent="0.25">
      <c r="A154" s="64">
        <v>128</v>
      </c>
      <c r="B154" s="424" t="s">
        <v>2487</v>
      </c>
      <c r="C154" s="300" t="s">
        <v>220</v>
      </c>
      <c r="D154" s="65">
        <v>44825</v>
      </c>
      <c r="E154" s="387" t="s">
        <v>4928</v>
      </c>
      <c r="F154" s="164">
        <v>52</v>
      </c>
      <c r="G154" s="164">
        <f>AVERAGE(CPVTFC3SG0019!Q19:R19)</f>
        <v>1.3120500000000002</v>
      </c>
      <c r="H154" s="67">
        <f t="shared" si="14"/>
        <v>4595.1923076923085</v>
      </c>
      <c r="I154" s="305" t="s">
        <v>315</v>
      </c>
      <c r="J154" s="878"/>
      <c r="K154" s="878"/>
      <c r="L154" s="877"/>
      <c r="M154" s="642"/>
      <c r="N154" s="642"/>
      <c r="O154" s="648"/>
      <c r="P154" s="1149"/>
      <c r="Q154" s="900"/>
      <c r="R154" s="695"/>
      <c r="S154" s="645"/>
      <c r="T154" s="646"/>
      <c r="U154" s="900"/>
      <c r="V154" s="287"/>
    </row>
    <row r="155" spans="1:23" x14ac:dyDescent="0.25">
      <c r="A155" s="6">
        <v>129</v>
      </c>
      <c r="B155" s="4845" t="s">
        <v>2488</v>
      </c>
      <c r="C155" s="293" t="s">
        <v>868</v>
      </c>
      <c r="D155" s="18">
        <v>44825</v>
      </c>
      <c r="E155" s="380" t="s">
        <v>4928</v>
      </c>
      <c r="F155" s="102">
        <v>53</v>
      </c>
      <c r="G155" s="102">
        <f>AVERAGE(CPVTFC3SG0019!S19:T19)</f>
        <v>8.795E-2</v>
      </c>
      <c r="H155" s="13">
        <f t="shared" si="14"/>
        <v>-112.88461538461539</v>
      </c>
      <c r="I155" s="304" t="s">
        <v>314</v>
      </c>
      <c r="J155" s="878"/>
      <c r="K155" s="878"/>
      <c r="L155" s="877"/>
      <c r="M155" s="642"/>
      <c r="N155" s="642"/>
      <c r="O155" s="648"/>
      <c r="P155" s="645"/>
      <c r="Q155" s="694"/>
      <c r="R155" s="695"/>
      <c r="S155" s="694"/>
      <c r="T155" s="694"/>
      <c r="U155" s="694"/>
      <c r="V155" s="4862" t="s">
        <v>1416</v>
      </c>
    </row>
    <row r="156" spans="1:23" x14ac:dyDescent="0.25">
      <c r="A156" s="9">
        <v>130</v>
      </c>
      <c r="B156" s="4855"/>
      <c r="C156" s="301" t="s">
        <v>220</v>
      </c>
      <c r="D156" s="19">
        <v>44825</v>
      </c>
      <c r="E156" s="384" t="s">
        <v>4928</v>
      </c>
      <c r="F156" s="103">
        <v>54</v>
      </c>
      <c r="G156" s="103">
        <f>AVERAGE(CPVTFC3SG0019!U19:V19)</f>
        <v>2.4523000000000001</v>
      </c>
      <c r="H156" s="14">
        <f t="shared" si="14"/>
        <v>8980.7692307692305</v>
      </c>
      <c r="I156" s="303" t="s">
        <v>315</v>
      </c>
      <c r="J156" s="878"/>
      <c r="K156" s="878"/>
      <c r="L156" s="877"/>
      <c r="M156" s="642"/>
      <c r="N156" s="642"/>
      <c r="O156" s="648"/>
      <c r="P156" s="645"/>
      <c r="Q156" s="694"/>
      <c r="R156" s="695"/>
      <c r="S156" s="694"/>
      <c r="T156" s="694"/>
      <c r="U156" s="694"/>
      <c r="V156" s="4709"/>
    </row>
    <row r="157" spans="1:23" x14ac:dyDescent="0.25">
      <c r="A157" s="64">
        <v>131</v>
      </c>
      <c r="B157" s="4854" t="s">
        <v>2489</v>
      </c>
      <c r="C157" s="300" t="s">
        <v>868</v>
      </c>
      <c r="D157" s="65">
        <v>44825</v>
      </c>
      <c r="E157" s="387" t="s">
        <v>4928</v>
      </c>
      <c r="F157" s="164">
        <v>55</v>
      </c>
      <c r="G157" s="164">
        <f>AVERAGE(CPVTFC3SG0019!W19:X19)</f>
        <v>2.5571000000000002</v>
      </c>
      <c r="H157" s="67">
        <f t="shared" si="14"/>
        <v>9383.8461538461543</v>
      </c>
      <c r="I157" s="305" t="s">
        <v>315</v>
      </c>
      <c r="J157" s="865">
        <v>44873</v>
      </c>
      <c r="K157" s="896" t="s">
        <v>5437</v>
      </c>
      <c r="L157" s="867">
        <v>149</v>
      </c>
      <c r="M157" s="72">
        <f>AVERAGE(CPVTFC3SG0047!B22:C22)</f>
        <v>0.34240000000000004</v>
      </c>
      <c r="N157" s="73">
        <f t="shared" ref="N157:N162" si="17">(M157-0.1619)/0.0141*400</f>
        <v>5120.5673758865269</v>
      </c>
      <c r="O157" s="889" t="s">
        <v>315</v>
      </c>
      <c r="P157" s="645"/>
      <c r="Q157" s="694"/>
      <c r="R157" s="695"/>
      <c r="S157" s="694"/>
      <c r="T157" s="694"/>
      <c r="U157" s="694"/>
      <c r="V157" s="287"/>
      <c r="W157" s="5">
        <v>1</v>
      </c>
    </row>
    <row r="158" spans="1:23" x14ac:dyDescent="0.25">
      <c r="A158" s="64">
        <v>132</v>
      </c>
      <c r="B158" s="4860"/>
      <c r="C158" s="300" t="s">
        <v>220</v>
      </c>
      <c r="D158" s="65">
        <v>44825</v>
      </c>
      <c r="E158" s="387" t="s">
        <v>4928</v>
      </c>
      <c r="F158" s="164">
        <v>56</v>
      </c>
      <c r="G158" s="164">
        <f>AVERAGE(CPVTFC3SG0019!C21:D21)</f>
        <v>2.1067</v>
      </c>
      <c r="H158" s="67">
        <f t="shared" si="14"/>
        <v>7651.5384615384619</v>
      </c>
      <c r="I158" s="305" t="s">
        <v>315</v>
      </c>
      <c r="J158" s="865">
        <v>44873</v>
      </c>
      <c r="K158" s="896" t="s">
        <v>5437</v>
      </c>
      <c r="L158" s="867">
        <v>150</v>
      </c>
      <c r="M158" s="72">
        <f>AVERAGE(CPVTFC3SG0047!D22:E22)</f>
        <v>0.23430000000000001</v>
      </c>
      <c r="N158" s="73">
        <f t="shared" si="17"/>
        <v>2053.900709219859</v>
      </c>
      <c r="O158" s="889" t="s">
        <v>315</v>
      </c>
      <c r="P158" s="645"/>
      <c r="Q158" s="694"/>
      <c r="R158" s="695"/>
      <c r="S158" s="694"/>
      <c r="T158" s="694"/>
      <c r="U158" s="694"/>
      <c r="W158" s="5">
        <v>1</v>
      </c>
    </row>
    <row r="159" spans="1:23" ht="15.75" x14ac:dyDescent="0.25">
      <c r="A159" s="64">
        <v>133</v>
      </c>
      <c r="B159" s="424" t="s">
        <v>2490</v>
      </c>
      <c r="C159" s="300" t="s">
        <v>868</v>
      </c>
      <c r="D159" s="65">
        <v>44825</v>
      </c>
      <c r="E159" s="387" t="s">
        <v>4928</v>
      </c>
      <c r="F159" s="164">
        <v>57</v>
      </c>
      <c r="G159" s="311">
        <f>AVERAGE(CPVTFC3SG0019!E21:F21)</f>
        <v>2.8362500000000002</v>
      </c>
      <c r="H159" s="67">
        <f t="shared" si="14"/>
        <v>10457.5</v>
      </c>
      <c r="I159" s="305" t="s">
        <v>315</v>
      </c>
      <c r="J159" s="852">
        <v>44873</v>
      </c>
      <c r="K159" s="895" t="s">
        <v>5437</v>
      </c>
      <c r="L159" s="853">
        <v>151</v>
      </c>
      <c r="M159" s="66">
        <f>AVERAGE(CPVTFC3SG0047!F22:G22)</f>
        <v>1.8834499999999998</v>
      </c>
      <c r="N159" s="67">
        <f t="shared" si="17"/>
        <v>48838.297872340423</v>
      </c>
      <c r="O159" s="858" t="s">
        <v>315</v>
      </c>
      <c r="P159" s="645"/>
      <c r="Q159" s="694"/>
      <c r="R159" s="695"/>
      <c r="S159" s="694"/>
      <c r="T159" s="694"/>
      <c r="U159" s="694"/>
      <c r="V159" s="4828"/>
      <c r="W159" s="5">
        <v>1</v>
      </c>
    </row>
    <row r="160" spans="1:23" ht="15.75" x14ac:dyDescent="0.25">
      <c r="A160" s="64">
        <v>134</v>
      </c>
      <c r="B160" s="424" t="s">
        <v>2490</v>
      </c>
      <c r="C160" s="300" t="s">
        <v>220</v>
      </c>
      <c r="D160" s="65">
        <v>44825</v>
      </c>
      <c r="E160" s="387" t="s">
        <v>4928</v>
      </c>
      <c r="F160" s="164">
        <v>58</v>
      </c>
      <c r="G160" s="311">
        <f>AVERAGE(CPVTFC3SG0019!G21:H21)</f>
        <v>2.0526499999999999</v>
      </c>
      <c r="H160" s="67">
        <f t="shared" si="14"/>
        <v>7443.6538461538457</v>
      </c>
      <c r="I160" s="305" t="s">
        <v>315</v>
      </c>
      <c r="J160" s="875"/>
      <c r="K160" s="900"/>
      <c r="L160" s="877"/>
      <c r="M160" s="645"/>
      <c r="N160" s="646"/>
      <c r="O160" s="648"/>
      <c r="P160" s="645"/>
      <c r="Q160" s="694"/>
      <c r="R160" s="695"/>
      <c r="S160" s="694"/>
      <c r="T160" s="694"/>
      <c r="U160" s="694"/>
      <c r="V160" s="4701"/>
    </row>
    <row r="161" spans="1:23" x14ac:dyDescent="0.25">
      <c r="A161" s="64">
        <v>135</v>
      </c>
      <c r="B161" s="4854" t="s">
        <v>2491</v>
      </c>
      <c r="C161" s="300" t="s">
        <v>868</v>
      </c>
      <c r="D161" s="65">
        <v>44825</v>
      </c>
      <c r="E161" s="387" t="s">
        <v>4928</v>
      </c>
      <c r="F161" s="164">
        <v>59</v>
      </c>
      <c r="G161" s="164">
        <f>AVERAGE(CPVTFC3SG0019!I21:J21)</f>
        <v>2.8666999999999998</v>
      </c>
      <c r="H161" s="67">
        <f t="shared" si="14"/>
        <v>10574.615384615383</v>
      </c>
      <c r="I161" s="305" t="s">
        <v>315</v>
      </c>
      <c r="J161" s="852">
        <v>44873</v>
      </c>
      <c r="K161" s="895" t="s">
        <v>5437</v>
      </c>
      <c r="L161" s="853">
        <v>152</v>
      </c>
      <c r="M161" s="66">
        <f>AVERAGE(CPVTFC3SG0047!H22:I22)</f>
        <v>0.95860000000000001</v>
      </c>
      <c r="N161" s="67">
        <f t="shared" si="17"/>
        <v>22601.418439716312</v>
      </c>
      <c r="O161" s="858" t="s">
        <v>315</v>
      </c>
      <c r="P161" s="645"/>
      <c r="Q161" s="694"/>
      <c r="R161" s="695"/>
      <c r="S161" s="694"/>
      <c r="T161" s="694"/>
      <c r="U161" s="694"/>
      <c r="V161" s="308"/>
      <c r="W161" s="5">
        <v>1</v>
      </c>
    </row>
    <row r="162" spans="1:23" x14ac:dyDescent="0.25">
      <c r="A162" s="64">
        <v>136</v>
      </c>
      <c r="B162" s="4860"/>
      <c r="C162" s="300" t="s">
        <v>220</v>
      </c>
      <c r="D162" s="65">
        <v>44825</v>
      </c>
      <c r="E162" s="387" t="s">
        <v>4928</v>
      </c>
      <c r="F162" s="164">
        <v>60</v>
      </c>
      <c r="G162" s="164">
        <f>AVERAGE(CPVTFC3SG0019!K21:L21)</f>
        <v>2.2287999999999997</v>
      </c>
      <c r="H162" s="67">
        <f t="shared" si="14"/>
        <v>8121.1538461538439</v>
      </c>
      <c r="I162" s="305" t="s">
        <v>315</v>
      </c>
      <c r="J162" s="865">
        <v>44873</v>
      </c>
      <c r="K162" s="896" t="s">
        <v>5437</v>
      </c>
      <c r="L162" s="867">
        <v>153</v>
      </c>
      <c r="M162" s="72">
        <f>AVERAGE(CPVTFC3SG0047!J22:K22)</f>
        <v>0.37014999999999998</v>
      </c>
      <c r="N162" s="73">
        <f t="shared" si="17"/>
        <v>5907.8014184397161</v>
      </c>
      <c r="O162" s="889" t="s">
        <v>315</v>
      </c>
      <c r="P162" s="645"/>
      <c r="Q162" s="694"/>
      <c r="R162" s="695"/>
      <c r="S162" s="694"/>
      <c r="T162" s="694"/>
      <c r="U162" s="694"/>
      <c r="V162" s="287"/>
      <c r="W162" s="5">
        <v>1</v>
      </c>
    </row>
    <row r="163" spans="1:23" x14ac:dyDescent="0.25">
      <c r="A163" s="64">
        <v>137</v>
      </c>
      <c r="B163" s="4854" t="s">
        <v>2492</v>
      </c>
      <c r="C163" s="300" t="s">
        <v>868</v>
      </c>
      <c r="D163" s="65">
        <v>44825</v>
      </c>
      <c r="E163" s="387" t="s">
        <v>4928</v>
      </c>
      <c r="F163" s="164">
        <v>61</v>
      </c>
      <c r="G163" s="164">
        <f>AVERAGE(CPVTFC3SG0019!M21:N21)</f>
        <v>1.8370000000000002</v>
      </c>
      <c r="H163" s="67">
        <f t="shared" si="14"/>
        <v>6614.2307692307713</v>
      </c>
      <c r="I163" s="305" t="s">
        <v>315</v>
      </c>
      <c r="J163" s="878"/>
      <c r="K163" s="878"/>
      <c r="L163" s="877"/>
      <c r="M163" s="642"/>
      <c r="N163" s="642"/>
      <c r="O163" s="648"/>
      <c r="P163" s="645"/>
      <c r="Q163" s="694"/>
      <c r="R163" s="695"/>
      <c r="S163" s="694"/>
      <c r="T163" s="694"/>
      <c r="U163" s="694"/>
      <c r="V163" s="308"/>
    </row>
    <row r="164" spans="1:23" x14ac:dyDescent="0.25">
      <c r="A164" s="64">
        <v>138</v>
      </c>
      <c r="B164" s="4860"/>
      <c r="C164" s="300" t="s">
        <v>220</v>
      </c>
      <c r="D164" s="65">
        <v>44825</v>
      </c>
      <c r="E164" s="387" t="s">
        <v>4928</v>
      </c>
      <c r="F164" s="164">
        <v>62</v>
      </c>
      <c r="G164" s="164">
        <f>AVERAGE(CPVTFC3SG0019!O21:P21)</f>
        <v>0.70369999999999999</v>
      </c>
      <c r="H164" s="67">
        <f t="shared" si="14"/>
        <v>2255.3846153846157</v>
      </c>
      <c r="I164" s="305" t="s">
        <v>315</v>
      </c>
      <c r="J164" s="878"/>
      <c r="K164" s="878"/>
      <c r="L164" s="877"/>
      <c r="M164" s="642"/>
      <c r="N164" s="642"/>
      <c r="O164" s="648"/>
      <c r="P164" s="645"/>
      <c r="Q164" s="694"/>
      <c r="R164" s="695"/>
      <c r="S164" s="694"/>
      <c r="T164" s="694"/>
      <c r="U164" s="694"/>
      <c r="V164" s="287"/>
    </row>
    <row r="165" spans="1:23" x14ac:dyDescent="0.25">
      <c r="A165" s="6">
        <v>139</v>
      </c>
      <c r="B165" s="4837" t="s">
        <v>2493</v>
      </c>
      <c r="C165" s="293" t="s">
        <v>868</v>
      </c>
      <c r="D165" s="18">
        <v>44825</v>
      </c>
      <c r="E165" s="380" t="s">
        <v>4928</v>
      </c>
      <c r="F165" s="102">
        <v>63</v>
      </c>
      <c r="G165" s="102">
        <f>AVERAGE(CPVTFC3SG0019!Q21:R21)</f>
        <v>9.4200000000000006E-2</v>
      </c>
      <c r="H165" s="13">
        <f t="shared" si="14"/>
        <v>-88.846153846153825</v>
      </c>
      <c r="I165" s="304" t="s">
        <v>314</v>
      </c>
      <c r="J165" s="878"/>
      <c r="K165" s="878"/>
      <c r="L165" s="877"/>
      <c r="M165" s="642"/>
      <c r="N165" s="642"/>
      <c r="O165" s="648"/>
      <c r="P165" s="645"/>
      <c r="Q165" s="694"/>
      <c r="R165" s="695"/>
      <c r="S165" s="694"/>
      <c r="T165" s="694"/>
      <c r="U165" s="694"/>
      <c r="V165" s="287"/>
    </row>
    <row r="166" spans="1:23" x14ac:dyDescent="0.25">
      <c r="A166" s="6">
        <v>140</v>
      </c>
      <c r="B166" s="4861"/>
      <c r="C166" s="293" t="s">
        <v>220</v>
      </c>
      <c r="D166" s="18">
        <v>44825</v>
      </c>
      <c r="E166" s="380" t="s">
        <v>4928</v>
      </c>
      <c r="F166" s="102">
        <v>64</v>
      </c>
      <c r="G166" s="102">
        <f>AVERAGE(CPVTFC3SG0019!S21:T21)</f>
        <v>7.85E-2</v>
      </c>
      <c r="H166" s="13">
        <f t="shared" si="14"/>
        <v>-149.23076923076923</v>
      </c>
      <c r="I166" s="304" t="s">
        <v>314</v>
      </c>
      <c r="J166" s="875"/>
      <c r="K166" s="876"/>
      <c r="L166" s="877"/>
      <c r="M166" s="645"/>
      <c r="N166" s="646"/>
      <c r="O166" s="648"/>
      <c r="P166" s="645"/>
      <c r="Q166" s="694"/>
      <c r="R166" s="695"/>
      <c r="S166" s="694"/>
      <c r="T166" s="694"/>
      <c r="U166" s="694"/>
    </row>
    <row r="167" spans="1:23" x14ac:dyDescent="0.25">
      <c r="A167" s="64">
        <v>141</v>
      </c>
      <c r="B167" s="4854" t="s">
        <v>2494</v>
      </c>
      <c r="C167" s="300" t="s">
        <v>868</v>
      </c>
      <c r="D167" s="65">
        <v>44825</v>
      </c>
      <c r="E167" s="387" t="s">
        <v>4928</v>
      </c>
      <c r="F167" s="164">
        <v>65</v>
      </c>
      <c r="G167" s="164">
        <f>AVERAGE(CPVTFC3SG0019!U21:V21)</f>
        <v>0.56440000000000001</v>
      </c>
      <c r="H167" s="67">
        <f t="shared" si="14"/>
        <v>1719.6153846153848</v>
      </c>
      <c r="I167" s="2254" t="s">
        <v>315</v>
      </c>
      <c r="J167" s="875"/>
      <c r="K167" s="843"/>
      <c r="L167" s="877"/>
      <c r="M167" s="645"/>
      <c r="N167" s="646"/>
      <c r="O167" s="648"/>
      <c r="P167" s="645"/>
      <c r="Q167" s="694"/>
      <c r="R167" s="695"/>
      <c r="S167" s="694"/>
      <c r="T167" s="694"/>
      <c r="U167" s="694"/>
      <c r="V167" s="308"/>
    </row>
    <row r="168" spans="1:23" x14ac:dyDescent="0.25">
      <c r="A168" s="64">
        <v>142</v>
      </c>
      <c r="B168" s="4860"/>
      <c r="C168" s="300" t="s">
        <v>220</v>
      </c>
      <c r="D168" s="65">
        <v>44825</v>
      </c>
      <c r="E168" s="387" t="s">
        <v>4928</v>
      </c>
      <c r="F168" s="164">
        <v>66</v>
      </c>
      <c r="G168" s="164">
        <f>AVERAGE(CPVTFC3SG0019!W21:X21)</f>
        <v>0.52480000000000004</v>
      </c>
      <c r="H168" s="67">
        <f t="shared" ref="H168:H235" si="18">(G168-0.1173)/0.013*50</f>
        <v>1567.3076923076926</v>
      </c>
      <c r="I168" s="2254" t="s">
        <v>315</v>
      </c>
      <c r="J168" s="878"/>
      <c r="K168" s="878"/>
      <c r="L168" s="877"/>
      <c r="M168" s="642"/>
      <c r="N168" s="642"/>
      <c r="O168" s="648"/>
      <c r="P168" s="645"/>
      <c r="Q168" s="694"/>
      <c r="R168" s="695"/>
      <c r="S168" s="694"/>
      <c r="T168" s="694"/>
      <c r="U168" s="694"/>
      <c r="V168" s="287"/>
    </row>
    <row r="169" spans="1:23" x14ac:dyDescent="0.25">
      <c r="A169" s="64">
        <v>143</v>
      </c>
      <c r="B169" s="4854" t="s">
        <v>2495</v>
      </c>
      <c r="C169" s="300" t="s">
        <v>868</v>
      </c>
      <c r="D169" s="65">
        <v>44825</v>
      </c>
      <c r="E169" s="387" t="s">
        <v>4928</v>
      </c>
      <c r="F169" s="164">
        <v>67</v>
      </c>
      <c r="G169" s="164">
        <f>AVERAGE(CPVTFC3SG0019!C23:D23)</f>
        <v>0.54610000000000003</v>
      </c>
      <c r="H169" s="67">
        <f t="shared" si="18"/>
        <v>1649.2307692307695</v>
      </c>
      <c r="I169" s="2254" t="s">
        <v>315</v>
      </c>
      <c r="J169" s="875"/>
      <c r="K169" s="843"/>
      <c r="L169" s="877"/>
      <c r="M169" s="645"/>
      <c r="N169" s="646"/>
      <c r="O169" s="648"/>
      <c r="P169" s="645"/>
      <c r="Q169" s="694"/>
      <c r="R169" s="695"/>
      <c r="S169" s="694"/>
      <c r="T169" s="694"/>
      <c r="U169" s="694"/>
    </row>
    <row r="170" spans="1:23" ht="15.75" x14ac:dyDescent="0.25">
      <c r="A170" s="64">
        <v>144</v>
      </c>
      <c r="B170" s="4860"/>
      <c r="C170" s="300" t="s">
        <v>220</v>
      </c>
      <c r="D170" s="65">
        <v>44825</v>
      </c>
      <c r="E170" s="387" t="s">
        <v>4928</v>
      </c>
      <c r="F170" s="164">
        <v>68</v>
      </c>
      <c r="G170" s="311">
        <f>AVERAGE(CPVTFC3SG0019!E23:F23)</f>
        <v>0.45105000000000001</v>
      </c>
      <c r="H170" s="67">
        <f t="shared" si="18"/>
        <v>1283.6538461538462</v>
      </c>
      <c r="I170" s="2254" t="s">
        <v>315</v>
      </c>
      <c r="J170" s="875"/>
      <c r="K170" s="876"/>
      <c r="L170" s="877"/>
      <c r="M170" s="645"/>
      <c r="N170" s="646"/>
      <c r="O170" s="648"/>
      <c r="P170" s="645"/>
      <c r="Q170" s="694"/>
      <c r="R170" s="695"/>
      <c r="S170" s="694"/>
      <c r="T170" s="694"/>
      <c r="U170" s="694"/>
    </row>
    <row r="171" spans="1:23" ht="15.75" x14ac:dyDescent="0.25">
      <c r="A171" s="9">
        <v>145</v>
      </c>
      <c r="B171" s="4845" t="s">
        <v>2496</v>
      </c>
      <c r="C171" s="301" t="s">
        <v>868</v>
      </c>
      <c r="D171" s="19">
        <v>44825</v>
      </c>
      <c r="E171" s="384" t="s">
        <v>4928</v>
      </c>
      <c r="F171" s="103">
        <v>69</v>
      </c>
      <c r="G171" s="2286">
        <f>AVERAGE(CPVTFC3SG0019!G23:H23)</f>
        <v>0.52664999999999995</v>
      </c>
      <c r="H171" s="14">
        <f t="shared" si="18"/>
        <v>1574.4230769230767</v>
      </c>
      <c r="I171" s="2217" t="s">
        <v>315</v>
      </c>
      <c r="J171" s="875"/>
      <c r="K171" s="876"/>
      <c r="L171" s="877"/>
      <c r="M171" s="645"/>
      <c r="N171" s="646"/>
      <c r="O171" s="648"/>
      <c r="P171" s="1149"/>
      <c r="Q171" s="900"/>
      <c r="R171" s="695"/>
      <c r="S171" s="645"/>
      <c r="T171" s="646"/>
      <c r="U171" s="1259"/>
    </row>
    <row r="172" spans="1:23" x14ac:dyDescent="0.25">
      <c r="A172" s="6">
        <v>146</v>
      </c>
      <c r="B172" s="4855"/>
      <c r="C172" s="293" t="s">
        <v>220</v>
      </c>
      <c r="D172" s="18">
        <v>44825</v>
      </c>
      <c r="E172" s="380" t="s">
        <v>4928</v>
      </c>
      <c r="F172" s="102">
        <v>70</v>
      </c>
      <c r="G172" s="102">
        <f>AVERAGE(CPVTFC3SG0019!I23:J23)</f>
        <v>0.37940000000000002</v>
      </c>
      <c r="H172" s="13">
        <f t="shared" si="18"/>
        <v>1008.0769230769231</v>
      </c>
      <c r="I172" s="2212" t="s">
        <v>314</v>
      </c>
      <c r="J172" s="878"/>
      <c r="K172" s="878"/>
      <c r="L172" s="877"/>
      <c r="M172" s="642"/>
      <c r="N172" s="642"/>
      <c r="O172" s="648"/>
      <c r="P172" s="1149"/>
      <c r="Q172" s="900"/>
      <c r="R172" s="695"/>
      <c r="S172" s="645"/>
      <c r="T172" s="646"/>
      <c r="U172" s="900"/>
    </row>
    <row r="173" spans="1:23" x14ac:dyDescent="0.25">
      <c r="A173" s="64">
        <v>147</v>
      </c>
      <c r="B173" s="4854" t="s">
        <v>2497</v>
      </c>
      <c r="C173" s="300" t="s">
        <v>868</v>
      </c>
      <c r="D173" s="65">
        <v>44825</v>
      </c>
      <c r="E173" s="387" t="s">
        <v>4928</v>
      </c>
      <c r="F173" s="164">
        <v>71</v>
      </c>
      <c r="G173" s="164">
        <f>AVERAGE(CPVTFC3SG0019!K23:L23)</f>
        <v>1.1385999999999998</v>
      </c>
      <c r="H173" s="67">
        <f t="shared" si="18"/>
        <v>3928.0769230769229</v>
      </c>
      <c r="I173" s="305" t="s">
        <v>315</v>
      </c>
      <c r="J173" s="875"/>
      <c r="K173" s="876"/>
      <c r="L173" s="877"/>
      <c r="M173" s="645"/>
      <c r="N173" s="646"/>
      <c r="O173" s="648"/>
      <c r="P173" s="1149"/>
      <c r="Q173" s="900"/>
      <c r="R173" s="695"/>
      <c r="S173" s="645"/>
      <c r="T173" s="646"/>
      <c r="U173" s="900"/>
    </row>
    <row r="174" spans="1:23" x14ac:dyDescent="0.25">
      <c r="A174" s="64">
        <v>148</v>
      </c>
      <c r="B174" s="4860"/>
      <c r="C174" s="300" t="s">
        <v>220</v>
      </c>
      <c r="D174" s="65">
        <v>44825</v>
      </c>
      <c r="E174" s="387" t="s">
        <v>4928</v>
      </c>
      <c r="F174" s="164">
        <v>72</v>
      </c>
      <c r="G174" s="164">
        <f>AVERAGE(CPVTFC3SG0019!M23:N23)</f>
        <v>0.69535000000000002</v>
      </c>
      <c r="H174" s="67">
        <f t="shared" si="18"/>
        <v>2223.2692307692309</v>
      </c>
      <c r="I174" s="305" t="s">
        <v>315</v>
      </c>
      <c r="J174" s="878"/>
      <c r="K174" s="878"/>
      <c r="L174" s="877"/>
      <c r="M174" s="642"/>
      <c r="N174" s="642"/>
      <c r="O174" s="648"/>
      <c r="P174" s="1149"/>
      <c r="Q174" s="900"/>
      <c r="R174" s="695"/>
      <c r="S174" s="645"/>
      <c r="T174" s="646"/>
      <c r="U174" s="900"/>
    </row>
    <row r="175" spans="1:23" x14ac:dyDescent="0.25">
      <c r="A175" s="9">
        <v>149</v>
      </c>
      <c r="B175" s="4845" t="s">
        <v>2498</v>
      </c>
      <c r="C175" s="301" t="s">
        <v>868</v>
      </c>
      <c r="D175" s="19">
        <v>44825</v>
      </c>
      <c r="E175" s="384" t="s">
        <v>4928</v>
      </c>
      <c r="F175" s="103">
        <v>73</v>
      </c>
      <c r="G175" s="103">
        <f>AVERAGE(CPVTFC3SG0019!O23:P23)</f>
        <v>0.50919999999999999</v>
      </c>
      <c r="H175" s="14">
        <f t="shared" si="18"/>
        <v>1507.3076923076922</v>
      </c>
      <c r="I175" s="2217" t="s">
        <v>315</v>
      </c>
      <c r="J175" s="878"/>
      <c r="K175" s="878"/>
      <c r="L175" s="877"/>
      <c r="M175" s="642"/>
      <c r="N175" s="642"/>
      <c r="O175" s="648"/>
      <c r="P175" s="1149"/>
      <c r="Q175" s="900"/>
      <c r="R175" s="695"/>
      <c r="S175" s="645"/>
      <c r="T175" s="646"/>
      <c r="U175" s="900"/>
    </row>
    <row r="176" spans="1:23" x14ac:dyDescent="0.25">
      <c r="A176" s="6">
        <v>150</v>
      </c>
      <c r="B176" s="4855"/>
      <c r="C176" s="293" t="s">
        <v>220</v>
      </c>
      <c r="D176" s="18">
        <v>44825</v>
      </c>
      <c r="E176" s="380" t="s">
        <v>4928</v>
      </c>
      <c r="F176" s="102">
        <v>74</v>
      </c>
      <c r="G176" s="102">
        <f>AVERAGE(CPVTFC3SG0019!Q23:R23)</f>
        <v>0.43430000000000002</v>
      </c>
      <c r="H176" s="13">
        <f t="shared" si="18"/>
        <v>1219.2307692307693</v>
      </c>
      <c r="I176" s="2212" t="s">
        <v>314</v>
      </c>
      <c r="J176" s="878"/>
      <c r="K176" s="878"/>
      <c r="L176" s="877"/>
      <c r="M176" s="642"/>
      <c r="N176" s="642"/>
      <c r="O176" s="648"/>
      <c r="P176" s="1149"/>
      <c r="Q176" s="900"/>
      <c r="R176" s="695"/>
      <c r="S176" s="645"/>
      <c r="T176" s="646"/>
      <c r="U176" s="900"/>
      <c r="V176" s="286"/>
    </row>
    <row r="177" spans="1:23" x14ac:dyDescent="0.25">
      <c r="A177" s="64">
        <v>151</v>
      </c>
      <c r="B177" s="424" t="s">
        <v>2499</v>
      </c>
      <c r="C177" s="300" t="s">
        <v>868</v>
      </c>
      <c r="D177" s="65">
        <v>44825</v>
      </c>
      <c r="E177" s="387" t="s">
        <v>4928</v>
      </c>
      <c r="F177" s="164">
        <v>75</v>
      </c>
      <c r="G177" s="164">
        <f>AVERAGE(CPVTFC3SG0019!S23:T23)</f>
        <v>2.1590500000000001</v>
      </c>
      <c r="H177" s="67">
        <f t="shared" si="18"/>
        <v>7852.8846153846162</v>
      </c>
      <c r="I177" s="305" t="s">
        <v>315</v>
      </c>
      <c r="J177" s="865">
        <v>44873</v>
      </c>
      <c r="K177" s="896" t="s">
        <v>5437</v>
      </c>
      <c r="L177" s="867">
        <v>154</v>
      </c>
      <c r="M177" s="72">
        <f>AVERAGE(CPVTFC3SG0047!L22:M22)</f>
        <v>0.30885000000000001</v>
      </c>
      <c r="N177" s="73">
        <f>(M177-0.1619)/0.0141*400</f>
        <v>4168.7943262411363</v>
      </c>
      <c r="O177" s="889" t="s">
        <v>315</v>
      </c>
      <c r="P177" s="1149"/>
      <c r="Q177" s="900"/>
      <c r="R177" s="695"/>
      <c r="S177" s="645"/>
      <c r="T177" s="646"/>
      <c r="U177" s="900"/>
      <c r="V177" s="287"/>
      <c r="W177" s="5">
        <v>1</v>
      </c>
    </row>
    <row r="178" spans="1:23" x14ac:dyDescent="0.25">
      <c r="A178" s="64">
        <v>152</v>
      </c>
      <c r="B178" s="424" t="s">
        <v>2499</v>
      </c>
      <c r="C178" s="300" t="s">
        <v>220</v>
      </c>
      <c r="D178" s="65">
        <v>44825</v>
      </c>
      <c r="E178" s="387" t="s">
        <v>4928</v>
      </c>
      <c r="F178" s="164">
        <v>76</v>
      </c>
      <c r="G178" s="164">
        <f>AVERAGE(CPVTFC3SG0019!U23:V23)</f>
        <v>1.42075</v>
      </c>
      <c r="H178" s="67">
        <f t="shared" si="18"/>
        <v>5013.2692307692305</v>
      </c>
      <c r="I178" s="305" t="s">
        <v>315</v>
      </c>
      <c r="J178" s="878"/>
      <c r="K178" s="878"/>
      <c r="L178" s="877"/>
      <c r="M178" s="642"/>
      <c r="N178" s="642"/>
      <c r="O178" s="648"/>
      <c r="P178" s="645"/>
      <c r="Q178" s="694"/>
      <c r="R178" s="695"/>
      <c r="S178" s="694"/>
      <c r="T178" s="694"/>
      <c r="U178" s="694"/>
      <c r="V178" s="308"/>
    </row>
    <row r="179" spans="1:23" x14ac:dyDescent="0.25">
      <c r="A179" s="6">
        <v>153</v>
      </c>
      <c r="B179" s="4837" t="s">
        <v>2500</v>
      </c>
      <c r="C179" s="293" t="s">
        <v>868</v>
      </c>
      <c r="D179" s="18">
        <v>44825</v>
      </c>
      <c r="E179" s="380" t="s">
        <v>4928</v>
      </c>
      <c r="F179" s="102">
        <v>77</v>
      </c>
      <c r="G179" s="102">
        <f>AVERAGE(CPVTFC3SG0019!W23:X23)</f>
        <v>0.3478</v>
      </c>
      <c r="H179" s="13">
        <f t="shared" si="18"/>
        <v>886.53846153846155</v>
      </c>
      <c r="I179" s="2212" t="s">
        <v>314</v>
      </c>
      <c r="J179" s="878"/>
      <c r="K179" s="878"/>
      <c r="L179" s="877"/>
      <c r="M179" s="642"/>
      <c r="N179" s="642"/>
      <c r="O179" s="648"/>
      <c r="P179" s="645"/>
      <c r="Q179" s="694"/>
      <c r="R179" s="695"/>
      <c r="S179" s="694"/>
      <c r="T179" s="694"/>
      <c r="U179" s="694"/>
      <c r="V179" s="287"/>
    </row>
    <row r="180" spans="1:23" x14ac:dyDescent="0.25">
      <c r="A180" s="6">
        <v>154</v>
      </c>
      <c r="B180" s="4861"/>
      <c r="C180" s="293" t="s">
        <v>220</v>
      </c>
      <c r="D180" s="18">
        <v>44825</v>
      </c>
      <c r="E180" s="380" t="s">
        <v>4928</v>
      </c>
      <c r="F180" s="102">
        <v>78</v>
      </c>
      <c r="G180" s="102">
        <f>AVERAGE(CPVTFC3SG0019!C25:D25)</f>
        <v>0.29375000000000001</v>
      </c>
      <c r="H180" s="13">
        <f t="shared" si="18"/>
        <v>678.65384615384619</v>
      </c>
      <c r="I180" s="2212" t="s">
        <v>314</v>
      </c>
      <c r="J180" s="875"/>
      <c r="K180" s="843"/>
      <c r="L180" s="877"/>
      <c r="M180" s="645"/>
      <c r="N180" s="646"/>
      <c r="O180" s="648"/>
      <c r="P180" s="645"/>
      <c r="Q180" s="694"/>
      <c r="R180" s="695"/>
      <c r="S180" s="694"/>
      <c r="T180" s="694"/>
      <c r="U180" s="694"/>
      <c r="V180" s="308"/>
    </row>
    <row r="181" spans="1:23" ht="15.75" x14ac:dyDescent="0.25">
      <c r="A181" s="6">
        <v>155</v>
      </c>
      <c r="B181" s="4837" t="s">
        <v>2501</v>
      </c>
      <c r="C181" s="293" t="s">
        <v>868</v>
      </c>
      <c r="D181" s="18">
        <v>44825</v>
      </c>
      <c r="E181" s="380" t="s">
        <v>4928</v>
      </c>
      <c r="F181" s="102">
        <v>79</v>
      </c>
      <c r="G181" s="310">
        <f>AVERAGE(CPVTFC3SG0019!E25:F25)</f>
        <v>7.0050000000000001E-2</v>
      </c>
      <c r="H181" s="13">
        <f t="shared" si="18"/>
        <v>-181.73076923076925</v>
      </c>
      <c r="I181" s="304" t="s">
        <v>314</v>
      </c>
      <c r="J181" s="878"/>
      <c r="K181" s="878"/>
      <c r="L181" s="877"/>
      <c r="M181" s="642"/>
      <c r="N181" s="642"/>
      <c r="O181" s="648"/>
      <c r="P181" s="645"/>
      <c r="Q181" s="694"/>
      <c r="R181" s="695"/>
      <c r="S181" s="694"/>
      <c r="T181" s="694"/>
      <c r="U181" s="694"/>
      <c r="V181" s="287"/>
    </row>
    <row r="182" spans="1:23" ht="16.5" thickBot="1" x14ac:dyDescent="0.3">
      <c r="A182" s="470">
        <v>156</v>
      </c>
      <c r="B182" s="4850"/>
      <c r="C182" s="1266" t="s">
        <v>220</v>
      </c>
      <c r="D182" s="111">
        <v>44825</v>
      </c>
      <c r="E182" s="472" t="s">
        <v>4928</v>
      </c>
      <c r="F182" s="321">
        <v>80</v>
      </c>
      <c r="G182" s="1320">
        <f>AVERAGE(CPVTFC3SG0019!G25:H25)</f>
        <v>6.6500000000000004E-2</v>
      </c>
      <c r="H182" s="113">
        <f t="shared" si="18"/>
        <v>-195.38461538461539</v>
      </c>
      <c r="I182" s="367" t="s">
        <v>314</v>
      </c>
      <c r="J182" s="967"/>
      <c r="K182" s="968"/>
      <c r="L182" s="794"/>
      <c r="M182" s="969"/>
      <c r="N182" s="970"/>
      <c r="O182" s="657"/>
      <c r="P182" s="969"/>
      <c r="Q182" s="1268"/>
      <c r="R182" s="1586"/>
      <c r="S182" s="1268"/>
      <c r="T182" s="1268"/>
      <c r="U182" s="1268"/>
      <c r="V182" s="308"/>
    </row>
    <row r="183" spans="1:23" x14ac:dyDescent="0.25">
      <c r="A183" s="406">
        <v>157</v>
      </c>
      <c r="B183" s="4852" t="s">
        <v>2502</v>
      </c>
      <c r="C183" s="1282" t="s">
        <v>868</v>
      </c>
      <c r="D183" s="407">
        <v>44825</v>
      </c>
      <c r="E183" s="477" t="s">
        <v>4928</v>
      </c>
      <c r="F183" s="478">
        <v>81</v>
      </c>
      <c r="G183" s="478">
        <f>AVERAGE(CPVTFC3SG0019!I25:J25)</f>
        <v>2.81175</v>
      </c>
      <c r="H183" s="405">
        <f t="shared" si="18"/>
        <v>10363.26923076923</v>
      </c>
      <c r="I183" s="1283" t="s">
        <v>315</v>
      </c>
      <c r="J183" s="1326">
        <v>44873</v>
      </c>
      <c r="K183" s="759" t="s">
        <v>5437</v>
      </c>
      <c r="L183" s="479">
        <v>155</v>
      </c>
      <c r="M183" s="1327">
        <f>AVERAGE(CPVTFC3SG0047!N22:O22)</f>
        <v>0.60194999999999999</v>
      </c>
      <c r="N183" s="480">
        <f t="shared" ref="N183:N190" si="19">(M183-0.1619)/0.0141*400</f>
        <v>12483.687943262412</v>
      </c>
      <c r="O183" s="872" t="s">
        <v>315</v>
      </c>
      <c r="P183" s="1808">
        <v>44881</v>
      </c>
      <c r="Q183" s="1221" t="s">
        <v>5476</v>
      </c>
      <c r="R183" s="1810">
        <v>77</v>
      </c>
      <c r="S183" s="1016">
        <f>AVERAGE(CPVTFC3SG0057!W23:X23)</f>
        <v>0.16525000000000001</v>
      </c>
      <c r="T183" s="1175">
        <f t="shared" ref="T183:T185" si="20">(S183-0.128)/0.0135*66</f>
        <v>182.11111111111114</v>
      </c>
      <c r="U183" s="1176" t="s">
        <v>314</v>
      </c>
      <c r="V183" s="4828"/>
      <c r="W183" s="5">
        <v>1</v>
      </c>
    </row>
    <row r="184" spans="1:23" x14ac:dyDescent="0.25">
      <c r="A184" s="590"/>
      <c r="B184" s="4859"/>
      <c r="C184" s="300" t="s">
        <v>5448</v>
      </c>
      <c r="D184" s="1149"/>
      <c r="E184" s="1264"/>
      <c r="F184" s="695"/>
      <c r="G184" s="695"/>
      <c r="H184" s="646"/>
      <c r="I184" s="1265"/>
      <c r="J184" s="891"/>
      <c r="K184" s="642"/>
      <c r="L184" s="892"/>
      <c r="M184" s="893"/>
      <c r="N184" s="894"/>
      <c r="O184" s="648"/>
      <c r="P184" s="18">
        <v>44881</v>
      </c>
      <c r="Q184" s="1177" t="s">
        <v>5476</v>
      </c>
      <c r="R184" s="102">
        <v>78</v>
      </c>
      <c r="S184" s="7">
        <f>AVERAGE(CPVTFC3SG0057!C25:D25)</f>
        <v>0.19</v>
      </c>
      <c r="T184" s="13">
        <f t="shared" si="20"/>
        <v>303.11111111111109</v>
      </c>
      <c r="U184" s="1201" t="s">
        <v>314</v>
      </c>
      <c r="V184" s="4828"/>
    </row>
    <row r="185" spans="1:23" x14ac:dyDescent="0.25">
      <c r="A185" s="590"/>
      <c r="B185" s="4859"/>
      <c r="C185" s="300" t="s">
        <v>863</v>
      </c>
      <c r="D185" s="1149"/>
      <c r="E185" s="1264"/>
      <c r="F185" s="695"/>
      <c r="G185" s="695"/>
      <c r="H185" s="646"/>
      <c r="I185" s="1265"/>
      <c r="J185" s="891"/>
      <c r="K185" s="642"/>
      <c r="L185" s="892"/>
      <c r="M185" s="893"/>
      <c r="N185" s="894"/>
      <c r="O185" s="648"/>
      <c r="P185" s="18">
        <v>44881</v>
      </c>
      <c r="Q185" s="1177" t="s">
        <v>5476</v>
      </c>
      <c r="R185" s="102">
        <v>79</v>
      </c>
      <c r="S185" s="7">
        <f>AVERAGE(CPVTFC3SG0057!E25:F25)</f>
        <v>0.19325000000000001</v>
      </c>
      <c r="T185" s="13">
        <f t="shared" si="20"/>
        <v>319.00000000000006</v>
      </c>
      <c r="U185" s="1201" t="s">
        <v>314</v>
      </c>
      <c r="V185" s="4828"/>
    </row>
    <row r="186" spans="1:23" ht="15.75" thickBot="1" x14ac:dyDescent="0.3">
      <c r="A186" s="481">
        <v>158</v>
      </c>
      <c r="B186" s="4853"/>
      <c r="C186" s="1284" t="s">
        <v>220</v>
      </c>
      <c r="D186" s="412">
        <v>44825</v>
      </c>
      <c r="E186" s="484" t="s">
        <v>4928</v>
      </c>
      <c r="F186" s="485">
        <v>82</v>
      </c>
      <c r="G186" s="485">
        <f>AVERAGE(CPVTFC3SG0019!K25:L25)</f>
        <v>0.71499999999999997</v>
      </c>
      <c r="H186" s="415">
        <f>(G186-0.1173)/0.013*50</f>
        <v>2298.8461538461538</v>
      </c>
      <c r="I186" s="1285" t="s">
        <v>315</v>
      </c>
      <c r="J186" s="963"/>
      <c r="K186" s="839"/>
      <c r="L186" s="792"/>
      <c r="M186" s="668"/>
      <c r="N186" s="662"/>
      <c r="O186" s="1306"/>
      <c r="P186" s="465">
        <v>44881</v>
      </c>
      <c r="Q186" s="1222" t="s">
        <v>5476</v>
      </c>
      <c r="R186" s="495">
        <v>80</v>
      </c>
      <c r="S186" s="955">
        <f>AVERAGE(CPVTFC3SG0057!G25:H25)</f>
        <v>0.13519999999999999</v>
      </c>
      <c r="T186" s="1192">
        <f>(S186-0.128)/0.0135*66</f>
        <v>35.199999999999925</v>
      </c>
      <c r="U186" s="1223" t="s">
        <v>314</v>
      </c>
      <c r="V186" s="4701"/>
    </row>
    <row r="187" spans="1:23" x14ac:dyDescent="0.25">
      <c r="A187" s="114">
        <v>159</v>
      </c>
      <c r="B187" s="1305" t="s">
        <v>2503</v>
      </c>
      <c r="C187" s="1269" t="s">
        <v>868</v>
      </c>
      <c r="D187" s="115">
        <v>44825</v>
      </c>
      <c r="E187" s="388" t="s">
        <v>4928</v>
      </c>
      <c r="F187" s="444">
        <v>83</v>
      </c>
      <c r="G187" s="444">
        <f>AVERAGE(CPVTFC3SG0019!M25:N25)</f>
        <v>2.085</v>
      </c>
      <c r="H187" s="117">
        <f t="shared" si="18"/>
        <v>7568.0769230769229</v>
      </c>
      <c r="I187" s="1270" t="s">
        <v>315</v>
      </c>
      <c r="J187" s="1321">
        <v>44873</v>
      </c>
      <c r="K187" s="979" t="s">
        <v>5437</v>
      </c>
      <c r="L187" s="1322">
        <v>156</v>
      </c>
      <c r="M187" s="1323">
        <f>AVERAGE(CPVTFC3SG0047!P22:Q22)</f>
        <v>0.23794999999999999</v>
      </c>
      <c r="N187" s="1324">
        <f t="shared" si="19"/>
        <v>2157.4468085106387</v>
      </c>
      <c r="O187" s="1325" t="s">
        <v>315</v>
      </c>
      <c r="P187" s="830"/>
      <c r="Q187" s="1271"/>
      <c r="R187" s="1288"/>
      <c r="S187" s="1271"/>
      <c r="T187" s="1271"/>
      <c r="U187" s="1271"/>
      <c r="V187" s="308"/>
      <c r="W187" s="5">
        <v>1</v>
      </c>
    </row>
    <row r="188" spans="1:23" x14ac:dyDescent="0.25">
      <c r="A188" s="64">
        <v>160</v>
      </c>
      <c r="B188" s="424" t="s">
        <v>2503</v>
      </c>
      <c r="C188" s="300" t="s">
        <v>220</v>
      </c>
      <c r="D188" s="65">
        <v>44825</v>
      </c>
      <c r="E188" s="387" t="s">
        <v>4928</v>
      </c>
      <c r="F188" s="164">
        <v>84</v>
      </c>
      <c r="G188" s="164">
        <f>AVERAGE(CPVTFC3SG0019!O25:P25)</f>
        <v>1.38415</v>
      </c>
      <c r="H188" s="67">
        <f t="shared" si="18"/>
        <v>4872.5</v>
      </c>
      <c r="I188" s="305" t="s">
        <v>315</v>
      </c>
      <c r="J188" s="875"/>
      <c r="K188" s="900"/>
      <c r="L188" s="877"/>
      <c r="M188" s="645"/>
      <c r="N188" s="646"/>
      <c r="O188" s="648"/>
      <c r="P188" s="1149"/>
      <c r="Q188" s="900"/>
      <c r="R188" s="695"/>
      <c r="S188" s="645"/>
      <c r="T188" s="646"/>
      <c r="U188" s="900"/>
      <c r="V188" s="287"/>
    </row>
    <row r="189" spans="1:23" x14ac:dyDescent="0.25">
      <c r="A189" s="64">
        <v>161</v>
      </c>
      <c r="B189" s="4854" t="s">
        <v>2504</v>
      </c>
      <c r="C189" s="300" t="s">
        <v>868</v>
      </c>
      <c r="D189" s="65">
        <v>44825</v>
      </c>
      <c r="E189" s="387" t="s">
        <v>4928</v>
      </c>
      <c r="F189" s="164">
        <v>85</v>
      </c>
      <c r="G189" s="164">
        <f>AVERAGE(CPVTFC3SG0019!Q25:R25)</f>
        <v>2.7866</v>
      </c>
      <c r="H189" s="67">
        <f t="shared" si="18"/>
        <v>10266.538461538461</v>
      </c>
      <c r="I189" s="305" t="s">
        <v>315</v>
      </c>
      <c r="J189" s="901">
        <v>44873</v>
      </c>
      <c r="K189" s="101" t="s">
        <v>5437</v>
      </c>
      <c r="L189" s="145">
        <v>157</v>
      </c>
      <c r="M189" s="99">
        <f>AVERAGE(CPVTFC3SG0047!R22:S22)</f>
        <v>0.8136000000000001</v>
      </c>
      <c r="N189" s="100">
        <f t="shared" si="19"/>
        <v>18487.943262411351</v>
      </c>
      <c r="O189" s="858" t="s">
        <v>315</v>
      </c>
      <c r="P189" s="1149"/>
      <c r="Q189" s="900"/>
      <c r="R189" s="695"/>
      <c r="S189" s="645"/>
      <c r="T189" s="646"/>
      <c r="U189" s="900"/>
      <c r="W189" s="5">
        <v>1</v>
      </c>
    </row>
    <row r="190" spans="1:23" x14ac:dyDescent="0.25">
      <c r="A190" s="64">
        <v>162</v>
      </c>
      <c r="B190" s="4860"/>
      <c r="C190" s="300" t="s">
        <v>220</v>
      </c>
      <c r="D190" s="65">
        <v>44825</v>
      </c>
      <c r="E190" s="387" t="s">
        <v>4928</v>
      </c>
      <c r="F190" s="164">
        <v>86</v>
      </c>
      <c r="G190" s="164">
        <f>AVERAGE(CPVTFC3SG0019!S25:T25)</f>
        <v>2.7448499999999996</v>
      </c>
      <c r="H190" s="67">
        <f t="shared" si="18"/>
        <v>10105.961538461537</v>
      </c>
      <c r="I190" s="305" t="s">
        <v>315</v>
      </c>
      <c r="J190" s="901">
        <v>44873</v>
      </c>
      <c r="K190" s="101" t="s">
        <v>5437</v>
      </c>
      <c r="L190" s="145">
        <v>158</v>
      </c>
      <c r="M190" s="99">
        <f>AVERAGE(CPVTFC3SG0047!T22:U22)</f>
        <v>0.97194999999999998</v>
      </c>
      <c r="N190" s="100">
        <f t="shared" si="19"/>
        <v>22980.141843971629</v>
      </c>
      <c r="O190" s="858" t="s">
        <v>315</v>
      </c>
      <c r="P190" s="1149"/>
      <c r="Q190" s="900"/>
      <c r="R190" s="695"/>
      <c r="S190" s="645"/>
      <c r="T190" s="646"/>
      <c r="U190" s="900"/>
      <c r="W190" s="5">
        <v>1</v>
      </c>
    </row>
    <row r="191" spans="1:23" x14ac:dyDescent="0.25">
      <c r="A191" s="64">
        <v>163</v>
      </c>
      <c r="B191" s="4854" t="s">
        <v>2505</v>
      </c>
      <c r="C191" s="300" t="s">
        <v>868</v>
      </c>
      <c r="D191" s="65">
        <v>44825</v>
      </c>
      <c r="E191" s="387" t="s">
        <v>4928</v>
      </c>
      <c r="F191" s="164">
        <v>87</v>
      </c>
      <c r="G191" s="164">
        <f>AVERAGE(CPVTFC3SG0019!U25:V25)</f>
        <v>0.85289999999999999</v>
      </c>
      <c r="H191" s="67">
        <f t="shared" si="18"/>
        <v>2829.2307692307695</v>
      </c>
      <c r="I191" s="305" t="s">
        <v>315</v>
      </c>
      <c r="J191" s="875"/>
      <c r="K191" s="876"/>
      <c r="L191" s="877"/>
      <c r="M191" s="645"/>
      <c r="N191" s="646"/>
      <c r="O191" s="648"/>
      <c r="P191" s="1149"/>
      <c r="Q191" s="900"/>
      <c r="R191" s="695"/>
      <c r="S191" s="645"/>
      <c r="T191" s="646"/>
      <c r="U191" s="900"/>
    </row>
    <row r="192" spans="1:23" x14ac:dyDescent="0.25">
      <c r="A192" s="64">
        <v>164</v>
      </c>
      <c r="B192" s="4860"/>
      <c r="C192" s="300" t="s">
        <v>220</v>
      </c>
      <c r="D192" s="65">
        <v>44825</v>
      </c>
      <c r="E192" s="387" t="s">
        <v>4928</v>
      </c>
      <c r="F192" s="164">
        <v>88</v>
      </c>
      <c r="G192" s="164">
        <f>AVERAGE(CPVTFC3SG0019!W25:X25)</f>
        <v>0.72335000000000005</v>
      </c>
      <c r="H192" s="67">
        <f t="shared" si="18"/>
        <v>2330.9615384615386</v>
      </c>
      <c r="I192" s="305" t="s">
        <v>315</v>
      </c>
      <c r="J192" s="875"/>
      <c r="K192" s="900"/>
      <c r="L192" s="877"/>
      <c r="M192" s="645"/>
      <c r="N192" s="646"/>
      <c r="O192" s="648"/>
      <c r="P192" s="645"/>
      <c r="Q192" s="694"/>
      <c r="R192" s="695"/>
      <c r="S192" s="694"/>
      <c r="T192" s="694"/>
      <c r="U192" s="694"/>
      <c r="V192" s="286"/>
    </row>
    <row r="193" spans="1:23" x14ac:dyDescent="0.25">
      <c r="A193" s="9">
        <v>165</v>
      </c>
      <c r="B193" s="4845" t="s">
        <v>2506</v>
      </c>
      <c r="C193" s="301" t="s">
        <v>868</v>
      </c>
      <c r="D193" s="19">
        <v>44825</v>
      </c>
      <c r="E193" s="384" t="s">
        <v>4928</v>
      </c>
      <c r="F193" s="103">
        <v>89</v>
      </c>
      <c r="G193" s="103">
        <f>AVERAGE(CPVTFC3SG0019!B12:C12)</f>
        <v>0.60070000000000001</v>
      </c>
      <c r="H193" s="14">
        <f t="shared" ref="H193:H205" si="21">(G193-0.1173)/0.013*50</f>
        <v>1859.2307692307693</v>
      </c>
      <c r="I193" s="2217" t="s">
        <v>315</v>
      </c>
      <c r="J193" s="878"/>
      <c r="K193" s="878"/>
      <c r="L193" s="877"/>
      <c r="M193" s="642"/>
      <c r="N193" s="642"/>
      <c r="O193" s="648"/>
      <c r="P193" s="645"/>
      <c r="Q193" s="694"/>
      <c r="R193" s="695"/>
      <c r="S193" s="694"/>
      <c r="T193" s="694"/>
      <c r="U193" s="694"/>
      <c r="V193" s="287"/>
    </row>
    <row r="194" spans="1:23" x14ac:dyDescent="0.25">
      <c r="A194" s="6">
        <v>166</v>
      </c>
      <c r="B194" s="4855"/>
      <c r="C194" s="293" t="s">
        <v>220</v>
      </c>
      <c r="D194" s="18">
        <v>44825</v>
      </c>
      <c r="E194" s="380" t="s">
        <v>4928</v>
      </c>
      <c r="F194" s="102">
        <v>90</v>
      </c>
      <c r="G194" s="102">
        <f>AVERAGE(CPVTFC3SG0019!D12:E12)</f>
        <v>0.31089999999999995</v>
      </c>
      <c r="H194" s="13">
        <f t="shared" si="21"/>
        <v>744.61538461538441</v>
      </c>
      <c r="I194" s="304" t="s">
        <v>314</v>
      </c>
      <c r="J194" s="878"/>
      <c r="K194" s="878"/>
      <c r="L194" s="877"/>
      <c r="M194" s="642"/>
      <c r="N194" s="642"/>
      <c r="O194" s="648"/>
      <c r="P194" s="1149"/>
      <c r="Q194" s="900"/>
      <c r="R194" s="695"/>
      <c r="S194" s="645"/>
      <c r="T194" s="646"/>
      <c r="U194" s="900"/>
    </row>
    <row r="195" spans="1:23" x14ac:dyDescent="0.25">
      <c r="A195" s="64">
        <v>167</v>
      </c>
      <c r="B195" s="4854" t="s">
        <v>2507</v>
      </c>
      <c r="C195" s="300" t="s">
        <v>868</v>
      </c>
      <c r="D195" s="65">
        <v>44825</v>
      </c>
      <c r="E195" s="387" t="s">
        <v>4928</v>
      </c>
      <c r="F195" s="164">
        <v>91</v>
      </c>
      <c r="G195" s="164">
        <f>AVERAGE(CPVTFC3SG0019!F12:G12)</f>
        <v>2.8116500000000002</v>
      </c>
      <c r="H195" s="67">
        <f t="shared" si="21"/>
        <v>10362.884615384615</v>
      </c>
      <c r="I195" s="305" t="s">
        <v>315</v>
      </c>
      <c r="J195" s="901">
        <v>44873</v>
      </c>
      <c r="K195" s="101" t="s">
        <v>5437</v>
      </c>
      <c r="L195" s="145">
        <v>159</v>
      </c>
      <c r="M195" s="99">
        <f>AVERAGE(CPVTFC3SG0047!V22:W22)</f>
        <v>2.1360000000000001</v>
      </c>
      <c r="N195" s="100">
        <f t="shared" ref="N195:N208" si="22">(M195-0.1619)/0.0141*400</f>
        <v>56002.836879432631</v>
      </c>
      <c r="O195" s="858" t="s">
        <v>315</v>
      </c>
      <c r="P195" s="1149"/>
      <c r="Q195" s="900"/>
      <c r="R195" s="695"/>
      <c r="S195" s="645"/>
      <c r="T195" s="646"/>
      <c r="U195" s="900"/>
      <c r="W195" s="5">
        <v>1</v>
      </c>
    </row>
    <row r="196" spans="1:23" x14ac:dyDescent="0.25">
      <c r="A196" s="64">
        <v>168</v>
      </c>
      <c r="B196" s="4860"/>
      <c r="C196" s="300" t="s">
        <v>220</v>
      </c>
      <c r="D196" s="65">
        <v>44825</v>
      </c>
      <c r="E196" s="387" t="s">
        <v>4928</v>
      </c>
      <c r="F196" s="164">
        <v>92</v>
      </c>
      <c r="G196" s="164">
        <f>AVERAGE(CPVTFC3SG0019!H12:I12)</f>
        <v>2.802</v>
      </c>
      <c r="H196" s="67">
        <f t="shared" si="21"/>
        <v>10325.76923076923</v>
      </c>
      <c r="I196" s="305" t="s">
        <v>315</v>
      </c>
      <c r="J196" s="901">
        <v>44873</v>
      </c>
      <c r="K196" s="101" t="s">
        <v>5437</v>
      </c>
      <c r="L196" s="145">
        <v>160</v>
      </c>
      <c r="M196" s="99">
        <f>AVERAGE(CPVTFC3SG0047!X22:Y22)</f>
        <v>1.28305</v>
      </c>
      <c r="N196" s="100">
        <f t="shared" si="22"/>
        <v>31805.673758865254</v>
      </c>
      <c r="O196" s="858" t="s">
        <v>315</v>
      </c>
      <c r="P196" s="1149"/>
      <c r="Q196" s="900"/>
      <c r="R196" s="695"/>
      <c r="S196" s="645"/>
      <c r="T196" s="646"/>
      <c r="U196" s="900"/>
      <c r="V196" s="286"/>
      <c r="W196" s="5">
        <v>1</v>
      </c>
    </row>
    <row r="197" spans="1:23" x14ac:dyDescent="0.25">
      <c r="A197" s="64">
        <v>169</v>
      </c>
      <c r="B197" s="4854" t="s">
        <v>2508</v>
      </c>
      <c r="C197" s="300" t="s">
        <v>868</v>
      </c>
      <c r="D197" s="65">
        <v>44825</v>
      </c>
      <c r="E197" s="387" t="s">
        <v>4928</v>
      </c>
      <c r="F197" s="164">
        <v>93</v>
      </c>
      <c r="G197" s="164">
        <f>AVERAGE(CPVTFC3SG0019!J12:K12)</f>
        <v>2.7679</v>
      </c>
      <c r="H197" s="67">
        <f t="shared" si="21"/>
        <v>10194.615384615385</v>
      </c>
      <c r="I197" s="305" t="s">
        <v>315</v>
      </c>
      <c r="J197" s="901">
        <v>44873</v>
      </c>
      <c r="K197" s="101" t="s">
        <v>5437</v>
      </c>
      <c r="L197" s="145">
        <v>161</v>
      </c>
      <c r="M197" s="99">
        <f>AVERAGE(CPVTFC3SG0047!B24:C24)</f>
        <v>0.82485000000000008</v>
      </c>
      <c r="N197" s="100">
        <f t="shared" si="22"/>
        <v>18807.092198581566</v>
      </c>
      <c r="O197" s="858" t="s">
        <v>315</v>
      </c>
      <c r="P197" s="1149"/>
      <c r="Q197" s="900"/>
      <c r="R197" s="695"/>
      <c r="S197" s="645"/>
      <c r="T197" s="646"/>
      <c r="U197" s="900"/>
      <c r="V197" s="287"/>
      <c r="W197" s="5">
        <v>1</v>
      </c>
    </row>
    <row r="198" spans="1:23" x14ac:dyDescent="0.25">
      <c r="A198" s="64">
        <v>170</v>
      </c>
      <c r="B198" s="4860"/>
      <c r="C198" s="300" t="s">
        <v>220</v>
      </c>
      <c r="D198" s="65">
        <v>44825</v>
      </c>
      <c r="E198" s="387" t="s">
        <v>4928</v>
      </c>
      <c r="F198" s="164">
        <v>94</v>
      </c>
      <c r="G198" s="164">
        <f>AVERAGE(CPVTFC3SG0019!L12:M12)</f>
        <v>2.7170999999999998</v>
      </c>
      <c r="H198" s="67">
        <f t="shared" si="21"/>
        <v>9999.2307692307695</v>
      </c>
      <c r="I198" s="305" t="s">
        <v>315</v>
      </c>
      <c r="J198" s="901">
        <v>44873</v>
      </c>
      <c r="K198" s="101" t="s">
        <v>5437</v>
      </c>
      <c r="L198" s="145">
        <v>162</v>
      </c>
      <c r="M198" s="99">
        <f>AVERAGE(CPVTFC3SG0047!D24:E24)</f>
        <v>0.63839999999999997</v>
      </c>
      <c r="N198" s="100">
        <f t="shared" si="22"/>
        <v>13517.7304964539</v>
      </c>
      <c r="O198" s="858" t="s">
        <v>315</v>
      </c>
      <c r="P198" s="645"/>
      <c r="Q198" s="694"/>
      <c r="R198" s="695"/>
      <c r="S198" s="694"/>
      <c r="T198" s="694"/>
      <c r="U198" s="694"/>
      <c r="V198" s="308"/>
      <c r="W198" s="5">
        <v>1</v>
      </c>
    </row>
    <row r="199" spans="1:23" x14ac:dyDescent="0.25">
      <c r="A199" s="64">
        <v>171</v>
      </c>
      <c r="B199" s="424" t="s">
        <v>2509</v>
      </c>
      <c r="C199" s="300" t="s">
        <v>868</v>
      </c>
      <c r="D199" s="65">
        <v>44825</v>
      </c>
      <c r="E199" s="387" t="s">
        <v>4928</v>
      </c>
      <c r="F199" s="164">
        <v>95</v>
      </c>
      <c r="G199" s="164">
        <f>AVERAGE(CPVTFC3SG0019!N12:O12)</f>
        <v>2.6305000000000001</v>
      </c>
      <c r="H199" s="67">
        <f t="shared" si="21"/>
        <v>9666.1538461538457</v>
      </c>
      <c r="I199" s="305" t="s">
        <v>315</v>
      </c>
      <c r="J199" s="901">
        <v>44873</v>
      </c>
      <c r="K199" s="101" t="s">
        <v>5437</v>
      </c>
      <c r="L199" s="145">
        <v>163</v>
      </c>
      <c r="M199" s="99">
        <f>AVERAGE(CPVTFC3SG0047!F24:G24)</f>
        <v>1.103</v>
      </c>
      <c r="N199" s="100">
        <f t="shared" si="22"/>
        <v>26697.872340425532</v>
      </c>
      <c r="O199" s="858" t="s">
        <v>315</v>
      </c>
      <c r="P199" s="645"/>
      <c r="Q199" s="694"/>
      <c r="R199" s="695"/>
      <c r="S199" s="694"/>
      <c r="T199" s="694"/>
      <c r="U199" s="694"/>
      <c r="V199" s="4828"/>
      <c r="W199" s="5">
        <v>1</v>
      </c>
    </row>
    <row r="200" spans="1:23" x14ac:dyDescent="0.25">
      <c r="A200" s="64">
        <v>172</v>
      </c>
      <c r="B200" s="424" t="s">
        <v>2509</v>
      </c>
      <c r="C200" s="300" t="s">
        <v>220</v>
      </c>
      <c r="D200" s="65">
        <v>44825</v>
      </c>
      <c r="E200" s="387" t="s">
        <v>4928</v>
      </c>
      <c r="F200" s="164">
        <v>96</v>
      </c>
      <c r="G200" s="164">
        <f>AVERAGE(CPVTFC3SG0019!P12:Q12)</f>
        <v>1.7997000000000001</v>
      </c>
      <c r="H200" s="67">
        <f t="shared" si="21"/>
        <v>6470.7692307692314</v>
      </c>
      <c r="I200" s="305" t="s">
        <v>315</v>
      </c>
      <c r="J200" s="875"/>
      <c r="K200" s="900"/>
      <c r="L200" s="877"/>
      <c r="M200" s="645"/>
      <c r="N200" s="646"/>
      <c r="O200" s="648"/>
      <c r="P200" s="645"/>
      <c r="Q200" s="694"/>
      <c r="R200" s="695"/>
      <c r="S200" s="694"/>
      <c r="T200" s="694"/>
      <c r="U200" s="694"/>
      <c r="V200" s="4701"/>
    </row>
    <row r="201" spans="1:23" x14ac:dyDescent="0.25">
      <c r="A201" s="64">
        <v>173</v>
      </c>
      <c r="B201" s="4854" t="s">
        <v>2510</v>
      </c>
      <c r="C201" s="300" t="s">
        <v>868</v>
      </c>
      <c r="D201" s="65">
        <v>44825</v>
      </c>
      <c r="E201" s="387" t="s">
        <v>4928</v>
      </c>
      <c r="F201" s="164">
        <v>97</v>
      </c>
      <c r="G201" s="164">
        <f>AVERAGE(CPVTFC3SG0019!R12:S12)</f>
        <v>2.8010000000000002</v>
      </c>
      <c r="H201" s="67">
        <f t="shared" si="21"/>
        <v>10321.923076923078</v>
      </c>
      <c r="I201" s="305" t="s">
        <v>315</v>
      </c>
      <c r="J201" s="901">
        <v>44873</v>
      </c>
      <c r="K201" s="101" t="s">
        <v>5437</v>
      </c>
      <c r="L201" s="145">
        <v>164</v>
      </c>
      <c r="M201" s="99">
        <f>AVERAGE(CPVTFC3SG0047!H24:I24)</f>
        <v>1.8431999999999999</v>
      </c>
      <c r="N201" s="100">
        <f t="shared" si="22"/>
        <v>47696.453900709224</v>
      </c>
      <c r="O201" s="858" t="s">
        <v>315</v>
      </c>
      <c r="P201" s="645"/>
      <c r="Q201" s="694"/>
      <c r="R201" s="695"/>
      <c r="S201" s="694"/>
      <c r="T201" s="694"/>
      <c r="U201" s="694"/>
      <c r="V201" s="4828"/>
      <c r="W201" s="5">
        <v>1</v>
      </c>
    </row>
    <row r="202" spans="1:23" x14ac:dyDescent="0.25">
      <c r="A202" s="64">
        <v>174</v>
      </c>
      <c r="B202" s="4860"/>
      <c r="C202" s="300" t="s">
        <v>220</v>
      </c>
      <c r="D202" s="65">
        <v>44825</v>
      </c>
      <c r="E202" s="387" t="s">
        <v>4928</v>
      </c>
      <c r="F202" s="164">
        <v>98</v>
      </c>
      <c r="G202" s="164">
        <f>AVERAGE(CPVTFC3SG0019!T12:U12)</f>
        <v>2.3453499999999998</v>
      </c>
      <c r="H202" s="67">
        <f t="shared" si="21"/>
        <v>8569.4230769230762</v>
      </c>
      <c r="I202" s="305" t="s">
        <v>315</v>
      </c>
      <c r="J202" s="901">
        <v>44873</v>
      </c>
      <c r="K202" s="101" t="s">
        <v>5437</v>
      </c>
      <c r="L202" s="145">
        <v>165</v>
      </c>
      <c r="M202" s="99">
        <f>AVERAGE(CPVTFC3SG0047!J24:K24)</f>
        <v>0.43404999999999999</v>
      </c>
      <c r="N202" s="100">
        <f t="shared" si="22"/>
        <v>7720.5673758865241</v>
      </c>
      <c r="O202" s="858" t="s">
        <v>315</v>
      </c>
      <c r="P202" s="645"/>
      <c r="Q202" s="694"/>
      <c r="R202" s="695"/>
      <c r="S202" s="694"/>
      <c r="T202" s="694"/>
      <c r="U202" s="694"/>
      <c r="V202" s="4701"/>
      <c r="W202" s="5">
        <v>1</v>
      </c>
    </row>
    <row r="203" spans="1:23" x14ac:dyDescent="0.25">
      <c r="A203" s="64">
        <v>175</v>
      </c>
      <c r="B203" s="424" t="s">
        <v>2511</v>
      </c>
      <c r="C203" s="300" t="s">
        <v>868</v>
      </c>
      <c r="D203" s="65">
        <v>44825</v>
      </c>
      <c r="E203" s="387" t="s">
        <v>4928</v>
      </c>
      <c r="F203" s="164">
        <v>99</v>
      </c>
      <c r="G203" s="164">
        <f>AVERAGE(CPVTFC3SG0019!V12:W12)</f>
        <v>2.5710999999999999</v>
      </c>
      <c r="H203" s="67">
        <f t="shared" si="21"/>
        <v>9437.6923076923085</v>
      </c>
      <c r="I203" s="305" t="s">
        <v>315</v>
      </c>
      <c r="J203" s="901">
        <v>44873</v>
      </c>
      <c r="K203" s="101" t="s">
        <v>5437</v>
      </c>
      <c r="L203" s="145">
        <v>166</v>
      </c>
      <c r="M203" s="99">
        <f>AVERAGE(CPVTFC3SG0047!L24:M24)</f>
        <v>0.53095000000000003</v>
      </c>
      <c r="N203" s="100">
        <f t="shared" si="22"/>
        <v>10469.503546099293</v>
      </c>
      <c r="O203" s="858" t="s">
        <v>315</v>
      </c>
      <c r="P203" s="1149"/>
      <c r="Q203" s="900"/>
      <c r="R203" s="695"/>
      <c r="S203" s="645"/>
      <c r="T203" s="646"/>
      <c r="U203" s="900"/>
      <c r="W203" s="5">
        <v>1</v>
      </c>
    </row>
    <row r="204" spans="1:23" x14ac:dyDescent="0.25">
      <c r="A204" s="64">
        <v>176</v>
      </c>
      <c r="B204" s="424" t="s">
        <v>2511</v>
      </c>
      <c r="C204" s="300" t="s">
        <v>220</v>
      </c>
      <c r="D204" s="65">
        <v>44825</v>
      </c>
      <c r="E204" s="387" t="s">
        <v>4928</v>
      </c>
      <c r="F204" s="164">
        <v>100</v>
      </c>
      <c r="G204" s="164">
        <f>AVERAGE(CPVTFC3SG0019!X12:Y12)</f>
        <v>0.92585000000000006</v>
      </c>
      <c r="H204" s="67">
        <f t="shared" si="21"/>
        <v>3109.8076923076928</v>
      </c>
      <c r="I204" s="305" t="s">
        <v>315</v>
      </c>
      <c r="J204" s="878"/>
      <c r="K204" s="878"/>
      <c r="L204" s="877"/>
      <c r="M204" s="642"/>
      <c r="N204" s="642"/>
      <c r="O204" s="648"/>
      <c r="P204" s="1149"/>
      <c r="Q204" s="900"/>
      <c r="R204" s="695"/>
      <c r="S204" s="645"/>
      <c r="T204" s="646"/>
      <c r="U204" s="900"/>
    </row>
    <row r="205" spans="1:23" x14ac:dyDescent="0.25">
      <c r="A205" s="64">
        <v>177</v>
      </c>
      <c r="B205" s="4854" t="s">
        <v>2512</v>
      </c>
      <c r="C205" s="300" t="s">
        <v>868</v>
      </c>
      <c r="D205" s="65">
        <v>44825</v>
      </c>
      <c r="E205" s="387" t="s">
        <v>4928</v>
      </c>
      <c r="F205" s="164">
        <v>101</v>
      </c>
      <c r="G205" s="164">
        <f>AVERAGE(CPVTFC3SG0019!B14:C14)</f>
        <v>2.91025</v>
      </c>
      <c r="H205" s="67">
        <f t="shared" si="21"/>
        <v>10742.115384615385</v>
      </c>
      <c r="I205" s="305" t="s">
        <v>315</v>
      </c>
      <c r="J205" s="901">
        <v>44873</v>
      </c>
      <c r="K205" s="101" t="s">
        <v>5437</v>
      </c>
      <c r="L205" s="145">
        <v>167</v>
      </c>
      <c r="M205" s="99">
        <f>AVERAGE(CPVTFC3SG0047!N24:O24)</f>
        <v>1.4752000000000001</v>
      </c>
      <c r="N205" s="100">
        <f t="shared" si="22"/>
        <v>37256.73758865249</v>
      </c>
      <c r="O205" s="858" t="s">
        <v>315</v>
      </c>
      <c r="P205" s="645"/>
      <c r="Q205" s="694"/>
      <c r="R205" s="695"/>
      <c r="S205" s="694"/>
      <c r="T205" s="694"/>
      <c r="U205" s="694"/>
      <c r="W205" s="5">
        <v>1</v>
      </c>
    </row>
    <row r="206" spans="1:23" x14ac:dyDescent="0.25">
      <c r="A206" s="64">
        <v>178</v>
      </c>
      <c r="B206" s="4860"/>
      <c r="C206" s="300" t="s">
        <v>220</v>
      </c>
      <c r="D206" s="65">
        <v>44825</v>
      </c>
      <c r="E206" s="387" t="s">
        <v>4928</v>
      </c>
      <c r="F206" s="164">
        <v>102</v>
      </c>
      <c r="G206" s="164">
        <f>AVERAGE(CPVTFC3SG0019!D14:E14)</f>
        <v>2.5816499999999998</v>
      </c>
      <c r="H206" s="67">
        <f t="shared" si="18"/>
        <v>9478.2692307692305</v>
      </c>
      <c r="I206" s="305" t="s">
        <v>315</v>
      </c>
      <c r="J206" s="884">
        <v>44873</v>
      </c>
      <c r="K206" s="421" t="s">
        <v>5437</v>
      </c>
      <c r="L206" s="885">
        <v>168</v>
      </c>
      <c r="M206" s="886">
        <f>AVERAGE(CPVTFC3SG0047!P24:Q24)</f>
        <v>0.30110000000000003</v>
      </c>
      <c r="N206" s="887">
        <f t="shared" si="22"/>
        <v>3948.9361702127676</v>
      </c>
      <c r="O206" s="889" t="s">
        <v>315</v>
      </c>
      <c r="P206" s="645"/>
      <c r="Q206" s="694"/>
      <c r="R206" s="695"/>
      <c r="S206" s="694"/>
      <c r="T206" s="694"/>
      <c r="U206" s="694"/>
      <c r="W206" s="5">
        <v>1</v>
      </c>
    </row>
    <row r="207" spans="1:23" x14ac:dyDescent="0.25">
      <c r="A207" s="64">
        <v>179</v>
      </c>
      <c r="B207" s="4854" t="s">
        <v>2513</v>
      </c>
      <c r="C207" s="300" t="s">
        <v>868</v>
      </c>
      <c r="D207" s="65">
        <v>44825</v>
      </c>
      <c r="E207" s="387" t="s">
        <v>4928</v>
      </c>
      <c r="F207" s="164">
        <v>103</v>
      </c>
      <c r="G207" s="164">
        <f>AVERAGE(CPVTFC3SG0019!F14:G14)</f>
        <v>2.9431500000000002</v>
      </c>
      <c r="H207" s="67">
        <f t="shared" si="18"/>
        <v>10868.653846153846</v>
      </c>
      <c r="I207" s="305" t="s">
        <v>315</v>
      </c>
      <c r="J207" s="901">
        <v>44873</v>
      </c>
      <c r="K207" s="101" t="s">
        <v>5437</v>
      </c>
      <c r="L207" s="145">
        <v>169</v>
      </c>
      <c r="M207" s="99">
        <f>AVERAGE(CPVTFC3SG0047!R24:S24)</f>
        <v>2.7782</v>
      </c>
      <c r="N207" s="100">
        <f t="shared" si="22"/>
        <v>74221.276595744683</v>
      </c>
      <c r="O207" s="858" t="s">
        <v>315</v>
      </c>
      <c r="P207" s="645"/>
      <c r="Q207" s="694"/>
      <c r="R207" s="695"/>
      <c r="S207" s="694"/>
      <c r="T207" s="694"/>
      <c r="U207" s="694"/>
      <c r="W207" s="5">
        <v>1</v>
      </c>
    </row>
    <row r="208" spans="1:23" x14ac:dyDescent="0.25">
      <c r="A208" s="64">
        <v>180</v>
      </c>
      <c r="B208" s="4860"/>
      <c r="C208" s="300" t="s">
        <v>220</v>
      </c>
      <c r="D208" s="65">
        <v>44825</v>
      </c>
      <c r="E208" s="387" t="s">
        <v>4928</v>
      </c>
      <c r="F208" s="164">
        <v>104</v>
      </c>
      <c r="G208" s="164">
        <f>AVERAGE(CPVTFC3SG0019!H14:I14)</f>
        <v>2.8752500000000003</v>
      </c>
      <c r="H208" s="67">
        <f t="shared" si="18"/>
        <v>10607.5</v>
      </c>
      <c r="I208" s="305" t="s">
        <v>315</v>
      </c>
      <c r="J208" s="901">
        <v>44873</v>
      </c>
      <c r="K208" s="101" t="s">
        <v>5437</v>
      </c>
      <c r="L208" s="145">
        <v>170</v>
      </c>
      <c r="M208" s="99">
        <f>AVERAGE(CPVTFC3SG0047!T24:U24)</f>
        <v>1.1772499999999999</v>
      </c>
      <c r="N208" s="100">
        <f t="shared" si="22"/>
        <v>28804.255319148935</v>
      </c>
      <c r="O208" s="858" t="s">
        <v>315</v>
      </c>
      <c r="P208" s="645"/>
      <c r="Q208" s="694"/>
      <c r="R208" s="695"/>
      <c r="S208" s="694"/>
      <c r="T208" s="694"/>
      <c r="U208" s="694"/>
      <c r="W208" s="5">
        <v>1</v>
      </c>
    </row>
    <row r="209" spans="1:23" x14ac:dyDescent="0.25">
      <c r="A209" s="64">
        <v>181</v>
      </c>
      <c r="B209" s="4854" t="s">
        <v>2514</v>
      </c>
      <c r="C209" s="300" t="s">
        <v>868</v>
      </c>
      <c r="D209" s="65">
        <v>44825</v>
      </c>
      <c r="E209" s="387" t="s">
        <v>4928</v>
      </c>
      <c r="F209" s="164">
        <v>105</v>
      </c>
      <c r="G209" s="164">
        <f>AVERAGE(CPVTFC3SG0019!J14:K14)</f>
        <v>2.0639000000000003</v>
      </c>
      <c r="H209" s="67">
        <f t="shared" si="18"/>
        <v>7486.923076923078</v>
      </c>
      <c r="I209" s="305" t="s">
        <v>315</v>
      </c>
      <c r="J209" s="875"/>
      <c r="K209" s="843"/>
      <c r="L209" s="877"/>
      <c r="M209" s="645"/>
      <c r="N209" s="646"/>
      <c r="O209" s="648"/>
      <c r="P209" s="645"/>
      <c r="Q209" s="694"/>
      <c r="R209" s="695"/>
      <c r="S209" s="694"/>
      <c r="T209" s="694"/>
      <c r="U209" s="694"/>
    </row>
    <row r="210" spans="1:23" x14ac:dyDescent="0.25">
      <c r="A210" s="64">
        <v>182</v>
      </c>
      <c r="B210" s="4860"/>
      <c r="C210" s="300" t="s">
        <v>220</v>
      </c>
      <c r="D210" s="65">
        <v>44825</v>
      </c>
      <c r="E210" s="387" t="s">
        <v>4928</v>
      </c>
      <c r="F210" s="164">
        <v>106</v>
      </c>
      <c r="G210" s="164">
        <f>AVERAGE(CPVTFC3SG0019!L14:M14)</f>
        <v>0.64989999999999992</v>
      </c>
      <c r="H210" s="67">
        <f t="shared" si="18"/>
        <v>2048.4615384615386</v>
      </c>
      <c r="I210" s="305" t="s">
        <v>315</v>
      </c>
      <c r="J210" s="875"/>
      <c r="K210" s="876"/>
      <c r="L210" s="877"/>
      <c r="M210" s="645"/>
      <c r="N210" s="646"/>
      <c r="O210" s="648"/>
      <c r="P210" s="645"/>
      <c r="Q210" s="694"/>
      <c r="R210" s="695"/>
      <c r="S210" s="694"/>
      <c r="T210" s="694"/>
      <c r="U210" s="694"/>
    </row>
    <row r="211" spans="1:23" x14ac:dyDescent="0.25">
      <c r="A211" s="64">
        <v>183</v>
      </c>
      <c r="B211" s="424" t="s">
        <v>2515</v>
      </c>
      <c r="C211" s="300" t="s">
        <v>868</v>
      </c>
      <c r="D211" s="65">
        <v>44825</v>
      </c>
      <c r="E211" s="387" t="s">
        <v>4928</v>
      </c>
      <c r="F211" s="164">
        <v>107</v>
      </c>
      <c r="G211" s="164">
        <f>AVERAGE(CPVTFC3SG0019!N14:O14)</f>
        <v>1.45265</v>
      </c>
      <c r="H211" s="67">
        <f t="shared" si="18"/>
        <v>5135.961538461539</v>
      </c>
      <c r="I211" s="305" t="s">
        <v>315</v>
      </c>
      <c r="J211" s="875"/>
      <c r="K211" s="876"/>
      <c r="L211" s="877"/>
      <c r="M211" s="645"/>
      <c r="N211" s="646"/>
      <c r="O211" s="648"/>
      <c r="P211" s="645"/>
      <c r="Q211" s="694"/>
      <c r="R211" s="695"/>
      <c r="S211" s="694"/>
      <c r="T211" s="694"/>
      <c r="U211" s="694"/>
    </row>
    <row r="212" spans="1:23" x14ac:dyDescent="0.25">
      <c r="A212" s="64">
        <v>184</v>
      </c>
      <c r="B212" s="424" t="s">
        <v>2515</v>
      </c>
      <c r="C212" s="300" t="s">
        <v>220</v>
      </c>
      <c r="D212" s="65">
        <v>44825</v>
      </c>
      <c r="E212" s="387" t="s">
        <v>4928</v>
      </c>
      <c r="F212" s="164">
        <v>108</v>
      </c>
      <c r="G212" s="164">
        <f>AVERAGE(CPVTFC3SG0019!P14:Q14)</f>
        <v>2.6241500000000002</v>
      </c>
      <c r="H212" s="67">
        <f t="shared" si="18"/>
        <v>9641.7307692307695</v>
      </c>
      <c r="I212" s="305" t="s">
        <v>315</v>
      </c>
      <c r="J212" s="901">
        <v>44873</v>
      </c>
      <c r="K212" s="101" t="s">
        <v>5437</v>
      </c>
      <c r="L212" s="145">
        <v>171</v>
      </c>
      <c r="M212" s="99">
        <f>AVERAGE(CPVTFC3SG0047!V24:W24)</f>
        <v>0.53489999999999993</v>
      </c>
      <c r="N212" s="100">
        <f>(M212-0.1619)/0.0141*400</f>
        <v>10581.560283687943</v>
      </c>
      <c r="O212" s="858" t="s">
        <v>315</v>
      </c>
      <c r="P212" s="645"/>
      <c r="Q212" s="694"/>
      <c r="R212" s="695"/>
      <c r="S212" s="694"/>
      <c r="T212" s="694"/>
      <c r="U212" s="694"/>
      <c r="V212" s="284"/>
      <c r="W212" s="5">
        <v>1</v>
      </c>
    </row>
    <row r="213" spans="1:23" x14ac:dyDescent="0.25">
      <c r="A213" s="64">
        <v>185</v>
      </c>
      <c r="B213" s="4854" t="s">
        <v>2516</v>
      </c>
      <c r="C213" s="300" t="s">
        <v>868</v>
      </c>
      <c r="D213" s="65">
        <v>44825</v>
      </c>
      <c r="E213" s="387" t="s">
        <v>4928</v>
      </c>
      <c r="F213" s="164">
        <v>109</v>
      </c>
      <c r="G213" s="164">
        <f>AVERAGE(CPVTFC3SG0019!R14:S14)</f>
        <v>2.8409</v>
      </c>
      <c r="H213" s="67">
        <f t="shared" si="18"/>
        <v>10475.384615384615</v>
      </c>
      <c r="I213" s="305" t="s">
        <v>315</v>
      </c>
      <c r="J213" s="901">
        <v>44873</v>
      </c>
      <c r="K213" s="101" t="s">
        <v>5437</v>
      </c>
      <c r="L213" s="145">
        <v>172</v>
      </c>
      <c r="M213" s="99">
        <f>AVERAGE(CPVTFC3SG0047!X24:Y24)</f>
        <v>0.96995000000000009</v>
      </c>
      <c r="N213" s="100">
        <f>(M213-0.1619)/0.0141*400</f>
        <v>22923.404255319154</v>
      </c>
      <c r="O213" s="858" t="s">
        <v>315</v>
      </c>
      <c r="P213" s="645"/>
      <c r="Q213" s="694"/>
      <c r="R213" s="695"/>
      <c r="S213" s="694"/>
      <c r="T213" s="694"/>
      <c r="U213" s="694"/>
      <c r="W213" s="5">
        <v>1</v>
      </c>
    </row>
    <row r="214" spans="1:23" x14ac:dyDescent="0.25">
      <c r="A214" s="68">
        <v>186</v>
      </c>
      <c r="B214" s="4860"/>
      <c r="C214" s="300" t="s">
        <v>220</v>
      </c>
      <c r="D214" s="65">
        <v>44825</v>
      </c>
      <c r="E214" s="387" t="s">
        <v>4928</v>
      </c>
      <c r="F214" s="164">
        <v>110</v>
      </c>
      <c r="G214" s="164">
        <f>AVERAGE(CPVTFC3SG0019!T14:U14)</f>
        <v>2.75915</v>
      </c>
      <c r="H214" s="67">
        <f t="shared" si="18"/>
        <v>10160.961538461539</v>
      </c>
      <c r="I214" s="305" t="s">
        <v>315</v>
      </c>
      <c r="J214" s="901">
        <v>44873</v>
      </c>
      <c r="K214" s="101" t="s">
        <v>5437</v>
      </c>
      <c r="L214" s="145">
        <v>173</v>
      </c>
      <c r="M214" s="99">
        <f>AVERAGE(CPVTFC3SG0047!B26:C26)</f>
        <v>0.97604999999999997</v>
      </c>
      <c r="N214" s="100">
        <f>(M214-0.1619)/0.0141*400</f>
        <v>23096.453900709217</v>
      </c>
      <c r="O214" s="858" t="s">
        <v>315</v>
      </c>
      <c r="P214" s="1149"/>
      <c r="Q214" s="900"/>
      <c r="R214" s="695"/>
      <c r="S214" s="645"/>
      <c r="T214" s="646"/>
      <c r="U214" s="900"/>
      <c r="W214" s="5">
        <v>1</v>
      </c>
    </row>
    <row r="215" spans="1:23" x14ac:dyDescent="0.25">
      <c r="A215" s="6">
        <v>187</v>
      </c>
      <c r="B215" s="4837" t="s">
        <v>2517</v>
      </c>
      <c r="C215" s="293" t="s">
        <v>868</v>
      </c>
      <c r="D215" s="18">
        <v>44825</v>
      </c>
      <c r="E215" s="380" t="s">
        <v>4928</v>
      </c>
      <c r="F215" s="102">
        <v>111</v>
      </c>
      <c r="G215" s="102">
        <f>AVERAGE(CPVTFC3SG0019!V14:W14)</f>
        <v>6.8000000000000005E-2</v>
      </c>
      <c r="H215" s="13">
        <f t="shared" si="18"/>
        <v>-189.61538461538461</v>
      </c>
      <c r="I215" s="304" t="s">
        <v>314</v>
      </c>
      <c r="J215" s="875"/>
      <c r="K215" s="900"/>
      <c r="L215" s="877"/>
      <c r="M215" s="645"/>
      <c r="N215" s="646"/>
      <c r="O215" s="648"/>
      <c r="P215" s="1149"/>
      <c r="Q215" s="900"/>
      <c r="R215" s="695"/>
      <c r="S215" s="645"/>
      <c r="T215" s="646"/>
      <c r="U215" s="900"/>
      <c r="V215" s="314"/>
    </row>
    <row r="216" spans="1:23" x14ac:dyDescent="0.25">
      <c r="A216" s="8">
        <v>188</v>
      </c>
      <c r="B216" s="4861"/>
      <c r="C216" s="293" t="s">
        <v>220</v>
      </c>
      <c r="D216" s="18">
        <v>44825</v>
      </c>
      <c r="E216" s="380" t="s">
        <v>4928</v>
      </c>
      <c r="F216" s="102">
        <v>112</v>
      </c>
      <c r="G216" s="102">
        <f>AVERAGE(CPVTFC3SG0019!X14:Y14)</f>
        <v>6.4149999999999999E-2</v>
      </c>
      <c r="H216" s="13">
        <f t="shared" si="18"/>
        <v>-204.42307692307696</v>
      </c>
      <c r="I216" s="304" t="s">
        <v>314</v>
      </c>
      <c r="J216" s="875"/>
      <c r="K216" s="900"/>
      <c r="L216" s="877"/>
      <c r="M216" s="645"/>
      <c r="N216" s="646"/>
      <c r="O216" s="648"/>
      <c r="P216" s="1149"/>
      <c r="Q216" s="900"/>
      <c r="R216" s="695"/>
      <c r="S216" s="645"/>
      <c r="T216" s="646"/>
      <c r="U216" s="900"/>
      <c r="V216" s="287"/>
    </row>
    <row r="217" spans="1:23" x14ac:dyDescent="0.25">
      <c r="A217" s="6">
        <v>189</v>
      </c>
      <c r="B217" s="4845" t="s">
        <v>2518</v>
      </c>
      <c r="C217" s="293" t="s">
        <v>868</v>
      </c>
      <c r="D217" s="18">
        <v>44825</v>
      </c>
      <c r="E217" s="380" t="s">
        <v>4928</v>
      </c>
      <c r="F217" s="102">
        <v>113</v>
      </c>
      <c r="G217" s="102">
        <f>AVERAGE(CPVTFC3SG0019!B16:C16)</f>
        <v>9.0200000000000002E-2</v>
      </c>
      <c r="H217" s="13">
        <f t="shared" si="18"/>
        <v>-104.23076923076924</v>
      </c>
      <c r="I217" s="304" t="s">
        <v>314</v>
      </c>
      <c r="J217" s="875"/>
      <c r="K217" s="900"/>
      <c r="L217" s="877"/>
      <c r="M217" s="645"/>
      <c r="N217" s="646"/>
      <c r="O217" s="648"/>
      <c r="P217" s="645"/>
      <c r="Q217" s="694"/>
      <c r="R217" s="695"/>
      <c r="S217" s="694"/>
      <c r="T217" s="694"/>
      <c r="U217" s="694"/>
      <c r="V217" s="4862" t="s">
        <v>1416</v>
      </c>
    </row>
    <row r="218" spans="1:23" x14ac:dyDescent="0.25">
      <c r="A218" s="11">
        <v>190</v>
      </c>
      <c r="B218" s="4855"/>
      <c r="C218" s="301" t="s">
        <v>220</v>
      </c>
      <c r="D218" s="19">
        <v>44825</v>
      </c>
      <c r="E218" s="384" t="s">
        <v>4928</v>
      </c>
      <c r="F218" s="103">
        <v>114</v>
      </c>
      <c r="G218" s="103">
        <f>AVERAGE(CPVTFC3SG0019!D16:E16)</f>
        <v>2.34585</v>
      </c>
      <c r="H218" s="14">
        <f t="shared" si="18"/>
        <v>8571.3461538461524</v>
      </c>
      <c r="I218" s="303" t="s">
        <v>315</v>
      </c>
      <c r="J218" s="875"/>
      <c r="K218" s="843"/>
      <c r="L218" s="877"/>
      <c r="M218" s="645"/>
      <c r="N218" s="646"/>
      <c r="O218" s="648"/>
      <c r="P218" s="645"/>
      <c r="Q218" s="694"/>
      <c r="R218" s="695"/>
      <c r="S218" s="694"/>
      <c r="T218" s="694"/>
      <c r="U218" s="694"/>
      <c r="V218" s="4709"/>
    </row>
    <row r="219" spans="1:23" x14ac:dyDescent="0.25">
      <c r="A219" s="6">
        <v>191</v>
      </c>
      <c r="B219" s="4837" t="s">
        <v>2519</v>
      </c>
      <c r="C219" s="293" t="s">
        <v>868</v>
      </c>
      <c r="D219" s="18">
        <v>44825</v>
      </c>
      <c r="E219" s="380" t="s">
        <v>4928</v>
      </c>
      <c r="F219" s="102">
        <v>115</v>
      </c>
      <c r="G219" s="102">
        <f>AVERAGE(CPVTFC3SG0019!F16:G16)</f>
        <v>8.9349999999999999E-2</v>
      </c>
      <c r="H219" s="13">
        <f t="shared" si="18"/>
        <v>-107.50000000000001</v>
      </c>
      <c r="I219" s="304" t="s">
        <v>314</v>
      </c>
      <c r="J219" s="878"/>
      <c r="K219" s="878"/>
      <c r="L219" s="877"/>
      <c r="M219" s="642"/>
      <c r="N219" s="642"/>
      <c r="O219" s="648"/>
      <c r="P219" s="645"/>
      <c r="Q219" s="694"/>
      <c r="R219" s="695"/>
      <c r="S219" s="694"/>
      <c r="T219" s="694"/>
      <c r="U219" s="694"/>
      <c r="V219" s="286"/>
    </row>
    <row r="220" spans="1:23" x14ac:dyDescent="0.25">
      <c r="A220" s="8">
        <v>192</v>
      </c>
      <c r="B220" s="4861"/>
      <c r="C220" s="293" t="s">
        <v>220</v>
      </c>
      <c r="D220" s="18">
        <v>44825</v>
      </c>
      <c r="E220" s="380" t="s">
        <v>4928</v>
      </c>
      <c r="F220" s="102">
        <v>116</v>
      </c>
      <c r="G220" s="102">
        <f>AVERAGE(CPVTFC3SG0019!H16:I16)</f>
        <v>8.3100000000000007E-2</v>
      </c>
      <c r="H220" s="13">
        <f t="shared" si="18"/>
        <v>-131.53846153846152</v>
      </c>
      <c r="I220" s="304" t="s">
        <v>314</v>
      </c>
      <c r="J220" s="878"/>
      <c r="K220" s="878"/>
      <c r="L220" s="877"/>
      <c r="M220" s="642"/>
      <c r="N220" s="642"/>
      <c r="O220" s="648"/>
      <c r="P220" s="645"/>
      <c r="Q220" s="694"/>
      <c r="R220" s="695"/>
      <c r="S220" s="694"/>
      <c r="T220" s="694"/>
      <c r="U220" s="694"/>
      <c r="V220" s="287"/>
    </row>
    <row r="221" spans="1:23" x14ac:dyDescent="0.25">
      <c r="A221" s="64">
        <v>193</v>
      </c>
      <c r="B221" s="4854" t="s">
        <v>2520</v>
      </c>
      <c r="C221" s="300" t="s">
        <v>868</v>
      </c>
      <c r="D221" s="65">
        <v>44825</v>
      </c>
      <c r="E221" s="387" t="s">
        <v>4928</v>
      </c>
      <c r="F221" s="164">
        <v>117</v>
      </c>
      <c r="G221" s="164">
        <f>AVERAGE(CPVTFC3SG0019!J16:K16)</f>
        <v>2.9359500000000001</v>
      </c>
      <c r="H221" s="67">
        <f t="shared" si="18"/>
        <v>10840.961538461537</v>
      </c>
      <c r="I221" s="305" t="s">
        <v>315</v>
      </c>
      <c r="J221" s="901">
        <v>44873</v>
      </c>
      <c r="K221" s="101" t="s">
        <v>5437</v>
      </c>
      <c r="L221" s="145">
        <v>174</v>
      </c>
      <c r="M221" s="99">
        <f>AVERAGE(CPVTFC3SG0047!D26:E26)</f>
        <v>2.5559500000000002</v>
      </c>
      <c r="N221" s="100">
        <f>(M221-0.1619)/0.0141*400</f>
        <v>67916.312056737588</v>
      </c>
      <c r="O221" s="858" t="s">
        <v>315</v>
      </c>
      <c r="P221" s="645"/>
      <c r="Q221" s="694"/>
      <c r="R221" s="695"/>
      <c r="S221" s="694"/>
      <c r="T221" s="694"/>
      <c r="U221" s="694"/>
      <c r="W221" s="5">
        <v>1</v>
      </c>
    </row>
    <row r="222" spans="1:23" x14ac:dyDescent="0.25">
      <c r="A222" s="68">
        <v>194</v>
      </c>
      <c r="B222" s="4860"/>
      <c r="C222" s="300" t="s">
        <v>220</v>
      </c>
      <c r="D222" s="65">
        <v>44825</v>
      </c>
      <c r="E222" s="387" t="s">
        <v>4928</v>
      </c>
      <c r="F222" s="164">
        <v>118</v>
      </c>
      <c r="G222" s="164">
        <f>AVERAGE(CPVTFC3SG0019!L16:M16)</f>
        <v>2.8796499999999998</v>
      </c>
      <c r="H222" s="67">
        <f t="shared" si="18"/>
        <v>10624.423076923076</v>
      </c>
      <c r="I222" s="305" t="s">
        <v>315</v>
      </c>
      <c r="J222" s="901">
        <v>44873</v>
      </c>
      <c r="K222" s="101" t="s">
        <v>5437</v>
      </c>
      <c r="L222" s="145">
        <v>175</v>
      </c>
      <c r="M222" s="99">
        <f>AVERAGE(CPVTFC3SG0047!F26:G26)</f>
        <v>1.0771500000000001</v>
      </c>
      <c r="N222" s="100">
        <f>(M222-0.1619)/0.0141*400</f>
        <v>25964.5390070922</v>
      </c>
      <c r="O222" s="858" t="s">
        <v>315</v>
      </c>
      <c r="P222" s="1149"/>
      <c r="Q222" s="900"/>
      <c r="R222" s="695"/>
      <c r="S222" s="645"/>
      <c r="T222" s="646"/>
      <c r="U222" s="900"/>
      <c r="W222" s="5">
        <v>1</v>
      </c>
    </row>
    <row r="223" spans="1:23" x14ac:dyDescent="0.25">
      <c r="A223" s="64">
        <v>195</v>
      </c>
      <c r="B223" s="4854" t="s">
        <v>2521</v>
      </c>
      <c r="C223" s="300" t="s">
        <v>868</v>
      </c>
      <c r="D223" s="65">
        <v>44825</v>
      </c>
      <c r="E223" s="387" t="s">
        <v>4928</v>
      </c>
      <c r="F223" s="164">
        <v>119</v>
      </c>
      <c r="G223" s="164">
        <f>AVERAGE(CPVTFC3SG0019!N16:O16)</f>
        <v>1.0041499999999999</v>
      </c>
      <c r="H223" s="67">
        <f t="shared" si="18"/>
        <v>3410.9615384615381</v>
      </c>
      <c r="I223" s="305" t="s">
        <v>315</v>
      </c>
      <c r="J223" s="875"/>
      <c r="K223" s="900"/>
      <c r="L223" s="877"/>
      <c r="M223" s="645"/>
      <c r="N223" s="646"/>
      <c r="O223" s="648"/>
      <c r="P223" s="1149"/>
      <c r="Q223" s="900"/>
      <c r="R223" s="695"/>
      <c r="S223" s="645"/>
      <c r="T223" s="646"/>
      <c r="U223" s="900"/>
    </row>
    <row r="224" spans="1:23" x14ac:dyDescent="0.25">
      <c r="A224" s="68">
        <v>196</v>
      </c>
      <c r="B224" s="4860"/>
      <c r="C224" s="300" t="s">
        <v>220</v>
      </c>
      <c r="D224" s="65">
        <v>44825</v>
      </c>
      <c r="E224" s="387" t="s">
        <v>4928</v>
      </c>
      <c r="F224" s="164">
        <v>120</v>
      </c>
      <c r="G224" s="164">
        <f>AVERAGE(CPVTFC3SG0019!P16:Q16)</f>
        <v>0.99344999999999994</v>
      </c>
      <c r="H224" s="67">
        <f t="shared" si="18"/>
        <v>3369.8076923076924</v>
      </c>
      <c r="I224" s="305" t="s">
        <v>315</v>
      </c>
      <c r="J224" s="875"/>
      <c r="K224" s="900"/>
      <c r="L224" s="877"/>
      <c r="M224" s="645"/>
      <c r="N224" s="646"/>
      <c r="O224" s="648"/>
      <c r="P224" s="1149"/>
      <c r="Q224" s="900"/>
      <c r="R224" s="695"/>
      <c r="S224" s="645"/>
      <c r="T224" s="646"/>
      <c r="U224" s="900"/>
    </row>
    <row r="225" spans="1:23" x14ac:dyDescent="0.25">
      <c r="A225" s="64">
        <v>197</v>
      </c>
      <c r="B225" s="4854" t="s">
        <v>2522</v>
      </c>
      <c r="C225" s="300" t="s">
        <v>868</v>
      </c>
      <c r="D225" s="65">
        <v>44825</v>
      </c>
      <c r="E225" s="387" t="s">
        <v>4928</v>
      </c>
      <c r="F225" s="164">
        <v>121</v>
      </c>
      <c r="G225" s="164">
        <f>AVERAGE(CPVTFC3SG0019!R16:S16)</f>
        <v>0.76479999999999992</v>
      </c>
      <c r="H225" s="67">
        <f t="shared" si="18"/>
        <v>2490.3846153846152</v>
      </c>
      <c r="I225" s="305" t="s">
        <v>315</v>
      </c>
      <c r="J225" s="875"/>
      <c r="K225" s="900"/>
      <c r="L225" s="877"/>
      <c r="M225" s="645"/>
      <c r="N225" s="646"/>
      <c r="O225" s="648"/>
      <c r="P225" s="645"/>
      <c r="Q225" s="694"/>
      <c r="R225" s="695"/>
      <c r="S225" s="694"/>
      <c r="T225" s="694"/>
      <c r="U225" s="694"/>
    </row>
    <row r="226" spans="1:23" x14ac:dyDescent="0.25">
      <c r="A226" s="68">
        <v>198</v>
      </c>
      <c r="B226" s="4860"/>
      <c r="C226" s="300" t="s">
        <v>220</v>
      </c>
      <c r="D226" s="65">
        <v>44825</v>
      </c>
      <c r="E226" s="387" t="s">
        <v>4928</v>
      </c>
      <c r="F226" s="164">
        <v>122</v>
      </c>
      <c r="G226" s="164">
        <f>AVERAGE(CPVTFC3SG0019!T16:U16)</f>
        <v>0.45955000000000001</v>
      </c>
      <c r="H226" s="67">
        <f t="shared" si="18"/>
        <v>1316.3461538461538</v>
      </c>
      <c r="I226" s="2254" t="s">
        <v>315</v>
      </c>
      <c r="J226" s="878"/>
      <c r="K226" s="878"/>
      <c r="L226" s="877"/>
      <c r="M226" s="642"/>
      <c r="N226" s="642"/>
      <c r="O226" s="648"/>
      <c r="P226" s="645"/>
      <c r="Q226" s="694"/>
      <c r="R226" s="695"/>
      <c r="S226" s="694"/>
      <c r="T226" s="694"/>
      <c r="U226" s="694"/>
    </row>
    <row r="227" spans="1:23" x14ac:dyDescent="0.25">
      <c r="A227" s="64">
        <v>199</v>
      </c>
      <c r="B227" s="4854" t="s">
        <v>2523</v>
      </c>
      <c r="C227" s="300" t="s">
        <v>868</v>
      </c>
      <c r="D227" s="65">
        <v>44825</v>
      </c>
      <c r="E227" s="387" t="s">
        <v>4928</v>
      </c>
      <c r="F227" s="164">
        <v>123</v>
      </c>
      <c r="G227" s="164">
        <f>AVERAGE(CPVTFC3SG0019!V16:W16)</f>
        <v>1.7702</v>
      </c>
      <c r="H227" s="67">
        <f t="shared" si="18"/>
        <v>6357.3076923076924</v>
      </c>
      <c r="I227" s="305" t="s">
        <v>315</v>
      </c>
      <c r="J227" s="875"/>
      <c r="K227" s="843"/>
      <c r="L227" s="877"/>
      <c r="M227" s="645"/>
      <c r="N227" s="646"/>
      <c r="O227" s="648"/>
      <c r="P227" s="645"/>
      <c r="Q227" s="694"/>
      <c r="R227" s="695"/>
      <c r="S227" s="694"/>
      <c r="T227" s="694"/>
      <c r="U227" s="694"/>
    </row>
    <row r="228" spans="1:23" x14ac:dyDescent="0.25">
      <c r="A228" s="68">
        <v>200</v>
      </c>
      <c r="B228" s="4860"/>
      <c r="C228" s="300" t="s">
        <v>220</v>
      </c>
      <c r="D228" s="65">
        <v>44825</v>
      </c>
      <c r="E228" s="387" t="s">
        <v>4928</v>
      </c>
      <c r="F228" s="164">
        <v>124</v>
      </c>
      <c r="G228" s="164">
        <f>AVERAGE(CPVTFC3SG0019!X16:Y16)</f>
        <v>1.5749</v>
      </c>
      <c r="H228" s="67">
        <f t="shared" si="18"/>
        <v>5606.1538461538457</v>
      </c>
      <c r="I228" s="305" t="s">
        <v>315</v>
      </c>
      <c r="J228" s="875"/>
      <c r="K228" s="876"/>
      <c r="L228" s="877"/>
      <c r="M228" s="645"/>
      <c r="N228" s="646"/>
      <c r="O228" s="648"/>
      <c r="P228" s="645"/>
      <c r="Q228" s="694"/>
      <c r="R228" s="695"/>
      <c r="S228" s="694"/>
      <c r="T228" s="694"/>
      <c r="U228" s="694"/>
    </row>
    <row r="229" spans="1:23" x14ac:dyDescent="0.25">
      <c r="A229" s="64">
        <v>201</v>
      </c>
      <c r="B229" s="4854" t="s">
        <v>2524</v>
      </c>
      <c r="C229" s="300" t="s">
        <v>868</v>
      </c>
      <c r="D229" s="65">
        <v>44825</v>
      </c>
      <c r="E229" s="387" t="s">
        <v>4928</v>
      </c>
      <c r="F229" s="164">
        <v>125</v>
      </c>
      <c r="G229" s="164">
        <f>AVERAGE(CPVTFC3SG0019!B18:C18)</f>
        <v>2.9537</v>
      </c>
      <c r="H229" s="67">
        <f t="shared" si="18"/>
        <v>10909.230769230768</v>
      </c>
      <c r="I229" s="305" t="s">
        <v>315</v>
      </c>
      <c r="J229" s="901">
        <v>44873</v>
      </c>
      <c r="K229" s="101" t="s">
        <v>5437</v>
      </c>
      <c r="L229" s="145">
        <v>176</v>
      </c>
      <c r="M229" s="99">
        <f>AVERAGE(CPVTFC3SG0047!H26:I26)</f>
        <v>1.1970000000000001</v>
      </c>
      <c r="N229" s="100">
        <f>(M229-0.1619)/0.0141*400</f>
        <v>29364.5390070922</v>
      </c>
      <c r="O229" s="858" t="s">
        <v>315</v>
      </c>
      <c r="P229" s="645"/>
      <c r="Q229" s="694"/>
      <c r="R229" s="695"/>
      <c r="S229" s="694"/>
      <c r="T229" s="694"/>
      <c r="U229" s="694"/>
      <c r="W229" s="5">
        <v>1</v>
      </c>
    </row>
    <row r="230" spans="1:23" ht="15.75" thickBot="1" x14ac:dyDescent="0.3">
      <c r="A230" s="120">
        <v>202</v>
      </c>
      <c r="B230" s="4859"/>
      <c r="C230" s="1277" t="s">
        <v>220</v>
      </c>
      <c r="D230" s="121">
        <v>44825</v>
      </c>
      <c r="E230" s="452" t="s">
        <v>4928</v>
      </c>
      <c r="F230" s="445">
        <v>126</v>
      </c>
      <c r="G230" s="445">
        <f>AVERAGE(CPVTFC3SG0019!D18:E18)</f>
        <v>2.6413500000000001</v>
      </c>
      <c r="H230" s="123">
        <f t="shared" si="18"/>
        <v>9707.8846153846152</v>
      </c>
      <c r="I230" s="369" t="s">
        <v>315</v>
      </c>
      <c r="J230" s="1328">
        <v>44873</v>
      </c>
      <c r="K230" s="699" t="s">
        <v>5437</v>
      </c>
      <c r="L230" s="453">
        <v>177</v>
      </c>
      <c r="M230" s="1329">
        <f>AVERAGE(CPVTFC3SG0047!J26:K26)</f>
        <v>0.54610000000000003</v>
      </c>
      <c r="N230" s="454">
        <f>(M230-0.1619)/0.0141*400</f>
        <v>10899.290780141846</v>
      </c>
      <c r="O230" s="1330" t="s">
        <v>315</v>
      </c>
      <c r="P230" s="969"/>
      <c r="Q230" s="1268"/>
      <c r="R230" s="1586"/>
      <c r="S230" s="1268"/>
      <c r="T230" s="1268"/>
      <c r="U230" s="1268"/>
      <c r="W230" s="5">
        <v>1</v>
      </c>
    </row>
    <row r="231" spans="1:23" x14ac:dyDescent="0.25">
      <c r="A231" s="406">
        <v>203</v>
      </c>
      <c r="B231" s="4852" t="s">
        <v>2525</v>
      </c>
      <c r="C231" s="1282" t="s">
        <v>868</v>
      </c>
      <c r="D231" s="407">
        <v>44825</v>
      </c>
      <c r="E231" s="477" t="s">
        <v>4928</v>
      </c>
      <c r="F231" s="478">
        <v>127</v>
      </c>
      <c r="G231" s="478">
        <f>AVERAGE(CPVTFC3SG0019!F18:G18)</f>
        <v>2.8204500000000001</v>
      </c>
      <c r="H231" s="405">
        <f t="shared" si="18"/>
        <v>10396.73076923077</v>
      </c>
      <c r="I231" s="1283" t="s">
        <v>315</v>
      </c>
      <c r="J231" s="1326">
        <v>44873</v>
      </c>
      <c r="K231" s="759" t="s">
        <v>5437</v>
      </c>
      <c r="L231" s="479">
        <v>178</v>
      </c>
      <c r="M231" s="1327">
        <f>AVERAGE(CPVTFC3SG0047!L26:M26)</f>
        <v>0.63539999999999996</v>
      </c>
      <c r="N231" s="480">
        <f>(M231-0.1619)/0.0141*400</f>
        <v>13432.624113475176</v>
      </c>
      <c r="O231" s="872" t="s">
        <v>315</v>
      </c>
      <c r="P231" s="490">
        <v>44881</v>
      </c>
      <c r="Q231" s="1178" t="s">
        <v>5476</v>
      </c>
      <c r="R231" s="492">
        <v>81</v>
      </c>
      <c r="S231" s="589">
        <f>AVERAGE(CPVTFC3SG0057!I25:J25)</f>
        <v>0.17895</v>
      </c>
      <c r="T231" s="622">
        <f t="shared" ref="T231:T234" si="23">(S231-0.128)/0.0135*66</f>
        <v>249.08888888888887</v>
      </c>
      <c r="U231" s="1249" t="s">
        <v>314</v>
      </c>
      <c r="W231" s="5">
        <v>1</v>
      </c>
    </row>
    <row r="232" spans="1:23" x14ac:dyDescent="0.25">
      <c r="A232" s="590"/>
      <c r="B232" s="4859"/>
      <c r="C232" s="300" t="s">
        <v>5448</v>
      </c>
      <c r="D232" s="1149"/>
      <c r="E232" s="1264"/>
      <c r="F232" s="695"/>
      <c r="G232" s="695"/>
      <c r="H232" s="646"/>
      <c r="I232" s="1265"/>
      <c r="J232" s="891"/>
      <c r="K232" s="642"/>
      <c r="L232" s="892"/>
      <c r="M232" s="893"/>
      <c r="N232" s="894"/>
      <c r="O232" s="648"/>
      <c r="P232" s="18">
        <v>44881</v>
      </c>
      <c r="Q232" s="1177" t="s">
        <v>5476</v>
      </c>
      <c r="R232" s="102">
        <v>82</v>
      </c>
      <c r="S232" s="7">
        <f>AVERAGE(CPVTFC3SG0057!K25:L25)</f>
        <v>0.29015000000000002</v>
      </c>
      <c r="T232" s="13">
        <f t="shared" si="23"/>
        <v>792.73333333333346</v>
      </c>
      <c r="U232" s="1201" t="s">
        <v>314</v>
      </c>
    </row>
    <row r="233" spans="1:23" x14ac:dyDescent="0.25">
      <c r="A233" s="590"/>
      <c r="B233" s="4859"/>
      <c r="C233" s="300" t="s">
        <v>863</v>
      </c>
      <c r="D233" s="1149"/>
      <c r="E233" s="1264"/>
      <c r="F233" s="695"/>
      <c r="G233" s="695"/>
      <c r="H233" s="646"/>
      <c r="I233" s="1265"/>
      <c r="J233" s="891"/>
      <c r="K233" s="642"/>
      <c r="L233" s="892"/>
      <c r="M233" s="893"/>
      <c r="N233" s="894"/>
      <c r="O233" s="648"/>
      <c r="P233" s="18">
        <v>44881</v>
      </c>
      <c r="Q233" s="1177" t="s">
        <v>5476</v>
      </c>
      <c r="R233" s="102">
        <v>83</v>
      </c>
      <c r="S233" s="7">
        <f>AVERAGE(CPVTFC3SG0057!M25:N25)</f>
        <v>0.19624999999999998</v>
      </c>
      <c r="T233" s="13">
        <f t="shared" si="23"/>
        <v>333.66666666666652</v>
      </c>
      <c r="U233" s="1201" t="s">
        <v>314</v>
      </c>
    </row>
    <row r="234" spans="1:23" ht="15.75" thickBot="1" x14ac:dyDescent="0.3">
      <c r="A234" s="411">
        <v>204</v>
      </c>
      <c r="B234" s="4853"/>
      <c r="C234" s="1284" t="s">
        <v>220</v>
      </c>
      <c r="D234" s="412">
        <v>44825</v>
      </c>
      <c r="E234" s="484" t="s">
        <v>4928</v>
      </c>
      <c r="F234" s="485">
        <v>128</v>
      </c>
      <c r="G234" s="485">
        <f>AVERAGE(CPVTFC3SG0019!H18:I18)</f>
        <v>2.4843000000000002</v>
      </c>
      <c r="H234" s="415">
        <f t="shared" si="18"/>
        <v>9103.8461538461543</v>
      </c>
      <c r="I234" s="1285" t="s">
        <v>315</v>
      </c>
      <c r="J234" s="1331">
        <v>44873</v>
      </c>
      <c r="K234" s="727" t="s">
        <v>5437</v>
      </c>
      <c r="L234" s="486">
        <v>179</v>
      </c>
      <c r="M234" s="1332">
        <f>AVERAGE(CPVTFC3SG0047!N26:O26)</f>
        <v>0.3342</v>
      </c>
      <c r="N234" s="487">
        <f>(M234-0.1619)/0.0141*400</f>
        <v>4887.9432624113479</v>
      </c>
      <c r="O234" s="1206" t="s">
        <v>315</v>
      </c>
      <c r="P234" s="91">
        <v>44881</v>
      </c>
      <c r="Q234" s="1179" t="s">
        <v>5476</v>
      </c>
      <c r="R234" s="467">
        <v>84</v>
      </c>
      <c r="S234" s="595">
        <f>AVERAGE(CPVTFC3SG0057!O25:P25)</f>
        <v>0.29300000000000004</v>
      </c>
      <c r="T234" s="225">
        <f t="shared" si="23"/>
        <v>806.66666666666686</v>
      </c>
      <c r="U234" s="1182" t="s">
        <v>314</v>
      </c>
      <c r="W234" s="5">
        <v>1</v>
      </c>
    </row>
    <row r="235" spans="1:23" x14ac:dyDescent="0.25">
      <c r="A235" s="82">
        <v>205</v>
      </c>
      <c r="B235" s="4850" t="s">
        <v>2526</v>
      </c>
      <c r="C235" s="1278" t="s">
        <v>868</v>
      </c>
      <c r="D235" s="83">
        <v>44825</v>
      </c>
      <c r="E235" s="389" t="s">
        <v>4928</v>
      </c>
      <c r="F235" s="375">
        <v>129</v>
      </c>
      <c r="G235" s="375">
        <f>AVERAGE(CPVTFC3SG0019!J18:K18)</f>
        <v>8.3150000000000002E-2</v>
      </c>
      <c r="H235" s="85">
        <f t="shared" si="18"/>
        <v>-131.34615384615384</v>
      </c>
      <c r="I235" s="1279" t="s">
        <v>314</v>
      </c>
      <c r="J235" s="958"/>
      <c r="K235" s="958"/>
      <c r="L235" s="959"/>
      <c r="M235" s="656"/>
      <c r="N235" s="656"/>
      <c r="O235" s="672"/>
      <c r="P235" s="830"/>
      <c r="Q235" s="1271"/>
      <c r="R235" s="1288"/>
      <c r="S235" s="1271"/>
      <c r="T235" s="1271"/>
      <c r="U235" s="1271"/>
      <c r="V235" s="286"/>
    </row>
    <row r="236" spans="1:23" x14ac:dyDescent="0.25">
      <c r="A236" s="8">
        <v>206</v>
      </c>
      <c r="B236" s="4861"/>
      <c r="C236" s="293" t="s">
        <v>220</v>
      </c>
      <c r="D236" s="18">
        <v>44825</v>
      </c>
      <c r="E236" s="380" t="s">
        <v>4928</v>
      </c>
      <c r="F236" s="102">
        <v>130</v>
      </c>
      <c r="G236" s="102">
        <f>AVERAGE(CPVTFC3SG0019!L18:M18)</f>
        <v>7.0599999999999996E-2</v>
      </c>
      <c r="H236" s="13">
        <f t="shared" ref="H236:H290" si="24">(G236-0.1173)/0.013*50</f>
        <v>-179.61538461538464</v>
      </c>
      <c r="I236" s="304" t="s">
        <v>314</v>
      </c>
      <c r="J236" s="875"/>
      <c r="K236" s="900"/>
      <c r="L236" s="877"/>
      <c r="M236" s="645"/>
      <c r="N236" s="646"/>
      <c r="O236" s="648"/>
      <c r="P236" s="645"/>
      <c r="Q236" s="694"/>
      <c r="R236" s="695"/>
      <c r="S236" s="694"/>
      <c r="T236" s="694"/>
      <c r="U236" s="694"/>
      <c r="V236" s="287"/>
    </row>
    <row r="237" spans="1:23" x14ac:dyDescent="0.25">
      <c r="A237" s="64">
        <v>207</v>
      </c>
      <c r="B237" s="4854" t="s">
        <v>2527</v>
      </c>
      <c r="C237" s="300" t="s">
        <v>868</v>
      </c>
      <c r="D237" s="65">
        <v>44825</v>
      </c>
      <c r="E237" s="387" t="s">
        <v>4928</v>
      </c>
      <c r="F237" s="164">
        <v>131</v>
      </c>
      <c r="G237" s="164">
        <f>AVERAGE(CPVTFC3SG0019!N18:O18)</f>
        <v>1.9907000000000001</v>
      </c>
      <c r="H237" s="67">
        <f t="shared" si="24"/>
        <v>7205.3846153846171</v>
      </c>
      <c r="I237" s="305" t="s">
        <v>315</v>
      </c>
      <c r="J237" s="875"/>
      <c r="K237" s="900"/>
      <c r="L237" s="877"/>
      <c r="M237" s="645"/>
      <c r="N237" s="646"/>
      <c r="O237" s="648"/>
      <c r="P237" s="645"/>
      <c r="Q237" s="694"/>
      <c r="R237" s="695"/>
      <c r="S237" s="694"/>
      <c r="T237" s="694"/>
      <c r="U237" s="694"/>
    </row>
    <row r="238" spans="1:23" x14ac:dyDescent="0.25">
      <c r="A238" s="68">
        <v>208</v>
      </c>
      <c r="B238" s="4860"/>
      <c r="C238" s="300" t="s">
        <v>220</v>
      </c>
      <c r="D238" s="65">
        <v>44825</v>
      </c>
      <c r="E238" s="387" t="s">
        <v>4928</v>
      </c>
      <c r="F238" s="164">
        <v>132</v>
      </c>
      <c r="G238" s="164">
        <f>AVERAGE(CPVTFC3SG0019!P18:Q18)</f>
        <v>1.6084000000000001</v>
      </c>
      <c r="H238" s="67">
        <f t="shared" si="24"/>
        <v>5735.0000000000009</v>
      </c>
      <c r="I238" s="305" t="s">
        <v>315</v>
      </c>
      <c r="J238" s="875"/>
      <c r="K238" s="900"/>
      <c r="L238" s="877"/>
      <c r="M238" s="645"/>
      <c r="N238" s="646"/>
      <c r="O238" s="648"/>
      <c r="P238" s="645"/>
      <c r="Q238" s="694"/>
      <c r="R238" s="695"/>
      <c r="S238" s="694"/>
      <c r="T238" s="694"/>
      <c r="U238" s="694"/>
    </row>
    <row r="239" spans="1:23" x14ac:dyDescent="0.25">
      <c r="A239" s="64">
        <v>209</v>
      </c>
      <c r="B239" s="4854" t="s">
        <v>2528</v>
      </c>
      <c r="C239" s="300" t="s">
        <v>868</v>
      </c>
      <c r="D239" s="65">
        <v>44825</v>
      </c>
      <c r="E239" s="387" t="s">
        <v>4928</v>
      </c>
      <c r="F239" s="164">
        <v>133</v>
      </c>
      <c r="G239" s="164">
        <f>AVERAGE(CPVTFC3SG0019!R18:S18)</f>
        <v>2.8679999999999999</v>
      </c>
      <c r="H239" s="67">
        <f t="shared" si="24"/>
        <v>10579.615384615385</v>
      </c>
      <c r="I239" s="305" t="s">
        <v>315</v>
      </c>
      <c r="J239" s="901">
        <v>44873</v>
      </c>
      <c r="K239" s="101" t="s">
        <v>5437</v>
      </c>
      <c r="L239" s="145">
        <v>180</v>
      </c>
      <c r="M239" s="99">
        <f>AVERAGE(CPVTFC3SG0047!P26:Q26)</f>
        <v>0.95199999999999996</v>
      </c>
      <c r="N239" s="100">
        <f>(M239-0.1619)/0.0141*400</f>
        <v>22414.184397163121</v>
      </c>
      <c r="O239" s="858" t="s">
        <v>315</v>
      </c>
      <c r="P239" s="645"/>
      <c r="Q239" s="694"/>
      <c r="R239" s="695"/>
      <c r="S239" s="694"/>
      <c r="T239" s="694"/>
      <c r="U239" s="694"/>
      <c r="W239" s="5">
        <v>1</v>
      </c>
    </row>
    <row r="240" spans="1:23" x14ac:dyDescent="0.25">
      <c r="A240" s="68">
        <v>210</v>
      </c>
      <c r="B240" s="4860"/>
      <c r="C240" s="300" t="s">
        <v>220</v>
      </c>
      <c r="D240" s="65">
        <v>44825</v>
      </c>
      <c r="E240" s="387" t="s">
        <v>4928</v>
      </c>
      <c r="F240" s="164">
        <v>134</v>
      </c>
      <c r="G240" s="164">
        <f>AVERAGE(CPVTFC3SG0019!T18:U18)</f>
        <v>2.4417499999999999</v>
      </c>
      <c r="H240" s="67">
        <f t="shared" si="24"/>
        <v>8940.1923076923067</v>
      </c>
      <c r="I240" s="305" t="s">
        <v>315</v>
      </c>
      <c r="J240" s="884">
        <v>44873</v>
      </c>
      <c r="K240" s="421" t="s">
        <v>5437</v>
      </c>
      <c r="L240" s="885">
        <v>181</v>
      </c>
      <c r="M240" s="886">
        <f>AVERAGE(CPVTFC3SG0047!R26:S26)</f>
        <v>0.30525000000000002</v>
      </c>
      <c r="N240" s="887">
        <f>(M240-0.1619)/0.0141*400</f>
        <v>4066.6666666666679</v>
      </c>
      <c r="O240" s="889" t="s">
        <v>315</v>
      </c>
      <c r="P240" s="645"/>
      <c r="Q240" s="694"/>
      <c r="R240" s="695"/>
      <c r="S240" s="694"/>
      <c r="T240" s="694"/>
      <c r="U240" s="694"/>
      <c r="W240" s="5">
        <v>1</v>
      </c>
    </row>
    <row r="241" spans="1:23" x14ac:dyDescent="0.25">
      <c r="A241" s="64">
        <v>211</v>
      </c>
      <c r="B241" s="424" t="s">
        <v>2529</v>
      </c>
      <c r="C241" s="300" t="s">
        <v>868</v>
      </c>
      <c r="D241" s="65">
        <v>44825</v>
      </c>
      <c r="E241" s="387" t="s">
        <v>4928</v>
      </c>
      <c r="F241" s="164">
        <v>135</v>
      </c>
      <c r="G241" s="164">
        <f>AVERAGE(CPVTFC3SG0019!V18:W18)</f>
        <v>1.5519000000000001</v>
      </c>
      <c r="H241" s="67">
        <f t="shared" si="24"/>
        <v>5517.6923076923085</v>
      </c>
      <c r="I241" s="305" t="s">
        <v>315</v>
      </c>
      <c r="J241" s="875"/>
      <c r="K241" s="843"/>
      <c r="L241" s="877"/>
      <c r="M241" s="645"/>
      <c r="N241" s="646"/>
      <c r="O241" s="648"/>
      <c r="P241" s="1149"/>
      <c r="Q241" s="900"/>
      <c r="R241" s="695"/>
      <c r="S241" s="645"/>
      <c r="T241" s="646"/>
      <c r="U241" s="900"/>
      <c r="V241" s="4862" t="s">
        <v>1416</v>
      </c>
    </row>
    <row r="242" spans="1:23" x14ac:dyDescent="0.25">
      <c r="A242" s="68">
        <v>212</v>
      </c>
      <c r="B242" s="424" t="s">
        <v>2529</v>
      </c>
      <c r="C242" s="300" t="s">
        <v>220</v>
      </c>
      <c r="D242" s="65">
        <v>44825</v>
      </c>
      <c r="E242" s="387" t="s">
        <v>4928</v>
      </c>
      <c r="F242" s="164">
        <v>136</v>
      </c>
      <c r="G242" s="164">
        <f>AVERAGE(CPVTFC3SG0019!X18:Y18)</f>
        <v>2.7847499999999998</v>
      </c>
      <c r="H242" s="67">
        <f t="shared" si="24"/>
        <v>10259.423076923076</v>
      </c>
      <c r="I242" s="305" t="s">
        <v>315</v>
      </c>
      <c r="J242" s="901">
        <v>44873</v>
      </c>
      <c r="K242" s="101" t="s">
        <v>5437</v>
      </c>
      <c r="L242" s="145">
        <v>182</v>
      </c>
      <c r="M242" s="99">
        <f>AVERAGE(CPVTFC3SG0047!T26:U26)</f>
        <v>0.99130000000000007</v>
      </c>
      <c r="N242" s="100">
        <f>(M242-0.1619)/0.0141*400</f>
        <v>23529.078014184401</v>
      </c>
      <c r="O242" s="858" t="s">
        <v>315</v>
      </c>
      <c r="P242" s="1149"/>
      <c r="Q242" s="900"/>
      <c r="R242" s="695"/>
      <c r="S242" s="645"/>
      <c r="T242" s="646"/>
      <c r="U242" s="900"/>
      <c r="V242" s="4709"/>
      <c r="W242" s="5">
        <v>1</v>
      </c>
    </row>
    <row r="243" spans="1:23" x14ac:dyDescent="0.25">
      <c r="A243" s="6">
        <v>213</v>
      </c>
      <c r="B243" s="4837" t="s">
        <v>2530</v>
      </c>
      <c r="C243" s="293" t="s">
        <v>868</v>
      </c>
      <c r="D243" s="18">
        <v>44825</v>
      </c>
      <c r="E243" s="380" t="s">
        <v>4928</v>
      </c>
      <c r="F243" s="102">
        <v>137</v>
      </c>
      <c r="G243" s="164">
        <f>AVERAGE(CPVTFC3SG0019!B20:C20)</f>
        <v>7.0750000000000007E-2</v>
      </c>
      <c r="H243" s="13">
        <f t="shared" si="24"/>
        <v>-179.03846153846152</v>
      </c>
      <c r="I243" s="304" t="s">
        <v>314</v>
      </c>
      <c r="J243" s="875"/>
      <c r="K243" s="876"/>
      <c r="L243" s="877"/>
      <c r="M243" s="645"/>
      <c r="N243" s="646"/>
      <c r="O243" s="648"/>
      <c r="P243" s="1149"/>
      <c r="Q243" s="900"/>
      <c r="R243" s="695"/>
      <c r="S243" s="645"/>
      <c r="T243" s="646"/>
      <c r="U243" s="900"/>
    </row>
    <row r="244" spans="1:23" x14ac:dyDescent="0.25">
      <c r="A244" s="8">
        <v>214</v>
      </c>
      <c r="B244" s="4861"/>
      <c r="C244" s="293" t="s">
        <v>220</v>
      </c>
      <c r="D244" s="18">
        <v>44825</v>
      </c>
      <c r="E244" s="380" t="s">
        <v>4928</v>
      </c>
      <c r="F244" s="102">
        <v>138</v>
      </c>
      <c r="G244" s="164">
        <f>AVERAGE(CPVTFC3SG0019!D20:E20)</f>
        <v>6.4250000000000002E-2</v>
      </c>
      <c r="H244" s="13">
        <f t="shared" si="24"/>
        <v>-204.03846153846158</v>
      </c>
      <c r="I244" s="304" t="s">
        <v>314</v>
      </c>
      <c r="J244" s="875"/>
      <c r="K244" s="843"/>
      <c r="L244" s="877"/>
      <c r="M244" s="645"/>
      <c r="N244" s="646"/>
      <c r="O244" s="648"/>
      <c r="P244" s="1149"/>
      <c r="Q244" s="900"/>
      <c r="R244" s="695"/>
      <c r="S244" s="645"/>
      <c r="T244" s="646"/>
      <c r="U244" s="900"/>
    </row>
    <row r="245" spans="1:23" x14ac:dyDescent="0.25">
      <c r="A245" s="9">
        <v>215</v>
      </c>
      <c r="B245" s="4845" t="s">
        <v>2531</v>
      </c>
      <c r="C245" s="301" t="s">
        <v>868</v>
      </c>
      <c r="D245" s="19">
        <v>44825</v>
      </c>
      <c r="E245" s="384" t="s">
        <v>4928</v>
      </c>
      <c r="F245" s="103">
        <v>139</v>
      </c>
      <c r="G245" s="103">
        <f>AVERAGE(CPVTFC3SG0019!F20:G20)</f>
        <v>1.1494499999999999</v>
      </c>
      <c r="H245" s="14">
        <f t="shared" si="24"/>
        <v>3969.8076923076919</v>
      </c>
      <c r="I245" s="303" t="s">
        <v>315</v>
      </c>
      <c r="J245" s="875"/>
      <c r="K245" s="876"/>
      <c r="L245" s="877"/>
      <c r="M245" s="645"/>
      <c r="N245" s="646"/>
      <c r="O245" s="648"/>
      <c r="P245" s="1149"/>
      <c r="Q245" s="900"/>
      <c r="R245" s="695"/>
      <c r="S245" s="645"/>
      <c r="T245" s="646"/>
      <c r="U245" s="900"/>
      <c r="V245" s="4828"/>
    </row>
    <row r="246" spans="1:23" x14ac:dyDescent="0.25">
      <c r="A246" s="8">
        <v>216</v>
      </c>
      <c r="B246" s="4855"/>
      <c r="C246" s="293" t="s">
        <v>220</v>
      </c>
      <c r="D246" s="18">
        <v>44825</v>
      </c>
      <c r="E246" s="380" t="s">
        <v>4928</v>
      </c>
      <c r="F246" s="102">
        <v>140</v>
      </c>
      <c r="G246" s="102">
        <f>AVERAGE(CPVTFC3SG0019!H20:I20)</f>
        <v>0.31279999999999997</v>
      </c>
      <c r="H246" s="13">
        <f t="shared" si="24"/>
        <v>751.92307692307679</v>
      </c>
      <c r="I246" s="2212" t="s">
        <v>314</v>
      </c>
      <c r="J246" s="878"/>
      <c r="K246" s="878"/>
      <c r="L246" s="877"/>
      <c r="M246" s="642"/>
      <c r="N246" s="642"/>
      <c r="O246" s="648"/>
      <c r="P246" s="1149"/>
      <c r="Q246" s="900"/>
      <c r="R246" s="695"/>
      <c r="S246" s="645"/>
      <c r="T246" s="646"/>
      <c r="U246" s="900"/>
      <c r="V246" s="4701"/>
    </row>
    <row r="247" spans="1:23" x14ac:dyDescent="0.25">
      <c r="A247" s="64">
        <v>217</v>
      </c>
      <c r="B247" s="4854" t="s">
        <v>2532</v>
      </c>
      <c r="C247" s="300" t="s">
        <v>868</v>
      </c>
      <c r="D247" s="65">
        <v>44825</v>
      </c>
      <c r="E247" s="387" t="s">
        <v>4928</v>
      </c>
      <c r="F247" s="164">
        <v>141</v>
      </c>
      <c r="G247" s="164">
        <f>AVERAGE(CPVTFC3SG0019!J20:K20)</f>
        <v>2.8240499999999997</v>
      </c>
      <c r="H247" s="67">
        <f t="shared" si="24"/>
        <v>10410.576923076922</v>
      </c>
      <c r="I247" s="305" t="s">
        <v>315</v>
      </c>
      <c r="J247" s="901">
        <v>44873</v>
      </c>
      <c r="K247" s="101" t="s">
        <v>5437</v>
      </c>
      <c r="L247" s="145">
        <v>183</v>
      </c>
      <c r="M247" s="99">
        <f>AVERAGE(CPVTFC3SG0047!V26:W26)</f>
        <v>0.60794999999999999</v>
      </c>
      <c r="N247" s="100">
        <f>(M247-0.1619)/0.0141*400</f>
        <v>12653.900709219859</v>
      </c>
      <c r="O247" s="858" t="s">
        <v>315</v>
      </c>
      <c r="P247" s="645"/>
      <c r="Q247" s="694"/>
      <c r="R247" s="695"/>
      <c r="S247" s="694"/>
      <c r="T247" s="694"/>
      <c r="U247" s="694"/>
      <c r="V247" s="286"/>
      <c r="W247" s="5">
        <v>1</v>
      </c>
    </row>
    <row r="248" spans="1:23" x14ac:dyDescent="0.25">
      <c r="A248" s="68">
        <v>218</v>
      </c>
      <c r="B248" s="4860"/>
      <c r="C248" s="300" t="s">
        <v>220</v>
      </c>
      <c r="D248" s="65">
        <v>44825</v>
      </c>
      <c r="E248" s="387" t="s">
        <v>4928</v>
      </c>
      <c r="F248" s="164">
        <v>142</v>
      </c>
      <c r="G248" s="164">
        <f>AVERAGE(CPVTFC3SG0019!L20:M20)</f>
        <v>2.2331500000000002</v>
      </c>
      <c r="H248" s="67">
        <f t="shared" si="24"/>
        <v>8137.8846153846152</v>
      </c>
      <c r="I248" s="305" t="s">
        <v>315</v>
      </c>
      <c r="J248" s="901">
        <v>44873</v>
      </c>
      <c r="K248" s="101" t="s">
        <v>5437</v>
      </c>
      <c r="L248" s="145">
        <v>184</v>
      </c>
      <c r="M248" s="99">
        <f>AVERAGE(CPVTFC3SG0047!X26:Y26)</f>
        <v>0.36609999999999998</v>
      </c>
      <c r="N248" s="100">
        <f>(M248-0.1619)/0.0141*400</f>
        <v>5792.9078014184397</v>
      </c>
      <c r="O248" s="858" t="s">
        <v>315</v>
      </c>
      <c r="P248" s="645"/>
      <c r="Q248" s="694"/>
      <c r="R248" s="695"/>
      <c r="S248" s="694"/>
      <c r="T248" s="694"/>
      <c r="U248" s="694"/>
      <c r="V248" s="287"/>
      <c r="W248" s="5">
        <v>1</v>
      </c>
    </row>
    <row r="249" spans="1:23" x14ac:dyDescent="0.25">
      <c r="A249" s="64">
        <v>219</v>
      </c>
      <c r="B249" s="4854" t="s">
        <v>2533</v>
      </c>
      <c r="C249" s="300" t="s">
        <v>868</v>
      </c>
      <c r="D249" s="65">
        <v>44825</v>
      </c>
      <c r="E249" s="387" t="s">
        <v>4928</v>
      </c>
      <c r="F249" s="164">
        <v>143</v>
      </c>
      <c r="G249" s="164">
        <f>AVERAGE(CPVTFC3SG0019!N20:O20)</f>
        <v>1.7650000000000001</v>
      </c>
      <c r="H249" s="67">
        <f t="shared" si="24"/>
        <v>6337.3076923076933</v>
      </c>
      <c r="I249" s="305" t="s">
        <v>315</v>
      </c>
      <c r="J249" s="878"/>
      <c r="K249" s="878"/>
      <c r="L249" s="877"/>
      <c r="M249" s="642"/>
      <c r="N249" s="642"/>
      <c r="O249" s="648"/>
      <c r="P249" s="1149"/>
      <c r="Q249" s="900"/>
      <c r="R249" s="695"/>
      <c r="S249" s="645"/>
      <c r="T249" s="646"/>
      <c r="U249" s="900"/>
    </row>
    <row r="250" spans="1:23" x14ac:dyDescent="0.25">
      <c r="A250" s="68">
        <v>220</v>
      </c>
      <c r="B250" s="4860"/>
      <c r="C250" s="300" t="s">
        <v>220</v>
      </c>
      <c r="D250" s="65">
        <v>44825</v>
      </c>
      <c r="E250" s="387" t="s">
        <v>4928</v>
      </c>
      <c r="F250" s="164">
        <v>144</v>
      </c>
      <c r="G250" s="164">
        <f>AVERAGE(CPVTFC3SG0019!P20:Q20)</f>
        <v>0.85539999999999994</v>
      </c>
      <c r="H250" s="67">
        <f t="shared" si="24"/>
        <v>2838.8461538461538</v>
      </c>
      <c r="I250" s="305" t="s">
        <v>315</v>
      </c>
      <c r="J250" s="878"/>
      <c r="K250" s="856"/>
      <c r="L250" s="877"/>
      <c r="M250" s="645"/>
      <c r="N250" s="646"/>
      <c r="O250" s="648"/>
      <c r="P250" s="1149"/>
      <c r="Q250" s="900"/>
      <c r="R250" s="695"/>
      <c r="S250" s="645"/>
      <c r="T250" s="646"/>
      <c r="U250" s="900"/>
    </row>
    <row r="251" spans="1:23" x14ac:dyDescent="0.25">
      <c r="A251" s="64">
        <v>221</v>
      </c>
      <c r="B251" s="4854" t="s">
        <v>2534</v>
      </c>
      <c r="C251" s="300" t="s">
        <v>868</v>
      </c>
      <c r="D251" s="65">
        <v>44825</v>
      </c>
      <c r="E251" s="387" t="s">
        <v>4928</v>
      </c>
      <c r="F251" s="164">
        <v>145</v>
      </c>
      <c r="G251" s="164">
        <f>AVERAGE(CPVTFC3SG0019!R20:S20)</f>
        <v>1.4331499999999999</v>
      </c>
      <c r="H251" s="67">
        <f t="shared" si="24"/>
        <v>5060.961538461539</v>
      </c>
      <c r="I251" s="305" t="s">
        <v>315</v>
      </c>
      <c r="J251" s="875"/>
      <c r="K251" s="843"/>
      <c r="L251" s="877"/>
      <c r="M251" s="645"/>
      <c r="N251" s="646"/>
      <c r="O251" s="648"/>
      <c r="P251" s="1149"/>
      <c r="Q251" s="900"/>
      <c r="R251" s="695"/>
      <c r="S251" s="645"/>
      <c r="T251" s="646"/>
      <c r="U251" s="900"/>
    </row>
    <row r="252" spans="1:23" x14ac:dyDescent="0.25">
      <c r="A252" s="68">
        <v>222</v>
      </c>
      <c r="B252" s="4860"/>
      <c r="C252" s="300" t="s">
        <v>220</v>
      </c>
      <c r="D252" s="65">
        <v>44825</v>
      </c>
      <c r="E252" s="387" t="s">
        <v>4928</v>
      </c>
      <c r="F252" s="164">
        <v>146</v>
      </c>
      <c r="G252" s="164">
        <f>AVERAGE(CPVTFC3SG0019!T20:U20)</f>
        <v>1.22255</v>
      </c>
      <c r="H252" s="67">
        <f t="shared" si="24"/>
        <v>4250.961538461539</v>
      </c>
      <c r="I252" s="305" t="s">
        <v>315</v>
      </c>
      <c r="J252" s="694"/>
      <c r="K252" s="694"/>
      <c r="L252" s="695"/>
      <c r="M252" s="694"/>
      <c r="N252" s="694"/>
      <c r="O252" s="1260"/>
      <c r="P252" s="1149"/>
      <c r="Q252" s="900"/>
      <c r="R252" s="695"/>
      <c r="S252" s="645"/>
      <c r="T252" s="646"/>
      <c r="U252" s="1259"/>
    </row>
    <row r="253" spans="1:23" x14ac:dyDescent="0.25">
      <c r="A253" s="6">
        <v>223</v>
      </c>
      <c r="B253" s="4837" t="s">
        <v>2535</v>
      </c>
      <c r="C253" s="293" t="s">
        <v>868</v>
      </c>
      <c r="D253" s="18">
        <v>44825</v>
      </c>
      <c r="E253" s="380" t="s">
        <v>4928</v>
      </c>
      <c r="F253" s="102">
        <v>147</v>
      </c>
      <c r="G253" s="102">
        <f>AVERAGE(CPVTFC3SG0019!V20:W20)</f>
        <v>0.41270000000000001</v>
      </c>
      <c r="H253" s="13">
        <f t="shared" si="24"/>
        <v>1136.1538461538462</v>
      </c>
      <c r="I253" s="2212" t="s">
        <v>314</v>
      </c>
      <c r="J253" s="875"/>
      <c r="K253" s="843"/>
      <c r="L253" s="877"/>
      <c r="M253" s="645"/>
      <c r="N253" s="646"/>
      <c r="O253" s="648"/>
      <c r="P253" s="645"/>
      <c r="Q253" s="694"/>
      <c r="R253" s="695"/>
      <c r="S253" s="694"/>
      <c r="T253" s="694"/>
      <c r="U253" s="694"/>
    </row>
    <row r="254" spans="1:23" x14ac:dyDescent="0.25">
      <c r="A254" s="8">
        <v>224</v>
      </c>
      <c r="B254" s="4861"/>
      <c r="C254" s="293" t="s">
        <v>220</v>
      </c>
      <c r="D254" s="18">
        <v>44825</v>
      </c>
      <c r="E254" s="380" t="s">
        <v>4928</v>
      </c>
      <c r="F254" s="102">
        <v>148</v>
      </c>
      <c r="G254" s="102">
        <f>AVERAGE(CPVTFC3SG0019!X20:Y20)</f>
        <v>0.23415</v>
      </c>
      <c r="H254" s="13">
        <f t="shared" si="24"/>
        <v>449.42307692307696</v>
      </c>
      <c r="I254" s="2212" t="s">
        <v>314</v>
      </c>
      <c r="J254" s="875"/>
      <c r="K254" s="843"/>
      <c r="L254" s="877"/>
      <c r="M254" s="645"/>
      <c r="N254" s="646"/>
      <c r="O254" s="648"/>
      <c r="P254" s="2136"/>
      <c r="Q254" s="694"/>
      <c r="R254" s="695"/>
      <c r="S254" s="694"/>
      <c r="T254" s="694"/>
      <c r="U254" s="694"/>
    </row>
    <row r="255" spans="1:23" x14ac:dyDescent="0.25">
      <c r="A255" s="6">
        <v>225</v>
      </c>
      <c r="B255" s="4837" t="s">
        <v>2536</v>
      </c>
      <c r="C255" s="293" t="s">
        <v>868</v>
      </c>
      <c r="D255" s="18">
        <v>44825</v>
      </c>
      <c r="E255" s="380" t="s">
        <v>4928</v>
      </c>
      <c r="F255" s="102">
        <v>149</v>
      </c>
      <c r="G255" s="102">
        <f>AVERAGE(CPVTFC3SG0019!B22:C22)</f>
        <v>8.0799999999999997E-2</v>
      </c>
      <c r="H255" s="13">
        <f t="shared" si="24"/>
        <v>-140.38461538461542</v>
      </c>
      <c r="I255" s="304" t="s">
        <v>314</v>
      </c>
      <c r="J255" s="875"/>
      <c r="K255" s="900"/>
      <c r="L255" s="877"/>
      <c r="M255" s="645"/>
      <c r="N255" s="646"/>
      <c r="O255" s="648"/>
      <c r="P255" s="645"/>
      <c r="Q255" s="694"/>
      <c r="R255" s="695"/>
      <c r="S255" s="694"/>
      <c r="T255" s="694"/>
      <c r="U255" s="694"/>
    </row>
    <row r="256" spans="1:23" x14ac:dyDescent="0.25">
      <c r="A256" s="8">
        <v>226</v>
      </c>
      <c r="B256" s="4861"/>
      <c r="C256" s="293" t="s">
        <v>220</v>
      </c>
      <c r="D256" s="18">
        <v>44825</v>
      </c>
      <c r="E256" s="380" t="s">
        <v>4928</v>
      </c>
      <c r="F256" s="102">
        <v>150</v>
      </c>
      <c r="G256" s="102">
        <f>AVERAGE(CPVTFC3SG0019!D22:E22)</f>
        <v>6.1899999999999997E-2</v>
      </c>
      <c r="H256" s="13">
        <f t="shared" si="24"/>
        <v>-213.07692307692312</v>
      </c>
      <c r="I256" s="304" t="s">
        <v>314</v>
      </c>
      <c r="J256" s="875"/>
      <c r="K256" s="900"/>
      <c r="L256" s="877"/>
      <c r="M256" s="645"/>
      <c r="N256" s="646"/>
      <c r="O256" s="648"/>
      <c r="P256" s="2136"/>
      <c r="Q256" s="694"/>
      <c r="R256" s="695"/>
      <c r="S256" s="694"/>
      <c r="T256" s="694"/>
      <c r="U256" s="694"/>
    </row>
    <row r="257" spans="1:23" x14ac:dyDescent="0.25">
      <c r="A257" s="64">
        <v>227</v>
      </c>
      <c r="B257" s="4854" t="s">
        <v>2537</v>
      </c>
      <c r="C257" s="300" t="s">
        <v>868</v>
      </c>
      <c r="D257" s="65">
        <v>44825</v>
      </c>
      <c r="E257" s="387" t="s">
        <v>4928</v>
      </c>
      <c r="F257" s="164">
        <v>151</v>
      </c>
      <c r="G257" s="164">
        <f>AVERAGE(CPVTFC3SG0019!F22:G22)</f>
        <v>1.6446000000000001</v>
      </c>
      <c r="H257" s="67">
        <f t="shared" si="24"/>
        <v>5874.2307692307695</v>
      </c>
      <c r="I257" s="305" t="s">
        <v>315</v>
      </c>
      <c r="J257" s="878"/>
      <c r="K257" s="878"/>
      <c r="L257" s="877"/>
      <c r="M257" s="642"/>
      <c r="N257" s="642"/>
      <c r="O257" s="648"/>
      <c r="P257" s="645"/>
      <c r="Q257" s="694"/>
      <c r="R257" s="695"/>
      <c r="S257" s="694"/>
      <c r="T257" s="694"/>
      <c r="U257" s="694"/>
      <c r="V257" s="4828"/>
    </row>
    <row r="258" spans="1:23" x14ac:dyDescent="0.25">
      <c r="A258" s="68">
        <v>228</v>
      </c>
      <c r="B258" s="4860"/>
      <c r="C258" s="300" t="s">
        <v>220</v>
      </c>
      <c r="D258" s="65">
        <v>44825</v>
      </c>
      <c r="E258" s="387" t="s">
        <v>4928</v>
      </c>
      <c r="F258" s="164">
        <v>152</v>
      </c>
      <c r="G258" s="164">
        <f>AVERAGE(CPVTFC3SG0019!H22:I22)</f>
        <v>0.53634999999999999</v>
      </c>
      <c r="H258" s="67">
        <f t="shared" si="24"/>
        <v>1611.7307692307691</v>
      </c>
      <c r="I258" s="2254" t="s">
        <v>315</v>
      </c>
      <c r="J258" s="875"/>
      <c r="K258" s="900"/>
      <c r="L258" s="877"/>
      <c r="M258" s="645"/>
      <c r="N258" s="646"/>
      <c r="O258" s="648"/>
      <c r="P258" s="645"/>
      <c r="Q258" s="694"/>
      <c r="R258" s="695"/>
      <c r="S258" s="694"/>
      <c r="T258" s="694"/>
      <c r="U258" s="694"/>
      <c r="V258" s="4701"/>
    </row>
    <row r="259" spans="1:23" x14ac:dyDescent="0.25">
      <c r="A259" s="64">
        <v>229</v>
      </c>
      <c r="B259" s="4854" t="s">
        <v>2538</v>
      </c>
      <c r="C259" s="300" t="s">
        <v>868</v>
      </c>
      <c r="D259" s="65">
        <v>44825</v>
      </c>
      <c r="E259" s="387" t="s">
        <v>4928</v>
      </c>
      <c r="F259" s="164">
        <v>153</v>
      </c>
      <c r="G259" s="164">
        <f>AVERAGE(CPVTFC3SG0019!J22:K22)</f>
        <v>1.6979500000000001</v>
      </c>
      <c r="H259" s="67">
        <f t="shared" si="24"/>
        <v>6079.423076923078</v>
      </c>
      <c r="I259" s="305" t="s">
        <v>315</v>
      </c>
      <c r="J259" s="875"/>
      <c r="K259" s="900"/>
      <c r="L259" s="877"/>
      <c r="M259" s="645"/>
      <c r="N259" s="646"/>
      <c r="O259" s="648"/>
      <c r="P259" s="645"/>
      <c r="Q259" s="694"/>
      <c r="R259" s="695"/>
      <c r="S259" s="694"/>
      <c r="T259" s="694"/>
      <c r="U259" s="694"/>
    </row>
    <row r="260" spans="1:23" x14ac:dyDescent="0.25">
      <c r="A260" s="68">
        <v>230</v>
      </c>
      <c r="B260" s="4860"/>
      <c r="C260" s="300" t="s">
        <v>220</v>
      </c>
      <c r="D260" s="65">
        <v>44825</v>
      </c>
      <c r="E260" s="387" t="s">
        <v>4928</v>
      </c>
      <c r="F260" s="164">
        <v>154</v>
      </c>
      <c r="G260" s="164">
        <f>AVERAGE(CPVTFC3SG0019!L22:M22)</f>
        <v>1.0317499999999999</v>
      </c>
      <c r="H260" s="67">
        <f t="shared" si="24"/>
        <v>3517.1153846153848</v>
      </c>
      <c r="I260" s="305" t="s">
        <v>315</v>
      </c>
      <c r="J260" s="875"/>
      <c r="K260" s="900"/>
      <c r="L260" s="877"/>
      <c r="M260" s="645"/>
      <c r="N260" s="646"/>
      <c r="O260" s="648"/>
      <c r="P260" s="645"/>
      <c r="Q260" s="694"/>
      <c r="R260" s="695"/>
      <c r="S260" s="694"/>
      <c r="T260" s="694"/>
      <c r="U260" s="694"/>
    </row>
    <row r="261" spans="1:23" x14ac:dyDescent="0.25">
      <c r="A261" s="64">
        <v>231</v>
      </c>
      <c r="B261" s="4854" t="s">
        <v>2539</v>
      </c>
      <c r="C261" s="300" t="s">
        <v>868</v>
      </c>
      <c r="D261" s="65">
        <v>44825</v>
      </c>
      <c r="E261" s="387" t="s">
        <v>4928</v>
      </c>
      <c r="F261" s="164">
        <v>155</v>
      </c>
      <c r="G261" s="164">
        <f>AVERAGE(CPVTFC3SG0019!N22:O22)</f>
        <v>1.6850499999999999</v>
      </c>
      <c r="H261" s="67">
        <f t="shared" si="24"/>
        <v>6029.8076923076924</v>
      </c>
      <c r="I261" s="305" t="s">
        <v>315</v>
      </c>
      <c r="J261" s="875"/>
      <c r="K261" s="900"/>
      <c r="L261" s="877"/>
      <c r="M261" s="645"/>
      <c r="N261" s="646"/>
      <c r="O261" s="648"/>
      <c r="P261" s="1149"/>
      <c r="Q261" s="900"/>
      <c r="R261" s="695"/>
      <c r="S261" s="645"/>
      <c r="T261" s="646"/>
      <c r="U261" s="900"/>
      <c r="V261" s="286"/>
    </row>
    <row r="262" spans="1:23" x14ac:dyDescent="0.25">
      <c r="A262" s="68">
        <v>232</v>
      </c>
      <c r="B262" s="4860"/>
      <c r="C262" s="300" t="s">
        <v>220</v>
      </c>
      <c r="D262" s="65">
        <v>44825</v>
      </c>
      <c r="E262" s="387" t="s">
        <v>4928</v>
      </c>
      <c r="F262" s="164">
        <v>156</v>
      </c>
      <c r="G262" s="164">
        <f>AVERAGE(CPVTFC3SG0019!P22:Q22)</f>
        <v>1.2197</v>
      </c>
      <c r="H262" s="67">
        <f t="shared" si="24"/>
        <v>4240.0000000000009</v>
      </c>
      <c r="I262" s="305" t="s">
        <v>315</v>
      </c>
      <c r="J262" s="875"/>
      <c r="K262" s="900"/>
      <c r="L262" s="877"/>
      <c r="M262" s="645"/>
      <c r="N262" s="646"/>
      <c r="O262" s="648"/>
      <c r="P262" s="1149"/>
      <c r="Q262" s="900"/>
      <c r="R262" s="695"/>
      <c r="S262" s="645"/>
      <c r="T262" s="646"/>
      <c r="U262" s="900"/>
      <c r="V262" s="287"/>
    </row>
    <row r="263" spans="1:23" x14ac:dyDescent="0.25">
      <c r="A263" s="64">
        <v>233</v>
      </c>
      <c r="B263" s="840" t="s">
        <v>2540</v>
      </c>
      <c r="C263" s="300" t="s">
        <v>868</v>
      </c>
      <c r="D263" s="65">
        <v>44825</v>
      </c>
      <c r="E263" s="387" t="s">
        <v>4928</v>
      </c>
      <c r="F263" s="164">
        <v>157</v>
      </c>
      <c r="G263" s="164">
        <f>AVERAGE(CPVTFC3SG0019!R22:S22)</f>
        <v>2.6717500000000003</v>
      </c>
      <c r="H263" s="67">
        <f t="shared" si="24"/>
        <v>9824.8076923076933</v>
      </c>
      <c r="I263" s="305" t="s">
        <v>315</v>
      </c>
      <c r="J263" s="901">
        <v>44873</v>
      </c>
      <c r="K263" s="101" t="s">
        <v>5444</v>
      </c>
      <c r="L263" s="145">
        <v>1</v>
      </c>
      <c r="M263" s="99">
        <f>AVERAGE(CPVTFC3SG0048!C11:D11)</f>
        <v>0.58179999999999998</v>
      </c>
      <c r="N263" s="100">
        <f>(M263-0.1539)/0.0136*400</f>
        <v>12585.294117647058</v>
      </c>
      <c r="O263" s="858" t="s">
        <v>315</v>
      </c>
      <c r="P263" s="1149"/>
      <c r="Q263" s="900"/>
      <c r="R263" s="695"/>
      <c r="S263" s="645"/>
      <c r="T263" s="646"/>
      <c r="U263" s="1259"/>
      <c r="W263" s="5">
        <v>1</v>
      </c>
    </row>
    <row r="264" spans="1:23" x14ac:dyDescent="0.25">
      <c r="A264" s="68">
        <v>234</v>
      </c>
      <c r="B264" s="425"/>
      <c r="C264" s="300" t="s">
        <v>220</v>
      </c>
      <c r="D264" s="65">
        <v>44825</v>
      </c>
      <c r="E264" s="387" t="s">
        <v>4928</v>
      </c>
      <c r="F264" s="164">
        <v>158</v>
      </c>
      <c r="G264" s="164">
        <f>AVERAGE(CPVTFC3SG0019!T22:U22)</f>
        <v>1.81785</v>
      </c>
      <c r="H264" s="67">
        <f t="shared" si="24"/>
        <v>6540.5769230769238</v>
      </c>
      <c r="I264" s="305" t="s">
        <v>315</v>
      </c>
      <c r="J264" s="875"/>
      <c r="K264" s="900"/>
      <c r="L264" s="877"/>
      <c r="M264" s="645"/>
      <c r="N264" s="646"/>
      <c r="O264" s="648"/>
      <c r="P264" s="1149"/>
      <c r="Q264" s="900"/>
      <c r="R264" s="695"/>
      <c r="S264" s="645"/>
      <c r="T264" s="646"/>
      <c r="U264" s="1259"/>
    </row>
    <row r="265" spans="1:23" x14ac:dyDescent="0.25">
      <c r="A265" s="64">
        <v>235</v>
      </c>
      <c r="B265" s="4854" t="s">
        <v>2541</v>
      </c>
      <c r="C265" s="300" t="s">
        <v>868</v>
      </c>
      <c r="D265" s="65">
        <v>44825</v>
      </c>
      <c r="E265" s="387" t="s">
        <v>4928</v>
      </c>
      <c r="F265" s="164">
        <v>159</v>
      </c>
      <c r="G265" s="164">
        <f>AVERAGE(CPVTFC3SG0019!V22:W22)</f>
        <v>2.8485</v>
      </c>
      <c r="H265" s="67">
        <f t="shared" si="24"/>
        <v>10504.615384615385</v>
      </c>
      <c r="I265" s="305" t="s">
        <v>315</v>
      </c>
      <c r="J265" s="901">
        <v>44873</v>
      </c>
      <c r="K265" s="101" t="s">
        <v>5444</v>
      </c>
      <c r="L265" s="145">
        <v>2</v>
      </c>
      <c r="M265" s="99">
        <f>AVERAGE(CPVTFC3SG0048!E11:F11)</f>
        <v>1.5661999999999998</v>
      </c>
      <c r="N265" s="100">
        <f>(M265-0.1539)/0.0136*400</f>
        <v>41538.235294117643</v>
      </c>
      <c r="O265" s="858" t="s">
        <v>315</v>
      </c>
      <c r="P265" s="645"/>
      <c r="Q265" s="694"/>
      <c r="R265" s="695"/>
      <c r="S265" s="694"/>
      <c r="T265" s="694"/>
      <c r="U265" s="694"/>
      <c r="V265" s="4828"/>
      <c r="W265" s="5">
        <v>1</v>
      </c>
    </row>
    <row r="266" spans="1:23" x14ac:dyDescent="0.25">
      <c r="A266" s="68">
        <v>236</v>
      </c>
      <c r="B266" s="4860"/>
      <c r="C266" s="300" t="s">
        <v>220</v>
      </c>
      <c r="D266" s="65">
        <v>44825</v>
      </c>
      <c r="E266" s="387" t="s">
        <v>4928</v>
      </c>
      <c r="F266" s="164">
        <v>160</v>
      </c>
      <c r="G266" s="164">
        <f>AVERAGE(CPVTFC3SG0019!X22:Y22)</f>
        <v>2.6062000000000003</v>
      </c>
      <c r="H266" s="67">
        <f t="shared" si="24"/>
        <v>9572.6923076923085</v>
      </c>
      <c r="I266" s="305" t="s">
        <v>315</v>
      </c>
      <c r="J266" s="901">
        <v>44873</v>
      </c>
      <c r="K266" s="101" t="s">
        <v>5444</v>
      </c>
      <c r="L266" s="145">
        <v>3</v>
      </c>
      <c r="M266" s="99">
        <f>AVERAGE(CPVTFC3SG0048!G11:H11)</f>
        <v>0.51090000000000002</v>
      </c>
      <c r="N266" s="100">
        <f>(M266-0.1539)/0.0136*400</f>
        <v>10500</v>
      </c>
      <c r="O266" s="858" t="s">
        <v>315</v>
      </c>
      <c r="P266" s="645"/>
      <c r="Q266" s="694"/>
      <c r="R266" s="695"/>
      <c r="S266" s="694"/>
      <c r="T266" s="694"/>
      <c r="U266" s="694"/>
      <c r="V266" s="4701"/>
      <c r="W266" s="5">
        <v>1</v>
      </c>
    </row>
    <row r="267" spans="1:23" x14ac:dyDescent="0.25">
      <c r="A267" s="64">
        <v>237</v>
      </c>
      <c r="B267" s="4854" t="s">
        <v>2542</v>
      </c>
      <c r="C267" s="300" t="s">
        <v>868</v>
      </c>
      <c r="D267" s="65">
        <v>44825</v>
      </c>
      <c r="E267" s="387" t="s">
        <v>4928</v>
      </c>
      <c r="F267" s="164">
        <v>161</v>
      </c>
      <c r="G267" s="164">
        <f>AVERAGE(CPVTFC3SG0019!B24:C24)</f>
        <v>2.9379</v>
      </c>
      <c r="H267" s="67">
        <f t="shared" si="24"/>
        <v>10848.461538461539</v>
      </c>
      <c r="I267" s="305" t="s">
        <v>315</v>
      </c>
      <c r="J267" s="901">
        <v>44873</v>
      </c>
      <c r="K267" s="101" t="s">
        <v>5444</v>
      </c>
      <c r="L267" s="145">
        <v>4</v>
      </c>
      <c r="M267" s="99">
        <f>AVERAGE(CPVTFC3SG0048!I11:J11)</f>
        <v>1.65805</v>
      </c>
      <c r="N267" s="100">
        <f>(M267-0.1539)/0.0136*400</f>
        <v>44239.705882352944</v>
      </c>
      <c r="O267" s="858" t="s">
        <v>315</v>
      </c>
      <c r="P267" s="645"/>
      <c r="Q267" s="694"/>
      <c r="R267" s="695"/>
      <c r="S267" s="694"/>
      <c r="T267" s="694"/>
      <c r="U267" s="694"/>
      <c r="V267" s="4828"/>
      <c r="W267" s="5">
        <v>1</v>
      </c>
    </row>
    <row r="268" spans="1:23" x14ac:dyDescent="0.25">
      <c r="A268" s="68">
        <v>238</v>
      </c>
      <c r="B268" s="4860"/>
      <c r="C268" s="300" t="s">
        <v>220</v>
      </c>
      <c r="D268" s="65">
        <v>44825</v>
      </c>
      <c r="E268" s="387" t="s">
        <v>4928</v>
      </c>
      <c r="F268" s="164">
        <v>162</v>
      </c>
      <c r="G268" s="164">
        <f>AVERAGE(CPVTFC3SG0019!D24:E24)</f>
        <v>2.81155</v>
      </c>
      <c r="H268" s="67">
        <f t="shared" si="24"/>
        <v>10362.5</v>
      </c>
      <c r="I268" s="305" t="s">
        <v>315</v>
      </c>
      <c r="J268" s="901">
        <v>44873</v>
      </c>
      <c r="K268" s="101" t="s">
        <v>5444</v>
      </c>
      <c r="L268" s="145">
        <v>5</v>
      </c>
      <c r="M268" s="99">
        <f>AVERAGE(CPVTFC3SG0048!K11:L11)</f>
        <v>0.4632</v>
      </c>
      <c r="N268" s="100">
        <f>(M268-0.1539)/0.0136*400</f>
        <v>9097.0588235294126</v>
      </c>
      <c r="O268" s="858" t="s">
        <v>315</v>
      </c>
      <c r="P268" s="645"/>
      <c r="Q268" s="694"/>
      <c r="R268" s="695"/>
      <c r="S268" s="694"/>
      <c r="T268" s="694"/>
      <c r="U268" s="694"/>
      <c r="V268" s="4701"/>
      <c r="W268" s="5">
        <v>1</v>
      </c>
    </row>
    <row r="269" spans="1:23" x14ac:dyDescent="0.25">
      <c r="A269" s="6">
        <v>239</v>
      </c>
      <c r="B269" s="4837" t="s">
        <v>2543</v>
      </c>
      <c r="C269" s="293" t="s">
        <v>868</v>
      </c>
      <c r="D269" s="18">
        <v>44825</v>
      </c>
      <c r="E269" s="380" t="s">
        <v>4928</v>
      </c>
      <c r="F269" s="102">
        <v>163</v>
      </c>
      <c r="G269" s="102">
        <f>AVERAGE(CPVTFC3SG0019!F24:G24)</f>
        <v>0.14105000000000001</v>
      </c>
      <c r="H269" s="13">
        <f t="shared" si="24"/>
        <v>91.346153846153882</v>
      </c>
      <c r="I269" s="304" t="s">
        <v>314</v>
      </c>
      <c r="J269" s="878"/>
      <c r="K269" s="878"/>
      <c r="L269" s="877"/>
      <c r="M269" s="642"/>
      <c r="N269" s="642"/>
      <c r="O269" s="648"/>
      <c r="P269" s="645"/>
      <c r="Q269" s="694"/>
      <c r="R269" s="695"/>
      <c r="S269" s="694"/>
      <c r="T269" s="694"/>
      <c r="U269" s="694"/>
    </row>
    <row r="270" spans="1:23" x14ac:dyDescent="0.25">
      <c r="A270" s="8">
        <v>240</v>
      </c>
      <c r="B270" s="4861"/>
      <c r="C270" s="293" t="s">
        <v>220</v>
      </c>
      <c r="D270" s="18">
        <v>44825</v>
      </c>
      <c r="E270" s="380" t="s">
        <v>4928</v>
      </c>
      <c r="F270" s="102">
        <v>164</v>
      </c>
      <c r="G270" s="102">
        <f>AVERAGE(CPVTFC3SG0019!H24:I24)</f>
        <v>0.13295000000000001</v>
      </c>
      <c r="H270" s="13">
        <f t="shared" si="24"/>
        <v>60.192307692307736</v>
      </c>
      <c r="I270" s="304" t="s">
        <v>314</v>
      </c>
      <c r="J270" s="875"/>
      <c r="K270" s="900"/>
      <c r="L270" s="877"/>
      <c r="M270" s="645"/>
      <c r="N270" s="646"/>
      <c r="O270" s="648"/>
      <c r="P270" s="645"/>
      <c r="Q270" s="694"/>
      <c r="R270" s="695"/>
      <c r="S270" s="694"/>
      <c r="T270" s="694"/>
      <c r="U270" s="694"/>
    </row>
    <row r="271" spans="1:23" x14ac:dyDescent="0.25">
      <c r="A271" s="64">
        <v>241</v>
      </c>
      <c r="B271" s="4854" t="s">
        <v>2544</v>
      </c>
      <c r="C271" s="300" t="s">
        <v>868</v>
      </c>
      <c r="D271" s="65">
        <v>44825</v>
      </c>
      <c r="E271" s="387" t="s">
        <v>4928</v>
      </c>
      <c r="F271" s="164">
        <v>165</v>
      </c>
      <c r="G271" s="164">
        <f>AVERAGE(CPVTFC3SG0019!J24:K24)</f>
        <v>2.9036499999999998</v>
      </c>
      <c r="H271" s="67">
        <f t="shared" si="24"/>
        <v>10716.73076923077</v>
      </c>
      <c r="I271" s="305" t="s">
        <v>315</v>
      </c>
      <c r="J271" s="901">
        <v>44873</v>
      </c>
      <c r="K271" s="101" t="s">
        <v>5444</v>
      </c>
      <c r="L271" s="145">
        <v>6</v>
      </c>
      <c r="M271" s="99">
        <f>AVERAGE(CPVTFC3SG0048!M11:N11)</f>
        <v>2.3935000000000004</v>
      </c>
      <c r="N271" s="100">
        <f>(M271-0.1539)/0.0136*400</f>
        <v>65870.588235294126</v>
      </c>
      <c r="O271" s="858" t="s">
        <v>315</v>
      </c>
      <c r="P271" s="645"/>
      <c r="Q271" s="694"/>
      <c r="R271" s="695"/>
      <c r="S271" s="694"/>
      <c r="T271" s="694"/>
      <c r="U271" s="694"/>
      <c r="V271" s="4828"/>
      <c r="W271" s="5">
        <v>1</v>
      </c>
    </row>
    <row r="272" spans="1:23" x14ac:dyDescent="0.25">
      <c r="A272" s="68">
        <v>242</v>
      </c>
      <c r="B272" s="4860"/>
      <c r="C272" s="300" t="s">
        <v>220</v>
      </c>
      <c r="D272" s="65">
        <v>44825</v>
      </c>
      <c r="E272" s="387" t="s">
        <v>4928</v>
      </c>
      <c r="F272" s="164">
        <v>166</v>
      </c>
      <c r="G272" s="164">
        <f>AVERAGE(CPVTFC3SG0019!L24:M24)</f>
        <v>2.7391000000000001</v>
      </c>
      <c r="H272" s="67">
        <f t="shared" si="24"/>
        <v>10083.846153846154</v>
      </c>
      <c r="I272" s="305" t="s">
        <v>315</v>
      </c>
      <c r="J272" s="901">
        <v>44873</v>
      </c>
      <c r="K272" s="101" t="s">
        <v>5444</v>
      </c>
      <c r="L272" s="145">
        <v>7</v>
      </c>
      <c r="M272" s="99">
        <f>AVERAGE(CPVTFC3SG0048!O11:P11)</f>
        <v>0.57634999999999992</v>
      </c>
      <c r="N272" s="100">
        <f>(M272-0.1539)/0.0136*400</f>
        <v>12424.999999999996</v>
      </c>
      <c r="O272" s="858" t="s">
        <v>315</v>
      </c>
      <c r="P272" s="645"/>
      <c r="Q272" s="694"/>
      <c r="R272" s="695"/>
      <c r="S272" s="694"/>
      <c r="T272" s="694"/>
      <c r="U272" s="694"/>
      <c r="V272" s="4701"/>
      <c r="W272" s="5">
        <v>1</v>
      </c>
    </row>
    <row r="273" spans="1:25" x14ac:dyDescent="0.25">
      <c r="A273" s="64">
        <v>243</v>
      </c>
      <c r="B273" s="4854" t="s">
        <v>2545</v>
      </c>
      <c r="C273" s="300" t="s">
        <v>868</v>
      </c>
      <c r="D273" s="65">
        <v>44825</v>
      </c>
      <c r="E273" s="387" t="s">
        <v>4928</v>
      </c>
      <c r="F273" s="164">
        <v>167</v>
      </c>
      <c r="G273" s="164">
        <f>AVERAGE(CPVTFC3SG0019!N24:O24)</f>
        <v>2.3428499999999999</v>
      </c>
      <c r="H273" s="67">
        <f t="shared" si="24"/>
        <v>8559.8076923076915</v>
      </c>
      <c r="I273" s="305" t="s">
        <v>315</v>
      </c>
      <c r="J273" s="901">
        <v>44873</v>
      </c>
      <c r="K273" s="101" t="s">
        <v>5444</v>
      </c>
      <c r="L273" s="145">
        <v>8</v>
      </c>
      <c r="M273" s="99">
        <f>AVERAGE(CPVTFC3SG0048!Q11:R11)</f>
        <v>0.37664999999999998</v>
      </c>
      <c r="N273" s="100">
        <f>(M273-0.1539)/0.0136*400</f>
        <v>6551.4705882352946</v>
      </c>
      <c r="O273" s="858" t="s">
        <v>315</v>
      </c>
      <c r="P273" s="645"/>
      <c r="Q273" s="694"/>
      <c r="R273" s="695"/>
      <c r="S273" s="694"/>
      <c r="T273" s="694"/>
      <c r="U273" s="694"/>
      <c r="V273" s="286"/>
      <c r="W273" s="5">
        <v>1</v>
      </c>
    </row>
    <row r="274" spans="1:25" x14ac:dyDescent="0.25">
      <c r="A274" s="68">
        <v>244</v>
      </c>
      <c r="B274" s="4860"/>
      <c r="C274" s="300" t="s">
        <v>220</v>
      </c>
      <c r="D274" s="65">
        <v>44825</v>
      </c>
      <c r="E274" s="387" t="s">
        <v>4928</v>
      </c>
      <c r="F274" s="164">
        <v>168</v>
      </c>
      <c r="G274" s="164">
        <f>AVERAGE(CPVTFC3SG0019!P24:Q24)</f>
        <v>2.7880500000000001</v>
      </c>
      <c r="H274" s="67">
        <f t="shared" si="24"/>
        <v>10272.115384615385</v>
      </c>
      <c r="I274" s="305" t="s">
        <v>315</v>
      </c>
      <c r="J274" s="901">
        <v>44873</v>
      </c>
      <c r="K274" s="101" t="s">
        <v>5444</v>
      </c>
      <c r="L274" s="145">
        <v>9</v>
      </c>
      <c r="M274" s="99">
        <f>AVERAGE(CPVTFC3SG0048!S11:T11)</f>
        <v>0.70239999999999991</v>
      </c>
      <c r="N274" s="100">
        <f>(M274-0.1539)/0.0136*400</f>
        <v>16132.352941176467</v>
      </c>
      <c r="O274" s="858" t="s">
        <v>315</v>
      </c>
      <c r="P274" s="645"/>
      <c r="Q274" s="694"/>
      <c r="R274" s="695"/>
      <c r="S274" s="694"/>
      <c r="T274" s="694"/>
      <c r="U274" s="694"/>
      <c r="V274" s="287"/>
      <c r="W274" s="5">
        <v>1</v>
      </c>
    </row>
    <row r="275" spans="1:25" x14ac:dyDescent="0.25">
      <c r="A275" s="64">
        <v>245</v>
      </c>
      <c r="B275" s="4854" t="s">
        <v>2546</v>
      </c>
      <c r="C275" s="300" t="s">
        <v>868</v>
      </c>
      <c r="D275" s="65">
        <v>44825</v>
      </c>
      <c r="E275" s="387" t="s">
        <v>4928</v>
      </c>
      <c r="F275" s="164">
        <v>169</v>
      </c>
      <c r="G275" s="164">
        <f>AVERAGE(CPVTFC3SG0019!R24:S24)</f>
        <v>1.35425</v>
      </c>
      <c r="H275" s="67">
        <f t="shared" si="24"/>
        <v>4757.5</v>
      </c>
      <c r="I275" s="305" t="s">
        <v>315</v>
      </c>
      <c r="J275" s="875"/>
      <c r="K275" s="900"/>
      <c r="L275" s="877"/>
      <c r="M275" s="645"/>
      <c r="N275" s="646"/>
      <c r="O275" s="648"/>
      <c r="P275" s="645"/>
      <c r="Q275" s="694"/>
      <c r="R275" s="695"/>
      <c r="S275" s="694"/>
      <c r="T275" s="694"/>
      <c r="U275" s="694"/>
    </row>
    <row r="276" spans="1:25" x14ac:dyDescent="0.25">
      <c r="A276" s="101">
        <v>246</v>
      </c>
      <c r="B276" s="4860"/>
      <c r="C276" s="300" t="s">
        <v>220</v>
      </c>
      <c r="D276" s="65">
        <v>44825</v>
      </c>
      <c r="E276" s="387" t="s">
        <v>4928</v>
      </c>
      <c r="F276" s="164">
        <v>170</v>
      </c>
      <c r="G276" s="164">
        <f>AVERAGE(CPVTFC3SG0019!T24:U24)</f>
        <v>1.11185</v>
      </c>
      <c r="H276" s="67">
        <f t="shared" si="24"/>
        <v>3825.1923076923076</v>
      </c>
      <c r="I276" s="305" t="s">
        <v>315</v>
      </c>
      <c r="J276" s="875"/>
      <c r="K276" s="900"/>
      <c r="L276" s="877"/>
      <c r="M276" s="645"/>
      <c r="N276" s="646"/>
      <c r="O276" s="648"/>
      <c r="P276" s="645"/>
      <c r="Q276" s="694"/>
      <c r="R276" s="695"/>
      <c r="S276" s="694"/>
      <c r="T276" s="694"/>
      <c r="U276" s="694"/>
    </row>
    <row r="277" spans="1:25" x14ac:dyDescent="0.25">
      <c r="A277" s="128">
        <v>247</v>
      </c>
      <c r="B277" s="4854" t="s">
        <v>2547</v>
      </c>
      <c r="C277" s="300" t="s">
        <v>868</v>
      </c>
      <c r="D277" s="65">
        <v>44825</v>
      </c>
      <c r="E277" s="387" t="s">
        <v>4928</v>
      </c>
      <c r="F277" s="164">
        <v>171</v>
      </c>
      <c r="G277" s="164">
        <f>AVERAGE(CPVTFC3SG0019!V24:W24)</f>
        <v>2.8815499999999998</v>
      </c>
      <c r="H277" s="67">
        <f t="shared" si="24"/>
        <v>10631.730769230768</v>
      </c>
      <c r="I277" s="305" t="s">
        <v>315</v>
      </c>
      <c r="J277" s="901">
        <v>44873</v>
      </c>
      <c r="K277" s="101" t="s">
        <v>5444</v>
      </c>
      <c r="L277" s="145">
        <v>10</v>
      </c>
      <c r="M277" s="99">
        <f>AVERAGE(CPVTFC3SG0048!U11:V11)</f>
        <v>2.8624000000000001</v>
      </c>
      <c r="N277" s="100">
        <f>(M277-0.1539)/0.0136*400</f>
        <v>79661.76470588235</v>
      </c>
      <c r="O277" s="858" t="s">
        <v>315</v>
      </c>
      <c r="P277" s="1149"/>
      <c r="Q277" s="900"/>
      <c r="R277" s="695"/>
      <c r="S277" s="645"/>
      <c r="T277" s="646"/>
      <c r="U277" s="900"/>
      <c r="W277" s="5">
        <v>1</v>
      </c>
    </row>
    <row r="278" spans="1:25" x14ac:dyDescent="0.25">
      <c r="A278" s="68">
        <v>248</v>
      </c>
      <c r="B278" s="4860"/>
      <c r="C278" s="300" t="s">
        <v>220</v>
      </c>
      <c r="D278" s="65">
        <v>44825</v>
      </c>
      <c r="E278" s="387" t="s">
        <v>4928</v>
      </c>
      <c r="F278" s="164">
        <v>172</v>
      </c>
      <c r="G278" s="164">
        <f>AVERAGE(CPVTFC3SG0019!X24:Y24)</f>
        <v>2.8612500000000001</v>
      </c>
      <c r="H278" s="67">
        <f t="shared" si="24"/>
        <v>10553.653846153846</v>
      </c>
      <c r="I278" s="305" t="s">
        <v>315</v>
      </c>
      <c r="J278" s="901">
        <v>44873</v>
      </c>
      <c r="K278" s="101" t="s">
        <v>5444</v>
      </c>
      <c r="L278" s="145">
        <v>11</v>
      </c>
      <c r="M278" s="99">
        <f>AVERAGE(CPVTFC3SG0048!W11:X11)</f>
        <v>2.6297999999999999</v>
      </c>
      <c r="N278" s="100">
        <f>(M278-0.1539)/0.0136*400</f>
        <v>72820.588235294112</v>
      </c>
      <c r="O278" s="858" t="s">
        <v>315</v>
      </c>
      <c r="P278" s="1149"/>
      <c r="Q278" s="900"/>
      <c r="R278" s="695"/>
      <c r="S278" s="645"/>
      <c r="T278" s="646"/>
      <c r="U278" s="900"/>
      <c r="W278" s="5">
        <v>1</v>
      </c>
    </row>
    <row r="279" spans="1:25" x14ac:dyDescent="0.25">
      <c r="A279" s="64">
        <v>249</v>
      </c>
      <c r="B279" s="4854" t="s">
        <v>2548</v>
      </c>
      <c r="C279" s="300" t="s">
        <v>868</v>
      </c>
      <c r="D279" s="65">
        <v>44825</v>
      </c>
      <c r="E279" s="387" t="s">
        <v>4928</v>
      </c>
      <c r="F279" s="164">
        <v>173</v>
      </c>
      <c r="G279" s="164">
        <f>AVERAGE(CPVTFC3SG0019!B26:C26)</f>
        <v>1.5000499999999999</v>
      </c>
      <c r="H279" s="67">
        <f t="shared" si="24"/>
        <v>5318.2692307692305</v>
      </c>
      <c r="I279" s="305" t="s">
        <v>315</v>
      </c>
      <c r="J279" s="875"/>
      <c r="K279" s="900"/>
      <c r="L279" s="877"/>
      <c r="M279" s="645"/>
      <c r="N279" s="646"/>
      <c r="O279" s="648"/>
      <c r="P279" s="1149"/>
      <c r="Q279" s="900"/>
      <c r="R279" s="695"/>
      <c r="S279" s="645"/>
      <c r="T279" s="646"/>
      <c r="U279" s="900"/>
      <c r="V279" s="286"/>
    </row>
    <row r="280" spans="1:25" x14ac:dyDescent="0.25">
      <c r="A280" s="101">
        <v>250</v>
      </c>
      <c r="B280" s="4860"/>
      <c r="C280" s="300" t="s">
        <v>220</v>
      </c>
      <c r="D280" s="65">
        <v>44825</v>
      </c>
      <c r="E280" s="387" t="s">
        <v>4928</v>
      </c>
      <c r="F280" s="164">
        <v>174</v>
      </c>
      <c r="G280" s="164">
        <f>AVERAGE(CPVTFC3SG0019!D26:E26)</f>
        <v>0.99225000000000008</v>
      </c>
      <c r="H280" s="67">
        <f t="shared" si="24"/>
        <v>3365.1923076923085</v>
      </c>
      <c r="I280" s="305" t="s">
        <v>315</v>
      </c>
      <c r="J280" s="875"/>
      <c r="K280" s="900"/>
      <c r="L280" s="877"/>
      <c r="M280" s="645"/>
      <c r="N280" s="646"/>
      <c r="O280" s="648"/>
      <c r="P280" s="1149"/>
      <c r="Q280" s="900"/>
      <c r="R280" s="695"/>
      <c r="S280" s="645"/>
      <c r="T280" s="646"/>
      <c r="U280" s="900"/>
      <c r="V280" s="287"/>
    </row>
    <row r="281" spans="1:25" x14ac:dyDescent="0.25">
      <c r="A281" s="64">
        <v>251</v>
      </c>
      <c r="B281" s="4854" t="s">
        <v>2549</v>
      </c>
      <c r="C281" s="300" t="s">
        <v>868</v>
      </c>
      <c r="D281" s="65">
        <v>44825</v>
      </c>
      <c r="E281" s="387" t="s">
        <v>4928</v>
      </c>
      <c r="F281" s="164">
        <v>175</v>
      </c>
      <c r="G281" s="164">
        <f>AVERAGE(CPVTFC3SG0019!F26:G26)</f>
        <v>3.0610499999999998</v>
      </c>
      <c r="H281" s="67">
        <f t="shared" si="24"/>
        <v>11322.115384615385</v>
      </c>
      <c r="I281" s="305" t="s">
        <v>315</v>
      </c>
      <c r="J281" s="901">
        <v>44873</v>
      </c>
      <c r="K281" s="101" t="s">
        <v>5444</v>
      </c>
      <c r="L281" s="145">
        <v>12</v>
      </c>
      <c r="M281" s="99">
        <f>AVERAGE(CPVTFC3SG0048!C13:D13)</f>
        <v>1.6398999999999999</v>
      </c>
      <c r="N281" s="100">
        <f>(M281-0.1539)/0.0136*400</f>
        <v>43705.882352941175</v>
      </c>
      <c r="O281" s="858" t="s">
        <v>315</v>
      </c>
      <c r="P281" s="1149"/>
      <c r="Q281" s="900"/>
      <c r="R281" s="695"/>
      <c r="S281" s="645"/>
      <c r="T281" s="646"/>
      <c r="U281" s="900"/>
      <c r="V281" s="286"/>
      <c r="W281" s="5">
        <v>1</v>
      </c>
    </row>
    <row r="282" spans="1:25" x14ac:dyDescent="0.25">
      <c r="A282" s="68">
        <v>252</v>
      </c>
      <c r="B282" s="4860"/>
      <c r="C282" s="300" t="s">
        <v>220</v>
      </c>
      <c r="D282" s="65">
        <v>44825</v>
      </c>
      <c r="E282" s="387" t="s">
        <v>4928</v>
      </c>
      <c r="F282" s="164">
        <v>176</v>
      </c>
      <c r="G282" s="164">
        <f>AVERAGE(CPVTFC3SG0019!H26:I26)</f>
        <v>3.02495</v>
      </c>
      <c r="H282" s="67">
        <f t="shared" si="24"/>
        <v>11183.26923076923</v>
      </c>
      <c r="I282" s="305" t="s">
        <v>315</v>
      </c>
      <c r="J282" s="901">
        <v>44873</v>
      </c>
      <c r="K282" s="101" t="s">
        <v>5444</v>
      </c>
      <c r="L282" s="145">
        <v>13</v>
      </c>
      <c r="M282" s="99">
        <f>AVERAGE(CPVTFC3SG0048!E13:F13)</f>
        <v>0.77395000000000003</v>
      </c>
      <c r="N282" s="100">
        <f>(M282-0.1539)/0.0136*400</f>
        <v>18236.764705882353</v>
      </c>
      <c r="O282" s="858" t="s">
        <v>315</v>
      </c>
      <c r="P282" s="1149"/>
      <c r="Q282" s="900"/>
      <c r="R282" s="695"/>
      <c r="S282" s="645"/>
      <c r="T282" s="646"/>
      <c r="U282" s="900"/>
      <c r="V282" s="287"/>
      <c r="W282" s="5">
        <v>1</v>
      </c>
    </row>
    <row r="283" spans="1:25" x14ac:dyDescent="0.25">
      <c r="A283" s="64">
        <v>253</v>
      </c>
      <c r="B283" s="424" t="s">
        <v>2550</v>
      </c>
      <c r="C283" s="300" t="s">
        <v>868</v>
      </c>
      <c r="D283" s="65">
        <v>44825</v>
      </c>
      <c r="E283" s="387" t="s">
        <v>4928</v>
      </c>
      <c r="F283" s="164">
        <v>177</v>
      </c>
      <c r="G283" s="164">
        <f>AVERAGE(CPVTFC3SG0019!J26:K26)</f>
        <v>2.4967499999999996</v>
      </c>
      <c r="H283" s="67">
        <f t="shared" si="24"/>
        <v>9151.7307692307659</v>
      </c>
      <c r="I283" s="305" t="s">
        <v>315</v>
      </c>
      <c r="J283" s="901">
        <v>44873</v>
      </c>
      <c r="K283" s="101" t="s">
        <v>5444</v>
      </c>
      <c r="L283" s="145">
        <v>14</v>
      </c>
      <c r="M283" s="99">
        <f>AVERAGE(CPVTFC3SG0048!G13:H13)</f>
        <v>0.3231</v>
      </c>
      <c r="N283" s="100">
        <f>(M283-0.1539)/0.0136*400</f>
        <v>4976.4705882352946</v>
      </c>
      <c r="O283" s="858" t="s">
        <v>315</v>
      </c>
      <c r="P283" s="1149"/>
      <c r="Q283" s="900"/>
      <c r="R283" s="695"/>
      <c r="S283" s="645"/>
      <c r="T283" s="646"/>
      <c r="U283" s="900"/>
      <c r="W283" s="5">
        <v>1</v>
      </c>
      <c r="X283" s="4705"/>
      <c r="Y283" s="4711"/>
    </row>
    <row r="284" spans="1:25" x14ac:dyDescent="0.25">
      <c r="A284" s="101">
        <v>254</v>
      </c>
      <c r="B284" s="424" t="s">
        <v>2550</v>
      </c>
      <c r="C284" s="300" t="s">
        <v>220</v>
      </c>
      <c r="D284" s="65">
        <v>44825</v>
      </c>
      <c r="E284" s="387" t="s">
        <v>4928</v>
      </c>
      <c r="F284" s="164">
        <v>178</v>
      </c>
      <c r="G284" s="164">
        <f>AVERAGE(CPVTFC3SG0019!L26:M26)</f>
        <v>1.1772</v>
      </c>
      <c r="H284" s="67">
        <f t="shared" si="24"/>
        <v>4076.5384615384619</v>
      </c>
      <c r="I284" s="305" t="s">
        <v>315</v>
      </c>
      <c r="J284" s="879"/>
      <c r="K284" s="856"/>
      <c r="L284" s="880"/>
      <c r="M284" s="645"/>
      <c r="N284" s="646"/>
      <c r="O284" s="648"/>
      <c r="P284" s="1149"/>
      <c r="Q284" s="900"/>
      <c r="R284" s="695"/>
      <c r="S284" s="645"/>
      <c r="T284" s="646"/>
      <c r="U284" s="900"/>
      <c r="X284" s="4706"/>
      <c r="Y284" s="4711"/>
    </row>
    <row r="285" spans="1:25" x14ac:dyDescent="0.25">
      <c r="A285" s="9">
        <v>255</v>
      </c>
      <c r="B285" s="4845" t="s">
        <v>2551</v>
      </c>
      <c r="C285" s="301" t="s">
        <v>868</v>
      </c>
      <c r="D285" s="19">
        <v>44825</v>
      </c>
      <c r="E285" s="384" t="s">
        <v>4928</v>
      </c>
      <c r="F285" s="103">
        <v>179</v>
      </c>
      <c r="G285" s="103">
        <f>AVERAGE(CPVTFC3SG0019!N26:O26)</f>
        <v>0.44274999999999998</v>
      </c>
      <c r="H285" s="14">
        <f t="shared" si="24"/>
        <v>1251.7307692307691</v>
      </c>
      <c r="I285" s="2217" t="s">
        <v>315</v>
      </c>
      <c r="J285" s="878"/>
      <c r="K285" s="878"/>
      <c r="L285" s="877"/>
      <c r="M285" s="642"/>
      <c r="N285" s="642"/>
      <c r="O285" s="648"/>
      <c r="P285" s="645"/>
      <c r="Q285" s="694"/>
      <c r="R285" s="695"/>
      <c r="S285" s="694"/>
      <c r="T285" s="694"/>
      <c r="U285" s="694"/>
      <c r="V285" s="286"/>
    </row>
    <row r="286" spans="1:25" x14ac:dyDescent="0.25">
      <c r="A286" s="8">
        <v>256</v>
      </c>
      <c r="B286" s="4855"/>
      <c r="C286" s="293" t="s">
        <v>220</v>
      </c>
      <c r="D286" s="18">
        <v>44825</v>
      </c>
      <c r="E286" s="380" t="s">
        <v>4928</v>
      </c>
      <c r="F286" s="102">
        <v>180</v>
      </c>
      <c r="G286" s="102">
        <f>AVERAGE(CPVTFC3SG0019!P26:Q26)</f>
        <v>0.34379999999999999</v>
      </c>
      <c r="H286" s="13">
        <f t="shared" si="24"/>
        <v>871.15384615384619</v>
      </c>
      <c r="I286" s="2212" t="s">
        <v>314</v>
      </c>
      <c r="J286" s="875"/>
      <c r="K286" s="900"/>
      <c r="L286" s="877"/>
      <c r="M286" s="645"/>
      <c r="N286" s="646"/>
      <c r="O286" s="648"/>
      <c r="P286" s="645"/>
      <c r="Q286" s="694"/>
      <c r="R286" s="695"/>
      <c r="S286" s="694"/>
      <c r="T286" s="694"/>
      <c r="U286" s="694"/>
      <c r="V286" s="287"/>
    </row>
    <row r="287" spans="1:25" x14ac:dyDescent="0.25">
      <c r="A287" s="6">
        <v>257</v>
      </c>
      <c r="B287" s="4837" t="s">
        <v>2552</v>
      </c>
      <c r="C287" s="293" t="s">
        <v>868</v>
      </c>
      <c r="D287" s="18">
        <v>44825</v>
      </c>
      <c r="E287" s="380" t="s">
        <v>4928</v>
      </c>
      <c r="F287" s="102">
        <v>181</v>
      </c>
      <c r="G287" s="102">
        <f>AVERAGE(CPVTFC3SG0019!R26:S26)</f>
        <v>0.184</v>
      </c>
      <c r="H287" s="13">
        <f t="shared" si="24"/>
        <v>256.53846153846149</v>
      </c>
      <c r="I287" s="304" t="s">
        <v>314</v>
      </c>
      <c r="J287" s="875"/>
      <c r="K287" s="876"/>
      <c r="L287" s="877"/>
      <c r="M287" s="645"/>
      <c r="N287" s="646"/>
      <c r="O287" s="648"/>
      <c r="P287" s="645"/>
      <c r="Q287" s="694"/>
      <c r="R287" s="695"/>
      <c r="S287" s="694"/>
      <c r="T287" s="694"/>
      <c r="U287" s="694"/>
    </row>
    <row r="288" spans="1:25" x14ac:dyDescent="0.25">
      <c r="A288" s="8">
        <v>258</v>
      </c>
      <c r="B288" s="4861"/>
      <c r="C288" s="293" t="s">
        <v>220</v>
      </c>
      <c r="D288" s="18">
        <v>44825</v>
      </c>
      <c r="E288" s="380" t="s">
        <v>4928</v>
      </c>
      <c r="F288" s="102">
        <v>182</v>
      </c>
      <c r="G288" s="102">
        <f>AVERAGE(CPVTFC3SG0019!T26:U26)</f>
        <v>0.17759999999999998</v>
      </c>
      <c r="H288" s="13">
        <f t="shared" si="24"/>
        <v>231.92307692307685</v>
      </c>
      <c r="I288" s="304" t="s">
        <v>314</v>
      </c>
      <c r="J288" s="875"/>
      <c r="K288" s="843"/>
      <c r="L288" s="877"/>
      <c r="M288" s="645"/>
      <c r="N288" s="646"/>
      <c r="O288" s="648"/>
      <c r="P288" s="645"/>
      <c r="Q288" s="694"/>
      <c r="R288" s="695"/>
      <c r="S288" s="694"/>
      <c r="T288" s="694"/>
      <c r="U288" s="694"/>
    </row>
    <row r="289" spans="1:23" x14ac:dyDescent="0.25">
      <c r="A289" s="9">
        <v>259</v>
      </c>
      <c r="B289" s="4845" t="s">
        <v>2553</v>
      </c>
      <c r="C289" s="301" t="s">
        <v>868</v>
      </c>
      <c r="D289" s="19">
        <v>44825</v>
      </c>
      <c r="E289" s="384" t="s">
        <v>4928</v>
      </c>
      <c r="F289" s="103">
        <v>183</v>
      </c>
      <c r="G289" s="103">
        <f>AVERAGE(CPVTFC3SG0019!V26:W26)</f>
        <v>1.2782</v>
      </c>
      <c r="H289" s="14">
        <f t="shared" si="24"/>
        <v>4465.0000000000009</v>
      </c>
      <c r="I289" s="303" t="s">
        <v>315</v>
      </c>
      <c r="J289" s="875"/>
      <c r="K289" s="843"/>
      <c r="L289" s="877"/>
      <c r="M289" s="645"/>
      <c r="N289" s="646"/>
      <c r="O289" s="648"/>
      <c r="P289" s="645"/>
      <c r="Q289" s="694"/>
      <c r="R289" s="695"/>
      <c r="S289" s="694"/>
      <c r="T289" s="694"/>
      <c r="U289" s="694"/>
      <c r="V289" s="4828"/>
    </row>
    <row r="290" spans="1:23" x14ac:dyDescent="0.25">
      <c r="A290" s="8">
        <v>260</v>
      </c>
      <c r="B290" s="4855"/>
      <c r="C290" s="293" t="s">
        <v>220</v>
      </c>
      <c r="D290" s="18">
        <v>44825</v>
      </c>
      <c r="E290" s="380" t="s">
        <v>4928</v>
      </c>
      <c r="F290" s="102">
        <v>184</v>
      </c>
      <c r="G290" s="102">
        <f>AVERAGE(CPVTFC3SG0019!X26:Y26)</f>
        <v>0.3533</v>
      </c>
      <c r="H290" s="13">
        <f t="shared" si="24"/>
        <v>907.69230769230762</v>
      </c>
      <c r="I290" s="2212" t="s">
        <v>314</v>
      </c>
      <c r="J290" s="878"/>
      <c r="K290" s="878"/>
      <c r="L290" s="877"/>
      <c r="M290" s="642"/>
      <c r="N290" s="642"/>
      <c r="O290" s="648"/>
      <c r="P290" s="645"/>
      <c r="Q290" s="694"/>
      <c r="R290" s="695"/>
      <c r="S290" s="694"/>
      <c r="T290" s="694"/>
      <c r="U290" s="694"/>
      <c r="V290" s="4701"/>
    </row>
    <row r="291" spans="1:23" x14ac:dyDescent="0.25">
      <c r="A291" s="6">
        <v>261</v>
      </c>
      <c r="B291" s="4845" t="s">
        <v>2554</v>
      </c>
      <c r="C291" s="293" t="s">
        <v>868</v>
      </c>
      <c r="D291" s="18">
        <v>44825</v>
      </c>
      <c r="E291" s="380" t="s">
        <v>4929</v>
      </c>
      <c r="F291" s="102">
        <v>1</v>
      </c>
      <c r="G291" s="102">
        <f>AVERAGE(CPVTFC3SG0020!C11:D11)</f>
        <v>7.0849999999999996E-2</v>
      </c>
      <c r="H291" s="13">
        <f>(G291-0.1699)/0.012*50</f>
        <v>-412.70833333333331</v>
      </c>
      <c r="I291" s="304" t="s">
        <v>314</v>
      </c>
      <c r="J291" s="875"/>
      <c r="K291" s="876"/>
      <c r="L291" s="877"/>
      <c r="M291" s="645"/>
      <c r="N291" s="646"/>
      <c r="O291" s="648"/>
      <c r="P291" s="645"/>
      <c r="Q291" s="694"/>
      <c r="R291" s="695"/>
      <c r="S291" s="694"/>
      <c r="T291" s="694"/>
      <c r="U291" s="694"/>
      <c r="V291" s="4863" t="s">
        <v>1416</v>
      </c>
    </row>
    <row r="292" spans="1:23" x14ac:dyDescent="0.25">
      <c r="A292" s="11">
        <v>262</v>
      </c>
      <c r="B292" s="4855"/>
      <c r="C292" s="301" t="s">
        <v>220</v>
      </c>
      <c r="D292" s="19">
        <v>44825</v>
      </c>
      <c r="E292" s="384" t="s">
        <v>4929</v>
      </c>
      <c r="F292" s="103">
        <v>2</v>
      </c>
      <c r="G292" s="103">
        <f>AVERAGE(CPVTFC3SG0020!E11:F11)</f>
        <v>1.0589999999999999</v>
      </c>
      <c r="H292" s="14">
        <f t="shared" ref="H292:H357" si="25">(G292-0.1699)/0.012*50</f>
        <v>3704.5833333333335</v>
      </c>
      <c r="I292" s="303" t="s">
        <v>315</v>
      </c>
      <c r="J292" s="878"/>
      <c r="K292" s="878"/>
      <c r="L292" s="877"/>
      <c r="M292" s="642"/>
      <c r="N292" s="642"/>
      <c r="O292" s="648"/>
      <c r="P292" s="645"/>
      <c r="Q292" s="694"/>
      <c r="R292" s="695"/>
      <c r="S292" s="694"/>
      <c r="T292" s="694"/>
      <c r="U292" s="694"/>
      <c r="V292" s="4590"/>
    </row>
    <row r="293" spans="1:23" x14ac:dyDescent="0.25">
      <c r="A293" s="64">
        <v>263</v>
      </c>
      <c r="B293" s="4854" t="s">
        <v>2555</v>
      </c>
      <c r="C293" s="300" t="s">
        <v>868</v>
      </c>
      <c r="D293" s="65">
        <v>44825</v>
      </c>
      <c r="E293" s="387" t="s">
        <v>4929</v>
      </c>
      <c r="F293" s="164">
        <v>3</v>
      </c>
      <c r="G293" s="164">
        <f>AVERAGE(CPVTFC3SG0020!G11:H11)</f>
        <v>2.9011500000000003</v>
      </c>
      <c r="H293" s="67">
        <f t="shared" si="25"/>
        <v>11380.208333333334</v>
      </c>
      <c r="I293" s="305" t="s">
        <v>315</v>
      </c>
      <c r="J293" s="901">
        <v>44873</v>
      </c>
      <c r="K293" s="101" t="s">
        <v>5444</v>
      </c>
      <c r="L293" s="145">
        <v>15</v>
      </c>
      <c r="M293" s="99">
        <f>AVERAGE(CPVTFC3SG0048!I13:J13)</f>
        <v>2.1375500000000001</v>
      </c>
      <c r="N293" s="100">
        <f>(M293-0.1539)/0.0136*400</f>
        <v>58342.647058823539</v>
      </c>
      <c r="O293" s="858" t="s">
        <v>315</v>
      </c>
      <c r="P293" s="645"/>
      <c r="Q293" s="694"/>
      <c r="R293" s="695"/>
      <c r="S293" s="694"/>
      <c r="T293" s="694"/>
      <c r="U293" s="694"/>
      <c r="V293" s="4828"/>
      <c r="W293" s="5">
        <v>1</v>
      </c>
    </row>
    <row r="294" spans="1:23" x14ac:dyDescent="0.25">
      <c r="A294" s="68">
        <v>264</v>
      </c>
      <c r="B294" s="4860"/>
      <c r="C294" s="300" t="s">
        <v>220</v>
      </c>
      <c r="D294" s="65">
        <v>44825</v>
      </c>
      <c r="E294" s="387" t="s">
        <v>4929</v>
      </c>
      <c r="F294" s="164">
        <v>4</v>
      </c>
      <c r="G294" s="164">
        <f>AVERAGE(CPVTFC3SG0020!I11:J11)</f>
        <v>2.5691999999999999</v>
      </c>
      <c r="H294" s="67">
        <f t="shared" si="25"/>
        <v>9997.0833333333321</v>
      </c>
      <c r="I294" s="305" t="s">
        <v>315</v>
      </c>
      <c r="J294" s="901">
        <v>44873</v>
      </c>
      <c r="K294" s="101" t="s">
        <v>5444</v>
      </c>
      <c r="L294" s="145">
        <v>16</v>
      </c>
      <c r="M294" s="99">
        <f>AVERAGE(CPVTFC3SG0048!K13:L13)</f>
        <v>0.44724999999999998</v>
      </c>
      <c r="N294" s="100">
        <f>(M294-0.1539)/0.0136*400</f>
        <v>8627.9411764705892</v>
      </c>
      <c r="O294" s="858" t="s">
        <v>315</v>
      </c>
      <c r="P294" s="645"/>
      <c r="Q294" s="694"/>
      <c r="R294" s="695"/>
      <c r="S294" s="694"/>
      <c r="T294" s="694"/>
      <c r="U294" s="694"/>
      <c r="V294" s="4701"/>
      <c r="W294" s="5">
        <v>1</v>
      </c>
    </row>
    <row r="295" spans="1:23" x14ac:dyDescent="0.25">
      <c r="A295" s="64">
        <v>265</v>
      </c>
      <c r="B295" s="4854" t="s">
        <v>2556</v>
      </c>
      <c r="C295" s="300" t="s">
        <v>868</v>
      </c>
      <c r="D295" s="65">
        <v>44825</v>
      </c>
      <c r="E295" s="387" t="s">
        <v>4929</v>
      </c>
      <c r="F295" s="164">
        <v>5</v>
      </c>
      <c r="G295" s="164">
        <f>AVERAGE(CPVTFC3SG0020!K11:L11)</f>
        <v>1.27305</v>
      </c>
      <c r="H295" s="67">
        <f t="shared" si="25"/>
        <v>4596.4583333333339</v>
      </c>
      <c r="I295" s="305" t="s">
        <v>315</v>
      </c>
      <c r="J295" s="875"/>
      <c r="K295" s="900"/>
      <c r="L295" s="877"/>
      <c r="M295" s="645"/>
      <c r="N295" s="646"/>
      <c r="O295" s="648"/>
      <c r="P295" s="645"/>
      <c r="Q295" s="694"/>
      <c r="R295" s="695"/>
      <c r="S295" s="694"/>
      <c r="T295" s="694"/>
      <c r="U295" s="694"/>
    </row>
    <row r="296" spans="1:23" x14ac:dyDescent="0.25">
      <c r="A296" s="68">
        <v>266</v>
      </c>
      <c r="B296" s="4860"/>
      <c r="C296" s="300" t="s">
        <v>220</v>
      </c>
      <c r="D296" s="65">
        <v>44825</v>
      </c>
      <c r="E296" s="387" t="s">
        <v>4929</v>
      </c>
      <c r="F296" s="164">
        <v>6</v>
      </c>
      <c r="G296" s="164">
        <f>AVERAGE(CPVTFC3SG0020!M11:N11)</f>
        <v>1.50325</v>
      </c>
      <c r="H296" s="67">
        <f t="shared" si="25"/>
        <v>5555.625</v>
      </c>
      <c r="I296" s="305" t="s">
        <v>315</v>
      </c>
      <c r="J296" s="875"/>
      <c r="K296" s="843"/>
      <c r="L296" s="877"/>
      <c r="M296" s="645"/>
      <c r="N296" s="646"/>
      <c r="O296" s="648"/>
      <c r="P296" s="645"/>
      <c r="Q296" s="694"/>
      <c r="R296" s="695"/>
      <c r="S296" s="694"/>
      <c r="T296" s="694"/>
      <c r="U296" s="694"/>
    </row>
    <row r="297" spans="1:23" x14ac:dyDescent="0.25">
      <c r="A297" s="64">
        <v>267</v>
      </c>
      <c r="B297" s="4854" t="s">
        <v>2557</v>
      </c>
      <c r="C297" s="300" t="s">
        <v>868</v>
      </c>
      <c r="D297" s="65">
        <v>44825</v>
      </c>
      <c r="E297" s="387" t="s">
        <v>4929</v>
      </c>
      <c r="F297" s="164">
        <v>7</v>
      </c>
      <c r="G297" s="164">
        <f>AVERAGE(CPVTFC3SG0020!O11:P11)</f>
        <v>2.8954499999999999</v>
      </c>
      <c r="H297" s="67">
        <f t="shared" si="25"/>
        <v>11356.458333333332</v>
      </c>
      <c r="I297" s="305" t="s">
        <v>315</v>
      </c>
      <c r="J297" s="901">
        <v>44873</v>
      </c>
      <c r="K297" s="101" t="s">
        <v>5444</v>
      </c>
      <c r="L297" s="145">
        <v>17</v>
      </c>
      <c r="M297" s="99">
        <f>AVERAGE(CPVTFC3SG0048!M13:N13)</f>
        <v>1.06345</v>
      </c>
      <c r="N297" s="100">
        <f t="shared" ref="N297:N304" si="26">(M297-0.1539)/0.0136*400</f>
        <v>26751.470588235294</v>
      </c>
      <c r="O297" s="858" t="s">
        <v>315</v>
      </c>
      <c r="P297" s="645"/>
      <c r="Q297" s="694"/>
      <c r="R297" s="695"/>
      <c r="S297" s="694"/>
      <c r="T297" s="694"/>
      <c r="U297" s="694"/>
    </row>
    <row r="298" spans="1:23" x14ac:dyDescent="0.25">
      <c r="A298" s="68">
        <v>268</v>
      </c>
      <c r="B298" s="4860"/>
      <c r="C298" s="300" t="s">
        <v>220</v>
      </c>
      <c r="D298" s="65">
        <v>44825</v>
      </c>
      <c r="E298" s="387" t="s">
        <v>4929</v>
      </c>
      <c r="F298" s="164">
        <v>8</v>
      </c>
      <c r="G298" s="164">
        <f>AVERAGE(CPVTFC3SG0020!Q11:R11)</f>
        <v>2.4929000000000001</v>
      </c>
      <c r="H298" s="67">
        <f t="shared" si="25"/>
        <v>9679.1666666666661</v>
      </c>
      <c r="I298" s="305" t="s">
        <v>315</v>
      </c>
      <c r="J298" s="901">
        <v>44873</v>
      </c>
      <c r="K298" s="101" t="s">
        <v>5444</v>
      </c>
      <c r="L298" s="145">
        <v>18</v>
      </c>
      <c r="M298" s="99">
        <f>AVERAGE(CPVTFC3SG0048!O13:P13)</f>
        <v>0.46945000000000003</v>
      </c>
      <c r="N298" s="100">
        <f t="shared" si="26"/>
        <v>9280.8823529411766</v>
      </c>
      <c r="O298" s="858" t="s">
        <v>315</v>
      </c>
      <c r="P298" s="645"/>
      <c r="Q298" s="694"/>
      <c r="R298" s="695"/>
      <c r="S298" s="694"/>
      <c r="T298" s="694"/>
      <c r="U298" s="694"/>
    </row>
    <row r="299" spans="1:23" x14ac:dyDescent="0.25">
      <c r="A299" s="64">
        <v>269</v>
      </c>
      <c r="B299" s="424" t="s">
        <v>2558</v>
      </c>
      <c r="C299" s="300" t="s">
        <v>868</v>
      </c>
      <c r="D299" s="65">
        <v>44825</v>
      </c>
      <c r="E299" s="387" t="s">
        <v>4929</v>
      </c>
      <c r="F299" s="164">
        <v>9</v>
      </c>
      <c r="G299" s="164">
        <f>AVERAGE(CPVTFC3SG0020!S11:T11)</f>
        <v>2.7099000000000002</v>
      </c>
      <c r="H299" s="67">
        <f t="shared" si="25"/>
        <v>10583.333333333332</v>
      </c>
      <c r="I299" s="305" t="s">
        <v>315</v>
      </c>
      <c r="J299" s="901">
        <v>44873</v>
      </c>
      <c r="K299" s="101" t="s">
        <v>5444</v>
      </c>
      <c r="L299" s="145">
        <v>19</v>
      </c>
      <c r="M299" s="99">
        <f>AVERAGE(CPVTFC3SG0048!Q13:R13)</f>
        <v>0.53659999999999997</v>
      </c>
      <c r="N299" s="100">
        <f t="shared" si="26"/>
        <v>11255.882352941175</v>
      </c>
      <c r="O299" s="858" t="s">
        <v>315</v>
      </c>
      <c r="P299" s="645"/>
      <c r="Q299" s="694"/>
      <c r="R299" s="695"/>
      <c r="S299" s="694"/>
      <c r="T299" s="694"/>
      <c r="U299" s="694"/>
      <c r="V299" s="286"/>
    </row>
    <row r="300" spans="1:23" x14ac:dyDescent="0.25">
      <c r="A300" s="68">
        <v>270</v>
      </c>
      <c r="B300" s="424" t="s">
        <v>2558</v>
      </c>
      <c r="C300" s="300" t="s">
        <v>220</v>
      </c>
      <c r="D300" s="65">
        <v>44825</v>
      </c>
      <c r="E300" s="387" t="s">
        <v>4929</v>
      </c>
      <c r="F300" s="164">
        <v>10</v>
      </c>
      <c r="G300" s="164">
        <f>AVERAGE(CPVTFC3SG0020!U11:V11)</f>
        <v>1.5419</v>
      </c>
      <c r="H300" s="67">
        <f t="shared" si="25"/>
        <v>5716.666666666667</v>
      </c>
      <c r="I300" s="305" t="s">
        <v>315</v>
      </c>
      <c r="J300" s="878"/>
      <c r="K300" s="878"/>
      <c r="L300" s="877"/>
      <c r="M300" s="642"/>
      <c r="N300" s="642"/>
      <c r="O300" s="648"/>
      <c r="P300" s="645"/>
      <c r="Q300" s="694"/>
      <c r="R300" s="695"/>
      <c r="S300" s="694"/>
      <c r="T300" s="694"/>
      <c r="U300" s="694"/>
      <c r="V300" s="287"/>
    </row>
    <row r="301" spans="1:23" x14ac:dyDescent="0.25">
      <c r="A301" s="64">
        <v>271</v>
      </c>
      <c r="B301" s="4854" t="s">
        <v>2559</v>
      </c>
      <c r="C301" s="300" t="s">
        <v>868</v>
      </c>
      <c r="D301" s="65">
        <v>44825</v>
      </c>
      <c r="E301" s="387" t="s">
        <v>4929</v>
      </c>
      <c r="F301" s="164">
        <v>11</v>
      </c>
      <c r="G301" s="164">
        <f>AVERAGE(CPVTFC3SG0020!W11:X11)</f>
        <v>2.8691</v>
      </c>
      <c r="H301" s="67">
        <f t="shared" si="25"/>
        <v>11246.666666666666</v>
      </c>
      <c r="I301" s="305" t="s">
        <v>315</v>
      </c>
      <c r="J301" s="901">
        <v>44873</v>
      </c>
      <c r="K301" s="101" t="s">
        <v>5444</v>
      </c>
      <c r="L301" s="145">
        <v>20</v>
      </c>
      <c r="M301" s="99">
        <f>AVERAGE(CPVTFC3SG0048!S13:T13)</f>
        <v>1.5648499999999999</v>
      </c>
      <c r="N301" s="100">
        <f t="shared" si="26"/>
        <v>41498.529411764706</v>
      </c>
      <c r="O301" s="858" t="s">
        <v>315</v>
      </c>
      <c r="P301" s="2137"/>
      <c r="Q301" s="1263"/>
      <c r="R301" s="695"/>
      <c r="S301" s="645"/>
      <c r="T301" s="646"/>
      <c r="U301" s="843"/>
      <c r="V301" s="4828"/>
      <c r="W301" s="5">
        <v>1</v>
      </c>
    </row>
    <row r="302" spans="1:23" x14ac:dyDescent="0.25">
      <c r="A302" s="68">
        <v>272</v>
      </c>
      <c r="B302" s="4860"/>
      <c r="C302" s="300" t="s">
        <v>220</v>
      </c>
      <c r="D302" s="65">
        <v>44825</v>
      </c>
      <c r="E302" s="387" t="s">
        <v>4929</v>
      </c>
      <c r="F302" s="164">
        <v>12</v>
      </c>
      <c r="G302" s="164">
        <f>AVERAGE(CPVTFC3SG0020!C13:D13)</f>
        <v>2.4483499999999996</v>
      </c>
      <c r="H302" s="67">
        <f t="shared" si="25"/>
        <v>9493.5416666666642</v>
      </c>
      <c r="I302" s="305" t="s">
        <v>315</v>
      </c>
      <c r="J302" s="884">
        <v>44873</v>
      </c>
      <c r="K302" s="421" t="s">
        <v>5444</v>
      </c>
      <c r="L302" s="885">
        <v>21</v>
      </c>
      <c r="M302" s="886">
        <f>AVERAGE(CPVTFC3SG0048!U13:V13)</f>
        <v>0.35565000000000002</v>
      </c>
      <c r="N302" s="887">
        <f t="shared" si="26"/>
        <v>5933.8235294117649</v>
      </c>
      <c r="O302" s="889" t="s">
        <v>315</v>
      </c>
      <c r="P302" s="2137"/>
      <c r="Q302" s="1263"/>
      <c r="R302" s="695"/>
      <c r="S302" s="645"/>
      <c r="T302" s="646"/>
      <c r="U302" s="843"/>
      <c r="V302" s="4701"/>
      <c r="W302" s="5">
        <v>1</v>
      </c>
    </row>
    <row r="303" spans="1:23" x14ac:dyDescent="0.25">
      <c r="A303" s="64">
        <v>273</v>
      </c>
      <c r="B303" s="4854" t="s">
        <v>2560</v>
      </c>
      <c r="C303" s="300" t="s">
        <v>868</v>
      </c>
      <c r="D303" s="65">
        <v>44825</v>
      </c>
      <c r="E303" s="387" t="s">
        <v>4929</v>
      </c>
      <c r="F303" s="164">
        <v>13</v>
      </c>
      <c r="G303" s="164">
        <f>AVERAGE(CPVTFC3SG0020!E13:F13)</f>
        <v>2.8602500000000002</v>
      </c>
      <c r="H303" s="67">
        <f t="shared" si="25"/>
        <v>11209.791666666666</v>
      </c>
      <c r="I303" s="305" t="s">
        <v>315</v>
      </c>
      <c r="J303" s="901">
        <v>44873</v>
      </c>
      <c r="K303" s="101" t="s">
        <v>5444</v>
      </c>
      <c r="L303" s="145">
        <v>22</v>
      </c>
      <c r="M303" s="99">
        <f>AVERAGE(CPVTFC3SG0048!W13:X13)</f>
        <v>1.5141499999999999</v>
      </c>
      <c r="N303" s="100">
        <f t="shared" si="26"/>
        <v>40007.352941176468</v>
      </c>
      <c r="O303" s="858" t="s">
        <v>315</v>
      </c>
      <c r="P303" s="1149"/>
      <c r="Q303" s="900"/>
      <c r="R303" s="695"/>
      <c r="S303" s="645"/>
      <c r="T303" s="646"/>
      <c r="U303" s="900"/>
      <c r="W303" s="5">
        <v>1</v>
      </c>
    </row>
    <row r="304" spans="1:23" x14ac:dyDescent="0.25">
      <c r="A304" s="68">
        <v>274</v>
      </c>
      <c r="B304" s="4860"/>
      <c r="C304" s="300" t="s">
        <v>220</v>
      </c>
      <c r="D304" s="65">
        <v>44825</v>
      </c>
      <c r="E304" s="387" t="s">
        <v>4929</v>
      </c>
      <c r="F304" s="164">
        <v>14</v>
      </c>
      <c r="G304" s="164">
        <f>AVERAGE(CPVTFC3SG0020!G13:H13)</f>
        <v>2.82145</v>
      </c>
      <c r="H304" s="67">
        <f t="shared" si="25"/>
        <v>11048.124999999998</v>
      </c>
      <c r="I304" s="305" t="s">
        <v>315</v>
      </c>
      <c r="J304" s="901">
        <v>44873</v>
      </c>
      <c r="K304" s="101" t="s">
        <v>5444</v>
      </c>
      <c r="L304" s="145">
        <v>23</v>
      </c>
      <c r="M304" s="99">
        <f>AVERAGE(CPVTFC3SG0048!C15:D15)</f>
        <v>0.68300000000000005</v>
      </c>
      <c r="N304" s="100">
        <f t="shared" si="26"/>
        <v>15561.764705882353</v>
      </c>
      <c r="O304" s="858" t="s">
        <v>315</v>
      </c>
      <c r="P304" s="1149"/>
      <c r="Q304" s="900"/>
      <c r="R304" s="695"/>
      <c r="S304" s="645"/>
      <c r="T304" s="646"/>
      <c r="U304" s="900"/>
      <c r="W304" s="5">
        <v>1</v>
      </c>
    </row>
    <row r="305" spans="1:23" x14ac:dyDescent="0.25">
      <c r="A305" s="97">
        <v>275</v>
      </c>
      <c r="B305" s="4854" t="s">
        <v>2561</v>
      </c>
      <c r="C305" s="300" t="s">
        <v>868</v>
      </c>
      <c r="D305" s="65">
        <v>44825</v>
      </c>
      <c r="E305" s="387" t="s">
        <v>4929</v>
      </c>
      <c r="F305" s="164">
        <v>15</v>
      </c>
      <c r="G305" s="164">
        <f>AVERAGE(CPVTFC3SG0020!I13:J13)</f>
        <v>1.1846999999999999</v>
      </c>
      <c r="H305" s="67">
        <f t="shared" si="25"/>
        <v>4228.333333333333</v>
      </c>
      <c r="I305" s="305" t="s">
        <v>315</v>
      </c>
      <c r="J305" s="875"/>
      <c r="K305" s="843"/>
      <c r="L305" s="877"/>
      <c r="M305" s="645"/>
      <c r="N305" s="646"/>
      <c r="O305" s="648"/>
      <c r="P305" s="1149"/>
      <c r="Q305" s="900"/>
      <c r="R305" s="695"/>
      <c r="S305" s="645"/>
      <c r="T305" s="646"/>
      <c r="U305" s="900"/>
    </row>
    <row r="306" spans="1:23" x14ac:dyDescent="0.25">
      <c r="A306" s="68">
        <v>276</v>
      </c>
      <c r="B306" s="4860"/>
      <c r="C306" s="300" t="s">
        <v>220</v>
      </c>
      <c r="D306" s="65">
        <v>44825</v>
      </c>
      <c r="E306" s="387" t="s">
        <v>4929</v>
      </c>
      <c r="F306" s="164">
        <v>16</v>
      </c>
      <c r="G306" s="164">
        <f>AVERAGE(CPVTFC3SG0020!K13:L13)</f>
        <v>0.95785000000000009</v>
      </c>
      <c r="H306" s="67">
        <f t="shared" si="25"/>
        <v>3283.1250000000005</v>
      </c>
      <c r="I306" s="305" t="s">
        <v>315</v>
      </c>
      <c r="J306" s="875"/>
      <c r="K306" s="843"/>
      <c r="L306" s="877"/>
      <c r="M306" s="645"/>
      <c r="N306" s="646"/>
      <c r="O306" s="648"/>
      <c r="P306" s="1149"/>
      <c r="Q306" s="900"/>
      <c r="R306" s="695"/>
      <c r="S306" s="645"/>
      <c r="T306" s="646"/>
      <c r="U306" s="900"/>
    </row>
    <row r="307" spans="1:23" x14ac:dyDescent="0.25">
      <c r="A307" s="9">
        <v>277</v>
      </c>
      <c r="B307" s="4845" t="s">
        <v>2562</v>
      </c>
      <c r="C307" s="301" t="s">
        <v>868</v>
      </c>
      <c r="D307" s="19">
        <v>44825</v>
      </c>
      <c r="E307" s="384" t="s">
        <v>4929</v>
      </c>
      <c r="F307" s="103">
        <v>17</v>
      </c>
      <c r="G307" s="103">
        <f>AVERAGE(CPVTFC3SG0020!M13:N13)</f>
        <v>1.2728999999999999</v>
      </c>
      <c r="H307" s="14">
        <f t="shared" si="25"/>
        <v>4595.833333333333</v>
      </c>
      <c r="I307" s="303" t="s">
        <v>315</v>
      </c>
      <c r="J307" s="878"/>
      <c r="K307" s="878"/>
      <c r="L307" s="877"/>
      <c r="M307" s="642"/>
      <c r="N307" s="642"/>
      <c r="O307" s="648"/>
      <c r="P307" s="645"/>
      <c r="Q307" s="694"/>
      <c r="R307" s="695"/>
      <c r="S307" s="694"/>
      <c r="T307" s="694"/>
      <c r="U307" s="694"/>
      <c r="V307" s="4828"/>
    </row>
    <row r="308" spans="1:23" x14ac:dyDescent="0.25">
      <c r="A308" s="8">
        <v>278</v>
      </c>
      <c r="B308" s="4855"/>
      <c r="C308" s="293" t="s">
        <v>220</v>
      </c>
      <c r="D308" s="18">
        <v>44825</v>
      </c>
      <c r="E308" s="380" t="s">
        <v>4929</v>
      </c>
      <c r="F308" s="102">
        <v>18</v>
      </c>
      <c r="G308" s="102">
        <f>AVERAGE(CPVTFC3SG0020!O13:P13)</f>
        <v>0.36070000000000002</v>
      </c>
      <c r="H308" s="13">
        <f t="shared" si="25"/>
        <v>795.00000000000011</v>
      </c>
      <c r="I308" s="2212" t="s">
        <v>314</v>
      </c>
      <c r="J308" s="875"/>
      <c r="K308" s="900"/>
      <c r="L308" s="877"/>
      <c r="M308" s="645"/>
      <c r="N308" s="646"/>
      <c r="O308" s="648"/>
      <c r="P308" s="645"/>
      <c r="Q308" s="694"/>
      <c r="R308" s="695"/>
      <c r="S308" s="694"/>
      <c r="T308" s="694"/>
      <c r="U308" s="694"/>
      <c r="V308" s="4828"/>
    </row>
    <row r="309" spans="1:23" x14ac:dyDescent="0.25">
      <c r="A309" s="64">
        <v>279</v>
      </c>
      <c r="B309" s="4854" t="s">
        <v>2563</v>
      </c>
      <c r="C309" s="300" t="s">
        <v>868</v>
      </c>
      <c r="D309" s="65">
        <v>44825</v>
      </c>
      <c r="E309" s="387" t="s">
        <v>4929</v>
      </c>
      <c r="F309" s="164">
        <v>19</v>
      </c>
      <c r="G309" s="164">
        <f>AVERAGE(CPVTFC3SG0020!Q13:R13)</f>
        <v>2.8666999999999998</v>
      </c>
      <c r="H309" s="67">
        <f t="shared" si="25"/>
        <v>11236.666666666664</v>
      </c>
      <c r="I309" s="305" t="s">
        <v>315</v>
      </c>
      <c r="J309" s="901">
        <v>44873</v>
      </c>
      <c r="K309" s="101" t="s">
        <v>5444</v>
      </c>
      <c r="L309" s="145">
        <v>24</v>
      </c>
      <c r="M309" s="99">
        <f>AVERAGE(CPVTFC3SG0048!E15:F15)</f>
        <v>2.64635</v>
      </c>
      <c r="N309" s="100">
        <f>(M309-0.1539)/0.0136*400</f>
        <v>73307.352941176476</v>
      </c>
      <c r="O309" s="858" t="s">
        <v>315</v>
      </c>
      <c r="P309" s="1149"/>
      <c r="Q309" s="1259"/>
      <c r="R309" s="695"/>
      <c r="S309" s="645"/>
      <c r="T309" s="646"/>
      <c r="U309" s="1259"/>
      <c r="W309" s="5">
        <v>1</v>
      </c>
    </row>
    <row r="310" spans="1:23" x14ac:dyDescent="0.25">
      <c r="A310" s="68">
        <v>280</v>
      </c>
      <c r="B310" s="4860"/>
      <c r="C310" s="300" t="s">
        <v>220</v>
      </c>
      <c r="D310" s="65">
        <v>44825</v>
      </c>
      <c r="E310" s="387" t="s">
        <v>4929</v>
      </c>
      <c r="F310" s="164">
        <v>20</v>
      </c>
      <c r="G310" s="164">
        <f>AVERAGE(CPVTFC3SG0020!S13:T13)</f>
        <v>2.8176000000000001</v>
      </c>
      <c r="H310" s="67">
        <f t="shared" si="25"/>
        <v>11032.083333333332</v>
      </c>
      <c r="I310" s="305" t="s">
        <v>315</v>
      </c>
      <c r="J310" s="901">
        <v>44873</v>
      </c>
      <c r="K310" s="101" t="s">
        <v>5444</v>
      </c>
      <c r="L310" s="145">
        <v>25</v>
      </c>
      <c r="M310" s="99">
        <f>AVERAGE(CPVTFC3SG0048!G15:H15)</f>
        <v>1.3455999999999999</v>
      </c>
      <c r="N310" s="100">
        <f>(M310-0.1539)/0.0136*400</f>
        <v>35050</v>
      </c>
      <c r="O310" s="858" t="s">
        <v>315</v>
      </c>
      <c r="P310" s="1149"/>
      <c r="Q310" s="1259"/>
      <c r="R310" s="695"/>
      <c r="S310" s="645"/>
      <c r="T310" s="646"/>
      <c r="U310" s="1259"/>
      <c r="W310" s="5">
        <v>1</v>
      </c>
    </row>
    <row r="311" spans="1:23" x14ac:dyDescent="0.25">
      <c r="A311" s="6">
        <v>281</v>
      </c>
      <c r="B311" s="4837" t="s">
        <v>2564</v>
      </c>
      <c r="C311" s="293" t="s">
        <v>868</v>
      </c>
      <c r="D311" s="18">
        <v>44825</v>
      </c>
      <c r="E311" s="380" t="s">
        <v>4929</v>
      </c>
      <c r="F311" s="102">
        <v>21</v>
      </c>
      <c r="G311" s="102">
        <f>AVERAGE(CPVTFC3SG0020!U13:V13)</f>
        <v>0.33340000000000003</v>
      </c>
      <c r="H311" s="13">
        <f t="shared" si="25"/>
        <v>681.25000000000011</v>
      </c>
      <c r="I311" s="2212" t="s">
        <v>314</v>
      </c>
      <c r="J311" s="875"/>
      <c r="K311" s="876"/>
      <c r="L311" s="877"/>
      <c r="M311" s="645"/>
      <c r="N311" s="646"/>
      <c r="O311" s="648"/>
      <c r="P311" s="1149"/>
      <c r="Q311" s="1259"/>
      <c r="R311" s="695"/>
      <c r="S311" s="645"/>
      <c r="T311" s="646"/>
      <c r="U311" s="1259"/>
    </row>
    <row r="312" spans="1:23" ht="15.75" thickBot="1" x14ac:dyDescent="0.3">
      <c r="A312" s="110">
        <v>282</v>
      </c>
      <c r="B312" s="4850"/>
      <c r="C312" s="1266" t="s">
        <v>220</v>
      </c>
      <c r="D312" s="111">
        <v>44825</v>
      </c>
      <c r="E312" s="472" t="s">
        <v>4929</v>
      </c>
      <c r="F312" s="321">
        <v>22</v>
      </c>
      <c r="G312" s="321">
        <f>AVERAGE(CPVTFC3SG0020!W13:X13)</f>
        <v>0.29394999999999999</v>
      </c>
      <c r="H312" s="113">
        <f t="shared" si="25"/>
        <v>516.87499999999989</v>
      </c>
      <c r="I312" s="2212" t="s">
        <v>314</v>
      </c>
      <c r="J312" s="793"/>
      <c r="K312" s="793"/>
      <c r="L312" s="794"/>
      <c r="M312" s="650"/>
      <c r="N312" s="650"/>
      <c r="O312" s="657"/>
      <c r="P312" s="2084"/>
      <c r="Q312" s="1333"/>
      <c r="R312" s="1586"/>
      <c r="S312" s="969"/>
      <c r="T312" s="970"/>
      <c r="U312" s="1333"/>
    </row>
    <row r="313" spans="1:23" x14ac:dyDescent="0.25">
      <c r="A313" s="406">
        <v>283</v>
      </c>
      <c r="B313" s="4852" t="s">
        <v>2565</v>
      </c>
      <c r="C313" s="1282" t="s">
        <v>868</v>
      </c>
      <c r="D313" s="407">
        <v>44825</v>
      </c>
      <c r="E313" s="477" t="s">
        <v>4929</v>
      </c>
      <c r="F313" s="478">
        <v>23</v>
      </c>
      <c r="G313" s="478">
        <f>AVERAGE(CPVTFC3SG0020!C15:D15)</f>
        <v>2.8439999999999999</v>
      </c>
      <c r="H313" s="405">
        <f t="shared" si="25"/>
        <v>11142.083333333332</v>
      </c>
      <c r="I313" s="1283" t="s">
        <v>315</v>
      </c>
      <c r="J313" s="1326">
        <v>44873</v>
      </c>
      <c r="K313" s="759" t="s">
        <v>5444</v>
      </c>
      <c r="L313" s="479">
        <v>26</v>
      </c>
      <c r="M313" s="1327">
        <f>AVERAGE(CPVTFC3SG0048!I15:J15)</f>
        <v>0.81075000000000008</v>
      </c>
      <c r="N313" s="480">
        <f>(M313-0.1539)/0.0136*400</f>
        <v>19319.117647058825</v>
      </c>
      <c r="O313" s="872" t="s">
        <v>315</v>
      </c>
      <c r="P313" s="1808">
        <v>44881</v>
      </c>
      <c r="Q313" s="1221" t="s">
        <v>5476</v>
      </c>
      <c r="R313" s="1810">
        <v>85</v>
      </c>
      <c r="S313" s="1016">
        <f>AVERAGE(CPVTFC3SG0057!Q25:R25)</f>
        <v>0.24984999999999999</v>
      </c>
      <c r="T313" s="1175">
        <f t="shared" ref="T313:T316" si="27">(S313-0.128)/0.0135*66</f>
        <v>595.71111111111111</v>
      </c>
      <c r="U313" s="1176" t="s">
        <v>314</v>
      </c>
      <c r="V313" s="286"/>
      <c r="W313" s="5">
        <v>1</v>
      </c>
    </row>
    <row r="314" spans="1:23" x14ac:dyDescent="0.25">
      <c r="A314" s="590"/>
      <c r="B314" s="4859"/>
      <c r="C314" s="300" t="s">
        <v>5448</v>
      </c>
      <c r="D314" s="1149"/>
      <c r="E314" s="1264"/>
      <c r="F314" s="695"/>
      <c r="G314" s="695"/>
      <c r="H314" s="646"/>
      <c r="I314" s="1265"/>
      <c r="J314" s="891"/>
      <c r="K314" s="642"/>
      <c r="L314" s="892"/>
      <c r="M314" s="893"/>
      <c r="N314" s="894"/>
      <c r="O314" s="648"/>
      <c r="P314" s="18">
        <v>44881</v>
      </c>
      <c r="Q314" s="1177" t="s">
        <v>5476</v>
      </c>
      <c r="R314" s="102">
        <v>86</v>
      </c>
      <c r="S314" s="7">
        <f>AVERAGE(CPVTFC3SG0057!S25:T25)</f>
        <v>0.21174999999999999</v>
      </c>
      <c r="T314" s="13">
        <f t="shared" si="27"/>
        <v>409.4444444444444</v>
      </c>
      <c r="U314" s="1201" t="s">
        <v>314</v>
      </c>
      <c r="V314" s="286"/>
    </row>
    <row r="315" spans="1:23" x14ac:dyDescent="0.25">
      <c r="A315" s="590"/>
      <c r="B315" s="4859"/>
      <c r="C315" s="300" t="s">
        <v>863</v>
      </c>
      <c r="D315" s="1149"/>
      <c r="E315" s="1264"/>
      <c r="F315" s="695"/>
      <c r="G315" s="695"/>
      <c r="H315" s="646"/>
      <c r="I315" s="1265"/>
      <c r="J315" s="891"/>
      <c r="K315" s="642"/>
      <c r="L315" s="892"/>
      <c r="M315" s="893"/>
      <c r="N315" s="894"/>
      <c r="O315" s="648"/>
      <c r="P315" s="18">
        <v>44881</v>
      </c>
      <c r="Q315" s="1177" t="s">
        <v>5476</v>
      </c>
      <c r="R315" s="102">
        <v>87</v>
      </c>
      <c r="S315" s="7">
        <f>AVERAGE(CPVTFC3SG0057!U25:V25)</f>
        <v>0.28170000000000001</v>
      </c>
      <c r="T315" s="13">
        <f t="shared" si="27"/>
        <v>751.42222222222233</v>
      </c>
      <c r="U315" s="1201" t="s">
        <v>314</v>
      </c>
      <c r="V315" s="286"/>
    </row>
    <row r="316" spans="1:23" ht="15.75" thickBot="1" x14ac:dyDescent="0.3">
      <c r="A316" s="411">
        <v>284</v>
      </c>
      <c r="B316" s="4853"/>
      <c r="C316" s="1284" t="s">
        <v>220</v>
      </c>
      <c r="D316" s="412">
        <v>44825</v>
      </c>
      <c r="E316" s="484" t="s">
        <v>4929</v>
      </c>
      <c r="F316" s="485">
        <v>24</v>
      </c>
      <c r="G316" s="485">
        <f>AVERAGE(CPVTFC3SG0020!E15:F15)</f>
        <v>2.3569500000000003</v>
      </c>
      <c r="H316" s="415">
        <f t="shared" si="25"/>
        <v>9112.7083333333339</v>
      </c>
      <c r="I316" s="1285" t="s">
        <v>315</v>
      </c>
      <c r="J316" s="1334">
        <v>44873</v>
      </c>
      <c r="K316" s="987" t="s">
        <v>5444</v>
      </c>
      <c r="L316" s="1335">
        <v>27</v>
      </c>
      <c r="M316" s="1336">
        <f>AVERAGE(CPVTFC3SG0048!K15:L15)</f>
        <v>0.2606</v>
      </c>
      <c r="N316" s="1337">
        <f>(M316-0.1539)/0.0136*400</f>
        <v>3138.2352941176468</v>
      </c>
      <c r="O316" s="1338" t="s">
        <v>315</v>
      </c>
      <c r="P316" s="465">
        <v>44881</v>
      </c>
      <c r="Q316" s="1222" t="s">
        <v>5476</v>
      </c>
      <c r="R316" s="495">
        <v>88</v>
      </c>
      <c r="S316" s="955">
        <f>AVERAGE(CPVTFC3SG0057!W25:X25)</f>
        <v>0.33234999999999998</v>
      </c>
      <c r="T316" s="1192">
        <f t="shared" si="27"/>
        <v>999.04444444444437</v>
      </c>
      <c r="U316" s="1223" t="s">
        <v>314</v>
      </c>
      <c r="V316" s="287"/>
      <c r="W316" s="5">
        <v>1</v>
      </c>
    </row>
    <row r="317" spans="1:23" x14ac:dyDescent="0.25">
      <c r="A317" s="82">
        <v>285</v>
      </c>
      <c r="B317" s="4850" t="s">
        <v>2566</v>
      </c>
      <c r="C317" s="1278" t="s">
        <v>868</v>
      </c>
      <c r="D317" s="83">
        <v>44825</v>
      </c>
      <c r="E317" s="389" t="s">
        <v>4929</v>
      </c>
      <c r="F317" s="375">
        <v>25</v>
      </c>
      <c r="G317" s="375">
        <f>AVERAGE(CPVTFC3SG0020!G15:H15)</f>
        <v>9.6250000000000002E-2</v>
      </c>
      <c r="H317" s="85">
        <f t="shared" si="25"/>
        <v>-306.87499999999994</v>
      </c>
      <c r="I317" s="1279" t="s">
        <v>314</v>
      </c>
      <c r="J317" s="958"/>
      <c r="K317" s="958"/>
      <c r="L317" s="959"/>
      <c r="M317" s="656"/>
      <c r="N317" s="656"/>
      <c r="O317" s="672"/>
      <c r="P317" s="830"/>
      <c r="Q317" s="1271"/>
      <c r="R317" s="1288"/>
      <c r="S317" s="1271"/>
      <c r="T317" s="1271"/>
      <c r="U317" s="1271"/>
    </row>
    <row r="318" spans="1:23" x14ac:dyDescent="0.25">
      <c r="A318" s="8">
        <v>286</v>
      </c>
      <c r="B318" s="4861"/>
      <c r="C318" s="293" t="s">
        <v>220</v>
      </c>
      <c r="D318" s="18">
        <v>44825</v>
      </c>
      <c r="E318" s="380" t="s">
        <v>4929</v>
      </c>
      <c r="F318" s="102">
        <v>26</v>
      </c>
      <c r="G318" s="102">
        <f>AVERAGE(CPVTFC3SG0020!I15:J15)</f>
        <v>8.2650000000000001E-2</v>
      </c>
      <c r="H318" s="13">
        <f t="shared" si="25"/>
        <v>-363.54166666666663</v>
      </c>
      <c r="I318" s="304" t="s">
        <v>314</v>
      </c>
      <c r="J318" s="878"/>
      <c r="K318" s="878"/>
      <c r="L318" s="877"/>
      <c r="M318" s="642"/>
      <c r="N318" s="642"/>
      <c r="O318" s="648"/>
      <c r="P318" s="645"/>
      <c r="Q318" s="694"/>
      <c r="R318" s="695"/>
      <c r="S318" s="694"/>
      <c r="T318" s="694"/>
      <c r="U318" s="694"/>
    </row>
    <row r="319" spans="1:23" x14ac:dyDescent="0.25">
      <c r="A319" s="64">
        <v>287</v>
      </c>
      <c r="B319" s="4854" t="s">
        <v>2567</v>
      </c>
      <c r="C319" s="300" t="s">
        <v>868</v>
      </c>
      <c r="D319" s="65">
        <v>44825</v>
      </c>
      <c r="E319" s="387" t="s">
        <v>4929</v>
      </c>
      <c r="F319" s="164">
        <v>27</v>
      </c>
      <c r="G319" s="164">
        <f>AVERAGE(CPVTFC3SG0020!K15:L15)</f>
        <v>2.9071499999999997</v>
      </c>
      <c r="H319" s="67">
        <f t="shared" si="25"/>
        <v>11405.208333333332</v>
      </c>
      <c r="I319" s="305" t="s">
        <v>315</v>
      </c>
      <c r="J319" s="901">
        <v>44873</v>
      </c>
      <c r="K319" s="101" t="s">
        <v>5444</v>
      </c>
      <c r="L319" s="145">
        <v>28</v>
      </c>
      <c r="M319" s="99">
        <f>AVERAGE(CPVTFC3SG0048!M15:N15)</f>
        <v>2.6895500000000001</v>
      </c>
      <c r="N319" s="100">
        <f>(M319-0.1539)/0.0136*400</f>
        <v>74577.941176470587</v>
      </c>
      <c r="O319" s="858" t="s">
        <v>315</v>
      </c>
      <c r="P319" s="645"/>
      <c r="Q319" s="694"/>
      <c r="R319" s="695"/>
      <c r="S319" s="694"/>
      <c r="T319" s="694"/>
      <c r="U319" s="694"/>
      <c r="V319" s="286"/>
      <c r="W319" s="5">
        <v>1</v>
      </c>
    </row>
    <row r="320" spans="1:23" x14ac:dyDescent="0.25">
      <c r="A320" s="68">
        <v>288</v>
      </c>
      <c r="B320" s="4860"/>
      <c r="C320" s="300" t="s">
        <v>220</v>
      </c>
      <c r="D320" s="65">
        <v>44825</v>
      </c>
      <c r="E320" s="387" t="s">
        <v>4929</v>
      </c>
      <c r="F320" s="164">
        <v>28</v>
      </c>
      <c r="G320" s="164">
        <f>AVERAGE(CPVTFC3SG0020!M15:N15)</f>
        <v>2.8365</v>
      </c>
      <c r="H320" s="67">
        <f t="shared" si="25"/>
        <v>11110.833333333332</v>
      </c>
      <c r="I320" s="305" t="s">
        <v>315</v>
      </c>
      <c r="J320" s="901">
        <v>44873</v>
      </c>
      <c r="K320" s="101" t="s">
        <v>5444</v>
      </c>
      <c r="L320" s="145">
        <v>29</v>
      </c>
      <c r="M320" s="99">
        <f>AVERAGE(CPVTFC3SG0048!O15:P15)</f>
        <v>2.1712499999999997</v>
      </c>
      <c r="N320" s="100">
        <f>(M320-0.1539)/0.0136*400</f>
        <v>59333.823529411755</v>
      </c>
      <c r="O320" s="858" t="s">
        <v>315</v>
      </c>
      <c r="P320" s="645"/>
      <c r="Q320" s="694"/>
      <c r="R320" s="695"/>
      <c r="S320" s="694"/>
      <c r="T320" s="694"/>
      <c r="U320" s="694"/>
      <c r="V320" s="287"/>
      <c r="W320" s="5">
        <v>1</v>
      </c>
    </row>
    <row r="321" spans="1:23" x14ac:dyDescent="0.25">
      <c r="A321" s="64">
        <v>289</v>
      </c>
      <c r="B321" s="4854" t="s">
        <v>2568</v>
      </c>
      <c r="C321" s="300" t="s">
        <v>868</v>
      </c>
      <c r="D321" s="65">
        <v>44825</v>
      </c>
      <c r="E321" s="387" t="s">
        <v>4929</v>
      </c>
      <c r="F321" s="164">
        <v>29</v>
      </c>
      <c r="G321" s="164">
        <f>AVERAGE(CPVTFC3SG0020!O15:P15)</f>
        <v>0.77164999999999995</v>
      </c>
      <c r="H321" s="67">
        <f t="shared" si="25"/>
        <v>2507.291666666667</v>
      </c>
      <c r="I321" s="305" t="s">
        <v>315</v>
      </c>
      <c r="J321" s="891"/>
      <c r="K321" s="642"/>
      <c r="L321" s="892"/>
      <c r="M321" s="893"/>
      <c r="N321" s="894"/>
      <c r="O321" s="648"/>
      <c r="P321" s="1149"/>
      <c r="Q321" s="1259"/>
      <c r="R321" s="695"/>
      <c r="S321" s="645"/>
      <c r="T321" s="646"/>
      <c r="U321" s="1259"/>
    </row>
    <row r="322" spans="1:23" x14ac:dyDescent="0.25">
      <c r="A322" s="68">
        <v>290</v>
      </c>
      <c r="B322" s="4860"/>
      <c r="C322" s="300" t="s">
        <v>220</v>
      </c>
      <c r="D322" s="65">
        <v>44825</v>
      </c>
      <c r="E322" s="387" t="s">
        <v>4929</v>
      </c>
      <c r="F322" s="164">
        <v>30</v>
      </c>
      <c r="G322" s="164">
        <f>AVERAGE(CPVTFC3SG0020!Q15:R15)</f>
        <v>0.63945000000000007</v>
      </c>
      <c r="H322" s="67">
        <f t="shared" si="25"/>
        <v>1956.4583333333335</v>
      </c>
      <c r="I322" s="305" t="s">
        <v>315</v>
      </c>
      <c r="J322" s="875"/>
      <c r="K322" s="900"/>
      <c r="L322" s="877"/>
      <c r="M322" s="645"/>
      <c r="N322" s="646"/>
      <c r="O322" s="648"/>
      <c r="P322" s="1149"/>
      <c r="Q322" s="1259"/>
      <c r="R322" s="695"/>
      <c r="S322" s="645"/>
      <c r="T322" s="646"/>
      <c r="U322" s="1259"/>
    </row>
    <row r="323" spans="1:23" x14ac:dyDescent="0.25">
      <c r="A323" s="64">
        <v>291</v>
      </c>
      <c r="B323" s="424" t="s">
        <v>2569</v>
      </c>
      <c r="C323" s="300" t="s">
        <v>868</v>
      </c>
      <c r="D323" s="65">
        <v>44825</v>
      </c>
      <c r="E323" s="387" t="s">
        <v>4929</v>
      </c>
      <c r="F323" s="164">
        <v>31</v>
      </c>
      <c r="G323" s="164">
        <f>AVERAGE(CPVTFC3SG0020!S15:T15)</f>
        <v>0.85414999999999996</v>
      </c>
      <c r="H323" s="67">
        <f t="shared" si="25"/>
        <v>2851.041666666667</v>
      </c>
      <c r="I323" s="305" t="s">
        <v>315</v>
      </c>
      <c r="J323" s="875"/>
      <c r="K323" s="900"/>
      <c r="L323" s="877"/>
      <c r="M323" s="645"/>
      <c r="N323" s="646"/>
      <c r="O323" s="648"/>
      <c r="P323" s="1149"/>
      <c r="Q323" s="1259"/>
      <c r="R323" s="695"/>
      <c r="S323" s="645"/>
      <c r="T323" s="646"/>
      <c r="U323" s="1259"/>
      <c r="V323" s="4862" t="s">
        <v>1416</v>
      </c>
    </row>
    <row r="324" spans="1:23" x14ac:dyDescent="0.25">
      <c r="A324" s="68">
        <v>292</v>
      </c>
      <c r="B324" s="424" t="s">
        <v>2569</v>
      </c>
      <c r="C324" s="300" t="s">
        <v>220</v>
      </c>
      <c r="D324" s="65">
        <v>44825</v>
      </c>
      <c r="E324" s="387" t="s">
        <v>4929</v>
      </c>
      <c r="F324" s="164">
        <v>32</v>
      </c>
      <c r="G324" s="164">
        <f>AVERAGE(CPVTFC3SG0020!U15:V15)</f>
        <v>2.8452500000000001</v>
      </c>
      <c r="H324" s="67">
        <f t="shared" si="25"/>
        <v>11147.291666666666</v>
      </c>
      <c r="I324" s="305" t="s">
        <v>315</v>
      </c>
      <c r="J324" s="901">
        <v>44873</v>
      </c>
      <c r="K324" s="101" t="s">
        <v>5444</v>
      </c>
      <c r="L324" s="145">
        <v>30</v>
      </c>
      <c r="M324" s="99">
        <f>AVERAGE(CPVTFC3SG0048!Q15:R15)</f>
        <v>1.5040499999999999</v>
      </c>
      <c r="N324" s="100">
        <f>(M324-0.1539)/0.0136*400</f>
        <v>39710.294117647063</v>
      </c>
      <c r="O324" s="858" t="s">
        <v>315</v>
      </c>
      <c r="P324" s="645"/>
      <c r="Q324" s="694"/>
      <c r="R324" s="695"/>
      <c r="S324" s="694"/>
      <c r="T324" s="694"/>
      <c r="U324" s="694"/>
      <c r="V324" s="4709"/>
      <c r="W324" s="5">
        <v>1</v>
      </c>
    </row>
    <row r="325" spans="1:23" x14ac:dyDescent="0.25">
      <c r="A325" s="64">
        <v>293</v>
      </c>
      <c r="B325" s="4854" t="s">
        <v>2570</v>
      </c>
      <c r="C325" s="300" t="s">
        <v>868</v>
      </c>
      <c r="D325" s="65">
        <v>44825</v>
      </c>
      <c r="E325" s="387" t="s">
        <v>4929</v>
      </c>
      <c r="F325" s="164">
        <v>33</v>
      </c>
      <c r="G325" s="164">
        <f>AVERAGE(CPVTFC3SG0020!W15:X15)</f>
        <v>1.1017999999999999</v>
      </c>
      <c r="H325" s="67">
        <f t="shared" si="25"/>
        <v>3882.9166666666665</v>
      </c>
      <c r="I325" s="305" t="s">
        <v>315</v>
      </c>
      <c r="J325" s="875"/>
      <c r="K325" s="900"/>
      <c r="L325" s="877"/>
      <c r="M325" s="645"/>
      <c r="N325" s="646"/>
      <c r="O325" s="648"/>
      <c r="P325" s="2136"/>
      <c r="Q325" s="694"/>
      <c r="R325" s="695"/>
      <c r="S325" s="694"/>
      <c r="T325" s="694"/>
      <c r="U325" s="694"/>
    </row>
    <row r="326" spans="1:23" x14ac:dyDescent="0.25">
      <c r="A326" s="68">
        <v>294</v>
      </c>
      <c r="B326" s="4860"/>
      <c r="C326" s="300" t="s">
        <v>220</v>
      </c>
      <c r="D326" s="65">
        <v>44825</v>
      </c>
      <c r="E326" s="387" t="s">
        <v>4929</v>
      </c>
      <c r="F326" s="164">
        <v>34</v>
      </c>
      <c r="G326" s="164">
        <f>AVERAGE(CPVTFC3SG0020!C17:D17)</f>
        <v>0.83755000000000002</v>
      </c>
      <c r="H326" s="67">
        <f t="shared" si="25"/>
        <v>2781.875</v>
      </c>
      <c r="I326" s="305" t="s">
        <v>315</v>
      </c>
      <c r="J326" s="875"/>
      <c r="K326" s="843"/>
      <c r="L326" s="877"/>
      <c r="M326" s="645"/>
      <c r="N326" s="646"/>
      <c r="O326" s="648"/>
      <c r="P326" s="645"/>
      <c r="Q326" s="694"/>
      <c r="R326" s="695"/>
      <c r="S326" s="694"/>
      <c r="T326" s="694"/>
      <c r="U326" s="694"/>
    </row>
    <row r="327" spans="1:23" x14ac:dyDescent="0.25">
      <c r="A327" s="6">
        <v>295</v>
      </c>
      <c r="B327" s="4837" t="s">
        <v>2571</v>
      </c>
      <c r="C327" s="293" t="s">
        <v>868</v>
      </c>
      <c r="D327" s="18">
        <v>44825</v>
      </c>
      <c r="E327" s="380" t="s">
        <v>4929</v>
      </c>
      <c r="F327" s="102">
        <v>35</v>
      </c>
      <c r="G327" s="102">
        <f>AVERAGE(CPVTFC3SG0020!E17:F17)</f>
        <v>0.36419999999999997</v>
      </c>
      <c r="H327" s="13">
        <f t="shared" si="25"/>
        <v>809.58333333333314</v>
      </c>
      <c r="I327" s="2212" t="s">
        <v>314</v>
      </c>
      <c r="J327" s="891"/>
      <c r="K327" s="642"/>
      <c r="L327" s="892"/>
      <c r="M327" s="893"/>
      <c r="N327" s="894"/>
      <c r="O327" s="648"/>
      <c r="P327" s="645"/>
      <c r="Q327" s="694"/>
      <c r="R327" s="695"/>
      <c r="S327" s="694"/>
      <c r="T327" s="694"/>
      <c r="U327" s="694"/>
      <c r="V327" s="286"/>
    </row>
    <row r="328" spans="1:23" x14ac:dyDescent="0.25">
      <c r="A328" s="8">
        <v>296</v>
      </c>
      <c r="B328" s="4861"/>
      <c r="C328" s="293" t="s">
        <v>220</v>
      </c>
      <c r="D328" s="18">
        <v>44825</v>
      </c>
      <c r="E328" s="380" t="s">
        <v>4929</v>
      </c>
      <c r="F328" s="102">
        <v>36</v>
      </c>
      <c r="G328" s="102">
        <f>AVERAGE(CPVTFC3SG0020!G17:H17)</f>
        <v>0.42574999999999996</v>
      </c>
      <c r="H328" s="13">
        <f t="shared" si="25"/>
        <v>1066.0416666666665</v>
      </c>
      <c r="I328" s="2212" t="s">
        <v>314</v>
      </c>
      <c r="J328" s="875"/>
      <c r="K328" s="900"/>
      <c r="L328" s="877"/>
      <c r="M328" s="645"/>
      <c r="N328" s="646"/>
      <c r="O328" s="648"/>
      <c r="P328" s="645"/>
      <c r="Q328" s="694"/>
      <c r="R328" s="695"/>
      <c r="S328" s="694"/>
      <c r="T328" s="694"/>
      <c r="U328" s="694"/>
      <c r="V328" s="287"/>
    </row>
    <row r="329" spans="1:23" x14ac:dyDescent="0.25">
      <c r="A329" s="64">
        <v>297</v>
      </c>
      <c r="B329" s="4854" t="s">
        <v>2572</v>
      </c>
      <c r="C329" s="300" t="s">
        <v>868</v>
      </c>
      <c r="D329" s="65">
        <v>44825</v>
      </c>
      <c r="E329" s="387" t="s">
        <v>4929</v>
      </c>
      <c r="F329" s="164">
        <v>37</v>
      </c>
      <c r="G329" s="164">
        <f>AVERAGE(CPVTFC3SG0020!I17:J17)</f>
        <v>1.1273500000000001</v>
      </c>
      <c r="H329" s="67">
        <f t="shared" si="25"/>
        <v>3989.3750000000005</v>
      </c>
      <c r="I329" s="305" t="s">
        <v>315</v>
      </c>
      <c r="J329" s="875"/>
      <c r="K329" s="900"/>
      <c r="L329" s="877"/>
      <c r="M329" s="645"/>
      <c r="N329" s="646"/>
      <c r="O329" s="648"/>
      <c r="P329" s="645"/>
      <c r="Q329" s="694"/>
      <c r="R329" s="695"/>
      <c r="S329" s="694"/>
      <c r="T329" s="694"/>
      <c r="U329" s="694"/>
    </row>
    <row r="330" spans="1:23" x14ac:dyDescent="0.25">
      <c r="A330" s="68">
        <v>298</v>
      </c>
      <c r="B330" s="4860"/>
      <c r="C330" s="300" t="s">
        <v>220</v>
      </c>
      <c r="D330" s="65">
        <v>44825</v>
      </c>
      <c r="E330" s="387" t="s">
        <v>4929</v>
      </c>
      <c r="F330" s="164">
        <v>38</v>
      </c>
      <c r="G330" s="164">
        <f>AVERAGE(CPVTFC3SG0020!K17:L17)</f>
        <v>0.66435</v>
      </c>
      <c r="H330" s="67">
        <f t="shared" si="25"/>
        <v>2060.2083333333335</v>
      </c>
      <c r="I330" s="305" t="s">
        <v>315</v>
      </c>
      <c r="J330" s="875"/>
      <c r="K330" s="900"/>
      <c r="L330" s="877"/>
      <c r="M330" s="645"/>
      <c r="N330" s="646"/>
      <c r="O330" s="648"/>
      <c r="P330" s="1149"/>
      <c r="Q330" s="1259"/>
      <c r="R330" s="695"/>
      <c r="S330" s="645"/>
      <c r="T330" s="646"/>
      <c r="U330" s="1259"/>
    </row>
    <row r="331" spans="1:23" x14ac:dyDescent="0.25">
      <c r="A331" s="64">
        <v>299</v>
      </c>
      <c r="B331" s="4854" t="s">
        <v>2573</v>
      </c>
      <c r="C331" s="300" t="s">
        <v>868</v>
      </c>
      <c r="D331" s="65">
        <v>44825</v>
      </c>
      <c r="E331" s="387" t="s">
        <v>4929</v>
      </c>
      <c r="F331" s="164">
        <v>39</v>
      </c>
      <c r="G331" s="164">
        <f>AVERAGE(CPVTFC3SG0020!M17:N17)</f>
        <v>2.82965</v>
      </c>
      <c r="H331" s="67">
        <f t="shared" si="25"/>
        <v>11082.291666666666</v>
      </c>
      <c r="I331" s="305" t="s">
        <v>315</v>
      </c>
      <c r="J331" s="901">
        <v>44873</v>
      </c>
      <c r="K331" s="101" t="s">
        <v>5444</v>
      </c>
      <c r="L331" s="145">
        <v>31</v>
      </c>
      <c r="M331" s="99">
        <f>AVERAGE(CPVTFC3SG0048!S15:T15)</f>
        <v>1.3984999999999999</v>
      </c>
      <c r="N331" s="100">
        <f>(M331-0.1539)/0.0136*400</f>
        <v>36605.882352941175</v>
      </c>
      <c r="O331" s="858" t="s">
        <v>315</v>
      </c>
      <c r="P331" s="1149"/>
      <c r="Q331" s="1259"/>
      <c r="R331" s="695"/>
      <c r="S331" s="645"/>
      <c r="T331" s="646"/>
      <c r="U331" s="1259"/>
      <c r="V331" s="286"/>
      <c r="W331" s="5">
        <v>1</v>
      </c>
    </row>
    <row r="332" spans="1:23" x14ac:dyDescent="0.25">
      <c r="A332" s="68">
        <v>300</v>
      </c>
      <c r="B332" s="4860"/>
      <c r="C332" s="300" t="s">
        <v>220</v>
      </c>
      <c r="D332" s="65">
        <v>44825</v>
      </c>
      <c r="E332" s="387" t="s">
        <v>4929</v>
      </c>
      <c r="F332" s="164">
        <v>40</v>
      </c>
      <c r="G332" s="164">
        <f>AVERAGE(CPVTFC3SG0020!O17:P17)</f>
        <v>2.67265</v>
      </c>
      <c r="H332" s="67">
        <f t="shared" si="25"/>
        <v>10428.124999999998</v>
      </c>
      <c r="I332" s="305" t="s">
        <v>315</v>
      </c>
      <c r="J332" s="901">
        <v>44873</v>
      </c>
      <c r="K332" s="101" t="s">
        <v>5444</v>
      </c>
      <c r="L332" s="145">
        <v>32</v>
      </c>
      <c r="M332" s="99">
        <f>AVERAGE(CPVTFC3SG0048!U15:V15)</f>
        <v>0.67220000000000002</v>
      </c>
      <c r="N332" s="100">
        <f>(M332-0.1539)/0.0136*400</f>
        <v>15244.117647058823</v>
      </c>
      <c r="O332" s="858" t="s">
        <v>315</v>
      </c>
      <c r="P332" s="1149"/>
      <c r="Q332" s="1259"/>
      <c r="R332" s="695"/>
      <c r="S332" s="645"/>
      <c r="T332" s="646"/>
      <c r="U332" s="1259"/>
      <c r="V332" s="287"/>
      <c r="W332" s="5">
        <v>1</v>
      </c>
    </row>
    <row r="333" spans="1:23" x14ac:dyDescent="0.25">
      <c r="A333" s="64">
        <v>301</v>
      </c>
      <c r="B333" s="4854" t="s">
        <v>2574</v>
      </c>
      <c r="C333" s="300" t="s">
        <v>868</v>
      </c>
      <c r="D333" s="65">
        <v>44825</v>
      </c>
      <c r="E333" s="387" t="s">
        <v>4929</v>
      </c>
      <c r="F333" s="164">
        <v>41</v>
      </c>
      <c r="G333" s="164">
        <f>AVERAGE(CPVTFC3SG0020!Q17:R17)</f>
        <v>2.5688500000000003</v>
      </c>
      <c r="H333" s="67">
        <f t="shared" si="25"/>
        <v>9995.625</v>
      </c>
      <c r="I333" s="305" t="s">
        <v>315</v>
      </c>
      <c r="J333" s="884">
        <v>44873</v>
      </c>
      <c r="K333" s="421" t="s">
        <v>5444</v>
      </c>
      <c r="L333" s="885">
        <v>33</v>
      </c>
      <c r="M333" s="886">
        <f>AVERAGE(CPVTFC3SG0048!W15:X15)</f>
        <v>0.34619999999999995</v>
      </c>
      <c r="N333" s="887">
        <f>(M333-0.1539)/0.0136*400</f>
        <v>5655.8823529411757</v>
      </c>
      <c r="O333" s="889" t="s">
        <v>315</v>
      </c>
      <c r="P333" s="1149"/>
      <c r="Q333" s="1259"/>
      <c r="R333" s="695"/>
      <c r="S333" s="645"/>
      <c r="T333" s="646"/>
      <c r="U333" s="1259"/>
      <c r="W333" s="5">
        <v>1</v>
      </c>
    </row>
    <row r="334" spans="1:23" x14ac:dyDescent="0.25">
      <c r="A334" s="68">
        <v>302</v>
      </c>
      <c r="B334" s="4860"/>
      <c r="C334" s="300" t="s">
        <v>220</v>
      </c>
      <c r="D334" s="65">
        <v>44825</v>
      </c>
      <c r="E334" s="387" t="s">
        <v>4929</v>
      </c>
      <c r="F334" s="164">
        <v>42</v>
      </c>
      <c r="G334" s="164">
        <f>AVERAGE(CPVTFC3SG0020!S17:T17)</f>
        <v>2.0238</v>
      </c>
      <c r="H334" s="67">
        <f t="shared" si="25"/>
        <v>7724.5833333333339</v>
      </c>
      <c r="I334" s="305" t="s">
        <v>315</v>
      </c>
      <c r="J334" s="884">
        <v>44873</v>
      </c>
      <c r="K334" s="421" t="s">
        <v>5444</v>
      </c>
      <c r="L334" s="885">
        <v>34</v>
      </c>
      <c r="M334" s="886">
        <f>AVERAGE(CPVTFC3SG0048!C17:D17)</f>
        <v>0.24914999999999998</v>
      </c>
      <c r="N334" s="887">
        <f>(M334-0.1539)/0.0136*400</f>
        <v>2801.4705882352937</v>
      </c>
      <c r="O334" s="889" t="s">
        <v>315</v>
      </c>
      <c r="P334" s="645"/>
      <c r="Q334" s="694"/>
      <c r="R334" s="695"/>
      <c r="S334" s="694"/>
      <c r="T334" s="694"/>
      <c r="U334" s="694"/>
      <c r="W334" s="5">
        <v>1</v>
      </c>
    </row>
    <row r="335" spans="1:23" x14ac:dyDescent="0.25">
      <c r="A335" s="64">
        <v>303</v>
      </c>
      <c r="B335" s="4854" t="s">
        <v>2575</v>
      </c>
      <c r="C335" s="300" t="s">
        <v>868</v>
      </c>
      <c r="D335" s="65">
        <v>44825</v>
      </c>
      <c r="E335" s="387" t="s">
        <v>4929</v>
      </c>
      <c r="F335" s="164">
        <v>43</v>
      </c>
      <c r="G335" s="164">
        <f>AVERAGE(CPVTFC3SG0020!U17:V17)</f>
        <v>1.22055</v>
      </c>
      <c r="H335" s="67">
        <f t="shared" si="25"/>
        <v>4377.7083333333339</v>
      </c>
      <c r="I335" s="305" t="s">
        <v>315</v>
      </c>
      <c r="J335" s="875"/>
      <c r="K335" s="900"/>
      <c r="L335" s="877"/>
      <c r="M335" s="645"/>
      <c r="N335" s="646"/>
      <c r="O335" s="648"/>
      <c r="P335" s="645"/>
      <c r="Q335" s="694"/>
      <c r="R335" s="695"/>
      <c r="S335" s="694"/>
      <c r="T335" s="694"/>
      <c r="U335" s="694"/>
    </row>
    <row r="336" spans="1:23" x14ac:dyDescent="0.25">
      <c r="A336" s="68">
        <v>304</v>
      </c>
      <c r="B336" s="4860"/>
      <c r="C336" s="300" t="s">
        <v>220</v>
      </c>
      <c r="D336" s="65">
        <v>44825</v>
      </c>
      <c r="E336" s="387" t="s">
        <v>4929</v>
      </c>
      <c r="F336" s="164">
        <v>44</v>
      </c>
      <c r="G336" s="164">
        <f>AVERAGE(CPVTFC3SG0020!W17:X17)</f>
        <v>1.16625</v>
      </c>
      <c r="H336" s="67">
        <f t="shared" si="25"/>
        <v>4151.458333333333</v>
      </c>
      <c r="I336" s="305" t="s">
        <v>315</v>
      </c>
      <c r="J336" s="875"/>
      <c r="K336" s="900"/>
      <c r="L336" s="877"/>
      <c r="M336" s="645"/>
      <c r="N336" s="646"/>
      <c r="O336" s="648"/>
      <c r="P336" s="645"/>
      <c r="Q336" s="694"/>
      <c r="R336" s="695"/>
      <c r="S336" s="694"/>
      <c r="T336" s="694"/>
      <c r="U336" s="694"/>
    </row>
    <row r="337" spans="1:23" x14ac:dyDescent="0.25">
      <c r="A337" s="6">
        <v>305</v>
      </c>
      <c r="B337" s="4837" t="s">
        <v>2576</v>
      </c>
      <c r="C337" s="293" t="s">
        <v>868</v>
      </c>
      <c r="D337" s="18">
        <v>44825</v>
      </c>
      <c r="E337" s="380" t="s">
        <v>4929</v>
      </c>
      <c r="F337" s="102">
        <v>45</v>
      </c>
      <c r="G337" s="102">
        <f>AVERAGE(CPVTFC3SG0020!C19:D19)</f>
        <v>0.33355000000000001</v>
      </c>
      <c r="H337" s="13">
        <f t="shared" si="25"/>
        <v>681.875</v>
      </c>
      <c r="I337" s="304" t="s">
        <v>314</v>
      </c>
      <c r="J337" s="875"/>
      <c r="K337" s="900"/>
      <c r="L337" s="877"/>
      <c r="M337" s="645"/>
      <c r="N337" s="646"/>
      <c r="O337" s="648"/>
      <c r="P337" s="2136"/>
      <c r="Q337" s="694"/>
      <c r="R337" s="695"/>
      <c r="S337" s="694"/>
      <c r="T337" s="694"/>
      <c r="U337" s="694"/>
      <c r="V337" s="286"/>
    </row>
    <row r="338" spans="1:23" x14ac:dyDescent="0.25">
      <c r="A338" s="8">
        <v>306</v>
      </c>
      <c r="B338" s="4861"/>
      <c r="C338" s="293" t="s">
        <v>220</v>
      </c>
      <c r="D338" s="18">
        <v>44825</v>
      </c>
      <c r="E338" s="380" t="s">
        <v>4929</v>
      </c>
      <c r="F338" s="102">
        <v>46</v>
      </c>
      <c r="G338" s="102">
        <f>AVERAGE(CPVTFC3SG0020!E19:F19)</f>
        <v>0.23315000000000002</v>
      </c>
      <c r="H338" s="13">
        <f t="shared" si="25"/>
        <v>263.5416666666668</v>
      </c>
      <c r="I338" s="304" t="s">
        <v>314</v>
      </c>
      <c r="J338" s="878"/>
      <c r="K338" s="878"/>
      <c r="L338" s="877"/>
      <c r="M338" s="642"/>
      <c r="N338" s="642"/>
      <c r="O338" s="648"/>
      <c r="P338" s="645"/>
      <c r="Q338" s="694"/>
      <c r="R338" s="695"/>
      <c r="S338" s="694"/>
      <c r="T338" s="694"/>
      <c r="U338" s="694"/>
      <c r="V338" s="287"/>
    </row>
    <row r="339" spans="1:23" x14ac:dyDescent="0.25">
      <c r="A339" s="6">
        <v>307</v>
      </c>
      <c r="B339" s="4837" t="s">
        <v>2577</v>
      </c>
      <c r="C339" s="293" t="s">
        <v>868</v>
      </c>
      <c r="D339" s="18">
        <v>44825</v>
      </c>
      <c r="E339" s="380" t="s">
        <v>4929</v>
      </c>
      <c r="F339" s="102">
        <v>47</v>
      </c>
      <c r="G339" s="102">
        <f>AVERAGE(CPVTFC3SG0020!G19:H19)</f>
        <v>5.9200000000000003E-2</v>
      </c>
      <c r="H339" s="13">
        <f t="shared" si="25"/>
        <v>-461.25</v>
      </c>
      <c r="I339" s="304" t="s">
        <v>314</v>
      </c>
      <c r="J339" s="878"/>
      <c r="K339" s="878"/>
      <c r="L339" s="877"/>
      <c r="M339" s="642"/>
      <c r="N339" s="642"/>
      <c r="O339" s="648"/>
      <c r="P339" s="2136"/>
      <c r="Q339" s="694"/>
      <c r="R339" s="695"/>
      <c r="S339" s="694"/>
      <c r="T339" s="694"/>
      <c r="U339" s="694"/>
    </row>
    <row r="340" spans="1:23" x14ac:dyDescent="0.25">
      <c r="A340" s="8">
        <v>308</v>
      </c>
      <c r="B340" s="4861"/>
      <c r="C340" s="293" t="s">
        <v>220</v>
      </c>
      <c r="D340" s="18">
        <v>44825</v>
      </c>
      <c r="E340" s="380" t="s">
        <v>4929</v>
      </c>
      <c r="F340" s="102">
        <v>48</v>
      </c>
      <c r="G340" s="102">
        <f>AVERAGE(CPVTFC3SG0020!I19:J19)</f>
        <v>5.8349999999999999E-2</v>
      </c>
      <c r="H340" s="13">
        <f t="shared" si="25"/>
        <v>-464.79166666666663</v>
      </c>
      <c r="I340" s="304" t="s">
        <v>314</v>
      </c>
      <c r="J340" s="878"/>
      <c r="K340" s="878"/>
      <c r="L340" s="794"/>
      <c r="M340" s="642"/>
      <c r="N340" s="642"/>
      <c r="O340" s="648"/>
      <c r="P340" s="1149"/>
      <c r="Q340" s="1259"/>
      <c r="R340" s="695"/>
      <c r="S340" s="645"/>
      <c r="T340" s="646"/>
      <c r="U340" s="1259"/>
      <c r="V340" s="308"/>
    </row>
    <row r="341" spans="1:23" x14ac:dyDescent="0.25">
      <c r="A341" s="6">
        <v>309</v>
      </c>
      <c r="B341" s="4837" t="s">
        <v>2578</v>
      </c>
      <c r="C341" s="293" t="s">
        <v>868</v>
      </c>
      <c r="D341" s="18">
        <v>44825</v>
      </c>
      <c r="E341" s="380" t="s">
        <v>4929</v>
      </c>
      <c r="F341" s="102">
        <v>49</v>
      </c>
      <c r="G341" s="102">
        <f>AVERAGE(CPVTFC3SG0020!K19:L19)</f>
        <v>6.2549999999999994E-2</v>
      </c>
      <c r="H341" s="13">
        <f t="shared" si="25"/>
        <v>-447.29166666666663</v>
      </c>
      <c r="I341" s="304" t="s">
        <v>314</v>
      </c>
      <c r="J341" s="878"/>
      <c r="K341" s="878"/>
      <c r="L341" s="877"/>
      <c r="M341" s="888"/>
      <c r="N341" s="642"/>
      <c r="O341" s="648"/>
      <c r="P341" s="1149"/>
      <c r="Q341" s="1259"/>
      <c r="R341" s="695"/>
      <c r="S341" s="645"/>
      <c r="T341" s="646"/>
      <c r="U341" s="1259"/>
      <c r="V341" s="287"/>
    </row>
    <row r="342" spans="1:23" x14ac:dyDescent="0.25">
      <c r="A342" s="8">
        <v>310</v>
      </c>
      <c r="B342" s="4861"/>
      <c r="C342" s="293" t="s">
        <v>220</v>
      </c>
      <c r="D342" s="18">
        <v>44825</v>
      </c>
      <c r="E342" s="380" t="s">
        <v>4929</v>
      </c>
      <c r="F342" s="102">
        <v>50</v>
      </c>
      <c r="G342" s="102">
        <f>AVERAGE(CPVTFC3SG0020!M19:N19)</f>
        <v>6.5000000000000002E-2</v>
      </c>
      <c r="H342" s="13">
        <f t="shared" si="25"/>
        <v>-437.08333333333326</v>
      </c>
      <c r="I342" s="304" t="s">
        <v>314</v>
      </c>
      <c r="J342" s="875"/>
      <c r="K342" s="900"/>
      <c r="L342" s="877"/>
      <c r="M342" s="645"/>
      <c r="N342" s="646"/>
      <c r="O342" s="648"/>
      <c r="P342" s="1149"/>
      <c r="Q342" s="1259"/>
      <c r="R342" s="695"/>
      <c r="S342" s="645"/>
      <c r="T342" s="646"/>
      <c r="U342" s="1259"/>
      <c r="V342" s="287"/>
    </row>
    <row r="343" spans="1:23" x14ac:dyDescent="0.25">
      <c r="A343" s="64">
        <v>311</v>
      </c>
      <c r="B343" s="4854" t="s">
        <v>2579</v>
      </c>
      <c r="C343" s="300" t="s">
        <v>868</v>
      </c>
      <c r="D343" s="65">
        <v>44825</v>
      </c>
      <c r="E343" s="387" t="s">
        <v>4929</v>
      </c>
      <c r="F343" s="164">
        <v>51</v>
      </c>
      <c r="G343" s="164">
        <f>AVERAGE(CPVTFC3SG0020!O19:P19)</f>
        <v>0.71850000000000003</v>
      </c>
      <c r="H343" s="67">
        <f t="shared" si="25"/>
        <v>2285.833333333333</v>
      </c>
      <c r="I343" s="305" t="s">
        <v>315</v>
      </c>
      <c r="J343" s="875"/>
      <c r="K343" s="900"/>
      <c r="L343" s="877"/>
      <c r="M343" s="645"/>
      <c r="N343" s="646"/>
      <c r="O343" s="648"/>
      <c r="P343" s="1149"/>
      <c r="Q343" s="1259"/>
      <c r="R343" s="695"/>
      <c r="S343" s="645"/>
      <c r="T343" s="646"/>
      <c r="U343" s="1259"/>
    </row>
    <row r="344" spans="1:23" x14ac:dyDescent="0.25">
      <c r="A344" s="68">
        <v>312</v>
      </c>
      <c r="B344" s="4860"/>
      <c r="C344" s="300" t="s">
        <v>220</v>
      </c>
      <c r="D344" s="65">
        <v>44825</v>
      </c>
      <c r="E344" s="387" t="s">
        <v>4929</v>
      </c>
      <c r="F344" s="164">
        <v>52</v>
      </c>
      <c r="G344" s="164">
        <f>AVERAGE(CPVTFC3SG0020!Q19:R19)</f>
        <v>0.7248</v>
      </c>
      <c r="H344" s="67">
        <f t="shared" si="25"/>
        <v>2312.083333333333</v>
      </c>
      <c r="I344" s="305" t="s">
        <v>315</v>
      </c>
      <c r="J344" s="875"/>
      <c r="K344" s="900"/>
      <c r="L344" s="877"/>
      <c r="M344" s="645"/>
      <c r="N344" s="646"/>
      <c r="O344" s="648"/>
      <c r="P344" s="645"/>
      <c r="Q344" s="694"/>
      <c r="R344" s="695"/>
      <c r="S344" s="694"/>
      <c r="T344" s="694"/>
      <c r="U344" s="694"/>
    </row>
    <row r="345" spans="1:23" x14ac:dyDescent="0.25">
      <c r="A345" s="64">
        <v>313</v>
      </c>
      <c r="B345" s="424" t="s">
        <v>2580</v>
      </c>
      <c r="C345" s="300" t="s">
        <v>868</v>
      </c>
      <c r="D345" s="65">
        <v>44825</v>
      </c>
      <c r="E345" s="387" t="s">
        <v>4929</v>
      </c>
      <c r="F345" s="164">
        <v>53</v>
      </c>
      <c r="G345" s="164">
        <f>AVERAGE(CPVTFC3SG0020!S19:T19)</f>
        <v>1.5581499999999999</v>
      </c>
      <c r="H345" s="67">
        <f t="shared" si="25"/>
        <v>5784.375</v>
      </c>
      <c r="I345" s="305" t="s">
        <v>315</v>
      </c>
      <c r="J345" s="875"/>
      <c r="K345" s="900"/>
      <c r="L345" s="877"/>
      <c r="M345" s="645"/>
      <c r="N345" s="646"/>
      <c r="O345" s="648"/>
      <c r="P345" s="645"/>
      <c r="Q345" s="694"/>
      <c r="R345" s="695"/>
      <c r="S345" s="694"/>
      <c r="T345" s="694"/>
      <c r="U345" s="694"/>
      <c r="V345" s="4862" t="s">
        <v>1416</v>
      </c>
    </row>
    <row r="346" spans="1:23" x14ac:dyDescent="0.25">
      <c r="A346" s="68">
        <v>314</v>
      </c>
      <c r="B346" s="424" t="s">
        <v>2580</v>
      </c>
      <c r="C346" s="300" t="s">
        <v>220</v>
      </c>
      <c r="D346" s="65">
        <v>44825</v>
      </c>
      <c r="E346" s="387" t="s">
        <v>4929</v>
      </c>
      <c r="F346" s="164">
        <v>54</v>
      </c>
      <c r="G346" s="164">
        <f>AVERAGE(CPVTFC3SG0020!U19:V19)</f>
        <v>2.8276000000000003</v>
      </c>
      <c r="H346" s="67">
        <f t="shared" si="25"/>
        <v>11073.750000000002</v>
      </c>
      <c r="I346" s="305" t="s">
        <v>315</v>
      </c>
      <c r="J346" s="901">
        <v>44873</v>
      </c>
      <c r="K346" s="101" t="s">
        <v>5444</v>
      </c>
      <c r="L346" s="145">
        <v>35</v>
      </c>
      <c r="M346" s="99">
        <f>AVERAGE(CPVTFC3SG0048!E17:F17)</f>
        <v>2.6486499999999999</v>
      </c>
      <c r="N346" s="100">
        <f>(M346-0.1539)/0.0136*400</f>
        <v>73375</v>
      </c>
      <c r="O346" s="858" t="s">
        <v>315</v>
      </c>
      <c r="P346" s="645"/>
      <c r="Q346" s="694"/>
      <c r="R346" s="695"/>
      <c r="S346" s="694"/>
      <c r="T346" s="694"/>
      <c r="U346" s="694"/>
      <c r="V346" s="4709"/>
      <c r="W346" s="5">
        <v>1</v>
      </c>
    </row>
    <row r="347" spans="1:23" x14ac:dyDescent="0.25">
      <c r="A347" s="64">
        <v>315</v>
      </c>
      <c r="B347" s="4854" t="s">
        <v>2581</v>
      </c>
      <c r="C347" s="300" t="s">
        <v>868</v>
      </c>
      <c r="D347" s="65">
        <v>44825</v>
      </c>
      <c r="E347" s="387" t="s">
        <v>4929</v>
      </c>
      <c r="F347" s="164">
        <v>55</v>
      </c>
      <c r="G347" s="164">
        <f>AVERAGE(CPVTFC3SG0020!W19:X19)</f>
        <v>2.3841000000000001</v>
      </c>
      <c r="H347" s="67">
        <f t="shared" si="25"/>
        <v>9225.8333333333321</v>
      </c>
      <c r="I347" s="305" t="s">
        <v>315</v>
      </c>
      <c r="J347" s="884">
        <v>44873</v>
      </c>
      <c r="K347" s="421" t="s">
        <v>5444</v>
      </c>
      <c r="L347" s="885">
        <v>36</v>
      </c>
      <c r="M347" s="886">
        <f>AVERAGE(CPVTFC3SG0048!G17:H17)</f>
        <v>0.34314999999999996</v>
      </c>
      <c r="N347" s="887">
        <f>(M347-0.1539)/0.0136*400</f>
        <v>5566.1764705882342</v>
      </c>
      <c r="O347" s="889" t="s">
        <v>315</v>
      </c>
      <c r="P347" s="2136"/>
      <c r="Q347" s="694"/>
      <c r="R347" s="695"/>
      <c r="S347" s="694"/>
      <c r="T347" s="694"/>
      <c r="U347" s="694"/>
      <c r="W347" s="5">
        <v>1</v>
      </c>
    </row>
    <row r="348" spans="1:23" x14ac:dyDescent="0.25">
      <c r="A348" s="68">
        <v>316</v>
      </c>
      <c r="B348" s="4860"/>
      <c r="C348" s="300" t="s">
        <v>220</v>
      </c>
      <c r="D348" s="65">
        <v>44825</v>
      </c>
      <c r="E348" s="387" t="s">
        <v>4929</v>
      </c>
      <c r="F348" s="164">
        <v>56</v>
      </c>
      <c r="G348" s="164">
        <f>AVERAGE(CPVTFC3SG0020!C21:D21)</f>
        <v>1.9990000000000001</v>
      </c>
      <c r="H348" s="67">
        <f t="shared" si="25"/>
        <v>7621.2500000000009</v>
      </c>
      <c r="I348" s="305" t="s">
        <v>315</v>
      </c>
      <c r="J348" s="884">
        <v>44873</v>
      </c>
      <c r="K348" s="421" t="s">
        <v>5444</v>
      </c>
      <c r="L348" s="885">
        <v>37</v>
      </c>
      <c r="M348" s="886">
        <f>AVERAGE(CPVTFC3SG0048!I17:J17)</f>
        <v>0.21825</v>
      </c>
      <c r="N348" s="887">
        <f>(M348-0.1539)/0.0136*400</f>
        <v>1892.6470588235293</v>
      </c>
      <c r="O348" s="889" t="s">
        <v>315</v>
      </c>
      <c r="P348" s="1149"/>
      <c r="Q348" s="1259"/>
      <c r="R348" s="695"/>
      <c r="S348" s="645"/>
      <c r="T348" s="646"/>
      <c r="U348" s="1259"/>
      <c r="W348" s="5">
        <v>1</v>
      </c>
    </row>
    <row r="349" spans="1:23" x14ac:dyDescent="0.25">
      <c r="A349" s="64">
        <v>317</v>
      </c>
      <c r="B349" s="4854" t="s">
        <v>2582</v>
      </c>
      <c r="C349" s="300" t="s">
        <v>868</v>
      </c>
      <c r="D349" s="65">
        <v>44825</v>
      </c>
      <c r="E349" s="387" t="s">
        <v>4929</v>
      </c>
      <c r="F349" s="164">
        <v>57</v>
      </c>
      <c r="G349" s="164">
        <f>AVERAGE(CPVTFC3SG0020!E21:F21)</f>
        <v>2.8089499999999998</v>
      </c>
      <c r="H349" s="67">
        <f t="shared" si="25"/>
        <v>10996.041666666664</v>
      </c>
      <c r="I349" s="305" t="s">
        <v>315</v>
      </c>
      <c r="J349" s="901">
        <v>44873</v>
      </c>
      <c r="K349" s="101" t="s">
        <v>5444</v>
      </c>
      <c r="L349" s="145">
        <v>38</v>
      </c>
      <c r="M349" s="99">
        <f>AVERAGE(CPVTFC3SG0048!K17:L17)</f>
        <v>0.5968</v>
      </c>
      <c r="N349" s="100">
        <f>(M349-0.1539)/0.0136*400</f>
        <v>13026.470588235294</v>
      </c>
      <c r="O349" s="858" t="s">
        <v>315</v>
      </c>
      <c r="P349" s="1149"/>
      <c r="Q349" s="1259"/>
      <c r="R349" s="695"/>
      <c r="S349" s="645"/>
      <c r="T349" s="646"/>
      <c r="U349" s="1259"/>
      <c r="W349" s="5">
        <v>1</v>
      </c>
    </row>
    <row r="350" spans="1:23" x14ac:dyDescent="0.25">
      <c r="A350" s="68">
        <v>318</v>
      </c>
      <c r="B350" s="4860"/>
      <c r="C350" s="300" t="s">
        <v>220</v>
      </c>
      <c r="D350" s="65">
        <v>44825</v>
      </c>
      <c r="E350" s="387" t="s">
        <v>4929</v>
      </c>
      <c r="F350" s="164">
        <v>58</v>
      </c>
      <c r="G350" s="164">
        <f>AVERAGE(CPVTFC3SG0020!G21:H21)</f>
        <v>2.14025</v>
      </c>
      <c r="H350" s="67">
        <f t="shared" si="25"/>
        <v>8209.7916666666661</v>
      </c>
      <c r="I350" s="305" t="s">
        <v>315</v>
      </c>
      <c r="J350" s="901">
        <v>44873</v>
      </c>
      <c r="K350" s="101" t="s">
        <v>5444</v>
      </c>
      <c r="L350" s="145">
        <v>39</v>
      </c>
      <c r="M350" s="99">
        <f>AVERAGE(CPVTFC3SG0048!M17:N17)</f>
        <v>0.4194</v>
      </c>
      <c r="N350" s="100">
        <f>(M350-0.1539)/0.0136*400</f>
        <v>7808.823529411764</v>
      </c>
      <c r="O350" s="858" t="s">
        <v>315</v>
      </c>
      <c r="P350" s="1149"/>
      <c r="Q350" s="1259"/>
      <c r="R350" s="695"/>
      <c r="S350" s="645"/>
      <c r="T350" s="646"/>
      <c r="U350" s="1259"/>
      <c r="W350" s="5">
        <v>1</v>
      </c>
    </row>
    <row r="351" spans="1:23" x14ac:dyDescent="0.25">
      <c r="A351" s="6">
        <v>319</v>
      </c>
      <c r="B351" s="4837" t="s">
        <v>2583</v>
      </c>
      <c r="C351" s="293" t="s">
        <v>868</v>
      </c>
      <c r="D351" s="18">
        <v>44825</v>
      </c>
      <c r="E351" s="380" t="s">
        <v>4929</v>
      </c>
      <c r="F351" s="102">
        <v>59</v>
      </c>
      <c r="G351" s="102">
        <f>AVERAGE(CPVTFC3SG0020!I21:J21)</f>
        <v>0.38639999999999997</v>
      </c>
      <c r="H351" s="13">
        <f t="shared" si="25"/>
        <v>902.08333333333326</v>
      </c>
      <c r="I351" s="2212" t="s">
        <v>314</v>
      </c>
      <c r="J351" s="875"/>
      <c r="K351" s="900"/>
      <c r="L351" s="877"/>
      <c r="M351" s="645"/>
      <c r="N351" s="646"/>
      <c r="O351" s="648"/>
      <c r="P351" s="1149"/>
      <c r="Q351" s="1259"/>
      <c r="R351" s="695"/>
      <c r="S351" s="645"/>
      <c r="T351" s="646"/>
      <c r="U351" s="1259"/>
    </row>
    <row r="352" spans="1:23" x14ac:dyDescent="0.25">
      <c r="A352" s="8">
        <v>320</v>
      </c>
      <c r="B352" s="4861"/>
      <c r="C352" s="293" t="s">
        <v>220</v>
      </c>
      <c r="D352" s="18">
        <v>44825</v>
      </c>
      <c r="E352" s="380" t="s">
        <v>4929</v>
      </c>
      <c r="F352" s="102">
        <v>60</v>
      </c>
      <c r="G352" s="102">
        <f>AVERAGE(CPVTFC3SG0020!K21:L21)</f>
        <v>0.315</v>
      </c>
      <c r="H352" s="13">
        <f t="shared" si="25"/>
        <v>604.58333333333337</v>
      </c>
      <c r="I352" s="2212" t="s">
        <v>314</v>
      </c>
      <c r="J352" s="875"/>
      <c r="K352" s="900"/>
      <c r="L352" s="877"/>
      <c r="M352" s="645"/>
      <c r="N352" s="646"/>
      <c r="O352" s="648"/>
      <c r="P352" s="645"/>
      <c r="Q352" s="694"/>
      <c r="R352" s="695"/>
      <c r="S352" s="694"/>
      <c r="T352" s="694"/>
      <c r="U352" s="694"/>
    </row>
    <row r="353" spans="1:23" x14ac:dyDescent="0.25">
      <c r="A353" s="64">
        <v>321</v>
      </c>
      <c r="B353" s="424" t="s">
        <v>2584</v>
      </c>
      <c r="C353" s="300" t="s">
        <v>868</v>
      </c>
      <c r="D353" s="65">
        <v>44825</v>
      </c>
      <c r="E353" s="387" t="s">
        <v>4929</v>
      </c>
      <c r="F353" s="164">
        <v>61</v>
      </c>
      <c r="G353" s="164">
        <f>AVERAGE(CPVTFC3SG0020!M21:N21)</f>
        <v>0.94710000000000005</v>
      </c>
      <c r="H353" s="67">
        <f t="shared" si="25"/>
        <v>3238.3333333333339</v>
      </c>
      <c r="I353" s="305" t="s">
        <v>315</v>
      </c>
      <c r="J353" s="878"/>
      <c r="K353" s="878"/>
      <c r="L353" s="877"/>
      <c r="M353" s="642"/>
      <c r="N353" s="642"/>
      <c r="O353" s="648"/>
      <c r="P353" s="2136"/>
      <c r="Q353" s="694"/>
      <c r="R353" s="695"/>
      <c r="S353" s="694"/>
      <c r="T353" s="694"/>
      <c r="U353" s="694"/>
    </row>
    <row r="354" spans="1:23" x14ac:dyDescent="0.25">
      <c r="A354" s="68">
        <v>322</v>
      </c>
      <c r="B354" s="424" t="s">
        <v>2584</v>
      </c>
      <c r="C354" s="300" t="s">
        <v>220</v>
      </c>
      <c r="D354" s="65">
        <v>44825</v>
      </c>
      <c r="E354" s="387" t="s">
        <v>4929</v>
      </c>
      <c r="F354" s="164">
        <v>62</v>
      </c>
      <c r="G354" s="164">
        <f>AVERAGE(CPVTFC3SG0020!O21:P21)</f>
        <v>2.7861500000000001</v>
      </c>
      <c r="H354" s="67">
        <f t="shared" si="25"/>
        <v>10901.041666666666</v>
      </c>
      <c r="I354" s="305" t="s">
        <v>315</v>
      </c>
      <c r="J354" s="901">
        <v>44873</v>
      </c>
      <c r="K354" s="101" t="s">
        <v>5444</v>
      </c>
      <c r="L354" s="145">
        <v>40</v>
      </c>
      <c r="M354" s="99">
        <f>AVERAGE(CPVTFC3SG0048!O17:P17)</f>
        <v>0.57274999999999998</v>
      </c>
      <c r="N354" s="100">
        <f>(M354-0.1539)/0.0136*400</f>
        <v>12319.117647058823</v>
      </c>
      <c r="O354" s="858" t="s">
        <v>315</v>
      </c>
      <c r="P354" s="1149"/>
      <c r="Q354" s="1259"/>
      <c r="R354" s="695"/>
      <c r="S354" s="645"/>
      <c r="T354" s="646"/>
      <c r="U354" s="1259"/>
      <c r="W354" s="5">
        <v>1</v>
      </c>
    </row>
    <row r="355" spans="1:23" x14ac:dyDescent="0.25">
      <c r="A355" s="64">
        <v>323</v>
      </c>
      <c r="B355" s="4854" t="s">
        <v>2585</v>
      </c>
      <c r="C355" s="300" t="s">
        <v>868</v>
      </c>
      <c r="D355" s="65">
        <v>44825</v>
      </c>
      <c r="E355" s="387" t="s">
        <v>4929</v>
      </c>
      <c r="F355" s="164">
        <v>63</v>
      </c>
      <c r="G355" s="164">
        <f>AVERAGE(CPVTFC3SG0020!Q21:R21)</f>
        <v>0.7833</v>
      </c>
      <c r="H355" s="67">
        <f t="shared" si="25"/>
        <v>2555.833333333333</v>
      </c>
      <c r="I355" s="305" t="s">
        <v>315</v>
      </c>
      <c r="J355" s="875"/>
      <c r="K355" s="900"/>
      <c r="L355" s="877"/>
      <c r="M355" s="645"/>
      <c r="N355" s="646"/>
      <c r="O355" s="648"/>
      <c r="P355" s="1149"/>
      <c r="Q355" s="1259"/>
      <c r="R355" s="695"/>
      <c r="S355" s="645"/>
      <c r="T355" s="646"/>
      <c r="U355" s="1259"/>
    </row>
    <row r="356" spans="1:23" x14ac:dyDescent="0.25">
      <c r="A356" s="68">
        <v>324</v>
      </c>
      <c r="B356" s="4860"/>
      <c r="C356" s="300" t="s">
        <v>220</v>
      </c>
      <c r="D356" s="65">
        <v>44825</v>
      </c>
      <c r="E356" s="387" t="s">
        <v>4929</v>
      </c>
      <c r="F356" s="164">
        <v>64</v>
      </c>
      <c r="G356" s="164">
        <f>AVERAGE(CPVTFC3SG0020!S21:T21)</f>
        <v>0.61009999999999998</v>
      </c>
      <c r="H356" s="67">
        <f t="shared" si="25"/>
        <v>1834.1666666666665</v>
      </c>
      <c r="I356" s="305" t="s">
        <v>315</v>
      </c>
      <c r="J356" s="875"/>
      <c r="K356" s="900"/>
      <c r="L356" s="877"/>
      <c r="M356" s="645"/>
      <c r="N356" s="646"/>
      <c r="O356" s="648"/>
      <c r="P356" s="1149"/>
      <c r="Q356" s="1259"/>
      <c r="R356" s="695"/>
      <c r="S356" s="645"/>
      <c r="T356" s="646"/>
      <c r="U356" s="1259"/>
    </row>
    <row r="357" spans="1:23" x14ac:dyDescent="0.25">
      <c r="A357" s="64">
        <v>325</v>
      </c>
      <c r="B357" s="4854" t="s">
        <v>2586</v>
      </c>
      <c r="C357" s="300" t="s">
        <v>868</v>
      </c>
      <c r="D357" s="65">
        <v>44825</v>
      </c>
      <c r="E357" s="387" t="s">
        <v>4929</v>
      </c>
      <c r="F357" s="164">
        <v>65</v>
      </c>
      <c r="G357" s="164">
        <f>AVERAGE(CPVTFC3SG0020!U21:V21)</f>
        <v>2.762</v>
      </c>
      <c r="H357" s="67">
        <f t="shared" si="25"/>
        <v>10800.416666666666</v>
      </c>
      <c r="I357" s="305" t="s">
        <v>315</v>
      </c>
      <c r="J357" s="901">
        <v>44873</v>
      </c>
      <c r="K357" s="101" t="s">
        <v>5444</v>
      </c>
      <c r="L357" s="145">
        <v>41</v>
      </c>
      <c r="M357" s="99">
        <f>AVERAGE(CPVTFC3SG0048!Q17:R17)</f>
        <v>0.63674999999999993</v>
      </c>
      <c r="N357" s="100">
        <f>(M357-0.1539)/0.0136*400</f>
        <v>14201.470588235294</v>
      </c>
      <c r="O357" s="858" t="s">
        <v>315</v>
      </c>
      <c r="P357" s="1149"/>
      <c r="Q357" s="1259"/>
      <c r="R357" s="695"/>
      <c r="S357" s="645"/>
      <c r="T357" s="646"/>
      <c r="U357" s="1259"/>
      <c r="W357" s="5">
        <v>1</v>
      </c>
    </row>
    <row r="358" spans="1:23" x14ac:dyDescent="0.25">
      <c r="A358" s="68">
        <v>326</v>
      </c>
      <c r="B358" s="4860"/>
      <c r="C358" s="300" t="s">
        <v>220</v>
      </c>
      <c r="D358" s="65">
        <v>44825</v>
      </c>
      <c r="E358" s="387" t="s">
        <v>4929</v>
      </c>
      <c r="F358" s="164">
        <v>66</v>
      </c>
      <c r="G358" s="164">
        <f>AVERAGE(CPVTFC3SG0020!W21:X21)</f>
        <v>2.6171500000000001</v>
      </c>
      <c r="H358" s="67">
        <f t="shared" ref="H358:H448" si="28">(G358-0.1699)/0.012*50</f>
        <v>10196.875</v>
      </c>
      <c r="I358" s="305" t="s">
        <v>315</v>
      </c>
      <c r="J358" s="901">
        <v>44873</v>
      </c>
      <c r="K358" s="101" t="s">
        <v>5444</v>
      </c>
      <c r="L358" s="145">
        <v>42</v>
      </c>
      <c r="M358" s="99">
        <f>AVERAGE(CPVTFC3SG0048!S17:T17)</f>
        <v>0.47994999999999999</v>
      </c>
      <c r="N358" s="100">
        <f>(M358-0.1539)/0.0136*400</f>
        <v>9589.7058823529405</v>
      </c>
      <c r="O358" s="858" t="s">
        <v>315</v>
      </c>
      <c r="P358" s="1149"/>
      <c r="Q358" s="1259"/>
      <c r="R358" s="695"/>
      <c r="S358" s="645"/>
      <c r="T358" s="646"/>
      <c r="U358" s="1259"/>
      <c r="V358" s="308"/>
      <c r="W358" s="5">
        <v>1</v>
      </c>
    </row>
    <row r="359" spans="1:23" x14ac:dyDescent="0.25">
      <c r="A359" s="6">
        <v>327</v>
      </c>
      <c r="B359" s="4837" t="s">
        <v>2587</v>
      </c>
      <c r="C359" s="293" t="s">
        <v>868</v>
      </c>
      <c r="D359" s="18">
        <v>44825</v>
      </c>
      <c r="E359" s="380" t="s">
        <v>4929</v>
      </c>
      <c r="F359" s="102">
        <v>67</v>
      </c>
      <c r="G359" s="102">
        <f>AVERAGE(CPVTFC3SG0020!C23:D23)</f>
        <v>0.22539999999999999</v>
      </c>
      <c r="H359" s="13">
        <f t="shared" si="28"/>
        <v>231.24999999999994</v>
      </c>
      <c r="I359" s="304" t="s">
        <v>314</v>
      </c>
      <c r="J359" s="878"/>
      <c r="K359" s="878"/>
      <c r="L359" s="877"/>
      <c r="M359" s="642"/>
      <c r="N359" s="642"/>
      <c r="O359" s="648"/>
      <c r="P359" s="1149"/>
      <c r="Q359" s="1259"/>
      <c r="R359" s="695"/>
      <c r="S359" s="645"/>
      <c r="T359" s="646"/>
      <c r="U359" s="1259"/>
      <c r="V359" s="287"/>
    </row>
    <row r="360" spans="1:23" x14ac:dyDescent="0.25">
      <c r="A360" s="8">
        <v>328</v>
      </c>
      <c r="B360" s="4861"/>
      <c r="C360" s="293" t="s">
        <v>220</v>
      </c>
      <c r="D360" s="18">
        <v>44825</v>
      </c>
      <c r="E360" s="380" t="s">
        <v>4929</v>
      </c>
      <c r="F360" s="102">
        <v>68</v>
      </c>
      <c r="G360" s="102">
        <f>AVERAGE(CPVTFC3SG0020!E23:F23)</f>
        <v>0.18659999999999999</v>
      </c>
      <c r="H360" s="13">
        <f t="shared" si="28"/>
        <v>69.5833333333333</v>
      </c>
      <c r="I360" s="304" t="s">
        <v>314</v>
      </c>
      <c r="J360" s="875"/>
      <c r="K360" s="876"/>
      <c r="L360" s="877"/>
      <c r="M360" s="645"/>
      <c r="N360" s="646"/>
      <c r="O360" s="648"/>
      <c r="P360" s="1149"/>
      <c r="Q360" s="1259"/>
      <c r="R360" s="695"/>
      <c r="S360" s="645"/>
      <c r="T360" s="646"/>
      <c r="U360" s="1259"/>
    </row>
    <row r="361" spans="1:23" x14ac:dyDescent="0.25">
      <c r="A361" s="9">
        <v>329</v>
      </c>
      <c r="B361" s="4845" t="s">
        <v>2588</v>
      </c>
      <c r="C361" s="301" t="s">
        <v>868</v>
      </c>
      <c r="D361" s="19">
        <v>44825</v>
      </c>
      <c r="E361" s="384" t="s">
        <v>4929</v>
      </c>
      <c r="F361" s="103">
        <v>69</v>
      </c>
      <c r="G361" s="103">
        <f>AVERAGE(CPVTFC3SG0020!G23:H23)</f>
        <v>0.48419999999999996</v>
      </c>
      <c r="H361" s="14">
        <f t="shared" si="28"/>
        <v>1309.583333333333</v>
      </c>
      <c r="I361" s="2217" t="s">
        <v>315</v>
      </c>
      <c r="J361" s="875"/>
      <c r="K361" s="876"/>
      <c r="L361" s="877"/>
      <c r="M361" s="645"/>
      <c r="N361" s="646"/>
      <c r="O361" s="648"/>
      <c r="P361" s="1149"/>
      <c r="Q361" s="1259"/>
      <c r="R361" s="695"/>
      <c r="S361" s="645"/>
      <c r="T361" s="646"/>
      <c r="U361" s="1259"/>
    </row>
    <row r="362" spans="1:23" x14ac:dyDescent="0.25">
      <c r="A362" s="8">
        <v>330</v>
      </c>
      <c r="B362" s="4855"/>
      <c r="C362" s="293" t="s">
        <v>220</v>
      </c>
      <c r="D362" s="18">
        <v>44825</v>
      </c>
      <c r="E362" s="380" t="s">
        <v>4929</v>
      </c>
      <c r="F362" s="102">
        <v>70</v>
      </c>
      <c r="G362" s="102">
        <f>AVERAGE(CPVTFC3SG0020!I23:J23)</f>
        <v>0.36260000000000003</v>
      </c>
      <c r="H362" s="13">
        <f t="shared" si="28"/>
        <v>802.91666666666686</v>
      </c>
      <c r="I362" s="2212" t="s">
        <v>314</v>
      </c>
      <c r="J362" s="875"/>
      <c r="K362" s="876"/>
      <c r="L362" s="877"/>
      <c r="M362" s="645"/>
      <c r="N362" s="646"/>
      <c r="O362" s="648"/>
      <c r="P362" s="645"/>
      <c r="Q362" s="694"/>
      <c r="R362" s="695"/>
      <c r="S362" s="694"/>
      <c r="T362" s="694"/>
      <c r="U362" s="694"/>
    </row>
    <row r="363" spans="1:23" x14ac:dyDescent="0.25">
      <c r="A363" s="64">
        <v>331</v>
      </c>
      <c r="B363" s="4854" t="s">
        <v>2589</v>
      </c>
      <c r="C363" s="300" t="s">
        <v>868</v>
      </c>
      <c r="D363" s="65">
        <v>44825</v>
      </c>
      <c r="E363" s="387" t="s">
        <v>4929</v>
      </c>
      <c r="F363" s="164">
        <v>71</v>
      </c>
      <c r="G363" s="164">
        <f>AVERAGE(CPVTFC3SG0020!K23:L23)</f>
        <v>2.8619500000000002</v>
      </c>
      <c r="H363" s="67">
        <f t="shared" si="28"/>
        <v>11216.875</v>
      </c>
      <c r="I363" s="305" t="s">
        <v>315</v>
      </c>
      <c r="J363" s="901">
        <v>44873</v>
      </c>
      <c r="K363" s="101" t="s">
        <v>5444</v>
      </c>
      <c r="L363" s="145">
        <v>43</v>
      </c>
      <c r="M363" s="99">
        <f>AVERAGE(CPVTFC3SG0048!U17:V17)</f>
        <v>1.1267499999999999</v>
      </c>
      <c r="N363" s="100">
        <f>(M363-0.1539)/0.0136*400</f>
        <v>28613.235294117647</v>
      </c>
      <c r="O363" s="858" t="s">
        <v>315</v>
      </c>
      <c r="P363" s="2136"/>
      <c r="Q363" s="694"/>
      <c r="R363" s="695"/>
      <c r="S363" s="694"/>
      <c r="T363" s="694"/>
      <c r="U363" s="694"/>
      <c r="W363" s="5">
        <v>1</v>
      </c>
    </row>
    <row r="364" spans="1:23" x14ac:dyDescent="0.25">
      <c r="A364" s="68">
        <v>332</v>
      </c>
      <c r="B364" s="4860"/>
      <c r="C364" s="300" t="s">
        <v>220</v>
      </c>
      <c r="D364" s="65">
        <v>44825</v>
      </c>
      <c r="E364" s="387" t="s">
        <v>4929</v>
      </c>
      <c r="F364" s="164">
        <v>72</v>
      </c>
      <c r="G364" s="164">
        <f>AVERAGE(CPVTFC3SG0020!M23:N23)</f>
        <v>2.5407999999999999</v>
      </c>
      <c r="H364" s="67">
        <f t="shared" si="28"/>
        <v>9878.75</v>
      </c>
      <c r="I364" s="305" t="s">
        <v>315</v>
      </c>
      <c r="J364" s="901">
        <v>44873</v>
      </c>
      <c r="K364" s="101" t="s">
        <v>5444</v>
      </c>
      <c r="L364" s="145">
        <v>44</v>
      </c>
      <c r="M364" s="99">
        <f>AVERAGE(CPVTFC3SG0048!W17:X17)</f>
        <v>0.41039999999999999</v>
      </c>
      <c r="N364" s="100">
        <f>(M364-0.1539)/0.0136*400</f>
        <v>7544.1176470588234</v>
      </c>
      <c r="O364" s="858" t="s">
        <v>315</v>
      </c>
      <c r="P364" s="1149"/>
      <c r="Q364" s="1259"/>
      <c r="R364" s="695"/>
      <c r="S364" s="645"/>
      <c r="T364" s="646"/>
      <c r="U364" s="1259"/>
      <c r="W364" s="5">
        <v>1</v>
      </c>
    </row>
    <row r="365" spans="1:23" x14ac:dyDescent="0.25">
      <c r="A365" s="64">
        <v>333</v>
      </c>
      <c r="B365" s="4854" t="s">
        <v>2590</v>
      </c>
      <c r="C365" s="300" t="s">
        <v>868</v>
      </c>
      <c r="D365" s="65">
        <v>44825</v>
      </c>
      <c r="E365" s="387" t="s">
        <v>4929</v>
      </c>
      <c r="F365" s="164">
        <v>73</v>
      </c>
      <c r="G365" s="164">
        <f>AVERAGE(CPVTFC3SG0020!O23:P23)</f>
        <v>2.8142</v>
      </c>
      <c r="H365" s="67">
        <f t="shared" si="28"/>
        <v>11017.916666666666</v>
      </c>
      <c r="I365" s="305" t="s">
        <v>315</v>
      </c>
      <c r="J365" s="901">
        <v>44873</v>
      </c>
      <c r="K365" s="101" t="s">
        <v>5444</v>
      </c>
      <c r="L365" s="145">
        <v>45</v>
      </c>
      <c r="M365" s="99">
        <f>AVERAGE(CPVTFC3SG0048!C19:D19)</f>
        <v>1.7789999999999999</v>
      </c>
      <c r="N365" s="100">
        <f>(M365-0.1539)/0.0136*400</f>
        <v>47797.058823529413</v>
      </c>
      <c r="O365" s="858" t="s">
        <v>315</v>
      </c>
      <c r="P365" s="1149"/>
      <c r="Q365" s="1259"/>
      <c r="R365" s="695"/>
      <c r="S365" s="645"/>
      <c r="T365" s="646"/>
      <c r="U365" s="1259"/>
      <c r="W365" s="5">
        <v>1</v>
      </c>
    </row>
    <row r="366" spans="1:23" x14ac:dyDescent="0.25">
      <c r="A366" s="68">
        <v>334</v>
      </c>
      <c r="B366" s="4860"/>
      <c r="C366" s="300" t="s">
        <v>220</v>
      </c>
      <c r="D366" s="65">
        <v>44825</v>
      </c>
      <c r="E366" s="387" t="s">
        <v>4929</v>
      </c>
      <c r="F366" s="164">
        <v>74</v>
      </c>
      <c r="G366" s="164">
        <f>AVERAGE(CPVTFC3SG0020!Q23:R23)</f>
        <v>2.8410500000000001</v>
      </c>
      <c r="H366" s="67">
        <f t="shared" si="28"/>
        <v>11129.791666666666</v>
      </c>
      <c r="I366" s="305" t="s">
        <v>315</v>
      </c>
      <c r="J366" s="901">
        <v>44873</v>
      </c>
      <c r="K366" s="101" t="s">
        <v>5444</v>
      </c>
      <c r="L366" s="145">
        <v>46</v>
      </c>
      <c r="M366" s="99">
        <f>AVERAGE(CPVTFC3SG0048!E19:F19)</f>
        <v>1.0897999999999999</v>
      </c>
      <c r="N366" s="100">
        <f>(M366-0.1539)/0.0136*400</f>
        <v>27526.470588235294</v>
      </c>
      <c r="O366" s="858" t="s">
        <v>315</v>
      </c>
      <c r="P366" s="1149"/>
      <c r="Q366" s="1259"/>
      <c r="R366" s="695"/>
      <c r="S366" s="645"/>
      <c r="T366" s="646"/>
      <c r="U366" s="1259"/>
      <c r="W366" s="5">
        <v>1</v>
      </c>
    </row>
    <row r="367" spans="1:23" x14ac:dyDescent="0.25">
      <c r="A367" s="64">
        <v>335</v>
      </c>
      <c r="B367" s="4854" t="s">
        <v>2591</v>
      </c>
      <c r="C367" s="300" t="s">
        <v>868</v>
      </c>
      <c r="D367" s="65">
        <v>44825</v>
      </c>
      <c r="E367" s="387" t="s">
        <v>4929</v>
      </c>
      <c r="F367" s="164">
        <v>75</v>
      </c>
      <c r="G367" s="164">
        <f>AVERAGE(CPVTFC3SG0020!S23:T23)</f>
        <v>1.8573</v>
      </c>
      <c r="H367" s="67">
        <f t="shared" si="28"/>
        <v>7030.8333333333339</v>
      </c>
      <c r="I367" s="305" t="s">
        <v>315</v>
      </c>
      <c r="J367" s="875"/>
      <c r="K367" s="876"/>
      <c r="L367" s="877"/>
      <c r="M367" s="645"/>
      <c r="N367" s="646"/>
      <c r="O367" s="648"/>
      <c r="P367" s="1149"/>
      <c r="Q367" s="1259"/>
      <c r="R367" s="695"/>
      <c r="S367" s="645"/>
      <c r="T367" s="646"/>
      <c r="U367" s="1259"/>
      <c r="V367" s="4828"/>
    </row>
    <row r="368" spans="1:23" x14ac:dyDescent="0.25">
      <c r="A368" s="68">
        <v>336</v>
      </c>
      <c r="B368" s="4860"/>
      <c r="C368" s="300" t="s">
        <v>220</v>
      </c>
      <c r="D368" s="65">
        <v>44825</v>
      </c>
      <c r="E368" s="387" t="s">
        <v>4929</v>
      </c>
      <c r="F368" s="164">
        <v>76</v>
      </c>
      <c r="G368" s="164">
        <f>AVERAGE(CPVTFC3SG0020!U23:V23)</f>
        <v>0.57955000000000001</v>
      </c>
      <c r="H368" s="67">
        <f t="shared" si="28"/>
        <v>1706.8750000000002</v>
      </c>
      <c r="I368" s="2254" t="s">
        <v>315</v>
      </c>
      <c r="J368" s="878"/>
      <c r="K368" s="878"/>
      <c r="L368" s="877"/>
      <c r="M368" s="642"/>
      <c r="N368" s="642"/>
      <c r="O368" s="648"/>
      <c r="P368" s="645"/>
      <c r="Q368" s="694"/>
      <c r="R368" s="695"/>
      <c r="S368" s="694"/>
      <c r="T368" s="694"/>
      <c r="U368" s="694"/>
      <c r="V368" s="4828"/>
    </row>
    <row r="369" spans="1:23" x14ac:dyDescent="0.25">
      <c r="A369" s="64">
        <v>337</v>
      </c>
      <c r="B369" s="4854" t="s">
        <v>2592</v>
      </c>
      <c r="C369" s="300" t="s">
        <v>868</v>
      </c>
      <c r="D369" s="65">
        <v>44825</v>
      </c>
      <c r="E369" s="387" t="s">
        <v>4929</v>
      </c>
      <c r="F369" s="164">
        <v>77</v>
      </c>
      <c r="G369" s="164">
        <f>AVERAGE(CPVTFC3SG0020!W23:X23)</f>
        <v>2.8465499999999997</v>
      </c>
      <c r="H369" s="67">
        <f t="shared" si="28"/>
        <v>11152.70833333333</v>
      </c>
      <c r="I369" s="305" t="s">
        <v>315</v>
      </c>
      <c r="J369" s="901">
        <v>44873</v>
      </c>
      <c r="K369" s="101" t="s">
        <v>5444</v>
      </c>
      <c r="L369" s="145">
        <v>47</v>
      </c>
      <c r="M369" s="99">
        <f>AVERAGE(CPVTFC3SG0048!G19:H19)</f>
        <v>2.2877999999999998</v>
      </c>
      <c r="N369" s="100">
        <f>(M369-0.1539)/0.0136*400</f>
        <v>62761.764705882342</v>
      </c>
      <c r="O369" s="858" t="s">
        <v>315</v>
      </c>
      <c r="P369" s="2136"/>
      <c r="Q369" s="694"/>
      <c r="R369" s="695"/>
      <c r="S369" s="694"/>
      <c r="T369" s="694"/>
      <c r="U369" s="694"/>
      <c r="W369" s="5">
        <v>1</v>
      </c>
    </row>
    <row r="370" spans="1:23" x14ac:dyDescent="0.25">
      <c r="A370" s="68">
        <v>338</v>
      </c>
      <c r="B370" s="4860"/>
      <c r="C370" s="300" t="s">
        <v>220</v>
      </c>
      <c r="D370" s="65">
        <v>44825</v>
      </c>
      <c r="E370" s="387" t="s">
        <v>4929</v>
      </c>
      <c r="F370" s="164">
        <v>78</v>
      </c>
      <c r="G370" s="164">
        <f>AVERAGE(CPVTFC3SG0020!C25:D25)</f>
        <v>2.8978999999999999</v>
      </c>
      <c r="H370" s="67">
        <f t="shared" si="28"/>
        <v>11366.666666666666</v>
      </c>
      <c r="I370" s="305" t="s">
        <v>315</v>
      </c>
      <c r="J370" s="901">
        <v>44873</v>
      </c>
      <c r="K370" s="101" t="s">
        <v>5444</v>
      </c>
      <c r="L370" s="145">
        <v>48</v>
      </c>
      <c r="M370" s="99">
        <f>AVERAGE(CPVTFC3SG0048!I19:J19)</f>
        <v>0.90739999999999998</v>
      </c>
      <c r="N370" s="100">
        <f>(M370-0.1539)/0.0136*400</f>
        <v>22161.764705882353</v>
      </c>
      <c r="O370" s="858" t="s">
        <v>315</v>
      </c>
      <c r="P370" s="1149"/>
      <c r="Q370" s="1259"/>
      <c r="R370" s="695"/>
      <c r="S370" s="645"/>
      <c r="T370" s="646"/>
      <c r="U370" s="1259"/>
      <c r="W370" s="5">
        <v>1</v>
      </c>
    </row>
    <row r="371" spans="1:23" x14ac:dyDescent="0.25">
      <c r="A371" s="6">
        <v>339</v>
      </c>
      <c r="B371" s="4845" t="s">
        <v>2593</v>
      </c>
      <c r="C371" s="293" t="s">
        <v>868</v>
      </c>
      <c r="D371" s="18">
        <v>44825</v>
      </c>
      <c r="E371" s="380" t="s">
        <v>4929</v>
      </c>
      <c r="F371" s="102">
        <v>79</v>
      </c>
      <c r="G371" s="102">
        <f>AVERAGE(CPVTFC3SG0020!E25:F25)</f>
        <v>6.8049999999999999E-2</v>
      </c>
      <c r="H371" s="13">
        <f t="shared" si="28"/>
        <v>-424.37499999999994</v>
      </c>
      <c r="I371" s="304" t="s">
        <v>314</v>
      </c>
      <c r="J371" s="875"/>
      <c r="K371" s="876"/>
      <c r="L371" s="877"/>
      <c r="M371" s="645"/>
      <c r="N371" s="646"/>
      <c r="O371" s="648"/>
      <c r="P371" s="1149"/>
      <c r="Q371" s="1259"/>
      <c r="R371" s="695"/>
      <c r="S371" s="645"/>
      <c r="T371" s="646"/>
      <c r="U371" s="1259"/>
      <c r="V371" s="4862" t="s">
        <v>1416</v>
      </c>
    </row>
    <row r="372" spans="1:23" x14ac:dyDescent="0.25">
      <c r="A372" s="11">
        <v>340</v>
      </c>
      <c r="B372" s="4855"/>
      <c r="C372" s="301" t="s">
        <v>220</v>
      </c>
      <c r="D372" s="19">
        <v>44825</v>
      </c>
      <c r="E372" s="384" t="s">
        <v>4929</v>
      </c>
      <c r="F372" s="103">
        <v>80</v>
      </c>
      <c r="G372" s="103">
        <f>AVERAGE(CPVTFC3SG0020!G25:H25)</f>
        <v>1.3961000000000001</v>
      </c>
      <c r="H372" s="14">
        <f t="shared" si="28"/>
        <v>5109.1666666666679</v>
      </c>
      <c r="I372" s="303" t="s">
        <v>315</v>
      </c>
      <c r="J372" s="875"/>
      <c r="K372" s="876"/>
      <c r="L372" s="877"/>
      <c r="M372" s="645"/>
      <c r="N372" s="646"/>
      <c r="O372" s="648"/>
      <c r="P372" s="1149"/>
      <c r="Q372" s="1259"/>
      <c r="R372" s="695"/>
      <c r="S372" s="645"/>
      <c r="T372" s="646"/>
      <c r="U372" s="1259"/>
      <c r="V372" s="4709"/>
    </row>
    <row r="373" spans="1:23" x14ac:dyDescent="0.25">
      <c r="A373" s="64">
        <v>341</v>
      </c>
      <c r="B373" s="424" t="s">
        <v>2594</v>
      </c>
      <c r="C373" s="300" t="s">
        <v>868</v>
      </c>
      <c r="D373" s="65">
        <v>44825</v>
      </c>
      <c r="E373" s="387" t="s">
        <v>4929</v>
      </c>
      <c r="F373" s="164">
        <v>81</v>
      </c>
      <c r="G373" s="164">
        <f>AVERAGE(CPVTFC3SG0020!I25:J25)</f>
        <v>1.02095</v>
      </c>
      <c r="H373" s="67">
        <f t="shared" si="28"/>
        <v>3546.0416666666665</v>
      </c>
      <c r="I373" s="305" t="s">
        <v>315</v>
      </c>
      <c r="J373" s="875"/>
      <c r="K373" s="876"/>
      <c r="L373" s="877"/>
      <c r="M373" s="645"/>
      <c r="N373" s="646"/>
      <c r="O373" s="648"/>
      <c r="P373" s="1149"/>
      <c r="Q373" s="1259"/>
      <c r="R373" s="695"/>
      <c r="S373" s="645"/>
      <c r="T373" s="646"/>
      <c r="U373" s="1259"/>
      <c r="V373" s="4862" t="s">
        <v>1416</v>
      </c>
    </row>
    <row r="374" spans="1:23" x14ac:dyDescent="0.25">
      <c r="A374" s="68">
        <v>342</v>
      </c>
      <c r="B374" s="424" t="s">
        <v>2594</v>
      </c>
      <c r="C374" s="300" t="s">
        <v>220</v>
      </c>
      <c r="D374" s="65">
        <v>44825</v>
      </c>
      <c r="E374" s="387" t="s">
        <v>4929</v>
      </c>
      <c r="F374" s="164">
        <v>82</v>
      </c>
      <c r="G374" s="164">
        <f>AVERAGE(CPVTFC3SG0020!K25:L25)</f>
        <v>2.8285999999999998</v>
      </c>
      <c r="H374" s="67">
        <f t="shared" si="28"/>
        <v>11077.916666666666</v>
      </c>
      <c r="I374" s="305" t="s">
        <v>315</v>
      </c>
      <c r="J374" s="901">
        <v>44873</v>
      </c>
      <c r="K374" s="101" t="s">
        <v>5444</v>
      </c>
      <c r="L374" s="145">
        <v>49</v>
      </c>
      <c r="M374" s="99">
        <f>AVERAGE(CPVTFC3SG0048!K19:L19)</f>
        <v>0.91520000000000001</v>
      </c>
      <c r="N374" s="100">
        <f>(M374-0.1539)/0.0136*400</f>
        <v>22391.176470588234</v>
      </c>
      <c r="O374" s="858" t="s">
        <v>315</v>
      </c>
      <c r="P374" s="645"/>
      <c r="Q374" s="694"/>
      <c r="R374" s="695"/>
      <c r="S374" s="694"/>
      <c r="T374" s="694"/>
      <c r="U374" s="694"/>
      <c r="V374" s="4709"/>
      <c r="W374" s="5">
        <v>1</v>
      </c>
    </row>
    <row r="375" spans="1:23" x14ac:dyDescent="0.25">
      <c r="A375" s="6">
        <v>343</v>
      </c>
      <c r="B375" s="4837" t="s">
        <v>2595</v>
      </c>
      <c r="C375" s="293" t="s">
        <v>868</v>
      </c>
      <c r="D375" s="18">
        <v>44825</v>
      </c>
      <c r="E375" s="380" t="s">
        <v>4929</v>
      </c>
      <c r="F375" s="102">
        <v>83</v>
      </c>
      <c r="G375" s="102">
        <f>AVERAGE(CPVTFC3SG0020!M25:N25)</f>
        <v>7.9899999999999999E-2</v>
      </c>
      <c r="H375" s="13">
        <f t="shared" si="28"/>
        <v>-375</v>
      </c>
      <c r="I375" s="304" t="s">
        <v>314</v>
      </c>
      <c r="J375" s="875"/>
      <c r="K375" s="876"/>
      <c r="L375" s="877"/>
      <c r="M375" s="645"/>
      <c r="N375" s="646"/>
      <c r="O375" s="648"/>
      <c r="P375" s="645"/>
      <c r="Q375" s="694"/>
      <c r="R375" s="695"/>
      <c r="S375" s="694"/>
      <c r="T375" s="694"/>
      <c r="U375" s="694"/>
    </row>
    <row r="376" spans="1:23" x14ac:dyDescent="0.25">
      <c r="A376" s="8">
        <v>344</v>
      </c>
      <c r="B376" s="4861"/>
      <c r="C376" s="293" t="s">
        <v>220</v>
      </c>
      <c r="D376" s="18">
        <v>44825</v>
      </c>
      <c r="E376" s="380" t="s">
        <v>4929</v>
      </c>
      <c r="F376" s="102">
        <v>84</v>
      </c>
      <c r="G376" s="102">
        <f>AVERAGE(CPVTFC3SG0020!O25:P25)</f>
        <v>7.3349999999999999E-2</v>
      </c>
      <c r="H376" s="13">
        <f t="shared" si="28"/>
        <v>-402.29166666666663</v>
      </c>
      <c r="I376" s="304" t="s">
        <v>314</v>
      </c>
      <c r="J376" s="878"/>
      <c r="K376" s="878"/>
      <c r="L376" s="877"/>
      <c r="M376" s="642"/>
      <c r="N376" s="642"/>
      <c r="O376" s="648"/>
      <c r="P376" s="645"/>
      <c r="Q376" s="694"/>
      <c r="R376" s="695"/>
      <c r="S376" s="694"/>
      <c r="T376" s="694"/>
      <c r="U376" s="694"/>
      <c r="V376" s="284"/>
    </row>
    <row r="377" spans="1:23" x14ac:dyDescent="0.25">
      <c r="A377" s="64">
        <v>345</v>
      </c>
      <c r="B377" s="424" t="s">
        <v>2596</v>
      </c>
      <c r="C377" s="300" t="s">
        <v>868</v>
      </c>
      <c r="D377" s="65">
        <v>44825</v>
      </c>
      <c r="E377" s="387" t="s">
        <v>4929</v>
      </c>
      <c r="F377" s="164">
        <v>85</v>
      </c>
      <c r="G377" s="164">
        <f>AVERAGE(CPVTFC3SG0020!Q25:R25)</f>
        <v>1.6191</v>
      </c>
      <c r="H377" s="67">
        <f t="shared" si="28"/>
        <v>6038.333333333333</v>
      </c>
      <c r="I377" s="305" t="s">
        <v>315</v>
      </c>
      <c r="J377" s="841"/>
      <c r="K377" s="841"/>
      <c r="L377" s="842"/>
      <c r="M377" s="642"/>
      <c r="N377" s="642"/>
      <c r="O377" s="648"/>
      <c r="P377" s="645"/>
      <c r="Q377" s="694"/>
      <c r="R377" s="695"/>
      <c r="S377" s="694"/>
      <c r="T377" s="694"/>
      <c r="U377" s="694"/>
    </row>
    <row r="378" spans="1:23" x14ac:dyDescent="0.25">
      <c r="A378" s="68">
        <v>346</v>
      </c>
      <c r="B378" s="424" t="s">
        <v>2596</v>
      </c>
      <c r="C378" s="300" t="s">
        <v>220</v>
      </c>
      <c r="D378" s="65">
        <v>44825</v>
      </c>
      <c r="E378" s="387" t="s">
        <v>4929</v>
      </c>
      <c r="F378" s="164">
        <v>86</v>
      </c>
      <c r="G378" s="164">
        <f>AVERAGE(CPVTFC3SG0020!S25:T25)</f>
        <v>2.7151000000000001</v>
      </c>
      <c r="H378" s="67">
        <f t="shared" si="28"/>
        <v>10605</v>
      </c>
      <c r="I378" s="305" t="s">
        <v>315</v>
      </c>
      <c r="J378" s="901">
        <v>44873</v>
      </c>
      <c r="K378" s="101" t="s">
        <v>5444</v>
      </c>
      <c r="L378" s="145">
        <v>50</v>
      </c>
      <c r="M378" s="99">
        <f>AVERAGE(CPVTFC3SG0048!M19:N19)</f>
        <v>0.54475000000000007</v>
      </c>
      <c r="N378" s="100">
        <f>(M378-0.1539)/0.0136*400</f>
        <v>11495.588235294119</v>
      </c>
      <c r="O378" s="858" t="s">
        <v>315</v>
      </c>
      <c r="P378" s="645"/>
      <c r="Q378" s="694"/>
      <c r="R378" s="695"/>
      <c r="S378" s="694"/>
      <c r="T378" s="694"/>
      <c r="U378" s="694"/>
      <c r="W378" s="5">
        <v>1</v>
      </c>
    </row>
    <row r="379" spans="1:23" x14ac:dyDescent="0.25">
      <c r="A379" s="64">
        <v>347</v>
      </c>
      <c r="B379" s="4854" t="s">
        <v>2597</v>
      </c>
      <c r="C379" s="300" t="s">
        <v>868</v>
      </c>
      <c r="D379" s="65">
        <v>44825</v>
      </c>
      <c r="E379" s="387" t="s">
        <v>4929</v>
      </c>
      <c r="F379" s="164">
        <v>87</v>
      </c>
      <c r="G379" s="164">
        <f>AVERAGE(CPVTFC3SG0020!U25:V25)</f>
        <v>1.21635</v>
      </c>
      <c r="H379" s="67">
        <f t="shared" si="28"/>
        <v>4360.2083333333339</v>
      </c>
      <c r="I379" s="305" t="s">
        <v>315</v>
      </c>
      <c r="J379" s="875"/>
      <c r="K379" s="876"/>
      <c r="L379" s="877"/>
      <c r="M379" s="645"/>
      <c r="N379" s="646"/>
      <c r="O379" s="648"/>
      <c r="P379" s="645"/>
      <c r="Q379" s="694"/>
      <c r="R379" s="695"/>
      <c r="S379" s="694"/>
      <c r="T379" s="694"/>
      <c r="U379" s="694"/>
      <c r="V379" s="286"/>
    </row>
    <row r="380" spans="1:23" x14ac:dyDescent="0.25">
      <c r="A380" s="68">
        <v>348</v>
      </c>
      <c r="B380" s="4860"/>
      <c r="C380" s="300" t="s">
        <v>220</v>
      </c>
      <c r="D380" s="65">
        <v>44825</v>
      </c>
      <c r="E380" s="387" t="s">
        <v>4929</v>
      </c>
      <c r="F380" s="164">
        <v>88</v>
      </c>
      <c r="G380" s="164">
        <f>AVERAGE(CPVTFC3SG0020!W25:X25)</f>
        <v>0.8842000000000001</v>
      </c>
      <c r="H380" s="67">
        <f t="shared" si="28"/>
        <v>2976.2500000000005</v>
      </c>
      <c r="I380" s="305" t="s">
        <v>315</v>
      </c>
      <c r="J380" s="841"/>
      <c r="K380" s="841"/>
      <c r="L380" s="842"/>
      <c r="M380" s="642"/>
      <c r="N380" s="642"/>
      <c r="O380" s="648"/>
      <c r="P380" s="645"/>
      <c r="Q380" s="694"/>
      <c r="R380" s="695"/>
      <c r="S380" s="694"/>
      <c r="T380" s="694"/>
      <c r="U380" s="694"/>
      <c r="V380" s="287"/>
    </row>
    <row r="381" spans="1:23" x14ac:dyDescent="0.25">
      <c r="A381" s="64">
        <v>349</v>
      </c>
      <c r="B381" s="4854" t="s">
        <v>2598</v>
      </c>
      <c r="C381" s="300" t="s">
        <v>868</v>
      </c>
      <c r="D381" s="65">
        <v>44825</v>
      </c>
      <c r="E381" s="387" t="s">
        <v>4929</v>
      </c>
      <c r="F381" s="164">
        <v>89</v>
      </c>
      <c r="G381" s="164">
        <f>AVERAGE(CPVTFC3SG0020!B12:C12)</f>
        <v>0.71324999999999994</v>
      </c>
      <c r="H381" s="67">
        <f t="shared" si="28"/>
        <v>2263.9583333333335</v>
      </c>
      <c r="I381" s="305" t="s">
        <v>315</v>
      </c>
      <c r="J381" s="841"/>
      <c r="K381" s="841"/>
      <c r="L381" s="842"/>
      <c r="M381" s="642"/>
      <c r="N381" s="642"/>
      <c r="O381" s="648"/>
      <c r="P381" s="645"/>
      <c r="Q381" s="694"/>
      <c r="R381" s="695"/>
      <c r="S381" s="694"/>
      <c r="T381" s="694"/>
      <c r="U381" s="694"/>
      <c r="V381" s="286"/>
    </row>
    <row r="382" spans="1:23" x14ac:dyDescent="0.25">
      <c r="A382" s="174">
        <v>350</v>
      </c>
      <c r="B382" s="4860"/>
      <c r="C382" s="300" t="s">
        <v>220</v>
      </c>
      <c r="D382" s="65">
        <v>44825</v>
      </c>
      <c r="E382" s="387" t="s">
        <v>4929</v>
      </c>
      <c r="F382" s="164">
        <v>90</v>
      </c>
      <c r="G382" s="164">
        <f>AVERAGE(CPVTFC3SG0020!D12:E12)</f>
        <v>0.58810000000000007</v>
      </c>
      <c r="H382" s="67">
        <f t="shared" si="28"/>
        <v>1742.5000000000005</v>
      </c>
      <c r="I382" s="305" t="s">
        <v>315</v>
      </c>
      <c r="J382" s="841"/>
      <c r="K382" s="841"/>
      <c r="L382" s="842"/>
      <c r="M382" s="642"/>
      <c r="N382" s="642"/>
      <c r="O382" s="648"/>
      <c r="P382" s="645"/>
      <c r="Q382" s="694"/>
      <c r="R382" s="695"/>
      <c r="S382" s="694"/>
      <c r="T382" s="694"/>
      <c r="U382" s="694"/>
      <c r="V382" s="287"/>
    </row>
    <row r="383" spans="1:23" x14ac:dyDescent="0.25">
      <c r="A383" s="64">
        <v>351</v>
      </c>
      <c r="B383" s="4854" t="s">
        <v>2599</v>
      </c>
      <c r="C383" s="300" t="s">
        <v>868</v>
      </c>
      <c r="D383" s="65">
        <v>44825</v>
      </c>
      <c r="E383" s="387" t="s">
        <v>4929</v>
      </c>
      <c r="F383" s="164">
        <v>91</v>
      </c>
      <c r="G383" s="164">
        <f>AVERAGE(CPVTFC3SG0020!F12:G12)</f>
        <v>1.0739000000000001</v>
      </c>
      <c r="H383" s="67">
        <f t="shared" si="28"/>
        <v>3766.666666666667</v>
      </c>
      <c r="I383" s="305" t="s">
        <v>315</v>
      </c>
      <c r="J383" s="875"/>
      <c r="K383" s="876"/>
      <c r="L383" s="877"/>
      <c r="M383" s="645"/>
      <c r="N383" s="646"/>
      <c r="O383" s="648"/>
      <c r="P383" s="645"/>
      <c r="Q383" s="694"/>
      <c r="R383" s="695"/>
      <c r="S383" s="694"/>
      <c r="T383" s="694"/>
      <c r="U383" s="694"/>
    </row>
    <row r="384" spans="1:23" x14ac:dyDescent="0.25">
      <c r="A384" s="68">
        <v>352</v>
      </c>
      <c r="B384" s="4860"/>
      <c r="C384" s="300" t="s">
        <v>220</v>
      </c>
      <c r="D384" s="65">
        <v>44825</v>
      </c>
      <c r="E384" s="387" t="s">
        <v>4929</v>
      </c>
      <c r="F384" s="164">
        <v>92</v>
      </c>
      <c r="G384" s="164">
        <f>AVERAGE(CPVTFC3SG0020!H12:I12)</f>
        <v>0.76034999999999997</v>
      </c>
      <c r="H384" s="67">
        <f t="shared" si="28"/>
        <v>2460.208333333333</v>
      </c>
      <c r="I384" s="305" t="s">
        <v>315</v>
      </c>
      <c r="J384" s="841"/>
      <c r="K384" s="841"/>
      <c r="L384" s="842"/>
      <c r="M384" s="642"/>
      <c r="N384" s="642"/>
      <c r="O384" s="648"/>
      <c r="P384" s="1149"/>
      <c r="Q384" s="1259"/>
      <c r="R384" s="695"/>
      <c r="S384" s="645"/>
      <c r="T384" s="646"/>
      <c r="U384" s="1259"/>
    </row>
    <row r="385" spans="1:23" x14ac:dyDescent="0.25">
      <c r="A385" s="64">
        <v>353</v>
      </c>
      <c r="B385" s="4854" t="s">
        <v>2600</v>
      </c>
      <c r="C385" s="300" t="s">
        <v>868</v>
      </c>
      <c r="D385" s="65">
        <v>44825</v>
      </c>
      <c r="E385" s="387" t="s">
        <v>4929</v>
      </c>
      <c r="F385" s="164">
        <v>93</v>
      </c>
      <c r="G385" s="164">
        <f>AVERAGE(CPVTFC3SG0020!J12:K12)</f>
        <v>2.8018000000000001</v>
      </c>
      <c r="H385" s="67">
        <f t="shared" si="28"/>
        <v>10966.25</v>
      </c>
      <c r="I385" s="305" t="s">
        <v>315</v>
      </c>
      <c r="J385" s="901">
        <v>44873</v>
      </c>
      <c r="K385" s="101" t="s">
        <v>5444</v>
      </c>
      <c r="L385" s="145">
        <v>51</v>
      </c>
      <c r="M385" s="99">
        <f>AVERAGE(CPVTFC3SG0048!O19:P19)</f>
        <v>1.3809499999999999</v>
      </c>
      <c r="N385" s="100">
        <f>(M385-0.1539)/0.0136*400</f>
        <v>36089.705882352944</v>
      </c>
      <c r="O385" s="858" t="s">
        <v>315</v>
      </c>
      <c r="P385" s="1149"/>
      <c r="Q385" s="1259"/>
      <c r="R385" s="695"/>
      <c r="S385" s="645"/>
      <c r="T385" s="646"/>
      <c r="U385" s="1259"/>
      <c r="V385" s="286"/>
      <c r="W385" s="5">
        <v>1</v>
      </c>
    </row>
    <row r="386" spans="1:23" x14ac:dyDescent="0.25">
      <c r="A386" s="68">
        <v>354</v>
      </c>
      <c r="B386" s="4860"/>
      <c r="C386" s="300" t="s">
        <v>220</v>
      </c>
      <c r="D386" s="65">
        <v>44825</v>
      </c>
      <c r="E386" s="387" t="s">
        <v>4929</v>
      </c>
      <c r="F386" s="164">
        <v>94</v>
      </c>
      <c r="G386" s="164">
        <f>AVERAGE(CPVTFC3SG0020!L12:M12)</f>
        <v>2.6270500000000001</v>
      </c>
      <c r="H386" s="67">
        <f t="shared" si="28"/>
        <v>10238.125</v>
      </c>
      <c r="I386" s="305" t="s">
        <v>315</v>
      </c>
      <c r="J386" s="901">
        <v>44873</v>
      </c>
      <c r="K386" s="101" t="s">
        <v>5444</v>
      </c>
      <c r="L386" s="145">
        <v>52</v>
      </c>
      <c r="M386" s="99">
        <f>AVERAGE(CPVTFC3SG0048!Q19:R19)</f>
        <v>0.54085000000000005</v>
      </c>
      <c r="N386" s="100">
        <f>(M386-0.1539)/0.0136*400</f>
        <v>11380.882352941178</v>
      </c>
      <c r="O386" s="858" t="s">
        <v>315</v>
      </c>
      <c r="P386" s="1149"/>
      <c r="Q386" s="1259"/>
      <c r="R386" s="695"/>
      <c r="S386" s="645"/>
      <c r="T386" s="646"/>
      <c r="U386" s="1259"/>
      <c r="V386" s="287"/>
      <c r="W386" s="5">
        <v>1</v>
      </c>
    </row>
    <row r="387" spans="1:23" x14ac:dyDescent="0.25">
      <c r="A387" s="64">
        <v>355</v>
      </c>
      <c r="B387" s="4854" t="s">
        <v>2601</v>
      </c>
      <c r="C387" s="300" t="s">
        <v>868</v>
      </c>
      <c r="D387" s="65">
        <v>44825</v>
      </c>
      <c r="E387" s="387" t="s">
        <v>4929</v>
      </c>
      <c r="F387" s="164">
        <v>95</v>
      </c>
      <c r="G387" s="164">
        <f>AVERAGE(CPVTFC3SG0020!N12:O12)</f>
        <v>2.7720000000000002</v>
      </c>
      <c r="H387" s="67">
        <f t="shared" si="28"/>
        <v>10842.083333333334</v>
      </c>
      <c r="I387" s="305" t="s">
        <v>315</v>
      </c>
      <c r="J387" s="901">
        <v>44873</v>
      </c>
      <c r="K387" s="101" t="s">
        <v>5444</v>
      </c>
      <c r="L387" s="145">
        <v>53</v>
      </c>
      <c r="M387" s="99">
        <f>AVERAGE(CPVTFC3SG0048!S19:T19)</f>
        <v>0.93274999999999997</v>
      </c>
      <c r="N387" s="100">
        <f>(M387-0.1539)/0.0136*400</f>
        <v>22907.352941176468</v>
      </c>
      <c r="O387" s="858" t="s">
        <v>315</v>
      </c>
      <c r="P387" s="1149"/>
      <c r="Q387" s="1259"/>
      <c r="R387" s="695"/>
      <c r="S387" s="645"/>
      <c r="T387" s="646"/>
      <c r="U387" s="1259"/>
      <c r="W387" s="5">
        <v>1</v>
      </c>
    </row>
    <row r="388" spans="1:23" x14ac:dyDescent="0.25">
      <c r="A388" s="68">
        <v>356</v>
      </c>
      <c r="B388" s="4860"/>
      <c r="C388" s="300" t="s">
        <v>220</v>
      </c>
      <c r="D388" s="65">
        <v>44825</v>
      </c>
      <c r="E388" s="387" t="s">
        <v>4929</v>
      </c>
      <c r="F388" s="164">
        <v>96</v>
      </c>
      <c r="G388" s="164">
        <f>AVERAGE(CPVTFC3SG0020!P12:Q12)</f>
        <v>2.7905499999999996</v>
      </c>
      <c r="H388" s="67">
        <f t="shared" si="28"/>
        <v>10919.374999999998</v>
      </c>
      <c r="I388" s="305" t="s">
        <v>315</v>
      </c>
      <c r="J388" s="901">
        <v>44873</v>
      </c>
      <c r="K388" s="101" t="s">
        <v>5444</v>
      </c>
      <c r="L388" s="145">
        <v>54</v>
      </c>
      <c r="M388" s="99">
        <f>AVERAGE(CPVTFC3SG0048!U19:V19)</f>
        <v>2.0143499999999999</v>
      </c>
      <c r="N388" s="100">
        <f>(M388-0.1539)/0.0136*400</f>
        <v>54719.117647058825</v>
      </c>
      <c r="O388" s="858" t="s">
        <v>315</v>
      </c>
      <c r="P388" s="645"/>
      <c r="Q388" s="694"/>
      <c r="R388" s="695"/>
      <c r="S388" s="694"/>
      <c r="T388" s="694"/>
      <c r="U388" s="694"/>
      <c r="W388" s="5">
        <v>1</v>
      </c>
    </row>
    <row r="389" spans="1:23" x14ac:dyDescent="0.25">
      <c r="A389" s="64">
        <v>357</v>
      </c>
      <c r="B389" s="424" t="s">
        <v>2602</v>
      </c>
      <c r="C389" s="300" t="s">
        <v>868</v>
      </c>
      <c r="D389" s="65">
        <v>44825</v>
      </c>
      <c r="E389" s="387" t="s">
        <v>4929</v>
      </c>
      <c r="F389" s="164">
        <v>97</v>
      </c>
      <c r="G389" s="164">
        <f>AVERAGE(CPVTFC3SG0020!R12:S12)</f>
        <v>0.60470000000000002</v>
      </c>
      <c r="H389" s="67">
        <f t="shared" si="28"/>
        <v>1811.6666666666667</v>
      </c>
      <c r="I389" s="305" t="s">
        <v>315</v>
      </c>
      <c r="J389" s="875"/>
      <c r="K389" s="876"/>
      <c r="L389" s="877"/>
      <c r="M389" s="645"/>
      <c r="N389" s="646"/>
      <c r="O389" s="648"/>
      <c r="P389" s="645"/>
      <c r="Q389" s="694"/>
      <c r="R389" s="695"/>
      <c r="S389" s="694"/>
      <c r="T389" s="694"/>
      <c r="U389" s="694"/>
      <c r="V389" s="4862" t="s">
        <v>1416</v>
      </c>
    </row>
    <row r="390" spans="1:23" x14ac:dyDescent="0.25">
      <c r="A390" s="68">
        <v>358</v>
      </c>
      <c r="B390" s="424" t="s">
        <v>2602</v>
      </c>
      <c r="C390" s="300" t="s">
        <v>220</v>
      </c>
      <c r="D390" s="65">
        <v>44825</v>
      </c>
      <c r="E390" s="387" t="s">
        <v>4929</v>
      </c>
      <c r="F390" s="164">
        <v>98</v>
      </c>
      <c r="G390" s="164">
        <f>AVERAGE(CPVTFC3SG0020!T12:U12)</f>
        <v>2.7944</v>
      </c>
      <c r="H390" s="67">
        <f t="shared" si="28"/>
        <v>10935.416666666666</v>
      </c>
      <c r="I390" s="305" t="s">
        <v>315</v>
      </c>
      <c r="J390" s="901">
        <v>44873</v>
      </c>
      <c r="K390" s="101" t="s">
        <v>5444</v>
      </c>
      <c r="L390" s="145">
        <v>55</v>
      </c>
      <c r="M390" s="99">
        <f>AVERAGE(CPVTFC3SG0048!W19:X19)</f>
        <v>2.4973000000000001</v>
      </c>
      <c r="N390" s="100">
        <f>(M390-0.1539)/0.0136*400</f>
        <v>68923.529411764714</v>
      </c>
      <c r="O390" s="858" t="s">
        <v>315</v>
      </c>
      <c r="P390" s="2137"/>
      <c r="Q390" s="1263"/>
      <c r="R390" s="695"/>
      <c r="S390" s="645"/>
      <c r="T390" s="646"/>
      <c r="U390" s="843"/>
      <c r="V390" s="4709"/>
      <c r="W390" s="5">
        <v>1</v>
      </c>
    </row>
    <row r="391" spans="1:23" x14ac:dyDescent="0.25">
      <c r="A391" s="64">
        <v>359</v>
      </c>
      <c r="B391" s="424" t="s">
        <v>2603</v>
      </c>
      <c r="C391" s="300" t="s">
        <v>868</v>
      </c>
      <c r="D391" s="65">
        <v>44825</v>
      </c>
      <c r="E391" s="387" t="s">
        <v>4929</v>
      </c>
      <c r="F391" s="164">
        <v>99</v>
      </c>
      <c r="G391" s="164">
        <f>AVERAGE(CPVTFC3SG0020!V12:W12)</f>
        <v>0.58855000000000002</v>
      </c>
      <c r="H391" s="67">
        <f t="shared" si="28"/>
        <v>1744.3750000000002</v>
      </c>
      <c r="I391" s="305" t="s">
        <v>315</v>
      </c>
      <c r="J391" s="875"/>
      <c r="K391" s="876"/>
      <c r="L391" s="877"/>
      <c r="M391" s="645"/>
      <c r="N391" s="646"/>
      <c r="O391" s="648"/>
      <c r="P391" s="2137"/>
      <c r="Q391" s="1263"/>
      <c r="R391" s="695"/>
      <c r="S391" s="645"/>
      <c r="T391" s="646"/>
      <c r="U391" s="843"/>
      <c r="V391" s="4862" t="s">
        <v>1416</v>
      </c>
    </row>
    <row r="392" spans="1:23" x14ac:dyDescent="0.25">
      <c r="A392" s="68">
        <v>360</v>
      </c>
      <c r="B392" s="424" t="s">
        <v>2603</v>
      </c>
      <c r="C392" s="300" t="s">
        <v>220</v>
      </c>
      <c r="D392" s="65">
        <v>44825</v>
      </c>
      <c r="E392" s="387" t="s">
        <v>4929</v>
      </c>
      <c r="F392" s="164">
        <v>100</v>
      </c>
      <c r="G392" s="164">
        <f>AVERAGE(CPVTFC3SG0020!X12:Y12)</f>
        <v>2.76755</v>
      </c>
      <c r="H392" s="67">
        <f t="shared" si="28"/>
        <v>10823.541666666664</v>
      </c>
      <c r="I392" s="305" t="s">
        <v>315</v>
      </c>
      <c r="J392" s="901">
        <v>44873</v>
      </c>
      <c r="K392" s="101" t="s">
        <v>5444</v>
      </c>
      <c r="L392" s="145">
        <v>56</v>
      </c>
      <c r="M392" s="99">
        <f>AVERAGE(CPVTFC3SG0048!C21:D21)</f>
        <v>2.4975000000000001</v>
      </c>
      <c r="N392" s="100">
        <f>(M392-0.1539)/0.0136*400</f>
        <v>68929.411764705874</v>
      </c>
      <c r="O392" s="858" t="s">
        <v>315</v>
      </c>
      <c r="P392" s="645"/>
      <c r="Q392" s="694"/>
      <c r="R392" s="695"/>
      <c r="S392" s="694"/>
      <c r="T392" s="694"/>
      <c r="U392" s="694"/>
      <c r="V392" s="4709"/>
      <c r="W392" s="5">
        <v>1</v>
      </c>
    </row>
    <row r="393" spans="1:23" x14ac:dyDescent="0.25">
      <c r="A393" s="6">
        <v>361</v>
      </c>
      <c r="B393" s="4845" t="s">
        <v>2604</v>
      </c>
      <c r="C393" s="293" t="s">
        <v>868</v>
      </c>
      <c r="D393" s="18">
        <v>44825</v>
      </c>
      <c r="E393" s="380" t="s">
        <v>4929</v>
      </c>
      <c r="F393" s="102">
        <v>101</v>
      </c>
      <c r="G393" s="102">
        <f>AVERAGE(CPVTFC3SG0020!B14:C14)</f>
        <v>0.1047</v>
      </c>
      <c r="H393" s="13">
        <f t="shared" si="28"/>
        <v>-271.66666666666663</v>
      </c>
      <c r="I393" s="304" t="s">
        <v>314</v>
      </c>
      <c r="J393" s="841"/>
      <c r="K393" s="841"/>
      <c r="L393" s="842"/>
      <c r="M393" s="642"/>
      <c r="N393" s="642"/>
      <c r="O393" s="648"/>
      <c r="P393" s="645"/>
      <c r="Q393" s="694"/>
      <c r="R393" s="695"/>
      <c r="S393" s="694"/>
      <c r="T393" s="694"/>
      <c r="U393" s="694"/>
      <c r="V393" s="286"/>
    </row>
    <row r="394" spans="1:23" x14ac:dyDescent="0.25">
      <c r="A394" s="11">
        <v>362</v>
      </c>
      <c r="B394" s="4855"/>
      <c r="C394" s="301" t="s">
        <v>220</v>
      </c>
      <c r="D394" s="19">
        <v>44825</v>
      </c>
      <c r="E394" s="384" t="s">
        <v>4929</v>
      </c>
      <c r="F394" s="103">
        <v>102</v>
      </c>
      <c r="G394" s="103">
        <f>AVERAGE(CPVTFC3SG0020!D14:E14)</f>
        <v>2.1006999999999998</v>
      </c>
      <c r="H394" s="14">
        <f t="shared" si="28"/>
        <v>8044.9999999999991</v>
      </c>
      <c r="I394" s="303" t="s">
        <v>315</v>
      </c>
      <c r="J394" s="875"/>
      <c r="K394" s="876"/>
      <c r="L394" s="877"/>
      <c r="M394" s="645"/>
      <c r="N394" s="646"/>
      <c r="O394" s="648"/>
      <c r="P394" s="645"/>
      <c r="Q394" s="694"/>
      <c r="R394" s="695"/>
      <c r="S394" s="694"/>
      <c r="T394" s="694"/>
      <c r="U394" s="694"/>
      <c r="V394" s="287"/>
    </row>
    <row r="395" spans="1:23" x14ac:dyDescent="0.25">
      <c r="A395" s="64">
        <v>363</v>
      </c>
      <c r="B395" s="4854" t="s">
        <v>2605</v>
      </c>
      <c r="C395" s="300" t="s">
        <v>868</v>
      </c>
      <c r="D395" s="65">
        <v>44825</v>
      </c>
      <c r="E395" s="387" t="s">
        <v>4929</v>
      </c>
      <c r="F395" s="164">
        <v>103</v>
      </c>
      <c r="G395" s="164">
        <f>AVERAGE(CPVTFC3SG0020!F14:G14)</f>
        <v>2.83745</v>
      </c>
      <c r="H395" s="67">
        <f t="shared" si="28"/>
        <v>11114.791666666666</v>
      </c>
      <c r="I395" s="305" t="s">
        <v>315</v>
      </c>
      <c r="J395" s="901">
        <v>44873</v>
      </c>
      <c r="K395" s="101" t="s">
        <v>5444</v>
      </c>
      <c r="L395" s="145">
        <v>57</v>
      </c>
      <c r="M395" s="99">
        <f>AVERAGE(CPVTFC3SG0048!E21:F21)</f>
        <v>2.5795500000000002</v>
      </c>
      <c r="N395" s="100">
        <f>(M395-0.1539)/0.0136*400</f>
        <v>71342.647058823539</v>
      </c>
      <c r="O395" s="858" t="s">
        <v>315</v>
      </c>
      <c r="P395" s="2136"/>
      <c r="Q395" s="694"/>
      <c r="R395" s="695"/>
      <c r="S395" s="694"/>
      <c r="T395" s="694"/>
      <c r="U395" s="694"/>
      <c r="V395" s="4828"/>
      <c r="W395" s="5">
        <v>1</v>
      </c>
    </row>
    <row r="396" spans="1:23" x14ac:dyDescent="0.25">
      <c r="A396" s="68">
        <v>364</v>
      </c>
      <c r="B396" s="4860"/>
      <c r="C396" s="300" t="s">
        <v>220</v>
      </c>
      <c r="D396" s="65">
        <v>44825</v>
      </c>
      <c r="E396" s="387" t="s">
        <v>4929</v>
      </c>
      <c r="F396" s="164">
        <v>104</v>
      </c>
      <c r="G396" s="164">
        <f>AVERAGE(CPVTFC3SG0020!H14:I14)</f>
        <v>2.4732500000000002</v>
      </c>
      <c r="H396" s="67">
        <f t="shared" si="28"/>
        <v>9597.2916666666661</v>
      </c>
      <c r="I396" s="305" t="s">
        <v>315</v>
      </c>
      <c r="J396" s="901">
        <v>44873</v>
      </c>
      <c r="K396" s="101" t="s">
        <v>5444</v>
      </c>
      <c r="L396" s="145">
        <v>58</v>
      </c>
      <c r="M396" s="99">
        <f>AVERAGE(CPVTFC3SG0048!G21:H21)</f>
        <v>0.49009999999999998</v>
      </c>
      <c r="N396" s="100">
        <f>(M396-0.1539)/0.0136*400</f>
        <v>9888.2352941176468</v>
      </c>
      <c r="O396" s="858" t="s">
        <v>315</v>
      </c>
      <c r="P396" s="645"/>
      <c r="Q396" s="694"/>
      <c r="R396" s="695"/>
      <c r="S396" s="694"/>
      <c r="T396" s="694"/>
      <c r="U396" s="694"/>
      <c r="V396" s="4828"/>
      <c r="W396" s="5">
        <v>1</v>
      </c>
    </row>
    <row r="397" spans="1:23" x14ac:dyDescent="0.25">
      <c r="A397" s="64">
        <v>365</v>
      </c>
      <c r="B397" s="424" t="s">
        <v>2606</v>
      </c>
      <c r="C397" s="300" t="s">
        <v>868</v>
      </c>
      <c r="D397" s="65">
        <v>44825</v>
      </c>
      <c r="E397" s="387" t="s">
        <v>4929</v>
      </c>
      <c r="F397" s="164">
        <v>105</v>
      </c>
      <c r="G397" s="164">
        <f>AVERAGE(CPVTFC3SG0020!J14:K14)</f>
        <v>1.4873500000000002</v>
      </c>
      <c r="H397" s="67">
        <f t="shared" si="28"/>
        <v>5489.3750000000009</v>
      </c>
      <c r="I397" s="305" t="s">
        <v>315</v>
      </c>
      <c r="J397" s="875"/>
      <c r="K397" s="900"/>
      <c r="L397" s="877"/>
      <c r="M397" s="645"/>
      <c r="N397" s="646"/>
      <c r="O397" s="648"/>
      <c r="P397" s="645"/>
      <c r="Q397" s="694"/>
      <c r="R397" s="695"/>
      <c r="S397" s="694"/>
      <c r="T397" s="694"/>
      <c r="U397" s="694"/>
      <c r="V397" s="4862" t="s">
        <v>1416</v>
      </c>
    </row>
    <row r="398" spans="1:23" ht="15.75" thickBot="1" x14ac:dyDescent="0.3">
      <c r="A398" s="120">
        <v>366</v>
      </c>
      <c r="B398" s="424" t="s">
        <v>2606</v>
      </c>
      <c r="C398" s="1277" t="s">
        <v>220</v>
      </c>
      <c r="D398" s="121">
        <v>44825</v>
      </c>
      <c r="E398" s="452" t="s">
        <v>4929</v>
      </c>
      <c r="F398" s="445">
        <v>106</v>
      </c>
      <c r="G398" s="445">
        <f>AVERAGE(CPVTFC3SG0020!L14:M14)</f>
        <v>2.84355</v>
      </c>
      <c r="H398" s="123">
        <f t="shared" si="28"/>
        <v>11140.208333333332</v>
      </c>
      <c r="I398" s="369" t="s">
        <v>315</v>
      </c>
      <c r="J398" s="1328">
        <v>44873</v>
      </c>
      <c r="K398" s="699" t="s">
        <v>5444</v>
      </c>
      <c r="L398" s="453">
        <v>59</v>
      </c>
      <c r="M398" s="1329">
        <f>AVERAGE(CPVTFC3SG0048!I21:J21)</f>
        <v>2.2807000000000004</v>
      </c>
      <c r="N398" s="454">
        <f>(M398-0.1539)/0.0136*400</f>
        <v>62552.941176470595</v>
      </c>
      <c r="O398" s="1330" t="s">
        <v>315</v>
      </c>
      <c r="P398" s="969"/>
      <c r="Q398" s="1268"/>
      <c r="R398" s="1586"/>
      <c r="S398" s="1268"/>
      <c r="T398" s="1268"/>
      <c r="U398" s="1268"/>
      <c r="V398" s="4709"/>
      <c r="W398" s="5">
        <v>1</v>
      </c>
    </row>
    <row r="399" spans="1:23" x14ac:dyDescent="0.25">
      <c r="A399" s="406">
        <v>367</v>
      </c>
      <c r="B399" s="4852" t="s">
        <v>2607</v>
      </c>
      <c r="C399" s="1282" t="s">
        <v>868</v>
      </c>
      <c r="D399" s="407">
        <v>44825</v>
      </c>
      <c r="E399" s="477" t="s">
        <v>4929</v>
      </c>
      <c r="F399" s="478">
        <v>107</v>
      </c>
      <c r="G399" s="478">
        <f>AVERAGE(CPVTFC3SG0020!N14:O14)</f>
        <v>1.1284000000000001</v>
      </c>
      <c r="H399" s="405">
        <f t="shared" si="28"/>
        <v>3993.7500000000009</v>
      </c>
      <c r="I399" s="1283" t="s">
        <v>315</v>
      </c>
      <c r="J399" s="2118"/>
      <c r="K399" s="1020"/>
      <c r="L399" s="659"/>
      <c r="M399" s="667"/>
      <c r="N399" s="661"/>
      <c r="O399" s="1299"/>
      <c r="P399" s="490">
        <v>44882</v>
      </c>
      <c r="Q399" s="2093" t="s">
        <v>5491</v>
      </c>
      <c r="R399" s="492">
        <v>26</v>
      </c>
      <c r="S399" s="492">
        <f>AVERAGE(CPVTFC3SG0060!I15:J15)</f>
        <v>0.13985</v>
      </c>
      <c r="T399" s="622">
        <f t="shared" ref="T399:T431" si="29">(S399-0.1478)/0.0136*66</f>
        <v>-38.580882352941103</v>
      </c>
      <c r="U399" s="2065" t="s">
        <v>314</v>
      </c>
    </row>
    <row r="400" spans="1:23" x14ac:dyDescent="0.25">
      <c r="A400" s="1032"/>
      <c r="B400" s="4859"/>
      <c r="C400" s="2117" t="s">
        <v>5448</v>
      </c>
      <c r="D400" s="1974"/>
      <c r="E400" s="2046"/>
      <c r="F400" s="2047"/>
      <c r="G400" s="2047"/>
      <c r="H400" s="1470"/>
      <c r="I400" s="1290"/>
      <c r="J400" s="1515"/>
      <c r="K400" s="876"/>
      <c r="L400" s="877"/>
      <c r="M400" s="645"/>
      <c r="N400" s="646"/>
      <c r="O400" s="648"/>
      <c r="P400" s="18">
        <v>44882</v>
      </c>
      <c r="Q400" s="2089" t="s">
        <v>5491</v>
      </c>
      <c r="R400" s="102">
        <v>27</v>
      </c>
      <c r="S400" s="102">
        <f>AVERAGE(CPVTFC3SG0060!K15:L15)</f>
        <v>0.11144999999999999</v>
      </c>
      <c r="T400" s="13">
        <f t="shared" si="29"/>
        <v>-176.40441176470586</v>
      </c>
      <c r="U400" s="2066" t="s">
        <v>314</v>
      </c>
    </row>
    <row r="401" spans="1:22" x14ac:dyDescent="0.25">
      <c r="A401" s="1032"/>
      <c r="B401" s="4859"/>
      <c r="C401" s="2117" t="s">
        <v>863</v>
      </c>
      <c r="D401" s="1974"/>
      <c r="E401" s="2046"/>
      <c r="F401" s="2047"/>
      <c r="G401" s="2047"/>
      <c r="H401" s="1470"/>
      <c r="I401" s="1290"/>
      <c r="J401" s="1515"/>
      <c r="K401" s="876"/>
      <c r="L401" s="877"/>
      <c r="M401" s="645"/>
      <c r="N401" s="646"/>
      <c r="O401" s="648"/>
      <c r="P401" s="18">
        <v>44882</v>
      </c>
      <c r="Q401" s="2089" t="s">
        <v>5491</v>
      </c>
      <c r="R401" s="102">
        <v>28</v>
      </c>
      <c r="S401" s="102">
        <f>AVERAGE(CPVTFC3SG0060!M15:N15)</f>
        <v>9.0150000000000008E-2</v>
      </c>
      <c r="T401" s="13">
        <f t="shared" si="29"/>
        <v>-279.77205882352933</v>
      </c>
      <c r="U401" s="2066" t="s">
        <v>314</v>
      </c>
    </row>
    <row r="402" spans="1:22" ht="15.75" thickBot="1" x14ac:dyDescent="0.3">
      <c r="A402" s="529"/>
      <c r="B402" s="4859"/>
      <c r="C402" s="1277">
        <v>112</v>
      </c>
      <c r="D402" s="2079">
        <v>44881</v>
      </c>
      <c r="E402" s="2080" t="s">
        <v>5449</v>
      </c>
      <c r="F402" s="445">
        <v>47</v>
      </c>
      <c r="G402" s="453">
        <f>AVERAGE(CPVTFC3SG0056!G19:H19)</f>
        <v>2.0358499999999999</v>
      </c>
      <c r="H402" s="2081">
        <f>(G402-0.1243)/0.0142*50</f>
        <v>6730.8098591549278</v>
      </c>
      <c r="I402" s="496" t="s">
        <v>315</v>
      </c>
      <c r="J402" s="2082"/>
      <c r="K402" s="1022"/>
      <c r="L402" s="794"/>
      <c r="M402" s="969"/>
      <c r="N402" s="970"/>
      <c r="O402" s="657"/>
      <c r="P402" s="111">
        <v>44882</v>
      </c>
      <c r="Q402" s="2091" t="s">
        <v>5491</v>
      </c>
      <c r="R402" s="321">
        <v>29</v>
      </c>
      <c r="S402" s="321">
        <f>AVERAGE(CPVTFC3SG0060!O15:P15)</f>
        <v>0.14510000000000001</v>
      </c>
      <c r="T402" s="113">
        <f t="shared" si="29"/>
        <v>-13.102941176470493</v>
      </c>
      <c r="U402" s="2056" t="s">
        <v>314</v>
      </c>
    </row>
    <row r="403" spans="1:22" x14ac:dyDescent="0.25">
      <c r="A403" s="488">
        <v>368</v>
      </c>
      <c r="B403" s="4835" t="s">
        <v>2608</v>
      </c>
      <c r="C403" s="1297" t="s">
        <v>868</v>
      </c>
      <c r="D403" s="490">
        <v>44825</v>
      </c>
      <c r="E403" s="491" t="s">
        <v>4929</v>
      </c>
      <c r="F403" s="492">
        <v>108</v>
      </c>
      <c r="G403" s="492">
        <f>AVERAGE(CPVTFC3SG0020!P14:Q14)</f>
        <v>9.9450000000000011E-2</v>
      </c>
      <c r="H403" s="622">
        <f t="shared" si="28"/>
        <v>-293.54166666666657</v>
      </c>
      <c r="I403" s="1273" t="s">
        <v>314</v>
      </c>
      <c r="J403" s="1019"/>
      <c r="K403" s="1020"/>
      <c r="L403" s="659"/>
      <c r="M403" s="667"/>
      <c r="N403" s="661"/>
      <c r="O403" s="721"/>
      <c r="P403" s="490">
        <v>44882</v>
      </c>
      <c r="Q403" s="2093" t="s">
        <v>5491</v>
      </c>
      <c r="R403" s="492">
        <v>33</v>
      </c>
      <c r="S403" s="492">
        <f>AVERAGE(CPVTFC3SG0060!W15:X15)</f>
        <v>0.10400000000000001</v>
      </c>
      <c r="T403" s="622">
        <f>(S403-0.1478)/0.0136*66</f>
        <v>-212.55882352941165</v>
      </c>
      <c r="U403" s="2065" t="s">
        <v>314</v>
      </c>
    </row>
    <row r="404" spans="1:22" ht="15.75" thickBot="1" x14ac:dyDescent="0.3">
      <c r="A404" s="90"/>
      <c r="B404" s="4846"/>
      <c r="C404" s="1301" t="s">
        <v>5448</v>
      </c>
      <c r="D404" s="1383"/>
      <c r="E404" s="1384"/>
      <c r="F404" s="787"/>
      <c r="G404" s="787"/>
      <c r="H404" s="662"/>
      <c r="I404" s="2121"/>
      <c r="J404" s="963"/>
      <c r="K404" s="1415"/>
      <c r="L404" s="792"/>
      <c r="M404" s="668"/>
      <c r="N404" s="662"/>
      <c r="O404" s="778"/>
      <c r="P404" s="91">
        <v>44882</v>
      </c>
      <c r="Q404" s="2088" t="s">
        <v>5491</v>
      </c>
      <c r="R404" s="467">
        <v>34</v>
      </c>
      <c r="S404" s="467">
        <f>AVERAGE(CPVTFC3SG0060!C17:D17)</f>
        <v>0.12254999999999999</v>
      </c>
      <c r="T404" s="225">
        <f t="shared" si="29"/>
        <v>-122.53676470588233</v>
      </c>
      <c r="U404" s="2052" t="s">
        <v>314</v>
      </c>
    </row>
    <row r="405" spans="1:22" x14ac:dyDescent="0.25">
      <c r="A405" s="584">
        <v>369</v>
      </c>
      <c r="B405" s="4855" t="s">
        <v>2609</v>
      </c>
      <c r="C405" s="1789" t="s">
        <v>868</v>
      </c>
      <c r="D405" s="83">
        <v>44825</v>
      </c>
      <c r="E405" s="389" t="s">
        <v>4929</v>
      </c>
      <c r="F405" s="375">
        <v>109</v>
      </c>
      <c r="G405" s="375">
        <f>AVERAGE(CPVTFC3SG0020!R14:S14)</f>
        <v>7.5550000000000006E-2</v>
      </c>
      <c r="H405" s="85">
        <f t="shared" si="28"/>
        <v>-393.12499999999994</v>
      </c>
      <c r="I405" s="1279" t="s">
        <v>314</v>
      </c>
      <c r="J405" s="1005"/>
      <c r="K405" s="1006"/>
      <c r="L405" s="959"/>
      <c r="M405" s="830"/>
      <c r="N405" s="831"/>
      <c r="O405" s="656"/>
      <c r="P405" s="83">
        <v>44882</v>
      </c>
      <c r="Q405" s="2123" t="s">
        <v>5491</v>
      </c>
      <c r="R405" s="375">
        <v>35</v>
      </c>
      <c r="S405" s="375">
        <f>AVERAGE(CPVTFC3SG0060!E17:F17)</f>
        <v>0.12859999999999999</v>
      </c>
      <c r="T405" s="85">
        <f t="shared" si="29"/>
        <v>-93.176470588235276</v>
      </c>
      <c r="U405" s="2087" t="s">
        <v>314</v>
      </c>
    </row>
    <row r="406" spans="1:22" x14ac:dyDescent="0.25">
      <c r="A406" s="585"/>
      <c r="B406" s="4844"/>
      <c r="C406" s="320" t="s">
        <v>5448</v>
      </c>
      <c r="D406" s="1149"/>
      <c r="E406" s="1264"/>
      <c r="F406" s="695"/>
      <c r="G406" s="695"/>
      <c r="H406" s="646"/>
      <c r="I406" s="1265"/>
      <c r="J406" s="875"/>
      <c r="K406" s="876"/>
      <c r="L406" s="877"/>
      <c r="M406" s="645"/>
      <c r="N406" s="646"/>
      <c r="O406" s="642"/>
      <c r="P406" s="18">
        <v>44882</v>
      </c>
      <c r="Q406" s="2089" t="s">
        <v>5491</v>
      </c>
      <c r="R406" s="102">
        <v>36</v>
      </c>
      <c r="S406" s="102">
        <f>AVERAGE(CPVTFC3SG0060!G17:H17)</f>
        <v>9.4200000000000006E-2</v>
      </c>
      <c r="T406" s="13">
        <f t="shared" si="29"/>
        <v>-260.11764705882348</v>
      </c>
      <c r="U406" s="2066" t="s">
        <v>314</v>
      </c>
    </row>
    <row r="407" spans="1:22" x14ac:dyDescent="0.25">
      <c r="A407" s="585"/>
      <c r="B407" s="4844"/>
      <c r="C407" s="320" t="s">
        <v>863</v>
      </c>
      <c r="D407" s="1149"/>
      <c r="E407" s="1264"/>
      <c r="F407" s="695"/>
      <c r="G407" s="695"/>
      <c r="H407" s="646"/>
      <c r="I407" s="1265"/>
      <c r="J407" s="875"/>
      <c r="K407" s="876"/>
      <c r="L407" s="877"/>
      <c r="M407" s="645"/>
      <c r="N407" s="646"/>
      <c r="O407" s="642"/>
      <c r="P407" s="18">
        <v>44882</v>
      </c>
      <c r="Q407" s="2089" t="s">
        <v>5491</v>
      </c>
      <c r="R407" s="102">
        <v>37</v>
      </c>
      <c r="S407" s="102">
        <f>AVERAGE(CPVTFC3SG0060!I17:J17)</f>
        <v>9.7349999999999992E-2</v>
      </c>
      <c r="T407" s="13">
        <f t="shared" si="29"/>
        <v>-244.83088235294116</v>
      </c>
      <c r="U407" s="2066" t="s">
        <v>314</v>
      </c>
    </row>
    <row r="408" spans="1:22" ht="15.75" thickBot="1" x14ac:dyDescent="0.3">
      <c r="A408" s="537"/>
      <c r="B408" s="4845"/>
      <c r="C408" s="317">
        <v>105</v>
      </c>
      <c r="D408" s="1785">
        <v>44881</v>
      </c>
      <c r="E408" s="1786" t="s">
        <v>5449</v>
      </c>
      <c r="F408" s="173">
        <v>48</v>
      </c>
      <c r="G408" s="506">
        <f>AVERAGE(CPVTFC3SG0056!I19:J19)</f>
        <v>0.49260000000000004</v>
      </c>
      <c r="H408" s="1787">
        <f>(G408-0.1243)/0.0142*50</f>
        <v>1296.8309859154931</v>
      </c>
      <c r="I408" s="2105" t="s">
        <v>315</v>
      </c>
      <c r="J408" s="967"/>
      <c r="K408" s="1022"/>
      <c r="L408" s="794"/>
      <c r="M408" s="969"/>
      <c r="N408" s="970"/>
      <c r="O408" s="650"/>
      <c r="P408" s="111">
        <v>44882</v>
      </c>
      <c r="Q408" s="2091" t="s">
        <v>5491</v>
      </c>
      <c r="R408" s="321">
        <v>38</v>
      </c>
      <c r="S408" s="321">
        <f>AVERAGE(CPVTFC3SG0060!K17:L17)</f>
        <v>0.11235000000000001</v>
      </c>
      <c r="T408" s="113">
        <f t="shared" si="29"/>
        <v>-172.03676470588229</v>
      </c>
      <c r="U408" s="2056" t="s">
        <v>314</v>
      </c>
    </row>
    <row r="409" spans="1:22" x14ac:dyDescent="0.25">
      <c r="A409" s="456">
        <v>370</v>
      </c>
      <c r="B409" s="4843" t="s">
        <v>2610</v>
      </c>
      <c r="C409" s="1296" t="s">
        <v>868</v>
      </c>
      <c r="D409" s="87">
        <v>44825</v>
      </c>
      <c r="E409" s="458" t="s">
        <v>4929</v>
      </c>
      <c r="F409" s="459">
        <v>110</v>
      </c>
      <c r="G409" s="459">
        <f>AVERAGE(CPVTFC3SG0020!T14:U14)</f>
        <v>1.077</v>
      </c>
      <c r="H409" s="89">
        <f t="shared" si="28"/>
        <v>3779.5833333333335</v>
      </c>
      <c r="I409" s="1522" t="s">
        <v>315</v>
      </c>
      <c r="J409" s="1019"/>
      <c r="K409" s="1274"/>
      <c r="L409" s="659"/>
      <c r="M409" s="667"/>
      <c r="N409" s="661"/>
      <c r="O409" s="721"/>
      <c r="P409" s="490">
        <v>44882</v>
      </c>
      <c r="Q409" s="2093" t="s">
        <v>5491</v>
      </c>
      <c r="R409" s="492">
        <v>39</v>
      </c>
      <c r="S409" s="492">
        <f>AVERAGE(CPVTFC3SG0060!M17:N17)</f>
        <v>0.17149999999999999</v>
      </c>
      <c r="T409" s="622">
        <f t="shared" si="29"/>
        <v>115.01470588235294</v>
      </c>
      <c r="U409" s="2065" t="s">
        <v>314</v>
      </c>
    </row>
    <row r="410" spans="1:22" x14ac:dyDescent="0.25">
      <c r="A410" s="597"/>
      <c r="B410" s="4844"/>
      <c r="C410" s="330" t="s">
        <v>5448</v>
      </c>
      <c r="D410" s="1149"/>
      <c r="E410" s="1264"/>
      <c r="F410" s="695"/>
      <c r="G410" s="695"/>
      <c r="H410" s="646"/>
      <c r="I410" s="1265"/>
      <c r="J410" s="875"/>
      <c r="K410" s="843"/>
      <c r="L410" s="877"/>
      <c r="M410" s="645"/>
      <c r="N410" s="646"/>
      <c r="O410" s="642"/>
      <c r="P410" s="18">
        <v>44882</v>
      </c>
      <c r="Q410" s="2089" t="s">
        <v>5491</v>
      </c>
      <c r="R410" s="102">
        <v>40</v>
      </c>
      <c r="S410" s="102">
        <f>AVERAGE(CPVTFC3SG0060!O17:P17)</f>
        <v>0.1177</v>
      </c>
      <c r="T410" s="13">
        <f t="shared" si="29"/>
        <v>-146.07352941176467</v>
      </c>
      <c r="U410" s="2066" t="s">
        <v>314</v>
      </c>
    </row>
    <row r="411" spans="1:22" x14ac:dyDescent="0.25">
      <c r="A411" s="597"/>
      <c r="B411" s="4844"/>
      <c r="C411" s="330" t="s">
        <v>863</v>
      </c>
      <c r="D411" s="1149"/>
      <c r="E411" s="1264"/>
      <c r="F411" s="695"/>
      <c r="G411" s="695"/>
      <c r="H411" s="646"/>
      <c r="I411" s="1265"/>
      <c r="J411" s="875"/>
      <c r="K411" s="843"/>
      <c r="L411" s="877"/>
      <c r="M411" s="645"/>
      <c r="N411" s="646"/>
      <c r="O411" s="642"/>
      <c r="P411" s="18">
        <v>44882</v>
      </c>
      <c r="Q411" s="2089" t="s">
        <v>5491</v>
      </c>
      <c r="R411" s="102">
        <v>41</v>
      </c>
      <c r="S411" s="102">
        <f>AVERAGE(CPVTFC3SG0060!Q17:R17)</f>
        <v>0.1057</v>
      </c>
      <c r="T411" s="13">
        <f t="shared" si="29"/>
        <v>-204.30882352941171</v>
      </c>
      <c r="U411" s="2066" t="s">
        <v>314</v>
      </c>
    </row>
    <row r="412" spans="1:22" ht="15.75" thickBot="1" x14ac:dyDescent="0.3">
      <c r="A412" s="598"/>
      <c r="B412" s="4845"/>
      <c r="C412" s="317">
        <v>104</v>
      </c>
      <c r="D412" s="1785">
        <v>44881</v>
      </c>
      <c r="E412" s="1786" t="s">
        <v>5449</v>
      </c>
      <c r="F412" s="173">
        <v>49</v>
      </c>
      <c r="G412" s="506">
        <f>AVERAGE(CPVTFC3SG0056!K19:L19)</f>
        <v>1.6169</v>
      </c>
      <c r="H412" s="1787">
        <f>(G412-0.1243)/0.0142*50</f>
        <v>5255.6338028169012</v>
      </c>
      <c r="I412" s="2105" t="s">
        <v>315</v>
      </c>
      <c r="J412" s="967"/>
      <c r="K412" s="968"/>
      <c r="L412" s="794"/>
      <c r="M412" s="969"/>
      <c r="N412" s="970"/>
      <c r="O412" s="650"/>
      <c r="P412" s="111">
        <v>44882</v>
      </c>
      <c r="Q412" s="2091" t="s">
        <v>5491</v>
      </c>
      <c r="R412" s="321">
        <v>42</v>
      </c>
      <c r="S412" s="321">
        <f>AVERAGE(CPVTFC3SG0060!S17:T17)</f>
        <v>0.13059999999999999</v>
      </c>
      <c r="T412" s="113">
        <f t="shared" si="29"/>
        <v>-83.470588235294088</v>
      </c>
      <c r="U412" s="2056" t="s">
        <v>314</v>
      </c>
    </row>
    <row r="413" spans="1:22" x14ac:dyDescent="0.25">
      <c r="A413" s="86">
        <v>371</v>
      </c>
      <c r="B413" s="4843" t="s">
        <v>2611</v>
      </c>
      <c r="C413" s="1296" t="s">
        <v>868</v>
      </c>
      <c r="D413" s="87">
        <v>44825</v>
      </c>
      <c r="E413" s="458" t="s">
        <v>4929</v>
      </c>
      <c r="F413" s="459">
        <v>111</v>
      </c>
      <c r="G413" s="459">
        <f>AVERAGE(CPVTFC3SG0020!V14:W14)</f>
        <v>1.08765</v>
      </c>
      <c r="H413" s="89">
        <f t="shared" si="28"/>
        <v>3823.9583333333335</v>
      </c>
      <c r="I413" s="1522" t="s">
        <v>315</v>
      </c>
      <c r="J413" s="806"/>
      <c r="K413" s="806"/>
      <c r="L413" s="809"/>
      <c r="M413" s="721"/>
      <c r="N413" s="721"/>
      <c r="O413" s="721"/>
      <c r="P413" s="490">
        <v>44882</v>
      </c>
      <c r="Q413" s="2093" t="s">
        <v>5491</v>
      </c>
      <c r="R413" s="492">
        <v>43</v>
      </c>
      <c r="S413" s="492">
        <f>AVERAGE(CPVTFC3SG0060!U17:V17)</f>
        <v>0.1323</v>
      </c>
      <c r="T413" s="622">
        <f t="shared" si="29"/>
        <v>-75.220588235294059</v>
      </c>
      <c r="U413" s="2065" t="s">
        <v>314</v>
      </c>
      <c r="V413" s="286"/>
    </row>
    <row r="414" spans="1:22" x14ac:dyDescent="0.25">
      <c r="A414" s="596"/>
      <c r="B414" s="4844"/>
      <c r="C414" s="330" t="s">
        <v>5448</v>
      </c>
      <c r="D414" s="1149"/>
      <c r="E414" s="1264"/>
      <c r="F414" s="695"/>
      <c r="G414" s="695"/>
      <c r="H414" s="646"/>
      <c r="I414" s="1265"/>
      <c r="J414" s="841"/>
      <c r="K414" s="841"/>
      <c r="L414" s="842"/>
      <c r="M414" s="642"/>
      <c r="N414" s="642"/>
      <c r="O414" s="642"/>
      <c r="P414" s="18">
        <v>44882</v>
      </c>
      <c r="Q414" s="2089" t="s">
        <v>5491</v>
      </c>
      <c r="R414" s="102">
        <v>44</v>
      </c>
      <c r="S414" s="102">
        <f>AVERAGE(CPVTFC3SG0060!W17:X17)</f>
        <v>0.13439999999999999</v>
      </c>
      <c r="T414" s="13">
        <f t="shared" si="29"/>
        <v>-65.02941176470587</v>
      </c>
      <c r="U414" s="2066" t="s">
        <v>314</v>
      </c>
      <c r="V414" s="286"/>
    </row>
    <row r="415" spans="1:22" ht="15.75" thickBot="1" x14ac:dyDescent="0.3">
      <c r="A415" s="537"/>
      <c r="B415" s="4845"/>
      <c r="C415" s="317" t="s">
        <v>863</v>
      </c>
      <c r="D415" s="2084"/>
      <c r="E415" s="2085"/>
      <c r="F415" s="1586"/>
      <c r="G415" s="1586"/>
      <c r="H415" s="970"/>
      <c r="I415" s="2122"/>
      <c r="J415" s="1643"/>
      <c r="K415" s="1643"/>
      <c r="L415" s="1644"/>
      <c r="M415" s="650"/>
      <c r="N415" s="650"/>
      <c r="O415" s="650"/>
      <c r="P415" s="111">
        <v>44882</v>
      </c>
      <c r="Q415" s="2091" t="s">
        <v>5491</v>
      </c>
      <c r="R415" s="321">
        <v>45</v>
      </c>
      <c r="S415" s="321">
        <f>AVERAGE(CPVTFC3SG0060!C19:D19)</f>
        <v>8.2900000000000001E-2</v>
      </c>
      <c r="T415" s="113">
        <f t="shared" si="29"/>
        <v>-314.95588235294116</v>
      </c>
      <c r="U415" s="2056" t="s">
        <v>314</v>
      </c>
      <c r="V415" s="286"/>
    </row>
    <row r="416" spans="1:22" x14ac:dyDescent="0.25">
      <c r="A416" s="456">
        <v>372</v>
      </c>
      <c r="B416" s="4843" t="s">
        <v>2612</v>
      </c>
      <c r="C416" s="1296" t="s">
        <v>868</v>
      </c>
      <c r="D416" s="87">
        <v>44825</v>
      </c>
      <c r="E416" s="458" t="s">
        <v>4929</v>
      </c>
      <c r="F416" s="459">
        <v>112</v>
      </c>
      <c r="G416" s="459">
        <f>AVERAGE(CPVTFC3SG0020!X14:Y14)</f>
        <v>2.7510000000000003</v>
      </c>
      <c r="H416" s="89">
        <f t="shared" si="28"/>
        <v>10754.583333333334</v>
      </c>
      <c r="I416" s="1522" t="s">
        <v>315</v>
      </c>
      <c r="J416" s="4239">
        <v>44895</v>
      </c>
      <c r="K416" s="276" t="s">
        <v>5570</v>
      </c>
      <c r="L416" s="276">
        <v>142</v>
      </c>
      <c r="M416" s="276">
        <f>AVERAGE(CPVTFC3SG0083!L20:M20)</f>
        <v>1.6063499999999999</v>
      </c>
      <c r="N416" s="4018">
        <f t="shared" ref="N416" si="30">(M416-0.15)/0.0138*400</f>
        <v>42213.043478260872</v>
      </c>
      <c r="O416" s="4516" t="s">
        <v>315</v>
      </c>
      <c r="P416" s="87">
        <v>44882</v>
      </c>
      <c r="Q416" s="2099" t="s">
        <v>5491</v>
      </c>
      <c r="R416" s="459">
        <v>46</v>
      </c>
      <c r="S416" s="459">
        <f>AVERAGE(CPVTFC3SG0060!E19:F19)</f>
        <v>0.88769999999999993</v>
      </c>
      <c r="T416" s="89">
        <f t="shared" si="29"/>
        <v>3590.6911764705883</v>
      </c>
      <c r="U416" s="2039" t="s">
        <v>315</v>
      </c>
      <c r="V416" s="287"/>
    </row>
    <row r="417" spans="1:22" x14ac:dyDescent="0.25">
      <c r="A417" s="597"/>
      <c r="B417" s="4844"/>
      <c r="C417" s="330" t="s">
        <v>863</v>
      </c>
      <c r="D417" s="1149"/>
      <c r="E417" s="1264"/>
      <c r="F417" s="695"/>
      <c r="G417" s="695"/>
      <c r="H417" s="646"/>
      <c r="I417" s="1265"/>
      <c r="J417" s="841"/>
      <c r="K417" s="841"/>
      <c r="L417" s="842"/>
      <c r="M417" s="642"/>
      <c r="N417" s="642"/>
      <c r="O417" s="642"/>
      <c r="P417" s="18">
        <v>44882</v>
      </c>
      <c r="Q417" s="2089" t="s">
        <v>5491</v>
      </c>
      <c r="R417" s="102">
        <v>47</v>
      </c>
      <c r="S417" s="102">
        <f>AVERAGE(CPVTFC3SG0060!G19:H19)</f>
        <v>0.24149999999999999</v>
      </c>
      <c r="T417" s="13">
        <f t="shared" si="29"/>
        <v>454.72058823529414</v>
      </c>
      <c r="U417" s="2066" t="s">
        <v>314</v>
      </c>
      <c r="V417" s="287"/>
    </row>
    <row r="418" spans="1:22" ht="15.75" thickBot="1" x14ac:dyDescent="0.3">
      <c r="A418" s="219"/>
      <c r="B418" s="4851"/>
      <c r="C418" s="1298">
        <v>103</v>
      </c>
      <c r="D418" s="1516">
        <v>44881</v>
      </c>
      <c r="E418" s="1517" t="s">
        <v>5449</v>
      </c>
      <c r="F418" s="518">
        <v>50</v>
      </c>
      <c r="G418" s="509">
        <f>AVERAGE(CPVTFC3SG0056!M19:N19)</f>
        <v>2.9123999999999999</v>
      </c>
      <c r="H418" s="1518">
        <f>(G418-0.1243)/0.0142*50</f>
        <v>9817.2535211267605</v>
      </c>
      <c r="I418" s="1519" t="s">
        <v>315</v>
      </c>
      <c r="J418" s="4267">
        <v>44895</v>
      </c>
      <c r="K418" s="509" t="s">
        <v>5570</v>
      </c>
      <c r="L418" s="509">
        <v>143</v>
      </c>
      <c r="M418" s="509">
        <f>AVERAGE(CPVTFC3SG0083!N20:O20)</f>
        <v>0.63514999999999999</v>
      </c>
      <c r="N418" s="4014">
        <f t="shared" ref="N418" si="31">(M418-0.15)/0.0138*400</f>
        <v>14062.31884057971</v>
      </c>
      <c r="O418" s="4515" t="s">
        <v>315</v>
      </c>
      <c r="P418" s="91">
        <v>44882</v>
      </c>
      <c r="Q418" s="2088" t="s">
        <v>5491</v>
      </c>
      <c r="R418" s="467">
        <v>48</v>
      </c>
      <c r="S418" s="467">
        <f>AVERAGE(CPVTFC3SG0060!I19:J19)</f>
        <v>0.27259999999999995</v>
      </c>
      <c r="T418" s="225">
        <f t="shared" si="29"/>
        <v>605.64705882352928</v>
      </c>
      <c r="U418" s="2052" t="s">
        <v>314</v>
      </c>
      <c r="V418" s="287"/>
    </row>
    <row r="419" spans="1:22" ht="15.75" thickBot="1" x14ac:dyDescent="0.3">
      <c r="A419" s="1832">
        <v>373</v>
      </c>
      <c r="B419" s="2124" t="s">
        <v>2613</v>
      </c>
      <c r="C419" s="2124" t="s">
        <v>868</v>
      </c>
      <c r="D419" s="1808">
        <v>44825</v>
      </c>
      <c r="E419" s="1834" t="s">
        <v>4929</v>
      </c>
      <c r="F419" s="1810">
        <v>113</v>
      </c>
      <c r="G419" s="1810">
        <f>AVERAGE(CPVTFC3SG0020!B16:C16)</f>
        <v>8.0399999999999999E-2</v>
      </c>
      <c r="H419" s="1175">
        <f t="shared" si="28"/>
        <v>-372.91666666666663</v>
      </c>
      <c r="I419" s="1291" t="s">
        <v>314</v>
      </c>
      <c r="J419" s="1466"/>
      <c r="K419" s="1467"/>
      <c r="L419" s="1468"/>
      <c r="M419" s="1469"/>
      <c r="N419" s="1470"/>
      <c r="O419" s="1471"/>
      <c r="P419" s="1808">
        <v>44882</v>
      </c>
      <c r="Q419" s="2103" t="s">
        <v>5491</v>
      </c>
      <c r="R419" s="1810">
        <v>49</v>
      </c>
      <c r="S419" s="1810">
        <f>AVERAGE(CPVTFC3SG0060!K19:L19)</f>
        <v>0.10585</v>
      </c>
      <c r="T419" s="1175">
        <f t="shared" si="29"/>
        <v>-203.5808823529411</v>
      </c>
      <c r="U419" s="2058" t="s">
        <v>314</v>
      </c>
      <c r="V419" s="286"/>
    </row>
    <row r="420" spans="1:22" x14ac:dyDescent="0.25">
      <c r="A420" s="456">
        <v>374</v>
      </c>
      <c r="B420" s="4843" t="s">
        <v>2614</v>
      </c>
      <c r="C420" s="1296" t="s">
        <v>868</v>
      </c>
      <c r="D420" s="87">
        <v>44825</v>
      </c>
      <c r="E420" s="458" t="s">
        <v>4929</v>
      </c>
      <c r="F420" s="459">
        <v>114</v>
      </c>
      <c r="G420" s="459">
        <f>AVERAGE(CPVTFC3SG0020!D16:E16)</f>
        <v>0.92120000000000002</v>
      </c>
      <c r="H420" s="89">
        <f t="shared" si="28"/>
        <v>3130.416666666667</v>
      </c>
      <c r="I420" s="1522" t="s">
        <v>315</v>
      </c>
      <c r="J420" s="806"/>
      <c r="K420" s="806"/>
      <c r="L420" s="809"/>
      <c r="M420" s="721"/>
      <c r="N420" s="721"/>
      <c r="O420" s="721"/>
      <c r="P420" s="490">
        <v>44882</v>
      </c>
      <c r="Q420" s="2093" t="s">
        <v>5491</v>
      </c>
      <c r="R420" s="492">
        <v>50</v>
      </c>
      <c r="S420" s="492">
        <f>AVERAGE(CPVTFC3SG0060!M19:N19)</f>
        <v>0.13395000000000001</v>
      </c>
      <c r="T420" s="622">
        <f t="shared" si="29"/>
        <v>-67.213235294117524</v>
      </c>
      <c r="U420" s="2065" t="s">
        <v>314</v>
      </c>
      <c r="V420" s="287"/>
    </row>
    <row r="421" spans="1:22" x14ac:dyDescent="0.25">
      <c r="A421" s="597"/>
      <c r="B421" s="4844"/>
      <c r="C421" s="330" t="s">
        <v>5448</v>
      </c>
      <c r="D421" s="1149"/>
      <c r="E421" s="1264"/>
      <c r="F421" s="695"/>
      <c r="G421" s="695"/>
      <c r="H421" s="646"/>
      <c r="I421" s="1265"/>
      <c r="J421" s="841"/>
      <c r="K421" s="841"/>
      <c r="L421" s="842"/>
      <c r="M421" s="642"/>
      <c r="N421" s="642"/>
      <c r="O421" s="642"/>
      <c r="P421" s="18">
        <v>44882</v>
      </c>
      <c r="Q421" s="2089" t="s">
        <v>5491</v>
      </c>
      <c r="R421" s="102">
        <v>51</v>
      </c>
      <c r="S421" s="102">
        <f>AVERAGE(CPVTFC3SG0060!O19:P19)</f>
        <v>0.15210000000000001</v>
      </c>
      <c r="T421" s="13">
        <f t="shared" si="29"/>
        <v>20.867647058823657</v>
      </c>
      <c r="U421" s="2066" t="s">
        <v>314</v>
      </c>
      <c r="V421" s="287"/>
    </row>
    <row r="422" spans="1:22" ht="15.75" thickBot="1" x14ac:dyDescent="0.3">
      <c r="A422" s="598"/>
      <c r="B422" s="4845"/>
      <c r="C422" s="317" t="s">
        <v>863</v>
      </c>
      <c r="D422" s="2084"/>
      <c r="E422" s="2085"/>
      <c r="F422" s="1586"/>
      <c r="G422" s="1586"/>
      <c r="H422" s="970"/>
      <c r="I422" s="2122"/>
      <c r="J422" s="1643"/>
      <c r="K422" s="1643"/>
      <c r="L422" s="1644"/>
      <c r="M422" s="650"/>
      <c r="N422" s="650"/>
      <c r="O422" s="650"/>
      <c r="P422" s="111">
        <v>44882</v>
      </c>
      <c r="Q422" s="2091" t="s">
        <v>5491</v>
      </c>
      <c r="R422" s="321">
        <v>52</v>
      </c>
      <c r="S422" s="321">
        <f>AVERAGE(CPVTFC3SG0060!Q19:R19)</f>
        <v>0.11655</v>
      </c>
      <c r="T422" s="113">
        <f t="shared" si="29"/>
        <v>-151.65441176470583</v>
      </c>
      <c r="U422" s="2056" t="s">
        <v>314</v>
      </c>
      <c r="V422" s="287"/>
    </row>
    <row r="423" spans="1:22" x14ac:dyDescent="0.25">
      <c r="A423" s="508">
        <v>375</v>
      </c>
      <c r="B423" s="4835" t="s">
        <v>2615</v>
      </c>
      <c r="C423" s="1297" t="s">
        <v>868</v>
      </c>
      <c r="D423" s="490">
        <v>44825</v>
      </c>
      <c r="E423" s="491" t="s">
        <v>4929</v>
      </c>
      <c r="F423" s="492">
        <v>115</v>
      </c>
      <c r="G423" s="492">
        <f>AVERAGE(CPVTFC3SG0020!F16:G16)</f>
        <v>0.1023</v>
      </c>
      <c r="H423" s="622">
        <f t="shared" si="28"/>
        <v>-281.66666666666663</v>
      </c>
      <c r="I423" s="1273" t="s">
        <v>314</v>
      </c>
      <c r="J423" s="806"/>
      <c r="K423" s="806"/>
      <c r="L423" s="809"/>
      <c r="M423" s="721"/>
      <c r="N423" s="721"/>
      <c r="O423" s="721"/>
      <c r="P423" s="490">
        <v>44882</v>
      </c>
      <c r="Q423" s="2093" t="s">
        <v>5491</v>
      </c>
      <c r="R423" s="492">
        <v>53</v>
      </c>
      <c r="S423" s="492">
        <f>AVERAGE(CPVTFC3SG0060!S19:T19)</f>
        <v>9.5250000000000001E-2</v>
      </c>
      <c r="T423" s="622">
        <f t="shared" si="29"/>
        <v>-255.02205882352936</v>
      </c>
      <c r="U423" s="2065" t="s">
        <v>314</v>
      </c>
      <c r="V423" s="286"/>
    </row>
    <row r="424" spans="1:22" x14ac:dyDescent="0.25">
      <c r="A424" s="585"/>
      <c r="B424" s="4836"/>
      <c r="C424" s="320" t="s">
        <v>5448</v>
      </c>
      <c r="D424" s="1149"/>
      <c r="E424" s="1264"/>
      <c r="F424" s="695"/>
      <c r="G424" s="695"/>
      <c r="H424" s="646"/>
      <c r="I424" s="1265"/>
      <c r="J424" s="841"/>
      <c r="K424" s="841"/>
      <c r="L424" s="842"/>
      <c r="M424" s="642"/>
      <c r="N424" s="642"/>
      <c r="O424" s="642"/>
      <c r="P424" s="18">
        <v>44882</v>
      </c>
      <c r="Q424" s="2089" t="s">
        <v>5491</v>
      </c>
      <c r="R424" s="102">
        <v>54</v>
      </c>
      <c r="S424" s="102">
        <f>AVERAGE(CPVTFC3SG0060!U19:V19)</f>
        <v>9.7349999999999992E-2</v>
      </c>
      <c r="T424" s="13">
        <f t="shared" si="29"/>
        <v>-244.83088235294116</v>
      </c>
      <c r="U424" s="2066" t="s">
        <v>314</v>
      </c>
      <c r="V424" s="286"/>
    </row>
    <row r="425" spans="1:22" x14ac:dyDescent="0.25">
      <c r="A425" s="585"/>
      <c r="B425" s="4836"/>
      <c r="C425" s="320" t="s">
        <v>863</v>
      </c>
      <c r="D425" s="1149"/>
      <c r="E425" s="1264"/>
      <c r="F425" s="695"/>
      <c r="G425" s="695"/>
      <c r="H425" s="646"/>
      <c r="I425" s="1265"/>
      <c r="J425" s="841"/>
      <c r="K425" s="841"/>
      <c r="L425" s="842"/>
      <c r="M425" s="642"/>
      <c r="N425" s="642"/>
      <c r="O425" s="642"/>
      <c r="P425" s="18">
        <v>44882</v>
      </c>
      <c r="Q425" s="2089" t="s">
        <v>5491</v>
      </c>
      <c r="R425" s="102">
        <v>55</v>
      </c>
      <c r="S425" s="102">
        <f>AVERAGE(CPVTFC3SG0060!W19:X19)</f>
        <v>9.9949999999999997E-2</v>
      </c>
      <c r="T425" s="13">
        <f t="shared" si="29"/>
        <v>-232.2132352941176</v>
      </c>
      <c r="U425" s="2066" t="s">
        <v>314</v>
      </c>
      <c r="V425" s="286"/>
    </row>
    <row r="426" spans="1:22" ht="15.75" thickBot="1" x14ac:dyDescent="0.3">
      <c r="A426" s="462"/>
      <c r="B426" s="4846"/>
      <c r="C426" s="1301">
        <v>112</v>
      </c>
      <c r="D426" s="1525">
        <v>44881</v>
      </c>
      <c r="E426" s="1526" t="s">
        <v>5449</v>
      </c>
      <c r="F426" s="467">
        <v>51</v>
      </c>
      <c r="G426" s="468">
        <f>AVERAGE(CPVTFC3SG0056!O19:P19)</f>
        <v>7.9750000000000001E-2</v>
      </c>
      <c r="H426" s="1527">
        <f>(G426-0.1243)/0.0142*50</f>
        <v>-156.86619718309856</v>
      </c>
      <c r="I426" s="1528" t="s">
        <v>314</v>
      </c>
      <c r="J426" s="815"/>
      <c r="K426" s="815"/>
      <c r="L426" s="816"/>
      <c r="M426" s="778"/>
      <c r="N426" s="778"/>
      <c r="O426" s="778"/>
      <c r="P426" s="91">
        <v>44882</v>
      </c>
      <c r="Q426" s="2088" t="s">
        <v>5491</v>
      </c>
      <c r="R426" s="467">
        <v>56</v>
      </c>
      <c r="S426" s="467">
        <f>AVERAGE(CPVTFC3SG0060!C21:D21)</f>
        <v>9.8299999999999998E-2</v>
      </c>
      <c r="T426" s="225">
        <f t="shared" si="29"/>
        <v>-240.22058823529409</v>
      </c>
      <c r="U426" s="2052" t="s">
        <v>314</v>
      </c>
      <c r="V426" s="286"/>
    </row>
    <row r="427" spans="1:22" ht="15.75" thickBot="1" x14ac:dyDescent="0.3">
      <c r="A427" s="1904">
        <v>376</v>
      </c>
      <c r="B427" s="2124" t="s">
        <v>2616</v>
      </c>
      <c r="C427" s="2124" t="s">
        <v>868</v>
      </c>
      <c r="D427" s="1808">
        <v>44825</v>
      </c>
      <c r="E427" s="1834" t="s">
        <v>4929</v>
      </c>
      <c r="F427" s="1810">
        <v>116</v>
      </c>
      <c r="G427" s="1810">
        <f>AVERAGE(CPVTFC3SG0020!H16:I16)</f>
        <v>6.8699999999999997E-2</v>
      </c>
      <c r="H427" s="1175">
        <f t="shared" si="28"/>
        <v>-421.66666666666669</v>
      </c>
      <c r="I427" s="1291" t="s">
        <v>314</v>
      </c>
      <c r="J427" s="2071"/>
      <c r="K427" s="2125"/>
      <c r="L427" s="2073"/>
      <c r="M427" s="2074"/>
      <c r="N427" s="860"/>
      <c r="O427" s="861"/>
      <c r="P427" s="1808">
        <v>44882</v>
      </c>
      <c r="Q427" s="2103" t="s">
        <v>5491</v>
      </c>
      <c r="R427" s="1810">
        <v>57</v>
      </c>
      <c r="S427" s="1810">
        <f>AVERAGE(CPVTFC3SG0060!E21:F21)</f>
        <v>0.1111</v>
      </c>
      <c r="T427" s="1175">
        <f t="shared" si="29"/>
        <v>-178.10294117647052</v>
      </c>
      <c r="U427" s="2058" t="s">
        <v>314</v>
      </c>
      <c r="V427" s="287"/>
    </row>
    <row r="428" spans="1:22" x14ac:dyDescent="0.25">
      <c r="A428" s="86">
        <v>377</v>
      </c>
      <c r="B428" s="4843" t="s">
        <v>2617</v>
      </c>
      <c r="C428" s="1296" t="s">
        <v>868</v>
      </c>
      <c r="D428" s="87">
        <v>44825</v>
      </c>
      <c r="E428" s="458" t="s">
        <v>4929</v>
      </c>
      <c r="F428" s="459">
        <v>117</v>
      </c>
      <c r="G428" s="459">
        <f>AVERAGE(CPVTFC3SG0020!J16:K16)</f>
        <v>0.88175000000000003</v>
      </c>
      <c r="H428" s="89">
        <f t="shared" si="28"/>
        <v>2966.041666666667</v>
      </c>
      <c r="I428" s="1522" t="s">
        <v>315</v>
      </c>
      <c r="J428" s="806"/>
      <c r="K428" s="806"/>
      <c r="L428" s="809"/>
      <c r="M428" s="721"/>
      <c r="N428" s="721"/>
      <c r="O428" s="721"/>
      <c r="P428" s="490">
        <v>44882</v>
      </c>
      <c r="Q428" s="2093" t="s">
        <v>5491</v>
      </c>
      <c r="R428" s="492">
        <v>58</v>
      </c>
      <c r="S428" s="492">
        <f>AVERAGE(CPVTFC3SG0060!G21:H21)</f>
        <v>0.1009</v>
      </c>
      <c r="T428" s="622">
        <f t="shared" si="29"/>
        <v>-227.60294117647052</v>
      </c>
      <c r="U428" s="2065" t="s">
        <v>314</v>
      </c>
      <c r="V428" s="286"/>
    </row>
    <row r="429" spans="1:22" x14ac:dyDescent="0.25">
      <c r="A429" s="596"/>
      <c r="B429" s="4844"/>
      <c r="C429" s="330" t="s">
        <v>5448</v>
      </c>
      <c r="D429" s="1149"/>
      <c r="E429" s="1264"/>
      <c r="F429" s="695"/>
      <c r="G429" s="695"/>
      <c r="H429" s="646"/>
      <c r="I429" s="1265"/>
      <c r="J429" s="841"/>
      <c r="K429" s="841"/>
      <c r="L429" s="842"/>
      <c r="M429" s="642"/>
      <c r="N429" s="642"/>
      <c r="O429" s="642"/>
      <c r="P429" s="18">
        <v>44882</v>
      </c>
      <c r="Q429" s="2089" t="s">
        <v>5491</v>
      </c>
      <c r="R429" s="102">
        <v>59</v>
      </c>
      <c r="S429" s="102">
        <f>AVERAGE(CPVTFC3SG0060!I21:J21)</f>
        <v>0.10314999999999999</v>
      </c>
      <c r="T429" s="13">
        <f t="shared" si="29"/>
        <v>-216.68382352941174</v>
      </c>
      <c r="U429" s="2066" t="s">
        <v>314</v>
      </c>
      <c r="V429" s="286"/>
    </row>
    <row r="430" spans="1:22" ht="15.75" thickBot="1" x14ac:dyDescent="0.3">
      <c r="A430" s="537"/>
      <c r="B430" s="4845"/>
      <c r="C430" s="317" t="s">
        <v>863</v>
      </c>
      <c r="D430" s="2084"/>
      <c r="E430" s="2085"/>
      <c r="F430" s="1586"/>
      <c r="G430" s="1586"/>
      <c r="H430" s="970"/>
      <c r="I430" s="2122"/>
      <c r="J430" s="1643"/>
      <c r="K430" s="1643"/>
      <c r="L430" s="1644"/>
      <c r="M430" s="650"/>
      <c r="N430" s="650"/>
      <c r="O430" s="650"/>
      <c r="P430" s="111">
        <v>44882</v>
      </c>
      <c r="Q430" s="2091" t="s">
        <v>5491</v>
      </c>
      <c r="R430" s="321">
        <v>60</v>
      </c>
      <c r="S430" s="321">
        <f>AVERAGE(CPVTFC3SG0060!K21:L21)</f>
        <v>0.1066</v>
      </c>
      <c r="T430" s="113">
        <f t="shared" si="29"/>
        <v>-199.94117647058818</v>
      </c>
      <c r="U430" s="2056" t="s">
        <v>314</v>
      </c>
      <c r="V430" s="286"/>
    </row>
    <row r="431" spans="1:22" x14ac:dyDescent="0.25">
      <c r="A431" s="488">
        <v>378</v>
      </c>
      <c r="B431" s="4835" t="s">
        <v>2618</v>
      </c>
      <c r="C431" s="1297" t="s">
        <v>868</v>
      </c>
      <c r="D431" s="490">
        <v>44825</v>
      </c>
      <c r="E431" s="491" t="s">
        <v>4929</v>
      </c>
      <c r="F431" s="492">
        <v>118</v>
      </c>
      <c r="G431" s="492">
        <f>AVERAGE(CPVTFC3SG0020!L16:M16)</f>
        <v>0.16485</v>
      </c>
      <c r="H431" s="622">
        <f t="shared" si="28"/>
        <v>-21.041666666666661</v>
      </c>
      <c r="I431" s="1273" t="s">
        <v>314</v>
      </c>
      <c r="J431" s="806"/>
      <c r="K431" s="806"/>
      <c r="L431" s="809"/>
      <c r="M431" s="721"/>
      <c r="N431" s="721"/>
      <c r="O431" s="721"/>
      <c r="P431" s="490">
        <v>44882</v>
      </c>
      <c r="Q431" s="2093" t="s">
        <v>5491</v>
      </c>
      <c r="R431" s="492">
        <v>80</v>
      </c>
      <c r="S431" s="492">
        <f>AVERAGE(CPVTFC3SG0060!G25:H25)</f>
        <v>0.12325</v>
      </c>
      <c r="T431" s="622">
        <f t="shared" si="29"/>
        <v>-119.1397058823529</v>
      </c>
      <c r="U431" s="2065" t="s">
        <v>314</v>
      </c>
      <c r="V431" s="287"/>
    </row>
    <row r="432" spans="1:22" x14ac:dyDescent="0.25">
      <c r="A432" s="593"/>
      <c r="B432" s="4836"/>
      <c r="C432" s="320" t="s">
        <v>5448</v>
      </c>
      <c r="D432" s="1149"/>
      <c r="E432" s="1264"/>
      <c r="F432" s="695"/>
      <c r="G432" s="695"/>
      <c r="H432" s="646"/>
      <c r="I432" s="1265"/>
      <c r="J432" s="841"/>
      <c r="K432" s="841"/>
      <c r="L432" s="842"/>
      <c r="M432" s="642"/>
      <c r="N432" s="642"/>
      <c r="O432" s="642"/>
      <c r="P432" s="18">
        <v>44882</v>
      </c>
      <c r="Q432" s="2089" t="s">
        <v>5491</v>
      </c>
      <c r="R432" s="102">
        <v>81</v>
      </c>
      <c r="S432" s="102">
        <f>AVERAGE(CPVTFC3SG0060!I25:J25)</f>
        <v>0.1012</v>
      </c>
      <c r="T432" s="13">
        <f t="shared" ref="T432:T433" si="32">(S432-0.1478)/0.0136*66</f>
        <v>-226.14705882352936</v>
      </c>
      <c r="U432" s="2066" t="s">
        <v>314</v>
      </c>
      <c r="V432" s="287"/>
    </row>
    <row r="433" spans="1:22" ht="15.75" thickBot="1" x14ac:dyDescent="0.3">
      <c r="A433" s="90"/>
      <c r="B433" s="4846"/>
      <c r="C433" s="1301" t="s">
        <v>863</v>
      </c>
      <c r="D433" s="1383"/>
      <c r="E433" s="1384"/>
      <c r="F433" s="787"/>
      <c r="G433" s="787"/>
      <c r="H433" s="662"/>
      <c r="I433" s="2121"/>
      <c r="J433" s="815"/>
      <c r="K433" s="815"/>
      <c r="L433" s="816"/>
      <c r="M433" s="778"/>
      <c r="N433" s="778"/>
      <c r="O433" s="778"/>
      <c r="P433" s="91">
        <v>44882</v>
      </c>
      <c r="Q433" s="2088" t="s">
        <v>5491</v>
      </c>
      <c r="R433" s="467">
        <v>82</v>
      </c>
      <c r="S433" s="467">
        <f>AVERAGE(CPVTFC3SG0060!K25:L25)</f>
        <v>0.10925</v>
      </c>
      <c r="T433" s="225">
        <f t="shared" si="32"/>
        <v>-187.0808823529411</v>
      </c>
      <c r="U433" s="2052" t="s">
        <v>314</v>
      </c>
      <c r="V433" s="287"/>
    </row>
    <row r="434" spans="1:22" ht="15.75" thickBot="1" x14ac:dyDescent="0.3">
      <c r="A434" s="1832">
        <v>379</v>
      </c>
      <c r="B434" s="2124" t="s">
        <v>2619</v>
      </c>
      <c r="C434" s="2124" t="s">
        <v>868</v>
      </c>
      <c r="D434" s="1808">
        <v>44825</v>
      </c>
      <c r="E434" s="1834" t="s">
        <v>4929</v>
      </c>
      <c r="F434" s="1810">
        <v>119</v>
      </c>
      <c r="G434" s="1810">
        <f>AVERAGE(CPVTFC3SG0020!N16:O16)</f>
        <v>0.17475000000000002</v>
      </c>
      <c r="H434" s="1175">
        <f t="shared" si="28"/>
        <v>20.208333333333421</v>
      </c>
      <c r="I434" s="1291" t="s">
        <v>314</v>
      </c>
      <c r="J434" s="2015"/>
      <c r="K434" s="2015"/>
      <c r="L434" s="2016"/>
      <c r="M434" s="2017"/>
      <c r="N434" s="2017"/>
      <c r="O434" s="861"/>
      <c r="P434" s="1808">
        <v>44882</v>
      </c>
      <c r="Q434" s="2103" t="s">
        <v>5491</v>
      </c>
      <c r="R434" s="1810">
        <v>85</v>
      </c>
      <c r="S434" s="1810">
        <f>AVERAGE(CPVTFC3SG0060!Q25:R25)</f>
        <v>0.1217</v>
      </c>
      <c r="T434" s="1175">
        <f t="shared" ref="T434" si="33">(S434-0.1478)/0.0136*66</f>
        <v>-126.66176470588229</v>
      </c>
      <c r="U434" s="2150" t="s">
        <v>314</v>
      </c>
    </row>
    <row r="435" spans="1:22" x14ac:dyDescent="0.25">
      <c r="A435" s="488">
        <v>380</v>
      </c>
      <c r="B435" s="4835" t="s">
        <v>2620</v>
      </c>
      <c r="C435" s="1297" t="s">
        <v>868</v>
      </c>
      <c r="D435" s="490">
        <v>44825</v>
      </c>
      <c r="E435" s="491" t="s">
        <v>4929</v>
      </c>
      <c r="F435" s="492">
        <v>120</v>
      </c>
      <c r="G435" s="492">
        <f>AVERAGE(CPVTFC3SG0020!P16:Q16)</f>
        <v>6.2649999999999997E-2</v>
      </c>
      <c r="H435" s="622">
        <f t="shared" si="28"/>
        <v>-446.875</v>
      </c>
      <c r="I435" s="1273" t="s">
        <v>314</v>
      </c>
      <c r="J435" s="806"/>
      <c r="K435" s="806"/>
      <c r="L435" s="809"/>
      <c r="M435" s="721"/>
      <c r="N435" s="721"/>
      <c r="O435" s="721"/>
      <c r="P435" s="490">
        <v>44882</v>
      </c>
      <c r="Q435" s="2093" t="s">
        <v>5491</v>
      </c>
      <c r="R435" s="492">
        <v>86</v>
      </c>
      <c r="S435" s="492">
        <f>AVERAGE(CPVTFC3SG0060!S25:T25)</f>
        <v>9.9250000000000005E-2</v>
      </c>
      <c r="T435" s="622">
        <f>(S435-0.1478)/0.0136*66</f>
        <v>-235.61029411764699</v>
      </c>
      <c r="U435" s="2147" t="s">
        <v>314</v>
      </c>
    </row>
    <row r="436" spans="1:22" x14ac:dyDescent="0.25">
      <c r="A436" s="593"/>
      <c r="B436" s="4836"/>
      <c r="C436" s="320" t="s">
        <v>5448</v>
      </c>
      <c r="D436" s="1149"/>
      <c r="E436" s="1264"/>
      <c r="F436" s="695"/>
      <c r="G436" s="695"/>
      <c r="H436" s="646"/>
      <c r="I436" s="1265"/>
      <c r="J436" s="841"/>
      <c r="K436" s="841"/>
      <c r="L436" s="842"/>
      <c r="M436" s="642"/>
      <c r="N436" s="642"/>
      <c r="O436" s="642"/>
      <c r="P436" s="18">
        <v>44882</v>
      </c>
      <c r="Q436" s="2089" t="s">
        <v>5491</v>
      </c>
      <c r="R436" s="102">
        <v>87</v>
      </c>
      <c r="S436" s="102">
        <f>AVERAGE(CPVTFC3SG0060!U25:V25)</f>
        <v>0.10265000000000001</v>
      </c>
      <c r="T436" s="13">
        <f>(S436-0.1478)/0.0136*66</f>
        <v>-219.11029411764696</v>
      </c>
      <c r="U436" s="2145" t="s">
        <v>314</v>
      </c>
    </row>
    <row r="437" spans="1:22" ht="15.75" thickBot="1" x14ac:dyDescent="0.3">
      <c r="A437" s="90"/>
      <c r="B437" s="4846"/>
      <c r="C437" s="1301" t="s">
        <v>863</v>
      </c>
      <c r="D437" s="1383"/>
      <c r="E437" s="1384"/>
      <c r="F437" s="787"/>
      <c r="G437" s="787"/>
      <c r="H437" s="662"/>
      <c r="I437" s="2121"/>
      <c r="J437" s="815"/>
      <c r="K437" s="815"/>
      <c r="L437" s="816"/>
      <c r="M437" s="778"/>
      <c r="N437" s="778"/>
      <c r="O437" s="778"/>
      <c r="P437" s="220">
        <v>44882</v>
      </c>
      <c r="Q437" s="2090" t="s">
        <v>5491</v>
      </c>
      <c r="R437" s="518">
        <v>88</v>
      </c>
      <c r="S437" s="518">
        <f>AVERAGE(CPVTFC3SG0060!W25:X25)</f>
        <v>0.75814999999999999</v>
      </c>
      <c r="T437" s="218">
        <f>(S437-0.1478)/0.0136*66</f>
        <v>2961.9926470588234</v>
      </c>
      <c r="U437" s="2151" t="s">
        <v>315</v>
      </c>
    </row>
    <row r="438" spans="1:22" ht="15.75" thickBot="1" x14ac:dyDescent="0.3">
      <c r="A438" s="2152">
        <v>381</v>
      </c>
      <c r="B438" s="2146" t="s">
        <v>2621</v>
      </c>
      <c r="C438" s="2146" t="s">
        <v>868</v>
      </c>
      <c r="D438" s="471">
        <v>44825</v>
      </c>
      <c r="E438" s="1520" t="s">
        <v>4929</v>
      </c>
      <c r="F438" s="1521">
        <v>121</v>
      </c>
      <c r="G438" s="1521">
        <f>AVERAGE(CPVTFC3SG0020!R16:S16)</f>
        <v>8.1800000000000012E-2</v>
      </c>
      <c r="H438" s="1193">
        <f t="shared" si="28"/>
        <v>-367.08333333333326</v>
      </c>
      <c r="I438" s="1280" t="s">
        <v>314</v>
      </c>
      <c r="J438" s="1466"/>
      <c r="K438" s="2055"/>
      <c r="L438" s="1468"/>
      <c r="M438" s="1469"/>
      <c r="N438" s="1470"/>
      <c r="O438" s="1471"/>
      <c r="P438" s="471">
        <v>44882</v>
      </c>
      <c r="Q438" s="2153" t="s">
        <v>5491</v>
      </c>
      <c r="R438" s="1521">
        <v>92</v>
      </c>
      <c r="S438" s="1521">
        <f>AVERAGE(CPVTFC3SG0060!H12:I12)</f>
        <v>0.11335000000000001</v>
      </c>
      <c r="T438" s="1193">
        <f t="shared" ref="T438" si="34">(S438-0.1478)/0.0136*66</f>
        <v>-167.18382352941168</v>
      </c>
      <c r="U438" s="2154" t="s">
        <v>314</v>
      </c>
    </row>
    <row r="439" spans="1:22" x14ac:dyDescent="0.25">
      <c r="A439" s="456">
        <v>382</v>
      </c>
      <c r="B439" s="4843" t="s">
        <v>2622</v>
      </c>
      <c r="C439" s="1296" t="s">
        <v>868</v>
      </c>
      <c r="D439" s="87">
        <v>44825</v>
      </c>
      <c r="E439" s="458" t="s">
        <v>4929</v>
      </c>
      <c r="F439" s="459">
        <v>122</v>
      </c>
      <c r="G439" s="459">
        <f>AVERAGE(CPVTFC3SG0020!T16:U16)</f>
        <v>2.7391999999999999</v>
      </c>
      <c r="H439" s="89">
        <f t="shared" si="28"/>
        <v>10705.416666666664</v>
      </c>
      <c r="I439" s="1522" t="s">
        <v>315</v>
      </c>
      <c r="J439" s="1019"/>
      <c r="K439" s="1274"/>
      <c r="L439" s="659"/>
      <c r="M439" s="667"/>
      <c r="N439" s="661"/>
      <c r="O439" s="721"/>
      <c r="P439" s="87">
        <v>44882</v>
      </c>
      <c r="Q439" s="2099" t="s">
        <v>5491</v>
      </c>
      <c r="R439" s="459">
        <v>93</v>
      </c>
      <c r="S439" s="459">
        <f>AVERAGE(CPVTFC3SG0060!J13:K13)</f>
        <v>0.75964999999999994</v>
      </c>
      <c r="T439" s="89">
        <f t="shared" ref="T439:T440" si="35">(S439-0.1478)/0.0136*66</f>
        <v>2969.2720588235297</v>
      </c>
      <c r="U439" s="2155" t="s">
        <v>315</v>
      </c>
    </row>
    <row r="440" spans="1:22" ht="15.75" thickBot="1" x14ac:dyDescent="0.3">
      <c r="A440" s="598"/>
      <c r="B440" s="4845"/>
      <c r="C440" s="317" t="s">
        <v>5448</v>
      </c>
      <c r="D440" s="2084"/>
      <c r="E440" s="2085"/>
      <c r="F440" s="1586"/>
      <c r="G440" s="1586"/>
      <c r="H440" s="970"/>
      <c r="I440" s="2122"/>
      <c r="J440" s="967"/>
      <c r="K440" s="968"/>
      <c r="L440" s="794"/>
      <c r="M440" s="969"/>
      <c r="N440" s="970"/>
      <c r="O440" s="650"/>
      <c r="P440" s="111">
        <v>44882</v>
      </c>
      <c r="Q440" s="2091" t="s">
        <v>5491</v>
      </c>
      <c r="R440" s="321">
        <v>94</v>
      </c>
      <c r="S440" s="321">
        <f>AVERAGE(CPVTFC3SG0060!L13:M13)</f>
        <v>0.38390000000000002</v>
      </c>
      <c r="T440" s="113">
        <f t="shared" si="35"/>
        <v>1145.7794117647061</v>
      </c>
      <c r="U440" s="2156" t="s">
        <v>314</v>
      </c>
    </row>
    <row r="441" spans="1:22" x14ac:dyDescent="0.25">
      <c r="A441" s="86">
        <v>383</v>
      </c>
      <c r="B441" s="4843" t="s">
        <v>2623</v>
      </c>
      <c r="C441" s="1296" t="s">
        <v>868</v>
      </c>
      <c r="D441" s="87">
        <v>44825</v>
      </c>
      <c r="E441" s="458" t="s">
        <v>4929</v>
      </c>
      <c r="F441" s="459">
        <v>123</v>
      </c>
      <c r="G441" s="459">
        <f>AVERAGE(CPVTFC3SG0020!V16:W16)</f>
        <v>0.86335000000000006</v>
      </c>
      <c r="H441" s="89">
        <f t="shared" si="28"/>
        <v>2889.3750000000005</v>
      </c>
      <c r="I441" s="1522" t="s">
        <v>315</v>
      </c>
      <c r="J441" s="1019"/>
      <c r="K441" s="1020"/>
      <c r="L441" s="659"/>
      <c r="M441" s="667"/>
      <c r="N441" s="661"/>
      <c r="O441" s="721"/>
      <c r="P441" s="490">
        <v>44882</v>
      </c>
      <c r="Q441" s="2093" t="s">
        <v>5491</v>
      </c>
      <c r="R441" s="492">
        <v>95</v>
      </c>
      <c r="S441" s="492">
        <f>AVERAGE(CPVTFC3SG0060!N12:O12)</f>
        <v>0.12379999999999999</v>
      </c>
      <c r="T441" s="622">
        <f t="shared" ref="T441:T442" si="36">(S441-0.1478)/0.0136*66</f>
        <v>-116.4705882352941</v>
      </c>
      <c r="U441" s="2147" t="s">
        <v>314</v>
      </c>
      <c r="V441" s="286"/>
    </row>
    <row r="442" spans="1:22" ht="15.75" thickBot="1" x14ac:dyDescent="0.3">
      <c r="A442" s="516"/>
      <c r="B442" s="4851"/>
      <c r="C442" s="1298" t="s">
        <v>5448</v>
      </c>
      <c r="D442" s="1383"/>
      <c r="E442" s="1384"/>
      <c r="F442" s="787"/>
      <c r="G442" s="787"/>
      <c r="H442" s="662"/>
      <c r="I442" s="2121"/>
      <c r="J442" s="963"/>
      <c r="K442" s="1415"/>
      <c r="L442" s="792"/>
      <c r="M442" s="668"/>
      <c r="N442" s="662"/>
      <c r="O442" s="778"/>
      <c r="P442" s="91">
        <v>44882</v>
      </c>
      <c r="Q442" s="2088" t="s">
        <v>5491</v>
      </c>
      <c r="R442" s="467">
        <v>96</v>
      </c>
      <c r="S442" s="467">
        <f>AVERAGE(CPVTFC3SG0060!P12:Q12)</f>
        <v>9.7500000000000003E-2</v>
      </c>
      <c r="T442" s="225">
        <f t="shared" si="36"/>
        <v>-244.10294117647052</v>
      </c>
      <c r="U442" s="2148" t="s">
        <v>314</v>
      </c>
      <c r="V442" s="286"/>
    </row>
    <row r="443" spans="1:22" ht="15.75" thickBot="1" x14ac:dyDescent="0.3">
      <c r="A443" s="1798">
        <v>384</v>
      </c>
      <c r="B443" s="1424" t="s">
        <v>2624</v>
      </c>
      <c r="C443" s="1424" t="s">
        <v>868</v>
      </c>
      <c r="D443" s="601">
        <v>44825</v>
      </c>
      <c r="E443" s="602" t="s">
        <v>4929</v>
      </c>
      <c r="F443" s="1425">
        <v>124</v>
      </c>
      <c r="G443" s="1425">
        <f>AVERAGE(CPVTFC3SG0020!X16:Y16)</f>
        <v>2.2664499999999999</v>
      </c>
      <c r="H443" s="1802">
        <f t="shared" si="28"/>
        <v>8735.6249999999982</v>
      </c>
      <c r="I443" s="2157" t="s">
        <v>315</v>
      </c>
      <c r="J443" s="1988"/>
      <c r="K443" s="1988"/>
      <c r="L443" s="1989"/>
      <c r="M443" s="1429"/>
      <c r="N443" s="1429"/>
      <c r="O443" s="654"/>
      <c r="P443" s="1310">
        <v>44882</v>
      </c>
      <c r="Q443" s="2102" t="s">
        <v>5491</v>
      </c>
      <c r="R443" s="1312">
        <v>97</v>
      </c>
      <c r="S443" s="1312">
        <f>AVERAGE(CPVTFC3SG0060!R12:S12)</f>
        <v>0.17935000000000001</v>
      </c>
      <c r="T443" s="1313">
        <f t="shared" ref="T443:T446" si="37">(S443-0.1478)/0.0136*66</f>
        <v>153.11029411764719</v>
      </c>
      <c r="U443" s="2149" t="s">
        <v>314</v>
      </c>
      <c r="V443" s="287"/>
    </row>
    <row r="444" spans="1:22" ht="15.75" thickBot="1" x14ac:dyDescent="0.3">
      <c r="A444" s="600">
        <v>385</v>
      </c>
      <c r="B444" s="1424" t="s">
        <v>2625</v>
      </c>
      <c r="C444" s="1424" t="s">
        <v>868</v>
      </c>
      <c r="D444" s="601">
        <v>44825</v>
      </c>
      <c r="E444" s="602" t="s">
        <v>4929</v>
      </c>
      <c r="F444" s="1425">
        <v>125</v>
      </c>
      <c r="G444" s="1425">
        <f>AVERAGE(CPVTFC3SG0020!B18:C18)</f>
        <v>1.8746499999999999</v>
      </c>
      <c r="H444" s="1802">
        <f t="shared" si="28"/>
        <v>7103.125</v>
      </c>
      <c r="I444" s="2157" t="s">
        <v>315</v>
      </c>
      <c r="J444" s="1988"/>
      <c r="K444" s="1988"/>
      <c r="L444" s="1989"/>
      <c r="M444" s="1429"/>
      <c r="N444" s="1429"/>
      <c r="O444" s="654"/>
      <c r="P444" s="1310">
        <v>44882</v>
      </c>
      <c r="Q444" s="2102" t="s">
        <v>5491</v>
      </c>
      <c r="R444" s="1312">
        <v>98</v>
      </c>
      <c r="S444" s="1312">
        <f>AVERAGE(CPVTFC3SG0060!T12:U12)</f>
        <v>0.16134999999999999</v>
      </c>
      <c r="T444" s="1313">
        <f t="shared" si="37"/>
        <v>65.757352941176507</v>
      </c>
      <c r="U444" s="2149" t="s">
        <v>314</v>
      </c>
    </row>
    <row r="445" spans="1:22" ht="15.75" thickBot="1" x14ac:dyDescent="0.3">
      <c r="A445" s="1798">
        <v>386</v>
      </c>
      <c r="B445" s="1424" t="s">
        <v>2626</v>
      </c>
      <c r="C445" s="1424" t="s">
        <v>868</v>
      </c>
      <c r="D445" s="601">
        <v>44825</v>
      </c>
      <c r="E445" s="602" t="s">
        <v>4929</v>
      </c>
      <c r="F445" s="1425">
        <v>126</v>
      </c>
      <c r="G445" s="1425">
        <f>AVERAGE(CPVTFC3SG0020!D18:E18)</f>
        <v>2.72465</v>
      </c>
      <c r="H445" s="1802">
        <f t="shared" si="28"/>
        <v>10644.791666666666</v>
      </c>
      <c r="I445" s="2157" t="s">
        <v>315</v>
      </c>
      <c r="J445" s="1315"/>
      <c r="K445" s="1316"/>
      <c r="L445" s="1317"/>
      <c r="M445" s="652"/>
      <c r="N445" s="653"/>
      <c r="O445" s="654"/>
      <c r="P445" s="1310">
        <v>44882</v>
      </c>
      <c r="Q445" s="2102" t="s">
        <v>5491</v>
      </c>
      <c r="R445" s="1312">
        <v>99</v>
      </c>
      <c r="S445" s="1312">
        <f>AVERAGE(CPVTFC3SG0060!V12:W12)</f>
        <v>0.1454</v>
      </c>
      <c r="T445" s="1313">
        <f t="shared" si="37"/>
        <v>-11.647058823529342</v>
      </c>
      <c r="U445" s="2149" t="s">
        <v>314</v>
      </c>
    </row>
    <row r="446" spans="1:22" ht="15.75" thickBot="1" x14ac:dyDescent="0.3">
      <c r="A446" s="600">
        <v>387</v>
      </c>
      <c r="B446" s="1424" t="s">
        <v>2627</v>
      </c>
      <c r="C446" s="1424" t="s">
        <v>868</v>
      </c>
      <c r="D446" s="601">
        <v>44825</v>
      </c>
      <c r="E446" s="602" t="s">
        <v>4929</v>
      </c>
      <c r="F446" s="1425">
        <v>127</v>
      </c>
      <c r="G446" s="1425">
        <f>AVERAGE(CPVTFC3SG0020!F18:G18)</f>
        <v>2.2218999999999998</v>
      </c>
      <c r="H446" s="1802">
        <f t="shared" si="28"/>
        <v>8549.9999999999982</v>
      </c>
      <c r="I446" s="2157" t="s">
        <v>315</v>
      </c>
      <c r="J446" s="1994"/>
      <c r="K446" s="1994"/>
      <c r="L446" s="1432"/>
      <c r="M446" s="1994"/>
      <c r="N446" s="1994"/>
      <c r="O446" s="2158"/>
      <c r="P446" s="1310">
        <v>44882</v>
      </c>
      <c r="Q446" s="2102" t="s">
        <v>5491</v>
      </c>
      <c r="R446" s="1312">
        <v>100</v>
      </c>
      <c r="S446" s="1312">
        <f>AVERAGE(CPVTFC3SG0060!X12:Y12)</f>
        <v>0.11774999999999999</v>
      </c>
      <c r="T446" s="1313">
        <f t="shared" si="37"/>
        <v>-145.83088235294113</v>
      </c>
      <c r="U446" s="2149" t="s">
        <v>314</v>
      </c>
    </row>
    <row r="447" spans="1:22" ht="15.75" thickBot="1" x14ac:dyDescent="0.3">
      <c r="A447" s="1308">
        <v>388</v>
      </c>
      <c r="B447" s="1309" t="s">
        <v>2628</v>
      </c>
      <c r="C447" s="1309" t="s">
        <v>868</v>
      </c>
      <c r="D447" s="1310">
        <v>44825</v>
      </c>
      <c r="E447" s="1311" t="s">
        <v>4929</v>
      </c>
      <c r="F447" s="1312">
        <v>128</v>
      </c>
      <c r="G447" s="1312">
        <f>AVERAGE(CPVTFC3SG0020!H18:I18)</f>
        <v>0.11215</v>
      </c>
      <c r="H447" s="1313">
        <f t="shared" si="28"/>
        <v>-240.62499999999994</v>
      </c>
      <c r="I447" s="1314" t="s">
        <v>314</v>
      </c>
      <c r="J447" s="1988"/>
      <c r="K447" s="1988"/>
      <c r="L447" s="1989"/>
      <c r="M447" s="1429"/>
      <c r="N447" s="1429"/>
      <c r="O447" s="654"/>
      <c r="P447" s="1310">
        <v>44882</v>
      </c>
      <c r="Q447" s="2102" t="s">
        <v>5491</v>
      </c>
      <c r="R447" s="1312">
        <v>103</v>
      </c>
      <c r="S447" s="1312">
        <f>AVERAGE(CPVTFC3SG0060!F14:G14)</f>
        <v>0.1017</v>
      </c>
      <c r="T447" s="1313">
        <f t="shared" ref="T447" si="38">(S447-0.1478)/0.0136*66</f>
        <v>-223.72058823529409</v>
      </c>
      <c r="U447" s="2149" t="s">
        <v>314</v>
      </c>
    </row>
    <row r="448" spans="1:22" ht="15.75" thickBot="1" x14ac:dyDescent="0.3">
      <c r="A448" s="1804">
        <v>389</v>
      </c>
      <c r="B448" s="2146" t="s">
        <v>2629</v>
      </c>
      <c r="C448" s="2146" t="s">
        <v>868</v>
      </c>
      <c r="D448" s="471">
        <v>44825</v>
      </c>
      <c r="E448" s="1520" t="s">
        <v>4929</v>
      </c>
      <c r="F448" s="1521">
        <v>129</v>
      </c>
      <c r="G448" s="1521">
        <f>AVERAGE(CPVTFC3SG0020!J18:K18)</f>
        <v>0.10644999999999999</v>
      </c>
      <c r="H448" s="1193">
        <f t="shared" si="28"/>
        <v>-264.375</v>
      </c>
      <c r="I448" s="1280" t="s">
        <v>314</v>
      </c>
      <c r="J448" s="1466"/>
      <c r="K448" s="1467"/>
      <c r="L448" s="1468"/>
      <c r="M448" s="1469"/>
      <c r="N448" s="1470"/>
      <c r="O448" s="1471"/>
      <c r="P448" s="1808">
        <v>44882</v>
      </c>
      <c r="Q448" s="2103" t="s">
        <v>5491</v>
      </c>
      <c r="R448" s="1810">
        <v>104</v>
      </c>
      <c r="S448" s="1810">
        <f>AVERAGE(CPVTFC3SG0060!H14:I14)</f>
        <v>0.1042</v>
      </c>
      <c r="T448" s="1175">
        <f t="shared" ref="T448:T449" si="39">(S448-0.1478)/0.0136*66</f>
        <v>-211.5882352941176</v>
      </c>
      <c r="U448" s="2150" t="s">
        <v>314</v>
      </c>
    </row>
    <row r="449" spans="1:22" ht="15.75" thickBot="1" x14ac:dyDescent="0.3">
      <c r="A449" s="1308">
        <v>390</v>
      </c>
      <c r="B449" s="1309" t="s">
        <v>2630</v>
      </c>
      <c r="C449" s="1309" t="s">
        <v>868</v>
      </c>
      <c r="D449" s="1310">
        <v>44825</v>
      </c>
      <c r="E449" s="1311" t="s">
        <v>4929</v>
      </c>
      <c r="F449" s="1312">
        <v>130</v>
      </c>
      <c r="G449" s="1312">
        <f>AVERAGE(CPVTFC3SG0020!L18:M18)</f>
        <v>7.6300000000000007E-2</v>
      </c>
      <c r="H449" s="1313">
        <f t="shared" ref="H449:H542" si="40">(G449-0.1699)/0.012*50</f>
        <v>-389.99999999999994</v>
      </c>
      <c r="I449" s="1314" t="s">
        <v>314</v>
      </c>
      <c r="J449" s="1315"/>
      <c r="K449" s="1423"/>
      <c r="L449" s="1317"/>
      <c r="M449" s="652"/>
      <c r="N449" s="653"/>
      <c r="O449" s="654"/>
      <c r="P449" s="1310">
        <v>44882</v>
      </c>
      <c r="Q449" s="2102" t="s">
        <v>5491</v>
      </c>
      <c r="R449" s="1312">
        <v>105</v>
      </c>
      <c r="S449" s="1312">
        <f>AVERAGE(CPVTFC3SG0060!J14:K14)</f>
        <v>8.9200000000000002E-2</v>
      </c>
      <c r="T449" s="1313">
        <f t="shared" si="39"/>
        <v>-284.38235294117641</v>
      </c>
      <c r="U449" s="2149" t="s">
        <v>314</v>
      </c>
    </row>
    <row r="450" spans="1:22" ht="15.75" thickBot="1" x14ac:dyDescent="0.3">
      <c r="A450" s="600">
        <v>391</v>
      </c>
      <c r="B450" s="1424" t="s">
        <v>2631</v>
      </c>
      <c r="C450" s="1424" t="s">
        <v>868</v>
      </c>
      <c r="D450" s="601">
        <v>44825</v>
      </c>
      <c r="E450" s="602" t="s">
        <v>4929</v>
      </c>
      <c r="F450" s="1425">
        <v>131</v>
      </c>
      <c r="G450" s="1425">
        <f>AVERAGE(CPVTFC3SG0020!N18:O18)</f>
        <v>2.8957000000000002</v>
      </c>
      <c r="H450" s="1802">
        <f t="shared" si="40"/>
        <v>11357.5</v>
      </c>
      <c r="I450" s="2157" t="s">
        <v>315</v>
      </c>
      <c r="J450" s="1315"/>
      <c r="K450" s="1423"/>
      <c r="L450" s="1317"/>
      <c r="M450" s="652"/>
      <c r="N450" s="653"/>
      <c r="O450" s="654"/>
      <c r="P450" s="1310">
        <v>44882</v>
      </c>
      <c r="Q450" s="2102" t="s">
        <v>5491</v>
      </c>
      <c r="R450" s="1312">
        <v>109</v>
      </c>
      <c r="S450" s="1312">
        <f>AVERAGE(CPVTFC3SG0060!R14:S14)</f>
        <v>0.21074999999999999</v>
      </c>
      <c r="T450" s="1313">
        <f t="shared" ref="T450" si="41">(S450-0.1478)/0.0136*66</f>
        <v>305.49264705882359</v>
      </c>
      <c r="U450" s="2149" t="s">
        <v>314</v>
      </c>
      <c r="V450" s="286"/>
    </row>
    <row r="451" spans="1:22" ht="15.75" thickBot="1" x14ac:dyDescent="0.3">
      <c r="A451" s="1461">
        <v>392</v>
      </c>
      <c r="B451" s="1462" t="s">
        <v>2632</v>
      </c>
      <c r="C451" s="1462" t="s">
        <v>868</v>
      </c>
      <c r="D451" s="676">
        <v>44825</v>
      </c>
      <c r="E451" s="1463" t="s">
        <v>4929</v>
      </c>
      <c r="F451" s="1464">
        <v>132</v>
      </c>
      <c r="G451" s="1464">
        <f>AVERAGE(CPVTFC3SG0020!P18:Q18)</f>
        <v>2.8529999999999998</v>
      </c>
      <c r="H451" s="1524">
        <f t="shared" si="40"/>
        <v>11179.583333333332</v>
      </c>
      <c r="I451" s="1302" t="s">
        <v>315</v>
      </c>
      <c r="J451" s="2049"/>
      <c r="K451" s="2049"/>
      <c r="L451" s="2050"/>
      <c r="M451" s="1973"/>
      <c r="N451" s="1973"/>
      <c r="O451" s="1471"/>
      <c r="P451" s="1808">
        <v>44882</v>
      </c>
      <c r="Q451" s="2103" t="s">
        <v>5491</v>
      </c>
      <c r="R451" s="1810">
        <v>123</v>
      </c>
      <c r="S451" s="1810">
        <f>AVERAGE(CPVTFC3SG0060!V16:W16)</f>
        <v>0.16525000000000001</v>
      </c>
      <c r="T451" s="1175">
        <f>(S451-0.1478)/0.0136*66</f>
        <v>84.683823529411868</v>
      </c>
      <c r="U451" s="2150" t="s">
        <v>314</v>
      </c>
      <c r="V451" s="287"/>
    </row>
    <row r="452" spans="1:22" ht="15.75" thickBot="1" x14ac:dyDescent="0.3">
      <c r="A452" s="600">
        <v>393</v>
      </c>
      <c r="B452" s="1424" t="s">
        <v>2633</v>
      </c>
      <c r="C452" s="1424" t="s">
        <v>868</v>
      </c>
      <c r="D452" s="601">
        <v>44825</v>
      </c>
      <c r="E452" s="602" t="s">
        <v>4929</v>
      </c>
      <c r="F452" s="1425">
        <v>133</v>
      </c>
      <c r="G452" s="1425">
        <f>AVERAGE(CPVTFC3SG0020!R18:S18)</f>
        <v>0.92690000000000006</v>
      </c>
      <c r="H452" s="1802">
        <f t="shared" si="40"/>
        <v>3154.166666666667</v>
      </c>
      <c r="I452" s="2157" t="s">
        <v>315</v>
      </c>
      <c r="J452" s="1315"/>
      <c r="K452" s="1316"/>
      <c r="L452" s="1317"/>
      <c r="M452" s="652"/>
      <c r="N452" s="653"/>
      <c r="O452" s="654"/>
      <c r="P452" s="1310">
        <v>44882</v>
      </c>
      <c r="Q452" s="2102" t="s">
        <v>5491</v>
      </c>
      <c r="R452" s="1312">
        <v>128</v>
      </c>
      <c r="S452" s="1312">
        <f>AVERAGE(CPVTFC3SG0060!H18:I18)</f>
        <v>0.12864999999999999</v>
      </c>
      <c r="T452" s="1313">
        <f t="shared" ref="T452:T453" si="42">(S452-0.1478)/0.0136*66</f>
        <v>-92.933823529411768</v>
      </c>
      <c r="U452" s="2173" t="s">
        <v>314</v>
      </c>
    </row>
    <row r="453" spans="1:22" x14ac:dyDescent="0.25">
      <c r="A453" s="456">
        <v>394</v>
      </c>
      <c r="B453" s="4838" t="s">
        <v>2634</v>
      </c>
      <c r="C453" s="1381" t="s">
        <v>868</v>
      </c>
      <c r="D453" s="87">
        <v>44825</v>
      </c>
      <c r="E453" s="458" t="s">
        <v>4929</v>
      </c>
      <c r="F453" s="459">
        <v>134</v>
      </c>
      <c r="G453" s="459">
        <f>AVERAGE(CPVTFC3SG0020!T18:U18)</f>
        <v>0.94520000000000004</v>
      </c>
      <c r="H453" s="89">
        <f t="shared" si="40"/>
        <v>3230.4166666666665</v>
      </c>
      <c r="I453" s="1522" t="s">
        <v>315</v>
      </c>
      <c r="J453" s="1019"/>
      <c r="K453" s="1274"/>
      <c r="L453" s="659"/>
      <c r="M453" s="667"/>
      <c r="N453" s="661"/>
      <c r="O453" s="1299"/>
      <c r="P453" s="490">
        <v>44882</v>
      </c>
      <c r="Q453" s="2093" t="s">
        <v>5491</v>
      </c>
      <c r="R453" s="492">
        <v>133</v>
      </c>
      <c r="S453" s="492">
        <f>AVERAGE(CPVTFC3SG0060!R18:S18)</f>
        <v>0.12245</v>
      </c>
      <c r="T453" s="622">
        <f t="shared" si="42"/>
        <v>-123.02205882352933</v>
      </c>
      <c r="U453" s="2172" t="s">
        <v>314</v>
      </c>
    </row>
    <row r="454" spans="1:22" ht="15.75" thickBot="1" x14ac:dyDescent="0.3">
      <c r="A454" s="1523"/>
      <c r="B454" s="4840"/>
      <c r="C454" s="2179" t="s">
        <v>5448</v>
      </c>
      <c r="D454" s="2020"/>
      <c r="E454" s="2021"/>
      <c r="F454" s="2022"/>
      <c r="G454" s="2022"/>
      <c r="H454" s="1258"/>
      <c r="I454" s="2180"/>
      <c r="J454" s="2024"/>
      <c r="K454" s="2051"/>
      <c r="L454" s="2026"/>
      <c r="M454" s="1257"/>
      <c r="N454" s="1258"/>
      <c r="O454" s="2027"/>
      <c r="P454" s="91">
        <v>44882</v>
      </c>
      <c r="Q454" s="2088" t="s">
        <v>5491</v>
      </c>
      <c r="R454" s="467">
        <v>134</v>
      </c>
      <c r="S454" s="467">
        <f>AVERAGE(CPVTFC3SG0060!T18:U18)</f>
        <v>9.9000000000000005E-2</v>
      </c>
      <c r="T454" s="225">
        <f t="shared" ref="T454:T455" si="43">(S454-0.1478)/0.0136*66</f>
        <v>-236.82352941176464</v>
      </c>
      <c r="U454" s="2181" t="s">
        <v>314</v>
      </c>
    </row>
    <row r="455" spans="1:22" ht="15.75" thickBot="1" x14ac:dyDescent="0.3">
      <c r="A455" s="1804">
        <v>395</v>
      </c>
      <c r="B455" s="2146" t="s">
        <v>2635</v>
      </c>
      <c r="C455" s="2146" t="s">
        <v>868</v>
      </c>
      <c r="D455" s="471">
        <v>44825</v>
      </c>
      <c r="E455" s="1520" t="s">
        <v>4929</v>
      </c>
      <c r="F455" s="1521">
        <v>135</v>
      </c>
      <c r="G455" s="1521">
        <f>AVERAGE(CPVTFC3SG0020!V18:W18)</f>
        <v>7.0849999999999996E-2</v>
      </c>
      <c r="H455" s="1193">
        <f t="shared" si="40"/>
        <v>-412.70833333333331</v>
      </c>
      <c r="I455" s="1280" t="s">
        <v>314</v>
      </c>
      <c r="J455" s="1466"/>
      <c r="K455" s="2055"/>
      <c r="L455" s="1468"/>
      <c r="M455" s="1469"/>
      <c r="N455" s="1470"/>
      <c r="O455" s="1471"/>
      <c r="P455" s="111">
        <v>44882</v>
      </c>
      <c r="Q455" s="2091" t="s">
        <v>5491</v>
      </c>
      <c r="R455" s="321">
        <v>137</v>
      </c>
      <c r="S455" s="321">
        <f>AVERAGE(CPVTFC3SG0060!B20:C20)</f>
        <v>0.10105</v>
      </c>
      <c r="T455" s="113">
        <f t="shared" si="43"/>
        <v>-226.87499999999994</v>
      </c>
      <c r="U455" s="2182" t="s">
        <v>314</v>
      </c>
    </row>
    <row r="456" spans="1:22" ht="15.75" thickBot="1" x14ac:dyDescent="0.3">
      <c r="A456" s="475">
        <v>396</v>
      </c>
      <c r="B456" s="4847" t="s">
        <v>2636</v>
      </c>
      <c r="C456" s="1451" t="s">
        <v>868</v>
      </c>
      <c r="D456" s="407">
        <v>44825</v>
      </c>
      <c r="E456" s="477" t="s">
        <v>4929</v>
      </c>
      <c r="F456" s="478">
        <v>136</v>
      </c>
      <c r="G456" s="478">
        <f>AVERAGE(CPVTFC3SG0020!X18:Y18)</f>
        <v>2.5510999999999999</v>
      </c>
      <c r="H456" s="405">
        <f t="shared" si="40"/>
        <v>9921.6666666666661</v>
      </c>
      <c r="I456" s="1283" t="s">
        <v>315</v>
      </c>
      <c r="J456" s="4267">
        <v>44895</v>
      </c>
      <c r="K456" s="509" t="s">
        <v>5570</v>
      </c>
      <c r="L456" s="509">
        <v>144</v>
      </c>
      <c r="M456" s="509">
        <f>AVERAGE(CPVTFC3SG0083!P20:Q20)</f>
        <v>0.71314999999999995</v>
      </c>
      <c r="N456" s="4014">
        <f t="shared" ref="N456" si="44">(M456-0.15)/0.0138*400</f>
        <v>16323.1884057971</v>
      </c>
      <c r="O456" s="4515" t="s">
        <v>315</v>
      </c>
      <c r="P456" s="1808">
        <v>44882</v>
      </c>
      <c r="Q456" s="2103" t="s">
        <v>5491</v>
      </c>
      <c r="R456" s="1810">
        <v>138</v>
      </c>
      <c r="S456" s="1810">
        <f>AVERAGE(CPVTFC3SG0060!D20:E20)</f>
        <v>0.12585000000000002</v>
      </c>
      <c r="T456" s="1175">
        <f t="shared" ref="T456:T459" si="45">(S456-0.1478)/0.0136*66</f>
        <v>-106.52205882352926</v>
      </c>
      <c r="U456" s="2183" t="s">
        <v>314</v>
      </c>
    </row>
    <row r="457" spans="1:22" x14ac:dyDescent="0.25">
      <c r="A457" s="586"/>
      <c r="B457" s="4848"/>
      <c r="C457" s="2128" t="s">
        <v>5448</v>
      </c>
      <c r="D457" s="1149"/>
      <c r="E457" s="1264"/>
      <c r="F457" s="695"/>
      <c r="G457" s="695"/>
      <c r="H457" s="646"/>
      <c r="I457" s="1265"/>
      <c r="J457" s="841"/>
      <c r="K457" s="841"/>
      <c r="L457" s="842"/>
      <c r="M457" s="642"/>
      <c r="N457" s="642"/>
      <c r="O457" s="642"/>
      <c r="P457" s="111">
        <v>44882</v>
      </c>
      <c r="Q457" s="2091" t="s">
        <v>5491</v>
      </c>
      <c r="R457" s="321">
        <v>139</v>
      </c>
      <c r="S457" s="321">
        <f>AVERAGE(CPVTFC3SG0060!F20:G20)</f>
        <v>0.18090000000000001</v>
      </c>
      <c r="T457" s="113">
        <f t="shared" si="45"/>
        <v>160.63235294117658</v>
      </c>
      <c r="U457" s="2182" t="s">
        <v>314</v>
      </c>
    </row>
    <row r="458" spans="1:22" x14ac:dyDescent="0.25">
      <c r="A458" s="586"/>
      <c r="B458" s="4848"/>
      <c r="C458" s="2128" t="s">
        <v>863</v>
      </c>
      <c r="D458" s="1149"/>
      <c r="E458" s="1264"/>
      <c r="F458" s="695"/>
      <c r="G458" s="695"/>
      <c r="H458" s="646"/>
      <c r="I458" s="1265"/>
      <c r="J458" s="841"/>
      <c r="K458" s="841"/>
      <c r="L458" s="842"/>
      <c r="M458" s="642"/>
      <c r="N458" s="642"/>
      <c r="O458" s="642"/>
      <c r="P458" s="111">
        <v>44882</v>
      </c>
      <c r="Q458" s="2091" t="s">
        <v>5491</v>
      </c>
      <c r="R458" s="321">
        <v>140</v>
      </c>
      <c r="S458" s="321">
        <f>AVERAGE(CPVTFC3SG0060!H20:I20)</f>
        <v>0.17665</v>
      </c>
      <c r="T458" s="113">
        <f t="shared" si="45"/>
        <v>140.00735294117655</v>
      </c>
      <c r="U458" s="2182" t="s">
        <v>314</v>
      </c>
    </row>
    <row r="459" spans="1:22" ht="15.75" thickBot="1" x14ac:dyDescent="0.3">
      <c r="A459" s="411"/>
      <c r="B459" s="4849"/>
      <c r="C459" s="1379">
        <v>100</v>
      </c>
      <c r="D459" s="1511">
        <v>44881</v>
      </c>
      <c r="E459" s="1512" t="s">
        <v>5449</v>
      </c>
      <c r="F459" s="485">
        <v>52</v>
      </c>
      <c r="G459" s="486">
        <f>AVERAGE(CPVTFC3SG0056!Q19:R19)</f>
        <v>2.46095</v>
      </c>
      <c r="H459" s="1513">
        <f>(G459-0.1243)/0.0142*50</f>
        <v>8227.6408450704221</v>
      </c>
      <c r="I459" s="1514" t="s">
        <v>315</v>
      </c>
      <c r="J459" s="4343">
        <v>44895</v>
      </c>
      <c r="K459" s="1335" t="s">
        <v>5570</v>
      </c>
      <c r="L459" s="1335">
        <v>145</v>
      </c>
      <c r="M459" s="1335">
        <f>AVERAGE(CPVTFC3SG0083!R20:S20)</f>
        <v>0.21360000000000001</v>
      </c>
      <c r="N459" s="4344">
        <f t="shared" ref="N459" si="46">(M459-0.15)/0.0138*400</f>
        <v>1843.4782608695655</v>
      </c>
      <c r="O459" s="4355" t="s">
        <v>315</v>
      </c>
      <c r="P459" s="91">
        <v>44882</v>
      </c>
      <c r="Q459" s="2088" t="s">
        <v>5491</v>
      </c>
      <c r="R459" s="467">
        <v>141</v>
      </c>
      <c r="S459" s="467">
        <f>AVERAGE(CPVTFC3SG0060!J20:K20)</f>
        <v>0.31640000000000001</v>
      </c>
      <c r="T459" s="225">
        <f t="shared" si="45"/>
        <v>818.20588235294133</v>
      </c>
      <c r="U459" s="2181" t="s">
        <v>314</v>
      </c>
    </row>
    <row r="460" spans="1:22" ht="15.75" thickBot="1" x14ac:dyDescent="0.3">
      <c r="A460" s="531">
        <v>397</v>
      </c>
      <c r="B460" s="1462" t="s">
        <v>2637</v>
      </c>
      <c r="C460" s="1462" t="s">
        <v>868</v>
      </c>
      <c r="D460" s="676">
        <v>44825</v>
      </c>
      <c r="E460" s="1463" t="s">
        <v>4929</v>
      </c>
      <c r="F460" s="1464">
        <v>137</v>
      </c>
      <c r="G460" s="1464">
        <f>AVERAGE(CPVTFC3SG0020!B20:C20)</f>
        <v>2.9153000000000002</v>
      </c>
      <c r="H460" s="1524">
        <f t="shared" si="40"/>
        <v>11439.166666666666</v>
      </c>
      <c r="I460" s="1302" t="s">
        <v>315</v>
      </c>
      <c r="J460" s="1466"/>
      <c r="K460" s="1467"/>
      <c r="L460" s="1468"/>
      <c r="M460" s="1469"/>
      <c r="N460" s="1470"/>
      <c r="O460" s="1471"/>
      <c r="P460" s="111">
        <v>44882</v>
      </c>
      <c r="Q460" s="2091" t="s">
        <v>5491</v>
      </c>
      <c r="R460" s="321">
        <v>142</v>
      </c>
      <c r="S460" s="321">
        <f>AVERAGE(CPVTFC3SG0060!L20:M20)</f>
        <v>0.18209999999999998</v>
      </c>
      <c r="T460" s="113">
        <f t="shared" ref="T460" si="47">(S460-0.1478)/0.0136*66</f>
        <v>166.45588235294116</v>
      </c>
      <c r="U460" s="2182" t="s">
        <v>314</v>
      </c>
    </row>
    <row r="461" spans="1:22" x14ac:dyDescent="0.25">
      <c r="A461" s="456">
        <v>398</v>
      </c>
      <c r="B461" s="4838" t="s">
        <v>2638</v>
      </c>
      <c r="C461" s="1296" t="s">
        <v>868</v>
      </c>
      <c r="D461" s="87">
        <v>44825</v>
      </c>
      <c r="E461" s="458" t="s">
        <v>4929</v>
      </c>
      <c r="F461" s="459">
        <v>138</v>
      </c>
      <c r="G461" s="459">
        <f>AVERAGE(CPVTFC3SG0020!D20:E20)</f>
        <v>0.68514999999999993</v>
      </c>
      <c r="H461" s="89">
        <f t="shared" si="40"/>
        <v>2146.875</v>
      </c>
      <c r="I461" s="1522" t="s">
        <v>315</v>
      </c>
      <c r="J461" s="1019"/>
      <c r="K461" s="1020"/>
      <c r="L461" s="659"/>
      <c r="M461" s="667"/>
      <c r="N461" s="661"/>
      <c r="O461" s="721"/>
      <c r="P461" s="490">
        <v>44882</v>
      </c>
      <c r="Q461" s="2093" t="s">
        <v>5491</v>
      </c>
      <c r="R461" s="492">
        <v>143</v>
      </c>
      <c r="S461" s="492">
        <f>AVERAGE(CPVTFC3SG0060!N20:O20)</f>
        <v>8.9849999999999999E-2</v>
      </c>
      <c r="T461" s="622">
        <f t="shared" ref="T461:T462" si="48">(S461-0.1478)/0.0136*66</f>
        <v>-281.22794117647055</v>
      </c>
      <c r="U461" s="2172" t="s">
        <v>314</v>
      </c>
    </row>
    <row r="462" spans="1:22" ht="15.75" thickBot="1" x14ac:dyDescent="0.3">
      <c r="A462" s="219"/>
      <c r="B462" s="4840"/>
      <c r="C462" s="1298" t="s">
        <v>863</v>
      </c>
      <c r="D462" s="1383"/>
      <c r="E462" s="1384"/>
      <c r="F462" s="787"/>
      <c r="G462" s="787"/>
      <c r="H462" s="662"/>
      <c r="I462" s="2121"/>
      <c r="J462" s="963"/>
      <c r="K462" s="1415"/>
      <c r="L462" s="792"/>
      <c r="M462" s="668"/>
      <c r="N462" s="662"/>
      <c r="O462" s="778"/>
      <c r="P462" s="91">
        <v>44882</v>
      </c>
      <c r="Q462" s="2088" t="s">
        <v>5491</v>
      </c>
      <c r="R462" s="467">
        <v>144</v>
      </c>
      <c r="S462" s="467">
        <f>AVERAGE(CPVTFC3SG0060!P20:Q20)</f>
        <v>0.13925000000000001</v>
      </c>
      <c r="T462" s="225">
        <f t="shared" si="48"/>
        <v>-41.492647058823401</v>
      </c>
      <c r="U462" s="2181" t="s">
        <v>314</v>
      </c>
    </row>
    <row r="463" spans="1:22" ht="15.75" thickBot="1" x14ac:dyDescent="0.3">
      <c r="A463" s="531">
        <v>399</v>
      </c>
      <c r="B463" s="1462" t="s">
        <v>2639</v>
      </c>
      <c r="C463" s="1462" t="s">
        <v>868</v>
      </c>
      <c r="D463" s="676">
        <v>44825</v>
      </c>
      <c r="E463" s="1463" t="s">
        <v>4929</v>
      </c>
      <c r="F463" s="1464">
        <v>139</v>
      </c>
      <c r="G463" s="1464">
        <f>AVERAGE(CPVTFC3SG0020!F20:G20)</f>
        <v>2.92075</v>
      </c>
      <c r="H463" s="1524">
        <f t="shared" si="40"/>
        <v>11461.875</v>
      </c>
      <c r="I463" s="1302" t="s">
        <v>315</v>
      </c>
      <c r="J463" s="1466"/>
      <c r="K463" s="1467"/>
      <c r="L463" s="1468"/>
      <c r="M463" s="1469"/>
      <c r="N463" s="1470"/>
      <c r="O463" s="1471"/>
      <c r="P463" s="111">
        <v>44882</v>
      </c>
      <c r="Q463" s="2091" t="s">
        <v>5491</v>
      </c>
      <c r="R463" s="321">
        <v>145</v>
      </c>
      <c r="S463" s="321">
        <f>AVERAGE(CPVTFC3SG0060!R20:S20)</f>
        <v>0.1923</v>
      </c>
      <c r="T463" s="113">
        <f t="shared" ref="T463" si="49">(S463-0.1478)/0.0136*66</f>
        <v>215.95588235294127</v>
      </c>
      <c r="U463" s="2182" t="s">
        <v>314</v>
      </c>
    </row>
    <row r="464" spans="1:22" x14ac:dyDescent="0.25">
      <c r="A464" s="488">
        <v>400</v>
      </c>
      <c r="B464" s="4835" t="s">
        <v>2640</v>
      </c>
      <c r="C464" s="4835" t="s">
        <v>868</v>
      </c>
      <c r="D464" s="490">
        <v>44825</v>
      </c>
      <c r="E464" s="491" t="s">
        <v>4929</v>
      </c>
      <c r="F464" s="492">
        <v>140</v>
      </c>
      <c r="G464" s="492">
        <f>AVERAGE(CPVTFC3SG0020!H20:I20)</f>
        <v>0.12135</v>
      </c>
      <c r="H464" s="622">
        <f t="shared" si="40"/>
        <v>-202.29166666666663</v>
      </c>
      <c r="I464" s="1273" t="s">
        <v>314</v>
      </c>
      <c r="J464" s="1019"/>
      <c r="K464" s="1274"/>
      <c r="L464" s="659"/>
      <c r="M464" s="667"/>
      <c r="N464" s="661"/>
      <c r="O464" s="721"/>
      <c r="P464" s="490">
        <v>44881</v>
      </c>
      <c r="Q464" s="2184" t="s">
        <v>5476</v>
      </c>
      <c r="R464" s="492">
        <v>76</v>
      </c>
      <c r="S464" s="589">
        <f>AVERAGE(CPVTFC3SG0057!U23:V23)</f>
        <v>0.13795000000000002</v>
      </c>
      <c r="T464" s="622">
        <f t="shared" ref="T464" si="50">(S464-0.128)/0.0135*66</f>
        <v>48.644444444444517</v>
      </c>
      <c r="U464" s="1249" t="s">
        <v>314</v>
      </c>
    </row>
    <row r="465" spans="1:21" x14ac:dyDescent="0.25">
      <c r="A465" s="593"/>
      <c r="B465" s="4836"/>
      <c r="C465" s="4836"/>
      <c r="D465" s="1149"/>
      <c r="E465" s="1264"/>
      <c r="F465" s="695"/>
      <c r="G465" s="695"/>
      <c r="H465" s="646"/>
      <c r="I465" s="1265"/>
      <c r="J465" s="875"/>
      <c r="K465" s="843"/>
      <c r="L465" s="877"/>
      <c r="M465" s="645"/>
      <c r="N465" s="646"/>
      <c r="O465" s="642"/>
      <c r="P465" s="111">
        <v>44882</v>
      </c>
      <c r="Q465" s="2091" t="s">
        <v>5491</v>
      </c>
      <c r="R465" s="321">
        <v>146</v>
      </c>
      <c r="S465" s="321">
        <f>AVERAGE(CPVTFC3SG0060!T20:U20)</f>
        <v>8.3249999999999991E-2</v>
      </c>
      <c r="T465" s="113">
        <f t="shared" ref="T465:T467" si="51">(S465-0.1478)/0.0136*66</f>
        <v>-313.25735294117646</v>
      </c>
      <c r="U465" s="2182" t="s">
        <v>314</v>
      </c>
    </row>
    <row r="466" spans="1:21" x14ac:dyDescent="0.25">
      <c r="A466" s="593"/>
      <c r="B466" s="4836"/>
      <c r="C466" s="320" t="s">
        <v>5448</v>
      </c>
      <c r="D466" s="1149"/>
      <c r="E466" s="1264"/>
      <c r="F466" s="695"/>
      <c r="G466" s="695"/>
      <c r="H466" s="646"/>
      <c r="I466" s="1265"/>
      <c r="J466" s="875"/>
      <c r="K466" s="843"/>
      <c r="L466" s="877"/>
      <c r="M466" s="645"/>
      <c r="N466" s="646"/>
      <c r="O466" s="642"/>
      <c r="P466" s="111">
        <v>44882</v>
      </c>
      <c r="Q466" s="2091" t="s">
        <v>5491</v>
      </c>
      <c r="R466" s="321">
        <v>147</v>
      </c>
      <c r="S466" s="321">
        <f>AVERAGE(CPVTFC3SG0060!V20:W20)</f>
        <v>8.1049999999999997E-2</v>
      </c>
      <c r="T466" s="113">
        <f t="shared" si="51"/>
        <v>-323.93382352941171</v>
      </c>
      <c r="U466" s="2182" t="s">
        <v>314</v>
      </c>
    </row>
    <row r="467" spans="1:21" ht="15.75" thickBot="1" x14ac:dyDescent="0.3">
      <c r="A467" s="1870"/>
      <c r="B467" s="4837"/>
      <c r="C467" s="302" t="s">
        <v>863</v>
      </c>
      <c r="D467" s="2084"/>
      <c r="E467" s="2085"/>
      <c r="F467" s="1586"/>
      <c r="G467" s="1586"/>
      <c r="H467" s="970"/>
      <c r="I467" s="2122"/>
      <c r="J467" s="967"/>
      <c r="K467" s="968"/>
      <c r="L467" s="794"/>
      <c r="M467" s="969"/>
      <c r="N467" s="970"/>
      <c r="O467" s="650"/>
      <c r="P467" s="111">
        <v>44882</v>
      </c>
      <c r="Q467" s="2091" t="s">
        <v>5491</v>
      </c>
      <c r="R467" s="321">
        <v>148</v>
      </c>
      <c r="S467" s="321">
        <f>AVERAGE(CPVTFC3SG0060!X20:Y20)</f>
        <v>8.879999999999999E-2</v>
      </c>
      <c r="T467" s="113">
        <f t="shared" si="51"/>
        <v>-286.3235294117647</v>
      </c>
      <c r="U467" s="2182" t="s">
        <v>314</v>
      </c>
    </row>
    <row r="468" spans="1:21" x14ac:dyDescent="0.25">
      <c r="A468" s="86">
        <v>401</v>
      </c>
      <c r="B468" s="4838" t="s">
        <v>2641</v>
      </c>
      <c r="C468" s="1381" t="s">
        <v>868</v>
      </c>
      <c r="D468" s="87">
        <v>44825</v>
      </c>
      <c r="E468" s="458" t="s">
        <v>4929</v>
      </c>
      <c r="F468" s="459">
        <v>141</v>
      </c>
      <c r="G468" s="459">
        <f>AVERAGE(CPVTFC3SG0020!J20:K20)</f>
        <v>2.8932000000000002</v>
      </c>
      <c r="H468" s="89">
        <f t="shared" si="40"/>
        <v>11347.083333333334</v>
      </c>
      <c r="I468" s="1522" t="s">
        <v>315</v>
      </c>
      <c r="J468" s="806"/>
      <c r="K468" s="806"/>
      <c r="L468" s="809"/>
      <c r="M468" s="721"/>
      <c r="N468" s="721"/>
      <c r="O468" s="1299"/>
      <c r="P468" s="87">
        <v>44882</v>
      </c>
      <c r="Q468" s="2099" t="s">
        <v>5491</v>
      </c>
      <c r="R468" s="459">
        <v>149</v>
      </c>
      <c r="S468" s="459">
        <f>AVERAGE(CPVTFC3SG0060!B22:C22)</f>
        <v>0.60885</v>
      </c>
      <c r="T468" s="89">
        <f t="shared" ref="T468:T471" si="52">(S468-0.1478)/0.0136*66</f>
        <v>2237.4485294117649</v>
      </c>
      <c r="U468" s="2185" t="s">
        <v>315</v>
      </c>
    </row>
    <row r="469" spans="1:21" x14ac:dyDescent="0.25">
      <c r="A469" s="592"/>
      <c r="B469" s="4839"/>
      <c r="C469" s="1307" t="s">
        <v>5448</v>
      </c>
      <c r="D469" s="1286"/>
      <c r="E469" s="1287"/>
      <c r="F469" s="1288"/>
      <c r="G469" s="1288"/>
      <c r="H469" s="831"/>
      <c r="I469" s="1289"/>
      <c r="J469" s="827"/>
      <c r="K469" s="827"/>
      <c r="L469" s="829"/>
      <c r="M469" s="656"/>
      <c r="N469" s="656"/>
      <c r="O469" s="672"/>
      <c r="P469" s="18">
        <v>44882</v>
      </c>
      <c r="Q469" s="2089" t="s">
        <v>5491</v>
      </c>
      <c r="R469" s="102">
        <v>150</v>
      </c>
      <c r="S469" s="102">
        <f>AVERAGE(CPVTFC3SG0060!D22:E22)</f>
        <v>0.19474999999999998</v>
      </c>
      <c r="T469" s="13">
        <f t="shared" si="52"/>
        <v>227.84558823529409</v>
      </c>
      <c r="U469" s="2171" t="s">
        <v>314</v>
      </c>
    </row>
    <row r="470" spans="1:21" ht="15.75" thickBot="1" x14ac:dyDescent="0.3">
      <c r="A470" s="2034"/>
      <c r="B470" s="4840"/>
      <c r="C470" s="2179" t="s">
        <v>863</v>
      </c>
      <c r="D470" s="2020"/>
      <c r="E470" s="2021"/>
      <c r="F470" s="2022"/>
      <c r="G470" s="2022"/>
      <c r="H470" s="1258"/>
      <c r="I470" s="2180"/>
      <c r="J470" s="1507"/>
      <c r="K470" s="1507"/>
      <c r="L470" s="1508"/>
      <c r="M470" s="1509"/>
      <c r="N470" s="1509"/>
      <c r="O470" s="2027"/>
      <c r="P470" s="91">
        <v>44882</v>
      </c>
      <c r="Q470" s="2088" t="s">
        <v>5491</v>
      </c>
      <c r="R470" s="467">
        <v>151</v>
      </c>
      <c r="S470" s="467">
        <f>AVERAGE(CPVTFC3SG0060!F22:G22)</f>
        <v>0.35630000000000001</v>
      </c>
      <c r="T470" s="225">
        <f t="shared" si="52"/>
        <v>1011.8382352941178</v>
      </c>
      <c r="U470" s="2181" t="s">
        <v>314</v>
      </c>
    </row>
    <row r="471" spans="1:21" x14ac:dyDescent="0.25">
      <c r="A471" s="488">
        <v>402</v>
      </c>
      <c r="B471" s="4841" t="s">
        <v>2642</v>
      </c>
      <c r="C471" s="1272" t="s">
        <v>868</v>
      </c>
      <c r="D471" s="490">
        <v>44825</v>
      </c>
      <c r="E471" s="491" t="s">
        <v>4929</v>
      </c>
      <c r="F471" s="492">
        <v>142</v>
      </c>
      <c r="G471" s="492">
        <f>AVERAGE(CPVTFC3SG0020!L20:M20)</f>
        <v>0.23380000000000001</v>
      </c>
      <c r="H471" s="622">
        <f t="shared" si="40"/>
        <v>266.25000000000006</v>
      </c>
      <c r="I471" s="1273" t="s">
        <v>314</v>
      </c>
      <c r="J471" s="1019"/>
      <c r="K471" s="1020"/>
      <c r="L471" s="659"/>
      <c r="M471" s="667"/>
      <c r="N471" s="661"/>
      <c r="O471" s="1299"/>
      <c r="P471" s="490">
        <v>44882</v>
      </c>
      <c r="Q471" s="2093" t="s">
        <v>5491</v>
      </c>
      <c r="R471" s="492">
        <v>158</v>
      </c>
      <c r="S471" s="492">
        <f>AVERAGE(CPVTFC3SG0060!T22:U22)</f>
        <v>0.11460000000000001</v>
      </c>
      <c r="T471" s="622">
        <f t="shared" si="52"/>
        <v>-161.11764705882342</v>
      </c>
      <c r="U471" s="2172" t="s">
        <v>314</v>
      </c>
    </row>
    <row r="472" spans="1:21" ht="15.75" thickBot="1" x14ac:dyDescent="0.3">
      <c r="A472" s="1857"/>
      <c r="B472" s="4842"/>
      <c r="C472" s="2188" t="s">
        <v>5448</v>
      </c>
      <c r="D472" s="2020"/>
      <c r="E472" s="2021"/>
      <c r="F472" s="2022"/>
      <c r="G472" s="2022"/>
      <c r="H472" s="1258"/>
      <c r="I472" s="2180"/>
      <c r="J472" s="2024"/>
      <c r="K472" s="2025"/>
      <c r="L472" s="2026"/>
      <c r="M472" s="1257"/>
      <c r="N472" s="1258"/>
      <c r="O472" s="2027"/>
      <c r="P472" s="91">
        <v>44882</v>
      </c>
      <c r="Q472" s="2088" t="s">
        <v>5491</v>
      </c>
      <c r="R472" s="467">
        <v>159</v>
      </c>
      <c r="S472" s="467">
        <f>AVERAGE(CPVTFC3SG0060!V22:W22)</f>
        <v>8.2299999999999998E-2</v>
      </c>
      <c r="T472" s="225">
        <f t="shared" ref="T472" si="53">(S472-0.1478)/0.0136*66</f>
        <v>-317.86764705882348</v>
      </c>
      <c r="U472" s="2181" t="s">
        <v>314</v>
      </c>
    </row>
    <row r="473" spans="1:21" ht="15.75" thickBot="1" x14ac:dyDescent="0.3">
      <c r="A473" s="2008">
        <v>403</v>
      </c>
      <c r="B473" s="2191" t="s">
        <v>2643</v>
      </c>
      <c r="C473" s="2191" t="s">
        <v>868</v>
      </c>
      <c r="D473" s="2010">
        <v>44825</v>
      </c>
      <c r="E473" s="2011" t="s">
        <v>4929</v>
      </c>
      <c r="F473" s="2012">
        <v>143</v>
      </c>
      <c r="G473" s="2012">
        <f>AVERAGE(CPVTFC3SG0020!N20:O20)</f>
        <v>2.4741499999999998</v>
      </c>
      <c r="H473" s="2013">
        <f t="shared" si="40"/>
        <v>9601.0416666666661</v>
      </c>
      <c r="I473" s="2192" t="s">
        <v>315</v>
      </c>
      <c r="J473" s="2071"/>
      <c r="K473" s="2072"/>
      <c r="L473" s="2073"/>
      <c r="M473" s="2074"/>
      <c r="N473" s="860"/>
      <c r="O473" s="861"/>
      <c r="P473" s="1808">
        <v>44882</v>
      </c>
      <c r="Q473" s="2103" t="s">
        <v>5491</v>
      </c>
      <c r="R473" s="1810">
        <v>160</v>
      </c>
      <c r="S473" s="1810">
        <f>AVERAGE(CPVTFC3SG0060!X22:Y22)</f>
        <v>0.1905</v>
      </c>
      <c r="T473" s="1175">
        <f t="shared" ref="T473" si="54">(S473-0.1478)/0.0136*66</f>
        <v>207.2205882352942</v>
      </c>
      <c r="U473" s="2183" t="s">
        <v>314</v>
      </c>
    </row>
    <row r="474" spans="1:21" x14ac:dyDescent="0.25">
      <c r="A474" s="456">
        <v>404</v>
      </c>
      <c r="B474" s="4843" t="s">
        <v>2644</v>
      </c>
      <c r="C474" s="1296" t="s">
        <v>868</v>
      </c>
      <c r="D474" s="87">
        <v>44825</v>
      </c>
      <c r="E474" s="458" t="s">
        <v>4929</v>
      </c>
      <c r="F474" s="459">
        <v>144</v>
      </c>
      <c r="G474" s="459">
        <f>AVERAGE(CPVTFC3SG0020!P20:Q20)</f>
        <v>2.9075500000000001</v>
      </c>
      <c r="H474" s="89">
        <f t="shared" si="40"/>
        <v>11406.875</v>
      </c>
      <c r="I474" s="1522" t="s">
        <v>315</v>
      </c>
      <c r="J474" s="1019"/>
      <c r="K474" s="1020"/>
      <c r="L474" s="659"/>
      <c r="M474" s="667"/>
      <c r="N474" s="661"/>
      <c r="O474" s="721"/>
      <c r="P474" s="87">
        <v>44882</v>
      </c>
      <c r="Q474" s="2099" t="s">
        <v>5491</v>
      </c>
      <c r="R474" s="459">
        <v>161</v>
      </c>
      <c r="S474" s="459">
        <f>AVERAGE(CPVTFC3SG0060!B24:C24)</f>
        <v>1.70635</v>
      </c>
      <c r="T474" s="89">
        <f t="shared" ref="T474:T476" si="55">(S474-0.1478)/0.0136*66</f>
        <v>7563.551470588236</v>
      </c>
      <c r="U474" s="2185" t="s">
        <v>315</v>
      </c>
    </row>
    <row r="475" spans="1:21" x14ac:dyDescent="0.25">
      <c r="A475" s="597"/>
      <c r="B475" s="4844"/>
      <c r="C475" s="330" t="s">
        <v>5448</v>
      </c>
      <c r="D475" s="1149"/>
      <c r="E475" s="1264"/>
      <c r="F475" s="695"/>
      <c r="G475" s="695"/>
      <c r="H475" s="646"/>
      <c r="I475" s="1265"/>
      <c r="J475" s="875"/>
      <c r="K475" s="876"/>
      <c r="L475" s="877"/>
      <c r="M475" s="645"/>
      <c r="N475" s="646"/>
      <c r="O475" s="642"/>
      <c r="P475" s="18">
        <v>44882</v>
      </c>
      <c r="Q475" s="2089" t="s">
        <v>5491</v>
      </c>
      <c r="R475" s="102">
        <v>162</v>
      </c>
      <c r="S475" s="102">
        <f>AVERAGE(CPVTFC3SG0060!D24:E24)</f>
        <v>0.35935</v>
      </c>
      <c r="T475" s="13">
        <f t="shared" si="55"/>
        <v>1026.6397058823529</v>
      </c>
      <c r="U475" s="2171" t="s">
        <v>314</v>
      </c>
    </row>
    <row r="476" spans="1:21" ht="15.75" thickBot="1" x14ac:dyDescent="0.3">
      <c r="A476" s="598"/>
      <c r="B476" s="4845"/>
      <c r="C476" s="317" t="s">
        <v>863</v>
      </c>
      <c r="D476" s="2084"/>
      <c r="E476" s="2085"/>
      <c r="F476" s="1586"/>
      <c r="G476" s="1586"/>
      <c r="H476" s="970"/>
      <c r="I476" s="2122"/>
      <c r="J476" s="967"/>
      <c r="K476" s="1022"/>
      <c r="L476" s="794"/>
      <c r="M476" s="969"/>
      <c r="N476" s="970"/>
      <c r="O476" s="650"/>
      <c r="P476" s="111">
        <v>44882</v>
      </c>
      <c r="Q476" s="2091" t="s">
        <v>5491</v>
      </c>
      <c r="R476" s="321">
        <v>163</v>
      </c>
      <c r="S476" s="321">
        <f>AVERAGE(CPVTFC3SG0060!F24:G24)</f>
        <v>0.14474999999999999</v>
      </c>
      <c r="T476" s="113">
        <f t="shared" si="55"/>
        <v>-14.801470588235281</v>
      </c>
      <c r="U476" s="2182" t="s">
        <v>314</v>
      </c>
    </row>
    <row r="477" spans="1:21" x14ac:dyDescent="0.25">
      <c r="A477" s="406">
        <v>405</v>
      </c>
      <c r="B477" s="4852" t="s">
        <v>2645</v>
      </c>
      <c r="C477" s="1282" t="s">
        <v>868</v>
      </c>
      <c r="D477" s="407">
        <v>44825</v>
      </c>
      <c r="E477" s="477" t="s">
        <v>4929</v>
      </c>
      <c r="F477" s="478">
        <v>145</v>
      </c>
      <c r="G477" s="478">
        <f>AVERAGE(CPVTFC3SG0020!R20:S20)</f>
        <v>2.8862000000000001</v>
      </c>
      <c r="H477" s="405">
        <f t="shared" si="40"/>
        <v>11317.916666666666</v>
      </c>
      <c r="I477" s="1283" t="s">
        <v>315</v>
      </c>
      <c r="J477" s="806"/>
      <c r="K477" s="806"/>
      <c r="L477" s="809"/>
      <c r="M477" s="721"/>
      <c r="N477" s="721"/>
      <c r="O477" s="1299"/>
      <c r="P477" s="407">
        <v>44882</v>
      </c>
      <c r="Q477" s="2094" t="s">
        <v>5491</v>
      </c>
      <c r="R477" s="478">
        <v>164</v>
      </c>
      <c r="S477" s="478">
        <f>AVERAGE(CPVTFC3SG0060!H24:I24)</f>
        <v>1.8801000000000001</v>
      </c>
      <c r="T477" s="405">
        <f t="shared" ref="T477:T478" si="56">(S477-0.1478)/0.0136*66</f>
        <v>8406.7500000000018</v>
      </c>
      <c r="U477" s="2178" t="s">
        <v>315</v>
      </c>
    </row>
    <row r="478" spans="1:21" ht="15.75" thickBot="1" x14ac:dyDescent="0.3">
      <c r="A478" s="1032"/>
      <c r="B478" s="4853"/>
      <c r="C478" s="2117" t="s">
        <v>5448</v>
      </c>
      <c r="D478" s="1974"/>
      <c r="E478" s="2046"/>
      <c r="F478" s="2047"/>
      <c r="G478" s="2047"/>
      <c r="H478" s="1470"/>
      <c r="I478" s="1290"/>
      <c r="J478" s="2049"/>
      <c r="K478" s="2049"/>
      <c r="L478" s="2050"/>
      <c r="M478" s="1973"/>
      <c r="N478" s="1973"/>
      <c r="O478" s="1471"/>
      <c r="P478" s="121">
        <v>44882</v>
      </c>
      <c r="Q478" s="2098" t="s">
        <v>5491</v>
      </c>
      <c r="R478" s="445">
        <v>165</v>
      </c>
      <c r="S478" s="445">
        <f>AVERAGE(CPVTFC3SG0060!J24:K24)</f>
        <v>0.55790000000000006</v>
      </c>
      <c r="T478" s="123">
        <f t="shared" si="56"/>
        <v>1990.1911764705887</v>
      </c>
      <c r="U478" s="2194" t="s">
        <v>315</v>
      </c>
    </row>
    <row r="479" spans="1:21" x14ac:dyDescent="0.25">
      <c r="A479" s="456">
        <v>406</v>
      </c>
      <c r="B479" s="4838" t="s">
        <v>2646</v>
      </c>
      <c r="C479" s="1381" t="s">
        <v>868</v>
      </c>
      <c r="D479" s="87">
        <v>44825</v>
      </c>
      <c r="E479" s="458" t="s">
        <v>4929</v>
      </c>
      <c r="F479" s="459">
        <v>146</v>
      </c>
      <c r="G479" s="459">
        <f>AVERAGE(CPVTFC3SG0020!T20:U20)</f>
        <v>0.89259999999999995</v>
      </c>
      <c r="H479" s="89">
        <f t="shared" si="40"/>
        <v>3011.2499999999995</v>
      </c>
      <c r="I479" s="1522" t="s">
        <v>315</v>
      </c>
      <c r="J479" s="1019"/>
      <c r="K479" s="1020"/>
      <c r="L479" s="659"/>
      <c r="M479" s="667"/>
      <c r="N479" s="661"/>
      <c r="O479" s="1299"/>
      <c r="P479" s="490">
        <v>44882</v>
      </c>
      <c r="Q479" s="2093" t="s">
        <v>5491</v>
      </c>
      <c r="R479" s="492">
        <v>166</v>
      </c>
      <c r="S479" s="492">
        <f>AVERAGE(CPVTFC3SG0060!L24:M24)</f>
        <v>0.17185</v>
      </c>
      <c r="T479" s="622">
        <f t="shared" ref="T479:T480" si="57">(S479-0.1478)/0.0136*66</f>
        <v>116.71323529411774</v>
      </c>
      <c r="U479" s="2172" t="s">
        <v>314</v>
      </c>
    </row>
    <row r="480" spans="1:21" ht="15.75" thickBot="1" x14ac:dyDescent="0.3">
      <c r="A480" s="1910"/>
      <c r="B480" s="4839"/>
      <c r="C480" s="1462" t="s">
        <v>5448</v>
      </c>
      <c r="D480" s="1974"/>
      <c r="E480" s="2046"/>
      <c r="F480" s="2047"/>
      <c r="G480" s="2047"/>
      <c r="H480" s="1470"/>
      <c r="I480" s="1290"/>
      <c r="J480" s="1466"/>
      <c r="K480" s="1467"/>
      <c r="L480" s="1468"/>
      <c r="M480" s="1469"/>
      <c r="N480" s="1470"/>
      <c r="O480" s="1471"/>
      <c r="P480" s="111">
        <v>44882</v>
      </c>
      <c r="Q480" s="2091" t="s">
        <v>5491</v>
      </c>
      <c r="R480" s="321">
        <v>167</v>
      </c>
      <c r="S480" s="321">
        <f>AVERAGE(CPVTFC3SG0060!N24:O24)</f>
        <v>0.11885000000000001</v>
      </c>
      <c r="T480" s="113">
        <f t="shared" si="57"/>
        <v>-140.49264705882342</v>
      </c>
      <c r="U480" s="2182" t="s">
        <v>314</v>
      </c>
    </row>
    <row r="481" spans="1:22" x14ac:dyDescent="0.25">
      <c r="A481" s="508">
        <v>407</v>
      </c>
      <c r="B481" s="4835" t="s">
        <v>2647</v>
      </c>
      <c r="C481" s="1297" t="s">
        <v>868</v>
      </c>
      <c r="D481" s="490">
        <v>44825</v>
      </c>
      <c r="E481" s="491" t="s">
        <v>4929</v>
      </c>
      <c r="F481" s="492">
        <v>147</v>
      </c>
      <c r="G481" s="492">
        <f>AVERAGE(CPVTFC3SG0020!V20:W20)</f>
        <v>0.42269999999999996</v>
      </c>
      <c r="H481" s="622">
        <f t="shared" si="40"/>
        <v>1053.333333333333</v>
      </c>
      <c r="I481" s="2195" t="s">
        <v>314</v>
      </c>
      <c r="J481" s="1019"/>
      <c r="K481" s="1020"/>
      <c r="L481" s="659"/>
      <c r="M481" s="667"/>
      <c r="N481" s="661"/>
      <c r="O481" s="721"/>
      <c r="P481" s="490">
        <v>44882</v>
      </c>
      <c r="Q481" s="2093" t="s">
        <v>5491</v>
      </c>
      <c r="R481" s="492">
        <v>168</v>
      </c>
      <c r="S481" s="492">
        <f>AVERAGE(CPVTFC3SG0060!P24:Q24)</f>
        <v>0.12435000000000002</v>
      </c>
      <c r="T481" s="622">
        <f t="shared" ref="T481:T483" si="58">(S481-0.1478)/0.0136*66</f>
        <v>-113.80147058823515</v>
      </c>
      <c r="U481" s="2172" t="s">
        <v>314</v>
      </c>
    </row>
    <row r="482" spans="1:22" x14ac:dyDescent="0.25">
      <c r="A482" s="585"/>
      <c r="B482" s="4836"/>
      <c r="C482" s="320" t="s">
        <v>5448</v>
      </c>
      <c r="D482" s="1149"/>
      <c r="E482" s="1264"/>
      <c r="F482" s="695"/>
      <c r="G482" s="695"/>
      <c r="H482" s="646"/>
      <c r="I482" s="2193"/>
      <c r="J482" s="875"/>
      <c r="K482" s="876"/>
      <c r="L482" s="877"/>
      <c r="M482" s="645"/>
      <c r="N482" s="646"/>
      <c r="O482" s="642"/>
      <c r="P482" s="18">
        <v>44882</v>
      </c>
      <c r="Q482" s="2089" t="s">
        <v>5491</v>
      </c>
      <c r="R482" s="102">
        <v>169</v>
      </c>
      <c r="S482" s="102">
        <f>AVERAGE(CPVTFC3SG0060!R24:S24)</f>
        <v>8.5249999999999992E-2</v>
      </c>
      <c r="T482" s="13">
        <f t="shared" si="58"/>
        <v>-303.55147058823525</v>
      </c>
      <c r="U482" s="2171" t="s">
        <v>314</v>
      </c>
    </row>
    <row r="483" spans="1:22" ht="15.75" thickBot="1" x14ac:dyDescent="0.3">
      <c r="A483" s="498"/>
      <c r="B483" s="4837"/>
      <c r="C483" s="302" t="s">
        <v>863</v>
      </c>
      <c r="D483" s="2084"/>
      <c r="E483" s="2085"/>
      <c r="F483" s="1586"/>
      <c r="G483" s="1586"/>
      <c r="H483" s="970"/>
      <c r="I483" s="2196"/>
      <c r="J483" s="967"/>
      <c r="K483" s="1022"/>
      <c r="L483" s="794"/>
      <c r="M483" s="969"/>
      <c r="N483" s="970"/>
      <c r="O483" s="650"/>
      <c r="P483" s="111">
        <v>44882</v>
      </c>
      <c r="Q483" s="2091" t="s">
        <v>5491</v>
      </c>
      <c r="R483" s="321">
        <v>170</v>
      </c>
      <c r="S483" s="321">
        <f>AVERAGE(CPVTFC3SG0060!T24:U24)</f>
        <v>7.9750000000000001E-2</v>
      </c>
      <c r="T483" s="113">
        <f t="shared" si="58"/>
        <v>-330.24264705882348</v>
      </c>
      <c r="U483" s="2182" t="s">
        <v>314</v>
      </c>
    </row>
    <row r="484" spans="1:22" x14ac:dyDescent="0.25">
      <c r="A484" s="456">
        <v>408</v>
      </c>
      <c r="B484" s="4843" t="s">
        <v>2648</v>
      </c>
      <c r="C484" s="1296" t="s">
        <v>868</v>
      </c>
      <c r="D484" s="87">
        <v>44825</v>
      </c>
      <c r="E484" s="458" t="s">
        <v>4929</v>
      </c>
      <c r="F484" s="459">
        <v>148</v>
      </c>
      <c r="G484" s="459">
        <f>AVERAGE(CPVTFC3SG0020!X20:Y20)</f>
        <v>2.5244</v>
      </c>
      <c r="H484" s="89">
        <f t="shared" si="40"/>
        <v>9810.4166666666661</v>
      </c>
      <c r="I484" s="1522" t="s">
        <v>315</v>
      </c>
      <c r="J484" s="806"/>
      <c r="K484" s="747"/>
      <c r="L484" s="809"/>
      <c r="M484" s="667"/>
      <c r="N484" s="661"/>
      <c r="O484" s="721"/>
      <c r="P484" s="490">
        <v>44882</v>
      </c>
      <c r="Q484" s="2093" t="s">
        <v>5491</v>
      </c>
      <c r="R484" s="492">
        <v>171</v>
      </c>
      <c r="S484" s="492">
        <f>AVERAGE(CPVTFC3SG0060!V24:W24)</f>
        <v>0.24590000000000001</v>
      </c>
      <c r="T484" s="622">
        <f t="shared" ref="T484:T486" si="59">(S484-0.1478)/0.0136*66</f>
        <v>476.07352941176487</v>
      </c>
      <c r="U484" s="2172" t="s">
        <v>314</v>
      </c>
    </row>
    <row r="485" spans="1:22" x14ac:dyDescent="0.25">
      <c r="A485" s="597"/>
      <c r="B485" s="4844"/>
      <c r="C485" s="330" t="s">
        <v>5448</v>
      </c>
      <c r="D485" s="1149"/>
      <c r="E485" s="1264"/>
      <c r="F485" s="695"/>
      <c r="G485" s="695"/>
      <c r="H485" s="646"/>
      <c r="I485" s="1265"/>
      <c r="J485" s="841"/>
      <c r="K485" s="856"/>
      <c r="L485" s="842"/>
      <c r="M485" s="645"/>
      <c r="N485" s="646"/>
      <c r="O485" s="642"/>
      <c r="P485" s="18">
        <v>44882</v>
      </c>
      <c r="Q485" s="2089" t="s">
        <v>5491</v>
      </c>
      <c r="R485" s="102">
        <v>172</v>
      </c>
      <c r="S485" s="102">
        <f>AVERAGE(CPVTFC3SG0060!X24:Y24)</f>
        <v>0.113</v>
      </c>
      <c r="T485" s="13">
        <f t="shared" si="59"/>
        <v>-168.88235294117641</v>
      </c>
      <c r="U485" s="2171" t="s">
        <v>314</v>
      </c>
    </row>
    <row r="486" spans="1:22" ht="15.75" thickBot="1" x14ac:dyDescent="0.3">
      <c r="A486" s="598"/>
      <c r="B486" s="4845"/>
      <c r="C486" s="317" t="s">
        <v>863</v>
      </c>
      <c r="D486" s="2084"/>
      <c r="E486" s="2085"/>
      <c r="F486" s="1586"/>
      <c r="G486" s="1586"/>
      <c r="H486" s="970"/>
      <c r="I486" s="2122"/>
      <c r="J486" s="1643"/>
      <c r="K486" s="1435"/>
      <c r="L486" s="1644"/>
      <c r="M486" s="969"/>
      <c r="N486" s="970"/>
      <c r="O486" s="650"/>
      <c r="P486" s="111">
        <v>44882</v>
      </c>
      <c r="Q486" s="2091" t="s">
        <v>5491</v>
      </c>
      <c r="R486" s="321">
        <v>173</v>
      </c>
      <c r="S486" s="321">
        <f>AVERAGE(CPVTFC3SG0060!B26:C26)</f>
        <v>0.14360000000000001</v>
      </c>
      <c r="T486" s="113">
        <f t="shared" si="59"/>
        <v>-20.382352941176382</v>
      </c>
      <c r="U486" s="2182" t="s">
        <v>314</v>
      </c>
    </row>
    <row r="487" spans="1:22" x14ac:dyDescent="0.25">
      <c r="A487" s="86">
        <v>409</v>
      </c>
      <c r="B487" s="1296" t="s">
        <v>2649</v>
      </c>
      <c r="C487" s="1296" t="s">
        <v>868</v>
      </c>
      <c r="D487" s="87">
        <v>44825</v>
      </c>
      <c r="E487" s="458" t="s">
        <v>4929</v>
      </c>
      <c r="F487" s="459">
        <v>149</v>
      </c>
      <c r="G487" s="459">
        <f>AVERAGE(CPVTFC3SG0020!B22:C22)</f>
        <v>1.9015</v>
      </c>
      <c r="H487" s="89">
        <f t="shared" si="40"/>
        <v>7215.0000000000009</v>
      </c>
      <c r="I487" s="1522" t="s">
        <v>315</v>
      </c>
      <c r="J487" s="806"/>
      <c r="K487" s="747"/>
      <c r="L487" s="809"/>
      <c r="M487" s="667"/>
      <c r="N487" s="661"/>
      <c r="O487" s="721"/>
      <c r="P487" s="490">
        <v>44882</v>
      </c>
      <c r="Q487" s="2093" t="s">
        <v>5491</v>
      </c>
      <c r="R487" s="492">
        <v>174</v>
      </c>
      <c r="S487" s="492">
        <f>AVERAGE(CPVTFC3SG0060!D26:E26)</f>
        <v>0.2422</v>
      </c>
      <c r="T487" s="622">
        <f t="shared" ref="T487:T489" si="60">(S487-0.1478)/0.0136*66</f>
        <v>458.11764705882359</v>
      </c>
      <c r="U487" s="2172" t="s">
        <v>314</v>
      </c>
    </row>
    <row r="488" spans="1:22" x14ac:dyDescent="0.25">
      <c r="A488" s="596"/>
      <c r="B488" s="330"/>
      <c r="C488" s="330" t="s">
        <v>5448</v>
      </c>
      <c r="D488" s="1149"/>
      <c r="E488" s="1264"/>
      <c r="F488" s="695"/>
      <c r="G488" s="695"/>
      <c r="H488" s="646"/>
      <c r="I488" s="1265"/>
      <c r="J488" s="841"/>
      <c r="K488" s="856"/>
      <c r="L488" s="842"/>
      <c r="M488" s="645"/>
      <c r="N488" s="646"/>
      <c r="O488" s="642"/>
      <c r="P488" s="18">
        <v>44882</v>
      </c>
      <c r="Q488" s="2089" t="s">
        <v>5491</v>
      </c>
      <c r="R488" s="102">
        <v>175</v>
      </c>
      <c r="S488" s="102">
        <f>AVERAGE(CPVTFC3SG0060!F26:G26)</f>
        <v>0.12125</v>
      </c>
      <c r="T488" s="13">
        <f t="shared" si="60"/>
        <v>-128.84558823529409</v>
      </c>
      <c r="U488" s="2171" t="s">
        <v>314</v>
      </c>
    </row>
    <row r="489" spans="1:22" ht="15.75" thickBot="1" x14ac:dyDescent="0.3">
      <c r="A489" s="537"/>
      <c r="B489" s="317"/>
      <c r="C489" s="317" t="s">
        <v>863</v>
      </c>
      <c r="D489" s="2084"/>
      <c r="E489" s="2085"/>
      <c r="F489" s="1586"/>
      <c r="G489" s="1586"/>
      <c r="H489" s="970"/>
      <c r="I489" s="2122"/>
      <c r="J489" s="1643"/>
      <c r="K489" s="1435"/>
      <c r="L489" s="1644"/>
      <c r="M489" s="969"/>
      <c r="N489" s="970"/>
      <c r="O489" s="650"/>
      <c r="P489" s="111">
        <v>44882</v>
      </c>
      <c r="Q489" s="2091" t="s">
        <v>5491</v>
      </c>
      <c r="R489" s="321">
        <v>176</v>
      </c>
      <c r="S489" s="321">
        <f>AVERAGE(CPVTFC3SG0060!H26:I26)</f>
        <v>0.14074999999999999</v>
      </c>
      <c r="T489" s="113">
        <f t="shared" si="60"/>
        <v>-34.213235294117652</v>
      </c>
      <c r="U489" s="2182" t="s">
        <v>314</v>
      </c>
    </row>
    <row r="490" spans="1:22" x14ac:dyDescent="0.25">
      <c r="A490" s="488">
        <v>410</v>
      </c>
      <c r="B490" s="4835" t="s">
        <v>2650</v>
      </c>
      <c r="C490" s="1297" t="s">
        <v>868</v>
      </c>
      <c r="D490" s="490">
        <v>44825</v>
      </c>
      <c r="E490" s="491" t="s">
        <v>4929</v>
      </c>
      <c r="F490" s="492">
        <v>150</v>
      </c>
      <c r="G490" s="492">
        <f>AVERAGE(CPVTFC3SG0020!D22:E22)</f>
        <v>7.8149999999999997E-2</v>
      </c>
      <c r="H490" s="622">
        <f t="shared" si="40"/>
        <v>-382.29166666666663</v>
      </c>
      <c r="I490" s="1273" t="s">
        <v>314</v>
      </c>
      <c r="J490" s="1019"/>
      <c r="K490" s="1020"/>
      <c r="L490" s="659"/>
      <c r="M490" s="667"/>
      <c r="N490" s="661"/>
      <c r="O490" s="721"/>
      <c r="P490" s="490">
        <v>44882</v>
      </c>
      <c r="Q490" s="2093" t="s">
        <v>5491</v>
      </c>
      <c r="R490" s="492">
        <v>177</v>
      </c>
      <c r="S490" s="492">
        <f>AVERAGE(CPVTFC3SG0060!J26:K26)</f>
        <v>0.11125</v>
      </c>
      <c r="T490" s="622">
        <f t="shared" ref="T490:T493" si="61">(S490-0.1478)/0.0136*66</f>
        <v>-177.37499999999994</v>
      </c>
      <c r="U490" s="2172" t="s">
        <v>314</v>
      </c>
    </row>
    <row r="491" spans="1:22" x14ac:dyDescent="0.25">
      <c r="A491" s="593"/>
      <c r="B491" s="4836"/>
      <c r="C491" s="320" t="s">
        <v>5448</v>
      </c>
      <c r="D491" s="1149"/>
      <c r="E491" s="1264"/>
      <c r="F491" s="695"/>
      <c r="G491" s="695"/>
      <c r="H491" s="646"/>
      <c r="I491" s="1265"/>
      <c r="J491" s="875"/>
      <c r="K491" s="876"/>
      <c r="L491" s="877"/>
      <c r="M491" s="645"/>
      <c r="N491" s="646"/>
      <c r="O491" s="642"/>
      <c r="P491" s="18">
        <v>44882</v>
      </c>
      <c r="Q491" s="2089" t="s">
        <v>5491</v>
      </c>
      <c r="R491" s="102">
        <v>178</v>
      </c>
      <c r="S491" s="102">
        <f>AVERAGE(CPVTFC3SG0060!L26:M26)</f>
        <v>7.7550000000000008E-2</v>
      </c>
      <c r="T491" s="13">
        <f t="shared" si="61"/>
        <v>-340.91911764705873</v>
      </c>
      <c r="U491" s="2171" t="s">
        <v>314</v>
      </c>
    </row>
    <row r="492" spans="1:22" x14ac:dyDescent="0.25">
      <c r="A492" s="593"/>
      <c r="B492" s="4836"/>
      <c r="C492" s="320" t="s">
        <v>863</v>
      </c>
      <c r="D492" s="1149"/>
      <c r="E492" s="1264"/>
      <c r="F492" s="695"/>
      <c r="G492" s="695"/>
      <c r="H492" s="646"/>
      <c r="I492" s="1265"/>
      <c r="J492" s="875"/>
      <c r="K492" s="876"/>
      <c r="L492" s="877"/>
      <c r="M492" s="645"/>
      <c r="N492" s="646"/>
      <c r="O492" s="642"/>
      <c r="P492" s="18">
        <v>44882</v>
      </c>
      <c r="Q492" s="2089" t="s">
        <v>5491</v>
      </c>
      <c r="R492" s="102">
        <v>179</v>
      </c>
      <c r="S492" s="102">
        <f>AVERAGE(CPVTFC3SG0060!N26:O26)</f>
        <v>8.0850000000000005E-2</v>
      </c>
      <c r="T492" s="13">
        <f t="shared" si="61"/>
        <v>-324.90441176470586</v>
      </c>
      <c r="U492" s="2171" t="s">
        <v>314</v>
      </c>
    </row>
    <row r="493" spans="1:22" ht="15.75" thickBot="1" x14ac:dyDescent="0.3">
      <c r="A493" s="90"/>
      <c r="B493" s="4846"/>
      <c r="C493" s="1301">
        <v>101</v>
      </c>
      <c r="D493" s="1525">
        <v>44881</v>
      </c>
      <c r="E493" s="1526" t="s">
        <v>5449</v>
      </c>
      <c r="F493" s="467">
        <v>53</v>
      </c>
      <c r="G493" s="468">
        <f>AVERAGE(CPVTFC3SG0056!S19:T19)</f>
        <v>9.845000000000001E-2</v>
      </c>
      <c r="H493" s="1527">
        <f>(G493-0.1243)/0.0142*50</f>
        <v>-91.02112676056332</v>
      </c>
      <c r="I493" s="1528" t="s">
        <v>314</v>
      </c>
      <c r="J493" s="963"/>
      <c r="K493" s="1415"/>
      <c r="L493" s="792"/>
      <c r="M493" s="668"/>
      <c r="N493" s="662"/>
      <c r="O493" s="778"/>
      <c r="P493" s="91">
        <v>44882</v>
      </c>
      <c r="Q493" s="2088" t="s">
        <v>5491</v>
      </c>
      <c r="R493" s="467">
        <v>180</v>
      </c>
      <c r="S493" s="467">
        <f>AVERAGE(CPVTFC3SG0060!P26:Q26)</f>
        <v>9.69E-2</v>
      </c>
      <c r="T493" s="225">
        <f t="shared" si="61"/>
        <v>-247.01470588235287</v>
      </c>
      <c r="U493" s="2181" t="s">
        <v>314</v>
      </c>
    </row>
    <row r="494" spans="1:22" ht="15.75" thickBot="1" x14ac:dyDescent="0.3">
      <c r="A494" s="600">
        <v>411</v>
      </c>
      <c r="B494" s="1424" t="s">
        <v>2651</v>
      </c>
      <c r="C494" s="1424" t="s">
        <v>868</v>
      </c>
      <c r="D494" s="601">
        <v>44825</v>
      </c>
      <c r="E494" s="602" t="s">
        <v>4929</v>
      </c>
      <c r="F494" s="1425">
        <v>151</v>
      </c>
      <c r="G494" s="1425">
        <f>AVERAGE(CPVTFC3SG0020!F22:G22)</f>
        <v>2.9301000000000004</v>
      </c>
      <c r="H494" s="1802">
        <f t="shared" si="40"/>
        <v>11500.833333333334</v>
      </c>
      <c r="I494" s="2157" t="s">
        <v>315</v>
      </c>
      <c r="J494" s="1315"/>
      <c r="K494" s="1423"/>
      <c r="L494" s="1317"/>
      <c r="M494" s="652"/>
      <c r="N494" s="653"/>
      <c r="O494" s="654"/>
      <c r="P494" s="601">
        <v>44882</v>
      </c>
      <c r="Q494" s="2189" t="s">
        <v>5491</v>
      </c>
      <c r="R494" s="1425">
        <v>181</v>
      </c>
      <c r="S494" s="1425">
        <f>AVERAGE(CPVTFC3SG0060!R26:S26)</f>
        <v>0.89399999999999991</v>
      </c>
      <c r="T494" s="1802">
        <f t="shared" ref="T494" si="62">(S494-0.1478)/0.0136*66</f>
        <v>3621.2647058823527</v>
      </c>
      <c r="U494" s="2190" t="s">
        <v>315</v>
      </c>
      <c r="V494" s="286"/>
    </row>
    <row r="495" spans="1:22" ht="15.75" thickBot="1" x14ac:dyDescent="0.3">
      <c r="A495" s="2083">
        <v>412</v>
      </c>
      <c r="B495" s="2191" t="s">
        <v>2652</v>
      </c>
      <c r="C495" s="2191" t="s">
        <v>868</v>
      </c>
      <c r="D495" s="2010">
        <v>44825</v>
      </c>
      <c r="E495" s="2011" t="s">
        <v>4929</v>
      </c>
      <c r="F495" s="2012">
        <v>152</v>
      </c>
      <c r="G495" s="2012">
        <f>AVERAGE(CPVTFC3SG0020!H22:I22)</f>
        <v>1.5089000000000001</v>
      </c>
      <c r="H495" s="2013">
        <f t="shared" si="40"/>
        <v>5579.166666666667</v>
      </c>
      <c r="I495" s="2192" t="s">
        <v>315</v>
      </c>
      <c r="J495" s="2015"/>
      <c r="K495" s="2015"/>
      <c r="L495" s="2016"/>
      <c r="M495" s="2017"/>
      <c r="N495" s="2017"/>
      <c r="O495" s="861"/>
      <c r="P495" s="1310">
        <v>44882</v>
      </c>
      <c r="Q495" s="2103" t="s">
        <v>5491</v>
      </c>
      <c r="R495" s="1810">
        <v>184</v>
      </c>
      <c r="S495" s="1810">
        <f>AVERAGE(CPVTFC3SG0060!X26:Y26)</f>
        <v>0.20710000000000001</v>
      </c>
      <c r="T495" s="1313">
        <f t="shared" ref="T495" si="63">(S495-0.1478)/0.0136*66</f>
        <v>287.77941176470603</v>
      </c>
      <c r="U495" s="2183" t="s">
        <v>314</v>
      </c>
      <c r="V495" s="287"/>
    </row>
    <row r="496" spans="1:22" x14ac:dyDescent="0.25">
      <c r="A496" s="86">
        <v>413</v>
      </c>
      <c r="B496" s="4843" t="s">
        <v>2653</v>
      </c>
      <c r="C496" s="1296" t="s">
        <v>868</v>
      </c>
      <c r="D496" s="87">
        <v>44825</v>
      </c>
      <c r="E496" s="458" t="s">
        <v>4929</v>
      </c>
      <c r="F496" s="459">
        <v>153</v>
      </c>
      <c r="G496" s="459">
        <f>AVERAGE(CPVTFC3SG0020!J22:K22)</f>
        <v>2.2938499999999999</v>
      </c>
      <c r="H496" s="89">
        <f t="shared" si="40"/>
        <v>8849.7916666666661</v>
      </c>
      <c r="I496" s="1522" t="s">
        <v>315</v>
      </c>
      <c r="J496" s="1019"/>
      <c r="K496" s="1020"/>
      <c r="L496" s="659"/>
      <c r="M496" s="667"/>
      <c r="N496" s="661"/>
      <c r="O496" s="721"/>
      <c r="P496" s="83">
        <v>44883</v>
      </c>
      <c r="Q496" s="2197" t="s">
        <v>5500</v>
      </c>
      <c r="R496" s="492">
        <v>1</v>
      </c>
      <c r="S496" s="492">
        <f>AVERAGE(CPVTFC3SG0061!C11:D11)</f>
        <v>0.31850000000000001</v>
      </c>
      <c r="T496" s="85">
        <f>(S496-0.1248)/0.014*66</f>
        <v>913.15714285714284</v>
      </c>
      <c r="U496" s="2172" t="s">
        <v>314</v>
      </c>
    </row>
    <row r="497" spans="1:21" ht="15.75" thickBot="1" x14ac:dyDescent="0.3">
      <c r="A497" s="537"/>
      <c r="B497" s="4845"/>
      <c r="C497" s="317" t="s">
        <v>5448</v>
      </c>
      <c r="D497" s="2084"/>
      <c r="E497" s="2085"/>
      <c r="F497" s="1586"/>
      <c r="G497" s="1586"/>
      <c r="H497" s="970"/>
      <c r="I497" s="2122"/>
      <c r="J497" s="967"/>
      <c r="K497" s="1022"/>
      <c r="L497" s="794"/>
      <c r="M497" s="969"/>
      <c r="N497" s="970"/>
      <c r="O497" s="650"/>
      <c r="P497" s="83">
        <v>44883</v>
      </c>
      <c r="Q497" s="2198" t="s">
        <v>5500</v>
      </c>
      <c r="R497" s="321">
        <v>2</v>
      </c>
      <c r="S497" s="321">
        <f>AVERAGE(CPVTFC3SG0061!E11:F11)</f>
        <v>0.25395000000000001</v>
      </c>
      <c r="T497" s="225">
        <f>(S497-0.1248)/0.014*66</f>
        <v>608.85000000000014</v>
      </c>
      <c r="U497" s="2182" t="s">
        <v>314</v>
      </c>
    </row>
    <row r="498" spans="1:21" x14ac:dyDescent="0.25">
      <c r="A498" s="475">
        <v>414</v>
      </c>
      <c r="B498" s="4847" t="s">
        <v>2654</v>
      </c>
      <c r="C498" s="1451" t="s">
        <v>868</v>
      </c>
      <c r="D498" s="407">
        <v>44825</v>
      </c>
      <c r="E498" s="477" t="s">
        <v>4929</v>
      </c>
      <c r="F498" s="478">
        <v>154</v>
      </c>
      <c r="G498" s="478">
        <f>AVERAGE(CPVTFC3SG0020!L22:M22)</f>
        <v>2.8826499999999999</v>
      </c>
      <c r="H498" s="405">
        <f t="shared" si="40"/>
        <v>11303.124999999998</v>
      </c>
      <c r="I498" s="1283" t="s">
        <v>315</v>
      </c>
      <c r="J498" s="806"/>
      <c r="K498" s="806"/>
      <c r="L498" s="809"/>
      <c r="M498" s="721"/>
      <c r="N498" s="721"/>
      <c r="O498" s="721"/>
      <c r="P498" s="407">
        <v>44883</v>
      </c>
      <c r="Q498" s="2203" t="s">
        <v>5500</v>
      </c>
      <c r="R498" s="478">
        <v>3</v>
      </c>
      <c r="S498" s="478">
        <f>AVERAGE(CPVTFC3SG0061!G11:H11)</f>
        <v>1.2141</v>
      </c>
      <c r="T498" s="117">
        <f t="shared" ref="T498:T561" si="64">(S498-0.1248)/0.014*66</f>
        <v>5135.2714285714283</v>
      </c>
      <c r="U498" s="2178" t="s">
        <v>315</v>
      </c>
    </row>
    <row r="499" spans="1:21" ht="15.75" thickBot="1" x14ac:dyDescent="0.3">
      <c r="A499" s="599"/>
      <c r="B499" s="4854"/>
      <c r="C499" s="840" t="s">
        <v>5448</v>
      </c>
      <c r="D499" s="2084"/>
      <c r="E499" s="2085"/>
      <c r="F499" s="1586"/>
      <c r="G499" s="1586"/>
      <c r="H499" s="970"/>
      <c r="I499" s="2122"/>
      <c r="J499" s="1643"/>
      <c r="K499" s="1643"/>
      <c r="L499" s="1644"/>
      <c r="M499" s="650"/>
      <c r="N499" s="650"/>
      <c r="O499" s="650"/>
      <c r="P499" s="121">
        <v>44883</v>
      </c>
      <c r="Q499" s="2207" t="s">
        <v>5500</v>
      </c>
      <c r="R499" s="445">
        <v>4</v>
      </c>
      <c r="S499" s="445">
        <f>AVERAGE(CPVTFC3SG0061!I11:J11)</f>
        <v>0.51980000000000004</v>
      </c>
      <c r="T499" s="415">
        <f t="shared" si="64"/>
        <v>1862.1428571428571</v>
      </c>
      <c r="U499" s="2194" t="s">
        <v>315</v>
      </c>
    </row>
    <row r="500" spans="1:21" x14ac:dyDescent="0.25">
      <c r="A500" s="508">
        <v>415</v>
      </c>
      <c r="B500" s="4835" t="s">
        <v>2655</v>
      </c>
      <c r="C500" s="1297" t="s">
        <v>868</v>
      </c>
      <c r="D500" s="490">
        <v>44825</v>
      </c>
      <c r="E500" s="491" t="s">
        <v>4929</v>
      </c>
      <c r="F500" s="492">
        <v>155</v>
      </c>
      <c r="G500" s="492">
        <f>AVERAGE(CPVTFC3SG0020!N22:O22)</f>
        <v>8.9349999999999999E-2</v>
      </c>
      <c r="H500" s="622">
        <f t="shared" si="40"/>
        <v>-335.625</v>
      </c>
      <c r="I500" s="1273" t="s">
        <v>314</v>
      </c>
      <c r="J500" s="1019"/>
      <c r="K500" s="1020"/>
      <c r="L500" s="659"/>
      <c r="M500" s="667"/>
      <c r="N500" s="661"/>
      <c r="O500" s="721"/>
      <c r="P500" s="87">
        <v>44883</v>
      </c>
      <c r="Q500" s="2209" t="s">
        <v>5500</v>
      </c>
      <c r="R500" s="459">
        <v>5</v>
      </c>
      <c r="S500" s="459">
        <f>AVERAGE(CPVTFC3SG0061!K11:L11)</f>
        <v>0.41205000000000003</v>
      </c>
      <c r="T500" s="1076">
        <f t="shared" si="64"/>
        <v>1354.1785714285713</v>
      </c>
      <c r="U500" s="2185" t="s">
        <v>315</v>
      </c>
    </row>
    <row r="501" spans="1:21" ht="15.75" thickBot="1" x14ac:dyDescent="0.3">
      <c r="A501" s="498"/>
      <c r="B501" s="4837"/>
      <c r="C501" s="302" t="s">
        <v>5448</v>
      </c>
      <c r="D501" s="2084"/>
      <c r="E501" s="2085"/>
      <c r="F501" s="1586"/>
      <c r="G501" s="1586"/>
      <c r="H501" s="970"/>
      <c r="I501" s="2122"/>
      <c r="J501" s="967"/>
      <c r="K501" s="1022"/>
      <c r="L501" s="794"/>
      <c r="M501" s="969"/>
      <c r="N501" s="970"/>
      <c r="O501" s="650"/>
      <c r="P501" s="465">
        <v>44883</v>
      </c>
      <c r="Q501" s="2198" t="s">
        <v>5500</v>
      </c>
      <c r="R501" s="321">
        <v>6</v>
      </c>
      <c r="S501" s="321">
        <f>AVERAGE(CPVTFC3SG0061!M11:N11)</f>
        <v>7.1899999999999992E-2</v>
      </c>
      <c r="T501" s="225">
        <f t="shared" si="64"/>
        <v>-249.38571428571427</v>
      </c>
      <c r="U501" s="2211" t="s">
        <v>314</v>
      </c>
    </row>
    <row r="502" spans="1:21" x14ac:dyDescent="0.25">
      <c r="A502" s="456">
        <v>416</v>
      </c>
      <c r="B502" s="1381" t="s">
        <v>2656</v>
      </c>
      <c r="C502" s="1381" t="s">
        <v>868</v>
      </c>
      <c r="D502" s="87">
        <v>44825</v>
      </c>
      <c r="E502" s="458" t="s">
        <v>4929</v>
      </c>
      <c r="F502" s="459">
        <v>156</v>
      </c>
      <c r="G502" s="459">
        <f>AVERAGE(CPVTFC3SG0020!P22:Q22)</f>
        <v>1.9618500000000001</v>
      </c>
      <c r="H502" s="89">
        <f t="shared" si="40"/>
        <v>7466.4583333333339</v>
      </c>
      <c r="I502" s="1522" t="s">
        <v>315</v>
      </c>
      <c r="J502" s="806"/>
      <c r="K502" s="806"/>
      <c r="L502" s="809"/>
      <c r="M502" s="721"/>
      <c r="N502" s="721"/>
      <c r="O502" s="1299"/>
      <c r="P502" s="83">
        <v>44883</v>
      </c>
      <c r="Q502" s="2197" t="s">
        <v>5500</v>
      </c>
      <c r="R502" s="492">
        <v>7</v>
      </c>
      <c r="S502" s="492">
        <f>AVERAGE(CPVTFC3SG0061!O11:P11)</f>
        <v>0.24359999999999998</v>
      </c>
      <c r="T502" s="85">
        <f t="shared" si="64"/>
        <v>560.05714285714271</v>
      </c>
      <c r="U502" s="2213" t="s">
        <v>314</v>
      </c>
    </row>
    <row r="503" spans="1:21" ht="15.75" thickBot="1" x14ac:dyDescent="0.3">
      <c r="A503" s="219"/>
      <c r="B503" s="1292"/>
      <c r="C503" s="1292" t="s">
        <v>5448</v>
      </c>
      <c r="D503" s="1383"/>
      <c r="E503" s="1384"/>
      <c r="F503" s="787"/>
      <c r="G503" s="787"/>
      <c r="H503" s="662"/>
      <c r="I503" s="2121"/>
      <c r="J503" s="815"/>
      <c r="K503" s="815"/>
      <c r="L503" s="816"/>
      <c r="M503" s="778"/>
      <c r="N503" s="778"/>
      <c r="O503" s="1306"/>
      <c r="P503" s="465">
        <v>44883</v>
      </c>
      <c r="Q503" s="2206" t="s">
        <v>5500</v>
      </c>
      <c r="R503" s="467">
        <v>8</v>
      </c>
      <c r="S503" s="467">
        <f>AVERAGE(CPVTFC3SG0061!Q11:R11)</f>
        <v>0.13319999999999999</v>
      </c>
      <c r="T503" s="225">
        <f t="shared" si="64"/>
        <v>39.599999999999952</v>
      </c>
      <c r="U503" s="2210" t="s">
        <v>314</v>
      </c>
    </row>
    <row r="504" spans="1:21" ht="15.75" thickBot="1" x14ac:dyDescent="0.3">
      <c r="A504" s="531">
        <v>417</v>
      </c>
      <c r="B504" s="1462" t="s">
        <v>2657</v>
      </c>
      <c r="C504" s="1462" t="s">
        <v>868</v>
      </c>
      <c r="D504" s="676">
        <v>44825</v>
      </c>
      <c r="E504" s="1463" t="s">
        <v>4929</v>
      </c>
      <c r="F504" s="1464">
        <v>157</v>
      </c>
      <c r="G504" s="1464">
        <f>AVERAGE(CPVTFC3SG0020!R22:S22)</f>
        <v>2.8641500000000004</v>
      </c>
      <c r="H504" s="1524">
        <f t="shared" si="40"/>
        <v>11226.041666666668</v>
      </c>
      <c r="I504" s="1302" t="s">
        <v>315</v>
      </c>
      <c r="J504" s="2049"/>
      <c r="K504" s="2049"/>
      <c r="L504" s="2050"/>
      <c r="M504" s="1973"/>
      <c r="N504" s="1973"/>
      <c r="O504" s="1471"/>
      <c r="P504" s="2290" t="s">
        <v>5502</v>
      </c>
      <c r="Q504" s="2215" t="s">
        <v>5500</v>
      </c>
      <c r="R504" s="173">
        <v>9</v>
      </c>
      <c r="S504" s="173">
        <f>AVERAGE(CPVTFC3SG0061!S11:T11)</f>
        <v>1.6320000000000001</v>
      </c>
      <c r="T504" s="218">
        <f t="shared" si="64"/>
        <v>7105.3714285714286</v>
      </c>
      <c r="U504" s="2216" t="s">
        <v>315</v>
      </c>
    </row>
    <row r="505" spans="1:21" x14ac:dyDescent="0.25">
      <c r="A505" s="456">
        <v>418</v>
      </c>
      <c r="B505" s="4843" t="s">
        <v>2658</v>
      </c>
      <c r="C505" s="1296" t="s">
        <v>868</v>
      </c>
      <c r="D505" s="87">
        <v>44825</v>
      </c>
      <c r="E505" s="458" t="s">
        <v>4929</v>
      </c>
      <c r="F505" s="459">
        <v>158</v>
      </c>
      <c r="G505" s="459">
        <f>AVERAGE(CPVTFC3SG0020!T22:U22)</f>
        <v>2.3204500000000001</v>
      </c>
      <c r="H505" s="89">
        <f t="shared" si="40"/>
        <v>8960.625</v>
      </c>
      <c r="I505" s="1522" t="s">
        <v>315</v>
      </c>
      <c r="J505" s="806"/>
      <c r="K505" s="806"/>
      <c r="L505" s="809"/>
      <c r="M505" s="721"/>
      <c r="N505" s="721"/>
      <c r="O505" s="721"/>
      <c r="P505" s="83">
        <v>44883</v>
      </c>
      <c r="Q505" s="2197" t="s">
        <v>5500</v>
      </c>
      <c r="R505" s="492">
        <v>10</v>
      </c>
      <c r="S505" s="492">
        <f>AVERAGE(CPVTFC3SG0061!U11:V11)</f>
        <v>0.3523</v>
      </c>
      <c r="T505" s="85">
        <f t="shared" si="64"/>
        <v>1072.5</v>
      </c>
      <c r="U505" s="2213" t="s">
        <v>314</v>
      </c>
    </row>
    <row r="506" spans="1:21" x14ac:dyDescent="0.25">
      <c r="A506" s="597"/>
      <c r="B506" s="4844"/>
      <c r="C506" s="330" t="s">
        <v>5448</v>
      </c>
      <c r="D506" s="1149"/>
      <c r="E506" s="1264"/>
      <c r="F506" s="695"/>
      <c r="G506" s="695"/>
      <c r="H506" s="646"/>
      <c r="I506" s="1265"/>
      <c r="J506" s="841"/>
      <c r="K506" s="841"/>
      <c r="L506" s="842"/>
      <c r="M506" s="642"/>
      <c r="N506" s="642"/>
      <c r="O506" s="642"/>
      <c r="P506" s="83">
        <v>44883</v>
      </c>
      <c r="Q506" s="2208" t="s">
        <v>5500</v>
      </c>
      <c r="R506" s="102">
        <v>11</v>
      </c>
      <c r="S506" s="102">
        <f>AVERAGE(CPVTFC3SG0061!W11:X11)</f>
        <v>0.24380000000000002</v>
      </c>
      <c r="T506" s="13">
        <f t="shared" si="64"/>
        <v>561.00000000000011</v>
      </c>
      <c r="U506" s="2219" t="s">
        <v>314</v>
      </c>
    </row>
    <row r="507" spans="1:21" ht="15.75" thickBot="1" x14ac:dyDescent="0.3">
      <c r="A507" s="598"/>
      <c r="B507" s="4845"/>
      <c r="C507" s="317" t="s">
        <v>863</v>
      </c>
      <c r="D507" s="2084"/>
      <c r="E507" s="2085"/>
      <c r="F507" s="1586"/>
      <c r="G507" s="1586"/>
      <c r="H507" s="970"/>
      <c r="I507" s="2122"/>
      <c r="J507" s="1643"/>
      <c r="K507" s="1643"/>
      <c r="L507" s="1644"/>
      <c r="M507" s="650"/>
      <c r="N507" s="650"/>
      <c r="O507" s="650"/>
      <c r="P507" s="83">
        <v>44883</v>
      </c>
      <c r="Q507" s="2198" t="s">
        <v>5500</v>
      </c>
      <c r="R507" s="321">
        <v>12</v>
      </c>
      <c r="S507" s="321">
        <f>AVERAGE(CPVTFC3SG0061!C13:D13)</f>
        <v>0.14429999999999998</v>
      </c>
      <c r="T507" s="225">
        <f t="shared" si="64"/>
        <v>91.928571428571374</v>
      </c>
      <c r="U507" s="2211" t="s">
        <v>314</v>
      </c>
    </row>
    <row r="508" spans="1:21" x14ac:dyDescent="0.25">
      <c r="A508" s="406">
        <v>419</v>
      </c>
      <c r="B508" s="4852" t="s">
        <v>2659</v>
      </c>
      <c r="C508" s="1451" t="s">
        <v>868</v>
      </c>
      <c r="D508" s="407">
        <v>44825</v>
      </c>
      <c r="E508" s="477" t="s">
        <v>4929</v>
      </c>
      <c r="F508" s="478">
        <v>159</v>
      </c>
      <c r="G508" s="478">
        <f>AVERAGE(CPVTFC3SG0020!V22:W22)</f>
        <v>2.8078500000000002</v>
      </c>
      <c r="H508" s="405">
        <f t="shared" si="40"/>
        <v>10991.458333333332</v>
      </c>
      <c r="I508" s="1283" t="s">
        <v>315</v>
      </c>
      <c r="J508" s="1019"/>
      <c r="K508" s="1020"/>
      <c r="L508" s="659"/>
      <c r="M508" s="667"/>
      <c r="N508" s="661"/>
      <c r="O508" s="721"/>
      <c r="P508" s="407">
        <v>44883</v>
      </c>
      <c r="Q508" s="2203" t="s">
        <v>5500</v>
      </c>
      <c r="R508" s="478">
        <v>13</v>
      </c>
      <c r="S508" s="478">
        <f>AVERAGE(CPVTFC3SG0061!E13:F13)</f>
        <v>1.0528999999999999</v>
      </c>
      <c r="T508" s="117">
        <f t="shared" si="64"/>
        <v>4375.3285714285703</v>
      </c>
      <c r="U508" s="2220" t="s">
        <v>315</v>
      </c>
    </row>
    <row r="509" spans="1:21" ht="15.75" thickBot="1" x14ac:dyDescent="0.3">
      <c r="A509" s="481"/>
      <c r="B509" s="4853"/>
      <c r="C509" s="1379" t="s">
        <v>5448</v>
      </c>
      <c r="D509" s="1383"/>
      <c r="E509" s="1384"/>
      <c r="F509" s="787"/>
      <c r="G509" s="787"/>
      <c r="H509" s="662"/>
      <c r="I509" s="2121"/>
      <c r="J509" s="963"/>
      <c r="K509" s="1415"/>
      <c r="L509" s="792"/>
      <c r="M509" s="668"/>
      <c r="N509" s="662"/>
      <c r="O509" s="778"/>
      <c r="P509" s="412">
        <v>44883</v>
      </c>
      <c r="Q509" s="2204" t="s">
        <v>5500</v>
      </c>
      <c r="R509" s="485">
        <v>14</v>
      </c>
      <c r="S509" s="485">
        <f>AVERAGE(CPVTFC3SG0061!G13:H13)</f>
        <v>1.5421499999999999</v>
      </c>
      <c r="T509" s="415">
        <f t="shared" si="64"/>
        <v>6681.7928571428565</v>
      </c>
      <c r="U509" s="2221" t="s">
        <v>315</v>
      </c>
    </row>
    <row r="510" spans="1:21" ht="15.75" thickBot="1" x14ac:dyDescent="0.3">
      <c r="A510" s="1798">
        <v>420</v>
      </c>
      <c r="B510" s="1424" t="s">
        <v>2660</v>
      </c>
      <c r="C510" s="1424" t="s">
        <v>868</v>
      </c>
      <c r="D510" s="601">
        <v>44825</v>
      </c>
      <c r="E510" s="602" t="s">
        <v>4929</v>
      </c>
      <c r="F510" s="1425">
        <v>160</v>
      </c>
      <c r="G510" s="1425">
        <f>AVERAGE(CPVTFC3SG0020!X22:Y22)</f>
        <v>0.88629999999999998</v>
      </c>
      <c r="H510" s="1802">
        <f t="shared" si="40"/>
        <v>2985</v>
      </c>
      <c r="I510" s="2157" t="s">
        <v>315</v>
      </c>
      <c r="J510" s="1315"/>
      <c r="K510" s="1423"/>
      <c r="L510" s="1317"/>
      <c r="M510" s="652"/>
      <c r="N510" s="653"/>
      <c r="O510" s="654"/>
      <c r="P510" s="83">
        <v>44883</v>
      </c>
      <c r="Q510" s="2223" t="s">
        <v>5500</v>
      </c>
      <c r="R510" s="1312">
        <v>15</v>
      </c>
      <c r="S510" s="1312">
        <f>AVERAGE(CPVTFC3SG0061!I13:J13)</f>
        <v>0.16125</v>
      </c>
      <c r="T510" s="225">
        <f t="shared" si="64"/>
        <v>171.83571428571432</v>
      </c>
      <c r="U510" s="2224" t="s">
        <v>314</v>
      </c>
    </row>
    <row r="511" spans="1:21" ht="15.75" thickBot="1" x14ac:dyDescent="0.3">
      <c r="A511" s="600">
        <v>421</v>
      </c>
      <c r="B511" s="1424" t="s">
        <v>2661</v>
      </c>
      <c r="C511" s="1424" t="s">
        <v>868</v>
      </c>
      <c r="D511" s="601">
        <v>44825</v>
      </c>
      <c r="E511" s="602" t="s">
        <v>4929</v>
      </c>
      <c r="F511" s="1425">
        <v>161</v>
      </c>
      <c r="G511" s="1425">
        <f>AVERAGE(CPVTFC3SG0020!B24:C24)</f>
        <v>2.9477500000000001</v>
      </c>
      <c r="H511" s="1802">
        <f t="shared" si="40"/>
        <v>11574.375</v>
      </c>
      <c r="I511" s="2157" t="s">
        <v>315</v>
      </c>
      <c r="J511" s="1315"/>
      <c r="K511" s="1423"/>
      <c r="L511" s="1317"/>
      <c r="M511" s="652"/>
      <c r="N511" s="653"/>
      <c r="O511" s="654"/>
      <c r="P511" s="87">
        <v>44883</v>
      </c>
      <c r="Q511" s="2225" t="s">
        <v>5500</v>
      </c>
      <c r="R511" s="1425">
        <v>16</v>
      </c>
      <c r="S511" s="1425">
        <f>AVERAGE(CPVTFC3SG0061!K13:L13)</f>
        <v>1.62225</v>
      </c>
      <c r="T511" s="218">
        <f t="shared" si="64"/>
        <v>7059.4071428571424</v>
      </c>
      <c r="U511" s="2226" t="s">
        <v>315</v>
      </c>
    </row>
    <row r="512" spans="1:21" ht="15.75" thickBot="1" x14ac:dyDescent="0.3">
      <c r="A512" s="2083">
        <v>422</v>
      </c>
      <c r="B512" s="2191" t="s">
        <v>2662</v>
      </c>
      <c r="C512" s="2191" t="s">
        <v>868</v>
      </c>
      <c r="D512" s="2010">
        <v>44825</v>
      </c>
      <c r="E512" s="2011" t="s">
        <v>4929</v>
      </c>
      <c r="F512" s="2012">
        <v>162</v>
      </c>
      <c r="G512" s="2012">
        <f>AVERAGE(CPVTFC3SG0020!D24:E24)</f>
        <v>2.9590000000000001</v>
      </c>
      <c r="H512" s="2013">
        <f t="shared" si="40"/>
        <v>11621.25</v>
      </c>
      <c r="I512" s="2192" t="s">
        <v>315</v>
      </c>
      <c r="J512" s="2071"/>
      <c r="K512" s="2231"/>
      <c r="L512" s="2073"/>
      <c r="M512" s="2074"/>
      <c r="N512" s="860"/>
      <c r="O512" s="861"/>
      <c r="P512" s="601">
        <v>44883</v>
      </c>
      <c r="Q512" s="2229" t="s">
        <v>5500</v>
      </c>
      <c r="R512" s="2012">
        <v>17</v>
      </c>
      <c r="S512" s="2012">
        <f>AVERAGE(CPVTFC3SG0061!M13:N13)</f>
        <v>1.3323</v>
      </c>
      <c r="T512" s="218">
        <f t="shared" si="64"/>
        <v>5692.5</v>
      </c>
      <c r="U512" s="2230" t="s">
        <v>315</v>
      </c>
    </row>
    <row r="513" spans="1:22" x14ac:dyDescent="0.25">
      <c r="A513" s="508">
        <v>423</v>
      </c>
      <c r="B513" s="4841" t="s">
        <v>2663</v>
      </c>
      <c r="C513" s="1272" t="s">
        <v>868</v>
      </c>
      <c r="D513" s="490">
        <v>44825</v>
      </c>
      <c r="E513" s="491" t="s">
        <v>4929</v>
      </c>
      <c r="F513" s="492">
        <v>163</v>
      </c>
      <c r="G513" s="492">
        <f>AVERAGE(CPVTFC3SG0020!F24:G24)</f>
        <v>0.10664999999999999</v>
      </c>
      <c r="H513" s="622">
        <f t="shared" si="40"/>
        <v>-263.54166666666663</v>
      </c>
      <c r="I513" s="1529" t="s">
        <v>314</v>
      </c>
      <c r="J513" s="1506"/>
      <c r="K513" s="806"/>
      <c r="L513" s="809"/>
      <c r="M513" s="721"/>
      <c r="N513" s="721"/>
      <c r="O513" s="1299"/>
      <c r="P513" s="83">
        <v>44883</v>
      </c>
      <c r="Q513" s="2197" t="s">
        <v>5500</v>
      </c>
      <c r="R513" s="492">
        <v>18</v>
      </c>
      <c r="S513" s="492">
        <f>AVERAGE(CPVTFC3SG0061!O13:P13)</f>
        <v>0.10985</v>
      </c>
      <c r="T513" s="85">
        <f t="shared" si="64"/>
        <v>-70.478571428571385</v>
      </c>
      <c r="U513" s="2213" t="s">
        <v>314</v>
      </c>
    </row>
    <row r="514" spans="1:22" x14ac:dyDescent="0.25">
      <c r="A514" s="2152"/>
      <c r="B514" s="4850"/>
      <c r="C514" s="2146" t="s">
        <v>5448</v>
      </c>
      <c r="D514" s="1974"/>
      <c r="E514" s="2046"/>
      <c r="F514" s="2047"/>
      <c r="G514" s="2047"/>
      <c r="H514" s="1470"/>
      <c r="I514" s="2228"/>
      <c r="J514" s="2222"/>
      <c r="K514" s="827"/>
      <c r="L514" s="829"/>
      <c r="M514" s="656"/>
      <c r="N514" s="656"/>
      <c r="O514" s="672"/>
      <c r="P514" s="83">
        <v>44883</v>
      </c>
      <c r="Q514" s="2208" t="s">
        <v>5500</v>
      </c>
      <c r="R514" s="102">
        <v>19</v>
      </c>
      <c r="S514" s="102">
        <f>AVERAGE(CPVTFC3SG0061!Q13:R13)</f>
        <v>8.6800000000000002E-2</v>
      </c>
      <c r="T514" s="13">
        <f t="shared" si="64"/>
        <v>-179.14285714285708</v>
      </c>
      <c r="U514" s="2219" t="s">
        <v>314</v>
      </c>
    </row>
    <row r="515" spans="1:22" x14ac:dyDescent="0.25">
      <c r="A515" s="2152"/>
      <c r="B515" s="4850"/>
      <c r="C515" s="2146" t="s">
        <v>863</v>
      </c>
      <c r="D515" s="1974"/>
      <c r="E515" s="2046"/>
      <c r="F515" s="2047"/>
      <c r="G515" s="2047"/>
      <c r="H515" s="1470"/>
      <c r="I515" s="2228"/>
      <c r="J515" s="2222"/>
      <c r="K515" s="827"/>
      <c r="L515" s="829"/>
      <c r="M515" s="656"/>
      <c r="N515" s="656"/>
      <c r="O515" s="672"/>
      <c r="P515" s="83">
        <v>44883</v>
      </c>
      <c r="Q515" s="2208" t="s">
        <v>5500</v>
      </c>
      <c r="R515" s="102">
        <v>20</v>
      </c>
      <c r="S515" s="102">
        <f>AVERAGE(CPVTFC3SG0061!S13:T13)</f>
        <v>9.7950000000000009E-2</v>
      </c>
      <c r="T515" s="13">
        <f t="shared" si="64"/>
        <v>-126.57857142857137</v>
      </c>
      <c r="U515" s="2219" t="s">
        <v>314</v>
      </c>
    </row>
    <row r="516" spans="1:22" ht="15.75" thickBot="1" x14ac:dyDescent="0.3">
      <c r="A516" s="498"/>
      <c r="B516" s="4850"/>
      <c r="C516" s="1266">
        <v>102</v>
      </c>
      <c r="D516" s="2232">
        <v>44881</v>
      </c>
      <c r="E516" s="2233" t="s">
        <v>5449</v>
      </c>
      <c r="F516" s="321">
        <v>54</v>
      </c>
      <c r="G516" s="473">
        <f>AVERAGE(CPVTFC3SG0056!U19:V19)</f>
        <v>0.12809999999999999</v>
      </c>
      <c r="H516" s="2234">
        <f>(G516-0.1243)/0.0142*50</f>
        <v>13.380281690140835</v>
      </c>
      <c r="I516" s="547" t="s">
        <v>314</v>
      </c>
      <c r="J516" s="2235"/>
      <c r="K516" s="1643"/>
      <c r="L516" s="1644"/>
      <c r="M516" s="650"/>
      <c r="N516" s="650"/>
      <c r="O516" s="657"/>
      <c r="P516" s="465">
        <v>44883</v>
      </c>
      <c r="Q516" s="2198" t="s">
        <v>5500</v>
      </c>
      <c r="R516" s="321">
        <v>21</v>
      </c>
      <c r="S516" s="321">
        <f>AVERAGE(CPVTFC3SG0061!U13:V13)</f>
        <v>0.1241</v>
      </c>
      <c r="T516" s="225">
        <f t="shared" si="64"/>
        <v>-3.2999999999999634</v>
      </c>
      <c r="U516" s="2211" t="s">
        <v>314</v>
      </c>
    </row>
    <row r="517" spans="1:22" x14ac:dyDescent="0.25">
      <c r="A517" s="456">
        <v>424</v>
      </c>
      <c r="B517" s="1296" t="s">
        <v>2664</v>
      </c>
      <c r="C517" s="1296" t="s">
        <v>868</v>
      </c>
      <c r="D517" s="87">
        <v>44825</v>
      </c>
      <c r="E517" s="458" t="s">
        <v>4929</v>
      </c>
      <c r="F517" s="459">
        <v>164</v>
      </c>
      <c r="G517" s="459">
        <f>AVERAGE(CPVTFC3SG0020!H24:I24)</f>
        <v>1.5004</v>
      </c>
      <c r="H517" s="89">
        <f t="shared" si="40"/>
        <v>5543.75</v>
      </c>
      <c r="I517" s="1522" t="s">
        <v>315</v>
      </c>
      <c r="J517" s="806"/>
      <c r="K517" s="806"/>
      <c r="L517" s="809"/>
      <c r="M517" s="721"/>
      <c r="N517" s="721"/>
      <c r="O517" s="721"/>
      <c r="P517" s="83">
        <v>44883</v>
      </c>
      <c r="Q517" s="2197" t="s">
        <v>5500</v>
      </c>
      <c r="R517" s="492">
        <v>22</v>
      </c>
      <c r="S517" s="492">
        <f>AVERAGE(CPVTFC3SG0061!W13:X13)</f>
        <v>0.1857</v>
      </c>
      <c r="T517" s="85">
        <f t="shared" si="64"/>
        <v>287.10000000000002</v>
      </c>
      <c r="U517" s="2213" t="s">
        <v>314</v>
      </c>
    </row>
    <row r="518" spans="1:22" ht="15.75" thickBot="1" x14ac:dyDescent="0.3">
      <c r="A518" s="219"/>
      <c r="B518" s="1298"/>
      <c r="C518" s="1298" t="s">
        <v>5448</v>
      </c>
      <c r="D518" s="1383"/>
      <c r="E518" s="1384"/>
      <c r="F518" s="787"/>
      <c r="G518" s="787"/>
      <c r="H518" s="662"/>
      <c r="I518" s="2121"/>
      <c r="J518" s="815"/>
      <c r="K518" s="815"/>
      <c r="L518" s="816"/>
      <c r="M518" s="778"/>
      <c r="N518" s="778"/>
      <c r="O518" s="778"/>
      <c r="P518" s="465">
        <v>44883</v>
      </c>
      <c r="Q518" s="2206" t="s">
        <v>5500</v>
      </c>
      <c r="R518" s="467">
        <v>23</v>
      </c>
      <c r="S518" s="467">
        <f>AVERAGE(CPVTFC3SG0061!C15:D15)</f>
        <v>0.18959999999999999</v>
      </c>
      <c r="T518" s="225">
        <f t="shared" si="64"/>
        <v>305.48571428571427</v>
      </c>
      <c r="U518" s="2210" t="s">
        <v>314</v>
      </c>
    </row>
    <row r="519" spans="1:22" ht="15.75" thickBot="1" x14ac:dyDescent="0.3">
      <c r="A519" s="600">
        <v>425</v>
      </c>
      <c r="B519" s="1424" t="s">
        <v>2665</v>
      </c>
      <c r="C519" s="1424" t="s">
        <v>868</v>
      </c>
      <c r="D519" s="601">
        <v>44825</v>
      </c>
      <c r="E519" s="602" t="s">
        <v>4929</v>
      </c>
      <c r="F519" s="1425">
        <v>165</v>
      </c>
      <c r="G519" s="1425">
        <f>AVERAGE(CPVTFC3SG0020!J24:K24)</f>
        <v>2.1420500000000002</v>
      </c>
      <c r="H519" s="1802">
        <f t="shared" si="40"/>
        <v>8217.2916666666679</v>
      </c>
      <c r="I519" s="2157" t="s">
        <v>315</v>
      </c>
      <c r="J519" s="1315"/>
      <c r="K519" s="1423"/>
      <c r="L519" s="1317"/>
      <c r="M519" s="652"/>
      <c r="N519" s="653"/>
      <c r="O519" s="654"/>
      <c r="P519" s="465">
        <v>44883</v>
      </c>
      <c r="Q519" s="2223" t="s">
        <v>5500</v>
      </c>
      <c r="R519" s="1312">
        <v>24</v>
      </c>
      <c r="S519" s="1312">
        <f>AVERAGE(CPVTFC3SG0061!E15:F15)</f>
        <v>0.13095000000000001</v>
      </c>
      <c r="T519" s="225">
        <f t="shared" si="64"/>
        <v>28.992857142857218</v>
      </c>
      <c r="U519" s="2224" t="s">
        <v>314</v>
      </c>
      <c r="V519" s="286"/>
    </row>
    <row r="520" spans="1:22" ht="15.75" thickBot="1" x14ac:dyDescent="0.3">
      <c r="A520" s="1904">
        <v>426</v>
      </c>
      <c r="B520" s="2124" t="s">
        <v>2666</v>
      </c>
      <c r="C520" s="2124" t="s">
        <v>868</v>
      </c>
      <c r="D520" s="1808">
        <v>44825</v>
      </c>
      <c r="E520" s="1834" t="s">
        <v>4929</v>
      </c>
      <c r="F520" s="1810">
        <v>166</v>
      </c>
      <c r="G520" s="1810">
        <f>AVERAGE(CPVTFC3SG0020!L24:M24)</f>
        <v>9.845000000000001E-2</v>
      </c>
      <c r="H520" s="1175">
        <f t="shared" si="40"/>
        <v>-297.70833333333326</v>
      </c>
      <c r="I520" s="2236" t="s">
        <v>314</v>
      </c>
      <c r="J520" s="2071"/>
      <c r="K520" s="2072"/>
      <c r="L520" s="2073"/>
      <c r="M520" s="2074"/>
      <c r="N520" s="860"/>
      <c r="O520" s="861"/>
      <c r="P520" s="465">
        <v>44883</v>
      </c>
      <c r="Q520" s="2237" t="s">
        <v>5500</v>
      </c>
      <c r="R520" s="1810">
        <v>25</v>
      </c>
      <c r="S520" s="1810">
        <f>AVERAGE(CPVTFC3SG0061!G15:H15)</f>
        <v>0.12684999999999999</v>
      </c>
      <c r="T520" s="225">
        <f t="shared" si="64"/>
        <v>9.6642857142856968</v>
      </c>
      <c r="U520" s="2238" t="s">
        <v>314</v>
      </c>
      <c r="V520" s="287"/>
    </row>
    <row r="521" spans="1:22" ht="15.75" thickBot="1" x14ac:dyDescent="0.3">
      <c r="A521" s="600">
        <v>427</v>
      </c>
      <c r="B521" s="1424" t="s">
        <v>2667</v>
      </c>
      <c r="C521" s="1424" t="s">
        <v>868</v>
      </c>
      <c r="D521" s="601">
        <v>44825</v>
      </c>
      <c r="E521" s="602" t="s">
        <v>4929</v>
      </c>
      <c r="F521" s="1425">
        <v>167</v>
      </c>
      <c r="G521" s="1425">
        <f>AVERAGE(CPVTFC3SG0020!N24:O24)</f>
        <v>1.7242999999999999</v>
      </c>
      <c r="H521" s="1802">
        <f t="shared" si="40"/>
        <v>6476.666666666667</v>
      </c>
      <c r="I521" s="2157" t="s">
        <v>315</v>
      </c>
      <c r="J521" s="1315"/>
      <c r="K521" s="1423"/>
      <c r="L521" s="1317"/>
      <c r="M521" s="652"/>
      <c r="N521" s="653"/>
      <c r="O521" s="654"/>
      <c r="P521" s="465">
        <v>44883</v>
      </c>
      <c r="Q521" s="2223" t="s">
        <v>5500</v>
      </c>
      <c r="R521" s="1312">
        <v>26</v>
      </c>
      <c r="S521" s="1312">
        <f>AVERAGE(CPVTFC3SG0061!I15:J15)</f>
        <v>0.15255000000000002</v>
      </c>
      <c r="T521" s="225">
        <f t="shared" si="64"/>
        <v>130.82142857142867</v>
      </c>
      <c r="U521" s="2224" t="s">
        <v>314</v>
      </c>
    </row>
    <row r="522" spans="1:22" ht="15.75" thickBot="1" x14ac:dyDescent="0.3">
      <c r="A522" s="1910">
        <v>428</v>
      </c>
      <c r="B522" s="1462" t="s">
        <v>2668</v>
      </c>
      <c r="C522" s="1462" t="s">
        <v>868</v>
      </c>
      <c r="D522" s="676">
        <v>44825</v>
      </c>
      <c r="E522" s="1463" t="s">
        <v>4929</v>
      </c>
      <c r="F522" s="1464">
        <v>168</v>
      </c>
      <c r="G522" s="1464">
        <f>AVERAGE(CPVTFC3SG0020!P24:Q24)</f>
        <v>2.7968500000000001</v>
      </c>
      <c r="H522" s="1524">
        <f t="shared" si="40"/>
        <v>10945.625</v>
      </c>
      <c r="I522" s="1302" t="s">
        <v>315</v>
      </c>
      <c r="J522" s="1466"/>
      <c r="K522" s="1467"/>
      <c r="L522" s="1468"/>
      <c r="M522" s="1469"/>
      <c r="N522" s="1470"/>
      <c r="O522" s="1471"/>
      <c r="P522" s="465">
        <v>44883</v>
      </c>
      <c r="Q522" s="2243" t="s">
        <v>5500</v>
      </c>
      <c r="R522" s="1521">
        <v>27</v>
      </c>
      <c r="S522" s="1521">
        <f>AVERAGE(CPVTFC3SG0061!K15:L15)</f>
        <v>0.26879999999999998</v>
      </c>
      <c r="T522" s="225">
        <f t="shared" si="64"/>
        <v>678.85714285714278</v>
      </c>
      <c r="U522" s="2244" t="s">
        <v>314</v>
      </c>
    </row>
    <row r="523" spans="1:22" x14ac:dyDescent="0.25">
      <c r="A523" s="86">
        <v>429</v>
      </c>
      <c r="B523" s="1296" t="s">
        <v>2669</v>
      </c>
      <c r="C523" s="1296" t="s">
        <v>868</v>
      </c>
      <c r="D523" s="87">
        <v>44825</v>
      </c>
      <c r="E523" s="458" t="s">
        <v>4929</v>
      </c>
      <c r="F523" s="459">
        <v>169</v>
      </c>
      <c r="G523" s="459">
        <f>AVERAGE(CPVTFC3SG0020!R24:S24)</f>
        <v>0.82580000000000009</v>
      </c>
      <c r="H523" s="89">
        <f t="shared" si="40"/>
        <v>2732.9166666666674</v>
      </c>
      <c r="I523" s="1522" t="s">
        <v>315</v>
      </c>
      <c r="J523" s="1019"/>
      <c r="K523" s="1020"/>
      <c r="L523" s="659"/>
      <c r="M523" s="667"/>
      <c r="N523" s="661"/>
      <c r="O523" s="721"/>
      <c r="P523" s="83">
        <v>44883</v>
      </c>
      <c r="Q523" s="2197" t="s">
        <v>5500</v>
      </c>
      <c r="R523" s="492">
        <v>28</v>
      </c>
      <c r="S523" s="492">
        <f>AVERAGE(CPVTFC3SG0061!M15:N15)</f>
        <v>0.11294999999999999</v>
      </c>
      <c r="T523" s="85">
        <f t="shared" si="64"/>
        <v>-55.864285714285714</v>
      </c>
      <c r="U523" s="2213" t="s">
        <v>314</v>
      </c>
    </row>
    <row r="524" spans="1:22" ht="15.75" thickBot="1" x14ac:dyDescent="0.3">
      <c r="A524" s="537"/>
      <c r="B524" s="317"/>
      <c r="C524" s="317" t="s">
        <v>5448</v>
      </c>
      <c r="D524" s="2084"/>
      <c r="E524" s="2085"/>
      <c r="F524" s="1586"/>
      <c r="G524" s="1586"/>
      <c r="H524" s="970"/>
      <c r="I524" s="2122"/>
      <c r="J524" s="967"/>
      <c r="K524" s="1022"/>
      <c r="L524" s="794"/>
      <c r="M524" s="969"/>
      <c r="N524" s="970"/>
      <c r="O524" s="650"/>
      <c r="P524" s="83">
        <v>44883</v>
      </c>
      <c r="Q524" s="2198" t="s">
        <v>5500</v>
      </c>
      <c r="R524" s="321">
        <v>29</v>
      </c>
      <c r="S524" s="321">
        <f>AVERAGE(CPVTFC3SG0061!O15:P15)</f>
        <v>0.17105000000000001</v>
      </c>
      <c r="T524" s="225">
        <f t="shared" si="64"/>
        <v>218.03571428571433</v>
      </c>
      <c r="U524" s="2211" t="s">
        <v>314</v>
      </c>
    </row>
    <row r="525" spans="1:22" x14ac:dyDescent="0.25">
      <c r="A525" s="456">
        <v>430</v>
      </c>
      <c r="B525" s="1296" t="s">
        <v>2670</v>
      </c>
      <c r="C525" s="1296" t="s">
        <v>868</v>
      </c>
      <c r="D525" s="87">
        <v>44825</v>
      </c>
      <c r="E525" s="458" t="s">
        <v>4929</v>
      </c>
      <c r="F525" s="459">
        <v>170</v>
      </c>
      <c r="G525" s="459">
        <f>AVERAGE(CPVTFC3SG0020!T24:U24)</f>
        <v>2.8717000000000001</v>
      </c>
      <c r="H525" s="89">
        <f t="shared" si="40"/>
        <v>11257.5</v>
      </c>
      <c r="I525" s="1522" t="s">
        <v>315</v>
      </c>
      <c r="J525" s="806"/>
      <c r="K525" s="806"/>
      <c r="L525" s="809"/>
      <c r="M525" s="721"/>
      <c r="N525" s="721"/>
      <c r="O525" s="721"/>
      <c r="P525" s="87">
        <v>44883</v>
      </c>
      <c r="Q525" s="2209" t="s">
        <v>5500</v>
      </c>
      <c r="R525" s="459">
        <v>30</v>
      </c>
      <c r="S525" s="459">
        <f>AVERAGE(CPVTFC3SG0061!Q15:R15)</f>
        <v>0.58800000000000008</v>
      </c>
      <c r="T525" s="1076">
        <f t="shared" si="64"/>
        <v>2183.6571428571433</v>
      </c>
      <c r="U525" s="2218" t="s">
        <v>315</v>
      </c>
    </row>
    <row r="526" spans="1:22" ht="15.75" thickBot="1" x14ac:dyDescent="0.3">
      <c r="A526" s="219"/>
      <c r="B526" s="1298"/>
      <c r="C526" s="1298" t="s">
        <v>5448</v>
      </c>
      <c r="D526" s="1383"/>
      <c r="E526" s="1384"/>
      <c r="F526" s="787"/>
      <c r="G526" s="787"/>
      <c r="H526" s="662"/>
      <c r="I526" s="2121"/>
      <c r="J526" s="815"/>
      <c r="K526" s="815"/>
      <c r="L526" s="816"/>
      <c r="M526" s="778"/>
      <c r="N526" s="778"/>
      <c r="O526" s="778"/>
      <c r="P526" s="465">
        <v>44883</v>
      </c>
      <c r="Q526" s="2206" t="s">
        <v>5500</v>
      </c>
      <c r="R526" s="467">
        <v>31</v>
      </c>
      <c r="S526" s="467">
        <f>AVERAGE(CPVTFC3SG0061!S15:T15)</f>
        <v>0.23930000000000001</v>
      </c>
      <c r="T526" s="225">
        <f t="shared" si="64"/>
        <v>539.78571428571445</v>
      </c>
      <c r="U526" s="2210" t="s">
        <v>314</v>
      </c>
    </row>
    <row r="527" spans="1:22" ht="15.75" thickBot="1" x14ac:dyDescent="0.3">
      <c r="A527" s="531">
        <v>431</v>
      </c>
      <c r="B527" s="1462" t="s">
        <v>2671</v>
      </c>
      <c r="C527" s="1462" t="s">
        <v>868</v>
      </c>
      <c r="D527" s="676">
        <v>44825</v>
      </c>
      <c r="E527" s="1463" t="s">
        <v>4929</v>
      </c>
      <c r="F527" s="1464">
        <v>171</v>
      </c>
      <c r="G527" s="1464">
        <f>AVERAGE(CPVTFC3SG0020!V24:W24)</f>
        <v>0.60739999999999994</v>
      </c>
      <c r="H527" s="1524">
        <f t="shared" si="40"/>
        <v>1822.9166666666665</v>
      </c>
      <c r="I527" s="2269" t="s">
        <v>315</v>
      </c>
      <c r="J527" s="1466"/>
      <c r="K527" s="1467"/>
      <c r="L527" s="1468"/>
      <c r="M527" s="1469"/>
      <c r="N527" s="1470"/>
      <c r="O527" s="1471"/>
      <c r="P527" s="465">
        <v>44883</v>
      </c>
      <c r="Q527" s="2198" t="s">
        <v>5500</v>
      </c>
      <c r="R527" s="321">
        <v>32</v>
      </c>
      <c r="S527" s="321">
        <f>AVERAGE(CPVTFC3SG0061!U15:V15)</f>
        <v>0.13590000000000002</v>
      </c>
      <c r="T527" s="225">
        <f t="shared" si="64"/>
        <v>52.32857142857155</v>
      </c>
      <c r="U527" s="2211" t="s">
        <v>314</v>
      </c>
      <c r="V527" s="286"/>
    </row>
    <row r="528" spans="1:22" ht="15.75" thickBot="1" x14ac:dyDescent="0.3">
      <c r="A528" s="1904">
        <v>432</v>
      </c>
      <c r="B528" s="2124" t="s">
        <v>2672</v>
      </c>
      <c r="C528" s="2124" t="s">
        <v>868</v>
      </c>
      <c r="D528" s="1808">
        <v>44825</v>
      </c>
      <c r="E528" s="1834" t="s">
        <v>4929</v>
      </c>
      <c r="F528" s="1810">
        <v>172</v>
      </c>
      <c r="G528" s="1810">
        <f>AVERAGE(CPVTFC3SG0020!X24:Y24)</f>
        <v>0.1862</v>
      </c>
      <c r="H528" s="1175">
        <f t="shared" si="40"/>
        <v>67.9166666666667</v>
      </c>
      <c r="I528" s="2236" t="s">
        <v>314</v>
      </c>
      <c r="J528" s="2071"/>
      <c r="K528" s="2072"/>
      <c r="L528" s="2073"/>
      <c r="M528" s="2074"/>
      <c r="N528" s="860"/>
      <c r="O528" s="861"/>
      <c r="P528" s="465">
        <v>44883</v>
      </c>
      <c r="Q528" s="2237" t="s">
        <v>5500</v>
      </c>
      <c r="R528" s="1810">
        <v>33</v>
      </c>
      <c r="S528" s="1810">
        <f>AVERAGE(CPVTFC3SG0061!W15:X15)</f>
        <v>0.10485</v>
      </c>
      <c r="T528" s="225">
        <f t="shared" si="64"/>
        <v>-94.049999999999969</v>
      </c>
      <c r="U528" s="2238" t="s">
        <v>314</v>
      </c>
      <c r="V528" s="287"/>
    </row>
    <row r="529" spans="1:22" ht="15.75" thickBot="1" x14ac:dyDescent="0.3">
      <c r="A529" s="600">
        <v>433</v>
      </c>
      <c r="B529" s="1424" t="s">
        <v>2673</v>
      </c>
      <c r="C529" s="1424" t="s">
        <v>868</v>
      </c>
      <c r="D529" s="601">
        <v>44825</v>
      </c>
      <c r="E529" s="602" t="s">
        <v>4929</v>
      </c>
      <c r="F529" s="1425">
        <v>173</v>
      </c>
      <c r="G529" s="1425">
        <f>AVERAGE(CPVTFC3SG0020!B26:C26)</f>
        <v>3.073</v>
      </c>
      <c r="H529" s="1802">
        <f t="shared" si="40"/>
        <v>12096.25</v>
      </c>
      <c r="I529" s="2157" t="s">
        <v>315</v>
      </c>
      <c r="J529" s="1315"/>
      <c r="K529" s="1423"/>
      <c r="L529" s="1317"/>
      <c r="M529" s="652"/>
      <c r="N529" s="653"/>
      <c r="O529" s="654"/>
      <c r="P529" s="465">
        <v>44883</v>
      </c>
      <c r="Q529" s="2223" t="s">
        <v>5500</v>
      </c>
      <c r="R529" s="1312">
        <v>34</v>
      </c>
      <c r="S529" s="1312">
        <f>AVERAGE(CPVTFC3SG0061!C17:D17)</f>
        <v>0.1424</v>
      </c>
      <c r="T529" s="225">
        <f t="shared" si="64"/>
        <v>82.971428571428589</v>
      </c>
      <c r="U529" s="2224" t="s">
        <v>314</v>
      </c>
    </row>
    <row r="530" spans="1:22" ht="15.75" thickBot="1" x14ac:dyDescent="0.3">
      <c r="A530" s="1949">
        <v>434</v>
      </c>
      <c r="B530" s="2146" t="s">
        <v>2674</v>
      </c>
      <c r="C530" s="2146" t="s">
        <v>868</v>
      </c>
      <c r="D530" s="471">
        <v>44825</v>
      </c>
      <c r="E530" s="1520" t="s">
        <v>4929</v>
      </c>
      <c r="F530" s="1521">
        <v>174</v>
      </c>
      <c r="G530" s="1521">
        <f>AVERAGE(CPVTFC3SG0020!D26:E26)</f>
        <v>0.1202</v>
      </c>
      <c r="H530" s="1193">
        <f t="shared" si="40"/>
        <v>-207.08333333333329</v>
      </c>
      <c r="I530" s="2227" t="s">
        <v>314</v>
      </c>
      <c r="J530" s="1466"/>
      <c r="K530" s="1467"/>
      <c r="L530" s="1468"/>
      <c r="M530" s="1469"/>
      <c r="N530" s="1470"/>
      <c r="O530" s="1471"/>
      <c r="P530" s="465">
        <v>44883</v>
      </c>
      <c r="Q530" s="2243" t="s">
        <v>5500</v>
      </c>
      <c r="R530" s="1521">
        <v>35</v>
      </c>
      <c r="S530" s="1521">
        <f>AVERAGE(CPVTFC3SG0061!E17:F17)</f>
        <v>0.10239999999999999</v>
      </c>
      <c r="T530" s="225">
        <f t="shared" si="64"/>
        <v>-105.60000000000001</v>
      </c>
      <c r="U530" s="2244" t="s">
        <v>314</v>
      </c>
    </row>
    <row r="531" spans="1:22" x14ac:dyDescent="0.25">
      <c r="A531" s="86">
        <v>435</v>
      </c>
      <c r="B531" s="1296" t="s">
        <v>2675</v>
      </c>
      <c r="C531" s="1296" t="s">
        <v>868</v>
      </c>
      <c r="D531" s="87">
        <v>44825</v>
      </c>
      <c r="E531" s="458" t="s">
        <v>4929</v>
      </c>
      <c r="F531" s="459">
        <v>175</v>
      </c>
      <c r="G531" s="459">
        <f>AVERAGE(CPVTFC3SG0020!F26:G26)</f>
        <v>0.88014999999999999</v>
      </c>
      <c r="H531" s="89">
        <f t="shared" si="40"/>
        <v>2959.375</v>
      </c>
      <c r="I531" s="1522" t="s">
        <v>315</v>
      </c>
      <c r="J531" s="1019"/>
      <c r="K531" s="1020"/>
      <c r="L531" s="659"/>
      <c r="M531" s="667"/>
      <c r="N531" s="661"/>
      <c r="O531" s="721"/>
      <c r="P531" s="83">
        <v>44883</v>
      </c>
      <c r="Q531" s="2197" t="s">
        <v>5500</v>
      </c>
      <c r="R531" s="492">
        <v>36</v>
      </c>
      <c r="S531" s="492">
        <f>AVERAGE(CPVTFC3SG0061!G17:H17)</f>
        <v>0.16949999999999998</v>
      </c>
      <c r="T531" s="85">
        <f t="shared" si="64"/>
        <v>210.72857142857137</v>
      </c>
      <c r="U531" s="2213" t="s">
        <v>314</v>
      </c>
    </row>
    <row r="532" spans="1:22" ht="15.75" thickBot="1" x14ac:dyDescent="0.3">
      <c r="A532" s="537"/>
      <c r="B532" s="317"/>
      <c r="C532" s="317" t="s">
        <v>5448</v>
      </c>
      <c r="D532" s="2084"/>
      <c r="E532" s="2085"/>
      <c r="F532" s="1586"/>
      <c r="G532" s="1586"/>
      <c r="H532" s="970"/>
      <c r="I532" s="2122"/>
      <c r="J532" s="967"/>
      <c r="K532" s="1022"/>
      <c r="L532" s="794"/>
      <c r="M532" s="969"/>
      <c r="N532" s="970"/>
      <c r="O532" s="650"/>
      <c r="P532" s="465">
        <v>44883</v>
      </c>
      <c r="Q532" s="2198" t="s">
        <v>5500</v>
      </c>
      <c r="R532" s="321">
        <v>37</v>
      </c>
      <c r="S532" s="321">
        <f>AVERAGE(CPVTFC3SG0061!I17:J17)</f>
        <v>0.1706</v>
      </c>
      <c r="T532" s="225">
        <f t="shared" si="64"/>
        <v>215.91428571428574</v>
      </c>
      <c r="U532" s="2211" t="s">
        <v>314</v>
      </c>
    </row>
    <row r="533" spans="1:22" ht="15.75" thickBot="1" x14ac:dyDescent="0.3">
      <c r="A533" s="2083">
        <v>436</v>
      </c>
      <c r="B533" s="2159" t="s">
        <v>2676</v>
      </c>
      <c r="C533" s="2159" t="s">
        <v>868</v>
      </c>
      <c r="D533" s="2010">
        <v>44825</v>
      </c>
      <c r="E533" s="2011" t="s">
        <v>4929</v>
      </c>
      <c r="F533" s="2012">
        <v>176</v>
      </c>
      <c r="G533" s="2012">
        <f>AVERAGE(CPVTFC3SG0020!H26:I26)</f>
        <v>1.1595499999999999</v>
      </c>
      <c r="H533" s="2013">
        <f t="shared" si="40"/>
        <v>4123.541666666667</v>
      </c>
      <c r="I533" s="2192" t="s">
        <v>315</v>
      </c>
      <c r="J533" s="2015"/>
      <c r="K533" s="2015"/>
      <c r="L533" s="2016"/>
      <c r="M533" s="2017"/>
      <c r="N533" s="2017"/>
      <c r="O533" s="2017"/>
      <c r="P533" s="465">
        <v>44883</v>
      </c>
      <c r="Q533" s="2237" t="s">
        <v>5500</v>
      </c>
      <c r="R533" s="1810">
        <v>38</v>
      </c>
      <c r="S533" s="1810">
        <f>AVERAGE(CPVTFC3SG0061!K17:L17)</f>
        <v>0.1217</v>
      </c>
      <c r="T533" s="1192">
        <f t="shared" si="64"/>
        <v>-14.614285714285675</v>
      </c>
      <c r="U533" s="2238" t="s">
        <v>314</v>
      </c>
    </row>
    <row r="534" spans="1:22" ht="15.75" thickBot="1" x14ac:dyDescent="0.3">
      <c r="A534" s="600">
        <v>437</v>
      </c>
      <c r="B534" s="2247" t="s">
        <v>2677</v>
      </c>
      <c r="C534" s="2247" t="s">
        <v>868</v>
      </c>
      <c r="D534" s="601">
        <v>44825</v>
      </c>
      <c r="E534" s="602" t="s">
        <v>4929</v>
      </c>
      <c r="F534" s="1425">
        <v>177</v>
      </c>
      <c r="G534" s="1425">
        <f>AVERAGE(CPVTFC3SG0020!J26:K26)</f>
        <v>3.1076000000000001</v>
      </c>
      <c r="H534" s="1802">
        <f t="shared" si="40"/>
        <v>12240.416666666666</v>
      </c>
      <c r="I534" s="2157" t="s">
        <v>315</v>
      </c>
      <c r="J534" s="1988"/>
      <c r="K534" s="1988"/>
      <c r="L534" s="1989"/>
      <c r="M534" s="1429"/>
      <c r="N534" s="1429"/>
      <c r="O534" s="1429"/>
      <c r="P534" s="465">
        <v>44883</v>
      </c>
      <c r="Q534" s="2223" t="s">
        <v>5500</v>
      </c>
      <c r="R534" s="1312">
        <v>39</v>
      </c>
      <c r="S534" s="1312">
        <f>AVERAGE(CPVTFC3SG0061!M17:N17)</f>
        <v>0.35455000000000003</v>
      </c>
      <c r="T534" s="225">
        <f t="shared" si="64"/>
        <v>1083.1071428571431</v>
      </c>
      <c r="U534" s="2224" t="s">
        <v>314</v>
      </c>
    </row>
    <row r="535" spans="1:22" x14ac:dyDescent="0.25">
      <c r="A535" s="1840">
        <v>438</v>
      </c>
      <c r="B535" s="4855" t="s">
        <v>2678</v>
      </c>
      <c r="C535" s="1172" t="s">
        <v>868</v>
      </c>
      <c r="D535" s="125">
        <v>44825</v>
      </c>
      <c r="E535" s="390" t="s">
        <v>4929</v>
      </c>
      <c r="F535" s="449">
        <v>178</v>
      </c>
      <c r="G535" s="449">
        <f>AVERAGE(CPVTFC3SG0020!L26:M26)</f>
        <v>2.2538999999999998</v>
      </c>
      <c r="H535" s="1076">
        <f t="shared" si="40"/>
        <v>8683.3333333333321</v>
      </c>
      <c r="I535" s="368" t="s">
        <v>315</v>
      </c>
      <c r="J535" s="827"/>
      <c r="K535" s="827"/>
      <c r="L535" s="829"/>
      <c r="M535" s="656"/>
      <c r="N535" s="656"/>
      <c r="O535" s="656"/>
      <c r="P535" s="83">
        <v>44883</v>
      </c>
      <c r="Q535" s="2245" t="s">
        <v>5500</v>
      </c>
      <c r="R535" s="375">
        <v>40</v>
      </c>
      <c r="S535" s="375">
        <f>AVERAGE(CPVTFC3SG0061!O17:P17)</f>
        <v>0.16885</v>
      </c>
      <c r="T535" s="85">
        <f t="shared" si="64"/>
        <v>207.66428571428574</v>
      </c>
      <c r="U535" s="2246" t="s">
        <v>314</v>
      </c>
    </row>
    <row r="536" spans="1:22" ht="15.75" thickBot="1" x14ac:dyDescent="0.3">
      <c r="A536" s="598"/>
      <c r="B536" s="4845"/>
      <c r="C536" s="317" t="s">
        <v>5448</v>
      </c>
      <c r="D536" s="2084"/>
      <c r="E536" s="2085"/>
      <c r="F536" s="1586"/>
      <c r="G536" s="1586"/>
      <c r="H536" s="970"/>
      <c r="I536" s="2122"/>
      <c r="J536" s="1643"/>
      <c r="K536" s="1643"/>
      <c r="L536" s="1644"/>
      <c r="M536" s="650"/>
      <c r="N536" s="650"/>
      <c r="O536" s="650"/>
      <c r="P536" s="83">
        <v>44883</v>
      </c>
      <c r="Q536" s="2198" t="s">
        <v>5500</v>
      </c>
      <c r="R536" s="321">
        <v>41</v>
      </c>
      <c r="S536" s="321">
        <f>AVERAGE(CPVTFC3SG0061!Q17:R17)</f>
        <v>0.22415000000000002</v>
      </c>
      <c r="T536" s="225">
        <f t="shared" si="64"/>
        <v>468.36428571428576</v>
      </c>
      <c r="U536" s="2211" t="s">
        <v>314</v>
      </c>
    </row>
    <row r="537" spans="1:22" ht="15.75" thickBot="1" x14ac:dyDescent="0.3">
      <c r="A537" s="2008">
        <v>439</v>
      </c>
      <c r="B537" s="2159" t="s">
        <v>2679</v>
      </c>
      <c r="C537" s="2159" t="s">
        <v>868</v>
      </c>
      <c r="D537" s="2010">
        <v>44825</v>
      </c>
      <c r="E537" s="2011" t="s">
        <v>4929</v>
      </c>
      <c r="F537" s="2012">
        <v>179</v>
      </c>
      <c r="G537" s="2012">
        <f>AVERAGE(CPVTFC3SG0020!N26:O26)</f>
        <v>3.0907</v>
      </c>
      <c r="H537" s="2013">
        <f t="shared" si="40"/>
        <v>12169.999999999998</v>
      </c>
      <c r="I537" s="2192" t="s">
        <v>315</v>
      </c>
      <c r="J537" s="2071"/>
      <c r="K537" s="2072"/>
      <c r="L537" s="2073"/>
      <c r="M537" s="2074"/>
      <c r="N537" s="860"/>
      <c r="O537" s="2017"/>
      <c r="P537" s="601">
        <v>44883</v>
      </c>
      <c r="Q537" s="2229" t="s">
        <v>5500</v>
      </c>
      <c r="R537" s="2012">
        <v>42</v>
      </c>
      <c r="S537" s="2012">
        <f>AVERAGE(CPVTFC3SG0061!S17:T17)</f>
        <v>1.738</v>
      </c>
      <c r="T537" s="218">
        <f t="shared" si="64"/>
        <v>7605.0857142857139</v>
      </c>
      <c r="U537" s="2230" t="s">
        <v>315</v>
      </c>
      <c r="V537" s="286"/>
    </row>
    <row r="538" spans="1:22" ht="15.75" thickBot="1" x14ac:dyDescent="0.3">
      <c r="A538" s="2083">
        <v>440</v>
      </c>
      <c r="B538" s="2159" t="s">
        <v>2680</v>
      </c>
      <c r="C538" s="2159" t="s">
        <v>868</v>
      </c>
      <c r="D538" s="2010">
        <v>44825</v>
      </c>
      <c r="E538" s="2011" t="s">
        <v>4929</v>
      </c>
      <c r="F538" s="2012">
        <v>180</v>
      </c>
      <c r="G538" s="2012">
        <f>AVERAGE(CPVTFC3SG0020!P26:Q26)</f>
        <v>2.1498999999999997</v>
      </c>
      <c r="H538" s="2013">
        <f t="shared" si="40"/>
        <v>8249.9999999999982</v>
      </c>
      <c r="I538" s="2192" t="s">
        <v>315</v>
      </c>
      <c r="J538" s="2015"/>
      <c r="K538" s="2015"/>
      <c r="L538" s="2016"/>
      <c r="M538" s="2017"/>
      <c r="N538" s="2017"/>
      <c r="O538" s="2017"/>
      <c r="P538" s="465">
        <v>44883</v>
      </c>
      <c r="Q538" s="2237" t="s">
        <v>5500</v>
      </c>
      <c r="R538" s="1810">
        <v>43</v>
      </c>
      <c r="S538" s="1810">
        <f>AVERAGE(CPVTFC3SG0061!U17:V17)</f>
        <v>0.1857</v>
      </c>
      <c r="T538" s="225">
        <f t="shared" si="64"/>
        <v>287.10000000000002</v>
      </c>
      <c r="U538" s="2238" t="s">
        <v>314</v>
      </c>
      <c r="V538" s="287"/>
    </row>
    <row r="539" spans="1:22" ht="15.75" thickBot="1" x14ac:dyDescent="0.3">
      <c r="A539" s="600">
        <v>441</v>
      </c>
      <c r="B539" s="2247" t="s">
        <v>2681</v>
      </c>
      <c r="C539" s="2247" t="s">
        <v>868</v>
      </c>
      <c r="D539" s="601">
        <v>44825</v>
      </c>
      <c r="E539" s="602" t="s">
        <v>4929</v>
      </c>
      <c r="F539" s="1425">
        <v>181</v>
      </c>
      <c r="G539" s="1425">
        <f>AVERAGE(CPVTFC3SG0020!R26:S26)</f>
        <v>1.4693499999999999</v>
      </c>
      <c r="H539" s="1802">
        <f t="shared" si="40"/>
        <v>5414.375</v>
      </c>
      <c r="I539" s="2157" t="s">
        <v>315</v>
      </c>
      <c r="J539" s="1988"/>
      <c r="K539" s="1988"/>
      <c r="L539" s="1989"/>
      <c r="M539" s="1429"/>
      <c r="N539" s="1429"/>
      <c r="O539" s="1429"/>
      <c r="P539" s="465">
        <v>44883</v>
      </c>
      <c r="Q539" s="2223" t="s">
        <v>5500</v>
      </c>
      <c r="R539" s="1312">
        <v>44</v>
      </c>
      <c r="S539" s="1312">
        <f>AVERAGE(CPVTFC3SG0061!W17:X17)</f>
        <v>0.15454999999999999</v>
      </c>
      <c r="T539" s="225">
        <f t="shared" si="64"/>
        <v>140.25</v>
      </c>
      <c r="U539" s="2224" t="s">
        <v>314</v>
      </c>
    </row>
    <row r="540" spans="1:22" ht="15.75" thickBot="1" x14ac:dyDescent="0.3">
      <c r="A540" s="1523">
        <v>442</v>
      </c>
      <c r="B540" s="2160" t="s">
        <v>2682</v>
      </c>
      <c r="C540" s="2160" t="s">
        <v>868</v>
      </c>
      <c r="D540" s="683">
        <v>44825</v>
      </c>
      <c r="E540" s="2239" t="s">
        <v>4929</v>
      </c>
      <c r="F540" s="2240">
        <v>182</v>
      </c>
      <c r="G540" s="2240">
        <f>AVERAGE(CPVTFC3SG0020!T26:U26)</f>
        <v>1.8646500000000001</v>
      </c>
      <c r="H540" s="1024">
        <f t="shared" si="40"/>
        <v>7061.4583333333339</v>
      </c>
      <c r="I540" s="1294" t="s">
        <v>315</v>
      </c>
      <c r="J540" s="1507"/>
      <c r="K540" s="1507"/>
      <c r="L540" s="1508"/>
      <c r="M540" s="1509"/>
      <c r="N540" s="1509"/>
      <c r="O540" s="1509"/>
      <c r="P540" s="465">
        <v>44883</v>
      </c>
      <c r="Q540" s="2241" t="s">
        <v>5500</v>
      </c>
      <c r="R540" s="495">
        <v>45</v>
      </c>
      <c r="S540" s="495">
        <f>AVERAGE(CPVTFC3SG0061!C19:D19)</f>
        <v>0.24014999999999997</v>
      </c>
      <c r="T540" s="225">
        <f t="shared" si="64"/>
        <v>543.79285714285697</v>
      </c>
      <c r="U540" s="2242" t="s">
        <v>314</v>
      </c>
    </row>
    <row r="541" spans="1:22" ht="15.75" thickBot="1" x14ac:dyDescent="0.3">
      <c r="A541" s="1804">
        <v>443</v>
      </c>
      <c r="B541" s="2146" t="s">
        <v>2683</v>
      </c>
      <c r="C541" s="2146" t="s">
        <v>868</v>
      </c>
      <c r="D541" s="471">
        <v>44825</v>
      </c>
      <c r="E541" s="1520" t="s">
        <v>4929</v>
      </c>
      <c r="F541" s="1521">
        <v>183</v>
      </c>
      <c r="G541" s="1521">
        <f>AVERAGE(CPVTFC3SG0020!V26:W26)</f>
        <v>0.1217</v>
      </c>
      <c r="H541" s="1193">
        <f t="shared" si="40"/>
        <v>-200.83333333333329</v>
      </c>
      <c r="I541" s="2227" t="s">
        <v>314</v>
      </c>
      <c r="J541" s="1466"/>
      <c r="K541" s="1467"/>
      <c r="L541" s="1468"/>
      <c r="M541" s="1469"/>
      <c r="N541" s="1470"/>
      <c r="O541" s="1471"/>
      <c r="P541" s="465">
        <v>44883</v>
      </c>
      <c r="Q541" s="2243" t="s">
        <v>5500</v>
      </c>
      <c r="R541" s="1521">
        <v>46</v>
      </c>
      <c r="S541" s="1521">
        <f>AVERAGE(CPVTFC3SG0061!E19:F19)</f>
        <v>0.11874999999999999</v>
      </c>
      <c r="T541" s="225">
        <f t="shared" si="64"/>
        <v>-28.521428571428569</v>
      </c>
      <c r="U541" s="2244" t="s">
        <v>314</v>
      </c>
    </row>
    <row r="542" spans="1:22" ht="15.75" thickBot="1" x14ac:dyDescent="0.3">
      <c r="A542" s="1904">
        <v>444</v>
      </c>
      <c r="B542" s="2124" t="s">
        <v>2684</v>
      </c>
      <c r="C542" s="2124" t="s">
        <v>868</v>
      </c>
      <c r="D542" s="1808">
        <v>44825</v>
      </c>
      <c r="E542" s="1834" t="s">
        <v>4929</v>
      </c>
      <c r="F542" s="1810">
        <v>184</v>
      </c>
      <c r="G542" s="1810">
        <f>AVERAGE(CPVTFC3SG0020!X26:Y26)</f>
        <v>9.0650000000000008E-2</v>
      </c>
      <c r="H542" s="1175">
        <f t="shared" si="40"/>
        <v>-330.20833333333326</v>
      </c>
      <c r="I542" s="2236" t="s">
        <v>314</v>
      </c>
      <c r="J542" s="2015"/>
      <c r="K542" s="2015"/>
      <c r="L542" s="2016"/>
      <c r="M542" s="2017"/>
      <c r="N542" s="2017"/>
      <c r="O542" s="861"/>
      <c r="P542" s="465">
        <v>44883</v>
      </c>
      <c r="Q542" s="2237" t="s">
        <v>5500</v>
      </c>
      <c r="R542" s="1810">
        <v>47</v>
      </c>
      <c r="S542" s="1810">
        <f>AVERAGE(CPVTFC3SG0061!G19:H19)</f>
        <v>0.13719999999999999</v>
      </c>
      <c r="T542" s="225">
        <f t="shared" si="64"/>
        <v>58.457142857142834</v>
      </c>
      <c r="U542" s="2238" t="s">
        <v>314</v>
      </c>
    </row>
    <row r="543" spans="1:22" ht="15.75" thickBot="1" x14ac:dyDescent="0.3">
      <c r="A543" s="2008">
        <v>445</v>
      </c>
      <c r="B543" s="2191" t="s">
        <v>2691</v>
      </c>
      <c r="C543" s="2191" t="s">
        <v>868</v>
      </c>
      <c r="D543" s="2010">
        <v>44831</v>
      </c>
      <c r="E543" s="2011" t="s">
        <v>4915</v>
      </c>
      <c r="F543" s="2012">
        <v>2</v>
      </c>
      <c r="G543" s="2012">
        <f>AVERAGE(CPVTFC3SG0021!E11:F11)</f>
        <v>1.3071999999999999</v>
      </c>
      <c r="H543" s="2013">
        <f>(G543-0.1542)/0.0134*50</f>
        <v>4302.2388059701489</v>
      </c>
      <c r="I543" s="2192" t="s">
        <v>315</v>
      </c>
      <c r="J543" s="2015"/>
      <c r="K543" s="2015"/>
      <c r="L543" s="2016"/>
      <c r="M543" s="2017"/>
      <c r="N543" s="2017"/>
      <c r="O543" s="861"/>
      <c r="P543" s="465">
        <v>44883</v>
      </c>
      <c r="Q543" s="2237" t="s">
        <v>5500</v>
      </c>
      <c r="R543" s="1810">
        <v>48</v>
      </c>
      <c r="S543" s="1810">
        <f>AVERAGE(CPVTFC3SG0061!I19:J19)</f>
        <v>0.1089</v>
      </c>
      <c r="T543" s="225">
        <f t="shared" si="64"/>
        <v>-74.957142857142841</v>
      </c>
      <c r="U543" s="2238" t="s">
        <v>314</v>
      </c>
    </row>
    <row r="544" spans="1:22" x14ac:dyDescent="0.25">
      <c r="A544" s="488">
        <v>446</v>
      </c>
      <c r="B544" s="4835" t="s">
        <v>2692</v>
      </c>
      <c r="C544" s="1297" t="s">
        <v>868</v>
      </c>
      <c r="D544" s="490">
        <v>44831</v>
      </c>
      <c r="E544" s="491" t="s">
        <v>4915</v>
      </c>
      <c r="F544" s="492">
        <v>3</v>
      </c>
      <c r="G544" s="492">
        <f>AVERAGE(CPVTFC3SG0021!G11:H11)</f>
        <v>0.10385</v>
      </c>
      <c r="H544" s="622">
        <f t="shared" ref="H544:H674" si="65">(G544-0.1542)/0.0134*50</f>
        <v>-187.87313432835822</v>
      </c>
      <c r="I544" s="1529" t="s">
        <v>314</v>
      </c>
      <c r="J544" s="806"/>
      <c r="K544" s="806"/>
      <c r="L544" s="809"/>
      <c r="M544" s="721"/>
      <c r="N544" s="721"/>
      <c r="O544" s="721"/>
      <c r="P544" s="83">
        <v>44883</v>
      </c>
      <c r="Q544" s="2197" t="s">
        <v>5500</v>
      </c>
      <c r="R544" s="492">
        <v>49</v>
      </c>
      <c r="S544" s="492">
        <f>AVERAGE(CPVTFC3SG0061!K19:L19)</f>
        <v>0.1537</v>
      </c>
      <c r="T544" s="85">
        <f t="shared" si="64"/>
        <v>136.24285714285719</v>
      </c>
      <c r="U544" s="2213" t="s">
        <v>314</v>
      </c>
    </row>
    <row r="545" spans="1:21" x14ac:dyDescent="0.25">
      <c r="A545" s="593"/>
      <c r="B545" s="4836"/>
      <c r="C545" s="320" t="s">
        <v>5448</v>
      </c>
      <c r="D545" s="1149"/>
      <c r="E545" s="1264"/>
      <c r="F545" s="695"/>
      <c r="G545" s="695"/>
      <c r="H545" s="646"/>
      <c r="I545" s="2248"/>
      <c r="J545" s="841"/>
      <c r="K545" s="841"/>
      <c r="L545" s="842"/>
      <c r="M545" s="642"/>
      <c r="N545" s="642"/>
      <c r="O545" s="642"/>
      <c r="P545" s="83">
        <v>44883</v>
      </c>
      <c r="Q545" s="2208" t="s">
        <v>5500</v>
      </c>
      <c r="R545" s="102">
        <v>50</v>
      </c>
      <c r="S545" s="102">
        <f>AVERAGE(CPVTFC3SG0061!M19:N19)</f>
        <v>0.16505</v>
      </c>
      <c r="T545" s="13">
        <f t="shared" si="64"/>
        <v>189.75000000000003</v>
      </c>
      <c r="U545" s="2219" t="s">
        <v>314</v>
      </c>
    </row>
    <row r="546" spans="1:21" x14ac:dyDescent="0.25">
      <c r="A546" s="593"/>
      <c r="B546" s="4836"/>
      <c r="C546" s="320" t="s">
        <v>863</v>
      </c>
      <c r="D546" s="1149"/>
      <c r="E546" s="1264"/>
      <c r="F546" s="695"/>
      <c r="G546" s="695"/>
      <c r="H546" s="646"/>
      <c r="I546" s="2248"/>
      <c r="J546" s="841"/>
      <c r="K546" s="841"/>
      <c r="L546" s="842"/>
      <c r="M546" s="642"/>
      <c r="N546" s="642"/>
      <c r="O546" s="642"/>
      <c r="P546" s="83">
        <v>44883</v>
      </c>
      <c r="Q546" s="2208" t="s">
        <v>5500</v>
      </c>
      <c r="R546" s="102">
        <v>51</v>
      </c>
      <c r="S546" s="102">
        <f>AVERAGE(CPVTFC3SG0061!O19:P19)</f>
        <v>0.15105000000000002</v>
      </c>
      <c r="T546" s="13">
        <f t="shared" si="64"/>
        <v>123.7500000000001</v>
      </c>
      <c r="U546" s="2219" t="s">
        <v>314</v>
      </c>
    </row>
    <row r="547" spans="1:21" ht="15.75" thickBot="1" x14ac:dyDescent="0.3">
      <c r="A547" s="1870"/>
      <c r="B547" s="4837"/>
      <c r="C547" s="302">
        <v>106</v>
      </c>
      <c r="D547" s="2232">
        <v>44881</v>
      </c>
      <c r="E547" s="2233" t="s">
        <v>5449</v>
      </c>
      <c r="F547" s="321">
        <v>55</v>
      </c>
      <c r="G547" s="473">
        <f>AVERAGE(CPVTFC3SG0056!W19:X19)</f>
        <v>0.14779999999999999</v>
      </c>
      <c r="H547" s="2234">
        <f>(G547-0.1243)/0.0142*50</f>
        <v>82.746478873239397</v>
      </c>
      <c r="I547" s="547" t="s">
        <v>314</v>
      </c>
      <c r="J547" s="1643"/>
      <c r="K547" s="1643"/>
      <c r="L547" s="1644"/>
      <c r="M547" s="650"/>
      <c r="N547" s="650"/>
      <c r="O547" s="650"/>
      <c r="P547" s="91">
        <v>44883</v>
      </c>
      <c r="Q547" s="2198" t="s">
        <v>5500</v>
      </c>
      <c r="R547" s="321">
        <v>52</v>
      </c>
      <c r="S547" s="321">
        <f>AVERAGE(CPVTFC3SG0061!Q19:R19)</f>
        <v>0.15145</v>
      </c>
      <c r="T547" s="225">
        <f t="shared" si="64"/>
        <v>125.63571428571433</v>
      </c>
      <c r="U547" s="2211" t="s">
        <v>314</v>
      </c>
    </row>
    <row r="548" spans="1:21" x14ac:dyDescent="0.25">
      <c r="A548" s="406">
        <v>447</v>
      </c>
      <c r="B548" s="4847" t="s">
        <v>2693</v>
      </c>
      <c r="C548" s="1451" t="s">
        <v>868</v>
      </c>
      <c r="D548" s="407">
        <v>44831</v>
      </c>
      <c r="E548" s="477" t="s">
        <v>4915</v>
      </c>
      <c r="F548" s="478">
        <v>4</v>
      </c>
      <c r="G548" s="478">
        <f>AVERAGE(CPVTFC3SG0021!I11:J11)</f>
        <v>0.62725000000000009</v>
      </c>
      <c r="H548" s="405">
        <f t="shared" si="65"/>
        <v>1765.1119402985078</v>
      </c>
      <c r="I548" s="1531" t="s">
        <v>315</v>
      </c>
      <c r="J548" s="806"/>
      <c r="K548" s="806"/>
      <c r="L548" s="809"/>
      <c r="M548" s="721"/>
      <c r="N548" s="721"/>
      <c r="O548" s="721"/>
      <c r="P548" s="83">
        <v>44883</v>
      </c>
      <c r="Q548" s="2197" t="s">
        <v>5500</v>
      </c>
      <c r="R548" s="492">
        <v>53</v>
      </c>
      <c r="S548" s="492">
        <f>AVERAGE(CPVTFC3SG0061!S19:T19)</f>
        <v>0.16045000000000001</v>
      </c>
      <c r="T548" s="85">
        <f t="shared" si="64"/>
        <v>168.0642857142858</v>
      </c>
      <c r="U548" s="2213" t="s">
        <v>314</v>
      </c>
    </row>
    <row r="549" spans="1:21" x14ac:dyDescent="0.25">
      <c r="A549" s="590"/>
      <c r="B549" s="4848"/>
      <c r="C549" s="2128" t="s">
        <v>5448</v>
      </c>
      <c r="D549" s="1149"/>
      <c r="E549" s="1264"/>
      <c r="F549" s="695"/>
      <c r="G549" s="695"/>
      <c r="H549" s="646"/>
      <c r="I549" s="1690"/>
      <c r="J549" s="841"/>
      <c r="K549" s="841"/>
      <c r="L549" s="842"/>
      <c r="M549" s="642"/>
      <c r="N549" s="642"/>
      <c r="O549" s="642"/>
      <c r="P549" s="83">
        <v>44883</v>
      </c>
      <c r="Q549" s="2208" t="s">
        <v>5500</v>
      </c>
      <c r="R549" s="102">
        <v>54</v>
      </c>
      <c r="S549" s="102">
        <f>AVERAGE(CPVTFC3SG0061!U19:V19)</f>
        <v>0.16399999999999998</v>
      </c>
      <c r="T549" s="13">
        <f t="shared" si="64"/>
        <v>184.79999999999993</v>
      </c>
      <c r="U549" s="2219" t="s">
        <v>314</v>
      </c>
    </row>
    <row r="550" spans="1:21" x14ac:dyDescent="0.25">
      <c r="A550" s="590"/>
      <c r="B550" s="4848"/>
      <c r="C550" s="2128" t="s">
        <v>863</v>
      </c>
      <c r="D550" s="1149"/>
      <c r="E550" s="1264"/>
      <c r="F550" s="695"/>
      <c r="G550" s="695"/>
      <c r="H550" s="646"/>
      <c r="I550" s="1690"/>
      <c r="J550" s="841"/>
      <c r="K550" s="841"/>
      <c r="L550" s="842"/>
      <c r="M550" s="642"/>
      <c r="N550" s="642"/>
      <c r="O550" s="642"/>
      <c r="P550" s="83">
        <v>44883</v>
      </c>
      <c r="Q550" s="2208" t="s">
        <v>5500</v>
      </c>
      <c r="R550" s="102">
        <v>55</v>
      </c>
      <c r="S550" s="102">
        <f>AVERAGE(CPVTFC3SG0061!W19:X19)</f>
        <v>0.14080000000000001</v>
      </c>
      <c r="T550" s="13">
        <f t="shared" si="64"/>
        <v>75.428571428571502</v>
      </c>
      <c r="U550" s="2219" t="s">
        <v>314</v>
      </c>
    </row>
    <row r="551" spans="1:21" ht="15.75" thickBot="1" x14ac:dyDescent="0.3">
      <c r="A551" s="481"/>
      <c r="B551" s="4849"/>
      <c r="C551" s="1379">
        <v>83</v>
      </c>
      <c r="D551" s="1511">
        <v>44881</v>
      </c>
      <c r="E551" s="1512" t="s">
        <v>5449</v>
      </c>
      <c r="F551" s="485">
        <v>56</v>
      </c>
      <c r="G551" s="486">
        <f>AVERAGE(CPVTFC3SG0056!C21:D21)</f>
        <v>0.86729999999999996</v>
      </c>
      <c r="H551" s="1513">
        <f>(G551-0.1243)/0.0142*50</f>
        <v>2616.1971830985913</v>
      </c>
      <c r="I551" s="1622" t="s">
        <v>315</v>
      </c>
      <c r="J551" s="815"/>
      <c r="K551" s="815"/>
      <c r="L551" s="816"/>
      <c r="M551" s="778"/>
      <c r="N551" s="778"/>
      <c r="O551" s="778"/>
      <c r="P551" s="91">
        <v>44883</v>
      </c>
      <c r="Q551" s="2206" t="s">
        <v>5500</v>
      </c>
      <c r="R551" s="467">
        <v>56</v>
      </c>
      <c r="S551" s="467">
        <f>AVERAGE(CPVTFC3SG0061!C21:D21)</f>
        <v>0.16335</v>
      </c>
      <c r="T551" s="225">
        <f t="shared" si="64"/>
        <v>181.73571428571429</v>
      </c>
      <c r="U551" s="2210" t="s">
        <v>314</v>
      </c>
    </row>
    <row r="552" spans="1:21" ht="15.75" thickBot="1" x14ac:dyDescent="0.3">
      <c r="A552" s="1461">
        <v>448</v>
      </c>
      <c r="B552" s="1462" t="s">
        <v>2694</v>
      </c>
      <c r="C552" s="1462" t="s">
        <v>868</v>
      </c>
      <c r="D552" s="676">
        <v>44831</v>
      </c>
      <c r="E552" s="1463" t="s">
        <v>4915</v>
      </c>
      <c r="F552" s="1464">
        <v>5</v>
      </c>
      <c r="G552" s="1464">
        <f>AVERAGE(CPVTFC3SG0021!K11:L11)</f>
        <v>2.9040999999999997</v>
      </c>
      <c r="H552" s="1524">
        <f t="shared" si="65"/>
        <v>10260.820895522387</v>
      </c>
      <c r="I552" s="1302" t="s">
        <v>315</v>
      </c>
      <c r="J552" s="2049"/>
      <c r="K552" s="2049"/>
      <c r="L552" s="2050"/>
      <c r="M552" s="1973"/>
      <c r="N552" s="1973"/>
      <c r="O552" s="1471"/>
      <c r="P552" s="465">
        <v>44883</v>
      </c>
      <c r="Q552" s="2198" t="s">
        <v>5500</v>
      </c>
      <c r="R552" s="321">
        <v>57</v>
      </c>
      <c r="S552" s="321">
        <f>AVERAGE(CPVTFC3SG0061!E21:F21)</f>
        <v>0.34755000000000003</v>
      </c>
      <c r="T552" s="225">
        <f t="shared" si="64"/>
        <v>1050.1071428571431</v>
      </c>
      <c r="U552" s="2211" t="s">
        <v>314</v>
      </c>
    </row>
    <row r="553" spans="1:21" ht="15.75" thickBot="1" x14ac:dyDescent="0.3">
      <c r="A553" s="406">
        <v>449</v>
      </c>
      <c r="B553" s="4847" t="s">
        <v>2695</v>
      </c>
      <c r="C553" s="1451" t="s">
        <v>868</v>
      </c>
      <c r="D553" s="407">
        <v>44831</v>
      </c>
      <c r="E553" s="477" t="s">
        <v>4915</v>
      </c>
      <c r="F553" s="478">
        <v>6</v>
      </c>
      <c r="G553" s="478">
        <f>AVERAGE(CPVTFC3SG0021!M11:N11)</f>
        <v>2.9485999999999999</v>
      </c>
      <c r="H553" s="405">
        <f t="shared" si="65"/>
        <v>10426.86567164179</v>
      </c>
      <c r="I553" s="1283" t="s">
        <v>315</v>
      </c>
      <c r="J553" s="4267">
        <v>44895</v>
      </c>
      <c r="K553" s="509" t="s">
        <v>5570</v>
      </c>
      <c r="L553" s="509">
        <v>146</v>
      </c>
      <c r="M553" s="509">
        <f>AVERAGE(CPVTFC3SG0083!T20:U20)</f>
        <v>2.6669</v>
      </c>
      <c r="N553" s="4014">
        <f t="shared" ref="N553" si="66">(M553-0.15)/0.0138*400</f>
        <v>72953.623188405792</v>
      </c>
      <c r="O553" s="4515" t="s">
        <v>315</v>
      </c>
      <c r="P553" s="115">
        <v>44883</v>
      </c>
      <c r="Q553" s="2203" t="s">
        <v>5500</v>
      </c>
      <c r="R553" s="478">
        <v>58</v>
      </c>
      <c r="S553" s="478">
        <f>AVERAGE(CPVTFC3SG0061!G21:H21)</f>
        <v>1.5127999999999999</v>
      </c>
      <c r="T553" s="117">
        <f t="shared" si="64"/>
        <v>6543.4285714285716</v>
      </c>
      <c r="U553" s="2220" t="s">
        <v>315</v>
      </c>
    </row>
    <row r="554" spans="1:21" x14ac:dyDescent="0.25">
      <c r="A554" s="590"/>
      <c r="B554" s="4848"/>
      <c r="C554" s="2128" t="s">
        <v>5448</v>
      </c>
      <c r="D554" s="1149"/>
      <c r="E554" s="1264"/>
      <c r="F554" s="695"/>
      <c r="G554" s="695"/>
      <c r="H554" s="646"/>
      <c r="I554" s="1265"/>
      <c r="J554" s="875"/>
      <c r="K554" s="876"/>
      <c r="L554" s="877"/>
      <c r="M554" s="645"/>
      <c r="N554" s="646"/>
      <c r="O554" s="642"/>
      <c r="P554" s="65">
        <v>44883</v>
      </c>
      <c r="Q554" s="2251" t="s">
        <v>5500</v>
      </c>
      <c r="R554" s="164">
        <v>59</v>
      </c>
      <c r="S554" s="164">
        <f>AVERAGE(CPVTFC3SG0061!I21:J21)</f>
        <v>1.5184500000000001</v>
      </c>
      <c r="T554" s="67">
        <f t="shared" si="64"/>
        <v>6570.0642857142866</v>
      </c>
      <c r="U554" s="2252" t="s">
        <v>315</v>
      </c>
    </row>
    <row r="555" spans="1:21" x14ac:dyDescent="0.25">
      <c r="A555" s="590"/>
      <c r="B555" s="4848"/>
      <c r="C555" s="2128" t="s">
        <v>863</v>
      </c>
      <c r="D555" s="1149"/>
      <c r="E555" s="1264"/>
      <c r="F555" s="695"/>
      <c r="G555" s="695"/>
      <c r="H555" s="646"/>
      <c r="I555" s="1265"/>
      <c r="J555" s="875"/>
      <c r="K555" s="876"/>
      <c r="L555" s="877"/>
      <c r="M555" s="645"/>
      <c r="N555" s="646"/>
      <c r="O555" s="642"/>
      <c r="P555" s="65">
        <v>44883</v>
      </c>
      <c r="Q555" s="2251" t="s">
        <v>5500</v>
      </c>
      <c r="R555" s="164">
        <v>60</v>
      </c>
      <c r="S555" s="164">
        <f>AVERAGE(CPVTFC3SG0061!K21:L21)</f>
        <v>0.4839</v>
      </c>
      <c r="T555" s="67">
        <f t="shared" si="64"/>
        <v>1692.8999999999999</v>
      </c>
      <c r="U555" s="2252" t="s">
        <v>315</v>
      </c>
    </row>
    <row r="556" spans="1:21" ht="15.75" thickBot="1" x14ac:dyDescent="0.3">
      <c r="A556" s="529"/>
      <c r="B556" s="4854"/>
      <c r="C556" s="840">
        <v>83</v>
      </c>
      <c r="D556" s="2079">
        <v>44881</v>
      </c>
      <c r="E556" s="2080" t="s">
        <v>5449</v>
      </c>
      <c r="F556" s="445">
        <v>57</v>
      </c>
      <c r="G556" s="453">
        <f>AVERAGE(CPVTFC3SG0056!E21:F21)</f>
        <v>2.9190499999999999</v>
      </c>
      <c r="H556" s="2081">
        <f>(G556-0.1243)/0.0142*50</f>
        <v>9840.6690140845076</v>
      </c>
      <c r="I556" s="1706" t="s">
        <v>315</v>
      </c>
      <c r="J556" s="4267">
        <v>44895</v>
      </c>
      <c r="K556" s="509" t="s">
        <v>5570</v>
      </c>
      <c r="L556" s="509">
        <v>147</v>
      </c>
      <c r="M556" s="509">
        <f>AVERAGE(CPVTFC3SG0083!V20:W20)</f>
        <v>0.90805000000000002</v>
      </c>
      <c r="N556" s="4014">
        <f t="shared" ref="N556" si="67">(M556-0.15)/0.0138*400</f>
        <v>21972.463768115944</v>
      </c>
      <c r="O556" s="4515" t="s">
        <v>315</v>
      </c>
      <c r="P556" s="412">
        <v>44883</v>
      </c>
      <c r="Q556" s="2207" t="s">
        <v>5500</v>
      </c>
      <c r="R556" s="445">
        <v>61</v>
      </c>
      <c r="S556" s="445">
        <f>AVERAGE(CPVTFC3SG0061!M21:N21)</f>
        <v>0.81905000000000006</v>
      </c>
      <c r="T556" s="415">
        <f t="shared" si="64"/>
        <v>3272.8928571428573</v>
      </c>
      <c r="U556" s="2253" t="s">
        <v>315</v>
      </c>
    </row>
    <row r="557" spans="1:21" x14ac:dyDescent="0.25">
      <c r="A557" s="456">
        <v>450</v>
      </c>
      <c r="B557" s="4838" t="s">
        <v>2696</v>
      </c>
      <c r="C557" s="1381" t="s">
        <v>868</v>
      </c>
      <c r="D557" s="87">
        <v>44831</v>
      </c>
      <c r="E557" s="458" t="s">
        <v>4915</v>
      </c>
      <c r="F557" s="459">
        <v>7</v>
      </c>
      <c r="G557" s="459">
        <f>AVERAGE(CPVTFC3SG0021!O11:P11)</f>
        <v>0.76729999999999998</v>
      </c>
      <c r="H557" s="89">
        <f t="shared" si="65"/>
        <v>2287.686567164179</v>
      </c>
      <c r="I557" s="1522" t="s">
        <v>315</v>
      </c>
      <c r="J557" s="1019"/>
      <c r="K557" s="1020"/>
      <c r="L557" s="659"/>
      <c r="M557" s="667"/>
      <c r="N557" s="661"/>
      <c r="O557" s="1299"/>
      <c r="P557" s="83">
        <v>44883</v>
      </c>
      <c r="Q557" s="2197" t="s">
        <v>5500</v>
      </c>
      <c r="R557" s="492">
        <v>62</v>
      </c>
      <c r="S557" s="492">
        <f>AVERAGE(CPVTFC3SG0061!O21:P21)</f>
        <v>0.13635</v>
      </c>
      <c r="T557" s="85">
        <f t="shared" si="64"/>
        <v>54.450000000000017</v>
      </c>
      <c r="U557" s="2213" t="s">
        <v>314</v>
      </c>
    </row>
    <row r="558" spans="1:21" ht="15.75" thickBot="1" x14ac:dyDescent="0.3">
      <c r="A558" s="1910"/>
      <c r="B558" s="4839"/>
      <c r="C558" s="1462" t="s">
        <v>5448</v>
      </c>
      <c r="D558" s="1974"/>
      <c r="E558" s="2046"/>
      <c r="F558" s="2047"/>
      <c r="G558" s="2047"/>
      <c r="H558" s="1470"/>
      <c r="I558" s="1290"/>
      <c r="J558" s="1466"/>
      <c r="K558" s="1467"/>
      <c r="L558" s="1468"/>
      <c r="M558" s="1469"/>
      <c r="N558" s="1470"/>
      <c r="O558" s="1471"/>
      <c r="P558" s="91">
        <v>44883</v>
      </c>
      <c r="Q558" s="2198" t="s">
        <v>5500</v>
      </c>
      <c r="R558" s="321">
        <v>63</v>
      </c>
      <c r="S558" s="321">
        <f>AVERAGE(CPVTFC3SG0061!Q21:R21)</f>
        <v>0.14845</v>
      </c>
      <c r="T558" s="225">
        <f t="shared" si="64"/>
        <v>111.49285714285716</v>
      </c>
      <c r="U558" s="2211" t="s">
        <v>314</v>
      </c>
    </row>
    <row r="559" spans="1:21" x14ac:dyDescent="0.25">
      <c r="A559" s="86">
        <v>451</v>
      </c>
      <c r="B559" s="4843" t="s">
        <v>2697</v>
      </c>
      <c r="C559" s="1296" t="s">
        <v>868</v>
      </c>
      <c r="D559" s="87">
        <v>44831</v>
      </c>
      <c r="E559" s="458" t="s">
        <v>4915</v>
      </c>
      <c r="F559" s="459">
        <v>8</v>
      </c>
      <c r="G559" s="459">
        <f>AVERAGE(CPVTFC3SG0021!Q11:R11)</f>
        <v>2.8725000000000001</v>
      </c>
      <c r="H559" s="89">
        <f t="shared" si="65"/>
        <v>10142.910447761195</v>
      </c>
      <c r="I559" s="1522" t="s">
        <v>315</v>
      </c>
      <c r="J559" s="1019"/>
      <c r="K559" s="1020"/>
      <c r="L559" s="659"/>
      <c r="M559" s="667"/>
      <c r="N559" s="661"/>
      <c r="O559" s="721"/>
      <c r="P559" s="83">
        <v>44883</v>
      </c>
      <c r="Q559" s="2197" t="s">
        <v>5500</v>
      </c>
      <c r="R559" s="492">
        <v>64</v>
      </c>
      <c r="S559" s="492">
        <f>AVERAGE(CPVTFC3SG0061!S21:T21)</f>
        <v>0.32445000000000002</v>
      </c>
      <c r="T559" s="85">
        <f t="shared" si="64"/>
        <v>941.20714285714291</v>
      </c>
      <c r="U559" s="2213" t="s">
        <v>314</v>
      </c>
    </row>
    <row r="560" spans="1:21" ht="15.75" thickBot="1" x14ac:dyDescent="0.3">
      <c r="A560" s="537"/>
      <c r="B560" s="4845"/>
      <c r="C560" s="317" t="s">
        <v>863</v>
      </c>
      <c r="D560" s="2084"/>
      <c r="E560" s="2085"/>
      <c r="F560" s="1586"/>
      <c r="G560" s="1586"/>
      <c r="H560" s="970"/>
      <c r="I560" s="2122"/>
      <c r="J560" s="967"/>
      <c r="K560" s="1022"/>
      <c r="L560" s="794"/>
      <c r="M560" s="969"/>
      <c r="N560" s="970"/>
      <c r="O560" s="650"/>
      <c r="P560" s="91">
        <v>44883</v>
      </c>
      <c r="Q560" s="2198" t="s">
        <v>5500</v>
      </c>
      <c r="R560" s="321">
        <v>65</v>
      </c>
      <c r="S560" s="321">
        <f>AVERAGE(CPVTFC3SG0061!U21:V21)</f>
        <v>0.22494999999999998</v>
      </c>
      <c r="T560" s="225">
        <f t="shared" si="64"/>
        <v>472.13571428571424</v>
      </c>
      <c r="U560" s="2211" t="s">
        <v>314</v>
      </c>
    </row>
    <row r="561" spans="1:21" x14ac:dyDescent="0.25">
      <c r="A561" s="488">
        <v>452</v>
      </c>
      <c r="B561" s="4841" t="s">
        <v>2698</v>
      </c>
      <c r="C561" s="1297" t="s">
        <v>868</v>
      </c>
      <c r="D561" s="490">
        <v>44831</v>
      </c>
      <c r="E561" s="491" t="s">
        <v>4915</v>
      </c>
      <c r="F561" s="492">
        <v>9</v>
      </c>
      <c r="G561" s="492">
        <f>AVERAGE(CPVTFC3SG0021!S11:T11)</f>
        <v>0.44359999999999999</v>
      </c>
      <c r="H561" s="622">
        <f t="shared" si="65"/>
        <v>1079.8507462686566</v>
      </c>
      <c r="I561" s="1605" t="s">
        <v>314</v>
      </c>
      <c r="J561" s="806"/>
      <c r="K561" s="806"/>
      <c r="L561" s="809"/>
      <c r="M561" s="721"/>
      <c r="N561" s="721"/>
      <c r="O561" s="721"/>
      <c r="P561" s="83">
        <v>44883</v>
      </c>
      <c r="Q561" s="2197" t="s">
        <v>5500</v>
      </c>
      <c r="R561" s="492">
        <v>66</v>
      </c>
      <c r="S561" s="492">
        <f>AVERAGE(CPVTFC3SG0061!W21:X21)</f>
        <v>0.1489</v>
      </c>
      <c r="T561" s="85">
        <f t="shared" si="64"/>
        <v>113.61428571428577</v>
      </c>
      <c r="U561" s="2213" t="s">
        <v>314</v>
      </c>
    </row>
    <row r="562" spans="1:21" ht="15.75" thickBot="1" x14ac:dyDescent="0.3">
      <c r="A562" s="1870"/>
      <c r="B562" s="4850"/>
      <c r="C562" s="302" t="s">
        <v>5448</v>
      </c>
      <c r="D562" s="2084"/>
      <c r="E562" s="2085"/>
      <c r="F562" s="1586"/>
      <c r="G562" s="1586"/>
      <c r="H562" s="970"/>
      <c r="I562" s="1741"/>
      <c r="J562" s="1643"/>
      <c r="K562" s="1643"/>
      <c r="L562" s="1644"/>
      <c r="M562" s="650"/>
      <c r="N562" s="650"/>
      <c r="O562" s="650"/>
      <c r="P562" s="91">
        <v>44883</v>
      </c>
      <c r="Q562" s="2198" t="s">
        <v>5500</v>
      </c>
      <c r="R562" s="321">
        <v>67</v>
      </c>
      <c r="S562" s="321">
        <f>AVERAGE(CPVTFC3SG0061!C23:D23)</f>
        <v>0.15384999999999999</v>
      </c>
      <c r="T562" s="225">
        <f t="shared" ref="T562:T565" si="68">(S562-0.1248)/0.014*66</f>
        <v>136.94999999999996</v>
      </c>
      <c r="U562" s="2211" t="s">
        <v>314</v>
      </c>
    </row>
    <row r="563" spans="1:21" x14ac:dyDescent="0.25">
      <c r="A563" s="86">
        <v>453</v>
      </c>
      <c r="B563" s="4843" t="s">
        <v>2699</v>
      </c>
      <c r="C563" s="1296" t="s">
        <v>868</v>
      </c>
      <c r="D563" s="87">
        <v>44831</v>
      </c>
      <c r="E563" s="458" t="s">
        <v>4915</v>
      </c>
      <c r="F563" s="459">
        <v>10</v>
      </c>
      <c r="G563" s="459">
        <f>AVERAGE(CPVTFC3SG0021!U11:V11)</f>
        <v>1.1636000000000002</v>
      </c>
      <c r="H563" s="89">
        <f t="shared" si="65"/>
        <v>3766.4179104477616</v>
      </c>
      <c r="I563" s="1522" t="s">
        <v>315</v>
      </c>
      <c r="J563" s="806"/>
      <c r="K563" s="806"/>
      <c r="L563" s="809"/>
      <c r="M563" s="721"/>
      <c r="N563" s="721"/>
      <c r="O563" s="721"/>
      <c r="P563" s="83">
        <v>44883</v>
      </c>
      <c r="Q563" s="2197" t="s">
        <v>5500</v>
      </c>
      <c r="R563" s="492">
        <v>68</v>
      </c>
      <c r="S563" s="492">
        <f>AVERAGE(CPVTFC3SG0061!E23:F23)</f>
        <v>0.16485</v>
      </c>
      <c r="T563" s="85">
        <f t="shared" si="68"/>
        <v>188.80714285714285</v>
      </c>
      <c r="U563" s="2213" t="s">
        <v>314</v>
      </c>
    </row>
    <row r="564" spans="1:21" x14ac:dyDescent="0.25">
      <c r="A564" s="596"/>
      <c r="B564" s="4844"/>
      <c r="C564" s="330" t="s">
        <v>5448</v>
      </c>
      <c r="D564" s="1149"/>
      <c r="E564" s="1264"/>
      <c r="F564" s="695"/>
      <c r="G564" s="695"/>
      <c r="H564" s="646"/>
      <c r="I564" s="1265"/>
      <c r="J564" s="841"/>
      <c r="K564" s="841"/>
      <c r="L564" s="842"/>
      <c r="M564" s="642"/>
      <c r="N564" s="642"/>
      <c r="O564" s="642"/>
      <c r="P564" s="83">
        <v>44883</v>
      </c>
      <c r="Q564" s="2208" t="s">
        <v>5500</v>
      </c>
      <c r="R564" s="102">
        <v>69</v>
      </c>
      <c r="S564" s="102">
        <f>AVERAGE(CPVTFC3SG0061!G23:H23)</f>
        <v>0.14255000000000001</v>
      </c>
      <c r="T564" s="13">
        <f t="shared" si="68"/>
        <v>83.678571428571502</v>
      </c>
      <c r="U564" s="2219" t="s">
        <v>314</v>
      </c>
    </row>
    <row r="565" spans="1:21" ht="15.75" thickBot="1" x14ac:dyDescent="0.3">
      <c r="A565" s="537"/>
      <c r="B565" s="4845"/>
      <c r="C565" s="317" t="s">
        <v>863</v>
      </c>
      <c r="D565" s="2084"/>
      <c r="E565" s="2085"/>
      <c r="F565" s="1586"/>
      <c r="G565" s="1586"/>
      <c r="H565" s="970"/>
      <c r="I565" s="2122"/>
      <c r="J565" s="1643"/>
      <c r="K565" s="1643"/>
      <c r="L565" s="1644"/>
      <c r="M565" s="650"/>
      <c r="N565" s="650"/>
      <c r="O565" s="650"/>
      <c r="P565" s="91">
        <v>44883</v>
      </c>
      <c r="Q565" s="2198" t="s">
        <v>5500</v>
      </c>
      <c r="R565" s="321">
        <v>70</v>
      </c>
      <c r="S565" s="321">
        <f>AVERAGE(CPVTFC3SG0061!I23:J23)</f>
        <v>0.14245000000000002</v>
      </c>
      <c r="T565" s="1192">
        <f t="shared" si="68"/>
        <v>83.207142857142983</v>
      </c>
      <c r="U565" s="2211" t="s">
        <v>314</v>
      </c>
    </row>
    <row r="566" spans="1:21" ht="15.75" thickBot="1" x14ac:dyDescent="0.3">
      <c r="A566" s="475">
        <v>454</v>
      </c>
      <c r="B566" s="4847" t="s">
        <v>2700</v>
      </c>
      <c r="C566" s="1451" t="s">
        <v>868</v>
      </c>
      <c r="D566" s="407">
        <v>44831</v>
      </c>
      <c r="E566" s="477" t="s">
        <v>4915</v>
      </c>
      <c r="F566" s="478">
        <v>11</v>
      </c>
      <c r="G566" s="478">
        <f>AVERAGE(CPVTFC3SG0021!W11:X11)</f>
        <v>2.8794</v>
      </c>
      <c r="H566" s="405">
        <f t="shared" si="65"/>
        <v>10168.656716417911</v>
      </c>
      <c r="I566" s="1283" t="s">
        <v>315</v>
      </c>
      <c r="J566" s="4267">
        <v>44895</v>
      </c>
      <c r="K566" s="509" t="s">
        <v>5570</v>
      </c>
      <c r="L566" s="509">
        <v>148</v>
      </c>
      <c r="M566" s="509">
        <f>AVERAGE(CPVTFC3SG0083!X20:Y20)</f>
        <v>1.2394499999999999</v>
      </c>
      <c r="N566" s="4014">
        <f t="shared" ref="N566" si="69">(M566-0.15)/0.0138*400</f>
        <v>31578.26086956522</v>
      </c>
      <c r="O566" s="4515" t="s">
        <v>315</v>
      </c>
      <c r="P566" s="2256"/>
      <c r="Q566" s="834"/>
      <c r="R566" s="835"/>
      <c r="S566" s="834"/>
      <c r="T566" s="834"/>
      <c r="U566" s="836"/>
    </row>
    <row r="567" spans="1:21" x14ac:dyDescent="0.25">
      <c r="A567" s="586"/>
      <c r="B567" s="4848"/>
      <c r="C567" s="2128" t="s">
        <v>5448</v>
      </c>
      <c r="D567" s="1149"/>
      <c r="E567" s="1264"/>
      <c r="F567" s="695"/>
      <c r="G567" s="695"/>
      <c r="H567" s="646"/>
      <c r="I567" s="1265"/>
      <c r="J567" s="841"/>
      <c r="K567" s="841"/>
      <c r="L567" s="842"/>
      <c r="M567" s="642"/>
      <c r="N567" s="642"/>
      <c r="O567" s="642"/>
      <c r="P567" s="65">
        <v>44883</v>
      </c>
      <c r="Q567" s="2251" t="s">
        <v>5500</v>
      </c>
      <c r="R567" s="164">
        <v>71</v>
      </c>
      <c r="S567" s="164">
        <f>AVERAGE(CPVTFC3SG0061!K23:L23)</f>
        <v>0.70269999999999999</v>
      </c>
      <c r="T567" s="67">
        <f t="shared" ref="T567:T630" si="70">(S567-0.1248)/0.014*66</f>
        <v>2724.3857142857141</v>
      </c>
      <c r="U567" s="2252" t="s">
        <v>315</v>
      </c>
    </row>
    <row r="568" spans="1:21" x14ac:dyDescent="0.25">
      <c r="A568" s="586"/>
      <c r="B568" s="4848"/>
      <c r="C568" s="2128" t="s">
        <v>863</v>
      </c>
      <c r="D568" s="1149"/>
      <c r="E568" s="1264"/>
      <c r="F568" s="695"/>
      <c r="G568" s="695"/>
      <c r="H568" s="646"/>
      <c r="I568" s="1265"/>
      <c r="J568" s="841"/>
      <c r="K568" s="841"/>
      <c r="L568" s="842"/>
      <c r="M568" s="642"/>
      <c r="N568" s="642"/>
      <c r="O568" s="642"/>
      <c r="P568" s="65">
        <v>44883</v>
      </c>
      <c r="Q568" s="2251" t="s">
        <v>5500</v>
      </c>
      <c r="R568" s="164">
        <v>72</v>
      </c>
      <c r="S568" s="164">
        <f>AVERAGE(CPVTFC3SG0061!M23:N23)</f>
        <v>0.43135000000000001</v>
      </c>
      <c r="T568" s="67">
        <f t="shared" si="70"/>
        <v>1445.1642857142856</v>
      </c>
      <c r="U568" s="2252" t="s">
        <v>315</v>
      </c>
    </row>
    <row r="569" spans="1:21" ht="15.75" thickBot="1" x14ac:dyDescent="0.3">
      <c r="A569" s="599"/>
      <c r="B569" s="4854"/>
      <c r="C569" s="840">
        <v>83</v>
      </c>
      <c r="D569" s="2079">
        <v>44881</v>
      </c>
      <c r="E569" s="2080" t="s">
        <v>5449</v>
      </c>
      <c r="F569" s="445">
        <v>58</v>
      </c>
      <c r="G569" s="453">
        <f>AVERAGE(CPVTFC3SG0056!G21:H21)</f>
        <v>2.7873000000000001</v>
      </c>
      <c r="H569" s="2081">
        <f>(G569-0.1243)/0.0142*50</f>
        <v>9376.7605633802814</v>
      </c>
      <c r="I569" s="1706" t="s">
        <v>315</v>
      </c>
      <c r="J569" s="4267">
        <v>44895</v>
      </c>
      <c r="K569" s="509" t="s">
        <v>5570</v>
      </c>
      <c r="L569" s="509">
        <v>149</v>
      </c>
      <c r="M569" s="509">
        <f>AVERAGE(CPVTFC3SG0083!B22:C22)</f>
        <v>0.37504999999999999</v>
      </c>
      <c r="N569" s="4014">
        <f t="shared" ref="N569:N570" si="71">(M569-0.15)/0.0138*400</f>
        <v>6523.188405797102</v>
      </c>
      <c r="O569" s="4515" t="s">
        <v>315</v>
      </c>
      <c r="P569" s="412">
        <v>44883</v>
      </c>
      <c r="Q569" s="2207" t="s">
        <v>5500</v>
      </c>
      <c r="R569" s="445">
        <v>73</v>
      </c>
      <c r="S569" s="445">
        <f>AVERAGE(CPVTFC3SG0061!O23:P23)</f>
        <v>0.44850000000000001</v>
      </c>
      <c r="T569" s="415">
        <f t="shared" si="70"/>
        <v>1526.0142857142857</v>
      </c>
      <c r="U569" s="2253" t="s">
        <v>315</v>
      </c>
    </row>
    <row r="570" spans="1:21" ht="15.75" thickBot="1" x14ac:dyDescent="0.3">
      <c r="A570" s="406">
        <v>455</v>
      </c>
      <c r="B570" s="4847" t="s">
        <v>2701</v>
      </c>
      <c r="C570" s="1451" t="s">
        <v>868</v>
      </c>
      <c r="D570" s="407">
        <v>44831</v>
      </c>
      <c r="E570" s="477" t="s">
        <v>4915</v>
      </c>
      <c r="F570" s="478">
        <v>12</v>
      </c>
      <c r="G570" s="478">
        <f>AVERAGE(CPVTFC3SG0021!C13:D13)</f>
        <v>2.8703500000000002</v>
      </c>
      <c r="H570" s="405">
        <f t="shared" si="65"/>
        <v>10134.888059701492</v>
      </c>
      <c r="I570" s="1283" t="s">
        <v>315</v>
      </c>
      <c r="J570" s="4267">
        <v>44895</v>
      </c>
      <c r="K570" s="509" t="s">
        <v>5570</v>
      </c>
      <c r="L570" s="509">
        <v>150</v>
      </c>
      <c r="M570" s="509">
        <f>AVERAGE(CPVTFC3SG0083!D22:E22)</f>
        <v>0.69415000000000004</v>
      </c>
      <c r="N570" s="4014">
        <f t="shared" si="71"/>
        <v>15772.463768115944</v>
      </c>
      <c r="O570" s="4515" t="s">
        <v>315</v>
      </c>
      <c r="P570" s="115">
        <v>44883</v>
      </c>
      <c r="Q570" s="2203" t="s">
        <v>5500</v>
      </c>
      <c r="R570" s="478">
        <v>74</v>
      </c>
      <c r="S570" s="478">
        <f>AVERAGE(CPVTFC3SG0061!Q23:R23)</f>
        <v>0.6109500000000001</v>
      </c>
      <c r="T570" s="117">
        <f t="shared" si="70"/>
        <v>2291.8500000000004</v>
      </c>
      <c r="U570" s="2220" t="s">
        <v>315</v>
      </c>
    </row>
    <row r="571" spans="1:21" x14ac:dyDescent="0.25">
      <c r="A571" s="590"/>
      <c r="B571" s="4848"/>
      <c r="C571" s="2128" t="s">
        <v>5448</v>
      </c>
      <c r="D571" s="1149"/>
      <c r="E571" s="1264"/>
      <c r="F571" s="695"/>
      <c r="G571" s="695"/>
      <c r="H571" s="646"/>
      <c r="I571" s="1265"/>
      <c r="J571" s="875"/>
      <c r="K571" s="876"/>
      <c r="L571" s="877"/>
      <c r="M571" s="645"/>
      <c r="N571" s="646"/>
      <c r="O571" s="642"/>
      <c r="P571" s="65">
        <v>44883</v>
      </c>
      <c r="Q571" s="2251" t="s">
        <v>5500</v>
      </c>
      <c r="R571" s="164">
        <v>75</v>
      </c>
      <c r="S571" s="164">
        <f>AVERAGE(CPVTFC3SG0061!S23:T23)</f>
        <v>0.80275000000000007</v>
      </c>
      <c r="T571" s="67">
        <f t="shared" si="70"/>
        <v>3196.05</v>
      </c>
      <c r="U571" s="2252" t="s">
        <v>315</v>
      </c>
    </row>
    <row r="572" spans="1:21" x14ac:dyDescent="0.25">
      <c r="A572" s="590"/>
      <c r="B572" s="4848"/>
      <c r="C572" s="2128" t="s">
        <v>863</v>
      </c>
      <c r="D572" s="1149"/>
      <c r="E572" s="1264"/>
      <c r="F572" s="695"/>
      <c r="G572" s="695"/>
      <c r="H572" s="646"/>
      <c r="I572" s="1265"/>
      <c r="J572" s="875"/>
      <c r="K572" s="876"/>
      <c r="L572" s="877"/>
      <c r="M572" s="645"/>
      <c r="N572" s="646"/>
      <c r="O572" s="642"/>
      <c r="P572" s="65">
        <v>44883</v>
      </c>
      <c r="Q572" s="2251" t="s">
        <v>5500</v>
      </c>
      <c r="R572" s="164">
        <v>76</v>
      </c>
      <c r="S572" s="164">
        <f>AVERAGE(CPVTFC3SG0061!U23:V23)</f>
        <v>0.52085000000000004</v>
      </c>
      <c r="T572" s="67">
        <f t="shared" si="70"/>
        <v>1867.0928571428572</v>
      </c>
      <c r="U572" s="2252" t="s">
        <v>315</v>
      </c>
    </row>
    <row r="573" spans="1:21" ht="15.75" thickBot="1" x14ac:dyDescent="0.3">
      <c r="A573" s="481"/>
      <c r="B573" s="4849"/>
      <c r="C573" s="1379">
        <v>83</v>
      </c>
      <c r="D573" s="1511">
        <v>44881</v>
      </c>
      <c r="E573" s="1512" t="s">
        <v>5449</v>
      </c>
      <c r="F573" s="485">
        <v>59</v>
      </c>
      <c r="G573" s="486">
        <f>AVERAGE(CPVTFC3SG0056!I21:J21)</f>
        <v>2.8967999999999998</v>
      </c>
      <c r="H573" s="1513">
        <f>(G573-0.1243)/0.0142*50</f>
        <v>9762.3239436619715</v>
      </c>
      <c r="I573" s="1622" t="s">
        <v>315</v>
      </c>
      <c r="J573" s="4267">
        <v>44895</v>
      </c>
      <c r="K573" s="509" t="s">
        <v>5570</v>
      </c>
      <c r="L573" s="509">
        <v>151</v>
      </c>
      <c r="M573" s="509">
        <f>AVERAGE(CPVTFC3SG0083!F22:G22)</f>
        <v>0.63674999999999993</v>
      </c>
      <c r="N573" s="4014">
        <f t="shared" ref="N573" si="72">(M573-0.15)/0.0138*400</f>
        <v>14108.69565217391</v>
      </c>
      <c r="O573" s="4515" t="s">
        <v>315</v>
      </c>
      <c r="P573" s="65">
        <v>44883</v>
      </c>
      <c r="Q573" s="2204" t="s">
        <v>5500</v>
      </c>
      <c r="R573" s="485">
        <v>77</v>
      </c>
      <c r="S573" s="485">
        <f>AVERAGE(CPVTFC3SG0061!W23:X23)</f>
        <v>0.7036</v>
      </c>
      <c r="T573" s="415">
        <f t="shared" si="70"/>
        <v>2728.6285714285714</v>
      </c>
      <c r="U573" s="2221" t="s">
        <v>315</v>
      </c>
    </row>
    <row r="574" spans="1:21" ht="15.75" thickBot="1" x14ac:dyDescent="0.3">
      <c r="A574" s="2083">
        <v>456</v>
      </c>
      <c r="B574" s="2191" t="s">
        <v>2702</v>
      </c>
      <c r="C574" s="2191" t="s">
        <v>868</v>
      </c>
      <c r="D574" s="2010">
        <v>44831</v>
      </c>
      <c r="E574" s="2011" t="s">
        <v>4915</v>
      </c>
      <c r="F574" s="2012">
        <v>13</v>
      </c>
      <c r="G574" s="2012">
        <f>AVERAGE(CPVTFC3SG0021!E13:F13)</f>
        <v>1.36595</v>
      </c>
      <c r="H574" s="2013">
        <f t="shared" si="65"/>
        <v>4521.4552238805963</v>
      </c>
      <c r="I574" s="2192" t="s">
        <v>315</v>
      </c>
      <c r="J574" s="2015"/>
      <c r="K574" s="2015"/>
      <c r="L574" s="2016"/>
      <c r="M574" s="2017"/>
      <c r="N574" s="2017"/>
      <c r="O574" s="861"/>
      <c r="P574" s="1310">
        <v>44883</v>
      </c>
      <c r="Q574" s="2237" t="s">
        <v>5500</v>
      </c>
      <c r="R574" s="1810">
        <v>78</v>
      </c>
      <c r="S574" s="1810">
        <f>AVERAGE(CPVTFC3SG0061!C25:D25)</f>
        <v>0.20274999999999999</v>
      </c>
      <c r="T574" s="225">
        <f t="shared" si="70"/>
        <v>367.4785714285714</v>
      </c>
      <c r="U574" s="2238" t="s">
        <v>314</v>
      </c>
    </row>
    <row r="575" spans="1:21" x14ac:dyDescent="0.25">
      <c r="A575" s="508">
        <v>457</v>
      </c>
      <c r="B575" s="4835" t="s">
        <v>2703</v>
      </c>
      <c r="C575" s="1297" t="s">
        <v>868</v>
      </c>
      <c r="D575" s="490">
        <v>44831</v>
      </c>
      <c r="E575" s="491" t="s">
        <v>4915</v>
      </c>
      <c r="F575" s="492">
        <v>14</v>
      </c>
      <c r="G575" s="492">
        <f>AVERAGE(CPVTFC3SG0021!G13:H13)</f>
        <v>7.8199999999999992E-2</v>
      </c>
      <c r="H575" s="622">
        <f t="shared" si="65"/>
        <v>-283.58208955223881</v>
      </c>
      <c r="I575" s="1529" t="s">
        <v>314</v>
      </c>
      <c r="J575" s="806"/>
      <c r="K575" s="806"/>
      <c r="L575" s="809"/>
      <c r="M575" s="721"/>
      <c r="N575" s="721"/>
      <c r="O575" s="721"/>
      <c r="P575" s="83">
        <v>44883</v>
      </c>
      <c r="Q575" s="2197" t="s">
        <v>5500</v>
      </c>
      <c r="R575" s="492">
        <v>79</v>
      </c>
      <c r="S575" s="492">
        <f>AVERAGE(CPVTFC3SG0061!E25:F25)</f>
        <v>0.13140000000000002</v>
      </c>
      <c r="T575" s="85">
        <f t="shared" si="70"/>
        <v>31.11428571428582</v>
      </c>
      <c r="U575" s="2213" t="s">
        <v>314</v>
      </c>
    </row>
    <row r="576" spans="1:21" ht="15.75" thickBot="1" x14ac:dyDescent="0.3">
      <c r="A576" s="498"/>
      <c r="B576" s="4837"/>
      <c r="C576" s="302">
        <v>71</v>
      </c>
      <c r="D576" s="2084"/>
      <c r="E576" s="2085"/>
      <c r="F576" s="1586"/>
      <c r="G576" s="1586"/>
      <c r="H576" s="970"/>
      <c r="I576" s="2255"/>
      <c r="J576" s="1643"/>
      <c r="K576" s="1643"/>
      <c r="L576" s="1644"/>
      <c r="M576" s="650"/>
      <c r="N576" s="650"/>
      <c r="O576" s="650"/>
      <c r="P576" s="91">
        <v>44883</v>
      </c>
      <c r="Q576" s="2198" t="s">
        <v>5500</v>
      </c>
      <c r="R576" s="321">
        <v>80</v>
      </c>
      <c r="S576" s="321">
        <f>AVERAGE(CPVTFC3SG0061!G25:H25)</f>
        <v>0.11410000000000001</v>
      </c>
      <c r="T576" s="225">
        <f t="shared" si="70"/>
        <v>-50.442857142857079</v>
      </c>
      <c r="U576" s="2211" t="s">
        <v>314</v>
      </c>
    </row>
    <row r="577" spans="1:21" x14ac:dyDescent="0.25">
      <c r="A577" s="456">
        <v>458</v>
      </c>
      <c r="B577" s="4843" t="s">
        <v>2704</v>
      </c>
      <c r="C577" s="1296" t="s">
        <v>868</v>
      </c>
      <c r="D577" s="87">
        <v>44831</v>
      </c>
      <c r="E577" s="458" t="s">
        <v>4915</v>
      </c>
      <c r="F577" s="459">
        <v>15</v>
      </c>
      <c r="G577" s="459">
        <f>AVERAGE(CPVTFC3SG0021!I13:J13)</f>
        <v>1.4353</v>
      </c>
      <c r="H577" s="89">
        <f t="shared" si="65"/>
        <v>4780.2238805970137</v>
      </c>
      <c r="I577" s="1522" t="s">
        <v>315</v>
      </c>
      <c r="J577" s="806"/>
      <c r="K577" s="806"/>
      <c r="L577" s="809"/>
      <c r="M577" s="721"/>
      <c r="N577" s="721"/>
      <c r="O577" s="721"/>
      <c r="P577" s="83">
        <v>44883</v>
      </c>
      <c r="Q577" s="2197" t="s">
        <v>5500</v>
      </c>
      <c r="R577" s="492">
        <v>81</v>
      </c>
      <c r="S577" s="492">
        <f>AVERAGE(CPVTFC3SG0061!I25:J25)</f>
        <v>0.23070000000000002</v>
      </c>
      <c r="T577" s="85">
        <f t="shared" si="70"/>
        <v>499.24285714285725</v>
      </c>
      <c r="U577" s="2213" t="s">
        <v>314</v>
      </c>
    </row>
    <row r="578" spans="1:21" ht="15.75" thickBot="1" x14ac:dyDescent="0.3">
      <c r="A578" s="598"/>
      <c r="B578" s="4845"/>
      <c r="C578" s="317">
        <v>71</v>
      </c>
      <c r="D578" s="2084"/>
      <c r="E578" s="2085"/>
      <c r="F578" s="1586"/>
      <c r="G578" s="1586"/>
      <c r="H578" s="970"/>
      <c r="I578" s="2122"/>
      <c r="J578" s="1643"/>
      <c r="K578" s="1643"/>
      <c r="L578" s="1644"/>
      <c r="M578" s="650"/>
      <c r="N578" s="650"/>
      <c r="O578" s="650"/>
      <c r="P578" s="91">
        <v>44883</v>
      </c>
      <c r="Q578" s="2198" t="s">
        <v>5500</v>
      </c>
      <c r="R578" s="321">
        <v>82</v>
      </c>
      <c r="S578" s="321">
        <f>AVERAGE(CPVTFC3SG0061!K25:L25)</f>
        <v>0.17049999999999998</v>
      </c>
      <c r="T578" s="225">
        <f t="shared" si="70"/>
        <v>215.44285714285709</v>
      </c>
      <c r="U578" s="2211" t="s">
        <v>314</v>
      </c>
    </row>
    <row r="579" spans="1:21" x14ac:dyDescent="0.25">
      <c r="A579" s="508">
        <v>459</v>
      </c>
      <c r="B579" s="4835" t="s">
        <v>2705</v>
      </c>
      <c r="C579" s="1297" t="s">
        <v>868</v>
      </c>
      <c r="D579" s="490">
        <v>44831</v>
      </c>
      <c r="E579" s="491" t="s">
        <v>4915</v>
      </c>
      <c r="F579" s="492">
        <v>16</v>
      </c>
      <c r="G579" s="492">
        <f>AVERAGE(CPVTFC3SG0021!K13:L13)</f>
        <v>0.45579999999999998</v>
      </c>
      <c r="H579" s="622">
        <f t="shared" si="65"/>
        <v>1125.3731343283582</v>
      </c>
      <c r="I579" s="1605" t="s">
        <v>314</v>
      </c>
      <c r="J579" s="1019"/>
      <c r="K579" s="1020"/>
      <c r="L579" s="659"/>
      <c r="M579" s="667"/>
      <c r="N579" s="661"/>
      <c r="O579" s="721"/>
      <c r="P579" s="83">
        <v>44883</v>
      </c>
      <c r="Q579" s="2197" t="s">
        <v>5500</v>
      </c>
      <c r="R579" s="492">
        <v>83</v>
      </c>
      <c r="S579" s="492">
        <f>AVERAGE(CPVTFC3SG0061!M25:N25)</f>
        <v>0.13184999999999999</v>
      </c>
      <c r="T579" s="85">
        <f t="shared" si="70"/>
        <v>33.235714285714288</v>
      </c>
      <c r="U579" s="2213" t="s">
        <v>314</v>
      </c>
    </row>
    <row r="580" spans="1:21" ht="15.75" thickBot="1" x14ac:dyDescent="0.3">
      <c r="A580" s="498"/>
      <c r="B580" s="4837"/>
      <c r="C580" s="302" t="s">
        <v>5448</v>
      </c>
      <c r="D580" s="2084"/>
      <c r="E580" s="2085"/>
      <c r="F580" s="1586"/>
      <c r="G580" s="1586"/>
      <c r="H580" s="970"/>
      <c r="I580" s="1741"/>
      <c r="J580" s="967"/>
      <c r="K580" s="1022"/>
      <c r="L580" s="794"/>
      <c r="M580" s="969"/>
      <c r="N580" s="970"/>
      <c r="O580" s="650"/>
      <c r="P580" s="91">
        <v>44883</v>
      </c>
      <c r="Q580" s="2198" t="s">
        <v>5500</v>
      </c>
      <c r="R580" s="321">
        <v>84</v>
      </c>
      <c r="S580" s="321">
        <f>AVERAGE(CPVTFC3SG0061!O25:P25)</f>
        <v>0.1187</v>
      </c>
      <c r="T580" s="225">
        <f t="shared" si="70"/>
        <v>-28.757142857142828</v>
      </c>
      <c r="U580" s="2211" t="s">
        <v>314</v>
      </c>
    </row>
    <row r="581" spans="1:21" x14ac:dyDescent="0.25">
      <c r="A581" s="456">
        <v>460</v>
      </c>
      <c r="B581" s="4838" t="s">
        <v>2706</v>
      </c>
      <c r="C581" s="1296" t="s">
        <v>868</v>
      </c>
      <c r="D581" s="87">
        <v>44831</v>
      </c>
      <c r="E581" s="458" t="s">
        <v>4915</v>
      </c>
      <c r="F581" s="459">
        <v>17</v>
      </c>
      <c r="G581" s="459">
        <f>AVERAGE(CPVTFC3SG0021!M13:N13)</f>
        <v>1.25125</v>
      </c>
      <c r="H581" s="89">
        <f t="shared" si="65"/>
        <v>4093.4701492537306</v>
      </c>
      <c r="I581" s="1522" t="s">
        <v>315</v>
      </c>
      <c r="J581" s="1019"/>
      <c r="K581" s="1020"/>
      <c r="L581" s="659"/>
      <c r="M581" s="667"/>
      <c r="N581" s="661"/>
      <c r="O581" s="721"/>
      <c r="P581" s="83">
        <v>44883</v>
      </c>
      <c r="Q581" s="2197" t="s">
        <v>5500</v>
      </c>
      <c r="R581" s="492">
        <v>85</v>
      </c>
      <c r="S581" s="492">
        <f>AVERAGE(CPVTFC3SG0061!Q25:R25)</f>
        <v>0.1537</v>
      </c>
      <c r="T581" s="85">
        <f t="shared" si="70"/>
        <v>136.24285714285719</v>
      </c>
      <c r="U581" s="2213" t="s">
        <v>314</v>
      </c>
    </row>
    <row r="582" spans="1:21" ht="15.75" thickBot="1" x14ac:dyDescent="0.3">
      <c r="A582" s="219"/>
      <c r="B582" s="4840"/>
      <c r="C582" s="1298" t="s">
        <v>5448</v>
      </c>
      <c r="D582" s="1383"/>
      <c r="E582" s="1384"/>
      <c r="F582" s="787"/>
      <c r="G582" s="787"/>
      <c r="H582" s="662"/>
      <c r="I582" s="2121"/>
      <c r="J582" s="963"/>
      <c r="K582" s="1415"/>
      <c r="L582" s="792"/>
      <c r="M582" s="668"/>
      <c r="N582" s="662"/>
      <c r="O582" s="778"/>
      <c r="P582" s="465">
        <v>44883</v>
      </c>
      <c r="Q582" s="2206" t="s">
        <v>5500</v>
      </c>
      <c r="R582" s="467">
        <v>86</v>
      </c>
      <c r="S582" s="467">
        <f>AVERAGE(CPVTFC3SG0061!S25:T25)</f>
        <v>0.20300000000000001</v>
      </c>
      <c r="T582" s="225">
        <f t="shared" si="70"/>
        <v>368.65714285714296</v>
      </c>
      <c r="U582" s="2210" t="s">
        <v>314</v>
      </c>
    </row>
    <row r="583" spans="1:21" ht="15.75" thickBot="1" x14ac:dyDescent="0.3">
      <c r="A583" s="531">
        <v>461</v>
      </c>
      <c r="B583" s="1462" t="s">
        <v>2707</v>
      </c>
      <c r="C583" s="1462" t="s">
        <v>868</v>
      </c>
      <c r="D583" s="676">
        <v>44831</v>
      </c>
      <c r="E583" s="1463" t="s">
        <v>4915</v>
      </c>
      <c r="F583" s="1464">
        <v>18</v>
      </c>
      <c r="G583" s="1464">
        <f>AVERAGE(CPVTFC3SG0021!O13:P13)</f>
        <v>2.8079999999999998</v>
      </c>
      <c r="H583" s="1524">
        <f t="shared" si="65"/>
        <v>9902.238805970148</v>
      </c>
      <c r="I583" s="1302" t="s">
        <v>315</v>
      </c>
      <c r="J583" s="2049"/>
      <c r="K583" s="2049"/>
      <c r="L583" s="2050"/>
      <c r="M583" s="1973"/>
      <c r="N583" s="1973"/>
      <c r="O583" s="1471"/>
      <c r="P583" s="676">
        <v>44883</v>
      </c>
      <c r="Q583" s="2215" t="s">
        <v>5500</v>
      </c>
      <c r="R583" s="173">
        <v>87</v>
      </c>
      <c r="S583" s="173">
        <f>AVERAGE(CPVTFC3SG0061!U25:V25)</f>
        <v>0.53869999999999996</v>
      </c>
      <c r="T583" s="218">
        <f t="shared" si="70"/>
        <v>1951.2428571428568</v>
      </c>
      <c r="U583" s="2216" t="s">
        <v>315</v>
      </c>
    </row>
    <row r="584" spans="1:21" ht="15.75" thickBot="1" x14ac:dyDescent="0.3">
      <c r="A584" s="2008"/>
      <c r="B584" s="2191" t="s">
        <v>5482</v>
      </c>
      <c r="C584" s="2191" t="s">
        <v>868</v>
      </c>
      <c r="D584" s="2257">
        <v>44881</v>
      </c>
      <c r="E584" s="2258" t="s">
        <v>5449</v>
      </c>
      <c r="F584" s="2012">
        <v>60</v>
      </c>
      <c r="G584" s="535">
        <f>AVERAGE(CPVTFC3SG0056!K21:L21)</f>
        <v>2.2374000000000001</v>
      </c>
      <c r="H584" s="2259">
        <f>(G584-0.1243)/0.0142*50</f>
        <v>7440.4929577464782</v>
      </c>
      <c r="I584" s="2260" t="s">
        <v>315</v>
      </c>
      <c r="J584" s="2015"/>
      <c r="K584" s="2015"/>
      <c r="L584" s="2016"/>
      <c r="M584" s="2017"/>
      <c r="N584" s="2017"/>
      <c r="O584" s="861"/>
      <c r="P584" s="1808">
        <v>44883</v>
      </c>
      <c r="Q584" s="2237" t="s">
        <v>5500</v>
      </c>
      <c r="R584" s="1810">
        <v>88</v>
      </c>
      <c r="S584" s="1810">
        <f>AVERAGE(CPVTFC3SG0061!W25:X25)</f>
        <v>0.22670000000000001</v>
      </c>
      <c r="T584" s="225">
        <f t="shared" si="70"/>
        <v>480.38571428571436</v>
      </c>
      <c r="U584" s="2238" t="s">
        <v>314</v>
      </c>
    </row>
    <row r="585" spans="1:21" ht="15.75" thickBot="1" x14ac:dyDescent="0.3">
      <c r="A585" s="475">
        <v>462</v>
      </c>
      <c r="B585" s="4847" t="s">
        <v>2708</v>
      </c>
      <c r="C585" s="1451" t="s">
        <v>868</v>
      </c>
      <c r="D585" s="407">
        <v>44831</v>
      </c>
      <c r="E585" s="477" t="s">
        <v>4915</v>
      </c>
      <c r="F585" s="478">
        <v>19</v>
      </c>
      <c r="G585" s="478">
        <f>AVERAGE(CPVTFC3SG0021!Q13:R13)</f>
        <v>2.8704000000000001</v>
      </c>
      <c r="H585" s="405">
        <f t="shared" si="65"/>
        <v>10135.074626865671</v>
      </c>
      <c r="I585" s="1283" t="s">
        <v>315</v>
      </c>
      <c r="J585" s="4267">
        <v>44895</v>
      </c>
      <c r="K585" s="509" t="s">
        <v>5570</v>
      </c>
      <c r="L585" s="509">
        <v>152</v>
      </c>
      <c r="M585" s="509">
        <f>AVERAGE(CPVTFC3SG0083!H22:I22)</f>
        <v>1.68275</v>
      </c>
      <c r="N585" s="4014">
        <f t="shared" ref="N585" si="73">(M585-0.15)/0.0138*400</f>
        <v>44427.536231884063</v>
      </c>
      <c r="O585" s="4515" t="s">
        <v>315</v>
      </c>
      <c r="P585" s="87">
        <v>44883</v>
      </c>
      <c r="Q585" s="2209" t="s">
        <v>5500</v>
      </c>
      <c r="R585" s="459">
        <v>89</v>
      </c>
      <c r="S585" s="459">
        <f>AVERAGE(CPVTFC3SG0061!B12:C12)</f>
        <v>0.69300000000000006</v>
      </c>
      <c r="T585" s="1076">
        <f t="shared" si="70"/>
        <v>2678.6571428571433</v>
      </c>
      <c r="U585" s="2218" t="s">
        <v>315</v>
      </c>
    </row>
    <row r="586" spans="1:21" x14ac:dyDescent="0.25">
      <c r="A586" s="586"/>
      <c r="B586" s="4848"/>
      <c r="C586" s="2128" t="s">
        <v>5448</v>
      </c>
      <c r="D586" s="1149"/>
      <c r="E586" s="1264"/>
      <c r="F586" s="695"/>
      <c r="G586" s="695"/>
      <c r="H586" s="646"/>
      <c r="I586" s="1265"/>
      <c r="J586" s="841"/>
      <c r="K586" s="841"/>
      <c r="L586" s="842"/>
      <c r="M586" s="642"/>
      <c r="N586" s="642"/>
      <c r="O586" s="642"/>
      <c r="P586" s="18">
        <v>44883</v>
      </c>
      <c r="Q586" s="2208" t="s">
        <v>5500</v>
      </c>
      <c r="R586" s="102">
        <v>90</v>
      </c>
      <c r="S586" s="102">
        <f>AVERAGE(CPVTFC3SG0061!D12:E12)</f>
        <v>0.30569999999999997</v>
      </c>
      <c r="T586" s="13">
        <f t="shared" si="70"/>
        <v>852.81428571428557</v>
      </c>
      <c r="U586" s="2219" t="s">
        <v>314</v>
      </c>
    </row>
    <row r="587" spans="1:21" ht="15.75" thickBot="1" x14ac:dyDescent="0.3">
      <c r="A587" s="599"/>
      <c r="B587" s="4854"/>
      <c r="C587" s="840">
        <v>85</v>
      </c>
      <c r="D587" s="121">
        <v>44882</v>
      </c>
      <c r="E587" s="1986" t="s">
        <v>5490</v>
      </c>
      <c r="F587" s="445">
        <v>1</v>
      </c>
      <c r="G587" s="445">
        <f>AVERAGE(CPVTFC3SG0059!C11:D11)</f>
        <v>2.9120999999999997</v>
      </c>
      <c r="H587" s="123">
        <f>(G587-0.1551)/0.0136*50</f>
        <v>10136.029411764706</v>
      </c>
      <c r="I587" s="2262" t="s">
        <v>315</v>
      </c>
      <c r="J587" s="4267">
        <v>44895</v>
      </c>
      <c r="K587" s="509" t="s">
        <v>5570</v>
      </c>
      <c r="L587" s="509">
        <v>153</v>
      </c>
      <c r="M587" s="509">
        <f>AVERAGE(CPVTFC3SG0083!J22:K22)</f>
        <v>0.93369999999999997</v>
      </c>
      <c r="N587" s="4014">
        <f t="shared" ref="N587:N588" si="74">(M587-0.15)/0.0138*400</f>
        <v>22715.942028985508</v>
      </c>
      <c r="O587" s="4515" t="s">
        <v>315</v>
      </c>
      <c r="P587" s="220">
        <v>44883</v>
      </c>
      <c r="Q587" s="2215" t="s">
        <v>5500</v>
      </c>
      <c r="R587" s="173">
        <v>91</v>
      </c>
      <c r="S587" s="173">
        <f>AVERAGE(CPVTFC3SG0061!F12:G12)</f>
        <v>0.44369999999999998</v>
      </c>
      <c r="T587" s="218">
        <f t="shared" si="70"/>
        <v>1503.3857142857141</v>
      </c>
      <c r="U587" s="2216" t="s">
        <v>315</v>
      </c>
    </row>
    <row r="588" spans="1:21" ht="15.75" thickBot="1" x14ac:dyDescent="0.3">
      <c r="A588" s="406">
        <v>463</v>
      </c>
      <c r="B588" s="4847" t="s">
        <v>2709</v>
      </c>
      <c r="C588" s="1451" t="s">
        <v>868</v>
      </c>
      <c r="D588" s="407">
        <v>44831</v>
      </c>
      <c r="E588" s="477" t="s">
        <v>4915</v>
      </c>
      <c r="F588" s="478">
        <v>20</v>
      </c>
      <c r="G588" s="478">
        <f>AVERAGE(CPVTFC3SG0021!S13:T13)</f>
        <v>2.7978000000000001</v>
      </c>
      <c r="H588" s="405">
        <f t="shared" si="65"/>
        <v>9864.1791044776128</v>
      </c>
      <c r="I588" s="1283" t="s">
        <v>315</v>
      </c>
      <c r="J588" s="4267">
        <v>44895</v>
      </c>
      <c r="K588" s="509" t="s">
        <v>5570</v>
      </c>
      <c r="L588" s="509">
        <v>154</v>
      </c>
      <c r="M588" s="509">
        <f>AVERAGE(CPVTFC3SG0083!L22:M22)</f>
        <v>0.68694999999999995</v>
      </c>
      <c r="N588" s="4014">
        <f t="shared" si="74"/>
        <v>15563.768115942028</v>
      </c>
      <c r="O588" s="4515" t="s">
        <v>315</v>
      </c>
      <c r="P588" s="83">
        <v>44883</v>
      </c>
      <c r="Q588" s="2197" t="s">
        <v>5500</v>
      </c>
      <c r="R588" s="492">
        <v>92</v>
      </c>
      <c r="S588" s="492">
        <f>AVERAGE(CPVTFC3SG0061!H12:I12)</f>
        <v>0.35749999999999998</v>
      </c>
      <c r="T588" s="85">
        <f t="shared" si="70"/>
        <v>1097.0142857142857</v>
      </c>
      <c r="U588" s="2213" t="s">
        <v>314</v>
      </c>
    </row>
    <row r="589" spans="1:21" x14ac:dyDescent="0.25">
      <c r="A589" s="590"/>
      <c r="B589" s="4848"/>
      <c r="C589" s="2128" t="s">
        <v>5448</v>
      </c>
      <c r="D589" s="1149"/>
      <c r="E589" s="1264"/>
      <c r="F589" s="695"/>
      <c r="G589" s="695"/>
      <c r="H589" s="646"/>
      <c r="I589" s="1265"/>
      <c r="J589" s="841"/>
      <c r="K589" s="841"/>
      <c r="L589" s="842"/>
      <c r="M589" s="642"/>
      <c r="N589" s="642"/>
      <c r="O589" s="642"/>
      <c r="P589" s="83">
        <v>44883</v>
      </c>
      <c r="Q589" s="2208" t="s">
        <v>5500</v>
      </c>
      <c r="R589" s="102">
        <v>93</v>
      </c>
      <c r="S589" s="102">
        <f>AVERAGE(CPVTFC3SG0061!J12:K12)</f>
        <v>0.23094999999999999</v>
      </c>
      <c r="T589" s="13">
        <f t="shared" si="70"/>
        <v>500.42142857142852</v>
      </c>
      <c r="U589" s="2219" t="s">
        <v>314</v>
      </c>
    </row>
    <row r="590" spans="1:21" x14ac:dyDescent="0.25">
      <c r="A590" s="590"/>
      <c r="B590" s="4848"/>
      <c r="C590" s="2128" t="s">
        <v>863</v>
      </c>
      <c r="D590" s="1149"/>
      <c r="E590" s="1264"/>
      <c r="F590" s="695"/>
      <c r="G590" s="695"/>
      <c r="H590" s="646"/>
      <c r="I590" s="1265"/>
      <c r="J590" s="841"/>
      <c r="K590" s="841"/>
      <c r="L590" s="842"/>
      <c r="M590" s="642"/>
      <c r="N590" s="642"/>
      <c r="O590" s="642"/>
      <c r="P590" s="83">
        <v>44883</v>
      </c>
      <c r="Q590" s="2208" t="s">
        <v>5500</v>
      </c>
      <c r="R590" s="102">
        <v>94</v>
      </c>
      <c r="S590" s="102">
        <f>AVERAGE(CPVTFC3SG0061!L12:M12)</f>
        <v>0.35599999999999998</v>
      </c>
      <c r="T590" s="13">
        <f t="shared" si="70"/>
        <v>1089.9428571428571</v>
      </c>
      <c r="U590" s="2219" t="s">
        <v>314</v>
      </c>
    </row>
    <row r="591" spans="1:21" ht="15.75" thickBot="1" x14ac:dyDescent="0.3">
      <c r="A591" s="481"/>
      <c r="B591" s="4849"/>
      <c r="C591" s="1379">
        <v>85</v>
      </c>
      <c r="D591" s="412">
        <v>44882</v>
      </c>
      <c r="E591" s="1981" t="s">
        <v>5490</v>
      </c>
      <c r="F591" s="485">
        <v>2</v>
      </c>
      <c r="G591" s="485">
        <f>AVERAGE(CPVTFC3SG0059!E11:F11)</f>
        <v>2.8653</v>
      </c>
      <c r="H591" s="415">
        <f>(G591-0.1551)/0.0136*50</f>
        <v>9963.9705882352937</v>
      </c>
      <c r="I591" s="2261" t="s">
        <v>315</v>
      </c>
      <c r="J591" s="4267">
        <v>44895</v>
      </c>
      <c r="K591" s="509" t="s">
        <v>5570</v>
      </c>
      <c r="L591" s="509">
        <v>155</v>
      </c>
      <c r="M591" s="509">
        <f>AVERAGE(CPVTFC3SG0083!N22:O22)</f>
        <v>0.65820000000000001</v>
      </c>
      <c r="N591" s="4014">
        <f t="shared" ref="N591" si="75">(M591-0.15)/0.0138*400</f>
        <v>14730.434782608696</v>
      </c>
      <c r="O591" s="4515" t="s">
        <v>315</v>
      </c>
      <c r="P591" s="465">
        <v>44883</v>
      </c>
      <c r="Q591" s="2206" t="s">
        <v>5500</v>
      </c>
      <c r="R591" s="467">
        <v>95</v>
      </c>
      <c r="S591" s="467">
        <f>AVERAGE(CPVTFC3SG0061!N12:O12)</f>
        <v>0.30415000000000003</v>
      </c>
      <c r="T591" s="225">
        <f t="shared" si="70"/>
        <v>845.50714285714309</v>
      </c>
      <c r="U591" s="2210" t="s">
        <v>314</v>
      </c>
    </row>
    <row r="592" spans="1:21" x14ac:dyDescent="0.25">
      <c r="A592" s="2083">
        <v>464</v>
      </c>
      <c r="B592" s="4838" t="s">
        <v>2710</v>
      </c>
      <c r="C592" s="2191" t="s">
        <v>868</v>
      </c>
      <c r="D592" s="2010">
        <v>44831</v>
      </c>
      <c r="E592" s="2011" t="s">
        <v>4915</v>
      </c>
      <c r="F592" s="2012">
        <v>21</v>
      </c>
      <c r="G592" s="2012">
        <f>AVERAGE(CPVTFC3SG0021!U13:V13)</f>
        <v>2.8404499999999997</v>
      </c>
      <c r="H592" s="2013">
        <f t="shared" si="65"/>
        <v>10023.320895522387</v>
      </c>
      <c r="I592" s="2192" t="s">
        <v>315</v>
      </c>
      <c r="J592" s="2071"/>
      <c r="K592" s="1020"/>
      <c r="L592" s="659"/>
      <c r="M592" s="667"/>
      <c r="N592" s="661"/>
      <c r="O592" s="1299"/>
      <c r="P592" s="676">
        <v>44883</v>
      </c>
      <c r="Q592" s="2229" t="s">
        <v>5500</v>
      </c>
      <c r="R592" s="2012">
        <v>96</v>
      </c>
      <c r="S592" s="2012">
        <f>AVERAGE(CPVTFC3SG0061!P12:Q12)</f>
        <v>1.20075</v>
      </c>
      <c r="T592" s="1076">
        <f t="shared" si="70"/>
        <v>5072.3357142857139</v>
      </c>
      <c r="U592" s="2230" t="s">
        <v>315</v>
      </c>
    </row>
    <row r="593" spans="1:22" x14ac:dyDescent="0.25">
      <c r="A593" s="1910"/>
      <c r="B593" s="4839"/>
      <c r="C593" s="330" t="s">
        <v>5448</v>
      </c>
      <c r="D593" s="1149"/>
      <c r="E593" s="1264"/>
      <c r="F593" s="695"/>
      <c r="G593" s="695"/>
      <c r="H593" s="646"/>
      <c r="I593" s="1265"/>
      <c r="J593" s="875"/>
      <c r="K593" s="1006"/>
      <c r="L593" s="959"/>
      <c r="M593" s="830"/>
      <c r="N593" s="831"/>
      <c r="O593" s="672"/>
      <c r="P593" s="18">
        <v>44883</v>
      </c>
      <c r="Q593" s="2208" t="s">
        <v>5500</v>
      </c>
      <c r="R593" s="102">
        <v>97</v>
      </c>
      <c r="S593" s="102">
        <f>AVERAGE(CPVTFC3SG0061!R12:S12)</f>
        <v>0.38980000000000004</v>
      </c>
      <c r="T593" s="13">
        <f t="shared" si="70"/>
        <v>1249.2857142857144</v>
      </c>
      <c r="U593" s="2219" t="s">
        <v>314</v>
      </c>
    </row>
    <row r="594" spans="1:22" ht="15.75" thickBot="1" x14ac:dyDescent="0.3">
      <c r="A594" s="1910"/>
      <c r="B594" s="4839"/>
      <c r="C594" s="1462" t="s">
        <v>5501</v>
      </c>
      <c r="D594" s="1974"/>
      <c r="E594" s="2046"/>
      <c r="F594" s="2047"/>
      <c r="G594" s="2047"/>
      <c r="H594" s="1470"/>
      <c r="I594" s="1290"/>
      <c r="J594" s="2273"/>
      <c r="K594" s="1467"/>
      <c r="L594" s="1468"/>
      <c r="M594" s="1469"/>
      <c r="N594" s="1470"/>
      <c r="O594" s="1471"/>
      <c r="P594" s="465">
        <v>44883</v>
      </c>
      <c r="Q594" s="2198" t="s">
        <v>5500</v>
      </c>
      <c r="R594" s="321">
        <v>98</v>
      </c>
      <c r="S594" s="321">
        <f>AVERAGE(CPVTFC3SG0061!T12:U12)</f>
        <v>0.28559999999999997</v>
      </c>
      <c r="T594" s="225">
        <f t="shared" si="70"/>
        <v>758.05714285714271</v>
      </c>
      <c r="U594" s="2211" t="s">
        <v>314</v>
      </c>
    </row>
    <row r="595" spans="1:22" x14ac:dyDescent="0.25">
      <c r="A595" s="406">
        <v>465</v>
      </c>
      <c r="B595" s="4847" t="s">
        <v>2711</v>
      </c>
      <c r="C595" s="1451" t="s">
        <v>868</v>
      </c>
      <c r="D595" s="407">
        <v>44831</v>
      </c>
      <c r="E595" s="477" t="s">
        <v>4915</v>
      </c>
      <c r="F595" s="478">
        <v>22</v>
      </c>
      <c r="G595" s="478">
        <f>AVERAGE(CPVTFC3SG0021!W13:X13)</f>
        <v>1.9752999999999998</v>
      </c>
      <c r="H595" s="405">
        <f t="shared" si="65"/>
        <v>6795.1492537313425</v>
      </c>
      <c r="I595" s="1283" t="s">
        <v>315</v>
      </c>
      <c r="J595" s="1019"/>
      <c r="K595" s="1020"/>
      <c r="L595" s="659"/>
      <c r="M595" s="667"/>
      <c r="N595" s="661"/>
      <c r="O595" s="721"/>
      <c r="P595" s="83">
        <v>44883</v>
      </c>
      <c r="Q595" s="2197" t="s">
        <v>5500</v>
      </c>
      <c r="R595" s="492">
        <v>99</v>
      </c>
      <c r="S595" s="492">
        <f>AVERAGE(CPVTFC3SG0061!V12:W12)</f>
        <v>0.13650000000000001</v>
      </c>
      <c r="T595" s="85">
        <f t="shared" si="70"/>
        <v>55.157142857142929</v>
      </c>
      <c r="U595" s="2213" t="s">
        <v>314</v>
      </c>
      <c r="V595" s="4799" t="s">
        <v>1416</v>
      </c>
    </row>
    <row r="596" spans="1:22" x14ac:dyDescent="0.25">
      <c r="A596" s="590"/>
      <c r="B596" s="4848"/>
      <c r="C596" s="2128" t="s">
        <v>5448</v>
      </c>
      <c r="D596" s="1149"/>
      <c r="E596" s="1264"/>
      <c r="F596" s="695"/>
      <c r="G596" s="695"/>
      <c r="H596" s="646"/>
      <c r="I596" s="1265"/>
      <c r="J596" s="875"/>
      <c r="K596" s="876"/>
      <c r="L596" s="877"/>
      <c r="M596" s="645"/>
      <c r="N596" s="646"/>
      <c r="O596" s="642"/>
      <c r="P596" s="65">
        <v>44883</v>
      </c>
      <c r="Q596" s="2251" t="s">
        <v>5500</v>
      </c>
      <c r="R596" s="164">
        <v>100</v>
      </c>
      <c r="S596" s="164">
        <f>AVERAGE(CPVTFC3SG0061!X12:Y12)</f>
        <v>2.06995</v>
      </c>
      <c r="T596" s="67">
        <f t="shared" si="70"/>
        <v>9169.9928571428572</v>
      </c>
      <c r="U596" s="2252" t="s">
        <v>315</v>
      </c>
      <c r="V596" s="4691"/>
    </row>
    <row r="597" spans="1:22" x14ac:dyDescent="0.25">
      <c r="A597" s="590"/>
      <c r="B597" s="4848"/>
      <c r="C597" s="2128" t="s">
        <v>863</v>
      </c>
      <c r="D597" s="1149"/>
      <c r="E597" s="1264"/>
      <c r="F597" s="695"/>
      <c r="G597" s="695"/>
      <c r="H597" s="646"/>
      <c r="I597" s="1265"/>
      <c r="J597" s="875"/>
      <c r="K597" s="876"/>
      <c r="L597" s="877"/>
      <c r="M597" s="645"/>
      <c r="N597" s="646"/>
      <c r="O597" s="642"/>
      <c r="P597" s="65">
        <v>44883</v>
      </c>
      <c r="Q597" s="2251" t="s">
        <v>5500</v>
      </c>
      <c r="R597" s="164">
        <v>101</v>
      </c>
      <c r="S597" s="164">
        <f>AVERAGE(CPVTFC3SG0061!B14:C14)</f>
        <v>2.1115000000000004</v>
      </c>
      <c r="T597" s="67">
        <f t="shared" si="70"/>
        <v>9365.8714285714304</v>
      </c>
      <c r="U597" s="2252" t="s">
        <v>315</v>
      </c>
      <c r="V597" s="4691"/>
    </row>
    <row r="598" spans="1:22" ht="15.75" thickBot="1" x14ac:dyDescent="0.3">
      <c r="A598" s="481"/>
      <c r="B598" s="4849"/>
      <c r="C598" s="1379">
        <v>85</v>
      </c>
      <c r="D598" s="412">
        <v>44882</v>
      </c>
      <c r="E598" s="1981" t="s">
        <v>5490</v>
      </c>
      <c r="F598" s="485">
        <v>3</v>
      </c>
      <c r="G598" s="485">
        <f>AVERAGE(CPVTFC3SG0059!G11:H11)</f>
        <v>2.9121999999999999</v>
      </c>
      <c r="H598" s="415">
        <f>(G598-0.1551)/0.0136*50</f>
        <v>10136.39705882353</v>
      </c>
      <c r="I598" s="2261" t="s">
        <v>315</v>
      </c>
      <c r="J598" s="4267">
        <v>44895</v>
      </c>
      <c r="K598" s="509" t="s">
        <v>5570</v>
      </c>
      <c r="L598" s="509">
        <v>156</v>
      </c>
      <c r="M598" s="509">
        <f>AVERAGE(CPVTFC3SG0083!P22:Q22)</f>
        <v>2.6592500000000001</v>
      </c>
      <c r="N598" s="4014">
        <f t="shared" ref="N598" si="76">(M598-0.15)/0.0138*400</f>
        <v>72731.884057971023</v>
      </c>
      <c r="O598" s="4515" t="s">
        <v>315</v>
      </c>
      <c r="P598" s="65">
        <v>44883</v>
      </c>
      <c r="Q598" s="2204" t="s">
        <v>5500</v>
      </c>
      <c r="R598" s="485">
        <v>102</v>
      </c>
      <c r="S598" s="485">
        <f>AVERAGE(CPVTFC3SG0061!D14:E14)</f>
        <v>0.94455</v>
      </c>
      <c r="T598" s="415">
        <f t="shared" si="70"/>
        <v>3864.5357142857138</v>
      </c>
      <c r="U598" s="2221" t="s">
        <v>315</v>
      </c>
      <c r="V598" s="4692"/>
    </row>
    <row r="599" spans="1:22" ht="15.75" thickBot="1" x14ac:dyDescent="0.3">
      <c r="A599" s="1798">
        <v>466</v>
      </c>
      <c r="B599" s="1424" t="s">
        <v>2712</v>
      </c>
      <c r="C599" s="1424" t="s">
        <v>868</v>
      </c>
      <c r="D599" s="601">
        <v>44831</v>
      </c>
      <c r="E599" s="602" t="s">
        <v>4915</v>
      </c>
      <c r="F599" s="1425">
        <v>23</v>
      </c>
      <c r="G599" s="1425">
        <f>AVERAGE(CPVTFC3SG0021!C15:D15)</f>
        <v>2.0994999999999999</v>
      </c>
      <c r="H599" s="1802">
        <f t="shared" si="65"/>
        <v>7258.5820895522393</v>
      </c>
      <c r="I599" s="2157" t="s">
        <v>315</v>
      </c>
      <c r="J599" s="1315"/>
      <c r="K599" s="1316"/>
      <c r="L599" s="1317"/>
      <c r="M599" s="652"/>
      <c r="N599" s="653"/>
      <c r="O599" s="654"/>
      <c r="P599" s="465">
        <v>44883</v>
      </c>
      <c r="Q599" s="2223" t="s">
        <v>5500</v>
      </c>
      <c r="R599" s="1312">
        <v>103</v>
      </c>
      <c r="S599" s="1312">
        <f>AVERAGE(CPVTFC3SG0061!F14:G14)</f>
        <v>0.16489999999999999</v>
      </c>
      <c r="T599" s="225">
        <f t="shared" si="70"/>
        <v>189.04285714285712</v>
      </c>
      <c r="U599" s="2224" t="s">
        <v>314</v>
      </c>
    </row>
    <row r="600" spans="1:22" ht="15.75" thickBot="1" x14ac:dyDescent="0.3">
      <c r="A600" s="2008">
        <v>467</v>
      </c>
      <c r="B600" s="2191" t="s">
        <v>2713</v>
      </c>
      <c r="C600" s="2191" t="s">
        <v>868</v>
      </c>
      <c r="D600" s="2010">
        <v>44831</v>
      </c>
      <c r="E600" s="2011" t="s">
        <v>4915</v>
      </c>
      <c r="F600" s="2012">
        <v>24</v>
      </c>
      <c r="G600" s="2012">
        <f>AVERAGE(CPVTFC3SG0021!E15:F15)</f>
        <v>2.8642000000000003</v>
      </c>
      <c r="H600" s="2013">
        <f t="shared" si="65"/>
        <v>10111.940298507465</v>
      </c>
      <c r="I600" s="2192" t="s">
        <v>315</v>
      </c>
      <c r="J600" s="2071"/>
      <c r="K600" s="2072"/>
      <c r="L600" s="2073"/>
      <c r="M600" s="2074"/>
      <c r="N600" s="860"/>
      <c r="O600" s="861"/>
      <c r="P600" s="683">
        <v>44883</v>
      </c>
      <c r="Q600" s="2229" t="s">
        <v>5500</v>
      </c>
      <c r="R600" s="2012">
        <v>104</v>
      </c>
      <c r="S600" s="2012">
        <f>AVERAGE(CPVTFC3SG0061!H14:I14)</f>
        <v>0.80265000000000009</v>
      </c>
      <c r="T600" s="218">
        <f t="shared" si="70"/>
        <v>3195.5785714285716</v>
      </c>
      <c r="U600" s="2230" t="s">
        <v>315</v>
      </c>
      <c r="V600" s="286"/>
    </row>
    <row r="601" spans="1:22" x14ac:dyDescent="0.25">
      <c r="A601" s="456">
        <v>468</v>
      </c>
      <c r="B601" s="4843" t="s">
        <v>2714</v>
      </c>
      <c r="C601" s="1296" t="s">
        <v>868</v>
      </c>
      <c r="D601" s="87">
        <v>44831</v>
      </c>
      <c r="E601" s="458" t="s">
        <v>4915</v>
      </c>
      <c r="F601" s="459">
        <v>25</v>
      </c>
      <c r="G601" s="459">
        <f>AVERAGE(CPVTFC3SG0021!G15:H15)</f>
        <v>1.37235</v>
      </c>
      <c r="H601" s="89">
        <f t="shared" si="65"/>
        <v>4545.3358208955224</v>
      </c>
      <c r="I601" s="1522" t="s">
        <v>315</v>
      </c>
      <c r="J601" s="806"/>
      <c r="K601" s="806"/>
      <c r="L601" s="809"/>
      <c r="M601" s="721"/>
      <c r="N601" s="721"/>
      <c r="O601" s="721"/>
      <c r="P601" s="83">
        <v>44883</v>
      </c>
      <c r="Q601" s="2197" t="s">
        <v>5500</v>
      </c>
      <c r="R601" s="492">
        <v>105</v>
      </c>
      <c r="S601" s="492">
        <f>AVERAGE(CPVTFC3SG0061!J14:K14)</f>
        <v>0.15915000000000001</v>
      </c>
      <c r="T601" s="85">
        <f t="shared" si="70"/>
        <v>161.9357142857144</v>
      </c>
      <c r="U601" s="2213" t="s">
        <v>314</v>
      </c>
      <c r="V601" s="287"/>
    </row>
    <row r="602" spans="1:22" x14ac:dyDescent="0.25">
      <c r="A602" s="597"/>
      <c r="B602" s="4844"/>
      <c r="C602" s="330" t="s">
        <v>5448</v>
      </c>
      <c r="D602" s="1149"/>
      <c r="E602" s="1264"/>
      <c r="F602" s="695"/>
      <c r="G602" s="695"/>
      <c r="H602" s="646"/>
      <c r="I602" s="1265"/>
      <c r="J602" s="841"/>
      <c r="K602" s="841"/>
      <c r="L602" s="842"/>
      <c r="M602" s="642"/>
      <c r="N602" s="642"/>
      <c r="O602" s="642"/>
      <c r="P602" s="83">
        <v>44883</v>
      </c>
      <c r="Q602" s="2208" t="s">
        <v>5500</v>
      </c>
      <c r="R602" s="102">
        <v>106</v>
      </c>
      <c r="S602" s="102">
        <f>AVERAGE(CPVTFC3SG0061!L14:M14)</f>
        <v>0.14435000000000001</v>
      </c>
      <c r="T602" s="13">
        <f t="shared" si="70"/>
        <v>92.164285714285768</v>
      </c>
      <c r="U602" s="2219" t="s">
        <v>314</v>
      </c>
      <c r="V602" s="287"/>
    </row>
    <row r="603" spans="1:22" ht="15.75" thickBot="1" x14ac:dyDescent="0.3">
      <c r="A603" s="219"/>
      <c r="B603" s="4851"/>
      <c r="C603" s="1298" t="s">
        <v>863</v>
      </c>
      <c r="D603" s="1383"/>
      <c r="E603" s="1384"/>
      <c r="F603" s="787"/>
      <c r="G603" s="787"/>
      <c r="H603" s="662"/>
      <c r="I603" s="2121"/>
      <c r="J603" s="815"/>
      <c r="K603" s="815"/>
      <c r="L603" s="816"/>
      <c r="M603" s="778"/>
      <c r="N603" s="778"/>
      <c r="O603" s="778"/>
      <c r="P603" s="91">
        <v>44883</v>
      </c>
      <c r="Q603" s="2206" t="s">
        <v>5500</v>
      </c>
      <c r="R603" s="467">
        <v>107</v>
      </c>
      <c r="S603" s="467">
        <f>AVERAGE(CPVTFC3SG0061!N14:O14)</f>
        <v>0.20419999999999999</v>
      </c>
      <c r="T603" s="225">
        <f t="shared" si="70"/>
        <v>374.31428571428569</v>
      </c>
      <c r="U603" s="2210" t="s">
        <v>314</v>
      </c>
      <c r="V603" s="287"/>
    </row>
    <row r="604" spans="1:22" ht="15.75" thickBot="1" x14ac:dyDescent="0.3">
      <c r="A604" s="2008">
        <v>469</v>
      </c>
      <c r="B604" s="2191" t="s">
        <v>2715</v>
      </c>
      <c r="C604" s="2191" t="s">
        <v>868</v>
      </c>
      <c r="D604" s="2010">
        <v>44831</v>
      </c>
      <c r="E604" s="2011" t="s">
        <v>4915</v>
      </c>
      <c r="F604" s="2012">
        <v>26</v>
      </c>
      <c r="G604" s="2012">
        <f>AVERAGE(CPVTFC3SG0021!I15:J15)</f>
        <v>1.992</v>
      </c>
      <c r="H604" s="2013">
        <f t="shared" si="65"/>
        <v>6857.4626865671644</v>
      </c>
      <c r="I604" s="2192" t="s">
        <v>315</v>
      </c>
      <c r="J604" s="2015"/>
      <c r="K604" s="2015"/>
      <c r="L604" s="2016"/>
      <c r="M604" s="2017"/>
      <c r="N604" s="2017"/>
      <c r="O604" s="861"/>
      <c r="P604" s="83">
        <v>44883</v>
      </c>
      <c r="Q604" s="2237" t="s">
        <v>5500</v>
      </c>
      <c r="R604" s="1810">
        <v>108</v>
      </c>
      <c r="S604" s="1810">
        <f>AVERAGE(CPVTFC3SG0061!P14:Q14)</f>
        <v>0.17319999999999999</v>
      </c>
      <c r="T604" s="225">
        <f t="shared" si="70"/>
        <v>228.17142857142855</v>
      </c>
      <c r="U604" s="2238" t="s">
        <v>314</v>
      </c>
      <c r="V604" s="286"/>
    </row>
    <row r="605" spans="1:22" x14ac:dyDescent="0.25">
      <c r="A605" s="456">
        <v>470</v>
      </c>
      <c r="B605" s="4838" t="s">
        <v>2716</v>
      </c>
      <c r="C605" s="1296" t="s">
        <v>868</v>
      </c>
      <c r="D605" s="87">
        <v>44831</v>
      </c>
      <c r="E605" s="458" t="s">
        <v>4915</v>
      </c>
      <c r="F605" s="459">
        <v>27</v>
      </c>
      <c r="G605" s="459">
        <f>AVERAGE(CPVTFC3SG0021!K15:L15)</f>
        <v>2.8425500000000001</v>
      </c>
      <c r="H605" s="89">
        <f t="shared" si="65"/>
        <v>10031.156716417911</v>
      </c>
      <c r="I605" s="1522" t="s">
        <v>315</v>
      </c>
      <c r="J605" s="1019"/>
      <c r="K605" s="1020"/>
      <c r="L605" s="659"/>
      <c r="M605" s="667"/>
      <c r="N605" s="661"/>
      <c r="O605" s="721"/>
      <c r="P605" s="65">
        <v>44883</v>
      </c>
      <c r="Q605" s="2203" t="s">
        <v>5500</v>
      </c>
      <c r="R605" s="478">
        <v>109</v>
      </c>
      <c r="S605" s="478">
        <f>AVERAGE(CPVTFC3SG0061!R14:S14)</f>
        <v>0.95014999999999994</v>
      </c>
      <c r="T605" s="117">
        <f t="shared" si="70"/>
        <v>3890.9357142857139</v>
      </c>
      <c r="U605" s="2220" t="s">
        <v>315</v>
      </c>
      <c r="V605" s="287"/>
    </row>
    <row r="606" spans="1:22" x14ac:dyDescent="0.25">
      <c r="A606" s="597"/>
      <c r="B606" s="4839"/>
      <c r="C606" s="330" t="s">
        <v>5448</v>
      </c>
      <c r="D606" s="1149"/>
      <c r="E606" s="1264"/>
      <c r="F606" s="695"/>
      <c r="G606" s="695"/>
      <c r="H606" s="646"/>
      <c r="I606" s="1265"/>
      <c r="J606" s="875"/>
      <c r="K606" s="876"/>
      <c r="L606" s="877"/>
      <c r="M606" s="645"/>
      <c r="N606" s="646"/>
      <c r="O606" s="642"/>
      <c r="P606" s="65">
        <v>44883</v>
      </c>
      <c r="Q606" s="2251" t="s">
        <v>5500</v>
      </c>
      <c r="R606" s="164">
        <v>110</v>
      </c>
      <c r="S606" s="164">
        <f>AVERAGE(CPVTFC3SG0061!T14:U14)</f>
        <v>0.43340000000000001</v>
      </c>
      <c r="T606" s="67">
        <f t="shared" si="70"/>
        <v>1454.8285714285712</v>
      </c>
      <c r="U606" s="2252" t="s">
        <v>315</v>
      </c>
      <c r="V606" s="287"/>
    </row>
    <row r="607" spans="1:22" ht="15.75" thickBot="1" x14ac:dyDescent="0.3">
      <c r="A607" s="219"/>
      <c r="B607" s="4840"/>
      <c r="C607" s="1298">
        <v>84</v>
      </c>
      <c r="D607" s="1383"/>
      <c r="E607" s="1384"/>
      <c r="F607" s="787"/>
      <c r="G607" s="787"/>
      <c r="H607" s="662"/>
      <c r="I607" s="2121"/>
      <c r="J607" s="963"/>
      <c r="K607" s="1415"/>
      <c r="L607" s="792"/>
      <c r="M607" s="668"/>
      <c r="N607" s="662"/>
      <c r="O607" s="778"/>
      <c r="P607" s="91">
        <v>44883</v>
      </c>
      <c r="Q607" s="2206" t="s">
        <v>5500</v>
      </c>
      <c r="R607" s="467">
        <v>111</v>
      </c>
      <c r="S607" s="467">
        <f>AVERAGE(CPVTFC3SG0061!V14:W14)</f>
        <v>0.27800000000000002</v>
      </c>
      <c r="T607" s="225">
        <f t="shared" si="70"/>
        <v>722.22857142857151</v>
      </c>
      <c r="U607" s="2210" t="s">
        <v>314</v>
      </c>
      <c r="V607" s="287"/>
    </row>
    <row r="608" spans="1:22" ht="15.75" thickBot="1" x14ac:dyDescent="0.3">
      <c r="A608" s="2008">
        <v>471</v>
      </c>
      <c r="B608" s="2191" t="s">
        <v>2717</v>
      </c>
      <c r="C608" s="2191" t="s">
        <v>868</v>
      </c>
      <c r="D608" s="2010">
        <v>44831</v>
      </c>
      <c r="E608" s="2011" t="s">
        <v>4915</v>
      </c>
      <c r="F608" s="2012">
        <v>28</v>
      </c>
      <c r="G608" s="2012">
        <f>AVERAGE(CPVTFC3SG0021!M15:N15)</f>
        <v>2.83155</v>
      </c>
      <c r="H608" s="2013">
        <f t="shared" si="65"/>
        <v>9990.1119402985078</v>
      </c>
      <c r="I608" s="2192" t="s">
        <v>315</v>
      </c>
      <c r="J608" s="2071"/>
      <c r="K608" s="2072"/>
      <c r="L608" s="2073"/>
      <c r="M608" s="2074"/>
      <c r="N608" s="860"/>
      <c r="O608" s="861"/>
      <c r="P608" s="683">
        <v>44883</v>
      </c>
      <c r="Q608" s="2229" t="s">
        <v>5500</v>
      </c>
      <c r="R608" s="2012">
        <v>112</v>
      </c>
      <c r="S608" s="2012">
        <f>AVERAGE(CPVTFC3SG0061!X14:Y14)</f>
        <v>0.44045000000000001</v>
      </c>
      <c r="T608" s="218">
        <f t="shared" si="70"/>
        <v>1488.0642857142857</v>
      </c>
      <c r="U608" s="2230" t="s">
        <v>315</v>
      </c>
    </row>
    <row r="609" spans="1:22" x14ac:dyDescent="0.25">
      <c r="A609" s="456">
        <v>472</v>
      </c>
      <c r="B609" s="4838" t="s">
        <v>2718</v>
      </c>
      <c r="C609" s="1296" t="s">
        <v>868</v>
      </c>
      <c r="D609" s="87">
        <v>44831</v>
      </c>
      <c r="E609" s="458" t="s">
        <v>4915</v>
      </c>
      <c r="F609" s="459">
        <v>29</v>
      </c>
      <c r="G609" s="459">
        <f>AVERAGE(CPVTFC3SG0021!O15:P15)</f>
        <v>0.51275000000000004</v>
      </c>
      <c r="H609" s="89">
        <f t="shared" si="65"/>
        <v>1337.8731343283582</v>
      </c>
      <c r="I609" s="2275" t="s">
        <v>315</v>
      </c>
      <c r="J609" s="1019"/>
      <c r="K609" s="1020"/>
      <c r="L609" s="659"/>
      <c r="M609" s="667"/>
      <c r="N609" s="661"/>
      <c r="O609" s="721"/>
      <c r="P609" s="83">
        <v>44883</v>
      </c>
      <c r="Q609" s="2197" t="s">
        <v>5500</v>
      </c>
      <c r="R609" s="492">
        <v>113</v>
      </c>
      <c r="S609" s="492">
        <f>AVERAGE(CPVTFC3SG0061!B16:C16)</f>
        <v>0.12859999999999999</v>
      </c>
      <c r="T609" s="85">
        <f t="shared" si="70"/>
        <v>17.9142857142857</v>
      </c>
      <c r="U609" s="2213" t="s">
        <v>314</v>
      </c>
    </row>
    <row r="610" spans="1:22" x14ac:dyDescent="0.25">
      <c r="A610" s="597"/>
      <c r="B610" s="4839"/>
      <c r="C610" s="330" t="s">
        <v>5448</v>
      </c>
      <c r="D610" s="1149"/>
      <c r="E610" s="1264"/>
      <c r="F610" s="695"/>
      <c r="G610" s="695"/>
      <c r="H610" s="646"/>
      <c r="I610" s="2274"/>
      <c r="J610" s="875"/>
      <c r="K610" s="876"/>
      <c r="L610" s="877"/>
      <c r="M610" s="645"/>
      <c r="N610" s="646"/>
      <c r="O610" s="642"/>
      <c r="P610" s="83">
        <v>44883</v>
      </c>
      <c r="Q610" s="2208" t="s">
        <v>5500</v>
      </c>
      <c r="R610" s="102">
        <v>114</v>
      </c>
      <c r="S610" s="102">
        <f>AVERAGE(CPVTFC3SG0061!D16:E16)</f>
        <v>0.11505</v>
      </c>
      <c r="T610" s="13">
        <f t="shared" si="70"/>
        <v>-45.964285714285687</v>
      </c>
      <c r="U610" s="2219" t="s">
        <v>314</v>
      </c>
    </row>
    <row r="611" spans="1:22" ht="15.75" thickBot="1" x14ac:dyDescent="0.3">
      <c r="A611" s="219"/>
      <c r="B611" s="4840"/>
      <c r="C611" s="1298" t="s">
        <v>863</v>
      </c>
      <c r="D611" s="1383"/>
      <c r="E611" s="1384"/>
      <c r="F611" s="787"/>
      <c r="G611" s="787"/>
      <c r="H611" s="662"/>
      <c r="I611" s="2276"/>
      <c r="J611" s="963"/>
      <c r="K611" s="1415"/>
      <c r="L611" s="792"/>
      <c r="M611" s="668"/>
      <c r="N611" s="662"/>
      <c r="O611" s="778"/>
      <c r="P611" s="91">
        <v>44883</v>
      </c>
      <c r="Q611" s="2206" t="s">
        <v>5500</v>
      </c>
      <c r="R611" s="467">
        <v>115</v>
      </c>
      <c r="S611" s="467">
        <f>AVERAGE(CPVTFC3SG0061!F16:G16)</f>
        <v>0.11549999999999999</v>
      </c>
      <c r="T611" s="225">
        <f t="shared" si="70"/>
        <v>-43.842857142857156</v>
      </c>
      <c r="U611" s="2210" t="s">
        <v>314</v>
      </c>
    </row>
    <row r="612" spans="1:22" ht="15.75" thickBot="1" x14ac:dyDescent="0.3">
      <c r="A612" s="531">
        <v>473</v>
      </c>
      <c r="B612" s="1462" t="s">
        <v>2719</v>
      </c>
      <c r="C612" s="1462" t="s">
        <v>868</v>
      </c>
      <c r="D612" s="676">
        <v>44831</v>
      </c>
      <c r="E612" s="1463" t="s">
        <v>4915</v>
      </c>
      <c r="F612" s="1464">
        <v>30</v>
      </c>
      <c r="G612" s="1464">
        <f>AVERAGE(CPVTFC3SG0021!Q15:R15)</f>
        <v>1.3267500000000001</v>
      </c>
      <c r="H612" s="1524">
        <f t="shared" si="65"/>
        <v>4375.1865671641799</v>
      </c>
      <c r="I612" s="1302" t="s">
        <v>315</v>
      </c>
      <c r="J612" s="1466"/>
      <c r="K612" s="1467"/>
      <c r="L612" s="1468"/>
      <c r="M612" s="1469"/>
      <c r="N612" s="1470"/>
      <c r="O612" s="1471"/>
      <c r="P612" s="91">
        <v>44883</v>
      </c>
      <c r="Q612" s="2198" t="s">
        <v>5500</v>
      </c>
      <c r="R612" s="321">
        <v>116</v>
      </c>
      <c r="S612" s="321">
        <f>AVERAGE(CPVTFC3SG0061!H16:I16)</f>
        <v>0.15365000000000001</v>
      </c>
      <c r="T612" s="225">
        <f t="shared" si="70"/>
        <v>136.00714285714292</v>
      </c>
      <c r="U612" s="2211" t="s">
        <v>314</v>
      </c>
    </row>
    <row r="613" spans="1:22" x14ac:dyDescent="0.25">
      <c r="A613" s="475">
        <v>474</v>
      </c>
      <c r="B613" s="4847" t="s">
        <v>2720</v>
      </c>
      <c r="C613" s="1451" t="s">
        <v>868</v>
      </c>
      <c r="D613" s="407">
        <v>44831</v>
      </c>
      <c r="E613" s="477" t="s">
        <v>4915</v>
      </c>
      <c r="F613" s="478">
        <v>31</v>
      </c>
      <c r="G613" s="478">
        <f>AVERAGE(CPVTFC3SG0021!S15:T15)</f>
        <v>1.4190499999999999</v>
      </c>
      <c r="H613" s="405">
        <f t="shared" si="65"/>
        <v>4719.5895522388055</v>
      </c>
      <c r="I613" s="1283" t="s">
        <v>315</v>
      </c>
      <c r="J613" s="1019"/>
      <c r="K613" s="1020"/>
      <c r="L613" s="659"/>
      <c r="M613" s="667"/>
      <c r="N613" s="661"/>
      <c r="O613" s="721"/>
      <c r="P613" s="83">
        <v>44883</v>
      </c>
      <c r="Q613" s="2197" t="s">
        <v>5500</v>
      </c>
      <c r="R613" s="492">
        <v>117</v>
      </c>
      <c r="S613" s="492">
        <f>AVERAGE(CPVTFC3SG0061!J16:K16)</f>
        <v>0.16089999999999999</v>
      </c>
      <c r="T613" s="85">
        <f t="shared" si="70"/>
        <v>170.18571428571423</v>
      </c>
      <c r="U613" s="2213" t="s">
        <v>314</v>
      </c>
    </row>
    <row r="614" spans="1:22" x14ac:dyDescent="0.25">
      <c r="A614" s="586"/>
      <c r="B614" s="4848"/>
      <c r="C614" s="2128" t="s">
        <v>863</v>
      </c>
      <c r="D614" s="1149"/>
      <c r="E614" s="1264"/>
      <c r="F614" s="695"/>
      <c r="G614" s="695"/>
      <c r="H614" s="646"/>
      <c r="I614" s="1265"/>
      <c r="J614" s="875"/>
      <c r="K614" s="876"/>
      <c r="L614" s="877"/>
      <c r="M614" s="645"/>
      <c r="N614" s="646"/>
      <c r="O614" s="642"/>
      <c r="P614" s="83">
        <v>44883</v>
      </c>
      <c r="Q614" s="2208" t="s">
        <v>5500</v>
      </c>
      <c r="R614" s="102">
        <v>118</v>
      </c>
      <c r="S614" s="102">
        <f>AVERAGE(CPVTFC3SG0061!L16:M16)</f>
        <v>0.14555000000000001</v>
      </c>
      <c r="T614" s="13">
        <f t="shared" si="70"/>
        <v>97.821428571428669</v>
      </c>
      <c r="U614" s="2219" t="s">
        <v>314</v>
      </c>
    </row>
    <row r="615" spans="1:22" ht="15.75" thickBot="1" x14ac:dyDescent="0.3">
      <c r="A615" s="599"/>
      <c r="B615" s="4854"/>
      <c r="C615" s="840">
        <v>99</v>
      </c>
      <c r="D615" s="121">
        <v>44882</v>
      </c>
      <c r="E615" s="1986" t="s">
        <v>5490</v>
      </c>
      <c r="F615" s="445">
        <v>4</v>
      </c>
      <c r="G615" s="445">
        <f>AVERAGE(CPVTFC3SG0059!I11:J11)</f>
        <v>1.9798499999999999</v>
      </c>
      <c r="H615" s="123">
        <f>(G615-0.1551)/0.0136*50</f>
        <v>6708.6397058823522</v>
      </c>
      <c r="I615" s="2262" t="s">
        <v>315</v>
      </c>
      <c r="J615" s="967"/>
      <c r="K615" s="1022"/>
      <c r="L615" s="794"/>
      <c r="M615" s="969"/>
      <c r="N615" s="970"/>
      <c r="O615" s="650"/>
      <c r="P615" s="91">
        <v>44883</v>
      </c>
      <c r="Q615" s="2198" t="s">
        <v>5500</v>
      </c>
      <c r="R615" s="321">
        <v>119</v>
      </c>
      <c r="S615" s="321">
        <f>AVERAGE(CPVTFC3SG0061!N16:O16)</f>
        <v>0.15575</v>
      </c>
      <c r="T615" s="225">
        <f t="shared" si="70"/>
        <v>145.90714285714287</v>
      </c>
      <c r="U615" s="2211" t="s">
        <v>314</v>
      </c>
    </row>
    <row r="616" spans="1:22" x14ac:dyDescent="0.25">
      <c r="A616" s="406">
        <v>475</v>
      </c>
      <c r="B616" s="4847" t="s">
        <v>2721</v>
      </c>
      <c r="C616" s="1451" t="s">
        <v>868</v>
      </c>
      <c r="D616" s="407">
        <v>44831</v>
      </c>
      <c r="E616" s="477" t="s">
        <v>4915</v>
      </c>
      <c r="F616" s="478">
        <v>32</v>
      </c>
      <c r="G616" s="478">
        <f>AVERAGE(CPVTFC3SG0021!U15:V15)</f>
        <v>2.0823999999999998</v>
      </c>
      <c r="H616" s="405">
        <f t="shared" si="65"/>
        <v>7194.7761194029854</v>
      </c>
      <c r="I616" s="1283" t="s">
        <v>315</v>
      </c>
      <c r="J616" s="806"/>
      <c r="K616" s="747"/>
      <c r="L616" s="809"/>
      <c r="M616" s="667"/>
      <c r="N616" s="661"/>
      <c r="O616" s="721"/>
      <c r="P616" s="83">
        <v>44883</v>
      </c>
      <c r="Q616" s="2197" t="s">
        <v>5500</v>
      </c>
      <c r="R616" s="492">
        <v>120</v>
      </c>
      <c r="S616" s="492">
        <f>AVERAGE(CPVTFC3SG0061!P16:Q16)</f>
        <v>0.15384999999999999</v>
      </c>
      <c r="T616" s="85">
        <f t="shared" si="70"/>
        <v>136.94999999999996</v>
      </c>
      <c r="U616" s="2213" t="s">
        <v>314</v>
      </c>
    </row>
    <row r="617" spans="1:22" x14ac:dyDescent="0.25">
      <c r="A617" s="590"/>
      <c r="B617" s="4848"/>
      <c r="C617" s="2128" t="s">
        <v>863</v>
      </c>
      <c r="D617" s="1149"/>
      <c r="E617" s="1264"/>
      <c r="F617" s="695"/>
      <c r="G617" s="695"/>
      <c r="H617" s="646"/>
      <c r="I617" s="1265"/>
      <c r="J617" s="841"/>
      <c r="K617" s="856"/>
      <c r="L617" s="842"/>
      <c r="M617" s="645"/>
      <c r="N617" s="646"/>
      <c r="O617" s="642"/>
      <c r="P617" s="83">
        <v>44883</v>
      </c>
      <c r="Q617" s="2208" t="s">
        <v>5500</v>
      </c>
      <c r="R617" s="102">
        <v>121</v>
      </c>
      <c r="S617" s="102">
        <f>AVERAGE(CPVTFC3SG0061!R16:S16)</f>
        <v>0.14495</v>
      </c>
      <c r="T617" s="13">
        <f t="shared" si="70"/>
        <v>94.992857142857147</v>
      </c>
      <c r="U617" s="2219" t="s">
        <v>314</v>
      </c>
    </row>
    <row r="618" spans="1:22" ht="15.75" thickBot="1" x14ac:dyDescent="0.3">
      <c r="A618" s="529"/>
      <c r="B618" s="4854"/>
      <c r="C618" s="840">
        <v>99</v>
      </c>
      <c r="D618" s="121">
        <v>44882</v>
      </c>
      <c r="E618" s="1986" t="s">
        <v>5490</v>
      </c>
      <c r="F618" s="445">
        <v>5</v>
      </c>
      <c r="G618" s="445">
        <f>AVERAGE(CPVTFC3SG0059!K11:L11)</f>
        <v>1.9393500000000001</v>
      </c>
      <c r="H618" s="123">
        <f>(G618-0.1551)/0.0136*50</f>
        <v>6559.7426470588243</v>
      </c>
      <c r="I618" s="2262" t="s">
        <v>315</v>
      </c>
      <c r="J618" s="1643"/>
      <c r="K618" s="1435"/>
      <c r="L618" s="1644"/>
      <c r="M618" s="969"/>
      <c r="N618" s="970"/>
      <c r="O618" s="650"/>
      <c r="P618" s="91">
        <v>44883</v>
      </c>
      <c r="Q618" s="2198" t="s">
        <v>5500</v>
      </c>
      <c r="R618" s="321">
        <v>122</v>
      </c>
      <c r="S618" s="321">
        <f>AVERAGE(CPVTFC3SG0061!T16:U16)</f>
        <v>0.13524999999999998</v>
      </c>
      <c r="T618" s="225">
        <f t="shared" si="70"/>
        <v>49.264285714285649</v>
      </c>
      <c r="U618" s="2211" t="s">
        <v>314</v>
      </c>
    </row>
    <row r="619" spans="1:22" x14ac:dyDescent="0.25">
      <c r="A619" s="475">
        <v>476</v>
      </c>
      <c r="B619" s="4847" t="s">
        <v>2722</v>
      </c>
      <c r="C619" s="1451" t="s">
        <v>868</v>
      </c>
      <c r="D619" s="407">
        <v>44831</v>
      </c>
      <c r="E619" s="477" t="s">
        <v>4915</v>
      </c>
      <c r="F619" s="478">
        <v>33</v>
      </c>
      <c r="G619" s="478">
        <f>AVERAGE(CPVTFC3SG0021!W15:X15)</f>
        <v>1.6133500000000001</v>
      </c>
      <c r="H619" s="405">
        <f t="shared" si="65"/>
        <v>5444.5895522388064</v>
      </c>
      <c r="I619" s="1283" t="s">
        <v>315</v>
      </c>
      <c r="J619" s="806"/>
      <c r="K619" s="747"/>
      <c r="L619" s="809"/>
      <c r="M619" s="667"/>
      <c r="N619" s="661"/>
      <c r="O619" s="721"/>
      <c r="P619" s="83">
        <v>44883</v>
      </c>
      <c r="Q619" s="2197" t="s">
        <v>5500</v>
      </c>
      <c r="R619" s="492">
        <v>123</v>
      </c>
      <c r="S619" s="492">
        <f>AVERAGE(CPVTFC3SG0061!V16:W16)</f>
        <v>0.14055000000000001</v>
      </c>
      <c r="T619" s="85">
        <f t="shared" si="70"/>
        <v>74.250000000000057</v>
      </c>
      <c r="U619" s="2213" t="s">
        <v>314</v>
      </c>
    </row>
    <row r="620" spans="1:22" x14ac:dyDescent="0.25">
      <c r="A620" s="586"/>
      <c r="B620" s="4848"/>
      <c r="C620" s="2128" t="s">
        <v>863</v>
      </c>
      <c r="D620" s="1149"/>
      <c r="E620" s="1264"/>
      <c r="F620" s="695"/>
      <c r="G620" s="695"/>
      <c r="H620" s="646"/>
      <c r="I620" s="1265"/>
      <c r="J620" s="841"/>
      <c r="K620" s="856"/>
      <c r="L620" s="842"/>
      <c r="M620" s="645"/>
      <c r="N620" s="646"/>
      <c r="O620" s="642"/>
      <c r="P620" s="83">
        <v>44883</v>
      </c>
      <c r="Q620" s="2208" t="s">
        <v>5500</v>
      </c>
      <c r="R620" s="102">
        <v>124</v>
      </c>
      <c r="S620" s="102">
        <f>AVERAGE(CPVTFC3SG0061!X16:Y16)</f>
        <v>0.13475000000000001</v>
      </c>
      <c r="T620" s="13">
        <f t="shared" si="70"/>
        <v>46.907142857142922</v>
      </c>
      <c r="U620" s="2219" t="s">
        <v>314</v>
      </c>
    </row>
    <row r="621" spans="1:22" ht="15.75" thickBot="1" x14ac:dyDescent="0.3">
      <c r="A621" s="411"/>
      <c r="B621" s="4849"/>
      <c r="C621" s="1379">
        <v>99</v>
      </c>
      <c r="D621" s="412">
        <v>44882</v>
      </c>
      <c r="E621" s="1981" t="s">
        <v>5490</v>
      </c>
      <c r="F621" s="485">
        <v>6</v>
      </c>
      <c r="G621" s="485">
        <f>AVERAGE(CPVTFC3SG0059!M11:N11)</f>
        <v>1.4863999999999999</v>
      </c>
      <c r="H621" s="415">
        <f>(G621-0.1551)/0.0136*50</f>
        <v>4894.4852941176468</v>
      </c>
      <c r="I621" s="2261" t="s">
        <v>315</v>
      </c>
      <c r="J621" s="815"/>
      <c r="K621" s="754"/>
      <c r="L621" s="816"/>
      <c r="M621" s="668"/>
      <c r="N621" s="662"/>
      <c r="O621" s="778"/>
      <c r="P621" s="91">
        <v>44883</v>
      </c>
      <c r="Q621" s="2206" t="s">
        <v>5500</v>
      </c>
      <c r="R621" s="467">
        <v>125</v>
      </c>
      <c r="S621" s="467">
        <f>AVERAGE(CPVTFC3SG0061!B18:C18)</f>
        <v>0.1336</v>
      </c>
      <c r="T621" s="225">
        <f t="shared" si="70"/>
        <v>41.485714285714295</v>
      </c>
      <c r="U621" s="2210" t="s">
        <v>314</v>
      </c>
    </row>
    <row r="622" spans="1:22" ht="15.75" thickBot="1" x14ac:dyDescent="0.3">
      <c r="A622" s="600">
        <v>477</v>
      </c>
      <c r="B622" s="1424" t="s">
        <v>2723</v>
      </c>
      <c r="C622" s="1424" t="s">
        <v>868</v>
      </c>
      <c r="D622" s="601">
        <v>44831</v>
      </c>
      <c r="E622" s="602" t="s">
        <v>4915</v>
      </c>
      <c r="F622" s="1425">
        <v>34</v>
      </c>
      <c r="G622" s="1425">
        <f>AVERAGE(CPVTFC3SG0021!C17:D17)</f>
        <v>1.9211499999999999</v>
      </c>
      <c r="H622" s="1802">
        <f t="shared" si="65"/>
        <v>6593.0970149253726</v>
      </c>
      <c r="I622" s="2157" t="s">
        <v>315</v>
      </c>
      <c r="J622" s="1315"/>
      <c r="K622" s="1423"/>
      <c r="L622" s="1317"/>
      <c r="M622" s="652"/>
      <c r="N622" s="653"/>
      <c r="O622" s="654"/>
      <c r="P622" s="91">
        <v>44883</v>
      </c>
      <c r="Q622" s="2223" t="s">
        <v>5500</v>
      </c>
      <c r="R622" s="1312">
        <v>126</v>
      </c>
      <c r="S622" s="1312">
        <f>AVERAGE(CPVTFC3SG0061!D18:E18)</f>
        <v>0.13164999999999999</v>
      </c>
      <c r="T622" s="225">
        <f t="shared" si="70"/>
        <v>32.292857142857123</v>
      </c>
      <c r="U622" s="2224" t="s">
        <v>314</v>
      </c>
      <c r="V622" s="286"/>
    </row>
    <row r="623" spans="1:22" ht="15.75" thickBot="1" x14ac:dyDescent="0.3">
      <c r="A623" s="2083">
        <v>478</v>
      </c>
      <c r="B623" s="2191" t="s">
        <v>2724</v>
      </c>
      <c r="C623" s="2191" t="s">
        <v>868</v>
      </c>
      <c r="D623" s="2010">
        <v>44831</v>
      </c>
      <c r="E623" s="2011" t="s">
        <v>4915</v>
      </c>
      <c r="F623" s="2012">
        <v>35</v>
      </c>
      <c r="G623" s="2012">
        <f>AVERAGE(CPVTFC3SG0021!E17:F17)</f>
        <v>1.1114000000000002</v>
      </c>
      <c r="H623" s="2013">
        <f t="shared" si="65"/>
        <v>3571.6417910447767</v>
      </c>
      <c r="I623" s="2192" t="s">
        <v>315</v>
      </c>
      <c r="J623" s="2015"/>
      <c r="K623" s="2015"/>
      <c r="L623" s="2016"/>
      <c r="M623" s="2017"/>
      <c r="N623" s="2017"/>
      <c r="O623" s="861"/>
      <c r="P623" s="91">
        <v>44883</v>
      </c>
      <c r="Q623" s="2237" t="s">
        <v>5500</v>
      </c>
      <c r="R623" s="1810">
        <v>127</v>
      </c>
      <c r="S623" s="1810">
        <f>AVERAGE(CPVTFC3SG0061!F18:G18)</f>
        <v>9.4750000000000001E-2</v>
      </c>
      <c r="T623" s="225">
        <f t="shared" si="70"/>
        <v>-141.66428571428568</v>
      </c>
      <c r="U623" s="2238" t="s">
        <v>314</v>
      </c>
      <c r="V623" s="287"/>
    </row>
    <row r="624" spans="1:22" ht="15.75" thickBot="1" x14ac:dyDescent="0.3">
      <c r="A624" s="2008">
        <v>479</v>
      </c>
      <c r="B624" s="2191" t="s">
        <v>2725</v>
      </c>
      <c r="C624" s="2191" t="s">
        <v>868</v>
      </c>
      <c r="D624" s="2010">
        <v>44831</v>
      </c>
      <c r="E624" s="2011" t="s">
        <v>4915</v>
      </c>
      <c r="F624" s="2012">
        <v>36</v>
      </c>
      <c r="G624" s="2012">
        <f>AVERAGE(CPVTFC3SG0021!G17:H17)</f>
        <v>1.9933999999999998</v>
      </c>
      <c r="H624" s="2013">
        <f t="shared" si="65"/>
        <v>6862.6865671641781</v>
      </c>
      <c r="I624" s="2192" t="s">
        <v>315</v>
      </c>
      <c r="J624" s="2071"/>
      <c r="K624" s="2072"/>
      <c r="L624" s="2073"/>
      <c r="M624" s="2074"/>
      <c r="N624" s="860"/>
      <c r="O624" s="861"/>
      <c r="P624" s="91">
        <v>44883</v>
      </c>
      <c r="Q624" s="2237" t="s">
        <v>5500</v>
      </c>
      <c r="R624" s="1810">
        <v>128</v>
      </c>
      <c r="S624" s="1810">
        <f>AVERAGE(CPVTFC3SG0061!H18:I18)</f>
        <v>0.13069999999999998</v>
      </c>
      <c r="T624" s="225">
        <f t="shared" si="70"/>
        <v>27.81428571428566</v>
      </c>
      <c r="U624" s="2238" t="s">
        <v>314</v>
      </c>
      <c r="V624" s="286"/>
    </row>
    <row r="625" spans="1:22" x14ac:dyDescent="0.25">
      <c r="A625" s="456">
        <v>480</v>
      </c>
      <c r="B625" s="4843" t="s">
        <v>2726</v>
      </c>
      <c r="C625" s="1296" t="s">
        <v>868</v>
      </c>
      <c r="D625" s="87">
        <v>44831</v>
      </c>
      <c r="E625" s="458" t="s">
        <v>4915</v>
      </c>
      <c r="F625" s="459">
        <v>37</v>
      </c>
      <c r="G625" s="459">
        <f>AVERAGE(CPVTFC3SG0021!I17:J17)</f>
        <v>2.7719500000000004</v>
      </c>
      <c r="H625" s="89">
        <f t="shared" si="65"/>
        <v>9767.7238805970155</v>
      </c>
      <c r="I625" s="1522" t="s">
        <v>315</v>
      </c>
      <c r="J625" s="1019"/>
      <c r="K625" s="1020"/>
      <c r="L625" s="659"/>
      <c r="M625" s="667"/>
      <c r="N625" s="661"/>
      <c r="O625" s="721"/>
      <c r="P625" s="83">
        <v>44883</v>
      </c>
      <c r="Q625" s="2197" t="s">
        <v>5500</v>
      </c>
      <c r="R625" s="492">
        <v>129</v>
      </c>
      <c r="S625" s="492">
        <f>AVERAGE(CPVTFC3SG0061!J18:K18)</f>
        <v>0.18165000000000001</v>
      </c>
      <c r="T625" s="85">
        <f t="shared" si="70"/>
        <v>268.00714285714292</v>
      </c>
      <c r="U625" s="2213" t="s">
        <v>314</v>
      </c>
      <c r="V625" s="287"/>
    </row>
    <row r="626" spans="1:22" ht="15.75" thickBot="1" x14ac:dyDescent="0.3">
      <c r="A626" s="219"/>
      <c r="B626" s="4851"/>
      <c r="C626" s="1298" t="s">
        <v>5448</v>
      </c>
      <c r="D626" s="1383"/>
      <c r="E626" s="1384"/>
      <c r="F626" s="787"/>
      <c r="G626" s="787"/>
      <c r="H626" s="662"/>
      <c r="I626" s="2121"/>
      <c r="J626" s="963"/>
      <c r="K626" s="1415"/>
      <c r="L626" s="792"/>
      <c r="M626" s="668"/>
      <c r="N626" s="662"/>
      <c r="O626" s="778"/>
      <c r="P626" s="91">
        <v>44883</v>
      </c>
      <c r="Q626" s="2206" t="s">
        <v>5500</v>
      </c>
      <c r="R626" s="467">
        <v>130</v>
      </c>
      <c r="S626" s="467">
        <f>AVERAGE(CPVTFC3SG0061!L18:M18)</f>
        <v>0.19895000000000002</v>
      </c>
      <c r="T626" s="225">
        <f t="shared" si="70"/>
        <v>349.5642857142858</v>
      </c>
      <c r="U626" s="2210" t="s">
        <v>314</v>
      </c>
      <c r="V626" s="287"/>
    </row>
    <row r="627" spans="1:22" ht="15.75" thickBot="1" x14ac:dyDescent="0.3">
      <c r="A627" s="2008">
        <v>481</v>
      </c>
      <c r="B627" s="2191" t="s">
        <v>2727</v>
      </c>
      <c r="C627" s="2191" t="s">
        <v>868</v>
      </c>
      <c r="D627" s="2010">
        <v>44831</v>
      </c>
      <c r="E627" s="2011" t="s">
        <v>4915</v>
      </c>
      <c r="F627" s="2012">
        <v>38</v>
      </c>
      <c r="G627" s="2012">
        <f>AVERAGE(CPVTFC3SG0021!K17:L17)</f>
        <v>1.1286</v>
      </c>
      <c r="H627" s="2013">
        <f t="shared" si="65"/>
        <v>3635.8208955223881</v>
      </c>
      <c r="I627" s="2192" t="s">
        <v>315</v>
      </c>
      <c r="J627" s="2071"/>
      <c r="K627" s="2072"/>
      <c r="L627" s="2073"/>
      <c r="M627" s="2074"/>
      <c r="N627" s="860"/>
      <c r="O627" s="861"/>
      <c r="P627" s="91">
        <v>44883</v>
      </c>
      <c r="Q627" s="2237" t="s">
        <v>5500</v>
      </c>
      <c r="R627" s="1810">
        <v>131</v>
      </c>
      <c r="S627" s="1810">
        <f>AVERAGE(CPVTFC3SG0061!N18:O18)</f>
        <v>0.1371</v>
      </c>
      <c r="T627" s="225">
        <f t="shared" si="70"/>
        <v>57.985714285714309</v>
      </c>
      <c r="U627" s="2238" t="s">
        <v>314</v>
      </c>
    </row>
    <row r="628" spans="1:22" ht="15.75" thickBot="1" x14ac:dyDescent="0.3">
      <c r="A628" s="475">
        <v>482</v>
      </c>
      <c r="B628" s="4847" t="s">
        <v>2728</v>
      </c>
      <c r="C628" s="1451" t="s">
        <v>868</v>
      </c>
      <c r="D628" s="407">
        <v>44831</v>
      </c>
      <c r="E628" s="477" t="s">
        <v>4915</v>
      </c>
      <c r="F628" s="478">
        <v>39</v>
      </c>
      <c r="G628" s="478">
        <f>AVERAGE(CPVTFC3SG0021!M17:N17)</f>
        <v>2.7506500000000003</v>
      </c>
      <c r="H628" s="405">
        <f t="shared" si="65"/>
        <v>9688.2462686567178</v>
      </c>
      <c r="I628" s="1283" t="s">
        <v>315</v>
      </c>
      <c r="J628" s="4267">
        <v>44895</v>
      </c>
      <c r="K628" s="509" t="s">
        <v>5570</v>
      </c>
      <c r="L628" s="509">
        <v>157</v>
      </c>
      <c r="M628" s="509">
        <f>AVERAGE(CPVTFC3SG0083!R22:S22)</f>
        <v>0.40054999999999996</v>
      </c>
      <c r="N628" s="4014">
        <f t="shared" ref="N628" si="77">(M628-0.15)/0.0138*400</f>
        <v>7262.3188405797082</v>
      </c>
      <c r="O628" s="4515" t="s">
        <v>315</v>
      </c>
      <c r="P628" s="83">
        <v>44883</v>
      </c>
      <c r="Q628" s="2197" t="s">
        <v>5500</v>
      </c>
      <c r="R628" s="492">
        <v>132</v>
      </c>
      <c r="S628" s="492">
        <f>AVERAGE(CPVTFC3SG0061!P18:Q18)</f>
        <v>0.14815</v>
      </c>
      <c r="T628" s="85">
        <f t="shared" si="70"/>
        <v>110.07857142857148</v>
      </c>
      <c r="U628" s="2213" t="s">
        <v>314</v>
      </c>
    </row>
    <row r="629" spans="1:22" x14ac:dyDescent="0.25">
      <c r="A629" s="586"/>
      <c r="B629" s="4848"/>
      <c r="C629" s="2128" t="s">
        <v>5448</v>
      </c>
      <c r="D629" s="1149"/>
      <c r="E629" s="1264"/>
      <c r="F629" s="695"/>
      <c r="G629" s="695"/>
      <c r="H629" s="646"/>
      <c r="I629" s="1265"/>
      <c r="J629" s="841"/>
      <c r="K629" s="841"/>
      <c r="L629" s="842"/>
      <c r="M629" s="642"/>
      <c r="N629" s="642"/>
      <c r="O629" s="642"/>
      <c r="P629" s="83">
        <v>44883</v>
      </c>
      <c r="Q629" s="2208" t="s">
        <v>5500</v>
      </c>
      <c r="R629" s="102">
        <v>133</v>
      </c>
      <c r="S629" s="102">
        <f>AVERAGE(CPVTFC3SG0061!R18:S18)</f>
        <v>0.13915</v>
      </c>
      <c r="T629" s="13">
        <f t="shared" si="70"/>
        <v>67.650000000000006</v>
      </c>
      <c r="U629" s="2219" t="s">
        <v>314</v>
      </c>
    </row>
    <row r="630" spans="1:22" x14ac:dyDescent="0.25">
      <c r="A630" s="586"/>
      <c r="B630" s="4848"/>
      <c r="C630" s="2128" t="s">
        <v>863</v>
      </c>
      <c r="D630" s="1149"/>
      <c r="E630" s="1264"/>
      <c r="F630" s="695"/>
      <c r="G630" s="695"/>
      <c r="H630" s="646"/>
      <c r="I630" s="1265"/>
      <c r="J630" s="841"/>
      <c r="K630" s="841"/>
      <c r="L630" s="842"/>
      <c r="M630" s="642"/>
      <c r="N630" s="642"/>
      <c r="O630" s="642"/>
      <c r="P630" s="83">
        <v>44883</v>
      </c>
      <c r="Q630" s="2208" t="s">
        <v>5500</v>
      </c>
      <c r="R630" s="102">
        <v>134</v>
      </c>
      <c r="S630" s="102">
        <f>AVERAGE(CPVTFC3SG0061!T18:U18)</f>
        <v>0.17104999999999998</v>
      </c>
      <c r="T630" s="13">
        <f t="shared" si="70"/>
        <v>218.03571428571422</v>
      </c>
      <c r="U630" s="2219" t="s">
        <v>314</v>
      </c>
    </row>
    <row r="631" spans="1:22" ht="15.75" thickBot="1" x14ac:dyDescent="0.3">
      <c r="A631" s="411"/>
      <c r="B631" s="4849"/>
      <c r="C631" s="1379">
        <v>101</v>
      </c>
      <c r="D631" s="412">
        <v>44882</v>
      </c>
      <c r="E631" s="1981" t="s">
        <v>5490</v>
      </c>
      <c r="F631" s="485">
        <v>7</v>
      </c>
      <c r="G631" s="485">
        <f>AVERAGE(CPVTFC3SG0059!O11:P11)</f>
        <v>2.83535</v>
      </c>
      <c r="H631" s="415">
        <f>(G631-0.1551)/0.0136*50</f>
        <v>9853.8602941176487</v>
      </c>
      <c r="I631" s="2261" t="s">
        <v>315</v>
      </c>
      <c r="J631" s="4267">
        <v>44895</v>
      </c>
      <c r="K631" s="509" t="s">
        <v>5570</v>
      </c>
      <c r="L631" s="509">
        <v>158</v>
      </c>
      <c r="M631" s="509">
        <f>AVERAGE(CPVTFC3SG0083!T22:U22)</f>
        <v>0.45999999999999996</v>
      </c>
      <c r="N631" s="4014">
        <f t="shared" ref="N631" si="78">(M631-0.15)/0.0138*400</f>
        <v>8985.5072463768101</v>
      </c>
      <c r="O631" s="4515" t="s">
        <v>315</v>
      </c>
      <c r="P631" s="91">
        <v>44883</v>
      </c>
      <c r="Q631" s="2206" t="s">
        <v>5500</v>
      </c>
      <c r="R631" s="467">
        <v>135</v>
      </c>
      <c r="S631" s="467">
        <f>AVERAGE(CPVTFC3SG0061!V18:W18)</f>
        <v>0.24130000000000001</v>
      </c>
      <c r="T631" s="225">
        <f t="shared" ref="T631:T662" si="79">(S631-0.1248)/0.014*66</f>
        <v>549.21428571428578</v>
      </c>
      <c r="U631" s="2210" t="s">
        <v>314</v>
      </c>
    </row>
    <row r="632" spans="1:22" ht="15.75" thickBot="1" x14ac:dyDescent="0.3">
      <c r="A632" s="531">
        <v>483</v>
      </c>
      <c r="B632" s="1462" t="s">
        <v>2729</v>
      </c>
      <c r="C632" s="1462" t="s">
        <v>868</v>
      </c>
      <c r="D632" s="676">
        <v>44831</v>
      </c>
      <c r="E632" s="1463" t="s">
        <v>4915</v>
      </c>
      <c r="F632" s="1464">
        <v>40</v>
      </c>
      <c r="G632" s="1464">
        <f>AVERAGE(CPVTFC3SG0021!O17:P17)</f>
        <v>0.53439999999999999</v>
      </c>
      <c r="H632" s="1524">
        <f t="shared" si="65"/>
        <v>1418.6567164179103</v>
      </c>
      <c r="I632" s="2269" t="s">
        <v>315</v>
      </c>
      <c r="J632" s="2049"/>
      <c r="K632" s="2049"/>
      <c r="L632" s="2050"/>
      <c r="M632" s="1973"/>
      <c r="N632" s="1973"/>
      <c r="O632" s="1471"/>
      <c r="P632" s="111">
        <v>44883</v>
      </c>
      <c r="Q632" s="2198" t="s">
        <v>5500</v>
      </c>
      <c r="R632" s="321">
        <v>136</v>
      </c>
      <c r="S632" s="321">
        <f>AVERAGE(CPVTFC3SG0061!X18:Y18)</f>
        <v>0.10289999999999999</v>
      </c>
      <c r="T632" s="225">
        <f t="shared" si="79"/>
        <v>-103.24285714285716</v>
      </c>
      <c r="U632" s="2211" t="s">
        <v>314</v>
      </c>
      <c r="V632" s="286"/>
    </row>
    <row r="633" spans="1:22" x14ac:dyDescent="0.25">
      <c r="A633" s="488">
        <v>484</v>
      </c>
      <c r="B633" s="4835" t="s">
        <v>2730</v>
      </c>
      <c r="C633" s="1297" t="s">
        <v>868</v>
      </c>
      <c r="D633" s="490">
        <v>44831</v>
      </c>
      <c r="E633" s="491" t="s">
        <v>4915</v>
      </c>
      <c r="F633" s="492">
        <v>41</v>
      </c>
      <c r="G633" s="492">
        <f>AVERAGE(CPVTFC3SG0021!Q17:R17)</f>
        <v>0.47685</v>
      </c>
      <c r="H633" s="622">
        <f t="shared" si="65"/>
        <v>1203.9179104477612</v>
      </c>
      <c r="I633" s="2277" t="s">
        <v>314</v>
      </c>
      <c r="J633" s="1019"/>
      <c r="K633" s="1020"/>
      <c r="L633" s="659"/>
      <c r="M633" s="667"/>
      <c r="N633" s="661"/>
      <c r="O633" s="721"/>
      <c r="P633" s="490">
        <v>44883</v>
      </c>
      <c r="Q633" s="2197" t="s">
        <v>5500</v>
      </c>
      <c r="R633" s="492">
        <v>137</v>
      </c>
      <c r="S633" s="492">
        <f>AVERAGE(CPVTFC3SG0061!B20:C20)</f>
        <v>0.12230000000000001</v>
      </c>
      <c r="T633" s="85">
        <f t="shared" si="79"/>
        <v>-11.785714285714231</v>
      </c>
      <c r="U633" s="2213" t="s">
        <v>314</v>
      </c>
      <c r="V633" s="287"/>
    </row>
    <row r="634" spans="1:22" ht="15.75" thickBot="1" x14ac:dyDescent="0.3">
      <c r="A634" s="1870"/>
      <c r="B634" s="4837"/>
      <c r="C634" s="302" t="s">
        <v>5448</v>
      </c>
      <c r="D634" s="2084"/>
      <c r="E634" s="2085"/>
      <c r="F634" s="1586"/>
      <c r="G634" s="1586"/>
      <c r="H634" s="970"/>
      <c r="I634" s="2278"/>
      <c r="J634" s="967"/>
      <c r="K634" s="1022"/>
      <c r="L634" s="794"/>
      <c r="M634" s="969"/>
      <c r="N634" s="970"/>
      <c r="O634" s="650"/>
      <c r="P634" s="111">
        <v>44883</v>
      </c>
      <c r="Q634" s="2198" t="s">
        <v>5500</v>
      </c>
      <c r="R634" s="321">
        <v>138</v>
      </c>
      <c r="S634" s="321">
        <f>AVERAGE(CPVTFC3SG0061!D20:E20)</f>
        <v>0.1116</v>
      </c>
      <c r="T634" s="225">
        <f t="shared" si="79"/>
        <v>-62.228571428571378</v>
      </c>
      <c r="U634" s="2211" t="s">
        <v>314</v>
      </c>
      <c r="V634" s="287"/>
    </row>
    <row r="635" spans="1:22" x14ac:dyDescent="0.25">
      <c r="A635" s="86">
        <v>485</v>
      </c>
      <c r="B635" s="1296" t="s">
        <v>2731</v>
      </c>
      <c r="C635" s="1296" t="s">
        <v>868</v>
      </c>
      <c r="D635" s="87">
        <v>44831</v>
      </c>
      <c r="E635" s="458" t="s">
        <v>4915</v>
      </c>
      <c r="F635" s="459">
        <v>42</v>
      </c>
      <c r="G635" s="459">
        <f>AVERAGE(CPVTFC3SG0021!S17:T17)</f>
        <v>1.58375</v>
      </c>
      <c r="H635" s="89">
        <f t="shared" si="65"/>
        <v>5334.1417910447753</v>
      </c>
      <c r="I635" s="1522" t="s">
        <v>315</v>
      </c>
      <c r="J635" s="1019"/>
      <c r="K635" s="1020"/>
      <c r="L635" s="659"/>
      <c r="M635" s="667"/>
      <c r="N635" s="661"/>
      <c r="O635" s="721"/>
      <c r="P635" s="490">
        <v>44883</v>
      </c>
      <c r="Q635" s="2197" t="s">
        <v>5500</v>
      </c>
      <c r="R635" s="492">
        <v>139</v>
      </c>
      <c r="S635" s="492">
        <f>AVERAGE(CPVTFC3SG0061!F20:G20)</f>
        <v>0.11415</v>
      </c>
      <c r="T635" s="85">
        <f t="shared" si="79"/>
        <v>-50.207142857142827</v>
      </c>
      <c r="U635" s="2213" t="s">
        <v>314</v>
      </c>
    </row>
    <row r="636" spans="1:22" x14ac:dyDescent="0.25">
      <c r="A636" s="596"/>
      <c r="B636" s="330"/>
      <c r="C636" s="330" t="s">
        <v>5448</v>
      </c>
      <c r="D636" s="1149"/>
      <c r="E636" s="1264"/>
      <c r="F636" s="695"/>
      <c r="G636" s="695"/>
      <c r="H636" s="646"/>
      <c r="I636" s="1265"/>
      <c r="J636" s="875"/>
      <c r="K636" s="876"/>
      <c r="L636" s="877"/>
      <c r="M636" s="645"/>
      <c r="N636" s="646"/>
      <c r="O636" s="642"/>
      <c r="P636" s="18">
        <v>44883</v>
      </c>
      <c r="Q636" s="2208" t="s">
        <v>5500</v>
      </c>
      <c r="R636" s="102">
        <v>140</v>
      </c>
      <c r="S636" s="102">
        <f>AVERAGE(CPVTFC3SG0061!H20:I20)</f>
        <v>0.27060000000000001</v>
      </c>
      <c r="T636" s="13">
        <f t="shared" si="79"/>
        <v>687.34285714285716</v>
      </c>
      <c r="U636" s="2219" t="s">
        <v>314</v>
      </c>
    </row>
    <row r="637" spans="1:22" ht="15.75" thickBot="1" x14ac:dyDescent="0.3">
      <c r="A637" s="516"/>
      <c r="B637" s="1298"/>
      <c r="C637" s="1298" t="s">
        <v>863</v>
      </c>
      <c r="D637" s="1383"/>
      <c r="E637" s="1384"/>
      <c r="F637" s="787"/>
      <c r="G637" s="787"/>
      <c r="H637" s="662"/>
      <c r="I637" s="2121"/>
      <c r="J637" s="963"/>
      <c r="K637" s="1415"/>
      <c r="L637" s="792"/>
      <c r="M637" s="668"/>
      <c r="N637" s="662"/>
      <c r="O637" s="778"/>
      <c r="P637" s="91">
        <v>44883</v>
      </c>
      <c r="Q637" s="2206" t="s">
        <v>5500</v>
      </c>
      <c r="R637" s="467">
        <v>141</v>
      </c>
      <c r="S637" s="467">
        <f>AVERAGE(CPVTFC3SG0061!J20:K20)</f>
        <v>0.13495000000000001</v>
      </c>
      <c r="T637" s="225">
        <f t="shared" si="79"/>
        <v>47.850000000000094</v>
      </c>
      <c r="U637" s="2210" t="s">
        <v>314</v>
      </c>
    </row>
    <row r="638" spans="1:22" ht="15.75" thickBot="1" x14ac:dyDescent="0.3">
      <c r="A638" s="1461">
        <v>486</v>
      </c>
      <c r="B638" s="1462" t="s">
        <v>2732</v>
      </c>
      <c r="C638" s="1462" t="s">
        <v>868</v>
      </c>
      <c r="D638" s="676">
        <v>44831</v>
      </c>
      <c r="E638" s="1463" t="s">
        <v>4915</v>
      </c>
      <c r="F638" s="1464">
        <v>43</v>
      </c>
      <c r="G638" s="1464">
        <f>AVERAGE(CPVTFC3SG0021!U17:V17)</f>
        <v>2.6523500000000002</v>
      </c>
      <c r="H638" s="1524">
        <f t="shared" si="65"/>
        <v>9321.4552238805973</v>
      </c>
      <c r="I638" s="1302" t="s">
        <v>315</v>
      </c>
      <c r="J638" s="2049"/>
      <c r="K638" s="2049"/>
      <c r="L638" s="2050"/>
      <c r="M638" s="1973"/>
      <c r="N638" s="1973"/>
      <c r="O638" s="1471"/>
      <c r="P638" s="111">
        <v>44883</v>
      </c>
      <c r="Q638" s="2198" t="s">
        <v>5500</v>
      </c>
      <c r="R638" s="321">
        <v>142</v>
      </c>
      <c r="S638" s="321">
        <f>AVERAGE(CPVTFC3SG0061!L20:M20)</f>
        <v>0.1444</v>
      </c>
      <c r="T638" s="1192">
        <f t="shared" si="79"/>
        <v>92.40000000000002</v>
      </c>
      <c r="U638" s="2211" t="s">
        <v>314</v>
      </c>
    </row>
    <row r="639" spans="1:22" ht="15.75" thickBot="1" x14ac:dyDescent="0.3">
      <c r="A639" s="1832">
        <v>487</v>
      </c>
      <c r="B639" s="2124" t="s">
        <v>2733</v>
      </c>
      <c r="C639" s="2124" t="s">
        <v>868</v>
      </c>
      <c r="D639" s="1808">
        <v>44831</v>
      </c>
      <c r="E639" s="1834" t="s">
        <v>4915</v>
      </c>
      <c r="F639" s="1810">
        <v>44</v>
      </c>
      <c r="G639" s="1810">
        <f>AVERAGE(CPVTFC3SG0021!W17:X17)</f>
        <v>0.10925</v>
      </c>
      <c r="H639" s="1175">
        <f t="shared" si="65"/>
        <v>-167.72388059701493</v>
      </c>
      <c r="I639" s="2175" t="s">
        <v>314</v>
      </c>
      <c r="J639" s="2071"/>
      <c r="K639" s="2072"/>
      <c r="L639" s="2073"/>
      <c r="M639" s="2074"/>
      <c r="N639" s="860"/>
      <c r="O639" s="861"/>
      <c r="P639" s="1310">
        <v>44883</v>
      </c>
      <c r="Q639" s="2223" t="s">
        <v>5500</v>
      </c>
      <c r="R639" s="1312">
        <v>143</v>
      </c>
      <c r="S639" s="1312">
        <f>AVERAGE(CPVTFC3SG0061!N20:O20)</f>
        <v>0.10780000000000001</v>
      </c>
      <c r="T639" s="225">
        <f t="shared" si="79"/>
        <v>-80.142857142857082</v>
      </c>
      <c r="U639" s="2224" t="s">
        <v>314</v>
      </c>
    </row>
    <row r="640" spans="1:22" ht="15.75" thickBot="1" x14ac:dyDescent="0.3">
      <c r="A640" s="1798">
        <v>488</v>
      </c>
      <c r="B640" s="1424" t="s">
        <v>2734</v>
      </c>
      <c r="C640" s="1424" t="s">
        <v>868</v>
      </c>
      <c r="D640" s="601">
        <v>44831</v>
      </c>
      <c r="E640" s="602" t="s">
        <v>4915</v>
      </c>
      <c r="F640" s="1425">
        <v>45</v>
      </c>
      <c r="G640" s="1425">
        <f>AVERAGE(CPVTFC3SG0021!C19:D19)</f>
        <v>2.84585</v>
      </c>
      <c r="H640" s="1802">
        <f t="shared" si="65"/>
        <v>10043.470149253732</v>
      </c>
      <c r="I640" s="2157" t="s">
        <v>315</v>
      </c>
      <c r="J640" s="1315"/>
      <c r="K640" s="1423"/>
      <c r="L640" s="1317"/>
      <c r="M640" s="652"/>
      <c r="N640" s="653"/>
      <c r="O640" s="2281"/>
      <c r="P640" s="2279">
        <v>44883</v>
      </c>
      <c r="Q640" s="2206" t="s">
        <v>5500</v>
      </c>
      <c r="R640" s="467">
        <v>144</v>
      </c>
      <c r="S640" s="467">
        <f>AVERAGE(CPVTFC3SG0061!P20:Q20)</f>
        <v>0.14474999999999999</v>
      </c>
      <c r="T640" s="225">
        <f t="shared" si="79"/>
        <v>94.049999999999969</v>
      </c>
      <c r="U640" s="2210" t="s">
        <v>314</v>
      </c>
    </row>
    <row r="641" spans="1:21" ht="15.75" thickBot="1" x14ac:dyDescent="0.3">
      <c r="A641" s="2152">
        <v>489</v>
      </c>
      <c r="B641" s="2146" t="s">
        <v>2735</v>
      </c>
      <c r="C641" s="2146" t="s">
        <v>868</v>
      </c>
      <c r="D641" s="471">
        <v>44831</v>
      </c>
      <c r="E641" s="1520" t="s">
        <v>4915</v>
      </c>
      <c r="F641" s="1521">
        <v>46</v>
      </c>
      <c r="G641" s="1521">
        <f>AVERAGE(CPVTFC3SG0021!E19:F19)</f>
        <v>8.14E-2</v>
      </c>
      <c r="H641" s="1193">
        <f t="shared" si="65"/>
        <v>-271.64179104477608</v>
      </c>
      <c r="I641" s="2280" t="s">
        <v>314</v>
      </c>
      <c r="J641" s="2049"/>
      <c r="K641" s="2049"/>
      <c r="L641" s="2050"/>
      <c r="M641" s="1973"/>
      <c r="N641" s="1973"/>
      <c r="O641" s="1471"/>
      <c r="P641" s="91">
        <v>44883</v>
      </c>
      <c r="Q641" s="2206" t="s">
        <v>5500</v>
      </c>
      <c r="R641" s="467">
        <v>145</v>
      </c>
      <c r="S641" s="467">
        <f>AVERAGE(CPVTFC3SG0061!R20:S20)</f>
        <v>9.9649999999999989E-2</v>
      </c>
      <c r="T641" s="225">
        <f t="shared" si="79"/>
        <v>-118.56428571428573</v>
      </c>
      <c r="U641" s="2210" t="s">
        <v>314</v>
      </c>
    </row>
    <row r="642" spans="1:21" ht="15.75" thickBot="1" x14ac:dyDescent="0.3">
      <c r="A642" s="2083">
        <v>490</v>
      </c>
      <c r="B642" s="2191" t="s">
        <v>2736</v>
      </c>
      <c r="C642" s="2191" t="s">
        <v>868</v>
      </c>
      <c r="D642" s="2010">
        <v>44831</v>
      </c>
      <c r="E642" s="2011" t="s">
        <v>4915</v>
      </c>
      <c r="F642" s="2012">
        <v>47</v>
      </c>
      <c r="G642" s="2012">
        <f>AVERAGE(CPVTFC3SG0021!G19:H19)</f>
        <v>2.3515999999999999</v>
      </c>
      <c r="H642" s="2013">
        <f t="shared" si="65"/>
        <v>8199.253731343284</v>
      </c>
      <c r="I642" s="2192" t="s">
        <v>315</v>
      </c>
      <c r="J642" s="2015"/>
      <c r="K642" s="2015"/>
      <c r="L642" s="2016"/>
      <c r="M642" s="2017"/>
      <c r="N642" s="2017"/>
      <c r="O642" s="2282"/>
      <c r="P642" s="1902">
        <v>44883</v>
      </c>
      <c r="Q642" s="2198" t="s">
        <v>5500</v>
      </c>
      <c r="R642" s="321">
        <v>146</v>
      </c>
      <c r="S642" s="321">
        <f>AVERAGE(CPVTFC3SG0061!T20:U20)</f>
        <v>0.15050000000000002</v>
      </c>
      <c r="T642" s="225">
        <f t="shared" si="79"/>
        <v>121.15714285714299</v>
      </c>
      <c r="U642" s="2211" t="s">
        <v>314</v>
      </c>
    </row>
    <row r="643" spans="1:21" x14ac:dyDescent="0.25">
      <c r="A643" s="86">
        <v>491</v>
      </c>
      <c r="B643" s="4838" t="s">
        <v>2737</v>
      </c>
      <c r="C643" s="1296" t="s">
        <v>868</v>
      </c>
      <c r="D643" s="87">
        <v>44831</v>
      </c>
      <c r="E643" s="458" t="s">
        <v>4915</v>
      </c>
      <c r="F643" s="459">
        <v>48</v>
      </c>
      <c r="G643" s="459">
        <f>AVERAGE(CPVTFC3SG0021!I19:J19)</f>
        <v>2.9420500000000001</v>
      </c>
      <c r="H643" s="89">
        <f t="shared" si="65"/>
        <v>10402.425373134329</v>
      </c>
      <c r="I643" s="1522" t="s">
        <v>315</v>
      </c>
      <c r="J643" s="1019"/>
      <c r="K643" s="1020"/>
      <c r="L643" s="659"/>
      <c r="M643" s="667"/>
      <c r="N643" s="661"/>
      <c r="O643" s="721"/>
      <c r="P643" s="407">
        <v>44883</v>
      </c>
      <c r="Q643" s="2203" t="s">
        <v>5500</v>
      </c>
      <c r="R643" s="478">
        <v>147</v>
      </c>
      <c r="S643" s="478">
        <f>AVERAGE(CPVTFC3SG0061!V20:W20)</f>
        <v>1.2770000000000001</v>
      </c>
      <c r="T643" s="117">
        <f t="shared" si="79"/>
        <v>5431.8000000000011</v>
      </c>
      <c r="U643" s="2220" t="s">
        <v>315</v>
      </c>
    </row>
    <row r="644" spans="1:21" ht="15.75" thickBot="1" x14ac:dyDescent="0.3">
      <c r="A644" s="537"/>
      <c r="B644" s="4839"/>
      <c r="C644" s="317" t="s">
        <v>5448</v>
      </c>
      <c r="D644" s="2084"/>
      <c r="E644" s="2085"/>
      <c r="F644" s="1586"/>
      <c r="G644" s="1586"/>
      <c r="H644" s="970"/>
      <c r="I644" s="2122"/>
      <c r="J644" s="967"/>
      <c r="K644" s="1022"/>
      <c r="L644" s="794"/>
      <c r="M644" s="969"/>
      <c r="N644" s="970"/>
      <c r="O644" s="650"/>
      <c r="P644" s="121">
        <v>44883</v>
      </c>
      <c r="Q644" s="2207" t="s">
        <v>5500</v>
      </c>
      <c r="R644" s="445">
        <v>148</v>
      </c>
      <c r="S644" s="445">
        <f>AVERAGE(CPVTFC3SG0061!X20:Y20)</f>
        <v>1.1922999999999999</v>
      </c>
      <c r="T644" s="415">
        <f t="shared" si="79"/>
        <v>5032.4999999999991</v>
      </c>
      <c r="U644" s="2253" t="s">
        <v>315</v>
      </c>
    </row>
    <row r="645" spans="1:21" ht="15.75" thickBot="1" x14ac:dyDescent="0.3">
      <c r="A645" s="475">
        <v>492</v>
      </c>
      <c r="B645" s="4847" t="s">
        <v>2738</v>
      </c>
      <c r="C645" s="1451" t="s">
        <v>868</v>
      </c>
      <c r="D645" s="407">
        <v>44831</v>
      </c>
      <c r="E645" s="477" t="s">
        <v>4915</v>
      </c>
      <c r="F645" s="478">
        <v>49</v>
      </c>
      <c r="G645" s="478">
        <f>AVERAGE(CPVTFC3SG0021!K19:L19)</f>
        <v>2.1393500000000003</v>
      </c>
      <c r="H645" s="405">
        <f t="shared" si="65"/>
        <v>7407.2761194029863</v>
      </c>
      <c r="I645" s="1283" t="s">
        <v>315</v>
      </c>
      <c r="J645" s="4343">
        <v>44895</v>
      </c>
      <c r="K645" s="1335" t="s">
        <v>5570</v>
      </c>
      <c r="L645" s="1335">
        <v>159</v>
      </c>
      <c r="M645" s="1335">
        <f>AVERAGE(CPVTFC3SG0083!V22:W22)</f>
        <v>0.2288</v>
      </c>
      <c r="N645" s="4344">
        <f t="shared" ref="N645" si="80">(M645-0.15)/0.0138*400</f>
        <v>2284.057971014493</v>
      </c>
      <c r="O645" s="4355" t="s">
        <v>315</v>
      </c>
      <c r="P645" s="490">
        <v>44883</v>
      </c>
      <c r="Q645" s="2197" t="s">
        <v>5500</v>
      </c>
      <c r="R645" s="492">
        <v>149</v>
      </c>
      <c r="S645" s="492">
        <f>AVERAGE(CPVTFC3SG0061!B22:C22)</f>
        <v>0.17804999999999999</v>
      </c>
      <c r="T645" s="85">
        <f t="shared" si="79"/>
        <v>251.03571428571425</v>
      </c>
      <c r="U645" s="2213" t="s">
        <v>314</v>
      </c>
    </row>
    <row r="646" spans="1:21" x14ac:dyDescent="0.25">
      <c r="A646" s="586"/>
      <c r="B646" s="4848"/>
      <c r="C646" s="2128" t="s">
        <v>5448</v>
      </c>
      <c r="D646" s="1149"/>
      <c r="E646" s="1264"/>
      <c r="F646" s="695"/>
      <c r="G646" s="695"/>
      <c r="H646" s="646"/>
      <c r="I646" s="1265"/>
      <c r="J646" s="875"/>
      <c r="K646" s="876"/>
      <c r="L646" s="877"/>
      <c r="M646" s="645"/>
      <c r="N646" s="646"/>
      <c r="O646" s="642"/>
      <c r="P646" s="18">
        <v>44883</v>
      </c>
      <c r="Q646" s="2208" t="s">
        <v>5500</v>
      </c>
      <c r="R646" s="102">
        <v>150</v>
      </c>
      <c r="S646" s="102">
        <f>AVERAGE(CPVTFC3SG0061!D22:E22)</f>
        <v>0.15010000000000001</v>
      </c>
      <c r="T646" s="13">
        <f t="shared" si="79"/>
        <v>119.27142857142864</v>
      </c>
      <c r="U646" s="2219" t="s">
        <v>314</v>
      </c>
    </row>
    <row r="647" spans="1:21" x14ac:dyDescent="0.25">
      <c r="A647" s="586"/>
      <c r="B647" s="4848"/>
      <c r="C647" s="2128" t="s">
        <v>863</v>
      </c>
      <c r="D647" s="1149"/>
      <c r="E647" s="1264"/>
      <c r="F647" s="695"/>
      <c r="G647" s="695"/>
      <c r="H647" s="646"/>
      <c r="I647" s="1265"/>
      <c r="J647" s="875"/>
      <c r="K647" s="876"/>
      <c r="L647" s="877"/>
      <c r="M647" s="645"/>
      <c r="N647" s="646"/>
      <c r="O647" s="642"/>
      <c r="P647" s="18">
        <v>44883</v>
      </c>
      <c r="Q647" s="2208" t="s">
        <v>5500</v>
      </c>
      <c r="R647" s="102">
        <v>151</v>
      </c>
      <c r="S647" s="102">
        <f>AVERAGE(CPVTFC3SG0061!F22:G22)</f>
        <v>0.18590000000000001</v>
      </c>
      <c r="T647" s="13">
        <f t="shared" si="79"/>
        <v>288.04285714285726</v>
      </c>
      <c r="U647" s="2219" t="s">
        <v>314</v>
      </c>
    </row>
    <row r="648" spans="1:21" ht="15.75" thickBot="1" x14ac:dyDescent="0.3">
      <c r="A648" s="599"/>
      <c r="B648" s="4854"/>
      <c r="C648" s="840">
        <v>99</v>
      </c>
      <c r="D648" s="121">
        <v>44882</v>
      </c>
      <c r="E648" s="1986" t="s">
        <v>5490</v>
      </c>
      <c r="F648" s="445">
        <v>8</v>
      </c>
      <c r="G648" s="445">
        <f>AVERAGE(CPVTFC3SG0059!Q11:R11)</f>
        <v>2.4607000000000001</v>
      </c>
      <c r="H648" s="123">
        <f>(G648-0.1551)/0.0136*50</f>
        <v>8476.4705882352955</v>
      </c>
      <c r="I648" s="2262" t="s">
        <v>315</v>
      </c>
      <c r="J648" s="4343">
        <v>44895</v>
      </c>
      <c r="K648" s="1335" t="s">
        <v>5570</v>
      </c>
      <c r="L648" s="1335">
        <v>160</v>
      </c>
      <c r="M648" s="1335">
        <f>AVERAGE(CPVTFC3SG0083!X22:Y22)</f>
        <v>0.22039999999999998</v>
      </c>
      <c r="N648" s="4344">
        <f t="shared" ref="N648" si="81">(M648-0.15)/0.0138*400</f>
        <v>2040.5797101449273</v>
      </c>
      <c r="O648" s="4355" t="s">
        <v>315</v>
      </c>
      <c r="P648" s="111">
        <v>44883</v>
      </c>
      <c r="Q648" s="2198" t="s">
        <v>5500</v>
      </c>
      <c r="R648" s="321">
        <v>152</v>
      </c>
      <c r="S648" s="321">
        <f>AVERAGE(CPVTFC3SG0061!H22:I22)</f>
        <v>0.15024999999999999</v>
      </c>
      <c r="T648" s="225">
        <f t="shared" si="79"/>
        <v>119.97857142857143</v>
      </c>
      <c r="U648" s="2211" t="s">
        <v>314</v>
      </c>
    </row>
    <row r="649" spans="1:21" x14ac:dyDescent="0.25">
      <c r="A649" s="508">
        <v>493</v>
      </c>
      <c r="B649" s="4841" t="s">
        <v>2739</v>
      </c>
      <c r="C649" s="1297" t="s">
        <v>868</v>
      </c>
      <c r="D649" s="490">
        <v>44831</v>
      </c>
      <c r="E649" s="491" t="s">
        <v>4915</v>
      </c>
      <c r="F649" s="492">
        <v>50</v>
      </c>
      <c r="G649" s="492">
        <f>AVERAGE(CPVTFC3SG0021!M19:N19)</f>
        <v>0.24840000000000001</v>
      </c>
      <c r="H649" s="622">
        <f t="shared" si="65"/>
        <v>351.49253731343288</v>
      </c>
      <c r="I649" s="2283" t="s">
        <v>314</v>
      </c>
      <c r="J649" s="1019"/>
      <c r="K649" s="1020"/>
      <c r="L649" s="659"/>
      <c r="M649" s="667"/>
      <c r="N649" s="661"/>
      <c r="O649" s="721"/>
      <c r="P649" s="490">
        <v>44883</v>
      </c>
      <c r="Q649" s="2197" t="s">
        <v>5500</v>
      </c>
      <c r="R649" s="492">
        <v>153</v>
      </c>
      <c r="S649" s="492">
        <f>AVERAGE(CPVTFC3SG0061!J22:K22)</f>
        <v>0.11535000000000001</v>
      </c>
      <c r="T649" s="85">
        <f t="shared" si="79"/>
        <v>-44.54999999999994</v>
      </c>
      <c r="U649" s="2213" t="s">
        <v>314</v>
      </c>
    </row>
    <row r="650" spans="1:21" x14ac:dyDescent="0.25">
      <c r="A650" s="585"/>
      <c r="B650" s="4850"/>
      <c r="C650" s="320" t="s">
        <v>5448</v>
      </c>
      <c r="D650" s="1149"/>
      <c r="E650" s="1264"/>
      <c r="F650" s="695"/>
      <c r="G650" s="695"/>
      <c r="H650" s="646"/>
      <c r="I650" s="1344"/>
      <c r="J650" s="875"/>
      <c r="K650" s="876"/>
      <c r="L650" s="877"/>
      <c r="M650" s="645"/>
      <c r="N650" s="646"/>
      <c r="O650" s="642"/>
      <c r="P650" s="18">
        <v>44883</v>
      </c>
      <c r="Q650" s="2208" t="s">
        <v>5500</v>
      </c>
      <c r="R650" s="102">
        <v>154</v>
      </c>
      <c r="S650" s="102">
        <f>AVERAGE(CPVTFC3SG0061!L22:M22)</f>
        <v>0.10819999999999999</v>
      </c>
      <c r="T650" s="13">
        <f t="shared" si="79"/>
        <v>-78.257142857142867</v>
      </c>
      <c r="U650" s="2219" t="s">
        <v>314</v>
      </c>
    </row>
    <row r="651" spans="1:21" ht="15.75" thickBot="1" x14ac:dyDescent="0.3">
      <c r="A651" s="498"/>
      <c r="B651" s="4850"/>
      <c r="C651" s="302" t="s">
        <v>863</v>
      </c>
      <c r="D651" s="2084"/>
      <c r="E651" s="2085"/>
      <c r="F651" s="1586"/>
      <c r="G651" s="1586"/>
      <c r="H651" s="970"/>
      <c r="I651" s="2284"/>
      <c r="J651" s="967"/>
      <c r="K651" s="1022"/>
      <c r="L651" s="794"/>
      <c r="M651" s="969"/>
      <c r="N651" s="970"/>
      <c r="O651" s="650"/>
      <c r="P651" s="111">
        <v>44883</v>
      </c>
      <c r="Q651" s="2198" t="s">
        <v>5500</v>
      </c>
      <c r="R651" s="321">
        <v>155</v>
      </c>
      <c r="S651" s="321">
        <f>AVERAGE(CPVTFC3SG0061!N22:O22)</f>
        <v>9.8849999999999993E-2</v>
      </c>
      <c r="T651" s="225">
        <f t="shared" si="79"/>
        <v>-122.33571428571429</v>
      </c>
      <c r="U651" s="2211" t="s">
        <v>314</v>
      </c>
    </row>
    <row r="652" spans="1:21" x14ac:dyDescent="0.25">
      <c r="A652" s="456">
        <v>494</v>
      </c>
      <c r="B652" s="4843" t="s">
        <v>2740</v>
      </c>
      <c r="C652" s="1296" t="s">
        <v>868</v>
      </c>
      <c r="D652" s="87">
        <v>44831</v>
      </c>
      <c r="E652" s="458" t="s">
        <v>4915</v>
      </c>
      <c r="F652" s="459">
        <v>51</v>
      </c>
      <c r="G652" s="459">
        <f>AVERAGE(CPVTFC3SG0021!O19:P19)</f>
        <v>2.7918500000000002</v>
      </c>
      <c r="H652" s="89">
        <f t="shared" si="65"/>
        <v>9841.9776119402995</v>
      </c>
      <c r="I652" s="1522" t="s">
        <v>315</v>
      </c>
      <c r="J652" s="806"/>
      <c r="K652" s="806"/>
      <c r="L652" s="809"/>
      <c r="M652" s="721"/>
      <c r="N652" s="721"/>
      <c r="O652" s="721"/>
      <c r="P652" s="490">
        <v>44883</v>
      </c>
      <c r="Q652" s="2197" t="s">
        <v>5500</v>
      </c>
      <c r="R652" s="492">
        <v>156</v>
      </c>
      <c r="S652" s="492">
        <f>AVERAGE(CPVTFC3SG0061!P22:Q22)</f>
        <v>0.20550000000000002</v>
      </c>
      <c r="T652" s="85">
        <f t="shared" si="79"/>
        <v>380.44285714285724</v>
      </c>
      <c r="U652" s="2213" t="s">
        <v>314</v>
      </c>
    </row>
    <row r="653" spans="1:21" x14ac:dyDescent="0.25">
      <c r="A653" s="597"/>
      <c r="B653" s="4844"/>
      <c r="C653" s="330" t="s">
        <v>5448</v>
      </c>
      <c r="D653" s="1149"/>
      <c r="E653" s="1264"/>
      <c r="F653" s="695"/>
      <c r="G653" s="695"/>
      <c r="H653" s="646"/>
      <c r="I653" s="1265"/>
      <c r="J653" s="841"/>
      <c r="K653" s="841"/>
      <c r="L653" s="842"/>
      <c r="M653" s="642"/>
      <c r="N653" s="642"/>
      <c r="O653" s="642"/>
      <c r="P653" s="18">
        <v>44883</v>
      </c>
      <c r="Q653" s="2208" t="s">
        <v>5500</v>
      </c>
      <c r="R653" s="102">
        <v>157</v>
      </c>
      <c r="S653" s="102">
        <f>AVERAGE(CPVTFC3SG0061!R22:S22)</f>
        <v>0.24325000000000002</v>
      </c>
      <c r="T653" s="13">
        <f t="shared" si="79"/>
        <v>558.40714285714296</v>
      </c>
      <c r="U653" s="2219" t="s">
        <v>314</v>
      </c>
    </row>
    <row r="654" spans="1:21" ht="15.75" thickBot="1" x14ac:dyDescent="0.3">
      <c r="A654" s="219"/>
      <c r="B654" s="4851"/>
      <c r="C654" s="1298" t="s">
        <v>863</v>
      </c>
      <c r="D654" s="1383"/>
      <c r="E654" s="1384"/>
      <c r="F654" s="787"/>
      <c r="G654" s="787"/>
      <c r="H654" s="662"/>
      <c r="I654" s="2121"/>
      <c r="J654" s="815"/>
      <c r="K654" s="815"/>
      <c r="L654" s="816"/>
      <c r="M654" s="778"/>
      <c r="N654" s="778"/>
      <c r="O654" s="778"/>
      <c r="P654" s="91">
        <v>44883</v>
      </c>
      <c r="Q654" s="2206" t="s">
        <v>5500</v>
      </c>
      <c r="R654" s="467">
        <v>158</v>
      </c>
      <c r="S654" s="467">
        <f>AVERAGE(CPVTFC3SG0061!T22:U22)</f>
        <v>0.20019999999999999</v>
      </c>
      <c r="T654" s="225">
        <f t="shared" si="79"/>
        <v>355.4571428571428</v>
      </c>
      <c r="U654" s="2210" t="s">
        <v>314</v>
      </c>
    </row>
    <row r="655" spans="1:21" ht="15.75" thickBot="1" x14ac:dyDescent="0.3">
      <c r="A655" s="531">
        <v>495</v>
      </c>
      <c r="B655" s="1462" t="s">
        <v>2741</v>
      </c>
      <c r="C655" s="1462" t="s">
        <v>868</v>
      </c>
      <c r="D655" s="676">
        <v>44831</v>
      </c>
      <c r="E655" s="1463" t="s">
        <v>4915</v>
      </c>
      <c r="F655" s="1464">
        <v>52</v>
      </c>
      <c r="G655" s="1464">
        <f>AVERAGE(CPVTFC3SG0021!Q19:R19)</f>
        <v>2.0425</v>
      </c>
      <c r="H655" s="1524">
        <f t="shared" si="65"/>
        <v>7045.8955223880594</v>
      </c>
      <c r="I655" s="1302" t="s">
        <v>315</v>
      </c>
      <c r="J655" s="2049"/>
      <c r="K655" s="2049"/>
      <c r="L655" s="2050"/>
      <c r="M655" s="1973"/>
      <c r="N655" s="1973"/>
      <c r="O655" s="1471"/>
      <c r="P655" s="111">
        <v>44883</v>
      </c>
      <c r="Q655" s="2198" t="s">
        <v>5500</v>
      </c>
      <c r="R655" s="321">
        <v>159</v>
      </c>
      <c r="S655" s="321">
        <f>AVERAGE(CPVTFC3SG0061!V22:W22)</f>
        <v>0.11275</v>
      </c>
      <c r="T655" s="225">
        <f t="shared" si="79"/>
        <v>-56.807142857142814</v>
      </c>
      <c r="U655" s="2211" t="s">
        <v>314</v>
      </c>
    </row>
    <row r="656" spans="1:21" ht="15.75" thickBot="1" x14ac:dyDescent="0.3">
      <c r="A656" s="2083">
        <v>496</v>
      </c>
      <c r="B656" s="2191" t="s">
        <v>2742</v>
      </c>
      <c r="C656" s="2191" t="s">
        <v>868</v>
      </c>
      <c r="D656" s="2010">
        <v>44831</v>
      </c>
      <c r="E656" s="2011" t="s">
        <v>4915</v>
      </c>
      <c r="F656" s="2012">
        <v>53</v>
      </c>
      <c r="G656" s="2012">
        <f>AVERAGE(CPVTFC3SG0021!S19:T19)</f>
        <v>2.4702999999999999</v>
      </c>
      <c r="H656" s="2013">
        <f t="shared" si="65"/>
        <v>8642.1641791044785</v>
      </c>
      <c r="I656" s="2192" t="s">
        <v>315</v>
      </c>
      <c r="J656" s="2071"/>
      <c r="K656" s="2072"/>
      <c r="L656" s="2073"/>
      <c r="M656" s="2074"/>
      <c r="N656" s="860"/>
      <c r="O656" s="861"/>
      <c r="P656" s="1808">
        <v>44883</v>
      </c>
      <c r="Q656" s="2237" t="s">
        <v>5500</v>
      </c>
      <c r="R656" s="1810">
        <v>160</v>
      </c>
      <c r="S656" s="1810">
        <f>AVERAGE(CPVTFC3SG0061!X22:Y22)</f>
        <v>0.11</v>
      </c>
      <c r="T656" s="225">
        <f t="shared" si="79"/>
        <v>-69.771428571428544</v>
      </c>
      <c r="U656" s="2238" t="s">
        <v>314</v>
      </c>
    </row>
    <row r="657" spans="1:22" x14ac:dyDescent="0.25">
      <c r="A657" s="86">
        <v>497</v>
      </c>
      <c r="B657" s="4843" t="s">
        <v>2743</v>
      </c>
      <c r="C657" s="1296" t="s">
        <v>868</v>
      </c>
      <c r="D657" s="87">
        <v>44831</v>
      </c>
      <c r="E657" s="458" t="s">
        <v>4915</v>
      </c>
      <c r="F657" s="459">
        <v>54</v>
      </c>
      <c r="G657" s="459">
        <f>AVERAGE(CPVTFC3SG0021!U19:V19)</f>
        <v>1.2315</v>
      </c>
      <c r="H657" s="89">
        <f t="shared" si="65"/>
        <v>4019.7761194029854</v>
      </c>
      <c r="I657" s="1522" t="s">
        <v>315</v>
      </c>
      <c r="J657" s="1019"/>
      <c r="K657" s="1020"/>
      <c r="L657" s="659"/>
      <c r="M657" s="667"/>
      <c r="N657" s="661"/>
      <c r="O657" s="721"/>
      <c r="P657" s="490">
        <v>44883</v>
      </c>
      <c r="Q657" s="2197" t="s">
        <v>5500</v>
      </c>
      <c r="R657" s="492">
        <v>161</v>
      </c>
      <c r="S657" s="492">
        <f>AVERAGE(CPVTFC3SG0061!B24:C24)</f>
        <v>0.1081</v>
      </c>
      <c r="T657" s="85">
        <f t="shared" si="79"/>
        <v>-78.728571428571399</v>
      </c>
      <c r="U657" s="2213" t="s">
        <v>314</v>
      </c>
    </row>
    <row r="658" spans="1:22" x14ac:dyDescent="0.25">
      <c r="A658" s="596"/>
      <c r="B658" s="4844"/>
      <c r="C658" s="330" t="s">
        <v>5448</v>
      </c>
      <c r="D658" s="1149"/>
      <c r="E658" s="1264"/>
      <c r="F658" s="695"/>
      <c r="G658" s="695"/>
      <c r="H658" s="646"/>
      <c r="I658" s="1265"/>
      <c r="J658" s="875"/>
      <c r="K658" s="876"/>
      <c r="L658" s="877"/>
      <c r="M658" s="645"/>
      <c r="N658" s="646"/>
      <c r="O658" s="642"/>
      <c r="P658" s="18">
        <v>44883</v>
      </c>
      <c r="Q658" s="2208" t="s">
        <v>5500</v>
      </c>
      <c r="R658" s="102">
        <v>162</v>
      </c>
      <c r="S658" s="102">
        <f>AVERAGE(CPVTFC3SG0061!D24:E24)</f>
        <v>0.13714999999999999</v>
      </c>
      <c r="T658" s="13">
        <f t="shared" si="79"/>
        <v>58.221428571428568</v>
      </c>
      <c r="U658" s="2219" t="s">
        <v>314</v>
      </c>
    </row>
    <row r="659" spans="1:22" ht="15.75" thickBot="1" x14ac:dyDescent="0.3">
      <c r="A659" s="537"/>
      <c r="B659" s="4845"/>
      <c r="C659" s="317" t="s">
        <v>863</v>
      </c>
      <c r="D659" s="2084"/>
      <c r="E659" s="2085"/>
      <c r="F659" s="1586"/>
      <c r="G659" s="1586"/>
      <c r="H659" s="970"/>
      <c r="I659" s="2122"/>
      <c r="J659" s="967"/>
      <c r="K659" s="1022"/>
      <c r="L659" s="794"/>
      <c r="M659" s="969"/>
      <c r="N659" s="970"/>
      <c r="O659" s="650"/>
      <c r="P659" s="111">
        <v>44883</v>
      </c>
      <c r="Q659" s="2198" t="s">
        <v>5500</v>
      </c>
      <c r="R659" s="321">
        <v>163</v>
      </c>
      <c r="S659" s="321">
        <f>AVERAGE(CPVTFC3SG0061!F24:G24)</f>
        <v>0.17535000000000001</v>
      </c>
      <c r="T659" s="225">
        <f t="shared" si="79"/>
        <v>238.30714285714291</v>
      </c>
      <c r="U659" s="2211" t="s">
        <v>314</v>
      </c>
    </row>
    <row r="660" spans="1:22" x14ac:dyDescent="0.25">
      <c r="A660" s="456">
        <v>498</v>
      </c>
      <c r="B660" s="4838" t="s">
        <v>2744</v>
      </c>
      <c r="C660" s="1296" t="s">
        <v>868</v>
      </c>
      <c r="D660" s="87">
        <v>44831</v>
      </c>
      <c r="E660" s="458" t="s">
        <v>4915</v>
      </c>
      <c r="F660" s="459">
        <v>55</v>
      </c>
      <c r="G660" s="459">
        <f>AVERAGE(CPVTFC3SG0021!W19:X19)</f>
        <v>2.8027500000000001</v>
      </c>
      <c r="H660" s="89">
        <f t="shared" si="65"/>
        <v>9882.6492537313443</v>
      </c>
      <c r="I660" s="1522" t="s">
        <v>315</v>
      </c>
      <c r="J660" s="1019"/>
      <c r="K660" s="1020"/>
      <c r="L660" s="659"/>
      <c r="M660" s="667"/>
      <c r="N660" s="661"/>
      <c r="O660" s="721"/>
      <c r="P660" s="490">
        <v>44883</v>
      </c>
      <c r="Q660" s="2197" t="s">
        <v>5500</v>
      </c>
      <c r="R660" s="492">
        <v>164</v>
      </c>
      <c r="S660" s="492">
        <f>AVERAGE(CPVTFC3SG0061!H24:I24)</f>
        <v>0.21545</v>
      </c>
      <c r="T660" s="85">
        <f t="shared" si="79"/>
        <v>427.35</v>
      </c>
      <c r="U660" s="2213" t="s">
        <v>314</v>
      </c>
    </row>
    <row r="661" spans="1:22" ht="15.75" thickBot="1" x14ac:dyDescent="0.3">
      <c r="A661" s="219"/>
      <c r="B661" s="4840"/>
      <c r="C661" s="1298" t="s">
        <v>5448</v>
      </c>
      <c r="D661" s="1383"/>
      <c r="E661" s="1384"/>
      <c r="F661" s="787"/>
      <c r="G661" s="787"/>
      <c r="H661" s="662"/>
      <c r="I661" s="2121"/>
      <c r="J661" s="963"/>
      <c r="K661" s="1415"/>
      <c r="L661" s="792"/>
      <c r="M661" s="668"/>
      <c r="N661" s="662"/>
      <c r="O661" s="778"/>
      <c r="P661" s="220">
        <v>44883</v>
      </c>
      <c r="Q661" s="2205" t="s">
        <v>5500</v>
      </c>
      <c r="R661" s="518">
        <v>165</v>
      </c>
      <c r="S661" s="518">
        <f>AVERAGE(CPVTFC3SG0061!J24:K24)</f>
        <v>0.49570000000000003</v>
      </c>
      <c r="T661" s="218">
        <f t="shared" si="79"/>
        <v>1748.5285714285715</v>
      </c>
      <c r="U661" s="2214" t="s">
        <v>315</v>
      </c>
    </row>
    <row r="662" spans="1:22" ht="15.75" thickBot="1" x14ac:dyDescent="0.3">
      <c r="A662" s="531">
        <v>499</v>
      </c>
      <c r="B662" s="1462" t="s">
        <v>2745</v>
      </c>
      <c r="C662" s="1462" t="s">
        <v>868</v>
      </c>
      <c r="D662" s="676">
        <v>44831</v>
      </c>
      <c r="E662" s="1463" t="s">
        <v>4915</v>
      </c>
      <c r="F662" s="1464">
        <v>56</v>
      </c>
      <c r="G662" s="1464">
        <f>AVERAGE(CPVTFC3SG0021!C21:D21)</f>
        <v>0.66805000000000003</v>
      </c>
      <c r="H662" s="1524">
        <f t="shared" si="65"/>
        <v>1917.3507462686568</v>
      </c>
      <c r="I662" s="1302" t="s">
        <v>315</v>
      </c>
      <c r="J662" s="1466"/>
      <c r="K662" s="1467"/>
      <c r="L662" s="1468"/>
      <c r="M662" s="1469"/>
      <c r="N662" s="1470"/>
      <c r="O662" s="1471"/>
      <c r="P662" s="465">
        <v>44883</v>
      </c>
      <c r="Q662" s="2241" t="s">
        <v>5500</v>
      </c>
      <c r="R662" s="495">
        <v>166</v>
      </c>
      <c r="S662" s="495">
        <f>AVERAGE(CPVTFC3SG0061!L24:M24)</f>
        <v>9.6799999999999997E-2</v>
      </c>
      <c r="T662" s="225">
        <f t="shared" si="79"/>
        <v>-131.99999999999997</v>
      </c>
      <c r="U662" s="2242" t="s">
        <v>314</v>
      </c>
    </row>
    <row r="663" spans="1:22" x14ac:dyDescent="0.25">
      <c r="A663" s="475">
        <v>500</v>
      </c>
      <c r="B663" s="4852" t="s">
        <v>2746</v>
      </c>
      <c r="C663" s="2263" t="s">
        <v>868</v>
      </c>
      <c r="D663" s="543">
        <v>44831</v>
      </c>
      <c r="E663" s="544" t="s">
        <v>4915</v>
      </c>
      <c r="F663" s="545">
        <v>57</v>
      </c>
      <c r="G663" s="545">
        <f>AVERAGE(CPVTFC3SG0021!E21:F21)</f>
        <v>2.3573</v>
      </c>
      <c r="H663" s="772">
        <f t="shared" si="65"/>
        <v>8220.5223880597023</v>
      </c>
      <c r="I663" s="2264" t="s">
        <v>315</v>
      </c>
      <c r="J663" s="543">
        <v>44876</v>
      </c>
      <c r="K663" s="2265" t="s">
        <v>5462</v>
      </c>
      <c r="L663" s="2266">
        <v>8</v>
      </c>
      <c r="M663" s="594">
        <f>AVERAGE(CPVTFC3SG0052!Q11:R11)</f>
        <v>0.41305000000000003</v>
      </c>
      <c r="N663" s="772">
        <f>((M663-0.1246)/0.0142)*400</f>
        <v>8125.352112676057</v>
      </c>
      <c r="O663" s="2267" t="s">
        <v>315</v>
      </c>
      <c r="P663" s="1808">
        <v>44882</v>
      </c>
      <c r="Q663" s="2103" t="s">
        <v>5491</v>
      </c>
      <c r="R663" s="1810">
        <v>30</v>
      </c>
      <c r="S663" s="1810">
        <f>AVERAGE(CPVTFC3SG0060!Q15:R15)</f>
        <v>0.16494999999999999</v>
      </c>
      <c r="T663" s="1193">
        <f t="shared" ref="T663:T665" si="82">(S663-0.1478)/0.0136*66</f>
        <v>83.22794117647058</v>
      </c>
      <c r="U663" s="2065" t="s">
        <v>314</v>
      </c>
    </row>
    <row r="664" spans="1:22" x14ac:dyDescent="0.25">
      <c r="A664" s="586"/>
      <c r="B664" s="4859"/>
      <c r="C664" s="2128" t="s">
        <v>5448</v>
      </c>
      <c r="D664" s="1149"/>
      <c r="E664" s="1264"/>
      <c r="F664" s="695"/>
      <c r="G664" s="695"/>
      <c r="H664" s="646"/>
      <c r="I664" s="1265"/>
      <c r="J664" s="1149"/>
      <c r="K664" s="1150"/>
      <c r="L664" s="1151"/>
      <c r="M664" s="645"/>
      <c r="N664" s="646"/>
      <c r="O664" s="881"/>
      <c r="P664" s="18">
        <v>44882</v>
      </c>
      <c r="Q664" s="2089" t="s">
        <v>5491</v>
      </c>
      <c r="R664" s="102">
        <v>31</v>
      </c>
      <c r="S664" s="102">
        <f>AVERAGE(CPVTFC3SG0060!S15:T15)</f>
        <v>0.10299999999999999</v>
      </c>
      <c r="T664" s="13">
        <f t="shared" si="82"/>
        <v>-217.41176470588235</v>
      </c>
      <c r="U664" s="2066" t="s">
        <v>314</v>
      </c>
    </row>
    <row r="665" spans="1:22" x14ac:dyDescent="0.25">
      <c r="A665" s="590">
        <v>501</v>
      </c>
      <c r="B665" s="4859"/>
      <c r="C665" s="2128" t="s">
        <v>2442</v>
      </c>
      <c r="D665" s="65">
        <v>44831</v>
      </c>
      <c r="E665" s="387" t="s">
        <v>4915</v>
      </c>
      <c r="F665" s="164">
        <v>58</v>
      </c>
      <c r="G665" s="164">
        <f>AVERAGE(CPVTFC3SG0021!G21:H21)</f>
        <v>1.2353499999999999</v>
      </c>
      <c r="H665" s="67">
        <f t="shared" si="65"/>
        <v>4034.1417910447758</v>
      </c>
      <c r="I665" s="305" t="s">
        <v>315</v>
      </c>
      <c r="J665" s="875"/>
      <c r="K665" s="876"/>
      <c r="L665" s="877"/>
      <c r="M665" s="645"/>
      <c r="N665" s="646"/>
      <c r="O665" s="642"/>
      <c r="P665" s="18">
        <v>44882</v>
      </c>
      <c r="Q665" s="2089" t="s">
        <v>5491</v>
      </c>
      <c r="R665" s="102">
        <v>32</v>
      </c>
      <c r="S665" s="102">
        <f>AVERAGE(CPVTFC3SG0060!U15:V15)</f>
        <v>7.22E-2</v>
      </c>
      <c r="T665" s="13">
        <f t="shared" si="82"/>
        <v>-366.88235294117641</v>
      </c>
      <c r="U665" s="2066" t="s">
        <v>314</v>
      </c>
      <c r="V665" s="286"/>
    </row>
    <row r="666" spans="1:22" ht="24.75" thickBot="1" x14ac:dyDescent="0.3">
      <c r="A666" s="599">
        <v>502</v>
      </c>
      <c r="B666" s="4859"/>
      <c r="C666" s="2268" t="s">
        <v>5493</v>
      </c>
      <c r="D666" s="451">
        <v>44831</v>
      </c>
      <c r="E666" s="533" t="s">
        <v>4915</v>
      </c>
      <c r="F666" s="534">
        <v>59</v>
      </c>
      <c r="G666" s="534">
        <f>AVERAGE(CPVTFC3SG0021!I21:J21)</f>
        <v>1.3389</v>
      </c>
      <c r="H666" s="2249">
        <f t="shared" si="65"/>
        <v>4420.5223880597014</v>
      </c>
      <c r="I666" s="2250" t="s">
        <v>315</v>
      </c>
      <c r="J666" s="2049"/>
      <c r="K666" s="2049"/>
      <c r="L666" s="2050"/>
      <c r="M666" s="1973"/>
      <c r="N666" s="1973"/>
      <c r="O666" s="1471"/>
      <c r="P666" s="1469"/>
      <c r="Q666" s="1472"/>
      <c r="R666" s="2047"/>
      <c r="S666" s="1472"/>
      <c r="T666" s="1472"/>
      <c r="U666" s="2127"/>
      <c r="V666" s="287"/>
    </row>
    <row r="667" spans="1:22" x14ac:dyDescent="0.25">
      <c r="A667" s="406">
        <v>503</v>
      </c>
      <c r="B667" s="4847" t="s">
        <v>2747</v>
      </c>
      <c r="C667" s="1451" t="s">
        <v>868</v>
      </c>
      <c r="D667" s="407">
        <v>44831</v>
      </c>
      <c r="E667" s="477" t="s">
        <v>4915</v>
      </c>
      <c r="F667" s="478">
        <v>60</v>
      </c>
      <c r="G667" s="478">
        <f>AVERAGE(CPVTFC3SG0021!K21:L21)</f>
        <v>2.8527500000000003</v>
      </c>
      <c r="H667" s="405">
        <f t="shared" si="65"/>
        <v>10069.216417910449</v>
      </c>
      <c r="I667" s="1283" t="s">
        <v>315</v>
      </c>
      <c r="J667" s="407">
        <v>44876</v>
      </c>
      <c r="K667" s="1753" t="s">
        <v>5462</v>
      </c>
      <c r="L667" s="1754">
        <v>9</v>
      </c>
      <c r="M667" s="409">
        <f>AVERAGE(CPVTFC3SG0052!S11:T11)</f>
        <v>0.69585000000000008</v>
      </c>
      <c r="N667" s="405">
        <f t="shared" ref="N667:N669" si="83">((M667-0.1246)/0.0142)*400</f>
        <v>16091.549295774646</v>
      </c>
      <c r="O667" s="2130" t="s">
        <v>315</v>
      </c>
      <c r="P667" s="490">
        <v>44882</v>
      </c>
      <c r="Q667" s="2093" t="s">
        <v>5491</v>
      </c>
      <c r="R667" s="492">
        <v>61</v>
      </c>
      <c r="S667" s="492">
        <f>AVERAGE(CPVTFC3SG0060!M21:N21)</f>
        <v>0.31664999999999999</v>
      </c>
      <c r="T667" s="622">
        <f t="shared" ref="T667:T668" si="84">(S667-0.1478)/0.0136*66</f>
        <v>819.4191176470589</v>
      </c>
      <c r="U667" s="2065" t="s">
        <v>314</v>
      </c>
    </row>
    <row r="668" spans="1:22" x14ac:dyDescent="0.25">
      <c r="A668" s="586">
        <v>504</v>
      </c>
      <c r="B668" s="4848"/>
      <c r="C668" s="2128" t="s">
        <v>2442</v>
      </c>
      <c r="D668" s="65">
        <v>44831</v>
      </c>
      <c r="E668" s="387" t="s">
        <v>4915</v>
      </c>
      <c r="F668" s="164">
        <v>61</v>
      </c>
      <c r="G668" s="164">
        <f>AVERAGE(CPVTFC3SG0021!M21:N21)</f>
        <v>2.7842000000000002</v>
      </c>
      <c r="H668" s="67">
        <f t="shared" si="65"/>
        <v>9813.4328358208968</v>
      </c>
      <c r="I668" s="305" t="s">
        <v>315</v>
      </c>
      <c r="J668" s="65">
        <v>44876</v>
      </c>
      <c r="K668" s="1145" t="s">
        <v>5462</v>
      </c>
      <c r="L668" s="177">
        <v>10</v>
      </c>
      <c r="M668" s="66">
        <f>AVERAGE(CPVTFC3SG0052!U11:V11)</f>
        <v>0.376</v>
      </c>
      <c r="N668" s="67">
        <f t="shared" si="83"/>
        <v>7081.6901408450703</v>
      </c>
      <c r="O668" s="2129" t="s">
        <v>315</v>
      </c>
      <c r="P668" s="18">
        <v>44882</v>
      </c>
      <c r="Q668" s="2089" t="s">
        <v>5491</v>
      </c>
      <c r="R668" s="102">
        <v>62</v>
      </c>
      <c r="S668" s="102">
        <f>AVERAGE(CPVTFC3SG0060!O21:P21)</f>
        <v>0.11119999999999999</v>
      </c>
      <c r="T668" s="13">
        <f t="shared" si="84"/>
        <v>-177.61764705882351</v>
      </c>
      <c r="U668" s="2066" t="s">
        <v>314</v>
      </c>
    </row>
    <row r="669" spans="1:22" ht="24.75" thickBot="1" x14ac:dyDescent="0.3">
      <c r="A669" s="529">
        <v>505</v>
      </c>
      <c r="B669" s="4854"/>
      <c r="C669" s="2139" t="s">
        <v>5493</v>
      </c>
      <c r="D669" s="121">
        <v>44831</v>
      </c>
      <c r="E669" s="452" t="s">
        <v>4915</v>
      </c>
      <c r="F669" s="445">
        <v>62</v>
      </c>
      <c r="G669" s="445">
        <f>AVERAGE(CPVTFC3SG0021!O21:P21)</f>
        <v>2.6928999999999998</v>
      </c>
      <c r="H669" s="123">
        <f t="shared" si="65"/>
        <v>9472.7611940298502</v>
      </c>
      <c r="I669" s="369" t="s">
        <v>315</v>
      </c>
      <c r="J669" s="1744">
        <v>44876</v>
      </c>
      <c r="K669" s="1745" t="s">
        <v>5462</v>
      </c>
      <c r="L669" s="1746">
        <v>11</v>
      </c>
      <c r="M669" s="1002">
        <f>AVERAGE(CPVTFC3SG0052!W11:X11)</f>
        <v>0.23530000000000001</v>
      </c>
      <c r="N669" s="1003">
        <f t="shared" si="83"/>
        <v>3118.3098591549297</v>
      </c>
      <c r="O669" s="2140" t="s">
        <v>315</v>
      </c>
      <c r="P669" s="969"/>
      <c r="Q669" s="1268"/>
      <c r="R669" s="1586"/>
      <c r="S669" s="1268"/>
      <c r="T669" s="1268"/>
      <c r="U669" s="2127"/>
      <c r="V669" s="286"/>
    </row>
    <row r="670" spans="1:22" x14ac:dyDescent="0.25">
      <c r="A670" s="488">
        <v>506</v>
      </c>
      <c r="B670" s="4838" t="s">
        <v>2748</v>
      </c>
      <c r="C670" s="1272" t="s">
        <v>868</v>
      </c>
      <c r="D670" s="490">
        <v>44831</v>
      </c>
      <c r="E670" s="491" t="s">
        <v>4915</v>
      </c>
      <c r="F670" s="492">
        <v>63</v>
      </c>
      <c r="G670" s="492">
        <f>AVERAGE(CPVTFC3SG0021!Q21:R21)</f>
        <v>9.1999999999999998E-2</v>
      </c>
      <c r="H670" s="622">
        <f t="shared" si="65"/>
        <v>-232.08955223880596</v>
      </c>
      <c r="I670" s="1273" t="s">
        <v>315</v>
      </c>
      <c r="J670" s="1019"/>
      <c r="K670" s="1020"/>
      <c r="L670" s="659"/>
      <c r="M670" s="667"/>
      <c r="N670" s="661"/>
      <c r="O670" s="1299"/>
      <c r="P670" s="490">
        <v>44882</v>
      </c>
      <c r="Q670" s="2093" t="s">
        <v>5491</v>
      </c>
      <c r="R670" s="492">
        <v>70</v>
      </c>
      <c r="S670" s="492">
        <f>AVERAGE(CPVTFC3SG0060!I23:J23)</f>
        <v>9.7849999999999993E-2</v>
      </c>
      <c r="T670" s="622">
        <f t="shared" ref="T670:T672" si="85">(S670-0.1478)/0.0136*66</f>
        <v>-242.40441176470586</v>
      </c>
      <c r="U670" s="2065" t="s">
        <v>314</v>
      </c>
      <c r="V670" s="4856" t="s">
        <v>1416</v>
      </c>
    </row>
    <row r="671" spans="1:22" x14ac:dyDescent="0.25">
      <c r="A671" s="536"/>
      <c r="B671" s="4839"/>
      <c r="C671" s="1278" t="s">
        <v>5448</v>
      </c>
      <c r="D671" s="1286"/>
      <c r="E671" s="1287"/>
      <c r="F671" s="1288"/>
      <c r="G671" s="1288"/>
      <c r="H671" s="831"/>
      <c r="I671" s="1289"/>
      <c r="J671" s="1005"/>
      <c r="K671" s="1006"/>
      <c r="L671" s="959"/>
      <c r="M671" s="830"/>
      <c r="N671" s="831"/>
      <c r="O671" s="672"/>
      <c r="P671" s="18">
        <v>44882</v>
      </c>
      <c r="Q671" s="2089" t="s">
        <v>5491</v>
      </c>
      <c r="R671" s="102">
        <v>71</v>
      </c>
      <c r="S671" s="102">
        <f>AVERAGE(CPVTFC3SG0060!K23:L23)</f>
        <v>9.1200000000000003E-2</v>
      </c>
      <c r="T671" s="13">
        <f t="shared" si="85"/>
        <v>-274.67647058823525</v>
      </c>
      <c r="U671" s="2066" t="s">
        <v>314</v>
      </c>
      <c r="V671" s="4858"/>
    </row>
    <row r="672" spans="1:22" x14ac:dyDescent="0.25">
      <c r="A672" s="585">
        <v>507</v>
      </c>
      <c r="B672" s="4839"/>
      <c r="C672" s="293" t="s">
        <v>2442</v>
      </c>
      <c r="D672" s="18">
        <v>44831</v>
      </c>
      <c r="E672" s="380" t="s">
        <v>4915</v>
      </c>
      <c r="F672" s="102">
        <v>64</v>
      </c>
      <c r="G672" s="102">
        <f>AVERAGE(CPVTFC3SG0021!S21:T21)</f>
        <v>9.0900000000000009E-2</v>
      </c>
      <c r="H672" s="13">
        <f t="shared" si="65"/>
        <v>-236.19402985074623</v>
      </c>
      <c r="I672" s="304" t="s">
        <v>315</v>
      </c>
      <c r="J672" s="875"/>
      <c r="K672" s="876"/>
      <c r="L672" s="877"/>
      <c r="M672" s="645"/>
      <c r="N672" s="646"/>
      <c r="O672" s="648"/>
      <c r="P672" s="18">
        <v>44882</v>
      </c>
      <c r="Q672" s="2089" t="s">
        <v>5491</v>
      </c>
      <c r="R672" s="102">
        <v>72</v>
      </c>
      <c r="S672" s="102">
        <f>AVERAGE(CPVTFC3SG0060!M23:N23)</f>
        <v>8.2549999999999998E-2</v>
      </c>
      <c r="T672" s="13">
        <f t="shared" si="85"/>
        <v>-316.65441176470586</v>
      </c>
      <c r="U672" s="2066" t="s">
        <v>314</v>
      </c>
      <c r="V672" s="4857"/>
    </row>
    <row r="673" spans="1:22" ht="24.75" thickBot="1" x14ac:dyDescent="0.3">
      <c r="A673" s="219">
        <v>508</v>
      </c>
      <c r="B673" s="4840"/>
      <c r="C673" s="2138" t="s">
        <v>5493</v>
      </c>
      <c r="D673" s="220">
        <v>44831</v>
      </c>
      <c r="E673" s="517" t="s">
        <v>4915</v>
      </c>
      <c r="F673" s="518">
        <v>65</v>
      </c>
      <c r="G673" s="518">
        <f>AVERAGE(CPVTFC3SG0021!U21:V21)</f>
        <v>2.7390499999999998</v>
      </c>
      <c r="H673" s="218">
        <f t="shared" si="65"/>
        <v>9644.9626865671635</v>
      </c>
      <c r="I673" s="1293" t="s">
        <v>315</v>
      </c>
      <c r="J673" s="815"/>
      <c r="K673" s="815"/>
      <c r="L673" s="816"/>
      <c r="M673" s="778"/>
      <c r="N673" s="778"/>
      <c r="O673" s="1306"/>
      <c r="P673" s="1257"/>
      <c r="Q673" s="1256"/>
      <c r="R673" s="2022"/>
      <c r="S673" s="1256"/>
      <c r="T673" s="1256"/>
      <c r="U673" s="1756"/>
      <c r="V673" s="4709"/>
    </row>
    <row r="674" spans="1:22" x14ac:dyDescent="0.25">
      <c r="A674" s="406">
        <v>509</v>
      </c>
      <c r="B674" s="4852" t="s">
        <v>2749</v>
      </c>
      <c r="C674" s="1282" t="s">
        <v>868</v>
      </c>
      <c r="D674" s="407">
        <v>44831</v>
      </c>
      <c r="E674" s="477" t="s">
        <v>4915</v>
      </c>
      <c r="F674" s="478">
        <v>66</v>
      </c>
      <c r="G674" s="478">
        <f>AVERAGE(CPVTFC3SG0021!W21:X21)</f>
        <v>1.41865</v>
      </c>
      <c r="H674" s="405">
        <f t="shared" si="65"/>
        <v>4718.0970149253735</v>
      </c>
      <c r="I674" s="1283" t="s">
        <v>315</v>
      </c>
      <c r="J674" s="1019"/>
      <c r="K674" s="1020"/>
      <c r="L674" s="659"/>
      <c r="M674" s="667"/>
      <c r="N674" s="661"/>
      <c r="O674" s="1299"/>
      <c r="P674" s="490">
        <v>44882</v>
      </c>
      <c r="Q674" s="2093" t="s">
        <v>5491</v>
      </c>
      <c r="R674" s="492">
        <v>73</v>
      </c>
      <c r="S674" s="492">
        <f>AVERAGE(CPVTFC3SG0060!O23:P23)</f>
        <v>0.14510000000000001</v>
      </c>
      <c r="T674" s="622">
        <f t="shared" ref="T674:T676" si="86">(S674-0.1478)/0.0136*66</f>
        <v>-13.102941176470493</v>
      </c>
      <c r="U674" s="2065" t="s">
        <v>314</v>
      </c>
      <c r="V674" s="4856" t="s">
        <v>1416</v>
      </c>
    </row>
    <row r="675" spans="1:22" x14ac:dyDescent="0.25">
      <c r="A675" s="591"/>
      <c r="B675" s="4859"/>
      <c r="C675" s="1269" t="s">
        <v>5448</v>
      </c>
      <c r="D675" s="1286"/>
      <c r="E675" s="1287"/>
      <c r="F675" s="1288"/>
      <c r="G675" s="2047"/>
      <c r="H675" s="831"/>
      <c r="I675" s="1289"/>
      <c r="J675" s="1005"/>
      <c r="K675" s="1006"/>
      <c r="L675" s="959"/>
      <c r="M675" s="830"/>
      <c r="N675" s="831"/>
      <c r="O675" s="672"/>
      <c r="P675" s="18">
        <v>44882</v>
      </c>
      <c r="Q675" s="2089" t="s">
        <v>5491</v>
      </c>
      <c r="R675" s="102">
        <v>74</v>
      </c>
      <c r="S675" s="102">
        <f>AVERAGE(CPVTFC3SG0060!Q23:R23)</f>
        <v>0.1187</v>
      </c>
      <c r="T675" s="13">
        <f t="shared" si="86"/>
        <v>-141.22058823529406</v>
      </c>
      <c r="U675" s="2066" t="s">
        <v>314</v>
      </c>
      <c r="V675" s="4858"/>
    </row>
    <row r="676" spans="1:22" x14ac:dyDescent="0.25">
      <c r="A676" s="586">
        <v>510</v>
      </c>
      <c r="B676" s="4859"/>
      <c r="C676" s="300" t="s">
        <v>2442</v>
      </c>
      <c r="D676" s="65">
        <v>44831</v>
      </c>
      <c r="E676" s="387" t="s">
        <v>4915</v>
      </c>
      <c r="F676" s="164">
        <v>67</v>
      </c>
      <c r="G676" s="445">
        <f>AVERAGE(CPVTFC3SG0021!C23:D23)</f>
        <v>1.52475</v>
      </c>
      <c r="H676" s="67">
        <f t="shared" ref="H676:H728" si="87">(G676-0.1542)/0.0134*50</f>
        <v>5113.9925373134329</v>
      </c>
      <c r="I676" s="305" t="s">
        <v>315</v>
      </c>
      <c r="J676" s="841"/>
      <c r="K676" s="841"/>
      <c r="L676" s="842"/>
      <c r="M676" s="642"/>
      <c r="N676" s="642"/>
      <c r="O676" s="648"/>
      <c r="P676" s="18">
        <v>44882</v>
      </c>
      <c r="Q676" s="2089" t="s">
        <v>5491</v>
      </c>
      <c r="R676" s="102">
        <v>75</v>
      </c>
      <c r="S676" s="102">
        <f>AVERAGE(CPVTFC3SG0060!S23:T23)</f>
        <v>8.1199999999999994E-2</v>
      </c>
      <c r="T676" s="13">
        <f t="shared" si="86"/>
        <v>-323.20588235294116</v>
      </c>
      <c r="U676" s="2066" t="s">
        <v>314</v>
      </c>
      <c r="V676" s="4857"/>
    </row>
    <row r="677" spans="1:22" ht="24.75" thickBot="1" x14ac:dyDescent="0.3">
      <c r="A677" s="529">
        <v>511</v>
      </c>
      <c r="B677" s="4859"/>
      <c r="C677" s="2126" t="s">
        <v>5493</v>
      </c>
      <c r="D677" s="121">
        <v>44831</v>
      </c>
      <c r="E677" s="452" t="s">
        <v>4915</v>
      </c>
      <c r="F677" s="445">
        <v>68</v>
      </c>
      <c r="G677" s="445">
        <f>AVERAGE(CPVTFC3SG0021!E23:F23)</f>
        <v>2.879</v>
      </c>
      <c r="H677" s="123">
        <f t="shared" si="87"/>
        <v>10167.164179104479</v>
      </c>
      <c r="I677" s="369" t="s">
        <v>315</v>
      </c>
      <c r="J677" s="121">
        <v>44876</v>
      </c>
      <c r="K677" s="1734" t="s">
        <v>5462</v>
      </c>
      <c r="L677" s="1492">
        <v>12</v>
      </c>
      <c r="M677" s="122">
        <f>AVERAGE(CPVTFC3SG0052!C13:D13)</f>
        <v>0.82140000000000002</v>
      </c>
      <c r="N677" s="123">
        <f t="shared" ref="N677:N680" si="88">((M677-0.1246)/0.0142)*400</f>
        <v>19628.169014084506</v>
      </c>
      <c r="O677" s="2142" t="s">
        <v>315</v>
      </c>
      <c r="P677" s="969"/>
      <c r="Q677" s="1268"/>
      <c r="R677" s="1586"/>
      <c r="S677" s="1268"/>
      <c r="T677" s="1268"/>
      <c r="U677" s="2127"/>
      <c r="V677" s="4709"/>
    </row>
    <row r="678" spans="1:22" x14ac:dyDescent="0.25">
      <c r="A678" s="475">
        <v>512</v>
      </c>
      <c r="B678" s="4852" t="s">
        <v>2750</v>
      </c>
      <c r="C678" s="1282" t="s">
        <v>868</v>
      </c>
      <c r="D678" s="407">
        <v>44831</v>
      </c>
      <c r="E678" s="477" t="s">
        <v>4915</v>
      </c>
      <c r="F678" s="478">
        <v>69</v>
      </c>
      <c r="G678" s="478">
        <f>AVERAGE(CPVTFC3SG0021!G23:H23)</f>
        <v>2.8625999999999996</v>
      </c>
      <c r="H678" s="405">
        <f t="shared" si="87"/>
        <v>10105.97014925373</v>
      </c>
      <c r="I678" s="1283" t="s">
        <v>315</v>
      </c>
      <c r="J678" s="407">
        <v>44876</v>
      </c>
      <c r="K678" s="1753" t="s">
        <v>5462</v>
      </c>
      <c r="L678" s="1754">
        <v>13</v>
      </c>
      <c r="M678" s="409">
        <f>AVERAGE(CPVTFC3SG0052!E13:F13)</f>
        <v>2.83535</v>
      </c>
      <c r="N678" s="405">
        <f t="shared" si="88"/>
        <v>76359.15492957746</v>
      </c>
      <c r="O678" s="2120" t="s">
        <v>315</v>
      </c>
      <c r="P678" s="407">
        <v>44882</v>
      </c>
      <c r="Q678" s="2094" t="s">
        <v>5491</v>
      </c>
      <c r="R678" s="478">
        <v>83</v>
      </c>
      <c r="S678" s="478">
        <f>AVERAGE(CPVTFC3SG0060!M25:N25)</f>
        <v>2.6295500000000001</v>
      </c>
      <c r="T678" s="405">
        <f t="shared" ref="T678:T679" si="89">(S678-0.1478)/0.0136*66</f>
        <v>12043.786764705883</v>
      </c>
      <c r="U678" s="2143" t="s">
        <v>315</v>
      </c>
    </row>
    <row r="679" spans="1:22" x14ac:dyDescent="0.25">
      <c r="A679" s="590">
        <v>513</v>
      </c>
      <c r="B679" s="4859"/>
      <c r="C679" s="300" t="s">
        <v>2442</v>
      </c>
      <c r="D679" s="65">
        <v>44831</v>
      </c>
      <c r="E679" s="387" t="s">
        <v>4915</v>
      </c>
      <c r="F679" s="164">
        <v>70</v>
      </c>
      <c r="G679" s="164">
        <f>AVERAGE(CPVTFC3SG0021!I23:J23)</f>
        <v>2.8936999999999999</v>
      </c>
      <c r="H679" s="67">
        <f t="shared" si="87"/>
        <v>10222.014925373134</v>
      </c>
      <c r="I679" s="305" t="s">
        <v>315</v>
      </c>
      <c r="J679" s="65">
        <v>44876</v>
      </c>
      <c r="K679" s="1145" t="s">
        <v>5462</v>
      </c>
      <c r="L679" s="177">
        <v>14</v>
      </c>
      <c r="M679" s="66">
        <f>AVERAGE(CPVTFC3SG0052!G13:H13)</f>
        <v>2.8388999999999998</v>
      </c>
      <c r="N679" s="67">
        <f t="shared" si="88"/>
        <v>76459.154929577446</v>
      </c>
      <c r="O679" s="205" t="s">
        <v>315</v>
      </c>
      <c r="P679" s="65">
        <v>44882</v>
      </c>
      <c r="Q679" s="2095" t="s">
        <v>5491</v>
      </c>
      <c r="R679" s="164">
        <v>84</v>
      </c>
      <c r="S679" s="164">
        <f>AVERAGE(CPVTFC3SG0060!O25:P25)</f>
        <v>0.43489999999999995</v>
      </c>
      <c r="T679" s="67">
        <f t="shared" si="89"/>
        <v>1393.2794117647059</v>
      </c>
      <c r="U679" s="2144" t="s">
        <v>315</v>
      </c>
    </row>
    <row r="680" spans="1:22" ht="24.75" thickBot="1" x14ac:dyDescent="0.3">
      <c r="A680" s="599">
        <v>514</v>
      </c>
      <c r="B680" s="4859"/>
      <c r="C680" s="2126" t="s">
        <v>5493</v>
      </c>
      <c r="D680" s="121">
        <v>44831</v>
      </c>
      <c r="E680" s="452" t="s">
        <v>4915</v>
      </c>
      <c r="F680" s="445">
        <v>71</v>
      </c>
      <c r="G680" s="445">
        <f>AVERAGE(CPVTFC3SG0021!K23:L23)</f>
        <v>2.867</v>
      </c>
      <c r="H680" s="123">
        <f t="shared" si="87"/>
        <v>10122.388059701492</v>
      </c>
      <c r="I680" s="369" t="s">
        <v>315</v>
      </c>
      <c r="J680" s="121">
        <v>44876</v>
      </c>
      <c r="K680" s="1734" t="s">
        <v>5462</v>
      </c>
      <c r="L680" s="1492">
        <v>15</v>
      </c>
      <c r="M680" s="122">
        <f>AVERAGE(CPVTFC3SG0052!I13:J13)</f>
        <v>2.7726500000000001</v>
      </c>
      <c r="N680" s="123">
        <f t="shared" si="88"/>
        <v>74592.957746478874</v>
      </c>
      <c r="O680" s="2142" t="s">
        <v>315</v>
      </c>
      <c r="P680" s="1469"/>
      <c r="Q680" s="1472"/>
      <c r="R680" s="2047"/>
      <c r="S680" s="1472"/>
      <c r="T680" s="1472"/>
      <c r="U680" s="2161"/>
    </row>
    <row r="681" spans="1:22" x14ac:dyDescent="0.25">
      <c r="A681" s="406">
        <v>515</v>
      </c>
      <c r="B681" s="4847" t="s">
        <v>2751</v>
      </c>
      <c r="C681" s="1451" t="s">
        <v>868</v>
      </c>
      <c r="D681" s="407">
        <v>44831</v>
      </c>
      <c r="E681" s="477" t="s">
        <v>4915</v>
      </c>
      <c r="F681" s="478">
        <v>72</v>
      </c>
      <c r="G681" s="478">
        <f>AVERAGE(CPVTFC3SG0021!M23:N23)</f>
        <v>1.69645</v>
      </c>
      <c r="H681" s="405">
        <f t="shared" si="87"/>
        <v>5754.6641791044776</v>
      </c>
      <c r="I681" s="1283" t="s">
        <v>315</v>
      </c>
      <c r="J681" s="1019"/>
      <c r="K681" s="1020"/>
      <c r="L681" s="659"/>
      <c r="M681" s="667"/>
      <c r="N681" s="661"/>
      <c r="O681" s="721"/>
      <c r="P681" s="490">
        <v>44882</v>
      </c>
      <c r="Q681" s="2093" t="s">
        <v>5491</v>
      </c>
      <c r="R681" s="492">
        <v>106</v>
      </c>
      <c r="S681" s="492">
        <f>AVERAGE(CPVTFC3SG0060!L14:M14)</f>
        <v>0.1085</v>
      </c>
      <c r="T681" s="622">
        <f t="shared" ref="T681" si="90">(S681-0.1478)/0.0136*66</f>
        <v>-190.72058823529406</v>
      </c>
      <c r="U681" s="2147" t="s">
        <v>314</v>
      </c>
    </row>
    <row r="682" spans="1:22" x14ac:dyDescent="0.25">
      <c r="A682" s="590"/>
      <c r="B682" s="4848"/>
      <c r="C682" s="2128" t="s">
        <v>5448</v>
      </c>
      <c r="D682" s="1149"/>
      <c r="E682" s="1264"/>
      <c r="F682" s="695"/>
      <c r="G682" s="695"/>
      <c r="H682" s="646"/>
      <c r="I682" s="1265"/>
      <c r="J682" s="875"/>
      <c r="K682" s="876"/>
      <c r="L682" s="877"/>
      <c r="M682" s="645"/>
      <c r="N682" s="646"/>
      <c r="O682" s="642"/>
      <c r="P682" s="18">
        <v>44882</v>
      </c>
      <c r="Q682" s="2089" t="s">
        <v>5491</v>
      </c>
      <c r="R682" s="102">
        <v>107</v>
      </c>
      <c r="S682" s="102">
        <f>AVERAGE(CPVTFC3SG0060!N14:O14)</f>
        <v>0.11065</v>
      </c>
      <c r="T682" s="13">
        <f t="shared" ref="T682:T683" si="91">(S682-0.1478)/0.0136*66</f>
        <v>-180.28676470588232</v>
      </c>
      <c r="U682" s="2145" t="s">
        <v>314</v>
      </c>
    </row>
    <row r="683" spans="1:22" x14ac:dyDescent="0.25">
      <c r="A683" s="586">
        <v>516</v>
      </c>
      <c r="B683" s="4848"/>
      <c r="C683" s="2128" t="s">
        <v>2442</v>
      </c>
      <c r="D683" s="65">
        <v>44831</v>
      </c>
      <c r="E683" s="387" t="s">
        <v>4915</v>
      </c>
      <c r="F683" s="164">
        <v>73</v>
      </c>
      <c r="G683" s="164">
        <f>AVERAGE(CPVTFC3SG0021!O23:P23)</f>
        <v>1.8988999999999998</v>
      </c>
      <c r="H683" s="67">
        <f t="shared" si="87"/>
        <v>6510.0746268656703</v>
      </c>
      <c r="I683" s="305" t="s">
        <v>315</v>
      </c>
      <c r="J683" s="875"/>
      <c r="K683" s="876"/>
      <c r="L683" s="877"/>
      <c r="M683" s="645"/>
      <c r="N683" s="646"/>
      <c r="O683" s="642"/>
      <c r="P683" s="18">
        <v>44882</v>
      </c>
      <c r="Q683" s="2089" t="s">
        <v>5491</v>
      </c>
      <c r="R683" s="102">
        <v>108</v>
      </c>
      <c r="S683" s="102">
        <f>AVERAGE(CPVTFC3SG0060!P14:Q14)</f>
        <v>0.10735</v>
      </c>
      <c r="T683" s="13">
        <f t="shared" si="91"/>
        <v>-196.30147058823522</v>
      </c>
      <c r="U683" s="2145" t="s">
        <v>314</v>
      </c>
    </row>
    <row r="684" spans="1:22" ht="24.75" thickBot="1" x14ac:dyDescent="0.3">
      <c r="A684" s="529">
        <v>517</v>
      </c>
      <c r="B684" s="4854"/>
      <c r="C684" s="2139" t="s">
        <v>5493</v>
      </c>
      <c r="D684" s="121">
        <v>44831</v>
      </c>
      <c r="E684" s="452" t="s">
        <v>4915</v>
      </c>
      <c r="F684" s="445">
        <v>74</v>
      </c>
      <c r="G684" s="445">
        <f>AVERAGE(CPVTFC3SG0021!Q23:R23)</f>
        <v>1.95875</v>
      </c>
      <c r="H684" s="123">
        <f t="shared" si="87"/>
        <v>6733.3955223880594</v>
      </c>
      <c r="I684" s="369" t="s">
        <v>315</v>
      </c>
      <c r="J684" s="967"/>
      <c r="K684" s="1022"/>
      <c r="L684" s="794"/>
      <c r="M684" s="969"/>
      <c r="N684" s="970"/>
      <c r="O684" s="650"/>
      <c r="P684" s="969"/>
      <c r="Q684" s="1268"/>
      <c r="R684" s="1586"/>
      <c r="S684" s="1268"/>
      <c r="T684" s="1268"/>
      <c r="U684" s="2127"/>
      <c r="V684" s="286"/>
    </row>
    <row r="685" spans="1:22" x14ac:dyDescent="0.25">
      <c r="A685" s="475">
        <v>518</v>
      </c>
      <c r="B685" s="4847" t="s">
        <v>2752</v>
      </c>
      <c r="C685" s="1451" t="s">
        <v>868</v>
      </c>
      <c r="D685" s="407">
        <v>44831</v>
      </c>
      <c r="E685" s="477" t="s">
        <v>4915</v>
      </c>
      <c r="F685" s="478">
        <v>75</v>
      </c>
      <c r="G685" s="478">
        <f>AVERAGE(CPVTFC3SG0021!S23:T23)</f>
        <v>2.2838000000000003</v>
      </c>
      <c r="H685" s="405">
        <f t="shared" si="87"/>
        <v>7946.2686567164183</v>
      </c>
      <c r="I685" s="1283" t="s">
        <v>315</v>
      </c>
      <c r="J685" s="1735">
        <v>44876</v>
      </c>
      <c r="K685" s="1736" t="s">
        <v>5462</v>
      </c>
      <c r="L685" s="1737">
        <v>16</v>
      </c>
      <c r="M685" s="1010">
        <f>AVERAGE(CPVTFC3SG0052!K13:L13)</f>
        <v>0.28034999999999999</v>
      </c>
      <c r="N685" s="1011">
        <f>((M685-0.1246)/0.0142)*400</f>
        <v>4387.3239436619715</v>
      </c>
      <c r="O685" s="2165" t="s">
        <v>315</v>
      </c>
      <c r="P685" s="490">
        <v>44882</v>
      </c>
      <c r="Q685" s="2093" t="s">
        <v>5491</v>
      </c>
      <c r="R685" s="492">
        <v>110</v>
      </c>
      <c r="S685" s="492">
        <f>AVERAGE(CPVTFC3SG0060!T14:U14)</f>
        <v>0.13745000000000002</v>
      </c>
      <c r="T685" s="622">
        <f t="shared" ref="T685:T687" si="92">(S685-0.1478)/0.0136*66</f>
        <v>-50.227941176470445</v>
      </c>
      <c r="U685" s="2147" t="s">
        <v>314</v>
      </c>
      <c r="V685" s="4856" t="s">
        <v>1416</v>
      </c>
    </row>
    <row r="686" spans="1:22" x14ac:dyDescent="0.25">
      <c r="A686" s="586"/>
      <c r="B686" s="4848"/>
      <c r="C686" s="2128" t="s">
        <v>5448</v>
      </c>
      <c r="D686" s="1149"/>
      <c r="E686" s="1264"/>
      <c r="F686" s="695"/>
      <c r="G686" s="695"/>
      <c r="H686" s="646"/>
      <c r="I686" s="1265"/>
      <c r="J686" s="1149"/>
      <c r="K686" s="1150"/>
      <c r="L686" s="1151"/>
      <c r="M686" s="645"/>
      <c r="N686" s="646"/>
      <c r="O686" s="1152"/>
      <c r="P686" s="18">
        <v>44882</v>
      </c>
      <c r="Q686" s="2089" t="s">
        <v>5491</v>
      </c>
      <c r="R686" s="102">
        <v>111</v>
      </c>
      <c r="S686" s="102">
        <f>AVERAGE(CPVTFC3SG0060!V14:W14)</f>
        <v>0.10445</v>
      </c>
      <c r="T686" s="13">
        <f t="shared" si="92"/>
        <v>-210.37499999999994</v>
      </c>
      <c r="U686" s="2145" t="s">
        <v>314</v>
      </c>
      <c r="V686" s="4858"/>
    </row>
    <row r="687" spans="1:22" x14ac:dyDescent="0.25">
      <c r="A687" s="590">
        <v>519</v>
      </c>
      <c r="B687" s="4848"/>
      <c r="C687" s="2128" t="s">
        <v>2442</v>
      </c>
      <c r="D687" s="65">
        <v>44831</v>
      </c>
      <c r="E687" s="387" t="s">
        <v>4915</v>
      </c>
      <c r="F687" s="164">
        <v>76</v>
      </c>
      <c r="G687" s="164">
        <f>AVERAGE(CPVTFC3SG0021!U23:V23)</f>
        <v>2.8304499999999999</v>
      </c>
      <c r="H687" s="67">
        <f t="shared" si="87"/>
        <v>9986.0074626865662</v>
      </c>
      <c r="I687" s="305" t="s">
        <v>315</v>
      </c>
      <c r="J687" s="65">
        <v>44876</v>
      </c>
      <c r="K687" s="1145" t="s">
        <v>5462</v>
      </c>
      <c r="L687" s="177">
        <v>17</v>
      </c>
      <c r="M687" s="66">
        <f>AVERAGE(CPVTFC3SG0052!M13:N13)</f>
        <v>1.8102499999999999</v>
      </c>
      <c r="N687" s="67">
        <f t="shared" ref="N687:N688" si="93">((M687-0.1246)/0.0142)*400</f>
        <v>47483.098591549286</v>
      </c>
      <c r="O687" s="2129" t="s">
        <v>315</v>
      </c>
      <c r="P687" s="18">
        <v>44882</v>
      </c>
      <c r="Q687" s="2089" t="s">
        <v>5491</v>
      </c>
      <c r="R687" s="102">
        <v>112</v>
      </c>
      <c r="S687" s="102">
        <f>AVERAGE(CPVTFC3SG0060!X14:Y14)</f>
        <v>0.34150000000000003</v>
      </c>
      <c r="T687" s="13">
        <f t="shared" si="92"/>
        <v>940.01470588235316</v>
      </c>
      <c r="U687" s="2145" t="s">
        <v>314</v>
      </c>
      <c r="V687" s="4857"/>
    </row>
    <row r="688" spans="1:22" ht="24.75" thickBot="1" x14ac:dyDescent="0.3">
      <c r="A688" s="599">
        <v>520</v>
      </c>
      <c r="B688" s="4854"/>
      <c r="C688" s="2139" t="s">
        <v>5493</v>
      </c>
      <c r="D688" s="121">
        <v>44831</v>
      </c>
      <c r="E688" s="452" t="s">
        <v>4915</v>
      </c>
      <c r="F688" s="445">
        <v>77</v>
      </c>
      <c r="G688" s="445">
        <f>AVERAGE(CPVTFC3SG0021!W23:X23)</f>
        <v>2.8036000000000003</v>
      </c>
      <c r="H688" s="123">
        <f t="shared" si="87"/>
        <v>9885.820895522389</v>
      </c>
      <c r="I688" s="369" t="s">
        <v>315</v>
      </c>
      <c r="J688" s="121">
        <v>44876</v>
      </c>
      <c r="K688" s="1734" t="s">
        <v>5462</v>
      </c>
      <c r="L688" s="1492">
        <v>18</v>
      </c>
      <c r="M688" s="122">
        <f>AVERAGE(CPVTFC3SG0052!O13:P13)</f>
        <v>1.6779000000000002</v>
      </c>
      <c r="N688" s="123">
        <f t="shared" si="93"/>
        <v>43754.929577464791</v>
      </c>
      <c r="O688" s="2169" t="s">
        <v>315</v>
      </c>
      <c r="P688" s="969"/>
      <c r="Q688" s="1268"/>
      <c r="R688" s="1586"/>
      <c r="S688" s="1268"/>
      <c r="T688" s="1268"/>
      <c r="U688" s="2127"/>
      <c r="V688" s="4709"/>
    </row>
    <row r="689" spans="1:22" x14ac:dyDescent="0.25">
      <c r="A689" s="406">
        <v>521</v>
      </c>
      <c r="B689" s="1450" t="s">
        <v>2753</v>
      </c>
      <c r="C689" s="1451" t="s">
        <v>868</v>
      </c>
      <c r="D689" s="407">
        <v>44831</v>
      </c>
      <c r="E689" s="477" t="s">
        <v>4915</v>
      </c>
      <c r="F689" s="478">
        <v>78</v>
      </c>
      <c r="G689" s="478">
        <f>AVERAGE(CPVTFC3SG0021!C25:D25)</f>
        <v>1.0667499999999999</v>
      </c>
      <c r="H689" s="405">
        <f t="shared" si="87"/>
        <v>3405.0373134328352</v>
      </c>
      <c r="I689" s="1283" t="s">
        <v>315</v>
      </c>
      <c r="J689" s="806"/>
      <c r="K689" s="806"/>
      <c r="L689" s="809"/>
      <c r="M689" s="721"/>
      <c r="N689" s="721"/>
      <c r="O689" s="721"/>
      <c r="P689" s="490">
        <v>44882</v>
      </c>
      <c r="Q689" s="2093" t="s">
        <v>5491</v>
      </c>
      <c r="R689" s="492">
        <v>113</v>
      </c>
      <c r="S689" s="492">
        <f>AVERAGE(CPVTFC3SG0060!B16:C16)</f>
        <v>0.14749999999999999</v>
      </c>
      <c r="T689" s="622">
        <f t="shared" ref="T689:T690" si="94">(S689-0.1478)/0.0136*66</f>
        <v>-1.4558823529411509</v>
      </c>
      <c r="U689" s="2147" t="s">
        <v>314</v>
      </c>
      <c r="V689" s="4856" t="s">
        <v>1416</v>
      </c>
    </row>
    <row r="690" spans="1:22" x14ac:dyDescent="0.25">
      <c r="A690" s="586">
        <v>522</v>
      </c>
      <c r="B690" s="2170" t="s">
        <v>2753</v>
      </c>
      <c r="C690" s="2128" t="s">
        <v>2442</v>
      </c>
      <c r="D690" s="65">
        <v>44831</v>
      </c>
      <c r="E690" s="387" t="s">
        <v>4915</v>
      </c>
      <c r="F690" s="164">
        <v>79</v>
      </c>
      <c r="G690" s="164">
        <f>AVERAGE(CPVTFC3SG0021!E25:F25)</f>
        <v>1.7258499999999999</v>
      </c>
      <c r="H690" s="67">
        <f t="shared" si="87"/>
        <v>5864.3656716417909</v>
      </c>
      <c r="I690" s="305" t="s">
        <v>315</v>
      </c>
      <c r="J690" s="841"/>
      <c r="K690" s="841"/>
      <c r="L690" s="842"/>
      <c r="M690" s="642"/>
      <c r="N690" s="642"/>
      <c r="O690" s="642"/>
      <c r="P690" s="18">
        <v>44882</v>
      </c>
      <c r="Q690" s="2089" t="s">
        <v>5491</v>
      </c>
      <c r="R690" s="102">
        <v>114</v>
      </c>
      <c r="S690" s="102">
        <f>AVERAGE(CPVTFC3SG0060!D16:E16)</f>
        <v>0.10390000000000001</v>
      </c>
      <c r="T690" s="13">
        <f t="shared" si="94"/>
        <v>-213.04411764705873</v>
      </c>
      <c r="U690" s="2145" t="s">
        <v>314</v>
      </c>
      <c r="V690" s="4857"/>
    </row>
    <row r="691" spans="1:22" ht="24.75" thickBot="1" x14ac:dyDescent="0.3">
      <c r="A691" s="529">
        <v>523</v>
      </c>
      <c r="B691" s="424" t="s">
        <v>2753</v>
      </c>
      <c r="C691" s="2139" t="s">
        <v>5493</v>
      </c>
      <c r="D691" s="121">
        <v>44831</v>
      </c>
      <c r="E691" s="452" t="s">
        <v>4915</v>
      </c>
      <c r="F691" s="445">
        <v>80</v>
      </c>
      <c r="G691" s="445">
        <f>AVERAGE(CPVTFC3SG0021!G25:H25)</f>
        <v>2.8776999999999999</v>
      </c>
      <c r="H691" s="123">
        <f t="shared" si="87"/>
        <v>10162.313432835821</v>
      </c>
      <c r="I691" s="369" t="s">
        <v>315</v>
      </c>
      <c r="J691" s="121">
        <v>44876</v>
      </c>
      <c r="K691" s="1734" t="s">
        <v>5462</v>
      </c>
      <c r="L691" s="1492">
        <v>19</v>
      </c>
      <c r="M691" s="122">
        <f>AVERAGE(CPVTFC3SG0052!Q13:R13)</f>
        <v>1.8033999999999999</v>
      </c>
      <c r="N691" s="123">
        <f t="shared" ref="N691" si="95">((M691-0.1246)/0.0142)*400</f>
        <v>47290.140845070411</v>
      </c>
      <c r="O691" s="2169" t="s">
        <v>315</v>
      </c>
      <c r="P691" s="969"/>
      <c r="Q691" s="1268"/>
      <c r="R691" s="1586"/>
      <c r="S691" s="1268"/>
      <c r="T691" s="1268"/>
      <c r="U691" s="2127"/>
      <c r="V691" s="4709"/>
    </row>
    <row r="692" spans="1:22" x14ac:dyDescent="0.25">
      <c r="A692" s="475">
        <v>524</v>
      </c>
      <c r="B692" s="4847" t="s">
        <v>2754</v>
      </c>
      <c r="C692" s="1451" t="s">
        <v>868</v>
      </c>
      <c r="D692" s="407">
        <v>44831</v>
      </c>
      <c r="E692" s="477" t="s">
        <v>4915</v>
      </c>
      <c r="F692" s="478">
        <v>81</v>
      </c>
      <c r="G692" s="478">
        <f>AVERAGE(CPVTFC3SG0021!I25:J25)</f>
        <v>1.9739500000000001</v>
      </c>
      <c r="H692" s="405">
        <f t="shared" si="87"/>
        <v>6790.1119402985078</v>
      </c>
      <c r="I692" s="1283" t="s">
        <v>315</v>
      </c>
      <c r="J692" s="806"/>
      <c r="K692" s="806"/>
      <c r="L692" s="809"/>
      <c r="M692" s="721"/>
      <c r="N692" s="721"/>
      <c r="O692" s="721"/>
      <c r="P692" s="490">
        <v>44882</v>
      </c>
      <c r="Q692" s="2093" t="s">
        <v>5491</v>
      </c>
      <c r="R692" s="492">
        <v>115</v>
      </c>
      <c r="S692" s="492">
        <f>AVERAGE(CPVTFC3SG0060!F16:G16)</f>
        <v>0.1467</v>
      </c>
      <c r="T692" s="622">
        <f t="shared" ref="T692:T694" si="96">(S692-0.1478)/0.0136*66</f>
        <v>-5.3382352941175979</v>
      </c>
      <c r="U692" s="2147" t="s">
        <v>314</v>
      </c>
    </row>
    <row r="693" spans="1:22" x14ac:dyDescent="0.25">
      <c r="A693" s="586"/>
      <c r="B693" s="4848"/>
      <c r="C693" s="2128" t="s">
        <v>5448</v>
      </c>
      <c r="D693" s="1149"/>
      <c r="E693" s="1264"/>
      <c r="F693" s="695"/>
      <c r="G693" s="695"/>
      <c r="H693" s="646"/>
      <c r="I693" s="1265"/>
      <c r="J693" s="841"/>
      <c r="K693" s="841"/>
      <c r="L693" s="842"/>
      <c r="M693" s="642"/>
      <c r="N693" s="642"/>
      <c r="O693" s="642"/>
      <c r="P693" s="18">
        <v>44882</v>
      </c>
      <c r="Q693" s="2089" t="s">
        <v>5491</v>
      </c>
      <c r="R693" s="102">
        <v>116</v>
      </c>
      <c r="S693" s="102">
        <f>AVERAGE(CPVTFC3SG0060!H16:I16)</f>
        <v>0.12525</v>
      </c>
      <c r="T693" s="13">
        <f t="shared" si="96"/>
        <v>-109.43382352941171</v>
      </c>
      <c r="U693" s="2171" t="s">
        <v>314</v>
      </c>
    </row>
    <row r="694" spans="1:22" x14ac:dyDescent="0.25">
      <c r="A694" s="590">
        <v>525</v>
      </c>
      <c r="B694" s="4848"/>
      <c r="C694" s="2128" t="s">
        <v>2442</v>
      </c>
      <c r="D694" s="65">
        <v>44831</v>
      </c>
      <c r="E694" s="387" t="s">
        <v>4915</v>
      </c>
      <c r="F694" s="164">
        <v>82</v>
      </c>
      <c r="G694" s="164">
        <f>AVERAGE(CPVTFC3SG0021!K25:L25)</f>
        <v>1.9768500000000002</v>
      </c>
      <c r="H694" s="67">
        <f t="shared" si="87"/>
        <v>6800.9328358208959</v>
      </c>
      <c r="I694" s="305" t="s">
        <v>315</v>
      </c>
      <c r="J694" s="841"/>
      <c r="K694" s="841"/>
      <c r="L694" s="842"/>
      <c r="M694" s="642"/>
      <c r="N694" s="642"/>
      <c r="O694" s="642"/>
      <c r="P694" s="18">
        <v>44882</v>
      </c>
      <c r="Q694" s="2089" t="s">
        <v>5491</v>
      </c>
      <c r="R694" s="102">
        <v>117</v>
      </c>
      <c r="S694" s="102">
        <f>AVERAGE(CPVTFC3SG0060!J16:K16)</f>
        <v>0.10164999999999999</v>
      </c>
      <c r="T694" s="13">
        <f t="shared" si="96"/>
        <v>-223.96323529411765</v>
      </c>
      <c r="U694" s="2145" t="s">
        <v>314</v>
      </c>
    </row>
    <row r="695" spans="1:22" ht="24.75" thickBot="1" x14ac:dyDescent="0.3">
      <c r="A695" s="599">
        <v>526</v>
      </c>
      <c r="B695" s="4854"/>
      <c r="C695" s="2139" t="s">
        <v>5493</v>
      </c>
      <c r="D695" s="121">
        <v>44831</v>
      </c>
      <c r="E695" s="452" t="s">
        <v>4915</v>
      </c>
      <c r="F695" s="445">
        <v>83</v>
      </c>
      <c r="G695" s="445">
        <f>AVERAGE(CPVTFC3SG0021!M25:N25)</f>
        <v>2.09775</v>
      </c>
      <c r="H695" s="123">
        <f t="shared" si="87"/>
        <v>7252.0522388059708</v>
      </c>
      <c r="I695" s="369" t="s">
        <v>315</v>
      </c>
      <c r="J695" s="1643"/>
      <c r="K695" s="1643"/>
      <c r="L695" s="1644"/>
      <c r="M695" s="650"/>
      <c r="N695" s="650"/>
      <c r="O695" s="650"/>
      <c r="P695" s="969"/>
      <c r="Q695" s="1268"/>
      <c r="R695" s="1586"/>
      <c r="S695" s="1268"/>
      <c r="T695" s="1268"/>
      <c r="U695" s="2127"/>
    </row>
    <row r="696" spans="1:22" x14ac:dyDescent="0.25">
      <c r="A696" s="406">
        <v>527</v>
      </c>
      <c r="B696" s="4847" t="s">
        <v>2755</v>
      </c>
      <c r="C696" s="1451" t="s">
        <v>868</v>
      </c>
      <c r="D696" s="407">
        <v>44831</v>
      </c>
      <c r="E696" s="477" t="s">
        <v>4915</v>
      </c>
      <c r="F696" s="478">
        <v>84</v>
      </c>
      <c r="G696" s="478">
        <f>AVERAGE(CPVTFC3SG0021!O25:P25)</f>
        <v>0.89410000000000001</v>
      </c>
      <c r="H696" s="405">
        <f t="shared" si="87"/>
        <v>2760.8208955223881</v>
      </c>
      <c r="I696" s="1283" t="s">
        <v>315</v>
      </c>
      <c r="J696" s="1019"/>
      <c r="K696" s="1020"/>
      <c r="L696" s="659"/>
      <c r="M696" s="667"/>
      <c r="N696" s="661"/>
      <c r="O696" s="721"/>
      <c r="P696" s="490">
        <v>44882</v>
      </c>
      <c r="Q696" s="2093" t="s">
        <v>5491</v>
      </c>
      <c r="R696" s="492">
        <v>118</v>
      </c>
      <c r="S696" s="492">
        <f>AVERAGE(CPVTFC3SG0060!L16:M16)</f>
        <v>0.10305</v>
      </c>
      <c r="T696" s="622">
        <f t="shared" ref="T696:T698" si="97">(S696-0.1478)/0.0136*66</f>
        <v>-217.16911764705878</v>
      </c>
      <c r="U696" s="2147" t="s">
        <v>314</v>
      </c>
      <c r="V696" s="286"/>
    </row>
    <row r="697" spans="1:22" x14ac:dyDescent="0.25">
      <c r="A697" s="590"/>
      <c r="B697" s="4848"/>
      <c r="C697" s="2128" t="s">
        <v>5448</v>
      </c>
      <c r="D697" s="1149"/>
      <c r="E697" s="1264"/>
      <c r="F697" s="695"/>
      <c r="G697" s="695"/>
      <c r="H697" s="646"/>
      <c r="I697" s="1265"/>
      <c r="J697" s="875"/>
      <c r="K697" s="876"/>
      <c r="L697" s="877"/>
      <c r="M697" s="645"/>
      <c r="N697" s="646"/>
      <c r="O697" s="642"/>
      <c r="P697" s="18">
        <v>44882</v>
      </c>
      <c r="Q697" s="2089" t="s">
        <v>5491</v>
      </c>
      <c r="R697" s="102">
        <v>119</v>
      </c>
      <c r="S697" s="102">
        <f>AVERAGE(CPVTFC3SG0060!N16:O16)</f>
        <v>9.4E-2</v>
      </c>
      <c r="T697" s="13">
        <f t="shared" si="97"/>
        <v>-261.08823529411762</v>
      </c>
      <c r="U697" s="2145" t="s">
        <v>314</v>
      </c>
      <c r="V697" s="286"/>
    </row>
    <row r="698" spans="1:22" x14ac:dyDescent="0.25">
      <c r="A698" s="586">
        <v>528</v>
      </c>
      <c r="B698" s="4848"/>
      <c r="C698" s="2128" t="s">
        <v>2442</v>
      </c>
      <c r="D698" s="65">
        <v>44831</v>
      </c>
      <c r="E698" s="387" t="s">
        <v>4915</v>
      </c>
      <c r="F698" s="164">
        <v>85</v>
      </c>
      <c r="G698" s="164">
        <f>AVERAGE(CPVTFC3SG0021!Q25:R25)</f>
        <v>0.69325000000000003</v>
      </c>
      <c r="H698" s="67">
        <f t="shared" si="87"/>
        <v>2011.3805970149253</v>
      </c>
      <c r="I698" s="305" t="s">
        <v>315</v>
      </c>
      <c r="J698" s="875"/>
      <c r="K698" s="876"/>
      <c r="L698" s="877"/>
      <c r="M698" s="645"/>
      <c r="N698" s="646"/>
      <c r="O698" s="642"/>
      <c r="P698" s="18">
        <v>44882</v>
      </c>
      <c r="Q698" s="2089" t="s">
        <v>5491</v>
      </c>
      <c r="R698" s="102">
        <v>120</v>
      </c>
      <c r="S698" s="102">
        <f>AVERAGE(CPVTFC3SG0060!P16:Q16)</f>
        <v>8.3150000000000002E-2</v>
      </c>
      <c r="T698" s="13">
        <f t="shared" si="97"/>
        <v>-313.74264705882348</v>
      </c>
      <c r="U698" s="2145" t="s">
        <v>314</v>
      </c>
      <c r="V698" s="287"/>
    </row>
    <row r="699" spans="1:22" ht="24.75" thickBot="1" x14ac:dyDescent="0.3">
      <c r="A699" s="481">
        <v>529</v>
      </c>
      <c r="B699" s="4849"/>
      <c r="C699" s="2162" t="s">
        <v>5493</v>
      </c>
      <c r="D699" s="412">
        <v>44831</v>
      </c>
      <c r="E699" s="484" t="s">
        <v>4915</v>
      </c>
      <c r="F699" s="485">
        <v>86</v>
      </c>
      <c r="G699" s="485">
        <f>AVERAGE(CPVTFC3SG0021!S25:T25)</f>
        <v>2.0466500000000001</v>
      </c>
      <c r="H699" s="415">
        <f t="shared" si="87"/>
        <v>7061.380597014926</v>
      </c>
      <c r="I699" s="1285" t="s">
        <v>315</v>
      </c>
      <c r="J699" s="963"/>
      <c r="K699" s="1415"/>
      <c r="L699" s="792"/>
      <c r="M699" s="668"/>
      <c r="N699" s="662"/>
      <c r="O699" s="778"/>
      <c r="P699" s="668"/>
      <c r="Q699" s="786"/>
      <c r="R699" s="787"/>
      <c r="S699" s="786"/>
      <c r="T699" s="786"/>
      <c r="U699" s="788"/>
    </row>
    <row r="700" spans="1:22" x14ac:dyDescent="0.25">
      <c r="A700" s="475">
        <v>530</v>
      </c>
      <c r="B700" s="2168" t="s">
        <v>2756</v>
      </c>
      <c r="C700" s="1282" t="s">
        <v>868</v>
      </c>
      <c r="D700" s="407">
        <v>44831</v>
      </c>
      <c r="E700" s="477" t="s">
        <v>4915</v>
      </c>
      <c r="F700" s="478">
        <v>87</v>
      </c>
      <c r="G700" s="478">
        <f>AVERAGE(CPVTFC3SG0021!U25:V25)</f>
        <v>1.9677</v>
      </c>
      <c r="H700" s="405">
        <f t="shared" si="87"/>
        <v>6766.7910447761187</v>
      </c>
      <c r="I700" s="1283" t="s">
        <v>315</v>
      </c>
      <c r="J700" s="806"/>
      <c r="K700" s="806"/>
      <c r="L700" s="809"/>
      <c r="M700" s="721"/>
      <c r="N700" s="721"/>
      <c r="O700" s="1299"/>
      <c r="P700" s="490">
        <v>44882</v>
      </c>
      <c r="Q700" s="2093" t="s">
        <v>5491</v>
      </c>
      <c r="R700" s="492">
        <v>121</v>
      </c>
      <c r="S700" s="492">
        <f>AVERAGE(CPVTFC3SG0060!R16:S16)</f>
        <v>0.1331</v>
      </c>
      <c r="T700" s="622">
        <f t="shared" ref="T700:T701" si="98">(S700-0.1478)/0.0136*66</f>
        <v>-71.338235294117609</v>
      </c>
      <c r="U700" s="2147" t="s">
        <v>314</v>
      </c>
      <c r="V700" s="4856" t="s">
        <v>1416</v>
      </c>
    </row>
    <row r="701" spans="1:22" x14ac:dyDescent="0.25">
      <c r="A701" s="590">
        <v>531</v>
      </c>
      <c r="B701" s="424" t="s">
        <v>2756</v>
      </c>
      <c r="C701" s="300" t="s">
        <v>2442</v>
      </c>
      <c r="D701" s="65">
        <v>44831</v>
      </c>
      <c r="E701" s="387" t="s">
        <v>4915</v>
      </c>
      <c r="F701" s="164">
        <v>88</v>
      </c>
      <c r="G701" s="164">
        <f>AVERAGE(CPVTFC3SG0021!W25:X25)</f>
        <v>2.7917999999999998</v>
      </c>
      <c r="H701" s="67">
        <f t="shared" si="87"/>
        <v>9841.7910447761187</v>
      </c>
      <c r="I701" s="305" t="s">
        <v>315</v>
      </c>
      <c r="J701" s="65">
        <v>44876</v>
      </c>
      <c r="K701" s="1145" t="s">
        <v>5462</v>
      </c>
      <c r="L701" s="177">
        <v>20</v>
      </c>
      <c r="M701" s="66">
        <f>AVERAGE(CPVTFC3SG0052!S13:T13)</f>
        <v>2.0245500000000001</v>
      </c>
      <c r="N701" s="67">
        <f t="shared" ref="N701:N708" si="99">((M701-0.1246)/0.0142)*400</f>
        <v>53519.718309859149</v>
      </c>
      <c r="O701" s="205" t="s">
        <v>315</v>
      </c>
      <c r="P701" s="18">
        <v>44882</v>
      </c>
      <c r="Q701" s="2089" t="s">
        <v>5491</v>
      </c>
      <c r="R701" s="102">
        <v>122</v>
      </c>
      <c r="S701" s="102">
        <f>AVERAGE(CPVTFC3SG0060!T16:U16)</f>
        <v>0.10915</v>
      </c>
      <c r="T701" s="13">
        <f t="shared" si="98"/>
        <v>-187.5661764705882</v>
      </c>
      <c r="U701" s="2145" t="s">
        <v>314</v>
      </c>
      <c r="V701" s="4857"/>
    </row>
    <row r="702" spans="1:22" ht="24.75" thickBot="1" x14ac:dyDescent="0.3">
      <c r="A702" s="599">
        <v>532</v>
      </c>
      <c r="B702" s="424" t="s">
        <v>2756</v>
      </c>
      <c r="C702" s="2126" t="s">
        <v>5493</v>
      </c>
      <c r="D702" s="121">
        <v>44831</v>
      </c>
      <c r="E702" s="452" t="s">
        <v>4915</v>
      </c>
      <c r="F702" s="445">
        <v>89</v>
      </c>
      <c r="G702" s="445">
        <f>AVERAGE(CPVTFC3SG0021!B12:C12)</f>
        <v>2.8204500000000001</v>
      </c>
      <c r="H702" s="123">
        <f t="shared" si="87"/>
        <v>9948.694029850747</v>
      </c>
      <c r="I702" s="369" t="s">
        <v>315</v>
      </c>
      <c r="J702" s="121">
        <v>44876</v>
      </c>
      <c r="K702" s="1734" t="s">
        <v>5462</v>
      </c>
      <c r="L702" s="1492">
        <v>21</v>
      </c>
      <c r="M702" s="122">
        <f>AVERAGE(CPVTFC3SG0052!U13:V13)</f>
        <v>1.4108999999999998</v>
      </c>
      <c r="N702" s="123">
        <f t="shared" si="99"/>
        <v>36233.8028169014</v>
      </c>
      <c r="O702" s="2142" t="s">
        <v>315</v>
      </c>
      <c r="P702" s="969"/>
      <c r="Q702" s="1268"/>
      <c r="R702" s="1586"/>
      <c r="S702" s="1268"/>
      <c r="T702" s="1268"/>
      <c r="U702" s="2127"/>
      <c r="V702" s="4709"/>
    </row>
    <row r="703" spans="1:22" x14ac:dyDescent="0.25">
      <c r="A703" s="406">
        <v>533</v>
      </c>
      <c r="B703" s="4847" t="s">
        <v>2757</v>
      </c>
      <c r="C703" s="1451" t="s">
        <v>868</v>
      </c>
      <c r="D703" s="407">
        <v>44831</v>
      </c>
      <c r="E703" s="477" t="s">
        <v>4915</v>
      </c>
      <c r="F703" s="478">
        <v>90</v>
      </c>
      <c r="G703" s="478">
        <f>AVERAGE(CPVTFC3SG0021!D12:E12)</f>
        <v>2.8116000000000003</v>
      </c>
      <c r="H703" s="405">
        <f t="shared" si="87"/>
        <v>9915.6716417910466</v>
      </c>
      <c r="I703" s="1283" t="s">
        <v>315</v>
      </c>
      <c r="J703" s="407">
        <v>44876</v>
      </c>
      <c r="K703" s="1753" t="s">
        <v>5462</v>
      </c>
      <c r="L703" s="1754">
        <v>22</v>
      </c>
      <c r="M703" s="409">
        <f>AVERAGE(CPVTFC3SG0052!W13:X13)</f>
        <v>2.79175</v>
      </c>
      <c r="N703" s="405">
        <f t="shared" si="99"/>
        <v>75130.985915492958</v>
      </c>
      <c r="O703" s="2130" t="s">
        <v>315</v>
      </c>
      <c r="P703" s="407">
        <v>44882</v>
      </c>
      <c r="Q703" s="2094" t="s">
        <v>5491</v>
      </c>
      <c r="R703" s="478">
        <v>124</v>
      </c>
      <c r="S703" s="478">
        <f>AVERAGE(CPVTFC3SG0060!X16:Y16)</f>
        <v>1.18855</v>
      </c>
      <c r="T703" s="405">
        <f>(S703-0.1478)/0.0136*66</f>
        <v>5050.6985294117649</v>
      </c>
      <c r="U703" s="2178" t="s">
        <v>315</v>
      </c>
    </row>
    <row r="704" spans="1:22" x14ac:dyDescent="0.25">
      <c r="A704" s="586">
        <v>534</v>
      </c>
      <c r="B704" s="4848"/>
      <c r="C704" s="2128" t="s">
        <v>2442</v>
      </c>
      <c r="D704" s="65">
        <v>44831</v>
      </c>
      <c r="E704" s="387" t="s">
        <v>4915</v>
      </c>
      <c r="F704" s="164">
        <v>91</v>
      </c>
      <c r="G704" s="164">
        <f>AVERAGE(CPVTFC3SG0021!F12:G12)</f>
        <v>2.8165500000000003</v>
      </c>
      <c r="H704" s="67">
        <f t="shared" si="87"/>
        <v>9934.1417910447781</v>
      </c>
      <c r="I704" s="305" t="s">
        <v>315</v>
      </c>
      <c r="J704" s="65">
        <v>44876</v>
      </c>
      <c r="K704" s="1145" t="s">
        <v>5462</v>
      </c>
      <c r="L704" s="177">
        <v>23</v>
      </c>
      <c r="M704" s="66">
        <f>AVERAGE(CPVTFC3SG0052!C15:D15)</f>
        <v>2.7463500000000001</v>
      </c>
      <c r="N704" s="67">
        <f t="shared" si="99"/>
        <v>73852.112676056335</v>
      </c>
      <c r="O704" s="2129" t="s">
        <v>315</v>
      </c>
      <c r="P704" s="18">
        <v>44882</v>
      </c>
      <c r="Q704" s="2089" t="s">
        <v>5491</v>
      </c>
      <c r="R704" s="102">
        <v>125</v>
      </c>
      <c r="S704" s="102">
        <f>AVERAGE(CPVTFC3SG0060!B18:C18)</f>
        <v>0.29405000000000003</v>
      </c>
      <c r="T704" s="13">
        <f>(S704-0.1478)/0.0136*66</f>
        <v>709.74264705882376</v>
      </c>
      <c r="U704" s="2171" t="s">
        <v>314</v>
      </c>
    </row>
    <row r="705" spans="1:22" ht="24.75" thickBot="1" x14ac:dyDescent="0.3">
      <c r="A705" s="481">
        <v>535</v>
      </c>
      <c r="B705" s="4849"/>
      <c r="C705" s="2162" t="s">
        <v>5493</v>
      </c>
      <c r="D705" s="412">
        <v>44831</v>
      </c>
      <c r="E705" s="484" t="s">
        <v>4915</v>
      </c>
      <c r="F705" s="485">
        <v>92</v>
      </c>
      <c r="G705" s="485">
        <f>AVERAGE(CPVTFC3SG0021!H12:I12)</f>
        <v>2.8222</v>
      </c>
      <c r="H705" s="415">
        <f t="shared" si="87"/>
        <v>9955.2238805970155</v>
      </c>
      <c r="I705" s="1285" t="s">
        <v>315</v>
      </c>
      <c r="J705" s="412">
        <v>44876</v>
      </c>
      <c r="K705" s="1742" t="s">
        <v>5462</v>
      </c>
      <c r="L705" s="1743">
        <v>24</v>
      </c>
      <c r="M705" s="414">
        <f>AVERAGE(CPVTFC3SG0052!E15:F15)</f>
        <v>2.6374499999999999</v>
      </c>
      <c r="N705" s="415">
        <f t="shared" si="99"/>
        <v>70784.507042253506</v>
      </c>
      <c r="O705" s="2166" t="s">
        <v>315</v>
      </c>
      <c r="P705" s="668"/>
      <c r="Q705" s="786"/>
      <c r="R705" s="787"/>
      <c r="S705" s="786"/>
      <c r="T705" s="786"/>
      <c r="U705" s="788"/>
    </row>
    <row r="706" spans="1:22" x14ac:dyDescent="0.25">
      <c r="A706" s="504">
        <v>536</v>
      </c>
      <c r="B706" s="4859" t="s">
        <v>2758</v>
      </c>
      <c r="C706" s="1269" t="s">
        <v>868</v>
      </c>
      <c r="D706" s="115">
        <v>44831</v>
      </c>
      <c r="E706" s="388" t="s">
        <v>4915</v>
      </c>
      <c r="F706" s="444">
        <v>93</v>
      </c>
      <c r="G706" s="444">
        <f>AVERAGE(CPVTFC3SG0021!J12:K12)</f>
        <v>2.7905500000000001</v>
      </c>
      <c r="H706" s="117">
        <f t="shared" si="87"/>
        <v>9837.126865671642</v>
      </c>
      <c r="I706" s="1270" t="s">
        <v>315</v>
      </c>
      <c r="J706" s="115">
        <v>44876</v>
      </c>
      <c r="K706" s="1733" t="s">
        <v>5462</v>
      </c>
      <c r="L706" s="1493">
        <v>25</v>
      </c>
      <c r="M706" s="116">
        <f>AVERAGE(CPVTFC3SG0052!G15:H15)</f>
        <v>1.6952</v>
      </c>
      <c r="N706" s="117">
        <f t="shared" si="99"/>
        <v>44242.25352112676</v>
      </c>
      <c r="O706" s="2167" t="s">
        <v>315</v>
      </c>
      <c r="P706" s="83">
        <v>44882</v>
      </c>
      <c r="Q706" s="2123" t="s">
        <v>5491</v>
      </c>
      <c r="R706" s="375">
        <v>126</v>
      </c>
      <c r="S706" s="375">
        <f>AVERAGE(CPVTFC3SG0060!D18:E18)</f>
        <v>0.1338</v>
      </c>
      <c r="T706" s="85">
        <f>(S706-0.1478)/0.0136*66</f>
        <v>-67.941176470588175</v>
      </c>
      <c r="U706" s="2177" t="s">
        <v>314</v>
      </c>
    </row>
    <row r="707" spans="1:22" x14ac:dyDescent="0.25">
      <c r="A707" s="590">
        <v>537</v>
      </c>
      <c r="B707" s="4859"/>
      <c r="C707" s="300" t="s">
        <v>2442</v>
      </c>
      <c r="D707" s="65">
        <v>44831</v>
      </c>
      <c r="E707" s="387" t="s">
        <v>4915</v>
      </c>
      <c r="F707" s="164">
        <v>94</v>
      </c>
      <c r="G707" s="164">
        <f>AVERAGE(CPVTFC3SG0021!L12:M12)</f>
        <v>2.7964000000000002</v>
      </c>
      <c r="H707" s="67">
        <f t="shared" si="87"/>
        <v>9858.9552238805973</v>
      </c>
      <c r="I707" s="305" t="s">
        <v>315</v>
      </c>
      <c r="J707" s="65">
        <v>44876</v>
      </c>
      <c r="K707" s="1145" t="s">
        <v>5462</v>
      </c>
      <c r="L707" s="177">
        <v>26</v>
      </c>
      <c r="M707" s="66">
        <f>AVERAGE(CPVTFC3SG0052!I15:J15)</f>
        <v>1.20875</v>
      </c>
      <c r="N707" s="67">
        <f t="shared" si="99"/>
        <v>30539.436619718304</v>
      </c>
      <c r="O707" s="205" t="s">
        <v>315</v>
      </c>
      <c r="P707" s="18">
        <v>44882</v>
      </c>
      <c r="Q707" s="2089" t="s">
        <v>5491</v>
      </c>
      <c r="R707" s="102">
        <v>127</v>
      </c>
      <c r="S707" s="102">
        <f>AVERAGE(CPVTFC3SG0060!F18:G18)</f>
        <v>7.9149999999999998E-2</v>
      </c>
      <c r="T707" s="13">
        <f>(S707-0.1478)/0.0136*66</f>
        <v>-333.15441176470586</v>
      </c>
      <c r="U707" s="2171" t="s">
        <v>314</v>
      </c>
    </row>
    <row r="708" spans="1:22" ht="24.75" thickBot="1" x14ac:dyDescent="0.3">
      <c r="A708" s="599">
        <v>538</v>
      </c>
      <c r="B708" s="4859"/>
      <c r="C708" s="2126" t="s">
        <v>5493</v>
      </c>
      <c r="D708" s="121">
        <v>44831</v>
      </c>
      <c r="E708" s="452" t="s">
        <v>4915</v>
      </c>
      <c r="F708" s="445">
        <v>95</v>
      </c>
      <c r="G708" s="445">
        <f>AVERAGE(CPVTFC3SG0021!N12:O12)</f>
        <v>2.7719499999999999</v>
      </c>
      <c r="H708" s="123">
        <f t="shared" si="87"/>
        <v>9767.7238805970155</v>
      </c>
      <c r="I708" s="369" t="s">
        <v>315</v>
      </c>
      <c r="J708" s="121">
        <v>44876</v>
      </c>
      <c r="K708" s="1734" t="s">
        <v>5462</v>
      </c>
      <c r="L708" s="1492">
        <v>27</v>
      </c>
      <c r="M708" s="122">
        <f>AVERAGE(CPVTFC3SG0052!K15:L15)</f>
        <v>0.91690000000000005</v>
      </c>
      <c r="N708" s="123">
        <f t="shared" si="99"/>
        <v>22318.309859154928</v>
      </c>
      <c r="O708" s="2142" t="s">
        <v>315</v>
      </c>
      <c r="P708" s="969"/>
      <c r="Q708" s="1268"/>
      <c r="R708" s="1586"/>
      <c r="S708" s="1268"/>
      <c r="T708" s="1268"/>
      <c r="U708" s="2127"/>
    </row>
    <row r="709" spans="1:22" x14ac:dyDescent="0.25">
      <c r="A709" s="508">
        <v>539</v>
      </c>
      <c r="B709" s="4841" t="s">
        <v>2759</v>
      </c>
      <c r="C709" s="1272" t="s">
        <v>868</v>
      </c>
      <c r="D709" s="490">
        <v>44831</v>
      </c>
      <c r="E709" s="491" t="s">
        <v>4915</v>
      </c>
      <c r="F709" s="492">
        <v>96</v>
      </c>
      <c r="G709" s="492">
        <f>AVERAGE(CPVTFC3SG0021!P12:Q12)</f>
        <v>0.32965</v>
      </c>
      <c r="H709" s="622">
        <f t="shared" si="87"/>
        <v>654.66417910447751</v>
      </c>
      <c r="I709" s="2174" t="s">
        <v>314</v>
      </c>
      <c r="J709" s="1019"/>
      <c r="K709" s="1020"/>
      <c r="L709" s="659"/>
      <c r="M709" s="667"/>
      <c r="N709" s="661"/>
      <c r="O709" s="1299"/>
      <c r="P709" s="490">
        <v>44882</v>
      </c>
      <c r="Q709" s="2093" t="s">
        <v>5491</v>
      </c>
      <c r="R709" s="492">
        <v>129</v>
      </c>
      <c r="S709" s="492">
        <f>AVERAGE(CPVTFC3SG0060!J18:K18)</f>
        <v>9.5799999999999996E-2</v>
      </c>
      <c r="T709" s="622">
        <f t="shared" ref="T709:T710" si="100">(S709-0.1478)/0.0136*66</f>
        <v>-252.35294117647058</v>
      </c>
      <c r="U709" s="2172" t="s">
        <v>314</v>
      </c>
    </row>
    <row r="710" spans="1:22" x14ac:dyDescent="0.25">
      <c r="A710" s="593">
        <v>540</v>
      </c>
      <c r="B710" s="4850"/>
      <c r="C710" s="293" t="s">
        <v>2442</v>
      </c>
      <c r="D710" s="18">
        <v>44831</v>
      </c>
      <c r="E710" s="380" t="s">
        <v>4915</v>
      </c>
      <c r="F710" s="102">
        <v>97</v>
      </c>
      <c r="G710" s="102">
        <f>AVERAGE(CPVTFC3SG0021!R12:S12)</f>
        <v>0.27964999999999995</v>
      </c>
      <c r="H710" s="13">
        <f t="shared" si="87"/>
        <v>468.09701492537295</v>
      </c>
      <c r="I710" s="323" t="s">
        <v>314</v>
      </c>
      <c r="J710" s="841"/>
      <c r="K710" s="841"/>
      <c r="L710" s="842"/>
      <c r="M710" s="642"/>
      <c r="N710" s="642"/>
      <c r="O710" s="648"/>
      <c r="P710" s="18">
        <v>44882</v>
      </c>
      <c r="Q710" s="2089" t="s">
        <v>5491</v>
      </c>
      <c r="R710" s="102">
        <v>130</v>
      </c>
      <c r="S710" s="102">
        <f>AVERAGE(CPVTFC3SG0060!L18:M18)</f>
        <v>8.7150000000000005E-2</v>
      </c>
      <c r="T710" s="13">
        <f t="shared" si="100"/>
        <v>-294.3308823529411</v>
      </c>
      <c r="U710" s="2171" t="s">
        <v>314</v>
      </c>
    </row>
    <row r="711" spans="1:22" ht="24.75" thickBot="1" x14ac:dyDescent="0.3">
      <c r="A711" s="462">
        <v>541</v>
      </c>
      <c r="B711" s="4842"/>
      <c r="C711" s="2138" t="s">
        <v>5493</v>
      </c>
      <c r="D711" s="91">
        <v>44831</v>
      </c>
      <c r="E711" s="466" t="s">
        <v>4915</v>
      </c>
      <c r="F711" s="467">
        <v>98</v>
      </c>
      <c r="G711" s="467">
        <f>AVERAGE(CPVTFC3SG0021!T12:U12)</f>
        <v>0.193</v>
      </c>
      <c r="H711" s="225">
        <f t="shared" si="87"/>
        <v>144.77611940298507</v>
      </c>
      <c r="I711" s="2176" t="s">
        <v>314</v>
      </c>
      <c r="J711" s="963"/>
      <c r="K711" s="1415"/>
      <c r="L711" s="792"/>
      <c r="M711" s="668"/>
      <c r="N711" s="662"/>
      <c r="O711" s="1306"/>
      <c r="P711" s="1257"/>
      <c r="Q711" s="1256"/>
      <c r="R711" s="2022"/>
      <c r="S711" s="1256"/>
      <c r="T711" s="1256"/>
      <c r="U711" s="1756"/>
    </row>
    <row r="712" spans="1:22" x14ac:dyDescent="0.25">
      <c r="A712" s="475">
        <v>542</v>
      </c>
      <c r="B712" s="4852" t="s">
        <v>2760</v>
      </c>
      <c r="C712" s="1282" t="s">
        <v>868</v>
      </c>
      <c r="D712" s="407">
        <v>44831</v>
      </c>
      <c r="E712" s="477" t="s">
        <v>4915</v>
      </c>
      <c r="F712" s="478">
        <v>99</v>
      </c>
      <c r="G712" s="478">
        <f>AVERAGE(CPVTFC3SG0021!V12:W12)</f>
        <v>2.4531499999999999</v>
      </c>
      <c r="H712" s="405">
        <f t="shared" si="87"/>
        <v>8578.1716417910447</v>
      </c>
      <c r="I712" s="1283" t="s">
        <v>315</v>
      </c>
      <c r="J712" s="407">
        <v>44876</v>
      </c>
      <c r="K712" s="1753" t="s">
        <v>5462</v>
      </c>
      <c r="L712" s="1754">
        <v>28</v>
      </c>
      <c r="M712" s="409">
        <f>AVERAGE(CPVTFC3SG0052!M15:N15)</f>
        <v>0.39854999999999996</v>
      </c>
      <c r="N712" s="405">
        <f t="shared" ref="N712:N728" si="101">((M712-0.1246)/0.0142)*400</f>
        <v>7716.9014084507025</v>
      </c>
      <c r="O712" s="2120" t="s">
        <v>315</v>
      </c>
      <c r="P712" s="490">
        <v>44882</v>
      </c>
      <c r="Q712" s="2093" t="s">
        <v>5491</v>
      </c>
      <c r="R712" s="492">
        <v>131</v>
      </c>
      <c r="S712" s="492">
        <f>AVERAGE(CPVTFC3SG0060!N18:O18)</f>
        <v>0.18445</v>
      </c>
      <c r="T712" s="622">
        <f t="shared" ref="T712:T713" si="102">(S712-0.1478)/0.0136*66</f>
        <v>177.86029411764716</v>
      </c>
      <c r="U712" s="2172" t="s">
        <v>314</v>
      </c>
    </row>
    <row r="713" spans="1:22" x14ac:dyDescent="0.25">
      <c r="A713" s="590">
        <v>543</v>
      </c>
      <c r="B713" s="4859"/>
      <c r="C713" s="300" t="s">
        <v>2442</v>
      </c>
      <c r="D713" s="65">
        <v>44831</v>
      </c>
      <c r="E713" s="387" t="s">
        <v>4915</v>
      </c>
      <c r="F713" s="164">
        <v>100</v>
      </c>
      <c r="G713" s="164">
        <f>AVERAGE(CPVTFC3SG0021!X12:Y12)</f>
        <v>2.6996000000000002</v>
      </c>
      <c r="H713" s="67">
        <f t="shared" si="87"/>
        <v>9497.761194029852</v>
      </c>
      <c r="I713" s="305" t="s">
        <v>315</v>
      </c>
      <c r="J713" s="65">
        <v>44876</v>
      </c>
      <c r="K713" s="1145" t="s">
        <v>5462</v>
      </c>
      <c r="L713" s="177">
        <v>29</v>
      </c>
      <c r="M713" s="66">
        <f>AVERAGE(CPVTFC3SG0052!O15:P15)</f>
        <v>0.59275</v>
      </c>
      <c r="N713" s="67">
        <f t="shared" si="101"/>
        <v>13187.323943661971</v>
      </c>
      <c r="O713" s="205" t="s">
        <v>315</v>
      </c>
      <c r="P713" s="18">
        <v>44882</v>
      </c>
      <c r="Q713" s="2089" t="s">
        <v>5491</v>
      </c>
      <c r="R713" s="102">
        <v>132</v>
      </c>
      <c r="S713" s="102">
        <f>AVERAGE(CPVTFC3SG0060!P18:Q18)</f>
        <v>0.12154999999999999</v>
      </c>
      <c r="T713" s="13">
        <f t="shared" si="102"/>
        <v>-127.38970588235293</v>
      </c>
      <c r="U713" s="2171" t="s">
        <v>314</v>
      </c>
    </row>
    <row r="714" spans="1:22" ht="24.75" thickBot="1" x14ac:dyDescent="0.3">
      <c r="A714" s="599">
        <v>544</v>
      </c>
      <c r="B714" s="4859"/>
      <c r="C714" s="2126" t="s">
        <v>5493</v>
      </c>
      <c r="D714" s="121">
        <v>44831</v>
      </c>
      <c r="E714" s="452" t="s">
        <v>4915</v>
      </c>
      <c r="F714" s="445">
        <v>101</v>
      </c>
      <c r="G714" s="445">
        <f>AVERAGE(CPVTFC3SG0021!B14:C14)</f>
        <v>2.82335</v>
      </c>
      <c r="H714" s="123">
        <f t="shared" si="87"/>
        <v>9959.5149253731342</v>
      </c>
      <c r="I714" s="369" t="s">
        <v>315</v>
      </c>
      <c r="J714" s="121">
        <v>44876</v>
      </c>
      <c r="K714" s="1734" t="s">
        <v>5462</v>
      </c>
      <c r="L714" s="1492">
        <v>30</v>
      </c>
      <c r="M714" s="122">
        <f>AVERAGE(CPVTFC3SG0052!Q15:R15)</f>
        <v>1.04175</v>
      </c>
      <c r="N714" s="123">
        <f t="shared" si="101"/>
        <v>25835.211267605631</v>
      </c>
      <c r="O714" s="2142" t="s">
        <v>315</v>
      </c>
      <c r="P714" s="969"/>
      <c r="Q714" s="1268"/>
      <c r="R714" s="1586"/>
      <c r="S714" s="1268"/>
      <c r="T714" s="1268"/>
      <c r="U714" s="2127"/>
    </row>
    <row r="715" spans="1:22" x14ac:dyDescent="0.25">
      <c r="A715" s="406">
        <v>545</v>
      </c>
      <c r="B715" s="4852" t="s">
        <v>2761</v>
      </c>
      <c r="C715" s="1282" t="s">
        <v>868</v>
      </c>
      <c r="D715" s="407">
        <v>44831</v>
      </c>
      <c r="E715" s="477" t="s">
        <v>4915</v>
      </c>
      <c r="F715" s="478">
        <v>102</v>
      </c>
      <c r="G715" s="478">
        <f>AVERAGE(CPVTFC3SG0021!D14:E14)</f>
        <v>2.7127999999999997</v>
      </c>
      <c r="H715" s="405">
        <f t="shared" si="87"/>
        <v>9547.0149253731342</v>
      </c>
      <c r="I715" s="1283" t="s">
        <v>315</v>
      </c>
      <c r="J715" s="407">
        <v>44876</v>
      </c>
      <c r="K715" s="1753" t="s">
        <v>5462</v>
      </c>
      <c r="L715" s="1754">
        <v>31</v>
      </c>
      <c r="M715" s="409">
        <f>AVERAGE(CPVTFC3SG0052!S15:T15)</f>
        <v>0.46735000000000004</v>
      </c>
      <c r="N715" s="405">
        <f t="shared" si="101"/>
        <v>9654.9295774647908</v>
      </c>
      <c r="O715" s="2120" t="s">
        <v>315</v>
      </c>
      <c r="P715" s="490">
        <v>44882</v>
      </c>
      <c r="Q715" s="2093" t="s">
        <v>5491</v>
      </c>
      <c r="R715" s="492">
        <v>135</v>
      </c>
      <c r="S715" s="492">
        <f>AVERAGE(CPVTFC3SG0060!V18:W18)</f>
        <v>0.19155</v>
      </c>
      <c r="T715" s="622">
        <f t="shared" ref="T715:T716" si="103">(S715-0.1478)/0.0136*66</f>
        <v>212.31617647058829</v>
      </c>
      <c r="U715" s="2172" t="s">
        <v>314</v>
      </c>
      <c r="V715" s="286"/>
    </row>
    <row r="716" spans="1:22" x14ac:dyDescent="0.25">
      <c r="A716" s="586">
        <v>546</v>
      </c>
      <c r="B716" s="4859"/>
      <c r="C716" s="300" t="s">
        <v>2442</v>
      </c>
      <c r="D716" s="65">
        <v>44831</v>
      </c>
      <c r="E716" s="387" t="s">
        <v>4915</v>
      </c>
      <c r="F716" s="164">
        <v>103</v>
      </c>
      <c r="G716" s="164">
        <f>AVERAGE(CPVTFC3SG0021!F14:G14)</f>
        <v>2.8261500000000002</v>
      </c>
      <c r="H716" s="67">
        <f t="shared" si="87"/>
        <v>9969.9626865671653</v>
      </c>
      <c r="I716" s="305" t="s">
        <v>315</v>
      </c>
      <c r="J716" s="65">
        <v>44876</v>
      </c>
      <c r="K716" s="1145" t="s">
        <v>5462</v>
      </c>
      <c r="L716" s="177">
        <v>32</v>
      </c>
      <c r="M716" s="66">
        <f>AVERAGE(CPVTFC3SG0052!U15:V15)</f>
        <v>0.75944999999999996</v>
      </c>
      <c r="N716" s="67">
        <f t="shared" si="101"/>
        <v>17883.098591549293</v>
      </c>
      <c r="O716" s="205" t="s">
        <v>315</v>
      </c>
      <c r="P716" s="18">
        <v>44882</v>
      </c>
      <c r="Q716" s="2089" t="s">
        <v>5491</v>
      </c>
      <c r="R716" s="102">
        <v>136</v>
      </c>
      <c r="S716" s="102">
        <f>AVERAGE(CPVTFC3SG0060!X18:Y18)</f>
        <v>0.14974999999999999</v>
      </c>
      <c r="T716" s="13">
        <f t="shared" si="103"/>
        <v>9.4632352941176823</v>
      </c>
      <c r="U716" s="2171" t="s">
        <v>314</v>
      </c>
      <c r="V716" s="287"/>
    </row>
    <row r="717" spans="1:22" ht="24.75" thickBot="1" x14ac:dyDescent="0.3">
      <c r="A717" s="529">
        <v>547</v>
      </c>
      <c r="B717" s="4859"/>
      <c r="C717" s="2126" t="s">
        <v>5493</v>
      </c>
      <c r="D717" s="121">
        <v>44831</v>
      </c>
      <c r="E717" s="452" t="s">
        <v>4915</v>
      </c>
      <c r="F717" s="445">
        <v>104</v>
      </c>
      <c r="G717" s="445">
        <f>AVERAGE(CPVTFC3SG0021!H14:I14)</f>
        <v>2.7892000000000001</v>
      </c>
      <c r="H717" s="123">
        <f t="shared" si="87"/>
        <v>9832.0895522388073</v>
      </c>
      <c r="I717" s="369" t="s">
        <v>315</v>
      </c>
      <c r="J717" s="121">
        <v>44876</v>
      </c>
      <c r="K717" s="1734" t="s">
        <v>5462</v>
      </c>
      <c r="L717" s="1492">
        <v>33</v>
      </c>
      <c r="M717" s="122">
        <f>AVERAGE(CPVTFC3SG0052!W15:X15)</f>
        <v>0.58939999999999992</v>
      </c>
      <c r="N717" s="123">
        <f t="shared" si="101"/>
        <v>13092.957746478871</v>
      </c>
      <c r="O717" s="2142" t="s">
        <v>315</v>
      </c>
      <c r="P717" s="1469"/>
      <c r="Q717" s="1472"/>
      <c r="R717" s="2047"/>
      <c r="S717" s="1472"/>
      <c r="T717" s="1472"/>
      <c r="U717" s="2161"/>
    </row>
    <row r="718" spans="1:22" x14ac:dyDescent="0.25">
      <c r="A718" s="475">
        <v>548</v>
      </c>
      <c r="B718" s="4847" t="s">
        <v>2762</v>
      </c>
      <c r="C718" s="1451" t="s">
        <v>868</v>
      </c>
      <c r="D718" s="407">
        <v>44831</v>
      </c>
      <c r="E718" s="477" t="s">
        <v>4915</v>
      </c>
      <c r="F718" s="478">
        <v>105</v>
      </c>
      <c r="G718" s="478">
        <f>AVERAGE(CPVTFC3SG0021!J14:K14)</f>
        <v>2.8494999999999999</v>
      </c>
      <c r="H718" s="405">
        <f t="shared" si="87"/>
        <v>10057.089552238805</v>
      </c>
      <c r="I718" s="1283" t="s">
        <v>315</v>
      </c>
      <c r="J718" s="407">
        <v>44876</v>
      </c>
      <c r="K718" s="1753" t="s">
        <v>5462</v>
      </c>
      <c r="L718" s="1754">
        <v>34</v>
      </c>
      <c r="M718" s="409">
        <f>AVERAGE(CPVTFC3SG0052!C17:D17)</f>
        <v>1.0357000000000001</v>
      </c>
      <c r="N718" s="405">
        <f t="shared" si="101"/>
        <v>25664.788732394369</v>
      </c>
      <c r="O718" s="2130" t="s">
        <v>315</v>
      </c>
      <c r="P718" s="490">
        <v>44882</v>
      </c>
      <c r="Q718" s="2093" t="s">
        <v>5491</v>
      </c>
      <c r="R718" s="492">
        <v>152</v>
      </c>
      <c r="S718" s="492">
        <f>AVERAGE(CPVTFC3SG0060!H22:I22)</f>
        <v>0.37475000000000003</v>
      </c>
      <c r="T718" s="622">
        <f t="shared" ref="T718" si="104">(S718-0.1478)/0.0136*66</f>
        <v>1101.3750000000002</v>
      </c>
      <c r="U718" s="2172" t="s">
        <v>314</v>
      </c>
    </row>
    <row r="719" spans="1:22" x14ac:dyDescent="0.25">
      <c r="A719" s="586"/>
      <c r="B719" s="4848"/>
      <c r="C719" s="2128" t="s">
        <v>5448</v>
      </c>
      <c r="D719" s="1149"/>
      <c r="E719" s="1264"/>
      <c r="F719" s="695"/>
      <c r="G719" s="695"/>
      <c r="H719" s="646"/>
      <c r="I719" s="1265"/>
      <c r="J719" s="1149"/>
      <c r="K719" s="1150"/>
      <c r="L719" s="1151"/>
      <c r="M719" s="645"/>
      <c r="N719" s="646"/>
      <c r="O719" s="881"/>
      <c r="P719" s="18">
        <v>44882</v>
      </c>
      <c r="Q719" s="2089" t="s">
        <v>5491</v>
      </c>
      <c r="R719" s="102">
        <v>153</v>
      </c>
      <c r="S719" s="102">
        <f>AVERAGE(CPVTFC3SG0060!J22:K22)</f>
        <v>0.14250000000000002</v>
      </c>
      <c r="T719" s="13">
        <f t="shared" ref="T719:T720" si="105">(S719-0.1478)/0.0136*66</f>
        <v>-25.720588235293977</v>
      </c>
      <c r="U719" s="2171" t="s">
        <v>314</v>
      </c>
    </row>
    <row r="720" spans="1:22" x14ac:dyDescent="0.25">
      <c r="A720" s="590">
        <v>549</v>
      </c>
      <c r="B720" s="4848"/>
      <c r="C720" s="2128" t="s">
        <v>2442</v>
      </c>
      <c r="D720" s="65">
        <v>44831</v>
      </c>
      <c r="E720" s="387" t="s">
        <v>4915</v>
      </c>
      <c r="F720" s="164">
        <v>106</v>
      </c>
      <c r="G720" s="164">
        <f>AVERAGE(CPVTFC3SG0021!L14:M14)</f>
        <v>2.7666499999999998</v>
      </c>
      <c r="H720" s="67">
        <f t="shared" si="87"/>
        <v>9747.9477611940292</v>
      </c>
      <c r="I720" s="305" t="s">
        <v>315</v>
      </c>
      <c r="J720" s="65">
        <v>44876</v>
      </c>
      <c r="K720" s="1145" t="s">
        <v>5462</v>
      </c>
      <c r="L720" s="177">
        <v>35</v>
      </c>
      <c r="M720" s="66">
        <f>AVERAGE(CPVTFC3SG0052!E17:F17)</f>
        <v>0.59304999999999997</v>
      </c>
      <c r="N720" s="67">
        <f t="shared" si="101"/>
        <v>13195.774647887321</v>
      </c>
      <c r="O720" s="2129" t="s">
        <v>315</v>
      </c>
      <c r="P720" s="18">
        <v>44882</v>
      </c>
      <c r="Q720" s="2089" t="s">
        <v>5491</v>
      </c>
      <c r="R720" s="102">
        <v>154</v>
      </c>
      <c r="S720" s="102">
        <f>AVERAGE(CPVTFC3SG0060!L22:M22)</f>
        <v>0.1007</v>
      </c>
      <c r="T720" s="13">
        <f t="shared" si="105"/>
        <v>-228.57352941176467</v>
      </c>
      <c r="U720" s="2171" t="s">
        <v>314</v>
      </c>
      <c r="V720" s="286"/>
    </row>
    <row r="721" spans="1:23" ht="24.75" thickBot="1" x14ac:dyDescent="0.3">
      <c r="A721" s="411">
        <v>550</v>
      </c>
      <c r="B721" s="4849"/>
      <c r="C721" s="2162" t="s">
        <v>5493</v>
      </c>
      <c r="D721" s="412">
        <v>44831</v>
      </c>
      <c r="E721" s="484" t="s">
        <v>4915</v>
      </c>
      <c r="F721" s="485">
        <v>107</v>
      </c>
      <c r="G721" s="485">
        <f>AVERAGE(CPVTFC3SG0021!N14:O14)</f>
        <v>2.7502499999999999</v>
      </c>
      <c r="H721" s="415">
        <f t="shared" si="87"/>
        <v>9686.753731343284</v>
      </c>
      <c r="I721" s="1285" t="s">
        <v>315</v>
      </c>
      <c r="J721" s="412">
        <v>44876</v>
      </c>
      <c r="K721" s="1742" t="s">
        <v>5462</v>
      </c>
      <c r="L721" s="1743">
        <v>36</v>
      </c>
      <c r="M721" s="414">
        <f>AVERAGE(CPVTFC3SG0052!G17:H17)</f>
        <v>0.68670000000000009</v>
      </c>
      <c r="N721" s="415">
        <f t="shared" si="101"/>
        <v>15833.802816901409</v>
      </c>
      <c r="O721" s="2166" t="s">
        <v>315</v>
      </c>
      <c r="P721" s="668"/>
      <c r="Q721" s="786"/>
      <c r="R721" s="787"/>
      <c r="S721" s="786"/>
      <c r="T721" s="786"/>
      <c r="U721" s="788"/>
      <c r="V721" s="287"/>
    </row>
    <row r="722" spans="1:23" x14ac:dyDescent="0.25">
      <c r="A722" s="1610">
        <v>551</v>
      </c>
      <c r="B722" s="4852" t="s">
        <v>2763</v>
      </c>
      <c r="C722" s="1282" t="s">
        <v>868</v>
      </c>
      <c r="D722" s="407">
        <v>44831</v>
      </c>
      <c r="E722" s="477" t="s">
        <v>4915</v>
      </c>
      <c r="F722" s="478">
        <v>108</v>
      </c>
      <c r="G722" s="478">
        <f>AVERAGE(CPVTFC3SG0021!P14:Q14)</f>
        <v>2.8285499999999999</v>
      </c>
      <c r="H722" s="405">
        <f t="shared" si="87"/>
        <v>9978.9179104477607</v>
      </c>
      <c r="I722" s="1283" t="s">
        <v>315</v>
      </c>
      <c r="J722" s="407">
        <v>44876</v>
      </c>
      <c r="K722" s="1753" t="s">
        <v>5462</v>
      </c>
      <c r="L722" s="1754">
        <v>37</v>
      </c>
      <c r="M722" s="409">
        <f>AVERAGE(CPVTFC3SG0052!I17:J17)</f>
        <v>2.2980999999999998</v>
      </c>
      <c r="N722" s="405">
        <f t="shared" si="101"/>
        <v>61225.352112676046</v>
      </c>
      <c r="O722" s="2120" t="s">
        <v>315</v>
      </c>
      <c r="P722" s="407">
        <v>44882</v>
      </c>
      <c r="Q722" s="2094" t="s">
        <v>5491</v>
      </c>
      <c r="R722" s="478">
        <v>155</v>
      </c>
      <c r="S722" s="478">
        <f>AVERAGE(CPVTFC3SG0060!N22:O22)</f>
        <v>1.903</v>
      </c>
      <c r="T722" s="405">
        <f t="shared" ref="T722:T724" si="106">(S722-0.1478)/0.0136*66</f>
        <v>8517.8823529411766</v>
      </c>
      <c r="U722" s="2178" t="s">
        <v>315</v>
      </c>
      <c r="V722" s="4828"/>
    </row>
    <row r="723" spans="1:23" x14ac:dyDescent="0.25">
      <c r="A723" s="2187"/>
      <c r="B723" s="4859"/>
      <c r="C723" s="1269" t="s">
        <v>5448</v>
      </c>
      <c r="D723" s="1286"/>
      <c r="E723" s="1287"/>
      <c r="F723" s="1288"/>
      <c r="G723" s="1288"/>
      <c r="H723" s="831"/>
      <c r="I723" s="1289"/>
      <c r="J723" s="1286"/>
      <c r="K723" s="2163"/>
      <c r="L723" s="2164"/>
      <c r="M723" s="830"/>
      <c r="N723" s="831"/>
      <c r="O723" s="2186"/>
      <c r="P723" s="18">
        <v>44882</v>
      </c>
      <c r="Q723" s="2089" t="s">
        <v>5491</v>
      </c>
      <c r="R723" s="102">
        <v>156</v>
      </c>
      <c r="S723" s="102">
        <f>AVERAGE(CPVTFC3SG0060!P22:Q22)</f>
        <v>0.25424999999999998</v>
      </c>
      <c r="T723" s="13">
        <f t="shared" si="106"/>
        <v>516.59558823529414</v>
      </c>
      <c r="U723" s="2171" t="s">
        <v>314</v>
      </c>
      <c r="V723" s="4828"/>
    </row>
    <row r="724" spans="1:23" x14ac:dyDescent="0.25">
      <c r="A724" s="1210">
        <v>552</v>
      </c>
      <c r="B724" s="4859"/>
      <c r="C724" s="300" t="s">
        <v>2442</v>
      </c>
      <c r="D724" s="65">
        <v>44831</v>
      </c>
      <c r="E724" s="387" t="s">
        <v>4915</v>
      </c>
      <c r="F724" s="164">
        <v>109</v>
      </c>
      <c r="G724" s="164">
        <f>AVERAGE(CPVTFC3SG0021!R14:S14)</f>
        <v>2.8345500000000001</v>
      </c>
      <c r="H724" s="67">
        <f t="shared" si="87"/>
        <v>10001.305970149253</v>
      </c>
      <c r="I724" s="305" t="s">
        <v>315</v>
      </c>
      <c r="J724" s="65">
        <v>44876</v>
      </c>
      <c r="K724" s="1145" t="s">
        <v>5462</v>
      </c>
      <c r="L724" s="177">
        <v>38</v>
      </c>
      <c r="M724" s="66">
        <f>AVERAGE(CPVTFC3SG0052!K17:L17)</f>
        <v>0.94684999999999997</v>
      </c>
      <c r="N724" s="67">
        <f t="shared" si="101"/>
        <v>23161.971830985913</v>
      </c>
      <c r="O724" s="205" t="s">
        <v>315</v>
      </c>
      <c r="P724" s="18">
        <v>44882</v>
      </c>
      <c r="Q724" s="2089" t="s">
        <v>5491</v>
      </c>
      <c r="R724" s="102">
        <v>157</v>
      </c>
      <c r="S724" s="102">
        <f>AVERAGE(CPVTFC3SG0060!R22:S22)</f>
        <v>0.14184999999999998</v>
      </c>
      <c r="T724" s="13">
        <f t="shared" si="106"/>
        <v>-28.875000000000053</v>
      </c>
      <c r="U724" s="2171" t="s">
        <v>314</v>
      </c>
      <c r="V724" s="4828"/>
    </row>
    <row r="725" spans="1:23" ht="24.75" thickBot="1" x14ac:dyDescent="0.3">
      <c r="A725" s="529">
        <v>553</v>
      </c>
      <c r="B725" s="4859"/>
      <c r="C725" s="2126" t="s">
        <v>5493</v>
      </c>
      <c r="D725" s="121">
        <v>44831</v>
      </c>
      <c r="E725" s="452" t="s">
        <v>4915</v>
      </c>
      <c r="F725" s="445">
        <v>110</v>
      </c>
      <c r="G725" s="445">
        <f>AVERAGE(CPVTFC3SG0021!T14:U14)</f>
        <v>2.7355</v>
      </c>
      <c r="H725" s="123">
        <f t="shared" si="87"/>
        <v>9631.7164179104475</v>
      </c>
      <c r="I725" s="369" t="s">
        <v>315</v>
      </c>
      <c r="J725" s="121">
        <v>44876</v>
      </c>
      <c r="K725" s="1734" t="s">
        <v>5462</v>
      </c>
      <c r="L725" s="1492">
        <v>39</v>
      </c>
      <c r="M725" s="122">
        <f>AVERAGE(CPVTFC3SG0052!M17:N17)</f>
        <v>0.62660000000000005</v>
      </c>
      <c r="N725" s="123">
        <f t="shared" si="101"/>
        <v>14140.845070422534</v>
      </c>
      <c r="O725" s="2142" t="s">
        <v>315</v>
      </c>
      <c r="P725" s="969"/>
      <c r="Q725" s="1268"/>
      <c r="R725" s="1586"/>
      <c r="S725" s="1268"/>
      <c r="T725" s="1268"/>
      <c r="U725" s="2127"/>
      <c r="V725" s="4828"/>
    </row>
    <row r="726" spans="1:23" x14ac:dyDescent="0.25">
      <c r="A726" s="475">
        <v>554</v>
      </c>
      <c r="B726" s="2168" t="s">
        <v>2764</v>
      </c>
      <c r="C726" s="1282" t="s">
        <v>868</v>
      </c>
      <c r="D726" s="407">
        <v>44831</v>
      </c>
      <c r="E726" s="477" t="s">
        <v>4915</v>
      </c>
      <c r="F726" s="478">
        <v>111</v>
      </c>
      <c r="G726" s="478">
        <f>AVERAGE(CPVTFC3SG0021!V14:W14)</f>
        <v>1.15015</v>
      </c>
      <c r="H726" s="405">
        <f t="shared" si="87"/>
        <v>3716.2313432835817</v>
      </c>
      <c r="I726" s="1283" t="s">
        <v>315</v>
      </c>
      <c r="J726" s="806"/>
      <c r="K726" s="806"/>
      <c r="L726" s="809"/>
      <c r="M726" s="721"/>
      <c r="N726" s="721"/>
      <c r="O726" s="1299"/>
      <c r="P726" s="490">
        <v>44882</v>
      </c>
      <c r="Q726" s="2093" t="s">
        <v>5491</v>
      </c>
      <c r="R726" s="492">
        <v>182</v>
      </c>
      <c r="S726" s="492">
        <f>AVERAGE(CPVTFC3SG0060!T26:U26)</f>
        <v>0.19974999999999998</v>
      </c>
      <c r="T726" s="622">
        <f t="shared" ref="T726:T727" si="107">(S726-0.1478)/0.0136*66</f>
        <v>252.11029411764704</v>
      </c>
      <c r="U726" s="2172" t="s">
        <v>315</v>
      </c>
      <c r="V726" s="4856" t="s">
        <v>1416</v>
      </c>
    </row>
    <row r="727" spans="1:23" x14ac:dyDescent="0.25">
      <c r="A727" s="590">
        <v>555</v>
      </c>
      <c r="B727" s="424" t="s">
        <v>2764</v>
      </c>
      <c r="C727" s="300" t="s">
        <v>2442</v>
      </c>
      <c r="D727" s="65">
        <v>44831</v>
      </c>
      <c r="E727" s="387" t="s">
        <v>4915</v>
      </c>
      <c r="F727" s="164">
        <v>112</v>
      </c>
      <c r="G727" s="164">
        <f>AVERAGE(CPVTFC3SG0021!X14:Y14)</f>
        <v>1.6809500000000002</v>
      </c>
      <c r="H727" s="67">
        <f t="shared" si="87"/>
        <v>5696.8283582089562</v>
      </c>
      <c r="I727" s="305" t="s">
        <v>315</v>
      </c>
      <c r="J727" s="841"/>
      <c r="K727" s="841"/>
      <c r="L727" s="842"/>
      <c r="M727" s="642"/>
      <c r="N727" s="642"/>
      <c r="O727" s="648"/>
      <c r="P727" s="18">
        <v>44882</v>
      </c>
      <c r="Q727" s="2089" t="s">
        <v>5491</v>
      </c>
      <c r="R727" s="102">
        <v>183</v>
      </c>
      <c r="S727" s="102">
        <f>AVERAGE(CPVTFC3SG0060!V26:W26)</f>
        <v>7.619999999999999E-2</v>
      </c>
      <c r="T727" s="13">
        <f t="shared" si="107"/>
        <v>-347.47058823529409</v>
      </c>
      <c r="U727" s="2171" t="s">
        <v>315</v>
      </c>
      <c r="V727" s="4857"/>
    </row>
    <row r="728" spans="1:23" ht="24.75" thickBot="1" x14ac:dyDescent="0.3">
      <c r="A728" s="411">
        <v>556</v>
      </c>
      <c r="B728" s="1375" t="s">
        <v>2764</v>
      </c>
      <c r="C728" s="2138" t="s">
        <v>5493</v>
      </c>
      <c r="D728" s="412">
        <v>44831</v>
      </c>
      <c r="E728" s="484" t="s">
        <v>4915</v>
      </c>
      <c r="F728" s="485">
        <v>113</v>
      </c>
      <c r="G728" s="485">
        <f>AVERAGE(CPVTFC3SG0021!B16:C16)</f>
        <v>2.8662999999999998</v>
      </c>
      <c r="H728" s="415">
        <f t="shared" si="87"/>
        <v>10119.776119402984</v>
      </c>
      <c r="I728" s="1285" t="s">
        <v>315</v>
      </c>
      <c r="J728" s="412">
        <v>44876</v>
      </c>
      <c r="K728" s="1742" t="s">
        <v>5462</v>
      </c>
      <c r="L728" s="1743">
        <v>40</v>
      </c>
      <c r="M728" s="414">
        <f>AVERAGE(CPVTFC3SG0052!O17:P17)</f>
        <v>2.40225</v>
      </c>
      <c r="N728" s="415">
        <f t="shared" si="101"/>
        <v>64159.15492957746</v>
      </c>
      <c r="O728" s="2141" t="s">
        <v>315</v>
      </c>
      <c r="P728" s="1257"/>
      <c r="Q728" s="1256"/>
      <c r="R728" s="2022"/>
      <c r="S728" s="1256"/>
      <c r="T728" s="1256"/>
      <c r="U728" s="1756"/>
      <c r="V728" s="4709"/>
    </row>
    <row r="729" spans="1:23" x14ac:dyDescent="0.25">
      <c r="A729" s="82">
        <v>557</v>
      </c>
      <c r="B729" s="273"/>
      <c r="C729" s="2116"/>
      <c r="D729" s="83"/>
      <c r="E729" s="127"/>
      <c r="F729" s="375"/>
      <c r="G729" s="84"/>
      <c r="H729" s="85"/>
      <c r="I729" s="376"/>
      <c r="J729" s="827"/>
      <c r="K729" s="827"/>
      <c r="L729" s="829"/>
      <c r="M729" s="656"/>
      <c r="N729" s="656"/>
      <c r="O729" s="672"/>
      <c r="P729" s="830"/>
      <c r="Q729" s="1271"/>
      <c r="R729" s="1288"/>
      <c r="S729" s="1271"/>
      <c r="T729" s="1271"/>
      <c r="U729" s="1271"/>
      <c r="W729" s="5">
        <f>SUM(W5:W728)</f>
        <v>134</v>
      </c>
    </row>
    <row r="730" spans="1:23" x14ac:dyDescent="0.25">
      <c r="A730" s="8">
        <v>558</v>
      </c>
      <c r="B730" s="272"/>
      <c r="C730" s="144"/>
      <c r="D730" s="18"/>
      <c r="E730" s="92"/>
      <c r="F730" s="102"/>
      <c r="G730" s="7"/>
      <c r="H730" s="13"/>
      <c r="I730" s="175"/>
      <c r="J730" s="841"/>
      <c r="K730" s="841"/>
      <c r="L730" s="842"/>
      <c r="M730" s="642"/>
      <c r="N730" s="642"/>
      <c r="O730" s="648"/>
      <c r="P730" s="645"/>
      <c r="Q730" s="694"/>
      <c r="R730" s="695"/>
      <c r="S730" s="694"/>
      <c r="T730" s="694"/>
      <c r="U730" s="694"/>
    </row>
    <row r="731" spans="1:23" x14ac:dyDescent="0.25">
      <c r="A731" s="6">
        <v>559</v>
      </c>
      <c r="B731" s="273"/>
      <c r="C731" s="144"/>
      <c r="D731" s="18"/>
      <c r="E731" s="92"/>
      <c r="F731" s="102"/>
      <c r="G731" s="7"/>
      <c r="H731" s="13"/>
      <c r="I731" s="175"/>
      <c r="J731" s="875"/>
      <c r="K731" s="876"/>
      <c r="L731" s="877"/>
      <c r="M731" s="645"/>
      <c r="N731" s="646"/>
      <c r="O731" s="648"/>
      <c r="P731" s="645"/>
      <c r="Q731" s="694"/>
      <c r="R731" s="695"/>
      <c r="S731" s="694"/>
      <c r="T731" s="694"/>
      <c r="U731" s="694"/>
    </row>
    <row r="732" spans="1:23" x14ac:dyDescent="0.25">
      <c r="A732" s="8">
        <v>560</v>
      </c>
      <c r="B732" s="272"/>
      <c r="C732" s="144"/>
      <c r="D732" s="18"/>
      <c r="E732" s="92"/>
      <c r="F732" s="102"/>
      <c r="G732" s="7"/>
      <c r="H732" s="13"/>
      <c r="I732" s="175"/>
      <c r="J732" s="875"/>
      <c r="K732" s="876"/>
      <c r="L732" s="877"/>
      <c r="M732" s="645"/>
      <c r="N732" s="646"/>
      <c r="O732" s="648"/>
      <c r="P732" s="645"/>
      <c r="Q732" s="694"/>
      <c r="R732" s="695"/>
      <c r="S732" s="694"/>
      <c r="T732" s="694"/>
      <c r="U732" s="694"/>
    </row>
    <row r="733" spans="1:23" x14ac:dyDescent="0.25">
      <c r="A733" s="6">
        <v>561</v>
      </c>
      <c r="B733" s="273"/>
      <c r="C733" s="144"/>
      <c r="D733" s="18"/>
      <c r="E733" s="92"/>
      <c r="F733" s="102"/>
      <c r="G733" s="7"/>
      <c r="H733" s="13"/>
      <c r="I733" s="175"/>
      <c r="J733" s="875"/>
      <c r="K733" s="876"/>
      <c r="L733" s="877"/>
      <c r="M733" s="645"/>
      <c r="N733" s="646"/>
      <c r="O733" s="648"/>
      <c r="P733" s="645"/>
      <c r="Q733" s="694"/>
      <c r="R733" s="695"/>
      <c r="S733" s="694"/>
      <c r="T733" s="694"/>
      <c r="U733" s="694"/>
    </row>
    <row r="734" spans="1:23" x14ac:dyDescent="0.25">
      <c r="A734" s="8">
        <v>562</v>
      </c>
      <c r="B734" s="272"/>
      <c r="C734" s="144"/>
      <c r="D734" s="18"/>
      <c r="E734" s="92"/>
      <c r="F734" s="102"/>
      <c r="G734" s="7"/>
      <c r="H734" s="13"/>
      <c r="I734" s="175"/>
      <c r="J734" s="875"/>
      <c r="K734" s="876"/>
      <c r="L734" s="877"/>
      <c r="M734" s="645"/>
      <c r="N734" s="646"/>
      <c r="O734" s="648"/>
      <c r="P734" s="645"/>
      <c r="Q734" s="694"/>
      <c r="R734" s="695"/>
      <c r="S734" s="694"/>
      <c r="T734" s="694"/>
      <c r="U734" s="694"/>
    </row>
    <row r="735" spans="1:23" x14ac:dyDescent="0.25">
      <c r="A735" s="6">
        <v>563</v>
      </c>
      <c r="B735" s="273"/>
      <c r="C735" s="144"/>
      <c r="D735" s="18"/>
      <c r="E735" s="92"/>
      <c r="F735" s="102"/>
      <c r="G735" s="7"/>
      <c r="H735" s="13"/>
      <c r="I735" s="175"/>
      <c r="J735" s="875"/>
      <c r="K735" s="876"/>
      <c r="L735" s="877"/>
      <c r="M735" s="645"/>
      <c r="N735" s="646"/>
      <c r="O735" s="648"/>
      <c r="P735" s="645"/>
      <c r="Q735" s="694"/>
      <c r="R735" s="695"/>
      <c r="S735" s="694"/>
      <c r="T735" s="694"/>
      <c r="U735" s="694"/>
    </row>
    <row r="736" spans="1:23" x14ac:dyDescent="0.25">
      <c r="A736" s="8">
        <v>564</v>
      </c>
      <c r="B736" s="272"/>
      <c r="C736" s="144"/>
      <c r="D736" s="18"/>
      <c r="E736" s="92"/>
      <c r="F736" s="102"/>
      <c r="G736" s="7"/>
      <c r="H736" s="13"/>
      <c r="I736" s="175"/>
      <c r="J736" s="841"/>
      <c r="K736" s="841"/>
      <c r="L736" s="842"/>
      <c r="M736" s="642"/>
      <c r="N736" s="642"/>
      <c r="O736" s="648"/>
      <c r="P736" s="645"/>
      <c r="Q736" s="694"/>
      <c r="R736" s="695"/>
      <c r="S736" s="694"/>
      <c r="T736" s="694"/>
      <c r="U736" s="694"/>
    </row>
    <row r="737" spans="1:22" x14ac:dyDescent="0.25">
      <c r="A737" s="6">
        <v>565</v>
      </c>
      <c r="B737" s="273"/>
      <c r="C737" s="144"/>
      <c r="D737" s="18"/>
      <c r="E737" s="92"/>
      <c r="F737" s="102"/>
      <c r="G737" s="7"/>
      <c r="H737" s="13"/>
      <c r="I737" s="175"/>
      <c r="J737" s="841"/>
      <c r="K737" s="841"/>
      <c r="L737" s="842"/>
      <c r="M737" s="642"/>
      <c r="N737" s="642"/>
      <c r="O737" s="648"/>
      <c r="P737" s="645"/>
      <c r="Q737" s="694"/>
      <c r="R737" s="695"/>
      <c r="S737" s="694"/>
      <c r="T737" s="694"/>
      <c r="U737" s="694"/>
    </row>
    <row r="738" spans="1:22" x14ac:dyDescent="0.25">
      <c r="A738" s="8">
        <v>566</v>
      </c>
      <c r="B738" s="272"/>
      <c r="C738" s="144"/>
      <c r="D738" s="18"/>
      <c r="E738" s="92"/>
      <c r="F738" s="102"/>
      <c r="G738" s="7"/>
      <c r="H738" s="13"/>
      <c r="I738" s="175"/>
      <c r="J738" s="875"/>
      <c r="K738" s="876"/>
      <c r="L738" s="877"/>
      <c r="M738" s="645"/>
      <c r="N738" s="646"/>
      <c r="O738" s="648"/>
      <c r="P738" s="645"/>
      <c r="Q738" s="694"/>
      <c r="R738" s="695"/>
      <c r="S738" s="694"/>
      <c r="T738" s="694"/>
      <c r="U738" s="694"/>
    </row>
    <row r="739" spans="1:22" x14ac:dyDescent="0.25">
      <c r="A739" s="6">
        <v>567</v>
      </c>
      <c r="B739" s="273"/>
      <c r="C739" s="144"/>
      <c r="D739" s="18"/>
      <c r="E739" s="92"/>
      <c r="F739" s="102"/>
      <c r="G739" s="7"/>
      <c r="H739" s="13"/>
      <c r="I739" s="175"/>
      <c r="J739" s="875"/>
      <c r="K739" s="876"/>
      <c r="L739" s="877"/>
      <c r="M739" s="645"/>
      <c r="N739" s="646"/>
      <c r="O739" s="648"/>
      <c r="P739" s="645"/>
      <c r="Q739" s="694"/>
      <c r="R739" s="695"/>
      <c r="S739" s="694"/>
      <c r="T739" s="694"/>
      <c r="U739" s="694"/>
    </row>
    <row r="740" spans="1:22" x14ac:dyDescent="0.25">
      <c r="A740" s="8">
        <v>568</v>
      </c>
      <c r="B740" s="272"/>
      <c r="C740" s="144"/>
      <c r="D740" s="18"/>
      <c r="E740" s="92"/>
      <c r="F740" s="102"/>
      <c r="G740" s="7"/>
      <c r="H740" s="13"/>
      <c r="I740" s="175"/>
      <c r="J740" s="841"/>
      <c r="K740" s="841"/>
      <c r="L740" s="842"/>
      <c r="M740" s="642"/>
      <c r="N740" s="642"/>
      <c r="O740" s="648"/>
      <c r="P740" s="645"/>
      <c r="Q740" s="694"/>
      <c r="R740" s="695"/>
      <c r="S740" s="694"/>
      <c r="T740" s="694"/>
      <c r="U740" s="694"/>
    </row>
    <row r="741" spans="1:22" x14ac:dyDescent="0.25">
      <c r="A741" s="6">
        <v>569</v>
      </c>
      <c r="B741" s="273"/>
      <c r="C741" s="144"/>
      <c r="D741" s="18"/>
      <c r="E741" s="92"/>
      <c r="F741" s="102"/>
      <c r="G741" s="7"/>
      <c r="H741" s="13"/>
      <c r="I741" s="175"/>
      <c r="J741" s="875"/>
      <c r="K741" s="876"/>
      <c r="L741" s="877"/>
      <c r="M741" s="645"/>
      <c r="N741" s="646"/>
      <c r="O741" s="648"/>
      <c r="P741" s="645"/>
      <c r="Q741" s="694"/>
      <c r="R741" s="695"/>
      <c r="S741" s="694"/>
      <c r="T741" s="694"/>
      <c r="U741" s="694"/>
    </row>
    <row r="742" spans="1:22" x14ac:dyDescent="0.25">
      <c r="A742" s="8">
        <v>570</v>
      </c>
      <c r="B742" s="272"/>
      <c r="C742" s="144"/>
      <c r="D742" s="18"/>
      <c r="E742" s="92"/>
      <c r="F742" s="102"/>
      <c r="G742" s="7"/>
      <c r="H742" s="13"/>
      <c r="I742" s="175"/>
      <c r="J742" s="875"/>
      <c r="K742" s="876"/>
      <c r="L742" s="877"/>
      <c r="M742" s="645"/>
      <c r="N742" s="646"/>
      <c r="O742" s="648"/>
      <c r="P742" s="645"/>
      <c r="Q742" s="694"/>
      <c r="R742" s="695"/>
      <c r="S742" s="694"/>
      <c r="T742" s="694"/>
      <c r="U742" s="694"/>
    </row>
    <row r="743" spans="1:22" x14ac:dyDescent="0.25">
      <c r="A743" s="6">
        <v>571</v>
      </c>
      <c r="B743" s="273"/>
      <c r="C743" s="144"/>
      <c r="D743" s="18"/>
      <c r="E743" s="92"/>
      <c r="F743" s="102"/>
      <c r="G743" s="7"/>
      <c r="H743" s="13"/>
      <c r="I743" s="175"/>
      <c r="J743" s="875"/>
      <c r="K743" s="876"/>
      <c r="L743" s="877"/>
      <c r="M743" s="645"/>
      <c r="N743" s="646"/>
      <c r="O743" s="648"/>
      <c r="P743" s="645"/>
      <c r="Q743" s="694"/>
      <c r="R743" s="695"/>
      <c r="S743" s="694"/>
      <c r="T743" s="694"/>
      <c r="U743" s="694"/>
    </row>
    <row r="744" spans="1:22" x14ac:dyDescent="0.25">
      <c r="A744" s="8">
        <v>572</v>
      </c>
      <c r="B744" s="272"/>
      <c r="C744" s="144"/>
      <c r="D744" s="18"/>
      <c r="E744" s="92"/>
      <c r="F744" s="102"/>
      <c r="G744" s="7"/>
      <c r="H744" s="13"/>
      <c r="I744" s="175"/>
      <c r="J744" s="875"/>
      <c r="K744" s="876"/>
      <c r="L744" s="877"/>
      <c r="M744" s="645"/>
      <c r="N744" s="646"/>
      <c r="O744" s="648"/>
      <c r="P744" s="645"/>
      <c r="Q744" s="694"/>
      <c r="R744" s="695"/>
      <c r="S744" s="694"/>
      <c r="T744" s="694"/>
      <c r="U744" s="694"/>
    </row>
    <row r="745" spans="1:22" x14ac:dyDescent="0.25">
      <c r="A745" s="6">
        <v>573</v>
      </c>
      <c r="B745" s="273"/>
      <c r="C745" s="144"/>
      <c r="D745" s="18"/>
      <c r="E745" s="92"/>
      <c r="F745" s="102"/>
      <c r="G745" s="7"/>
      <c r="H745" s="13"/>
      <c r="I745" s="175"/>
      <c r="J745" s="875"/>
      <c r="K745" s="876"/>
      <c r="L745" s="877"/>
      <c r="M745" s="645"/>
      <c r="N745" s="646"/>
      <c r="O745" s="648"/>
      <c r="P745" s="645"/>
      <c r="Q745" s="694"/>
      <c r="R745" s="695"/>
      <c r="S745" s="694"/>
      <c r="T745" s="694"/>
      <c r="U745" s="694"/>
    </row>
    <row r="746" spans="1:22" x14ac:dyDescent="0.25">
      <c r="A746" s="8">
        <v>574</v>
      </c>
      <c r="B746" s="272"/>
      <c r="C746" s="144"/>
      <c r="D746" s="18"/>
      <c r="E746" s="92"/>
      <c r="F746" s="102"/>
      <c r="G746" s="7"/>
      <c r="H746" s="13"/>
      <c r="I746" s="175"/>
      <c r="J746" s="841"/>
      <c r="K746" s="841"/>
      <c r="L746" s="842"/>
      <c r="M746" s="642"/>
      <c r="N746" s="642"/>
      <c r="O746" s="648"/>
      <c r="P746" s="645"/>
      <c r="Q746" s="694"/>
      <c r="R746" s="695"/>
      <c r="S746" s="694"/>
      <c r="T746" s="694"/>
      <c r="U746" s="694"/>
    </row>
    <row r="747" spans="1:22" x14ac:dyDescent="0.25">
      <c r="A747" s="6">
        <v>575</v>
      </c>
      <c r="B747" s="273"/>
      <c r="C747" s="144"/>
      <c r="D747" s="18"/>
      <c r="E747" s="92"/>
      <c r="F747" s="102"/>
      <c r="G747" s="7"/>
      <c r="H747" s="13"/>
      <c r="I747" s="175"/>
      <c r="J747" s="875"/>
      <c r="K747" s="876"/>
      <c r="L747" s="877"/>
      <c r="M747" s="645"/>
      <c r="N747" s="646"/>
      <c r="O747" s="648"/>
      <c r="P747" s="645"/>
      <c r="Q747" s="694"/>
      <c r="R747" s="695"/>
      <c r="S747" s="694"/>
      <c r="T747" s="694"/>
      <c r="U747" s="694"/>
    </row>
    <row r="748" spans="1:22" x14ac:dyDescent="0.25">
      <c r="A748" s="8">
        <v>576</v>
      </c>
      <c r="B748" s="272"/>
      <c r="C748" s="144"/>
      <c r="D748" s="18"/>
      <c r="E748" s="92"/>
      <c r="F748" s="102"/>
      <c r="G748" s="7"/>
      <c r="H748" s="13"/>
      <c r="I748" s="175"/>
      <c r="J748" s="875"/>
      <c r="K748" s="876"/>
      <c r="L748" s="877"/>
      <c r="M748" s="645"/>
      <c r="N748" s="646"/>
      <c r="O748" s="648"/>
      <c r="P748" s="645"/>
      <c r="Q748" s="694"/>
      <c r="R748" s="695"/>
      <c r="S748" s="694"/>
      <c r="T748" s="694"/>
      <c r="U748" s="694"/>
    </row>
    <row r="749" spans="1:22" x14ac:dyDescent="0.25">
      <c r="A749" s="6">
        <v>577</v>
      </c>
      <c r="B749" s="273"/>
      <c r="C749" s="144"/>
      <c r="D749" s="18"/>
      <c r="E749" s="92"/>
      <c r="F749" s="102"/>
      <c r="G749" s="7"/>
      <c r="H749" s="13"/>
      <c r="I749" s="175"/>
      <c r="J749" s="875"/>
      <c r="K749" s="876"/>
      <c r="L749" s="877"/>
      <c r="M749" s="645"/>
      <c r="N749" s="646"/>
      <c r="O749" s="648"/>
      <c r="P749" s="645"/>
      <c r="Q749" s="694"/>
      <c r="R749" s="695"/>
      <c r="S749" s="694"/>
      <c r="T749" s="694"/>
      <c r="U749" s="694"/>
      <c r="V749" s="286"/>
    </row>
    <row r="750" spans="1:22" x14ac:dyDescent="0.25">
      <c r="A750" s="8">
        <v>578</v>
      </c>
      <c r="B750" s="272"/>
      <c r="C750" s="144"/>
      <c r="D750" s="18"/>
      <c r="E750" s="92"/>
      <c r="F750" s="102"/>
      <c r="G750" s="7"/>
      <c r="H750" s="13"/>
      <c r="I750" s="175"/>
      <c r="J750" s="841"/>
      <c r="K750" s="841"/>
      <c r="L750" s="842"/>
      <c r="M750" s="642"/>
      <c r="N750" s="642"/>
      <c r="O750" s="648"/>
      <c r="P750" s="645"/>
      <c r="Q750" s="694"/>
      <c r="R750" s="695"/>
      <c r="S750" s="694"/>
      <c r="T750" s="694"/>
      <c r="U750" s="694"/>
      <c r="V750" s="287"/>
    </row>
    <row r="751" spans="1:22" x14ac:dyDescent="0.25">
      <c r="A751" s="6">
        <v>579</v>
      </c>
      <c r="B751" s="273"/>
      <c r="C751" s="144"/>
      <c r="D751" s="18"/>
      <c r="E751" s="92"/>
      <c r="F751" s="102"/>
      <c r="G751" s="7"/>
      <c r="H751" s="13"/>
      <c r="I751" s="175"/>
      <c r="J751" s="841"/>
      <c r="K751" s="841"/>
      <c r="L751" s="842"/>
      <c r="M751" s="642"/>
      <c r="N751" s="642"/>
      <c r="O751" s="648"/>
      <c r="P751" s="645"/>
      <c r="Q751" s="694"/>
      <c r="R751" s="695"/>
      <c r="S751" s="694"/>
      <c r="T751" s="694"/>
      <c r="U751" s="694"/>
    </row>
    <row r="752" spans="1:22" x14ac:dyDescent="0.25">
      <c r="A752" s="8">
        <v>580</v>
      </c>
      <c r="B752" s="272"/>
      <c r="C752" s="144"/>
      <c r="D752" s="18"/>
      <c r="E752" s="92"/>
      <c r="F752" s="102"/>
      <c r="G752" s="7"/>
      <c r="H752" s="13"/>
      <c r="I752" s="175"/>
      <c r="J752" s="875"/>
      <c r="K752" s="876"/>
      <c r="L752" s="877"/>
      <c r="M752" s="645"/>
      <c r="N752" s="646"/>
      <c r="O752" s="648"/>
      <c r="P752" s="645"/>
      <c r="Q752" s="694"/>
      <c r="R752" s="695"/>
      <c r="S752" s="694"/>
      <c r="T752" s="694"/>
      <c r="U752" s="694"/>
    </row>
    <row r="753" spans="1:21" x14ac:dyDescent="0.25">
      <c r="A753" s="6">
        <v>581</v>
      </c>
      <c r="B753" s="273"/>
      <c r="C753" s="144"/>
      <c r="D753" s="18"/>
      <c r="E753" s="92"/>
      <c r="F753" s="102"/>
      <c r="G753" s="7"/>
      <c r="H753" s="13"/>
      <c r="I753" s="175"/>
      <c r="J753" s="875"/>
      <c r="K753" s="876"/>
      <c r="L753" s="877"/>
      <c r="M753" s="645"/>
      <c r="N753" s="646"/>
      <c r="O753" s="648"/>
      <c r="P753" s="645"/>
      <c r="Q753" s="694"/>
      <c r="R753" s="695"/>
      <c r="S753" s="694"/>
      <c r="T753" s="694"/>
      <c r="U753" s="694"/>
    </row>
    <row r="754" spans="1:21" x14ac:dyDescent="0.25">
      <c r="A754" s="8">
        <v>582</v>
      </c>
      <c r="B754" s="272"/>
      <c r="C754" s="144"/>
      <c r="D754" s="18"/>
      <c r="E754" s="92"/>
      <c r="F754" s="102"/>
      <c r="G754" s="7"/>
      <c r="H754" s="13"/>
      <c r="I754" s="175"/>
      <c r="J754" s="841"/>
      <c r="K754" s="841"/>
      <c r="L754" s="842"/>
      <c r="M754" s="642"/>
      <c r="N754" s="642"/>
      <c r="O754" s="648"/>
      <c r="P754" s="645"/>
      <c r="Q754" s="694"/>
      <c r="R754" s="695"/>
      <c r="S754" s="694"/>
      <c r="T754" s="694"/>
      <c r="U754" s="694"/>
    </row>
    <row r="755" spans="1:21" x14ac:dyDescent="0.25">
      <c r="A755" s="6">
        <v>583</v>
      </c>
      <c r="B755" s="273"/>
      <c r="C755" s="144"/>
      <c r="D755" s="18"/>
      <c r="E755" s="92"/>
      <c r="F755" s="102"/>
      <c r="G755" s="7"/>
      <c r="H755" s="13"/>
      <c r="I755" s="175"/>
      <c r="J755" s="875"/>
      <c r="K755" s="876"/>
      <c r="L755" s="877"/>
      <c r="M755" s="645"/>
      <c r="N755" s="646"/>
      <c r="O755" s="648"/>
      <c r="P755" s="645"/>
      <c r="Q755" s="694"/>
      <c r="R755" s="695"/>
      <c r="S755" s="694"/>
      <c r="T755" s="694"/>
      <c r="U755" s="694"/>
    </row>
    <row r="756" spans="1:21" x14ac:dyDescent="0.25">
      <c r="A756" s="8">
        <v>584</v>
      </c>
      <c r="B756" s="272"/>
      <c r="C756" s="144"/>
      <c r="D756" s="18"/>
      <c r="E756" s="92"/>
      <c r="F756" s="102"/>
      <c r="G756" s="7"/>
      <c r="H756" s="13"/>
      <c r="I756" s="175"/>
      <c r="J756" s="875"/>
      <c r="K756" s="876"/>
      <c r="L756" s="877"/>
      <c r="M756" s="645"/>
      <c r="N756" s="646"/>
      <c r="O756" s="648"/>
      <c r="P756" s="645"/>
      <c r="Q756" s="694"/>
      <c r="R756" s="695"/>
      <c r="S756" s="694"/>
      <c r="T756" s="694"/>
      <c r="U756" s="694"/>
    </row>
    <row r="757" spans="1:21" x14ac:dyDescent="0.25">
      <c r="A757" s="6">
        <v>585</v>
      </c>
      <c r="B757" s="273"/>
      <c r="C757" s="144"/>
      <c r="D757" s="18"/>
      <c r="E757" s="92"/>
      <c r="F757" s="102"/>
      <c r="G757" s="7"/>
      <c r="H757" s="13"/>
      <c r="I757" s="175"/>
      <c r="J757" s="875"/>
      <c r="K757" s="876"/>
      <c r="L757" s="877"/>
      <c r="M757" s="645"/>
      <c r="N757" s="646"/>
      <c r="O757" s="648"/>
      <c r="P757" s="645"/>
      <c r="Q757" s="694"/>
      <c r="R757" s="695"/>
      <c r="S757" s="694"/>
      <c r="T757" s="694"/>
      <c r="U757" s="694"/>
    </row>
    <row r="758" spans="1:21" x14ac:dyDescent="0.25">
      <c r="A758" s="8">
        <v>586</v>
      </c>
      <c r="B758" s="272"/>
      <c r="C758" s="144"/>
      <c r="D758" s="18"/>
      <c r="E758" s="92"/>
      <c r="F758" s="102"/>
      <c r="G758" s="7"/>
      <c r="H758" s="13"/>
      <c r="I758" s="175"/>
      <c r="J758" s="841"/>
      <c r="K758" s="841"/>
      <c r="L758" s="842"/>
      <c r="M758" s="642"/>
      <c r="N758" s="642"/>
      <c r="O758" s="648"/>
      <c r="P758" s="645"/>
      <c r="Q758" s="694"/>
      <c r="R758" s="695"/>
      <c r="S758" s="694"/>
      <c r="T758" s="694"/>
      <c r="U758" s="694"/>
    </row>
    <row r="759" spans="1:21" x14ac:dyDescent="0.25">
      <c r="A759" s="6">
        <v>587</v>
      </c>
      <c r="B759" s="273"/>
      <c r="C759" s="144"/>
      <c r="D759" s="18"/>
      <c r="E759" s="92"/>
      <c r="F759" s="102"/>
      <c r="G759" s="7"/>
      <c r="H759" s="13"/>
      <c r="I759" s="175"/>
      <c r="J759" s="841"/>
      <c r="K759" s="841"/>
      <c r="L759" s="842"/>
      <c r="M759" s="642"/>
      <c r="N759" s="642"/>
      <c r="O759" s="648"/>
      <c r="P759" s="645"/>
      <c r="Q759" s="694"/>
      <c r="R759" s="695"/>
      <c r="S759" s="694"/>
      <c r="T759" s="694"/>
      <c r="U759" s="694"/>
    </row>
    <row r="760" spans="1:21" x14ac:dyDescent="0.25">
      <c r="A760" s="8">
        <v>588</v>
      </c>
      <c r="B760" s="272"/>
      <c r="C760" s="144"/>
      <c r="D760" s="18"/>
      <c r="E760" s="92"/>
      <c r="F760" s="102"/>
      <c r="G760" s="7"/>
      <c r="H760" s="13"/>
      <c r="I760" s="175"/>
      <c r="J760" s="841"/>
      <c r="K760" s="841"/>
      <c r="L760" s="842"/>
      <c r="M760" s="642"/>
      <c r="N760" s="642"/>
      <c r="O760" s="648"/>
      <c r="P760" s="645"/>
      <c r="Q760" s="694"/>
      <c r="R760" s="695"/>
      <c r="S760" s="694"/>
      <c r="T760" s="694"/>
      <c r="U760" s="694"/>
    </row>
    <row r="761" spans="1:21" x14ac:dyDescent="0.25">
      <c r="A761" s="6">
        <v>589</v>
      </c>
      <c r="B761" s="273"/>
      <c r="C761" s="144"/>
      <c r="D761" s="18"/>
      <c r="E761" s="92"/>
      <c r="F761" s="102"/>
      <c r="G761" s="7"/>
      <c r="H761" s="13"/>
      <c r="I761" s="175"/>
      <c r="J761" s="875"/>
      <c r="K761" s="876"/>
      <c r="L761" s="877"/>
      <c r="M761" s="645"/>
      <c r="N761" s="646"/>
      <c r="O761" s="648"/>
      <c r="P761" s="645"/>
      <c r="Q761" s="694"/>
      <c r="R761" s="695"/>
      <c r="S761" s="694"/>
      <c r="T761" s="694"/>
      <c r="U761" s="694"/>
    </row>
    <row r="762" spans="1:21" x14ac:dyDescent="0.25">
      <c r="A762" s="8">
        <v>590</v>
      </c>
      <c r="B762" s="272"/>
      <c r="C762" s="144"/>
      <c r="D762" s="18"/>
      <c r="E762" s="92"/>
      <c r="F762" s="102"/>
      <c r="G762" s="7"/>
      <c r="H762" s="13"/>
      <c r="I762" s="175"/>
      <c r="J762" s="875"/>
      <c r="K762" s="876"/>
      <c r="L762" s="877"/>
      <c r="M762" s="645"/>
      <c r="N762" s="646"/>
      <c r="O762" s="648"/>
      <c r="P762" s="645"/>
      <c r="Q762" s="694"/>
      <c r="R762" s="695"/>
      <c r="S762" s="694"/>
      <c r="T762" s="694"/>
      <c r="U762" s="694"/>
    </row>
    <row r="763" spans="1:21" x14ac:dyDescent="0.25">
      <c r="A763" s="6">
        <v>591</v>
      </c>
      <c r="B763" s="273"/>
      <c r="C763" s="144"/>
      <c r="D763" s="18"/>
      <c r="E763" s="92"/>
      <c r="F763" s="102"/>
      <c r="G763" s="7"/>
      <c r="H763" s="13"/>
      <c r="I763" s="175"/>
      <c r="J763" s="875"/>
      <c r="K763" s="876"/>
      <c r="L763" s="877"/>
      <c r="M763" s="645"/>
      <c r="N763" s="646"/>
      <c r="O763" s="648"/>
      <c r="P763" s="645"/>
      <c r="Q763" s="694"/>
      <c r="R763" s="695"/>
      <c r="S763" s="694"/>
      <c r="T763" s="694"/>
      <c r="U763" s="694"/>
    </row>
    <row r="764" spans="1:21" x14ac:dyDescent="0.25">
      <c r="A764" s="8">
        <v>592</v>
      </c>
      <c r="B764" s="272"/>
      <c r="C764" s="144"/>
      <c r="D764" s="18"/>
      <c r="E764" s="92"/>
      <c r="F764" s="102"/>
      <c r="G764" s="7"/>
      <c r="H764" s="13"/>
      <c r="I764" s="175"/>
      <c r="J764" s="841"/>
      <c r="K764" s="841"/>
      <c r="L764" s="842"/>
      <c r="M764" s="642"/>
      <c r="N764" s="642"/>
      <c r="O764" s="648"/>
      <c r="P764" s="645"/>
      <c r="Q764" s="694"/>
      <c r="R764" s="695"/>
      <c r="S764" s="694"/>
      <c r="T764" s="694"/>
      <c r="U764" s="694"/>
    </row>
    <row r="765" spans="1:21" x14ac:dyDescent="0.25">
      <c r="A765" s="6">
        <v>593</v>
      </c>
      <c r="B765" s="273"/>
      <c r="C765" s="144"/>
      <c r="D765" s="18"/>
      <c r="E765" s="92"/>
      <c r="F765" s="102"/>
      <c r="G765" s="7"/>
      <c r="H765" s="13"/>
      <c r="I765" s="175"/>
      <c r="J765" s="841"/>
      <c r="K765" s="841"/>
      <c r="L765" s="842"/>
      <c r="M765" s="642"/>
      <c r="N765" s="642"/>
      <c r="O765" s="648"/>
      <c r="P765" s="645"/>
      <c r="Q765" s="694"/>
      <c r="R765" s="695"/>
      <c r="S765" s="694"/>
      <c r="T765" s="694"/>
      <c r="U765" s="694"/>
    </row>
    <row r="766" spans="1:21" x14ac:dyDescent="0.25">
      <c r="A766" s="8">
        <v>594</v>
      </c>
      <c r="B766" s="272"/>
      <c r="C766" s="144"/>
      <c r="D766" s="18"/>
      <c r="E766" s="92"/>
      <c r="F766" s="102"/>
      <c r="G766" s="7"/>
      <c r="H766" s="13"/>
      <c r="I766" s="175"/>
      <c r="J766" s="875"/>
      <c r="K766" s="876"/>
      <c r="L766" s="877"/>
      <c r="M766" s="645"/>
      <c r="N766" s="646"/>
      <c r="O766" s="648"/>
      <c r="P766" s="645"/>
      <c r="Q766" s="694"/>
      <c r="R766" s="695"/>
      <c r="S766" s="694"/>
      <c r="T766" s="694"/>
      <c r="U766" s="694"/>
    </row>
    <row r="767" spans="1:21" x14ac:dyDescent="0.25">
      <c r="A767" s="6">
        <v>595</v>
      </c>
      <c r="B767" s="273"/>
      <c r="C767" s="144"/>
      <c r="D767" s="18"/>
      <c r="E767" s="92"/>
      <c r="F767" s="102"/>
      <c r="G767" s="7"/>
      <c r="H767" s="13"/>
      <c r="I767" s="175"/>
      <c r="J767" s="875"/>
      <c r="K767" s="876"/>
      <c r="L767" s="877"/>
      <c r="M767" s="645"/>
      <c r="N767" s="646"/>
      <c r="O767" s="648"/>
      <c r="P767" s="645"/>
      <c r="Q767" s="694"/>
      <c r="R767" s="695"/>
      <c r="S767" s="694"/>
      <c r="T767" s="694"/>
      <c r="U767" s="694"/>
    </row>
    <row r="768" spans="1:21" x14ac:dyDescent="0.25">
      <c r="A768" s="8">
        <v>596</v>
      </c>
      <c r="B768" s="272"/>
      <c r="C768" s="144"/>
      <c r="D768" s="18"/>
      <c r="E768" s="92"/>
      <c r="F768" s="102"/>
      <c r="G768" s="7"/>
      <c r="H768" s="13"/>
      <c r="I768" s="175"/>
      <c r="J768" s="841"/>
      <c r="K768" s="841"/>
      <c r="L768" s="842"/>
      <c r="M768" s="642"/>
      <c r="N768" s="642"/>
      <c r="O768" s="648"/>
      <c r="P768" s="645"/>
      <c r="Q768" s="694"/>
      <c r="R768" s="695"/>
      <c r="S768" s="694"/>
      <c r="T768" s="694"/>
      <c r="U768" s="694"/>
    </row>
    <row r="769" spans="1:22" x14ac:dyDescent="0.25">
      <c r="A769" s="6">
        <v>597</v>
      </c>
      <c r="B769" s="273"/>
      <c r="C769" s="144"/>
      <c r="D769" s="18"/>
      <c r="E769" s="92"/>
      <c r="F769" s="102"/>
      <c r="G769" s="7"/>
      <c r="H769" s="13"/>
      <c r="I769" s="175"/>
      <c r="J769" s="841"/>
      <c r="K769" s="841"/>
      <c r="L769" s="842"/>
      <c r="M769" s="642"/>
      <c r="N769" s="642"/>
      <c r="O769" s="648"/>
      <c r="P769" s="645"/>
      <c r="Q769" s="694"/>
      <c r="R769" s="695"/>
      <c r="S769" s="694"/>
      <c r="T769" s="694"/>
      <c r="U769" s="694"/>
    </row>
    <row r="770" spans="1:22" x14ac:dyDescent="0.25">
      <c r="A770" s="8">
        <v>598</v>
      </c>
      <c r="B770" s="272"/>
      <c r="C770" s="144"/>
      <c r="D770" s="18"/>
      <c r="E770" s="92"/>
      <c r="F770" s="102"/>
      <c r="G770" s="7"/>
      <c r="H770" s="13"/>
      <c r="I770" s="175"/>
      <c r="J770" s="875"/>
      <c r="K770" s="876"/>
      <c r="L770" s="877"/>
      <c r="M770" s="645"/>
      <c r="N770" s="646"/>
      <c r="O770" s="648"/>
      <c r="P770" s="645"/>
      <c r="Q770" s="694"/>
      <c r="R770" s="695"/>
      <c r="S770" s="694"/>
      <c r="T770" s="694"/>
      <c r="U770" s="694"/>
    </row>
    <row r="771" spans="1:22" x14ac:dyDescent="0.25">
      <c r="A771" s="6">
        <v>599</v>
      </c>
      <c r="B771" s="273"/>
      <c r="C771" s="144"/>
      <c r="D771" s="18"/>
      <c r="E771" s="92"/>
      <c r="F771" s="102"/>
      <c r="G771" s="7"/>
      <c r="H771" s="13"/>
      <c r="I771" s="175"/>
      <c r="J771" s="875"/>
      <c r="K771" s="876"/>
      <c r="L771" s="877"/>
      <c r="M771" s="645"/>
      <c r="N771" s="646"/>
      <c r="O771" s="648"/>
      <c r="P771" s="645"/>
      <c r="Q771" s="694"/>
      <c r="R771" s="695"/>
      <c r="S771" s="694"/>
      <c r="T771" s="694"/>
      <c r="U771" s="694"/>
    </row>
    <row r="772" spans="1:22" x14ac:dyDescent="0.25">
      <c r="A772" s="8">
        <v>600</v>
      </c>
      <c r="B772" s="272"/>
      <c r="C772" s="144"/>
      <c r="D772" s="18"/>
      <c r="E772" s="92"/>
      <c r="F772" s="102"/>
      <c r="G772" s="7"/>
      <c r="H772" s="13"/>
      <c r="I772" s="175"/>
      <c r="J772" s="875"/>
      <c r="K772" s="876"/>
      <c r="L772" s="877"/>
      <c r="M772" s="645"/>
      <c r="N772" s="646"/>
      <c r="O772" s="648"/>
      <c r="P772" s="645"/>
      <c r="Q772" s="694"/>
      <c r="R772" s="695"/>
      <c r="S772" s="694"/>
      <c r="T772" s="694"/>
      <c r="U772" s="694"/>
    </row>
    <row r="773" spans="1:22" x14ac:dyDescent="0.25">
      <c r="A773" s="6">
        <v>601</v>
      </c>
      <c r="B773" s="273"/>
      <c r="C773" s="144"/>
      <c r="D773" s="18"/>
      <c r="E773" s="92"/>
      <c r="F773" s="102"/>
      <c r="G773" s="7"/>
      <c r="H773" s="13"/>
      <c r="I773" s="175"/>
      <c r="J773" s="841"/>
      <c r="K773" s="841"/>
      <c r="L773" s="842"/>
      <c r="M773" s="642"/>
      <c r="N773" s="642"/>
      <c r="O773" s="648"/>
      <c r="P773" s="645"/>
      <c r="Q773" s="694"/>
      <c r="R773" s="695"/>
      <c r="S773" s="694"/>
      <c r="T773" s="694"/>
      <c r="U773" s="694"/>
    </row>
    <row r="774" spans="1:22" x14ac:dyDescent="0.25">
      <c r="A774" s="8">
        <v>602</v>
      </c>
      <c r="B774" s="272"/>
      <c r="C774" s="144"/>
      <c r="D774" s="18"/>
      <c r="E774" s="92"/>
      <c r="F774" s="102"/>
      <c r="G774" s="7"/>
      <c r="H774" s="13"/>
      <c r="I774" s="175"/>
      <c r="J774" s="841"/>
      <c r="K774" s="841"/>
      <c r="L774" s="842"/>
      <c r="M774" s="642"/>
      <c r="N774" s="642"/>
      <c r="O774" s="648"/>
      <c r="P774" s="645"/>
      <c r="Q774" s="694"/>
      <c r="R774" s="695"/>
      <c r="S774" s="694"/>
      <c r="T774" s="694"/>
      <c r="U774" s="694"/>
    </row>
    <row r="775" spans="1:22" x14ac:dyDescent="0.25">
      <c r="A775" s="6">
        <v>603</v>
      </c>
      <c r="B775" s="273"/>
      <c r="C775" s="144"/>
      <c r="D775" s="18"/>
      <c r="E775" s="92"/>
      <c r="F775" s="102"/>
      <c r="G775" s="7"/>
      <c r="H775" s="13"/>
      <c r="I775" s="175"/>
      <c r="J775" s="875"/>
      <c r="K775" s="876"/>
      <c r="L775" s="877"/>
      <c r="M775" s="645"/>
      <c r="N775" s="646"/>
      <c r="O775" s="648"/>
      <c r="P775" s="645"/>
      <c r="Q775" s="694"/>
      <c r="R775" s="695"/>
      <c r="S775" s="694"/>
      <c r="T775" s="694"/>
      <c r="U775" s="694"/>
      <c r="V775" s="286"/>
    </row>
    <row r="776" spans="1:22" x14ac:dyDescent="0.25">
      <c r="A776" s="8">
        <v>604</v>
      </c>
      <c r="B776" s="272"/>
      <c r="C776" s="144"/>
      <c r="D776" s="18"/>
      <c r="E776" s="92"/>
      <c r="F776" s="102"/>
      <c r="G776" s="7"/>
      <c r="H776" s="13"/>
      <c r="I776" s="175"/>
      <c r="J776" s="841"/>
      <c r="K776" s="841"/>
      <c r="L776" s="842"/>
      <c r="M776" s="642"/>
      <c r="N776" s="642"/>
      <c r="O776" s="648"/>
      <c r="P776" s="645"/>
      <c r="Q776" s="694"/>
      <c r="R776" s="695"/>
      <c r="S776" s="694"/>
      <c r="T776" s="694"/>
      <c r="U776" s="694"/>
      <c r="V776" s="287"/>
    </row>
    <row r="777" spans="1:22" x14ac:dyDescent="0.25">
      <c r="A777" s="6">
        <v>605</v>
      </c>
      <c r="B777" s="273"/>
      <c r="C777" s="144"/>
      <c r="D777" s="18"/>
      <c r="E777" s="92"/>
      <c r="F777" s="102"/>
      <c r="G777" s="7"/>
      <c r="H777" s="13"/>
      <c r="I777" s="175"/>
      <c r="J777" s="855"/>
      <c r="K777" s="855"/>
      <c r="L777" s="857"/>
      <c r="M777" s="642"/>
      <c r="N777" s="642"/>
      <c r="O777" s="648"/>
      <c r="P777" s="645"/>
      <c r="Q777" s="694"/>
      <c r="R777" s="695"/>
      <c r="S777" s="694"/>
      <c r="T777" s="694"/>
      <c r="U777" s="694"/>
    </row>
    <row r="778" spans="1:22" x14ac:dyDescent="0.25">
      <c r="A778" s="8">
        <v>606</v>
      </c>
      <c r="B778" s="272"/>
      <c r="C778" s="144"/>
      <c r="D778" s="18"/>
      <c r="E778" s="92"/>
      <c r="F778" s="102"/>
      <c r="G778" s="7"/>
      <c r="H778" s="13"/>
      <c r="I778" s="175"/>
      <c r="J778" s="875"/>
      <c r="K778" s="876"/>
      <c r="L778" s="877"/>
      <c r="M778" s="645"/>
      <c r="N778" s="646"/>
      <c r="O778" s="648"/>
      <c r="P778" s="645"/>
      <c r="Q778" s="694"/>
      <c r="R778" s="695"/>
      <c r="S778" s="694"/>
      <c r="T778" s="694"/>
      <c r="U778" s="694"/>
    </row>
    <row r="779" spans="1:22" x14ac:dyDescent="0.25">
      <c r="A779" s="6">
        <v>607</v>
      </c>
      <c r="B779" s="273"/>
      <c r="C779" s="144"/>
      <c r="D779" s="18"/>
      <c r="E779" s="92"/>
      <c r="F779" s="102"/>
      <c r="G779" s="7"/>
      <c r="H779" s="13"/>
      <c r="I779" s="175"/>
      <c r="J779" s="875"/>
      <c r="K779" s="876"/>
      <c r="L779" s="877"/>
      <c r="M779" s="645"/>
      <c r="N779" s="646"/>
      <c r="O779" s="648"/>
      <c r="P779" s="645"/>
      <c r="Q779" s="694"/>
      <c r="R779" s="695"/>
      <c r="S779" s="694"/>
      <c r="T779" s="694"/>
      <c r="U779" s="694"/>
    </row>
    <row r="780" spans="1:22" x14ac:dyDescent="0.25">
      <c r="A780" s="8">
        <v>608</v>
      </c>
      <c r="B780" s="272"/>
      <c r="C780" s="144"/>
      <c r="D780" s="18"/>
      <c r="E780" s="92"/>
      <c r="F780" s="102"/>
      <c r="G780" s="7"/>
      <c r="H780" s="13"/>
      <c r="I780" s="175"/>
      <c r="J780" s="875"/>
      <c r="K780" s="876"/>
      <c r="L780" s="877"/>
      <c r="M780" s="645"/>
      <c r="N780" s="646"/>
      <c r="O780" s="648"/>
      <c r="P780" s="645"/>
      <c r="Q780" s="694"/>
      <c r="R780" s="695"/>
      <c r="S780" s="694"/>
      <c r="T780" s="694"/>
      <c r="U780" s="694"/>
    </row>
    <row r="781" spans="1:22" x14ac:dyDescent="0.25">
      <c r="A781" s="6">
        <v>609</v>
      </c>
      <c r="B781" s="273"/>
      <c r="C781" s="144"/>
      <c r="D781" s="18"/>
      <c r="E781" s="92"/>
      <c r="F781" s="102"/>
      <c r="G781" s="7"/>
      <c r="H781" s="13"/>
      <c r="I781" s="175"/>
      <c r="J781" s="875"/>
      <c r="K781" s="876"/>
      <c r="L781" s="877"/>
      <c r="M781" s="645"/>
      <c r="N781" s="646"/>
      <c r="O781" s="648"/>
      <c r="P781" s="645"/>
      <c r="Q781" s="694"/>
      <c r="R781" s="695"/>
      <c r="S781" s="694"/>
      <c r="T781" s="694"/>
      <c r="U781" s="694"/>
    </row>
    <row r="782" spans="1:22" x14ac:dyDescent="0.25">
      <c r="A782" s="8">
        <v>610</v>
      </c>
      <c r="B782" s="272"/>
      <c r="C782" s="144"/>
      <c r="D782" s="18"/>
      <c r="E782" s="92"/>
      <c r="F782" s="102"/>
      <c r="G782" s="7"/>
      <c r="H782" s="13"/>
      <c r="I782" s="175"/>
      <c r="J782" s="875"/>
      <c r="K782" s="876"/>
      <c r="L782" s="877"/>
      <c r="M782" s="645"/>
      <c r="N782" s="646"/>
      <c r="O782" s="648"/>
      <c r="P782" s="645"/>
      <c r="Q782" s="694"/>
      <c r="R782" s="695"/>
      <c r="S782" s="694"/>
      <c r="T782" s="694"/>
      <c r="U782" s="694"/>
    </row>
    <row r="783" spans="1:22" x14ac:dyDescent="0.25">
      <c r="A783" s="6">
        <v>611</v>
      </c>
      <c r="B783" s="273"/>
      <c r="C783" s="144"/>
      <c r="D783" s="18"/>
      <c r="E783" s="92"/>
      <c r="F783" s="102"/>
      <c r="G783" s="7"/>
      <c r="H783" s="13"/>
      <c r="I783" s="175"/>
      <c r="J783" s="875"/>
      <c r="K783" s="876"/>
      <c r="L783" s="877"/>
      <c r="M783" s="645"/>
      <c r="N783" s="646"/>
      <c r="O783" s="648"/>
      <c r="P783" s="645"/>
      <c r="Q783" s="694"/>
      <c r="R783" s="695"/>
      <c r="S783" s="694"/>
      <c r="T783" s="694"/>
      <c r="U783" s="694"/>
    </row>
    <row r="784" spans="1:22" x14ac:dyDescent="0.25">
      <c r="A784" s="8">
        <v>612</v>
      </c>
      <c r="B784" s="272"/>
      <c r="C784" s="144"/>
      <c r="D784" s="18"/>
      <c r="E784" s="92"/>
      <c r="F784" s="102"/>
      <c r="G784" s="7"/>
      <c r="H784" s="13"/>
      <c r="I784" s="175"/>
      <c r="J784" s="855"/>
      <c r="K784" s="855"/>
      <c r="L784" s="857"/>
      <c r="M784" s="642"/>
      <c r="N784" s="642"/>
      <c r="O784" s="648"/>
      <c r="P784" s="645"/>
      <c r="Q784" s="694"/>
      <c r="R784" s="695"/>
      <c r="S784" s="694"/>
      <c r="T784" s="694"/>
      <c r="U784" s="694"/>
    </row>
    <row r="785" spans="1:22" x14ac:dyDescent="0.25">
      <c r="A785" s="6">
        <v>613</v>
      </c>
      <c r="B785" s="273"/>
      <c r="C785" s="144"/>
      <c r="D785" s="18"/>
      <c r="E785" s="92"/>
      <c r="F785" s="102"/>
      <c r="G785" s="7"/>
      <c r="H785" s="13"/>
      <c r="I785" s="175"/>
      <c r="J785" s="875"/>
      <c r="K785" s="876"/>
      <c r="L785" s="877"/>
      <c r="M785" s="645"/>
      <c r="N785" s="646"/>
      <c r="O785" s="648"/>
      <c r="P785" s="645"/>
      <c r="Q785" s="694"/>
      <c r="R785" s="695"/>
      <c r="S785" s="694"/>
      <c r="T785" s="694"/>
      <c r="U785" s="694"/>
    </row>
    <row r="786" spans="1:22" x14ac:dyDescent="0.25">
      <c r="A786" s="8">
        <v>614</v>
      </c>
      <c r="B786" s="272"/>
      <c r="C786" s="144"/>
      <c r="D786" s="18"/>
      <c r="E786" s="92"/>
      <c r="F786" s="102"/>
      <c r="G786" s="7"/>
      <c r="H786" s="13"/>
      <c r="I786" s="175"/>
      <c r="J786" s="875"/>
      <c r="K786" s="876"/>
      <c r="L786" s="877"/>
      <c r="M786" s="645"/>
      <c r="N786" s="646"/>
      <c r="O786" s="648"/>
      <c r="P786" s="645"/>
      <c r="Q786" s="694"/>
      <c r="R786" s="695"/>
      <c r="S786" s="694"/>
      <c r="T786" s="694"/>
      <c r="U786" s="694"/>
    </row>
    <row r="787" spans="1:22" x14ac:dyDescent="0.25">
      <c r="A787" s="6">
        <v>615</v>
      </c>
      <c r="B787" s="273"/>
      <c r="C787" s="144"/>
      <c r="D787" s="18"/>
      <c r="E787" s="92"/>
      <c r="F787" s="102"/>
      <c r="G787" s="7"/>
      <c r="H787" s="13"/>
      <c r="I787" s="175"/>
      <c r="J787" s="875"/>
      <c r="K787" s="876"/>
      <c r="L787" s="877"/>
      <c r="M787" s="645"/>
      <c r="N787" s="646"/>
      <c r="O787" s="648"/>
      <c r="P787" s="645"/>
      <c r="Q787" s="694"/>
      <c r="R787" s="695"/>
      <c r="S787" s="694"/>
      <c r="T787" s="694"/>
      <c r="U787" s="694"/>
    </row>
    <row r="788" spans="1:22" x14ac:dyDescent="0.25">
      <c r="A788" s="8">
        <v>616</v>
      </c>
      <c r="B788" s="272"/>
      <c r="C788" s="144"/>
      <c r="D788" s="18"/>
      <c r="E788" s="92"/>
      <c r="F788" s="102"/>
      <c r="G788" s="7"/>
      <c r="H788" s="13"/>
      <c r="I788" s="175"/>
      <c r="J788" s="875"/>
      <c r="K788" s="876"/>
      <c r="L788" s="877"/>
      <c r="M788" s="645"/>
      <c r="N788" s="646"/>
      <c r="O788" s="648"/>
      <c r="P788" s="645"/>
      <c r="Q788" s="694"/>
      <c r="R788" s="695"/>
      <c r="S788" s="694"/>
      <c r="T788" s="694"/>
      <c r="U788" s="694"/>
    </row>
    <row r="789" spans="1:22" x14ac:dyDescent="0.25">
      <c r="A789" s="6">
        <v>617</v>
      </c>
      <c r="B789" s="273"/>
      <c r="C789" s="144"/>
      <c r="D789" s="18"/>
      <c r="E789" s="92"/>
      <c r="F789" s="102"/>
      <c r="G789" s="7"/>
      <c r="H789" s="13"/>
      <c r="I789" s="175"/>
      <c r="J789" s="855"/>
      <c r="K789" s="855"/>
      <c r="L789" s="857"/>
      <c r="M789" s="642"/>
      <c r="N789" s="642"/>
      <c r="O789" s="648"/>
      <c r="P789" s="645"/>
      <c r="Q789" s="694"/>
      <c r="R789" s="695"/>
      <c r="S789" s="694"/>
      <c r="T789" s="694"/>
      <c r="U789" s="694"/>
    </row>
    <row r="790" spans="1:22" x14ac:dyDescent="0.25">
      <c r="A790" s="8">
        <v>618</v>
      </c>
      <c r="B790" s="272"/>
      <c r="C790" s="144"/>
      <c r="D790" s="18"/>
      <c r="E790" s="92"/>
      <c r="F790" s="102"/>
      <c r="G790" s="7"/>
      <c r="H790" s="13"/>
      <c r="I790" s="175"/>
      <c r="J790" s="855"/>
      <c r="K790" s="855"/>
      <c r="L790" s="857"/>
      <c r="M790" s="642"/>
      <c r="N790" s="642"/>
      <c r="O790" s="648"/>
      <c r="P790" s="645"/>
      <c r="Q790" s="694"/>
      <c r="R790" s="695"/>
      <c r="S790" s="694"/>
      <c r="T790" s="694"/>
      <c r="U790" s="694"/>
    </row>
    <row r="791" spans="1:22" x14ac:dyDescent="0.25">
      <c r="A791" s="6">
        <v>619</v>
      </c>
      <c r="B791" s="273"/>
      <c r="C791" s="144"/>
      <c r="D791" s="18"/>
      <c r="E791" s="92"/>
      <c r="F791" s="102"/>
      <c r="G791" s="7"/>
      <c r="H791" s="13"/>
      <c r="I791" s="175"/>
      <c r="J791" s="855"/>
      <c r="K791" s="855"/>
      <c r="L791" s="857"/>
      <c r="M791" s="642"/>
      <c r="N791" s="642"/>
      <c r="O791" s="648"/>
      <c r="P791" s="645"/>
      <c r="Q791" s="694"/>
      <c r="R791" s="695"/>
      <c r="S791" s="694"/>
      <c r="T791" s="694"/>
      <c r="U791" s="694"/>
      <c r="V791" s="286"/>
    </row>
    <row r="792" spans="1:22" x14ac:dyDescent="0.25">
      <c r="A792" s="8">
        <v>620</v>
      </c>
      <c r="B792" s="272"/>
      <c r="C792" s="144"/>
      <c r="D792" s="18"/>
      <c r="E792" s="92"/>
      <c r="F792" s="102"/>
      <c r="G792" s="7"/>
      <c r="H792" s="13"/>
      <c r="I792" s="175"/>
      <c r="J792" s="875"/>
      <c r="K792" s="876"/>
      <c r="L792" s="877"/>
      <c r="M792" s="645"/>
      <c r="N792" s="646"/>
      <c r="O792" s="648"/>
      <c r="P792" s="645"/>
      <c r="Q792" s="694"/>
      <c r="R792" s="695"/>
      <c r="S792" s="694"/>
      <c r="T792" s="694"/>
      <c r="U792" s="694"/>
      <c r="V792" s="287"/>
    </row>
    <row r="793" spans="1:22" x14ac:dyDescent="0.25">
      <c r="A793" s="6">
        <v>621</v>
      </c>
      <c r="B793" s="273"/>
      <c r="C793" s="144"/>
      <c r="D793" s="18"/>
      <c r="E793" s="92"/>
      <c r="F793" s="102"/>
      <c r="G793" s="7"/>
      <c r="H793" s="13"/>
      <c r="I793" s="175"/>
      <c r="J793" s="875"/>
      <c r="K793" s="876"/>
      <c r="L793" s="877"/>
      <c r="M793" s="645"/>
      <c r="N793" s="646"/>
      <c r="O793" s="648"/>
      <c r="P793" s="645"/>
      <c r="Q793" s="694"/>
      <c r="R793" s="695"/>
      <c r="S793" s="694"/>
      <c r="T793" s="694"/>
      <c r="U793" s="694"/>
    </row>
    <row r="794" spans="1:22" x14ac:dyDescent="0.25">
      <c r="A794" s="8">
        <v>622</v>
      </c>
      <c r="B794" s="272"/>
      <c r="C794" s="144"/>
      <c r="D794" s="18"/>
      <c r="E794" s="92"/>
      <c r="F794" s="102"/>
      <c r="G794" s="7"/>
      <c r="H794" s="13"/>
      <c r="I794" s="175"/>
      <c r="J794" s="875"/>
      <c r="K794" s="876"/>
      <c r="L794" s="877"/>
      <c r="M794" s="645"/>
      <c r="N794" s="646"/>
      <c r="O794" s="648"/>
      <c r="P794" s="645"/>
      <c r="Q794" s="694"/>
      <c r="R794" s="695"/>
      <c r="S794" s="694"/>
      <c r="T794" s="694"/>
      <c r="U794" s="694"/>
    </row>
    <row r="795" spans="1:22" x14ac:dyDescent="0.25">
      <c r="A795" s="6">
        <v>623</v>
      </c>
      <c r="B795" s="273"/>
      <c r="C795" s="144"/>
      <c r="D795" s="18"/>
      <c r="E795" s="92"/>
      <c r="F795" s="102"/>
      <c r="G795" s="7"/>
      <c r="H795" s="13"/>
      <c r="I795" s="175"/>
      <c r="J795" s="875"/>
      <c r="K795" s="876"/>
      <c r="L795" s="877"/>
      <c r="M795" s="645"/>
      <c r="N795" s="646"/>
      <c r="O795" s="648"/>
      <c r="P795" s="645"/>
      <c r="Q795" s="694"/>
      <c r="R795" s="695"/>
      <c r="S795" s="694"/>
      <c r="T795" s="694"/>
      <c r="U795" s="694"/>
      <c r="V795" s="286"/>
    </row>
    <row r="796" spans="1:22" x14ac:dyDescent="0.25">
      <c r="A796" s="8">
        <v>624</v>
      </c>
      <c r="B796" s="272"/>
      <c r="C796" s="144"/>
      <c r="D796" s="18"/>
      <c r="E796" s="92"/>
      <c r="F796" s="102"/>
      <c r="G796" s="7"/>
      <c r="H796" s="13"/>
      <c r="I796" s="175"/>
      <c r="J796" s="855"/>
      <c r="K796" s="855"/>
      <c r="L796" s="857"/>
      <c r="M796" s="642"/>
      <c r="N796" s="642"/>
      <c r="O796" s="648"/>
      <c r="P796" s="645"/>
      <c r="Q796" s="694"/>
      <c r="R796" s="695"/>
      <c r="S796" s="694"/>
      <c r="T796" s="694"/>
      <c r="U796" s="694"/>
      <c r="V796" s="287"/>
    </row>
    <row r="797" spans="1:22" x14ac:dyDescent="0.25">
      <c r="A797" s="6">
        <v>625</v>
      </c>
      <c r="B797" s="273"/>
      <c r="C797" s="144"/>
      <c r="D797" s="18"/>
      <c r="E797" s="92"/>
      <c r="F797" s="102"/>
      <c r="G797" s="7"/>
      <c r="H797" s="13"/>
      <c r="I797" s="175"/>
      <c r="J797" s="875"/>
      <c r="K797" s="876"/>
      <c r="L797" s="877"/>
      <c r="M797" s="645"/>
      <c r="N797" s="646"/>
      <c r="O797" s="648"/>
      <c r="P797" s="645"/>
      <c r="Q797" s="694"/>
      <c r="R797" s="695"/>
      <c r="S797" s="694"/>
      <c r="T797" s="694"/>
      <c r="U797" s="694"/>
    </row>
    <row r="798" spans="1:22" x14ac:dyDescent="0.25">
      <c r="A798" s="8">
        <v>626</v>
      </c>
      <c r="B798" s="272"/>
      <c r="C798" s="144"/>
      <c r="D798" s="18"/>
      <c r="E798" s="92"/>
      <c r="F798" s="7"/>
      <c r="G798" s="7"/>
      <c r="H798" s="13"/>
      <c r="I798" s="257"/>
      <c r="J798" s="855"/>
      <c r="K798" s="855"/>
      <c r="L798" s="857"/>
      <c r="M798" s="642"/>
      <c r="N798" s="642"/>
      <c r="O798" s="648"/>
      <c r="P798" s="645"/>
      <c r="Q798" s="694"/>
      <c r="R798" s="695"/>
      <c r="S798" s="694"/>
      <c r="T798" s="694"/>
      <c r="U798" s="694"/>
    </row>
    <row r="799" spans="1:22" x14ac:dyDescent="0.25">
      <c r="A799" s="6">
        <v>627</v>
      </c>
      <c r="B799" s="273"/>
      <c r="C799" s="144"/>
      <c r="D799" s="18"/>
      <c r="E799" s="92"/>
      <c r="F799" s="7"/>
      <c r="G799" s="7"/>
      <c r="H799" s="13"/>
      <c r="I799" s="257"/>
      <c r="J799" s="855"/>
      <c r="K799" s="856"/>
      <c r="L799" s="857"/>
      <c r="M799" s="645"/>
      <c r="N799" s="646"/>
      <c r="O799" s="648"/>
      <c r="P799" s="645"/>
      <c r="Q799" s="694"/>
      <c r="R799" s="695"/>
      <c r="S799" s="694"/>
      <c r="T799" s="694"/>
      <c r="U799" s="694"/>
    </row>
    <row r="800" spans="1:22" x14ac:dyDescent="0.25">
      <c r="A800" s="8">
        <v>628</v>
      </c>
      <c r="B800" s="272"/>
      <c r="C800" s="144"/>
      <c r="D800" s="18"/>
      <c r="E800" s="92"/>
      <c r="F800" s="7"/>
      <c r="G800" s="7"/>
      <c r="H800" s="13"/>
      <c r="I800" s="257"/>
      <c r="J800" s="855"/>
      <c r="K800" s="856"/>
      <c r="L800" s="857"/>
      <c r="M800" s="645"/>
      <c r="N800" s="646"/>
      <c r="O800" s="648"/>
      <c r="P800" s="645"/>
      <c r="Q800" s="694"/>
      <c r="R800" s="695"/>
      <c r="S800" s="694"/>
      <c r="T800" s="694"/>
      <c r="U800" s="694"/>
    </row>
    <row r="801" spans="1:22" x14ac:dyDescent="0.25">
      <c r="A801" s="6">
        <v>629</v>
      </c>
      <c r="B801" s="273"/>
      <c r="C801" s="144"/>
      <c r="D801" s="18"/>
      <c r="E801" s="92"/>
      <c r="F801" s="7"/>
      <c r="G801" s="7"/>
      <c r="H801" s="13"/>
      <c r="I801" s="257"/>
      <c r="J801" s="855"/>
      <c r="K801" s="855"/>
      <c r="L801" s="857"/>
      <c r="M801" s="642"/>
      <c r="N801" s="642"/>
      <c r="O801" s="648"/>
      <c r="P801" s="645"/>
      <c r="Q801" s="694"/>
      <c r="R801" s="695"/>
      <c r="S801" s="694"/>
      <c r="T801" s="694"/>
      <c r="U801" s="694"/>
    </row>
    <row r="802" spans="1:22" x14ac:dyDescent="0.25">
      <c r="A802" s="8">
        <v>630</v>
      </c>
      <c r="B802" s="272"/>
      <c r="C802" s="144"/>
      <c r="D802" s="18"/>
      <c r="E802" s="92"/>
      <c r="F802" s="7"/>
      <c r="G802" s="7"/>
      <c r="H802" s="13"/>
      <c r="I802" s="257"/>
      <c r="J802" s="855"/>
      <c r="K802" s="855"/>
      <c r="L802" s="857"/>
      <c r="M802" s="642"/>
      <c r="N802" s="642"/>
      <c r="O802" s="648"/>
      <c r="P802" s="645"/>
      <c r="Q802" s="694"/>
      <c r="R802" s="695"/>
      <c r="S802" s="694"/>
      <c r="T802" s="694"/>
      <c r="U802" s="694"/>
    </row>
    <row r="803" spans="1:22" x14ac:dyDescent="0.25">
      <c r="A803" s="6">
        <v>631</v>
      </c>
      <c r="B803" s="273"/>
      <c r="C803" s="144"/>
      <c r="D803" s="18"/>
      <c r="E803" s="92"/>
      <c r="F803" s="7"/>
      <c r="G803" s="7"/>
      <c r="H803" s="13"/>
      <c r="I803" s="257"/>
      <c r="J803" s="855"/>
      <c r="K803" s="855"/>
      <c r="L803" s="857"/>
      <c r="M803" s="642"/>
      <c r="N803" s="642"/>
      <c r="O803" s="648"/>
      <c r="P803" s="645"/>
      <c r="Q803" s="694"/>
      <c r="R803" s="695"/>
      <c r="S803" s="694"/>
      <c r="T803" s="694"/>
      <c r="U803" s="694"/>
      <c r="V803" s="286"/>
    </row>
    <row r="804" spans="1:22" x14ac:dyDescent="0.25">
      <c r="A804" s="8">
        <v>632</v>
      </c>
      <c r="B804" s="272"/>
      <c r="C804" s="144"/>
      <c r="D804" s="18"/>
      <c r="E804" s="92"/>
      <c r="F804" s="7"/>
      <c r="G804" s="7"/>
      <c r="H804" s="13"/>
      <c r="I804" s="257"/>
      <c r="J804" s="855"/>
      <c r="K804" s="855"/>
      <c r="L804" s="857"/>
      <c r="M804" s="642"/>
      <c r="N804" s="642"/>
      <c r="O804" s="648"/>
      <c r="P804" s="645"/>
      <c r="Q804" s="694"/>
      <c r="R804" s="695"/>
      <c r="S804" s="694"/>
      <c r="T804" s="694"/>
      <c r="U804" s="694"/>
      <c r="V804" s="287"/>
    </row>
    <row r="805" spans="1:22" x14ac:dyDescent="0.25">
      <c r="A805" s="6">
        <v>633</v>
      </c>
      <c r="B805" s="273"/>
      <c r="C805" s="144"/>
      <c r="D805" s="18"/>
      <c r="E805" s="92"/>
      <c r="F805" s="7"/>
      <c r="G805" s="7"/>
      <c r="H805" s="13"/>
      <c r="I805" s="257"/>
      <c r="J805" s="875"/>
      <c r="K805" s="876"/>
      <c r="L805" s="877"/>
      <c r="M805" s="645"/>
      <c r="N805" s="646"/>
      <c r="O805" s="648"/>
      <c r="P805" s="645"/>
      <c r="Q805" s="694"/>
      <c r="R805" s="695"/>
      <c r="S805" s="694"/>
      <c r="T805" s="694"/>
      <c r="U805" s="694"/>
    </row>
    <row r="806" spans="1:22" x14ac:dyDescent="0.25">
      <c r="A806" s="8">
        <v>634</v>
      </c>
      <c r="B806" s="272"/>
      <c r="C806" s="144"/>
      <c r="D806" s="18"/>
      <c r="E806" s="92"/>
      <c r="F806" s="7"/>
      <c r="G806" s="7"/>
      <c r="H806" s="13"/>
      <c r="I806" s="257"/>
      <c r="J806" s="875"/>
      <c r="K806" s="876"/>
      <c r="L806" s="877"/>
      <c r="M806" s="645"/>
      <c r="N806" s="646"/>
      <c r="O806" s="648"/>
      <c r="P806" s="645"/>
      <c r="Q806" s="694"/>
      <c r="R806" s="695"/>
      <c r="S806" s="694"/>
      <c r="T806" s="694"/>
      <c r="U806" s="694"/>
    </row>
    <row r="807" spans="1:22" x14ac:dyDescent="0.25">
      <c r="A807" s="6">
        <v>635</v>
      </c>
      <c r="B807" s="273"/>
      <c r="C807" s="144"/>
      <c r="D807" s="18"/>
      <c r="E807" s="92"/>
      <c r="F807" s="7"/>
      <c r="G807" s="7"/>
      <c r="H807" s="13"/>
      <c r="I807" s="257"/>
      <c r="J807" s="875"/>
      <c r="K807" s="876"/>
      <c r="L807" s="877"/>
      <c r="M807" s="645"/>
      <c r="N807" s="646"/>
      <c r="O807" s="648"/>
      <c r="P807" s="645"/>
      <c r="Q807" s="694"/>
      <c r="R807" s="695"/>
      <c r="S807" s="694"/>
      <c r="T807" s="694"/>
      <c r="U807" s="694"/>
    </row>
    <row r="808" spans="1:22" x14ac:dyDescent="0.25">
      <c r="A808" s="8">
        <v>636</v>
      </c>
      <c r="B808" s="272"/>
      <c r="C808" s="144"/>
      <c r="D808" s="18"/>
      <c r="E808" s="92"/>
      <c r="F808" s="7"/>
      <c r="G808" s="7"/>
      <c r="H808" s="13"/>
      <c r="I808" s="257"/>
      <c r="J808" s="875"/>
      <c r="K808" s="876"/>
      <c r="L808" s="877"/>
      <c r="M808" s="645"/>
      <c r="N808" s="646"/>
      <c r="O808" s="648"/>
      <c r="P808" s="645"/>
      <c r="Q808" s="694"/>
      <c r="R808" s="695"/>
      <c r="S808" s="694"/>
      <c r="T808" s="694"/>
      <c r="U808" s="694"/>
    </row>
    <row r="809" spans="1:22" x14ac:dyDescent="0.25">
      <c r="A809" s="6">
        <v>637</v>
      </c>
      <c r="B809" s="273"/>
      <c r="C809" s="144"/>
      <c r="D809" s="18"/>
      <c r="E809" s="92"/>
      <c r="F809" s="7"/>
      <c r="G809" s="7"/>
      <c r="H809" s="13"/>
      <c r="I809" s="257"/>
      <c r="J809" s="875"/>
      <c r="K809" s="876"/>
      <c r="L809" s="877"/>
      <c r="M809" s="645"/>
      <c r="N809" s="646"/>
      <c r="O809" s="648"/>
      <c r="P809" s="645"/>
      <c r="Q809" s="694"/>
      <c r="R809" s="695"/>
      <c r="S809" s="694"/>
      <c r="T809" s="694"/>
      <c r="U809" s="694"/>
    </row>
    <row r="810" spans="1:22" x14ac:dyDescent="0.25">
      <c r="A810" s="8">
        <v>638</v>
      </c>
      <c r="B810" s="272"/>
      <c r="C810" s="144"/>
      <c r="D810" s="18"/>
      <c r="E810" s="92"/>
      <c r="F810" s="7"/>
      <c r="G810" s="7"/>
      <c r="H810" s="13"/>
      <c r="I810" s="257"/>
      <c r="J810" s="875"/>
      <c r="K810" s="876"/>
      <c r="L810" s="877"/>
      <c r="M810" s="645"/>
      <c r="N810" s="646"/>
      <c r="O810" s="648"/>
      <c r="P810" s="645"/>
      <c r="Q810" s="694"/>
      <c r="R810" s="695"/>
      <c r="S810" s="694"/>
      <c r="T810" s="694"/>
      <c r="U810" s="694"/>
    </row>
    <row r="811" spans="1:22" x14ac:dyDescent="0.25">
      <c r="A811" s="6">
        <v>639</v>
      </c>
      <c r="B811" s="273"/>
      <c r="C811" s="144"/>
      <c r="D811" s="18"/>
      <c r="E811" s="92"/>
      <c r="F811" s="7"/>
      <c r="G811" s="7"/>
      <c r="H811" s="13"/>
      <c r="I811" s="257"/>
      <c r="J811" s="875"/>
      <c r="K811" s="876"/>
      <c r="L811" s="877"/>
      <c r="M811" s="645"/>
      <c r="N811" s="646"/>
      <c r="O811" s="648"/>
      <c r="P811" s="645"/>
      <c r="Q811" s="694"/>
      <c r="R811" s="695"/>
      <c r="S811" s="694"/>
      <c r="T811" s="694"/>
      <c r="U811" s="694"/>
    </row>
    <row r="812" spans="1:22" x14ac:dyDescent="0.25">
      <c r="A812" s="8">
        <v>640</v>
      </c>
      <c r="B812" s="272"/>
      <c r="C812" s="144"/>
      <c r="D812" s="18"/>
      <c r="E812" s="92"/>
      <c r="F812" s="7"/>
      <c r="G812" s="7"/>
      <c r="H812" s="13"/>
      <c r="I812" s="257"/>
      <c r="J812" s="875"/>
      <c r="K812" s="876"/>
      <c r="L812" s="877"/>
      <c r="M812" s="645"/>
      <c r="N812" s="646"/>
      <c r="O812" s="648"/>
      <c r="P812" s="645"/>
      <c r="Q812" s="694"/>
      <c r="R812" s="695"/>
      <c r="S812" s="694"/>
      <c r="T812" s="694"/>
      <c r="U812" s="694"/>
    </row>
    <row r="813" spans="1:22" x14ac:dyDescent="0.25">
      <c r="A813" s="6">
        <v>641</v>
      </c>
      <c r="B813" s="273"/>
      <c r="C813" s="144"/>
      <c r="D813" s="18"/>
      <c r="E813" s="92"/>
      <c r="F813" s="7"/>
      <c r="G813" s="7"/>
      <c r="H813" s="13"/>
      <c r="I813" s="257"/>
      <c r="J813" s="875"/>
      <c r="K813" s="876"/>
      <c r="L813" s="877"/>
      <c r="M813" s="645"/>
      <c r="N813" s="646"/>
      <c r="O813" s="648"/>
      <c r="P813" s="645"/>
      <c r="Q813" s="694"/>
      <c r="R813" s="695"/>
      <c r="S813" s="694"/>
      <c r="T813" s="694"/>
      <c r="U813" s="694"/>
    </row>
    <row r="814" spans="1:22" x14ac:dyDescent="0.25">
      <c r="A814" s="8">
        <v>642</v>
      </c>
      <c r="B814" s="272"/>
      <c r="C814" s="144"/>
      <c r="D814" s="18"/>
      <c r="E814" s="92"/>
      <c r="F814" s="7"/>
      <c r="G814" s="7"/>
      <c r="H814" s="13"/>
      <c r="I814" s="257"/>
      <c r="J814" s="875"/>
      <c r="K814" s="876"/>
      <c r="L814" s="877"/>
      <c r="M814" s="645"/>
      <c r="N814" s="646"/>
      <c r="O814" s="648"/>
      <c r="P814" s="645"/>
      <c r="Q814" s="694"/>
      <c r="R814" s="695"/>
      <c r="S814" s="694"/>
      <c r="T814" s="694"/>
      <c r="U814" s="694"/>
    </row>
    <row r="815" spans="1:22" x14ac:dyDescent="0.25">
      <c r="A815" s="6">
        <v>643</v>
      </c>
      <c r="B815" s="273"/>
      <c r="C815" s="144"/>
      <c r="D815" s="18"/>
      <c r="E815" s="92"/>
      <c r="F815" s="7"/>
      <c r="G815" s="7"/>
      <c r="H815" s="13"/>
      <c r="I815" s="257"/>
      <c r="J815" s="875"/>
      <c r="K815" s="876"/>
      <c r="L815" s="877"/>
      <c r="M815" s="645"/>
      <c r="N815" s="646"/>
      <c r="O815" s="648"/>
      <c r="P815" s="645"/>
      <c r="Q815" s="694"/>
      <c r="R815" s="695"/>
      <c r="S815" s="694"/>
      <c r="T815" s="694"/>
      <c r="U815" s="694"/>
      <c r="V815" s="557"/>
    </row>
    <row r="816" spans="1:22" x14ac:dyDescent="0.25">
      <c r="A816" s="8">
        <v>644</v>
      </c>
      <c r="B816" s="272"/>
      <c r="C816" s="144"/>
      <c r="D816" s="18"/>
      <c r="E816" s="92"/>
      <c r="F816" s="7"/>
      <c r="G816" s="7"/>
      <c r="H816" s="13"/>
      <c r="I816" s="257"/>
      <c r="J816" s="855"/>
      <c r="K816" s="855"/>
      <c r="L816" s="857"/>
      <c r="M816" s="642"/>
      <c r="N816" s="642"/>
      <c r="O816" s="648"/>
      <c r="P816" s="645"/>
      <c r="Q816" s="694"/>
      <c r="R816" s="695"/>
      <c r="S816" s="694"/>
      <c r="T816" s="694"/>
      <c r="U816" s="694"/>
      <c r="V816" s="287"/>
    </row>
    <row r="817" spans="1:22" x14ac:dyDescent="0.25">
      <c r="A817" s="6">
        <v>645</v>
      </c>
      <c r="B817" s="273"/>
      <c r="C817" s="144"/>
      <c r="D817" s="18"/>
      <c r="E817" s="92"/>
      <c r="F817" s="7"/>
      <c r="G817" s="7"/>
      <c r="H817" s="13"/>
      <c r="I817" s="257"/>
      <c r="J817" s="875"/>
      <c r="K817" s="876"/>
      <c r="L817" s="877"/>
      <c r="M817" s="645"/>
      <c r="N817" s="646"/>
      <c r="O817" s="648"/>
      <c r="P817" s="645"/>
      <c r="Q817" s="694"/>
      <c r="R817" s="695"/>
      <c r="S817" s="694"/>
      <c r="T817" s="694"/>
      <c r="U817" s="694"/>
    </row>
    <row r="818" spans="1:22" x14ac:dyDescent="0.25">
      <c r="A818" s="8">
        <v>646</v>
      </c>
      <c r="B818" s="272"/>
      <c r="C818" s="144"/>
      <c r="D818" s="18"/>
      <c r="E818" s="92"/>
      <c r="F818" s="7"/>
      <c r="G818" s="7"/>
      <c r="H818" s="13"/>
      <c r="I818" s="257"/>
      <c r="J818" s="855"/>
      <c r="K818" s="856"/>
      <c r="L818" s="857"/>
      <c r="M818" s="645"/>
      <c r="N818" s="646"/>
      <c r="O818" s="648"/>
      <c r="P818" s="645"/>
      <c r="Q818" s="694"/>
      <c r="R818" s="695"/>
      <c r="S818" s="694"/>
      <c r="T818" s="694"/>
      <c r="U818" s="694"/>
    </row>
    <row r="819" spans="1:22" x14ac:dyDescent="0.25">
      <c r="A819" s="6">
        <v>647</v>
      </c>
      <c r="B819" s="273"/>
      <c r="C819" s="144"/>
      <c r="D819" s="18"/>
      <c r="E819" s="92"/>
      <c r="F819" s="7"/>
      <c r="G819" s="7"/>
      <c r="H819" s="13"/>
      <c r="I819" s="257"/>
      <c r="J819" s="875"/>
      <c r="K819" s="876"/>
      <c r="L819" s="877"/>
      <c r="M819" s="645"/>
      <c r="N819" s="646"/>
      <c r="O819" s="648"/>
      <c r="P819" s="645"/>
      <c r="Q819" s="694"/>
      <c r="R819" s="695"/>
      <c r="S819" s="694"/>
      <c r="T819" s="694"/>
      <c r="U819" s="694"/>
    </row>
    <row r="820" spans="1:22" x14ac:dyDescent="0.25">
      <c r="A820" s="8">
        <v>648</v>
      </c>
      <c r="B820" s="272"/>
      <c r="C820" s="144"/>
      <c r="D820" s="18"/>
      <c r="E820" s="92"/>
      <c r="F820" s="7"/>
      <c r="G820" s="7"/>
      <c r="H820" s="13"/>
      <c r="I820" s="257"/>
      <c r="J820" s="855"/>
      <c r="K820" s="856"/>
      <c r="L820" s="857"/>
      <c r="M820" s="645"/>
      <c r="N820" s="646"/>
      <c r="O820" s="648"/>
      <c r="P820" s="645"/>
      <c r="Q820" s="694"/>
      <c r="R820" s="695"/>
      <c r="S820" s="694"/>
      <c r="T820" s="694"/>
      <c r="U820" s="694"/>
      <c r="V820" s="2119"/>
    </row>
    <row r="821" spans="1:22" x14ac:dyDescent="0.25">
      <c r="A821" s="6">
        <v>649</v>
      </c>
      <c r="B821" s="273"/>
      <c r="C821" s="144"/>
      <c r="D821" s="18"/>
      <c r="E821" s="92"/>
      <c r="F821" s="7"/>
      <c r="G821" s="7"/>
      <c r="H821" s="13"/>
      <c r="I821" s="257"/>
      <c r="J821" s="855"/>
      <c r="K821" s="856"/>
      <c r="L821" s="857"/>
      <c r="M821" s="645"/>
      <c r="N821" s="646"/>
      <c r="O821" s="648"/>
      <c r="P821" s="645"/>
      <c r="Q821" s="694"/>
      <c r="R821" s="695"/>
      <c r="S821" s="694"/>
      <c r="T821" s="694"/>
      <c r="U821" s="694"/>
      <c r="V821" s="1159"/>
    </row>
    <row r="822" spans="1:22" x14ac:dyDescent="0.25">
      <c r="A822" s="8">
        <v>650</v>
      </c>
      <c r="B822" s="272"/>
      <c r="C822" s="144"/>
      <c r="D822" s="18"/>
      <c r="E822" s="92"/>
      <c r="F822" s="7"/>
      <c r="G822" s="7"/>
      <c r="H822" s="13"/>
      <c r="I822" s="257"/>
      <c r="J822" s="855"/>
      <c r="K822" s="856"/>
      <c r="L822" s="857"/>
      <c r="M822" s="645"/>
      <c r="N822" s="646"/>
      <c r="O822" s="648"/>
      <c r="P822" s="645"/>
      <c r="Q822" s="694"/>
      <c r="R822" s="695"/>
      <c r="S822" s="694"/>
      <c r="T822" s="694"/>
      <c r="U822" s="694"/>
    </row>
    <row r="823" spans="1:22" x14ac:dyDescent="0.25">
      <c r="A823" s="6">
        <v>651</v>
      </c>
      <c r="B823" s="273"/>
      <c r="C823" s="144"/>
      <c r="D823" s="18"/>
      <c r="E823" s="92"/>
      <c r="F823" s="7"/>
      <c r="G823" s="7"/>
      <c r="H823" s="13"/>
      <c r="I823" s="257"/>
      <c r="J823" s="875"/>
      <c r="K823" s="876"/>
      <c r="L823" s="877"/>
      <c r="M823" s="645"/>
      <c r="N823" s="646"/>
      <c r="O823" s="648"/>
      <c r="P823" s="645"/>
      <c r="Q823" s="694"/>
      <c r="R823" s="695"/>
      <c r="S823" s="694"/>
      <c r="T823" s="694"/>
      <c r="U823" s="694"/>
      <c r="V823" s="286"/>
    </row>
    <row r="824" spans="1:22" x14ac:dyDescent="0.25">
      <c r="A824" s="8">
        <v>652</v>
      </c>
      <c r="B824" s="272"/>
      <c r="C824" s="144"/>
      <c r="D824" s="18"/>
      <c r="E824" s="92"/>
      <c r="F824" s="7"/>
      <c r="G824" s="7"/>
      <c r="H824" s="13"/>
      <c r="I824" s="257"/>
      <c r="J824" s="855"/>
      <c r="K824" s="855"/>
      <c r="L824" s="857"/>
      <c r="M824" s="642"/>
      <c r="N824" s="642"/>
      <c r="O824" s="648"/>
      <c r="P824" s="645"/>
      <c r="Q824" s="694"/>
      <c r="R824" s="695"/>
      <c r="S824" s="694"/>
      <c r="T824" s="694"/>
      <c r="U824" s="694"/>
      <c r="V824" s="287"/>
    </row>
    <row r="825" spans="1:22" x14ac:dyDescent="0.25">
      <c r="A825" s="6">
        <v>653</v>
      </c>
      <c r="B825" s="273"/>
      <c r="C825" s="144"/>
      <c r="D825" s="18"/>
      <c r="E825" s="92"/>
      <c r="F825" s="7"/>
      <c r="G825" s="7"/>
      <c r="H825" s="13"/>
      <c r="I825" s="257"/>
      <c r="J825" s="855"/>
      <c r="K825" s="855"/>
      <c r="L825" s="857"/>
      <c r="M825" s="642"/>
      <c r="N825" s="642"/>
      <c r="O825" s="648"/>
      <c r="P825" s="645"/>
      <c r="Q825" s="694"/>
      <c r="R825" s="695"/>
      <c r="S825" s="694"/>
      <c r="T825" s="694"/>
      <c r="U825" s="694"/>
    </row>
    <row r="826" spans="1:22" x14ac:dyDescent="0.25">
      <c r="A826" s="8">
        <v>654</v>
      </c>
      <c r="B826" s="272"/>
      <c r="C826" s="144"/>
      <c r="D826" s="18"/>
      <c r="E826" s="92"/>
      <c r="F826" s="7"/>
      <c r="G826" s="7"/>
      <c r="H826" s="13"/>
      <c r="I826" s="257"/>
      <c r="J826" s="855"/>
      <c r="K826" s="855"/>
      <c r="L826" s="857"/>
      <c r="M826" s="642"/>
      <c r="N826" s="642"/>
      <c r="O826" s="648"/>
      <c r="P826" s="645"/>
      <c r="Q826" s="694"/>
      <c r="R826" s="695"/>
      <c r="S826" s="694"/>
      <c r="T826" s="694"/>
      <c r="U826" s="694"/>
    </row>
    <row r="827" spans="1:22" x14ac:dyDescent="0.25">
      <c r="A827" s="6">
        <v>655</v>
      </c>
      <c r="B827" s="273"/>
      <c r="C827" s="144"/>
      <c r="D827" s="18"/>
      <c r="E827" s="92"/>
      <c r="F827" s="7"/>
      <c r="G827" s="7"/>
      <c r="H827" s="13"/>
      <c r="I827" s="257"/>
      <c r="J827" s="875"/>
      <c r="K827" s="876"/>
      <c r="L827" s="877"/>
      <c r="M827" s="645"/>
      <c r="N827" s="646"/>
      <c r="O827" s="648"/>
      <c r="P827" s="645"/>
      <c r="Q827" s="694"/>
      <c r="R827" s="695"/>
      <c r="S827" s="694"/>
      <c r="T827" s="694"/>
      <c r="U827" s="694"/>
    </row>
    <row r="828" spans="1:22" x14ac:dyDescent="0.25">
      <c r="A828" s="8">
        <v>656</v>
      </c>
      <c r="B828" s="272"/>
      <c r="C828" s="144"/>
      <c r="D828" s="18"/>
      <c r="E828" s="92"/>
      <c r="F828" s="7"/>
      <c r="G828" s="7"/>
      <c r="H828" s="13"/>
      <c r="I828" s="257"/>
      <c r="J828" s="855"/>
      <c r="K828" s="855"/>
      <c r="L828" s="857"/>
      <c r="M828" s="642"/>
      <c r="N828" s="642"/>
      <c r="O828" s="648"/>
      <c r="P828" s="645"/>
      <c r="Q828" s="694"/>
      <c r="R828" s="695"/>
      <c r="S828" s="694"/>
      <c r="T828" s="694"/>
      <c r="U828" s="694"/>
      <c r="V828" s="2119"/>
    </row>
    <row r="829" spans="1:22" x14ac:dyDescent="0.25">
      <c r="A829" s="6">
        <v>657</v>
      </c>
      <c r="B829" s="273"/>
      <c r="C829" s="144"/>
      <c r="D829" s="18"/>
      <c r="E829" s="92"/>
      <c r="F829" s="7"/>
      <c r="G829" s="7"/>
      <c r="H829" s="13"/>
      <c r="I829" s="257"/>
      <c r="J829" s="855"/>
      <c r="K829" s="856"/>
      <c r="L829" s="857"/>
      <c r="M829" s="645"/>
      <c r="N829" s="646"/>
      <c r="O829" s="648"/>
      <c r="P829" s="645"/>
      <c r="Q829" s="694"/>
      <c r="R829" s="695"/>
      <c r="S829" s="694"/>
      <c r="T829" s="694"/>
      <c r="U829" s="694"/>
      <c r="V829" s="1159"/>
    </row>
    <row r="830" spans="1:22" x14ac:dyDescent="0.25">
      <c r="A830" s="8">
        <v>658</v>
      </c>
      <c r="B830" s="272"/>
      <c r="C830" s="144"/>
      <c r="D830" s="18"/>
      <c r="E830" s="92"/>
      <c r="F830" s="7"/>
      <c r="G830" s="7"/>
      <c r="H830" s="13"/>
      <c r="I830" s="257"/>
      <c r="J830" s="855"/>
      <c r="K830" s="856"/>
      <c r="L830" s="857"/>
      <c r="M830" s="645"/>
      <c r="N830" s="646"/>
      <c r="O830" s="648"/>
      <c r="P830" s="645"/>
      <c r="Q830" s="694"/>
      <c r="R830" s="695"/>
      <c r="S830" s="694"/>
      <c r="T830" s="694"/>
      <c r="U830" s="694"/>
      <c r="V830" s="2119"/>
    </row>
    <row r="831" spans="1:22" x14ac:dyDescent="0.25">
      <c r="A831" s="6">
        <v>659</v>
      </c>
      <c r="B831" s="273"/>
      <c r="C831" s="144"/>
      <c r="D831" s="18"/>
      <c r="E831" s="92"/>
      <c r="F831" s="7"/>
      <c r="G831" s="7"/>
      <c r="H831" s="13"/>
      <c r="I831" s="257"/>
      <c r="J831" s="855"/>
      <c r="K831" s="856"/>
      <c r="L831" s="857"/>
      <c r="M831" s="645"/>
      <c r="N831" s="646"/>
      <c r="O831" s="648"/>
      <c r="P831" s="645"/>
      <c r="Q831" s="694"/>
      <c r="R831" s="695"/>
      <c r="S831" s="694"/>
      <c r="T831" s="694"/>
      <c r="U831" s="694"/>
      <c r="V831" s="1159"/>
    </row>
    <row r="832" spans="1:22" x14ac:dyDescent="0.25">
      <c r="A832" s="8">
        <v>660</v>
      </c>
      <c r="B832" s="272"/>
      <c r="C832" s="144"/>
      <c r="D832" s="18"/>
      <c r="E832" s="92"/>
      <c r="F832" s="7"/>
      <c r="G832" s="7"/>
      <c r="H832" s="13"/>
      <c r="I832" s="257"/>
      <c r="J832" s="855"/>
      <c r="K832" s="856"/>
      <c r="L832" s="857"/>
      <c r="M832" s="645"/>
      <c r="N832" s="646"/>
      <c r="O832" s="648"/>
      <c r="P832" s="645"/>
      <c r="Q832" s="694"/>
      <c r="R832" s="695"/>
      <c r="S832" s="694"/>
      <c r="T832" s="694"/>
      <c r="U832" s="694"/>
      <c r="V832" s="2119"/>
    </row>
    <row r="833" spans="1:22" x14ac:dyDescent="0.25">
      <c r="A833" s="6">
        <v>661</v>
      </c>
      <c r="B833" s="273"/>
      <c r="C833" s="144"/>
      <c r="D833" s="18"/>
      <c r="E833" s="92"/>
      <c r="F833" s="7"/>
      <c r="G833" s="7"/>
      <c r="H833" s="13"/>
      <c r="I833" s="257"/>
      <c r="J833" s="855"/>
      <c r="K833" s="855"/>
      <c r="L833" s="857"/>
      <c r="M833" s="642"/>
      <c r="N833" s="642"/>
      <c r="O833" s="648"/>
      <c r="P833" s="645"/>
      <c r="Q833" s="694"/>
      <c r="R833" s="695"/>
      <c r="S833" s="694"/>
      <c r="T833" s="694"/>
      <c r="U833" s="694"/>
      <c r="V833" s="1159"/>
    </row>
    <row r="834" spans="1:22" x14ac:dyDescent="0.25">
      <c r="A834" s="8">
        <v>662</v>
      </c>
      <c r="B834" s="272"/>
      <c r="C834" s="144"/>
      <c r="D834" s="18"/>
      <c r="E834" s="92"/>
      <c r="F834" s="7"/>
      <c r="G834" s="7"/>
      <c r="H834" s="13"/>
      <c r="I834" s="257"/>
      <c r="J834" s="875"/>
      <c r="K834" s="876"/>
      <c r="L834" s="877"/>
      <c r="M834" s="645"/>
      <c r="N834" s="646"/>
      <c r="O834" s="648"/>
      <c r="P834" s="645"/>
      <c r="Q834" s="694"/>
      <c r="R834" s="695"/>
      <c r="S834" s="694"/>
      <c r="T834" s="694"/>
      <c r="U834" s="694"/>
    </row>
    <row r="835" spans="1:22" x14ac:dyDescent="0.25">
      <c r="A835" s="6">
        <v>663</v>
      </c>
      <c r="B835" s="273"/>
      <c r="C835" s="144"/>
      <c r="D835" s="18"/>
      <c r="E835" s="92"/>
      <c r="F835" s="7"/>
      <c r="G835" s="7"/>
      <c r="H835" s="13"/>
      <c r="I835" s="257"/>
      <c r="J835" s="875"/>
      <c r="K835" s="876"/>
      <c r="L835" s="877"/>
      <c r="M835" s="645"/>
      <c r="N835" s="646"/>
      <c r="O835" s="648"/>
      <c r="P835" s="645"/>
      <c r="Q835" s="694"/>
      <c r="R835" s="695"/>
      <c r="S835" s="694"/>
      <c r="T835" s="694"/>
      <c r="U835" s="694"/>
    </row>
    <row r="836" spans="1:22" x14ac:dyDescent="0.25">
      <c r="A836" s="8">
        <v>664</v>
      </c>
      <c r="B836" s="272"/>
      <c r="C836" s="144"/>
      <c r="D836" s="18"/>
      <c r="E836" s="92"/>
      <c r="F836" s="7"/>
      <c r="G836" s="7"/>
      <c r="H836" s="13"/>
      <c r="I836" s="257"/>
      <c r="J836" s="855"/>
      <c r="K836" s="855"/>
      <c r="L836" s="857"/>
      <c r="M836" s="642"/>
      <c r="N836" s="642"/>
      <c r="O836" s="648"/>
      <c r="P836" s="645"/>
      <c r="Q836" s="694"/>
      <c r="R836" s="695"/>
      <c r="S836" s="694"/>
      <c r="T836" s="694"/>
      <c r="U836" s="694"/>
      <c r="V836" s="2119"/>
    </row>
    <row r="837" spans="1:22" x14ac:dyDescent="0.25">
      <c r="A837" s="6">
        <v>665</v>
      </c>
      <c r="B837" s="273"/>
      <c r="C837" s="144"/>
      <c r="D837" s="18"/>
      <c r="E837" s="92"/>
      <c r="F837" s="7"/>
      <c r="G837" s="7"/>
      <c r="H837" s="13"/>
      <c r="I837" s="257"/>
      <c r="J837" s="855"/>
      <c r="K837" s="855"/>
      <c r="L837" s="857"/>
      <c r="M837" s="642"/>
      <c r="N837" s="642"/>
      <c r="O837" s="648"/>
      <c r="P837" s="645"/>
      <c r="Q837" s="694"/>
      <c r="R837" s="695"/>
      <c r="S837" s="694"/>
      <c r="T837" s="694"/>
      <c r="U837" s="694"/>
      <c r="V837" s="1159"/>
    </row>
    <row r="838" spans="1:22" x14ac:dyDescent="0.25">
      <c r="A838" s="8">
        <v>666</v>
      </c>
      <c r="B838" s="272"/>
      <c r="C838" s="144"/>
      <c r="D838" s="18"/>
      <c r="E838" s="92"/>
      <c r="F838" s="7"/>
      <c r="G838" s="7"/>
      <c r="H838" s="13"/>
      <c r="I838" s="257"/>
      <c r="J838" s="855"/>
      <c r="K838" s="855"/>
      <c r="L838" s="857"/>
      <c r="M838" s="642"/>
      <c r="N838" s="642"/>
      <c r="O838" s="648"/>
      <c r="P838" s="645"/>
      <c r="Q838" s="694"/>
      <c r="R838" s="695"/>
      <c r="S838" s="694"/>
      <c r="T838" s="694"/>
      <c r="U838" s="694"/>
    </row>
    <row r="839" spans="1:22" x14ac:dyDescent="0.25">
      <c r="A839" s="6">
        <v>667</v>
      </c>
      <c r="B839" s="273"/>
      <c r="C839" s="144"/>
      <c r="D839" s="18"/>
      <c r="E839" s="92"/>
      <c r="F839" s="7"/>
      <c r="G839" s="7"/>
      <c r="H839" s="13"/>
      <c r="I839" s="257"/>
      <c r="J839" s="855"/>
      <c r="K839" s="855"/>
      <c r="L839" s="857"/>
      <c r="M839" s="642"/>
      <c r="N839" s="642"/>
      <c r="O839" s="648"/>
      <c r="P839" s="645"/>
      <c r="Q839" s="694"/>
      <c r="R839" s="695"/>
      <c r="S839" s="694"/>
      <c r="T839" s="694"/>
      <c r="U839" s="694"/>
    </row>
    <row r="840" spans="1:22" x14ac:dyDescent="0.25">
      <c r="A840" s="8">
        <v>668</v>
      </c>
      <c r="B840" s="272"/>
      <c r="C840" s="144"/>
      <c r="D840" s="18"/>
      <c r="E840" s="92"/>
      <c r="F840" s="7"/>
      <c r="G840" s="7"/>
      <c r="H840" s="13"/>
      <c r="I840" s="257"/>
      <c r="J840" s="855"/>
      <c r="K840" s="855"/>
      <c r="L840" s="857"/>
      <c r="M840" s="642"/>
      <c r="N840" s="642"/>
      <c r="O840" s="648"/>
      <c r="P840" s="645"/>
      <c r="Q840" s="694"/>
      <c r="R840" s="695"/>
      <c r="S840" s="694"/>
      <c r="T840" s="694"/>
      <c r="U840" s="694"/>
    </row>
    <row r="841" spans="1:22" x14ac:dyDescent="0.25">
      <c r="A841" s="6">
        <v>669</v>
      </c>
      <c r="B841" s="273"/>
      <c r="C841" s="144"/>
      <c r="D841" s="18"/>
      <c r="E841" s="92"/>
      <c r="F841" s="7"/>
      <c r="G841" s="7"/>
      <c r="H841" s="13"/>
      <c r="I841" s="257"/>
      <c r="J841" s="875"/>
      <c r="K841" s="876"/>
      <c r="L841" s="877"/>
      <c r="M841" s="645"/>
      <c r="N841" s="646"/>
      <c r="O841" s="648"/>
      <c r="P841" s="645"/>
      <c r="Q841" s="694"/>
      <c r="R841" s="695"/>
      <c r="S841" s="694"/>
      <c r="T841" s="694"/>
      <c r="U841" s="694"/>
    </row>
    <row r="842" spans="1:22" x14ac:dyDescent="0.25">
      <c r="A842" s="8">
        <v>670</v>
      </c>
      <c r="B842" s="272"/>
      <c r="C842" s="144"/>
      <c r="D842" s="18"/>
      <c r="E842" s="92"/>
      <c r="F842" s="7"/>
      <c r="G842" s="7"/>
      <c r="H842" s="13"/>
      <c r="I842" s="257"/>
      <c r="J842" s="855"/>
      <c r="K842" s="855"/>
      <c r="L842" s="857"/>
      <c r="M842" s="642"/>
      <c r="N842" s="642"/>
      <c r="O842" s="648"/>
      <c r="P842" s="645"/>
      <c r="Q842" s="694"/>
      <c r="R842" s="695"/>
      <c r="S842" s="694"/>
      <c r="T842" s="694"/>
      <c r="U842" s="694"/>
    </row>
    <row r="843" spans="1:22" x14ac:dyDescent="0.25">
      <c r="A843" s="6">
        <v>671</v>
      </c>
      <c r="B843" s="273"/>
      <c r="C843" s="144"/>
      <c r="D843" s="18"/>
      <c r="E843" s="92"/>
      <c r="F843" s="7"/>
      <c r="G843" s="7"/>
      <c r="H843" s="13"/>
      <c r="I843" s="257"/>
      <c r="J843" s="855"/>
      <c r="K843" s="855"/>
      <c r="L843" s="857"/>
      <c r="M843" s="642"/>
      <c r="N843" s="642"/>
      <c r="O843" s="648"/>
      <c r="P843" s="645"/>
      <c r="Q843" s="694"/>
      <c r="R843" s="695"/>
      <c r="S843" s="694"/>
      <c r="T843" s="694"/>
      <c r="U843" s="694"/>
    </row>
    <row r="844" spans="1:22" x14ac:dyDescent="0.25">
      <c r="A844" s="8">
        <v>672</v>
      </c>
      <c r="B844" s="272"/>
      <c r="C844" s="144"/>
      <c r="D844" s="18"/>
      <c r="E844" s="92"/>
      <c r="F844" s="7"/>
      <c r="G844" s="7"/>
      <c r="H844" s="13"/>
      <c r="I844" s="257"/>
      <c r="J844" s="875"/>
      <c r="K844" s="876"/>
      <c r="L844" s="877"/>
      <c r="M844" s="645"/>
      <c r="N844" s="646"/>
      <c r="O844" s="648"/>
      <c r="P844" s="645"/>
      <c r="Q844" s="694"/>
      <c r="R844" s="695"/>
      <c r="S844" s="694"/>
      <c r="T844" s="694"/>
      <c r="U844" s="694"/>
    </row>
    <row r="845" spans="1:22" x14ac:dyDescent="0.25">
      <c r="A845" s="6">
        <v>673</v>
      </c>
      <c r="B845" s="273"/>
      <c r="C845" s="144"/>
      <c r="D845" s="18"/>
      <c r="E845" s="92"/>
      <c r="F845" s="7"/>
      <c r="G845" s="7"/>
      <c r="H845" s="13"/>
      <c r="I845" s="257"/>
      <c r="J845" s="875"/>
      <c r="K845" s="876"/>
      <c r="L845" s="877"/>
      <c r="M845" s="645"/>
      <c r="N845" s="646"/>
      <c r="O845" s="648"/>
      <c r="P845" s="645"/>
      <c r="Q845" s="694"/>
      <c r="R845" s="695"/>
      <c r="S845" s="694"/>
      <c r="T845" s="694"/>
      <c r="U845" s="694"/>
    </row>
    <row r="846" spans="1:22" x14ac:dyDescent="0.25">
      <c r="A846" s="8">
        <v>674</v>
      </c>
      <c r="B846" s="272"/>
      <c r="C846" s="144"/>
      <c r="D846" s="18"/>
      <c r="E846" s="92"/>
      <c r="F846" s="7"/>
      <c r="G846" s="7"/>
      <c r="H846" s="13"/>
      <c r="I846" s="257"/>
      <c r="J846" s="875"/>
      <c r="K846" s="876"/>
      <c r="L846" s="877"/>
      <c r="M846" s="645"/>
      <c r="N846" s="646"/>
      <c r="O846" s="648"/>
      <c r="P846" s="645"/>
      <c r="Q846" s="694"/>
      <c r="R846" s="695"/>
      <c r="S846" s="694"/>
      <c r="T846" s="694"/>
      <c r="U846" s="694"/>
    </row>
    <row r="847" spans="1:22" x14ac:dyDescent="0.25">
      <c r="A847" s="6">
        <v>675</v>
      </c>
      <c r="B847" s="273"/>
      <c r="C847" s="144"/>
      <c r="D847" s="18"/>
      <c r="E847" s="92"/>
      <c r="F847" s="7"/>
      <c r="G847" s="7"/>
      <c r="H847" s="13"/>
      <c r="I847" s="257"/>
      <c r="J847" s="875"/>
      <c r="K847" s="876"/>
      <c r="L847" s="877"/>
      <c r="M847" s="645"/>
      <c r="N847" s="646"/>
      <c r="O847" s="648"/>
      <c r="P847" s="645"/>
      <c r="Q847" s="694"/>
      <c r="R847" s="695"/>
      <c r="S847" s="694"/>
      <c r="T847" s="694"/>
      <c r="U847" s="694"/>
    </row>
    <row r="848" spans="1:22" x14ac:dyDescent="0.25">
      <c r="A848" s="8">
        <v>676</v>
      </c>
      <c r="B848" s="272"/>
      <c r="C848" s="144"/>
      <c r="D848" s="18"/>
      <c r="E848" s="92"/>
      <c r="F848" s="7"/>
      <c r="G848" s="7"/>
      <c r="H848" s="13"/>
      <c r="I848" s="257"/>
      <c r="J848" s="875"/>
      <c r="K848" s="876"/>
      <c r="L848" s="877"/>
      <c r="M848" s="645"/>
      <c r="N848" s="646"/>
      <c r="O848" s="648"/>
      <c r="P848" s="645"/>
      <c r="Q848" s="694"/>
      <c r="R848" s="695"/>
      <c r="S848" s="694"/>
      <c r="T848" s="694"/>
      <c r="U848" s="694"/>
    </row>
    <row r="849" spans="1:21" x14ac:dyDescent="0.25">
      <c r="A849" s="6">
        <v>677</v>
      </c>
      <c r="B849" s="273"/>
      <c r="C849" s="144"/>
      <c r="D849" s="18"/>
      <c r="E849" s="92"/>
      <c r="F849" s="7"/>
      <c r="G849" s="7"/>
      <c r="H849" s="13"/>
      <c r="I849" s="257"/>
      <c r="J849" s="875"/>
      <c r="K849" s="876"/>
      <c r="L849" s="877"/>
      <c r="M849" s="645"/>
      <c r="N849" s="646"/>
      <c r="O849" s="648"/>
      <c r="P849" s="645"/>
      <c r="Q849" s="694"/>
      <c r="R849" s="695"/>
      <c r="S849" s="694"/>
      <c r="T849" s="694"/>
      <c r="U849" s="694"/>
    </row>
    <row r="850" spans="1:21" x14ac:dyDescent="0.25">
      <c r="A850" s="8">
        <v>678</v>
      </c>
      <c r="B850" s="272"/>
      <c r="C850" s="144"/>
      <c r="D850" s="18"/>
      <c r="E850" s="92"/>
      <c r="F850" s="7"/>
      <c r="G850" s="7"/>
      <c r="H850" s="13"/>
      <c r="I850" s="257"/>
      <c r="J850" s="875"/>
      <c r="K850" s="876"/>
      <c r="L850" s="877"/>
      <c r="M850" s="645"/>
      <c r="N850" s="646"/>
      <c r="O850" s="648"/>
      <c r="P850" s="645"/>
      <c r="Q850" s="694"/>
      <c r="R850" s="695"/>
      <c r="S850" s="694"/>
      <c r="T850" s="694"/>
      <c r="U850" s="694"/>
    </row>
    <row r="851" spans="1:21" x14ac:dyDescent="0.25">
      <c r="A851" s="6">
        <v>679</v>
      </c>
      <c r="B851" s="273"/>
      <c r="C851" s="144"/>
      <c r="D851" s="18"/>
      <c r="E851" s="92"/>
      <c r="F851" s="7"/>
      <c r="G851" s="7"/>
      <c r="H851" s="13"/>
      <c r="I851" s="257"/>
      <c r="J851" s="875"/>
      <c r="K851" s="876"/>
      <c r="L851" s="877"/>
      <c r="M851" s="645"/>
      <c r="N851" s="646"/>
      <c r="O851" s="648"/>
      <c r="P851" s="645"/>
      <c r="Q851" s="694"/>
      <c r="R851" s="695"/>
      <c r="S851" s="694"/>
      <c r="T851" s="694"/>
      <c r="U851" s="694"/>
    </row>
    <row r="852" spans="1:21" x14ac:dyDescent="0.25">
      <c r="A852" s="8">
        <v>680</v>
      </c>
      <c r="B852" s="272"/>
      <c r="C852" s="144"/>
      <c r="D852" s="18"/>
      <c r="E852" s="92"/>
      <c r="F852" s="7"/>
      <c r="G852" s="7"/>
      <c r="H852" s="13"/>
      <c r="I852" s="257"/>
      <c r="J852" s="855"/>
      <c r="K852" s="855"/>
      <c r="L852" s="857"/>
      <c r="M852" s="642"/>
      <c r="N852" s="642"/>
      <c r="O852" s="648"/>
      <c r="P852" s="645"/>
      <c r="Q852" s="694"/>
      <c r="R852" s="695"/>
      <c r="S852" s="694"/>
      <c r="T852" s="694"/>
      <c r="U852" s="694"/>
    </row>
    <row r="853" spans="1:21" x14ac:dyDescent="0.25">
      <c r="A853" s="6">
        <v>681</v>
      </c>
      <c r="B853" s="273"/>
      <c r="C853" s="144"/>
      <c r="D853" s="18"/>
      <c r="E853" s="92"/>
      <c r="F853" s="7"/>
      <c r="G853" s="7"/>
      <c r="H853" s="13"/>
      <c r="I853" s="257"/>
      <c r="J853" s="855"/>
      <c r="K853" s="855"/>
      <c r="L853" s="857"/>
      <c r="M853" s="642"/>
      <c r="N853" s="642"/>
      <c r="O853" s="648"/>
      <c r="P853" s="645"/>
      <c r="Q853" s="694"/>
      <c r="R853" s="695"/>
      <c r="S853" s="694"/>
      <c r="T853" s="694"/>
      <c r="U853" s="694"/>
    </row>
    <row r="854" spans="1:21" x14ac:dyDescent="0.25">
      <c r="A854" s="8">
        <v>682</v>
      </c>
      <c r="B854" s="272"/>
      <c r="C854" s="144"/>
      <c r="D854" s="18"/>
      <c r="E854" s="92"/>
      <c r="F854" s="7"/>
      <c r="G854" s="7"/>
      <c r="H854" s="13"/>
      <c r="I854" s="257"/>
      <c r="J854" s="875"/>
      <c r="K854" s="876"/>
      <c r="L854" s="877"/>
      <c r="M854" s="645"/>
      <c r="N854" s="646"/>
      <c r="O854" s="648"/>
      <c r="P854" s="645"/>
      <c r="Q854" s="694"/>
      <c r="R854" s="695"/>
      <c r="S854" s="694"/>
      <c r="T854" s="694"/>
      <c r="U854" s="694"/>
    </row>
    <row r="855" spans="1:21" x14ac:dyDescent="0.25">
      <c r="A855" s="6">
        <v>683</v>
      </c>
      <c r="B855" s="273"/>
      <c r="C855" s="144"/>
      <c r="D855" s="18"/>
      <c r="E855" s="92"/>
      <c r="F855" s="7"/>
      <c r="G855" s="7"/>
      <c r="H855" s="13"/>
      <c r="I855" s="257"/>
      <c r="J855" s="875"/>
      <c r="K855" s="876"/>
      <c r="L855" s="877"/>
      <c r="M855" s="645"/>
      <c r="N855" s="646"/>
      <c r="O855" s="648"/>
      <c r="P855" s="645"/>
      <c r="Q855" s="694"/>
      <c r="R855" s="695"/>
      <c r="S855" s="694"/>
      <c r="T855" s="694"/>
      <c r="U855" s="694"/>
    </row>
    <row r="856" spans="1:21" x14ac:dyDescent="0.25">
      <c r="A856" s="8">
        <v>684</v>
      </c>
      <c r="B856" s="272"/>
      <c r="C856" s="144"/>
      <c r="D856" s="18"/>
      <c r="E856" s="92"/>
      <c r="F856" s="7"/>
      <c r="G856" s="7"/>
      <c r="H856" s="13"/>
      <c r="I856" s="257"/>
      <c r="J856" s="875"/>
      <c r="K856" s="876"/>
      <c r="L856" s="877"/>
      <c r="M856" s="645"/>
      <c r="N856" s="646"/>
      <c r="O856" s="648"/>
      <c r="P856" s="645"/>
      <c r="Q856" s="694"/>
      <c r="R856" s="695"/>
      <c r="S856" s="694"/>
      <c r="T856" s="694"/>
      <c r="U856" s="694"/>
    </row>
    <row r="857" spans="1:21" x14ac:dyDescent="0.25">
      <c r="A857" s="6">
        <v>685</v>
      </c>
      <c r="B857" s="273"/>
      <c r="C857" s="144"/>
      <c r="D857" s="18"/>
      <c r="E857" s="92"/>
      <c r="F857" s="7"/>
      <c r="G857" s="7"/>
      <c r="H857" s="13"/>
      <c r="I857" s="257"/>
      <c r="J857" s="875"/>
      <c r="K857" s="876"/>
      <c r="L857" s="877"/>
      <c r="M857" s="645"/>
      <c r="N857" s="646"/>
      <c r="O857" s="648"/>
      <c r="P857" s="645"/>
      <c r="Q857" s="694"/>
      <c r="R857" s="695"/>
      <c r="S857" s="694"/>
      <c r="T857" s="694"/>
      <c r="U857" s="694"/>
    </row>
    <row r="858" spans="1:21" x14ac:dyDescent="0.25">
      <c r="A858" s="8">
        <v>686</v>
      </c>
      <c r="B858" s="272"/>
      <c r="C858" s="144"/>
      <c r="D858" s="18"/>
      <c r="E858" s="92"/>
      <c r="F858" s="7"/>
      <c r="G858" s="7"/>
      <c r="H858" s="13"/>
      <c r="I858" s="257"/>
      <c r="J858" s="855"/>
      <c r="K858" s="855"/>
      <c r="L858" s="857"/>
      <c r="M858" s="642"/>
      <c r="N858" s="642"/>
      <c r="O858" s="648"/>
      <c r="P858" s="645"/>
      <c r="Q858" s="694"/>
      <c r="R858" s="695"/>
      <c r="S858" s="694"/>
      <c r="T858" s="694"/>
      <c r="U858" s="694"/>
    </row>
    <row r="859" spans="1:21" x14ac:dyDescent="0.25">
      <c r="A859" s="6">
        <v>687</v>
      </c>
      <c r="B859" s="273"/>
      <c r="C859" s="144"/>
      <c r="D859" s="18"/>
      <c r="E859" s="92"/>
      <c r="F859" s="7"/>
      <c r="G859" s="7"/>
      <c r="H859" s="13"/>
      <c r="I859" s="257"/>
      <c r="J859" s="855"/>
      <c r="K859" s="855"/>
      <c r="L859" s="857"/>
      <c r="M859" s="642"/>
      <c r="N859" s="642"/>
      <c r="O859" s="648"/>
      <c r="P859" s="645"/>
      <c r="Q859" s="694"/>
      <c r="R859" s="695"/>
      <c r="S859" s="694"/>
      <c r="T859" s="694"/>
      <c r="U859" s="694"/>
    </row>
    <row r="860" spans="1:21" x14ac:dyDescent="0.25">
      <c r="A860" s="138">
        <v>688</v>
      </c>
      <c r="B860" s="290"/>
      <c r="C860" s="266"/>
      <c r="D860" s="267"/>
      <c r="E860" s="268"/>
      <c r="F860" s="268"/>
      <c r="G860" s="268"/>
      <c r="H860" s="13"/>
      <c r="I860" s="257"/>
      <c r="J860" s="875"/>
      <c r="K860" s="876"/>
      <c r="L860" s="877"/>
      <c r="M860" s="645"/>
      <c r="N860" s="646"/>
      <c r="O860" s="648"/>
      <c r="P860" s="645"/>
      <c r="Q860" s="694"/>
      <c r="R860" s="695"/>
      <c r="S860" s="694"/>
      <c r="T860" s="694"/>
      <c r="U860" s="694"/>
    </row>
    <row r="861" spans="1:21" x14ac:dyDescent="0.25">
      <c r="A861" s="269">
        <v>689</v>
      </c>
      <c r="B861" s="291"/>
      <c r="C861" s="266"/>
      <c r="D861" s="267"/>
      <c r="E861" s="268"/>
      <c r="F861" s="268"/>
      <c r="G861" s="268"/>
      <c r="H861" s="13"/>
      <c r="I861" s="257"/>
      <c r="J861" s="875"/>
      <c r="K861" s="876"/>
      <c r="L861" s="877"/>
      <c r="M861" s="645"/>
      <c r="N861" s="646"/>
      <c r="O861" s="648"/>
      <c r="P861" s="645"/>
      <c r="Q861" s="694"/>
      <c r="R861" s="695"/>
      <c r="S861" s="694"/>
      <c r="T861" s="694"/>
      <c r="U861" s="694"/>
    </row>
    <row r="862" spans="1:21" x14ac:dyDescent="0.25">
      <c r="A862" s="8">
        <v>690</v>
      </c>
      <c r="B862" s="144"/>
      <c r="C862" s="144"/>
      <c r="D862" s="18"/>
      <c r="E862" s="92"/>
      <c r="F862" s="7"/>
      <c r="G862" s="7"/>
      <c r="H862" s="13"/>
      <c r="I862" s="257"/>
      <c r="J862" s="855"/>
      <c r="K862" s="855"/>
      <c r="L862" s="857"/>
      <c r="M862" s="642"/>
      <c r="N862" s="642"/>
      <c r="O862" s="648"/>
      <c r="P862" s="645"/>
      <c r="Q862" s="694"/>
      <c r="R862" s="695"/>
      <c r="S862" s="694"/>
      <c r="T862" s="694"/>
      <c r="U862" s="694"/>
    </row>
    <row r="863" spans="1:21" x14ac:dyDescent="0.25">
      <c r="A863" s="6">
        <v>691</v>
      </c>
      <c r="B863" s="144"/>
      <c r="C863" s="144"/>
      <c r="D863" s="18"/>
      <c r="E863" s="92"/>
      <c r="F863" s="7"/>
      <c r="G863" s="7"/>
      <c r="H863" s="13"/>
      <c r="I863" s="257"/>
      <c r="J863" s="855"/>
      <c r="K863" s="855"/>
      <c r="L863" s="857"/>
      <c r="M863" s="642"/>
      <c r="N863" s="642"/>
      <c r="O863" s="648"/>
      <c r="P863" s="645"/>
      <c r="Q863" s="694"/>
      <c r="R863" s="695"/>
      <c r="S863" s="694"/>
      <c r="T863" s="694"/>
      <c r="U863" s="694"/>
    </row>
    <row r="864" spans="1:21" x14ac:dyDescent="0.25">
      <c r="A864" s="8">
        <v>692</v>
      </c>
      <c r="B864" s="144"/>
      <c r="C864" s="144"/>
      <c r="D864" s="18"/>
      <c r="E864" s="92"/>
      <c r="F864" s="7"/>
      <c r="G864" s="7"/>
      <c r="H864" s="13"/>
      <c r="I864" s="257"/>
      <c r="J864" s="855"/>
      <c r="K864" s="855"/>
      <c r="L864" s="857"/>
      <c r="M864" s="642"/>
      <c r="N864" s="642"/>
      <c r="O864" s="648"/>
      <c r="P864" s="645"/>
      <c r="Q864" s="694"/>
      <c r="R864" s="695"/>
      <c r="S864" s="694"/>
      <c r="T864" s="694"/>
      <c r="U864" s="694"/>
    </row>
    <row r="865" spans="1:21" x14ac:dyDescent="0.25">
      <c r="A865" s="6">
        <v>693</v>
      </c>
      <c r="B865" s="144"/>
      <c r="C865" s="144"/>
      <c r="D865" s="18"/>
      <c r="E865" s="92"/>
      <c r="F865" s="7"/>
      <c r="G865" s="7"/>
      <c r="H865" s="13"/>
      <c r="I865" s="257"/>
      <c r="J865" s="855"/>
      <c r="K865" s="855"/>
      <c r="L865" s="857"/>
      <c r="M865" s="642"/>
      <c r="N865" s="642"/>
      <c r="O865" s="648"/>
      <c r="P865" s="645"/>
      <c r="Q865" s="694"/>
      <c r="R865" s="695"/>
      <c r="S865" s="694"/>
      <c r="T865" s="694"/>
      <c r="U865" s="694"/>
    </row>
    <row r="866" spans="1:21" x14ac:dyDescent="0.25">
      <c r="A866" s="8">
        <v>694</v>
      </c>
      <c r="B866" s="144"/>
      <c r="C866" s="144"/>
      <c r="D866" s="18"/>
      <c r="E866" s="92"/>
      <c r="F866" s="7"/>
      <c r="G866" s="7"/>
      <c r="H866" s="13"/>
      <c r="I866" s="257"/>
      <c r="J866" s="875"/>
      <c r="K866" s="876"/>
      <c r="L866" s="877"/>
      <c r="M866" s="645"/>
      <c r="N866" s="646"/>
      <c r="O866" s="648"/>
      <c r="P866" s="645"/>
      <c r="Q866" s="694"/>
      <c r="R866" s="695"/>
      <c r="S866" s="694"/>
      <c r="T866" s="694"/>
      <c r="U866" s="694"/>
    </row>
    <row r="867" spans="1:21" x14ac:dyDescent="0.25">
      <c r="A867" s="6">
        <v>695</v>
      </c>
      <c r="B867" s="144"/>
      <c r="C867" s="144"/>
      <c r="D867" s="18"/>
      <c r="E867" s="92"/>
      <c r="F867" s="7"/>
      <c r="G867" s="7"/>
      <c r="H867" s="13"/>
      <c r="I867" s="257"/>
      <c r="J867" s="855"/>
      <c r="K867" s="855"/>
      <c r="L867" s="857"/>
      <c r="M867" s="642"/>
      <c r="N867" s="642"/>
      <c r="O867" s="648"/>
      <c r="P867" s="645"/>
      <c r="Q867" s="694"/>
      <c r="R867" s="695"/>
      <c r="S867" s="694"/>
      <c r="T867" s="694"/>
      <c r="U867" s="694"/>
    </row>
    <row r="868" spans="1:21" x14ac:dyDescent="0.25">
      <c r="A868" s="8">
        <v>696</v>
      </c>
      <c r="B868" s="144"/>
      <c r="C868" s="144"/>
      <c r="D868" s="18"/>
      <c r="E868" s="92"/>
      <c r="F868" s="7"/>
      <c r="G868" s="7"/>
      <c r="H868" s="13"/>
      <c r="I868" s="257"/>
      <c r="J868" s="855"/>
      <c r="K868" s="855"/>
      <c r="L868" s="857"/>
      <c r="M868" s="642"/>
      <c r="N868" s="642"/>
      <c r="O868" s="648"/>
      <c r="P868" s="645"/>
      <c r="Q868" s="694"/>
      <c r="R868" s="695"/>
      <c r="S868" s="694"/>
      <c r="T868" s="694"/>
      <c r="U868" s="694"/>
    </row>
    <row r="869" spans="1:21" x14ac:dyDescent="0.25">
      <c r="A869" s="6">
        <v>697</v>
      </c>
      <c r="B869" s="144"/>
      <c r="C869" s="144"/>
      <c r="D869" s="18"/>
      <c r="E869" s="92"/>
      <c r="F869" s="7"/>
      <c r="G869" s="7"/>
      <c r="H869" s="13"/>
      <c r="I869" s="257"/>
      <c r="J869" s="855"/>
      <c r="K869" s="855"/>
      <c r="L869" s="857"/>
      <c r="M869" s="642"/>
      <c r="N869" s="642"/>
      <c r="O869" s="648"/>
      <c r="P869" s="645"/>
      <c r="Q869" s="694"/>
      <c r="R869" s="695"/>
      <c r="S869" s="694"/>
      <c r="T869" s="694"/>
      <c r="U869" s="694"/>
    </row>
    <row r="870" spans="1:21" x14ac:dyDescent="0.25">
      <c r="A870" s="8">
        <v>698</v>
      </c>
      <c r="B870" s="144"/>
      <c r="C870" s="144"/>
      <c r="D870" s="18"/>
      <c r="E870" s="92"/>
      <c r="F870" s="7"/>
      <c r="G870" s="7"/>
      <c r="H870" s="13"/>
      <c r="I870" s="257"/>
      <c r="J870" s="855"/>
      <c r="K870" s="855"/>
      <c r="L870" s="857"/>
      <c r="M870" s="642"/>
      <c r="N870" s="642"/>
      <c r="O870" s="648"/>
      <c r="P870" s="645"/>
      <c r="Q870" s="694"/>
      <c r="R870" s="695"/>
      <c r="S870" s="694"/>
      <c r="T870" s="694"/>
      <c r="U870" s="694"/>
    </row>
    <row r="871" spans="1:21" x14ac:dyDescent="0.25">
      <c r="A871" s="6">
        <v>699</v>
      </c>
      <c r="B871" s="144"/>
      <c r="C871" s="144"/>
      <c r="D871" s="18"/>
      <c r="E871" s="92"/>
      <c r="F871" s="7"/>
      <c r="G871" s="7"/>
      <c r="H871" s="13"/>
      <c r="I871" s="257"/>
      <c r="J871" s="875"/>
      <c r="K871" s="876"/>
      <c r="L871" s="877"/>
      <c r="M871" s="645"/>
      <c r="N871" s="646"/>
      <c r="O871" s="648"/>
      <c r="P871" s="645"/>
      <c r="Q871" s="694"/>
      <c r="R871" s="695"/>
      <c r="S871" s="694"/>
      <c r="T871" s="694"/>
      <c r="U871" s="694"/>
    </row>
    <row r="872" spans="1:21" x14ac:dyDescent="0.25">
      <c r="A872" s="8">
        <v>700</v>
      </c>
      <c r="B872" s="144"/>
      <c r="C872" s="144"/>
      <c r="D872" s="18"/>
      <c r="E872" s="92"/>
      <c r="F872" s="7"/>
      <c r="G872" s="7"/>
      <c r="H872" s="13"/>
      <c r="I872" s="257"/>
      <c r="J872" s="875"/>
      <c r="K872" s="876"/>
      <c r="L872" s="877"/>
      <c r="M872" s="645"/>
      <c r="N872" s="646"/>
      <c r="O872" s="648"/>
      <c r="P872" s="645"/>
      <c r="Q872" s="694"/>
      <c r="R872" s="695"/>
      <c r="S872" s="694"/>
      <c r="T872" s="694"/>
      <c r="U872" s="694"/>
    </row>
    <row r="873" spans="1:21" x14ac:dyDescent="0.25">
      <c r="A873" s="6">
        <v>701</v>
      </c>
      <c r="B873" s="144"/>
      <c r="C873" s="144"/>
      <c r="D873" s="18"/>
      <c r="E873" s="92"/>
      <c r="F873" s="7"/>
      <c r="G873" s="7"/>
      <c r="H873" s="13"/>
      <c r="I873" s="257"/>
      <c r="J873" s="855"/>
      <c r="K873" s="856"/>
      <c r="L873" s="857"/>
      <c r="M873" s="645"/>
      <c r="N873" s="646"/>
      <c r="O873" s="648"/>
      <c r="P873" s="645"/>
      <c r="Q873" s="694"/>
      <c r="R873" s="695"/>
      <c r="S873" s="694"/>
      <c r="T873" s="694"/>
      <c r="U873" s="694"/>
    </row>
    <row r="874" spans="1:21" x14ac:dyDescent="0.25">
      <c r="A874" s="8">
        <v>702</v>
      </c>
      <c r="B874" s="144"/>
      <c r="C874" s="144"/>
      <c r="D874" s="18"/>
      <c r="E874" s="92"/>
      <c r="F874" s="7"/>
      <c r="G874" s="7"/>
      <c r="H874" s="13"/>
      <c r="I874" s="257"/>
      <c r="J874" s="855"/>
      <c r="K874" s="856"/>
      <c r="L874" s="857"/>
      <c r="M874" s="645"/>
      <c r="N874" s="646"/>
      <c r="O874" s="648"/>
      <c r="P874" s="645"/>
      <c r="Q874" s="694"/>
      <c r="R874" s="695"/>
      <c r="S874" s="694"/>
      <c r="T874" s="694"/>
      <c r="U874" s="694"/>
    </row>
    <row r="875" spans="1:21" x14ac:dyDescent="0.25">
      <c r="A875" s="6">
        <v>703</v>
      </c>
      <c r="B875" s="144"/>
      <c r="C875" s="144"/>
      <c r="D875" s="18"/>
      <c r="E875" s="92"/>
      <c r="F875" s="7"/>
      <c r="G875" s="7"/>
      <c r="H875" s="13"/>
      <c r="I875" s="257"/>
      <c r="J875" s="855"/>
      <c r="K875" s="855"/>
      <c r="L875" s="857"/>
      <c r="M875" s="642"/>
      <c r="N875" s="642"/>
      <c r="O875" s="648"/>
      <c r="P875" s="645"/>
      <c r="Q875" s="694"/>
      <c r="R875" s="695"/>
      <c r="S875" s="694"/>
      <c r="T875" s="694"/>
      <c r="U875" s="694"/>
    </row>
    <row r="876" spans="1:21" x14ac:dyDescent="0.25">
      <c r="A876" s="8">
        <v>704</v>
      </c>
      <c r="B876" s="144"/>
      <c r="C876" s="144"/>
      <c r="D876" s="18"/>
      <c r="E876" s="92"/>
      <c r="F876" s="7"/>
      <c r="G876" s="7"/>
      <c r="H876" s="13"/>
      <c r="I876" s="257"/>
      <c r="J876" s="855"/>
      <c r="K876" s="855"/>
      <c r="L876" s="857"/>
      <c r="M876" s="642"/>
      <c r="N876" s="642"/>
      <c r="O876" s="648"/>
      <c r="P876" s="645"/>
      <c r="Q876" s="694"/>
      <c r="R876" s="695"/>
      <c r="S876" s="694"/>
      <c r="T876" s="694"/>
      <c r="U876" s="694"/>
    </row>
    <row r="877" spans="1:21" x14ac:dyDescent="0.25">
      <c r="A877" s="6">
        <v>705</v>
      </c>
      <c r="B877" s="144"/>
      <c r="C877" s="144"/>
      <c r="D877" s="18"/>
      <c r="E877" s="92"/>
      <c r="F877" s="7"/>
      <c r="G877" s="7"/>
      <c r="H877" s="13"/>
      <c r="I877" s="257"/>
      <c r="J877" s="875"/>
      <c r="K877" s="876"/>
      <c r="L877" s="877"/>
      <c r="M877" s="645"/>
      <c r="N877" s="646"/>
      <c r="O877" s="648"/>
      <c r="P877" s="645"/>
      <c r="Q877" s="694"/>
      <c r="R877" s="695"/>
      <c r="S877" s="694"/>
      <c r="T877" s="694"/>
      <c r="U877" s="694"/>
    </row>
    <row r="878" spans="1:21" x14ac:dyDescent="0.25">
      <c r="A878" s="8">
        <v>706</v>
      </c>
      <c r="B878" s="144"/>
      <c r="C878" s="144"/>
      <c r="D878" s="18"/>
      <c r="E878" s="92"/>
      <c r="F878" s="7"/>
      <c r="G878" s="7"/>
      <c r="H878" s="13"/>
      <c r="I878" s="257"/>
      <c r="J878" s="875"/>
      <c r="K878" s="876"/>
      <c r="L878" s="877"/>
      <c r="M878" s="645"/>
      <c r="N878" s="646"/>
      <c r="O878" s="648"/>
      <c r="P878" s="645"/>
      <c r="Q878" s="694"/>
      <c r="R878" s="695"/>
      <c r="S878" s="694"/>
      <c r="T878" s="694"/>
      <c r="U878" s="694"/>
    </row>
    <row r="879" spans="1:21" x14ac:dyDescent="0.25">
      <c r="A879" s="6">
        <v>707</v>
      </c>
      <c r="B879" s="144"/>
      <c r="C879" s="144"/>
      <c r="D879" s="18"/>
      <c r="E879" s="92"/>
      <c r="F879" s="7"/>
      <c r="G879" s="7"/>
      <c r="H879" s="13"/>
      <c r="I879" s="257"/>
      <c r="J879" s="875"/>
      <c r="K879" s="876"/>
      <c r="L879" s="877"/>
      <c r="M879" s="645"/>
      <c r="N879" s="646"/>
      <c r="O879" s="648"/>
      <c r="P879" s="645"/>
      <c r="Q879" s="694"/>
      <c r="R879" s="695"/>
      <c r="S879" s="694"/>
      <c r="T879" s="694"/>
      <c r="U879" s="694"/>
    </row>
    <row r="880" spans="1:21" x14ac:dyDescent="0.25">
      <c r="A880" s="8">
        <v>708</v>
      </c>
      <c r="B880" s="144"/>
      <c r="C880" s="144"/>
      <c r="D880" s="18"/>
      <c r="E880" s="92"/>
      <c r="F880" s="7"/>
      <c r="G880" s="7"/>
      <c r="H880" s="13"/>
      <c r="I880" s="257"/>
      <c r="J880" s="875"/>
      <c r="K880" s="876"/>
      <c r="L880" s="877"/>
      <c r="M880" s="645"/>
      <c r="N880" s="646"/>
      <c r="O880" s="648"/>
      <c r="P880" s="645"/>
      <c r="Q880" s="694"/>
      <c r="R880" s="695"/>
      <c r="S880" s="694"/>
      <c r="T880" s="694"/>
      <c r="U880" s="694"/>
    </row>
    <row r="881" spans="1:21" x14ac:dyDescent="0.25">
      <c r="A881" s="6">
        <v>709</v>
      </c>
      <c r="B881" s="144"/>
      <c r="C881" s="144"/>
      <c r="D881" s="18"/>
      <c r="E881" s="92"/>
      <c r="F881" s="7"/>
      <c r="G881" s="7"/>
      <c r="H881" s="13"/>
      <c r="I881" s="257"/>
      <c r="J881" s="855"/>
      <c r="K881" s="855"/>
      <c r="L881" s="857"/>
      <c r="M881" s="642"/>
      <c r="N881" s="642"/>
      <c r="O881" s="648"/>
      <c r="P881" s="645"/>
      <c r="Q881" s="694"/>
      <c r="R881" s="695"/>
      <c r="S881" s="694"/>
      <c r="T881" s="694"/>
      <c r="U881" s="694"/>
    </row>
    <row r="882" spans="1:21" x14ac:dyDescent="0.25">
      <c r="A882" s="8">
        <v>710</v>
      </c>
      <c r="B882" s="144"/>
      <c r="C882" s="144"/>
      <c r="D882" s="18"/>
      <c r="E882" s="92"/>
      <c r="F882" s="7"/>
      <c r="G882" s="7"/>
      <c r="H882" s="13"/>
      <c r="I882" s="257"/>
      <c r="J882" s="855"/>
      <c r="K882" s="855"/>
      <c r="L882" s="857"/>
      <c r="M882" s="642"/>
      <c r="N882" s="642"/>
      <c r="O882" s="648"/>
      <c r="P882" s="645"/>
      <c r="Q882" s="694"/>
      <c r="R882" s="695"/>
      <c r="S882" s="694"/>
      <c r="T882" s="694"/>
      <c r="U882" s="694"/>
    </row>
    <row r="883" spans="1:21" x14ac:dyDescent="0.25">
      <c r="A883" s="6">
        <v>711</v>
      </c>
      <c r="B883" s="144"/>
      <c r="C883" s="144"/>
      <c r="D883" s="18"/>
      <c r="E883" s="92"/>
      <c r="F883" s="7"/>
      <c r="G883" s="7"/>
      <c r="H883" s="13"/>
      <c r="I883" s="257"/>
      <c r="J883" s="855"/>
      <c r="K883" s="856"/>
      <c r="L883" s="857"/>
      <c r="M883" s="645"/>
      <c r="N883" s="646"/>
      <c r="O883" s="648"/>
      <c r="P883" s="645"/>
      <c r="Q883" s="694"/>
      <c r="R883" s="695"/>
      <c r="S883" s="694"/>
      <c r="T883" s="694"/>
      <c r="U883" s="694"/>
    </row>
    <row r="884" spans="1:21" x14ac:dyDescent="0.25">
      <c r="A884" s="8">
        <v>712</v>
      </c>
      <c r="B884" s="144"/>
      <c r="C884" s="144"/>
      <c r="D884" s="18"/>
      <c r="E884" s="92"/>
      <c r="F884" s="7"/>
      <c r="G884" s="7"/>
      <c r="H884" s="13"/>
      <c r="I884" s="257"/>
      <c r="J884" s="855"/>
      <c r="K884" s="856"/>
      <c r="L884" s="857"/>
      <c r="M884" s="645"/>
      <c r="N884" s="646"/>
      <c r="O884" s="648"/>
      <c r="P884" s="645"/>
      <c r="Q884" s="694"/>
      <c r="R884" s="695"/>
      <c r="S884" s="694"/>
      <c r="T884" s="694"/>
      <c r="U884" s="694"/>
    </row>
    <row r="885" spans="1:21" x14ac:dyDescent="0.25">
      <c r="A885" s="6">
        <v>713</v>
      </c>
      <c r="B885" s="144"/>
      <c r="C885" s="144"/>
      <c r="D885" s="18"/>
      <c r="E885" s="92"/>
      <c r="F885" s="7"/>
      <c r="G885" s="7"/>
      <c r="H885" s="13"/>
      <c r="I885" s="257"/>
      <c r="J885" s="875"/>
      <c r="K885" s="876"/>
      <c r="L885" s="877"/>
      <c r="M885" s="645"/>
      <c r="N885" s="646"/>
      <c r="O885" s="648"/>
      <c r="P885" s="645"/>
      <c r="Q885" s="694"/>
      <c r="R885" s="695"/>
      <c r="S885" s="694"/>
      <c r="T885" s="694"/>
      <c r="U885" s="694"/>
    </row>
    <row r="886" spans="1:21" x14ac:dyDescent="0.25">
      <c r="A886" s="8">
        <v>714</v>
      </c>
      <c r="B886" s="144"/>
      <c r="C886" s="144"/>
      <c r="D886" s="18"/>
      <c r="E886" s="92"/>
      <c r="F886" s="7"/>
      <c r="G886" s="7"/>
      <c r="H886" s="13"/>
      <c r="I886" s="257"/>
      <c r="J886" s="855"/>
      <c r="K886" s="855"/>
      <c r="L886" s="857"/>
      <c r="M886" s="642"/>
      <c r="N886" s="642"/>
      <c r="O886" s="648"/>
      <c r="P886" s="645"/>
      <c r="Q886" s="694"/>
      <c r="R886" s="695"/>
      <c r="S886" s="694"/>
      <c r="T886" s="694"/>
      <c r="U886" s="694"/>
    </row>
    <row r="887" spans="1:21" x14ac:dyDescent="0.25">
      <c r="A887" s="6">
        <v>715</v>
      </c>
      <c r="B887" s="144"/>
      <c r="C887" s="144"/>
      <c r="D887" s="18"/>
      <c r="E887" s="92"/>
      <c r="F887" s="7"/>
      <c r="G887" s="7"/>
      <c r="H887" s="13"/>
      <c r="I887" s="257"/>
      <c r="J887" s="875"/>
      <c r="K887" s="876"/>
      <c r="L887" s="877"/>
      <c r="M887" s="645"/>
      <c r="N887" s="646"/>
      <c r="O887" s="648"/>
      <c r="P887" s="645"/>
      <c r="Q887" s="694"/>
      <c r="R887" s="695"/>
      <c r="S887" s="694"/>
      <c r="T887" s="694"/>
      <c r="U887" s="694"/>
    </row>
    <row r="888" spans="1:21" x14ac:dyDescent="0.25">
      <c r="A888" s="8">
        <v>716</v>
      </c>
      <c r="B888" s="144"/>
      <c r="C888" s="144"/>
      <c r="D888" s="18"/>
      <c r="E888" s="92"/>
      <c r="F888" s="7"/>
      <c r="G888" s="7"/>
      <c r="H888" s="13"/>
      <c r="I888" s="257"/>
      <c r="J888" s="875"/>
      <c r="K888" s="876"/>
      <c r="L888" s="877"/>
      <c r="M888" s="645"/>
      <c r="N888" s="646"/>
      <c r="O888" s="648"/>
      <c r="P888" s="645"/>
      <c r="Q888" s="694"/>
      <c r="R888" s="695"/>
      <c r="S888" s="694"/>
      <c r="T888" s="694"/>
      <c r="U888" s="694"/>
    </row>
    <row r="889" spans="1:21" x14ac:dyDescent="0.25">
      <c r="A889" s="6">
        <v>717</v>
      </c>
      <c r="B889" s="144"/>
      <c r="C889" s="144"/>
      <c r="D889" s="18"/>
      <c r="E889" s="92"/>
      <c r="F889" s="7"/>
      <c r="G889" s="7"/>
      <c r="H889" s="13"/>
      <c r="I889" s="257"/>
      <c r="J889" s="875"/>
      <c r="K889" s="876"/>
      <c r="L889" s="877"/>
      <c r="M889" s="645"/>
      <c r="N889" s="646"/>
      <c r="O889" s="648"/>
      <c r="P889" s="645"/>
      <c r="Q889" s="694"/>
      <c r="R889" s="695"/>
      <c r="S889" s="694"/>
      <c r="T889" s="694"/>
      <c r="U889" s="694"/>
    </row>
    <row r="890" spans="1:21" x14ac:dyDescent="0.25">
      <c r="A890" s="8">
        <v>718</v>
      </c>
      <c r="B890" s="144"/>
      <c r="C890" s="144"/>
      <c r="D890" s="18"/>
      <c r="E890" s="92"/>
      <c r="F890" s="7"/>
      <c r="G890" s="7"/>
      <c r="H890" s="13"/>
      <c r="I890" s="257"/>
      <c r="J890" s="875"/>
      <c r="K890" s="876"/>
      <c r="L890" s="877"/>
      <c r="M890" s="645"/>
      <c r="N890" s="646"/>
      <c r="O890" s="648"/>
      <c r="P890" s="645"/>
      <c r="Q890" s="694"/>
      <c r="R890" s="695"/>
      <c r="S890" s="694"/>
      <c r="T890" s="694"/>
      <c r="U890" s="694"/>
    </row>
    <row r="891" spans="1:21" x14ac:dyDescent="0.25">
      <c r="A891" s="6">
        <v>719</v>
      </c>
      <c r="B891" s="144"/>
      <c r="C891" s="144"/>
      <c r="D891" s="18"/>
      <c r="E891" s="92"/>
      <c r="F891" s="7"/>
      <c r="G891" s="7"/>
      <c r="H891" s="13"/>
      <c r="I891" s="257"/>
      <c r="J891" s="875"/>
      <c r="K891" s="876"/>
      <c r="L891" s="877"/>
      <c r="M891" s="645"/>
      <c r="N891" s="646"/>
      <c r="O891" s="648"/>
      <c r="P891" s="645"/>
      <c r="Q891" s="694"/>
      <c r="R891" s="695"/>
      <c r="S891" s="694"/>
      <c r="T891" s="694"/>
      <c r="U891" s="694"/>
    </row>
    <row r="892" spans="1:21" x14ac:dyDescent="0.25">
      <c r="A892" s="8">
        <v>720</v>
      </c>
      <c r="B892" s="144"/>
      <c r="C892" s="144"/>
      <c r="D892" s="18"/>
      <c r="E892" s="92"/>
      <c r="F892" s="7"/>
      <c r="G892" s="7"/>
      <c r="H892" s="13"/>
      <c r="I892" s="257"/>
      <c r="J892" s="855"/>
      <c r="K892" s="855"/>
      <c r="L892" s="857"/>
      <c r="M892" s="642"/>
      <c r="N892" s="642"/>
      <c r="O892" s="648"/>
      <c r="P892" s="645"/>
      <c r="Q892" s="694"/>
      <c r="R892" s="695"/>
      <c r="S892" s="694"/>
      <c r="T892" s="694"/>
      <c r="U892" s="694"/>
    </row>
    <row r="893" spans="1:21" x14ac:dyDescent="0.25">
      <c r="A893" s="269">
        <v>721</v>
      </c>
      <c r="B893" s="266"/>
      <c r="C893" s="266"/>
      <c r="D893" s="267"/>
      <c r="E893" s="268"/>
      <c r="F893" s="268"/>
      <c r="G893" s="268"/>
      <c r="H893" s="13"/>
      <c r="I893" s="138"/>
      <c r="J893" s="875"/>
      <c r="K893" s="876"/>
      <c r="L893" s="877"/>
      <c r="M893" s="645"/>
      <c r="N893" s="646"/>
      <c r="O893" s="648"/>
      <c r="P893" s="645"/>
      <c r="Q893" s="694"/>
      <c r="R893" s="695"/>
      <c r="S893" s="694"/>
      <c r="T893" s="694"/>
      <c r="U893" s="694"/>
    </row>
    <row r="894" spans="1:21" x14ac:dyDescent="0.25">
      <c r="A894" s="8">
        <v>722</v>
      </c>
      <c r="B894" s="144"/>
      <c r="C894" s="144"/>
      <c r="D894" s="18"/>
      <c r="E894" s="92"/>
      <c r="F894" s="7"/>
      <c r="G894" s="7"/>
      <c r="H894" s="13"/>
      <c r="I894" s="257"/>
      <c r="J894" s="855"/>
      <c r="K894" s="855"/>
      <c r="L894" s="857"/>
      <c r="M894" s="642"/>
      <c r="N894" s="642"/>
      <c r="O894" s="648"/>
      <c r="P894" s="645"/>
      <c r="Q894" s="694"/>
      <c r="R894" s="695"/>
      <c r="S894" s="694"/>
      <c r="T894" s="694"/>
      <c r="U894" s="694"/>
    </row>
    <row r="895" spans="1:21" x14ac:dyDescent="0.25">
      <c r="A895" s="6">
        <v>723</v>
      </c>
      <c r="B895" s="144"/>
      <c r="C895" s="144"/>
      <c r="D895" s="18"/>
      <c r="E895" s="92"/>
      <c r="F895" s="7"/>
      <c r="G895" s="7"/>
      <c r="H895" s="13"/>
      <c r="I895" s="257"/>
      <c r="J895" s="855"/>
      <c r="K895" s="855"/>
      <c r="L895" s="857"/>
      <c r="M895" s="642"/>
      <c r="N895" s="642"/>
      <c r="O895" s="648"/>
      <c r="P895" s="645"/>
      <c r="Q895" s="694"/>
      <c r="R895" s="695"/>
      <c r="S895" s="694"/>
      <c r="T895" s="694"/>
      <c r="U895" s="694"/>
    </row>
    <row r="896" spans="1:21" x14ac:dyDescent="0.25">
      <c r="A896" s="8">
        <v>724</v>
      </c>
      <c r="B896" s="144"/>
      <c r="C896" s="144"/>
      <c r="D896" s="18"/>
      <c r="E896" s="92"/>
      <c r="F896" s="7"/>
      <c r="G896" s="7"/>
      <c r="H896" s="13"/>
      <c r="I896" s="257"/>
      <c r="J896" s="855"/>
      <c r="K896" s="855"/>
      <c r="L896" s="857"/>
      <c r="M896" s="642"/>
      <c r="N896" s="642"/>
      <c r="O896" s="648"/>
      <c r="P896" s="645"/>
      <c r="Q896" s="694"/>
      <c r="R896" s="695"/>
      <c r="S896" s="694"/>
      <c r="T896" s="694"/>
      <c r="U896" s="694"/>
    </row>
    <row r="897" spans="1:21" x14ac:dyDescent="0.25">
      <c r="A897" s="6">
        <v>725</v>
      </c>
      <c r="B897" s="144"/>
      <c r="C897" s="144"/>
      <c r="D897" s="18"/>
      <c r="E897" s="92"/>
      <c r="F897" s="7"/>
      <c r="G897" s="7"/>
      <c r="H897" s="13"/>
      <c r="I897" s="257"/>
      <c r="J897" s="855"/>
      <c r="K897" s="855"/>
      <c r="L897" s="857"/>
      <c r="M897" s="642"/>
      <c r="N897" s="642"/>
      <c r="O897" s="648"/>
      <c r="P897" s="645"/>
      <c r="Q897" s="694"/>
      <c r="R897" s="695"/>
      <c r="S897" s="694"/>
      <c r="T897" s="694"/>
      <c r="U897" s="694"/>
    </row>
    <row r="898" spans="1:21" x14ac:dyDescent="0.25">
      <c r="A898" s="8">
        <v>726</v>
      </c>
      <c r="B898" s="144"/>
      <c r="C898" s="144"/>
      <c r="D898" s="18"/>
      <c r="E898" s="92"/>
      <c r="F898" s="7"/>
      <c r="G898" s="7"/>
      <c r="H898" s="13"/>
      <c r="I898" s="257"/>
      <c r="J898" s="855"/>
      <c r="K898" s="855"/>
      <c r="L898" s="857"/>
      <c r="M898" s="642"/>
      <c r="N898" s="642"/>
      <c r="O898" s="648"/>
      <c r="P898" s="645"/>
      <c r="Q898" s="694"/>
      <c r="R898" s="695"/>
      <c r="S898" s="694"/>
      <c r="T898" s="694"/>
      <c r="U898" s="694"/>
    </row>
    <row r="899" spans="1:21" x14ac:dyDescent="0.25">
      <c r="A899" s="6">
        <v>727</v>
      </c>
      <c r="B899" s="144"/>
      <c r="C899" s="144"/>
      <c r="D899" s="18"/>
      <c r="E899" s="92"/>
      <c r="F899" s="7"/>
      <c r="G899" s="7"/>
      <c r="H899" s="13"/>
      <c r="I899" s="257"/>
      <c r="J899" s="855"/>
      <c r="K899" s="855"/>
      <c r="L899" s="857"/>
      <c r="M899" s="642"/>
      <c r="N899" s="642"/>
      <c r="O899" s="648"/>
      <c r="P899" s="645"/>
      <c r="Q899" s="694"/>
      <c r="R899" s="695"/>
      <c r="S899" s="694"/>
      <c r="T899" s="694"/>
      <c r="U899" s="694"/>
    </row>
    <row r="900" spans="1:21" x14ac:dyDescent="0.25">
      <c r="A900" s="8">
        <v>728</v>
      </c>
      <c r="B900" s="144"/>
      <c r="C900" s="144"/>
      <c r="D900" s="18"/>
      <c r="E900" s="92"/>
      <c r="F900" s="7"/>
      <c r="G900" s="7"/>
      <c r="H900" s="13"/>
      <c r="I900" s="257"/>
      <c r="J900" s="855"/>
      <c r="K900" s="855"/>
      <c r="L900" s="857"/>
      <c r="M900" s="642"/>
      <c r="N900" s="642"/>
      <c r="O900" s="648"/>
      <c r="P900" s="645"/>
      <c r="Q900" s="694"/>
      <c r="R900" s="695"/>
      <c r="S900" s="694"/>
      <c r="T900" s="694"/>
      <c r="U900" s="694"/>
    </row>
    <row r="901" spans="1:21" x14ac:dyDescent="0.25">
      <c r="A901" s="6">
        <v>729</v>
      </c>
      <c r="B901" s="144"/>
      <c r="C901" s="144"/>
      <c r="D901" s="18"/>
      <c r="E901" s="92"/>
      <c r="F901" s="7"/>
      <c r="G901" s="7"/>
      <c r="H901" s="13"/>
      <c r="I901" s="257"/>
      <c r="J901" s="855"/>
      <c r="K901" s="855"/>
      <c r="L901" s="857"/>
      <c r="M901" s="642"/>
      <c r="N901" s="642"/>
      <c r="O901" s="648"/>
      <c r="P901" s="645"/>
      <c r="Q901" s="694"/>
      <c r="R901" s="695"/>
      <c r="S901" s="694"/>
      <c r="T901" s="694"/>
      <c r="U901" s="694"/>
    </row>
    <row r="902" spans="1:21" x14ac:dyDescent="0.25">
      <c r="A902" s="8">
        <v>730</v>
      </c>
      <c r="B902" s="144"/>
      <c r="C902" s="144"/>
      <c r="D902" s="18"/>
      <c r="E902" s="92"/>
      <c r="F902" s="7"/>
      <c r="G902" s="7"/>
      <c r="H902" s="13"/>
      <c r="I902" s="257"/>
      <c r="J902" s="855"/>
      <c r="K902" s="855"/>
      <c r="L902" s="857"/>
      <c r="M902" s="642"/>
      <c r="N902" s="642"/>
      <c r="O902" s="648"/>
      <c r="P902" s="645"/>
      <c r="Q902" s="694"/>
      <c r="R902" s="695"/>
      <c r="S902" s="694"/>
      <c r="T902" s="694"/>
      <c r="U902" s="694"/>
    </row>
    <row r="903" spans="1:21" x14ac:dyDescent="0.25">
      <c r="A903" s="6">
        <v>731</v>
      </c>
      <c r="B903" s="144"/>
      <c r="C903" s="144"/>
      <c r="D903" s="18"/>
      <c r="E903" s="92"/>
      <c r="F903" s="7"/>
      <c r="G903" s="7"/>
      <c r="H903" s="13"/>
      <c r="I903" s="257"/>
      <c r="J903" s="855"/>
      <c r="K903" s="855"/>
      <c r="L903" s="857"/>
      <c r="M903" s="642"/>
      <c r="N903" s="642"/>
      <c r="O903" s="648"/>
      <c r="P903" s="645"/>
      <c r="Q903" s="694"/>
      <c r="R903" s="695"/>
      <c r="S903" s="694"/>
      <c r="T903" s="694"/>
      <c r="U903" s="694"/>
    </row>
    <row r="904" spans="1:21" x14ac:dyDescent="0.25">
      <c r="A904" s="8">
        <v>732</v>
      </c>
      <c r="B904" s="144"/>
      <c r="C904" s="144"/>
      <c r="D904" s="18"/>
      <c r="E904" s="92"/>
      <c r="F904" s="7"/>
      <c r="G904" s="7"/>
      <c r="H904" s="13"/>
      <c r="I904" s="257"/>
      <c r="J904" s="855"/>
      <c r="K904" s="855"/>
      <c r="L904" s="857"/>
      <c r="M904" s="642"/>
      <c r="N904" s="642"/>
      <c r="O904" s="648"/>
      <c r="P904" s="645"/>
      <c r="Q904" s="694"/>
      <c r="R904" s="695"/>
      <c r="S904" s="694"/>
      <c r="T904" s="694"/>
      <c r="U904" s="694"/>
    </row>
    <row r="905" spans="1:21" x14ac:dyDescent="0.25">
      <c r="A905" s="6">
        <v>733</v>
      </c>
      <c r="B905" s="144"/>
      <c r="C905" s="144"/>
      <c r="D905" s="18"/>
      <c r="E905" s="92"/>
      <c r="F905" s="7"/>
      <c r="G905" s="7"/>
      <c r="H905" s="13"/>
      <c r="I905" s="257"/>
      <c r="J905" s="855"/>
      <c r="K905" s="855"/>
      <c r="L905" s="857"/>
      <c r="M905" s="642"/>
      <c r="N905" s="642"/>
      <c r="O905" s="648"/>
      <c r="P905" s="645"/>
      <c r="Q905" s="694"/>
      <c r="R905" s="695"/>
      <c r="S905" s="694"/>
      <c r="T905" s="694"/>
      <c r="U905" s="694"/>
    </row>
    <row r="906" spans="1:21" x14ac:dyDescent="0.25">
      <c r="A906" s="8">
        <v>734</v>
      </c>
      <c r="B906" s="144"/>
      <c r="C906" s="144"/>
      <c r="D906" s="18"/>
      <c r="E906" s="92"/>
      <c r="F906" s="7"/>
      <c r="G906" s="7"/>
      <c r="H906" s="13"/>
      <c r="I906" s="257"/>
      <c r="J906" s="875"/>
      <c r="K906" s="876"/>
      <c r="L906" s="877"/>
      <c r="M906" s="645"/>
      <c r="N906" s="646"/>
      <c r="O906" s="648"/>
      <c r="P906" s="645"/>
      <c r="Q906" s="694"/>
      <c r="R906" s="695"/>
      <c r="S906" s="694"/>
      <c r="T906" s="694"/>
      <c r="U906" s="694"/>
    </row>
    <row r="907" spans="1:21" x14ac:dyDescent="0.25">
      <c r="A907" s="6">
        <v>735</v>
      </c>
      <c r="B907" s="144"/>
      <c r="C907" s="144"/>
      <c r="D907" s="18"/>
      <c r="E907" s="92"/>
      <c r="F907" s="7"/>
      <c r="G907" s="7"/>
      <c r="H907" s="13"/>
      <c r="I907" s="257"/>
      <c r="J907" s="875"/>
      <c r="K907" s="876"/>
      <c r="L907" s="877"/>
      <c r="M907" s="645"/>
      <c r="N907" s="646"/>
      <c r="O907" s="648"/>
      <c r="P907" s="645"/>
      <c r="Q907" s="694"/>
      <c r="R907" s="695"/>
      <c r="S907" s="694"/>
      <c r="T907" s="694"/>
      <c r="U907" s="694"/>
    </row>
    <row r="908" spans="1:21" x14ac:dyDescent="0.25">
      <c r="A908" s="8">
        <v>736</v>
      </c>
      <c r="B908" s="144"/>
      <c r="C908" s="144"/>
      <c r="D908" s="18"/>
      <c r="E908" s="92"/>
      <c r="F908" s="7"/>
      <c r="G908" s="7"/>
      <c r="H908" s="13"/>
      <c r="I908" s="259"/>
      <c r="J908" s="875"/>
      <c r="K908" s="876"/>
      <c r="L908" s="877"/>
      <c r="M908" s="645"/>
      <c r="N908" s="646"/>
      <c r="O908" s="648"/>
      <c r="P908" s="645"/>
      <c r="Q908" s="694"/>
      <c r="R908" s="695"/>
      <c r="S908" s="694"/>
      <c r="T908" s="694"/>
      <c r="U908" s="694"/>
    </row>
    <row r="909" spans="1:21" x14ac:dyDescent="0.25">
      <c r="A909" s="6">
        <v>737</v>
      </c>
      <c r="B909" s="144"/>
      <c r="C909" s="144"/>
      <c r="D909" s="18"/>
      <c r="E909" s="92"/>
      <c r="F909" s="7"/>
      <c r="G909" s="7"/>
      <c r="H909" s="13"/>
      <c r="I909" s="257"/>
      <c r="J909" s="855"/>
      <c r="K909" s="855"/>
      <c r="L909" s="857"/>
      <c r="M909" s="642"/>
      <c r="N909" s="642"/>
      <c r="O909" s="648"/>
      <c r="P909" s="645"/>
      <c r="Q909" s="694"/>
      <c r="R909" s="695"/>
      <c r="S909" s="694"/>
      <c r="T909" s="694"/>
      <c r="U909" s="694"/>
    </row>
    <row r="910" spans="1:21" x14ac:dyDescent="0.25">
      <c r="A910" s="8">
        <v>738</v>
      </c>
      <c r="B910" s="144"/>
      <c r="C910" s="144"/>
      <c r="D910" s="18"/>
      <c r="E910" s="92"/>
      <c r="F910" s="7"/>
      <c r="G910" s="7"/>
      <c r="H910" s="13"/>
      <c r="I910" s="257"/>
      <c r="J910" s="855"/>
      <c r="K910" s="855"/>
      <c r="L910" s="857"/>
      <c r="M910" s="642"/>
      <c r="N910" s="642"/>
      <c r="O910" s="648"/>
      <c r="P910" s="645"/>
      <c r="Q910" s="694"/>
      <c r="R910" s="695"/>
      <c r="S910" s="694"/>
      <c r="T910" s="694"/>
      <c r="U910" s="694"/>
    </row>
    <row r="911" spans="1:21" x14ac:dyDescent="0.25">
      <c r="A911" s="6">
        <v>739</v>
      </c>
      <c r="B911" s="144"/>
      <c r="C911" s="144"/>
      <c r="D911" s="18"/>
      <c r="E911" s="92"/>
      <c r="F911" s="7"/>
      <c r="G911" s="7"/>
      <c r="H911" s="13"/>
      <c r="I911" s="257"/>
      <c r="J911" s="855"/>
      <c r="K911" s="855"/>
      <c r="L911" s="857"/>
      <c r="M911" s="642"/>
      <c r="N911" s="642"/>
      <c r="O911" s="648"/>
      <c r="P911" s="645"/>
      <c r="Q911" s="694"/>
      <c r="R911" s="695"/>
      <c r="S911" s="694"/>
      <c r="T911" s="694"/>
      <c r="U911" s="694"/>
    </row>
    <row r="912" spans="1:21" x14ac:dyDescent="0.25">
      <c r="A912" s="8">
        <v>740</v>
      </c>
      <c r="B912" s="144"/>
      <c r="C912" s="144"/>
      <c r="D912" s="18"/>
      <c r="E912" s="92"/>
      <c r="F912" s="7"/>
      <c r="G912" s="7"/>
      <c r="H912" s="13"/>
      <c r="I912" s="257"/>
      <c r="J912" s="855"/>
      <c r="K912" s="855"/>
      <c r="L912" s="857"/>
      <c r="M912" s="642"/>
      <c r="N912" s="642"/>
      <c r="O912" s="648"/>
      <c r="P912" s="645"/>
      <c r="Q912" s="694"/>
      <c r="R912" s="695"/>
      <c r="S912" s="694"/>
      <c r="T912" s="694"/>
      <c r="U912" s="694"/>
    </row>
    <row r="913" spans="1:22" x14ac:dyDescent="0.25">
      <c r="A913" s="6">
        <v>741</v>
      </c>
      <c r="B913" s="144"/>
      <c r="C913" s="144"/>
      <c r="D913" s="18"/>
      <c r="E913" s="92"/>
      <c r="F913" s="7"/>
      <c r="G913" s="7"/>
      <c r="H913" s="13"/>
      <c r="I913" s="257"/>
      <c r="J913" s="875"/>
      <c r="K913" s="876"/>
      <c r="L913" s="877"/>
      <c r="M913" s="645"/>
      <c r="N913" s="646"/>
      <c r="O913" s="648"/>
      <c r="P913" s="645"/>
      <c r="Q913" s="694"/>
      <c r="R913" s="695"/>
      <c r="S913" s="694"/>
      <c r="T913" s="694"/>
      <c r="U913" s="694"/>
    </row>
    <row r="914" spans="1:22" x14ac:dyDescent="0.25">
      <c r="A914" s="8">
        <v>742</v>
      </c>
      <c r="B914" s="144"/>
      <c r="C914" s="144"/>
      <c r="D914" s="18"/>
      <c r="E914" s="92"/>
      <c r="F914" s="7"/>
      <c r="G914" s="7"/>
      <c r="H914" s="13"/>
      <c r="I914" s="257"/>
      <c r="J914" s="875"/>
      <c r="K914" s="876"/>
      <c r="L914" s="877"/>
      <c r="M914" s="645"/>
      <c r="N914" s="646"/>
      <c r="O914" s="648"/>
      <c r="P914" s="645"/>
      <c r="Q914" s="694"/>
      <c r="R914" s="695"/>
      <c r="S914" s="694"/>
      <c r="T914" s="694"/>
      <c r="U914" s="694"/>
    </row>
    <row r="915" spans="1:22" x14ac:dyDescent="0.25">
      <c r="A915" s="6">
        <v>743</v>
      </c>
      <c r="B915" s="144"/>
      <c r="C915" s="144"/>
      <c r="D915" s="18"/>
      <c r="E915" s="92"/>
      <c r="F915" s="7"/>
      <c r="G915" s="7"/>
      <c r="H915" s="13"/>
      <c r="I915" s="257"/>
      <c r="J915" s="855"/>
      <c r="K915" s="855"/>
      <c r="L915" s="857"/>
      <c r="M915" s="642"/>
      <c r="N915" s="642"/>
      <c r="O915" s="648"/>
      <c r="P915" s="645"/>
      <c r="Q915" s="694"/>
      <c r="R915" s="695"/>
      <c r="S915" s="694"/>
      <c r="T915" s="694"/>
      <c r="U915" s="694"/>
      <c r="V915" s="286"/>
    </row>
    <row r="916" spans="1:22" x14ac:dyDescent="0.25">
      <c r="A916" s="8">
        <v>744</v>
      </c>
      <c r="B916" s="144"/>
      <c r="C916" s="144"/>
      <c r="D916" s="18"/>
      <c r="E916" s="92"/>
      <c r="F916" s="7"/>
      <c r="G916" s="7"/>
      <c r="H916" s="13"/>
      <c r="I916" s="257"/>
      <c r="J916" s="855"/>
      <c r="K916" s="855"/>
      <c r="L916" s="857"/>
      <c r="M916" s="642"/>
      <c r="N916" s="642"/>
      <c r="O916" s="648"/>
      <c r="P916" s="645"/>
      <c r="Q916" s="694"/>
      <c r="R916" s="695"/>
      <c r="S916" s="694"/>
      <c r="T916" s="694"/>
      <c r="U916" s="694"/>
      <c r="V916" s="287"/>
    </row>
    <row r="917" spans="1:22" x14ac:dyDescent="0.25">
      <c r="A917" s="6">
        <v>745</v>
      </c>
      <c r="B917" s="144"/>
      <c r="C917" s="144"/>
      <c r="D917" s="18"/>
      <c r="E917" s="92"/>
      <c r="F917" s="7"/>
      <c r="G917" s="7"/>
      <c r="H917" s="13"/>
      <c r="I917" s="257"/>
      <c r="J917" s="875"/>
      <c r="K917" s="876"/>
      <c r="L917" s="877"/>
      <c r="M917" s="645"/>
      <c r="N917" s="646"/>
      <c r="O917" s="648"/>
      <c r="P917" s="645"/>
      <c r="Q917" s="694"/>
      <c r="R917" s="695"/>
      <c r="S917" s="694"/>
      <c r="T917" s="694"/>
      <c r="U917" s="694"/>
    </row>
    <row r="918" spans="1:22" x14ac:dyDescent="0.25">
      <c r="A918" s="8">
        <v>746</v>
      </c>
      <c r="B918" s="144"/>
      <c r="C918" s="144"/>
      <c r="D918" s="18"/>
      <c r="E918" s="92"/>
      <c r="F918" s="7"/>
      <c r="G918" s="7"/>
      <c r="H918" s="13"/>
      <c r="I918" s="257"/>
      <c r="J918" s="875"/>
      <c r="K918" s="876"/>
      <c r="L918" s="877"/>
      <c r="M918" s="645"/>
      <c r="N918" s="646"/>
      <c r="O918" s="648"/>
      <c r="P918" s="645"/>
      <c r="Q918" s="694"/>
      <c r="R918" s="695"/>
      <c r="S918" s="694"/>
      <c r="T918" s="694"/>
      <c r="U918" s="694"/>
    </row>
    <row r="919" spans="1:22" x14ac:dyDescent="0.25">
      <c r="A919" s="6">
        <v>747</v>
      </c>
      <c r="B919" s="144"/>
      <c r="C919" s="144"/>
      <c r="D919" s="18"/>
      <c r="E919" s="92"/>
      <c r="F919" s="7"/>
      <c r="G919" s="7"/>
      <c r="H919" s="13"/>
      <c r="I919" s="257"/>
      <c r="J919" s="855"/>
      <c r="K919" s="855"/>
      <c r="L919" s="857"/>
      <c r="M919" s="642"/>
      <c r="N919" s="642"/>
      <c r="O919" s="648"/>
      <c r="P919" s="645"/>
      <c r="Q919" s="694"/>
      <c r="R919" s="695"/>
      <c r="S919" s="694"/>
      <c r="T919" s="694"/>
      <c r="U919" s="694"/>
    </row>
    <row r="920" spans="1:22" x14ac:dyDescent="0.25">
      <c r="A920" s="8">
        <v>748</v>
      </c>
      <c r="B920" s="144"/>
      <c r="C920" s="144"/>
      <c r="D920" s="18"/>
      <c r="E920" s="92"/>
      <c r="F920" s="7"/>
      <c r="G920" s="7"/>
      <c r="H920" s="13"/>
      <c r="I920" s="257"/>
      <c r="J920" s="855"/>
      <c r="K920" s="855"/>
      <c r="L920" s="857"/>
      <c r="M920" s="642"/>
      <c r="N920" s="642"/>
      <c r="O920" s="648"/>
      <c r="P920" s="645"/>
      <c r="Q920" s="694"/>
      <c r="R920" s="695"/>
      <c r="S920" s="694"/>
      <c r="T920" s="694"/>
      <c r="U920" s="694"/>
    </row>
    <row r="921" spans="1:22" x14ac:dyDescent="0.25">
      <c r="A921" s="6">
        <v>749</v>
      </c>
      <c r="B921" s="144"/>
      <c r="C921" s="144"/>
      <c r="D921" s="18"/>
      <c r="E921" s="92"/>
      <c r="F921" s="7"/>
      <c r="G921" s="7"/>
      <c r="H921" s="13"/>
      <c r="I921" s="257"/>
      <c r="J921" s="875"/>
      <c r="K921" s="876"/>
      <c r="L921" s="877"/>
      <c r="M921" s="645"/>
      <c r="N921" s="646"/>
      <c r="O921" s="648"/>
      <c r="P921" s="645"/>
      <c r="Q921" s="694"/>
      <c r="R921" s="695"/>
      <c r="S921" s="694"/>
      <c r="T921" s="694"/>
      <c r="U921" s="694"/>
    </row>
    <row r="922" spans="1:22" x14ac:dyDescent="0.25">
      <c r="A922" s="8">
        <v>750</v>
      </c>
      <c r="B922" s="144"/>
      <c r="C922" s="144"/>
      <c r="D922" s="18"/>
      <c r="E922" s="92"/>
      <c r="F922" s="7"/>
      <c r="G922" s="7"/>
      <c r="H922" s="13"/>
      <c r="I922" s="257"/>
      <c r="J922" s="875"/>
      <c r="K922" s="876"/>
      <c r="L922" s="877"/>
      <c r="M922" s="645"/>
      <c r="N922" s="646"/>
      <c r="O922" s="648"/>
      <c r="P922" s="645"/>
      <c r="Q922" s="694"/>
      <c r="R922" s="695"/>
      <c r="S922" s="694"/>
      <c r="T922" s="694"/>
      <c r="U922" s="694"/>
    </row>
    <row r="923" spans="1:22" x14ac:dyDescent="0.25">
      <c r="A923" s="6">
        <v>751</v>
      </c>
      <c r="B923" s="144"/>
      <c r="C923" s="144"/>
      <c r="D923" s="18"/>
      <c r="E923" s="92"/>
      <c r="F923" s="7"/>
      <c r="G923" s="7"/>
      <c r="H923" s="13"/>
      <c r="I923" s="257"/>
      <c r="J923" s="855"/>
      <c r="K923" s="855"/>
      <c r="L923" s="857"/>
      <c r="M923" s="642"/>
      <c r="N923" s="642"/>
      <c r="O923" s="648"/>
      <c r="P923" s="645"/>
      <c r="Q923" s="694"/>
      <c r="R923" s="695"/>
      <c r="S923" s="694"/>
      <c r="T923" s="694"/>
      <c r="U923" s="694"/>
    </row>
    <row r="924" spans="1:22" x14ac:dyDescent="0.25">
      <c r="A924" s="8">
        <v>752</v>
      </c>
      <c r="B924" s="144"/>
      <c r="C924" s="144"/>
      <c r="D924" s="18"/>
      <c r="E924" s="92"/>
      <c r="F924" s="7"/>
      <c r="G924" s="7"/>
      <c r="H924" s="13"/>
      <c r="I924" s="257"/>
      <c r="J924" s="875"/>
      <c r="K924" s="876"/>
      <c r="L924" s="877"/>
      <c r="M924" s="645"/>
      <c r="N924" s="646"/>
      <c r="O924" s="648"/>
      <c r="P924" s="645"/>
      <c r="Q924" s="694"/>
      <c r="R924" s="695"/>
      <c r="S924" s="694"/>
      <c r="T924" s="694"/>
      <c r="U924" s="694"/>
    </row>
    <row r="925" spans="1:22" x14ac:dyDescent="0.25">
      <c r="A925" s="6">
        <v>753</v>
      </c>
      <c r="B925" s="144"/>
      <c r="C925" s="144"/>
      <c r="D925" s="18"/>
      <c r="E925" s="92"/>
      <c r="F925" s="7"/>
      <c r="G925" s="7"/>
      <c r="H925" s="13"/>
      <c r="I925" s="257"/>
      <c r="J925" s="855"/>
      <c r="K925" s="855"/>
      <c r="L925" s="857"/>
      <c r="M925" s="642"/>
      <c r="N925" s="642"/>
      <c r="O925" s="648"/>
      <c r="P925" s="645"/>
      <c r="Q925" s="694"/>
      <c r="R925" s="695"/>
      <c r="S925" s="694"/>
      <c r="T925" s="694"/>
      <c r="U925" s="694"/>
    </row>
    <row r="926" spans="1:22" x14ac:dyDescent="0.25">
      <c r="A926" s="8">
        <v>754</v>
      </c>
      <c r="B926" s="144"/>
      <c r="C926" s="144"/>
      <c r="D926" s="18"/>
      <c r="E926" s="92"/>
      <c r="F926" s="7"/>
      <c r="G926" s="7"/>
      <c r="H926" s="13"/>
      <c r="I926" s="257"/>
      <c r="J926" s="855"/>
      <c r="K926" s="855"/>
      <c r="L926" s="857"/>
      <c r="M926" s="642"/>
      <c r="N926" s="642"/>
      <c r="O926" s="648"/>
      <c r="P926" s="645"/>
      <c r="Q926" s="694"/>
      <c r="R926" s="695"/>
      <c r="S926" s="694"/>
      <c r="T926" s="694"/>
      <c r="U926" s="694"/>
    </row>
    <row r="927" spans="1:22" x14ac:dyDescent="0.25">
      <c r="A927" s="6">
        <v>755</v>
      </c>
      <c r="B927" s="144"/>
      <c r="C927" s="144"/>
      <c r="D927" s="18"/>
      <c r="E927" s="92"/>
      <c r="F927" s="7"/>
      <c r="G927" s="7"/>
      <c r="H927" s="13"/>
      <c r="I927" s="257"/>
      <c r="J927" s="855"/>
      <c r="K927" s="855"/>
      <c r="L927" s="857"/>
      <c r="M927" s="642"/>
      <c r="N927" s="642"/>
      <c r="O927" s="648"/>
      <c r="P927" s="645"/>
      <c r="Q927" s="694"/>
      <c r="R927" s="695"/>
      <c r="S927" s="694"/>
      <c r="T927" s="694"/>
      <c r="U927" s="694"/>
    </row>
    <row r="928" spans="1:22" x14ac:dyDescent="0.25">
      <c r="A928" s="8">
        <v>756</v>
      </c>
      <c r="B928" s="144"/>
      <c r="C928" s="144"/>
      <c r="D928" s="18"/>
      <c r="E928" s="92"/>
      <c r="F928" s="7"/>
      <c r="G928" s="7"/>
      <c r="H928" s="13"/>
      <c r="I928" s="257"/>
      <c r="J928" s="855"/>
      <c r="K928" s="855"/>
      <c r="L928" s="857"/>
      <c r="M928" s="642"/>
      <c r="N928" s="642"/>
      <c r="O928" s="648"/>
      <c r="P928" s="645"/>
      <c r="Q928" s="694"/>
      <c r="R928" s="695"/>
      <c r="S928" s="694"/>
      <c r="T928" s="694"/>
      <c r="U928" s="694"/>
    </row>
    <row r="929" spans="1:22" x14ac:dyDescent="0.25">
      <c r="A929" s="6">
        <v>757</v>
      </c>
      <c r="B929" s="144"/>
      <c r="C929" s="144"/>
      <c r="D929" s="18"/>
      <c r="E929" s="92"/>
      <c r="F929" s="7"/>
      <c r="G929" s="7"/>
      <c r="H929" s="13"/>
      <c r="I929" s="257"/>
      <c r="J929" s="875"/>
      <c r="K929" s="876"/>
      <c r="L929" s="877"/>
      <c r="M929" s="645"/>
      <c r="N929" s="646"/>
      <c r="O929" s="648"/>
      <c r="P929" s="645"/>
      <c r="Q929" s="694"/>
      <c r="R929" s="695"/>
      <c r="S929" s="694"/>
      <c r="T929" s="694"/>
      <c r="U929" s="694"/>
    </row>
    <row r="930" spans="1:22" x14ac:dyDescent="0.25">
      <c r="A930" s="8">
        <v>758</v>
      </c>
      <c r="B930" s="144"/>
      <c r="C930" s="144"/>
      <c r="D930" s="18"/>
      <c r="E930" s="92"/>
      <c r="F930" s="7"/>
      <c r="G930" s="7"/>
      <c r="H930" s="13"/>
      <c r="I930" s="257"/>
      <c r="J930" s="875"/>
      <c r="K930" s="876"/>
      <c r="L930" s="877"/>
      <c r="M930" s="645"/>
      <c r="N930" s="646"/>
      <c r="O930" s="648"/>
      <c r="P930" s="645"/>
      <c r="Q930" s="694"/>
      <c r="R930" s="695"/>
      <c r="S930" s="694"/>
      <c r="T930" s="694"/>
      <c r="U930" s="694"/>
    </row>
    <row r="931" spans="1:22" x14ac:dyDescent="0.25">
      <c r="A931" s="6">
        <v>759</v>
      </c>
      <c r="B931" s="144"/>
      <c r="C931" s="144"/>
      <c r="D931" s="18"/>
      <c r="E931" s="92"/>
      <c r="F931" s="7"/>
      <c r="G931" s="7"/>
      <c r="H931" s="13"/>
      <c r="I931" s="257"/>
      <c r="J931" s="863"/>
      <c r="K931" s="863"/>
      <c r="L931" s="864"/>
      <c r="M931" s="642"/>
      <c r="N931" s="642"/>
      <c r="O931" s="648"/>
      <c r="P931" s="645"/>
      <c r="Q931" s="694"/>
      <c r="R931" s="695"/>
      <c r="S931" s="694"/>
      <c r="T931" s="694"/>
      <c r="U931" s="694"/>
    </row>
    <row r="932" spans="1:22" x14ac:dyDescent="0.25">
      <c r="A932" s="8">
        <v>760</v>
      </c>
      <c r="B932" s="144"/>
      <c r="C932" s="144"/>
      <c r="D932" s="18"/>
      <c r="E932" s="92"/>
      <c r="F932" s="7"/>
      <c r="G932" s="7"/>
      <c r="H932" s="13"/>
      <c r="I932" s="257"/>
      <c r="J932" s="863"/>
      <c r="K932" s="863"/>
      <c r="L932" s="864"/>
      <c r="M932" s="642"/>
      <c r="N932" s="642"/>
      <c r="O932" s="648"/>
      <c r="P932" s="645"/>
      <c r="Q932" s="694"/>
      <c r="R932" s="695"/>
      <c r="S932" s="694"/>
      <c r="T932" s="694"/>
      <c r="U932" s="694"/>
    </row>
    <row r="933" spans="1:22" x14ac:dyDescent="0.25">
      <c r="A933" s="6">
        <v>761</v>
      </c>
      <c r="B933" s="144"/>
      <c r="C933" s="144"/>
      <c r="D933" s="18"/>
      <c r="E933" s="92"/>
      <c r="F933" s="7"/>
      <c r="G933" s="7"/>
      <c r="H933" s="13"/>
      <c r="I933" s="257"/>
      <c r="J933" s="863"/>
      <c r="K933" s="863"/>
      <c r="L933" s="864"/>
      <c r="M933" s="642"/>
      <c r="N933" s="642"/>
      <c r="O933" s="648"/>
      <c r="P933" s="645"/>
      <c r="Q933" s="694"/>
      <c r="R933" s="695"/>
      <c r="S933" s="694"/>
      <c r="T933" s="694"/>
      <c r="U933" s="694"/>
      <c r="V933" s="286"/>
    </row>
    <row r="934" spans="1:22" x14ac:dyDescent="0.25">
      <c r="A934" s="8">
        <v>762</v>
      </c>
      <c r="B934" s="144"/>
      <c r="C934" s="144"/>
      <c r="D934" s="18"/>
      <c r="E934" s="92"/>
      <c r="F934" s="7"/>
      <c r="G934" s="7"/>
      <c r="H934" s="13"/>
      <c r="I934" s="257"/>
      <c r="J934" s="863"/>
      <c r="K934" s="863"/>
      <c r="L934" s="864"/>
      <c r="M934" s="642"/>
      <c r="N934" s="642"/>
      <c r="O934" s="648"/>
      <c r="P934" s="645"/>
      <c r="Q934" s="694"/>
      <c r="R934" s="695"/>
      <c r="S934" s="694"/>
      <c r="T934" s="694"/>
      <c r="U934" s="694"/>
      <c r="V934" s="287"/>
    </row>
    <row r="935" spans="1:22" x14ac:dyDescent="0.25">
      <c r="A935" s="6">
        <v>763</v>
      </c>
      <c r="B935" s="144"/>
      <c r="C935" s="144"/>
      <c r="D935" s="18"/>
      <c r="E935" s="92"/>
      <c r="F935" s="7"/>
      <c r="G935" s="7"/>
      <c r="H935" s="13"/>
      <c r="I935" s="257"/>
      <c r="J935" s="875"/>
      <c r="K935" s="876"/>
      <c r="L935" s="877"/>
      <c r="M935" s="645"/>
      <c r="N935" s="646"/>
      <c r="O935" s="648"/>
      <c r="P935" s="645"/>
      <c r="Q935" s="694"/>
      <c r="R935" s="695"/>
      <c r="S935" s="694"/>
      <c r="T935" s="694"/>
      <c r="U935" s="694"/>
    </row>
    <row r="936" spans="1:22" x14ac:dyDescent="0.25">
      <c r="A936" s="8">
        <v>764</v>
      </c>
      <c r="B936" s="144"/>
      <c r="C936" s="144"/>
      <c r="D936" s="18"/>
      <c r="E936" s="92"/>
      <c r="F936" s="7"/>
      <c r="G936" s="7"/>
      <c r="H936" s="13"/>
      <c r="I936" s="257"/>
      <c r="J936" s="875"/>
      <c r="K936" s="876"/>
      <c r="L936" s="877"/>
      <c r="M936" s="645"/>
      <c r="N936" s="646"/>
      <c r="O936" s="648"/>
      <c r="P936" s="645"/>
      <c r="Q936" s="694"/>
      <c r="R936" s="695"/>
      <c r="S936" s="694"/>
      <c r="T936" s="694"/>
      <c r="U936" s="694"/>
    </row>
    <row r="937" spans="1:22" x14ac:dyDescent="0.25">
      <c r="A937" s="6">
        <v>765</v>
      </c>
      <c r="B937" s="144"/>
      <c r="C937" s="144"/>
      <c r="D937" s="18"/>
      <c r="E937" s="92"/>
      <c r="F937" s="7"/>
      <c r="G937" s="7"/>
      <c r="H937" s="13"/>
      <c r="I937" s="257"/>
      <c r="J937" s="875"/>
      <c r="K937" s="876"/>
      <c r="L937" s="877"/>
      <c r="M937" s="645"/>
      <c r="N937" s="646"/>
      <c r="O937" s="648"/>
      <c r="P937" s="645"/>
      <c r="Q937" s="694"/>
      <c r="R937" s="695"/>
      <c r="S937" s="694"/>
      <c r="T937" s="694"/>
      <c r="U937" s="694"/>
    </row>
    <row r="938" spans="1:22" x14ac:dyDescent="0.25">
      <c r="A938" s="8">
        <v>766</v>
      </c>
      <c r="B938" s="144"/>
      <c r="C938" s="144"/>
      <c r="D938" s="18"/>
      <c r="E938" s="92"/>
      <c r="F938" s="7"/>
      <c r="G938" s="7"/>
      <c r="H938" s="13"/>
      <c r="I938" s="257"/>
      <c r="J938" s="863"/>
      <c r="K938" s="856"/>
      <c r="L938" s="864"/>
      <c r="M938" s="645"/>
      <c r="N938" s="646"/>
      <c r="O938" s="648"/>
      <c r="P938" s="645"/>
      <c r="Q938" s="694"/>
      <c r="R938" s="695"/>
      <c r="S938" s="694"/>
      <c r="T938" s="694"/>
      <c r="U938" s="694"/>
    </row>
    <row r="939" spans="1:22" x14ac:dyDescent="0.25">
      <c r="A939" s="6">
        <v>767</v>
      </c>
      <c r="B939" s="144"/>
      <c r="C939" s="144"/>
      <c r="D939" s="18"/>
      <c r="E939" s="92"/>
      <c r="F939" s="7"/>
      <c r="G939" s="7"/>
      <c r="H939" s="13"/>
      <c r="I939" s="257"/>
      <c r="J939" s="863"/>
      <c r="K939" s="863"/>
      <c r="L939" s="864"/>
      <c r="M939" s="642"/>
      <c r="N939" s="642"/>
      <c r="O939" s="648"/>
      <c r="P939" s="645"/>
      <c r="Q939" s="694"/>
      <c r="R939" s="695"/>
      <c r="S939" s="694"/>
      <c r="T939" s="694"/>
      <c r="U939" s="694"/>
      <c r="V939" s="286"/>
    </row>
    <row r="940" spans="1:22" x14ac:dyDescent="0.25">
      <c r="A940" s="8">
        <v>768</v>
      </c>
      <c r="B940" s="144"/>
      <c r="C940" s="144"/>
      <c r="D940" s="18"/>
      <c r="E940" s="92"/>
      <c r="F940" s="7"/>
      <c r="G940" s="7"/>
      <c r="H940" s="13"/>
      <c r="I940" s="257"/>
      <c r="J940" s="863"/>
      <c r="K940" s="863"/>
      <c r="L940" s="864"/>
      <c r="M940" s="642"/>
      <c r="N940" s="642"/>
      <c r="O940" s="648"/>
      <c r="P940" s="645"/>
      <c r="Q940" s="694"/>
      <c r="R940" s="695"/>
      <c r="S940" s="694"/>
      <c r="T940" s="694"/>
      <c r="U940" s="694"/>
      <c r="V940" s="287"/>
    </row>
    <row r="941" spans="1:22" x14ac:dyDescent="0.25">
      <c r="A941" s="6">
        <v>769</v>
      </c>
      <c r="B941" s="144"/>
      <c r="C941" s="144"/>
      <c r="D941" s="18"/>
      <c r="E941" s="92"/>
      <c r="F941" s="7"/>
      <c r="G941" s="7"/>
      <c r="H941" s="13"/>
      <c r="I941" s="257"/>
      <c r="J941" s="875"/>
      <c r="K941" s="876"/>
      <c r="L941" s="877"/>
      <c r="M941" s="645"/>
      <c r="N941" s="646"/>
      <c r="O941" s="648"/>
      <c r="P941" s="645"/>
      <c r="Q941" s="694"/>
      <c r="R941" s="695"/>
      <c r="S941" s="694"/>
      <c r="T941" s="694"/>
      <c r="U941" s="694"/>
    </row>
    <row r="942" spans="1:22" x14ac:dyDescent="0.25">
      <c r="A942" s="8">
        <v>770</v>
      </c>
      <c r="B942" s="144"/>
      <c r="C942" s="144"/>
      <c r="D942" s="18"/>
      <c r="E942" s="92"/>
      <c r="F942" s="7"/>
      <c r="G942" s="7"/>
      <c r="H942" s="13"/>
      <c r="I942" s="257"/>
      <c r="J942" s="875"/>
      <c r="K942" s="876"/>
      <c r="L942" s="877"/>
      <c r="M942" s="645"/>
      <c r="N942" s="646"/>
      <c r="O942" s="648"/>
      <c r="P942" s="645"/>
      <c r="Q942" s="694"/>
      <c r="R942" s="695"/>
      <c r="S942" s="694"/>
      <c r="T942" s="694"/>
      <c r="U942" s="694"/>
    </row>
    <row r="943" spans="1:22" x14ac:dyDescent="0.25">
      <c r="A943" s="6">
        <v>771</v>
      </c>
      <c r="B943" s="144"/>
      <c r="C943" s="144"/>
      <c r="D943" s="18"/>
      <c r="E943" s="92"/>
      <c r="F943" s="7"/>
      <c r="G943" s="7"/>
      <c r="H943" s="13"/>
      <c r="I943" s="257"/>
      <c r="J943" s="863"/>
      <c r="K943" s="863"/>
      <c r="L943" s="864"/>
      <c r="M943" s="642"/>
      <c r="N943" s="642"/>
      <c r="O943" s="648"/>
      <c r="P943" s="645"/>
      <c r="Q943" s="694"/>
      <c r="R943" s="695"/>
      <c r="S943" s="694"/>
      <c r="T943" s="694"/>
      <c r="U943" s="694"/>
      <c r="V943" s="286"/>
    </row>
    <row r="944" spans="1:22" x14ac:dyDescent="0.25">
      <c r="A944" s="8">
        <v>772</v>
      </c>
      <c r="B944" s="144"/>
      <c r="C944" s="144"/>
      <c r="D944" s="18"/>
      <c r="E944" s="92"/>
      <c r="F944" s="7"/>
      <c r="G944" s="7"/>
      <c r="H944" s="13"/>
      <c r="I944" s="257"/>
      <c r="J944" s="863"/>
      <c r="K944" s="863"/>
      <c r="L944" s="864"/>
      <c r="M944" s="642"/>
      <c r="N944" s="642"/>
      <c r="O944" s="648"/>
      <c r="P944" s="645"/>
      <c r="Q944" s="694"/>
      <c r="R944" s="695"/>
      <c r="S944" s="694"/>
      <c r="T944" s="694"/>
      <c r="U944" s="694"/>
      <c r="V944" s="287"/>
    </row>
    <row r="945" spans="1:22" x14ac:dyDescent="0.25">
      <c r="A945" s="6">
        <v>773</v>
      </c>
      <c r="B945" s="144"/>
      <c r="C945" s="144"/>
      <c r="D945" s="18"/>
      <c r="E945" s="92"/>
      <c r="F945" s="7"/>
      <c r="G945" s="7"/>
      <c r="H945" s="13"/>
      <c r="I945" s="257"/>
      <c r="J945" s="863"/>
      <c r="K945" s="863"/>
      <c r="L945" s="864"/>
      <c r="M945" s="642"/>
      <c r="N945" s="642"/>
      <c r="O945" s="648"/>
      <c r="P945" s="645"/>
      <c r="Q945" s="694"/>
      <c r="R945" s="695"/>
      <c r="S945" s="694"/>
      <c r="T945" s="694"/>
      <c r="U945" s="694"/>
    </row>
    <row r="946" spans="1:22" x14ac:dyDescent="0.25">
      <c r="A946" s="8">
        <v>774</v>
      </c>
      <c r="B946" s="144"/>
      <c r="C946" s="144"/>
      <c r="D946" s="18"/>
      <c r="E946" s="92"/>
      <c r="F946" s="7"/>
      <c r="G946" s="7"/>
      <c r="H946" s="13"/>
      <c r="I946" s="257"/>
      <c r="J946" s="863"/>
      <c r="K946" s="863"/>
      <c r="L946" s="864"/>
      <c r="M946" s="642"/>
      <c r="N946" s="642"/>
      <c r="O946" s="648"/>
      <c r="P946" s="645"/>
      <c r="Q946" s="694"/>
      <c r="R946" s="695"/>
      <c r="S946" s="694"/>
      <c r="T946" s="694"/>
      <c r="U946" s="694"/>
    </row>
    <row r="947" spans="1:22" x14ac:dyDescent="0.25">
      <c r="A947" s="6">
        <v>775</v>
      </c>
      <c r="B947" s="144"/>
      <c r="C947" s="144"/>
      <c r="D947" s="18"/>
      <c r="E947" s="92"/>
      <c r="F947" s="7"/>
      <c r="G947" s="7"/>
      <c r="H947" s="13"/>
      <c r="I947" s="257"/>
      <c r="J947" s="863"/>
      <c r="K947" s="863"/>
      <c r="L947" s="864"/>
      <c r="M947" s="642"/>
      <c r="N947" s="642"/>
      <c r="O947" s="648"/>
      <c r="P947" s="645"/>
      <c r="Q947" s="694"/>
      <c r="R947" s="695"/>
      <c r="S947" s="694"/>
      <c r="T947" s="694"/>
      <c r="U947" s="694"/>
    </row>
    <row r="948" spans="1:22" x14ac:dyDescent="0.25">
      <c r="A948" s="8">
        <v>776</v>
      </c>
      <c r="B948" s="144"/>
      <c r="C948" s="144"/>
      <c r="D948" s="18"/>
      <c r="E948" s="92"/>
      <c r="F948" s="7"/>
      <c r="G948" s="7"/>
      <c r="H948" s="13"/>
      <c r="I948" s="257"/>
      <c r="J948" s="863"/>
      <c r="K948" s="863"/>
      <c r="L948" s="864"/>
      <c r="M948" s="642"/>
      <c r="N948" s="642"/>
      <c r="O948" s="648"/>
      <c r="P948" s="645"/>
      <c r="Q948" s="694"/>
      <c r="R948" s="695"/>
      <c r="S948" s="694"/>
      <c r="T948" s="694"/>
      <c r="U948" s="694"/>
    </row>
    <row r="949" spans="1:22" x14ac:dyDescent="0.25">
      <c r="A949" s="6">
        <v>777</v>
      </c>
      <c r="B949" s="144"/>
      <c r="C949" s="144"/>
      <c r="D949" s="18"/>
      <c r="E949" s="92"/>
      <c r="F949" s="7"/>
      <c r="G949" s="7"/>
      <c r="H949" s="13"/>
      <c r="I949" s="257"/>
      <c r="J949" s="863"/>
      <c r="K949" s="863"/>
      <c r="L949" s="864"/>
      <c r="M949" s="642"/>
      <c r="N949" s="642"/>
      <c r="O949" s="648"/>
      <c r="P949" s="645"/>
      <c r="Q949" s="694"/>
      <c r="R949" s="695"/>
      <c r="S949" s="694"/>
      <c r="T949" s="694"/>
      <c r="U949" s="694"/>
    </row>
    <row r="950" spans="1:22" x14ac:dyDescent="0.25">
      <c r="A950" s="8">
        <v>778</v>
      </c>
      <c r="B950" s="144"/>
      <c r="C950" s="144"/>
      <c r="D950" s="18"/>
      <c r="E950" s="92"/>
      <c r="F950" s="7"/>
      <c r="G950" s="7"/>
      <c r="H950" s="13"/>
      <c r="I950" s="257"/>
      <c r="J950" s="863"/>
      <c r="K950" s="863"/>
      <c r="L950" s="864"/>
      <c r="M950" s="642"/>
      <c r="N950" s="642"/>
      <c r="O950" s="648"/>
      <c r="P950" s="645"/>
      <c r="Q950" s="694"/>
      <c r="R950" s="695"/>
      <c r="S950" s="694"/>
      <c r="T950" s="694"/>
      <c r="U950" s="694"/>
    </row>
    <row r="951" spans="1:22" x14ac:dyDescent="0.25">
      <c r="A951" s="6">
        <v>779</v>
      </c>
      <c r="B951" s="144"/>
      <c r="C951" s="144"/>
      <c r="D951" s="18"/>
      <c r="E951" s="92"/>
      <c r="F951" s="7"/>
      <c r="G951" s="7"/>
      <c r="H951" s="13"/>
      <c r="I951" s="257"/>
      <c r="J951" s="863"/>
      <c r="K951" s="863"/>
      <c r="L951" s="864"/>
      <c r="M951" s="642"/>
      <c r="N951" s="642"/>
      <c r="O951" s="648"/>
      <c r="P951" s="645"/>
      <c r="Q951" s="694"/>
      <c r="R951" s="695"/>
      <c r="S951" s="694"/>
      <c r="T951" s="694"/>
      <c r="U951" s="694"/>
    </row>
    <row r="952" spans="1:22" x14ac:dyDescent="0.25">
      <c r="A952" s="8">
        <v>780</v>
      </c>
      <c r="B952" s="144"/>
      <c r="C952" s="144"/>
      <c r="D952" s="18"/>
      <c r="E952" s="92"/>
      <c r="F952" s="7"/>
      <c r="G952" s="7"/>
      <c r="H952" s="13"/>
      <c r="I952" s="257"/>
      <c r="J952" s="863"/>
      <c r="K952" s="863"/>
      <c r="L952" s="864"/>
      <c r="M952" s="642"/>
      <c r="N952" s="642"/>
      <c r="O952" s="648"/>
      <c r="P952" s="645"/>
      <c r="Q952" s="694"/>
      <c r="R952" s="695"/>
      <c r="S952" s="694"/>
      <c r="T952" s="694"/>
      <c r="U952" s="694"/>
    </row>
    <row r="953" spans="1:22" x14ac:dyDescent="0.25">
      <c r="A953" s="6">
        <v>781</v>
      </c>
      <c r="B953" s="144"/>
      <c r="C953" s="144"/>
      <c r="D953" s="18"/>
      <c r="E953" s="92"/>
      <c r="F953" s="7"/>
      <c r="G953" s="7"/>
      <c r="H953" s="13"/>
      <c r="I953" s="257"/>
      <c r="J953" s="863"/>
      <c r="K953" s="863"/>
      <c r="L953" s="864"/>
      <c r="M953" s="642"/>
      <c r="N953" s="642"/>
      <c r="O953" s="648"/>
      <c r="P953" s="645"/>
      <c r="Q953" s="694"/>
      <c r="R953" s="695"/>
      <c r="S953" s="694"/>
      <c r="T953" s="694"/>
      <c r="U953" s="694"/>
    </row>
    <row r="954" spans="1:22" x14ac:dyDescent="0.25">
      <c r="A954" s="8">
        <v>782</v>
      </c>
      <c r="B954" s="144"/>
      <c r="C954" s="144"/>
      <c r="D954" s="18"/>
      <c r="E954" s="92"/>
      <c r="F954" s="7"/>
      <c r="G954" s="7"/>
      <c r="H954" s="13"/>
      <c r="I954" s="257"/>
      <c r="J954" s="863"/>
      <c r="K954" s="863"/>
      <c r="L954" s="864"/>
      <c r="M954" s="642"/>
      <c r="N954" s="642"/>
      <c r="O954" s="648"/>
      <c r="P954" s="645"/>
      <c r="Q954" s="694"/>
      <c r="R954" s="695"/>
      <c r="S954" s="694"/>
      <c r="T954" s="694"/>
      <c r="U954" s="694"/>
    </row>
    <row r="955" spans="1:22" x14ac:dyDescent="0.25">
      <c r="A955" s="6">
        <v>783</v>
      </c>
      <c r="B955" s="144"/>
      <c r="C955" s="144"/>
      <c r="D955" s="18"/>
      <c r="E955" s="92"/>
      <c r="F955" s="7"/>
      <c r="G955" s="7"/>
      <c r="H955" s="13"/>
      <c r="I955" s="257"/>
      <c r="J955" s="863"/>
      <c r="K955" s="863"/>
      <c r="L955" s="864"/>
      <c r="M955" s="642"/>
      <c r="N955" s="642"/>
      <c r="O955" s="648"/>
      <c r="P955" s="645"/>
      <c r="Q955" s="694"/>
      <c r="R955" s="695"/>
      <c r="S955" s="694"/>
      <c r="T955" s="694"/>
      <c r="U955" s="694"/>
    </row>
    <row r="956" spans="1:22" x14ac:dyDescent="0.25">
      <c r="A956" s="8">
        <v>784</v>
      </c>
      <c r="B956" s="144"/>
      <c r="C956" s="144"/>
      <c r="D956" s="18"/>
      <c r="E956" s="92"/>
      <c r="F956" s="7"/>
      <c r="G956" s="7"/>
      <c r="H956" s="13"/>
      <c r="I956" s="257"/>
      <c r="J956" s="863"/>
      <c r="K956" s="863"/>
      <c r="L956" s="864"/>
      <c r="M956" s="642"/>
      <c r="N956" s="642"/>
      <c r="O956" s="648"/>
      <c r="P956" s="645"/>
      <c r="Q956" s="694"/>
      <c r="R956" s="695"/>
      <c r="S956" s="694"/>
      <c r="T956" s="694"/>
      <c r="U956" s="694"/>
    </row>
    <row r="957" spans="1:22" x14ac:dyDescent="0.25">
      <c r="A957" s="6">
        <v>785</v>
      </c>
      <c r="B957" s="144"/>
      <c r="C957" s="144"/>
      <c r="D957" s="18"/>
      <c r="E957" s="92"/>
      <c r="F957" s="7"/>
      <c r="G957" s="7"/>
      <c r="H957" s="13"/>
      <c r="I957" s="257"/>
      <c r="J957" s="863"/>
      <c r="K957" s="863"/>
      <c r="L957" s="864"/>
      <c r="M957" s="642"/>
      <c r="N957" s="642"/>
      <c r="O957" s="648"/>
      <c r="P957" s="645"/>
      <c r="Q957" s="694"/>
      <c r="R957" s="695"/>
      <c r="S957" s="694"/>
      <c r="T957" s="694"/>
      <c r="U957" s="694"/>
    </row>
    <row r="958" spans="1:22" x14ac:dyDescent="0.25">
      <c r="A958" s="8">
        <v>786</v>
      </c>
      <c r="B958" s="144"/>
      <c r="C958" s="144"/>
      <c r="D958" s="18"/>
      <c r="E958" s="92"/>
      <c r="F958" s="7"/>
      <c r="G958" s="7"/>
      <c r="H958" s="13"/>
      <c r="I958" s="257"/>
      <c r="J958" s="863"/>
      <c r="K958" s="863"/>
      <c r="L958" s="864"/>
      <c r="M958" s="642"/>
      <c r="N958" s="642"/>
      <c r="O958" s="642"/>
      <c r="V958" s="262"/>
    </row>
    <row r="959" spans="1:22" x14ac:dyDescent="0.25">
      <c r="A959" s="6">
        <v>787</v>
      </c>
      <c r="B959" s="144"/>
      <c r="C959" s="144"/>
      <c r="D959" s="18"/>
      <c r="E959" s="92"/>
      <c r="F959" s="7"/>
      <c r="G959" s="7"/>
      <c r="H959" s="13"/>
      <c r="I959" s="257"/>
      <c r="J959" s="863"/>
      <c r="K959" s="863"/>
      <c r="L959" s="864"/>
      <c r="M959" s="642"/>
      <c r="N959" s="642"/>
      <c r="O959" s="642"/>
      <c r="V959" s="262"/>
    </row>
    <row r="960" spans="1:22" x14ac:dyDescent="0.25">
      <c r="A960" s="8">
        <v>788</v>
      </c>
      <c r="B960" s="144"/>
      <c r="C960" s="144"/>
      <c r="D960" s="18"/>
      <c r="E960" s="92"/>
      <c r="F960" s="7"/>
      <c r="G960" s="7"/>
      <c r="H960" s="13"/>
      <c r="I960" s="257"/>
      <c r="J960" s="863"/>
      <c r="K960" s="863"/>
      <c r="L960" s="864"/>
      <c r="M960" s="642"/>
      <c r="N960" s="642"/>
      <c r="O960" s="642"/>
      <c r="V960" s="262"/>
    </row>
    <row r="961" spans="1:22" x14ac:dyDescent="0.25">
      <c r="A961" s="6">
        <v>789</v>
      </c>
      <c r="B961" s="144"/>
      <c r="C961" s="144"/>
      <c r="D961" s="18"/>
      <c r="E961" s="92"/>
      <c r="F961" s="7"/>
      <c r="G961" s="7"/>
      <c r="H961" s="13"/>
      <c r="I961" s="257"/>
      <c r="J961" s="863"/>
      <c r="K961" s="863"/>
      <c r="L961" s="864"/>
      <c r="M961" s="642"/>
      <c r="N961" s="642"/>
      <c r="O961" s="642"/>
      <c r="V961" s="262"/>
    </row>
    <row r="962" spans="1:22" x14ac:dyDescent="0.25">
      <c r="A962" s="8">
        <v>790</v>
      </c>
      <c r="B962" s="144"/>
      <c r="C962" s="144"/>
      <c r="D962" s="18"/>
      <c r="E962" s="92"/>
      <c r="F962" s="7"/>
      <c r="G962" s="7"/>
      <c r="H962" s="13"/>
      <c r="I962" s="257"/>
      <c r="J962" s="863"/>
      <c r="K962" s="863"/>
      <c r="L962" s="864"/>
      <c r="M962" s="642"/>
      <c r="N962" s="642"/>
      <c r="O962" s="642"/>
      <c r="V962" s="262"/>
    </row>
    <row r="963" spans="1:22" x14ac:dyDescent="0.25">
      <c r="A963" s="6">
        <v>791</v>
      </c>
      <c r="B963" s="144"/>
      <c r="C963" s="144"/>
      <c r="D963" s="18"/>
      <c r="E963" s="92"/>
      <c r="F963" s="7"/>
      <c r="G963" s="7"/>
      <c r="H963" s="13"/>
      <c r="I963" s="257"/>
      <c r="J963" s="863"/>
      <c r="K963" s="863"/>
      <c r="L963" s="864"/>
      <c r="M963" s="642"/>
      <c r="N963" s="642"/>
      <c r="O963" s="642"/>
      <c r="V963" s="262"/>
    </row>
    <row r="964" spans="1:22" x14ac:dyDescent="0.25">
      <c r="A964" s="8">
        <v>792</v>
      </c>
      <c r="B964" s="144"/>
      <c r="C964" s="144"/>
      <c r="D964" s="18"/>
      <c r="E964" s="92"/>
      <c r="F964" s="7"/>
      <c r="G964" s="7"/>
      <c r="H964" s="13"/>
      <c r="I964" s="257"/>
      <c r="J964" s="863"/>
      <c r="K964" s="863"/>
      <c r="L964" s="864"/>
      <c r="M964" s="642"/>
      <c r="N964" s="642"/>
      <c r="O964" s="642"/>
      <c r="V964" s="262"/>
    </row>
    <row r="965" spans="1:22" x14ac:dyDescent="0.25">
      <c r="A965" s="6">
        <v>793</v>
      </c>
      <c r="B965" s="144"/>
      <c r="C965" s="144"/>
      <c r="D965" s="18"/>
      <c r="E965" s="92"/>
      <c r="F965" s="7"/>
      <c r="G965" s="7"/>
      <c r="H965" s="13"/>
      <c r="I965" s="257"/>
      <c r="J965" s="863"/>
      <c r="K965" s="863"/>
      <c r="L965" s="864"/>
      <c r="M965" s="642"/>
      <c r="N965" s="642"/>
      <c r="O965" s="642"/>
      <c r="V965" s="262"/>
    </row>
    <row r="966" spans="1:22" x14ac:dyDescent="0.25">
      <c r="A966" s="8">
        <v>794</v>
      </c>
      <c r="B966" s="144"/>
      <c r="C966" s="144"/>
      <c r="D966" s="18"/>
      <c r="E966" s="92"/>
      <c r="F966" s="7"/>
      <c r="G966" s="7"/>
      <c r="H966" s="13"/>
      <c r="I966" s="257"/>
      <c r="J966" s="863"/>
      <c r="K966" s="863"/>
      <c r="L966" s="864"/>
      <c r="M966" s="642"/>
      <c r="N966" s="642"/>
      <c r="O966" s="642"/>
      <c r="V966" s="262"/>
    </row>
    <row r="967" spans="1:22" x14ac:dyDescent="0.25">
      <c r="A967" s="6">
        <v>795</v>
      </c>
      <c r="B967" s="144"/>
      <c r="C967" s="144"/>
      <c r="D967" s="18"/>
      <c r="E967" s="92"/>
      <c r="F967" s="7"/>
      <c r="G967" s="7"/>
      <c r="H967" s="13"/>
      <c r="I967" s="257"/>
      <c r="J967" s="863"/>
      <c r="K967" s="863"/>
      <c r="L967" s="864"/>
      <c r="M967" s="642"/>
      <c r="N967" s="642"/>
      <c r="O967" s="642"/>
      <c r="V967" s="262"/>
    </row>
    <row r="968" spans="1:22" x14ac:dyDescent="0.25">
      <c r="A968" s="8">
        <v>796</v>
      </c>
      <c r="B968" s="144"/>
      <c r="C968" s="144"/>
      <c r="D968" s="18"/>
      <c r="E968" s="92"/>
      <c r="F968" s="7"/>
      <c r="G968" s="7"/>
      <c r="H968" s="13"/>
      <c r="I968" s="257"/>
      <c r="J968" s="863"/>
      <c r="K968" s="863"/>
      <c r="L968" s="864"/>
      <c r="M968" s="642"/>
      <c r="N968" s="642"/>
      <c r="O968" s="642"/>
      <c r="V968" s="262"/>
    </row>
    <row r="969" spans="1:22" x14ac:dyDescent="0.25">
      <c r="A969" s="6">
        <v>797</v>
      </c>
      <c r="B969" s="144"/>
      <c r="C969" s="144"/>
      <c r="D969" s="18"/>
      <c r="E969" s="92"/>
      <c r="F969" s="7"/>
      <c r="G969" s="7"/>
      <c r="H969" s="13"/>
      <c r="I969" s="257"/>
      <c r="J969" s="863"/>
      <c r="K969" s="863"/>
      <c r="L969" s="864"/>
      <c r="M969" s="642"/>
      <c r="N969" s="642"/>
      <c r="O969" s="642"/>
      <c r="V969" s="262"/>
    </row>
    <row r="970" spans="1:22" x14ac:dyDescent="0.25">
      <c r="A970" s="8">
        <v>798</v>
      </c>
      <c r="B970" s="144"/>
      <c r="C970" s="144"/>
      <c r="D970" s="18"/>
      <c r="E970" s="92"/>
      <c r="F970" s="7"/>
      <c r="G970" s="7"/>
      <c r="H970" s="13"/>
      <c r="I970" s="257"/>
      <c r="J970" s="863"/>
      <c r="K970" s="863"/>
      <c r="L970" s="864"/>
      <c r="M970" s="642"/>
      <c r="N970" s="642"/>
      <c r="O970" s="642"/>
      <c r="V970" s="262"/>
    </row>
    <row r="971" spans="1:22" x14ac:dyDescent="0.25">
      <c r="A971" s="6">
        <v>799</v>
      </c>
      <c r="B971" s="144"/>
      <c r="C971" s="144"/>
      <c r="D971" s="18"/>
      <c r="E971" s="92"/>
      <c r="F971" s="7"/>
      <c r="G971" s="7"/>
      <c r="H971" s="13"/>
      <c r="I971" s="257"/>
      <c r="J971" s="863"/>
      <c r="K971" s="863"/>
      <c r="L971" s="864"/>
      <c r="M971" s="642"/>
      <c r="N971" s="642"/>
      <c r="O971" s="642"/>
      <c r="V971" s="262"/>
    </row>
    <row r="972" spans="1:22" x14ac:dyDescent="0.25">
      <c r="A972" s="8">
        <v>800</v>
      </c>
      <c r="B972" s="144"/>
      <c r="C972" s="144"/>
      <c r="D972" s="18"/>
      <c r="E972" s="92"/>
      <c r="F972" s="7"/>
      <c r="G972" s="7"/>
      <c r="H972" s="13"/>
      <c r="I972" s="257"/>
      <c r="J972" s="863"/>
      <c r="K972" s="863"/>
      <c r="L972" s="864"/>
      <c r="M972" s="642"/>
      <c r="N972" s="642"/>
      <c r="O972" s="642"/>
      <c r="V972" s="262"/>
    </row>
    <row r="973" spans="1:22" x14ac:dyDescent="0.25">
      <c r="A973" s="6">
        <v>801</v>
      </c>
      <c r="B973" s="144"/>
      <c r="C973" s="144"/>
      <c r="D973" s="18"/>
      <c r="E973" s="92"/>
      <c r="F973" s="7"/>
      <c r="G973" s="7"/>
      <c r="H973" s="13"/>
      <c r="I973" s="257"/>
      <c r="J973" s="863"/>
      <c r="K973" s="863"/>
      <c r="L973" s="864"/>
      <c r="M973" s="642"/>
      <c r="N973" s="642"/>
      <c r="O973" s="642"/>
      <c r="V973" s="262"/>
    </row>
    <row r="974" spans="1:22" x14ac:dyDescent="0.25">
      <c r="A974" s="8">
        <v>802</v>
      </c>
      <c r="B974" s="144"/>
      <c r="C974" s="144"/>
      <c r="D974" s="18"/>
      <c r="E974" s="92"/>
      <c r="F974" s="7"/>
      <c r="G974" s="7"/>
      <c r="H974" s="13"/>
      <c r="I974" s="257"/>
      <c r="J974" s="863"/>
      <c r="K974" s="863"/>
      <c r="L974" s="864"/>
      <c r="M974" s="642"/>
      <c r="N974" s="642"/>
      <c r="O974" s="642"/>
      <c r="V974" s="262"/>
    </row>
    <row r="975" spans="1:22" x14ac:dyDescent="0.25">
      <c r="A975" s="6">
        <v>803</v>
      </c>
      <c r="B975" s="144"/>
      <c r="C975" s="144"/>
      <c r="D975" s="18"/>
      <c r="E975" s="92"/>
      <c r="F975" s="7"/>
      <c r="G975" s="7"/>
      <c r="H975" s="13"/>
      <c r="I975" s="257"/>
      <c r="J975" s="863"/>
      <c r="K975" s="863"/>
      <c r="L975" s="864"/>
      <c r="M975" s="642"/>
      <c r="N975" s="642"/>
      <c r="O975" s="642"/>
      <c r="V975" s="262"/>
    </row>
    <row r="976" spans="1:22" x14ac:dyDescent="0.25">
      <c r="A976" s="8">
        <v>804</v>
      </c>
      <c r="B976" s="144"/>
      <c r="C976" s="144"/>
      <c r="D976" s="18"/>
      <c r="E976" s="92"/>
      <c r="F976" s="7"/>
      <c r="G976" s="7"/>
      <c r="H976" s="13"/>
      <c r="I976" s="257"/>
      <c r="J976" s="863"/>
      <c r="K976" s="863"/>
      <c r="L976" s="864"/>
      <c r="M976" s="642"/>
      <c r="N976" s="642"/>
      <c r="O976" s="642"/>
      <c r="V976" s="262"/>
    </row>
    <row r="977" spans="1:22" x14ac:dyDescent="0.25">
      <c r="A977" s="6">
        <v>805</v>
      </c>
      <c r="B977" s="144"/>
      <c r="C977" s="144"/>
      <c r="D977" s="18"/>
      <c r="E977" s="92"/>
      <c r="F977" s="7"/>
      <c r="G977" s="7"/>
      <c r="H977" s="13"/>
      <c r="I977" s="257"/>
      <c r="J977" s="863"/>
      <c r="K977" s="863"/>
      <c r="L977" s="864"/>
      <c r="M977" s="642"/>
      <c r="N977" s="642"/>
      <c r="O977" s="642"/>
      <c r="V977" s="262"/>
    </row>
    <row r="978" spans="1:22" x14ac:dyDescent="0.25">
      <c r="A978" s="8">
        <v>806</v>
      </c>
      <c r="B978" s="144"/>
      <c r="C978" s="144"/>
      <c r="D978" s="18"/>
      <c r="E978" s="92"/>
      <c r="F978" s="7"/>
      <c r="G978" s="7"/>
      <c r="H978" s="13"/>
      <c r="I978" s="257"/>
      <c r="J978" s="863"/>
      <c r="K978" s="863"/>
      <c r="L978" s="864"/>
      <c r="M978" s="642"/>
      <c r="N978" s="642"/>
      <c r="O978" s="642"/>
      <c r="V978" s="262"/>
    </row>
    <row r="979" spans="1:22" x14ac:dyDescent="0.25">
      <c r="A979" s="6">
        <v>807</v>
      </c>
      <c r="B979" s="144"/>
      <c r="C979" s="144"/>
      <c r="D979" s="18"/>
      <c r="E979" s="92"/>
      <c r="F979" s="7"/>
      <c r="G979" s="7"/>
      <c r="H979" s="13"/>
      <c r="I979" s="257"/>
      <c r="J979" s="863"/>
      <c r="K979" s="863"/>
      <c r="L979" s="864"/>
      <c r="M979" s="642"/>
      <c r="N979" s="642"/>
      <c r="O979" s="642"/>
      <c r="V979" s="262"/>
    </row>
    <row r="980" spans="1:22" x14ac:dyDescent="0.25">
      <c r="A980" s="8">
        <v>808</v>
      </c>
      <c r="B980" s="144"/>
      <c r="C980" s="144"/>
      <c r="D980" s="18"/>
      <c r="E980" s="92"/>
      <c r="F980" s="7"/>
      <c r="G980" s="7"/>
      <c r="H980" s="13"/>
      <c r="I980" s="257"/>
      <c r="J980" s="863"/>
      <c r="K980" s="863"/>
      <c r="L980" s="864"/>
      <c r="M980" s="642"/>
      <c r="N980" s="642"/>
      <c r="O980" s="642"/>
      <c r="V980" s="262"/>
    </row>
    <row r="981" spans="1:22" x14ac:dyDescent="0.25">
      <c r="A981" s="6">
        <v>809</v>
      </c>
      <c r="B981" s="144"/>
      <c r="C981" s="144"/>
      <c r="D981" s="18"/>
      <c r="E981" s="92"/>
      <c r="F981" s="7"/>
      <c r="G981" s="7"/>
      <c r="H981" s="13"/>
      <c r="I981" s="257"/>
      <c r="J981" s="863"/>
      <c r="K981" s="863"/>
      <c r="L981" s="864"/>
      <c r="M981" s="642"/>
      <c r="N981" s="642"/>
      <c r="O981" s="642"/>
      <c r="V981" s="262"/>
    </row>
    <row r="982" spans="1:22" x14ac:dyDescent="0.25">
      <c r="A982" s="8">
        <v>810</v>
      </c>
      <c r="B982" s="144"/>
      <c r="C982" s="144"/>
      <c r="D982" s="18"/>
      <c r="E982" s="92"/>
      <c r="F982" s="7"/>
      <c r="G982" s="7"/>
      <c r="H982" s="13"/>
      <c r="I982" s="257"/>
      <c r="J982" s="863"/>
      <c r="K982" s="863"/>
      <c r="L982" s="864"/>
      <c r="M982" s="642"/>
      <c r="N982" s="642"/>
      <c r="O982" s="642"/>
      <c r="V982" s="262"/>
    </row>
    <row r="983" spans="1:22" x14ac:dyDescent="0.25">
      <c r="A983" s="6">
        <v>811</v>
      </c>
      <c r="B983" s="144"/>
      <c r="C983" s="144"/>
      <c r="D983" s="18"/>
      <c r="E983" s="92"/>
      <c r="F983" s="7"/>
      <c r="G983" s="7"/>
      <c r="H983" s="13"/>
      <c r="I983" s="257"/>
      <c r="J983" s="863"/>
      <c r="K983" s="863"/>
      <c r="L983" s="864"/>
      <c r="M983" s="642"/>
      <c r="N983" s="642"/>
      <c r="O983" s="642"/>
      <c r="V983" s="262"/>
    </row>
    <row r="984" spans="1:22" x14ac:dyDescent="0.25">
      <c r="A984" s="8">
        <v>812</v>
      </c>
      <c r="B984" s="144"/>
      <c r="C984" s="144"/>
      <c r="D984" s="18"/>
      <c r="E984" s="92"/>
      <c r="F984" s="7"/>
      <c r="G984" s="7"/>
      <c r="H984" s="13"/>
      <c r="I984" s="257"/>
      <c r="J984" s="863"/>
      <c r="K984" s="863"/>
      <c r="L984" s="864"/>
      <c r="M984" s="642"/>
      <c r="N984" s="642"/>
      <c r="O984" s="642"/>
      <c r="V984" s="262"/>
    </row>
    <row r="985" spans="1:22" x14ac:dyDescent="0.25">
      <c r="A985" s="6">
        <v>813</v>
      </c>
      <c r="B985" s="144"/>
      <c r="C985" s="144"/>
      <c r="D985" s="18"/>
      <c r="E985" s="92"/>
      <c r="F985" s="7"/>
      <c r="G985" s="7"/>
      <c r="H985" s="13"/>
      <c r="I985" s="257"/>
      <c r="J985" s="863"/>
      <c r="K985" s="863"/>
      <c r="L985" s="864"/>
      <c r="M985" s="642"/>
      <c r="N985" s="642"/>
      <c r="O985" s="642"/>
      <c r="V985" s="262"/>
    </row>
    <row r="986" spans="1:22" x14ac:dyDescent="0.25">
      <c r="A986" s="8">
        <v>814</v>
      </c>
      <c r="B986" s="144"/>
      <c r="C986" s="144"/>
      <c r="D986" s="18"/>
      <c r="E986" s="92"/>
      <c r="F986" s="7"/>
      <c r="G986" s="7"/>
      <c r="H986" s="13"/>
      <c r="I986" s="257"/>
      <c r="J986" s="863"/>
      <c r="K986" s="863"/>
      <c r="L986" s="864"/>
      <c r="M986" s="642"/>
      <c r="N986" s="642"/>
      <c r="O986" s="642"/>
      <c r="V986" s="262"/>
    </row>
    <row r="987" spans="1:22" x14ac:dyDescent="0.25">
      <c r="A987" s="6">
        <v>815</v>
      </c>
      <c r="B987" s="144"/>
      <c r="C987" s="144"/>
      <c r="D987" s="18"/>
      <c r="E987" s="92"/>
      <c r="F987" s="7"/>
      <c r="G987" s="7"/>
      <c r="H987" s="13"/>
      <c r="I987" s="257"/>
      <c r="J987" s="863"/>
      <c r="K987" s="863"/>
      <c r="L987" s="864"/>
      <c r="M987" s="642"/>
      <c r="N987" s="642"/>
      <c r="O987" s="642"/>
      <c r="V987" s="262"/>
    </row>
    <row r="988" spans="1:22" x14ac:dyDescent="0.25">
      <c r="A988" s="8">
        <v>816</v>
      </c>
      <c r="B988" s="144"/>
      <c r="C988" s="144"/>
      <c r="D988" s="18"/>
      <c r="E988" s="92"/>
      <c r="F988" s="7"/>
      <c r="G988" s="7"/>
      <c r="H988" s="13"/>
      <c r="I988" s="257"/>
      <c r="J988" s="863"/>
      <c r="K988" s="863"/>
      <c r="L988" s="864"/>
      <c r="M988" s="642"/>
      <c r="N988" s="642"/>
      <c r="O988" s="642"/>
      <c r="V988" s="262"/>
    </row>
    <row r="989" spans="1:22" x14ac:dyDescent="0.25">
      <c r="A989" s="6">
        <v>817</v>
      </c>
      <c r="B989" s="144"/>
      <c r="C989" s="144"/>
      <c r="D989" s="18"/>
      <c r="E989" s="92"/>
      <c r="F989" s="7"/>
      <c r="G989" s="7"/>
      <c r="H989" s="13"/>
      <c r="I989" s="257"/>
      <c r="J989" s="863"/>
      <c r="K989" s="863"/>
      <c r="L989" s="864"/>
      <c r="M989" s="642"/>
      <c r="N989" s="642"/>
      <c r="O989" s="642"/>
      <c r="V989" s="262"/>
    </row>
    <row r="990" spans="1:22" x14ac:dyDescent="0.25">
      <c r="A990" s="8">
        <v>818</v>
      </c>
      <c r="B990" s="144"/>
      <c r="C990" s="144"/>
      <c r="D990" s="18"/>
      <c r="E990" s="92"/>
      <c r="F990" s="7"/>
      <c r="G990" s="7"/>
      <c r="H990" s="13"/>
      <c r="I990" s="257"/>
      <c r="J990" s="863"/>
      <c r="K990" s="863"/>
      <c r="L990" s="864"/>
      <c r="M990" s="642"/>
      <c r="N990" s="642"/>
      <c r="O990" s="642"/>
      <c r="V990" s="262"/>
    </row>
    <row r="991" spans="1:22" x14ac:dyDescent="0.25">
      <c r="A991" s="6">
        <v>819</v>
      </c>
      <c r="B991" s="144"/>
      <c r="C991" s="144"/>
      <c r="D991" s="18"/>
      <c r="E991" s="92"/>
      <c r="F991" s="7"/>
      <c r="G991" s="7"/>
      <c r="H991" s="13"/>
      <c r="I991" s="257"/>
      <c r="J991" s="863"/>
      <c r="K991" s="863"/>
      <c r="L991" s="864"/>
      <c r="M991" s="642"/>
      <c r="N991" s="642"/>
      <c r="O991" s="642"/>
      <c r="V991" s="262"/>
    </row>
    <row r="992" spans="1:22" x14ac:dyDescent="0.25">
      <c r="A992" s="8">
        <v>820</v>
      </c>
      <c r="B992" s="144"/>
      <c r="C992" s="144"/>
      <c r="D992" s="18"/>
      <c r="E992" s="92"/>
      <c r="F992" s="7"/>
      <c r="G992" s="7"/>
      <c r="H992" s="13"/>
      <c r="I992" s="257"/>
      <c r="J992" s="863"/>
      <c r="K992" s="863"/>
      <c r="L992" s="864"/>
      <c r="M992" s="642"/>
      <c r="N992" s="642"/>
      <c r="O992" s="642"/>
      <c r="V992" s="262"/>
    </row>
    <row r="993" spans="1:22" x14ac:dyDescent="0.25">
      <c r="A993" s="6">
        <v>821</v>
      </c>
      <c r="B993" s="144"/>
      <c r="C993" s="144"/>
      <c r="D993" s="18"/>
      <c r="E993" s="92"/>
      <c r="F993" s="7"/>
      <c r="G993" s="7"/>
      <c r="H993" s="13"/>
      <c r="I993" s="257"/>
      <c r="J993" s="863"/>
      <c r="K993" s="863"/>
      <c r="L993" s="864"/>
      <c r="M993" s="642"/>
      <c r="N993" s="642"/>
      <c r="O993" s="642"/>
      <c r="V993" s="262"/>
    </row>
    <row r="994" spans="1:22" x14ac:dyDescent="0.25">
      <c r="A994" s="8">
        <v>822</v>
      </c>
      <c r="B994" s="144"/>
      <c r="C994" s="144"/>
      <c r="D994" s="18"/>
      <c r="E994" s="92"/>
      <c r="F994" s="7"/>
      <c r="G994" s="7"/>
      <c r="H994" s="13"/>
      <c r="I994" s="257"/>
      <c r="J994" s="863"/>
      <c r="K994" s="863"/>
      <c r="L994" s="864"/>
      <c r="M994" s="642"/>
      <c r="N994" s="642"/>
      <c r="O994" s="642"/>
      <c r="V994" s="262"/>
    </row>
    <row r="995" spans="1:22" x14ac:dyDescent="0.25">
      <c r="A995" s="6">
        <v>823</v>
      </c>
      <c r="B995" s="144"/>
      <c r="C995" s="144"/>
      <c r="D995" s="18"/>
      <c r="E995" s="92"/>
      <c r="F995" s="7"/>
      <c r="G995" s="7"/>
      <c r="H995" s="13"/>
      <c r="I995" s="257"/>
      <c r="J995" s="863"/>
      <c r="K995" s="863"/>
      <c r="L995" s="864"/>
      <c r="M995" s="642"/>
      <c r="N995" s="642"/>
      <c r="O995" s="642"/>
      <c r="V995" s="262"/>
    </row>
    <row r="996" spans="1:22" x14ac:dyDescent="0.25">
      <c r="A996" s="8">
        <v>824</v>
      </c>
      <c r="B996" s="144"/>
      <c r="C996" s="144"/>
      <c r="D996" s="18"/>
      <c r="E996" s="92"/>
      <c r="F996" s="7"/>
      <c r="G996" s="7"/>
      <c r="H996" s="13"/>
      <c r="I996" s="257"/>
      <c r="J996" s="863"/>
      <c r="K996" s="863"/>
      <c r="L996" s="864"/>
      <c r="M996" s="642"/>
      <c r="N996" s="642"/>
      <c r="O996" s="642"/>
      <c r="V996" s="262"/>
    </row>
    <row r="997" spans="1:22" x14ac:dyDescent="0.25">
      <c r="A997" s="6">
        <v>825</v>
      </c>
      <c r="B997" s="144"/>
      <c r="C997" s="144"/>
      <c r="D997" s="18"/>
      <c r="E997" s="92"/>
      <c r="F997" s="7"/>
      <c r="G997" s="7"/>
      <c r="H997" s="13"/>
      <c r="I997" s="257"/>
      <c r="J997" s="863"/>
      <c r="K997" s="863"/>
      <c r="L997" s="864"/>
      <c r="M997" s="642"/>
      <c r="N997" s="642"/>
      <c r="O997" s="642"/>
      <c r="V997" s="262"/>
    </row>
    <row r="998" spans="1:22" x14ac:dyDescent="0.25">
      <c r="A998" s="8">
        <v>826</v>
      </c>
      <c r="B998" s="144"/>
      <c r="C998" s="144"/>
      <c r="D998" s="18"/>
      <c r="E998" s="92"/>
      <c r="F998" s="7"/>
      <c r="G998" s="7"/>
      <c r="H998" s="13"/>
      <c r="I998" s="257"/>
      <c r="J998" s="863"/>
      <c r="K998" s="863"/>
      <c r="L998" s="864"/>
      <c r="M998" s="642"/>
      <c r="N998" s="642"/>
      <c r="O998" s="642"/>
      <c r="V998" s="262"/>
    </row>
    <row r="999" spans="1:22" x14ac:dyDescent="0.25">
      <c r="A999" s="6">
        <v>827</v>
      </c>
      <c r="B999" s="144"/>
      <c r="C999" s="144"/>
      <c r="D999" s="18"/>
      <c r="E999" s="92"/>
      <c r="F999" s="7"/>
      <c r="G999" s="7"/>
      <c r="H999" s="13"/>
      <c r="I999" s="257"/>
      <c r="J999" s="863"/>
      <c r="K999" s="863"/>
      <c r="L999" s="864"/>
      <c r="M999" s="642"/>
      <c r="N999" s="642"/>
      <c r="O999" s="642"/>
      <c r="V999" s="262"/>
    </row>
    <row r="1000" spans="1:22" x14ac:dyDescent="0.25">
      <c r="A1000" s="8">
        <v>828</v>
      </c>
      <c r="B1000" s="144"/>
      <c r="C1000" s="144"/>
      <c r="D1000" s="18"/>
      <c r="E1000" s="92"/>
      <c r="F1000" s="7"/>
      <c r="G1000" s="7"/>
      <c r="H1000" s="13"/>
      <c r="I1000" s="257"/>
      <c r="J1000" s="863"/>
      <c r="K1000" s="863"/>
      <c r="L1000" s="864"/>
      <c r="M1000" s="642"/>
      <c r="N1000" s="642"/>
      <c r="O1000" s="642"/>
      <c r="V1000" s="262"/>
    </row>
    <row r="1001" spans="1:22" x14ac:dyDescent="0.25">
      <c r="A1001" s="6">
        <v>829</v>
      </c>
      <c r="B1001" s="144"/>
      <c r="C1001" s="144"/>
      <c r="D1001" s="18"/>
      <c r="E1001" s="92"/>
      <c r="F1001" s="7"/>
      <c r="G1001" s="7"/>
      <c r="H1001" s="13"/>
      <c r="I1001" s="257"/>
      <c r="J1001" s="863"/>
      <c r="K1001" s="863"/>
      <c r="L1001" s="864"/>
      <c r="M1001" s="642"/>
      <c r="N1001" s="642"/>
      <c r="O1001" s="642"/>
      <c r="V1001" s="262"/>
    </row>
    <row r="1002" spans="1:22" x14ac:dyDescent="0.25">
      <c r="A1002" s="8">
        <v>830</v>
      </c>
      <c r="B1002" s="144"/>
      <c r="C1002" s="144"/>
      <c r="D1002" s="18"/>
      <c r="E1002" s="92"/>
      <c r="F1002" s="7"/>
      <c r="G1002" s="7"/>
      <c r="H1002" s="13"/>
      <c r="I1002" s="257"/>
      <c r="J1002" s="863"/>
      <c r="K1002" s="863"/>
      <c r="L1002" s="864"/>
      <c r="M1002" s="642"/>
      <c r="N1002" s="642"/>
      <c r="O1002" s="642"/>
      <c r="V1002" s="262"/>
    </row>
    <row r="1003" spans="1:22" x14ac:dyDescent="0.25">
      <c r="A1003" s="6">
        <v>831</v>
      </c>
      <c r="B1003" s="144"/>
      <c r="C1003" s="144"/>
      <c r="D1003" s="18"/>
      <c r="E1003" s="92"/>
      <c r="F1003" s="7"/>
      <c r="G1003" s="7"/>
      <c r="H1003" s="13"/>
      <c r="I1003" s="257"/>
      <c r="J1003" s="863"/>
      <c r="K1003" s="863"/>
      <c r="L1003" s="864"/>
      <c r="M1003" s="642"/>
      <c r="N1003" s="642"/>
      <c r="O1003" s="642"/>
      <c r="V1003" s="262"/>
    </row>
    <row r="1004" spans="1:22" x14ac:dyDescent="0.25">
      <c r="A1004" s="8">
        <v>832</v>
      </c>
      <c r="B1004" s="144"/>
      <c r="C1004" s="144"/>
      <c r="D1004" s="18"/>
      <c r="E1004" s="92"/>
      <c r="F1004" s="7"/>
      <c r="G1004" s="7"/>
      <c r="H1004" s="13"/>
      <c r="I1004" s="257"/>
      <c r="J1004" s="863"/>
      <c r="K1004" s="863"/>
      <c r="L1004" s="864"/>
      <c r="M1004" s="642"/>
      <c r="N1004" s="642"/>
      <c r="O1004" s="642"/>
      <c r="V1004" s="262"/>
    </row>
    <row r="1005" spans="1:22" x14ac:dyDescent="0.25">
      <c r="A1005" s="6">
        <v>833</v>
      </c>
      <c r="B1005" s="144"/>
      <c r="C1005" s="144"/>
      <c r="D1005" s="18"/>
      <c r="E1005" s="92"/>
      <c r="F1005" s="7"/>
      <c r="G1005" s="7"/>
      <c r="H1005" s="13"/>
      <c r="I1005" s="257"/>
      <c r="J1005" s="863"/>
      <c r="K1005" s="863"/>
      <c r="L1005" s="864"/>
      <c r="M1005" s="642"/>
      <c r="N1005" s="642"/>
      <c r="O1005" s="642"/>
      <c r="V1005" s="262"/>
    </row>
    <row r="1006" spans="1:22" x14ac:dyDescent="0.25">
      <c r="A1006" s="8">
        <v>834</v>
      </c>
      <c r="B1006" s="144"/>
      <c r="C1006" s="144"/>
      <c r="D1006" s="18"/>
      <c r="E1006" s="92"/>
      <c r="F1006" s="7"/>
      <c r="G1006" s="7"/>
      <c r="H1006" s="13"/>
      <c r="I1006" s="257"/>
      <c r="J1006" s="863"/>
      <c r="K1006" s="863"/>
      <c r="L1006" s="864"/>
      <c r="M1006" s="642"/>
      <c r="N1006" s="642"/>
      <c r="O1006" s="642"/>
      <c r="V1006" s="262"/>
    </row>
    <row r="1007" spans="1:22" x14ac:dyDescent="0.25">
      <c r="A1007" s="6">
        <v>835</v>
      </c>
      <c r="B1007" s="144"/>
      <c r="C1007" s="144"/>
      <c r="D1007" s="18"/>
      <c r="E1007" s="92"/>
      <c r="F1007" s="7"/>
      <c r="G1007" s="7"/>
      <c r="H1007" s="13"/>
      <c r="I1007" s="257"/>
      <c r="J1007" s="863"/>
      <c r="K1007" s="863"/>
      <c r="L1007" s="864"/>
      <c r="M1007" s="642"/>
      <c r="N1007" s="642"/>
      <c r="O1007" s="642"/>
      <c r="V1007" s="262"/>
    </row>
    <row r="1008" spans="1:22" x14ac:dyDescent="0.25">
      <c r="A1008" s="8">
        <v>836</v>
      </c>
      <c r="B1008" s="144"/>
      <c r="C1008" s="144"/>
      <c r="D1008" s="18"/>
      <c r="E1008" s="92"/>
      <c r="F1008" s="7"/>
      <c r="G1008" s="7"/>
      <c r="H1008" s="13"/>
      <c r="I1008" s="257"/>
      <c r="J1008" s="863"/>
      <c r="K1008" s="863"/>
      <c r="L1008" s="864"/>
      <c r="M1008" s="642"/>
      <c r="N1008" s="642"/>
      <c r="O1008" s="642"/>
      <c r="V1008" s="262"/>
    </row>
    <row r="1009" spans="1:22" x14ac:dyDescent="0.25">
      <c r="A1009" s="6">
        <v>837</v>
      </c>
      <c r="B1009" s="144"/>
      <c r="C1009" s="144"/>
      <c r="D1009" s="18"/>
      <c r="E1009" s="92"/>
      <c r="F1009" s="7"/>
      <c r="G1009" s="7"/>
      <c r="H1009" s="13"/>
      <c r="I1009" s="257"/>
      <c r="J1009" s="863"/>
      <c r="K1009" s="863"/>
      <c r="L1009" s="864"/>
      <c r="M1009" s="642"/>
      <c r="N1009" s="642"/>
      <c r="O1009" s="642"/>
      <c r="V1009" s="262"/>
    </row>
    <row r="1010" spans="1:22" x14ac:dyDescent="0.25">
      <c r="A1010" s="8">
        <v>838</v>
      </c>
      <c r="B1010" s="144"/>
      <c r="C1010" s="144"/>
      <c r="D1010" s="18"/>
      <c r="E1010" s="92"/>
      <c r="F1010" s="7"/>
      <c r="G1010" s="7"/>
      <c r="H1010" s="13"/>
      <c r="I1010" s="257"/>
      <c r="J1010" s="863"/>
      <c r="K1010" s="863"/>
      <c r="L1010" s="864"/>
      <c r="M1010" s="642"/>
      <c r="N1010" s="642"/>
      <c r="O1010" s="642"/>
      <c r="V1010" s="262"/>
    </row>
    <row r="1011" spans="1:22" x14ac:dyDescent="0.25">
      <c r="A1011" s="6">
        <v>839</v>
      </c>
      <c r="B1011" s="144"/>
      <c r="C1011" s="144"/>
      <c r="D1011" s="18"/>
      <c r="E1011" s="92"/>
      <c r="F1011" s="7"/>
      <c r="G1011" s="7"/>
      <c r="H1011" s="13"/>
      <c r="I1011" s="257"/>
      <c r="J1011" s="863"/>
      <c r="K1011" s="863"/>
      <c r="L1011" s="864"/>
      <c r="M1011" s="642"/>
      <c r="N1011" s="642"/>
      <c r="O1011" s="642"/>
      <c r="V1011" s="262"/>
    </row>
    <row r="1012" spans="1:22" x14ac:dyDescent="0.25">
      <c r="A1012" s="8">
        <v>840</v>
      </c>
      <c r="B1012" s="144"/>
      <c r="C1012" s="144"/>
      <c r="D1012" s="18"/>
      <c r="E1012" s="92"/>
      <c r="F1012" s="7"/>
      <c r="G1012" s="7"/>
      <c r="H1012" s="13"/>
      <c r="I1012" s="257"/>
      <c r="J1012" s="863"/>
      <c r="K1012" s="863"/>
      <c r="L1012" s="864"/>
      <c r="M1012" s="642"/>
      <c r="N1012" s="642"/>
      <c r="O1012" s="642"/>
      <c r="V1012" s="262"/>
    </row>
    <row r="1013" spans="1:22" x14ac:dyDescent="0.25">
      <c r="A1013" s="6">
        <v>841</v>
      </c>
      <c r="B1013" s="144"/>
      <c r="C1013" s="144"/>
      <c r="D1013" s="18"/>
      <c r="E1013" s="92"/>
      <c r="F1013" s="7"/>
      <c r="G1013" s="7"/>
      <c r="H1013" s="13"/>
      <c r="I1013" s="257"/>
      <c r="J1013" s="863"/>
      <c r="K1013" s="863"/>
      <c r="L1013" s="864"/>
      <c r="M1013" s="642"/>
      <c r="N1013" s="642"/>
      <c r="O1013" s="642"/>
      <c r="V1013" s="262"/>
    </row>
    <row r="1014" spans="1:22" x14ac:dyDescent="0.25">
      <c r="A1014" s="8">
        <v>842</v>
      </c>
      <c r="B1014" s="144"/>
      <c r="C1014" s="144"/>
      <c r="D1014" s="18"/>
      <c r="E1014" s="92"/>
      <c r="F1014" s="7"/>
      <c r="G1014" s="7"/>
      <c r="H1014" s="13"/>
      <c r="I1014" s="257"/>
      <c r="J1014" s="863"/>
      <c r="K1014" s="863"/>
      <c r="L1014" s="864"/>
      <c r="M1014" s="642"/>
      <c r="N1014" s="642"/>
      <c r="O1014" s="642"/>
      <c r="V1014" s="262"/>
    </row>
    <row r="1015" spans="1:22" x14ac:dyDescent="0.25">
      <c r="A1015" s="6">
        <v>843</v>
      </c>
      <c r="B1015" s="144"/>
      <c r="C1015" s="144"/>
      <c r="D1015" s="18"/>
      <c r="E1015" s="92"/>
      <c r="F1015" s="7"/>
      <c r="G1015" s="7"/>
      <c r="H1015" s="13"/>
      <c r="I1015" s="257"/>
      <c r="J1015" s="863"/>
      <c r="K1015" s="863"/>
      <c r="L1015" s="864"/>
      <c r="M1015" s="642"/>
      <c r="N1015" s="642"/>
      <c r="O1015" s="642"/>
      <c r="V1015" s="262"/>
    </row>
    <row r="1016" spans="1:22" x14ac:dyDescent="0.25">
      <c r="A1016" s="8">
        <v>844</v>
      </c>
      <c r="B1016" s="144"/>
      <c r="C1016" s="144"/>
      <c r="D1016" s="18"/>
      <c r="E1016" s="92"/>
      <c r="F1016" s="7"/>
      <c r="G1016" s="7"/>
      <c r="H1016" s="13"/>
      <c r="I1016" s="257"/>
      <c r="J1016" s="863"/>
      <c r="K1016" s="863"/>
      <c r="L1016" s="864"/>
      <c r="M1016" s="642"/>
      <c r="N1016" s="642"/>
      <c r="O1016" s="642"/>
      <c r="V1016" s="262"/>
    </row>
    <row r="1017" spans="1:22" x14ac:dyDescent="0.25">
      <c r="A1017" s="6">
        <v>845</v>
      </c>
      <c r="B1017" s="144"/>
      <c r="C1017" s="144"/>
      <c r="D1017" s="18"/>
      <c r="E1017" s="92"/>
      <c r="F1017" s="7"/>
      <c r="G1017" s="7"/>
      <c r="H1017" s="13"/>
      <c r="I1017" s="257"/>
      <c r="J1017" s="863"/>
      <c r="K1017" s="863"/>
      <c r="L1017" s="864"/>
      <c r="M1017" s="642"/>
      <c r="N1017" s="642"/>
      <c r="O1017" s="642"/>
      <c r="V1017" s="262"/>
    </row>
    <row r="1018" spans="1:22" x14ac:dyDescent="0.25">
      <c r="A1018" s="8">
        <v>846</v>
      </c>
      <c r="B1018" s="144"/>
      <c r="C1018" s="144"/>
      <c r="D1018" s="18"/>
      <c r="E1018" s="92"/>
      <c r="F1018" s="7"/>
      <c r="G1018" s="7"/>
      <c r="H1018" s="13"/>
      <c r="I1018" s="257"/>
      <c r="J1018" s="863"/>
      <c r="K1018" s="863"/>
      <c r="L1018" s="864"/>
      <c r="M1018" s="642"/>
      <c r="N1018" s="642"/>
      <c r="O1018" s="642"/>
      <c r="V1018" s="262"/>
    </row>
    <row r="1019" spans="1:22" x14ac:dyDescent="0.25">
      <c r="A1019" s="6">
        <v>847</v>
      </c>
      <c r="B1019" s="144"/>
      <c r="C1019" s="144"/>
      <c r="D1019" s="18"/>
      <c r="E1019" s="92"/>
      <c r="F1019" s="7"/>
      <c r="G1019" s="7"/>
      <c r="H1019" s="13"/>
      <c r="I1019" s="257"/>
      <c r="J1019" s="863"/>
      <c r="K1019" s="863"/>
      <c r="L1019" s="864"/>
      <c r="M1019" s="642"/>
      <c r="N1019" s="642"/>
      <c r="O1019" s="642"/>
      <c r="V1019" s="262"/>
    </row>
    <row r="1020" spans="1:22" x14ac:dyDescent="0.25">
      <c r="A1020" s="8">
        <v>848</v>
      </c>
      <c r="B1020" s="144"/>
      <c r="C1020" s="144"/>
      <c r="D1020" s="18"/>
      <c r="E1020" s="92"/>
      <c r="F1020" s="7"/>
      <c r="G1020" s="7"/>
      <c r="H1020" s="13"/>
      <c r="I1020" s="257"/>
      <c r="J1020" s="863"/>
      <c r="K1020" s="863"/>
      <c r="L1020" s="864"/>
      <c r="M1020" s="642"/>
      <c r="N1020" s="642"/>
      <c r="O1020" s="642"/>
      <c r="V1020" s="262"/>
    </row>
    <row r="1021" spans="1:22" x14ac:dyDescent="0.25">
      <c r="A1021" s="6">
        <v>849</v>
      </c>
      <c r="B1021" s="144"/>
      <c r="C1021" s="144"/>
      <c r="D1021" s="18"/>
      <c r="E1021" s="92"/>
      <c r="F1021" s="7"/>
      <c r="G1021" s="7"/>
      <c r="H1021" s="13"/>
      <c r="I1021" s="257"/>
      <c r="J1021" s="863"/>
      <c r="K1021" s="863"/>
      <c r="L1021" s="864"/>
      <c r="M1021" s="642"/>
      <c r="N1021" s="642"/>
      <c r="O1021" s="642"/>
      <c r="V1021" s="262"/>
    </row>
    <row r="1022" spans="1:22" x14ac:dyDescent="0.25">
      <c r="A1022" s="8">
        <v>850</v>
      </c>
      <c r="B1022" s="144"/>
      <c r="C1022" s="144"/>
      <c r="D1022" s="18"/>
      <c r="E1022" s="92"/>
      <c r="F1022" s="7"/>
      <c r="G1022" s="7"/>
      <c r="H1022" s="13"/>
      <c r="I1022" s="257"/>
      <c r="J1022" s="863"/>
      <c r="K1022" s="863"/>
      <c r="L1022" s="864"/>
      <c r="M1022" s="642"/>
      <c r="N1022" s="642"/>
      <c r="O1022" s="642"/>
      <c r="V1022" s="262"/>
    </row>
    <row r="1023" spans="1:22" x14ac:dyDescent="0.25">
      <c r="A1023" s="6">
        <v>851</v>
      </c>
      <c r="B1023" s="144"/>
      <c r="C1023" s="144"/>
      <c r="D1023" s="18"/>
      <c r="E1023" s="92"/>
      <c r="F1023" s="7"/>
      <c r="G1023" s="7"/>
      <c r="H1023" s="13"/>
      <c r="I1023" s="257"/>
      <c r="J1023" s="863"/>
      <c r="K1023" s="863"/>
      <c r="L1023" s="864"/>
      <c r="M1023" s="642"/>
      <c r="N1023" s="642"/>
      <c r="O1023" s="642"/>
      <c r="V1023" s="262"/>
    </row>
    <row r="1024" spans="1:22" x14ac:dyDescent="0.25">
      <c r="A1024" s="8">
        <v>852</v>
      </c>
      <c r="B1024" s="144"/>
      <c r="C1024" s="144"/>
      <c r="D1024" s="18"/>
      <c r="E1024" s="92"/>
      <c r="F1024" s="7"/>
      <c r="G1024" s="7"/>
      <c r="H1024" s="13"/>
      <c r="I1024" s="257"/>
      <c r="J1024" s="863"/>
      <c r="K1024" s="863"/>
      <c r="L1024" s="864"/>
      <c r="M1024" s="642"/>
      <c r="N1024" s="642"/>
      <c r="O1024" s="642"/>
      <c r="V1024" s="262"/>
    </row>
    <row r="1025" spans="1:22" x14ac:dyDescent="0.25">
      <c r="A1025" s="6">
        <v>853</v>
      </c>
      <c r="B1025" s="144"/>
      <c r="C1025" s="144"/>
      <c r="D1025" s="18"/>
      <c r="E1025" s="92"/>
      <c r="F1025" s="7"/>
      <c r="G1025" s="7"/>
      <c r="H1025" s="13"/>
      <c r="I1025" s="257"/>
      <c r="J1025" s="863"/>
      <c r="K1025" s="863"/>
      <c r="L1025" s="864"/>
      <c r="M1025" s="642"/>
      <c r="N1025" s="642"/>
      <c r="O1025" s="642"/>
      <c r="V1025" s="262"/>
    </row>
    <row r="1026" spans="1:22" x14ac:dyDescent="0.25">
      <c r="A1026" s="8">
        <v>854</v>
      </c>
      <c r="B1026" s="144"/>
      <c r="C1026" s="144"/>
      <c r="D1026" s="18"/>
      <c r="E1026" s="92"/>
      <c r="F1026" s="7"/>
      <c r="G1026" s="7"/>
      <c r="H1026" s="13"/>
      <c r="I1026" s="257"/>
      <c r="J1026" s="863"/>
      <c r="K1026" s="863"/>
      <c r="L1026" s="864"/>
      <c r="M1026" s="642"/>
      <c r="N1026" s="642"/>
      <c r="O1026" s="642"/>
      <c r="V1026" s="262"/>
    </row>
    <row r="1027" spans="1:22" x14ac:dyDescent="0.25">
      <c r="A1027" s="6">
        <v>855</v>
      </c>
      <c r="B1027" s="144"/>
      <c r="C1027" s="144"/>
      <c r="D1027" s="18"/>
      <c r="E1027" s="92"/>
      <c r="F1027" s="7"/>
      <c r="G1027" s="7"/>
      <c r="H1027" s="13"/>
      <c r="I1027" s="257"/>
      <c r="J1027" s="863"/>
      <c r="K1027" s="863"/>
      <c r="L1027" s="864"/>
      <c r="M1027" s="642"/>
      <c r="N1027" s="642"/>
      <c r="O1027" s="642"/>
      <c r="V1027" s="262"/>
    </row>
    <row r="1028" spans="1:22" x14ac:dyDescent="0.25">
      <c r="A1028" s="8">
        <v>856</v>
      </c>
      <c r="B1028" s="144"/>
      <c r="C1028" s="144"/>
      <c r="D1028" s="18"/>
      <c r="E1028" s="92"/>
      <c r="F1028" s="7"/>
      <c r="G1028" s="7"/>
      <c r="H1028" s="13"/>
      <c r="I1028" s="257"/>
      <c r="J1028" s="863"/>
      <c r="K1028" s="863"/>
      <c r="L1028" s="864"/>
      <c r="M1028" s="642"/>
      <c r="N1028" s="642"/>
      <c r="O1028" s="642"/>
      <c r="V1028" s="262"/>
    </row>
    <row r="1029" spans="1:22" x14ac:dyDescent="0.25">
      <c r="A1029" s="6">
        <v>857</v>
      </c>
      <c r="B1029" s="144"/>
      <c r="C1029" s="144"/>
      <c r="D1029" s="18"/>
      <c r="E1029" s="92"/>
      <c r="F1029" s="7"/>
      <c r="G1029" s="7"/>
      <c r="H1029" s="13"/>
      <c r="I1029" s="257"/>
      <c r="J1029" s="863"/>
      <c r="K1029" s="863"/>
      <c r="L1029" s="864"/>
      <c r="M1029" s="642"/>
      <c r="N1029" s="642"/>
      <c r="O1029" s="642"/>
      <c r="V1029" s="262"/>
    </row>
    <row r="1030" spans="1:22" x14ac:dyDescent="0.25">
      <c r="A1030" s="8">
        <v>858</v>
      </c>
      <c r="B1030" s="144"/>
      <c r="C1030" s="144"/>
      <c r="D1030" s="18"/>
      <c r="E1030" s="92"/>
      <c r="F1030" s="7"/>
      <c r="G1030" s="7"/>
      <c r="H1030" s="13"/>
      <c r="I1030" s="257"/>
      <c r="J1030" s="863"/>
      <c r="K1030" s="863"/>
      <c r="L1030" s="864"/>
      <c r="M1030" s="642"/>
      <c r="N1030" s="642"/>
      <c r="O1030" s="642"/>
      <c r="V1030" s="262"/>
    </row>
    <row r="1031" spans="1:22" x14ac:dyDescent="0.25">
      <c r="A1031" s="6">
        <v>859</v>
      </c>
      <c r="B1031" s="144"/>
      <c r="C1031" s="144"/>
      <c r="D1031" s="18"/>
      <c r="E1031" s="92"/>
      <c r="F1031" s="7"/>
      <c r="G1031" s="7"/>
      <c r="H1031" s="13"/>
      <c r="I1031" s="257"/>
      <c r="J1031" s="863"/>
      <c r="K1031" s="863"/>
      <c r="L1031" s="864"/>
      <c r="M1031" s="642"/>
      <c r="N1031" s="642"/>
      <c r="O1031" s="642"/>
      <c r="V1031" s="262"/>
    </row>
    <row r="1032" spans="1:22" x14ac:dyDescent="0.25">
      <c r="A1032" s="8">
        <v>860</v>
      </c>
      <c r="B1032" s="144"/>
      <c r="C1032" s="144"/>
      <c r="D1032" s="18"/>
      <c r="E1032" s="92"/>
      <c r="F1032" s="7"/>
      <c r="G1032" s="7"/>
      <c r="H1032" s="13"/>
      <c r="I1032" s="257"/>
      <c r="J1032" s="863"/>
      <c r="K1032" s="863"/>
      <c r="L1032" s="864"/>
      <c r="M1032" s="642"/>
      <c r="N1032" s="642"/>
      <c r="O1032" s="642"/>
      <c r="V1032" s="262"/>
    </row>
    <row r="1033" spans="1:22" x14ac:dyDescent="0.25">
      <c r="A1033" s="6">
        <v>861</v>
      </c>
      <c r="B1033" s="144"/>
      <c r="C1033" s="144"/>
      <c r="D1033" s="18"/>
      <c r="E1033" s="92"/>
      <c r="F1033" s="7"/>
      <c r="G1033" s="7"/>
      <c r="H1033" s="13"/>
      <c r="I1033" s="257"/>
      <c r="J1033" s="863"/>
      <c r="K1033" s="863"/>
      <c r="L1033" s="864"/>
      <c r="M1033" s="642"/>
      <c r="N1033" s="642"/>
      <c r="O1033" s="642"/>
      <c r="V1033" s="262"/>
    </row>
    <row r="1034" spans="1:22" x14ac:dyDescent="0.25">
      <c r="A1034" s="8">
        <v>862</v>
      </c>
      <c r="B1034" s="144"/>
      <c r="C1034" s="144"/>
      <c r="D1034" s="18"/>
      <c r="E1034" s="92"/>
      <c r="F1034" s="7"/>
      <c r="G1034" s="7"/>
      <c r="H1034" s="13"/>
      <c r="I1034" s="257"/>
      <c r="J1034" s="863"/>
      <c r="K1034" s="863"/>
      <c r="L1034" s="864"/>
      <c r="M1034" s="642"/>
      <c r="N1034" s="642"/>
      <c r="O1034" s="642"/>
      <c r="V1034" s="262"/>
    </row>
    <row r="1035" spans="1:22" x14ac:dyDescent="0.25">
      <c r="A1035" s="6">
        <v>863</v>
      </c>
      <c r="B1035" s="144"/>
      <c r="C1035" s="144"/>
      <c r="D1035" s="18"/>
      <c r="E1035" s="92"/>
      <c r="F1035" s="7"/>
      <c r="G1035" s="7"/>
      <c r="H1035" s="13"/>
      <c r="I1035" s="257"/>
      <c r="J1035" s="863"/>
      <c r="K1035" s="863"/>
      <c r="L1035" s="864"/>
      <c r="M1035" s="642"/>
      <c r="N1035" s="642"/>
      <c r="O1035" s="642"/>
      <c r="V1035" s="262"/>
    </row>
    <row r="1036" spans="1:22" x14ac:dyDescent="0.25">
      <c r="A1036" s="8">
        <v>864</v>
      </c>
      <c r="B1036" s="144"/>
      <c r="C1036" s="144"/>
      <c r="D1036" s="18"/>
      <c r="E1036" s="92"/>
      <c r="F1036" s="7"/>
      <c r="G1036" s="7"/>
      <c r="H1036" s="13"/>
      <c r="I1036" s="257"/>
      <c r="J1036" s="863"/>
      <c r="K1036" s="863"/>
      <c r="L1036" s="864"/>
      <c r="M1036" s="642"/>
      <c r="N1036" s="642"/>
      <c r="O1036" s="642"/>
      <c r="V1036" s="262"/>
    </row>
    <row r="1037" spans="1:22" x14ac:dyDescent="0.25">
      <c r="A1037" s="6">
        <v>865</v>
      </c>
      <c r="B1037" s="144"/>
      <c r="C1037" s="144"/>
      <c r="D1037" s="18"/>
      <c r="E1037" s="92"/>
      <c r="F1037" s="7"/>
      <c r="G1037" s="7"/>
      <c r="H1037" s="13"/>
      <c r="I1037" s="257"/>
      <c r="J1037" s="863"/>
      <c r="K1037" s="863"/>
      <c r="L1037" s="864"/>
      <c r="M1037" s="642"/>
      <c r="N1037" s="642"/>
      <c r="O1037" s="642"/>
      <c r="V1037" s="262"/>
    </row>
    <row r="1038" spans="1:22" x14ac:dyDescent="0.25">
      <c r="A1038" s="8">
        <v>866</v>
      </c>
      <c r="B1038" s="144"/>
      <c r="C1038" s="144"/>
      <c r="D1038" s="18"/>
      <c r="E1038" s="92"/>
      <c r="F1038" s="7"/>
      <c r="G1038" s="7"/>
      <c r="H1038" s="13"/>
      <c r="I1038" s="257"/>
      <c r="J1038" s="863"/>
      <c r="K1038" s="863"/>
      <c r="L1038" s="864"/>
      <c r="M1038" s="642"/>
      <c r="N1038" s="642"/>
      <c r="O1038" s="642"/>
      <c r="V1038" s="262"/>
    </row>
    <row r="1039" spans="1:22" x14ac:dyDescent="0.25">
      <c r="A1039" s="6">
        <v>867</v>
      </c>
      <c r="B1039" s="144"/>
      <c r="C1039" s="144"/>
      <c r="D1039" s="18"/>
      <c r="E1039" s="92"/>
      <c r="F1039" s="7"/>
      <c r="G1039" s="7"/>
      <c r="H1039" s="13"/>
      <c r="I1039" s="257"/>
      <c r="J1039" s="863"/>
      <c r="K1039" s="863"/>
      <c r="L1039" s="864"/>
      <c r="M1039" s="642"/>
      <c r="N1039" s="642"/>
      <c r="O1039" s="642"/>
      <c r="V1039" s="262"/>
    </row>
    <row r="1040" spans="1:22" x14ac:dyDescent="0.25">
      <c r="A1040" s="8">
        <v>868</v>
      </c>
      <c r="B1040" s="144"/>
      <c r="C1040" s="144"/>
      <c r="D1040" s="18"/>
      <c r="E1040" s="92"/>
      <c r="F1040" s="7"/>
      <c r="G1040" s="7"/>
      <c r="H1040" s="13"/>
      <c r="I1040" s="257"/>
      <c r="J1040" s="863"/>
      <c r="K1040" s="863"/>
      <c r="L1040" s="864"/>
      <c r="M1040" s="642"/>
      <c r="N1040" s="642"/>
      <c r="O1040" s="642"/>
      <c r="V1040" s="262"/>
    </row>
    <row r="1041" spans="1:22" x14ac:dyDescent="0.25">
      <c r="A1041" s="6">
        <v>869</v>
      </c>
      <c r="B1041" s="144"/>
      <c r="C1041" s="144"/>
      <c r="D1041" s="18"/>
      <c r="E1041" s="92"/>
      <c r="F1041" s="7"/>
      <c r="G1041" s="7"/>
      <c r="H1041" s="13"/>
      <c r="I1041" s="257"/>
      <c r="J1041" s="863"/>
      <c r="K1041" s="863"/>
      <c r="L1041" s="864"/>
      <c r="M1041" s="642"/>
      <c r="N1041" s="642"/>
      <c r="O1041" s="642"/>
      <c r="V1041" s="262"/>
    </row>
    <row r="1042" spans="1:22" x14ac:dyDescent="0.25">
      <c r="A1042" s="8">
        <v>870</v>
      </c>
      <c r="B1042" s="144"/>
      <c r="C1042" s="144"/>
      <c r="D1042" s="18"/>
      <c r="E1042" s="92"/>
      <c r="F1042" s="7"/>
      <c r="G1042" s="7"/>
      <c r="H1042" s="13"/>
      <c r="I1042" s="257"/>
      <c r="J1042" s="863"/>
      <c r="K1042" s="863"/>
      <c r="L1042" s="864"/>
      <c r="M1042" s="642"/>
      <c r="N1042" s="642"/>
      <c r="O1042" s="642"/>
      <c r="V1042" s="262"/>
    </row>
    <row r="1043" spans="1:22" x14ac:dyDescent="0.25">
      <c r="A1043" s="6">
        <v>871</v>
      </c>
      <c r="B1043" s="144"/>
      <c r="C1043" s="144"/>
      <c r="D1043" s="18"/>
      <c r="E1043" s="92"/>
      <c r="F1043" s="7"/>
      <c r="G1043" s="7"/>
      <c r="H1043" s="13"/>
      <c r="I1043" s="257"/>
      <c r="J1043" s="863"/>
      <c r="K1043" s="863"/>
      <c r="L1043" s="864"/>
      <c r="M1043" s="642"/>
      <c r="N1043" s="642"/>
      <c r="O1043" s="642"/>
      <c r="V1043" s="262"/>
    </row>
    <row r="1044" spans="1:22" x14ac:dyDescent="0.25">
      <c r="A1044" s="8">
        <v>872</v>
      </c>
      <c r="B1044" s="144"/>
      <c r="C1044" s="144"/>
      <c r="D1044" s="18"/>
      <c r="E1044" s="92"/>
      <c r="F1044" s="7"/>
      <c r="G1044" s="7"/>
      <c r="H1044" s="13"/>
      <c r="I1044" s="257"/>
      <c r="J1044" s="881"/>
      <c r="K1044" s="881"/>
      <c r="L1044" s="882"/>
      <c r="M1044" s="642"/>
      <c r="N1044" s="642"/>
      <c r="O1044" s="642"/>
      <c r="V1044" s="262"/>
    </row>
    <row r="1045" spans="1:22" x14ac:dyDescent="0.25">
      <c r="A1045" s="6">
        <v>873</v>
      </c>
      <c r="B1045" s="144"/>
      <c r="C1045" s="144"/>
      <c r="D1045" s="18"/>
      <c r="E1045" s="92"/>
      <c r="F1045" s="7"/>
      <c r="G1045" s="7"/>
      <c r="H1045" s="13"/>
      <c r="I1045" s="257"/>
      <c r="J1045" s="863"/>
      <c r="K1045" s="863"/>
      <c r="L1045" s="864"/>
      <c r="M1045" s="642"/>
      <c r="N1045" s="642"/>
      <c r="O1045" s="642"/>
      <c r="V1045" s="262"/>
    </row>
    <row r="1046" spans="1:22" x14ac:dyDescent="0.25">
      <c r="A1046" s="8">
        <v>874</v>
      </c>
      <c r="B1046" s="144"/>
      <c r="C1046" s="144"/>
      <c r="D1046" s="18"/>
      <c r="E1046" s="92"/>
      <c r="F1046" s="7"/>
      <c r="G1046" s="7"/>
      <c r="H1046" s="13"/>
      <c r="I1046" s="257"/>
      <c r="J1046" s="863"/>
      <c r="K1046" s="863"/>
      <c r="L1046" s="864"/>
      <c r="M1046" s="642"/>
      <c r="N1046" s="642"/>
      <c r="O1046" s="642"/>
      <c r="V1046" s="262"/>
    </row>
    <row r="1047" spans="1:22" x14ac:dyDescent="0.25">
      <c r="A1047" s="6">
        <v>875</v>
      </c>
      <c r="B1047" s="144"/>
      <c r="C1047" s="144"/>
      <c r="D1047" s="18"/>
      <c r="E1047" s="92"/>
      <c r="F1047" s="7"/>
      <c r="G1047" s="7"/>
      <c r="H1047" s="13"/>
      <c r="I1047" s="257"/>
      <c r="J1047" s="863"/>
      <c r="K1047" s="863"/>
      <c r="L1047" s="864"/>
      <c r="M1047" s="642"/>
      <c r="N1047" s="642"/>
      <c r="O1047" s="642"/>
      <c r="V1047" s="262"/>
    </row>
    <row r="1048" spans="1:22" x14ac:dyDescent="0.25">
      <c r="A1048" s="8">
        <v>876</v>
      </c>
      <c r="B1048" s="144"/>
      <c r="C1048" s="144"/>
      <c r="D1048" s="18"/>
      <c r="E1048" s="92"/>
      <c r="F1048" s="7"/>
      <c r="G1048" s="7"/>
      <c r="H1048" s="13"/>
      <c r="I1048" s="257"/>
      <c r="J1048" s="863"/>
      <c r="K1048" s="863"/>
      <c r="L1048" s="864"/>
      <c r="M1048" s="642"/>
      <c r="N1048" s="642"/>
      <c r="O1048" s="642"/>
      <c r="V1048" s="262"/>
    </row>
    <row r="1049" spans="1:22" x14ac:dyDescent="0.25">
      <c r="A1049" s="6">
        <v>877</v>
      </c>
      <c r="B1049" s="144"/>
      <c r="C1049" s="144"/>
      <c r="D1049" s="18"/>
      <c r="E1049" s="92"/>
      <c r="F1049" s="7"/>
      <c r="G1049" s="7"/>
      <c r="H1049" s="13"/>
      <c r="I1049" s="257"/>
      <c r="J1049" s="863"/>
      <c r="K1049" s="863"/>
      <c r="L1049" s="864"/>
      <c r="M1049" s="642"/>
      <c r="N1049" s="642"/>
      <c r="O1049" s="642"/>
      <c r="V1049" s="262"/>
    </row>
    <row r="1050" spans="1:22" x14ac:dyDescent="0.25">
      <c r="A1050" s="8">
        <v>878</v>
      </c>
      <c r="B1050" s="144"/>
      <c r="C1050" s="144"/>
      <c r="D1050" s="18"/>
      <c r="E1050" s="92"/>
      <c r="F1050" s="7"/>
      <c r="G1050" s="7"/>
      <c r="H1050" s="13"/>
      <c r="I1050" s="257"/>
      <c r="J1050" s="863"/>
      <c r="K1050" s="863"/>
      <c r="L1050" s="864"/>
      <c r="M1050" s="642"/>
      <c r="N1050" s="642"/>
      <c r="O1050" s="642"/>
      <c r="V1050" s="262"/>
    </row>
    <row r="1051" spans="1:22" x14ac:dyDescent="0.25">
      <c r="A1051" s="6">
        <v>879</v>
      </c>
      <c r="B1051" s="144"/>
      <c r="C1051" s="144"/>
      <c r="D1051" s="18"/>
      <c r="E1051" s="92"/>
      <c r="F1051" s="7"/>
      <c r="G1051" s="7"/>
      <c r="H1051" s="13"/>
      <c r="I1051" s="257"/>
      <c r="J1051" s="863"/>
      <c r="K1051" s="863"/>
      <c r="L1051" s="864"/>
      <c r="M1051" s="642"/>
      <c r="N1051" s="642"/>
      <c r="O1051" s="642"/>
      <c r="V1051" s="262"/>
    </row>
    <row r="1052" spans="1:22" x14ac:dyDescent="0.25">
      <c r="A1052" s="8">
        <v>880</v>
      </c>
      <c r="B1052" s="144"/>
      <c r="C1052" s="144"/>
      <c r="D1052" s="18"/>
      <c r="E1052" s="92"/>
      <c r="F1052" s="7"/>
      <c r="G1052" s="7"/>
      <c r="H1052" s="13"/>
      <c r="I1052" s="257"/>
      <c r="J1052" s="881"/>
      <c r="K1052" s="881"/>
      <c r="L1052" s="882"/>
      <c r="M1052" s="642"/>
      <c r="N1052" s="642"/>
      <c r="O1052" s="642"/>
      <c r="V1052" s="262"/>
    </row>
    <row r="1053" spans="1:22" x14ac:dyDescent="0.25">
      <c r="A1053" s="6">
        <v>881</v>
      </c>
      <c r="B1053" s="144"/>
      <c r="C1053" s="144"/>
      <c r="D1053" s="18"/>
      <c r="E1053" s="92"/>
      <c r="F1053" s="7"/>
      <c r="G1053" s="7"/>
      <c r="H1053" s="13"/>
      <c r="I1053" s="257"/>
      <c r="J1053" s="863"/>
      <c r="K1053" s="863"/>
      <c r="L1053" s="864"/>
      <c r="M1053" s="642"/>
      <c r="N1053" s="642"/>
      <c r="O1053" s="642"/>
      <c r="V1053" s="262"/>
    </row>
    <row r="1054" spans="1:22" x14ac:dyDescent="0.25">
      <c r="A1054" s="8">
        <v>882</v>
      </c>
      <c r="B1054" s="144"/>
      <c r="C1054" s="144"/>
      <c r="D1054" s="18"/>
      <c r="E1054" s="92"/>
      <c r="F1054" s="7"/>
      <c r="G1054" s="7"/>
      <c r="H1054" s="13"/>
      <c r="I1054" s="257"/>
      <c r="J1054" s="863"/>
      <c r="K1054" s="863"/>
      <c r="L1054" s="864"/>
      <c r="M1054" s="642"/>
      <c r="N1054" s="642"/>
      <c r="O1054" s="642"/>
      <c r="V1054" s="262"/>
    </row>
    <row r="1055" spans="1:22" x14ac:dyDescent="0.25">
      <c r="A1055" s="6">
        <v>883</v>
      </c>
      <c r="B1055" s="144"/>
      <c r="C1055" s="144"/>
      <c r="D1055" s="18"/>
      <c r="E1055" s="92"/>
      <c r="F1055" s="7"/>
      <c r="G1055" s="7"/>
      <c r="H1055" s="13"/>
      <c r="I1055" s="257"/>
      <c r="J1055" s="863"/>
      <c r="K1055" s="863"/>
      <c r="L1055" s="864"/>
      <c r="M1055" s="642"/>
      <c r="N1055" s="642"/>
      <c r="O1055" s="642"/>
      <c r="V1055" s="262"/>
    </row>
    <row r="1056" spans="1:22" x14ac:dyDescent="0.25">
      <c r="A1056" s="8">
        <v>884</v>
      </c>
      <c r="B1056" s="144"/>
      <c r="C1056" s="144"/>
      <c r="D1056" s="18"/>
      <c r="E1056" s="92"/>
      <c r="F1056" s="7"/>
      <c r="G1056" s="7"/>
      <c r="H1056" s="13"/>
      <c r="I1056" s="257"/>
      <c r="J1056" s="863"/>
      <c r="K1056" s="863"/>
      <c r="L1056" s="864"/>
      <c r="M1056" s="642"/>
      <c r="N1056" s="642"/>
      <c r="O1056" s="642"/>
      <c r="V1056" s="262"/>
    </row>
    <row r="1057" spans="1:22" x14ac:dyDescent="0.25">
      <c r="A1057" s="6">
        <v>885</v>
      </c>
      <c r="B1057" s="144"/>
      <c r="C1057" s="144"/>
      <c r="D1057" s="18"/>
      <c r="E1057" s="92"/>
      <c r="F1057" s="7"/>
      <c r="G1057" s="7"/>
      <c r="H1057" s="13"/>
      <c r="I1057" s="257"/>
      <c r="J1057" s="863"/>
      <c r="K1057" s="863"/>
      <c r="L1057" s="864"/>
      <c r="M1057" s="642"/>
      <c r="N1057" s="642"/>
      <c r="O1057" s="642"/>
      <c r="V1057" s="262"/>
    </row>
    <row r="1058" spans="1:22" x14ac:dyDescent="0.25">
      <c r="A1058" s="8">
        <v>886</v>
      </c>
      <c r="B1058" s="144"/>
      <c r="C1058" s="144"/>
      <c r="D1058" s="18"/>
      <c r="E1058" s="92"/>
      <c r="F1058" s="7"/>
      <c r="G1058" s="7"/>
      <c r="H1058" s="13"/>
      <c r="I1058" s="257"/>
      <c r="J1058" s="863"/>
      <c r="K1058" s="863"/>
      <c r="L1058" s="864"/>
      <c r="M1058" s="642"/>
      <c r="N1058" s="642"/>
      <c r="O1058" s="642"/>
      <c r="V1058" s="262"/>
    </row>
    <row r="1059" spans="1:22" x14ac:dyDescent="0.25">
      <c r="A1059" s="6">
        <v>887</v>
      </c>
      <c r="B1059" s="144"/>
      <c r="C1059" s="144"/>
      <c r="D1059" s="18"/>
      <c r="E1059" s="92"/>
      <c r="F1059" s="7"/>
      <c r="G1059" s="7"/>
      <c r="H1059" s="13"/>
      <c r="I1059" s="257"/>
      <c r="J1059" s="863"/>
      <c r="K1059" s="863"/>
      <c r="L1059" s="864"/>
      <c r="M1059" s="642"/>
      <c r="N1059" s="642"/>
      <c r="O1059" s="642"/>
      <c r="V1059" s="262"/>
    </row>
    <row r="1060" spans="1:22" x14ac:dyDescent="0.25">
      <c r="A1060" s="8">
        <v>888</v>
      </c>
      <c r="B1060" s="144"/>
      <c r="C1060" s="144"/>
      <c r="D1060" s="18"/>
      <c r="E1060" s="92"/>
      <c r="F1060" s="7"/>
      <c r="G1060" s="7"/>
      <c r="H1060" s="13"/>
      <c r="I1060" s="257"/>
      <c r="J1060" s="863"/>
      <c r="K1060" s="863"/>
      <c r="L1060" s="864"/>
      <c r="M1060" s="642"/>
      <c r="N1060" s="642"/>
      <c r="O1060" s="642"/>
      <c r="V1060" s="262"/>
    </row>
    <row r="1061" spans="1:22" x14ac:dyDescent="0.25">
      <c r="A1061" s="6">
        <v>889</v>
      </c>
      <c r="B1061" s="144"/>
      <c r="C1061" s="144"/>
      <c r="D1061" s="18"/>
      <c r="E1061" s="92"/>
      <c r="F1061" s="7"/>
      <c r="G1061" s="7"/>
      <c r="H1061" s="13"/>
      <c r="I1061" s="257"/>
      <c r="J1061" s="863"/>
      <c r="K1061" s="863"/>
      <c r="L1061" s="864"/>
      <c r="M1061" s="642"/>
      <c r="N1061" s="642"/>
      <c r="O1061" s="642"/>
      <c r="V1061" s="262"/>
    </row>
    <row r="1062" spans="1:22" x14ac:dyDescent="0.25">
      <c r="A1062" s="8">
        <v>890</v>
      </c>
      <c r="B1062" s="144"/>
      <c r="C1062" s="144"/>
      <c r="D1062" s="18"/>
      <c r="E1062" s="92"/>
      <c r="F1062" s="7"/>
      <c r="G1062" s="7"/>
      <c r="H1062" s="13"/>
      <c r="I1062" s="257"/>
      <c r="J1062" s="863"/>
      <c r="K1062" s="863"/>
      <c r="L1062" s="864"/>
      <c r="M1062" s="642"/>
      <c r="N1062" s="642"/>
      <c r="O1062" s="642"/>
      <c r="V1062" s="262"/>
    </row>
    <row r="1063" spans="1:22" x14ac:dyDescent="0.25">
      <c r="A1063" s="6">
        <v>891</v>
      </c>
      <c r="B1063" s="144"/>
      <c r="C1063" s="144"/>
      <c r="D1063" s="18"/>
      <c r="E1063" s="92"/>
      <c r="F1063" s="7"/>
      <c r="G1063" s="7"/>
      <c r="H1063" s="13"/>
      <c r="I1063" s="257"/>
      <c r="J1063" s="863"/>
      <c r="K1063" s="863"/>
      <c r="L1063" s="864"/>
      <c r="M1063" s="642"/>
      <c r="N1063" s="642"/>
      <c r="O1063" s="642"/>
      <c r="V1063" s="262"/>
    </row>
    <row r="1064" spans="1:22" x14ac:dyDescent="0.25">
      <c r="A1064" s="8">
        <v>892</v>
      </c>
      <c r="B1064" s="144"/>
      <c r="C1064" s="144"/>
      <c r="D1064" s="18"/>
      <c r="E1064" s="92"/>
      <c r="F1064" s="7"/>
      <c r="G1064" s="7"/>
      <c r="H1064" s="13"/>
      <c r="I1064" s="257"/>
      <c r="J1064" s="863"/>
      <c r="K1064" s="863"/>
      <c r="L1064" s="864"/>
      <c r="M1064" s="642"/>
      <c r="N1064" s="642"/>
      <c r="O1064" s="642"/>
      <c r="V1064" s="262"/>
    </row>
    <row r="1065" spans="1:22" x14ac:dyDescent="0.25">
      <c r="A1065" s="6">
        <v>893</v>
      </c>
      <c r="B1065" s="144"/>
      <c r="C1065" s="144"/>
      <c r="D1065" s="18"/>
      <c r="E1065" s="92"/>
      <c r="F1065" s="7"/>
      <c r="G1065" s="7"/>
      <c r="H1065" s="13"/>
      <c r="I1065" s="257"/>
      <c r="J1065" s="863"/>
      <c r="K1065" s="863"/>
      <c r="L1065" s="864"/>
      <c r="M1065" s="642"/>
      <c r="N1065" s="642"/>
      <c r="O1065" s="642"/>
      <c r="V1065" s="262"/>
    </row>
    <row r="1066" spans="1:22" x14ac:dyDescent="0.25">
      <c r="A1066" s="8">
        <v>894</v>
      </c>
      <c r="B1066" s="144"/>
      <c r="C1066" s="144"/>
      <c r="D1066" s="18"/>
      <c r="E1066" s="92"/>
      <c r="F1066" s="7"/>
      <c r="G1066" s="7"/>
      <c r="H1066" s="13"/>
      <c r="I1066" s="257"/>
      <c r="J1066" s="863"/>
      <c r="K1066" s="863"/>
      <c r="L1066" s="864"/>
      <c r="M1066" s="642"/>
      <c r="N1066" s="642"/>
      <c r="O1066" s="642"/>
      <c r="V1066" s="262"/>
    </row>
    <row r="1067" spans="1:22" x14ac:dyDescent="0.25">
      <c r="A1067" s="6">
        <v>895</v>
      </c>
      <c r="B1067" s="144"/>
      <c r="C1067" s="144"/>
      <c r="D1067" s="18"/>
      <c r="E1067" s="92"/>
      <c r="F1067" s="7"/>
      <c r="G1067" s="7"/>
      <c r="H1067" s="13"/>
      <c r="I1067" s="257"/>
      <c r="J1067" s="863"/>
      <c r="K1067" s="863"/>
      <c r="L1067" s="864"/>
      <c r="M1067" s="642"/>
      <c r="N1067" s="642"/>
      <c r="O1067" s="642"/>
      <c r="V1067" s="262"/>
    </row>
    <row r="1068" spans="1:22" x14ac:dyDescent="0.25">
      <c r="A1068" s="8">
        <v>896</v>
      </c>
      <c r="B1068" s="144"/>
      <c r="C1068" s="144"/>
      <c r="D1068" s="18"/>
      <c r="E1068" s="92"/>
      <c r="F1068" s="7"/>
      <c r="G1068" s="7"/>
      <c r="H1068" s="13"/>
      <c r="I1068" s="257"/>
      <c r="J1068" s="863"/>
      <c r="K1068" s="863"/>
      <c r="L1068" s="864"/>
      <c r="M1068" s="642"/>
      <c r="N1068" s="642"/>
      <c r="O1068" s="642"/>
      <c r="V1068" s="262"/>
    </row>
    <row r="1069" spans="1:22" x14ac:dyDescent="0.25">
      <c r="A1069" s="6">
        <v>897</v>
      </c>
      <c r="B1069" s="144"/>
      <c r="C1069" s="144"/>
      <c r="D1069" s="18"/>
      <c r="E1069" s="92"/>
      <c r="F1069" s="7"/>
      <c r="G1069" s="7"/>
      <c r="H1069" s="13"/>
      <c r="I1069" s="257"/>
      <c r="J1069" s="881"/>
      <c r="K1069" s="881"/>
      <c r="L1069" s="882"/>
      <c r="M1069" s="642"/>
      <c r="N1069" s="642"/>
      <c r="O1069" s="642"/>
      <c r="V1069" s="262"/>
    </row>
    <row r="1070" spans="1:22" x14ac:dyDescent="0.25">
      <c r="A1070" s="8">
        <v>898</v>
      </c>
      <c r="B1070" s="144"/>
      <c r="C1070" s="144"/>
      <c r="D1070" s="18"/>
      <c r="E1070" s="92"/>
      <c r="F1070" s="7"/>
      <c r="G1070" s="7"/>
      <c r="H1070" s="13"/>
      <c r="I1070" s="257"/>
      <c r="J1070" s="881"/>
      <c r="K1070" s="881"/>
      <c r="L1070" s="882"/>
      <c r="M1070" s="642"/>
      <c r="N1070" s="642"/>
      <c r="O1070" s="642"/>
      <c r="V1070" s="262"/>
    </row>
    <row r="1071" spans="1:22" x14ac:dyDescent="0.25">
      <c r="A1071" s="6">
        <v>899</v>
      </c>
      <c r="B1071" s="144"/>
      <c r="C1071" s="144"/>
      <c r="D1071" s="18"/>
      <c r="E1071" s="92"/>
      <c r="F1071" s="7"/>
      <c r="G1071" s="7"/>
      <c r="H1071" s="13"/>
      <c r="I1071" s="257"/>
      <c r="J1071" s="881"/>
      <c r="K1071" s="881"/>
      <c r="L1071" s="882"/>
      <c r="M1071" s="642"/>
      <c r="N1071" s="642"/>
      <c r="O1071" s="642"/>
      <c r="V1071" s="262"/>
    </row>
    <row r="1072" spans="1:22" x14ac:dyDescent="0.25">
      <c r="A1072" s="8">
        <v>900</v>
      </c>
      <c r="B1072" s="144"/>
      <c r="C1072" s="144"/>
      <c r="D1072" s="18"/>
      <c r="E1072" s="92"/>
      <c r="F1072" s="7"/>
      <c r="G1072" s="7"/>
      <c r="H1072" s="13"/>
      <c r="I1072" s="257"/>
      <c r="J1072" s="881"/>
      <c r="K1072" s="881"/>
      <c r="L1072" s="882"/>
      <c r="M1072" s="642"/>
      <c r="N1072" s="642"/>
      <c r="O1072" s="642"/>
      <c r="V1072" s="262"/>
    </row>
    <row r="1073" spans="1:22" x14ac:dyDescent="0.25">
      <c r="A1073" s="6">
        <v>901</v>
      </c>
      <c r="B1073" s="144"/>
      <c r="C1073" s="144"/>
      <c r="D1073" s="18"/>
      <c r="E1073" s="92"/>
      <c r="F1073" s="7"/>
      <c r="G1073" s="7"/>
      <c r="H1073" s="13"/>
      <c r="I1073" s="257"/>
      <c r="J1073" s="881"/>
      <c r="K1073" s="881"/>
      <c r="L1073" s="882"/>
      <c r="M1073" s="642"/>
      <c r="N1073" s="642"/>
      <c r="O1073" s="642"/>
      <c r="V1073" s="262"/>
    </row>
    <row r="1074" spans="1:22" x14ac:dyDescent="0.25">
      <c r="A1074" s="8">
        <v>902</v>
      </c>
      <c r="B1074" s="144"/>
      <c r="C1074" s="144"/>
      <c r="D1074" s="18"/>
      <c r="E1074" s="92"/>
      <c r="F1074" s="7"/>
      <c r="G1074" s="7"/>
      <c r="H1074" s="13"/>
      <c r="I1074" s="257"/>
      <c r="J1074" s="881"/>
      <c r="K1074" s="881"/>
      <c r="L1074" s="882"/>
      <c r="M1074" s="642"/>
      <c r="N1074" s="642"/>
      <c r="O1074" s="642"/>
      <c r="V1074" s="262"/>
    </row>
    <row r="1075" spans="1:22" x14ac:dyDescent="0.25">
      <c r="A1075" s="6">
        <v>903</v>
      </c>
      <c r="B1075" s="144"/>
      <c r="C1075" s="144"/>
      <c r="D1075" s="18"/>
      <c r="E1075" s="92"/>
      <c r="F1075" s="7"/>
      <c r="G1075" s="7"/>
      <c r="H1075" s="13"/>
      <c r="I1075" s="257"/>
      <c r="J1075" s="881"/>
      <c r="K1075" s="881"/>
      <c r="L1075" s="882"/>
      <c r="M1075" s="642"/>
      <c r="N1075" s="642"/>
      <c r="O1075" s="642"/>
      <c r="V1075" s="262"/>
    </row>
    <row r="1076" spans="1:22" x14ac:dyDescent="0.25">
      <c r="A1076" s="8">
        <v>904</v>
      </c>
      <c r="B1076" s="144"/>
      <c r="C1076" s="144"/>
      <c r="D1076" s="18"/>
      <c r="E1076" s="92"/>
      <c r="F1076" s="7"/>
      <c r="G1076" s="7"/>
      <c r="H1076" s="13"/>
      <c r="I1076" s="257"/>
      <c r="J1076" s="881"/>
      <c r="K1076" s="881"/>
      <c r="L1076" s="882"/>
      <c r="M1076" s="642"/>
      <c r="N1076" s="642"/>
      <c r="O1076" s="642"/>
      <c r="V1076" s="262"/>
    </row>
    <row r="1077" spans="1:22" x14ac:dyDescent="0.25">
      <c r="A1077" s="6">
        <v>905</v>
      </c>
      <c r="B1077" s="144"/>
      <c r="C1077" s="144"/>
      <c r="D1077" s="18"/>
      <c r="E1077" s="92"/>
      <c r="F1077" s="7"/>
      <c r="G1077" s="7"/>
      <c r="H1077" s="13"/>
      <c r="I1077" s="257"/>
      <c r="J1077" s="881"/>
      <c r="K1077" s="881"/>
      <c r="L1077" s="882"/>
      <c r="M1077" s="642"/>
      <c r="N1077" s="642"/>
      <c r="O1077" s="642"/>
      <c r="V1077" s="262"/>
    </row>
    <row r="1078" spans="1:22" x14ac:dyDescent="0.25">
      <c r="A1078" s="8">
        <v>906</v>
      </c>
      <c r="B1078" s="144"/>
      <c r="C1078" s="144"/>
      <c r="D1078" s="18"/>
      <c r="E1078" s="92"/>
      <c r="F1078" s="7"/>
      <c r="G1078" s="7"/>
      <c r="H1078" s="13"/>
      <c r="I1078" s="257"/>
      <c r="J1078" s="881"/>
      <c r="K1078" s="881"/>
      <c r="L1078" s="882"/>
      <c r="M1078" s="642"/>
      <c r="N1078" s="642"/>
      <c r="O1078" s="642"/>
      <c r="V1078" s="262"/>
    </row>
    <row r="1079" spans="1:22" x14ac:dyDescent="0.25">
      <c r="A1079" s="6">
        <v>907</v>
      </c>
      <c r="B1079" s="144"/>
      <c r="C1079" s="144"/>
      <c r="D1079" s="18"/>
      <c r="E1079" s="92"/>
      <c r="F1079" s="7"/>
      <c r="G1079" s="7"/>
      <c r="H1079" s="13"/>
      <c r="I1079" s="257"/>
      <c r="J1079" s="881"/>
      <c r="K1079" s="881"/>
      <c r="L1079" s="882"/>
      <c r="M1079" s="642"/>
      <c r="N1079" s="642"/>
      <c r="O1079" s="642"/>
      <c r="V1079" s="262"/>
    </row>
    <row r="1080" spans="1:22" x14ac:dyDescent="0.25">
      <c r="A1080" s="8">
        <v>908</v>
      </c>
      <c r="B1080" s="144"/>
      <c r="C1080" s="144"/>
      <c r="D1080" s="18"/>
      <c r="E1080" s="92"/>
      <c r="F1080" s="7"/>
      <c r="G1080" s="7"/>
      <c r="H1080" s="13"/>
      <c r="I1080" s="257"/>
      <c r="J1080" s="881"/>
      <c r="K1080" s="881"/>
      <c r="L1080" s="882"/>
      <c r="M1080" s="642"/>
      <c r="N1080" s="642"/>
      <c r="O1080" s="642"/>
      <c r="V1080" s="262"/>
    </row>
    <row r="1081" spans="1:22" x14ac:dyDescent="0.25">
      <c r="A1081" s="6">
        <v>909</v>
      </c>
      <c r="B1081" s="144"/>
      <c r="C1081" s="144"/>
      <c r="D1081" s="18"/>
      <c r="E1081" s="92"/>
      <c r="F1081" s="7"/>
      <c r="G1081" s="7"/>
      <c r="H1081" s="13"/>
      <c r="I1081" s="257"/>
      <c r="J1081" s="881"/>
      <c r="K1081" s="881"/>
      <c r="L1081" s="882"/>
      <c r="M1081" s="642"/>
      <c r="N1081" s="642"/>
      <c r="O1081" s="642"/>
      <c r="V1081" s="262"/>
    </row>
    <row r="1082" spans="1:22" x14ac:dyDescent="0.25">
      <c r="A1082" s="8">
        <v>910</v>
      </c>
      <c r="B1082" s="144"/>
      <c r="C1082" s="144"/>
      <c r="D1082" s="18"/>
      <c r="E1082" s="92"/>
      <c r="F1082" s="7"/>
      <c r="G1082" s="7"/>
      <c r="H1082" s="13"/>
      <c r="I1082" s="257"/>
      <c r="J1082" s="881"/>
      <c r="K1082" s="881"/>
      <c r="L1082" s="882"/>
      <c r="M1082" s="642"/>
      <c r="N1082" s="642"/>
      <c r="O1082" s="642"/>
      <c r="V1082" s="262"/>
    </row>
    <row r="1083" spans="1:22" x14ac:dyDescent="0.25">
      <c r="A1083" s="6">
        <v>911</v>
      </c>
      <c r="B1083" s="144"/>
      <c r="C1083" s="144"/>
      <c r="D1083" s="18"/>
      <c r="E1083" s="92"/>
      <c r="F1083" s="7"/>
      <c r="G1083" s="7"/>
      <c r="H1083" s="13"/>
      <c r="I1083" s="257"/>
      <c r="J1083" s="881"/>
      <c r="K1083" s="881"/>
      <c r="L1083" s="882"/>
      <c r="M1083" s="642"/>
      <c r="N1083" s="642"/>
      <c r="O1083" s="642"/>
      <c r="V1083" s="262"/>
    </row>
    <row r="1084" spans="1:22" x14ac:dyDescent="0.25">
      <c r="A1084" s="8">
        <v>912</v>
      </c>
      <c r="B1084" s="144"/>
      <c r="C1084" s="144"/>
      <c r="D1084" s="18"/>
      <c r="E1084" s="92"/>
      <c r="F1084" s="7"/>
      <c r="G1084" s="7"/>
      <c r="H1084" s="13"/>
      <c r="I1084" s="257"/>
      <c r="J1084" s="881"/>
      <c r="K1084" s="881"/>
      <c r="L1084" s="882"/>
      <c r="M1084" s="642"/>
      <c r="N1084" s="642"/>
      <c r="O1084" s="642"/>
      <c r="V1084" s="262"/>
    </row>
    <row r="1085" spans="1:22" x14ac:dyDescent="0.25">
      <c r="A1085" s="6">
        <v>913</v>
      </c>
      <c r="B1085" s="144"/>
      <c r="C1085" s="144"/>
      <c r="D1085" s="18"/>
      <c r="E1085" s="92"/>
      <c r="F1085" s="7"/>
      <c r="G1085" s="7"/>
      <c r="H1085" s="13"/>
      <c r="I1085" s="257"/>
      <c r="J1085" s="881"/>
      <c r="K1085" s="881"/>
      <c r="L1085" s="882"/>
      <c r="M1085" s="642"/>
      <c r="N1085" s="642"/>
      <c r="O1085" s="642"/>
      <c r="V1085" s="262"/>
    </row>
    <row r="1086" spans="1:22" x14ac:dyDescent="0.25">
      <c r="A1086" s="8">
        <v>914</v>
      </c>
      <c r="B1086" s="144"/>
      <c r="C1086" s="144"/>
      <c r="D1086" s="18"/>
      <c r="E1086" s="92"/>
      <c r="F1086" s="7"/>
      <c r="G1086" s="7"/>
      <c r="H1086" s="13"/>
      <c r="I1086" s="257"/>
      <c r="J1086" s="881"/>
      <c r="K1086" s="881"/>
      <c r="L1086" s="882"/>
      <c r="M1086" s="642"/>
      <c r="N1086" s="642"/>
      <c r="O1086" s="642"/>
      <c r="V1086" s="262"/>
    </row>
    <row r="1087" spans="1:22" x14ac:dyDescent="0.25">
      <c r="A1087" s="6">
        <v>915</v>
      </c>
      <c r="B1087" s="144"/>
      <c r="C1087" s="144"/>
      <c r="D1087" s="18"/>
      <c r="E1087" s="92"/>
      <c r="F1087" s="7"/>
      <c r="G1087" s="7"/>
      <c r="H1087" s="13"/>
      <c r="I1087" s="257"/>
      <c r="J1087" s="881"/>
      <c r="K1087" s="881"/>
      <c r="L1087" s="882"/>
      <c r="M1087" s="642"/>
      <c r="N1087" s="642"/>
      <c r="O1087" s="642"/>
      <c r="V1087" s="262"/>
    </row>
    <row r="1088" spans="1:22" x14ac:dyDescent="0.25">
      <c r="A1088" s="8">
        <v>916</v>
      </c>
      <c r="B1088" s="144"/>
      <c r="C1088" s="144"/>
      <c r="D1088" s="18"/>
      <c r="E1088" s="92"/>
      <c r="F1088" s="7"/>
      <c r="G1088" s="7"/>
      <c r="H1088" s="13"/>
      <c r="I1088" s="257"/>
      <c r="J1088" s="881"/>
      <c r="K1088" s="881"/>
      <c r="L1088" s="882"/>
      <c r="M1088" s="642"/>
      <c r="N1088" s="642"/>
      <c r="O1088" s="642"/>
      <c r="V1088" s="262"/>
    </row>
    <row r="1089" spans="1:22" x14ac:dyDescent="0.25">
      <c r="A1089" s="6">
        <v>917</v>
      </c>
      <c r="B1089" s="144"/>
      <c r="C1089" s="144"/>
      <c r="D1089" s="18"/>
      <c r="E1089" s="92"/>
      <c r="F1089" s="7"/>
      <c r="G1089" s="7"/>
      <c r="H1089" s="13"/>
      <c r="I1089" s="257"/>
      <c r="J1089" s="881"/>
      <c r="K1089" s="881"/>
      <c r="L1089" s="882"/>
      <c r="M1089" s="642"/>
      <c r="N1089" s="642"/>
      <c r="O1089" s="642"/>
      <c r="V1089" s="262"/>
    </row>
    <row r="1090" spans="1:22" x14ac:dyDescent="0.25">
      <c r="A1090" s="8">
        <v>918</v>
      </c>
      <c r="B1090" s="144"/>
      <c r="C1090" s="144"/>
      <c r="D1090" s="18"/>
      <c r="E1090" s="92"/>
      <c r="F1090" s="7"/>
      <c r="G1090" s="7"/>
      <c r="H1090" s="13"/>
      <c r="I1090" s="257"/>
      <c r="J1090" s="881"/>
      <c r="K1090" s="881"/>
      <c r="L1090" s="882"/>
      <c r="M1090" s="642"/>
      <c r="N1090" s="642"/>
      <c r="O1090" s="642"/>
      <c r="V1090" s="262"/>
    </row>
    <row r="1091" spans="1:22" x14ac:dyDescent="0.25">
      <c r="A1091" s="6">
        <v>919</v>
      </c>
      <c r="B1091" s="144"/>
      <c r="C1091" s="144"/>
      <c r="D1091" s="18"/>
      <c r="E1091" s="92"/>
      <c r="F1091" s="7"/>
      <c r="G1091" s="7"/>
      <c r="H1091" s="13"/>
      <c r="I1091" s="257"/>
      <c r="J1091" s="881"/>
      <c r="K1091" s="881"/>
      <c r="L1091" s="882"/>
      <c r="M1091" s="642"/>
      <c r="N1091" s="642"/>
      <c r="O1091" s="642"/>
      <c r="V1091" s="262"/>
    </row>
    <row r="1092" spans="1:22" x14ac:dyDescent="0.25">
      <c r="A1092" s="8">
        <v>920</v>
      </c>
      <c r="B1092" s="144"/>
      <c r="C1092" s="144"/>
      <c r="D1092" s="18"/>
      <c r="E1092" s="92"/>
      <c r="F1092" s="7"/>
      <c r="G1092" s="7"/>
      <c r="H1092" s="13"/>
      <c r="I1092" s="257"/>
      <c r="J1092" s="881"/>
      <c r="K1092" s="881"/>
      <c r="L1092" s="882"/>
      <c r="M1092" s="642"/>
      <c r="N1092" s="642"/>
      <c r="O1092" s="642"/>
      <c r="V1092" s="262"/>
    </row>
    <row r="1093" spans="1:22" x14ac:dyDescent="0.25">
      <c r="A1093" s="6">
        <v>921</v>
      </c>
      <c r="B1093" s="144"/>
      <c r="C1093" s="144"/>
      <c r="D1093" s="18"/>
      <c r="E1093" s="92"/>
      <c r="F1093" s="7"/>
      <c r="G1093" s="7"/>
      <c r="H1093" s="13"/>
      <c r="I1093" s="257"/>
      <c r="J1093" s="881"/>
      <c r="K1093" s="881"/>
      <c r="L1093" s="882"/>
      <c r="M1093" s="642"/>
      <c r="N1093" s="642"/>
      <c r="O1093" s="642"/>
      <c r="V1093" s="262"/>
    </row>
    <row r="1094" spans="1:22" x14ac:dyDescent="0.25">
      <c r="A1094" s="8">
        <v>922</v>
      </c>
      <c r="B1094" s="144"/>
      <c r="C1094" s="144"/>
      <c r="D1094" s="18"/>
      <c r="E1094" s="92"/>
      <c r="F1094" s="7"/>
      <c r="G1094" s="7"/>
      <c r="H1094" s="13"/>
      <c r="I1094" s="257"/>
      <c r="J1094" s="881"/>
      <c r="K1094" s="881"/>
      <c r="L1094" s="882"/>
      <c r="M1094" s="642"/>
      <c r="N1094" s="642"/>
      <c r="O1094" s="642"/>
      <c r="V1094" s="262"/>
    </row>
    <row r="1095" spans="1:22" x14ac:dyDescent="0.25">
      <c r="A1095" s="6">
        <v>923</v>
      </c>
      <c r="B1095" s="144"/>
      <c r="C1095" s="144"/>
      <c r="D1095" s="18"/>
      <c r="E1095" s="92"/>
      <c r="F1095" s="7"/>
      <c r="G1095" s="7"/>
      <c r="H1095" s="13"/>
      <c r="I1095" s="257"/>
      <c r="J1095" s="881"/>
      <c r="K1095" s="881"/>
      <c r="L1095" s="882"/>
      <c r="M1095" s="642"/>
      <c r="N1095" s="642"/>
      <c r="O1095" s="642"/>
      <c r="V1095" s="262"/>
    </row>
    <row r="1096" spans="1:22" x14ac:dyDescent="0.25">
      <c r="A1096" s="8">
        <v>924</v>
      </c>
      <c r="B1096" s="144"/>
      <c r="C1096" s="144"/>
      <c r="D1096" s="18"/>
      <c r="E1096" s="92"/>
      <c r="F1096" s="7"/>
      <c r="G1096" s="7"/>
      <c r="H1096" s="13"/>
      <c r="I1096" s="257"/>
      <c r="J1096" s="881"/>
      <c r="K1096" s="881"/>
      <c r="L1096" s="882"/>
      <c r="M1096" s="642"/>
      <c r="N1096" s="642"/>
      <c r="O1096" s="642"/>
      <c r="V1096" s="262"/>
    </row>
    <row r="1097" spans="1:22" x14ac:dyDescent="0.25">
      <c r="A1097" s="6">
        <v>925</v>
      </c>
      <c r="B1097" s="144"/>
      <c r="C1097" s="144"/>
      <c r="D1097" s="18"/>
      <c r="E1097" s="92"/>
      <c r="F1097" s="7"/>
      <c r="G1097" s="7"/>
      <c r="H1097" s="13"/>
      <c r="I1097" s="257"/>
      <c r="J1097" s="881"/>
      <c r="K1097" s="881"/>
      <c r="L1097" s="882"/>
      <c r="M1097" s="642"/>
      <c r="N1097" s="642"/>
      <c r="O1097" s="642"/>
      <c r="V1097" s="262"/>
    </row>
    <row r="1098" spans="1:22" x14ac:dyDescent="0.25">
      <c r="A1098" s="8">
        <v>926</v>
      </c>
      <c r="B1098" s="144"/>
      <c r="C1098" s="144"/>
      <c r="D1098" s="18"/>
      <c r="E1098" s="92"/>
      <c r="F1098" s="7"/>
      <c r="G1098" s="7"/>
      <c r="H1098" s="13"/>
      <c r="I1098" s="257"/>
      <c r="J1098" s="881"/>
      <c r="K1098" s="881"/>
      <c r="L1098" s="882"/>
      <c r="M1098" s="642"/>
      <c r="N1098" s="642"/>
      <c r="O1098" s="642"/>
      <c r="V1098" s="262"/>
    </row>
    <row r="1099" spans="1:22" x14ac:dyDescent="0.25">
      <c r="A1099" s="6">
        <v>927</v>
      </c>
      <c r="B1099" s="144"/>
      <c r="C1099" s="144"/>
      <c r="D1099" s="18"/>
      <c r="E1099" s="92"/>
      <c r="F1099" s="7"/>
      <c r="G1099" s="7"/>
      <c r="H1099" s="13"/>
      <c r="I1099" s="257"/>
      <c r="J1099" s="881"/>
      <c r="K1099" s="881"/>
      <c r="L1099" s="882"/>
      <c r="M1099" s="642"/>
      <c r="N1099" s="642"/>
      <c r="O1099" s="642"/>
      <c r="V1099" s="262"/>
    </row>
    <row r="1100" spans="1:22" x14ac:dyDescent="0.25">
      <c r="A1100" s="8">
        <v>928</v>
      </c>
      <c r="B1100" s="144"/>
      <c r="C1100" s="144"/>
      <c r="D1100" s="18"/>
      <c r="E1100" s="92"/>
      <c r="F1100" s="7"/>
      <c r="G1100" s="7"/>
      <c r="H1100" s="13"/>
      <c r="I1100" s="257"/>
      <c r="J1100" s="881"/>
      <c r="K1100" s="881"/>
      <c r="L1100" s="882"/>
      <c r="M1100" s="642"/>
      <c r="N1100" s="642"/>
      <c r="O1100" s="642"/>
      <c r="V1100" s="262"/>
    </row>
    <row r="1101" spans="1:22" x14ac:dyDescent="0.25">
      <c r="A1101" s="6">
        <v>929</v>
      </c>
      <c r="B1101" s="144"/>
      <c r="C1101" s="144"/>
      <c r="D1101" s="18"/>
      <c r="E1101" s="92"/>
      <c r="F1101" s="7"/>
      <c r="G1101" s="7"/>
      <c r="H1101" s="13"/>
      <c r="I1101" s="257"/>
      <c r="J1101" s="881"/>
      <c r="K1101" s="881"/>
      <c r="L1101" s="882"/>
      <c r="M1101" s="642"/>
      <c r="N1101" s="642"/>
      <c r="O1101" s="642"/>
      <c r="V1101" s="262"/>
    </row>
    <row r="1102" spans="1:22" x14ac:dyDescent="0.25">
      <c r="A1102" s="8">
        <v>930</v>
      </c>
      <c r="B1102" s="144"/>
      <c r="C1102" s="144"/>
      <c r="D1102" s="18"/>
      <c r="E1102" s="92"/>
      <c r="F1102" s="7"/>
      <c r="G1102" s="7"/>
      <c r="H1102" s="13"/>
      <c r="I1102" s="257"/>
      <c r="J1102" s="881"/>
      <c r="K1102" s="881"/>
      <c r="L1102" s="882"/>
      <c r="M1102" s="642"/>
      <c r="N1102" s="642"/>
      <c r="O1102" s="642"/>
      <c r="V1102" s="262"/>
    </row>
    <row r="1103" spans="1:22" x14ac:dyDescent="0.25">
      <c r="A1103" s="6">
        <v>931</v>
      </c>
      <c r="B1103" s="144"/>
      <c r="C1103" s="144"/>
      <c r="D1103" s="18"/>
      <c r="E1103" s="92"/>
      <c r="F1103" s="7"/>
      <c r="G1103" s="7"/>
      <c r="H1103" s="13"/>
      <c r="I1103" s="257"/>
      <c r="J1103" s="881"/>
      <c r="K1103" s="881"/>
      <c r="L1103" s="882"/>
      <c r="M1103" s="642"/>
      <c r="N1103" s="642"/>
      <c r="O1103" s="642"/>
      <c r="V1103" s="262"/>
    </row>
    <row r="1104" spans="1:22" x14ac:dyDescent="0.25">
      <c r="A1104" s="8">
        <v>932</v>
      </c>
      <c r="B1104" s="144"/>
      <c r="C1104" s="144"/>
      <c r="D1104" s="18"/>
      <c r="E1104" s="92"/>
      <c r="F1104" s="7"/>
      <c r="G1104" s="7"/>
      <c r="H1104" s="13"/>
      <c r="I1104" s="257"/>
      <c r="J1104" s="881"/>
      <c r="K1104" s="881"/>
      <c r="L1104" s="882"/>
      <c r="M1104" s="642"/>
      <c r="N1104" s="642"/>
      <c r="O1104" s="642"/>
      <c r="V1104" s="262"/>
    </row>
    <row r="1105" spans="1:22" x14ac:dyDescent="0.25">
      <c r="A1105" s="6">
        <v>933</v>
      </c>
      <c r="B1105" s="144"/>
      <c r="C1105" s="144"/>
      <c r="D1105" s="18"/>
      <c r="E1105" s="92"/>
      <c r="F1105" s="7"/>
      <c r="G1105" s="7"/>
      <c r="H1105" s="13"/>
      <c r="I1105" s="257"/>
      <c r="J1105" s="881"/>
      <c r="K1105" s="881"/>
      <c r="L1105" s="882"/>
      <c r="M1105" s="642"/>
      <c r="N1105" s="642"/>
      <c r="O1105" s="642"/>
      <c r="V1105" s="262"/>
    </row>
    <row r="1106" spans="1:22" x14ac:dyDescent="0.25">
      <c r="A1106" s="8">
        <v>934</v>
      </c>
      <c r="B1106" s="144"/>
      <c r="C1106" s="144"/>
      <c r="D1106" s="18"/>
      <c r="E1106" s="92"/>
      <c r="F1106" s="7"/>
      <c r="G1106" s="7"/>
      <c r="H1106" s="13"/>
      <c r="I1106" s="257"/>
      <c r="J1106" s="881"/>
      <c r="K1106" s="881"/>
      <c r="L1106" s="882"/>
      <c r="M1106" s="642"/>
      <c r="N1106" s="642"/>
      <c r="O1106" s="642"/>
      <c r="V1106" s="262"/>
    </row>
    <row r="1107" spans="1:22" x14ac:dyDescent="0.25">
      <c r="A1107" s="6">
        <v>935</v>
      </c>
      <c r="B1107" s="144"/>
      <c r="C1107" s="144"/>
      <c r="D1107" s="18"/>
      <c r="E1107" s="92"/>
      <c r="F1107" s="7"/>
      <c r="G1107" s="7"/>
      <c r="H1107" s="13"/>
      <c r="I1107" s="257"/>
      <c r="J1107" s="881"/>
      <c r="K1107" s="881"/>
      <c r="L1107" s="882"/>
      <c r="M1107" s="642"/>
      <c r="N1107" s="642"/>
      <c r="O1107" s="642"/>
      <c r="V1107" s="262"/>
    </row>
    <row r="1108" spans="1:22" x14ac:dyDescent="0.25">
      <c r="A1108" s="8">
        <v>936</v>
      </c>
      <c r="B1108" s="144"/>
      <c r="C1108" s="144"/>
      <c r="D1108" s="18"/>
      <c r="E1108" s="92"/>
      <c r="F1108" s="7"/>
      <c r="G1108" s="7"/>
      <c r="H1108" s="13"/>
      <c r="I1108" s="257"/>
      <c r="J1108" s="881"/>
      <c r="K1108" s="881"/>
      <c r="L1108" s="882"/>
      <c r="M1108" s="642"/>
      <c r="N1108" s="642"/>
      <c r="O1108" s="642"/>
      <c r="V1108" s="262"/>
    </row>
    <row r="1109" spans="1:22" x14ac:dyDescent="0.25">
      <c r="A1109" s="6">
        <v>937</v>
      </c>
      <c r="B1109" s="144"/>
      <c r="C1109" s="144"/>
      <c r="D1109" s="18"/>
      <c r="E1109" s="92"/>
      <c r="F1109" s="7"/>
      <c r="G1109" s="7"/>
      <c r="H1109" s="13"/>
      <c r="I1109" s="257"/>
      <c r="J1109" s="881"/>
      <c r="K1109" s="881"/>
      <c r="L1109" s="882"/>
      <c r="M1109" s="642"/>
      <c r="N1109" s="642"/>
      <c r="O1109" s="642"/>
      <c r="V1109" s="262"/>
    </row>
    <row r="1110" spans="1:22" x14ac:dyDescent="0.25">
      <c r="A1110" s="8">
        <v>938</v>
      </c>
      <c r="B1110" s="144"/>
      <c r="C1110" s="144"/>
      <c r="D1110" s="18"/>
      <c r="E1110" s="92"/>
      <c r="F1110" s="7"/>
      <c r="G1110" s="7"/>
      <c r="H1110" s="13"/>
      <c r="I1110" s="257"/>
      <c r="J1110" s="881"/>
      <c r="K1110" s="881"/>
      <c r="L1110" s="882"/>
      <c r="M1110" s="642"/>
      <c r="N1110" s="642"/>
      <c r="O1110" s="642"/>
      <c r="V1110" s="262"/>
    </row>
    <row r="1111" spans="1:22" x14ac:dyDescent="0.25">
      <c r="A1111" s="6">
        <v>939</v>
      </c>
      <c r="B1111" s="144"/>
      <c r="C1111" s="144"/>
      <c r="D1111" s="18"/>
      <c r="E1111" s="92"/>
      <c r="F1111" s="7"/>
      <c r="G1111" s="7"/>
      <c r="H1111" s="13"/>
      <c r="I1111" s="257"/>
      <c r="J1111" s="881"/>
      <c r="K1111" s="881"/>
      <c r="L1111" s="882"/>
      <c r="M1111" s="642"/>
      <c r="N1111" s="642"/>
      <c r="O1111" s="642"/>
      <c r="V1111" s="262"/>
    </row>
    <row r="1112" spans="1:22" x14ac:dyDescent="0.25">
      <c r="A1112" s="8">
        <v>940</v>
      </c>
      <c r="B1112" s="144"/>
      <c r="C1112" s="144"/>
      <c r="D1112" s="18"/>
      <c r="E1112" s="92"/>
      <c r="F1112" s="7"/>
      <c r="G1112" s="7"/>
      <c r="H1112" s="13"/>
      <c r="I1112" s="257"/>
      <c r="J1112" s="881"/>
      <c r="K1112" s="881"/>
      <c r="L1112" s="882"/>
      <c r="M1112" s="642"/>
      <c r="N1112" s="642"/>
      <c r="O1112" s="642"/>
      <c r="V1112" s="262"/>
    </row>
    <row r="1113" spans="1:22" x14ac:dyDescent="0.25">
      <c r="A1113" s="6">
        <v>941</v>
      </c>
      <c r="B1113" s="144"/>
      <c r="C1113" s="144"/>
      <c r="D1113" s="18"/>
      <c r="E1113" s="92"/>
      <c r="F1113" s="7"/>
      <c r="G1113" s="7"/>
      <c r="H1113" s="13"/>
      <c r="I1113" s="257"/>
      <c r="J1113" s="881"/>
      <c r="K1113" s="881"/>
      <c r="L1113" s="882"/>
      <c r="M1113" s="642"/>
      <c r="N1113" s="642"/>
      <c r="O1113" s="642"/>
      <c r="V1113" s="262"/>
    </row>
    <row r="1114" spans="1:22" x14ac:dyDescent="0.25">
      <c r="A1114" s="8">
        <v>942</v>
      </c>
      <c r="B1114" s="144"/>
      <c r="C1114" s="144"/>
      <c r="D1114" s="18"/>
      <c r="E1114" s="92"/>
      <c r="F1114" s="7"/>
      <c r="G1114" s="7"/>
      <c r="H1114" s="13"/>
      <c r="I1114" s="257"/>
      <c r="J1114" s="881"/>
      <c r="K1114" s="881"/>
      <c r="L1114" s="882"/>
      <c r="M1114" s="642"/>
      <c r="N1114" s="642"/>
      <c r="O1114" s="642"/>
      <c r="V1114" s="262"/>
    </row>
    <row r="1115" spans="1:22" x14ac:dyDescent="0.25">
      <c r="A1115" s="6">
        <v>943</v>
      </c>
      <c r="B1115" s="144"/>
      <c r="C1115" s="144"/>
      <c r="D1115" s="18"/>
      <c r="E1115" s="92"/>
      <c r="F1115" s="7"/>
      <c r="G1115" s="7"/>
      <c r="H1115" s="13"/>
      <c r="I1115" s="257"/>
      <c r="J1115" s="881"/>
      <c r="K1115" s="881"/>
      <c r="L1115" s="882"/>
      <c r="M1115" s="642"/>
      <c r="N1115" s="642"/>
      <c r="O1115" s="642"/>
      <c r="V1115" s="262"/>
    </row>
    <row r="1116" spans="1:22" x14ac:dyDescent="0.25">
      <c r="A1116" s="8">
        <v>944</v>
      </c>
      <c r="B1116" s="144"/>
      <c r="C1116" s="144"/>
      <c r="D1116" s="18"/>
      <c r="E1116" s="92"/>
      <c r="F1116" s="7"/>
      <c r="G1116" s="7"/>
      <c r="H1116" s="13"/>
      <c r="I1116" s="257"/>
      <c r="J1116" s="881"/>
      <c r="K1116" s="881"/>
      <c r="L1116" s="882"/>
      <c r="M1116" s="642"/>
      <c r="N1116" s="642"/>
      <c r="O1116" s="642"/>
      <c r="V1116" s="262"/>
    </row>
    <row r="1117" spans="1:22" x14ac:dyDescent="0.25">
      <c r="A1117" s="6">
        <v>945</v>
      </c>
      <c r="B1117" s="144"/>
      <c r="C1117" s="144"/>
      <c r="D1117" s="18"/>
      <c r="E1117" s="92"/>
      <c r="F1117" s="7"/>
      <c r="G1117" s="7"/>
      <c r="H1117" s="13"/>
      <c r="I1117" s="257"/>
      <c r="J1117" s="881"/>
      <c r="K1117" s="881"/>
      <c r="L1117" s="882"/>
      <c r="M1117" s="642"/>
      <c r="N1117" s="642"/>
      <c r="O1117" s="642"/>
      <c r="V1117" s="262"/>
    </row>
    <row r="1118" spans="1:22" x14ac:dyDescent="0.25">
      <c r="A1118" s="8">
        <v>946</v>
      </c>
      <c r="B1118" s="144"/>
      <c r="C1118" s="144"/>
      <c r="D1118" s="18"/>
      <c r="E1118" s="92"/>
      <c r="F1118" s="7"/>
      <c r="G1118" s="7"/>
      <c r="H1118" s="13"/>
      <c r="I1118" s="257"/>
      <c r="J1118" s="881"/>
      <c r="K1118" s="881"/>
      <c r="L1118" s="882"/>
      <c r="M1118" s="642"/>
      <c r="N1118" s="642"/>
      <c r="O1118" s="642"/>
      <c r="V1118" s="262"/>
    </row>
    <row r="1119" spans="1:22" x14ac:dyDescent="0.25">
      <c r="A1119" s="6">
        <v>947</v>
      </c>
      <c r="B1119" s="144"/>
      <c r="C1119" s="144"/>
      <c r="D1119" s="18"/>
      <c r="E1119" s="92"/>
      <c r="F1119" s="7"/>
      <c r="G1119" s="7"/>
      <c r="H1119" s="13"/>
      <c r="I1119" s="257"/>
      <c r="J1119" s="881"/>
      <c r="K1119" s="881"/>
      <c r="L1119" s="882"/>
      <c r="M1119" s="642"/>
      <c r="N1119" s="642"/>
      <c r="O1119" s="642"/>
      <c r="V1119" s="262"/>
    </row>
    <row r="1120" spans="1:22" x14ac:dyDescent="0.25">
      <c r="A1120" s="8">
        <v>948</v>
      </c>
      <c r="B1120" s="144"/>
      <c r="C1120" s="144"/>
      <c r="D1120" s="18"/>
      <c r="E1120" s="92"/>
      <c r="F1120" s="7"/>
      <c r="G1120" s="7"/>
      <c r="H1120" s="13"/>
      <c r="I1120" s="257"/>
      <c r="J1120" s="881"/>
      <c r="K1120" s="881"/>
      <c r="L1120" s="882"/>
      <c r="M1120" s="642"/>
      <c r="N1120" s="642"/>
      <c r="O1120" s="642"/>
      <c r="V1120" s="262"/>
    </row>
    <row r="1121" spans="1:21" x14ac:dyDescent="0.25">
      <c r="A1121" s="6">
        <v>949</v>
      </c>
      <c r="B1121" s="144"/>
      <c r="C1121" s="144"/>
      <c r="D1121" s="18"/>
      <c r="E1121" s="92"/>
      <c r="F1121" s="7"/>
      <c r="G1121" s="7"/>
      <c r="H1121" s="13"/>
      <c r="I1121" s="257"/>
      <c r="J1121" s="881"/>
      <c r="K1121" s="881"/>
      <c r="L1121" s="882"/>
      <c r="M1121" s="642"/>
      <c r="N1121" s="642"/>
      <c r="O1121" s="642"/>
    </row>
    <row r="1122" spans="1:21" x14ac:dyDescent="0.25">
      <c r="A1122" s="8">
        <v>950</v>
      </c>
      <c r="B1122" s="144"/>
      <c r="C1122" s="144"/>
      <c r="D1122" s="18"/>
      <c r="E1122" s="92"/>
      <c r="F1122" s="7"/>
      <c r="G1122" s="7"/>
      <c r="H1122" s="13"/>
      <c r="I1122" s="257"/>
      <c r="J1122" s="881"/>
      <c r="K1122" s="881"/>
      <c r="L1122" s="882"/>
      <c r="M1122" s="642"/>
      <c r="N1122" s="642"/>
      <c r="O1122" s="642"/>
    </row>
    <row r="1123" spans="1:21" x14ac:dyDescent="0.25">
      <c r="A1123" s="6">
        <v>951</v>
      </c>
      <c r="B1123" s="144"/>
      <c r="C1123" s="144"/>
      <c r="D1123" s="18"/>
      <c r="E1123" s="92"/>
      <c r="F1123" s="7"/>
      <c r="G1123" s="7"/>
      <c r="H1123" s="13"/>
      <c r="I1123" s="257"/>
      <c r="J1123" s="881"/>
      <c r="K1123" s="881"/>
      <c r="L1123" s="882"/>
      <c r="M1123" s="642"/>
      <c r="N1123" s="642"/>
      <c r="O1123" s="642"/>
    </row>
    <row r="1124" spans="1:21" x14ac:dyDescent="0.25">
      <c r="A1124" s="8">
        <v>952</v>
      </c>
      <c r="B1124" s="144"/>
      <c r="C1124" s="144"/>
      <c r="D1124" s="18"/>
      <c r="E1124" s="92"/>
      <c r="F1124" s="7"/>
      <c r="G1124" s="7"/>
      <c r="H1124" s="13"/>
      <c r="I1124" s="257"/>
      <c r="J1124" s="881"/>
      <c r="K1124" s="881"/>
      <c r="L1124" s="882"/>
      <c r="M1124" s="642"/>
      <c r="N1124" s="642"/>
      <c r="O1124" s="642"/>
    </row>
    <row r="1125" spans="1:21" x14ac:dyDescent="0.25">
      <c r="A1125" s="6">
        <v>953</v>
      </c>
      <c r="B1125" s="144"/>
      <c r="C1125" s="144"/>
      <c r="D1125" s="18"/>
      <c r="E1125" s="92"/>
      <c r="F1125" s="7"/>
      <c r="G1125" s="7"/>
      <c r="H1125" s="13"/>
      <c r="I1125" s="257"/>
      <c r="J1125" s="881"/>
      <c r="K1125" s="881"/>
      <c r="L1125" s="882"/>
      <c r="M1125" s="642"/>
      <c r="N1125" s="642"/>
      <c r="O1125" s="642"/>
    </row>
    <row r="1126" spans="1:21" x14ac:dyDescent="0.25">
      <c r="A1126" s="8">
        <v>954</v>
      </c>
      <c r="B1126" s="144"/>
      <c r="C1126" s="144"/>
      <c r="D1126" s="18"/>
      <c r="E1126" s="92"/>
      <c r="F1126" s="7"/>
      <c r="G1126" s="7"/>
      <c r="H1126" s="13"/>
      <c r="I1126" s="257"/>
      <c r="J1126" s="881"/>
      <c r="K1126" s="881"/>
      <c r="L1126" s="882"/>
      <c r="M1126" s="642"/>
      <c r="N1126" s="642"/>
      <c r="O1126" s="642"/>
    </row>
    <row r="1127" spans="1:21" x14ac:dyDescent="0.25">
      <c r="A1127" s="6">
        <v>955</v>
      </c>
      <c r="B1127" s="144"/>
      <c r="C1127" s="144"/>
      <c r="D1127" s="18"/>
      <c r="E1127" s="92"/>
      <c r="F1127" s="7"/>
      <c r="G1127" s="7"/>
      <c r="H1127" s="13"/>
      <c r="I1127" s="257"/>
      <c r="J1127" s="881"/>
      <c r="K1127" s="881"/>
      <c r="L1127" s="882"/>
      <c r="M1127" s="642"/>
      <c r="N1127" s="642"/>
      <c r="O1127" s="642"/>
    </row>
    <row r="1128" spans="1:21" x14ac:dyDescent="0.25">
      <c r="A1128" s="8">
        <v>956</v>
      </c>
      <c r="B1128" s="169"/>
      <c r="C1128" s="169"/>
      <c r="D1128" s="18"/>
      <c r="E1128" s="264"/>
      <c r="F1128" s="265"/>
      <c r="G1128" s="8"/>
      <c r="H1128" s="13"/>
      <c r="I1128" s="8"/>
      <c r="J1128" s="881"/>
      <c r="K1128" s="881"/>
      <c r="L1128" s="882"/>
      <c r="M1128" s="642"/>
      <c r="N1128" s="642"/>
      <c r="O1128" s="642"/>
    </row>
    <row r="1129" spans="1:21" x14ac:dyDescent="0.25">
      <c r="A1129" s="6">
        <v>957</v>
      </c>
      <c r="B1129" s="169"/>
      <c r="C1129" s="169"/>
      <c r="D1129" s="18"/>
      <c r="E1129" s="264"/>
      <c r="F1129" s="265"/>
      <c r="G1129" s="8"/>
      <c r="H1129" s="13"/>
      <c r="I1129" s="8"/>
      <c r="J1129" s="881"/>
      <c r="K1129" s="881"/>
      <c r="L1129" s="882"/>
      <c r="M1129" s="642"/>
      <c r="N1129" s="642"/>
      <c r="O1129" s="642"/>
    </row>
    <row r="1130" spans="1:21" s="261" customFormat="1" x14ac:dyDescent="0.25">
      <c r="A1130" s="8">
        <v>958</v>
      </c>
      <c r="B1130" s="169"/>
      <c r="C1130" s="169"/>
      <c r="D1130" s="18"/>
      <c r="E1130" s="264"/>
      <c r="F1130" s="265"/>
      <c r="G1130" s="8"/>
      <c r="H1130" s="13"/>
      <c r="I1130" s="8"/>
      <c r="J1130" s="881"/>
      <c r="K1130" s="881"/>
      <c r="L1130" s="882"/>
      <c r="M1130" s="642"/>
      <c r="N1130" s="642"/>
      <c r="O1130" s="642"/>
      <c r="P1130" s="23"/>
      <c r="Q1130" s="5"/>
      <c r="R1130" s="166"/>
      <c r="S1130" s="5"/>
      <c r="T1130" s="5"/>
      <c r="U1130" s="5"/>
    </row>
    <row r="1131" spans="1:21" s="261" customFormat="1" x14ac:dyDescent="0.25">
      <c r="A1131" s="6">
        <v>959</v>
      </c>
      <c r="B1131" s="169"/>
      <c r="C1131" s="169"/>
      <c r="D1131" s="18"/>
      <c r="E1131" s="264"/>
      <c r="F1131" s="265"/>
      <c r="G1131" s="8"/>
      <c r="H1131" s="13"/>
      <c r="I1131" s="8"/>
      <c r="J1131" s="881"/>
      <c r="K1131" s="881"/>
      <c r="L1131" s="882"/>
      <c r="M1131" s="642"/>
      <c r="N1131" s="642"/>
      <c r="O1131" s="642"/>
      <c r="P1131" s="23"/>
      <c r="Q1131" s="5"/>
      <c r="R1131" s="166"/>
      <c r="S1131" s="5"/>
      <c r="T1131" s="5"/>
      <c r="U1131" s="5"/>
    </row>
    <row r="1132" spans="1:21" s="261" customFormat="1" x14ac:dyDescent="0.25">
      <c r="A1132" s="8">
        <v>960</v>
      </c>
      <c r="B1132" s="169"/>
      <c r="C1132" s="169"/>
      <c r="D1132" s="18"/>
      <c r="E1132" s="264"/>
      <c r="F1132" s="265"/>
      <c r="G1132" s="8"/>
      <c r="H1132" s="13"/>
      <c r="I1132" s="8"/>
      <c r="J1132" s="881"/>
      <c r="K1132" s="881"/>
      <c r="L1132" s="882"/>
      <c r="M1132" s="642"/>
      <c r="N1132" s="642"/>
      <c r="O1132" s="642"/>
      <c r="P1132" s="23"/>
      <c r="Q1132" s="5"/>
      <c r="R1132" s="166"/>
      <c r="S1132" s="5"/>
      <c r="T1132" s="5"/>
      <c r="U1132" s="5"/>
    </row>
    <row r="1133" spans="1:21" s="261" customFormat="1" x14ac:dyDescent="0.25">
      <c r="A1133" s="6">
        <v>961</v>
      </c>
      <c r="B1133" s="169"/>
      <c r="C1133" s="169"/>
      <c r="D1133" s="18"/>
      <c r="E1133" s="264"/>
      <c r="F1133" s="265"/>
      <c r="G1133" s="8"/>
      <c r="H1133" s="13"/>
      <c r="I1133" s="8"/>
      <c r="J1133" s="881"/>
      <c r="K1133" s="881"/>
      <c r="L1133" s="882"/>
      <c r="M1133" s="642"/>
      <c r="N1133" s="642"/>
      <c r="O1133" s="642"/>
      <c r="P1133" s="23"/>
      <c r="Q1133" s="5"/>
      <c r="R1133" s="166"/>
      <c r="S1133" s="5"/>
      <c r="T1133" s="5"/>
      <c r="U1133" s="5"/>
    </row>
    <row r="1134" spans="1:21" s="261" customFormat="1" x14ac:dyDescent="0.25">
      <c r="A1134" s="8">
        <v>962</v>
      </c>
      <c r="B1134" s="169"/>
      <c r="C1134" s="169"/>
      <c r="D1134" s="18"/>
      <c r="E1134" s="264"/>
      <c r="F1134" s="265"/>
      <c r="G1134" s="8"/>
      <c r="H1134" s="13"/>
      <c r="I1134" s="8"/>
      <c r="J1134" s="881"/>
      <c r="K1134" s="881"/>
      <c r="L1134" s="882"/>
      <c r="M1134" s="642"/>
      <c r="N1134" s="642"/>
      <c r="O1134" s="642"/>
      <c r="P1134" s="23"/>
      <c r="Q1134" s="5"/>
      <c r="R1134" s="166"/>
      <c r="S1134" s="5"/>
      <c r="T1134" s="5"/>
      <c r="U1134" s="5"/>
    </row>
    <row r="1135" spans="1:21" s="261" customFormat="1" x14ac:dyDescent="0.25">
      <c r="A1135" s="6">
        <v>963</v>
      </c>
      <c r="B1135" s="169"/>
      <c r="C1135" s="169"/>
      <c r="D1135" s="18"/>
      <c r="E1135" s="264"/>
      <c r="F1135" s="265"/>
      <c r="G1135" s="8"/>
      <c r="H1135" s="13"/>
      <c r="I1135" s="8"/>
      <c r="J1135" s="881"/>
      <c r="K1135" s="881"/>
      <c r="L1135" s="882"/>
      <c r="M1135" s="642"/>
      <c r="N1135" s="642"/>
      <c r="O1135" s="642"/>
      <c r="P1135" s="23"/>
      <c r="Q1135" s="5"/>
      <c r="R1135" s="166"/>
      <c r="S1135" s="5"/>
      <c r="T1135" s="5"/>
      <c r="U1135" s="5"/>
    </row>
    <row r="1136" spans="1:21" s="261" customFormat="1" x14ac:dyDescent="0.25">
      <c r="A1136" s="8">
        <v>964</v>
      </c>
      <c r="B1136" s="169"/>
      <c r="C1136" s="169"/>
      <c r="D1136" s="18"/>
      <c r="E1136" s="264"/>
      <c r="F1136" s="265"/>
      <c r="G1136" s="8"/>
      <c r="H1136" s="13"/>
      <c r="I1136" s="8"/>
      <c r="J1136" s="881"/>
      <c r="K1136" s="881"/>
      <c r="L1136" s="882"/>
      <c r="M1136" s="642"/>
      <c r="N1136" s="642"/>
      <c r="O1136" s="642"/>
      <c r="P1136" s="23"/>
      <c r="Q1136" s="5"/>
      <c r="R1136" s="166"/>
      <c r="S1136" s="5"/>
      <c r="T1136" s="5"/>
      <c r="U1136" s="5"/>
    </row>
    <row r="1137" spans="1:21" s="261" customFormat="1" x14ac:dyDescent="0.25">
      <c r="A1137" s="6">
        <v>965</v>
      </c>
      <c r="B1137" s="169"/>
      <c r="C1137" s="169"/>
      <c r="D1137" s="18"/>
      <c r="E1137" s="264"/>
      <c r="F1137" s="265"/>
      <c r="G1137" s="8"/>
      <c r="H1137" s="13"/>
      <c r="I1137" s="8"/>
      <c r="J1137" s="881"/>
      <c r="K1137" s="881"/>
      <c r="L1137" s="882"/>
      <c r="M1137" s="642"/>
      <c r="N1137" s="642"/>
      <c r="O1137" s="642"/>
      <c r="P1137" s="23"/>
      <c r="Q1137" s="5"/>
      <c r="R1137" s="166"/>
      <c r="S1137" s="5"/>
      <c r="T1137" s="5"/>
      <c r="U1137" s="5"/>
    </row>
    <row r="1138" spans="1:21" s="261" customFormat="1" x14ac:dyDescent="0.25">
      <c r="A1138" s="8">
        <v>966</v>
      </c>
      <c r="B1138" s="169"/>
      <c r="C1138" s="169"/>
      <c r="D1138" s="18"/>
      <c r="E1138" s="264"/>
      <c r="F1138" s="265"/>
      <c r="G1138" s="8"/>
      <c r="H1138" s="13"/>
      <c r="I1138" s="8"/>
      <c r="J1138" s="881"/>
      <c r="K1138" s="881"/>
      <c r="L1138" s="882"/>
      <c r="M1138" s="642"/>
      <c r="N1138" s="642"/>
      <c r="O1138" s="642"/>
      <c r="P1138" s="23"/>
      <c r="Q1138" s="5"/>
      <c r="R1138" s="166"/>
      <c r="S1138" s="5"/>
      <c r="T1138" s="5"/>
      <c r="U1138" s="5"/>
    </row>
    <row r="1139" spans="1:21" s="261" customFormat="1" x14ac:dyDescent="0.25">
      <c r="A1139" s="6">
        <v>967</v>
      </c>
      <c r="B1139" s="169"/>
      <c r="C1139" s="169"/>
      <c r="D1139" s="18"/>
      <c r="E1139" s="264"/>
      <c r="F1139" s="265"/>
      <c r="G1139" s="8"/>
      <c r="H1139" s="13"/>
      <c r="I1139" s="8"/>
      <c r="J1139" s="881"/>
      <c r="K1139" s="881"/>
      <c r="L1139" s="882"/>
      <c r="M1139" s="642"/>
      <c r="N1139" s="642"/>
      <c r="O1139" s="642"/>
      <c r="P1139" s="23"/>
      <c r="Q1139" s="5"/>
      <c r="R1139" s="166"/>
      <c r="S1139" s="5"/>
      <c r="T1139" s="5"/>
      <c r="U1139" s="5"/>
    </row>
    <row r="1140" spans="1:21" s="261" customFormat="1" x14ac:dyDescent="0.25">
      <c r="A1140" s="8">
        <v>968</v>
      </c>
      <c r="B1140" s="169"/>
      <c r="C1140" s="169"/>
      <c r="D1140" s="18"/>
      <c r="E1140" s="264"/>
      <c r="F1140" s="265"/>
      <c r="G1140" s="8"/>
      <c r="H1140" s="13"/>
      <c r="I1140" s="8"/>
      <c r="J1140" s="881"/>
      <c r="K1140" s="881"/>
      <c r="L1140" s="882"/>
      <c r="M1140" s="642"/>
      <c r="N1140" s="642"/>
      <c r="O1140" s="642"/>
      <c r="P1140" s="23"/>
      <c r="Q1140" s="5"/>
      <c r="R1140" s="166"/>
      <c r="S1140" s="5"/>
      <c r="T1140" s="5"/>
      <c r="U1140" s="5"/>
    </row>
    <row r="1141" spans="1:21" s="261" customFormat="1" x14ac:dyDescent="0.25">
      <c r="A1141" s="6">
        <v>969</v>
      </c>
      <c r="B1141" s="169"/>
      <c r="C1141" s="169"/>
      <c r="D1141" s="18"/>
      <c r="E1141" s="264"/>
      <c r="F1141" s="265"/>
      <c r="G1141" s="8"/>
      <c r="H1141" s="13"/>
      <c r="I1141" s="8"/>
      <c r="J1141" s="881"/>
      <c r="K1141" s="881"/>
      <c r="L1141" s="882"/>
      <c r="M1141" s="642"/>
      <c r="N1141" s="642"/>
      <c r="O1141" s="642"/>
      <c r="P1141" s="23"/>
      <c r="Q1141" s="5"/>
      <c r="R1141" s="166"/>
      <c r="S1141" s="5"/>
      <c r="T1141" s="5"/>
      <c r="U1141" s="5"/>
    </row>
    <row r="1142" spans="1:21" s="261" customFormat="1" x14ac:dyDescent="0.25">
      <c r="A1142" s="8">
        <v>970</v>
      </c>
      <c r="B1142" s="169"/>
      <c r="C1142" s="169"/>
      <c r="D1142" s="18"/>
      <c r="E1142" s="264"/>
      <c r="F1142" s="265"/>
      <c r="G1142" s="8"/>
      <c r="H1142" s="13"/>
      <c r="I1142" s="8"/>
      <c r="J1142" s="881"/>
      <c r="K1142" s="881"/>
      <c r="L1142" s="882"/>
      <c r="M1142" s="642"/>
      <c r="N1142" s="642"/>
      <c r="O1142" s="642"/>
      <c r="P1142" s="23"/>
      <c r="Q1142" s="5"/>
      <c r="R1142" s="166"/>
      <c r="S1142" s="5"/>
      <c r="T1142" s="5"/>
      <c r="U1142" s="5"/>
    </row>
    <row r="1143" spans="1:21" s="261" customFormat="1" x14ac:dyDescent="0.25">
      <c r="A1143" s="6">
        <v>971</v>
      </c>
      <c r="B1143" s="169"/>
      <c r="C1143" s="169"/>
      <c r="D1143" s="18"/>
      <c r="E1143" s="264"/>
      <c r="F1143" s="265"/>
      <c r="G1143" s="8"/>
      <c r="H1143" s="13"/>
      <c r="I1143" s="8"/>
      <c r="J1143" s="881"/>
      <c r="K1143" s="881"/>
      <c r="L1143" s="882"/>
      <c r="M1143" s="642"/>
      <c r="N1143" s="642"/>
      <c r="O1143" s="642"/>
      <c r="P1143" s="23"/>
      <c r="Q1143" s="5"/>
      <c r="R1143" s="166"/>
      <c r="S1143" s="5"/>
      <c r="T1143" s="5"/>
      <c r="U1143" s="5"/>
    </row>
    <row r="1144" spans="1:21" s="261" customFormat="1" x14ac:dyDescent="0.25">
      <c r="A1144" s="8">
        <v>972</v>
      </c>
      <c r="B1144" s="169"/>
      <c r="C1144" s="169"/>
      <c r="D1144" s="18"/>
      <c r="E1144" s="264"/>
      <c r="F1144" s="265"/>
      <c r="G1144" s="8"/>
      <c r="H1144" s="13"/>
      <c r="I1144" s="8"/>
      <c r="J1144" s="881"/>
      <c r="K1144" s="881"/>
      <c r="L1144" s="882"/>
      <c r="M1144" s="642"/>
      <c r="N1144" s="642"/>
      <c r="O1144" s="642"/>
      <c r="P1144" s="23"/>
      <c r="Q1144" s="5"/>
      <c r="R1144" s="166"/>
      <c r="S1144" s="5"/>
      <c r="T1144" s="5"/>
      <c r="U1144" s="5"/>
    </row>
    <row r="1145" spans="1:21" s="261" customFormat="1" x14ac:dyDescent="0.25">
      <c r="A1145" s="6">
        <v>973</v>
      </c>
      <c r="B1145" s="169"/>
      <c r="C1145" s="169"/>
      <c r="D1145" s="18"/>
      <c r="E1145" s="264"/>
      <c r="F1145" s="265"/>
      <c r="G1145" s="8"/>
      <c r="H1145" s="13"/>
      <c r="I1145" s="8"/>
      <c r="J1145" s="881"/>
      <c r="K1145" s="881"/>
      <c r="L1145" s="882"/>
      <c r="M1145" s="642"/>
      <c r="N1145" s="642"/>
      <c r="O1145" s="642"/>
      <c r="P1145" s="23"/>
      <c r="Q1145" s="5"/>
      <c r="R1145" s="166"/>
      <c r="S1145" s="5"/>
      <c r="T1145" s="5"/>
      <c r="U1145" s="5"/>
    </row>
    <row r="1146" spans="1:21" s="261" customFormat="1" x14ac:dyDescent="0.25">
      <c r="A1146" s="8">
        <v>974</v>
      </c>
      <c r="B1146" s="169"/>
      <c r="C1146" s="169"/>
      <c r="D1146" s="18"/>
      <c r="E1146" s="264"/>
      <c r="F1146" s="265"/>
      <c r="G1146" s="8"/>
      <c r="H1146" s="13"/>
      <c r="I1146" s="8"/>
      <c r="J1146" s="881"/>
      <c r="K1146" s="881"/>
      <c r="L1146" s="882"/>
      <c r="M1146" s="642"/>
      <c r="N1146" s="642"/>
      <c r="O1146" s="642"/>
      <c r="P1146" s="23"/>
      <c r="Q1146" s="5"/>
      <c r="R1146" s="166"/>
      <c r="S1146" s="5"/>
      <c r="T1146" s="5"/>
      <c r="U1146" s="5"/>
    </row>
    <row r="1147" spans="1:21" s="261" customFormat="1" x14ac:dyDescent="0.25">
      <c r="A1147" s="6">
        <v>975</v>
      </c>
      <c r="B1147" s="169"/>
      <c r="C1147" s="169"/>
      <c r="D1147" s="18"/>
      <c r="E1147" s="264"/>
      <c r="F1147" s="265"/>
      <c r="G1147" s="8"/>
      <c r="H1147" s="13"/>
      <c r="I1147" s="8"/>
      <c r="J1147" s="881"/>
      <c r="K1147" s="881"/>
      <c r="L1147" s="882"/>
      <c r="M1147" s="642"/>
      <c r="N1147" s="642"/>
      <c r="O1147" s="642"/>
      <c r="P1147" s="23"/>
      <c r="Q1147" s="5"/>
      <c r="R1147" s="166"/>
      <c r="S1147" s="5"/>
      <c r="T1147" s="5"/>
      <c r="U1147" s="5"/>
    </row>
    <row r="1148" spans="1:21" s="261" customFormat="1" x14ac:dyDescent="0.25">
      <c r="A1148" s="8">
        <v>976</v>
      </c>
      <c r="B1148" s="169"/>
      <c r="C1148" s="169"/>
      <c r="D1148" s="18"/>
      <c r="E1148" s="264"/>
      <c r="F1148" s="265"/>
      <c r="G1148" s="8"/>
      <c r="H1148" s="13"/>
      <c r="I1148" s="8"/>
      <c r="J1148" s="881"/>
      <c r="K1148" s="881"/>
      <c r="L1148" s="882"/>
      <c r="M1148" s="642"/>
      <c r="N1148" s="642"/>
      <c r="O1148" s="642"/>
      <c r="P1148" s="23"/>
      <c r="Q1148" s="5"/>
      <c r="R1148" s="166"/>
      <c r="S1148" s="5"/>
      <c r="T1148" s="5"/>
      <c r="U1148" s="5"/>
    </row>
    <row r="1149" spans="1:21" s="261" customFormat="1" x14ac:dyDescent="0.25">
      <c r="A1149" s="6">
        <v>977</v>
      </c>
      <c r="B1149" s="169"/>
      <c r="C1149" s="169"/>
      <c r="D1149" s="18"/>
      <c r="E1149" s="264"/>
      <c r="F1149" s="265"/>
      <c r="G1149" s="8"/>
      <c r="H1149" s="13"/>
      <c r="I1149" s="8"/>
      <c r="J1149" s="881"/>
      <c r="K1149" s="881"/>
      <c r="L1149" s="882"/>
      <c r="M1149" s="642"/>
      <c r="N1149" s="642"/>
      <c r="O1149" s="642"/>
      <c r="P1149" s="23"/>
      <c r="Q1149" s="5"/>
      <c r="R1149" s="166"/>
      <c r="S1149" s="5"/>
      <c r="T1149" s="5"/>
      <c r="U1149" s="5"/>
    </row>
    <row r="1150" spans="1:21" s="261" customFormat="1" x14ac:dyDescent="0.25">
      <c r="A1150" s="8">
        <v>978</v>
      </c>
      <c r="B1150" s="169"/>
      <c r="C1150" s="169"/>
      <c r="D1150" s="18"/>
      <c r="E1150" s="264"/>
      <c r="F1150" s="265"/>
      <c r="G1150" s="8"/>
      <c r="H1150" s="13"/>
      <c r="I1150" s="8"/>
      <c r="J1150" s="881"/>
      <c r="K1150" s="881"/>
      <c r="L1150" s="882"/>
      <c r="M1150" s="642"/>
      <c r="N1150" s="642"/>
      <c r="O1150" s="642"/>
      <c r="P1150" s="23"/>
      <c r="Q1150" s="5"/>
      <c r="R1150" s="166"/>
      <c r="S1150" s="5"/>
      <c r="T1150" s="5"/>
      <c r="U1150" s="5"/>
    </row>
    <row r="1151" spans="1:21" s="261" customFormat="1" x14ac:dyDescent="0.25">
      <c r="A1151" s="6">
        <v>979</v>
      </c>
      <c r="B1151" s="169"/>
      <c r="C1151" s="169"/>
      <c r="D1151" s="18"/>
      <c r="E1151" s="264"/>
      <c r="F1151" s="265"/>
      <c r="G1151" s="8"/>
      <c r="H1151" s="13"/>
      <c r="I1151" s="8"/>
      <c r="J1151" s="881"/>
      <c r="K1151" s="881"/>
      <c r="L1151" s="882"/>
      <c r="M1151" s="642"/>
      <c r="N1151" s="642"/>
      <c r="O1151" s="642"/>
      <c r="P1151" s="23"/>
      <c r="Q1151" s="5"/>
      <c r="R1151" s="166"/>
      <c r="S1151" s="5"/>
      <c r="T1151" s="5"/>
      <c r="U1151" s="5"/>
    </row>
    <row r="1152" spans="1:21" s="261" customFormat="1" x14ac:dyDescent="0.25">
      <c r="A1152" s="8">
        <v>980</v>
      </c>
      <c r="B1152" s="169"/>
      <c r="C1152" s="169"/>
      <c r="D1152" s="18"/>
      <c r="E1152" s="264"/>
      <c r="F1152" s="265"/>
      <c r="G1152" s="8"/>
      <c r="H1152" s="13"/>
      <c r="I1152" s="8"/>
      <c r="J1152" s="881"/>
      <c r="K1152" s="881"/>
      <c r="L1152" s="882"/>
      <c r="M1152" s="642"/>
      <c r="N1152" s="642"/>
      <c r="O1152" s="642"/>
      <c r="P1152" s="23"/>
      <c r="Q1152" s="5"/>
      <c r="R1152" s="166"/>
      <c r="S1152" s="5"/>
      <c r="T1152" s="5"/>
      <c r="U1152" s="5"/>
    </row>
    <row r="1153" spans="1:21" s="261" customFormat="1" x14ac:dyDescent="0.25">
      <c r="A1153" s="6">
        <v>981</v>
      </c>
      <c r="B1153" s="169"/>
      <c r="C1153" s="169"/>
      <c r="D1153" s="18"/>
      <c r="E1153" s="264"/>
      <c r="F1153" s="265"/>
      <c r="G1153" s="8"/>
      <c r="H1153" s="13"/>
      <c r="I1153" s="8"/>
      <c r="J1153" s="881"/>
      <c r="K1153" s="881"/>
      <c r="L1153" s="882"/>
      <c r="M1153" s="642"/>
      <c r="N1153" s="642"/>
      <c r="O1153" s="642"/>
      <c r="P1153" s="23"/>
      <c r="Q1153" s="5"/>
      <c r="R1153" s="166"/>
      <c r="S1153" s="5"/>
      <c r="T1153" s="5"/>
      <c r="U1153" s="5"/>
    </row>
    <row r="1154" spans="1:21" s="261" customFormat="1" x14ac:dyDescent="0.25">
      <c r="A1154" s="8">
        <v>982</v>
      </c>
      <c r="B1154" s="169"/>
      <c r="C1154" s="169"/>
      <c r="D1154" s="18"/>
      <c r="E1154" s="264"/>
      <c r="F1154" s="265"/>
      <c r="G1154" s="8"/>
      <c r="H1154" s="13"/>
      <c r="I1154" s="8"/>
      <c r="J1154" s="881"/>
      <c r="K1154" s="881"/>
      <c r="L1154" s="882"/>
      <c r="M1154" s="642"/>
      <c r="N1154" s="642"/>
      <c r="O1154" s="642"/>
      <c r="P1154" s="23"/>
      <c r="Q1154" s="5"/>
      <c r="R1154" s="166"/>
      <c r="S1154" s="5"/>
      <c r="T1154" s="5"/>
      <c r="U1154" s="5"/>
    </row>
    <row r="1155" spans="1:21" s="261" customFormat="1" x14ac:dyDescent="0.25">
      <c r="A1155" s="6">
        <v>983</v>
      </c>
      <c r="B1155" s="169"/>
      <c r="C1155" s="169"/>
      <c r="D1155" s="18"/>
      <c r="E1155" s="264"/>
      <c r="F1155" s="265"/>
      <c r="G1155" s="8"/>
      <c r="H1155" s="13"/>
      <c r="I1155" s="8"/>
      <c r="J1155" s="881"/>
      <c r="K1155" s="881"/>
      <c r="L1155" s="882"/>
      <c r="M1155" s="642"/>
      <c r="N1155" s="642"/>
      <c r="O1155" s="642"/>
      <c r="P1155" s="23"/>
      <c r="Q1155" s="5"/>
      <c r="R1155" s="166"/>
      <c r="S1155" s="5"/>
      <c r="T1155" s="5"/>
      <c r="U1155" s="5"/>
    </row>
    <row r="1156" spans="1:21" s="261" customFormat="1" x14ac:dyDescent="0.25">
      <c r="A1156" s="8">
        <v>984</v>
      </c>
      <c r="B1156" s="169"/>
      <c r="C1156" s="169"/>
      <c r="D1156" s="18"/>
      <c r="E1156" s="264"/>
      <c r="F1156" s="265"/>
      <c r="G1156" s="8"/>
      <c r="H1156" s="13"/>
      <c r="I1156" s="8"/>
      <c r="J1156" s="881"/>
      <c r="K1156" s="881"/>
      <c r="L1156" s="882"/>
      <c r="M1156" s="642"/>
      <c r="N1156" s="642"/>
      <c r="O1156" s="642"/>
      <c r="P1156" s="23"/>
      <c r="Q1156" s="5"/>
      <c r="R1156" s="166"/>
      <c r="S1156" s="5"/>
      <c r="T1156" s="5"/>
      <c r="U1156" s="5"/>
    </row>
    <row r="1157" spans="1:21" s="261" customFormat="1" x14ac:dyDescent="0.25">
      <c r="A1157" s="6">
        <v>985</v>
      </c>
      <c r="B1157" s="169"/>
      <c r="C1157" s="169"/>
      <c r="D1157" s="18"/>
      <c r="E1157" s="264"/>
      <c r="F1157" s="265"/>
      <c r="G1157" s="8"/>
      <c r="H1157" s="13"/>
      <c r="I1157" s="8"/>
      <c r="J1157" s="881"/>
      <c r="K1157" s="881"/>
      <c r="L1157" s="882"/>
      <c r="M1157" s="642"/>
      <c r="N1157" s="642"/>
      <c r="O1157" s="642"/>
      <c r="P1157" s="23"/>
      <c r="Q1157" s="5"/>
      <c r="R1157" s="166"/>
      <c r="S1157" s="5"/>
      <c r="T1157" s="5"/>
      <c r="U1157" s="5"/>
    </row>
    <row r="1158" spans="1:21" s="261" customFormat="1" x14ac:dyDescent="0.25">
      <c r="A1158" s="8">
        <v>986</v>
      </c>
      <c r="B1158" s="169"/>
      <c r="C1158" s="169"/>
      <c r="D1158" s="18"/>
      <c r="E1158" s="264"/>
      <c r="F1158" s="265"/>
      <c r="G1158" s="8"/>
      <c r="H1158" s="13"/>
      <c r="I1158" s="8"/>
      <c r="J1158" s="881"/>
      <c r="K1158" s="881"/>
      <c r="L1158" s="882"/>
      <c r="M1158" s="642"/>
      <c r="N1158" s="642"/>
      <c r="O1158" s="642"/>
      <c r="P1158" s="23"/>
      <c r="Q1158" s="5"/>
      <c r="R1158" s="166"/>
      <c r="S1158" s="5"/>
      <c r="T1158" s="5"/>
      <c r="U1158" s="5"/>
    </row>
    <row r="1159" spans="1:21" s="261" customFormat="1" x14ac:dyDescent="0.25">
      <c r="A1159" s="6">
        <v>987</v>
      </c>
      <c r="B1159" s="169"/>
      <c r="C1159" s="169"/>
      <c r="D1159" s="18"/>
      <c r="E1159" s="264"/>
      <c r="F1159" s="265"/>
      <c r="G1159" s="8"/>
      <c r="H1159" s="13"/>
      <c r="I1159" s="8"/>
      <c r="J1159" s="881"/>
      <c r="K1159" s="881"/>
      <c r="L1159" s="882"/>
      <c r="M1159" s="642"/>
      <c r="N1159" s="642"/>
      <c r="O1159" s="642"/>
      <c r="P1159" s="23"/>
      <c r="Q1159" s="5"/>
      <c r="R1159" s="166"/>
      <c r="S1159" s="5"/>
      <c r="T1159" s="5"/>
      <c r="U1159" s="5"/>
    </row>
    <row r="1160" spans="1:21" s="261" customFormat="1" x14ac:dyDescent="0.25">
      <c r="A1160" s="8">
        <v>988</v>
      </c>
      <c r="B1160" s="169"/>
      <c r="C1160" s="169"/>
      <c r="D1160" s="18"/>
      <c r="E1160" s="264"/>
      <c r="F1160" s="265"/>
      <c r="G1160" s="8"/>
      <c r="H1160" s="13"/>
      <c r="I1160" s="8"/>
      <c r="J1160" s="881"/>
      <c r="K1160" s="881"/>
      <c r="L1160" s="882"/>
      <c r="M1160" s="642"/>
      <c r="N1160" s="642"/>
      <c r="O1160" s="642"/>
      <c r="P1160" s="23"/>
      <c r="Q1160" s="5"/>
      <c r="R1160" s="166"/>
      <c r="S1160" s="5"/>
      <c r="T1160" s="5"/>
      <c r="U1160" s="5"/>
    </row>
    <row r="1161" spans="1:21" s="261" customFormat="1" x14ac:dyDescent="0.25">
      <c r="A1161" s="6">
        <v>989</v>
      </c>
      <c r="B1161" s="169"/>
      <c r="C1161" s="169"/>
      <c r="D1161" s="18"/>
      <c r="E1161" s="264"/>
      <c r="F1161" s="265"/>
      <c r="G1161" s="8"/>
      <c r="H1161" s="13"/>
      <c r="I1161" s="8"/>
      <c r="J1161" s="881"/>
      <c r="K1161" s="881"/>
      <c r="L1161" s="882"/>
      <c r="M1161" s="642"/>
      <c r="N1161" s="642"/>
      <c r="O1161" s="642"/>
      <c r="P1161" s="23"/>
      <c r="Q1161" s="5"/>
      <c r="R1161" s="166"/>
      <c r="S1161" s="5"/>
      <c r="T1161" s="5"/>
      <c r="U1161" s="5"/>
    </row>
    <row r="1162" spans="1:21" s="261" customFormat="1" x14ac:dyDescent="0.25">
      <c r="A1162" s="8">
        <v>990</v>
      </c>
      <c r="B1162" s="169"/>
      <c r="C1162" s="169"/>
      <c r="D1162" s="18"/>
      <c r="E1162" s="264"/>
      <c r="F1162" s="265"/>
      <c r="G1162" s="8"/>
      <c r="H1162" s="13"/>
      <c r="I1162" s="8"/>
      <c r="J1162" s="881"/>
      <c r="K1162" s="881"/>
      <c r="L1162" s="882"/>
      <c r="M1162" s="642"/>
      <c r="N1162" s="642"/>
      <c r="O1162" s="642"/>
      <c r="P1162" s="23"/>
      <c r="Q1162" s="5"/>
      <c r="R1162" s="166"/>
      <c r="S1162" s="5"/>
      <c r="T1162" s="5"/>
      <c r="U1162" s="5"/>
    </row>
    <row r="1163" spans="1:21" s="261" customFormat="1" x14ac:dyDescent="0.25">
      <c r="A1163" s="6">
        <v>991</v>
      </c>
      <c r="B1163" s="169"/>
      <c r="C1163" s="169"/>
      <c r="D1163" s="18"/>
      <c r="E1163" s="264"/>
      <c r="F1163" s="265"/>
      <c r="G1163" s="8"/>
      <c r="H1163" s="13"/>
      <c r="I1163" s="8"/>
      <c r="J1163" s="881"/>
      <c r="K1163" s="881"/>
      <c r="L1163" s="882"/>
      <c r="M1163" s="642"/>
      <c r="N1163" s="642"/>
      <c r="O1163" s="642"/>
      <c r="P1163" s="23"/>
      <c r="Q1163" s="5"/>
      <c r="R1163" s="166"/>
      <c r="S1163" s="5"/>
      <c r="T1163" s="5"/>
      <c r="U1163" s="5"/>
    </row>
    <row r="1164" spans="1:21" s="261" customFormat="1" x14ac:dyDescent="0.25">
      <c r="A1164" s="8">
        <v>992</v>
      </c>
      <c r="B1164" s="169"/>
      <c r="C1164" s="169"/>
      <c r="D1164" s="18"/>
      <c r="E1164" s="264"/>
      <c r="F1164" s="265"/>
      <c r="G1164" s="8"/>
      <c r="H1164" s="13"/>
      <c r="I1164" s="8"/>
      <c r="J1164" s="881"/>
      <c r="K1164" s="881"/>
      <c r="L1164" s="882"/>
      <c r="M1164" s="642"/>
      <c r="N1164" s="642"/>
      <c r="O1164" s="642"/>
      <c r="P1164" s="23"/>
      <c r="Q1164" s="5"/>
      <c r="R1164" s="166"/>
      <c r="S1164" s="5"/>
      <c r="T1164" s="5"/>
      <c r="U1164" s="5"/>
    </row>
    <row r="1165" spans="1:21" s="261" customFormat="1" x14ac:dyDescent="0.25">
      <c r="A1165" s="6">
        <v>993</v>
      </c>
      <c r="B1165" s="143"/>
      <c r="C1165" s="140"/>
      <c r="D1165" s="18"/>
      <c r="E1165" s="92"/>
      <c r="F1165" s="139"/>
      <c r="G1165" s="8"/>
      <c r="H1165" s="13"/>
      <c r="I1165" s="8"/>
      <c r="J1165" s="881"/>
      <c r="K1165" s="881"/>
      <c r="L1165" s="882"/>
      <c r="M1165" s="642"/>
      <c r="N1165" s="642"/>
      <c r="O1165" s="642"/>
      <c r="P1165" s="23"/>
      <c r="Q1165" s="5"/>
      <c r="R1165" s="166"/>
      <c r="S1165" s="5"/>
      <c r="T1165" s="5"/>
      <c r="U1165" s="5"/>
    </row>
    <row r="1166" spans="1:21" s="261" customFormat="1" x14ac:dyDescent="0.25">
      <c r="A1166" s="8">
        <v>994</v>
      </c>
      <c r="B1166" s="141"/>
      <c r="C1166" s="140"/>
      <c r="D1166" s="18"/>
      <c r="E1166" s="92"/>
      <c r="F1166" s="139"/>
      <c r="G1166" s="8"/>
      <c r="H1166" s="13"/>
      <c r="I1166" s="8"/>
      <c r="J1166" s="881"/>
      <c r="K1166" s="881"/>
      <c r="L1166" s="882"/>
      <c r="M1166" s="642"/>
      <c r="N1166" s="642"/>
      <c r="O1166" s="642"/>
      <c r="P1166" s="23"/>
      <c r="Q1166" s="5"/>
      <c r="R1166" s="166"/>
      <c r="S1166" s="5"/>
      <c r="T1166" s="5"/>
      <c r="U1166" s="5"/>
    </row>
    <row r="1167" spans="1:21" s="261" customFormat="1" x14ac:dyDescent="0.25">
      <c r="A1167" s="6">
        <v>995</v>
      </c>
      <c r="B1167" s="142"/>
      <c r="C1167" s="140"/>
      <c r="D1167" s="18"/>
      <c r="E1167" s="92"/>
      <c r="F1167" s="139"/>
      <c r="G1167" s="8"/>
      <c r="H1167" s="13"/>
      <c r="I1167" s="8"/>
      <c r="J1167" s="881"/>
      <c r="K1167" s="881"/>
      <c r="L1167" s="882"/>
      <c r="M1167" s="642"/>
      <c r="N1167" s="642"/>
      <c r="O1167" s="642"/>
      <c r="P1167" s="23"/>
      <c r="Q1167" s="5"/>
      <c r="R1167" s="166"/>
      <c r="S1167" s="5"/>
      <c r="T1167" s="5"/>
      <c r="U1167" s="5"/>
    </row>
    <row r="1168" spans="1:21" s="261" customFormat="1" x14ac:dyDescent="0.25">
      <c r="A1168" s="8">
        <v>996</v>
      </c>
      <c r="B1168" s="143"/>
      <c r="C1168" s="140"/>
      <c r="D1168" s="18"/>
      <c r="E1168" s="92"/>
      <c r="F1168" s="139"/>
      <c r="G1168" s="8"/>
      <c r="H1168" s="13"/>
      <c r="I1168" s="8"/>
      <c r="J1168" s="881"/>
      <c r="K1168" s="881"/>
      <c r="L1168" s="882"/>
      <c r="M1168" s="642"/>
      <c r="N1168" s="642"/>
      <c r="O1168" s="642"/>
      <c r="P1168" s="23"/>
      <c r="Q1168" s="5"/>
      <c r="R1168" s="166"/>
      <c r="S1168" s="5"/>
      <c r="T1168" s="5"/>
      <c r="U1168" s="5"/>
    </row>
    <row r="1169" spans="1:21" s="261" customFormat="1" x14ac:dyDescent="0.25">
      <c r="A1169" s="6">
        <v>997</v>
      </c>
      <c r="B1169" s="141"/>
      <c r="C1169" s="140"/>
      <c r="D1169" s="18"/>
      <c r="E1169" s="92"/>
      <c r="F1169" s="139"/>
      <c r="G1169" s="8"/>
      <c r="H1169" s="13"/>
      <c r="I1169" s="8"/>
      <c r="J1169" s="881"/>
      <c r="K1169" s="881"/>
      <c r="L1169" s="882"/>
      <c r="M1169" s="642"/>
      <c r="N1169" s="642"/>
      <c r="O1169" s="642"/>
      <c r="P1169" s="23"/>
      <c r="Q1169" s="5"/>
      <c r="R1169" s="166"/>
      <c r="S1169" s="5"/>
      <c r="T1169" s="5"/>
      <c r="U1169" s="5"/>
    </row>
    <row r="1170" spans="1:21" s="261" customFormat="1" x14ac:dyDescent="0.25">
      <c r="A1170" s="8">
        <v>998</v>
      </c>
      <c r="B1170" s="142"/>
      <c r="C1170" s="140"/>
      <c r="D1170" s="18"/>
      <c r="E1170" s="92"/>
      <c r="F1170" s="139"/>
      <c r="G1170" s="8"/>
      <c r="H1170" s="13"/>
      <c r="I1170" s="8"/>
      <c r="J1170" s="881"/>
      <c r="K1170" s="881"/>
      <c r="L1170" s="882"/>
      <c r="M1170" s="642"/>
      <c r="N1170" s="642"/>
      <c r="O1170" s="642"/>
      <c r="P1170" s="23"/>
      <c r="Q1170" s="5"/>
      <c r="R1170" s="166"/>
      <c r="S1170" s="5"/>
      <c r="T1170" s="5"/>
      <c r="U1170" s="5"/>
    </row>
    <row r="1171" spans="1:21" s="261" customFormat="1" x14ac:dyDescent="0.25">
      <c r="A1171" s="6">
        <v>999</v>
      </c>
      <c r="B1171" s="143"/>
      <c r="C1171" s="140"/>
      <c r="D1171" s="18"/>
      <c r="E1171" s="92"/>
      <c r="F1171" s="139"/>
      <c r="G1171" s="8"/>
      <c r="H1171" s="13"/>
      <c r="I1171" s="8"/>
      <c r="J1171" s="881"/>
      <c r="K1171" s="881"/>
      <c r="L1171" s="882"/>
      <c r="M1171" s="642"/>
      <c r="N1171" s="642"/>
      <c r="O1171" s="642"/>
      <c r="P1171" s="23"/>
      <c r="Q1171" s="5"/>
      <c r="R1171" s="166"/>
      <c r="S1171" s="5"/>
      <c r="T1171" s="5"/>
      <c r="U1171" s="5"/>
    </row>
    <row r="1172" spans="1:21" s="261" customFormat="1" x14ac:dyDescent="0.25">
      <c r="A1172" s="8">
        <v>1000</v>
      </c>
      <c r="B1172" s="141"/>
      <c r="C1172" s="140"/>
      <c r="D1172" s="18"/>
      <c r="E1172" s="92"/>
      <c r="F1172" s="139"/>
      <c r="G1172" s="8"/>
      <c r="H1172" s="13"/>
      <c r="I1172" s="8"/>
      <c r="J1172" s="881"/>
      <c r="K1172" s="881"/>
      <c r="L1172" s="882"/>
      <c r="M1172" s="642"/>
      <c r="N1172" s="642"/>
      <c r="O1172" s="642"/>
      <c r="P1172" s="23"/>
      <c r="Q1172" s="5"/>
      <c r="R1172" s="166"/>
      <c r="S1172" s="5"/>
      <c r="T1172" s="5"/>
      <c r="U1172" s="5"/>
    </row>
    <row r="1173" spans="1:21" s="261" customFormat="1" x14ac:dyDescent="0.25">
      <c r="A1173" s="6">
        <v>1001</v>
      </c>
      <c r="B1173" s="142"/>
      <c r="C1173" s="140"/>
      <c r="D1173" s="18"/>
      <c r="E1173" s="92"/>
      <c r="F1173" s="139"/>
      <c r="G1173" s="8"/>
      <c r="H1173" s="13"/>
      <c r="I1173" s="8"/>
      <c r="J1173" s="881"/>
      <c r="K1173" s="881"/>
      <c r="L1173" s="882"/>
      <c r="M1173" s="642"/>
      <c r="N1173" s="642"/>
      <c r="O1173" s="642"/>
      <c r="P1173" s="23"/>
      <c r="Q1173" s="5"/>
      <c r="R1173" s="166"/>
      <c r="S1173" s="5"/>
      <c r="T1173" s="5"/>
      <c r="U1173" s="5"/>
    </row>
    <row r="1174" spans="1:21" s="261" customFormat="1" x14ac:dyDescent="0.25">
      <c r="A1174" s="8">
        <v>1002</v>
      </c>
      <c r="B1174" s="143"/>
      <c r="C1174" s="140"/>
      <c r="D1174" s="18"/>
      <c r="E1174" s="92"/>
      <c r="F1174" s="139"/>
      <c r="G1174" s="8"/>
      <c r="H1174" s="13"/>
      <c r="I1174" s="8"/>
      <c r="J1174" s="640"/>
      <c r="K1174" s="238"/>
      <c r="L1174" s="256"/>
      <c r="M1174" s="207"/>
      <c r="N1174" s="207"/>
      <c r="O1174" s="207"/>
      <c r="P1174" s="23"/>
      <c r="Q1174" s="5"/>
      <c r="R1174" s="166"/>
      <c r="S1174" s="5"/>
      <c r="T1174" s="5"/>
      <c r="U1174" s="5"/>
    </row>
    <row r="1175" spans="1:21" s="261" customFormat="1" x14ac:dyDescent="0.25">
      <c r="A1175" s="6">
        <v>1003</v>
      </c>
      <c r="B1175" s="141"/>
      <c r="C1175" s="140"/>
      <c r="D1175" s="18"/>
      <c r="E1175" s="92"/>
      <c r="F1175" s="139"/>
      <c r="G1175" s="8"/>
      <c r="H1175" s="13"/>
      <c r="I1175" s="8"/>
      <c r="J1175" s="640"/>
      <c r="K1175" s="238"/>
      <c r="L1175" s="256"/>
      <c r="M1175" s="207"/>
      <c r="N1175" s="207"/>
      <c r="O1175" s="207"/>
      <c r="P1175" s="23"/>
      <c r="Q1175" s="5"/>
      <c r="R1175" s="166"/>
      <c r="S1175" s="5"/>
      <c r="T1175" s="5"/>
      <c r="U1175" s="5"/>
    </row>
    <row r="1176" spans="1:21" s="261" customFormat="1" x14ac:dyDescent="0.25">
      <c r="A1176" s="8">
        <v>1004</v>
      </c>
      <c r="B1176" s="142"/>
      <c r="C1176" s="140"/>
      <c r="D1176" s="18"/>
      <c r="E1176" s="92"/>
      <c r="F1176" s="139"/>
      <c r="G1176" s="8"/>
      <c r="H1176" s="13"/>
      <c r="I1176" s="8"/>
      <c r="J1176" s="640"/>
      <c r="K1176" s="238"/>
      <c r="L1176" s="256"/>
      <c r="M1176" s="207"/>
      <c r="N1176" s="207"/>
      <c r="O1176" s="207"/>
      <c r="P1176" s="23"/>
      <c r="Q1176" s="5"/>
      <c r="R1176" s="166"/>
      <c r="S1176" s="5"/>
      <c r="T1176" s="5"/>
      <c r="U1176" s="5"/>
    </row>
    <row r="1177" spans="1:21" s="261" customFormat="1" x14ac:dyDescent="0.25">
      <c r="A1177" s="6">
        <v>1005</v>
      </c>
      <c r="B1177" s="143"/>
      <c r="C1177" s="140"/>
      <c r="D1177" s="18"/>
      <c r="E1177" s="92"/>
      <c r="F1177" s="139"/>
      <c r="G1177" s="8"/>
      <c r="H1177" s="13"/>
      <c r="I1177" s="8"/>
      <c r="J1177" s="640"/>
      <c r="K1177" s="238"/>
      <c r="L1177" s="256"/>
      <c r="M1177" s="207"/>
      <c r="N1177" s="207"/>
      <c r="O1177" s="207"/>
      <c r="P1177" s="23"/>
      <c r="Q1177" s="5"/>
      <c r="R1177" s="166"/>
      <c r="S1177" s="5"/>
      <c r="T1177" s="5"/>
      <c r="U1177" s="5"/>
    </row>
    <row r="1178" spans="1:21" s="261" customFormat="1" x14ac:dyDescent="0.25">
      <c r="A1178" s="8">
        <v>1006</v>
      </c>
      <c r="B1178" s="23"/>
      <c r="C1178" s="5"/>
      <c r="D1178" s="18"/>
      <c r="E1178" s="92"/>
      <c r="F1178" s="139"/>
      <c r="G1178" s="8"/>
      <c r="H1178" s="13"/>
      <c r="I1178" s="8"/>
      <c r="J1178" s="640"/>
      <c r="K1178" s="238"/>
      <c r="L1178" s="256"/>
      <c r="M1178" s="207"/>
      <c r="N1178" s="207"/>
      <c r="O1178" s="207"/>
      <c r="P1178" s="23"/>
      <c r="Q1178" s="5"/>
      <c r="R1178" s="166"/>
      <c r="S1178" s="5"/>
      <c r="T1178" s="5"/>
      <c r="U1178" s="5"/>
    </row>
    <row r="1179" spans="1:21" s="261" customFormat="1" x14ac:dyDescent="0.25">
      <c r="A1179" s="6">
        <v>1007</v>
      </c>
      <c r="B1179" s="23"/>
      <c r="C1179" s="5"/>
      <c r="D1179" s="18"/>
      <c r="E1179" s="92"/>
      <c r="F1179" s="139"/>
      <c r="G1179" s="8"/>
      <c r="H1179" s="13"/>
      <c r="I1179" s="8"/>
      <c r="J1179" s="640"/>
      <c r="K1179" s="238"/>
      <c r="L1179" s="256"/>
      <c r="M1179" s="207"/>
      <c r="N1179" s="207"/>
      <c r="O1179" s="207"/>
      <c r="P1179" s="23"/>
      <c r="Q1179" s="5"/>
      <c r="R1179" s="166"/>
      <c r="S1179" s="5"/>
      <c r="T1179" s="5"/>
      <c r="U1179" s="5"/>
    </row>
    <row r="1180" spans="1:21" s="261" customFormat="1" x14ac:dyDescent="0.25">
      <c r="A1180" s="8">
        <v>1008</v>
      </c>
      <c r="B1180" s="23"/>
      <c r="C1180" s="5"/>
      <c r="D1180" s="23"/>
      <c r="E1180" s="23"/>
      <c r="F1180" s="23"/>
      <c r="G1180" s="5"/>
      <c r="H1180" s="12"/>
      <c r="I1180" s="5"/>
      <c r="J1180" s="5"/>
      <c r="K1180" s="5"/>
      <c r="L1180" s="166"/>
      <c r="M1180" s="5"/>
      <c r="N1180" s="5"/>
      <c r="O1180" s="5"/>
      <c r="P1180" s="23"/>
      <c r="Q1180" s="5"/>
      <c r="R1180" s="166"/>
      <c r="S1180" s="5"/>
      <c r="T1180" s="5"/>
      <c r="U1180" s="5"/>
    </row>
    <row r="1181" spans="1:21" s="261" customFormat="1" x14ac:dyDescent="0.25">
      <c r="A1181" s="6">
        <v>1009</v>
      </c>
      <c r="B1181" s="23"/>
      <c r="C1181" s="5"/>
      <c r="D1181" s="23"/>
      <c r="E1181" s="23"/>
      <c r="F1181" s="23"/>
      <c r="G1181" s="5"/>
      <c r="H1181" s="12"/>
      <c r="I1181" s="5"/>
      <c r="J1181" s="5"/>
      <c r="K1181" s="5"/>
      <c r="L1181" s="166"/>
      <c r="M1181" s="5"/>
      <c r="N1181" s="5"/>
      <c r="O1181" s="5"/>
      <c r="P1181" s="23"/>
      <c r="Q1181" s="5"/>
      <c r="R1181" s="166"/>
      <c r="S1181" s="5"/>
      <c r="T1181" s="5"/>
      <c r="U1181" s="5"/>
    </row>
    <row r="1182" spans="1:21" s="261" customFormat="1" x14ac:dyDescent="0.25">
      <c r="A1182" s="8">
        <v>1010</v>
      </c>
      <c r="B1182" s="23"/>
      <c r="C1182" s="5"/>
      <c r="D1182" s="23"/>
      <c r="E1182" s="23"/>
      <c r="F1182" s="23"/>
      <c r="G1182" s="5"/>
      <c r="H1182" s="12"/>
      <c r="I1182" s="5"/>
      <c r="J1182" s="5"/>
      <c r="K1182" s="5"/>
      <c r="L1182" s="166"/>
      <c r="M1182" s="5"/>
      <c r="N1182" s="5"/>
      <c r="O1182" s="5"/>
      <c r="P1182" s="23"/>
      <c r="Q1182" s="5"/>
      <c r="R1182" s="166"/>
      <c r="S1182" s="5"/>
      <c r="T1182" s="5"/>
      <c r="U1182" s="5"/>
    </row>
    <row r="1183" spans="1:21" s="261" customFormat="1" x14ac:dyDescent="0.25">
      <c r="A1183" s="6">
        <v>1011</v>
      </c>
      <c r="B1183" s="23"/>
      <c r="C1183" s="5"/>
      <c r="D1183" s="23"/>
      <c r="E1183" s="23"/>
      <c r="F1183" s="23"/>
      <c r="G1183" s="5"/>
      <c r="H1183" s="12"/>
      <c r="I1183" s="5"/>
      <c r="J1183" s="5"/>
      <c r="K1183" s="5"/>
      <c r="L1183" s="166"/>
      <c r="M1183" s="5"/>
      <c r="N1183" s="5"/>
      <c r="O1183" s="5"/>
      <c r="P1183" s="23"/>
      <c r="Q1183" s="5"/>
      <c r="R1183" s="166"/>
      <c r="S1183" s="5"/>
      <c r="T1183" s="5"/>
      <c r="U1183" s="5"/>
    </row>
    <row r="1184" spans="1:21" s="261" customFormat="1" x14ac:dyDescent="0.25">
      <c r="A1184" s="8">
        <v>1012</v>
      </c>
      <c r="B1184" s="23"/>
      <c r="C1184" s="5"/>
      <c r="D1184" s="23"/>
      <c r="E1184" s="23"/>
      <c r="F1184" s="23"/>
      <c r="G1184" s="5"/>
      <c r="H1184" s="12"/>
      <c r="I1184" s="5"/>
      <c r="J1184" s="5"/>
      <c r="K1184" s="5"/>
      <c r="L1184" s="166"/>
      <c r="M1184" s="5"/>
      <c r="N1184" s="5"/>
      <c r="O1184" s="5"/>
      <c r="P1184" s="23"/>
      <c r="Q1184" s="5"/>
      <c r="R1184" s="166"/>
      <c r="S1184" s="5"/>
      <c r="T1184" s="5"/>
      <c r="U1184" s="5"/>
    </row>
    <row r="1185" spans="1:22" s="261" customFormat="1" x14ac:dyDescent="0.25">
      <c r="A1185" s="6">
        <v>1013</v>
      </c>
      <c r="B1185" s="23"/>
      <c r="C1185" s="5"/>
      <c r="D1185" s="23"/>
      <c r="E1185" s="23"/>
      <c r="F1185" s="23"/>
      <c r="G1185" s="5"/>
      <c r="H1185" s="12"/>
      <c r="I1185" s="5"/>
      <c r="J1185" s="5"/>
      <c r="K1185" s="5"/>
      <c r="L1185" s="166"/>
      <c r="M1185" s="5"/>
      <c r="N1185" s="5"/>
      <c r="O1185" s="5"/>
      <c r="P1185" s="23"/>
      <c r="Q1185" s="5"/>
      <c r="R1185" s="166"/>
      <c r="S1185" s="5"/>
      <c r="T1185" s="5"/>
      <c r="U1185" s="5"/>
    </row>
    <row r="1186" spans="1:22" s="261" customFormat="1" x14ac:dyDescent="0.25">
      <c r="A1186" s="8">
        <v>1014</v>
      </c>
      <c r="B1186" s="23"/>
      <c r="C1186" s="5"/>
      <c r="D1186" s="23"/>
      <c r="E1186" s="23"/>
      <c r="F1186" s="23"/>
      <c r="G1186" s="5"/>
      <c r="H1186" s="12"/>
      <c r="I1186" s="5"/>
      <c r="J1186" s="5"/>
      <c r="K1186" s="5"/>
      <c r="L1186" s="166"/>
      <c r="M1186" s="5"/>
      <c r="N1186" s="5"/>
      <c r="O1186" s="5"/>
      <c r="P1186" s="23"/>
      <c r="Q1186" s="5"/>
      <c r="R1186" s="166"/>
      <c r="S1186" s="5"/>
      <c r="T1186" s="5"/>
      <c r="U1186" s="5"/>
    </row>
    <row r="1187" spans="1:22" s="261" customFormat="1" x14ac:dyDescent="0.25">
      <c r="A1187" s="6">
        <v>1015</v>
      </c>
      <c r="B1187" s="23"/>
      <c r="C1187" s="5"/>
      <c r="D1187" s="23"/>
      <c r="E1187" s="23"/>
      <c r="F1187" s="23"/>
      <c r="G1187" s="5"/>
      <c r="H1187" s="12"/>
      <c r="I1187" s="5"/>
      <c r="J1187" s="5"/>
      <c r="K1187" s="5"/>
      <c r="L1187" s="166"/>
      <c r="M1187" s="5"/>
      <c r="N1187" s="5"/>
      <c r="O1187" s="5"/>
      <c r="P1187" s="23"/>
      <c r="Q1187" s="5"/>
      <c r="R1187" s="166"/>
      <c r="S1187" s="5"/>
      <c r="T1187" s="5"/>
      <c r="U1187" s="5"/>
    </row>
    <row r="1188" spans="1:22" s="261" customFormat="1" x14ac:dyDescent="0.25">
      <c r="A1188" s="8">
        <v>1016</v>
      </c>
      <c r="B1188" s="23"/>
      <c r="C1188" s="5"/>
      <c r="D1188" s="23"/>
      <c r="E1188" s="23"/>
      <c r="F1188" s="23"/>
      <c r="G1188" s="5"/>
      <c r="H1188" s="12"/>
      <c r="I1188" s="5"/>
      <c r="J1188" s="5"/>
      <c r="K1188" s="5"/>
      <c r="L1188" s="166"/>
      <c r="M1188" s="5"/>
      <c r="N1188" s="5"/>
      <c r="O1188" s="5"/>
      <c r="P1188" s="23"/>
      <c r="Q1188" s="5"/>
      <c r="R1188" s="166"/>
      <c r="S1188" s="5"/>
      <c r="T1188" s="5"/>
      <c r="U1188" s="5"/>
    </row>
    <row r="1189" spans="1:22" s="261" customFormat="1" x14ac:dyDescent="0.25">
      <c r="A1189" s="6">
        <v>1017</v>
      </c>
      <c r="B1189" s="23"/>
      <c r="C1189" s="5"/>
      <c r="D1189" s="23"/>
      <c r="E1189" s="23"/>
      <c r="F1189" s="23"/>
      <c r="G1189" s="5"/>
      <c r="H1189" s="12"/>
      <c r="I1189" s="5"/>
      <c r="J1189" s="5"/>
      <c r="K1189" s="5"/>
      <c r="L1189" s="166"/>
      <c r="M1189" s="5"/>
      <c r="N1189" s="5"/>
      <c r="O1189" s="5"/>
      <c r="P1189" s="23"/>
      <c r="Q1189" s="5"/>
      <c r="R1189" s="166"/>
      <c r="S1189" s="5"/>
      <c r="T1189" s="5"/>
      <c r="U1189" s="5"/>
    </row>
    <row r="1190" spans="1:22" s="261" customFormat="1" x14ac:dyDescent="0.25">
      <c r="A1190" s="8">
        <v>1018</v>
      </c>
      <c r="B1190" s="23"/>
      <c r="C1190" s="5"/>
      <c r="D1190" s="23"/>
      <c r="E1190" s="23"/>
      <c r="F1190" s="23"/>
      <c r="G1190" s="5"/>
      <c r="H1190" s="12"/>
      <c r="I1190" s="5"/>
      <c r="J1190" s="5"/>
      <c r="K1190" s="5"/>
      <c r="L1190" s="166"/>
      <c r="M1190" s="5"/>
      <c r="N1190" s="5"/>
      <c r="O1190" s="5"/>
      <c r="P1190" s="23"/>
      <c r="Q1190" s="5"/>
      <c r="R1190" s="166"/>
      <c r="S1190" s="5"/>
      <c r="T1190" s="5"/>
      <c r="U1190" s="5"/>
    </row>
    <row r="1191" spans="1:22" s="261" customFormat="1" x14ac:dyDescent="0.25">
      <c r="A1191" s="6">
        <v>1019</v>
      </c>
      <c r="B1191" s="23"/>
      <c r="C1191" s="5"/>
      <c r="D1191" s="23"/>
      <c r="E1191" s="23"/>
      <c r="F1191" s="23"/>
      <c r="G1191" s="5"/>
      <c r="H1191" s="12"/>
      <c r="I1191" s="5"/>
      <c r="J1191" s="5"/>
      <c r="K1191" s="5"/>
      <c r="L1191" s="166"/>
      <c r="M1191" s="5"/>
      <c r="N1191" s="5"/>
      <c r="O1191" s="5"/>
      <c r="P1191" s="23"/>
      <c r="Q1191" s="5"/>
      <c r="R1191" s="166"/>
      <c r="S1191" s="5"/>
      <c r="T1191" s="5"/>
      <c r="U1191" s="5"/>
    </row>
    <row r="1192" spans="1:22" s="261" customFormat="1" x14ac:dyDescent="0.25">
      <c r="A1192" s="8">
        <v>1020</v>
      </c>
      <c r="B1192" s="23"/>
      <c r="C1192" s="5"/>
      <c r="D1192" s="23"/>
      <c r="E1192" s="23"/>
      <c r="F1192" s="23"/>
      <c r="G1192" s="5"/>
      <c r="H1192" s="12"/>
      <c r="I1192" s="5"/>
      <c r="J1192" s="5"/>
      <c r="K1192" s="5"/>
      <c r="L1192" s="166"/>
      <c r="M1192" s="5"/>
      <c r="N1192" s="5"/>
      <c r="O1192" s="5"/>
      <c r="P1192" s="23"/>
      <c r="Q1192" s="5"/>
      <c r="R1192" s="166"/>
      <c r="S1192" s="5"/>
      <c r="T1192" s="5"/>
      <c r="U1192" s="5"/>
    </row>
    <row r="1193" spans="1:22" s="261" customFormat="1" x14ac:dyDescent="0.25">
      <c r="A1193" s="6">
        <v>1021</v>
      </c>
      <c r="B1193" s="23"/>
      <c r="C1193" s="5"/>
      <c r="D1193" s="23"/>
      <c r="E1193" s="23"/>
      <c r="F1193" s="23"/>
      <c r="G1193" s="5"/>
      <c r="H1193" s="12"/>
      <c r="I1193" s="5"/>
      <c r="J1193" s="5"/>
      <c r="K1193" s="5"/>
      <c r="L1193" s="166"/>
      <c r="M1193" s="5"/>
      <c r="N1193" s="5"/>
      <c r="O1193" s="5"/>
      <c r="P1193" s="23"/>
      <c r="Q1193" s="5"/>
      <c r="R1193" s="166"/>
      <c r="S1193" s="5"/>
      <c r="T1193" s="5"/>
      <c r="U1193" s="5"/>
    </row>
    <row r="1194" spans="1:22" s="23" customFormat="1" x14ac:dyDescent="0.25">
      <c r="A1194" s="8">
        <v>1022</v>
      </c>
      <c r="C1194" s="5"/>
      <c r="G1194" s="5"/>
      <c r="H1194" s="12"/>
      <c r="J1194" s="5"/>
      <c r="K1194" s="5"/>
      <c r="L1194" s="166"/>
      <c r="M1194" s="5"/>
      <c r="N1194" s="5"/>
      <c r="O1194" s="5"/>
      <c r="Q1194" s="5"/>
      <c r="R1194" s="166"/>
      <c r="S1194" s="5"/>
      <c r="T1194" s="5"/>
      <c r="U1194" s="5"/>
      <c r="V1194" s="261"/>
    </row>
    <row r="1195" spans="1:22" s="23" customFormat="1" x14ac:dyDescent="0.25">
      <c r="A1195" s="6">
        <v>1023</v>
      </c>
      <c r="C1195" s="5"/>
      <c r="G1195" s="5"/>
      <c r="H1195" s="12"/>
      <c r="J1195" s="5"/>
      <c r="K1195" s="5"/>
      <c r="L1195" s="166"/>
      <c r="M1195" s="5"/>
      <c r="N1195" s="5"/>
      <c r="O1195" s="5"/>
      <c r="Q1195" s="5"/>
      <c r="R1195" s="166"/>
      <c r="S1195" s="5"/>
      <c r="T1195" s="5"/>
      <c r="U1195" s="5"/>
      <c r="V1195" s="261"/>
    </row>
    <row r="1196" spans="1:22" s="23" customFormat="1" x14ac:dyDescent="0.25">
      <c r="A1196" s="8">
        <v>1024</v>
      </c>
      <c r="C1196" s="5"/>
      <c r="G1196" s="5"/>
      <c r="H1196" s="12"/>
      <c r="J1196" s="5"/>
      <c r="K1196" s="5"/>
      <c r="L1196" s="166"/>
      <c r="M1196" s="5"/>
      <c r="N1196" s="5"/>
      <c r="O1196" s="5"/>
      <c r="Q1196" s="5"/>
      <c r="R1196" s="166"/>
      <c r="S1196" s="5"/>
      <c r="T1196" s="5"/>
      <c r="U1196" s="5"/>
      <c r="V1196" s="261"/>
    </row>
    <row r="1197" spans="1:22" s="23" customFormat="1" x14ac:dyDescent="0.25">
      <c r="A1197" s="6">
        <v>1025</v>
      </c>
      <c r="C1197" s="5"/>
      <c r="G1197" s="5"/>
      <c r="H1197" s="12"/>
      <c r="J1197" s="5"/>
      <c r="K1197" s="5"/>
      <c r="L1197" s="166"/>
      <c r="M1197" s="5"/>
      <c r="N1197" s="5"/>
      <c r="O1197" s="5"/>
      <c r="Q1197" s="5"/>
      <c r="R1197" s="166"/>
      <c r="S1197" s="5"/>
      <c r="T1197" s="5"/>
      <c r="U1197" s="5"/>
      <c r="V1197" s="261"/>
    </row>
    <row r="1198" spans="1:22" s="23" customFormat="1" x14ac:dyDescent="0.25">
      <c r="A1198" s="8">
        <v>1026</v>
      </c>
      <c r="C1198" s="5"/>
      <c r="G1198" s="5"/>
      <c r="H1198" s="12"/>
      <c r="J1198" s="5"/>
      <c r="K1198" s="5"/>
      <c r="L1198" s="166"/>
      <c r="M1198" s="5"/>
      <c r="N1198" s="5"/>
      <c r="O1198" s="5"/>
      <c r="Q1198" s="5"/>
      <c r="R1198" s="166"/>
      <c r="S1198" s="5"/>
      <c r="T1198" s="5"/>
      <c r="U1198" s="5"/>
      <c r="V1198" s="261"/>
    </row>
    <row r="1199" spans="1:22" s="23" customFormat="1" x14ac:dyDescent="0.25">
      <c r="A1199" s="6">
        <v>1027</v>
      </c>
      <c r="C1199" s="5"/>
      <c r="G1199" s="5"/>
      <c r="H1199" s="12"/>
      <c r="J1199" s="5"/>
      <c r="K1199" s="5"/>
      <c r="L1199" s="166"/>
      <c r="M1199" s="5"/>
      <c r="N1199" s="5"/>
      <c r="O1199" s="5"/>
      <c r="Q1199" s="5"/>
      <c r="R1199" s="166"/>
      <c r="S1199" s="5"/>
      <c r="T1199" s="5"/>
      <c r="U1199" s="5"/>
      <c r="V1199" s="261"/>
    </row>
    <row r="1200" spans="1:22" s="23" customFormat="1" x14ac:dyDescent="0.25">
      <c r="A1200" s="8">
        <v>1028</v>
      </c>
      <c r="C1200" s="5"/>
      <c r="G1200" s="5"/>
      <c r="H1200" s="12"/>
      <c r="J1200" s="5"/>
      <c r="K1200" s="5"/>
      <c r="L1200" s="166"/>
      <c r="M1200" s="5"/>
      <c r="N1200" s="5"/>
      <c r="O1200" s="5"/>
      <c r="Q1200" s="5"/>
      <c r="R1200" s="166"/>
      <c r="S1200" s="5"/>
      <c r="T1200" s="5"/>
      <c r="U1200" s="5"/>
      <c r="V1200" s="261"/>
    </row>
    <row r="1201" spans="1:22" s="23" customFormat="1" x14ac:dyDescent="0.25">
      <c r="A1201" s="6">
        <v>1029</v>
      </c>
      <c r="C1201" s="5"/>
      <c r="G1201" s="5"/>
      <c r="H1201" s="12"/>
      <c r="J1201" s="5"/>
      <c r="K1201" s="5"/>
      <c r="L1201" s="166"/>
      <c r="M1201" s="5"/>
      <c r="N1201" s="5"/>
      <c r="O1201" s="5"/>
      <c r="Q1201" s="5"/>
      <c r="R1201" s="166"/>
      <c r="S1201" s="5"/>
      <c r="T1201" s="5"/>
      <c r="U1201" s="5"/>
      <c r="V1201" s="261"/>
    </row>
    <row r="1202" spans="1:22" s="23" customFormat="1" x14ac:dyDescent="0.25">
      <c r="A1202" s="8">
        <v>1030</v>
      </c>
      <c r="C1202" s="5"/>
      <c r="G1202" s="5"/>
      <c r="H1202" s="12"/>
      <c r="J1202" s="5"/>
      <c r="K1202" s="5"/>
      <c r="L1202" s="166"/>
      <c r="M1202" s="5"/>
      <c r="N1202" s="5"/>
      <c r="O1202" s="5"/>
      <c r="Q1202" s="5"/>
      <c r="R1202" s="166"/>
      <c r="S1202" s="5"/>
      <c r="T1202" s="5"/>
      <c r="U1202" s="5"/>
      <c r="V1202" s="261"/>
    </row>
    <row r="1203" spans="1:22" s="23" customFormat="1" x14ac:dyDescent="0.25">
      <c r="A1203" s="6">
        <v>1031</v>
      </c>
      <c r="C1203" s="5"/>
      <c r="G1203" s="5"/>
      <c r="H1203" s="12"/>
      <c r="J1203" s="5"/>
      <c r="K1203" s="5"/>
      <c r="L1203" s="166"/>
      <c r="M1203" s="5"/>
      <c r="N1203" s="5"/>
      <c r="O1203" s="5"/>
      <c r="Q1203" s="5"/>
      <c r="R1203" s="166"/>
      <c r="S1203" s="5"/>
      <c r="T1203" s="5"/>
      <c r="U1203" s="5"/>
      <c r="V1203" s="261"/>
    </row>
    <row r="1204" spans="1:22" s="23" customFormat="1" x14ac:dyDescent="0.25">
      <c r="A1204" s="8">
        <v>1032</v>
      </c>
      <c r="C1204" s="5"/>
      <c r="G1204" s="5"/>
      <c r="H1204" s="12"/>
      <c r="J1204" s="5"/>
      <c r="K1204" s="5"/>
      <c r="L1204" s="166"/>
      <c r="M1204" s="5"/>
      <c r="N1204" s="5"/>
      <c r="O1204" s="5"/>
      <c r="Q1204" s="5"/>
      <c r="R1204" s="166"/>
      <c r="S1204" s="5"/>
      <c r="T1204" s="5"/>
      <c r="U1204" s="5"/>
      <c r="V1204" s="261"/>
    </row>
    <row r="1205" spans="1:22" s="23" customFormat="1" x14ac:dyDescent="0.25">
      <c r="A1205" s="6">
        <v>1033</v>
      </c>
      <c r="C1205" s="5"/>
      <c r="G1205" s="5"/>
      <c r="H1205" s="12"/>
      <c r="J1205" s="5"/>
      <c r="K1205" s="5"/>
      <c r="L1205" s="166"/>
      <c r="M1205" s="5"/>
      <c r="N1205" s="5"/>
      <c r="O1205" s="5"/>
      <c r="Q1205" s="5"/>
      <c r="R1205" s="166"/>
      <c r="S1205" s="5"/>
      <c r="T1205" s="5"/>
      <c r="U1205" s="5"/>
      <c r="V1205" s="261"/>
    </row>
    <row r="1206" spans="1:22" s="23" customFormat="1" x14ac:dyDescent="0.25">
      <c r="A1206" s="8">
        <v>1034</v>
      </c>
      <c r="C1206" s="5"/>
      <c r="G1206" s="5"/>
      <c r="H1206" s="12"/>
      <c r="J1206" s="5"/>
      <c r="K1206" s="5"/>
      <c r="L1206" s="166"/>
      <c r="M1206" s="5"/>
      <c r="N1206" s="5"/>
      <c r="O1206" s="5"/>
      <c r="Q1206" s="5"/>
      <c r="R1206" s="166"/>
      <c r="S1206" s="5"/>
      <c r="T1206" s="5"/>
      <c r="U1206" s="5"/>
      <c r="V1206" s="261"/>
    </row>
    <row r="1207" spans="1:22" s="23" customFormat="1" x14ac:dyDescent="0.25">
      <c r="A1207" s="6">
        <v>1035</v>
      </c>
      <c r="C1207" s="5"/>
      <c r="G1207" s="5"/>
      <c r="H1207" s="12"/>
      <c r="J1207" s="5"/>
      <c r="K1207" s="5"/>
      <c r="L1207" s="166"/>
      <c r="M1207" s="5"/>
      <c r="N1207" s="5"/>
      <c r="O1207" s="5"/>
      <c r="Q1207" s="5"/>
      <c r="R1207" s="166"/>
      <c r="S1207" s="5"/>
      <c r="T1207" s="5"/>
      <c r="U1207" s="5"/>
      <c r="V1207" s="261"/>
    </row>
    <row r="1208" spans="1:22" s="23" customFormat="1" x14ac:dyDescent="0.25">
      <c r="A1208" s="8">
        <v>1036</v>
      </c>
      <c r="C1208" s="5"/>
      <c r="G1208" s="5"/>
      <c r="H1208" s="12"/>
      <c r="J1208" s="5"/>
      <c r="K1208" s="5"/>
      <c r="L1208" s="166"/>
      <c r="M1208" s="5"/>
      <c r="N1208" s="5"/>
      <c r="O1208" s="5"/>
      <c r="Q1208" s="5"/>
      <c r="R1208" s="166"/>
      <c r="S1208" s="5"/>
      <c r="T1208" s="5"/>
      <c r="U1208" s="5"/>
      <c r="V1208" s="261"/>
    </row>
    <row r="1209" spans="1:22" s="23" customFormat="1" x14ac:dyDescent="0.25">
      <c r="A1209" s="6">
        <v>1037</v>
      </c>
      <c r="C1209" s="5"/>
      <c r="G1209" s="5"/>
      <c r="H1209" s="12"/>
      <c r="J1209" s="5"/>
      <c r="K1209" s="5"/>
      <c r="L1209" s="166"/>
      <c r="M1209" s="5"/>
      <c r="N1209" s="5"/>
      <c r="O1209" s="5"/>
      <c r="Q1209" s="5"/>
      <c r="R1209" s="166"/>
      <c r="S1209" s="5"/>
      <c r="T1209" s="5"/>
      <c r="U1209" s="5"/>
      <c r="V1209" s="261"/>
    </row>
    <row r="1210" spans="1:22" s="23" customFormat="1" x14ac:dyDescent="0.25">
      <c r="A1210" s="8">
        <v>1038</v>
      </c>
      <c r="C1210" s="5"/>
      <c r="G1210" s="5"/>
      <c r="H1210" s="12"/>
      <c r="J1210" s="5"/>
      <c r="K1210" s="5"/>
      <c r="L1210" s="166"/>
      <c r="M1210" s="5"/>
      <c r="N1210" s="5"/>
      <c r="O1210" s="5"/>
      <c r="Q1210" s="5"/>
      <c r="R1210" s="166"/>
      <c r="S1210" s="5"/>
      <c r="T1210" s="5"/>
      <c r="U1210" s="5"/>
      <c r="V1210" s="261"/>
    </row>
    <row r="1211" spans="1:22" s="23" customFormat="1" x14ac:dyDescent="0.25">
      <c r="A1211" s="6">
        <v>1039</v>
      </c>
      <c r="C1211" s="5"/>
      <c r="G1211" s="5"/>
      <c r="H1211" s="12"/>
      <c r="J1211" s="5"/>
      <c r="K1211" s="5"/>
      <c r="L1211" s="166"/>
      <c r="M1211" s="5"/>
      <c r="N1211" s="5"/>
      <c r="O1211" s="5"/>
      <c r="Q1211" s="5"/>
      <c r="R1211" s="166"/>
      <c r="S1211" s="5"/>
      <c r="T1211" s="5"/>
      <c r="U1211" s="5"/>
      <c r="V1211" s="261"/>
    </row>
    <row r="1212" spans="1:22" s="23" customFormat="1" x14ac:dyDescent="0.25">
      <c r="A1212" s="8">
        <v>1040</v>
      </c>
      <c r="C1212" s="5"/>
      <c r="G1212" s="5"/>
      <c r="H1212" s="12"/>
      <c r="J1212" s="5"/>
      <c r="K1212" s="5"/>
      <c r="L1212" s="166"/>
      <c r="M1212" s="5"/>
      <c r="N1212" s="5"/>
      <c r="O1212" s="5"/>
      <c r="Q1212" s="5"/>
      <c r="R1212" s="166"/>
      <c r="S1212" s="5"/>
      <c r="T1212" s="5"/>
      <c r="U1212" s="5"/>
      <c r="V1212" s="261"/>
    </row>
    <row r="1213" spans="1:22" s="23" customFormat="1" x14ac:dyDescent="0.25">
      <c r="A1213" s="6">
        <v>1041</v>
      </c>
      <c r="C1213" s="5"/>
      <c r="G1213" s="5"/>
      <c r="H1213" s="12"/>
      <c r="J1213" s="5"/>
      <c r="K1213" s="5"/>
      <c r="L1213" s="166"/>
      <c r="M1213" s="5"/>
      <c r="N1213" s="5"/>
      <c r="O1213" s="5"/>
      <c r="Q1213" s="5"/>
      <c r="R1213" s="166"/>
      <c r="S1213" s="5"/>
      <c r="T1213" s="5"/>
      <c r="U1213" s="5"/>
      <c r="V1213" s="261"/>
    </row>
    <row r="1214" spans="1:22" s="23" customFormat="1" x14ac:dyDescent="0.25">
      <c r="A1214" s="8">
        <v>1042</v>
      </c>
      <c r="C1214" s="5"/>
      <c r="G1214" s="5"/>
      <c r="H1214" s="12"/>
      <c r="J1214" s="5"/>
      <c r="K1214" s="5"/>
      <c r="L1214" s="166"/>
      <c r="M1214" s="5"/>
      <c r="N1214" s="5"/>
      <c r="O1214" s="5"/>
      <c r="Q1214" s="5"/>
      <c r="R1214" s="166"/>
      <c r="S1214" s="5"/>
      <c r="T1214" s="5"/>
      <c r="U1214" s="5"/>
      <c r="V1214" s="261"/>
    </row>
    <row r="1215" spans="1:22" s="23" customFormat="1" x14ac:dyDescent="0.25">
      <c r="A1215" s="6">
        <v>1043</v>
      </c>
      <c r="C1215" s="5"/>
      <c r="G1215" s="5"/>
      <c r="H1215" s="12"/>
      <c r="J1215" s="5"/>
      <c r="K1215" s="5"/>
      <c r="L1215" s="166"/>
      <c r="M1215" s="5"/>
      <c r="N1215" s="5"/>
      <c r="O1215" s="5"/>
      <c r="Q1215" s="5"/>
      <c r="R1215" s="166"/>
      <c r="S1215" s="5"/>
      <c r="T1215" s="5"/>
      <c r="U1215" s="5"/>
      <c r="V1215" s="261"/>
    </row>
    <row r="1216" spans="1:22" s="23" customFormat="1" x14ac:dyDescent="0.25">
      <c r="A1216" s="8">
        <v>1044</v>
      </c>
      <c r="C1216" s="5"/>
      <c r="G1216" s="5"/>
      <c r="H1216" s="12"/>
      <c r="J1216" s="5"/>
      <c r="K1216" s="5"/>
      <c r="L1216" s="166"/>
      <c r="M1216" s="5"/>
      <c r="N1216" s="5"/>
      <c r="O1216" s="5"/>
      <c r="Q1216" s="5"/>
      <c r="R1216" s="166"/>
      <c r="S1216" s="5"/>
      <c r="T1216" s="5"/>
      <c r="U1216" s="5"/>
      <c r="V1216" s="261"/>
    </row>
    <row r="1217" spans="1:22" s="23" customFormat="1" x14ac:dyDescent="0.25">
      <c r="A1217" s="6">
        <v>1045</v>
      </c>
      <c r="C1217" s="5"/>
      <c r="G1217" s="5"/>
      <c r="H1217" s="12"/>
      <c r="J1217" s="5"/>
      <c r="K1217" s="5"/>
      <c r="L1217" s="166"/>
      <c r="M1217" s="5"/>
      <c r="N1217" s="5"/>
      <c r="O1217" s="5"/>
      <c r="Q1217" s="5"/>
      <c r="R1217" s="166"/>
      <c r="S1217" s="5"/>
      <c r="T1217" s="5"/>
      <c r="U1217" s="5"/>
      <c r="V1217" s="261"/>
    </row>
    <row r="1218" spans="1:22" s="23" customFormat="1" x14ac:dyDescent="0.25">
      <c r="A1218" s="8">
        <v>1046</v>
      </c>
      <c r="C1218" s="5"/>
      <c r="G1218" s="5"/>
      <c r="H1218" s="12"/>
      <c r="J1218" s="5"/>
      <c r="K1218" s="5"/>
      <c r="L1218" s="166"/>
      <c r="M1218" s="5"/>
      <c r="N1218" s="5"/>
      <c r="O1218" s="5"/>
      <c r="Q1218" s="5"/>
      <c r="R1218" s="166"/>
      <c r="S1218" s="5"/>
      <c r="T1218" s="5"/>
      <c r="U1218" s="5"/>
      <c r="V1218" s="261"/>
    </row>
    <row r="1219" spans="1:22" s="23" customFormat="1" x14ac:dyDescent="0.25">
      <c r="A1219" s="6">
        <v>1047</v>
      </c>
      <c r="C1219" s="5"/>
      <c r="G1219" s="5"/>
      <c r="H1219" s="12"/>
      <c r="J1219" s="5"/>
      <c r="K1219" s="5"/>
      <c r="L1219" s="166"/>
      <c r="M1219" s="5"/>
      <c r="N1219" s="5"/>
      <c r="O1219" s="5"/>
      <c r="Q1219" s="5"/>
      <c r="R1219" s="166"/>
      <c r="S1219" s="5"/>
      <c r="T1219" s="5"/>
      <c r="U1219" s="5"/>
      <c r="V1219" s="261"/>
    </row>
    <row r="1220" spans="1:22" s="23" customFormat="1" x14ac:dyDescent="0.25">
      <c r="A1220" s="8">
        <v>1048</v>
      </c>
      <c r="C1220" s="5"/>
      <c r="G1220" s="5"/>
      <c r="H1220" s="12"/>
      <c r="J1220" s="5"/>
      <c r="K1220" s="5"/>
      <c r="L1220" s="166"/>
      <c r="M1220" s="5"/>
      <c r="N1220" s="5"/>
      <c r="O1220" s="5"/>
      <c r="Q1220" s="5"/>
      <c r="R1220" s="166"/>
      <c r="S1220" s="5"/>
      <c r="T1220" s="5"/>
      <c r="U1220" s="5"/>
      <c r="V1220" s="261"/>
    </row>
    <row r="1221" spans="1:22" s="23" customFormat="1" x14ac:dyDescent="0.25">
      <c r="A1221" s="6">
        <v>1049</v>
      </c>
      <c r="C1221" s="5"/>
      <c r="G1221" s="5"/>
      <c r="H1221" s="12"/>
      <c r="J1221" s="5"/>
      <c r="K1221" s="5"/>
      <c r="L1221" s="166"/>
      <c r="M1221" s="5"/>
      <c r="N1221" s="5"/>
      <c r="O1221" s="5"/>
      <c r="Q1221" s="5"/>
      <c r="R1221" s="166"/>
      <c r="S1221" s="5"/>
      <c r="T1221" s="5"/>
      <c r="U1221" s="5"/>
      <c r="V1221" s="261"/>
    </row>
    <row r="1222" spans="1:22" s="23" customFormat="1" x14ac:dyDescent="0.25">
      <c r="A1222" s="8">
        <v>1050</v>
      </c>
      <c r="C1222" s="5"/>
      <c r="G1222" s="5"/>
      <c r="H1222" s="12"/>
      <c r="J1222" s="5"/>
      <c r="K1222" s="5"/>
      <c r="L1222" s="166"/>
      <c r="M1222" s="5"/>
      <c r="N1222" s="5"/>
      <c r="O1222" s="5"/>
      <c r="Q1222" s="5"/>
      <c r="R1222" s="166"/>
      <c r="S1222" s="5"/>
      <c r="T1222" s="5"/>
      <c r="U1222" s="5"/>
      <c r="V1222" s="261"/>
    </row>
    <row r="1223" spans="1:22" s="23" customFormat="1" x14ac:dyDescent="0.25">
      <c r="A1223" s="6">
        <v>1051</v>
      </c>
      <c r="C1223" s="5"/>
      <c r="G1223" s="5"/>
      <c r="H1223" s="12"/>
      <c r="J1223" s="5"/>
      <c r="K1223" s="5"/>
      <c r="L1223" s="166"/>
      <c r="M1223" s="5"/>
      <c r="N1223" s="5"/>
      <c r="O1223" s="5"/>
      <c r="Q1223" s="5"/>
      <c r="R1223" s="166"/>
      <c r="S1223" s="5"/>
      <c r="T1223" s="5"/>
      <c r="U1223" s="5"/>
      <c r="V1223" s="261"/>
    </row>
    <row r="1224" spans="1:22" s="23" customFormat="1" x14ac:dyDescent="0.25">
      <c r="A1224" s="8">
        <v>1052</v>
      </c>
      <c r="C1224" s="5"/>
      <c r="G1224" s="5"/>
      <c r="H1224" s="12"/>
      <c r="J1224" s="5"/>
      <c r="K1224" s="5"/>
      <c r="L1224" s="166"/>
      <c r="M1224" s="5"/>
      <c r="N1224" s="5"/>
      <c r="O1224" s="5"/>
      <c r="Q1224" s="5"/>
      <c r="R1224" s="166"/>
      <c r="S1224" s="5"/>
      <c r="T1224" s="5"/>
      <c r="U1224" s="5"/>
      <c r="V1224" s="261"/>
    </row>
    <row r="1225" spans="1:22" s="23" customFormat="1" x14ac:dyDescent="0.25">
      <c r="A1225" s="6">
        <v>1053</v>
      </c>
      <c r="C1225" s="5"/>
      <c r="G1225" s="5"/>
      <c r="H1225" s="12"/>
      <c r="J1225" s="5"/>
      <c r="K1225" s="5"/>
      <c r="L1225" s="166"/>
      <c r="M1225" s="5"/>
      <c r="N1225" s="5"/>
      <c r="O1225" s="5"/>
      <c r="Q1225" s="5"/>
      <c r="R1225" s="166"/>
      <c r="S1225" s="5"/>
      <c r="T1225" s="5"/>
      <c r="U1225" s="5"/>
      <c r="V1225" s="261"/>
    </row>
    <row r="1226" spans="1:22" s="23" customFormat="1" x14ac:dyDescent="0.25">
      <c r="A1226" s="8">
        <v>1054</v>
      </c>
      <c r="C1226" s="5"/>
      <c r="G1226" s="5"/>
      <c r="H1226" s="12"/>
      <c r="J1226" s="5"/>
      <c r="K1226" s="5"/>
      <c r="L1226" s="166"/>
      <c r="M1226" s="5"/>
      <c r="N1226" s="5"/>
      <c r="O1226" s="5"/>
      <c r="Q1226" s="5"/>
      <c r="R1226" s="166"/>
      <c r="S1226" s="5"/>
      <c r="T1226" s="5"/>
      <c r="U1226" s="5"/>
      <c r="V1226" s="261"/>
    </row>
    <row r="1227" spans="1:22" s="23" customFormat="1" x14ac:dyDescent="0.25">
      <c r="A1227" s="6">
        <v>1055</v>
      </c>
      <c r="C1227" s="5"/>
      <c r="G1227" s="5"/>
      <c r="H1227" s="12"/>
      <c r="J1227" s="5"/>
      <c r="K1227" s="5"/>
      <c r="L1227" s="166"/>
      <c r="M1227" s="5"/>
      <c r="N1227" s="5"/>
      <c r="O1227" s="5"/>
      <c r="Q1227" s="5"/>
      <c r="R1227" s="166"/>
      <c r="S1227" s="5"/>
      <c r="T1227" s="5"/>
      <c r="U1227" s="5"/>
      <c r="V1227" s="261"/>
    </row>
    <row r="1228" spans="1:22" s="23" customFormat="1" x14ac:dyDescent="0.25">
      <c r="A1228" s="8">
        <v>1056</v>
      </c>
      <c r="C1228" s="5"/>
      <c r="G1228" s="5"/>
      <c r="H1228" s="12"/>
      <c r="J1228" s="5"/>
      <c r="K1228" s="5"/>
      <c r="L1228" s="166"/>
      <c r="M1228" s="5"/>
      <c r="N1228" s="5"/>
      <c r="O1228" s="5"/>
      <c r="Q1228" s="5"/>
      <c r="R1228" s="166"/>
      <c r="S1228" s="5"/>
      <c r="T1228" s="5"/>
      <c r="U1228" s="5"/>
      <c r="V1228" s="261"/>
    </row>
    <row r="1229" spans="1:22" s="23" customFormat="1" x14ac:dyDescent="0.25">
      <c r="A1229" s="6">
        <v>1057</v>
      </c>
      <c r="C1229" s="5"/>
      <c r="G1229" s="5"/>
      <c r="H1229" s="12"/>
      <c r="J1229" s="5"/>
      <c r="K1229" s="5"/>
      <c r="L1229" s="166"/>
      <c r="M1229" s="5"/>
      <c r="N1229" s="5"/>
      <c r="O1229" s="5"/>
      <c r="Q1229" s="5"/>
      <c r="R1229" s="166"/>
      <c r="S1229" s="5"/>
      <c r="T1229" s="5"/>
      <c r="U1229" s="5"/>
      <c r="V1229" s="261"/>
    </row>
    <row r="1230" spans="1:22" s="23" customFormat="1" x14ac:dyDescent="0.25">
      <c r="A1230" s="8">
        <v>1058</v>
      </c>
      <c r="C1230" s="5"/>
      <c r="G1230" s="5"/>
      <c r="H1230" s="12"/>
      <c r="J1230" s="5"/>
      <c r="K1230" s="5"/>
      <c r="L1230" s="166"/>
      <c r="M1230" s="5"/>
      <c r="N1230" s="5"/>
      <c r="O1230" s="5"/>
      <c r="Q1230" s="5"/>
      <c r="R1230" s="166"/>
      <c r="S1230" s="5"/>
      <c r="T1230" s="5"/>
      <c r="U1230" s="5"/>
      <c r="V1230" s="261"/>
    </row>
    <row r="1231" spans="1:22" s="23" customFormat="1" x14ac:dyDescent="0.25">
      <c r="A1231" s="6">
        <v>1059</v>
      </c>
      <c r="C1231" s="5"/>
      <c r="G1231" s="5"/>
      <c r="H1231" s="12"/>
      <c r="J1231" s="5"/>
      <c r="K1231" s="5"/>
      <c r="L1231" s="166"/>
      <c r="M1231" s="5"/>
      <c r="N1231" s="5"/>
      <c r="O1231" s="5"/>
      <c r="Q1231" s="5"/>
      <c r="R1231" s="166"/>
      <c r="S1231" s="5"/>
      <c r="T1231" s="5"/>
      <c r="U1231" s="5"/>
      <c r="V1231" s="261"/>
    </row>
    <row r="1232" spans="1:22" s="23" customFormat="1" x14ac:dyDescent="0.25">
      <c r="A1232" s="8">
        <v>1060</v>
      </c>
      <c r="C1232" s="5"/>
      <c r="G1232" s="5"/>
      <c r="H1232" s="12"/>
      <c r="J1232" s="5"/>
      <c r="K1232" s="5"/>
      <c r="L1232" s="166"/>
      <c r="M1232" s="5"/>
      <c r="N1232" s="5"/>
      <c r="O1232" s="5"/>
      <c r="Q1232" s="5"/>
      <c r="R1232" s="166"/>
      <c r="S1232" s="5"/>
      <c r="T1232" s="5"/>
      <c r="U1232" s="5"/>
      <c r="V1232" s="261"/>
    </row>
    <row r="1233" spans="1:22" s="23" customFormat="1" x14ac:dyDescent="0.25">
      <c r="A1233" s="6">
        <v>1061</v>
      </c>
      <c r="C1233" s="5"/>
      <c r="G1233" s="5"/>
      <c r="H1233" s="12"/>
      <c r="J1233" s="5"/>
      <c r="K1233" s="5"/>
      <c r="L1233" s="166"/>
      <c r="M1233" s="5"/>
      <c r="N1233" s="5"/>
      <c r="O1233" s="5"/>
      <c r="Q1233" s="5"/>
      <c r="R1233" s="166"/>
      <c r="S1233" s="5"/>
      <c r="T1233" s="5"/>
      <c r="U1233" s="5"/>
      <c r="V1233" s="261"/>
    </row>
    <row r="1234" spans="1:22" s="23" customFormat="1" x14ac:dyDescent="0.25">
      <c r="A1234" s="8">
        <v>1062</v>
      </c>
      <c r="C1234" s="5"/>
      <c r="G1234" s="5"/>
      <c r="H1234" s="12"/>
      <c r="J1234" s="5"/>
      <c r="K1234" s="5"/>
      <c r="L1234" s="166"/>
      <c r="M1234" s="5"/>
      <c r="N1234" s="5"/>
      <c r="O1234" s="5"/>
      <c r="Q1234" s="5"/>
      <c r="R1234" s="166"/>
      <c r="S1234" s="5"/>
      <c r="T1234" s="5"/>
      <c r="U1234" s="5"/>
      <c r="V1234" s="261"/>
    </row>
    <row r="1235" spans="1:22" s="23" customFormat="1" x14ac:dyDescent="0.25">
      <c r="A1235" s="6">
        <v>1063</v>
      </c>
      <c r="C1235" s="5"/>
      <c r="G1235" s="5"/>
      <c r="H1235" s="12"/>
      <c r="J1235" s="5"/>
      <c r="K1235" s="5"/>
      <c r="L1235" s="166"/>
      <c r="M1235" s="5"/>
      <c r="N1235" s="5"/>
      <c r="O1235" s="5"/>
      <c r="Q1235" s="5"/>
      <c r="R1235" s="166"/>
      <c r="S1235" s="5"/>
      <c r="T1235" s="5"/>
      <c r="U1235" s="5"/>
      <c r="V1235" s="261"/>
    </row>
    <row r="1236" spans="1:22" s="23" customFormat="1" x14ac:dyDescent="0.25">
      <c r="A1236" s="8">
        <v>1064</v>
      </c>
      <c r="C1236" s="5"/>
      <c r="G1236" s="5"/>
      <c r="H1236" s="12"/>
      <c r="J1236" s="5"/>
      <c r="K1236" s="5"/>
      <c r="L1236" s="166"/>
      <c r="M1236" s="5"/>
      <c r="N1236" s="5"/>
      <c r="O1236" s="5"/>
      <c r="Q1236" s="5"/>
      <c r="R1236" s="166"/>
      <c r="S1236" s="5"/>
      <c r="T1236" s="5"/>
      <c r="U1236" s="5"/>
      <c r="V1236" s="261"/>
    </row>
    <row r="1237" spans="1:22" s="23" customFormat="1" x14ac:dyDescent="0.25">
      <c r="A1237" s="6">
        <v>1065</v>
      </c>
      <c r="C1237" s="5"/>
      <c r="G1237" s="5"/>
      <c r="H1237" s="12"/>
      <c r="J1237" s="5"/>
      <c r="K1237" s="5"/>
      <c r="L1237" s="166"/>
      <c r="M1237" s="5"/>
      <c r="N1237" s="5"/>
      <c r="O1237" s="5"/>
      <c r="Q1237" s="5"/>
      <c r="R1237" s="166"/>
      <c r="S1237" s="5"/>
      <c r="T1237" s="5"/>
      <c r="U1237" s="5"/>
      <c r="V1237" s="261"/>
    </row>
    <row r="1238" spans="1:22" s="23" customFormat="1" x14ac:dyDescent="0.25">
      <c r="A1238" s="8">
        <v>1066</v>
      </c>
      <c r="C1238" s="5"/>
      <c r="G1238" s="5"/>
      <c r="H1238" s="12"/>
      <c r="J1238" s="5"/>
      <c r="K1238" s="5"/>
      <c r="L1238" s="166"/>
      <c r="M1238" s="5"/>
      <c r="N1238" s="5"/>
      <c r="O1238" s="5"/>
      <c r="Q1238" s="5"/>
      <c r="R1238" s="166"/>
      <c r="S1238" s="5"/>
      <c r="T1238" s="5"/>
      <c r="U1238" s="5"/>
      <c r="V1238" s="261"/>
    </row>
    <row r="1239" spans="1:22" s="23" customFormat="1" x14ac:dyDescent="0.25">
      <c r="A1239" s="6">
        <v>1067</v>
      </c>
      <c r="C1239" s="5"/>
      <c r="G1239" s="5"/>
      <c r="H1239" s="12"/>
      <c r="J1239" s="5"/>
      <c r="K1239" s="5"/>
      <c r="L1239" s="166"/>
      <c r="M1239" s="5"/>
      <c r="N1239" s="5"/>
      <c r="O1239" s="5"/>
      <c r="Q1239" s="5"/>
      <c r="R1239" s="166"/>
      <c r="S1239" s="5"/>
      <c r="T1239" s="5"/>
      <c r="U1239" s="5"/>
      <c r="V1239" s="261"/>
    </row>
    <row r="1240" spans="1:22" s="23" customFormat="1" x14ac:dyDescent="0.25">
      <c r="A1240" s="8">
        <v>1068</v>
      </c>
      <c r="C1240" s="5"/>
      <c r="G1240" s="5"/>
      <c r="H1240" s="12"/>
      <c r="J1240" s="5"/>
      <c r="K1240" s="5"/>
      <c r="L1240" s="166"/>
      <c r="M1240" s="5"/>
      <c r="N1240" s="5"/>
      <c r="O1240" s="5"/>
      <c r="Q1240" s="5"/>
      <c r="R1240" s="166"/>
      <c r="S1240" s="5"/>
      <c r="T1240" s="5"/>
      <c r="U1240" s="5"/>
      <c r="V1240" s="261"/>
    </row>
    <row r="1241" spans="1:22" s="23" customFormat="1" x14ac:dyDescent="0.25">
      <c r="A1241" s="6">
        <v>1069</v>
      </c>
      <c r="C1241" s="5"/>
      <c r="G1241" s="5"/>
      <c r="H1241" s="12"/>
      <c r="J1241" s="5"/>
      <c r="K1241" s="5"/>
      <c r="L1241" s="166"/>
      <c r="M1241" s="5"/>
      <c r="N1241" s="5"/>
      <c r="O1241" s="5"/>
      <c r="Q1241" s="5"/>
      <c r="R1241" s="166"/>
      <c r="S1241" s="5"/>
      <c r="T1241" s="5"/>
      <c r="U1241" s="5"/>
      <c r="V1241" s="261"/>
    </row>
    <row r="1242" spans="1:22" s="23" customFormat="1" x14ac:dyDescent="0.25">
      <c r="A1242" s="8">
        <v>1070</v>
      </c>
      <c r="C1242" s="5"/>
      <c r="G1242" s="5"/>
      <c r="H1242" s="12"/>
      <c r="J1242" s="5"/>
      <c r="K1242" s="5"/>
      <c r="L1242" s="166"/>
      <c r="M1242" s="5"/>
      <c r="N1242" s="5"/>
      <c r="O1242" s="5"/>
      <c r="Q1242" s="5"/>
      <c r="R1242" s="166"/>
      <c r="S1242" s="5"/>
      <c r="T1242" s="5"/>
      <c r="U1242" s="5"/>
      <c r="V1242" s="261"/>
    </row>
    <row r="1243" spans="1:22" s="23" customFormat="1" x14ac:dyDescent="0.25">
      <c r="A1243" s="6">
        <v>1071</v>
      </c>
      <c r="C1243" s="5"/>
      <c r="G1243" s="5"/>
      <c r="H1243" s="12"/>
      <c r="J1243" s="5"/>
      <c r="K1243" s="5"/>
      <c r="L1243" s="166"/>
      <c r="M1243" s="5"/>
      <c r="N1243" s="5"/>
      <c r="O1243" s="5"/>
      <c r="Q1243" s="5"/>
      <c r="R1243" s="166"/>
      <c r="S1243" s="5"/>
      <c r="T1243" s="5"/>
      <c r="U1243" s="5"/>
      <c r="V1243" s="261"/>
    </row>
    <row r="1244" spans="1:22" s="23" customFormat="1" x14ac:dyDescent="0.25">
      <c r="A1244" s="8">
        <v>1072</v>
      </c>
      <c r="C1244" s="5"/>
      <c r="G1244" s="5"/>
      <c r="H1244" s="12"/>
      <c r="J1244" s="5"/>
      <c r="K1244" s="5"/>
      <c r="L1244" s="166"/>
      <c r="M1244" s="5"/>
      <c r="N1244" s="5"/>
      <c r="O1244" s="5"/>
      <c r="Q1244" s="5"/>
      <c r="R1244" s="166"/>
      <c r="S1244" s="5"/>
      <c r="T1244" s="5"/>
      <c r="U1244" s="5"/>
      <c r="V1244" s="261"/>
    </row>
    <row r="1245" spans="1:22" s="23" customFormat="1" x14ac:dyDescent="0.25">
      <c r="A1245" s="6">
        <v>1073</v>
      </c>
      <c r="C1245" s="5"/>
      <c r="G1245" s="5"/>
      <c r="H1245" s="12"/>
      <c r="J1245" s="5"/>
      <c r="K1245" s="5"/>
      <c r="L1245" s="166"/>
      <c r="M1245" s="5"/>
      <c r="N1245" s="5"/>
      <c r="O1245" s="5"/>
      <c r="Q1245" s="5"/>
      <c r="R1245" s="166"/>
      <c r="S1245" s="5"/>
      <c r="T1245" s="5"/>
      <c r="U1245" s="5"/>
      <c r="V1245" s="261"/>
    </row>
    <row r="1246" spans="1:22" s="23" customFormat="1" x14ac:dyDescent="0.25">
      <c r="A1246" s="8">
        <v>1074</v>
      </c>
      <c r="C1246" s="5"/>
      <c r="G1246" s="5"/>
      <c r="H1246" s="12"/>
      <c r="J1246" s="5"/>
      <c r="K1246" s="5"/>
      <c r="L1246" s="166"/>
      <c r="M1246" s="5"/>
      <c r="N1246" s="5"/>
      <c r="O1246" s="5"/>
      <c r="Q1246" s="5"/>
      <c r="R1246" s="166"/>
      <c r="S1246" s="5"/>
      <c r="T1246" s="5"/>
      <c r="U1246" s="5"/>
      <c r="V1246" s="261"/>
    </row>
    <row r="1247" spans="1:22" s="23" customFormat="1" x14ac:dyDescent="0.25">
      <c r="A1247" s="6">
        <v>1075</v>
      </c>
      <c r="C1247" s="5"/>
      <c r="G1247" s="5"/>
      <c r="H1247" s="12"/>
      <c r="J1247" s="5"/>
      <c r="K1247" s="5"/>
      <c r="L1247" s="166"/>
      <c r="M1247" s="5"/>
      <c r="N1247" s="5"/>
      <c r="O1247" s="5"/>
      <c r="Q1247" s="5"/>
      <c r="R1247" s="166"/>
      <c r="S1247" s="5"/>
      <c r="T1247" s="5"/>
      <c r="U1247" s="5"/>
      <c r="V1247" s="261"/>
    </row>
    <row r="1248" spans="1:22" s="23" customFormat="1" x14ac:dyDescent="0.25">
      <c r="A1248" s="8">
        <v>1076</v>
      </c>
      <c r="C1248" s="5"/>
      <c r="G1248" s="5"/>
      <c r="H1248" s="12"/>
      <c r="J1248" s="5"/>
      <c r="K1248" s="5"/>
      <c r="L1248" s="166"/>
      <c r="M1248" s="5"/>
      <c r="N1248" s="5"/>
      <c r="O1248" s="5"/>
      <c r="Q1248" s="5"/>
      <c r="R1248" s="166"/>
      <c r="S1248" s="5"/>
      <c r="T1248" s="5"/>
      <c r="U1248" s="5"/>
      <c r="V1248" s="261"/>
    </row>
    <row r="1249" spans="1:22" s="23" customFormat="1" x14ac:dyDescent="0.25">
      <c r="A1249" s="6">
        <v>1077</v>
      </c>
      <c r="C1249" s="5"/>
      <c r="G1249" s="5"/>
      <c r="H1249" s="12"/>
      <c r="J1249" s="5"/>
      <c r="K1249" s="5"/>
      <c r="L1249" s="166"/>
      <c r="M1249" s="5"/>
      <c r="N1249" s="5"/>
      <c r="O1249" s="5"/>
      <c r="Q1249" s="5"/>
      <c r="R1249" s="166"/>
      <c r="S1249" s="5"/>
      <c r="T1249" s="5"/>
      <c r="U1249" s="5"/>
      <c r="V1249" s="261"/>
    </row>
    <row r="1250" spans="1:22" s="23" customFormat="1" x14ac:dyDescent="0.25">
      <c r="A1250" s="8">
        <v>1078</v>
      </c>
      <c r="C1250" s="5"/>
      <c r="G1250" s="5"/>
      <c r="H1250" s="12"/>
      <c r="J1250" s="5"/>
      <c r="K1250" s="5"/>
      <c r="L1250" s="166"/>
      <c r="M1250" s="5"/>
      <c r="N1250" s="5"/>
      <c r="O1250" s="5"/>
      <c r="Q1250" s="5"/>
      <c r="R1250" s="166"/>
      <c r="S1250" s="5"/>
      <c r="T1250" s="5"/>
      <c r="U1250" s="5"/>
      <c r="V1250" s="261"/>
    </row>
    <row r="1251" spans="1:22" s="23" customFormat="1" x14ac:dyDescent="0.25">
      <c r="A1251" s="6">
        <v>1079</v>
      </c>
      <c r="C1251" s="5"/>
      <c r="G1251" s="5"/>
      <c r="H1251" s="12"/>
      <c r="J1251" s="5"/>
      <c r="K1251" s="5"/>
      <c r="L1251" s="166"/>
      <c r="M1251" s="5"/>
      <c r="N1251" s="5"/>
      <c r="O1251" s="5"/>
      <c r="Q1251" s="5"/>
      <c r="R1251" s="166"/>
      <c r="S1251" s="5"/>
      <c r="T1251" s="5"/>
      <c r="U1251" s="5"/>
      <c r="V1251" s="261"/>
    </row>
    <row r="1252" spans="1:22" s="23" customFormat="1" x14ac:dyDescent="0.25">
      <c r="A1252" s="8">
        <v>1080</v>
      </c>
      <c r="C1252" s="5"/>
      <c r="G1252" s="5"/>
      <c r="H1252" s="12"/>
      <c r="J1252" s="5"/>
      <c r="K1252" s="5"/>
      <c r="L1252" s="166"/>
      <c r="M1252" s="5"/>
      <c r="N1252" s="5"/>
      <c r="O1252" s="5"/>
      <c r="Q1252" s="5"/>
      <c r="R1252" s="166"/>
      <c r="S1252" s="5"/>
      <c r="T1252" s="5"/>
      <c r="U1252" s="5"/>
      <c r="V1252" s="261"/>
    </row>
    <row r="1253" spans="1:22" s="23" customFormat="1" x14ac:dyDescent="0.25">
      <c r="A1253" s="6">
        <v>1081</v>
      </c>
      <c r="C1253" s="5"/>
      <c r="G1253" s="5"/>
      <c r="H1253" s="12"/>
      <c r="J1253" s="5"/>
      <c r="K1253" s="5"/>
      <c r="L1253" s="166"/>
      <c r="M1253" s="5"/>
      <c r="N1253" s="5"/>
      <c r="O1253" s="5"/>
      <c r="Q1253" s="5"/>
      <c r="R1253" s="166"/>
      <c r="S1253" s="5"/>
      <c r="T1253" s="5"/>
      <c r="U1253" s="5"/>
      <c r="V1253" s="261"/>
    </row>
    <row r="1254" spans="1:22" s="23" customFormat="1" x14ac:dyDescent="0.25">
      <c r="A1254" s="8">
        <v>1082</v>
      </c>
      <c r="C1254" s="5"/>
      <c r="G1254" s="5"/>
      <c r="H1254" s="12"/>
      <c r="J1254" s="5"/>
      <c r="K1254" s="5"/>
      <c r="L1254" s="166"/>
      <c r="M1254" s="5"/>
      <c r="N1254" s="5"/>
      <c r="O1254" s="5"/>
      <c r="Q1254" s="5"/>
      <c r="R1254" s="166"/>
      <c r="S1254" s="5"/>
      <c r="T1254" s="5"/>
      <c r="U1254" s="5"/>
      <c r="V1254" s="261"/>
    </row>
    <row r="1255" spans="1:22" s="23" customFormat="1" x14ac:dyDescent="0.25">
      <c r="A1255" s="6">
        <v>1083</v>
      </c>
      <c r="C1255" s="5"/>
      <c r="G1255" s="5"/>
      <c r="H1255" s="12"/>
      <c r="J1255" s="5"/>
      <c r="K1255" s="5"/>
      <c r="L1255" s="166"/>
      <c r="M1255" s="5"/>
      <c r="N1255" s="5"/>
      <c r="O1255" s="5"/>
      <c r="Q1255" s="5"/>
      <c r="R1255" s="166"/>
      <c r="S1255" s="5"/>
      <c r="T1255" s="5"/>
      <c r="U1255" s="5"/>
      <c r="V1255" s="261"/>
    </row>
    <row r="1256" spans="1:22" s="23" customFormat="1" x14ac:dyDescent="0.25">
      <c r="A1256" s="8">
        <v>1084</v>
      </c>
      <c r="C1256" s="5"/>
      <c r="G1256" s="5"/>
      <c r="H1256" s="12"/>
      <c r="J1256" s="5"/>
      <c r="K1256" s="5"/>
      <c r="L1256" s="166"/>
      <c r="M1256" s="5"/>
      <c r="N1256" s="5"/>
      <c r="O1256" s="5"/>
      <c r="Q1256" s="5"/>
      <c r="R1256" s="166"/>
      <c r="S1256" s="5"/>
      <c r="T1256" s="5"/>
      <c r="U1256" s="5"/>
      <c r="V1256" s="261"/>
    </row>
    <row r="1257" spans="1:22" s="23" customFormat="1" x14ac:dyDescent="0.25">
      <c r="A1257" s="6">
        <v>1085</v>
      </c>
      <c r="C1257" s="5"/>
      <c r="G1257" s="5"/>
      <c r="H1257" s="12"/>
      <c r="J1257" s="5"/>
      <c r="K1257" s="5"/>
      <c r="L1257" s="166"/>
      <c r="M1257" s="5"/>
      <c r="N1257" s="5"/>
      <c r="O1257" s="5"/>
      <c r="Q1257" s="5"/>
      <c r="R1257" s="166"/>
      <c r="S1257" s="5"/>
      <c r="T1257" s="5"/>
      <c r="U1257" s="5"/>
      <c r="V1257" s="261"/>
    </row>
    <row r="1258" spans="1:22" s="23" customFormat="1" x14ac:dyDescent="0.25">
      <c r="A1258" s="8">
        <v>1086</v>
      </c>
      <c r="C1258" s="5"/>
      <c r="G1258" s="5"/>
      <c r="H1258" s="12"/>
      <c r="J1258" s="5"/>
      <c r="K1258" s="5"/>
      <c r="L1258" s="166"/>
      <c r="M1258" s="5"/>
      <c r="N1258" s="5"/>
      <c r="O1258" s="5"/>
      <c r="Q1258" s="5"/>
      <c r="R1258" s="166"/>
      <c r="S1258" s="5"/>
      <c r="T1258" s="5"/>
      <c r="U1258" s="5"/>
      <c r="V1258" s="261"/>
    </row>
    <row r="1259" spans="1:22" s="23" customFormat="1" x14ac:dyDescent="0.25">
      <c r="A1259" s="6">
        <v>1087</v>
      </c>
      <c r="C1259" s="5"/>
      <c r="G1259" s="5"/>
      <c r="H1259" s="12"/>
      <c r="J1259" s="5"/>
      <c r="K1259" s="5"/>
      <c r="L1259" s="166"/>
      <c r="M1259" s="5"/>
      <c r="N1259" s="5"/>
      <c r="O1259" s="5"/>
      <c r="Q1259" s="5"/>
      <c r="R1259" s="166"/>
      <c r="S1259" s="5"/>
      <c r="T1259" s="5"/>
      <c r="U1259" s="5"/>
      <c r="V1259" s="261"/>
    </row>
    <row r="1260" spans="1:22" s="23" customFormat="1" x14ac:dyDescent="0.25">
      <c r="A1260" s="8">
        <v>1088</v>
      </c>
      <c r="C1260" s="5"/>
      <c r="G1260" s="5"/>
      <c r="H1260" s="12"/>
      <c r="J1260" s="5"/>
      <c r="K1260" s="5"/>
      <c r="L1260" s="166"/>
      <c r="M1260" s="5"/>
      <c r="N1260" s="5"/>
      <c r="O1260" s="5"/>
      <c r="Q1260" s="5"/>
      <c r="R1260" s="166"/>
      <c r="S1260" s="5"/>
      <c r="T1260" s="5"/>
      <c r="U1260" s="5"/>
      <c r="V1260" s="261"/>
    </row>
    <row r="1261" spans="1:22" s="23" customFormat="1" x14ac:dyDescent="0.25">
      <c r="A1261" s="6">
        <v>1089</v>
      </c>
      <c r="C1261" s="5"/>
      <c r="G1261" s="5"/>
      <c r="H1261" s="12"/>
      <c r="J1261" s="5"/>
      <c r="K1261" s="5"/>
      <c r="L1261" s="166"/>
      <c r="M1261" s="5"/>
      <c r="N1261" s="5"/>
      <c r="O1261" s="5"/>
      <c r="Q1261" s="5"/>
      <c r="R1261" s="166"/>
      <c r="S1261" s="5"/>
      <c r="T1261" s="5"/>
      <c r="U1261" s="5"/>
      <c r="V1261" s="261"/>
    </row>
    <row r="1262" spans="1:22" s="23" customFormat="1" x14ac:dyDescent="0.25">
      <c r="A1262" s="8">
        <v>1090</v>
      </c>
      <c r="C1262" s="5"/>
      <c r="G1262" s="5"/>
      <c r="H1262" s="12"/>
      <c r="J1262" s="5"/>
      <c r="K1262" s="5"/>
      <c r="L1262" s="166"/>
      <c r="M1262" s="5"/>
      <c r="N1262" s="5"/>
      <c r="O1262" s="5"/>
      <c r="Q1262" s="5"/>
      <c r="R1262" s="166"/>
      <c r="S1262" s="5"/>
      <c r="T1262" s="5"/>
      <c r="U1262" s="5"/>
      <c r="V1262" s="261"/>
    </row>
    <row r="1263" spans="1:22" s="23" customFormat="1" x14ac:dyDescent="0.25">
      <c r="A1263" s="6">
        <v>1091</v>
      </c>
      <c r="C1263" s="5"/>
      <c r="G1263" s="5"/>
      <c r="H1263" s="12"/>
      <c r="J1263" s="5"/>
      <c r="K1263" s="5"/>
      <c r="L1263" s="166"/>
      <c r="M1263" s="5"/>
      <c r="N1263" s="5"/>
      <c r="O1263" s="5"/>
      <c r="Q1263" s="5"/>
      <c r="R1263" s="166"/>
      <c r="S1263" s="5"/>
      <c r="T1263" s="5"/>
      <c r="U1263" s="5"/>
      <c r="V1263" s="261"/>
    </row>
    <row r="1264" spans="1:22" s="23" customFormat="1" x14ac:dyDescent="0.25">
      <c r="A1264" s="8">
        <v>1092</v>
      </c>
      <c r="C1264" s="5"/>
      <c r="G1264" s="5"/>
      <c r="H1264" s="12"/>
      <c r="J1264" s="5"/>
      <c r="K1264" s="5"/>
      <c r="L1264" s="166"/>
      <c r="M1264" s="5"/>
      <c r="N1264" s="5"/>
      <c r="O1264" s="5"/>
      <c r="Q1264" s="5"/>
      <c r="R1264" s="166"/>
      <c r="S1264" s="5"/>
      <c r="T1264" s="5"/>
      <c r="U1264" s="5"/>
      <c r="V1264" s="261"/>
    </row>
    <row r="1265" spans="1:22" s="23" customFormat="1" x14ac:dyDescent="0.25">
      <c r="A1265" s="6">
        <v>1093</v>
      </c>
      <c r="C1265" s="5"/>
      <c r="G1265" s="5"/>
      <c r="H1265" s="12"/>
      <c r="J1265" s="5"/>
      <c r="K1265" s="5"/>
      <c r="L1265" s="166"/>
      <c r="M1265" s="5"/>
      <c r="N1265" s="5"/>
      <c r="O1265" s="5"/>
      <c r="Q1265" s="5"/>
      <c r="R1265" s="166"/>
      <c r="S1265" s="5"/>
      <c r="T1265" s="5"/>
      <c r="U1265" s="5"/>
      <c r="V1265" s="261"/>
    </row>
    <row r="1266" spans="1:22" s="23" customFormat="1" x14ac:dyDescent="0.25">
      <c r="A1266" s="8">
        <v>1094</v>
      </c>
      <c r="C1266" s="5"/>
      <c r="G1266" s="5"/>
      <c r="H1266" s="12"/>
      <c r="J1266" s="5"/>
      <c r="K1266" s="5"/>
      <c r="L1266" s="166"/>
      <c r="M1266" s="5"/>
      <c r="N1266" s="5"/>
      <c r="O1266" s="5"/>
      <c r="Q1266" s="5"/>
      <c r="R1266" s="166"/>
      <c r="S1266" s="5"/>
      <c r="T1266" s="5"/>
      <c r="U1266" s="5"/>
      <c r="V1266" s="261"/>
    </row>
    <row r="1267" spans="1:22" s="23" customFormat="1" x14ac:dyDescent="0.25">
      <c r="A1267" s="6">
        <v>1095</v>
      </c>
      <c r="C1267" s="5"/>
      <c r="G1267" s="5"/>
      <c r="H1267" s="12"/>
      <c r="J1267" s="5"/>
      <c r="K1267" s="5"/>
      <c r="L1267" s="166"/>
      <c r="M1267" s="5"/>
      <c r="N1267" s="5"/>
      <c r="O1267" s="5"/>
      <c r="Q1267" s="5"/>
      <c r="R1267" s="166"/>
      <c r="S1267" s="5"/>
      <c r="T1267" s="5"/>
      <c r="U1267" s="5"/>
      <c r="V1267" s="261"/>
    </row>
    <row r="1268" spans="1:22" s="23" customFormat="1" x14ac:dyDescent="0.25">
      <c r="A1268" s="8">
        <v>1096</v>
      </c>
      <c r="C1268" s="5"/>
      <c r="G1268" s="5"/>
      <c r="H1268" s="12"/>
      <c r="J1268" s="5"/>
      <c r="K1268" s="5"/>
      <c r="L1268" s="166"/>
      <c r="M1268" s="5"/>
      <c r="N1268" s="5"/>
      <c r="O1268" s="5"/>
      <c r="Q1268" s="5"/>
      <c r="R1268" s="166"/>
      <c r="S1268" s="5"/>
      <c r="T1268" s="5"/>
      <c r="U1268" s="5"/>
      <c r="V1268" s="261"/>
    </row>
    <row r="1269" spans="1:22" s="23" customFormat="1" x14ac:dyDescent="0.25">
      <c r="A1269" s="6">
        <v>1097</v>
      </c>
      <c r="C1269" s="5"/>
      <c r="G1269" s="5"/>
      <c r="H1269" s="12"/>
      <c r="J1269" s="5"/>
      <c r="K1269" s="5"/>
      <c r="L1269" s="166"/>
      <c r="M1269" s="5"/>
      <c r="N1269" s="5"/>
      <c r="O1269" s="5"/>
      <c r="Q1269" s="5"/>
      <c r="R1269" s="166"/>
      <c r="S1269" s="5"/>
      <c r="T1269" s="5"/>
      <c r="U1269" s="5"/>
      <c r="V1269" s="261"/>
    </row>
    <row r="1270" spans="1:22" s="23" customFormat="1" x14ac:dyDescent="0.25">
      <c r="A1270" s="8">
        <v>1098</v>
      </c>
      <c r="C1270" s="5"/>
      <c r="G1270" s="5"/>
      <c r="H1270" s="12"/>
      <c r="J1270" s="5"/>
      <c r="K1270" s="5"/>
      <c r="L1270" s="166"/>
      <c r="M1270" s="5"/>
      <c r="N1270" s="5"/>
      <c r="O1270" s="5"/>
      <c r="Q1270" s="5"/>
      <c r="R1270" s="166"/>
      <c r="S1270" s="5"/>
      <c r="T1270" s="5"/>
      <c r="U1270" s="5"/>
      <c r="V1270" s="261"/>
    </row>
    <row r="1271" spans="1:22" s="23" customFormat="1" x14ac:dyDescent="0.25">
      <c r="A1271" s="6">
        <v>1099</v>
      </c>
      <c r="C1271" s="5"/>
      <c r="G1271" s="5"/>
      <c r="H1271" s="12"/>
      <c r="J1271" s="5"/>
      <c r="K1271" s="5"/>
      <c r="L1271" s="166"/>
      <c r="M1271" s="5"/>
      <c r="N1271" s="5"/>
      <c r="O1271" s="5"/>
      <c r="Q1271" s="5"/>
      <c r="R1271" s="166"/>
      <c r="S1271" s="5"/>
      <c r="T1271" s="5"/>
      <c r="U1271" s="5"/>
      <c r="V1271" s="261"/>
    </row>
    <row r="1272" spans="1:22" s="23" customFormat="1" x14ac:dyDescent="0.25">
      <c r="A1272" s="8">
        <v>1100</v>
      </c>
      <c r="C1272" s="5"/>
      <c r="G1272" s="5"/>
      <c r="H1272" s="12"/>
      <c r="J1272" s="5"/>
      <c r="K1272" s="5"/>
      <c r="L1272" s="166"/>
      <c r="M1272" s="5"/>
      <c r="N1272" s="5"/>
      <c r="O1272" s="5"/>
      <c r="Q1272" s="5"/>
      <c r="R1272" s="166"/>
      <c r="S1272" s="5"/>
      <c r="T1272" s="5"/>
      <c r="U1272" s="5"/>
      <c r="V1272" s="261"/>
    </row>
    <row r="1273" spans="1:22" s="23" customFormat="1" x14ac:dyDescent="0.25">
      <c r="A1273" s="6">
        <v>1101</v>
      </c>
      <c r="C1273" s="5"/>
      <c r="G1273" s="5"/>
      <c r="H1273" s="12"/>
      <c r="J1273" s="5"/>
      <c r="K1273" s="5"/>
      <c r="L1273" s="166"/>
      <c r="M1273" s="5"/>
      <c r="N1273" s="5"/>
      <c r="O1273" s="5"/>
      <c r="Q1273" s="5"/>
      <c r="R1273" s="166"/>
      <c r="S1273" s="5"/>
      <c r="T1273" s="5"/>
      <c r="U1273" s="5"/>
      <c r="V1273" s="261"/>
    </row>
    <row r="1274" spans="1:22" s="23" customFormat="1" x14ac:dyDescent="0.25">
      <c r="A1274" s="8">
        <v>1102</v>
      </c>
      <c r="C1274" s="5"/>
      <c r="G1274" s="5"/>
      <c r="H1274" s="12"/>
      <c r="J1274" s="5"/>
      <c r="K1274" s="5"/>
      <c r="L1274" s="166"/>
      <c r="M1274" s="5"/>
      <c r="N1274" s="5"/>
      <c r="O1274" s="5"/>
      <c r="Q1274" s="5"/>
      <c r="R1274" s="166"/>
      <c r="S1274" s="5"/>
      <c r="T1274" s="5"/>
      <c r="U1274" s="5"/>
      <c r="V1274" s="261"/>
    </row>
    <row r="1275" spans="1:22" s="23" customFormat="1" x14ac:dyDescent="0.25">
      <c r="A1275" s="6">
        <v>1103</v>
      </c>
      <c r="C1275" s="5"/>
      <c r="G1275" s="5"/>
      <c r="H1275" s="12"/>
      <c r="J1275" s="5"/>
      <c r="K1275" s="5"/>
      <c r="L1275" s="166"/>
      <c r="M1275" s="5"/>
      <c r="N1275" s="5"/>
      <c r="O1275" s="5"/>
      <c r="Q1275" s="5"/>
      <c r="R1275" s="166"/>
      <c r="S1275" s="5"/>
      <c r="T1275" s="5"/>
      <c r="U1275" s="5"/>
      <c r="V1275" s="261"/>
    </row>
    <row r="1276" spans="1:22" s="23" customFormat="1" x14ac:dyDescent="0.25">
      <c r="A1276" s="8">
        <v>1104</v>
      </c>
      <c r="C1276" s="5"/>
      <c r="G1276" s="5"/>
      <c r="H1276" s="12"/>
      <c r="J1276" s="5"/>
      <c r="K1276" s="5"/>
      <c r="L1276" s="166"/>
      <c r="M1276" s="5"/>
      <c r="N1276" s="5"/>
      <c r="O1276" s="5"/>
      <c r="Q1276" s="5"/>
      <c r="R1276" s="166"/>
      <c r="S1276" s="5"/>
      <c r="T1276" s="5"/>
      <c r="U1276" s="5"/>
      <c r="V1276" s="261"/>
    </row>
    <row r="1277" spans="1:22" s="23" customFormat="1" x14ac:dyDescent="0.25">
      <c r="A1277" s="6">
        <v>1105</v>
      </c>
      <c r="C1277" s="5"/>
      <c r="G1277" s="5"/>
      <c r="H1277" s="12"/>
      <c r="J1277" s="5"/>
      <c r="K1277" s="5"/>
      <c r="L1277" s="166"/>
      <c r="M1277" s="5"/>
      <c r="N1277" s="5"/>
      <c r="O1277" s="5"/>
      <c r="Q1277" s="5"/>
      <c r="R1277" s="166"/>
      <c r="S1277" s="5"/>
      <c r="T1277" s="5"/>
      <c r="U1277" s="5"/>
      <c r="V1277" s="261"/>
    </row>
    <row r="1278" spans="1:22" s="23" customFormat="1" x14ac:dyDescent="0.25">
      <c r="A1278" s="8">
        <v>1106</v>
      </c>
      <c r="C1278" s="5"/>
      <c r="G1278" s="5"/>
      <c r="H1278" s="12"/>
      <c r="J1278" s="5"/>
      <c r="K1278" s="5"/>
      <c r="L1278" s="166"/>
      <c r="M1278" s="5"/>
      <c r="N1278" s="5"/>
      <c r="O1278" s="5"/>
      <c r="Q1278" s="5"/>
      <c r="R1278" s="166"/>
      <c r="S1278" s="5"/>
      <c r="T1278" s="5"/>
      <c r="U1278" s="5"/>
      <c r="V1278" s="261"/>
    </row>
    <row r="1279" spans="1:22" s="23" customFormat="1" x14ac:dyDescent="0.25">
      <c r="A1279" s="6">
        <v>1107</v>
      </c>
      <c r="C1279" s="5"/>
      <c r="G1279" s="5"/>
      <c r="H1279" s="12"/>
      <c r="J1279" s="5"/>
      <c r="K1279" s="5"/>
      <c r="L1279" s="166"/>
      <c r="M1279" s="5"/>
      <c r="N1279" s="5"/>
      <c r="O1279" s="5"/>
      <c r="Q1279" s="5"/>
      <c r="R1279" s="166"/>
      <c r="S1279" s="5"/>
      <c r="T1279" s="5"/>
      <c r="U1279" s="5"/>
      <c r="V1279" s="261"/>
    </row>
    <row r="1280" spans="1:22" s="23" customFormat="1" x14ac:dyDescent="0.25">
      <c r="A1280" s="8">
        <v>1108</v>
      </c>
      <c r="C1280" s="5"/>
      <c r="G1280" s="5"/>
      <c r="H1280" s="12"/>
      <c r="J1280" s="5"/>
      <c r="K1280" s="5"/>
      <c r="L1280" s="166"/>
      <c r="M1280" s="5"/>
      <c r="N1280" s="5"/>
      <c r="O1280" s="5"/>
      <c r="Q1280" s="5"/>
      <c r="R1280" s="166"/>
      <c r="S1280" s="5"/>
      <c r="T1280" s="5"/>
      <c r="U1280" s="5"/>
      <c r="V1280" s="261"/>
    </row>
    <row r="1281" spans="1:22" s="23" customFormat="1" x14ac:dyDescent="0.25">
      <c r="A1281" s="6">
        <v>1109</v>
      </c>
      <c r="C1281" s="5"/>
      <c r="G1281" s="5"/>
      <c r="H1281" s="12"/>
      <c r="J1281" s="5"/>
      <c r="K1281" s="5"/>
      <c r="L1281" s="166"/>
      <c r="M1281" s="5"/>
      <c r="N1281" s="5"/>
      <c r="O1281" s="5"/>
      <c r="Q1281" s="5"/>
      <c r="R1281" s="166"/>
      <c r="S1281" s="5"/>
      <c r="T1281" s="5"/>
      <c r="U1281" s="5"/>
      <c r="V1281" s="261"/>
    </row>
    <row r="1282" spans="1:22" s="23" customFormat="1" x14ac:dyDescent="0.25">
      <c r="A1282" s="8">
        <v>1110</v>
      </c>
      <c r="C1282" s="5"/>
      <c r="G1282" s="5"/>
      <c r="H1282" s="12"/>
      <c r="J1282" s="5"/>
      <c r="K1282" s="5"/>
      <c r="L1282" s="166"/>
      <c r="M1282" s="5"/>
      <c r="N1282" s="5"/>
      <c r="O1282" s="5"/>
      <c r="Q1282" s="5"/>
      <c r="R1282" s="166"/>
      <c r="S1282" s="5"/>
      <c r="T1282" s="5"/>
      <c r="U1282" s="5"/>
      <c r="V1282" s="261"/>
    </row>
    <row r="1283" spans="1:22" s="23" customFormat="1" x14ac:dyDescent="0.25">
      <c r="A1283" s="6">
        <v>1111</v>
      </c>
      <c r="C1283" s="5"/>
      <c r="G1283" s="5"/>
      <c r="H1283" s="12"/>
      <c r="J1283" s="5"/>
      <c r="K1283" s="5"/>
      <c r="L1283" s="166"/>
      <c r="M1283" s="5"/>
      <c r="N1283" s="5"/>
      <c r="O1283" s="5"/>
      <c r="Q1283" s="5"/>
      <c r="R1283" s="166"/>
      <c r="S1283" s="5"/>
      <c r="T1283" s="5"/>
      <c r="U1283" s="5"/>
      <c r="V1283" s="261"/>
    </row>
    <row r="1284" spans="1:22" s="23" customFormat="1" x14ac:dyDescent="0.25">
      <c r="A1284" s="8">
        <v>1112</v>
      </c>
      <c r="C1284" s="5"/>
      <c r="G1284" s="5"/>
      <c r="H1284" s="12"/>
      <c r="J1284" s="5"/>
      <c r="K1284" s="5"/>
      <c r="L1284" s="166"/>
      <c r="M1284" s="5"/>
      <c r="N1284" s="5"/>
      <c r="O1284" s="5"/>
      <c r="Q1284" s="5"/>
      <c r="R1284" s="166"/>
      <c r="S1284" s="5"/>
      <c r="T1284" s="5"/>
      <c r="U1284" s="5"/>
      <c r="V1284" s="261"/>
    </row>
    <row r="1285" spans="1:22" s="23" customFormat="1" x14ac:dyDescent="0.25">
      <c r="A1285" s="6">
        <v>1113</v>
      </c>
      <c r="C1285" s="5"/>
      <c r="G1285" s="5"/>
      <c r="H1285" s="12"/>
      <c r="J1285" s="5"/>
      <c r="K1285" s="5"/>
      <c r="L1285" s="166"/>
      <c r="M1285" s="5"/>
      <c r="N1285" s="5"/>
      <c r="O1285" s="5"/>
      <c r="Q1285" s="5"/>
      <c r="R1285" s="166"/>
      <c r="S1285" s="5"/>
      <c r="T1285" s="5"/>
      <c r="U1285" s="5"/>
      <c r="V1285" s="261"/>
    </row>
    <row r="1286" spans="1:22" s="23" customFormat="1" x14ac:dyDescent="0.25">
      <c r="A1286" s="8">
        <v>1114</v>
      </c>
      <c r="C1286" s="5"/>
      <c r="G1286" s="5"/>
      <c r="H1286" s="12"/>
      <c r="J1286" s="5"/>
      <c r="K1286" s="5"/>
      <c r="L1286" s="166"/>
      <c r="M1286" s="5"/>
      <c r="N1286" s="5"/>
      <c r="O1286" s="5"/>
      <c r="Q1286" s="5"/>
      <c r="R1286" s="166"/>
      <c r="S1286" s="5"/>
      <c r="T1286" s="5"/>
      <c r="U1286" s="5"/>
      <c r="V1286" s="261"/>
    </row>
    <row r="1287" spans="1:22" s="23" customFormat="1" x14ac:dyDescent="0.25">
      <c r="A1287" s="6">
        <v>1115</v>
      </c>
      <c r="C1287" s="5"/>
      <c r="G1287" s="5"/>
      <c r="H1287" s="12"/>
      <c r="J1287" s="5"/>
      <c r="K1287" s="5"/>
      <c r="L1287" s="166"/>
      <c r="M1287" s="5"/>
      <c r="N1287" s="5"/>
      <c r="O1287" s="5"/>
      <c r="Q1287" s="5"/>
      <c r="R1287" s="166"/>
      <c r="S1287" s="5"/>
      <c r="T1287" s="5"/>
      <c r="U1287" s="5"/>
      <c r="V1287" s="261"/>
    </row>
    <row r="1288" spans="1:22" s="23" customFormat="1" x14ac:dyDescent="0.25">
      <c r="A1288" s="8">
        <v>1116</v>
      </c>
      <c r="C1288" s="5"/>
      <c r="G1288" s="5"/>
      <c r="H1288" s="12"/>
      <c r="J1288" s="5"/>
      <c r="K1288" s="5"/>
      <c r="L1288" s="166"/>
      <c r="M1288" s="5"/>
      <c r="N1288" s="5"/>
      <c r="O1288" s="5"/>
      <c r="Q1288" s="5"/>
      <c r="R1288" s="166"/>
      <c r="S1288" s="5"/>
      <c r="T1288" s="5"/>
      <c r="U1288" s="5"/>
      <c r="V1288" s="261"/>
    </row>
    <row r="1289" spans="1:22" s="23" customFormat="1" x14ac:dyDescent="0.25">
      <c r="A1289" s="6">
        <v>1117</v>
      </c>
      <c r="C1289" s="5"/>
      <c r="G1289" s="5"/>
      <c r="H1289" s="12"/>
      <c r="J1289" s="5"/>
      <c r="K1289" s="5"/>
      <c r="L1289" s="166"/>
      <c r="M1289" s="5"/>
      <c r="N1289" s="5"/>
      <c r="O1289" s="5"/>
      <c r="Q1289" s="5"/>
      <c r="R1289" s="166"/>
      <c r="S1289" s="5"/>
      <c r="T1289" s="5"/>
      <c r="U1289" s="5"/>
      <c r="V1289" s="261"/>
    </row>
    <row r="1290" spans="1:22" s="23" customFormat="1" x14ac:dyDescent="0.25">
      <c r="A1290" s="8">
        <v>1118</v>
      </c>
      <c r="C1290" s="5"/>
      <c r="G1290" s="5"/>
      <c r="H1290" s="12"/>
      <c r="J1290" s="5"/>
      <c r="K1290" s="5"/>
      <c r="L1290" s="166"/>
      <c r="M1290" s="5"/>
      <c r="N1290" s="5"/>
      <c r="O1290" s="5"/>
      <c r="Q1290" s="5"/>
      <c r="R1290" s="166"/>
      <c r="S1290" s="5"/>
      <c r="T1290" s="5"/>
      <c r="U1290" s="5"/>
      <c r="V1290" s="261"/>
    </row>
    <row r="1291" spans="1:22" s="23" customFormat="1" x14ac:dyDescent="0.25">
      <c r="A1291" s="6">
        <v>1119</v>
      </c>
      <c r="C1291" s="5"/>
      <c r="G1291" s="5"/>
      <c r="H1291" s="12"/>
      <c r="J1291" s="5"/>
      <c r="K1291" s="5"/>
      <c r="L1291" s="166"/>
      <c r="M1291" s="5"/>
      <c r="N1291" s="5"/>
      <c r="O1291" s="5"/>
      <c r="Q1291" s="5"/>
      <c r="R1291" s="166"/>
      <c r="S1291" s="5"/>
      <c r="T1291" s="5"/>
      <c r="U1291" s="5"/>
      <c r="V1291" s="261"/>
    </row>
    <row r="1292" spans="1:22" s="23" customFormat="1" x14ac:dyDescent="0.25">
      <c r="A1292" s="8">
        <v>1120</v>
      </c>
      <c r="C1292" s="5"/>
      <c r="G1292" s="5"/>
      <c r="H1292" s="12"/>
      <c r="J1292" s="5"/>
      <c r="K1292" s="5"/>
      <c r="L1292" s="166"/>
      <c r="M1292" s="5"/>
      <c r="N1292" s="5"/>
      <c r="O1292" s="5"/>
      <c r="Q1292" s="5"/>
      <c r="R1292" s="166"/>
      <c r="S1292" s="5"/>
      <c r="T1292" s="5"/>
      <c r="U1292" s="5"/>
      <c r="V1292" s="261"/>
    </row>
    <row r="1293" spans="1:22" s="23" customFormat="1" x14ac:dyDescent="0.25">
      <c r="A1293" s="6">
        <v>1121</v>
      </c>
      <c r="C1293" s="5"/>
      <c r="G1293" s="5"/>
      <c r="H1293" s="12"/>
      <c r="J1293" s="5"/>
      <c r="K1293" s="5"/>
      <c r="L1293" s="166"/>
      <c r="M1293" s="5"/>
      <c r="N1293" s="5"/>
      <c r="O1293" s="5"/>
      <c r="Q1293" s="5"/>
      <c r="R1293" s="166"/>
      <c r="S1293" s="5"/>
      <c r="T1293" s="5"/>
      <c r="U1293" s="5"/>
      <c r="V1293" s="261"/>
    </row>
    <row r="1294" spans="1:22" s="23" customFormat="1" x14ac:dyDescent="0.25">
      <c r="A1294" s="8">
        <v>1122</v>
      </c>
      <c r="C1294" s="5"/>
      <c r="G1294" s="5"/>
      <c r="H1294" s="12"/>
      <c r="J1294" s="5"/>
      <c r="K1294" s="5"/>
      <c r="L1294" s="166"/>
      <c r="M1294" s="5"/>
      <c r="N1294" s="5"/>
      <c r="O1294" s="5"/>
      <c r="Q1294" s="5"/>
      <c r="R1294" s="166"/>
      <c r="S1294" s="5"/>
      <c r="T1294" s="5"/>
      <c r="U1294" s="5"/>
      <c r="V1294" s="261"/>
    </row>
    <row r="1295" spans="1:22" s="23" customFormat="1" x14ac:dyDescent="0.25">
      <c r="A1295" s="6">
        <v>1123</v>
      </c>
      <c r="C1295" s="5"/>
      <c r="G1295" s="5"/>
      <c r="H1295" s="12"/>
      <c r="J1295" s="5"/>
      <c r="K1295" s="5"/>
      <c r="L1295" s="166"/>
      <c r="M1295" s="5"/>
      <c r="N1295" s="5"/>
      <c r="O1295" s="5"/>
      <c r="Q1295" s="5"/>
      <c r="R1295" s="166"/>
      <c r="S1295" s="5"/>
      <c r="T1295" s="5"/>
      <c r="U1295" s="5"/>
      <c r="V1295" s="261"/>
    </row>
    <row r="1296" spans="1:22" s="23" customFormat="1" x14ac:dyDescent="0.25">
      <c r="A1296" s="8">
        <v>1124</v>
      </c>
      <c r="C1296" s="5"/>
      <c r="G1296" s="5"/>
      <c r="H1296" s="12"/>
      <c r="J1296" s="5"/>
      <c r="K1296" s="5"/>
      <c r="L1296" s="166"/>
      <c r="M1296" s="5"/>
      <c r="N1296" s="5"/>
      <c r="O1296" s="5"/>
      <c r="Q1296" s="5"/>
      <c r="R1296" s="166"/>
      <c r="S1296" s="5"/>
      <c r="T1296" s="5"/>
      <c r="U1296" s="5"/>
      <c r="V1296" s="261"/>
    </row>
    <row r="1297" spans="1:22" s="23" customFormat="1" x14ac:dyDescent="0.25">
      <c r="A1297" s="6">
        <v>1125</v>
      </c>
      <c r="C1297" s="5"/>
      <c r="G1297" s="5"/>
      <c r="H1297" s="12"/>
      <c r="J1297" s="5"/>
      <c r="K1297" s="5"/>
      <c r="L1297" s="166"/>
      <c r="M1297" s="5"/>
      <c r="N1297" s="5"/>
      <c r="O1297" s="5"/>
      <c r="Q1297" s="5"/>
      <c r="R1297" s="166"/>
      <c r="S1297" s="5"/>
      <c r="T1297" s="5"/>
      <c r="U1297" s="5"/>
      <c r="V1297" s="261"/>
    </row>
    <row r="1298" spans="1:22" s="23" customFormat="1" x14ac:dyDescent="0.25">
      <c r="A1298" s="8">
        <v>1126</v>
      </c>
      <c r="C1298" s="5"/>
      <c r="G1298" s="5"/>
      <c r="H1298" s="12"/>
      <c r="J1298" s="5"/>
      <c r="K1298" s="5"/>
      <c r="L1298" s="166"/>
      <c r="M1298" s="5"/>
      <c r="N1298" s="5"/>
      <c r="O1298" s="5"/>
      <c r="Q1298" s="5"/>
      <c r="R1298" s="166"/>
      <c r="S1298" s="5"/>
      <c r="T1298" s="5"/>
      <c r="U1298" s="5"/>
      <c r="V1298" s="261"/>
    </row>
    <row r="1299" spans="1:22" s="23" customFormat="1" x14ac:dyDescent="0.25">
      <c r="A1299" s="6">
        <v>1127</v>
      </c>
      <c r="C1299" s="5"/>
      <c r="G1299" s="5"/>
      <c r="H1299" s="12"/>
      <c r="J1299" s="5"/>
      <c r="K1299" s="5"/>
      <c r="L1299" s="166"/>
      <c r="M1299" s="5"/>
      <c r="N1299" s="5"/>
      <c r="O1299" s="5"/>
      <c r="Q1299" s="5"/>
      <c r="R1299" s="166"/>
      <c r="S1299" s="5"/>
      <c r="T1299" s="5"/>
      <c r="U1299" s="5"/>
      <c r="V1299" s="261"/>
    </row>
    <row r="1300" spans="1:22" s="23" customFormat="1" x14ac:dyDescent="0.25">
      <c r="A1300" s="8">
        <v>1128</v>
      </c>
      <c r="C1300" s="5"/>
      <c r="G1300" s="5"/>
      <c r="H1300" s="12"/>
      <c r="J1300" s="5"/>
      <c r="K1300" s="5"/>
      <c r="L1300" s="166"/>
      <c r="M1300" s="5"/>
      <c r="N1300" s="5"/>
      <c r="O1300" s="5"/>
      <c r="Q1300" s="5"/>
      <c r="R1300" s="166"/>
      <c r="S1300" s="5"/>
      <c r="T1300" s="5"/>
      <c r="U1300" s="5"/>
      <c r="V1300" s="261"/>
    </row>
    <row r="1301" spans="1:22" s="23" customFormat="1" x14ac:dyDescent="0.25">
      <c r="A1301" s="6">
        <v>1129</v>
      </c>
      <c r="C1301" s="5"/>
      <c r="G1301" s="5"/>
      <c r="H1301" s="12"/>
      <c r="J1301" s="5"/>
      <c r="K1301" s="5"/>
      <c r="L1301" s="166"/>
      <c r="M1301" s="5"/>
      <c r="N1301" s="5"/>
      <c r="O1301" s="5"/>
      <c r="Q1301" s="5"/>
      <c r="R1301" s="166"/>
      <c r="S1301" s="5"/>
      <c r="T1301" s="5"/>
      <c r="U1301" s="5"/>
      <c r="V1301" s="261"/>
    </row>
    <row r="1302" spans="1:22" s="23" customFormat="1" x14ac:dyDescent="0.25">
      <c r="A1302" s="8">
        <v>1130</v>
      </c>
      <c r="C1302" s="5"/>
      <c r="G1302" s="5"/>
      <c r="H1302" s="12"/>
      <c r="J1302" s="5"/>
      <c r="K1302" s="5"/>
      <c r="L1302" s="166"/>
      <c r="M1302" s="5"/>
      <c r="N1302" s="5"/>
      <c r="O1302" s="5"/>
      <c r="Q1302" s="5"/>
      <c r="R1302" s="166"/>
      <c r="S1302" s="5"/>
      <c r="T1302" s="5"/>
      <c r="U1302" s="5"/>
      <c r="V1302" s="261"/>
    </row>
    <row r="1303" spans="1:22" s="23" customFormat="1" x14ac:dyDescent="0.25">
      <c r="A1303" s="6">
        <v>1131</v>
      </c>
      <c r="C1303" s="5"/>
      <c r="G1303" s="5"/>
      <c r="H1303" s="12"/>
      <c r="J1303" s="5"/>
      <c r="K1303" s="5"/>
      <c r="L1303" s="166"/>
      <c r="M1303" s="5"/>
      <c r="N1303" s="5"/>
      <c r="O1303" s="5"/>
      <c r="Q1303" s="5"/>
      <c r="R1303" s="166"/>
      <c r="S1303" s="5"/>
      <c r="T1303" s="5"/>
      <c r="U1303" s="5"/>
      <c r="V1303" s="261"/>
    </row>
    <row r="1304" spans="1:22" s="23" customFormat="1" x14ac:dyDescent="0.25">
      <c r="A1304" s="8">
        <v>1132</v>
      </c>
      <c r="C1304" s="5"/>
      <c r="G1304" s="5"/>
      <c r="H1304" s="12"/>
      <c r="J1304" s="5"/>
      <c r="K1304" s="5"/>
      <c r="L1304" s="166"/>
      <c r="M1304" s="5"/>
      <c r="N1304" s="5"/>
      <c r="O1304" s="5"/>
      <c r="Q1304" s="5"/>
      <c r="R1304" s="166"/>
      <c r="S1304" s="5"/>
      <c r="T1304" s="5"/>
      <c r="U1304" s="5"/>
      <c r="V1304" s="261"/>
    </row>
    <row r="1305" spans="1:22" s="23" customFormat="1" x14ac:dyDescent="0.25">
      <c r="A1305" s="6">
        <v>1133</v>
      </c>
      <c r="C1305" s="5"/>
      <c r="G1305" s="5"/>
      <c r="H1305" s="12"/>
      <c r="J1305" s="5"/>
      <c r="K1305" s="5"/>
      <c r="L1305" s="166"/>
      <c r="M1305" s="5"/>
      <c r="N1305" s="5"/>
      <c r="O1305" s="5"/>
      <c r="Q1305" s="5"/>
      <c r="R1305" s="166"/>
      <c r="S1305" s="5"/>
      <c r="T1305" s="5"/>
      <c r="U1305" s="5"/>
      <c r="V1305" s="261"/>
    </row>
    <row r="1306" spans="1:22" s="23" customFormat="1" x14ac:dyDescent="0.25">
      <c r="A1306" s="8">
        <v>1134</v>
      </c>
      <c r="C1306" s="5"/>
      <c r="G1306" s="5"/>
      <c r="H1306" s="12"/>
      <c r="J1306" s="5"/>
      <c r="K1306" s="5"/>
      <c r="L1306" s="166"/>
      <c r="M1306" s="5"/>
      <c r="N1306" s="5"/>
      <c r="O1306" s="5"/>
      <c r="Q1306" s="5"/>
      <c r="R1306" s="166"/>
      <c r="S1306" s="5"/>
      <c r="T1306" s="5"/>
      <c r="U1306" s="5"/>
      <c r="V1306" s="261"/>
    </row>
    <row r="1307" spans="1:22" s="23" customFormat="1" x14ac:dyDescent="0.25">
      <c r="A1307" s="6">
        <v>1135</v>
      </c>
      <c r="C1307" s="5"/>
      <c r="G1307" s="5"/>
      <c r="H1307" s="12"/>
      <c r="J1307" s="5"/>
      <c r="K1307" s="5"/>
      <c r="L1307" s="166"/>
      <c r="M1307" s="5"/>
      <c r="N1307" s="5"/>
      <c r="O1307" s="5"/>
      <c r="Q1307" s="5"/>
      <c r="R1307" s="166"/>
      <c r="S1307" s="5"/>
      <c r="T1307" s="5"/>
      <c r="U1307" s="5"/>
      <c r="V1307" s="261"/>
    </row>
    <row r="1308" spans="1:22" s="23" customFormat="1" x14ac:dyDescent="0.25">
      <c r="A1308" s="8">
        <v>1136</v>
      </c>
      <c r="C1308" s="5"/>
      <c r="G1308" s="5"/>
      <c r="H1308" s="12"/>
      <c r="J1308" s="5"/>
      <c r="K1308" s="5"/>
      <c r="L1308" s="166"/>
      <c r="M1308" s="5"/>
      <c r="N1308" s="5"/>
      <c r="O1308" s="5"/>
      <c r="Q1308" s="5"/>
      <c r="R1308" s="166"/>
      <c r="S1308" s="5"/>
      <c r="T1308" s="5"/>
      <c r="U1308" s="5"/>
      <c r="V1308" s="261"/>
    </row>
    <row r="1309" spans="1:22" s="23" customFormat="1" x14ac:dyDescent="0.25">
      <c r="A1309" s="6">
        <v>1137</v>
      </c>
      <c r="C1309" s="5"/>
      <c r="G1309" s="5"/>
      <c r="H1309" s="12"/>
      <c r="J1309" s="5"/>
      <c r="K1309" s="5"/>
      <c r="L1309" s="166"/>
      <c r="M1309" s="5"/>
      <c r="N1309" s="5"/>
      <c r="O1309" s="5"/>
      <c r="Q1309" s="5"/>
      <c r="R1309" s="166"/>
      <c r="S1309" s="5"/>
      <c r="T1309" s="5"/>
      <c r="U1309" s="5"/>
      <c r="V1309" s="261"/>
    </row>
    <row r="1310" spans="1:22" s="23" customFormat="1" x14ac:dyDescent="0.25">
      <c r="A1310" s="8">
        <v>1138</v>
      </c>
      <c r="C1310" s="5"/>
      <c r="G1310" s="5"/>
      <c r="H1310" s="12"/>
      <c r="J1310" s="5"/>
      <c r="K1310" s="5"/>
      <c r="L1310" s="166"/>
      <c r="M1310" s="5"/>
      <c r="N1310" s="5"/>
      <c r="O1310" s="5"/>
      <c r="Q1310" s="5"/>
      <c r="R1310" s="166"/>
      <c r="S1310" s="5"/>
      <c r="T1310" s="5"/>
      <c r="U1310" s="5"/>
      <c r="V1310" s="261"/>
    </row>
    <row r="1311" spans="1:22" s="23" customFormat="1" x14ac:dyDescent="0.25">
      <c r="A1311" s="6">
        <v>1139</v>
      </c>
      <c r="C1311" s="5"/>
      <c r="G1311" s="5"/>
      <c r="H1311" s="12"/>
      <c r="J1311" s="5"/>
      <c r="K1311" s="5"/>
      <c r="L1311" s="166"/>
      <c r="M1311" s="5"/>
      <c r="N1311" s="5"/>
      <c r="O1311" s="5"/>
      <c r="Q1311" s="5"/>
      <c r="R1311" s="166"/>
      <c r="S1311" s="5"/>
      <c r="T1311" s="5"/>
      <c r="U1311" s="5"/>
      <c r="V1311" s="261"/>
    </row>
    <row r="1312" spans="1:22" s="23" customFormat="1" x14ac:dyDescent="0.25">
      <c r="A1312" s="8">
        <v>1140</v>
      </c>
      <c r="C1312" s="5"/>
      <c r="G1312" s="5"/>
      <c r="H1312" s="12"/>
      <c r="J1312" s="5"/>
      <c r="K1312" s="5"/>
      <c r="L1312" s="166"/>
      <c r="M1312" s="5"/>
      <c r="N1312" s="5"/>
      <c r="O1312" s="5"/>
      <c r="Q1312" s="5"/>
      <c r="R1312" s="166"/>
      <c r="S1312" s="5"/>
      <c r="T1312" s="5"/>
      <c r="U1312" s="5"/>
      <c r="V1312" s="261"/>
    </row>
    <row r="1313" spans="1:22" s="23" customFormat="1" x14ac:dyDescent="0.25">
      <c r="A1313" s="6">
        <v>1141</v>
      </c>
      <c r="C1313" s="5"/>
      <c r="G1313" s="5"/>
      <c r="H1313" s="12"/>
      <c r="J1313" s="5"/>
      <c r="K1313" s="5"/>
      <c r="L1313" s="166"/>
      <c r="M1313" s="5"/>
      <c r="N1313" s="5"/>
      <c r="O1313" s="5"/>
      <c r="Q1313" s="5"/>
      <c r="R1313" s="166"/>
      <c r="S1313" s="5"/>
      <c r="T1313" s="5"/>
      <c r="U1313" s="5"/>
      <c r="V1313" s="261"/>
    </row>
    <row r="1314" spans="1:22" s="23" customFormat="1" x14ac:dyDescent="0.25">
      <c r="A1314" s="8">
        <v>1142</v>
      </c>
      <c r="C1314" s="5"/>
      <c r="G1314" s="5"/>
      <c r="H1314" s="12"/>
      <c r="J1314" s="5"/>
      <c r="K1314" s="5"/>
      <c r="L1314" s="166"/>
      <c r="M1314" s="5"/>
      <c r="N1314" s="5"/>
      <c r="O1314" s="5"/>
      <c r="Q1314" s="5"/>
      <c r="R1314" s="166"/>
      <c r="S1314" s="5"/>
      <c r="T1314" s="5"/>
      <c r="U1314" s="5"/>
      <c r="V1314" s="261"/>
    </row>
    <row r="1315" spans="1:22" s="23" customFormat="1" x14ac:dyDescent="0.25">
      <c r="A1315" s="6">
        <v>1143</v>
      </c>
      <c r="C1315" s="5"/>
      <c r="G1315" s="5"/>
      <c r="H1315" s="12"/>
      <c r="J1315" s="5"/>
      <c r="K1315" s="5"/>
      <c r="L1315" s="166"/>
      <c r="M1315" s="5"/>
      <c r="N1315" s="5"/>
      <c r="O1315" s="5"/>
      <c r="Q1315" s="5"/>
      <c r="R1315" s="166"/>
      <c r="S1315" s="5"/>
      <c r="T1315" s="5"/>
      <c r="U1315" s="5"/>
      <c r="V1315" s="261"/>
    </row>
    <row r="1316" spans="1:22" s="23" customFormat="1" x14ac:dyDescent="0.25">
      <c r="A1316" s="8">
        <v>1144</v>
      </c>
      <c r="C1316" s="5"/>
      <c r="G1316" s="5"/>
      <c r="H1316" s="12"/>
      <c r="J1316" s="5"/>
      <c r="K1316" s="5"/>
      <c r="L1316" s="166"/>
      <c r="M1316" s="5"/>
      <c r="N1316" s="5"/>
      <c r="O1316" s="5"/>
      <c r="Q1316" s="5"/>
      <c r="R1316" s="166"/>
      <c r="S1316" s="5"/>
      <c r="T1316" s="5"/>
      <c r="U1316" s="5"/>
      <c r="V1316" s="261"/>
    </row>
    <row r="1317" spans="1:22" s="23" customFormat="1" x14ac:dyDescent="0.25">
      <c r="A1317" s="6">
        <v>1145</v>
      </c>
      <c r="C1317" s="5"/>
      <c r="G1317" s="5"/>
      <c r="H1317" s="12"/>
      <c r="J1317" s="5"/>
      <c r="K1317" s="5"/>
      <c r="L1317" s="166"/>
      <c r="M1317" s="5"/>
      <c r="N1317" s="5"/>
      <c r="O1317" s="5"/>
      <c r="Q1317" s="5"/>
      <c r="R1317" s="166"/>
      <c r="S1317" s="5"/>
      <c r="T1317" s="5"/>
      <c r="U1317" s="5"/>
      <c r="V1317" s="261"/>
    </row>
    <row r="1318" spans="1:22" s="23" customFormat="1" x14ac:dyDescent="0.25">
      <c r="A1318" s="8">
        <v>1146</v>
      </c>
      <c r="C1318" s="5"/>
      <c r="G1318" s="5"/>
      <c r="H1318" s="12"/>
      <c r="J1318" s="5"/>
      <c r="K1318" s="5"/>
      <c r="L1318" s="166"/>
      <c r="M1318" s="5"/>
      <c r="N1318" s="5"/>
      <c r="O1318" s="5"/>
      <c r="Q1318" s="5"/>
      <c r="R1318" s="166"/>
      <c r="S1318" s="5"/>
      <c r="T1318" s="5"/>
      <c r="U1318" s="5"/>
      <c r="V1318" s="261"/>
    </row>
    <row r="1319" spans="1:22" s="23" customFormat="1" x14ac:dyDescent="0.25">
      <c r="A1319" s="6">
        <v>1147</v>
      </c>
      <c r="C1319" s="5"/>
      <c r="G1319" s="5"/>
      <c r="H1319" s="12"/>
      <c r="J1319" s="5"/>
      <c r="K1319" s="5"/>
      <c r="L1319" s="166"/>
      <c r="M1319" s="5"/>
      <c r="N1319" s="5"/>
      <c r="O1319" s="5"/>
      <c r="Q1319" s="5"/>
      <c r="R1319" s="166"/>
      <c r="S1319" s="5"/>
      <c r="T1319" s="5"/>
      <c r="U1319" s="5"/>
      <c r="V1319" s="261"/>
    </row>
    <row r="1320" spans="1:22" s="23" customFormat="1" x14ac:dyDescent="0.25">
      <c r="A1320" s="8">
        <v>1148</v>
      </c>
      <c r="C1320" s="5"/>
      <c r="G1320" s="5"/>
      <c r="H1320" s="12"/>
      <c r="J1320" s="5"/>
      <c r="K1320" s="5"/>
      <c r="L1320" s="166"/>
      <c r="M1320" s="5"/>
      <c r="N1320" s="5"/>
      <c r="O1320" s="5"/>
      <c r="Q1320" s="5"/>
      <c r="R1320" s="166"/>
      <c r="S1320" s="5"/>
      <c r="T1320" s="5"/>
      <c r="U1320" s="5"/>
      <c r="V1320" s="261"/>
    </row>
    <row r="1321" spans="1:22" s="23" customFormat="1" x14ac:dyDescent="0.25">
      <c r="A1321" s="6">
        <v>1149</v>
      </c>
      <c r="C1321" s="5"/>
      <c r="G1321" s="5"/>
      <c r="H1321" s="12"/>
      <c r="J1321" s="5"/>
      <c r="K1321" s="5"/>
      <c r="L1321" s="166"/>
      <c r="M1321" s="5"/>
      <c r="N1321" s="5"/>
      <c r="O1321" s="5"/>
      <c r="Q1321" s="5"/>
      <c r="R1321" s="166"/>
      <c r="S1321" s="5"/>
      <c r="T1321" s="5"/>
      <c r="U1321" s="5"/>
      <c r="V1321" s="261"/>
    </row>
    <row r="1322" spans="1:22" s="23" customFormat="1" x14ac:dyDescent="0.25">
      <c r="A1322" s="8">
        <v>1150</v>
      </c>
      <c r="C1322" s="5"/>
      <c r="G1322" s="5"/>
      <c r="H1322" s="12"/>
      <c r="J1322" s="5"/>
      <c r="K1322" s="5"/>
      <c r="L1322" s="166"/>
      <c r="M1322" s="5"/>
      <c r="N1322" s="5"/>
      <c r="O1322" s="5"/>
      <c r="Q1322" s="5"/>
      <c r="R1322" s="166"/>
      <c r="S1322" s="5"/>
      <c r="T1322" s="5"/>
      <c r="U1322" s="5"/>
      <c r="V1322" s="261"/>
    </row>
    <row r="1323" spans="1:22" s="23" customFormat="1" x14ac:dyDescent="0.25">
      <c r="A1323" s="6">
        <v>1151</v>
      </c>
      <c r="C1323" s="5"/>
      <c r="G1323" s="5"/>
      <c r="H1323" s="12"/>
      <c r="J1323" s="5"/>
      <c r="K1323" s="5"/>
      <c r="L1323" s="166"/>
      <c r="M1323" s="5"/>
      <c r="N1323" s="5"/>
      <c r="O1323" s="5"/>
      <c r="Q1323" s="5"/>
      <c r="R1323" s="166"/>
      <c r="S1323" s="5"/>
      <c r="T1323" s="5"/>
      <c r="U1323" s="5"/>
      <c r="V1323" s="261"/>
    </row>
    <row r="1324" spans="1:22" s="23" customFormat="1" x14ac:dyDescent="0.25">
      <c r="A1324" s="8">
        <v>1152</v>
      </c>
      <c r="C1324" s="5"/>
      <c r="G1324" s="5"/>
      <c r="H1324" s="12"/>
      <c r="J1324" s="5"/>
      <c r="K1324" s="5"/>
      <c r="L1324" s="166"/>
      <c r="M1324" s="5"/>
      <c r="N1324" s="5"/>
      <c r="O1324" s="5"/>
      <c r="Q1324" s="5"/>
      <c r="R1324" s="166"/>
      <c r="S1324" s="5"/>
      <c r="T1324" s="5"/>
      <c r="U1324" s="5"/>
      <c r="V1324" s="261"/>
    </row>
    <row r="1325" spans="1:22" s="23" customFormat="1" x14ac:dyDescent="0.25">
      <c r="A1325" s="6">
        <v>1153</v>
      </c>
      <c r="C1325" s="5"/>
      <c r="G1325" s="5"/>
      <c r="H1325" s="12"/>
      <c r="J1325" s="5"/>
      <c r="K1325" s="5"/>
      <c r="L1325" s="166"/>
      <c r="M1325" s="5"/>
      <c r="N1325" s="5"/>
      <c r="O1325" s="5"/>
      <c r="Q1325" s="5"/>
      <c r="R1325" s="166"/>
      <c r="S1325" s="5"/>
      <c r="T1325" s="5"/>
      <c r="U1325" s="5"/>
      <c r="V1325" s="261"/>
    </row>
    <row r="1326" spans="1:22" s="23" customFormat="1" x14ac:dyDescent="0.25">
      <c r="A1326" s="8">
        <v>1154</v>
      </c>
      <c r="C1326" s="5"/>
      <c r="G1326" s="5"/>
      <c r="H1326" s="12"/>
      <c r="J1326" s="5"/>
      <c r="K1326" s="5"/>
      <c r="L1326" s="166"/>
      <c r="M1326" s="5"/>
      <c r="N1326" s="5"/>
      <c r="O1326" s="5"/>
      <c r="Q1326" s="5"/>
      <c r="R1326" s="166"/>
      <c r="S1326" s="5"/>
      <c r="T1326" s="5"/>
      <c r="U1326" s="5"/>
      <c r="V1326" s="261"/>
    </row>
    <row r="1327" spans="1:22" s="23" customFormat="1" x14ac:dyDescent="0.25">
      <c r="A1327" s="6">
        <v>1155</v>
      </c>
      <c r="C1327" s="5"/>
      <c r="G1327" s="5"/>
      <c r="H1327" s="12"/>
      <c r="J1327" s="5"/>
      <c r="K1327" s="5"/>
      <c r="L1327" s="166"/>
      <c r="M1327" s="5"/>
      <c r="N1327" s="5"/>
      <c r="O1327" s="5"/>
      <c r="Q1327" s="5"/>
      <c r="R1327" s="166"/>
      <c r="S1327" s="5"/>
      <c r="T1327" s="5"/>
      <c r="U1327" s="5"/>
      <c r="V1327" s="261"/>
    </row>
    <row r="1328" spans="1:22" s="23" customFormat="1" x14ac:dyDescent="0.25">
      <c r="A1328" s="8">
        <v>1156</v>
      </c>
      <c r="C1328" s="5"/>
      <c r="G1328" s="5"/>
      <c r="H1328" s="12"/>
      <c r="J1328" s="5"/>
      <c r="K1328" s="5"/>
      <c r="L1328" s="166"/>
      <c r="M1328" s="5"/>
      <c r="N1328" s="5"/>
      <c r="O1328" s="5"/>
      <c r="Q1328" s="5"/>
      <c r="R1328" s="166"/>
      <c r="S1328" s="5"/>
      <c r="T1328" s="5"/>
      <c r="U1328" s="5"/>
      <c r="V1328" s="261"/>
    </row>
    <row r="1329" spans="1:22" s="23" customFormat="1" x14ac:dyDescent="0.25">
      <c r="A1329" s="6">
        <v>1157</v>
      </c>
      <c r="C1329" s="5"/>
      <c r="G1329" s="5"/>
      <c r="H1329" s="12"/>
      <c r="J1329" s="5"/>
      <c r="K1329" s="5"/>
      <c r="L1329" s="166"/>
      <c r="M1329" s="5"/>
      <c r="N1329" s="5"/>
      <c r="O1329" s="5"/>
      <c r="Q1329" s="5"/>
      <c r="R1329" s="166"/>
      <c r="S1329" s="5"/>
      <c r="T1329" s="5"/>
      <c r="U1329" s="5"/>
      <c r="V1329" s="261"/>
    </row>
    <row r="1330" spans="1:22" s="23" customFormat="1" x14ac:dyDescent="0.25">
      <c r="A1330" s="8">
        <v>1158</v>
      </c>
      <c r="C1330" s="5"/>
      <c r="G1330" s="5"/>
      <c r="H1330" s="12"/>
      <c r="J1330" s="5"/>
      <c r="K1330" s="5"/>
      <c r="L1330" s="166"/>
      <c r="M1330" s="5"/>
      <c r="N1330" s="5"/>
      <c r="O1330" s="5"/>
      <c r="Q1330" s="5"/>
      <c r="R1330" s="166"/>
      <c r="S1330" s="5"/>
      <c r="T1330" s="5"/>
      <c r="U1330" s="5"/>
      <c r="V1330" s="261"/>
    </row>
    <row r="1331" spans="1:22" s="23" customFormat="1" x14ac:dyDescent="0.25">
      <c r="A1331" s="6">
        <v>1159</v>
      </c>
      <c r="C1331" s="5"/>
      <c r="G1331" s="5"/>
      <c r="H1331" s="12"/>
      <c r="J1331" s="5"/>
      <c r="K1331" s="5"/>
      <c r="L1331" s="166"/>
      <c r="M1331" s="5"/>
      <c r="N1331" s="5"/>
      <c r="O1331" s="5"/>
      <c r="Q1331" s="5"/>
      <c r="R1331" s="166"/>
      <c r="S1331" s="5"/>
      <c r="T1331" s="5"/>
      <c r="U1331" s="5"/>
      <c r="V1331" s="261"/>
    </row>
    <row r="1332" spans="1:22" s="23" customFormat="1" x14ac:dyDescent="0.25">
      <c r="A1332" s="8">
        <v>1160</v>
      </c>
      <c r="C1332" s="5"/>
      <c r="G1332" s="5"/>
      <c r="H1332" s="12"/>
      <c r="J1332" s="5"/>
      <c r="K1332" s="5"/>
      <c r="L1332" s="166"/>
      <c r="M1332" s="5"/>
      <c r="N1332" s="5"/>
      <c r="O1332" s="5"/>
      <c r="Q1332" s="5"/>
      <c r="R1332" s="166"/>
      <c r="S1332" s="5"/>
      <c r="T1332" s="5"/>
      <c r="U1332" s="5"/>
      <c r="V1332" s="261"/>
    </row>
    <row r="1333" spans="1:22" s="23" customFormat="1" x14ac:dyDescent="0.25">
      <c r="A1333" s="6">
        <v>1161</v>
      </c>
      <c r="C1333" s="5"/>
      <c r="G1333" s="5"/>
      <c r="H1333" s="12"/>
      <c r="J1333" s="5"/>
      <c r="K1333" s="5"/>
      <c r="L1333" s="166"/>
      <c r="M1333" s="5"/>
      <c r="N1333" s="5"/>
      <c r="O1333" s="5"/>
      <c r="Q1333" s="5"/>
      <c r="R1333" s="166"/>
      <c r="S1333" s="5"/>
      <c r="T1333" s="5"/>
      <c r="U1333" s="5"/>
      <c r="V1333" s="261"/>
    </row>
    <row r="1334" spans="1:22" s="23" customFormat="1" x14ac:dyDescent="0.25">
      <c r="A1334" s="8">
        <v>1162</v>
      </c>
      <c r="C1334" s="5"/>
      <c r="G1334" s="5"/>
      <c r="H1334" s="12"/>
      <c r="J1334" s="5"/>
      <c r="K1334" s="5"/>
      <c r="L1334" s="166"/>
      <c r="M1334" s="5"/>
      <c r="N1334" s="5"/>
      <c r="O1334" s="5"/>
      <c r="Q1334" s="5"/>
      <c r="R1334" s="166"/>
      <c r="S1334" s="5"/>
      <c r="T1334" s="5"/>
      <c r="U1334" s="5"/>
      <c r="V1334" s="261"/>
    </row>
    <row r="1335" spans="1:22" s="23" customFormat="1" x14ac:dyDescent="0.25">
      <c r="A1335" s="6">
        <v>1163</v>
      </c>
      <c r="C1335" s="5"/>
      <c r="G1335" s="5"/>
      <c r="H1335" s="12"/>
      <c r="J1335" s="5"/>
      <c r="K1335" s="5"/>
      <c r="L1335" s="166"/>
      <c r="M1335" s="5"/>
      <c r="N1335" s="5"/>
      <c r="O1335" s="5"/>
      <c r="Q1335" s="5"/>
      <c r="R1335" s="166"/>
      <c r="S1335" s="5"/>
      <c r="T1335" s="5"/>
      <c r="U1335" s="5"/>
      <c r="V1335" s="261"/>
    </row>
    <row r="1336" spans="1:22" s="23" customFormat="1" x14ac:dyDescent="0.25">
      <c r="A1336" s="8">
        <v>1164</v>
      </c>
      <c r="C1336" s="5"/>
      <c r="G1336" s="5"/>
      <c r="H1336" s="12"/>
      <c r="J1336" s="5"/>
      <c r="K1336" s="5"/>
      <c r="L1336" s="166"/>
      <c r="M1336" s="5"/>
      <c r="N1336" s="5"/>
      <c r="O1336" s="5"/>
      <c r="Q1336" s="5"/>
      <c r="R1336" s="166"/>
      <c r="S1336" s="5"/>
      <c r="T1336" s="5"/>
      <c r="U1336" s="5"/>
      <c r="V1336" s="261"/>
    </row>
    <row r="1337" spans="1:22" s="23" customFormat="1" x14ac:dyDescent="0.25">
      <c r="A1337" s="6">
        <v>1165</v>
      </c>
      <c r="C1337" s="5"/>
      <c r="G1337" s="5"/>
      <c r="H1337" s="12"/>
      <c r="J1337" s="5"/>
      <c r="K1337" s="5"/>
      <c r="L1337" s="166"/>
      <c r="M1337" s="5"/>
      <c r="N1337" s="5"/>
      <c r="O1337" s="5"/>
      <c r="Q1337" s="5"/>
      <c r="R1337" s="166"/>
      <c r="S1337" s="5"/>
      <c r="T1337" s="5"/>
      <c r="U1337" s="5"/>
      <c r="V1337" s="261"/>
    </row>
    <row r="1338" spans="1:22" s="23" customFormat="1" x14ac:dyDescent="0.25">
      <c r="A1338" s="8">
        <v>1166</v>
      </c>
      <c r="C1338" s="5"/>
      <c r="G1338" s="5"/>
      <c r="H1338" s="12"/>
      <c r="J1338" s="5"/>
      <c r="K1338" s="5"/>
      <c r="L1338" s="166"/>
      <c r="M1338" s="5"/>
      <c r="N1338" s="5"/>
      <c r="O1338" s="5"/>
      <c r="Q1338" s="5"/>
      <c r="R1338" s="166"/>
      <c r="S1338" s="5"/>
      <c r="T1338" s="5"/>
      <c r="U1338" s="5"/>
      <c r="V1338" s="261"/>
    </row>
    <row r="1339" spans="1:22" s="23" customFormat="1" x14ac:dyDescent="0.25">
      <c r="A1339" s="6">
        <v>1167</v>
      </c>
      <c r="C1339" s="5"/>
      <c r="G1339" s="5"/>
      <c r="H1339" s="12"/>
      <c r="J1339" s="5"/>
      <c r="K1339" s="5"/>
      <c r="L1339" s="166"/>
      <c r="M1339" s="5"/>
      <c r="N1339" s="5"/>
      <c r="O1339" s="5"/>
      <c r="Q1339" s="5"/>
      <c r="R1339" s="166"/>
      <c r="S1339" s="5"/>
      <c r="T1339" s="5"/>
      <c r="U1339" s="5"/>
      <c r="V1339" s="261"/>
    </row>
    <row r="1340" spans="1:22" s="23" customFormat="1" x14ac:dyDescent="0.25">
      <c r="A1340" s="8">
        <v>1168</v>
      </c>
      <c r="C1340" s="5"/>
      <c r="G1340" s="5"/>
      <c r="H1340" s="12"/>
      <c r="J1340" s="5"/>
      <c r="K1340" s="5"/>
      <c r="L1340" s="166"/>
      <c r="M1340" s="5"/>
      <c r="N1340" s="5"/>
      <c r="O1340" s="5"/>
      <c r="Q1340" s="5"/>
      <c r="R1340" s="166"/>
      <c r="S1340" s="5"/>
      <c r="T1340" s="5"/>
      <c r="U1340" s="5"/>
      <c r="V1340" s="261"/>
    </row>
    <row r="1341" spans="1:22" s="23" customFormat="1" x14ac:dyDescent="0.25">
      <c r="A1341" s="6">
        <v>1169</v>
      </c>
      <c r="C1341" s="5"/>
      <c r="G1341" s="5"/>
      <c r="H1341" s="12"/>
      <c r="J1341" s="5"/>
      <c r="K1341" s="5"/>
      <c r="L1341" s="166"/>
      <c r="M1341" s="5"/>
      <c r="N1341" s="5"/>
      <c r="O1341" s="5"/>
      <c r="Q1341" s="5"/>
      <c r="R1341" s="166"/>
      <c r="S1341" s="5"/>
      <c r="T1341" s="5"/>
      <c r="U1341" s="5"/>
      <c r="V1341" s="261"/>
    </row>
    <row r="1342" spans="1:22" s="23" customFormat="1" x14ac:dyDescent="0.25">
      <c r="A1342" s="8">
        <v>1170</v>
      </c>
      <c r="C1342" s="5"/>
      <c r="G1342" s="5"/>
      <c r="H1342" s="12"/>
      <c r="J1342" s="5"/>
      <c r="K1342" s="5"/>
      <c r="L1342" s="166"/>
      <c r="M1342" s="5"/>
      <c r="N1342" s="5"/>
      <c r="O1342" s="5"/>
      <c r="Q1342" s="5"/>
      <c r="R1342" s="166"/>
      <c r="S1342" s="5"/>
      <c r="T1342" s="5"/>
      <c r="U1342" s="5"/>
      <c r="V1342" s="261"/>
    </row>
    <row r="1343" spans="1:22" s="23" customFormat="1" x14ac:dyDescent="0.25">
      <c r="A1343" s="6">
        <v>1171</v>
      </c>
      <c r="C1343" s="5"/>
      <c r="G1343" s="5"/>
      <c r="H1343" s="12"/>
      <c r="J1343" s="5"/>
      <c r="K1343" s="5"/>
      <c r="L1343" s="166"/>
      <c r="M1343" s="5"/>
      <c r="N1343" s="5"/>
      <c r="O1343" s="5"/>
      <c r="Q1343" s="5"/>
      <c r="R1343" s="166"/>
      <c r="S1343" s="5"/>
      <c r="T1343" s="5"/>
      <c r="U1343" s="5"/>
      <c r="V1343" s="261"/>
    </row>
    <row r="1344" spans="1:22" s="23" customFormat="1" x14ac:dyDescent="0.25">
      <c r="A1344" s="8">
        <v>1172</v>
      </c>
      <c r="C1344" s="5"/>
      <c r="G1344" s="5"/>
      <c r="H1344" s="12"/>
      <c r="J1344" s="5"/>
      <c r="K1344" s="5"/>
      <c r="L1344" s="166"/>
      <c r="M1344" s="5"/>
      <c r="N1344" s="5"/>
      <c r="O1344" s="5"/>
      <c r="Q1344" s="5"/>
      <c r="R1344" s="166"/>
      <c r="S1344" s="5"/>
      <c r="T1344" s="5"/>
      <c r="U1344" s="5"/>
      <c r="V1344" s="261"/>
    </row>
    <row r="1345" spans="1:22" s="23" customFormat="1" x14ac:dyDescent="0.25">
      <c r="A1345" s="6">
        <v>1173</v>
      </c>
      <c r="C1345" s="5"/>
      <c r="G1345" s="5"/>
      <c r="H1345" s="12"/>
      <c r="J1345" s="5"/>
      <c r="K1345" s="5"/>
      <c r="L1345" s="166"/>
      <c r="M1345" s="5"/>
      <c r="N1345" s="5"/>
      <c r="O1345" s="5"/>
      <c r="Q1345" s="5"/>
      <c r="R1345" s="166"/>
      <c r="S1345" s="5"/>
      <c r="T1345" s="5"/>
      <c r="U1345" s="5"/>
      <c r="V1345" s="261"/>
    </row>
    <row r="1346" spans="1:22" s="23" customFormat="1" x14ac:dyDescent="0.25">
      <c r="A1346" s="8">
        <v>1174</v>
      </c>
      <c r="C1346" s="5"/>
      <c r="G1346" s="5"/>
      <c r="H1346" s="12"/>
      <c r="J1346" s="5"/>
      <c r="K1346" s="5"/>
      <c r="L1346" s="166"/>
      <c r="M1346" s="5"/>
      <c r="N1346" s="5"/>
      <c r="O1346" s="5"/>
      <c r="Q1346" s="5"/>
      <c r="R1346" s="166"/>
      <c r="S1346" s="5"/>
      <c r="T1346" s="5"/>
      <c r="U1346" s="5"/>
      <c r="V1346" s="261"/>
    </row>
    <row r="1347" spans="1:22" s="23" customFormat="1" x14ac:dyDescent="0.25">
      <c r="A1347" s="6">
        <v>1175</v>
      </c>
      <c r="C1347" s="5"/>
      <c r="G1347" s="5"/>
      <c r="H1347" s="12"/>
      <c r="J1347" s="5"/>
      <c r="K1347" s="5"/>
      <c r="L1347" s="166"/>
      <c r="M1347" s="5"/>
      <c r="N1347" s="5"/>
      <c r="O1347" s="5"/>
      <c r="Q1347" s="5"/>
      <c r="R1347" s="166"/>
      <c r="S1347" s="5"/>
      <c r="T1347" s="5"/>
      <c r="U1347" s="5"/>
      <c r="V1347" s="261"/>
    </row>
    <row r="1348" spans="1:22" s="23" customFormat="1" x14ac:dyDescent="0.25">
      <c r="A1348" s="8">
        <v>1176</v>
      </c>
      <c r="C1348" s="5"/>
      <c r="G1348" s="5"/>
      <c r="H1348" s="12"/>
      <c r="J1348" s="5"/>
      <c r="K1348" s="5"/>
      <c r="L1348" s="166"/>
      <c r="M1348" s="5"/>
      <c r="N1348" s="5"/>
      <c r="O1348" s="5"/>
      <c r="Q1348" s="5"/>
      <c r="R1348" s="166"/>
      <c r="S1348" s="5"/>
      <c r="T1348" s="5"/>
      <c r="U1348" s="5"/>
      <c r="V1348" s="261"/>
    </row>
    <row r="1349" spans="1:22" s="23" customFormat="1" x14ac:dyDescent="0.25">
      <c r="A1349" s="6">
        <v>1177</v>
      </c>
      <c r="C1349" s="5"/>
      <c r="G1349" s="5"/>
      <c r="H1349" s="12"/>
      <c r="J1349" s="5"/>
      <c r="K1349" s="5"/>
      <c r="L1349" s="166"/>
      <c r="M1349" s="5"/>
      <c r="N1349" s="5"/>
      <c r="O1349" s="5"/>
      <c r="Q1349" s="5"/>
      <c r="R1349" s="166"/>
      <c r="S1349" s="5"/>
      <c r="T1349" s="5"/>
      <c r="U1349" s="5"/>
      <c r="V1349" s="261"/>
    </row>
    <row r="1350" spans="1:22" s="23" customFormat="1" x14ac:dyDescent="0.25">
      <c r="A1350" s="8">
        <v>1178</v>
      </c>
      <c r="C1350" s="5"/>
      <c r="G1350" s="5"/>
      <c r="H1350" s="12"/>
      <c r="J1350" s="5"/>
      <c r="K1350" s="5"/>
      <c r="L1350" s="166"/>
      <c r="M1350" s="5"/>
      <c r="N1350" s="5"/>
      <c r="O1350" s="5"/>
      <c r="Q1350" s="5"/>
      <c r="R1350" s="166"/>
      <c r="S1350" s="5"/>
      <c r="T1350" s="5"/>
      <c r="U1350" s="5"/>
      <c r="V1350" s="261"/>
    </row>
    <row r="1351" spans="1:22" s="23" customFormat="1" x14ac:dyDescent="0.25">
      <c r="A1351" s="6">
        <v>1179</v>
      </c>
      <c r="C1351" s="5"/>
      <c r="G1351" s="5"/>
      <c r="H1351" s="12"/>
      <c r="J1351" s="5"/>
      <c r="K1351" s="5"/>
      <c r="L1351" s="166"/>
      <c r="M1351" s="5"/>
      <c r="N1351" s="5"/>
      <c r="O1351" s="5"/>
      <c r="Q1351" s="5"/>
      <c r="R1351" s="166"/>
      <c r="S1351" s="5"/>
      <c r="T1351" s="5"/>
      <c r="U1351" s="5"/>
      <c r="V1351" s="261"/>
    </row>
    <row r="1352" spans="1:22" s="23" customFormat="1" x14ac:dyDescent="0.25">
      <c r="A1352" s="8">
        <v>1180</v>
      </c>
      <c r="C1352" s="5"/>
      <c r="G1352" s="5"/>
      <c r="H1352" s="12"/>
      <c r="J1352" s="5"/>
      <c r="K1352" s="5"/>
      <c r="L1352" s="166"/>
      <c r="M1352" s="5"/>
      <c r="N1352" s="5"/>
      <c r="O1352" s="5"/>
      <c r="Q1352" s="5"/>
      <c r="R1352" s="166"/>
      <c r="S1352" s="5"/>
      <c r="T1352" s="5"/>
      <c r="U1352" s="5"/>
      <c r="V1352" s="261"/>
    </row>
    <row r="1353" spans="1:22" s="23" customFormat="1" x14ac:dyDescent="0.25">
      <c r="A1353" s="6">
        <v>1181</v>
      </c>
      <c r="C1353" s="5"/>
      <c r="G1353" s="5"/>
      <c r="H1353" s="12"/>
      <c r="J1353" s="5"/>
      <c r="K1353" s="5"/>
      <c r="L1353" s="166"/>
      <c r="M1353" s="5"/>
      <c r="N1353" s="5"/>
      <c r="O1353" s="5"/>
      <c r="Q1353" s="5"/>
      <c r="R1353" s="166"/>
      <c r="S1353" s="5"/>
      <c r="T1353" s="5"/>
      <c r="U1353" s="5"/>
      <c r="V1353" s="261"/>
    </row>
    <row r="1354" spans="1:22" s="23" customFormat="1" x14ac:dyDescent="0.25">
      <c r="A1354" s="8">
        <v>1182</v>
      </c>
      <c r="C1354" s="5"/>
      <c r="G1354" s="5"/>
      <c r="H1354" s="12"/>
      <c r="J1354" s="5"/>
      <c r="K1354" s="5"/>
      <c r="L1354" s="166"/>
      <c r="M1354" s="5"/>
      <c r="N1354" s="5"/>
      <c r="O1354" s="5"/>
      <c r="Q1354" s="5"/>
      <c r="R1354" s="166"/>
      <c r="S1354" s="5"/>
      <c r="T1354" s="5"/>
      <c r="U1354" s="5"/>
      <c r="V1354" s="261"/>
    </row>
    <row r="1355" spans="1:22" s="23" customFormat="1" x14ac:dyDescent="0.25">
      <c r="A1355" s="6">
        <v>1183</v>
      </c>
      <c r="C1355" s="5"/>
      <c r="G1355" s="5"/>
      <c r="H1355" s="12"/>
      <c r="J1355" s="5"/>
      <c r="K1355" s="5"/>
      <c r="L1355" s="166"/>
      <c r="M1355" s="5"/>
      <c r="N1355" s="5"/>
      <c r="O1355" s="5"/>
      <c r="Q1355" s="5"/>
      <c r="R1355" s="166"/>
      <c r="S1355" s="5"/>
      <c r="T1355" s="5"/>
      <c r="U1355" s="5"/>
      <c r="V1355" s="261"/>
    </row>
    <row r="1356" spans="1:22" s="23" customFormat="1" x14ac:dyDescent="0.25">
      <c r="A1356" s="8">
        <v>1184</v>
      </c>
      <c r="C1356" s="5"/>
      <c r="G1356" s="5"/>
      <c r="H1356" s="12"/>
      <c r="J1356" s="5"/>
      <c r="K1356" s="5"/>
      <c r="L1356" s="166"/>
      <c r="M1356" s="5"/>
      <c r="N1356" s="5"/>
      <c r="O1356" s="5"/>
      <c r="Q1356" s="5"/>
      <c r="R1356" s="166"/>
      <c r="S1356" s="5"/>
      <c r="T1356" s="5"/>
      <c r="U1356" s="5"/>
      <c r="V1356" s="261"/>
    </row>
    <row r="1357" spans="1:22" s="23" customFormat="1" x14ac:dyDescent="0.25">
      <c r="A1357" s="6">
        <v>1185</v>
      </c>
      <c r="C1357" s="5"/>
      <c r="G1357" s="5"/>
      <c r="H1357" s="12"/>
      <c r="J1357" s="5"/>
      <c r="K1357" s="5"/>
      <c r="L1357" s="166"/>
      <c r="M1357" s="5"/>
      <c r="N1357" s="5"/>
      <c r="O1357" s="5"/>
      <c r="Q1357" s="5"/>
      <c r="R1357" s="166"/>
      <c r="S1357" s="5"/>
      <c r="T1357" s="5"/>
      <c r="U1357" s="5"/>
      <c r="V1357" s="261"/>
    </row>
    <row r="1358" spans="1:22" s="23" customFormat="1" x14ac:dyDescent="0.25">
      <c r="A1358" s="8">
        <v>1186</v>
      </c>
      <c r="C1358" s="5"/>
      <c r="G1358" s="5"/>
      <c r="H1358" s="12"/>
      <c r="J1358" s="5"/>
      <c r="K1358" s="5"/>
      <c r="L1358" s="166"/>
      <c r="M1358" s="5"/>
      <c r="N1358" s="5"/>
      <c r="O1358" s="5"/>
      <c r="Q1358" s="5"/>
      <c r="R1358" s="166"/>
      <c r="S1358" s="5"/>
      <c r="T1358" s="5"/>
      <c r="U1358" s="5"/>
      <c r="V1358" s="261"/>
    </row>
    <row r="1359" spans="1:22" s="23" customFormat="1" x14ac:dyDescent="0.25">
      <c r="A1359" s="6">
        <v>1187</v>
      </c>
      <c r="C1359" s="5"/>
      <c r="G1359" s="5"/>
      <c r="H1359" s="12"/>
      <c r="J1359" s="5"/>
      <c r="K1359" s="5"/>
      <c r="L1359" s="166"/>
      <c r="M1359" s="5"/>
      <c r="N1359" s="5"/>
      <c r="O1359" s="5"/>
      <c r="Q1359" s="5"/>
      <c r="R1359" s="166"/>
      <c r="S1359" s="5"/>
      <c r="T1359" s="5"/>
      <c r="U1359" s="5"/>
      <c r="V1359" s="261"/>
    </row>
    <row r="1360" spans="1:22" s="23" customFormat="1" x14ac:dyDescent="0.25">
      <c r="A1360" s="8">
        <v>1188</v>
      </c>
      <c r="C1360" s="5"/>
      <c r="G1360" s="5"/>
      <c r="H1360" s="12"/>
      <c r="J1360" s="5"/>
      <c r="K1360" s="5"/>
      <c r="L1360" s="166"/>
      <c r="M1360" s="5"/>
      <c r="N1360" s="5"/>
      <c r="O1360" s="5"/>
      <c r="Q1360" s="5"/>
      <c r="R1360" s="166"/>
      <c r="S1360" s="5"/>
      <c r="T1360" s="5"/>
      <c r="U1360" s="5"/>
      <c r="V1360" s="261"/>
    </row>
    <row r="1361" spans="1:22" s="23" customFormat="1" x14ac:dyDescent="0.25">
      <c r="A1361" s="6">
        <v>1189</v>
      </c>
      <c r="C1361" s="5"/>
      <c r="G1361" s="5"/>
      <c r="H1361" s="12"/>
      <c r="J1361" s="5"/>
      <c r="K1361" s="5"/>
      <c r="L1361" s="166"/>
      <c r="M1361" s="5"/>
      <c r="N1361" s="5"/>
      <c r="O1361" s="5"/>
      <c r="Q1361" s="5"/>
      <c r="R1361" s="166"/>
      <c r="S1361" s="5"/>
      <c r="T1361" s="5"/>
      <c r="U1361" s="5"/>
      <c r="V1361" s="261"/>
    </row>
    <row r="1362" spans="1:22" s="23" customFormat="1" x14ac:dyDescent="0.25">
      <c r="A1362" s="8">
        <v>1190</v>
      </c>
      <c r="C1362" s="5"/>
      <c r="G1362" s="5"/>
      <c r="H1362" s="12"/>
      <c r="J1362" s="5"/>
      <c r="K1362" s="5"/>
      <c r="L1362" s="166"/>
      <c r="M1362" s="5"/>
      <c r="N1362" s="5"/>
      <c r="O1362" s="5"/>
      <c r="Q1362" s="5"/>
      <c r="R1362" s="166"/>
      <c r="S1362" s="5"/>
      <c r="T1362" s="5"/>
      <c r="U1362" s="5"/>
      <c r="V1362" s="261"/>
    </row>
    <row r="1363" spans="1:22" s="23" customFormat="1" x14ac:dyDescent="0.25">
      <c r="A1363" s="6">
        <v>1191</v>
      </c>
      <c r="C1363" s="5"/>
      <c r="G1363" s="5"/>
      <c r="H1363" s="12"/>
      <c r="J1363" s="5"/>
      <c r="K1363" s="5"/>
      <c r="L1363" s="166"/>
      <c r="M1363" s="5"/>
      <c r="N1363" s="5"/>
      <c r="O1363" s="5"/>
      <c r="Q1363" s="5"/>
      <c r="R1363" s="166"/>
      <c r="S1363" s="5"/>
      <c r="T1363" s="5"/>
      <c r="U1363" s="5"/>
      <c r="V1363" s="261"/>
    </row>
    <row r="1364" spans="1:22" s="23" customFormat="1" x14ac:dyDescent="0.25">
      <c r="A1364" s="8">
        <v>1192</v>
      </c>
      <c r="C1364" s="5"/>
      <c r="G1364" s="5"/>
      <c r="H1364" s="12"/>
      <c r="J1364" s="5"/>
      <c r="K1364" s="5"/>
      <c r="L1364" s="166"/>
      <c r="M1364" s="5"/>
      <c r="N1364" s="5"/>
      <c r="O1364" s="5"/>
      <c r="Q1364" s="5"/>
      <c r="R1364" s="166"/>
      <c r="S1364" s="5"/>
      <c r="T1364" s="5"/>
      <c r="U1364" s="5"/>
      <c r="V1364" s="261"/>
    </row>
    <row r="1365" spans="1:22" s="23" customFormat="1" x14ac:dyDescent="0.25">
      <c r="A1365" s="6">
        <v>1193</v>
      </c>
      <c r="C1365" s="5"/>
      <c r="G1365" s="5"/>
      <c r="H1365" s="12"/>
      <c r="J1365" s="5"/>
      <c r="K1365" s="5"/>
      <c r="L1365" s="166"/>
      <c r="M1365" s="5"/>
      <c r="N1365" s="5"/>
      <c r="O1365" s="5"/>
      <c r="Q1365" s="5"/>
      <c r="R1365" s="166"/>
      <c r="S1365" s="5"/>
      <c r="T1365" s="5"/>
      <c r="U1365" s="5"/>
      <c r="V1365" s="261"/>
    </row>
    <row r="1366" spans="1:22" s="23" customFormat="1" x14ac:dyDescent="0.25">
      <c r="A1366" s="8">
        <v>1194</v>
      </c>
      <c r="C1366" s="5"/>
      <c r="G1366" s="5"/>
      <c r="H1366" s="12"/>
      <c r="J1366" s="5"/>
      <c r="K1366" s="5"/>
      <c r="L1366" s="166"/>
      <c r="M1366" s="5"/>
      <c r="N1366" s="5"/>
      <c r="O1366" s="5"/>
      <c r="Q1366" s="5"/>
      <c r="R1366" s="166"/>
      <c r="S1366" s="5"/>
      <c r="T1366" s="5"/>
      <c r="U1366" s="5"/>
      <c r="V1366" s="261"/>
    </row>
    <row r="1367" spans="1:22" s="23" customFormat="1" x14ac:dyDescent="0.25">
      <c r="A1367" s="6">
        <v>1195</v>
      </c>
      <c r="C1367" s="5"/>
      <c r="G1367" s="5"/>
      <c r="H1367" s="12"/>
      <c r="J1367" s="5"/>
      <c r="K1367" s="5"/>
      <c r="L1367" s="166"/>
      <c r="M1367" s="5"/>
      <c r="N1367" s="5"/>
      <c r="O1367" s="5"/>
      <c r="Q1367" s="5"/>
      <c r="R1367" s="166"/>
      <c r="S1367" s="5"/>
      <c r="T1367" s="5"/>
      <c r="U1367" s="5"/>
      <c r="V1367" s="261"/>
    </row>
    <row r="1368" spans="1:22" s="23" customFormat="1" x14ac:dyDescent="0.25">
      <c r="A1368" s="8">
        <v>1196</v>
      </c>
      <c r="C1368" s="5"/>
      <c r="G1368" s="5"/>
      <c r="H1368" s="12"/>
      <c r="J1368" s="5"/>
      <c r="K1368" s="5"/>
      <c r="L1368" s="166"/>
      <c r="M1368" s="5"/>
      <c r="N1368" s="5"/>
      <c r="O1368" s="5"/>
      <c r="Q1368" s="5"/>
      <c r="R1368" s="166"/>
      <c r="S1368" s="5"/>
      <c r="T1368" s="5"/>
      <c r="U1368" s="5"/>
      <c r="V1368" s="261"/>
    </row>
    <row r="1369" spans="1:22" s="23" customFormat="1" x14ac:dyDescent="0.25">
      <c r="A1369" s="6">
        <v>1197</v>
      </c>
      <c r="C1369" s="5"/>
      <c r="G1369" s="5"/>
      <c r="H1369" s="12"/>
      <c r="J1369" s="5"/>
      <c r="K1369" s="5"/>
      <c r="L1369" s="166"/>
      <c r="M1369" s="5"/>
      <c r="N1369" s="5"/>
      <c r="O1369" s="5"/>
      <c r="Q1369" s="5"/>
      <c r="R1369" s="166"/>
      <c r="S1369" s="5"/>
      <c r="T1369" s="5"/>
      <c r="U1369" s="5"/>
      <c r="V1369" s="261"/>
    </row>
    <row r="1370" spans="1:22" s="23" customFormat="1" x14ac:dyDescent="0.25">
      <c r="A1370" s="8">
        <v>1198</v>
      </c>
      <c r="C1370" s="5"/>
      <c r="G1370" s="5"/>
      <c r="H1370" s="12"/>
      <c r="J1370" s="5"/>
      <c r="K1370" s="5"/>
      <c r="L1370" s="166"/>
      <c r="M1370" s="5"/>
      <c r="N1370" s="5"/>
      <c r="O1370" s="5"/>
      <c r="Q1370" s="5"/>
      <c r="R1370" s="166"/>
      <c r="S1370" s="5"/>
      <c r="T1370" s="5"/>
      <c r="U1370" s="5"/>
      <c r="V1370" s="261"/>
    </row>
    <row r="1371" spans="1:22" s="23" customFormat="1" x14ac:dyDescent="0.25">
      <c r="A1371" s="6">
        <v>1199</v>
      </c>
      <c r="C1371" s="5"/>
      <c r="G1371" s="5"/>
      <c r="H1371" s="12"/>
      <c r="J1371" s="5"/>
      <c r="K1371" s="5"/>
      <c r="L1371" s="166"/>
      <c r="M1371" s="5"/>
      <c r="N1371" s="5"/>
      <c r="O1371" s="5"/>
      <c r="Q1371" s="5"/>
      <c r="R1371" s="166"/>
      <c r="S1371" s="5"/>
      <c r="T1371" s="5"/>
      <c r="U1371" s="5"/>
      <c r="V1371" s="261"/>
    </row>
    <row r="1372" spans="1:22" s="23" customFormat="1" x14ac:dyDescent="0.25">
      <c r="A1372" s="8">
        <v>1200</v>
      </c>
      <c r="C1372" s="5"/>
      <c r="G1372" s="5"/>
      <c r="H1372" s="12"/>
      <c r="J1372" s="5"/>
      <c r="K1372" s="5"/>
      <c r="L1372" s="166"/>
      <c r="M1372" s="5"/>
      <c r="N1372" s="5"/>
      <c r="O1372" s="5"/>
      <c r="Q1372" s="5"/>
      <c r="R1372" s="166"/>
      <c r="S1372" s="5"/>
      <c r="T1372" s="5"/>
      <c r="U1372" s="5"/>
      <c r="V1372" s="261"/>
    </row>
    <row r="1373" spans="1:22" s="23" customFormat="1" x14ac:dyDescent="0.25">
      <c r="A1373" s="6">
        <v>1201</v>
      </c>
      <c r="C1373" s="5"/>
      <c r="G1373" s="5"/>
      <c r="H1373" s="12"/>
      <c r="J1373" s="5"/>
      <c r="K1373" s="5"/>
      <c r="L1373" s="166"/>
      <c r="M1373" s="5"/>
      <c r="N1373" s="5"/>
      <c r="O1373" s="5"/>
      <c r="Q1373" s="5"/>
      <c r="R1373" s="166"/>
      <c r="S1373" s="5"/>
      <c r="T1373" s="5"/>
      <c r="U1373" s="5"/>
      <c r="V1373" s="261"/>
    </row>
    <row r="1374" spans="1:22" s="23" customFormat="1" x14ac:dyDescent="0.25">
      <c r="A1374" s="8">
        <v>1202</v>
      </c>
      <c r="C1374" s="5"/>
      <c r="G1374" s="5"/>
      <c r="H1374" s="12"/>
      <c r="J1374" s="5"/>
      <c r="K1374" s="5"/>
      <c r="L1374" s="166"/>
      <c r="M1374" s="5"/>
      <c r="N1374" s="5"/>
      <c r="O1374" s="5"/>
      <c r="Q1374" s="5"/>
      <c r="R1374" s="166"/>
      <c r="S1374" s="5"/>
      <c r="T1374" s="5"/>
      <c r="U1374" s="5"/>
      <c r="V1374" s="261"/>
    </row>
    <row r="1375" spans="1:22" s="23" customFormat="1" x14ac:dyDescent="0.25">
      <c r="A1375" s="6">
        <v>1203</v>
      </c>
      <c r="C1375" s="5"/>
      <c r="G1375" s="5"/>
      <c r="H1375" s="12"/>
      <c r="J1375" s="5"/>
      <c r="K1375" s="5"/>
      <c r="L1375" s="166"/>
      <c r="M1375" s="5"/>
      <c r="N1375" s="5"/>
      <c r="O1375" s="5"/>
      <c r="Q1375" s="5"/>
      <c r="R1375" s="166"/>
      <c r="S1375" s="5"/>
      <c r="T1375" s="5"/>
      <c r="U1375" s="5"/>
      <c r="V1375" s="261"/>
    </row>
    <row r="1376" spans="1:22" s="23" customFormat="1" x14ac:dyDescent="0.25">
      <c r="A1376" s="8">
        <v>1204</v>
      </c>
      <c r="C1376" s="5"/>
      <c r="G1376" s="5"/>
      <c r="H1376" s="12"/>
      <c r="J1376" s="5"/>
      <c r="K1376" s="5"/>
      <c r="L1376" s="166"/>
      <c r="M1376" s="5"/>
      <c r="N1376" s="5"/>
      <c r="O1376" s="5"/>
      <c r="Q1376" s="5"/>
      <c r="R1376" s="166"/>
      <c r="S1376" s="5"/>
      <c r="T1376" s="5"/>
      <c r="U1376" s="5"/>
      <c r="V1376" s="261"/>
    </row>
    <row r="1377" spans="1:22" s="23" customFormat="1" x14ac:dyDescent="0.25">
      <c r="A1377" s="6">
        <v>1205</v>
      </c>
      <c r="C1377" s="5"/>
      <c r="G1377" s="5"/>
      <c r="H1377" s="12"/>
      <c r="J1377" s="5"/>
      <c r="K1377" s="5"/>
      <c r="L1377" s="166"/>
      <c r="M1377" s="5"/>
      <c r="N1377" s="5"/>
      <c r="O1377" s="5"/>
      <c r="Q1377" s="5"/>
      <c r="R1377" s="166"/>
      <c r="S1377" s="5"/>
      <c r="T1377" s="5"/>
      <c r="U1377" s="5"/>
      <c r="V1377" s="261"/>
    </row>
    <row r="1378" spans="1:22" s="23" customFormat="1" x14ac:dyDescent="0.25">
      <c r="A1378" s="8">
        <v>1206</v>
      </c>
      <c r="C1378" s="5"/>
      <c r="G1378" s="5"/>
      <c r="H1378" s="12"/>
      <c r="J1378" s="5"/>
      <c r="K1378" s="5"/>
      <c r="L1378" s="166"/>
      <c r="M1378" s="5"/>
      <c r="N1378" s="5"/>
      <c r="O1378" s="5"/>
      <c r="Q1378" s="5"/>
      <c r="R1378" s="166"/>
      <c r="S1378" s="5"/>
      <c r="T1378" s="5"/>
      <c r="U1378" s="5"/>
      <c r="V1378" s="261"/>
    </row>
    <row r="1379" spans="1:22" s="23" customFormat="1" x14ac:dyDescent="0.25">
      <c r="A1379" s="6">
        <v>1207</v>
      </c>
      <c r="C1379" s="5"/>
      <c r="G1379" s="5"/>
      <c r="H1379" s="12"/>
      <c r="J1379" s="5"/>
      <c r="K1379" s="5"/>
      <c r="L1379" s="166"/>
      <c r="M1379" s="5"/>
      <c r="N1379" s="5"/>
      <c r="O1379" s="5"/>
      <c r="Q1379" s="5"/>
      <c r="R1379" s="166"/>
      <c r="S1379" s="5"/>
      <c r="T1379" s="5"/>
      <c r="U1379" s="5"/>
      <c r="V1379" s="261"/>
    </row>
    <row r="1380" spans="1:22" s="23" customFormat="1" x14ac:dyDescent="0.25">
      <c r="A1380" s="8">
        <v>1208</v>
      </c>
      <c r="C1380" s="5"/>
      <c r="G1380" s="5"/>
      <c r="H1380" s="12"/>
      <c r="J1380" s="5"/>
      <c r="K1380" s="5"/>
      <c r="L1380" s="166"/>
      <c r="M1380" s="5"/>
      <c r="N1380" s="5"/>
      <c r="O1380" s="5"/>
      <c r="Q1380" s="5"/>
      <c r="R1380" s="166"/>
      <c r="S1380" s="5"/>
      <c r="T1380" s="5"/>
      <c r="U1380" s="5"/>
      <c r="V1380" s="261"/>
    </row>
    <row r="1381" spans="1:22" s="23" customFormat="1" x14ac:dyDescent="0.25">
      <c r="A1381" s="6">
        <v>1209</v>
      </c>
      <c r="C1381" s="5"/>
      <c r="G1381" s="5"/>
      <c r="H1381" s="12"/>
      <c r="J1381" s="5"/>
      <c r="K1381" s="5"/>
      <c r="L1381" s="166"/>
      <c r="M1381" s="5"/>
      <c r="N1381" s="5"/>
      <c r="O1381" s="5"/>
      <c r="Q1381" s="5"/>
      <c r="R1381" s="166"/>
      <c r="S1381" s="5"/>
      <c r="T1381" s="5"/>
      <c r="U1381" s="5"/>
      <c r="V1381" s="261"/>
    </row>
    <row r="1382" spans="1:22" s="23" customFormat="1" x14ac:dyDescent="0.25">
      <c r="A1382" s="8">
        <v>1210</v>
      </c>
      <c r="C1382" s="5"/>
      <c r="G1382" s="5"/>
      <c r="H1382" s="12"/>
      <c r="J1382" s="5"/>
      <c r="K1382" s="5"/>
      <c r="L1382" s="166"/>
      <c r="M1382" s="5"/>
      <c r="N1382" s="5"/>
      <c r="O1382" s="5"/>
      <c r="Q1382" s="5"/>
      <c r="R1382" s="166"/>
      <c r="S1382" s="5"/>
      <c r="T1382" s="5"/>
      <c r="U1382" s="5"/>
      <c r="V1382" s="261"/>
    </row>
    <row r="1383" spans="1:22" s="23" customFormat="1" x14ac:dyDescent="0.25">
      <c r="A1383" s="6">
        <v>1211</v>
      </c>
      <c r="C1383" s="5"/>
      <c r="G1383" s="5"/>
      <c r="H1383" s="12"/>
      <c r="J1383" s="5"/>
      <c r="K1383" s="5"/>
      <c r="L1383" s="166"/>
      <c r="M1383" s="5"/>
      <c r="N1383" s="5"/>
      <c r="O1383" s="5"/>
      <c r="Q1383" s="5"/>
      <c r="R1383" s="166"/>
      <c r="S1383" s="5"/>
      <c r="T1383" s="5"/>
      <c r="U1383" s="5"/>
      <c r="V1383" s="261"/>
    </row>
    <row r="1384" spans="1:22" s="23" customFormat="1" x14ac:dyDescent="0.25">
      <c r="A1384" s="8">
        <v>1212</v>
      </c>
      <c r="C1384" s="5"/>
      <c r="G1384" s="5"/>
      <c r="H1384" s="12"/>
      <c r="J1384" s="5"/>
      <c r="K1384" s="5"/>
      <c r="L1384" s="166"/>
      <c r="M1384" s="5"/>
      <c r="N1384" s="5"/>
      <c r="O1384" s="5"/>
      <c r="Q1384" s="5"/>
      <c r="R1384" s="166"/>
      <c r="S1384" s="5"/>
      <c r="T1384" s="5"/>
      <c r="U1384" s="5"/>
      <c r="V1384" s="261"/>
    </row>
    <row r="1385" spans="1:22" s="23" customFormat="1" x14ac:dyDescent="0.25">
      <c r="A1385" s="6">
        <v>1213</v>
      </c>
      <c r="C1385" s="5"/>
      <c r="G1385" s="5"/>
      <c r="H1385" s="12"/>
      <c r="J1385" s="5"/>
      <c r="K1385" s="5"/>
      <c r="L1385" s="166"/>
      <c r="M1385" s="5"/>
      <c r="N1385" s="5"/>
      <c r="O1385" s="5"/>
      <c r="Q1385" s="5"/>
      <c r="R1385" s="166"/>
      <c r="S1385" s="5"/>
      <c r="T1385" s="5"/>
      <c r="U1385" s="5"/>
      <c r="V1385" s="261"/>
    </row>
    <row r="1386" spans="1:22" s="23" customFormat="1" x14ac:dyDescent="0.25">
      <c r="A1386" s="8">
        <v>1214</v>
      </c>
      <c r="C1386" s="5"/>
      <c r="G1386" s="5"/>
      <c r="H1386" s="12"/>
      <c r="J1386" s="5"/>
      <c r="K1386" s="5"/>
      <c r="L1386" s="166"/>
      <c r="M1386" s="5"/>
      <c r="N1386" s="5"/>
      <c r="O1386" s="5"/>
      <c r="Q1386" s="5"/>
      <c r="R1386" s="166"/>
      <c r="S1386" s="5"/>
      <c r="T1386" s="5"/>
      <c r="U1386" s="5"/>
      <c r="V1386" s="261"/>
    </row>
    <row r="1387" spans="1:22" s="23" customFormat="1" x14ac:dyDescent="0.25">
      <c r="A1387" s="6">
        <v>1215</v>
      </c>
      <c r="C1387" s="5"/>
      <c r="G1387" s="5"/>
      <c r="H1387" s="12"/>
      <c r="J1387" s="5"/>
      <c r="K1387" s="5"/>
      <c r="L1387" s="166"/>
      <c r="M1387" s="5"/>
      <c r="N1387" s="5"/>
      <c r="O1387" s="5"/>
      <c r="Q1387" s="5"/>
      <c r="R1387" s="166"/>
      <c r="S1387" s="5"/>
      <c r="T1387" s="5"/>
      <c r="U1387" s="5"/>
      <c r="V1387" s="261"/>
    </row>
    <row r="1388" spans="1:22" s="23" customFormat="1" x14ac:dyDescent="0.25">
      <c r="A1388" s="8">
        <v>1216</v>
      </c>
      <c r="C1388" s="5"/>
      <c r="G1388" s="5"/>
      <c r="H1388" s="12"/>
      <c r="J1388" s="5"/>
      <c r="K1388" s="5"/>
      <c r="L1388" s="166"/>
      <c r="M1388" s="5"/>
      <c r="N1388" s="5"/>
      <c r="O1388" s="5"/>
      <c r="Q1388" s="5"/>
      <c r="R1388" s="166"/>
      <c r="S1388" s="5"/>
      <c r="T1388" s="5"/>
      <c r="U1388" s="5"/>
      <c r="V1388" s="261"/>
    </row>
    <row r="1389" spans="1:22" s="23" customFormat="1" x14ac:dyDescent="0.25">
      <c r="A1389" s="6">
        <v>1217</v>
      </c>
      <c r="C1389" s="5"/>
      <c r="G1389" s="5"/>
      <c r="H1389" s="12"/>
      <c r="J1389" s="5"/>
      <c r="K1389" s="5"/>
      <c r="L1389" s="166"/>
      <c r="M1389" s="5"/>
      <c r="N1389" s="5"/>
      <c r="O1389" s="5"/>
      <c r="Q1389" s="5"/>
      <c r="R1389" s="166"/>
      <c r="S1389" s="5"/>
      <c r="T1389" s="5"/>
      <c r="U1389" s="5"/>
      <c r="V1389" s="261"/>
    </row>
    <row r="1390" spans="1:22" s="23" customFormat="1" x14ac:dyDescent="0.25">
      <c r="A1390" s="8">
        <v>1218</v>
      </c>
      <c r="C1390" s="5"/>
      <c r="G1390" s="5"/>
      <c r="H1390" s="12"/>
      <c r="J1390" s="5"/>
      <c r="K1390" s="5"/>
      <c r="L1390" s="166"/>
      <c r="M1390" s="5"/>
      <c r="N1390" s="5"/>
      <c r="O1390" s="5"/>
      <c r="Q1390" s="5"/>
      <c r="R1390" s="166"/>
      <c r="S1390" s="5"/>
      <c r="T1390" s="5"/>
      <c r="U1390" s="5"/>
      <c r="V1390" s="261"/>
    </row>
    <row r="1391" spans="1:22" s="23" customFormat="1" x14ac:dyDescent="0.25">
      <c r="A1391" s="6">
        <v>1219</v>
      </c>
      <c r="C1391" s="5"/>
      <c r="G1391" s="5"/>
      <c r="H1391" s="12"/>
      <c r="J1391" s="5"/>
      <c r="K1391" s="5"/>
      <c r="L1391" s="166"/>
      <c r="M1391" s="5"/>
      <c r="N1391" s="5"/>
      <c r="O1391" s="5"/>
      <c r="Q1391" s="5"/>
      <c r="R1391" s="166"/>
      <c r="S1391" s="5"/>
      <c r="T1391" s="5"/>
      <c r="U1391" s="5"/>
      <c r="V1391" s="261"/>
    </row>
    <row r="1392" spans="1:22" s="23" customFormat="1" x14ac:dyDescent="0.25">
      <c r="A1392" s="8">
        <v>1220</v>
      </c>
      <c r="C1392" s="5"/>
      <c r="G1392" s="5"/>
      <c r="H1392" s="12"/>
      <c r="J1392" s="5"/>
      <c r="K1392" s="5"/>
      <c r="L1392" s="166"/>
      <c r="M1392" s="5"/>
      <c r="N1392" s="5"/>
      <c r="O1392" s="5"/>
      <c r="Q1392" s="5"/>
      <c r="R1392" s="166"/>
      <c r="S1392" s="5"/>
      <c r="T1392" s="5"/>
      <c r="U1392" s="5"/>
      <c r="V1392" s="261"/>
    </row>
    <row r="1393" spans="1:22" s="23" customFormat="1" x14ac:dyDescent="0.25">
      <c r="A1393" s="6">
        <v>1221</v>
      </c>
      <c r="C1393" s="5"/>
      <c r="G1393" s="5"/>
      <c r="H1393" s="12"/>
      <c r="J1393" s="5"/>
      <c r="K1393" s="5"/>
      <c r="L1393" s="166"/>
      <c r="M1393" s="5"/>
      <c r="N1393" s="5"/>
      <c r="O1393" s="5"/>
      <c r="Q1393" s="5"/>
      <c r="R1393" s="166"/>
      <c r="S1393" s="5"/>
      <c r="T1393" s="5"/>
      <c r="U1393" s="5"/>
      <c r="V1393" s="261"/>
    </row>
    <row r="1394" spans="1:22" s="23" customFormat="1" x14ac:dyDescent="0.25">
      <c r="A1394" s="8">
        <v>1222</v>
      </c>
      <c r="C1394" s="5"/>
      <c r="G1394" s="5"/>
      <c r="H1394" s="12"/>
      <c r="J1394" s="5"/>
      <c r="K1394" s="5"/>
      <c r="L1394" s="166"/>
      <c r="M1394" s="5"/>
      <c r="N1394" s="5"/>
      <c r="O1394" s="5"/>
      <c r="Q1394" s="5"/>
      <c r="R1394" s="166"/>
      <c r="S1394" s="5"/>
      <c r="T1394" s="5"/>
      <c r="U1394" s="5"/>
      <c r="V1394" s="261"/>
    </row>
    <row r="1395" spans="1:22" s="23" customFormat="1" x14ac:dyDescent="0.25">
      <c r="A1395" s="6">
        <v>1223</v>
      </c>
      <c r="C1395" s="5"/>
      <c r="G1395" s="5"/>
      <c r="H1395" s="12"/>
      <c r="J1395" s="5"/>
      <c r="K1395" s="5"/>
      <c r="L1395" s="166"/>
      <c r="M1395" s="5"/>
      <c r="N1395" s="5"/>
      <c r="O1395" s="5"/>
      <c r="Q1395" s="5"/>
      <c r="R1395" s="166"/>
      <c r="S1395" s="5"/>
      <c r="T1395" s="5"/>
      <c r="U1395" s="5"/>
      <c r="V1395" s="261"/>
    </row>
    <row r="1396" spans="1:22" s="23" customFormat="1" x14ac:dyDescent="0.25">
      <c r="A1396" s="8">
        <v>1224</v>
      </c>
      <c r="C1396" s="5"/>
      <c r="G1396" s="5"/>
      <c r="H1396" s="12"/>
      <c r="J1396" s="5"/>
      <c r="K1396" s="5"/>
      <c r="L1396" s="166"/>
      <c r="M1396" s="5"/>
      <c r="N1396" s="5"/>
      <c r="O1396" s="5"/>
      <c r="Q1396" s="5"/>
      <c r="R1396" s="166"/>
      <c r="S1396" s="5"/>
      <c r="T1396" s="5"/>
      <c r="U1396" s="5"/>
      <c r="V1396" s="261"/>
    </row>
    <row r="1397" spans="1:22" s="23" customFormat="1" x14ac:dyDescent="0.25">
      <c r="A1397" s="6">
        <v>1225</v>
      </c>
      <c r="C1397" s="5"/>
      <c r="G1397" s="5"/>
      <c r="H1397" s="12"/>
      <c r="J1397" s="5"/>
      <c r="K1397" s="5"/>
      <c r="L1397" s="166"/>
      <c r="M1397" s="5"/>
      <c r="N1397" s="5"/>
      <c r="O1397" s="5"/>
      <c r="Q1397" s="5"/>
      <c r="R1397" s="166"/>
      <c r="S1397" s="5"/>
      <c r="T1397" s="5"/>
      <c r="U1397" s="5"/>
      <c r="V1397" s="261"/>
    </row>
    <row r="1398" spans="1:22" s="23" customFormat="1" x14ac:dyDescent="0.25">
      <c r="A1398" s="8">
        <v>1226</v>
      </c>
      <c r="C1398" s="5"/>
      <c r="G1398" s="5"/>
      <c r="H1398" s="12"/>
      <c r="J1398" s="5"/>
      <c r="K1398" s="5"/>
      <c r="L1398" s="166"/>
      <c r="M1398" s="5"/>
      <c r="N1398" s="5"/>
      <c r="O1398" s="5"/>
      <c r="Q1398" s="5"/>
      <c r="R1398" s="166"/>
      <c r="S1398" s="5"/>
      <c r="T1398" s="5"/>
      <c r="U1398" s="5"/>
      <c r="V1398" s="261"/>
    </row>
    <row r="1399" spans="1:22" s="23" customFormat="1" x14ac:dyDescent="0.25">
      <c r="A1399" s="6">
        <v>1227</v>
      </c>
      <c r="C1399" s="5"/>
      <c r="G1399" s="5"/>
      <c r="H1399" s="12"/>
      <c r="J1399" s="5"/>
      <c r="K1399" s="5"/>
      <c r="L1399" s="166"/>
      <c r="M1399" s="5"/>
      <c r="N1399" s="5"/>
      <c r="O1399" s="5"/>
      <c r="Q1399" s="5"/>
      <c r="R1399" s="166"/>
      <c r="S1399" s="5"/>
      <c r="T1399" s="5"/>
      <c r="U1399" s="5"/>
      <c r="V1399" s="261"/>
    </row>
    <row r="1400" spans="1:22" s="23" customFormat="1" x14ac:dyDescent="0.25">
      <c r="A1400" s="8">
        <v>1228</v>
      </c>
      <c r="C1400" s="5"/>
      <c r="G1400" s="5"/>
      <c r="H1400" s="12"/>
      <c r="J1400" s="5"/>
      <c r="K1400" s="5"/>
      <c r="L1400" s="166"/>
      <c r="M1400" s="5"/>
      <c r="N1400" s="5"/>
      <c r="O1400" s="5"/>
      <c r="Q1400" s="5"/>
      <c r="R1400" s="166"/>
      <c r="S1400" s="5"/>
      <c r="T1400" s="5"/>
      <c r="U1400" s="5"/>
      <c r="V1400" s="261"/>
    </row>
    <row r="1401" spans="1:22" s="23" customFormat="1" x14ac:dyDescent="0.25">
      <c r="A1401" s="6">
        <v>1229</v>
      </c>
      <c r="C1401" s="5"/>
      <c r="G1401" s="5"/>
      <c r="H1401" s="12"/>
      <c r="J1401" s="5"/>
      <c r="K1401" s="5"/>
      <c r="L1401" s="166"/>
      <c r="M1401" s="5"/>
      <c r="N1401" s="5"/>
      <c r="O1401" s="5"/>
      <c r="Q1401" s="5"/>
      <c r="R1401" s="166"/>
      <c r="S1401" s="5"/>
      <c r="T1401" s="5"/>
      <c r="U1401" s="5"/>
      <c r="V1401" s="261"/>
    </row>
    <row r="1402" spans="1:22" s="23" customFormat="1" x14ac:dyDescent="0.25">
      <c r="A1402" s="8">
        <v>1230</v>
      </c>
      <c r="C1402" s="5"/>
      <c r="G1402" s="5"/>
      <c r="H1402" s="12"/>
      <c r="J1402" s="5"/>
      <c r="K1402" s="5"/>
      <c r="L1402" s="166"/>
      <c r="M1402" s="5"/>
      <c r="N1402" s="5"/>
      <c r="O1402" s="5"/>
      <c r="Q1402" s="5"/>
      <c r="R1402" s="166"/>
      <c r="S1402" s="5"/>
      <c r="T1402" s="5"/>
      <c r="U1402" s="5"/>
      <c r="V1402" s="261"/>
    </row>
    <row r="1403" spans="1:22" s="23" customFormat="1" x14ac:dyDescent="0.25">
      <c r="A1403" s="6">
        <v>1231</v>
      </c>
      <c r="C1403" s="5"/>
      <c r="G1403" s="5"/>
      <c r="H1403" s="12"/>
      <c r="J1403" s="5"/>
      <c r="K1403" s="5"/>
      <c r="L1403" s="166"/>
      <c r="M1403" s="5"/>
      <c r="N1403" s="5"/>
      <c r="O1403" s="5"/>
      <c r="Q1403" s="5"/>
      <c r="R1403" s="166"/>
      <c r="S1403" s="5"/>
      <c r="T1403" s="5"/>
      <c r="U1403" s="5"/>
      <c r="V1403" s="261"/>
    </row>
    <row r="1404" spans="1:22" s="23" customFormat="1" x14ac:dyDescent="0.25">
      <c r="A1404" s="8">
        <v>1232</v>
      </c>
      <c r="C1404" s="5"/>
      <c r="G1404" s="5"/>
      <c r="H1404" s="12"/>
      <c r="J1404" s="5"/>
      <c r="K1404" s="5"/>
      <c r="L1404" s="166"/>
      <c r="M1404" s="5"/>
      <c r="N1404" s="5"/>
      <c r="O1404" s="5"/>
      <c r="Q1404" s="5"/>
      <c r="R1404" s="166"/>
      <c r="S1404" s="5"/>
      <c r="T1404" s="5"/>
      <c r="U1404" s="5"/>
      <c r="V1404" s="261"/>
    </row>
    <row r="1405" spans="1:22" s="23" customFormat="1" x14ac:dyDescent="0.25">
      <c r="A1405" s="6">
        <v>1233</v>
      </c>
      <c r="C1405" s="5"/>
      <c r="G1405" s="5"/>
      <c r="H1405" s="12"/>
      <c r="J1405" s="5"/>
      <c r="K1405" s="5"/>
      <c r="L1405" s="166"/>
      <c r="M1405" s="5"/>
      <c r="N1405" s="5"/>
      <c r="O1405" s="5"/>
      <c r="Q1405" s="5"/>
      <c r="R1405" s="166"/>
      <c r="S1405" s="5"/>
      <c r="T1405" s="5"/>
      <c r="U1405" s="5"/>
      <c r="V1405" s="261"/>
    </row>
    <row r="1406" spans="1:22" s="23" customFormat="1" x14ac:dyDescent="0.25">
      <c r="A1406" s="8">
        <v>1234</v>
      </c>
      <c r="C1406" s="5"/>
      <c r="G1406" s="5"/>
      <c r="H1406" s="12"/>
      <c r="J1406" s="5"/>
      <c r="K1406" s="5"/>
      <c r="L1406" s="166"/>
      <c r="M1406" s="5"/>
      <c r="N1406" s="5"/>
      <c r="O1406" s="5"/>
      <c r="Q1406" s="5"/>
      <c r="R1406" s="166"/>
      <c r="S1406" s="5"/>
      <c r="T1406" s="5"/>
      <c r="U1406" s="5"/>
      <c r="V1406" s="261"/>
    </row>
    <row r="1407" spans="1:22" s="23" customFormat="1" x14ac:dyDescent="0.25">
      <c r="A1407" s="6">
        <v>1235</v>
      </c>
      <c r="C1407" s="5"/>
      <c r="G1407" s="5"/>
      <c r="H1407" s="12"/>
      <c r="J1407" s="5"/>
      <c r="K1407" s="5"/>
      <c r="L1407" s="166"/>
      <c r="M1407" s="5"/>
      <c r="N1407" s="5"/>
      <c r="O1407" s="5"/>
      <c r="Q1407" s="5"/>
      <c r="R1407" s="166"/>
      <c r="S1407" s="5"/>
      <c r="T1407" s="5"/>
      <c r="U1407" s="5"/>
      <c r="V1407" s="261"/>
    </row>
    <row r="1408" spans="1:22" s="23" customFormat="1" x14ac:dyDescent="0.25">
      <c r="A1408" s="8">
        <v>1236</v>
      </c>
      <c r="C1408" s="5"/>
      <c r="G1408" s="5"/>
      <c r="H1408" s="12"/>
      <c r="J1408" s="5"/>
      <c r="K1408" s="5"/>
      <c r="L1408" s="166"/>
      <c r="M1408" s="5"/>
      <c r="N1408" s="5"/>
      <c r="O1408" s="5"/>
      <c r="Q1408" s="5"/>
      <c r="R1408" s="166"/>
      <c r="S1408" s="5"/>
      <c r="T1408" s="5"/>
      <c r="U1408" s="5"/>
      <c r="V1408" s="261"/>
    </row>
    <row r="1409" spans="1:22" s="23" customFormat="1" x14ac:dyDescent="0.25">
      <c r="A1409" s="6">
        <v>1237</v>
      </c>
      <c r="C1409" s="5"/>
      <c r="G1409" s="5"/>
      <c r="H1409" s="12"/>
      <c r="J1409" s="5"/>
      <c r="K1409" s="5"/>
      <c r="L1409" s="166"/>
      <c r="M1409" s="5"/>
      <c r="N1409" s="5"/>
      <c r="O1409" s="5"/>
      <c r="Q1409" s="5"/>
      <c r="R1409" s="166"/>
      <c r="S1409" s="5"/>
      <c r="T1409" s="5"/>
      <c r="U1409" s="5"/>
      <c r="V1409" s="261"/>
    </row>
    <row r="1410" spans="1:22" s="23" customFormat="1" x14ac:dyDescent="0.25">
      <c r="A1410" s="8">
        <v>1238</v>
      </c>
      <c r="C1410" s="5"/>
      <c r="G1410" s="5"/>
      <c r="H1410" s="12"/>
      <c r="J1410" s="5"/>
      <c r="K1410" s="5"/>
      <c r="L1410" s="166"/>
      <c r="M1410" s="5"/>
      <c r="N1410" s="5"/>
      <c r="O1410" s="5"/>
      <c r="Q1410" s="5"/>
      <c r="R1410" s="166"/>
      <c r="S1410" s="5"/>
      <c r="T1410" s="5"/>
      <c r="U1410" s="5"/>
      <c r="V1410" s="261"/>
    </row>
    <row r="1411" spans="1:22" s="23" customFormat="1" x14ac:dyDescent="0.25">
      <c r="A1411" s="6">
        <v>1239</v>
      </c>
      <c r="C1411" s="5"/>
      <c r="G1411" s="5"/>
      <c r="H1411" s="12"/>
      <c r="J1411" s="5"/>
      <c r="K1411" s="5"/>
      <c r="L1411" s="166"/>
      <c r="M1411" s="5"/>
      <c r="N1411" s="5"/>
      <c r="O1411" s="5"/>
      <c r="Q1411" s="5"/>
      <c r="R1411" s="166"/>
      <c r="S1411" s="5"/>
      <c r="T1411" s="5"/>
      <c r="U1411" s="5"/>
      <c r="V1411" s="261"/>
    </row>
    <row r="1412" spans="1:22" s="23" customFormat="1" x14ac:dyDescent="0.25">
      <c r="A1412" s="8">
        <v>1240</v>
      </c>
      <c r="C1412" s="5"/>
      <c r="G1412" s="5"/>
      <c r="H1412" s="12"/>
      <c r="J1412" s="5"/>
      <c r="K1412" s="5"/>
      <c r="L1412" s="166"/>
      <c r="M1412" s="5"/>
      <c r="N1412" s="5"/>
      <c r="O1412" s="5"/>
      <c r="Q1412" s="5"/>
      <c r="R1412" s="166"/>
      <c r="S1412" s="5"/>
      <c r="T1412" s="5"/>
      <c r="U1412" s="5"/>
      <c r="V1412" s="261"/>
    </row>
    <row r="1413" spans="1:22" s="23" customFormat="1" x14ac:dyDescent="0.25">
      <c r="A1413" s="6">
        <v>1241</v>
      </c>
      <c r="C1413" s="5"/>
      <c r="G1413" s="5"/>
      <c r="H1413" s="12"/>
      <c r="J1413" s="5"/>
      <c r="K1413" s="5"/>
      <c r="L1413" s="166"/>
      <c r="M1413" s="5"/>
      <c r="N1413" s="5"/>
      <c r="O1413" s="5"/>
      <c r="Q1413" s="5"/>
      <c r="R1413" s="166"/>
      <c r="S1413" s="5"/>
      <c r="T1413" s="5"/>
      <c r="U1413" s="5"/>
      <c r="V1413" s="261"/>
    </row>
    <row r="1414" spans="1:22" s="23" customFormat="1" x14ac:dyDescent="0.25">
      <c r="A1414" s="8">
        <v>1242</v>
      </c>
      <c r="C1414" s="5"/>
      <c r="G1414" s="5"/>
      <c r="H1414" s="12"/>
      <c r="J1414" s="5"/>
      <c r="K1414" s="5"/>
      <c r="L1414" s="166"/>
      <c r="M1414" s="5"/>
      <c r="N1414" s="5"/>
      <c r="O1414" s="5"/>
      <c r="Q1414" s="5"/>
      <c r="R1414" s="166"/>
      <c r="S1414" s="5"/>
      <c r="T1414" s="5"/>
      <c r="U1414" s="5"/>
      <c r="V1414" s="261"/>
    </row>
    <row r="1415" spans="1:22" s="23" customFormat="1" x14ac:dyDescent="0.25">
      <c r="A1415" s="6">
        <v>1243</v>
      </c>
      <c r="C1415" s="5"/>
      <c r="G1415" s="5"/>
      <c r="H1415" s="12"/>
      <c r="J1415" s="5"/>
      <c r="K1415" s="5"/>
      <c r="L1415" s="166"/>
      <c r="M1415" s="5"/>
      <c r="N1415" s="5"/>
      <c r="O1415" s="5"/>
      <c r="Q1415" s="5"/>
      <c r="R1415" s="166"/>
      <c r="S1415" s="5"/>
      <c r="T1415" s="5"/>
      <c r="U1415" s="5"/>
      <c r="V1415" s="261"/>
    </row>
    <row r="1416" spans="1:22" s="23" customFormat="1" x14ac:dyDescent="0.25">
      <c r="A1416" s="8">
        <v>1244</v>
      </c>
      <c r="C1416" s="5"/>
      <c r="G1416" s="5"/>
      <c r="H1416" s="12"/>
      <c r="J1416" s="5"/>
      <c r="K1416" s="5"/>
      <c r="L1416" s="166"/>
      <c r="M1416" s="5"/>
      <c r="N1416" s="5"/>
      <c r="O1416" s="5"/>
      <c r="Q1416" s="5"/>
      <c r="R1416" s="166"/>
      <c r="S1416" s="5"/>
      <c r="T1416" s="5"/>
      <c r="U1416" s="5"/>
      <c r="V1416" s="261"/>
    </row>
    <row r="1417" spans="1:22" s="23" customFormat="1" x14ac:dyDescent="0.25">
      <c r="A1417" s="6">
        <v>1245</v>
      </c>
      <c r="C1417" s="5"/>
      <c r="G1417" s="5"/>
      <c r="H1417" s="12"/>
      <c r="J1417" s="5"/>
      <c r="K1417" s="5"/>
      <c r="L1417" s="166"/>
      <c r="M1417" s="5"/>
      <c r="N1417" s="5"/>
      <c r="O1417" s="5"/>
      <c r="Q1417" s="5"/>
      <c r="R1417" s="166"/>
      <c r="S1417" s="5"/>
      <c r="T1417" s="5"/>
      <c r="U1417" s="5"/>
      <c r="V1417" s="261"/>
    </row>
    <row r="1418" spans="1:22" s="23" customFormat="1" x14ac:dyDescent="0.25">
      <c r="A1418" s="8">
        <v>1246</v>
      </c>
      <c r="C1418" s="5"/>
      <c r="G1418" s="5"/>
      <c r="H1418" s="12"/>
      <c r="J1418" s="5"/>
      <c r="K1418" s="5"/>
      <c r="L1418" s="166"/>
      <c r="M1418" s="5"/>
      <c r="N1418" s="5"/>
      <c r="O1418" s="5"/>
      <c r="Q1418" s="5"/>
      <c r="R1418" s="166"/>
      <c r="S1418" s="5"/>
      <c r="T1418" s="5"/>
      <c r="U1418" s="5"/>
      <c r="V1418" s="261"/>
    </row>
    <row r="1419" spans="1:22" s="23" customFormat="1" x14ac:dyDescent="0.25">
      <c r="A1419" s="6">
        <v>1247</v>
      </c>
      <c r="C1419" s="5"/>
      <c r="G1419" s="5"/>
      <c r="H1419" s="12"/>
      <c r="J1419" s="5"/>
      <c r="K1419" s="5"/>
      <c r="L1419" s="166"/>
      <c r="M1419" s="5"/>
      <c r="N1419" s="5"/>
      <c r="O1419" s="5"/>
      <c r="Q1419" s="5"/>
      <c r="R1419" s="166"/>
      <c r="S1419" s="5"/>
      <c r="T1419" s="5"/>
      <c r="U1419" s="5"/>
      <c r="V1419" s="261"/>
    </row>
    <row r="1420" spans="1:22" s="23" customFormat="1" x14ac:dyDescent="0.25">
      <c r="A1420" s="8">
        <v>1248</v>
      </c>
      <c r="C1420" s="5"/>
      <c r="G1420" s="5"/>
      <c r="H1420" s="12"/>
      <c r="J1420" s="5"/>
      <c r="K1420" s="5"/>
      <c r="L1420" s="166"/>
      <c r="M1420" s="5"/>
      <c r="N1420" s="5"/>
      <c r="O1420" s="5"/>
      <c r="Q1420" s="5"/>
      <c r="R1420" s="166"/>
      <c r="S1420" s="5"/>
      <c r="T1420" s="5"/>
      <c r="U1420" s="5"/>
      <c r="V1420" s="261"/>
    </row>
    <row r="1421" spans="1:22" s="23" customFormat="1" x14ac:dyDescent="0.25">
      <c r="A1421" s="6">
        <v>1249</v>
      </c>
      <c r="C1421" s="5"/>
      <c r="G1421" s="5"/>
      <c r="H1421" s="12"/>
      <c r="J1421" s="5"/>
      <c r="K1421" s="5"/>
      <c r="L1421" s="166"/>
      <c r="M1421" s="5"/>
      <c r="N1421" s="5"/>
      <c r="O1421" s="5"/>
      <c r="Q1421" s="5"/>
      <c r="R1421" s="166"/>
      <c r="S1421" s="5"/>
      <c r="T1421" s="5"/>
      <c r="U1421" s="5"/>
      <c r="V1421" s="261"/>
    </row>
    <row r="1422" spans="1:22" s="23" customFormat="1" x14ac:dyDescent="0.25">
      <c r="A1422" s="8">
        <v>1250</v>
      </c>
      <c r="C1422" s="5"/>
      <c r="G1422" s="5"/>
      <c r="H1422" s="12"/>
      <c r="J1422" s="5"/>
      <c r="K1422" s="5"/>
      <c r="L1422" s="166"/>
      <c r="M1422" s="5"/>
      <c r="N1422" s="5"/>
      <c r="O1422" s="5"/>
      <c r="Q1422" s="5"/>
      <c r="R1422" s="166"/>
      <c r="S1422" s="5"/>
      <c r="T1422" s="5"/>
      <c r="U1422" s="5"/>
      <c r="V1422" s="261"/>
    </row>
    <row r="1423" spans="1:22" s="23" customFormat="1" x14ac:dyDescent="0.25">
      <c r="A1423" s="6">
        <v>1251</v>
      </c>
      <c r="C1423" s="5"/>
      <c r="G1423" s="5"/>
      <c r="H1423" s="12"/>
      <c r="J1423" s="5"/>
      <c r="K1423" s="5"/>
      <c r="L1423" s="166"/>
      <c r="M1423" s="5"/>
      <c r="N1423" s="5"/>
      <c r="O1423" s="5"/>
      <c r="Q1423" s="5"/>
      <c r="R1423" s="166"/>
      <c r="S1423" s="5"/>
      <c r="T1423" s="5"/>
      <c r="U1423" s="5"/>
      <c r="V1423" s="261"/>
    </row>
    <row r="1424" spans="1:22" s="23" customFormat="1" x14ac:dyDescent="0.25">
      <c r="A1424" s="8">
        <v>1252</v>
      </c>
      <c r="C1424" s="5"/>
      <c r="G1424" s="5"/>
      <c r="H1424" s="12"/>
      <c r="J1424" s="5"/>
      <c r="K1424" s="5"/>
      <c r="L1424" s="166"/>
      <c r="M1424" s="5"/>
      <c r="N1424" s="5"/>
      <c r="O1424" s="5"/>
      <c r="Q1424" s="5"/>
      <c r="R1424" s="166"/>
      <c r="S1424" s="5"/>
      <c r="T1424" s="5"/>
      <c r="U1424" s="5"/>
      <c r="V1424" s="261"/>
    </row>
    <row r="1425" spans="1:22" s="23" customFormat="1" x14ac:dyDescent="0.25">
      <c r="A1425" s="6">
        <v>1253</v>
      </c>
      <c r="C1425" s="5"/>
      <c r="G1425" s="5"/>
      <c r="H1425" s="12"/>
      <c r="J1425" s="5"/>
      <c r="K1425" s="5"/>
      <c r="L1425" s="166"/>
      <c r="M1425" s="5"/>
      <c r="N1425" s="5"/>
      <c r="O1425" s="5"/>
      <c r="Q1425" s="5"/>
      <c r="R1425" s="166"/>
      <c r="S1425" s="5"/>
      <c r="T1425" s="5"/>
      <c r="U1425" s="5"/>
      <c r="V1425" s="261"/>
    </row>
    <row r="1426" spans="1:22" s="23" customFormat="1" x14ac:dyDescent="0.25">
      <c r="A1426" s="8">
        <v>1254</v>
      </c>
      <c r="C1426" s="5"/>
      <c r="G1426" s="5"/>
      <c r="H1426" s="12"/>
      <c r="J1426" s="5"/>
      <c r="K1426" s="5"/>
      <c r="L1426" s="166"/>
      <c r="M1426" s="5"/>
      <c r="N1426" s="5"/>
      <c r="O1426" s="5"/>
      <c r="Q1426" s="5"/>
      <c r="R1426" s="166"/>
      <c r="S1426" s="5"/>
      <c r="T1426" s="5"/>
      <c r="U1426" s="5"/>
      <c r="V1426" s="261"/>
    </row>
    <row r="1427" spans="1:22" s="23" customFormat="1" x14ac:dyDescent="0.25">
      <c r="A1427" s="6">
        <v>1255</v>
      </c>
      <c r="C1427" s="5"/>
      <c r="G1427" s="5"/>
      <c r="H1427" s="12"/>
      <c r="J1427" s="5"/>
      <c r="K1427" s="5"/>
      <c r="L1427" s="166"/>
      <c r="M1427" s="5"/>
      <c r="N1427" s="5"/>
      <c r="O1427" s="5"/>
      <c r="Q1427" s="5"/>
      <c r="R1427" s="166"/>
      <c r="S1427" s="5"/>
      <c r="T1427" s="5"/>
      <c r="U1427" s="5"/>
      <c r="V1427" s="261"/>
    </row>
    <row r="1428" spans="1:22" s="23" customFormat="1" x14ac:dyDescent="0.25">
      <c r="A1428" s="8">
        <v>1256</v>
      </c>
      <c r="C1428" s="5"/>
      <c r="G1428" s="5"/>
      <c r="H1428" s="12"/>
      <c r="J1428" s="5"/>
      <c r="K1428" s="5"/>
      <c r="L1428" s="166"/>
      <c r="M1428" s="5"/>
      <c r="N1428" s="5"/>
      <c r="O1428" s="5"/>
      <c r="Q1428" s="5"/>
      <c r="R1428" s="166"/>
      <c r="S1428" s="5"/>
      <c r="T1428" s="5"/>
      <c r="U1428" s="5"/>
      <c r="V1428" s="261"/>
    </row>
    <row r="1429" spans="1:22" s="23" customFormat="1" x14ac:dyDescent="0.25">
      <c r="A1429" s="6">
        <v>1257</v>
      </c>
      <c r="C1429" s="5"/>
      <c r="G1429" s="5"/>
      <c r="H1429" s="12"/>
      <c r="J1429" s="5"/>
      <c r="K1429" s="5"/>
      <c r="L1429" s="166"/>
      <c r="M1429" s="5"/>
      <c r="N1429" s="5"/>
      <c r="O1429" s="5"/>
      <c r="Q1429" s="5"/>
      <c r="R1429" s="166"/>
      <c r="S1429" s="5"/>
      <c r="T1429" s="5"/>
      <c r="U1429" s="5"/>
      <c r="V1429" s="261"/>
    </row>
    <row r="1430" spans="1:22" s="23" customFormat="1" x14ac:dyDescent="0.25">
      <c r="A1430" s="8">
        <v>1258</v>
      </c>
      <c r="C1430" s="5"/>
      <c r="G1430" s="5"/>
      <c r="H1430" s="12"/>
      <c r="J1430" s="5"/>
      <c r="K1430" s="5"/>
      <c r="L1430" s="166"/>
      <c r="M1430" s="5"/>
      <c r="N1430" s="5"/>
      <c r="O1430" s="5"/>
      <c r="Q1430" s="5"/>
      <c r="R1430" s="166"/>
      <c r="S1430" s="5"/>
      <c r="T1430" s="5"/>
      <c r="U1430" s="5"/>
      <c r="V1430" s="261"/>
    </row>
    <row r="1431" spans="1:22" s="23" customFormat="1" x14ac:dyDescent="0.25">
      <c r="A1431" s="6">
        <v>1259</v>
      </c>
      <c r="C1431" s="5"/>
      <c r="G1431" s="5"/>
      <c r="H1431" s="12"/>
      <c r="J1431" s="5"/>
      <c r="K1431" s="5"/>
      <c r="L1431" s="166"/>
      <c r="M1431" s="5"/>
      <c r="N1431" s="5"/>
      <c r="O1431" s="5"/>
      <c r="Q1431" s="5"/>
      <c r="R1431" s="166"/>
      <c r="S1431" s="5"/>
      <c r="T1431" s="5"/>
      <c r="U1431" s="5"/>
      <c r="V1431" s="261"/>
    </row>
    <row r="1432" spans="1:22" s="23" customFormat="1" x14ac:dyDescent="0.25">
      <c r="A1432" s="8">
        <v>1260</v>
      </c>
      <c r="C1432" s="5"/>
      <c r="G1432" s="5"/>
      <c r="H1432" s="12"/>
      <c r="J1432" s="5"/>
      <c r="K1432" s="5"/>
      <c r="L1432" s="166"/>
      <c r="M1432" s="5"/>
      <c r="N1432" s="5"/>
      <c r="O1432" s="5"/>
      <c r="Q1432" s="5"/>
      <c r="R1432" s="166"/>
      <c r="S1432" s="5"/>
      <c r="T1432" s="5"/>
      <c r="U1432" s="5"/>
      <c r="V1432" s="261"/>
    </row>
    <row r="1433" spans="1:22" s="23" customFormat="1" x14ac:dyDescent="0.25">
      <c r="A1433" s="6">
        <v>1261</v>
      </c>
      <c r="C1433" s="5"/>
      <c r="G1433" s="5"/>
      <c r="H1433" s="12"/>
      <c r="J1433" s="5"/>
      <c r="K1433" s="5"/>
      <c r="L1433" s="166"/>
      <c r="M1433" s="5"/>
      <c r="N1433" s="5"/>
      <c r="O1433" s="5"/>
      <c r="Q1433" s="5"/>
      <c r="R1433" s="166"/>
      <c r="S1433" s="5"/>
      <c r="T1433" s="5"/>
      <c r="U1433" s="5"/>
      <c r="V1433" s="261"/>
    </row>
    <row r="1434" spans="1:22" s="23" customFormat="1" x14ac:dyDescent="0.25">
      <c r="A1434" s="8">
        <v>1262</v>
      </c>
      <c r="C1434" s="5"/>
      <c r="G1434" s="5"/>
      <c r="H1434" s="12"/>
      <c r="J1434" s="5"/>
      <c r="K1434" s="5"/>
      <c r="L1434" s="166"/>
      <c r="M1434" s="5"/>
      <c r="N1434" s="5"/>
      <c r="O1434" s="5"/>
      <c r="Q1434" s="5"/>
      <c r="R1434" s="166"/>
      <c r="S1434" s="5"/>
      <c r="T1434" s="5"/>
      <c r="U1434" s="5"/>
      <c r="V1434" s="261"/>
    </row>
    <row r="1435" spans="1:22" s="23" customFormat="1" x14ac:dyDescent="0.25">
      <c r="A1435" s="6">
        <v>1263</v>
      </c>
      <c r="C1435" s="5"/>
      <c r="G1435" s="5"/>
      <c r="H1435" s="12"/>
      <c r="J1435" s="5"/>
      <c r="K1435" s="5"/>
      <c r="L1435" s="166"/>
      <c r="M1435" s="5"/>
      <c r="N1435" s="5"/>
      <c r="O1435" s="5"/>
      <c r="Q1435" s="5"/>
      <c r="R1435" s="166"/>
      <c r="S1435" s="5"/>
      <c r="T1435" s="5"/>
      <c r="U1435" s="5"/>
      <c r="V1435" s="261"/>
    </row>
    <row r="1436" spans="1:22" s="23" customFormat="1" x14ac:dyDescent="0.25">
      <c r="A1436" s="8">
        <v>1264</v>
      </c>
      <c r="C1436" s="5"/>
      <c r="G1436" s="5"/>
      <c r="H1436" s="12"/>
      <c r="J1436" s="5"/>
      <c r="K1436" s="5"/>
      <c r="L1436" s="166"/>
      <c r="M1436" s="5"/>
      <c r="N1436" s="5"/>
      <c r="O1436" s="5"/>
      <c r="Q1436" s="5"/>
      <c r="R1436" s="166"/>
      <c r="S1436" s="5"/>
      <c r="T1436" s="5"/>
      <c r="U1436" s="5"/>
      <c r="V1436" s="261"/>
    </row>
    <row r="1437" spans="1:22" s="23" customFormat="1" x14ac:dyDescent="0.25">
      <c r="A1437" s="6">
        <v>1265</v>
      </c>
      <c r="C1437" s="5"/>
      <c r="G1437" s="5"/>
      <c r="H1437" s="12"/>
      <c r="J1437" s="5"/>
      <c r="K1437" s="5"/>
      <c r="L1437" s="166"/>
      <c r="M1437" s="5"/>
      <c r="N1437" s="5"/>
      <c r="O1437" s="5"/>
      <c r="Q1437" s="5"/>
      <c r="R1437" s="166"/>
      <c r="S1437" s="5"/>
      <c r="T1437" s="5"/>
      <c r="U1437" s="5"/>
      <c r="V1437" s="261"/>
    </row>
    <row r="1438" spans="1:22" s="23" customFormat="1" x14ac:dyDescent="0.25">
      <c r="A1438" s="8">
        <v>1266</v>
      </c>
      <c r="C1438" s="5"/>
      <c r="G1438" s="5"/>
      <c r="H1438" s="12"/>
      <c r="J1438" s="5"/>
      <c r="K1438" s="5"/>
      <c r="L1438" s="166"/>
      <c r="M1438" s="5"/>
      <c r="N1438" s="5"/>
      <c r="O1438" s="5"/>
      <c r="Q1438" s="5"/>
      <c r="R1438" s="166"/>
      <c r="S1438" s="5"/>
      <c r="T1438" s="5"/>
      <c r="U1438" s="5"/>
      <c r="V1438" s="261"/>
    </row>
    <row r="1439" spans="1:22" s="23" customFormat="1" x14ac:dyDescent="0.25">
      <c r="A1439" s="6">
        <v>1267</v>
      </c>
      <c r="C1439" s="5"/>
      <c r="G1439" s="5"/>
      <c r="H1439" s="12"/>
      <c r="J1439" s="5"/>
      <c r="K1439" s="5"/>
      <c r="L1439" s="166"/>
      <c r="M1439" s="5"/>
      <c r="N1439" s="5"/>
      <c r="O1439" s="5"/>
      <c r="Q1439" s="5"/>
      <c r="R1439" s="166"/>
      <c r="S1439" s="5"/>
      <c r="T1439" s="5"/>
      <c r="U1439" s="5"/>
      <c r="V1439" s="261"/>
    </row>
    <row r="1440" spans="1:22" s="23" customFormat="1" x14ac:dyDescent="0.25">
      <c r="A1440" s="8">
        <v>1268</v>
      </c>
      <c r="C1440" s="5"/>
      <c r="G1440" s="5"/>
      <c r="H1440" s="12"/>
      <c r="J1440" s="5"/>
      <c r="K1440" s="5"/>
      <c r="L1440" s="166"/>
      <c r="M1440" s="5"/>
      <c r="N1440" s="5"/>
      <c r="O1440" s="5"/>
      <c r="Q1440" s="5"/>
      <c r="R1440" s="166"/>
      <c r="S1440" s="5"/>
      <c r="T1440" s="5"/>
      <c r="U1440" s="5"/>
      <c r="V1440" s="261"/>
    </row>
    <row r="1441" spans="1:22" s="23" customFormat="1" x14ac:dyDescent="0.25">
      <c r="A1441" s="6">
        <v>1269</v>
      </c>
      <c r="C1441" s="5"/>
      <c r="G1441" s="5"/>
      <c r="H1441" s="12"/>
      <c r="J1441" s="5"/>
      <c r="K1441" s="5"/>
      <c r="L1441" s="166"/>
      <c r="M1441" s="5"/>
      <c r="N1441" s="5"/>
      <c r="O1441" s="5"/>
      <c r="Q1441" s="5"/>
      <c r="R1441" s="166"/>
      <c r="S1441" s="5"/>
      <c r="T1441" s="5"/>
      <c r="U1441" s="5"/>
      <c r="V1441" s="261"/>
    </row>
    <row r="1442" spans="1:22" s="23" customFormat="1" x14ac:dyDescent="0.25">
      <c r="A1442" s="8">
        <v>1270</v>
      </c>
      <c r="C1442" s="5"/>
      <c r="G1442" s="5"/>
      <c r="H1442" s="12"/>
      <c r="J1442" s="5"/>
      <c r="K1442" s="5"/>
      <c r="L1442" s="166"/>
      <c r="M1442" s="5"/>
      <c r="N1442" s="5"/>
      <c r="O1442" s="5"/>
      <c r="Q1442" s="5"/>
      <c r="R1442" s="166"/>
      <c r="S1442" s="5"/>
      <c r="T1442" s="5"/>
      <c r="U1442" s="5"/>
      <c r="V1442" s="261"/>
    </row>
    <row r="1443" spans="1:22" s="23" customFormat="1" x14ac:dyDescent="0.25">
      <c r="A1443" s="6">
        <v>1271</v>
      </c>
      <c r="C1443" s="5"/>
      <c r="G1443" s="5"/>
      <c r="H1443" s="12"/>
      <c r="J1443" s="5"/>
      <c r="K1443" s="5"/>
      <c r="L1443" s="166"/>
      <c r="M1443" s="5"/>
      <c r="N1443" s="5"/>
      <c r="O1443" s="5"/>
      <c r="Q1443" s="5"/>
      <c r="R1443" s="166"/>
      <c r="S1443" s="5"/>
      <c r="T1443" s="5"/>
      <c r="U1443" s="5"/>
      <c r="V1443" s="261"/>
    </row>
    <row r="1444" spans="1:22" s="23" customFormat="1" x14ac:dyDescent="0.25">
      <c r="A1444" s="8">
        <v>1272</v>
      </c>
      <c r="C1444" s="5"/>
      <c r="G1444" s="5"/>
      <c r="H1444" s="12"/>
      <c r="J1444" s="5"/>
      <c r="K1444" s="5"/>
      <c r="L1444" s="166"/>
      <c r="M1444" s="5"/>
      <c r="N1444" s="5"/>
      <c r="O1444" s="5"/>
      <c r="Q1444" s="5"/>
      <c r="R1444" s="166"/>
      <c r="S1444" s="5"/>
      <c r="T1444" s="5"/>
      <c r="U1444" s="5"/>
      <c r="V1444" s="261"/>
    </row>
    <row r="1445" spans="1:22" s="23" customFormat="1" x14ac:dyDescent="0.25">
      <c r="A1445" s="6">
        <v>1273</v>
      </c>
      <c r="C1445" s="5"/>
      <c r="G1445" s="5"/>
      <c r="H1445" s="12"/>
      <c r="J1445" s="5"/>
      <c r="K1445" s="5"/>
      <c r="L1445" s="166"/>
      <c r="M1445" s="5"/>
      <c r="N1445" s="5"/>
      <c r="O1445" s="5"/>
      <c r="Q1445" s="5"/>
      <c r="R1445" s="166"/>
      <c r="S1445" s="5"/>
      <c r="T1445" s="5"/>
      <c r="U1445" s="5"/>
      <c r="V1445" s="261"/>
    </row>
    <row r="1446" spans="1:22" s="23" customFormat="1" x14ac:dyDescent="0.25">
      <c r="A1446" s="8">
        <v>1274</v>
      </c>
      <c r="C1446" s="5"/>
      <c r="G1446" s="5"/>
      <c r="H1446" s="12"/>
      <c r="J1446" s="5"/>
      <c r="K1446" s="5"/>
      <c r="L1446" s="166"/>
      <c r="M1446" s="5"/>
      <c r="N1446" s="5"/>
      <c r="O1446" s="5"/>
      <c r="Q1446" s="5"/>
      <c r="R1446" s="166"/>
      <c r="S1446" s="5"/>
      <c r="T1446" s="5"/>
      <c r="U1446" s="5"/>
      <c r="V1446" s="261"/>
    </row>
    <row r="1447" spans="1:22" s="23" customFormat="1" x14ac:dyDescent="0.25">
      <c r="A1447" s="6">
        <v>1275</v>
      </c>
      <c r="C1447" s="5"/>
      <c r="G1447" s="5"/>
      <c r="H1447" s="12"/>
      <c r="J1447" s="5"/>
      <c r="K1447" s="5"/>
      <c r="L1447" s="166"/>
      <c r="M1447" s="5"/>
      <c r="N1447" s="5"/>
      <c r="O1447" s="5"/>
      <c r="Q1447" s="5"/>
      <c r="R1447" s="166"/>
      <c r="S1447" s="5"/>
      <c r="T1447" s="5"/>
      <c r="U1447" s="5"/>
      <c r="V1447" s="261"/>
    </row>
    <row r="1448" spans="1:22" s="23" customFormat="1" x14ac:dyDescent="0.25">
      <c r="A1448" s="8">
        <v>1276</v>
      </c>
      <c r="C1448" s="5"/>
      <c r="G1448" s="5"/>
      <c r="H1448" s="12"/>
      <c r="J1448" s="5"/>
      <c r="K1448" s="5"/>
      <c r="L1448" s="166"/>
      <c r="M1448" s="5"/>
      <c r="N1448" s="5"/>
      <c r="O1448" s="5"/>
      <c r="Q1448" s="5"/>
      <c r="R1448" s="166"/>
      <c r="S1448" s="5"/>
      <c r="T1448" s="5"/>
      <c r="U1448" s="5"/>
      <c r="V1448" s="261"/>
    </row>
    <row r="1449" spans="1:22" s="23" customFormat="1" x14ac:dyDescent="0.25">
      <c r="A1449" s="6">
        <v>1277</v>
      </c>
      <c r="C1449" s="5"/>
      <c r="G1449" s="5"/>
      <c r="H1449" s="12"/>
      <c r="J1449" s="5"/>
      <c r="K1449" s="5"/>
      <c r="L1449" s="166"/>
      <c r="M1449" s="5"/>
      <c r="N1449" s="5"/>
      <c r="O1449" s="5"/>
      <c r="Q1449" s="5"/>
      <c r="R1449" s="166"/>
      <c r="S1449" s="5"/>
      <c r="T1449" s="5"/>
      <c r="U1449" s="5"/>
      <c r="V1449" s="261"/>
    </row>
    <row r="1450" spans="1:22" s="23" customFormat="1" x14ac:dyDescent="0.25">
      <c r="A1450" s="8">
        <v>1278</v>
      </c>
      <c r="C1450" s="5"/>
      <c r="G1450" s="5"/>
      <c r="H1450" s="12"/>
      <c r="J1450" s="5"/>
      <c r="K1450" s="5"/>
      <c r="L1450" s="166"/>
      <c r="M1450" s="5"/>
      <c r="N1450" s="5"/>
      <c r="O1450" s="5"/>
      <c r="Q1450" s="5"/>
      <c r="R1450" s="166"/>
      <c r="S1450" s="5"/>
      <c r="T1450" s="5"/>
      <c r="U1450" s="5"/>
      <c r="V1450" s="261"/>
    </row>
    <row r="1451" spans="1:22" s="23" customFormat="1" x14ac:dyDescent="0.25">
      <c r="A1451" s="6">
        <v>1279</v>
      </c>
      <c r="C1451" s="5"/>
      <c r="G1451" s="5"/>
      <c r="H1451" s="12"/>
      <c r="J1451" s="5"/>
      <c r="K1451" s="5"/>
      <c r="L1451" s="166"/>
      <c r="M1451" s="5"/>
      <c r="N1451" s="5"/>
      <c r="O1451" s="5"/>
      <c r="Q1451" s="5"/>
      <c r="R1451" s="166"/>
      <c r="S1451" s="5"/>
      <c r="T1451" s="5"/>
      <c r="U1451" s="5"/>
      <c r="V1451" s="261"/>
    </row>
    <row r="1452" spans="1:22" s="23" customFormat="1" x14ac:dyDescent="0.25">
      <c r="A1452" s="8">
        <v>1280</v>
      </c>
      <c r="C1452" s="5"/>
      <c r="G1452" s="5"/>
      <c r="H1452" s="12"/>
      <c r="J1452" s="5"/>
      <c r="K1452" s="5"/>
      <c r="L1452" s="166"/>
      <c r="M1452" s="5"/>
      <c r="N1452" s="5"/>
      <c r="O1452" s="5"/>
      <c r="Q1452" s="5"/>
      <c r="R1452" s="166"/>
      <c r="S1452" s="5"/>
      <c r="T1452" s="5"/>
      <c r="U1452" s="5"/>
      <c r="V1452" s="261"/>
    </row>
    <row r="1453" spans="1:22" s="23" customFormat="1" x14ac:dyDescent="0.25">
      <c r="A1453" s="6">
        <v>1281</v>
      </c>
      <c r="C1453" s="5"/>
      <c r="G1453" s="5"/>
      <c r="H1453" s="12"/>
      <c r="J1453" s="5"/>
      <c r="K1453" s="5"/>
      <c r="L1453" s="166"/>
      <c r="M1453" s="5"/>
      <c r="N1453" s="5"/>
      <c r="O1453" s="5"/>
      <c r="Q1453" s="5"/>
      <c r="R1453" s="166"/>
      <c r="S1453" s="5"/>
      <c r="T1453" s="5"/>
      <c r="U1453" s="5"/>
      <c r="V1453" s="261"/>
    </row>
    <row r="1454" spans="1:22" s="23" customFormat="1" x14ac:dyDescent="0.25">
      <c r="A1454" s="8">
        <v>1282</v>
      </c>
      <c r="C1454" s="5"/>
      <c r="G1454" s="5"/>
      <c r="H1454" s="12"/>
      <c r="J1454" s="5"/>
      <c r="K1454" s="5"/>
      <c r="L1454" s="166"/>
      <c r="M1454" s="5"/>
      <c r="N1454" s="5"/>
      <c r="O1454" s="5"/>
      <c r="Q1454" s="5"/>
      <c r="R1454" s="166"/>
      <c r="S1454" s="5"/>
      <c r="T1454" s="5"/>
      <c r="U1454" s="5"/>
      <c r="V1454" s="261"/>
    </row>
    <row r="1455" spans="1:22" s="23" customFormat="1" x14ac:dyDescent="0.25">
      <c r="A1455" s="6">
        <v>1283</v>
      </c>
      <c r="C1455" s="5"/>
      <c r="G1455" s="5"/>
      <c r="H1455" s="12"/>
      <c r="J1455" s="5"/>
      <c r="K1455" s="5"/>
      <c r="L1455" s="166"/>
      <c r="M1455" s="5"/>
      <c r="N1455" s="5"/>
      <c r="O1455" s="5"/>
      <c r="Q1455" s="5"/>
      <c r="R1455" s="166"/>
      <c r="S1455" s="5"/>
      <c r="T1455" s="5"/>
      <c r="U1455" s="5"/>
      <c r="V1455" s="261"/>
    </row>
    <row r="1456" spans="1:22" s="23" customFormat="1" x14ac:dyDescent="0.25">
      <c r="A1456" s="8">
        <v>1284</v>
      </c>
      <c r="C1456" s="5"/>
      <c r="G1456" s="5"/>
      <c r="H1456" s="12"/>
      <c r="J1456" s="5"/>
      <c r="K1456" s="5"/>
      <c r="L1456" s="166"/>
      <c r="M1456" s="5"/>
      <c r="N1456" s="5"/>
      <c r="O1456" s="5"/>
      <c r="Q1456" s="5"/>
      <c r="R1456" s="166"/>
      <c r="S1456" s="5"/>
      <c r="T1456" s="5"/>
      <c r="U1456" s="5"/>
      <c r="V1456" s="261"/>
    </row>
    <row r="1457" spans="1:22" s="23" customFormat="1" x14ac:dyDescent="0.25">
      <c r="A1457" s="6">
        <v>1285</v>
      </c>
      <c r="C1457" s="5"/>
      <c r="G1457" s="5"/>
      <c r="H1457" s="12"/>
      <c r="J1457" s="5"/>
      <c r="K1457" s="5"/>
      <c r="L1457" s="166"/>
      <c r="M1457" s="5"/>
      <c r="N1457" s="5"/>
      <c r="O1457" s="5"/>
      <c r="Q1457" s="5"/>
      <c r="R1457" s="166"/>
      <c r="S1457" s="5"/>
      <c r="T1457" s="5"/>
      <c r="U1457" s="5"/>
      <c r="V1457" s="261"/>
    </row>
    <row r="1458" spans="1:22" s="23" customFormat="1" x14ac:dyDescent="0.25">
      <c r="A1458" s="8">
        <v>1286</v>
      </c>
      <c r="C1458" s="5"/>
      <c r="G1458" s="5"/>
      <c r="H1458" s="12"/>
      <c r="J1458" s="5"/>
      <c r="K1458" s="5"/>
      <c r="L1458" s="166"/>
      <c r="M1458" s="5"/>
      <c r="N1458" s="5"/>
      <c r="O1458" s="5"/>
      <c r="Q1458" s="5"/>
      <c r="R1458" s="166"/>
      <c r="S1458" s="5"/>
      <c r="T1458" s="5"/>
      <c r="U1458" s="5"/>
      <c r="V1458" s="261"/>
    </row>
    <row r="1459" spans="1:22" s="23" customFormat="1" x14ac:dyDescent="0.25">
      <c r="A1459" s="6">
        <v>1287</v>
      </c>
      <c r="C1459" s="5"/>
      <c r="G1459" s="5"/>
      <c r="H1459" s="12"/>
      <c r="J1459" s="5"/>
      <c r="K1459" s="5"/>
      <c r="L1459" s="166"/>
      <c r="M1459" s="5"/>
      <c r="N1459" s="5"/>
      <c r="O1459" s="5"/>
      <c r="Q1459" s="5"/>
      <c r="R1459" s="166"/>
      <c r="S1459" s="5"/>
      <c r="T1459" s="5"/>
      <c r="U1459" s="5"/>
      <c r="V1459" s="261"/>
    </row>
    <row r="1460" spans="1:22" s="23" customFormat="1" x14ac:dyDescent="0.25">
      <c r="A1460" s="8">
        <v>1288</v>
      </c>
      <c r="C1460" s="5"/>
      <c r="G1460" s="5"/>
      <c r="H1460" s="12"/>
      <c r="J1460" s="5"/>
      <c r="K1460" s="5"/>
      <c r="L1460" s="166"/>
      <c r="M1460" s="5"/>
      <c r="N1460" s="5"/>
      <c r="O1460" s="5"/>
      <c r="Q1460" s="5"/>
      <c r="R1460" s="166"/>
      <c r="S1460" s="5"/>
      <c r="T1460" s="5"/>
      <c r="U1460" s="5"/>
      <c r="V1460" s="261"/>
    </row>
    <row r="1461" spans="1:22" s="23" customFormat="1" x14ac:dyDescent="0.25">
      <c r="A1461" s="6">
        <v>1289</v>
      </c>
      <c r="C1461" s="5"/>
      <c r="G1461" s="5"/>
      <c r="H1461" s="12"/>
      <c r="J1461" s="5"/>
      <c r="K1461" s="5"/>
      <c r="L1461" s="166"/>
      <c r="M1461" s="5"/>
      <c r="N1461" s="5"/>
      <c r="O1461" s="5"/>
      <c r="Q1461" s="5"/>
      <c r="R1461" s="166"/>
      <c r="S1461" s="5"/>
      <c r="T1461" s="5"/>
      <c r="U1461" s="5"/>
      <c r="V1461" s="261"/>
    </row>
    <row r="1462" spans="1:22" s="23" customFormat="1" x14ac:dyDescent="0.25">
      <c r="A1462" s="8">
        <v>1290</v>
      </c>
      <c r="C1462" s="5"/>
      <c r="G1462" s="5"/>
      <c r="H1462" s="12"/>
      <c r="J1462" s="5"/>
      <c r="K1462" s="5"/>
      <c r="L1462" s="166"/>
      <c r="M1462" s="5"/>
      <c r="N1462" s="5"/>
      <c r="O1462" s="5"/>
      <c r="Q1462" s="5"/>
      <c r="R1462" s="166"/>
      <c r="S1462" s="5"/>
      <c r="T1462" s="5"/>
      <c r="U1462" s="5"/>
      <c r="V1462" s="261"/>
    </row>
    <row r="1463" spans="1:22" s="23" customFormat="1" x14ac:dyDescent="0.25">
      <c r="A1463" s="6">
        <v>1291</v>
      </c>
      <c r="C1463" s="5"/>
      <c r="G1463" s="5"/>
      <c r="H1463" s="12"/>
      <c r="J1463" s="5"/>
      <c r="K1463" s="5"/>
      <c r="L1463" s="166"/>
      <c r="M1463" s="5"/>
      <c r="N1463" s="5"/>
      <c r="O1463" s="5"/>
      <c r="Q1463" s="5"/>
      <c r="R1463" s="166"/>
      <c r="S1463" s="5"/>
      <c r="T1463" s="5"/>
      <c r="U1463" s="5"/>
      <c r="V1463" s="261"/>
    </row>
    <row r="1464" spans="1:22" s="23" customFormat="1" x14ac:dyDescent="0.25">
      <c r="A1464" s="8">
        <v>1292</v>
      </c>
      <c r="C1464" s="5"/>
      <c r="G1464" s="5"/>
      <c r="H1464" s="12"/>
      <c r="J1464" s="5"/>
      <c r="K1464" s="5"/>
      <c r="L1464" s="166"/>
      <c r="M1464" s="5"/>
      <c r="N1464" s="5"/>
      <c r="O1464" s="5"/>
      <c r="Q1464" s="5"/>
      <c r="R1464" s="166"/>
      <c r="S1464" s="5"/>
      <c r="T1464" s="5"/>
      <c r="U1464" s="5"/>
      <c r="V1464" s="261"/>
    </row>
    <row r="1465" spans="1:22" s="23" customFormat="1" x14ac:dyDescent="0.25">
      <c r="A1465" s="6">
        <v>1293</v>
      </c>
      <c r="C1465" s="5"/>
      <c r="G1465" s="5"/>
      <c r="H1465" s="12"/>
      <c r="J1465" s="5"/>
      <c r="K1465" s="5"/>
      <c r="L1465" s="166"/>
      <c r="M1465" s="5"/>
      <c r="N1465" s="5"/>
      <c r="O1465" s="5"/>
      <c r="Q1465" s="5"/>
      <c r="R1465" s="166"/>
      <c r="S1465" s="5"/>
      <c r="T1465" s="5"/>
      <c r="U1465" s="5"/>
      <c r="V1465" s="261"/>
    </row>
    <row r="1466" spans="1:22" s="23" customFormat="1" x14ac:dyDescent="0.25">
      <c r="A1466" s="8">
        <v>1294</v>
      </c>
      <c r="C1466" s="5"/>
      <c r="G1466" s="5"/>
      <c r="H1466" s="12"/>
      <c r="J1466" s="5"/>
      <c r="K1466" s="5"/>
      <c r="L1466" s="166"/>
      <c r="M1466" s="5"/>
      <c r="N1466" s="5"/>
      <c r="O1466" s="5"/>
      <c r="Q1466" s="5"/>
      <c r="R1466" s="166"/>
      <c r="S1466" s="5"/>
      <c r="T1466" s="5"/>
      <c r="U1466" s="5"/>
      <c r="V1466" s="261"/>
    </row>
    <row r="1467" spans="1:22" s="23" customFormat="1" x14ac:dyDescent="0.25">
      <c r="A1467" s="6">
        <v>1295</v>
      </c>
      <c r="C1467" s="5"/>
      <c r="G1467" s="5"/>
      <c r="H1467" s="12"/>
      <c r="J1467" s="5"/>
      <c r="K1467" s="5"/>
      <c r="L1467" s="166"/>
      <c r="M1467" s="5"/>
      <c r="N1467" s="5"/>
      <c r="O1467" s="5"/>
      <c r="Q1467" s="5"/>
      <c r="R1467" s="166"/>
      <c r="S1467" s="5"/>
      <c r="T1467" s="5"/>
      <c r="U1467" s="5"/>
      <c r="V1467" s="261"/>
    </row>
    <row r="1468" spans="1:22" s="23" customFormat="1" x14ac:dyDescent="0.25">
      <c r="A1468" s="8">
        <v>1296</v>
      </c>
      <c r="C1468" s="5"/>
      <c r="G1468" s="5"/>
      <c r="H1468" s="12"/>
      <c r="J1468" s="5"/>
      <c r="K1468" s="5"/>
      <c r="L1468" s="166"/>
      <c r="M1468" s="5"/>
      <c r="N1468" s="5"/>
      <c r="O1468" s="5"/>
      <c r="Q1468" s="5"/>
      <c r="R1468" s="166"/>
      <c r="S1468" s="5"/>
      <c r="T1468" s="5"/>
      <c r="U1468" s="5"/>
      <c r="V1468" s="261"/>
    </row>
    <row r="1469" spans="1:22" s="23" customFormat="1" x14ac:dyDescent="0.25">
      <c r="A1469" s="6">
        <v>1297</v>
      </c>
      <c r="C1469" s="5"/>
      <c r="G1469" s="5"/>
      <c r="H1469" s="12"/>
      <c r="J1469" s="5"/>
      <c r="K1469" s="5"/>
      <c r="L1469" s="166"/>
      <c r="M1469" s="5"/>
      <c r="N1469" s="5"/>
      <c r="O1469" s="5"/>
      <c r="Q1469" s="5"/>
      <c r="R1469" s="166"/>
      <c r="S1469" s="5"/>
      <c r="T1469" s="5"/>
      <c r="U1469" s="5"/>
      <c r="V1469" s="261"/>
    </row>
    <row r="1470" spans="1:22" s="23" customFormat="1" x14ac:dyDescent="0.25">
      <c r="A1470" s="8">
        <v>1298</v>
      </c>
      <c r="C1470" s="5"/>
      <c r="G1470" s="5"/>
      <c r="H1470" s="12"/>
      <c r="J1470" s="5"/>
      <c r="K1470" s="5"/>
      <c r="L1470" s="166"/>
      <c r="M1470" s="5"/>
      <c r="N1470" s="5"/>
      <c r="O1470" s="5"/>
      <c r="Q1470" s="5"/>
      <c r="R1470" s="166"/>
      <c r="S1470" s="5"/>
      <c r="T1470" s="5"/>
      <c r="U1470" s="5"/>
      <c r="V1470" s="261"/>
    </row>
    <row r="1471" spans="1:22" s="23" customFormat="1" x14ac:dyDescent="0.25">
      <c r="A1471" s="6">
        <v>1299</v>
      </c>
      <c r="C1471" s="5"/>
      <c r="G1471" s="5"/>
      <c r="H1471" s="12"/>
      <c r="J1471" s="5"/>
      <c r="K1471" s="5"/>
      <c r="L1471" s="166"/>
      <c r="M1471" s="5"/>
      <c r="N1471" s="5"/>
      <c r="O1471" s="5"/>
      <c r="Q1471" s="5"/>
      <c r="R1471" s="166"/>
      <c r="S1471" s="5"/>
      <c r="T1471" s="5"/>
      <c r="U1471" s="5"/>
      <c r="V1471" s="261"/>
    </row>
    <row r="1472" spans="1:22" s="23" customFormat="1" x14ac:dyDescent="0.25">
      <c r="A1472" s="8">
        <v>1300</v>
      </c>
      <c r="C1472" s="5"/>
      <c r="G1472" s="5"/>
      <c r="H1472" s="12"/>
      <c r="J1472" s="5"/>
      <c r="K1472" s="5"/>
      <c r="L1472" s="166"/>
      <c r="M1472" s="5"/>
      <c r="N1472" s="5"/>
      <c r="O1472" s="5"/>
      <c r="Q1472" s="5"/>
      <c r="R1472" s="166"/>
      <c r="S1472" s="5"/>
      <c r="T1472" s="5"/>
      <c r="U1472" s="5"/>
      <c r="V1472" s="261"/>
    </row>
    <row r="1473" spans="1:22" s="23" customFormat="1" x14ac:dyDescent="0.25">
      <c r="A1473" s="6">
        <v>1301</v>
      </c>
      <c r="C1473" s="5"/>
      <c r="G1473" s="5"/>
      <c r="H1473" s="12"/>
      <c r="J1473" s="5"/>
      <c r="K1473" s="5"/>
      <c r="L1473" s="166"/>
      <c r="M1473" s="5"/>
      <c r="N1473" s="5"/>
      <c r="O1473" s="5"/>
      <c r="Q1473" s="5"/>
      <c r="R1473" s="166"/>
      <c r="S1473" s="5"/>
      <c r="T1473" s="5"/>
      <c r="U1473" s="5"/>
      <c r="V1473" s="261"/>
    </row>
    <row r="1474" spans="1:22" s="23" customFormat="1" x14ac:dyDescent="0.25">
      <c r="A1474" s="8">
        <v>1302</v>
      </c>
      <c r="C1474" s="5"/>
      <c r="G1474" s="5"/>
      <c r="H1474" s="12"/>
      <c r="J1474" s="5"/>
      <c r="K1474" s="5"/>
      <c r="L1474" s="166"/>
      <c r="M1474" s="5"/>
      <c r="N1474" s="5"/>
      <c r="O1474" s="5"/>
      <c r="Q1474" s="5"/>
      <c r="R1474" s="166"/>
      <c r="S1474" s="5"/>
      <c r="T1474" s="5"/>
      <c r="U1474" s="5"/>
      <c r="V1474" s="261"/>
    </row>
    <row r="1475" spans="1:22" s="23" customFormat="1" x14ac:dyDescent="0.25">
      <c r="A1475" s="6">
        <v>1303</v>
      </c>
      <c r="C1475" s="5"/>
      <c r="G1475" s="5"/>
      <c r="H1475" s="12"/>
      <c r="J1475" s="5"/>
      <c r="K1475" s="5"/>
      <c r="L1475" s="166"/>
      <c r="M1475" s="5"/>
      <c r="N1475" s="5"/>
      <c r="O1475" s="5"/>
      <c r="Q1475" s="5"/>
      <c r="R1475" s="166"/>
      <c r="S1475" s="5"/>
      <c r="T1475" s="5"/>
      <c r="U1475" s="5"/>
      <c r="V1475" s="261"/>
    </row>
    <row r="1476" spans="1:22" s="23" customFormat="1" x14ac:dyDescent="0.25">
      <c r="A1476" s="8">
        <v>1304</v>
      </c>
      <c r="C1476" s="5"/>
      <c r="G1476" s="5"/>
      <c r="H1476" s="12"/>
      <c r="J1476" s="5"/>
      <c r="K1476" s="5"/>
      <c r="L1476" s="166"/>
      <c r="M1476" s="5"/>
      <c r="N1476" s="5"/>
      <c r="O1476" s="5"/>
      <c r="Q1476" s="5"/>
      <c r="R1476" s="166"/>
      <c r="S1476" s="5"/>
      <c r="T1476" s="5"/>
      <c r="U1476" s="5"/>
      <c r="V1476" s="261"/>
    </row>
    <row r="1477" spans="1:22" s="23" customFormat="1" x14ac:dyDescent="0.25">
      <c r="A1477" s="6">
        <v>1305</v>
      </c>
      <c r="C1477" s="5"/>
      <c r="G1477" s="5"/>
      <c r="H1477" s="12"/>
      <c r="J1477" s="5"/>
      <c r="K1477" s="5"/>
      <c r="L1477" s="166"/>
      <c r="M1477" s="5"/>
      <c r="N1477" s="5"/>
      <c r="O1477" s="5"/>
      <c r="Q1477" s="5"/>
      <c r="R1477" s="166"/>
      <c r="S1477" s="5"/>
      <c r="T1477" s="5"/>
      <c r="U1477" s="5"/>
      <c r="V1477" s="261"/>
    </row>
    <row r="1478" spans="1:22" s="23" customFormat="1" x14ac:dyDescent="0.25">
      <c r="A1478" s="8">
        <v>1306</v>
      </c>
      <c r="C1478" s="5"/>
      <c r="G1478" s="5"/>
      <c r="H1478" s="12"/>
      <c r="J1478" s="5"/>
      <c r="K1478" s="5"/>
      <c r="L1478" s="166"/>
      <c r="M1478" s="5"/>
      <c r="N1478" s="5"/>
      <c r="O1478" s="5"/>
      <c r="Q1478" s="5"/>
      <c r="R1478" s="166"/>
      <c r="S1478" s="5"/>
      <c r="T1478" s="5"/>
      <c r="U1478" s="5"/>
      <c r="V1478" s="261"/>
    </row>
    <row r="1479" spans="1:22" s="23" customFormat="1" x14ac:dyDescent="0.25">
      <c r="A1479" s="6">
        <v>1307</v>
      </c>
      <c r="C1479" s="5"/>
      <c r="G1479" s="5"/>
      <c r="H1479" s="12"/>
      <c r="J1479" s="5"/>
      <c r="K1479" s="5"/>
      <c r="L1479" s="166"/>
      <c r="M1479" s="5"/>
      <c r="N1479" s="5"/>
      <c r="O1479" s="5"/>
      <c r="Q1479" s="5"/>
      <c r="R1479" s="166"/>
      <c r="S1479" s="5"/>
      <c r="T1479" s="5"/>
      <c r="U1479" s="5"/>
      <c r="V1479" s="261"/>
    </row>
    <row r="1480" spans="1:22" s="23" customFormat="1" x14ac:dyDescent="0.25">
      <c r="A1480" s="8">
        <v>1308</v>
      </c>
      <c r="C1480" s="5"/>
      <c r="G1480" s="5"/>
      <c r="H1480" s="12"/>
      <c r="J1480" s="5"/>
      <c r="K1480" s="5"/>
      <c r="L1480" s="166"/>
      <c r="M1480" s="5"/>
      <c r="N1480" s="5"/>
      <c r="O1480" s="5"/>
      <c r="Q1480" s="5"/>
      <c r="R1480" s="166"/>
      <c r="S1480" s="5"/>
      <c r="T1480" s="5"/>
      <c r="U1480" s="5"/>
      <c r="V1480" s="261"/>
    </row>
    <row r="1481" spans="1:22" s="23" customFormat="1" x14ac:dyDescent="0.25">
      <c r="A1481" s="6">
        <v>1309</v>
      </c>
      <c r="C1481" s="5"/>
      <c r="G1481" s="5"/>
      <c r="H1481" s="12"/>
      <c r="J1481" s="5"/>
      <c r="K1481" s="5"/>
      <c r="L1481" s="166"/>
      <c r="M1481" s="5"/>
      <c r="N1481" s="5"/>
      <c r="O1481" s="5"/>
      <c r="Q1481" s="5"/>
      <c r="R1481" s="166"/>
      <c r="S1481" s="5"/>
      <c r="T1481" s="5"/>
      <c r="U1481" s="5"/>
      <c r="V1481" s="261"/>
    </row>
    <row r="1482" spans="1:22" s="23" customFormat="1" x14ac:dyDescent="0.25">
      <c r="A1482" s="8">
        <v>1310</v>
      </c>
      <c r="C1482" s="5"/>
      <c r="G1482" s="5"/>
      <c r="H1482" s="12"/>
      <c r="J1482" s="5"/>
      <c r="K1482" s="5"/>
      <c r="L1482" s="166"/>
      <c r="M1482" s="5"/>
      <c r="N1482" s="5"/>
      <c r="O1482" s="5"/>
      <c r="Q1482" s="5"/>
      <c r="R1482" s="166"/>
      <c r="S1482" s="5"/>
      <c r="T1482" s="5"/>
      <c r="U1482" s="5"/>
      <c r="V1482" s="261"/>
    </row>
    <row r="1483" spans="1:22" s="23" customFormat="1" x14ac:dyDescent="0.25">
      <c r="A1483" s="6">
        <v>1311</v>
      </c>
      <c r="C1483" s="5"/>
      <c r="G1483" s="5"/>
      <c r="H1483" s="12"/>
      <c r="J1483" s="5"/>
      <c r="K1483" s="5"/>
      <c r="L1483" s="166"/>
      <c r="M1483" s="5"/>
      <c r="N1483" s="5"/>
      <c r="O1483" s="5"/>
      <c r="Q1483" s="5"/>
      <c r="R1483" s="166"/>
      <c r="S1483" s="5"/>
      <c r="T1483" s="5"/>
      <c r="U1483" s="5"/>
      <c r="V1483" s="261"/>
    </row>
    <row r="1484" spans="1:22" s="23" customFormat="1" x14ac:dyDescent="0.25">
      <c r="A1484" s="8">
        <v>1312</v>
      </c>
      <c r="C1484" s="5"/>
      <c r="G1484" s="5"/>
      <c r="H1484" s="12"/>
      <c r="J1484" s="5"/>
      <c r="K1484" s="5"/>
      <c r="L1484" s="166"/>
      <c r="M1484" s="5"/>
      <c r="N1484" s="5"/>
      <c r="O1484" s="5"/>
      <c r="Q1484" s="5"/>
      <c r="R1484" s="166"/>
      <c r="S1484" s="5"/>
      <c r="T1484" s="5"/>
      <c r="U1484" s="5"/>
      <c r="V1484" s="261"/>
    </row>
    <row r="1485" spans="1:22" s="23" customFormat="1" x14ac:dyDescent="0.25">
      <c r="A1485" s="6">
        <v>1313</v>
      </c>
      <c r="C1485" s="5"/>
      <c r="G1485" s="5"/>
      <c r="H1485" s="12"/>
      <c r="J1485" s="5"/>
      <c r="K1485" s="5"/>
      <c r="L1485" s="166"/>
      <c r="M1485" s="5"/>
      <c r="N1485" s="5"/>
      <c r="O1485" s="5"/>
      <c r="Q1485" s="5"/>
      <c r="R1485" s="166"/>
      <c r="S1485" s="5"/>
      <c r="T1485" s="5"/>
      <c r="U1485" s="5"/>
      <c r="V1485" s="261"/>
    </row>
    <row r="1486" spans="1:22" s="23" customFormat="1" x14ac:dyDescent="0.25">
      <c r="A1486" s="8">
        <v>1314</v>
      </c>
      <c r="C1486" s="5"/>
      <c r="G1486" s="5"/>
      <c r="H1486" s="12"/>
      <c r="J1486" s="5"/>
      <c r="K1486" s="5"/>
      <c r="L1486" s="166"/>
      <c r="M1486" s="5"/>
      <c r="N1486" s="5"/>
      <c r="O1486" s="5"/>
      <c r="Q1486" s="5"/>
      <c r="R1486" s="166"/>
      <c r="S1486" s="5"/>
      <c r="T1486" s="5"/>
      <c r="U1486" s="5"/>
      <c r="V1486" s="261"/>
    </row>
    <row r="1487" spans="1:22" s="23" customFormat="1" x14ac:dyDescent="0.25">
      <c r="A1487" s="6">
        <v>1315</v>
      </c>
      <c r="C1487" s="5"/>
      <c r="G1487" s="5"/>
      <c r="H1487" s="12"/>
      <c r="J1487" s="5"/>
      <c r="K1487" s="5"/>
      <c r="L1487" s="166"/>
      <c r="M1487" s="5"/>
      <c r="N1487" s="5"/>
      <c r="O1487" s="5"/>
      <c r="Q1487" s="5"/>
      <c r="R1487" s="166"/>
      <c r="S1487" s="5"/>
      <c r="T1487" s="5"/>
      <c r="U1487" s="5"/>
      <c r="V1487" s="261"/>
    </row>
    <row r="1488" spans="1:22" s="23" customFormat="1" x14ac:dyDescent="0.25">
      <c r="A1488" s="8">
        <v>1316</v>
      </c>
      <c r="C1488" s="5"/>
      <c r="G1488" s="5"/>
      <c r="H1488" s="12"/>
      <c r="J1488" s="5"/>
      <c r="K1488" s="5"/>
      <c r="L1488" s="166"/>
      <c r="M1488" s="5"/>
      <c r="N1488" s="5"/>
      <c r="O1488" s="5"/>
      <c r="Q1488" s="5"/>
      <c r="R1488" s="166"/>
      <c r="S1488" s="5"/>
      <c r="T1488" s="5"/>
      <c r="U1488" s="5"/>
      <c r="V1488" s="261"/>
    </row>
    <row r="1489" spans="1:22" s="23" customFormat="1" x14ac:dyDescent="0.25">
      <c r="A1489" s="6">
        <v>1317</v>
      </c>
      <c r="C1489" s="5"/>
      <c r="G1489" s="5"/>
      <c r="H1489" s="12"/>
      <c r="J1489" s="5"/>
      <c r="K1489" s="5"/>
      <c r="L1489" s="166"/>
      <c r="M1489" s="5"/>
      <c r="N1489" s="5"/>
      <c r="O1489" s="5"/>
      <c r="Q1489" s="5"/>
      <c r="R1489" s="166"/>
      <c r="S1489" s="5"/>
      <c r="T1489" s="5"/>
      <c r="U1489" s="5"/>
      <c r="V1489" s="261"/>
    </row>
    <row r="1490" spans="1:22" s="23" customFormat="1" x14ac:dyDescent="0.25">
      <c r="A1490" s="8">
        <v>1318</v>
      </c>
      <c r="C1490" s="5"/>
      <c r="G1490" s="5"/>
      <c r="H1490" s="12"/>
      <c r="J1490" s="5"/>
      <c r="K1490" s="5"/>
      <c r="L1490" s="166"/>
      <c r="M1490" s="5"/>
      <c r="N1490" s="5"/>
      <c r="O1490" s="5"/>
      <c r="Q1490" s="5"/>
      <c r="R1490" s="166"/>
      <c r="S1490" s="5"/>
      <c r="T1490" s="5"/>
      <c r="U1490" s="5"/>
      <c r="V1490" s="261"/>
    </row>
    <row r="1491" spans="1:22" s="23" customFormat="1" x14ac:dyDescent="0.25">
      <c r="A1491" s="6">
        <v>1319</v>
      </c>
      <c r="C1491" s="5"/>
      <c r="G1491" s="5"/>
      <c r="H1491" s="12"/>
      <c r="J1491" s="5"/>
      <c r="K1491" s="5"/>
      <c r="L1491" s="166"/>
      <c r="M1491" s="5"/>
      <c r="N1491" s="5"/>
      <c r="O1491" s="5"/>
      <c r="Q1491" s="5"/>
      <c r="R1491" s="166"/>
      <c r="S1491" s="5"/>
      <c r="T1491" s="5"/>
      <c r="U1491" s="5"/>
      <c r="V1491" s="261"/>
    </row>
    <row r="1492" spans="1:22" s="23" customFormat="1" x14ac:dyDescent="0.25">
      <c r="A1492" s="8">
        <v>1320</v>
      </c>
      <c r="C1492" s="5"/>
      <c r="G1492" s="5"/>
      <c r="H1492" s="12"/>
      <c r="J1492" s="5"/>
      <c r="K1492" s="5"/>
      <c r="L1492" s="166"/>
      <c r="M1492" s="5"/>
      <c r="N1492" s="5"/>
      <c r="O1492" s="5"/>
      <c r="Q1492" s="5"/>
      <c r="R1492" s="166"/>
      <c r="S1492" s="5"/>
      <c r="T1492" s="5"/>
      <c r="U1492" s="5"/>
      <c r="V1492" s="261"/>
    </row>
    <row r="1493" spans="1:22" s="23" customFormat="1" x14ac:dyDescent="0.25">
      <c r="A1493" s="6">
        <v>1321</v>
      </c>
      <c r="C1493" s="5"/>
      <c r="G1493" s="5"/>
      <c r="H1493" s="12"/>
      <c r="J1493" s="5"/>
      <c r="K1493" s="5"/>
      <c r="L1493" s="166"/>
      <c r="M1493" s="5"/>
      <c r="N1493" s="5"/>
      <c r="O1493" s="5"/>
      <c r="Q1493" s="5"/>
      <c r="R1493" s="166"/>
      <c r="S1493" s="5"/>
      <c r="T1493" s="5"/>
      <c r="U1493" s="5"/>
      <c r="V1493" s="261"/>
    </row>
    <row r="1494" spans="1:22" s="23" customFormat="1" x14ac:dyDescent="0.25">
      <c r="A1494" s="8">
        <v>1322</v>
      </c>
      <c r="C1494" s="5"/>
      <c r="G1494" s="5"/>
      <c r="H1494" s="12"/>
      <c r="J1494" s="5"/>
      <c r="K1494" s="5"/>
      <c r="L1494" s="166"/>
      <c r="M1494" s="5"/>
      <c r="N1494" s="5"/>
      <c r="O1494" s="5"/>
      <c r="Q1494" s="5"/>
      <c r="R1494" s="166"/>
      <c r="S1494" s="5"/>
      <c r="T1494" s="5"/>
      <c r="U1494" s="5"/>
      <c r="V1494" s="261"/>
    </row>
    <row r="1495" spans="1:22" s="23" customFormat="1" x14ac:dyDescent="0.25">
      <c r="A1495" s="6">
        <v>1323</v>
      </c>
      <c r="C1495" s="5"/>
      <c r="G1495" s="5"/>
      <c r="H1495" s="12"/>
      <c r="J1495" s="5"/>
      <c r="K1495" s="5"/>
      <c r="L1495" s="166"/>
      <c r="M1495" s="5"/>
      <c r="N1495" s="5"/>
      <c r="O1495" s="5"/>
      <c r="Q1495" s="5"/>
      <c r="R1495" s="166"/>
      <c r="S1495" s="5"/>
      <c r="T1495" s="5"/>
      <c r="U1495" s="5"/>
      <c r="V1495" s="261"/>
    </row>
    <row r="1496" spans="1:22" s="23" customFormat="1" x14ac:dyDescent="0.25">
      <c r="A1496" s="8">
        <v>1324</v>
      </c>
      <c r="C1496" s="5"/>
      <c r="G1496" s="5"/>
      <c r="H1496" s="12"/>
      <c r="J1496" s="5"/>
      <c r="K1496" s="5"/>
      <c r="L1496" s="166"/>
      <c r="M1496" s="5"/>
      <c r="N1496" s="5"/>
      <c r="O1496" s="5"/>
      <c r="Q1496" s="5"/>
      <c r="R1496" s="166"/>
      <c r="S1496" s="5"/>
      <c r="T1496" s="5"/>
      <c r="U1496" s="5"/>
      <c r="V1496" s="261"/>
    </row>
    <row r="1497" spans="1:22" s="23" customFormat="1" x14ac:dyDescent="0.25">
      <c r="A1497" s="6">
        <v>1325</v>
      </c>
      <c r="C1497" s="5"/>
      <c r="G1497" s="5"/>
      <c r="H1497" s="12"/>
      <c r="J1497" s="5"/>
      <c r="K1497" s="5"/>
      <c r="L1497" s="166"/>
      <c r="M1497" s="5"/>
      <c r="N1497" s="5"/>
      <c r="O1497" s="5"/>
      <c r="Q1497" s="5"/>
      <c r="R1497" s="166"/>
      <c r="S1497" s="5"/>
      <c r="T1497" s="5"/>
      <c r="U1497" s="5"/>
      <c r="V1497" s="261"/>
    </row>
    <row r="1498" spans="1:22" s="23" customFormat="1" x14ac:dyDescent="0.25">
      <c r="A1498" s="8">
        <v>1326</v>
      </c>
      <c r="C1498" s="5"/>
      <c r="G1498" s="5"/>
      <c r="H1498" s="12"/>
      <c r="J1498" s="5"/>
      <c r="K1498" s="5"/>
      <c r="L1498" s="166"/>
      <c r="M1498" s="5"/>
      <c r="N1498" s="5"/>
      <c r="O1498" s="5"/>
      <c r="Q1498" s="5"/>
      <c r="R1498" s="166"/>
      <c r="S1498" s="5"/>
      <c r="T1498" s="5"/>
      <c r="U1498" s="5"/>
      <c r="V1498" s="261"/>
    </row>
    <row r="1499" spans="1:22" s="23" customFormat="1" x14ac:dyDescent="0.25">
      <c r="A1499" s="6">
        <v>1327</v>
      </c>
      <c r="C1499" s="5"/>
      <c r="G1499" s="5"/>
      <c r="H1499" s="12"/>
      <c r="J1499" s="5"/>
      <c r="K1499" s="5"/>
      <c r="L1499" s="166"/>
      <c r="M1499" s="5"/>
      <c r="N1499" s="5"/>
      <c r="O1499" s="5"/>
      <c r="Q1499" s="5"/>
      <c r="R1499" s="166"/>
      <c r="S1499" s="5"/>
      <c r="T1499" s="5"/>
      <c r="U1499" s="5"/>
      <c r="V1499" s="261"/>
    </row>
    <row r="1500" spans="1:22" s="23" customFormat="1" x14ac:dyDescent="0.25">
      <c r="A1500" s="8">
        <v>1328</v>
      </c>
      <c r="C1500" s="5"/>
      <c r="G1500" s="5"/>
      <c r="H1500" s="12"/>
      <c r="J1500" s="5"/>
      <c r="K1500" s="5"/>
      <c r="L1500" s="166"/>
      <c r="M1500" s="5"/>
      <c r="N1500" s="5"/>
      <c r="O1500" s="5"/>
      <c r="Q1500" s="5"/>
      <c r="R1500" s="166"/>
      <c r="S1500" s="5"/>
      <c r="T1500" s="5"/>
      <c r="U1500" s="5"/>
      <c r="V1500" s="261"/>
    </row>
    <row r="1501" spans="1:22" s="23" customFormat="1" x14ac:dyDescent="0.25">
      <c r="A1501" s="6">
        <v>1329</v>
      </c>
      <c r="C1501" s="5"/>
      <c r="G1501" s="5"/>
      <c r="H1501" s="12"/>
      <c r="J1501" s="5"/>
      <c r="K1501" s="5"/>
      <c r="L1501" s="166"/>
      <c r="M1501" s="5"/>
      <c r="N1501" s="5"/>
      <c r="O1501" s="5"/>
      <c r="Q1501" s="5"/>
      <c r="R1501" s="166"/>
      <c r="S1501" s="5"/>
      <c r="T1501" s="5"/>
      <c r="U1501" s="5"/>
      <c r="V1501" s="261"/>
    </row>
    <row r="1502" spans="1:22" s="23" customFormat="1" x14ac:dyDescent="0.25">
      <c r="A1502" s="8">
        <v>1330</v>
      </c>
      <c r="C1502" s="5"/>
      <c r="G1502" s="5"/>
      <c r="H1502" s="12"/>
      <c r="J1502" s="5"/>
      <c r="K1502" s="5"/>
      <c r="L1502" s="166"/>
      <c r="M1502" s="5"/>
      <c r="N1502" s="5"/>
      <c r="O1502" s="5"/>
      <c r="Q1502" s="5"/>
      <c r="R1502" s="166"/>
      <c r="S1502" s="5"/>
      <c r="T1502" s="5"/>
      <c r="U1502" s="5"/>
      <c r="V1502" s="261"/>
    </row>
    <row r="1503" spans="1:22" s="23" customFormat="1" x14ac:dyDescent="0.25">
      <c r="A1503" s="6">
        <v>1331</v>
      </c>
      <c r="C1503" s="5"/>
      <c r="G1503" s="5"/>
      <c r="H1503" s="12"/>
      <c r="J1503" s="5"/>
      <c r="K1503" s="5"/>
      <c r="L1503" s="166"/>
      <c r="M1503" s="5"/>
      <c r="N1503" s="5"/>
      <c r="O1503" s="5"/>
      <c r="Q1503" s="5"/>
      <c r="R1503" s="166"/>
      <c r="S1503" s="5"/>
      <c r="T1503" s="5"/>
      <c r="U1503" s="5"/>
      <c r="V1503" s="261"/>
    </row>
    <row r="1504" spans="1:22" s="23" customFormat="1" x14ac:dyDescent="0.25">
      <c r="A1504" s="8">
        <v>1332</v>
      </c>
      <c r="C1504" s="5"/>
      <c r="G1504" s="5"/>
      <c r="H1504" s="12"/>
      <c r="J1504" s="5"/>
      <c r="K1504" s="5"/>
      <c r="L1504" s="166"/>
      <c r="M1504" s="5"/>
      <c r="N1504" s="5"/>
      <c r="O1504" s="5"/>
      <c r="Q1504" s="5"/>
      <c r="R1504" s="166"/>
      <c r="S1504" s="5"/>
      <c r="T1504" s="5"/>
      <c r="U1504" s="5"/>
      <c r="V1504" s="261"/>
    </row>
    <row r="1505" spans="1:22" s="23" customFormat="1" x14ac:dyDescent="0.25">
      <c r="A1505" s="6">
        <v>1333</v>
      </c>
      <c r="C1505" s="5"/>
      <c r="G1505" s="5"/>
      <c r="H1505" s="12"/>
      <c r="J1505" s="5"/>
      <c r="K1505" s="5"/>
      <c r="L1505" s="166"/>
      <c r="M1505" s="5"/>
      <c r="N1505" s="5"/>
      <c r="O1505" s="5"/>
      <c r="Q1505" s="5"/>
      <c r="R1505" s="166"/>
      <c r="S1505" s="5"/>
      <c r="T1505" s="5"/>
      <c r="U1505" s="5"/>
      <c r="V1505" s="261"/>
    </row>
    <row r="1506" spans="1:22" s="23" customFormat="1" x14ac:dyDescent="0.25">
      <c r="A1506" s="8">
        <v>1334</v>
      </c>
      <c r="C1506" s="5"/>
      <c r="G1506" s="5"/>
      <c r="H1506" s="12"/>
      <c r="J1506" s="5"/>
      <c r="K1506" s="5"/>
      <c r="L1506" s="166"/>
      <c r="M1506" s="5"/>
      <c r="N1506" s="5"/>
      <c r="O1506" s="5"/>
      <c r="Q1506" s="5"/>
      <c r="R1506" s="166"/>
      <c r="S1506" s="5"/>
      <c r="T1506" s="5"/>
      <c r="U1506" s="5"/>
      <c r="V1506" s="261"/>
    </row>
    <row r="1507" spans="1:22" s="23" customFormat="1" x14ac:dyDescent="0.25">
      <c r="A1507" s="6">
        <v>1335</v>
      </c>
      <c r="C1507" s="5"/>
      <c r="G1507" s="5"/>
      <c r="H1507" s="12"/>
      <c r="J1507" s="5"/>
      <c r="K1507" s="5"/>
      <c r="L1507" s="166"/>
      <c r="M1507" s="5"/>
      <c r="N1507" s="5"/>
      <c r="O1507" s="5"/>
      <c r="Q1507" s="5"/>
      <c r="R1507" s="166"/>
      <c r="S1507" s="5"/>
      <c r="T1507" s="5"/>
      <c r="U1507" s="5"/>
      <c r="V1507" s="261"/>
    </row>
    <row r="1508" spans="1:22" s="23" customFormat="1" x14ac:dyDescent="0.25">
      <c r="A1508" s="8">
        <v>1336</v>
      </c>
      <c r="C1508" s="5"/>
      <c r="G1508" s="5"/>
      <c r="H1508" s="12"/>
      <c r="J1508" s="5"/>
      <c r="K1508" s="5"/>
      <c r="L1508" s="166"/>
      <c r="M1508" s="5"/>
      <c r="N1508" s="5"/>
      <c r="O1508" s="5"/>
      <c r="Q1508" s="5"/>
      <c r="R1508" s="166"/>
      <c r="S1508" s="5"/>
      <c r="T1508" s="5"/>
      <c r="U1508" s="5"/>
      <c r="V1508" s="261"/>
    </row>
    <row r="1509" spans="1:22" s="23" customFormat="1" x14ac:dyDescent="0.25">
      <c r="A1509" s="6">
        <v>1337</v>
      </c>
      <c r="C1509" s="5"/>
      <c r="G1509" s="5"/>
      <c r="H1509" s="12"/>
      <c r="J1509" s="5"/>
      <c r="K1509" s="5"/>
      <c r="L1509" s="166"/>
      <c r="M1509" s="5"/>
      <c r="N1509" s="5"/>
      <c r="O1509" s="5"/>
      <c r="Q1509" s="5"/>
      <c r="R1509" s="166"/>
      <c r="S1509" s="5"/>
      <c r="T1509" s="5"/>
      <c r="U1509" s="5"/>
      <c r="V1509" s="261"/>
    </row>
    <row r="1510" spans="1:22" s="23" customFormat="1" x14ac:dyDescent="0.25">
      <c r="A1510" s="8">
        <v>1338</v>
      </c>
      <c r="C1510" s="5"/>
      <c r="G1510" s="5"/>
      <c r="H1510" s="12"/>
      <c r="J1510" s="5"/>
      <c r="K1510" s="5"/>
      <c r="L1510" s="166"/>
      <c r="M1510" s="5"/>
      <c r="N1510" s="5"/>
      <c r="O1510" s="5"/>
      <c r="Q1510" s="5"/>
      <c r="R1510" s="166"/>
      <c r="S1510" s="5"/>
      <c r="T1510" s="5"/>
      <c r="U1510" s="5"/>
      <c r="V1510" s="261"/>
    </row>
    <row r="1511" spans="1:22" s="23" customFormat="1" x14ac:dyDescent="0.25">
      <c r="A1511" s="6">
        <v>1339</v>
      </c>
      <c r="C1511" s="5"/>
      <c r="G1511" s="5"/>
      <c r="H1511" s="12"/>
      <c r="J1511" s="5"/>
      <c r="K1511" s="5"/>
      <c r="L1511" s="166"/>
      <c r="M1511" s="5"/>
      <c r="N1511" s="5"/>
      <c r="O1511" s="5"/>
      <c r="Q1511" s="5"/>
      <c r="R1511" s="166"/>
      <c r="S1511" s="5"/>
      <c r="T1511" s="5"/>
      <c r="U1511" s="5"/>
      <c r="V1511" s="261"/>
    </row>
    <row r="1512" spans="1:22" s="23" customFormat="1" x14ac:dyDescent="0.25">
      <c r="A1512" s="8">
        <v>1340</v>
      </c>
      <c r="C1512" s="5"/>
      <c r="G1512" s="5"/>
      <c r="H1512" s="12"/>
      <c r="J1512" s="5"/>
      <c r="K1512" s="5"/>
      <c r="L1512" s="166"/>
      <c r="M1512" s="5"/>
      <c r="N1512" s="5"/>
      <c r="O1512" s="5"/>
      <c r="Q1512" s="5"/>
      <c r="R1512" s="166"/>
      <c r="S1512" s="5"/>
      <c r="T1512" s="5"/>
      <c r="U1512" s="5"/>
      <c r="V1512" s="261"/>
    </row>
    <row r="1513" spans="1:22" s="23" customFormat="1" x14ac:dyDescent="0.25">
      <c r="A1513" s="6">
        <v>1341</v>
      </c>
      <c r="C1513" s="5"/>
      <c r="G1513" s="5"/>
      <c r="H1513" s="12"/>
      <c r="J1513" s="5"/>
      <c r="K1513" s="5"/>
      <c r="L1513" s="166"/>
      <c r="M1513" s="5"/>
      <c r="N1513" s="5"/>
      <c r="O1513" s="5"/>
      <c r="Q1513" s="5"/>
      <c r="R1513" s="166"/>
      <c r="S1513" s="5"/>
      <c r="T1513" s="5"/>
      <c r="U1513" s="5"/>
      <c r="V1513" s="261"/>
    </row>
    <row r="1514" spans="1:22" s="23" customFormat="1" x14ac:dyDescent="0.25">
      <c r="A1514" s="8">
        <v>1342</v>
      </c>
      <c r="C1514" s="5"/>
      <c r="G1514" s="5"/>
      <c r="H1514" s="12"/>
      <c r="J1514" s="5"/>
      <c r="K1514" s="5"/>
      <c r="L1514" s="166"/>
      <c r="M1514" s="5"/>
      <c r="N1514" s="5"/>
      <c r="O1514" s="5"/>
      <c r="Q1514" s="5"/>
      <c r="R1514" s="166"/>
      <c r="S1514" s="5"/>
      <c r="T1514" s="5"/>
      <c r="U1514" s="5"/>
      <c r="V1514" s="261"/>
    </row>
    <row r="1515" spans="1:22" s="23" customFormat="1" x14ac:dyDescent="0.25">
      <c r="A1515" s="6">
        <v>1343</v>
      </c>
      <c r="C1515" s="5"/>
      <c r="G1515" s="5"/>
      <c r="H1515" s="12"/>
      <c r="J1515" s="5"/>
      <c r="K1515" s="5"/>
      <c r="L1515" s="166"/>
      <c r="M1515" s="5"/>
      <c r="N1515" s="5"/>
      <c r="O1515" s="5"/>
      <c r="Q1515" s="5"/>
      <c r="R1515" s="166"/>
      <c r="S1515" s="5"/>
      <c r="T1515" s="5"/>
      <c r="U1515" s="5"/>
      <c r="V1515" s="261"/>
    </row>
    <row r="1516" spans="1:22" s="23" customFormat="1" x14ac:dyDescent="0.25">
      <c r="A1516" s="8">
        <v>1344</v>
      </c>
      <c r="C1516" s="5"/>
      <c r="G1516" s="5"/>
      <c r="H1516" s="12"/>
      <c r="J1516" s="5"/>
      <c r="K1516" s="5"/>
      <c r="L1516" s="166"/>
      <c r="M1516" s="5"/>
      <c r="N1516" s="5"/>
      <c r="O1516" s="5"/>
      <c r="Q1516" s="5"/>
      <c r="R1516" s="166"/>
      <c r="S1516" s="5"/>
      <c r="T1516" s="5"/>
      <c r="U1516" s="5"/>
      <c r="V1516" s="261"/>
    </row>
    <row r="1517" spans="1:22" s="23" customFormat="1" x14ac:dyDescent="0.25">
      <c r="A1517" s="6">
        <v>1345</v>
      </c>
      <c r="C1517" s="5"/>
      <c r="G1517" s="5"/>
      <c r="H1517" s="12"/>
      <c r="J1517" s="5"/>
      <c r="K1517" s="5"/>
      <c r="L1517" s="166"/>
      <c r="M1517" s="5"/>
      <c r="N1517" s="5"/>
      <c r="O1517" s="5"/>
      <c r="Q1517" s="5"/>
      <c r="R1517" s="166"/>
      <c r="S1517" s="5"/>
      <c r="T1517" s="5"/>
      <c r="U1517" s="5"/>
      <c r="V1517" s="261"/>
    </row>
    <row r="1518" spans="1:22" s="23" customFormat="1" x14ac:dyDescent="0.25">
      <c r="A1518" s="8">
        <v>1346</v>
      </c>
      <c r="C1518" s="5"/>
      <c r="G1518" s="5"/>
      <c r="H1518" s="12"/>
      <c r="J1518" s="5"/>
      <c r="K1518" s="5"/>
      <c r="L1518" s="166"/>
      <c r="M1518" s="5"/>
      <c r="N1518" s="5"/>
      <c r="O1518" s="5"/>
      <c r="Q1518" s="5"/>
      <c r="R1518" s="166"/>
      <c r="S1518" s="5"/>
      <c r="T1518" s="5"/>
      <c r="U1518" s="5"/>
      <c r="V1518" s="261"/>
    </row>
    <row r="1519" spans="1:22" s="23" customFormat="1" x14ac:dyDescent="0.25">
      <c r="A1519" s="6">
        <v>1347</v>
      </c>
      <c r="C1519" s="5"/>
      <c r="G1519" s="5"/>
      <c r="H1519" s="12"/>
      <c r="J1519" s="5"/>
      <c r="K1519" s="5"/>
      <c r="L1519" s="166"/>
      <c r="M1519" s="5"/>
      <c r="N1519" s="5"/>
      <c r="O1519" s="5"/>
      <c r="Q1519" s="5"/>
      <c r="R1519" s="166"/>
      <c r="S1519" s="5"/>
      <c r="T1519" s="5"/>
      <c r="U1519" s="5"/>
      <c r="V1519" s="261"/>
    </row>
    <row r="1520" spans="1:22" s="23" customFormat="1" x14ac:dyDescent="0.25">
      <c r="A1520" s="8">
        <v>1348</v>
      </c>
      <c r="C1520" s="5"/>
      <c r="G1520" s="5"/>
      <c r="H1520" s="12"/>
      <c r="J1520" s="5"/>
      <c r="K1520" s="5"/>
      <c r="L1520" s="166"/>
      <c r="M1520" s="5"/>
      <c r="N1520" s="5"/>
      <c r="O1520" s="5"/>
      <c r="Q1520" s="5"/>
      <c r="R1520" s="166"/>
      <c r="S1520" s="5"/>
      <c r="T1520" s="5"/>
      <c r="U1520" s="5"/>
      <c r="V1520" s="261"/>
    </row>
    <row r="1521" spans="1:22" s="23" customFormat="1" x14ac:dyDescent="0.25">
      <c r="A1521" s="6">
        <v>1349</v>
      </c>
      <c r="C1521" s="5"/>
      <c r="G1521" s="5"/>
      <c r="H1521" s="12"/>
      <c r="J1521" s="5"/>
      <c r="K1521" s="5"/>
      <c r="L1521" s="166"/>
      <c r="M1521" s="5"/>
      <c r="N1521" s="5"/>
      <c r="O1521" s="5"/>
      <c r="Q1521" s="5"/>
      <c r="R1521" s="166"/>
      <c r="S1521" s="5"/>
      <c r="T1521" s="5"/>
      <c r="U1521" s="5"/>
      <c r="V1521" s="261"/>
    </row>
    <row r="1522" spans="1:22" s="23" customFormat="1" x14ac:dyDescent="0.25">
      <c r="A1522" s="8">
        <v>1350</v>
      </c>
      <c r="C1522" s="5"/>
      <c r="G1522" s="5"/>
      <c r="H1522" s="12"/>
      <c r="J1522" s="5"/>
      <c r="K1522" s="5"/>
      <c r="L1522" s="166"/>
      <c r="M1522" s="5"/>
      <c r="N1522" s="5"/>
      <c r="O1522" s="5"/>
      <c r="Q1522" s="5"/>
      <c r="R1522" s="166"/>
      <c r="S1522" s="5"/>
      <c r="T1522" s="5"/>
      <c r="U1522" s="5"/>
      <c r="V1522" s="261"/>
    </row>
    <row r="1523" spans="1:22" s="23" customFormat="1" x14ac:dyDescent="0.25">
      <c r="A1523" s="6">
        <v>1351</v>
      </c>
      <c r="C1523" s="5"/>
      <c r="G1523" s="5"/>
      <c r="H1523" s="12"/>
      <c r="J1523" s="5"/>
      <c r="K1523" s="5"/>
      <c r="L1523" s="166"/>
      <c r="M1523" s="5"/>
      <c r="N1523" s="5"/>
      <c r="O1523" s="5"/>
      <c r="Q1523" s="5"/>
      <c r="R1523" s="166"/>
      <c r="S1523" s="5"/>
      <c r="T1523" s="5"/>
      <c r="U1523" s="5"/>
      <c r="V1523" s="261"/>
    </row>
    <row r="1524" spans="1:22" s="23" customFormat="1" x14ac:dyDescent="0.25">
      <c r="A1524" s="8">
        <v>1352</v>
      </c>
      <c r="C1524" s="5"/>
      <c r="G1524" s="5"/>
      <c r="H1524" s="12"/>
      <c r="J1524" s="5"/>
      <c r="K1524" s="5"/>
      <c r="L1524" s="166"/>
      <c r="M1524" s="5"/>
      <c r="N1524" s="5"/>
      <c r="O1524" s="5"/>
      <c r="Q1524" s="5"/>
      <c r="R1524" s="166"/>
      <c r="S1524" s="5"/>
      <c r="T1524" s="5"/>
      <c r="U1524" s="5"/>
      <c r="V1524" s="261"/>
    </row>
    <row r="1525" spans="1:22" s="23" customFormat="1" x14ac:dyDescent="0.25">
      <c r="A1525" s="6">
        <v>1353</v>
      </c>
      <c r="C1525" s="5"/>
      <c r="G1525" s="5"/>
      <c r="H1525" s="12"/>
      <c r="J1525" s="5"/>
      <c r="K1525" s="5"/>
      <c r="L1525" s="166"/>
      <c r="M1525" s="5"/>
      <c r="N1525" s="5"/>
      <c r="O1525" s="5"/>
      <c r="Q1525" s="5"/>
      <c r="R1525" s="166"/>
      <c r="S1525" s="5"/>
      <c r="T1525" s="5"/>
      <c r="U1525" s="5"/>
      <c r="V1525" s="261"/>
    </row>
    <row r="1526" spans="1:22" s="23" customFormat="1" x14ac:dyDescent="0.25">
      <c r="A1526" s="8">
        <v>1354</v>
      </c>
      <c r="C1526" s="5"/>
      <c r="G1526" s="5"/>
      <c r="H1526" s="12"/>
      <c r="J1526" s="5"/>
      <c r="K1526" s="5"/>
      <c r="L1526" s="166"/>
      <c r="M1526" s="5"/>
      <c r="N1526" s="5"/>
      <c r="O1526" s="5"/>
      <c r="Q1526" s="5"/>
      <c r="R1526" s="166"/>
      <c r="S1526" s="5"/>
      <c r="T1526" s="5"/>
      <c r="U1526" s="5"/>
      <c r="V1526" s="261"/>
    </row>
    <row r="1527" spans="1:22" s="23" customFormat="1" x14ac:dyDescent="0.25">
      <c r="A1527" s="6">
        <v>1355</v>
      </c>
      <c r="C1527" s="5"/>
      <c r="G1527" s="5"/>
      <c r="H1527" s="12"/>
      <c r="J1527" s="5"/>
      <c r="K1527" s="5"/>
      <c r="L1527" s="166"/>
      <c r="M1527" s="5"/>
      <c r="N1527" s="5"/>
      <c r="O1527" s="5"/>
      <c r="Q1527" s="5"/>
      <c r="R1527" s="166"/>
      <c r="S1527" s="5"/>
      <c r="T1527" s="5"/>
      <c r="U1527" s="5"/>
      <c r="V1527" s="261"/>
    </row>
    <row r="1528" spans="1:22" s="23" customFormat="1" x14ac:dyDescent="0.25">
      <c r="A1528" s="8">
        <v>1356</v>
      </c>
      <c r="C1528" s="5"/>
      <c r="G1528" s="5"/>
      <c r="H1528" s="12"/>
      <c r="J1528" s="5"/>
      <c r="K1528" s="5"/>
      <c r="L1528" s="166"/>
      <c r="M1528" s="5"/>
      <c r="N1528" s="5"/>
      <c r="O1528" s="5"/>
      <c r="Q1528" s="5"/>
      <c r="R1528" s="166"/>
      <c r="S1528" s="5"/>
      <c r="T1528" s="5"/>
      <c r="U1528" s="5"/>
      <c r="V1528" s="261"/>
    </row>
    <row r="1529" spans="1:22" s="23" customFormat="1" x14ac:dyDescent="0.25">
      <c r="A1529" s="6">
        <v>1357</v>
      </c>
      <c r="C1529" s="5"/>
      <c r="G1529" s="5"/>
      <c r="H1529" s="12"/>
      <c r="J1529" s="5"/>
      <c r="K1529" s="5"/>
      <c r="L1529" s="166"/>
      <c r="M1529" s="5"/>
      <c r="N1529" s="5"/>
      <c r="O1529" s="5"/>
      <c r="Q1529" s="5"/>
      <c r="R1529" s="166"/>
      <c r="S1529" s="5"/>
      <c r="T1529" s="5"/>
      <c r="U1529" s="5"/>
      <c r="V1529" s="261"/>
    </row>
    <row r="1530" spans="1:22" s="23" customFormat="1" x14ac:dyDescent="0.25">
      <c r="A1530" s="8">
        <v>1358</v>
      </c>
      <c r="C1530" s="5"/>
      <c r="G1530" s="5"/>
      <c r="H1530" s="12"/>
      <c r="J1530" s="5"/>
      <c r="K1530" s="5"/>
      <c r="L1530" s="166"/>
      <c r="M1530" s="5"/>
      <c r="N1530" s="5"/>
      <c r="O1530" s="5"/>
      <c r="Q1530" s="5"/>
      <c r="R1530" s="166"/>
      <c r="S1530" s="5"/>
      <c r="T1530" s="5"/>
      <c r="U1530" s="5"/>
      <c r="V1530" s="261"/>
    </row>
    <row r="1531" spans="1:22" s="23" customFormat="1" x14ac:dyDescent="0.25">
      <c r="A1531" s="6">
        <v>1359</v>
      </c>
      <c r="C1531" s="5"/>
      <c r="G1531" s="5"/>
      <c r="H1531" s="12"/>
      <c r="J1531" s="5"/>
      <c r="K1531" s="5"/>
      <c r="L1531" s="166"/>
      <c r="M1531" s="5"/>
      <c r="N1531" s="5"/>
      <c r="O1531" s="5"/>
      <c r="Q1531" s="5"/>
      <c r="R1531" s="166"/>
      <c r="S1531" s="5"/>
      <c r="T1531" s="5"/>
      <c r="U1531" s="5"/>
      <c r="V1531" s="261"/>
    </row>
    <row r="1532" spans="1:22" s="23" customFormat="1" x14ac:dyDescent="0.25">
      <c r="A1532" s="8">
        <v>1360</v>
      </c>
      <c r="C1532" s="5"/>
      <c r="G1532" s="5"/>
      <c r="H1532" s="12"/>
      <c r="J1532" s="5"/>
      <c r="K1532" s="5"/>
      <c r="L1532" s="166"/>
      <c r="M1532" s="5"/>
      <c r="N1532" s="5"/>
      <c r="O1532" s="5"/>
      <c r="Q1532" s="5"/>
      <c r="R1532" s="166"/>
      <c r="S1532" s="5"/>
      <c r="T1532" s="5"/>
      <c r="U1532" s="5"/>
      <c r="V1532" s="261"/>
    </row>
    <row r="1533" spans="1:22" s="23" customFormat="1" x14ac:dyDescent="0.25">
      <c r="A1533" s="6">
        <v>1361</v>
      </c>
      <c r="C1533" s="5"/>
      <c r="G1533" s="5"/>
      <c r="H1533" s="12"/>
      <c r="J1533" s="5"/>
      <c r="K1533" s="5"/>
      <c r="L1533" s="166"/>
      <c r="M1533" s="5"/>
      <c r="N1533" s="5"/>
      <c r="O1533" s="5"/>
      <c r="Q1533" s="5"/>
      <c r="R1533" s="166"/>
      <c r="S1533" s="5"/>
      <c r="T1533" s="5"/>
      <c r="U1533" s="5"/>
      <c r="V1533" s="261"/>
    </row>
    <row r="1534" spans="1:22" s="23" customFormat="1" x14ac:dyDescent="0.25">
      <c r="A1534" s="8">
        <v>1362</v>
      </c>
      <c r="C1534" s="5"/>
      <c r="G1534" s="5"/>
      <c r="H1534" s="12"/>
      <c r="J1534" s="5"/>
      <c r="K1534" s="5"/>
      <c r="L1534" s="166"/>
      <c r="M1534" s="5"/>
      <c r="N1534" s="5"/>
      <c r="O1534" s="5"/>
      <c r="Q1534" s="5"/>
      <c r="R1534" s="166"/>
      <c r="S1534" s="5"/>
      <c r="T1534" s="5"/>
      <c r="U1534" s="5"/>
      <c r="V1534" s="261"/>
    </row>
    <row r="1535" spans="1:22" s="23" customFormat="1" x14ac:dyDescent="0.25">
      <c r="A1535" s="6">
        <v>1363</v>
      </c>
      <c r="C1535" s="5"/>
      <c r="G1535" s="5"/>
      <c r="H1535" s="12"/>
      <c r="J1535" s="5"/>
      <c r="K1535" s="5"/>
      <c r="L1535" s="166"/>
      <c r="M1535" s="5"/>
      <c r="N1535" s="5"/>
      <c r="O1535" s="5"/>
      <c r="Q1535" s="5"/>
      <c r="R1535" s="166"/>
      <c r="S1535" s="5"/>
      <c r="T1535" s="5"/>
      <c r="U1535" s="5"/>
      <c r="V1535" s="261"/>
    </row>
    <row r="1536" spans="1:22" s="23" customFormat="1" x14ac:dyDescent="0.25">
      <c r="A1536" s="8">
        <v>1364</v>
      </c>
      <c r="C1536" s="5"/>
      <c r="G1536" s="5"/>
      <c r="H1536" s="12"/>
      <c r="J1536" s="5"/>
      <c r="K1536" s="5"/>
      <c r="L1536" s="166"/>
      <c r="M1536" s="5"/>
      <c r="N1536" s="5"/>
      <c r="O1536" s="5"/>
      <c r="Q1536" s="5"/>
      <c r="R1536" s="166"/>
      <c r="S1536" s="5"/>
      <c r="T1536" s="5"/>
      <c r="U1536" s="5"/>
      <c r="V1536" s="261"/>
    </row>
    <row r="1537" spans="1:22" s="23" customFormat="1" x14ac:dyDescent="0.25">
      <c r="A1537" s="6">
        <v>1365</v>
      </c>
      <c r="C1537" s="5"/>
      <c r="G1537" s="5"/>
      <c r="H1537" s="12"/>
      <c r="J1537" s="5"/>
      <c r="K1537" s="5"/>
      <c r="L1537" s="166"/>
      <c r="M1537" s="5"/>
      <c r="N1537" s="5"/>
      <c r="O1537" s="5"/>
      <c r="Q1537" s="5"/>
      <c r="R1537" s="166"/>
      <c r="S1537" s="5"/>
      <c r="T1537" s="5"/>
      <c r="U1537" s="5"/>
      <c r="V1537" s="261"/>
    </row>
    <row r="1538" spans="1:22" s="23" customFormat="1" x14ac:dyDescent="0.25">
      <c r="A1538" s="8">
        <v>1366</v>
      </c>
      <c r="C1538" s="5"/>
      <c r="G1538" s="5"/>
      <c r="H1538" s="12"/>
      <c r="J1538" s="5"/>
      <c r="K1538" s="5"/>
      <c r="L1538" s="166"/>
      <c r="M1538" s="5"/>
      <c r="N1538" s="5"/>
      <c r="O1538" s="5"/>
      <c r="Q1538" s="5"/>
      <c r="R1538" s="166"/>
      <c r="S1538" s="5"/>
      <c r="T1538" s="5"/>
      <c r="U1538" s="5"/>
      <c r="V1538" s="261"/>
    </row>
    <row r="1539" spans="1:22" s="23" customFormat="1" x14ac:dyDescent="0.25">
      <c r="A1539" s="6">
        <v>1367</v>
      </c>
      <c r="C1539" s="5"/>
      <c r="G1539" s="5"/>
      <c r="H1539" s="12"/>
      <c r="J1539" s="5"/>
      <c r="K1539" s="5"/>
      <c r="L1539" s="166"/>
      <c r="M1539" s="5"/>
      <c r="N1539" s="5"/>
      <c r="O1539" s="5"/>
      <c r="Q1539" s="5"/>
      <c r="R1539" s="166"/>
      <c r="S1539" s="5"/>
      <c r="T1539" s="5"/>
      <c r="U1539" s="5"/>
      <c r="V1539" s="261"/>
    </row>
    <row r="1540" spans="1:22" s="23" customFormat="1" x14ac:dyDescent="0.25">
      <c r="A1540" s="8">
        <v>1368</v>
      </c>
      <c r="C1540" s="5"/>
      <c r="G1540" s="5"/>
      <c r="H1540" s="12"/>
      <c r="J1540" s="5"/>
      <c r="K1540" s="5"/>
      <c r="L1540" s="166"/>
      <c r="M1540" s="5"/>
      <c r="N1540" s="5"/>
      <c r="O1540" s="5"/>
      <c r="Q1540" s="5"/>
      <c r="R1540" s="166"/>
      <c r="S1540" s="5"/>
      <c r="T1540" s="5"/>
      <c r="U1540" s="5"/>
      <c r="V1540" s="261"/>
    </row>
    <row r="1541" spans="1:22" s="23" customFormat="1" x14ac:dyDescent="0.25">
      <c r="A1541" s="6">
        <v>1369</v>
      </c>
      <c r="C1541" s="5"/>
      <c r="G1541" s="5"/>
      <c r="H1541" s="12"/>
      <c r="J1541" s="5"/>
      <c r="K1541" s="5"/>
      <c r="L1541" s="166"/>
      <c r="M1541" s="5"/>
      <c r="N1541" s="5"/>
      <c r="O1541" s="5"/>
      <c r="Q1541" s="5"/>
      <c r="R1541" s="166"/>
      <c r="S1541" s="5"/>
      <c r="T1541" s="5"/>
      <c r="U1541" s="5"/>
      <c r="V1541" s="261"/>
    </row>
    <row r="1542" spans="1:22" s="23" customFormat="1" x14ac:dyDescent="0.25">
      <c r="A1542" s="8">
        <v>1370</v>
      </c>
      <c r="C1542" s="5"/>
      <c r="G1542" s="5"/>
      <c r="H1542" s="12"/>
      <c r="J1542" s="5"/>
      <c r="K1542" s="5"/>
      <c r="L1542" s="166"/>
      <c r="M1542" s="5"/>
      <c r="N1542" s="5"/>
      <c r="O1542" s="5"/>
      <c r="Q1542" s="5"/>
      <c r="R1542" s="166"/>
      <c r="S1542" s="5"/>
      <c r="T1542" s="5"/>
      <c r="U1542" s="5"/>
      <c r="V1542" s="261"/>
    </row>
    <row r="1543" spans="1:22" s="23" customFormat="1" x14ac:dyDescent="0.25">
      <c r="A1543" s="6">
        <v>1371</v>
      </c>
      <c r="C1543" s="5"/>
      <c r="G1543" s="5"/>
      <c r="H1543" s="12"/>
      <c r="J1543" s="5"/>
      <c r="K1543" s="5"/>
      <c r="L1543" s="166"/>
      <c r="M1543" s="5"/>
      <c r="N1543" s="5"/>
      <c r="O1543" s="5"/>
      <c r="Q1543" s="5"/>
      <c r="R1543" s="166"/>
      <c r="S1543" s="5"/>
      <c r="T1543" s="5"/>
      <c r="U1543" s="5"/>
      <c r="V1543" s="261"/>
    </row>
    <row r="1544" spans="1:22" s="23" customFormat="1" x14ac:dyDescent="0.25">
      <c r="A1544" s="8">
        <v>1372</v>
      </c>
      <c r="C1544" s="5"/>
      <c r="G1544" s="5"/>
      <c r="H1544" s="12"/>
      <c r="J1544" s="5"/>
      <c r="K1544" s="5"/>
      <c r="L1544" s="166"/>
      <c r="M1544" s="5"/>
      <c r="N1544" s="5"/>
      <c r="O1544" s="5"/>
      <c r="Q1544" s="5"/>
      <c r="R1544" s="166"/>
      <c r="S1544" s="5"/>
      <c r="T1544" s="5"/>
      <c r="U1544" s="5"/>
      <c r="V1544" s="261"/>
    </row>
    <row r="1545" spans="1:22" s="23" customFormat="1" x14ac:dyDescent="0.25">
      <c r="A1545" s="6">
        <v>1373</v>
      </c>
      <c r="C1545" s="5"/>
      <c r="G1545" s="5"/>
      <c r="H1545" s="12"/>
      <c r="J1545" s="5"/>
      <c r="K1545" s="5"/>
      <c r="L1545" s="166"/>
      <c r="M1545" s="5"/>
      <c r="N1545" s="5"/>
      <c r="O1545" s="5"/>
      <c r="Q1545" s="5"/>
      <c r="R1545" s="166"/>
      <c r="S1545" s="5"/>
      <c r="T1545" s="5"/>
      <c r="U1545" s="5"/>
      <c r="V1545" s="261"/>
    </row>
    <row r="1546" spans="1:22" s="23" customFormat="1" x14ac:dyDescent="0.25">
      <c r="A1546" s="8">
        <v>1374</v>
      </c>
      <c r="C1546" s="5"/>
      <c r="G1546" s="5"/>
      <c r="H1546" s="12"/>
      <c r="J1546" s="5"/>
      <c r="K1546" s="5"/>
      <c r="L1546" s="166"/>
      <c r="M1546" s="5"/>
      <c r="N1546" s="5"/>
      <c r="O1546" s="5"/>
      <c r="Q1546" s="5"/>
      <c r="R1546" s="166"/>
      <c r="S1546" s="5"/>
      <c r="T1546" s="5"/>
      <c r="U1546" s="5"/>
      <c r="V1546" s="261"/>
    </row>
    <row r="1547" spans="1:22" s="23" customFormat="1" x14ac:dyDescent="0.25">
      <c r="A1547" s="6">
        <v>1375</v>
      </c>
      <c r="C1547" s="5"/>
      <c r="G1547" s="5"/>
      <c r="H1547" s="12"/>
      <c r="J1547" s="5"/>
      <c r="K1547" s="5"/>
      <c r="L1547" s="166"/>
      <c r="M1547" s="5"/>
      <c r="N1547" s="5"/>
      <c r="O1547" s="5"/>
      <c r="Q1547" s="5"/>
      <c r="R1547" s="166"/>
      <c r="S1547" s="5"/>
      <c r="T1547" s="5"/>
      <c r="U1547" s="5"/>
      <c r="V1547" s="261"/>
    </row>
    <row r="1548" spans="1:22" s="23" customFormat="1" x14ac:dyDescent="0.25">
      <c r="A1548" s="8">
        <v>1376</v>
      </c>
      <c r="C1548" s="5"/>
      <c r="G1548" s="5"/>
      <c r="H1548" s="12"/>
      <c r="J1548" s="5"/>
      <c r="K1548" s="5"/>
      <c r="L1548" s="166"/>
      <c r="M1548" s="5"/>
      <c r="N1548" s="5"/>
      <c r="O1548" s="5"/>
      <c r="Q1548" s="5"/>
      <c r="R1548" s="166"/>
      <c r="S1548" s="5"/>
      <c r="T1548" s="5"/>
      <c r="U1548" s="5"/>
      <c r="V1548" s="261"/>
    </row>
    <row r="1549" spans="1:22" s="23" customFormat="1" x14ac:dyDescent="0.25">
      <c r="A1549" s="6">
        <v>1377</v>
      </c>
      <c r="C1549" s="5"/>
      <c r="G1549" s="5"/>
      <c r="H1549" s="12"/>
      <c r="J1549" s="5"/>
      <c r="K1549" s="5"/>
      <c r="L1549" s="166"/>
      <c r="M1549" s="5"/>
      <c r="N1549" s="5"/>
      <c r="O1549" s="5"/>
      <c r="Q1549" s="5"/>
      <c r="R1549" s="166"/>
      <c r="S1549" s="5"/>
      <c r="T1549" s="5"/>
      <c r="U1549" s="5"/>
      <c r="V1549" s="261"/>
    </row>
    <row r="1550" spans="1:22" s="23" customFormat="1" x14ac:dyDescent="0.25">
      <c r="A1550" s="8">
        <v>1378</v>
      </c>
      <c r="C1550" s="5"/>
      <c r="G1550" s="5"/>
      <c r="H1550" s="12"/>
      <c r="J1550" s="5"/>
      <c r="K1550" s="5"/>
      <c r="L1550" s="166"/>
      <c r="M1550" s="5"/>
      <c r="N1550" s="5"/>
      <c r="O1550" s="5"/>
      <c r="Q1550" s="5"/>
      <c r="R1550" s="166"/>
      <c r="S1550" s="5"/>
      <c r="T1550" s="5"/>
      <c r="U1550" s="5"/>
      <c r="V1550" s="261"/>
    </row>
    <row r="1551" spans="1:22" s="23" customFormat="1" x14ac:dyDescent="0.25">
      <c r="A1551" s="6">
        <v>1379</v>
      </c>
      <c r="C1551" s="5"/>
      <c r="G1551" s="5"/>
      <c r="H1551" s="12"/>
      <c r="J1551" s="5"/>
      <c r="K1551" s="5"/>
      <c r="L1551" s="166"/>
      <c r="M1551" s="5"/>
      <c r="N1551" s="5"/>
      <c r="O1551" s="5"/>
      <c r="Q1551" s="5"/>
      <c r="R1551" s="166"/>
      <c r="S1551" s="5"/>
      <c r="T1551" s="5"/>
      <c r="U1551" s="5"/>
      <c r="V1551" s="261"/>
    </row>
    <row r="1552" spans="1:22" s="23" customFormat="1" x14ac:dyDescent="0.25">
      <c r="A1552" s="8">
        <v>1380</v>
      </c>
      <c r="C1552" s="5"/>
      <c r="G1552" s="5"/>
      <c r="H1552" s="12"/>
      <c r="J1552" s="5"/>
      <c r="K1552" s="5"/>
      <c r="L1552" s="166"/>
      <c r="M1552" s="5"/>
      <c r="N1552" s="5"/>
      <c r="O1552" s="5"/>
      <c r="Q1552" s="5"/>
      <c r="R1552" s="166"/>
      <c r="S1552" s="5"/>
      <c r="T1552" s="5"/>
      <c r="U1552" s="5"/>
      <c r="V1552" s="261"/>
    </row>
    <row r="1553" spans="1:22" s="23" customFormat="1" x14ac:dyDescent="0.25">
      <c r="A1553" s="6">
        <v>1381</v>
      </c>
      <c r="C1553" s="5"/>
      <c r="G1553" s="5"/>
      <c r="H1553" s="12"/>
      <c r="J1553" s="5"/>
      <c r="K1553" s="5"/>
      <c r="L1553" s="166"/>
      <c r="M1553" s="5"/>
      <c r="N1553" s="5"/>
      <c r="O1553" s="5"/>
      <c r="Q1553" s="5"/>
      <c r="R1553" s="166"/>
      <c r="S1553" s="5"/>
      <c r="T1553" s="5"/>
      <c r="U1553" s="5"/>
      <c r="V1553" s="261"/>
    </row>
    <row r="1554" spans="1:22" s="23" customFormat="1" x14ac:dyDescent="0.25">
      <c r="A1554" s="8">
        <v>1382</v>
      </c>
      <c r="C1554" s="5"/>
      <c r="G1554" s="5"/>
      <c r="H1554" s="12"/>
      <c r="J1554" s="5"/>
      <c r="K1554" s="5"/>
      <c r="L1554" s="166"/>
      <c r="M1554" s="5"/>
      <c r="N1554" s="5"/>
      <c r="O1554" s="5"/>
      <c r="Q1554" s="5"/>
      <c r="R1554" s="166"/>
      <c r="S1554" s="5"/>
      <c r="T1554" s="5"/>
      <c r="U1554" s="5"/>
      <c r="V1554" s="261"/>
    </row>
    <row r="1555" spans="1:22" s="23" customFormat="1" x14ac:dyDescent="0.25">
      <c r="A1555" s="6">
        <v>1383</v>
      </c>
      <c r="C1555" s="5"/>
      <c r="G1555" s="5"/>
      <c r="H1555" s="12"/>
      <c r="J1555" s="5"/>
      <c r="K1555" s="5"/>
      <c r="L1555" s="166"/>
      <c r="M1555" s="5"/>
      <c r="N1555" s="5"/>
      <c r="O1555" s="5"/>
      <c r="Q1555" s="5"/>
      <c r="R1555" s="166"/>
      <c r="S1555" s="5"/>
      <c r="T1555" s="5"/>
      <c r="U1555" s="5"/>
      <c r="V1555" s="261"/>
    </row>
    <row r="1556" spans="1:22" s="23" customFormat="1" x14ac:dyDescent="0.25">
      <c r="A1556" s="8">
        <v>1384</v>
      </c>
      <c r="C1556" s="5"/>
      <c r="G1556" s="5"/>
      <c r="H1556" s="12"/>
      <c r="J1556" s="5"/>
      <c r="K1556" s="5"/>
      <c r="L1556" s="166"/>
      <c r="M1556" s="5"/>
      <c r="N1556" s="5"/>
      <c r="O1556" s="5"/>
      <c r="Q1556" s="5"/>
      <c r="R1556" s="166"/>
      <c r="S1556" s="5"/>
      <c r="T1556" s="5"/>
      <c r="U1556" s="5"/>
      <c r="V1556" s="261"/>
    </row>
    <row r="1557" spans="1:22" s="23" customFormat="1" x14ac:dyDescent="0.25">
      <c r="A1557" s="6">
        <v>1385</v>
      </c>
      <c r="C1557" s="5"/>
      <c r="G1557" s="5"/>
      <c r="H1557" s="12"/>
      <c r="J1557" s="5"/>
      <c r="K1557" s="5"/>
      <c r="L1557" s="166"/>
      <c r="M1557" s="5"/>
      <c r="N1557" s="5"/>
      <c r="O1557" s="5"/>
      <c r="Q1557" s="5"/>
      <c r="R1557" s="166"/>
      <c r="S1557" s="5"/>
      <c r="T1557" s="5"/>
      <c r="U1557" s="5"/>
      <c r="V1557" s="261"/>
    </row>
    <row r="1558" spans="1:22" s="23" customFormat="1" x14ac:dyDescent="0.25">
      <c r="A1558" s="8">
        <v>1386</v>
      </c>
      <c r="C1558" s="5"/>
      <c r="G1558" s="5"/>
      <c r="H1558" s="12"/>
      <c r="J1558" s="5"/>
      <c r="K1558" s="5"/>
      <c r="L1558" s="166"/>
      <c r="M1558" s="5"/>
      <c r="N1558" s="5"/>
      <c r="O1558" s="5"/>
      <c r="Q1558" s="5"/>
      <c r="R1558" s="166"/>
      <c r="S1558" s="5"/>
      <c r="T1558" s="5"/>
      <c r="U1558" s="5"/>
      <c r="V1558" s="261"/>
    </row>
    <row r="1559" spans="1:22" s="23" customFormat="1" x14ac:dyDescent="0.25">
      <c r="A1559" s="6">
        <v>1387</v>
      </c>
      <c r="C1559" s="5"/>
      <c r="G1559" s="5"/>
      <c r="H1559" s="12"/>
      <c r="J1559" s="5"/>
      <c r="K1559" s="5"/>
      <c r="L1559" s="166"/>
      <c r="M1559" s="5"/>
      <c r="N1559" s="5"/>
      <c r="O1559" s="5"/>
      <c r="Q1559" s="5"/>
      <c r="R1559" s="166"/>
      <c r="S1559" s="5"/>
      <c r="T1559" s="5"/>
      <c r="U1559" s="5"/>
      <c r="V1559" s="261"/>
    </row>
    <row r="1560" spans="1:22" s="23" customFormat="1" x14ac:dyDescent="0.25">
      <c r="A1560" s="8">
        <v>1388</v>
      </c>
      <c r="C1560" s="5"/>
      <c r="G1560" s="5"/>
      <c r="H1560" s="12"/>
      <c r="J1560" s="5"/>
      <c r="K1560" s="5"/>
      <c r="L1560" s="166"/>
      <c r="M1560" s="5"/>
      <c r="N1560" s="5"/>
      <c r="O1560" s="5"/>
      <c r="Q1560" s="5"/>
      <c r="R1560" s="166"/>
      <c r="S1560" s="5"/>
      <c r="T1560" s="5"/>
      <c r="U1560" s="5"/>
      <c r="V1560" s="261"/>
    </row>
    <row r="1561" spans="1:22" s="23" customFormat="1" x14ac:dyDescent="0.25">
      <c r="A1561" s="6">
        <v>1389</v>
      </c>
      <c r="C1561" s="5"/>
      <c r="G1561" s="5"/>
      <c r="H1561" s="12"/>
      <c r="J1561" s="5"/>
      <c r="K1561" s="5"/>
      <c r="L1561" s="166"/>
      <c r="M1561" s="5"/>
      <c r="N1561" s="5"/>
      <c r="O1561" s="5"/>
      <c r="Q1561" s="5"/>
      <c r="R1561" s="166"/>
      <c r="S1561" s="5"/>
      <c r="T1561" s="5"/>
      <c r="U1561" s="5"/>
      <c r="V1561" s="261"/>
    </row>
    <row r="1562" spans="1:22" s="23" customFormat="1" x14ac:dyDescent="0.25">
      <c r="A1562" s="8">
        <v>1390</v>
      </c>
      <c r="C1562" s="5"/>
      <c r="G1562" s="5"/>
      <c r="H1562" s="12"/>
      <c r="J1562" s="5"/>
      <c r="K1562" s="5"/>
      <c r="L1562" s="166"/>
      <c r="M1562" s="5"/>
      <c r="N1562" s="5"/>
      <c r="O1562" s="5"/>
      <c r="Q1562" s="5"/>
      <c r="R1562" s="166"/>
      <c r="S1562" s="5"/>
      <c r="T1562" s="5"/>
      <c r="U1562" s="5"/>
      <c r="V1562" s="261"/>
    </row>
    <row r="1563" spans="1:22" s="23" customFormat="1" x14ac:dyDescent="0.25">
      <c r="A1563" s="6">
        <v>1391</v>
      </c>
      <c r="C1563" s="5"/>
      <c r="G1563" s="5"/>
      <c r="H1563" s="12"/>
      <c r="J1563" s="5"/>
      <c r="K1563" s="5"/>
      <c r="L1563" s="166"/>
      <c r="M1563" s="5"/>
      <c r="N1563" s="5"/>
      <c r="O1563" s="5"/>
      <c r="Q1563" s="5"/>
      <c r="R1563" s="166"/>
      <c r="S1563" s="5"/>
      <c r="T1563" s="5"/>
      <c r="U1563" s="5"/>
      <c r="V1563" s="261"/>
    </row>
    <row r="1564" spans="1:22" s="23" customFormat="1" x14ac:dyDescent="0.25">
      <c r="A1564" s="8">
        <v>1392</v>
      </c>
      <c r="C1564" s="5"/>
      <c r="G1564" s="5"/>
      <c r="H1564" s="12"/>
      <c r="J1564" s="5"/>
      <c r="K1564" s="5"/>
      <c r="L1564" s="166"/>
      <c r="M1564" s="5"/>
      <c r="N1564" s="5"/>
      <c r="O1564" s="5"/>
      <c r="Q1564" s="5"/>
      <c r="R1564" s="166"/>
      <c r="S1564" s="5"/>
      <c r="T1564" s="5"/>
      <c r="U1564" s="5"/>
      <c r="V1564" s="261"/>
    </row>
    <row r="1565" spans="1:22" s="23" customFormat="1" x14ac:dyDescent="0.25">
      <c r="A1565" s="6">
        <v>1393</v>
      </c>
      <c r="C1565" s="5"/>
      <c r="G1565" s="5"/>
      <c r="H1565" s="12"/>
      <c r="J1565" s="5"/>
      <c r="K1565" s="5"/>
      <c r="L1565" s="166"/>
      <c r="M1565" s="5"/>
      <c r="N1565" s="5"/>
      <c r="O1565" s="5"/>
      <c r="Q1565" s="5"/>
      <c r="R1565" s="166"/>
      <c r="S1565" s="5"/>
      <c r="T1565" s="5"/>
      <c r="U1565" s="5"/>
      <c r="V1565" s="261"/>
    </row>
    <row r="1566" spans="1:22" s="23" customFormat="1" x14ac:dyDescent="0.25">
      <c r="A1566" s="8">
        <v>1394</v>
      </c>
      <c r="C1566" s="5"/>
      <c r="G1566" s="5"/>
      <c r="H1566" s="12"/>
      <c r="J1566" s="5"/>
      <c r="K1566" s="5"/>
      <c r="L1566" s="166"/>
      <c r="M1566" s="5"/>
      <c r="N1566" s="5"/>
      <c r="O1566" s="5"/>
      <c r="Q1566" s="5"/>
      <c r="R1566" s="166"/>
      <c r="S1566" s="5"/>
      <c r="T1566" s="5"/>
      <c r="U1566" s="5"/>
      <c r="V1566" s="261"/>
    </row>
    <row r="1567" spans="1:22" s="23" customFormat="1" x14ac:dyDescent="0.25">
      <c r="A1567" s="6">
        <v>1395</v>
      </c>
      <c r="C1567" s="5"/>
      <c r="G1567" s="5"/>
      <c r="H1567" s="12"/>
      <c r="J1567" s="5"/>
      <c r="K1567" s="5"/>
      <c r="L1567" s="166"/>
      <c r="M1567" s="5"/>
      <c r="N1567" s="5"/>
      <c r="O1567" s="5"/>
      <c r="Q1567" s="5"/>
      <c r="R1567" s="166"/>
      <c r="S1567" s="5"/>
      <c r="T1567" s="5"/>
      <c r="U1567" s="5"/>
      <c r="V1567" s="261"/>
    </row>
    <row r="1568" spans="1:22" s="23" customFormat="1" x14ac:dyDescent="0.25">
      <c r="A1568" s="8">
        <v>1396</v>
      </c>
      <c r="C1568" s="5"/>
      <c r="G1568" s="5"/>
      <c r="H1568" s="12"/>
      <c r="J1568" s="5"/>
      <c r="K1568" s="5"/>
      <c r="L1568" s="166"/>
      <c r="M1568" s="5"/>
      <c r="N1568" s="5"/>
      <c r="O1568" s="5"/>
      <c r="Q1568" s="5"/>
      <c r="R1568" s="166"/>
      <c r="S1568" s="5"/>
      <c r="T1568" s="5"/>
      <c r="U1568" s="5"/>
      <c r="V1568" s="261"/>
    </row>
    <row r="1569" spans="1:22" s="23" customFormat="1" x14ac:dyDescent="0.25">
      <c r="A1569" s="6">
        <v>1397</v>
      </c>
      <c r="C1569" s="5"/>
      <c r="G1569" s="5"/>
      <c r="H1569" s="12"/>
      <c r="J1569" s="5"/>
      <c r="K1569" s="5"/>
      <c r="L1569" s="166"/>
      <c r="M1569" s="5"/>
      <c r="N1569" s="5"/>
      <c r="O1569" s="5"/>
      <c r="Q1569" s="5"/>
      <c r="R1569" s="166"/>
      <c r="S1569" s="5"/>
      <c r="T1569" s="5"/>
      <c r="U1569" s="5"/>
      <c r="V1569" s="261"/>
    </row>
    <row r="1570" spans="1:22" s="23" customFormat="1" x14ac:dyDescent="0.25">
      <c r="A1570" s="8">
        <v>1398</v>
      </c>
      <c r="C1570" s="5"/>
      <c r="G1570" s="5"/>
      <c r="H1570" s="12"/>
      <c r="J1570" s="5"/>
      <c r="K1570" s="5"/>
      <c r="L1570" s="166"/>
      <c r="M1570" s="5"/>
      <c r="N1570" s="5"/>
      <c r="O1570" s="5"/>
      <c r="Q1570" s="5"/>
      <c r="R1570" s="166"/>
      <c r="S1570" s="5"/>
      <c r="T1570" s="5"/>
      <c r="U1570" s="5"/>
      <c r="V1570" s="261"/>
    </row>
    <row r="1571" spans="1:22" s="23" customFormat="1" x14ac:dyDescent="0.25">
      <c r="A1571" s="6">
        <v>1399</v>
      </c>
      <c r="C1571" s="5"/>
      <c r="G1571" s="5"/>
      <c r="H1571" s="12"/>
      <c r="J1571" s="5"/>
      <c r="K1571" s="5"/>
      <c r="L1571" s="166"/>
      <c r="M1571" s="5"/>
      <c r="N1571" s="5"/>
      <c r="O1571" s="5"/>
      <c r="Q1571" s="5"/>
      <c r="R1571" s="166"/>
      <c r="S1571" s="5"/>
      <c r="T1571" s="5"/>
      <c r="U1571" s="5"/>
      <c r="V1571" s="261"/>
    </row>
    <row r="1572" spans="1:22" s="23" customFormat="1" x14ac:dyDescent="0.25">
      <c r="A1572" s="8">
        <v>1400</v>
      </c>
      <c r="C1572" s="5"/>
      <c r="G1572" s="5"/>
      <c r="H1572" s="12"/>
      <c r="J1572" s="5"/>
      <c r="K1572" s="5"/>
      <c r="L1572" s="166"/>
      <c r="M1572" s="5"/>
      <c r="N1572" s="5"/>
      <c r="O1572" s="5"/>
      <c r="Q1572" s="5"/>
      <c r="R1572" s="166"/>
      <c r="S1572" s="5"/>
      <c r="T1572" s="5"/>
      <c r="U1572" s="5"/>
      <c r="V1572" s="261"/>
    </row>
    <row r="1573" spans="1:22" s="23" customFormat="1" x14ac:dyDescent="0.25">
      <c r="A1573" s="6">
        <v>1401</v>
      </c>
      <c r="C1573" s="5"/>
      <c r="G1573" s="5"/>
      <c r="H1573" s="12"/>
      <c r="J1573" s="5"/>
      <c r="K1573" s="5"/>
      <c r="L1573" s="166"/>
      <c r="M1573" s="5"/>
      <c r="N1573" s="5"/>
      <c r="O1573" s="5"/>
      <c r="Q1573" s="5"/>
      <c r="R1573" s="166"/>
      <c r="S1573" s="5"/>
      <c r="T1573" s="5"/>
      <c r="U1573" s="5"/>
      <c r="V1573" s="261"/>
    </row>
    <row r="1574" spans="1:22" s="23" customFormat="1" x14ac:dyDescent="0.25">
      <c r="A1574" s="8">
        <v>1402</v>
      </c>
      <c r="C1574" s="5"/>
      <c r="G1574" s="5"/>
      <c r="H1574" s="12"/>
      <c r="J1574" s="5"/>
      <c r="K1574" s="5"/>
      <c r="L1574" s="166"/>
      <c r="M1574" s="5"/>
      <c r="N1574" s="5"/>
      <c r="O1574" s="5"/>
      <c r="Q1574" s="5"/>
      <c r="R1574" s="166"/>
      <c r="S1574" s="5"/>
      <c r="T1574" s="5"/>
      <c r="U1574" s="5"/>
      <c r="V1574" s="261"/>
    </row>
    <row r="1575" spans="1:22" s="23" customFormat="1" x14ac:dyDescent="0.25">
      <c r="A1575" s="6">
        <v>1403</v>
      </c>
      <c r="C1575" s="5"/>
      <c r="G1575" s="5"/>
      <c r="H1575" s="12"/>
      <c r="J1575" s="5"/>
      <c r="K1575" s="5"/>
      <c r="L1575" s="166"/>
      <c r="M1575" s="5"/>
      <c r="N1575" s="5"/>
      <c r="O1575" s="5"/>
      <c r="Q1575" s="5"/>
      <c r="R1575" s="166"/>
      <c r="S1575" s="5"/>
      <c r="T1575" s="5"/>
      <c r="U1575" s="5"/>
      <c r="V1575" s="261"/>
    </row>
    <row r="1576" spans="1:22" s="23" customFormat="1" x14ac:dyDescent="0.25">
      <c r="A1576" s="8">
        <v>1404</v>
      </c>
      <c r="C1576" s="5"/>
      <c r="G1576" s="5"/>
      <c r="H1576" s="12"/>
      <c r="J1576" s="5"/>
      <c r="K1576" s="5"/>
      <c r="L1576" s="166"/>
      <c r="M1576" s="5"/>
      <c r="N1576" s="5"/>
      <c r="O1576" s="5"/>
      <c r="Q1576" s="5"/>
      <c r="R1576" s="166"/>
      <c r="S1576" s="5"/>
      <c r="T1576" s="5"/>
      <c r="U1576" s="5"/>
      <c r="V1576" s="261"/>
    </row>
    <row r="1577" spans="1:22" s="23" customFormat="1" x14ac:dyDescent="0.25">
      <c r="A1577" s="6">
        <v>1405</v>
      </c>
      <c r="C1577" s="5"/>
      <c r="G1577" s="5"/>
      <c r="H1577" s="12"/>
      <c r="J1577" s="5"/>
      <c r="K1577" s="5"/>
      <c r="L1577" s="166"/>
      <c r="M1577" s="5"/>
      <c r="N1577" s="5"/>
      <c r="O1577" s="5"/>
      <c r="Q1577" s="5"/>
      <c r="R1577" s="166"/>
      <c r="S1577" s="5"/>
      <c r="T1577" s="5"/>
      <c r="U1577" s="5"/>
      <c r="V1577" s="261"/>
    </row>
    <row r="1578" spans="1:22" s="23" customFormat="1" x14ac:dyDescent="0.25">
      <c r="A1578" s="8">
        <v>1406</v>
      </c>
      <c r="C1578" s="5"/>
      <c r="G1578" s="5"/>
      <c r="H1578" s="12"/>
      <c r="J1578" s="5"/>
      <c r="K1578" s="5"/>
      <c r="L1578" s="166"/>
      <c r="M1578" s="5"/>
      <c r="N1578" s="5"/>
      <c r="O1578" s="5"/>
      <c r="Q1578" s="5"/>
      <c r="R1578" s="166"/>
      <c r="S1578" s="5"/>
      <c r="T1578" s="5"/>
      <c r="U1578" s="5"/>
      <c r="V1578" s="261"/>
    </row>
  </sheetData>
  <mergeCells count="313">
    <mergeCell ref="V595:V598"/>
    <mergeCell ref="B657:B659"/>
    <mergeCell ref="B660:B661"/>
    <mergeCell ref="B592:B594"/>
    <mergeCell ref="B601:B603"/>
    <mergeCell ref="B605:B607"/>
    <mergeCell ref="B609:B611"/>
    <mergeCell ref="B625:B626"/>
    <mergeCell ref="B633:B634"/>
    <mergeCell ref="B643:B644"/>
    <mergeCell ref="B649:B651"/>
    <mergeCell ref="B652:B654"/>
    <mergeCell ref="B399:B402"/>
    <mergeCell ref="B405:B408"/>
    <mergeCell ref="B409:B412"/>
    <mergeCell ref="B423:B426"/>
    <mergeCell ref="B416:B418"/>
    <mergeCell ref="B183:B186"/>
    <mergeCell ref="B37:B38"/>
    <mergeCell ref="B41:B42"/>
    <mergeCell ref="B25:B26"/>
    <mergeCell ref="B66:B69"/>
    <mergeCell ref="B72:B73"/>
    <mergeCell ref="B74:B75"/>
    <mergeCell ref="B93:B94"/>
    <mergeCell ref="B95:B98"/>
    <mergeCell ref="B101:B102"/>
    <mergeCell ref="B137:B138"/>
    <mergeCell ref="B139:B140"/>
    <mergeCell ref="B141:B142"/>
    <mergeCell ref="B143:B144"/>
    <mergeCell ref="B129:B130"/>
    <mergeCell ref="B133:B134"/>
    <mergeCell ref="B52:B53"/>
    <mergeCell ref="B54:B57"/>
    <mergeCell ref="B58:B61"/>
    <mergeCell ref="V201:V202"/>
    <mergeCell ref="V241:V242"/>
    <mergeCell ref="V245:V246"/>
    <mergeCell ref="V257:V258"/>
    <mergeCell ref="V217:V218"/>
    <mergeCell ref="P1:U2"/>
    <mergeCell ref="P3:P4"/>
    <mergeCell ref="Q3:Q4"/>
    <mergeCell ref="R3:R4"/>
    <mergeCell ref="S3:S4"/>
    <mergeCell ref="T3:T4"/>
    <mergeCell ref="U3:U4"/>
    <mergeCell ref="J1:O2"/>
    <mergeCell ref="J3:J4"/>
    <mergeCell ref="K3:K4"/>
    <mergeCell ref="L3:L4"/>
    <mergeCell ref="M3:M4"/>
    <mergeCell ref="N3:N4"/>
    <mergeCell ref="O3:O4"/>
    <mergeCell ref="V17:V20"/>
    <mergeCell ref="V135:V136"/>
    <mergeCell ref="V39:V40"/>
    <mergeCell ref="V70:V71"/>
    <mergeCell ref="B17:B20"/>
    <mergeCell ref="B21:B24"/>
    <mergeCell ref="G3:G4"/>
    <mergeCell ref="H3:H4"/>
    <mergeCell ref="I3:I4"/>
    <mergeCell ref="B5:B6"/>
    <mergeCell ref="B7:B8"/>
    <mergeCell ref="V21:V24"/>
    <mergeCell ref="B35:B36"/>
    <mergeCell ref="B29:B32"/>
    <mergeCell ref="B33:B34"/>
    <mergeCell ref="V33:V34"/>
    <mergeCell ref="V29:V32"/>
    <mergeCell ref="V27:V28"/>
    <mergeCell ref="A3:A4"/>
    <mergeCell ref="B3:B4"/>
    <mergeCell ref="C3:C4"/>
    <mergeCell ref="D3:D4"/>
    <mergeCell ref="E3:E4"/>
    <mergeCell ref="F3:F4"/>
    <mergeCell ref="B9:B10"/>
    <mergeCell ref="B11:B14"/>
    <mergeCell ref="B15:B16"/>
    <mergeCell ref="B43:B44"/>
    <mergeCell ref="B45:B46"/>
    <mergeCell ref="B47:B48"/>
    <mergeCell ref="B49:B51"/>
    <mergeCell ref="V58:V61"/>
    <mergeCell ref="B62:B65"/>
    <mergeCell ref="W76:W78"/>
    <mergeCell ref="B79:B80"/>
    <mergeCell ref="V123:V124"/>
    <mergeCell ref="V79:V80"/>
    <mergeCell ref="V89:V90"/>
    <mergeCell ref="B81:B82"/>
    <mergeCell ref="B83:B84"/>
    <mergeCell ref="B85:B86"/>
    <mergeCell ref="B89:B90"/>
    <mergeCell ref="B76:B78"/>
    <mergeCell ref="B125:B126"/>
    <mergeCell ref="V95:V98"/>
    <mergeCell ref="B113:B114"/>
    <mergeCell ref="B115:B116"/>
    <mergeCell ref="B117:B118"/>
    <mergeCell ref="B119:B120"/>
    <mergeCell ref="B103:B104"/>
    <mergeCell ref="B105:B108"/>
    <mergeCell ref="B109:B110"/>
    <mergeCell ref="B111:B112"/>
    <mergeCell ref="V99:V100"/>
    <mergeCell ref="B135:B136"/>
    <mergeCell ref="B121:B122"/>
    <mergeCell ref="B123:B124"/>
    <mergeCell ref="B127:B128"/>
    <mergeCell ref="B179:B180"/>
    <mergeCell ref="B181:B182"/>
    <mergeCell ref="B205:B206"/>
    <mergeCell ref="V141:V142"/>
    <mergeCell ref="V155:V156"/>
    <mergeCell ref="B169:B170"/>
    <mergeCell ref="B171:B172"/>
    <mergeCell ref="B173:B174"/>
    <mergeCell ref="B175:B176"/>
    <mergeCell ref="B161:B162"/>
    <mergeCell ref="B163:B164"/>
    <mergeCell ref="B165:B166"/>
    <mergeCell ref="B167:B168"/>
    <mergeCell ref="B149:B150"/>
    <mergeCell ref="B155:B156"/>
    <mergeCell ref="B157:B158"/>
    <mergeCell ref="V137:V138"/>
    <mergeCell ref="V159:V160"/>
    <mergeCell ref="V183:V186"/>
    <mergeCell ref="V199:V200"/>
    <mergeCell ref="B247:B248"/>
    <mergeCell ref="B207:B208"/>
    <mergeCell ref="B209:B210"/>
    <mergeCell ref="B197:B198"/>
    <mergeCell ref="B201:B202"/>
    <mergeCell ref="B213:B214"/>
    <mergeCell ref="B215:B216"/>
    <mergeCell ref="B189:B190"/>
    <mergeCell ref="B191:B192"/>
    <mergeCell ref="B193:B194"/>
    <mergeCell ref="B195:B196"/>
    <mergeCell ref="B217:B218"/>
    <mergeCell ref="B219:B220"/>
    <mergeCell ref="B221:B222"/>
    <mergeCell ref="B243:B244"/>
    <mergeCell ref="B245:B246"/>
    <mergeCell ref="B227:B228"/>
    <mergeCell ref="B709:B711"/>
    <mergeCell ref="B383:B384"/>
    <mergeCell ref="B385:B386"/>
    <mergeCell ref="B387:B388"/>
    <mergeCell ref="B681:B684"/>
    <mergeCell ref="B685:B688"/>
    <mergeCell ref="X283:X284"/>
    <mergeCell ref="Y283:Y284"/>
    <mergeCell ref="B285:B286"/>
    <mergeCell ref="B287:B288"/>
    <mergeCell ref="B295:B296"/>
    <mergeCell ref="B297:B298"/>
    <mergeCell ref="V323:V324"/>
    <mergeCell ref="B321:B322"/>
    <mergeCell ref="B325:B326"/>
    <mergeCell ref="B301:B302"/>
    <mergeCell ref="B303:B304"/>
    <mergeCell ref="B305:B306"/>
    <mergeCell ref="B291:B292"/>
    <mergeCell ref="B293:B294"/>
    <mergeCell ref="B311:B312"/>
    <mergeCell ref="B313:B316"/>
    <mergeCell ref="V307:V308"/>
    <mergeCell ref="B307:B308"/>
    <mergeCell ref="B718:B721"/>
    <mergeCell ref="B722:B725"/>
    <mergeCell ref="B692:B695"/>
    <mergeCell ref="B347:B348"/>
    <mergeCell ref="B331:B332"/>
    <mergeCell ref="B333:B334"/>
    <mergeCell ref="B335:B336"/>
    <mergeCell ref="B337:B338"/>
    <mergeCell ref="B339:B340"/>
    <mergeCell ref="B341:B342"/>
    <mergeCell ref="B667:B669"/>
    <mergeCell ref="B357:B358"/>
    <mergeCell ref="B359:B360"/>
    <mergeCell ref="B361:B362"/>
    <mergeCell ref="B363:B364"/>
    <mergeCell ref="B365:B366"/>
    <mergeCell ref="B367:B368"/>
    <mergeCell ref="B393:B394"/>
    <mergeCell ref="B395:B396"/>
    <mergeCell ref="B712:B714"/>
    <mergeCell ref="B715:B717"/>
    <mergeCell ref="B696:B699"/>
    <mergeCell ref="B703:B705"/>
    <mergeCell ref="B706:B708"/>
    <mergeCell ref="B255:B256"/>
    <mergeCell ref="V265:V266"/>
    <mergeCell ref="V267:V268"/>
    <mergeCell ref="V271:V272"/>
    <mergeCell ref="V397:V398"/>
    <mergeCell ref="B273:B274"/>
    <mergeCell ref="B275:B276"/>
    <mergeCell ref="B277:B278"/>
    <mergeCell ref="B279:B280"/>
    <mergeCell ref="B281:B282"/>
    <mergeCell ref="B375:B376"/>
    <mergeCell ref="B379:B380"/>
    <mergeCell ref="B381:B382"/>
    <mergeCell ref="B369:B370"/>
    <mergeCell ref="B343:B344"/>
    <mergeCell ref="V371:V372"/>
    <mergeCell ref="V367:V368"/>
    <mergeCell ref="B309:B310"/>
    <mergeCell ref="B289:B290"/>
    <mergeCell ref="B317:B318"/>
    <mergeCell ref="B319:B320"/>
    <mergeCell ref="V293:V294"/>
    <mergeCell ref="V301:V302"/>
    <mergeCell ref="V345:V346"/>
    <mergeCell ref="B371:B372"/>
    <mergeCell ref="B329:B330"/>
    <mergeCell ref="V373:V374"/>
    <mergeCell ref="V389:V390"/>
    <mergeCell ref="V391:V392"/>
    <mergeCell ref="V395:V396"/>
    <mergeCell ref="B257:B258"/>
    <mergeCell ref="B259:B260"/>
    <mergeCell ref="B261:B262"/>
    <mergeCell ref="B265:B266"/>
    <mergeCell ref="B267:B268"/>
    <mergeCell ref="V289:V290"/>
    <mergeCell ref="V291:V292"/>
    <mergeCell ref="V700:V702"/>
    <mergeCell ref="V722:V725"/>
    <mergeCell ref="V726:V728"/>
    <mergeCell ref="A1:B2"/>
    <mergeCell ref="E1:I2"/>
    <mergeCell ref="B670:B673"/>
    <mergeCell ref="B678:B680"/>
    <mergeCell ref="V670:V673"/>
    <mergeCell ref="B349:B350"/>
    <mergeCell ref="B351:B352"/>
    <mergeCell ref="B229:B230"/>
    <mergeCell ref="B231:B234"/>
    <mergeCell ref="B235:B236"/>
    <mergeCell ref="B223:B224"/>
    <mergeCell ref="B225:B226"/>
    <mergeCell ref="B237:B238"/>
    <mergeCell ref="B239:B240"/>
    <mergeCell ref="B271:B272"/>
    <mergeCell ref="B269:B270"/>
    <mergeCell ref="B249:B250"/>
    <mergeCell ref="B251:B252"/>
    <mergeCell ref="B253:B254"/>
    <mergeCell ref="B355:B356"/>
    <mergeCell ref="B327:B328"/>
    <mergeCell ref="B553:B556"/>
    <mergeCell ref="B566:B569"/>
    <mergeCell ref="B570:B573"/>
    <mergeCell ref="V689:V691"/>
    <mergeCell ref="V685:V688"/>
    <mergeCell ref="V674:V677"/>
    <mergeCell ref="B585:B587"/>
    <mergeCell ref="B588:B591"/>
    <mergeCell ref="B595:B598"/>
    <mergeCell ref="B613:B615"/>
    <mergeCell ref="B616:B618"/>
    <mergeCell ref="B619:B621"/>
    <mergeCell ref="B628:B631"/>
    <mergeCell ref="B645:B648"/>
    <mergeCell ref="B663:B666"/>
    <mergeCell ref="B674:B677"/>
    <mergeCell ref="B557:B558"/>
    <mergeCell ref="B559:B560"/>
    <mergeCell ref="B561:B562"/>
    <mergeCell ref="B563:B565"/>
    <mergeCell ref="B575:B576"/>
    <mergeCell ref="B577:B578"/>
    <mergeCell ref="B579:B580"/>
    <mergeCell ref="B581:B582"/>
    <mergeCell ref="B513:B516"/>
    <mergeCell ref="B490:B493"/>
    <mergeCell ref="B544:B547"/>
    <mergeCell ref="B548:B551"/>
    <mergeCell ref="B431:B433"/>
    <mergeCell ref="B435:B437"/>
    <mergeCell ref="B439:B440"/>
    <mergeCell ref="B441:B442"/>
    <mergeCell ref="B453:B454"/>
    <mergeCell ref="B461:B462"/>
    <mergeCell ref="B479:B480"/>
    <mergeCell ref="B477:B478"/>
    <mergeCell ref="B481:B483"/>
    <mergeCell ref="B484:B486"/>
    <mergeCell ref="B496:B497"/>
    <mergeCell ref="B498:B499"/>
    <mergeCell ref="B500:B501"/>
    <mergeCell ref="B505:B507"/>
    <mergeCell ref="B508:B509"/>
    <mergeCell ref="B535:B536"/>
    <mergeCell ref="C464:C465"/>
    <mergeCell ref="B464:B467"/>
    <mergeCell ref="B468:B470"/>
    <mergeCell ref="B471:B472"/>
    <mergeCell ref="B474:B476"/>
    <mergeCell ref="B403:B404"/>
    <mergeCell ref="B413:B415"/>
    <mergeCell ref="B420:B422"/>
    <mergeCell ref="B428:B430"/>
    <mergeCell ref="B456:B459"/>
  </mergeCells>
  <phoneticPr fontId="97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E17F3-D382-47E3-97A5-D8EBB2FC8429}">
  <sheetPr codeName="Sheet7"/>
  <dimension ref="A1:X1746"/>
  <sheetViews>
    <sheetView zoomScale="145" zoomScaleNormal="145" workbookViewId="0">
      <pane xSplit="3" ySplit="4" topLeftCell="J564" activePane="bottomRight" state="frozen"/>
      <selection pane="topRight" activeCell="D1" sqref="D1"/>
      <selection pane="bottomLeft" activeCell="A4" sqref="A4"/>
      <selection pane="bottomRight" activeCell="C576" sqref="C576"/>
    </sheetView>
  </sheetViews>
  <sheetFormatPr defaultRowHeight="15" x14ac:dyDescent="0.25"/>
  <cols>
    <col min="1" max="1" width="6.28515625" style="5" customWidth="1"/>
    <col min="2" max="2" width="10.85546875" style="23" customWidth="1"/>
    <col min="3" max="3" width="14" style="5" bestFit="1" customWidth="1"/>
    <col min="4" max="4" width="14.7109375" style="23" customWidth="1"/>
    <col min="5" max="5" width="15" style="23" customWidth="1"/>
    <col min="6" max="6" width="10" style="23" customWidth="1"/>
    <col min="7" max="7" width="14.85546875" style="5" customWidth="1"/>
    <col min="8" max="8" width="14.42578125" style="12" customWidth="1"/>
    <col min="9" max="10" width="12" style="5" customWidth="1"/>
    <col min="11" max="11" width="16.140625" style="5" bestFit="1" customWidth="1"/>
    <col min="12" max="12" width="12" style="166" customWidth="1"/>
    <col min="13" max="13" width="15.5703125" style="5" customWidth="1"/>
    <col min="14" max="15" width="12" style="5" customWidth="1"/>
    <col min="16" max="16" width="12" style="166" customWidth="1"/>
    <col min="17" max="17" width="18.85546875" style="23" customWidth="1"/>
    <col min="18" max="18" width="10.140625" style="23" customWidth="1"/>
    <col min="19" max="19" width="17.85546875" style="5" customWidth="1"/>
    <col min="20" max="20" width="13.42578125" style="5" customWidth="1"/>
    <col min="21" max="21" width="13.140625" style="5" customWidth="1"/>
    <col min="22" max="22" width="37.28515625" style="261" customWidth="1"/>
    <col min="23" max="16384" width="9.140625" style="5"/>
  </cols>
  <sheetData>
    <row r="1" spans="1:23" x14ac:dyDescent="0.25">
      <c r="A1" s="4598"/>
      <c r="B1" s="4598"/>
      <c r="E1" s="4591" t="s">
        <v>3160</v>
      </c>
      <c r="F1" s="4591"/>
      <c r="G1" s="4591"/>
      <c r="H1" s="4591"/>
      <c r="I1" s="4591"/>
      <c r="J1" s="4723" t="s">
        <v>4992</v>
      </c>
      <c r="K1" s="4724"/>
      <c r="L1" s="4724"/>
      <c r="M1" s="4724"/>
      <c r="N1" s="4724"/>
      <c r="O1" s="4725"/>
      <c r="P1" s="4633" t="s">
        <v>5447</v>
      </c>
      <c r="Q1" s="4633"/>
      <c r="R1" s="4633"/>
      <c r="S1" s="4633"/>
      <c r="T1" s="4633"/>
      <c r="U1" s="4634"/>
    </row>
    <row r="2" spans="1:23" x14ac:dyDescent="0.25">
      <c r="A2" s="4599"/>
      <c r="B2" s="4599"/>
      <c r="C2" s="4"/>
      <c r="D2" s="22"/>
      <c r="E2" s="4591"/>
      <c r="F2" s="4591"/>
      <c r="G2" s="4591"/>
      <c r="H2" s="4591"/>
      <c r="I2" s="4591"/>
      <c r="J2" s="4726"/>
      <c r="K2" s="4635"/>
      <c r="L2" s="4635"/>
      <c r="M2" s="4635"/>
      <c r="N2" s="4635"/>
      <c r="O2" s="4636"/>
      <c r="P2" s="4635"/>
      <c r="Q2" s="4635"/>
      <c r="R2" s="4635"/>
      <c r="S2" s="4635"/>
      <c r="T2" s="4635"/>
      <c r="U2" s="4636"/>
    </row>
    <row r="3" spans="1:23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591"/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  <c r="P3" s="4592" t="s">
        <v>346</v>
      </c>
      <c r="Q3" s="4592" t="s">
        <v>370</v>
      </c>
      <c r="R3" s="4592" t="s">
        <v>1069</v>
      </c>
      <c r="S3" s="4594" t="s">
        <v>316</v>
      </c>
      <c r="T3" s="4595" t="s">
        <v>312</v>
      </c>
      <c r="U3" s="4597" t="s">
        <v>313</v>
      </c>
    </row>
    <row r="4" spans="1:23" x14ac:dyDescent="0.25">
      <c r="A4" s="4618"/>
      <c r="B4" s="4593"/>
      <c r="C4" s="4593"/>
      <c r="D4" s="4593"/>
      <c r="E4" s="4593"/>
      <c r="F4" s="4593"/>
      <c r="G4" s="4593"/>
      <c r="H4" s="4622"/>
      <c r="I4" s="4591"/>
      <c r="J4" s="4593"/>
      <c r="K4" s="4593"/>
      <c r="L4" s="4593"/>
      <c r="M4" s="4594"/>
      <c r="N4" s="4596"/>
      <c r="O4" s="4597"/>
      <c r="P4" s="4695"/>
      <c r="Q4" s="4695"/>
      <c r="R4" s="4695"/>
      <c r="S4" s="4696"/>
      <c r="T4" s="4697"/>
      <c r="U4" s="4698"/>
    </row>
    <row r="5" spans="1:23" x14ac:dyDescent="0.25">
      <c r="A5" s="64">
        <v>1</v>
      </c>
      <c r="B5" s="4854" t="s">
        <v>2765</v>
      </c>
      <c r="C5" s="300" t="s">
        <v>868</v>
      </c>
      <c r="D5" s="65">
        <v>44831</v>
      </c>
      <c r="E5" s="387" t="s">
        <v>4915</v>
      </c>
      <c r="F5" s="164">
        <v>114</v>
      </c>
      <c r="G5" s="164">
        <f>AVERAGE(CPVTFC3SG0021!D12:E12)</f>
        <v>2.8116000000000003</v>
      </c>
      <c r="H5" s="67">
        <f t="shared" ref="H5:H83" si="0">(G5-0.1542)/0.0134*50</f>
        <v>9915.6716417910466</v>
      </c>
      <c r="I5" s="332" t="s">
        <v>315</v>
      </c>
      <c r="J5" s="884">
        <v>44873</v>
      </c>
      <c r="K5" s="421" t="s">
        <v>5444</v>
      </c>
      <c r="L5" s="885">
        <v>60</v>
      </c>
      <c r="M5" s="886">
        <f>AVERAGE(CPVTFC3SG0048!K21:L21)</f>
        <v>0.13655</v>
      </c>
      <c r="N5" s="887">
        <f t="shared" ref="N5:N10" si="1">(M5-0.1539)/0.0136*400</f>
        <v>-510.29411764705895</v>
      </c>
      <c r="O5" s="889" t="s">
        <v>314</v>
      </c>
      <c r="P5" s="695"/>
      <c r="Q5" s="645"/>
      <c r="R5" s="645"/>
      <c r="S5" s="694"/>
      <c r="T5" s="694"/>
      <c r="U5" s="694"/>
      <c r="V5" s="308"/>
      <c r="W5" s="5">
        <v>1</v>
      </c>
    </row>
    <row r="6" spans="1:23" x14ac:dyDescent="0.25">
      <c r="A6" s="64">
        <v>2</v>
      </c>
      <c r="B6" s="4860"/>
      <c r="C6" s="300" t="s">
        <v>220</v>
      </c>
      <c r="D6" s="65">
        <v>44831</v>
      </c>
      <c r="E6" s="387" t="s">
        <v>4915</v>
      </c>
      <c r="F6" s="164">
        <v>115</v>
      </c>
      <c r="G6" s="164">
        <f>AVERAGE(CPVTFC3SG0021!F12:G12)</f>
        <v>2.8165500000000003</v>
      </c>
      <c r="H6" s="67">
        <f t="shared" si="0"/>
        <v>9934.1417910447781</v>
      </c>
      <c r="I6" s="332" t="s">
        <v>315</v>
      </c>
      <c r="J6" s="901">
        <v>44873</v>
      </c>
      <c r="K6" s="101" t="s">
        <v>5444</v>
      </c>
      <c r="L6" s="145">
        <v>61</v>
      </c>
      <c r="M6" s="99">
        <f>AVERAGE(CPVTFC3SG0048!M21:N21)</f>
        <v>1.1471</v>
      </c>
      <c r="N6" s="100">
        <f t="shared" si="1"/>
        <v>29211.764705882353</v>
      </c>
      <c r="O6" s="858" t="s">
        <v>315</v>
      </c>
      <c r="P6" s="695"/>
      <c r="Q6" s="645"/>
      <c r="R6" s="645"/>
      <c r="S6" s="694"/>
      <c r="T6" s="694"/>
      <c r="U6" s="694"/>
      <c r="V6" s="287"/>
    </row>
    <row r="7" spans="1:23" x14ac:dyDescent="0.25">
      <c r="A7" s="64">
        <v>3</v>
      </c>
      <c r="B7" s="4854" t="s">
        <v>2766</v>
      </c>
      <c r="C7" s="300" t="s">
        <v>868</v>
      </c>
      <c r="D7" s="65">
        <v>44831</v>
      </c>
      <c r="E7" s="387" t="s">
        <v>4915</v>
      </c>
      <c r="F7" s="164">
        <v>116</v>
      </c>
      <c r="G7" s="164">
        <f>AVERAGE(CPVTFC3SG0021!H12:I12)</f>
        <v>2.8222</v>
      </c>
      <c r="H7" s="67">
        <f t="shared" si="0"/>
        <v>9955.2238805970155</v>
      </c>
      <c r="I7" s="332" t="s">
        <v>315</v>
      </c>
      <c r="J7" s="884">
        <v>44873</v>
      </c>
      <c r="K7" s="421" t="s">
        <v>5444</v>
      </c>
      <c r="L7" s="885">
        <v>62</v>
      </c>
      <c r="M7" s="886">
        <f>AVERAGE(CPVTFC3SG0048!O21:P21)</f>
        <v>6.7299999999999999E-2</v>
      </c>
      <c r="N7" s="887">
        <f t="shared" si="1"/>
        <v>-2547.0588235294122</v>
      </c>
      <c r="O7" s="889" t="s">
        <v>314</v>
      </c>
      <c r="P7" s="695"/>
      <c r="Q7" s="645"/>
      <c r="R7" s="645"/>
      <c r="S7" s="694"/>
      <c r="T7" s="694"/>
      <c r="U7" s="694"/>
      <c r="V7" s="308"/>
      <c r="W7" s="5">
        <v>1</v>
      </c>
    </row>
    <row r="8" spans="1:23" ht="15.75" thickBot="1" x14ac:dyDescent="0.3">
      <c r="A8" s="450">
        <v>4</v>
      </c>
      <c r="B8" s="4859"/>
      <c r="C8" s="1277" t="s">
        <v>220</v>
      </c>
      <c r="D8" s="121">
        <v>44831</v>
      </c>
      <c r="E8" s="452" t="s">
        <v>4915</v>
      </c>
      <c r="F8" s="445">
        <v>117</v>
      </c>
      <c r="G8" s="445">
        <f>AVERAGE(CPVTFC3SG0021!J12:K12)</f>
        <v>2.7905500000000001</v>
      </c>
      <c r="H8" s="123">
        <f t="shared" si="0"/>
        <v>9837.126865671642</v>
      </c>
      <c r="I8" s="1355" t="s">
        <v>315</v>
      </c>
      <c r="J8" s="2810">
        <v>44873</v>
      </c>
      <c r="K8" s="1004" t="s">
        <v>5444</v>
      </c>
      <c r="L8" s="2811">
        <v>63</v>
      </c>
      <c r="M8" s="2812">
        <f>AVERAGE(CPVTFC3SG0048!Q21:R21)</f>
        <v>0.2752</v>
      </c>
      <c r="N8" s="2813">
        <f t="shared" si="1"/>
        <v>3567.6470588235297</v>
      </c>
      <c r="O8" s="2700" t="s">
        <v>315</v>
      </c>
      <c r="P8" s="1586"/>
      <c r="Q8" s="969"/>
      <c r="R8" s="969"/>
      <c r="S8" s="1268"/>
      <c r="T8" s="1268"/>
      <c r="U8" s="1268"/>
      <c r="V8" s="287"/>
    </row>
    <row r="9" spans="1:23" x14ac:dyDescent="0.25">
      <c r="A9" s="406">
        <v>5</v>
      </c>
      <c r="B9" s="4852" t="s">
        <v>2767</v>
      </c>
      <c r="C9" s="1282" t="s">
        <v>868</v>
      </c>
      <c r="D9" s="407">
        <v>44831</v>
      </c>
      <c r="E9" s="477" t="s">
        <v>4915</v>
      </c>
      <c r="F9" s="478">
        <v>118</v>
      </c>
      <c r="G9" s="478">
        <f>AVERAGE(CPVTFC3SG0021!L12:M12)</f>
        <v>2.7964000000000002</v>
      </c>
      <c r="H9" s="405">
        <f t="shared" si="0"/>
        <v>9858.9552238805973</v>
      </c>
      <c r="I9" s="1350" t="s">
        <v>315</v>
      </c>
      <c r="J9" s="1356">
        <v>44873</v>
      </c>
      <c r="K9" s="1012" t="s">
        <v>5444</v>
      </c>
      <c r="L9" s="1357">
        <v>64</v>
      </c>
      <c r="M9" s="1358">
        <f>AVERAGE(CPVTFC3SG0048!S21:T21)</f>
        <v>0.12659999999999999</v>
      </c>
      <c r="N9" s="1359">
        <f t="shared" si="1"/>
        <v>-802.94117647058874</v>
      </c>
      <c r="O9" s="1360" t="s">
        <v>314</v>
      </c>
      <c r="P9" s="835"/>
      <c r="Q9" s="667"/>
      <c r="R9" s="667"/>
      <c r="S9" s="834"/>
      <c r="T9" s="834"/>
      <c r="U9" s="836"/>
      <c r="V9" s="286"/>
      <c r="W9" s="5">
        <v>1</v>
      </c>
    </row>
    <row r="10" spans="1:23" ht="15.75" thickBot="1" x14ac:dyDescent="0.3">
      <c r="A10" s="481">
        <v>6</v>
      </c>
      <c r="B10" s="4853"/>
      <c r="C10" s="1284" t="s">
        <v>220</v>
      </c>
      <c r="D10" s="412">
        <v>44831</v>
      </c>
      <c r="E10" s="484" t="s">
        <v>4915</v>
      </c>
      <c r="F10" s="485">
        <v>119</v>
      </c>
      <c r="G10" s="485">
        <f>AVERAGE(CPVTFC3SG0021!N12:O12)</f>
        <v>2.7719499999999999</v>
      </c>
      <c r="H10" s="415">
        <f t="shared" si="0"/>
        <v>9767.7238805970155</v>
      </c>
      <c r="I10" s="1352" t="s">
        <v>315</v>
      </c>
      <c r="J10" s="1331">
        <v>44873</v>
      </c>
      <c r="K10" s="727" t="s">
        <v>5444</v>
      </c>
      <c r="L10" s="486">
        <v>65</v>
      </c>
      <c r="M10" s="1332">
        <f>AVERAGE(CPVTFC3SG0048!U21:V21)</f>
        <v>0.98795000000000011</v>
      </c>
      <c r="N10" s="487">
        <f t="shared" si="1"/>
        <v>24530.882352941178</v>
      </c>
      <c r="O10" s="1206" t="s">
        <v>315</v>
      </c>
      <c r="P10" s="787"/>
      <c r="Q10" s="668"/>
      <c r="R10" s="668"/>
      <c r="S10" s="786"/>
      <c r="T10" s="786"/>
      <c r="U10" s="788"/>
      <c r="V10" s="287"/>
    </row>
    <row r="11" spans="1:23" ht="15.75" thickBot="1" x14ac:dyDescent="0.3">
      <c r="A11" s="600"/>
      <c r="B11" s="2247" t="s">
        <v>2800</v>
      </c>
      <c r="C11" s="1424" t="s">
        <v>868</v>
      </c>
      <c r="D11" s="601">
        <v>44887</v>
      </c>
      <c r="E11" s="2806" t="s">
        <v>5518</v>
      </c>
      <c r="F11" s="2807">
        <v>135</v>
      </c>
      <c r="G11" s="137">
        <f>AVERAGE(CPVTFC3SG0065!V18:W18)</f>
        <v>0.74659999999999993</v>
      </c>
      <c r="H11" s="1802">
        <f t="shared" ref="H11" si="2">(G11-0.171)/0.0137*50</f>
        <v>2100.7299270072986</v>
      </c>
      <c r="I11" s="2808" t="s">
        <v>315</v>
      </c>
      <c r="J11" s="2377"/>
      <c r="K11" s="1429"/>
      <c r="L11" s="1433"/>
      <c r="M11" s="2809"/>
      <c r="N11" s="1434"/>
      <c r="O11" s="654"/>
      <c r="P11" s="1432"/>
      <c r="Q11" s="652"/>
      <c r="R11" s="652"/>
      <c r="S11" s="1994"/>
      <c r="T11" s="1994"/>
      <c r="U11" s="2792"/>
      <c r="V11" s="287"/>
    </row>
    <row r="12" spans="1:23" x14ac:dyDescent="0.25">
      <c r="A12" s="82">
        <v>7</v>
      </c>
      <c r="B12" s="4850" t="s">
        <v>2768</v>
      </c>
      <c r="C12" s="1278" t="s">
        <v>868</v>
      </c>
      <c r="D12" s="83">
        <v>44831</v>
      </c>
      <c r="E12" s="389" t="s">
        <v>4915</v>
      </c>
      <c r="F12" s="375">
        <v>120</v>
      </c>
      <c r="G12" s="375">
        <f>AVERAGE(CPVTFC3SG0021!P12:Q12)</f>
        <v>0.32965</v>
      </c>
      <c r="H12" s="85">
        <f t="shared" si="0"/>
        <v>654.66417910447751</v>
      </c>
      <c r="I12" s="2805" t="s">
        <v>314</v>
      </c>
      <c r="J12" s="1005"/>
      <c r="K12" s="1018"/>
      <c r="L12" s="959"/>
      <c r="M12" s="830"/>
      <c r="N12" s="831"/>
      <c r="O12" s="672"/>
      <c r="P12" s="2339"/>
      <c r="Q12" s="2358"/>
      <c r="R12" s="830"/>
      <c r="S12" s="830"/>
      <c r="T12" s="831"/>
      <c r="U12" s="1368"/>
    </row>
    <row r="13" spans="1:23" x14ac:dyDescent="0.25">
      <c r="A13" s="6">
        <v>8</v>
      </c>
      <c r="B13" s="4861"/>
      <c r="C13" s="293" t="s">
        <v>220</v>
      </c>
      <c r="D13" s="18">
        <v>44831</v>
      </c>
      <c r="E13" s="380" t="s">
        <v>4915</v>
      </c>
      <c r="F13" s="102">
        <v>121</v>
      </c>
      <c r="G13" s="102">
        <f>AVERAGE(CPVTFC3SG0021!R12:S12)</f>
        <v>0.27964999999999995</v>
      </c>
      <c r="H13" s="13">
        <f t="shared" si="0"/>
        <v>468.09701492537295</v>
      </c>
      <c r="I13" s="324" t="s">
        <v>314</v>
      </c>
      <c r="J13" s="875"/>
      <c r="K13" s="843"/>
      <c r="L13" s="877"/>
      <c r="M13" s="645"/>
      <c r="N13" s="646"/>
      <c r="O13" s="648"/>
      <c r="P13" s="2333"/>
      <c r="Q13" s="2348"/>
      <c r="R13" s="645"/>
      <c r="S13" s="645"/>
      <c r="T13" s="646"/>
      <c r="U13" s="1259"/>
    </row>
    <row r="14" spans="1:23" x14ac:dyDescent="0.25">
      <c r="A14" s="6">
        <v>9</v>
      </c>
      <c r="B14" s="4845" t="s">
        <v>2769</v>
      </c>
      <c r="C14" s="293" t="s">
        <v>868</v>
      </c>
      <c r="D14" s="18">
        <v>44831</v>
      </c>
      <c r="E14" s="380" t="s">
        <v>4915</v>
      </c>
      <c r="F14" s="102">
        <v>122</v>
      </c>
      <c r="G14" s="102">
        <f>AVERAGE(CPVTFC3SG0021!T12:U12)</f>
        <v>0.193</v>
      </c>
      <c r="H14" s="13">
        <f t="shared" si="0"/>
        <v>144.77611940298507</v>
      </c>
      <c r="I14" s="324" t="s">
        <v>314</v>
      </c>
      <c r="J14" s="875"/>
      <c r="K14" s="900"/>
      <c r="L14" s="877"/>
      <c r="M14" s="645"/>
      <c r="N14" s="646"/>
      <c r="O14" s="648"/>
      <c r="P14" s="2333"/>
      <c r="Q14" s="2348"/>
      <c r="R14" s="645"/>
      <c r="S14" s="645"/>
      <c r="T14" s="646"/>
      <c r="U14" s="1259"/>
      <c r="V14" s="4868" t="s">
        <v>1416</v>
      </c>
    </row>
    <row r="15" spans="1:23" x14ac:dyDescent="0.25">
      <c r="A15" s="9">
        <v>10</v>
      </c>
      <c r="B15" s="4855"/>
      <c r="C15" s="301" t="s">
        <v>220</v>
      </c>
      <c r="D15" s="19">
        <v>44831</v>
      </c>
      <c r="E15" s="384" t="s">
        <v>4915</v>
      </c>
      <c r="F15" s="103">
        <v>123</v>
      </c>
      <c r="G15" s="103">
        <f>AVERAGE(CPVTFC3SG0021!V12:W12)</f>
        <v>2.4531499999999999</v>
      </c>
      <c r="H15" s="14">
        <f t="shared" si="0"/>
        <v>8578.1716417910447</v>
      </c>
      <c r="I15" s="326" t="s">
        <v>315</v>
      </c>
      <c r="J15" s="875"/>
      <c r="K15" s="900"/>
      <c r="L15" s="877"/>
      <c r="M15" s="645"/>
      <c r="N15" s="646"/>
      <c r="O15" s="648"/>
      <c r="P15" s="2333"/>
      <c r="Q15" s="2348"/>
      <c r="R15" s="645"/>
      <c r="S15" s="645"/>
      <c r="T15" s="646"/>
      <c r="U15" s="1259"/>
      <c r="V15" s="4869"/>
    </row>
    <row r="16" spans="1:23" x14ac:dyDescent="0.25">
      <c r="A16" s="64">
        <v>11</v>
      </c>
      <c r="B16" s="4854" t="s">
        <v>2770</v>
      </c>
      <c r="C16" s="300" t="s">
        <v>868</v>
      </c>
      <c r="D16" s="65">
        <v>44831</v>
      </c>
      <c r="E16" s="387" t="s">
        <v>4915</v>
      </c>
      <c r="F16" s="164">
        <v>124</v>
      </c>
      <c r="G16" s="164">
        <f>AVERAGE(CPVTFC3SG0021!X12:Y12)</f>
        <v>2.6996000000000002</v>
      </c>
      <c r="H16" s="67">
        <f t="shared" si="0"/>
        <v>9497.761194029852</v>
      </c>
      <c r="I16" s="332" t="s">
        <v>315</v>
      </c>
      <c r="J16" s="901">
        <v>44873</v>
      </c>
      <c r="K16" s="101" t="s">
        <v>5444</v>
      </c>
      <c r="L16" s="145">
        <v>66</v>
      </c>
      <c r="M16" s="99">
        <f>AVERAGE(CPVTFC3SG0048!W21:X21)</f>
        <v>1.1632500000000001</v>
      </c>
      <c r="N16" s="100">
        <f>(M16-0.1539)/0.0136*400</f>
        <v>29686.76470588236</v>
      </c>
      <c r="O16" s="858" t="s">
        <v>315</v>
      </c>
      <c r="P16" s="2334"/>
      <c r="Q16" s="2135"/>
      <c r="R16" s="645"/>
      <c r="S16" s="645"/>
      <c r="T16" s="646"/>
      <c r="U16" s="694"/>
      <c r="W16" s="5">
        <v>1</v>
      </c>
    </row>
    <row r="17" spans="1:23" x14ac:dyDescent="0.25">
      <c r="A17" s="64">
        <v>12</v>
      </c>
      <c r="B17" s="4860"/>
      <c r="C17" s="300" t="s">
        <v>220</v>
      </c>
      <c r="D17" s="65">
        <v>44831</v>
      </c>
      <c r="E17" s="387" t="s">
        <v>4915</v>
      </c>
      <c r="F17" s="164">
        <v>125</v>
      </c>
      <c r="G17" s="164">
        <f>AVERAGE(CPVTFC3SG0021!B14:C14)</f>
        <v>2.82335</v>
      </c>
      <c r="H17" s="67">
        <f t="shared" si="0"/>
        <v>9959.5149253731342</v>
      </c>
      <c r="I17" s="332" t="s">
        <v>315</v>
      </c>
      <c r="J17" s="901">
        <v>44873</v>
      </c>
      <c r="K17" s="101" t="s">
        <v>5444</v>
      </c>
      <c r="L17" s="145">
        <v>67</v>
      </c>
      <c r="M17" s="99">
        <f>AVERAGE(CPVTFC3SG0048!C23:D23)</f>
        <v>1.64025</v>
      </c>
      <c r="N17" s="100">
        <f t="shared" ref="N17:N26" si="3">(M17-0.1539)/0.0136*400</f>
        <v>43716.176470588238</v>
      </c>
      <c r="O17" s="858" t="s">
        <v>315</v>
      </c>
      <c r="P17" s="2334"/>
      <c r="Q17" s="2135"/>
      <c r="R17" s="645"/>
      <c r="S17" s="645"/>
      <c r="T17" s="646"/>
      <c r="U17" s="694"/>
    </row>
    <row r="18" spans="1:23" x14ac:dyDescent="0.25">
      <c r="A18" s="64">
        <v>13</v>
      </c>
      <c r="B18" s="4854" t="s">
        <v>2771</v>
      </c>
      <c r="C18" s="333" t="s">
        <v>868</v>
      </c>
      <c r="D18" s="65">
        <v>44831</v>
      </c>
      <c r="E18" s="387" t="s">
        <v>4915</v>
      </c>
      <c r="F18" s="164">
        <v>126</v>
      </c>
      <c r="G18" s="164">
        <f>AVERAGE(CPVTFC3SG0021!D14:E14)</f>
        <v>2.7127999999999997</v>
      </c>
      <c r="H18" s="67">
        <f t="shared" si="0"/>
        <v>9547.0149253731342</v>
      </c>
      <c r="I18" s="334" t="s">
        <v>315</v>
      </c>
      <c r="J18" s="901">
        <v>44873</v>
      </c>
      <c r="K18" s="101" t="s">
        <v>5444</v>
      </c>
      <c r="L18" s="145">
        <v>68</v>
      </c>
      <c r="M18" s="99">
        <f>AVERAGE(CPVTFC3SG0048!E23:F23)</f>
        <v>0.86204999999999998</v>
      </c>
      <c r="N18" s="100">
        <f t="shared" si="3"/>
        <v>20827.941176470587</v>
      </c>
      <c r="O18" s="858" t="s">
        <v>315</v>
      </c>
      <c r="P18" s="2333"/>
      <c r="Q18" s="2348"/>
      <c r="R18" s="645"/>
      <c r="S18" s="645"/>
      <c r="T18" s="646"/>
      <c r="U18" s="1259"/>
      <c r="V18" s="512"/>
      <c r="W18" s="5">
        <v>1</v>
      </c>
    </row>
    <row r="19" spans="1:23" x14ac:dyDescent="0.25">
      <c r="A19" s="64">
        <v>14</v>
      </c>
      <c r="B19" s="4860"/>
      <c r="C19" s="333" t="s">
        <v>220</v>
      </c>
      <c r="D19" s="65">
        <v>44831</v>
      </c>
      <c r="E19" s="387" t="s">
        <v>4915</v>
      </c>
      <c r="F19" s="164">
        <v>127</v>
      </c>
      <c r="G19" s="164">
        <f>AVERAGE(CPVTFC3SG0021!F14:G14)</f>
        <v>2.8261500000000002</v>
      </c>
      <c r="H19" s="67">
        <f t="shared" si="0"/>
        <v>9969.9626865671653</v>
      </c>
      <c r="I19" s="334" t="s">
        <v>315</v>
      </c>
      <c r="J19" s="901">
        <v>44873</v>
      </c>
      <c r="K19" s="101" t="s">
        <v>5444</v>
      </c>
      <c r="L19" s="145">
        <v>69</v>
      </c>
      <c r="M19" s="99">
        <f>AVERAGE(CPVTFC3SG0048!G23:H23)</f>
        <v>1.0238499999999999</v>
      </c>
      <c r="N19" s="100">
        <f t="shared" si="3"/>
        <v>25586.76470588235</v>
      </c>
      <c r="O19" s="858" t="s">
        <v>315</v>
      </c>
      <c r="P19" s="2333"/>
      <c r="Q19" s="2348"/>
      <c r="R19" s="645"/>
      <c r="S19" s="645"/>
      <c r="T19" s="646"/>
      <c r="U19" s="1259"/>
      <c r="V19" s="287"/>
    </row>
    <row r="20" spans="1:23" x14ac:dyDescent="0.25">
      <c r="A20" s="64">
        <v>15</v>
      </c>
      <c r="B20" s="4854" t="s">
        <v>2772</v>
      </c>
      <c r="C20" s="333" t="s">
        <v>868</v>
      </c>
      <c r="D20" s="65">
        <v>44831</v>
      </c>
      <c r="E20" s="387" t="s">
        <v>4915</v>
      </c>
      <c r="F20" s="164">
        <v>128</v>
      </c>
      <c r="G20" s="164">
        <f>AVERAGE(CPVTFC3SG0021!H14:I14)</f>
        <v>2.7892000000000001</v>
      </c>
      <c r="H20" s="67">
        <f t="shared" si="0"/>
        <v>9832.0895522388073</v>
      </c>
      <c r="I20" s="332" t="s">
        <v>315</v>
      </c>
      <c r="J20" s="884">
        <v>44873</v>
      </c>
      <c r="K20" s="421" t="s">
        <v>5444</v>
      </c>
      <c r="L20" s="885">
        <v>70</v>
      </c>
      <c r="M20" s="886">
        <f>AVERAGE(CPVTFC3SG0048!I23:J23)</f>
        <v>0.11515</v>
      </c>
      <c r="N20" s="887">
        <f t="shared" si="3"/>
        <v>-1139.7058823529414</v>
      </c>
      <c r="O20" s="889" t="s">
        <v>314</v>
      </c>
      <c r="P20" s="2333"/>
      <c r="Q20" s="2348"/>
      <c r="R20" s="645"/>
      <c r="S20" s="645"/>
      <c r="T20" s="646"/>
      <c r="U20" s="1259"/>
      <c r="V20" s="286"/>
      <c r="W20" s="5">
        <v>1</v>
      </c>
    </row>
    <row r="21" spans="1:23" x14ac:dyDescent="0.25">
      <c r="A21" s="64">
        <v>16</v>
      </c>
      <c r="B21" s="4860"/>
      <c r="C21" s="333" t="s">
        <v>220</v>
      </c>
      <c r="D21" s="65">
        <v>44831</v>
      </c>
      <c r="E21" s="387" t="s">
        <v>4915</v>
      </c>
      <c r="F21" s="164">
        <v>129</v>
      </c>
      <c r="G21" s="164">
        <f>AVERAGE(CPVTFC3SG0021!J14:K14)</f>
        <v>2.8494999999999999</v>
      </c>
      <c r="H21" s="67">
        <f t="shared" si="0"/>
        <v>10057.089552238805</v>
      </c>
      <c r="I21" s="332" t="s">
        <v>315</v>
      </c>
      <c r="J21" s="884">
        <v>44873</v>
      </c>
      <c r="K21" s="421" t="s">
        <v>5444</v>
      </c>
      <c r="L21" s="885">
        <v>71</v>
      </c>
      <c r="M21" s="886">
        <f>AVERAGE(CPVTFC3SG0048!K23:L23)</f>
        <v>0.10275000000000001</v>
      </c>
      <c r="N21" s="887">
        <f t="shared" si="3"/>
        <v>-1504.4117647058824</v>
      </c>
      <c r="O21" s="889" t="s">
        <v>314</v>
      </c>
      <c r="P21" s="2333"/>
      <c r="Q21" s="2348"/>
      <c r="R21" s="645"/>
      <c r="S21" s="645"/>
      <c r="T21" s="646"/>
      <c r="U21" s="1259"/>
      <c r="V21" s="287"/>
    </row>
    <row r="22" spans="1:23" x14ac:dyDescent="0.25">
      <c r="A22" s="64">
        <v>17</v>
      </c>
      <c r="B22" s="4854" t="s">
        <v>2773</v>
      </c>
      <c r="C22" s="333" t="s">
        <v>868</v>
      </c>
      <c r="D22" s="65">
        <v>44831</v>
      </c>
      <c r="E22" s="387" t="s">
        <v>4915</v>
      </c>
      <c r="F22" s="164">
        <v>130</v>
      </c>
      <c r="G22" s="164">
        <f>AVERAGE(CPVTFC3SG0021!L14:M14)</f>
        <v>2.7666499999999998</v>
      </c>
      <c r="H22" s="67">
        <f t="shared" si="0"/>
        <v>9747.9477611940292</v>
      </c>
      <c r="I22" s="332" t="s">
        <v>315</v>
      </c>
      <c r="J22" s="884">
        <v>44873</v>
      </c>
      <c r="K22" s="421" t="s">
        <v>5444</v>
      </c>
      <c r="L22" s="885">
        <v>72</v>
      </c>
      <c r="M22" s="886">
        <f>AVERAGE(CPVTFC3SG0048!M23:N23)</f>
        <v>0.22954999999999998</v>
      </c>
      <c r="N22" s="887">
        <f t="shared" si="3"/>
        <v>2224.9999999999991</v>
      </c>
      <c r="O22" s="889" t="s">
        <v>315</v>
      </c>
      <c r="P22" s="2333"/>
      <c r="Q22" s="2348"/>
      <c r="R22" s="645"/>
      <c r="S22" s="645"/>
      <c r="T22" s="646"/>
      <c r="U22" s="1259"/>
      <c r="V22" s="308"/>
      <c r="W22" s="5">
        <v>1</v>
      </c>
    </row>
    <row r="23" spans="1:23" x14ac:dyDescent="0.25">
      <c r="A23" s="64">
        <v>18</v>
      </c>
      <c r="B23" s="4860"/>
      <c r="C23" s="333" t="s">
        <v>220</v>
      </c>
      <c r="D23" s="65">
        <v>44831</v>
      </c>
      <c r="E23" s="387" t="s">
        <v>4915</v>
      </c>
      <c r="F23" s="164">
        <v>131</v>
      </c>
      <c r="G23" s="164">
        <f>AVERAGE(CPVTFC3SG0021!N14:O14)</f>
        <v>2.7502499999999999</v>
      </c>
      <c r="H23" s="67">
        <f t="shared" si="0"/>
        <v>9686.753731343284</v>
      </c>
      <c r="I23" s="332" t="s">
        <v>315</v>
      </c>
      <c r="J23" s="901">
        <v>44873</v>
      </c>
      <c r="K23" s="101" t="s">
        <v>5444</v>
      </c>
      <c r="L23" s="145">
        <v>73</v>
      </c>
      <c r="M23" s="99">
        <f>AVERAGE(CPVTFC3SG0048!O23:P23)</f>
        <v>1.0638999999999998</v>
      </c>
      <c r="N23" s="100">
        <f t="shared" si="3"/>
        <v>26764.705882352941</v>
      </c>
      <c r="O23" s="858" t="s">
        <v>315</v>
      </c>
      <c r="P23" s="2333"/>
      <c r="Q23" s="2348"/>
      <c r="R23" s="645"/>
      <c r="S23" s="645"/>
      <c r="T23" s="646"/>
      <c r="U23" s="1259"/>
      <c r="V23" s="287"/>
    </row>
    <row r="24" spans="1:23" x14ac:dyDescent="0.25">
      <c r="A24" s="64">
        <v>19</v>
      </c>
      <c r="B24" s="4818" t="s">
        <v>2774</v>
      </c>
      <c r="C24" s="333" t="s">
        <v>868</v>
      </c>
      <c r="D24" s="65">
        <v>44831</v>
      </c>
      <c r="E24" s="387" t="s">
        <v>4915</v>
      </c>
      <c r="F24" s="164">
        <v>132</v>
      </c>
      <c r="G24" s="164">
        <f>AVERAGE(CPVTFC3SG0021!P14:Q14)</f>
        <v>2.8285499999999999</v>
      </c>
      <c r="H24" s="67">
        <f t="shared" si="0"/>
        <v>9978.9179104477607</v>
      </c>
      <c r="I24" s="334" t="s">
        <v>315</v>
      </c>
      <c r="J24" s="901">
        <v>44873</v>
      </c>
      <c r="K24" s="101" t="s">
        <v>5444</v>
      </c>
      <c r="L24" s="145">
        <v>74</v>
      </c>
      <c r="M24" s="99">
        <f>AVERAGE(CPVTFC3SG0048!Q23:R23)</f>
        <v>0.63024999999999998</v>
      </c>
      <c r="N24" s="100">
        <f t="shared" si="3"/>
        <v>14010.294117647058</v>
      </c>
      <c r="O24" s="858" t="s">
        <v>315</v>
      </c>
      <c r="P24" s="2333"/>
      <c r="Q24" s="2348"/>
      <c r="R24" s="645"/>
      <c r="S24" s="645"/>
      <c r="T24" s="646"/>
      <c r="U24" s="1259"/>
      <c r="V24" s="512"/>
      <c r="W24" s="5">
        <v>1</v>
      </c>
    </row>
    <row r="25" spans="1:23" x14ac:dyDescent="0.25">
      <c r="A25" s="64">
        <v>20</v>
      </c>
      <c r="B25" s="4820"/>
      <c r="C25" s="333" t="s">
        <v>220</v>
      </c>
      <c r="D25" s="65">
        <v>44831</v>
      </c>
      <c r="E25" s="387" t="s">
        <v>4915</v>
      </c>
      <c r="F25" s="164">
        <v>133</v>
      </c>
      <c r="G25" s="164">
        <f>AVERAGE(CPVTFC3SG0021!R14:S14)</f>
        <v>2.8345500000000001</v>
      </c>
      <c r="H25" s="67">
        <f t="shared" si="0"/>
        <v>10001.305970149253</v>
      </c>
      <c r="I25" s="334" t="s">
        <v>315</v>
      </c>
      <c r="J25" s="901">
        <v>44873</v>
      </c>
      <c r="K25" s="101" t="s">
        <v>5444</v>
      </c>
      <c r="L25" s="145">
        <v>75</v>
      </c>
      <c r="M25" s="99">
        <f>AVERAGE(CPVTFC3SG0048!S23:T23)</f>
        <v>1.6853</v>
      </c>
      <c r="N25" s="100">
        <f t="shared" si="3"/>
        <v>45041.176470588245</v>
      </c>
      <c r="O25" s="858" t="s">
        <v>315</v>
      </c>
      <c r="P25" s="2333"/>
      <c r="Q25" s="2348"/>
      <c r="R25" s="645"/>
      <c r="S25" s="645"/>
      <c r="T25" s="646"/>
      <c r="U25" s="1259"/>
      <c r="V25" s="287"/>
    </row>
    <row r="26" spans="1:23" x14ac:dyDescent="0.25">
      <c r="A26" s="64">
        <v>21</v>
      </c>
      <c r="B26" s="840" t="s">
        <v>2775</v>
      </c>
      <c r="C26" s="333" t="s">
        <v>868</v>
      </c>
      <c r="D26" s="65">
        <v>44831</v>
      </c>
      <c r="E26" s="387" t="s">
        <v>4915</v>
      </c>
      <c r="F26" s="164">
        <v>134</v>
      </c>
      <c r="G26" s="164">
        <f>AVERAGE(CPVTFC3SG0021!T14:U14)</f>
        <v>2.7355</v>
      </c>
      <c r="H26" s="67">
        <f t="shared" si="0"/>
        <v>9631.7164179104475</v>
      </c>
      <c r="I26" s="334" t="s">
        <v>315</v>
      </c>
      <c r="J26" s="884">
        <v>44873</v>
      </c>
      <c r="K26" s="421" t="s">
        <v>5444</v>
      </c>
      <c r="L26" s="885">
        <v>76</v>
      </c>
      <c r="M26" s="886">
        <f>AVERAGE(CPVTFC3SG0048!U23:V23)</f>
        <v>0.13895000000000002</v>
      </c>
      <c r="N26" s="887">
        <f t="shared" si="3"/>
        <v>-439.70588235294093</v>
      </c>
      <c r="O26" s="889" t="s">
        <v>314</v>
      </c>
      <c r="P26" s="695"/>
      <c r="Q26" s="645"/>
      <c r="R26" s="645"/>
      <c r="S26" s="694"/>
      <c r="T26" s="694"/>
      <c r="U26" s="694"/>
      <c r="V26" s="512"/>
      <c r="W26" s="5">
        <v>1</v>
      </c>
    </row>
    <row r="27" spans="1:23" x14ac:dyDescent="0.25">
      <c r="A27" s="64">
        <v>22</v>
      </c>
      <c r="B27" s="840" t="s">
        <v>2775</v>
      </c>
      <c r="C27" s="333" t="s">
        <v>220</v>
      </c>
      <c r="D27" s="65">
        <v>44831</v>
      </c>
      <c r="E27" s="387" t="s">
        <v>4915</v>
      </c>
      <c r="F27" s="164">
        <v>135</v>
      </c>
      <c r="G27" s="164">
        <f>AVERAGE(CPVTFC3SG0021!V14:W14)</f>
        <v>1.15015</v>
      </c>
      <c r="H27" s="67">
        <f t="shared" si="0"/>
        <v>3716.2313432835817</v>
      </c>
      <c r="I27" s="334" t="s">
        <v>315</v>
      </c>
      <c r="J27" s="875"/>
      <c r="K27" s="843"/>
      <c r="L27" s="877"/>
      <c r="M27" s="645"/>
      <c r="N27" s="646"/>
      <c r="O27" s="648"/>
      <c r="P27" s="695"/>
      <c r="Q27" s="645"/>
      <c r="R27" s="645"/>
      <c r="S27" s="694"/>
      <c r="T27" s="694"/>
      <c r="U27" s="694"/>
      <c r="V27" s="287"/>
    </row>
    <row r="28" spans="1:23" x14ac:dyDescent="0.25">
      <c r="A28" s="64">
        <v>23</v>
      </c>
      <c r="B28" s="840" t="s">
        <v>2776</v>
      </c>
      <c r="C28" s="333" t="s">
        <v>868</v>
      </c>
      <c r="D28" s="65">
        <v>44831</v>
      </c>
      <c r="E28" s="387" t="s">
        <v>4915</v>
      </c>
      <c r="F28" s="164">
        <v>136</v>
      </c>
      <c r="G28" s="164">
        <f>AVERAGE(CPVTFC3SG0021!X14:Y14)</f>
        <v>1.6809500000000002</v>
      </c>
      <c r="H28" s="67">
        <f t="shared" si="0"/>
        <v>5696.8283582089562</v>
      </c>
      <c r="I28" s="332" t="s">
        <v>315</v>
      </c>
      <c r="J28" s="878"/>
      <c r="K28" s="878"/>
      <c r="L28" s="877"/>
      <c r="M28" s="642"/>
      <c r="N28" s="642"/>
      <c r="O28" s="648"/>
      <c r="P28" s="695"/>
      <c r="Q28" s="645"/>
      <c r="R28" s="645"/>
      <c r="S28" s="694"/>
      <c r="T28" s="694"/>
      <c r="U28" s="694"/>
      <c r="V28" s="286"/>
      <c r="W28" s="5">
        <v>1</v>
      </c>
    </row>
    <row r="29" spans="1:23" x14ac:dyDescent="0.25">
      <c r="A29" s="64">
        <v>24</v>
      </c>
      <c r="B29" s="840" t="s">
        <v>2776</v>
      </c>
      <c r="C29" s="333" t="s">
        <v>220</v>
      </c>
      <c r="D29" s="65">
        <v>44831</v>
      </c>
      <c r="E29" s="387" t="s">
        <v>4915</v>
      </c>
      <c r="F29" s="164">
        <v>137</v>
      </c>
      <c r="G29" s="164">
        <f>AVERAGE(CPVTFC3SG0021!B16:C16)</f>
        <v>2.8662999999999998</v>
      </c>
      <c r="H29" s="67">
        <f t="shared" si="0"/>
        <v>10119.776119402984</v>
      </c>
      <c r="I29" s="332" t="s">
        <v>315</v>
      </c>
      <c r="J29" s="901">
        <v>44873</v>
      </c>
      <c r="K29" s="101" t="s">
        <v>5444</v>
      </c>
      <c r="L29" s="145">
        <v>77</v>
      </c>
      <c r="M29" s="99">
        <f>AVERAGE(CPVTFC3SG0048!W23:X23)</f>
        <v>0.60620000000000007</v>
      </c>
      <c r="N29" s="100">
        <f>(M29-0.1539)/0.0136*400</f>
        <v>13302.941176470591</v>
      </c>
      <c r="O29" s="858" t="s">
        <v>315</v>
      </c>
      <c r="P29" s="695"/>
      <c r="Q29" s="645"/>
      <c r="R29" s="645"/>
      <c r="S29" s="694"/>
      <c r="T29" s="694"/>
      <c r="U29" s="694"/>
      <c r="V29" s="287"/>
    </row>
    <row r="30" spans="1:23" x14ac:dyDescent="0.25">
      <c r="A30" s="64">
        <v>25</v>
      </c>
      <c r="B30" s="840" t="s">
        <v>2777</v>
      </c>
      <c r="C30" s="333" t="s">
        <v>868</v>
      </c>
      <c r="D30" s="65">
        <v>44831</v>
      </c>
      <c r="E30" s="387" t="s">
        <v>4915</v>
      </c>
      <c r="F30" s="164">
        <v>138</v>
      </c>
      <c r="G30" s="164">
        <f>AVERAGE(CPVTFC3SG0021!D16:E16)</f>
        <v>1.31155</v>
      </c>
      <c r="H30" s="67">
        <f t="shared" si="0"/>
        <v>4318.4701492537315</v>
      </c>
      <c r="I30" s="332" t="s">
        <v>315</v>
      </c>
      <c r="J30" s="875"/>
      <c r="K30" s="900"/>
      <c r="L30" s="877"/>
      <c r="M30" s="645"/>
      <c r="N30" s="646"/>
      <c r="O30" s="648"/>
      <c r="P30" s="695"/>
      <c r="Q30" s="645"/>
      <c r="R30" s="645"/>
      <c r="S30" s="694"/>
      <c r="T30" s="694"/>
      <c r="U30" s="694"/>
      <c r="V30" s="4868" t="s">
        <v>1416</v>
      </c>
      <c r="W30" s="5">
        <v>1</v>
      </c>
    </row>
    <row r="31" spans="1:23" ht="15.75" thickBot="1" x14ac:dyDescent="0.3">
      <c r="A31" s="450">
        <v>26</v>
      </c>
      <c r="B31" s="840" t="s">
        <v>2777</v>
      </c>
      <c r="C31" s="1354" t="s">
        <v>220</v>
      </c>
      <c r="D31" s="121">
        <v>44831</v>
      </c>
      <c r="E31" s="452" t="s">
        <v>4915</v>
      </c>
      <c r="F31" s="445">
        <v>139</v>
      </c>
      <c r="G31" s="445">
        <f>AVERAGE(CPVTFC3SG0021!F16:G16)</f>
        <v>2.8038499999999997</v>
      </c>
      <c r="H31" s="123">
        <f t="shared" si="0"/>
        <v>9886.7537313432822</v>
      </c>
      <c r="I31" s="1355" t="s">
        <v>315</v>
      </c>
      <c r="J31" s="1328">
        <v>44873</v>
      </c>
      <c r="K31" s="699" t="s">
        <v>5444</v>
      </c>
      <c r="L31" s="453">
        <v>78</v>
      </c>
      <c r="M31" s="1329">
        <f>AVERAGE(CPVTFC3SG0048!C25:D25)</f>
        <v>1.0932499999999998</v>
      </c>
      <c r="N31" s="454">
        <f>(M31-0.1539)/0.0136*400</f>
        <v>27627.941176470587</v>
      </c>
      <c r="O31" s="1330" t="s">
        <v>315</v>
      </c>
      <c r="P31" s="2335"/>
      <c r="Q31" s="2349"/>
      <c r="R31" s="969"/>
      <c r="S31" s="969"/>
      <c r="T31" s="970"/>
      <c r="U31" s="1333"/>
      <c r="V31" s="4869"/>
    </row>
    <row r="32" spans="1:23" x14ac:dyDescent="0.25">
      <c r="A32" s="508">
        <v>27</v>
      </c>
      <c r="B32" s="4838" t="s">
        <v>2778</v>
      </c>
      <c r="C32" s="4487" t="s">
        <v>868</v>
      </c>
      <c r="D32" s="490">
        <v>44831</v>
      </c>
      <c r="E32" s="491" t="s">
        <v>4915</v>
      </c>
      <c r="F32" s="492">
        <v>140</v>
      </c>
      <c r="G32" s="492">
        <f>AVERAGE(CPVTFC3SG0021!H16:I16)</f>
        <v>0.1515</v>
      </c>
      <c r="H32" s="622">
        <f t="shared" si="0"/>
        <v>-10.074626865671672</v>
      </c>
      <c r="I32" s="2283" t="s">
        <v>314</v>
      </c>
      <c r="J32" s="1019"/>
      <c r="K32" s="1252"/>
      <c r="L32" s="659"/>
      <c r="M32" s="667"/>
      <c r="N32" s="661"/>
      <c r="O32" s="1299"/>
      <c r="P32" s="4277">
        <v>44895</v>
      </c>
      <c r="Q32" s="493" t="s">
        <v>5570</v>
      </c>
      <c r="R32" s="493">
        <v>5</v>
      </c>
      <c r="S32" s="493">
        <f>AVERAGE(CPVTFC3SG0083!K11:L11)</f>
        <v>0.13450000000000001</v>
      </c>
      <c r="T32" s="4008">
        <f t="shared" ref="T32:T37" si="4">(S32-0.15)/0.0138*66</f>
        <v>-74.130434782608631</v>
      </c>
      <c r="U32" s="4278" t="s">
        <v>314</v>
      </c>
      <c r="V32" s="4868" t="s">
        <v>1416</v>
      </c>
    </row>
    <row r="33" spans="1:23" x14ac:dyDescent="0.25">
      <c r="A33" s="498"/>
      <c r="B33" s="4839"/>
      <c r="C33" s="4486"/>
      <c r="D33" s="2084"/>
      <c r="E33" s="2085"/>
      <c r="F33" s="1586"/>
      <c r="G33" s="1586"/>
      <c r="H33" s="970"/>
      <c r="I33" s="2284"/>
      <c r="J33" s="967"/>
      <c r="K33" s="1267"/>
      <c r="L33" s="794"/>
      <c r="M33" s="969"/>
      <c r="N33" s="970"/>
      <c r="O33" s="657"/>
      <c r="P33" s="4242">
        <v>44895</v>
      </c>
      <c r="Q33" s="275" t="s">
        <v>5570</v>
      </c>
      <c r="R33" s="275">
        <v>6</v>
      </c>
      <c r="S33" s="275">
        <f>AVERAGE(CPVTFC3SG0083!M11:N11)</f>
        <v>0.22615000000000002</v>
      </c>
      <c r="T33" s="4026">
        <f t="shared" si="4"/>
        <v>364.19565217391317</v>
      </c>
      <c r="U33" s="4244" t="s">
        <v>314</v>
      </c>
      <c r="V33" s="4870"/>
    </row>
    <row r="34" spans="1:23" x14ac:dyDescent="0.25">
      <c r="A34" s="498"/>
      <c r="B34" s="4839"/>
      <c r="C34" s="4486"/>
      <c r="D34" s="2084"/>
      <c r="E34" s="2085"/>
      <c r="F34" s="1586"/>
      <c r="G34" s="1586"/>
      <c r="H34" s="970"/>
      <c r="I34" s="2284"/>
      <c r="J34" s="967"/>
      <c r="K34" s="1267"/>
      <c r="L34" s="794"/>
      <c r="M34" s="969"/>
      <c r="N34" s="970"/>
      <c r="O34" s="657"/>
      <c r="P34" s="3500">
        <v>44895</v>
      </c>
      <c r="Q34" s="145" t="s">
        <v>5570</v>
      </c>
      <c r="R34" s="145">
        <v>7</v>
      </c>
      <c r="S34" s="145">
        <f>AVERAGE(CPVTFC3SG0083!O11:P11)</f>
        <v>1.0927</v>
      </c>
      <c r="T34" s="4002">
        <f t="shared" si="4"/>
        <v>4508.565217391304</v>
      </c>
      <c r="U34" s="4252" t="s">
        <v>315</v>
      </c>
      <c r="V34" s="4870"/>
    </row>
    <row r="35" spans="1:23" ht="15.75" thickBot="1" x14ac:dyDescent="0.3">
      <c r="A35" s="537">
        <v>28</v>
      </c>
      <c r="B35" s="4839"/>
      <c r="C35" s="1345" t="s">
        <v>220</v>
      </c>
      <c r="D35" s="79">
        <v>44831</v>
      </c>
      <c r="E35" s="525" t="s">
        <v>4915</v>
      </c>
      <c r="F35" s="173">
        <v>141</v>
      </c>
      <c r="G35" s="173">
        <f>AVERAGE(CPVTFC3SG0021!J16:K16)</f>
        <v>1.99105</v>
      </c>
      <c r="H35" s="81">
        <f>(G35-0.1542)/0.0134*50</f>
        <v>6853.9179104477607</v>
      </c>
      <c r="I35" s="1346" t="s">
        <v>315</v>
      </c>
      <c r="J35" s="967"/>
      <c r="K35" s="1267"/>
      <c r="L35" s="794"/>
      <c r="M35" s="969"/>
      <c r="N35" s="970"/>
      <c r="O35" s="657"/>
      <c r="P35" s="3501">
        <v>44895</v>
      </c>
      <c r="Q35" s="453" t="s">
        <v>5570</v>
      </c>
      <c r="R35" s="453">
        <v>8</v>
      </c>
      <c r="S35" s="453">
        <f>AVERAGE(CPVTFC3SG0083!Q11:R11)</f>
        <v>1.0432999999999999</v>
      </c>
      <c r="T35" s="4003">
        <f t="shared" si="4"/>
        <v>4272.3043478260861</v>
      </c>
      <c r="U35" s="4488" t="s">
        <v>315</v>
      </c>
      <c r="V35" s="4869"/>
    </row>
    <row r="36" spans="1:23" x14ac:dyDescent="0.25">
      <c r="A36" s="406">
        <v>29</v>
      </c>
      <c r="B36" s="4847" t="s">
        <v>2779</v>
      </c>
      <c r="C36" s="4490" t="s">
        <v>868</v>
      </c>
      <c r="D36" s="407">
        <v>44831</v>
      </c>
      <c r="E36" s="477" t="s">
        <v>4915</v>
      </c>
      <c r="F36" s="478">
        <v>142</v>
      </c>
      <c r="G36" s="478">
        <f>AVERAGE(CPVTFC3SG0021!L16:M16)</f>
        <v>0.83735000000000004</v>
      </c>
      <c r="H36" s="405">
        <f t="shared" si="0"/>
        <v>2549.0671641791046</v>
      </c>
      <c r="I36" s="1350" t="s">
        <v>315</v>
      </c>
      <c r="J36" s="1019"/>
      <c r="K36" s="1252"/>
      <c r="L36" s="659"/>
      <c r="M36" s="667"/>
      <c r="N36" s="661"/>
      <c r="O36" s="721"/>
      <c r="P36" s="4277">
        <v>44895</v>
      </c>
      <c r="Q36" s="493" t="s">
        <v>5570</v>
      </c>
      <c r="R36" s="493">
        <v>9</v>
      </c>
      <c r="S36" s="493">
        <f>AVERAGE(CPVTFC3SG0083!S11:T11)</f>
        <v>0.2782</v>
      </c>
      <c r="T36" s="4008">
        <f t="shared" si="4"/>
        <v>613.13043478260875</v>
      </c>
      <c r="U36" s="4278" t="s">
        <v>314</v>
      </c>
      <c r="V36" s="4868" t="s">
        <v>1416</v>
      </c>
      <c r="W36" s="5">
        <v>1</v>
      </c>
    </row>
    <row r="37" spans="1:23" x14ac:dyDescent="0.25">
      <c r="A37" s="590"/>
      <c r="B37" s="4848"/>
      <c r="C37" s="4489" t="s">
        <v>5448</v>
      </c>
      <c r="D37" s="1149"/>
      <c r="E37" s="1264"/>
      <c r="F37" s="695"/>
      <c r="G37" s="695"/>
      <c r="H37" s="646"/>
      <c r="I37" s="1344"/>
      <c r="J37" s="875"/>
      <c r="K37" s="900"/>
      <c r="L37" s="877"/>
      <c r="M37" s="645"/>
      <c r="N37" s="646"/>
      <c r="O37" s="642"/>
      <c r="P37" s="4242">
        <v>44895</v>
      </c>
      <c r="Q37" s="275" t="s">
        <v>5570</v>
      </c>
      <c r="R37" s="275">
        <v>10</v>
      </c>
      <c r="S37" s="275">
        <f>AVERAGE(CPVTFC3SG0083!U11:V11)</f>
        <v>0.23070000000000002</v>
      </c>
      <c r="T37" s="4026">
        <f t="shared" si="4"/>
        <v>385.95652173913055</v>
      </c>
      <c r="U37" s="4244" t="s">
        <v>314</v>
      </c>
      <c r="V37" s="4870"/>
    </row>
    <row r="38" spans="1:23" x14ac:dyDescent="0.25">
      <c r="A38" s="590"/>
      <c r="B38" s="4848"/>
      <c r="C38" s="4489" t="s">
        <v>863</v>
      </c>
      <c r="D38" s="1149"/>
      <c r="E38" s="1264"/>
      <c r="F38" s="695"/>
      <c r="G38" s="695"/>
      <c r="H38" s="646"/>
      <c r="I38" s="1344"/>
      <c r="J38" s="875"/>
      <c r="K38" s="900"/>
      <c r="L38" s="877"/>
      <c r="M38" s="645"/>
      <c r="N38" s="646"/>
      <c r="O38" s="642"/>
      <c r="P38" s="2337">
        <v>44881</v>
      </c>
      <c r="Q38" s="2351" t="s">
        <v>5476</v>
      </c>
      <c r="R38" s="66">
        <v>89</v>
      </c>
      <c r="S38" s="66">
        <f>AVERAGE(CPVTFC3SG0057!B12:C12)</f>
        <v>0.38449999999999995</v>
      </c>
      <c r="T38" s="67">
        <f t="shared" ref="T38" si="5">(S38-0.128)/0.0135*66</f>
        <v>1253.9999999999998</v>
      </c>
      <c r="U38" s="1211" t="s">
        <v>315</v>
      </c>
      <c r="V38" s="4870"/>
    </row>
    <row r="39" spans="1:23" ht="15.75" thickBot="1" x14ac:dyDescent="0.3">
      <c r="A39" s="529">
        <v>30</v>
      </c>
      <c r="B39" s="4854"/>
      <c r="C39" s="4492" t="s">
        <v>220</v>
      </c>
      <c r="D39" s="121">
        <v>44831</v>
      </c>
      <c r="E39" s="452" t="s">
        <v>4915</v>
      </c>
      <c r="F39" s="445">
        <v>143</v>
      </c>
      <c r="G39" s="445">
        <f>AVERAGE(CPVTFC3SG0021!N16:O16)</f>
        <v>2.7910000000000004</v>
      </c>
      <c r="H39" s="123">
        <f t="shared" si="0"/>
        <v>9838.8059701492548</v>
      </c>
      <c r="I39" s="1355" t="s">
        <v>315</v>
      </c>
      <c r="J39" s="1328">
        <v>44873</v>
      </c>
      <c r="K39" s="699" t="s">
        <v>5444</v>
      </c>
      <c r="L39" s="453">
        <v>79</v>
      </c>
      <c r="M39" s="1329">
        <f>AVERAGE(CPVTFC3SG0048!E25:F25)</f>
        <v>1.7805</v>
      </c>
      <c r="N39" s="454">
        <f>(M39-0.1539)/0.0136*400</f>
        <v>47841.176470588238</v>
      </c>
      <c r="O39" s="699" t="s">
        <v>315</v>
      </c>
      <c r="P39" s="3501">
        <v>44895</v>
      </c>
      <c r="Q39" s="453" t="s">
        <v>5570</v>
      </c>
      <c r="R39" s="453">
        <v>11</v>
      </c>
      <c r="S39" s="453">
        <f>AVERAGE(CPVTFC3SG0083!W11:X11)</f>
        <v>2.1085000000000003</v>
      </c>
      <c r="T39" s="4003">
        <f>(S39-0.15)/0.0138*66</f>
        <v>9366.7391304347839</v>
      </c>
      <c r="U39" s="4488" t="s">
        <v>315</v>
      </c>
      <c r="V39" s="4869"/>
    </row>
    <row r="40" spans="1:23" x14ac:dyDescent="0.25">
      <c r="A40" s="406">
        <v>31</v>
      </c>
      <c r="B40" s="4847" t="s">
        <v>2780</v>
      </c>
      <c r="C40" s="4490" t="s">
        <v>868</v>
      </c>
      <c r="D40" s="407">
        <v>44831</v>
      </c>
      <c r="E40" s="477" t="s">
        <v>4915</v>
      </c>
      <c r="F40" s="478">
        <v>144</v>
      </c>
      <c r="G40" s="478">
        <f>AVERAGE(CPVTFC3SG0021!P16:Q16)</f>
        <v>1.6408</v>
      </c>
      <c r="H40" s="405">
        <f t="shared" si="0"/>
        <v>5547.0149253731352</v>
      </c>
      <c r="I40" s="1350" t="s">
        <v>315</v>
      </c>
      <c r="J40" s="1019"/>
      <c r="K40" s="1252"/>
      <c r="L40" s="659"/>
      <c r="M40" s="667"/>
      <c r="N40" s="661"/>
      <c r="O40" s="721"/>
      <c r="P40" s="4352">
        <v>44895</v>
      </c>
      <c r="Q40" s="479" t="s">
        <v>5570</v>
      </c>
      <c r="R40" s="479">
        <v>12</v>
      </c>
      <c r="S40" s="479">
        <f>AVERAGE(CPVTFC3SG0083!C13:D13)</f>
        <v>0.46755000000000002</v>
      </c>
      <c r="T40" s="4004">
        <f>(S40-0.15)/0.0138*66</f>
        <v>1518.7173913043478</v>
      </c>
      <c r="U40" s="4475" t="s">
        <v>315</v>
      </c>
      <c r="V40" s="4868" t="s">
        <v>1416</v>
      </c>
      <c r="W40" s="5">
        <v>1</v>
      </c>
    </row>
    <row r="41" spans="1:23" x14ac:dyDescent="0.25">
      <c r="A41" s="590"/>
      <c r="B41" s="4848"/>
      <c r="C41" s="4489" t="s">
        <v>5448</v>
      </c>
      <c r="D41" s="1149"/>
      <c r="E41" s="1264"/>
      <c r="F41" s="695"/>
      <c r="G41" s="695"/>
      <c r="H41" s="646"/>
      <c r="I41" s="1344"/>
      <c r="J41" s="875"/>
      <c r="K41" s="900"/>
      <c r="L41" s="877"/>
      <c r="M41" s="645"/>
      <c r="N41" s="646"/>
      <c r="O41" s="642"/>
      <c r="P41" s="3500">
        <v>44895</v>
      </c>
      <c r="Q41" s="145" t="s">
        <v>5570</v>
      </c>
      <c r="R41" s="145">
        <v>13</v>
      </c>
      <c r="S41" s="145">
        <f>AVERAGE(CPVTFC3SG0083!E13:F13)</f>
        <v>0.71804999999999997</v>
      </c>
      <c r="T41" s="4002">
        <f>(S41-0.15)/0.0138*66</f>
        <v>2716.760869565217</v>
      </c>
      <c r="U41" s="4252" t="s">
        <v>315</v>
      </c>
      <c r="V41" s="4870"/>
    </row>
    <row r="42" spans="1:23" x14ac:dyDescent="0.25">
      <c r="A42" s="590"/>
      <c r="B42" s="4848"/>
      <c r="C42" s="4489" t="s">
        <v>863</v>
      </c>
      <c r="D42" s="1149"/>
      <c r="E42" s="1264"/>
      <c r="F42" s="695"/>
      <c r="G42" s="695"/>
      <c r="H42" s="646"/>
      <c r="I42" s="1344"/>
      <c r="J42" s="875"/>
      <c r="K42" s="900"/>
      <c r="L42" s="877"/>
      <c r="M42" s="645"/>
      <c r="N42" s="646"/>
      <c r="O42" s="642"/>
      <c r="P42" s="2337">
        <v>44881</v>
      </c>
      <c r="Q42" s="2351" t="s">
        <v>5476</v>
      </c>
      <c r="R42" s="66">
        <v>90</v>
      </c>
      <c r="S42" s="66">
        <f>AVERAGE(CPVTFC3SG0057!D12:E12)</f>
        <v>0.85020000000000007</v>
      </c>
      <c r="T42" s="67">
        <f>(S42-0.128)/0.0135*66</f>
        <v>3530.7555555555559</v>
      </c>
      <c r="U42" s="1211" t="s">
        <v>315</v>
      </c>
      <c r="V42" s="4870"/>
    </row>
    <row r="43" spans="1:23" ht="15.75" thickBot="1" x14ac:dyDescent="0.3">
      <c r="A43" s="481">
        <v>32</v>
      </c>
      <c r="B43" s="4849"/>
      <c r="C43" s="4491" t="s">
        <v>220</v>
      </c>
      <c r="D43" s="412">
        <v>44831</v>
      </c>
      <c r="E43" s="484" t="s">
        <v>4915</v>
      </c>
      <c r="F43" s="485">
        <v>145</v>
      </c>
      <c r="G43" s="485">
        <f>AVERAGE(CPVTFC3SG0021!R16:S16)</f>
        <v>2.8132000000000001</v>
      </c>
      <c r="H43" s="415">
        <f t="shared" si="0"/>
        <v>9921.6417910447781</v>
      </c>
      <c r="I43" s="1352" t="s">
        <v>315</v>
      </c>
      <c r="J43" s="1331">
        <v>44873</v>
      </c>
      <c r="K43" s="727" t="s">
        <v>5444</v>
      </c>
      <c r="L43" s="486">
        <v>80</v>
      </c>
      <c r="M43" s="1332">
        <f>AVERAGE(CPVTFC3SG0048!G25:H25)</f>
        <v>1.9471000000000001</v>
      </c>
      <c r="N43" s="487">
        <f t="shared" ref="N43:N51" si="6">(M43-0.1539)/0.0136*400</f>
        <v>52741.176470588245</v>
      </c>
      <c r="O43" s="727" t="s">
        <v>315</v>
      </c>
      <c r="P43" s="1511">
        <v>44881</v>
      </c>
      <c r="Q43" s="2352" t="s">
        <v>5476</v>
      </c>
      <c r="R43" s="414">
        <v>91</v>
      </c>
      <c r="S43" s="414">
        <f>AVERAGE(CPVTFC3SG0057!F12:G12)</f>
        <v>2.3592</v>
      </c>
      <c r="T43" s="415">
        <f t="shared" ref="T43" si="7">(S43-0.128)/0.0135*66</f>
        <v>10908.088888888888</v>
      </c>
      <c r="U43" s="1209" t="s">
        <v>315</v>
      </c>
      <c r="V43" s="4869"/>
    </row>
    <row r="44" spans="1:23" x14ac:dyDescent="0.25">
      <c r="A44" s="114">
        <v>33</v>
      </c>
      <c r="B44" s="4859" t="s">
        <v>2781</v>
      </c>
      <c r="C44" s="1347" t="s">
        <v>868</v>
      </c>
      <c r="D44" s="115">
        <v>44831</v>
      </c>
      <c r="E44" s="388" t="s">
        <v>4915</v>
      </c>
      <c r="F44" s="444">
        <v>146</v>
      </c>
      <c r="G44" s="444">
        <f>AVERAGE(CPVTFC3SG0021!T16:U16)</f>
        <v>2.4258999999999999</v>
      </c>
      <c r="H44" s="117">
        <f t="shared" si="0"/>
        <v>8476.4925373134338</v>
      </c>
      <c r="I44" s="1348" t="s">
        <v>315</v>
      </c>
      <c r="J44" s="1321">
        <v>44873</v>
      </c>
      <c r="K44" s="979" t="s">
        <v>5444</v>
      </c>
      <c r="L44" s="1322">
        <v>81</v>
      </c>
      <c r="M44" s="1323">
        <f>AVERAGE(CPVTFC3SG0048!I25:J25)</f>
        <v>0.21145</v>
      </c>
      <c r="N44" s="1324">
        <f t="shared" si="6"/>
        <v>1692.6470588235293</v>
      </c>
      <c r="O44" s="1325" t="s">
        <v>315</v>
      </c>
      <c r="P44" s="2339"/>
      <c r="Q44" s="2353"/>
      <c r="R44" s="830"/>
      <c r="S44" s="830"/>
      <c r="T44" s="831"/>
      <c r="U44" s="1281"/>
      <c r="V44" s="286"/>
      <c r="W44" s="5">
        <v>1</v>
      </c>
    </row>
    <row r="45" spans="1:23" x14ac:dyDescent="0.25">
      <c r="A45" s="64">
        <v>34</v>
      </c>
      <c r="B45" s="4860"/>
      <c r="C45" s="333" t="s">
        <v>220</v>
      </c>
      <c r="D45" s="65">
        <v>44831</v>
      </c>
      <c r="E45" s="387" t="s">
        <v>4915</v>
      </c>
      <c r="F45" s="164">
        <v>147</v>
      </c>
      <c r="G45" s="164">
        <f>AVERAGE(CPVTFC3SG0021!V16:W16)</f>
        <v>2.7801999999999998</v>
      </c>
      <c r="H45" s="67">
        <f t="shared" si="0"/>
        <v>9798.5074626865662</v>
      </c>
      <c r="I45" s="332" t="s">
        <v>315</v>
      </c>
      <c r="J45" s="901">
        <v>44873</v>
      </c>
      <c r="K45" s="101" t="s">
        <v>5444</v>
      </c>
      <c r="L45" s="145">
        <v>82</v>
      </c>
      <c r="M45" s="99">
        <f>AVERAGE(CPVTFC3SG0048!K25:L25)</f>
        <v>0.35730000000000001</v>
      </c>
      <c r="N45" s="100">
        <f t="shared" si="6"/>
        <v>5982.3529411764712</v>
      </c>
      <c r="O45" s="858" t="s">
        <v>315</v>
      </c>
      <c r="P45" s="2333"/>
      <c r="Q45" s="2354"/>
      <c r="R45" s="645"/>
      <c r="S45" s="645"/>
      <c r="T45" s="646"/>
      <c r="U45" s="900"/>
      <c r="V45" s="287"/>
    </row>
    <row r="46" spans="1:23" x14ac:dyDescent="0.25">
      <c r="A46" s="64">
        <v>35</v>
      </c>
      <c r="B46" s="4854" t="s">
        <v>2782</v>
      </c>
      <c r="C46" s="333" t="s">
        <v>868</v>
      </c>
      <c r="D46" s="65">
        <v>44831</v>
      </c>
      <c r="E46" s="387" t="s">
        <v>4915</v>
      </c>
      <c r="F46" s="164">
        <v>148</v>
      </c>
      <c r="G46" s="164">
        <f>AVERAGE(CPVTFC3SG0021!X16:Y16)</f>
        <v>2.73915</v>
      </c>
      <c r="H46" s="67">
        <f t="shared" si="0"/>
        <v>9645.3358208955215</v>
      </c>
      <c r="I46" s="332" t="s">
        <v>315</v>
      </c>
      <c r="J46" s="884">
        <v>44873</v>
      </c>
      <c r="K46" s="421" t="s">
        <v>5444</v>
      </c>
      <c r="L46" s="885">
        <v>83</v>
      </c>
      <c r="M46" s="886">
        <f>AVERAGE(CPVTFC3SG0048!M25:N25)</f>
        <v>0.26345000000000002</v>
      </c>
      <c r="N46" s="887">
        <f t="shared" si="6"/>
        <v>3222.0588235294122</v>
      </c>
      <c r="O46" s="889" t="s">
        <v>315</v>
      </c>
      <c r="P46" s="695"/>
      <c r="Q46" s="645"/>
      <c r="R46" s="645"/>
      <c r="S46" s="694"/>
      <c r="T46" s="694"/>
      <c r="U46" s="694"/>
      <c r="W46" s="5">
        <v>1</v>
      </c>
    </row>
    <row r="47" spans="1:23" ht="15.75" thickBot="1" x14ac:dyDescent="0.3">
      <c r="A47" s="450">
        <v>36</v>
      </c>
      <c r="B47" s="4859"/>
      <c r="C47" s="1354" t="s">
        <v>220</v>
      </c>
      <c r="D47" s="121">
        <v>44831</v>
      </c>
      <c r="E47" s="452" t="s">
        <v>4915</v>
      </c>
      <c r="F47" s="445">
        <v>149</v>
      </c>
      <c r="G47" s="445">
        <f>AVERAGE(CPVTFC3SG0021!B18:C18)</f>
        <v>2.9712500000000004</v>
      </c>
      <c r="H47" s="123">
        <f t="shared" si="0"/>
        <v>10511.380597014928</v>
      </c>
      <c r="I47" s="1355" t="s">
        <v>315</v>
      </c>
      <c r="J47" s="1328">
        <v>44873</v>
      </c>
      <c r="K47" s="699" t="s">
        <v>5444</v>
      </c>
      <c r="L47" s="453">
        <v>84</v>
      </c>
      <c r="M47" s="1329">
        <f>AVERAGE(CPVTFC3SG0048!O25:P25)</f>
        <v>0.4819</v>
      </c>
      <c r="N47" s="454">
        <f t="shared" si="6"/>
        <v>9647.0588235294108</v>
      </c>
      <c r="O47" s="1330" t="s">
        <v>315</v>
      </c>
      <c r="P47" s="1586"/>
      <c r="Q47" s="969"/>
      <c r="R47" s="969"/>
      <c r="S47" s="1268"/>
      <c r="T47" s="1268"/>
      <c r="U47" s="1268"/>
    </row>
    <row r="48" spans="1:23" x14ac:dyDescent="0.25">
      <c r="A48" s="406">
        <v>37</v>
      </c>
      <c r="B48" s="4847" t="s">
        <v>2783</v>
      </c>
      <c r="C48" s="4490" t="s">
        <v>868</v>
      </c>
      <c r="D48" s="407">
        <v>44831</v>
      </c>
      <c r="E48" s="477" t="s">
        <v>4915</v>
      </c>
      <c r="F48" s="478">
        <v>150</v>
      </c>
      <c r="G48" s="478">
        <f>AVERAGE(CPVTFC3SG0021!D18:E18)</f>
        <v>2.9060000000000001</v>
      </c>
      <c r="H48" s="405">
        <f t="shared" si="0"/>
        <v>10267.910447761195</v>
      </c>
      <c r="I48" s="1350" t="s">
        <v>315</v>
      </c>
      <c r="J48" s="1356">
        <v>44873</v>
      </c>
      <c r="K48" s="1012" t="s">
        <v>5444</v>
      </c>
      <c r="L48" s="1357">
        <v>85</v>
      </c>
      <c r="M48" s="1358">
        <f>AVERAGE(CPVTFC3SG0048!Q25:R25)</f>
        <v>0.14319999999999999</v>
      </c>
      <c r="N48" s="1359">
        <f t="shared" si="6"/>
        <v>-314.70588235294167</v>
      </c>
      <c r="O48" s="1012" t="s">
        <v>314</v>
      </c>
      <c r="P48" s="4277">
        <v>44895</v>
      </c>
      <c r="Q48" s="493" t="s">
        <v>5570</v>
      </c>
      <c r="R48" s="493">
        <v>14</v>
      </c>
      <c r="S48" s="493">
        <f>AVERAGE(CPVTFC3SG0083!G13:H13)</f>
        <v>0.14815</v>
      </c>
      <c r="T48" s="4008">
        <f>(S48-0.15)/0.0138*66</f>
        <v>-8.8478260869564771</v>
      </c>
      <c r="U48" s="4278" t="s">
        <v>314</v>
      </c>
      <c r="V48" s="286"/>
      <c r="W48" s="5">
        <v>1</v>
      </c>
    </row>
    <row r="49" spans="1:23" x14ac:dyDescent="0.25">
      <c r="A49" s="590"/>
      <c r="B49" s="4848"/>
      <c r="C49" s="4489" t="s">
        <v>5448</v>
      </c>
      <c r="D49" s="1149"/>
      <c r="E49" s="1264"/>
      <c r="F49" s="695"/>
      <c r="G49" s="695"/>
      <c r="H49" s="646"/>
      <c r="I49" s="1344"/>
      <c r="J49" s="891"/>
      <c r="K49" s="642"/>
      <c r="L49" s="892"/>
      <c r="M49" s="893"/>
      <c r="N49" s="894"/>
      <c r="O49" s="642"/>
      <c r="P49" s="4242">
        <v>44895</v>
      </c>
      <c r="Q49" s="275" t="s">
        <v>5570</v>
      </c>
      <c r="R49" s="275">
        <v>15</v>
      </c>
      <c r="S49" s="275">
        <f>AVERAGE(CPVTFC3SG0083!I13:J13)</f>
        <v>0.1729</v>
      </c>
      <c r="T49" s="4026">
        <f>(S49-0.15)/0.0138*66</f>
        <v>109.5217391304348</v>
      </c>
      <c r="U49" s="4244" t="s">
        <v>314</v>
      </c>
      <c r="V49" s="286"/>
    </row>
    <row r="50" spans="1:23" x14ac:dyDescent="0.25">
      <c r="A50" s="590"/>
      <c r="B50" s="4848"/>
      <c r="C50" s="4489" t="s">
        <v>863</v>
      </c>
      <c r="D50" s="1149"/>
      <c r="E50" s="1264"/>
      <c r="F50" s="695"/>
      <c r="G50" s="695"/>
      <c r="H50" s="646"/>
      <c r="I50" s="1344"/>
      <c r="J50" s="891"/>
      <c r="K50" s="642"/>
      <c r="L50" s="892"/>
      <c r="M50" s="893"/>
      <c r="N50" s="894"/>
      <c r="O50" s="642"/>
      <c r="P50" s="3500">
        <v>44895</v>
      </c>
      <c r="Q50" s="145" t="s">
        <v>5570</v>
      </c>
      <c r="R50" s="145">
        <v>16</v>
      </c>
      <c r="S50" s="145">
        <f>AVERAGE(CPVTFC3SG0083!K13:L13)</f>
        <v>0.90605000000000002</v>
      </c>
      <c r="T50" s="4002">
        <f>(S50-0.15)/0.0138*66</f>
        <v>3615.891304347826</v>
      </c>
      <c r="U50" s="4252" t="s">
        <v>315</v>
      </c>
      <c r="V50" s="286"/>
    </row>
    <row r="51" spans="1:23" ht="15.75" thickBot="1" x14ac:dyDescent="0.3">
      <c r="A51" s="481">
        <v>38</v>
      </c>
      <c r="B51" s="4849"/>
      <c r="C51" s="4491" t="s">
        <v>220</v>
      </c>
      <c r="D51" s="412">
        <v>44831</v>
      </c>
      <c r="E51" s="484" t="s">
        <v>4915</v>
      </c>
      <c r="F51" s="485">
        <v>151</v>
      </c>
      <c r="G51" s="485">
        <f>AVERAGE(CPVTFC3SG0021!F18:G18)</f>
        <v>2.8874500000000003</v>
      </c>
      <c r="H51" s="415">
        <f t="shared" si="0"/>
        <v>10198.694029850747</v>
      </c>
      <c r="I51" s="1352" t="s">
        <v>315</v>
      </c>
      <c r="J51" s="1331">
        <v>44873</v>
      </c>
      <c r="K51" s="727" t="s">
        <v>5444</v>
      </c>
      <c r="L51" s="486">
        <v>86</v>
      </c>
      <c r="M51" s="1332">
        <f>AVERAGE(CPVTFC3SG0048!S25:T25)</f>
        <v>0.62034999999999996</v>
      </c>
      <c r="N51" s="487">
        <f t="shared" si="6"/>
        <v>13719.117647058823</v>
      </c>
      <c r="O51" s="727" t="s">
        <v>315</v>
      </c>
      <c r="P51" s="1511">
        <v>44881</v>
      </c>
      <c r="Q51" s="2352" t="s">
        <v>5476</v>
      </c>
      <c r="R51" s="414">
        <v>92</v>
      </c>
      <c r="S51" s="414">
        <f>AVERAGE(CPVTFC3SG0057!H12:I12)</f>
        <v>0.71134999999999993</v>
      </c>
      <c r="T51" s="415">
        <f t="shared" ref="T51:T55" si="8">(S51-0.128)/0.0135*66</f>
        <v>2851.9333333333334</v>
      </c>
      <c r="U51" s="1209" t="s">
        <v>315</v>
      </c>
      <c r="V51" s="287"/>
    </row>
    <row r="52" spans="1:23" x14ac:dyDescent="0.25">
      <c r="A52" s="591">
        <v>39</v>
      </c>
      <c r="B52" s="4859" t="s">
        <v>2784</v>
      </c>
      <c r="C52" s="1347" t="s">
        <v>868</v>
      </c>
      <c r="D52" s="115">
        <v>44831</v>
      </c>
      <c r="E52" s="388" t="s">
        <v>4915</v>
      </c>
      <c r="F52" s="444">
        <v>152</v>
      </c>
      <c r="G52" s="444">
        <f>AVERAGE(CPVTFC3SG0021!H18:I18)</f>
        <v>0.57874999999999999</v>
      </c>
      <c r="H52" s="117">
        <f t="shared" si="0"/>
        <v>1584.141791044776</v>
      </c>
      <c r="I52" s="4494" t="s">
        <v>315</v>
      </c>
      <c r="J52" s="958"/>
      <c r="K52" s="958"/>
      <c r="L52" s="959"/>
      <c r="M52" s="656"/>
      <c r="N52" s="656"/>
      <c r="O52" s="672"/>
      <c r="P52" s="4242">
        <v>44895</v>
      </c>
      <c r="Q52" s="275" t="s">
        <v>5570</v>
      </c>
      <c r="R52" s="275">
        <v>17</v>
      </c>
      <c r="S52" s="275">
        <f>AVERAGE(CPVTFC3SG0083!M13:N13)</f>
        <v>0.13624999999999998</v>
      </c>
      <c r="T52" s="4026">
        <f>(S52-0.15)/0.0138*66</f>
        <v>-65.760869565217448</v>
      </c>
      <c r="U52" s="4278" t="s">
        <v>314</v>
      </c>
      <c r="W52" s="5">
        <v>1</v>
      </c>
    </row>
    <row r="53" spans="1:23" x14ac:dyDescent="0.25">
      <c r="A53" s="1032"/>
      <c r="B53" s="4859"/>
      <c r="C53" s="4489" t="s">
        <v>5448</v>
      </c>
      <c r="D53" s="1149"/>
      <c r="E53" s="1264"/>
      <c r="F53" s="695"/>
      <c r="G53" s="695"/>
      <c r="H53" s="646"/>
      <c r="I53" s="1344"/>
      <c r="J53" s="3036"/>
      <c r="K53" s="3036"/>
      <c r="L53" s="1468"/>
      <c r="M53" s="1973"/>
      <c r="N53" s="1973"/>
      <c r="O53" s="1471"/>
      <c r="P53" s="4242">
        <v>44895</v>
      </c>
      <c r="Q53" s="275" t="s">
        <v>5570</v>
      </c>
      <c r="R53" s="275">
        <v>18</v>
      </c>
      <c r="S53" s="275">
        <f>AVERAGE(CPVTFC3SG0083!O13:P13)</f>
        <v>0.26315</v>
      </c>
      <c r="T53" s="4026">
        <f>(S53-0.15)/0.0138*66</f>
        <v>541.15217391304338</v>
      </c>
      <c r="U53" s="4244" t="s">
        <v>314</v>
      </c>
    </row>
    <row r="54" spans="1:23" x14ac:dyDescent="0.25">
      <c r="A54" s="1032"/>
      <c r="B54" s="4859"/>
      <c r="C54" s="4489" t="s">
        <v>863</v>
      </c>
      <c r="D54" s="1149"/>
      <c r="E54" s="1264"/>
      <c r="F54" s="695"/>
      <c r="G54" s="695"/>
      <c r="H54" s="646"/>
      <c r="I54" s="1344"/>
      <c r="J54" s="3036"/>
      <c r="K54" s="3036"/>
      <c r="L54" s="1468"/>
      <c r="M54" s="1973"/>
      <c r="N54" s="1973"/>
      <c r="O54" s="1471"/>
      <c r="P54" s="3500">
        <v>44895</v>
      </c>
      <c r="Q54" s="145" t="s">
        <v>5570</v>
      </c>
      <c r="R54" s="145">
        <v>19</v>
      </c>
      <c r="S54" s="145">
        <f>AVERAGE(CPVTFC3SG0083!Q13:R13)</f>
        <v>1.16035</v>
      </c>
      <c r="T54" s="4002">
        <f>(S54-0.15)/0.0138*66</f>
        <v>4832.108695652174</v>
      </c>
      <c r="U54" s="4252" t="s">
        <v>315</v>
      </c>
    </row>
    <row r="55" spans="1:23" ht="15.75" thickBot="1" x14ac:dyDescent="0.3">
      <c r="A55" s="481">
        <v>40</v>
      </c>
      <c r="B55" s="4853"/>
      <c r="C55" s="1351" t="s">
        <v>220</v>
      </c>
      <c r="D55" s="412">
        <v>44831</v>
      </c>
      <c r="E55" s="484" t="s">
        <v>4915</v>
      </c>
      <c r="F55" s="485">
        <v>153</v>
      </c>
      <c r="G55" s="485">
        <f>AVERAGE(CPVTFC3SG0021!J18:K18)</f>
        <v>0.71750000000000003</v>
      </c>
      <c r="H55" s="415">
        <f t="shared" si="0"/>
        <v>2101.8656716417913</v>
      </c>
      <c r="I55" s="1352" t="s">
        <v>315</v>
      </c>
      <c r="J55" s="963"/>
      <c r="K55" s="1254"/>
      <c r="L55" s="792"/>
      <c r="M55" s="668"/>
      <c r="N55" s="662"/>
      <c r="O55" s="1306"/>
      <c r="P55" s="1511">
        <v>44881</v>
      </c>
      <c r="Q55" s="2352" t="s">
        <v>5476</v>
      </c>
      <c r="R55" s="414">
        <v>93</v>
      </c>
      <c r="S55" s="414">
        <f>AVERAGE(CPVTFC3SG0057!J12:K12)</f>
        <v>0.77190000000000003</v>
      </c>
      <c r="T55" s="415">
        <f t="shared" si="8"/>
        <v>3147.9555555555557</v>
      </c>
      <c r="U55" s="1209" t="s">
        <v>315</v>
      </c>
    </row>
    <row r="56" spans="1:23" x14ac:dyDescent="0.25">
      <c r="A56" s="114">
        <v>41</v>
      </c>
      <c r="B56" s="4333" t="s">
        <v>2785</v>
      </c>
      <c r="C56" s="1347" t="s">
        <v>868</v>
      </c>
      <c r="D56" s="115">
        <v>44831</v>
      </c>
      <c r="E56" s="388" t="s">
        <v>4915</v>
      </c>
      <c r="F56" s="444">
        <v>154</v>
      </c>
      <c r="G56" s="444">
        <f>AVERAGE(CPVTFC3SG0021!L18:M18)</f>
        <v>1.8172999999999999</v>
      </c>
      <c r="H56" s="117">
        <f t="shared" si="0"/>
        <v>6205.5970149253735</v>
      </c>
      <c r="I56" s="1348" t="s">
        <v>315</v>
      </c>
      <c r="J56" s="958"/>
      <c r="K56" s="958"/>
      <c r="L56" s="959"/>
      <c r="M56" s="656"/>
      <c r="N56" s="656"/>
      <c r="O56" s="672"/>
      <c r="P56" s="1288"/>
      <c r="Q56" s="830"/>
      <c r="R56" s="830"/>
      <c r="S56" s="1271"/>
      <c r="T56" s="1271"/>
      <c r="U56" s="1271"/>
      <c r="V56" s="4868" t="s">
        <v>1416</v>
      </c>
      <c r="W56" s="5">
        <v>1</v>
      </c>
    </row>
    <row r="57" spans="1:23" x14ac:dyDescent="0.25">
      <c r="A57" s="64">
        <v>42</v>
      </c>
      <c r="B57" s="840" t="s">
        <v>2785</v>
      </c>
      <c r="C57" s="333" t="s">
        <v>220</v>
      </c>
      <c r="D57" s="65">
        <v>44831</v>
      </c>
      <c r="E57" s="387" t="s">
        <v>4915</v>
      </c>
      <c r="F57" s="164">
        <v>155</v>
      </c>
      <c r="G57" s="164">
        <f>AVERAGE(CPVTFC3SG0021!N18:O18)</f>
        <v>2.9143499999999998</v>
      </c>
      <c r="H57" s="67">
        <f t="shared" si="0"/>
        <v>10299.067164179103</v>
      </c>
      <c r="I57" s="332" t="s">
        <v>315</v>
      </c>
      <c r="J57" s="901">
        <v>44873</v>
      </c>
      <c r="K57" s="101" t="s">
        <v>5444</v>
      </c>
      <c r="L57" s="145">
        <v>87</v>
      </c>
      <c r="M57" s="99">
        <f>AVERAGE(CPVTFC3SG0048!U25:V25)</f>
        <v>1.9959000000000002</v>
      </c>
      <c r="N57" s="100">
        <f>(M57-0.1539)/0.0136*400</f>
        <v>54176.470588235301</v>
      </c>
      <c r="O57" s="858" t="s">
        <v>315</v>
      </c>
      <c r="P57" s="695"/>
      <c r="Q57" s="645"/>
      <c r="R57" s="645"/>
      <c r="S57" s="694"/>
      <c r="T57" s="694"/>
      <c r="U57" s="694"/>
      <c r="V57" s="4869"/>
    </row>
    <row r="58" spans="1:23" x14ac:dyDescent="0.25">
      <c r="A58" s="64">
        <v>43</v>
      </c>
      <c r="B58" s="4854" t="s">
        <v>2786</v>
      </c>
      <c r="C58" s="333" t="s">
        <v>868</v>
      </c>
      <c r="D58" s="65">
        <v>44831</v>
      </c>
      <c r="E58" s="387" t="s">
        <v>4915</v>
      </c>
      <c r="F58" s="164">
        <v>156</v>
      </c>
      <c r="G58" s="164">
        <f>AVERAGE(CPVTFC3SG0021!P18:Q18)</f>
        <v>2.6913</v>
      </c>
      <c r="H58" s="67">
        <f t="shared" si="0"/>
        <v>9466.7910447761205</v>
      </c>
      <c r="I58" s="332" t="s">
        <v>315</v>
      </c>
      <c r="J58" s="901">
        <v>44873</v>
      </c>
      <c r="K58" s="101" t="s">
        <v>5444</v>
      </c>
      <c r="L58" s="145">
        <v>88</v>
      </c>
      <c r="M58" s="99">
        <f>AVERAGE(CPVTFC3SG0048!W25:X25)</f>
        <v>0.34084999999999999</v>
      </c>
      <c r="N58" s="100">
        <f>(M58-0.1539)/0.0136*400</f>
        <v>5498.5294117647054</v>
      </c>
      <c r="O58" s="858" t="s">
        <v>315</v>
      </c>
      <c r="P58" s="695"/>
      <c r="Q58" s="645"/>
      <c r="R58" s="645"/>
      <c r="S58" s="694"/>
      <c r="T58" s="694"/>
      <c r="U58" s="694"/>
      <c r="V58" s="512"/>
      <c r="W58" s="5">
        <v>1</v>
      </c>
    </row>
    <row r="59" spans="1:23" x14ac:dyDescent="0.25">
      <c r="A59" s="64">
        <v>44</v>
      </c>
      <c r="B59" s="4860"/>
      <c r="C59" s="333" t="s">
        <v>220</v>
      </c>
      <c r="D59" s="65">
        <v>44831</v>
      </c>
      <c r="E59" s="387" t="s">
        <v>4915</v>
      </c>
      <c r="F59" s="164">
        <v>157</v>
      </c>
      <c r="G59" s="164">
        <f>AVERAGE(CPVTFC3SG0021!R18:S18)</f>
        <v>2.9205999999999999</v>
      </c>
      <c r="H59" s="67">
        <f t="shared" si="0"/>
        <v>10322.388059701492</v>
      </c>
      <c r="I59" s="332" t="s">
        <v>315</v>
      </c>
      <c r="J59" s="901">
        <v>44873</v>
      </c>
      <c r="K59" s="101" t="s">
        <v>5444</v>
      </c>
      <c r="L59" s="145">
        <v>89</v>
      </c>
      <c r="M59" s="99">
        <f>AVERAGE(CPVTFC3SG0048!B12:C12)</f>
        <v>0.77695000000000003</v>
      </c>
      <c r="N59" s="100">
        <f>(M59-0.1539)/0.0136*400</f>
        <v>18325</v>
      </c>
      <c r="O59" s="858" t="s">
        <v>315</v>
      </c>
      <c r="P59" s="695"/>
      <c r="Q59" s="645"/>
      <c r="R59" s="645"/>
      <c r="S59" s="694"/>
      <c r="T59" s="694"/>
      <c r="U59" s="694"/>
      <c r="V59" s="287"/>
    </row>
    <row r="60" spans="1:23" x14ac:dyDescent="0.25">
      <c r="A60" s="64">
        <v>45</v>
      </c>
      <c r="B60" s="840" t="s">
        <v>2787</v>
      </c>
      <c r="C60" s="333" t="s">
        <v>868</v>
      </c>
      <c r="D60" s="65">
        <v>44831</v>
      </c>
      <c r="E60" s="387" t="s">
        <v>4915</v>
      </c>
      <c r="F60" s="164">
        <v>158</v>
      </c>
      <c r="G60" s="164">
        <f>AVERAGE(CPVTFC3SG0021!T18:U18)</f>
        <v>0.99340000000000006</v>
      </c>
      <c r="H60" s="67">
        <f t="shared" si="0"/>
        <v>3131.34328358209</v>
      </c>
      <c r="I60" s="332" t="s">
        <v>315</v>
      </c>
      <c r="J60" s="891"/>
      <c r="K60" s="642"/>
      <c r="L60" s="892"/>
      <c r="M60" s="893"/>
      <c r="N60" s="894"/>
      <c r="O60" s="648"/>
      <c r="P60" s="695"/>
      <c r="Q60" s="645"/>
      <c r="R60" s="645"/>
      <c r="S60" s="694"/>
      <c r="T60" s="694"/>
      <c r="U60" s="694"/>
      <c r="V60" s="308"/>
      <c r="W60" s="5">
        <v>1</v>
      </c>
    </row>
    <row r="61" spans="1:23" x14ac:dyDescent="0.25">
      <c r="A61" s="64">
        <v>46</v>
      </c>
      <c r="B61" s="840" t="s">
        <v>2787</v>
      </c>
      <c r="C61" s="333" t="s">
        <v>220</v>
      </c>
      <c r="D61" s="65">
        <v>44831</v>
      </c>
      <c r="E61" s="387" t="s">
        <v>4915</v>
      </c>
      <c r="F61" s="164">
        <v>159</v>
      </c>
      <c r="G61" s="164">
        <f>AVERAGE(CPVTFC3SG0021!V18:W18)</f>
        <v>2.8677000000000001</v>
      </c>
      <c r="H61" s="67">
        <f t="shared" si="0"/>
        <v>10125</v>
      </c>
      <c r="I61" s="332" t="s">
        <v>315</v>
      </c>
      <c r="J61" s="884">
        <v>44873</v>
      </c>
      <c r="K61" s="421" t="s">
        <v>5444</v>
      </c>
      <c r="L61" s="885">
        <v>90</v>
      </c>
      <c r="M61" s="886">
        <f>AVERAGE(CPVTFC3SG0048!D12:E12)</f>
        <v>0.16825000000000001</v>
      </c>
      <c r="N61" s="887">
        <f>(M61-0.1539)/0.0136*400</f>
        <v>422.05882352941188</v>
      </c>
      <c r="O61" s="889" t="s">
        <v>314</v>
      </c>
      <c r="P61" s="695"/>
      <c r="Q61" s="645"/>
      <c r="R61" s="645"/>
      <c r="S61" s="694"/>
      <c r="T61" s="694"/>
      <c r="U61" s="694"/>
      <c r="V61" s="287"/>
    </row>
    <row r="62" spans="1:23" x14ac:dyDescent="0.25">
      <c r="A62" s="64">
        <v>47</v>
      </c>
      <c r="B62" s="4854" t="s">
        <v>2788</v>
      </c>
      <c r="C62" s="333" t="s">
        <v>868</v>
      </c>
      <c r="D62" s="65">
        <v>44831</v>
      </c>
      <c r="E62" s="387" t="s">
        <v>4915</v>
      </c>
      <c r="F62" s="164">
        <v>160</v>
      </c>
      <c r="G62" s="164">
        <f>AVERAGE(CPVTFC3SG0021!X18:Y18)</f>
        <v>2.8244999999999996</v>
      </c>
      <c r="H62" s="67">
        <f t="shared" si="0"/>
        <v>9963.805970149253</v>
      </c>
      <c r="I62" s="332" t="s">
        <v>315</v>
      </c>
      <c r="J62" s="901">
        <v>44873</v>
      </c>
      <c r="K62" s="101" t="s">
        <v>5444</v>
      </c>
      <c r="L62" s="145">
        <v>91</v>
      </c>
      <c r="M62" s="99">
        <f>AVERAGE(CPVTFC3SG0048!F12:G12)</f>
        <v>0.45119999999999999</v>
      </c>
      <c r="N62" s="100">
        <f>(M62-0.1539)/0.0136*400</f>
        <v>8744.1176470588252</v>
      </c>
      <c r="O62" s="858" t="s">
        <v>315</v>
      </c>
      <c r="P62" s="695"/>
      <c r="Q62" s="645"/>
      <c r="R62" s="645"/>
      <c r="S62" s="694"/>
      <c r="T62" s="694"/>
      <c r="U62" s="694"/>
      <c r="W62" s="5">
        <v>1</v>
      </c>
    </row>
    <row r="63" spans="1:23" ht="15.75" thickBot="1" x14ac:dyDescent="0.3">
      <c r="A63" s="450">
        <v>48</v>
      </c>
      <c r="B63" s="4859"/>
      <c r="C63" s="1354" t="s">
        <v>220</v>
      </c>
      <c r="D63" s="121">
        <v>44831</v>
      </c>
      <c r="E63" s="452" t="s">
        <v>4915</v>
      </c>
      <c r="F63" s="445">
        <v>161</v>
      </c>
      <c r="G63" s="445">
        <f>AVERAGE(CPVTFC3SG0021!B20:C20)</f>
        <v>2.8337500000000002</v>
      </c>
      <c r="H63" s="123">
        <f t="shared" si="0"/>
        <v>9998.320895522389</v>
      </c>
      <c r="I63" s="1355" t="s">
        <v>315</v>
      </c>
      <c r="J63" s="1328">
        <v>44873</v>
      </c>
      <c r="K63" s="699" t="s">
        <v>5444</v>
      </c>
      <c r="L63" s="453">
        <v>92</v>
      </c>
      <c r="M63" s="1329">
        <f>AVERAGE(CPVTFC3SG0048!H12:I12)</f>
        <v>0.44725000000000004</v>
      </c>
      <c r="N63" s="454">
        <f>(M63-0.1539)/0.0136*400</f>
        <v>8627.9411764705892</v>
      </c>
      <c r="O63" s="1330" t="s">
        <v>315</v>
      </c>
      <c r="P63" s="1586"/>
      <c r="Q63" s="969"/>
      <c r="R63" s="969"/>
      <c r="S63" s="1268"/>
      <c r="T63" s="1268"/>
      <c r="U63" s="1268"/>
    </row>
    <row r="64" spans="1:23" x14ac:dyDescent="0.25">
      <c r="A64" s="406">
        <v>49</v>
      </c>
      <c r="B64" s="3998" t="s">
        <v>2789</v>
      </c>
      <c r="C64" s="1349" t="s">
        <v>868</v>
      </c>
      <c r="D64" s="407">
        <v>44831</v>
      </c>
      <c r="E64" s="477" t="s">
        <v>4915</v>
      </c>
      <c r="F64" s="478">
        <v>162</v>
      </c>
      <c r="G64" s="478">
        <f>AVERAGE(CPVTFC3SG0021!D20:E20)</f>
        <v>0.96845000000000003</v>
      </c>
      <c r="H64" s="405">
        <f t="shared" si="0"/>
        <v>3038.2462686567164</v>
      </c>
      <c r="I64" s="1350" t="s">
        <v>315</v>
      </c>
      <c r="J64" s="1544"/>
      <c r="K64" s="721"/>
      <c r="L64" s="1545"/>
      <c r="M64" s="1546"/>
      <c r="N64" s="1547"/>
      <c r="O64" s="1299"/>
      <c r="P64" s="4352">
        <v>44895</v>
      </c>
      <c r="Q64" s="479" t="s">
        <v>5570</v>
      </c>
      <c r="R64" s="479">
        <v>20</v>
      </c>
      <c r="S64" s="479">
        <f>AVERAGE(CPVTFC3SG0083!S13:T13)</f>
        <v>0.53760000000000008</v>
      </c>
      <c r="T64" s="4004">
        <f t="shared" ref="T64:T67" si="9">(S64-0.15)/0.0138*66</f>
        <v>1853.739130434783</v>
      </c>
      <c r="U64" s="4475" t="s">
        <v>315</v>
      </c>
      <c r="V64" s="4868" t="s">
        <v>1416</v>
      </c>
      <c r="W64" s="5">
        <v>1</v>
      </c>
    </row>
    <row r="65" spans="1:23" x14ac:dyDescent="0.25">
      <c r="A65" s="590"/>
      <c r="B65" s="840"/>
      <c r="C65" s="4489" t="s">
        <v>5448</v>
      </c>
      <c r="D65" s="1149"/>
      <c r="E65" s="1264"/>
      <c r="F65" s="695"/>
      <c r="G65" s="695"/>
      <c r="H65" s="646"/>
      <c r="I65" s="1344"/>
      <c r="J65" s="891"/>
      <c r="K65" s="642"/>
      <c r="L65" s="892"/>
      <c r="M65" s="893"/>
      <c r="N65" s="894"/>
      <c r="O65" s="648"/>
      <c r="P65" s="3500">
        <v>44895</v>
      </c>
      <c r="Q65" s="145" t="s">
        <v>5570</v>
      </c>
      <c r="R65" s="145">
        <v>21</v>
      </c>
      <c r="S65" s="145">
        <f>AVERAGE(CPVTFC3SG0083!U13:V13)</f>
        <v>2.5834000000000001</v>
      </c>
      <c r="T65" s="4002">
        <f t="shared" si="9"/>
        <v>11638</v>
      </c>
      <c r="U65" s="4252" t="s">
        <v>315</v>
      </c>
      <c r="V65" s="4870"/>
    </row>
    <row r="66" spans="1:23" x14ac:dyDescent="0.25">
      <c r="A66" s="590"/>
      <c r="B66" s="840"/>
      <c r="C66" s="4489" t="s">
        <v>863</v>
      </c>
      <c r="D66" s="1149"/>
      <c r="E66" s="1264"/>
      <c r="F66" s="695"/>
      <c r="G66" s="695"/>
      <c r="H66" s="646"/>
      <c r="I66" s="1344"/>
      <c r="J66" s="891"/>
      <c r="K66" s="642"/>
      <c r="L66" s="892"/>
      <c r="M66" s="893"/>
      <c r="N66" s="894"/>
      <c r="O66" s="648"/>
      <c r="P66" s="3500">
        <v>44895</v>
      </c>
      <c r="Q66" s="145" t="s">
        <v>5570</v>
      </c>
      <c r="R66" s="145">
        <v>22</v>
      </c>
      <c r="S66" s="145">
        <f>AVERAGE(CPVTFC3SG0083!W13:X13)</f>
        <v>2.7398499999999997</v>
      </c>
      <c r="T66" s="4002">
        <f t="shared" si="9"/>
        <v>12386.23913043478</v>
      </c>
      <c r="U66" s="4252" t="s">
        <v>315</v>
      </c>
      <c r="V66" s="4870"/>
    </row>
    <row r="67" spans="1:23" ht="15.75" thickBot="1" x14ac:dyDescent="0.3">
      <c r="A67" s="481">
        <v>50</v>
      </c>
      <c r="B67" s="1379" t="s">
        <v>2789</v>
      </c>
      <c r="C67" s="1351" t="s">
        <v>220</v>
      </c>
      <c r="D67" s="412">
        <v>44831</v>
      </c>
      <c r="E67" s="484" t="s">
        <v>4915</v>
      </c>
      <c r="F67" s="485">
        <v>163</v>
      </c>
      <c r="G67" s="485">
        <f>AVERAGE(CPVTFC3SG0021!F20:G20)</f>
        <v>2.8978999999999999</v>
      </c>
      <c r="H67" s="415">
        <f t="shared" si="0"/>
        <v>10237.686567164179</v>
      </c>
      <c r="I67" s="1352" t="s">
        <v>315</v>
      </c>
      <c r="J67" s="1331">
        <v>44873</v>
      </c>
      <c r="K67" s="727" t="s">
        <v>5444</v>
      </c>
      <c r="L67" s="486">
        <v>93</v>
      </c>
      <c r="M67" s="1332">
        <f>AVERAGE(CPVTFC3SG0048!J12:K12)</f>
        <v>1.4336</v>
      </c>
      <c r="N67" s="487">
        <f>(M67-0.1539)/0.0136*400</f>
        <v>37638.23529411765</v>
      </c>
      <c r="O67" s="1206" t="s">
        <v>315</v>
      </c>
      <c r="P67" s="4341">
        <v>44895</v>
      </c>
      <c r="Q67" s="486" t="s">
        <v>5570</v>
      </c>
      <c r="R67" s="486">
        <v>23</v>
      </c>
      <c r="S67" s="486">
        <f>AVERAGE(CPVTFC3SG0083!C15:D15)</f>
        <v>2.60405</v>
      </c>
      <c r="T67" s="4001">
        <f t="shared" si="9"/>
        <v>11736.760869565218</v>
      </c>
      <c r="U67" s="4342" t="s">
        <v>315</v>
      </c>
      <c r="V67" s="4869"/>
    </row>
    <row r="68" spans="1:23" x14ac:dyDescent="0.25">
      <c r="A68" s="82">
        <v>51</v>
      </c>
      <c r="B68" s="4839" t="s">
        <v>2790</v>
      </c>
      <c r="C68" s="4495" t="s">
        <v>868</v>
      </c>
      <c r="D68" s="83">
        <v>44831</v>
      </c>
      <c r="E68" s="389" t="s">
        <v>4915</v>
      </c>
      <c r="F68" s="375">
        <v>164</v>
      </c>
      <c r="G68" s="375">
        <f>AVERAGE(CPVTFC3SG0021!H20:I20)</f>
        <v>0.36530000000000001</v>
      </c>
      <c r="H68" s="85">
        <f t="shared" si="0"/>
        <v>787.68656716417911</v>
      </c>
      <c r="I68" s="2805" t="s">
        <v>314</v>
      </c>
      <c r="J68" s="1005"/>
      <c r="K68" s="1281"/>
      <c r="L68" s="959"/>
      <c r="M68" s="830"/>
      <c r="N68" s="831"/>
      <c r="O68" s="672"/>
      <c r="P68" s="2339"/>
      <c r="Q68" s="2358"/>
      <c r="R68" s="830"/>
      <c r="S68" s="830"/>
      <c r="T68" s="831"/>
      <c r="U68" s="1368"/>
      <c r="V68" s="4868" t="s">
        <v>1416</v>
      </c>
    </row>
    <row r="69" spans="1:23" x14ac:dyDescent="0.25">
      <c r="A69" s="9">
        <v>52</v>
      </c>
      <c r="B69" s="4855"/>
      <c r="C69" s="327" t="s">
        <v>220</v>
      </c>
      <c r="D69" s="19">
        <v>44831</v>
      </c>
      <c r="E69" s="384" t="s">
        <v>4915</v>
      </c>
      <c r="F69" s="103">
        <v>165</v>
      </c>
      <c r="G69" s="103">
        <f>AVERAGE(CPVTFC3SG0021!J20:K20)</f>
        <v>2.8526500000000001</v>
      </c>
      <c r="H69" s="14">
        <f t="shared" si="0"/>
        <v>10068.843283582091</v>
      </c>
      <c r="I69" s="326" t="s">
        <v>315</v>
      </c>
      <c r="J69" s="875"/>
      <c r="K69" s="900"/>
      <c r="L69" s="877"/>
      <c r="M69" s="645"/>
      <c r="N69" s="646"/>
      <c r="O69" s="648"/>
      <c r="P69" s="2333"/>
      <c r="Q69" s="2348"/>
      <c r="R69" s="645"/>
      <c r="S69" s="645"/>
      <c r="T69" s="646"/>
      <c r="U69" s="1259"/>
      <c r="V69" s="4869"/>
    </row>
    <row r="70" spans="1:23" x14ac:dyDescent="0.25">
      <c r="A70" s="64">
        <v>53</v>
      </c>
      <c r="B70" s="4854" t="s">
        <v>2791</v>
      </c>
      <c r="C70" s="333" t="s">
        <v>868</v>
      </c>
      <c r="D70" s="65">
        <v>44831</v>
      </c>
      <c r="E70" s="387" t="s">
        <v>4915</v>
      </c>
      <c r="F70" s="164">
        <v>166</v>
      </c>
      <c r="G70" s="164">
        <f>AVERAGE(CPVTFC3SG0021!L20:M20)</f>
        <v>2.5702499999999997</v>
      </c>
      <c r="H70" s="67">
        <f t="shared" si="0"/>
        <v>9015.1119402985059</v>
      </c>
      <c r="I70" s="332" t="s">
        <v>315</v>
      </c>
      <c r="J70" s="884">
        <v>44873</v>
      </c>
      <c r="K70" s="421" t="s">
        <v>5444</v>
      </c>
      <c r="L70" s="885">
        <v>94</v>
      </c>
      <c r="M70" s="886">
        <f>AVERAGE(CPVTFC3SG0048!L12:M12)</f>
        <v>0.19995000000000002</v>
      </c>
      <c r="N70" s="887">
        <f>(M70-0.1539)/0.0136*400</f>
        <v>1354.4117647058827</v>
      </c>
      <c r="O70" s="889" t="s">
        <v>315</v>
      </c>
      <c r="P70" s="695"/>
      <c r="Q70" s="645"/>
      <c r="R70" s="645"/>
      <c r="S70" s="694"/>
      <c r="T70" s="694"/>
      <c r="U70" s="694"/>
      <c r="V70" s="4868" t="s">
        <v>1416</v>
      </c>
      <c r="W70" s="5">
        <v>1</v>
      </c>
    </row>
    <row r="71" spans="1:23" x14ac:dyDescent="0.25">
      <c r="A71" s="64">
        <v>54</v>
      </c>
      <c r="B71" s="4860"/>
      <c r="C71" s="333" t="s">
        <v>220</v>
      </c>
      <c r="D71" s="65">
        <v>44831</v>
      </c>
      <c r="E71" s="387" t="s">
        <v>4915</v>
      </c>
      <c r="F71" s="164">
        <v>167</v>
      </c>
      <c r="G71" s="164">
        <f>AVERAGE(CPVTFC3SG0021!N20:O20)</f>
        <v>2.9171</v>
      </c>
      <c r="H71" s="67">
        <f t="shared" si="0"/>
        <v>10309.328358208955</v>
      </c>
      <c r="I71" s="332" t="s">
        <v>315</v>
      </c>
      <c r="J71" s="901">
        <v>44873</v>
      </c>
      <c r="K71" s="101" t="s">
        <v>5444</v>
      </c>
      <c r="L71" s="145">
        <v>95</v>
      </c>
      <c r="M71" s="99">
        <f>AVERAGE(CPVTFC3SG0048!N12:O12)</f>
        <v>2.4338499999999996</v>
      </c>
      <c r="N71" s="100">
        <f>(M71-0.1539)/0.0136*400</f>
        <v>67057.352941176461</v>
      </c>
      <c r="O71" s="858" t="s">
        <v>315</v>
      </c>
      <c r="P71" s="695"/>
      <c r="Q71" s="645"/>
      <c r="R71" s="645"/>
      <c r="S71" s="694"/>
      <c r="T71" s="694"/>
      <c r="U71" s="694"/>
      <c r="V71" s="4869"/>
    </row>
    <row r="72" spans="1:23" x14ac:dyDescent="0.25">
      <c r="A72" s="64">
        <v>55</v>
      </c>
      <c r="B72" s="4854" t="s">
        <v>2792</v>
      </c>
      <c r="C72" s="333" t="s">
        <v>868</v>
      </c>
      <c r="D72" s="65">
        <v>44831</v>
      </c>
      <c r="E72" s="387" t="s">
        <v>4915</v>
      </c>
      <c r="F72" s="164">
        <v>168</v>
      </c>
      <c r="G72" s="164">
        <f>AVERAGE(CPVTFC3SG0021!P20:Q20)</f>
        <v>2.8726000000000003</v>
      </c>
      <c r="H72" s="67">
        <f t="shared" si="0"/>
        <v>10143.283582089553</v>
      </c>
      <c r="I72" s="332" t="s">
        <v>315</v>
      </c>
      <c r="J72" s="901">
        <v>44873</v>
      </c>
      <c r="K72" s="101" t="s">
        <v>5444</v>
      </c>
      <c r="L72" s="145">
        <v>96</v>
      </c>
      <c r="M72" s="99">
        <f>AVERAGE(CPVTFC3SG0048!P12:Q12)</f>
        <v>0.49345</v>
      </c>
      <c r="N72" s="100">
        <f>(M72-0.1539)/0.0136*400</f>
        <v>9986.7647058823532</v>
      </c>
      <c r="O72" s="858" t="s">
        <v>315</v>
      </c>
      <c r="P72" s="695"/>
      <c r="Q72" s="645"/>
      <c r="R72" s="645"/>
      <c r="S72" s="694"/>
      <c r="T72" s="694"/>
      <c r="U72" s="694"/>
      <c r="V72" s="379"/>
      <c r="W72" s="5">
        <v>1</v>
      </c>
    </row>
    <row r="73" spans="1:23" x14ac:dyDescent="0.25">
      <c r="A73" s="64">
        <v>56</v>
      </c>
      <c r="B73" s="4860"/>
      <c r="C73" s="333" t="s">
        <v>220</v>
      </c>
      <c r="D73" s="65">
        <v>44831</v>
      </c>
      <c r="E73" s="387" t="s">
        <v>4915</v>
      </c>
      <c r="F73" s="164">
        <v>169</v>
      </c>
      <c r="G73" s="164">
        <f>AVERAGE(CPVTFC3SG0021!R20:S20)</f>
        <v>2.8967000000000001</v>
      </c>
      <c r="H73" s="67">
        <f t="shared" si="0"/>
        <v>10233.208955223881</v>
      </c>
      <c r="I73" s="332" t="s">
        <v>315</v>
      </c>
      <c r="J73" s="901">
        <v>44873</v>
      </c>
      <c r="K73" s="101" t="s">
        <v>5444</v>
      </c>
      <c r="L73" s="145">
        <v>97</v>
      </c>
      <c r="M73" s="99">
        <f>AVERAGE(CPVTFC3SG0048!R12:S12)</f>
        <v>0.32530000000000003</v>
      </c>
      <c r="N73" s="100">
        <f>(M73-0.1539)/0.0136*400</f>
        <v>5041.176470588236</v>
      </c>
      <c r="O73" s="858" t="s">
        <v>315</v>
      </c>
      <c r="P73" s="2333"/>
      <c r="Q73" s="2348"/>
      <c r="R73" s="645"/>
      <c r="S73" s="645"/>
      <c r="T73" s="646"/>
      <c r="U73" s="1259"/>
      <c r="V73" s="287"/>
    </row>
    <row r="74" spans="1:23" x14ac:dyDescent="0.25">
      <c r="A74" s="64">
        <v>57</v>
      </c>
      <c r="B74" s="840" t="s">
        <v>2793</v>
      </c>
      <c r="C74" s="333" t="s">
        <v>868</v>
      </c>
      <c r="D74" s="65">
        <v>44831</v>
      </c>
      <c r="E74" s="387" t="s">
        <v>4915</v>
      </c>
      <c r="F74" s="164">
        <v>170</v>
      </c>
      <c r="G74" s="164">
        <f>AVERAGE(CPVTFC3SG0021!T20:U20)</f>
        <v>1.53545</v>
      </c>
      <c r="H74" s="67">
        <f t="shared" si="0"/>
        <v>5153.9179104477607</v>
      </c>
      <c r="I74" s="332" t="s">
        <v>315</v>
      </c>
      <c r="J74" s="875"/>
      <c r="K74" s="900"/>
      <c r="L74" s="877"/>
      <c r="M74" s="645"/>
      <c r="N74" s="646"/>
      <c r="O74" s="648"/>
      <c r="P74" s="2333"/>
      <c r="Q74" s="2348"/>
      <c r="R74" s="645"/>
      <c r="S74" s="645"/>
      <c r="T74" s="646"/>
      <c r="U74" s="1259"/>
      <c r="V74" s="379"/>
      <c r="W74" s="5">
        <v>1</v>
      </c>
    </row>
    <row r="75" spans="1:23" ht="15.75" thickBot="1" x14ac:dyDescent="0.3">
      <c r="A75" s="450">
        <v>58</v>
      </c>
      <c r="B75" s="840" t="s">
        <v>2793</v>
      </c>
      <c r="C75" s="1354" t="s">
        <v>220</v>
      </c>
      <c r="D75" s="121">
        <v>44831</v>
      </c>
      <c r="E75" s="452" t="s">
        <v>4915</v>
      </c>
      <c r="F75" s="445">
        <v>171</v>
      </c>
      <c r="G75" s="445">
        <f>AVERAGE(CPVTFC3SG0021!V20:W20)</f>
        <v>2.7228500000000002</v>
      </c>
      <c r="H75" s="123">
        <f t="shared" si="0"/>
        <v>9584.5149253731342</v>
      </c>
      <c r="I75" s="1355" t="s">
        <v>315</v>
      </c>
      <c r="J75" s="2810">
        <v>44873</v>
      </c>
      <c r="K75" s="1004" t="s">
        <v>5444</v>
      </c>
      <c r="L75" s="2811">
        <v>98</v>
      </c>
      <c r="M75" s="2812">
        <f>AVERAGE(CPVTFC3SG0048!T12:U12)</f>
        <v>9.0950000000000003E-2</v>
      </c>
      <c r="N75" s="2813">
        <f>(M75-0.1539)/0.0136*400</f>
        <v>-1851.4705882352946</v>
      </c>
      <c r="O75" s="2700" t="s">
        <v>314</v>
      </c>
      <c r="P75" s="2335"/>
      <c r="Q75" s="2349"/>
      <c r="R75" s="969"/>
      <c r="S75" s="969"/>
      <c r="T75" s="970"/>
      <c r="U75" s="1333"/>
      <c r="V75" s="287"/>
    </row>
    <row r="76" spans="1:23" ht="15.75" thickBot="1" x14ac:dyDescent="0.3">
      <c r="A76" s="600"/>
      <c r="B76" s="2247" t="s">
        <v>2903</v>
      </c>
      <c r="C76" s="2814" t="s">
        <v>868</v>
      </c>
      <c r="D76" s="601">
        <v>44887</v>
      </c>
      <c r="E76" s="2806" t="s">
        <v>5518</v>
      </c>
      <c r="F76" s="2807">
        <v>136</v>
      </c>
      <c r="G76" s="137">
        <f>AVERAGE(CPVTFC3SG0065!X18:Y18)</f>
        <v>2.8955500000000001</v>
      </c>
      <c r="H76" s="1802">
        <f t="shared" ref="H76" si="10">(G76-0.171)/0.0137*50</f>
        <v>9943.6131386861325</v>
      </c>
      <c r="I76" s="2808" t="s">
        <v>315</v>
      </c>
      <c r="J76" s="2377"/>
      <c r="K76" s="1429"/>
      <c r="L76" s="1433"/>
      <c r="M76" s="2809"/>
      <c r="N76" s="1434"/>
      <c r="O76" s="654"/>
      <c r="P76" s="2815"/>
      <c r="Q76" s="2816"/>
      <c r="R76" s="652"/>
      <c r="S76" s="652"/>
      <c r="T76" s="653"/>
      <c r="U76" s="2817"/>
      <c r="V76" s="287"/>
    </row>
    <row r="77" spans="1:23" x14ac:dyDescent="0.25">
      <c r="A77" s="114">
        <v>59</v>
      </c>
      <c r="B77" s="4333" t="s">
        <v>2794</v>
      </c>
      <c r="C77" s="1347" t="s">
        <v>868</v>
      </c>
      <c r="D77" s="115">
        <v>44831</v>
      </c>
      <c r="E77" s="388" t="s">
        <v>4915</v>
      </c>
      <c r="F77" s="444">
        <v>172</v>
      </c>
      <c r="G77" s="444">
        <f>AVERAGE(CPVTFC3SG0021!X20:Y20)</f>
        <v>1.8302</v>
      </c>
      <c r="H77" s="117">
        <f t="shared" si="0"/>
        <v>6253.7313432835826</v>
      </c>
      <c r="I77" s="1348" t="s">
        <v>315</v>
      </c>
      <c r="J77" s="958"/>
      <c r="K77" s="958"/>
      <c r="L77" s="959"/>
      <c r="M77" s="656"/>
      <c r="N77" s="656"/>
      <c r="O77" s="672"/>
      <c r="P77" s="1288"/>
      <c r="Q77" s="830"/>
      <c r="R77" s="830"/>
      <c r="S77" s="1271"/>
      <c r="T77" s="1271"/>
      <c r="U77" s="1271"/>
      <c r="V77" s="4868" t="s">
        <v>1416</v>
      </c>
      <c r="W77" s="5">
        <v>1</v>
      </c>
    </row>
    <row r="78" spans="1:23" x14ac:dyDescent="0.25">
      <c r="A78" s="64">
        <v>60</v>
      </c>
      <c r="B78" s="840" t="s">
        <v>2794</v>
      </c>
      <c r="C78" s="333" t="s">
        <v>220</v>
      </c>
      <c r="D78" s="65">
        <v>44831</v>
      </c>
      <c r="E78" s="387" t="s">
        <v>4915</v>
      </c>
      <c r="F78" s="164">
        <v>173</v>
      </c>
      <c r="G78" s="164">
        <f>AVERAGE(CPVTFC3SG0021!B22:C22)</f>
        <v>2.8036500000000002</v>
      </c>
      <c r="H78" s="67">
        <f t="shared" si="0"/>
        <v>9886.007462686568</v>
      </c>
      <c r="I78" s="332" t="s">
        <v>315</v>
      </c>
      <c r="J78" s="901">
        <v>44873</v>
      </c>
      <c r="K78" s="101" t="s">
        <v>5444</v>
      </c>
      <c r="L78" s="145">
        <v>99</v>
      </c>
      <c r="M78" s="99">
        <f>AVERAGE(CPVTFC3SG0048!V12:W12)</f>
        <v>1.1707999999999998</v>
      </c>
      <c r="N78" s="100">
        <f>(M78-0.1539)/0.0136*400</f>
        <v>29908.823529411762</v>
      </c>
      <c r="O78" s="858" t="s">
        <v>315</v>
      </c>
      <c r="P78" s="695"/>
      <c r="Q78" s="645"/>
      <c r="R78" s="645"/>
      <c r="S78" s="694"/>
      <c r="T78" s="694"/>
      <c r="U78" s="694"/>
      <c r="V78" s="4869"/>
    </row>
    <row r="79" spans="1:23" x14ac:dyDescent="0.25">
      <c r="A79" s="64">
        <v>61</v>
      </c>
      <c r="B79" s="4854" t="s">
        <v>2795</v>
      </c>
      <c r="C79" s="333" t="s">
        <v>868</v>
      </c>
      <c r="D79" s="65">
        <v>44831</v>
      </c>
      <c r="E79" s="387" t="s">
        <v>4915</v>
      </c>
      <c r="F79" s="164">
        <v>174</v>
      </c>
      <c r="G79" s="164">
        <f>AVERAGE(CPVTFC3SG0021!D22:E22)</f>
        <v>1.1511</v>
      </c>
      <c r="H79" s="67">
        <f t="shared" si="0"/>
        <v>3719.7761194029854</v>
      </c>
      <c r="I79" s="332" t="s">
        <v>315</v>
      </c>
      <c r="J79" s="875"/>
      <c r="K79" s="900"/>
      <c r="L79" s="877"/>
      <c r="M79" s="645"/>
      <c r="N79" s="646"/>
      <c r="O79" s="648"/>
      <c r="P79" s="2337">
        <v>44881</v>
      </c>
      <c r="Q79" s="2351" t="s">
        <v>5476</v>
      </c>
      <c r="R79" s="66">
        <v>94</v>
      </c>
      <c r="S79" s="66">
        <f>AVERAGE(CPVTFC3SG0057!L12:M12)</f>
        <v>2.2495500000000002</v>
      </c>
      <c r="T79" s="67">
        <f t="shared" ref="T79:T81" si="11">(S79-0.128)/0.0135*66</f>
        <v>10372.022222222222</v>
      </c>
      <c r="U79" s="1185" t="s">
        <v>315</v>
      </c>
      <c r="V79" s="4868" t="s">
        <v>1416</v>
      </c>
      <c r="W79" s="5">
        <v>1</v>
      </c>
    </row>
    <row r="80" spans="1:23" x14ac:dyDescent="0.25">
      <c r="A80" s="64"/>
      <c r="B80" s="4859"/>
      <c r="C80" s="333" t="s">
        <v>5448</v>
      </c>
      <c r="D80" s="1149"/>
      <c r="E80" s="1264"/>
      <c r="F80" s="695"/>
      <c r="G80" s="695"/>
      <c r="H80" s="646"/>
      <c r="I80" s="1344"/>
      <c r="J80" s="875"/>
      <c r="K80" s="900"/>
      <c r="L80" s="877"/>
      <c r="M80" s="645"/>
      <c r="N80" s="646"/>
      <c r="O80" s="648"/>
      <c r="P80" s="2337">
        <v>44881</v>
      </c>
      <c r="Q80" s="2351" t="s">
        <v>5476</v>
      </c>
      <c r="R80" s="66">
        <v>95</v>
      </c>
      <c r="S80" s="66">
        <f>AVERAGE(CPVTFC3SG0057!N12:O12)</f>
        <v>2.0906500000000001</v>
      </c>
      <c r="T80" s="67">
        <f t="shared" si="11"/>
        <v>9595.177777777777</v>
      </c>
      <c r="U80" s="1185" t="s">
        <v>315</v>
      </c>
      <c r="V80" s="4870"/>
    </row>
    <row r="81" spans="1:23" x14ac:dyDescent="0.25">
      <c r="A81" s="64">
        <v>62</v>
      </c>
      <c r="B81" s="4860"/>
      <c r="C81" s="333" t="s">
        <v>220</v>
      </c>
      <c r="D81" s="65">
        <v>44831</v>
      </c>
      <c r="E81" s="387" t="s">
        <v>4915</v>
      </c>
      <c r="F81" s="164">
        <v>175</v>
      </c>
      <c r="G81" s="164">
        <f>AVERAGE(CPVTFC3SG0021!F22:G22)</f>
        <v>2.8116500000000002</v>
      </c>
      <c r="H81" s="67">
        <f t="shared" si="0"/>
        <v>9915.8582089552237</v>
      </c>
      <c r="I81" s="332" t="s">
        <v>315</v>
      </c>
      <c r="J81" s="901">
        <v>44873</v>
      </c>
      <c r="K81" s="101" t="s">
        <v>5444</v>
      </c>
      <c r="L81" s="145">
        <v>100</v>
      </c>
      <c r="M81" s="99">
        <f>AVERAGE(CPVTFC3SG0048!X12:Y12)</f>
        <v>2.7618</v>
      </c>
      <c r="N81" s="100">
        <f>(M81-0.1539)/0.0136*400</f>
        <v>76702.941176470587</v>
      </c>
      <c r="O81" s="858" t="s">
        <v>315</v>
      </c>
      <c r="P81" s="2337">
        <v>44881</v>
      </c>
      <c r="Q81" s="2351" t="s">
        <v>5476</v>
      </c>
      <c r="R81" s="66">
        <v>96</v>
      </c>
      <c r="S81" s="66">
        <f>AVERAGE(CPVTFC3SG0057!P12:Q12)</f>
        <v>2.80735</v>
      </c>
      <c r="T81" s="67">
        <f t="shared" si="11"/>
        <v>13099.044444444446</v>
      </c>
      <c r="U81" s="1185" t="s">
        <v>315</v>
      </c>
      <c r="V81" s="4869"/>
    </row>
    <row r="82" spans="1:23" x14ac:dyDescent="0.25">
      <c r="A82" s="6">
        <v>63</v>
      </c>
      <c r="B82" s="4845" t="s">
        <v>2796</v>
      </c>
      <c r="C82" s="319" t="s">
        <v>868</v>
      </c>
      <c r="D82" s="18">
        <v>44831</v>
      </c>
      <c r="E82" s="380" t="s">
        <v>4915</v>
      </c>
      <c r="F82" s="102">
        <v>176</v>
      </c>
      <c r="G82" s="102">
        <f>AVERAGE(CPVTFC3SG0021!H22:I22)</f>
        <v>0.44255</v>
      </c>
      <c r="H82" s="13">
        <f t="shared" si="0"/>
        <v>1075.9328358208954</v>
      </c>
      <c r="I82" s="4535" t="s">
        <v>314</v>
      </c>
      <c r="J82" s="875"/>
      <c r="K82" s="900"/>
      <c r="L82" s="877"/>
      <c r="M82" s="645"/>
      <c r="N82" s="646"/>
      <c r="O82" s="648"/>
      <c r="P82" s="1288"/>
      <c r="Q82" s="830"/>
      <c r="R82" s="830"/>
      <c r="S82" s="1271"/>
      <c r="T82" s="1271"/>
      <c r="U82" s="1271"/>
      <c r="V82" s="4868" t="s">
        <v>1416</v>
      </c>
    </row>
    <row r="83" spans="1:23" x14ac:dyDescent="0.25">
      <c r="A83" s="9">
        <v>64</v>
      </c>
      <c r="B83" s="4855"/>
      <c r="C83" s="327" t="s">
        <v>220</v>
      </c>
      <c r="D83" s="19">
        <v>44831</v>
      </c>
      <c r="E83" s="384" t="s">
        <v>4915</v>
      </c>
      <c r="F83" s="103">
        <v>177</v>
      </c>
      <c r="G83" s="103">
        <f>AVERAGE(CPVTFC3SG0021!J22:K22)</f>
        <v>2.7616000000000001</v>
      </c>
      <c r="H83" s="14">
        <f t="shared" si="0"/>
        <v>9729.1044776119415</v>
      </c>
      <c r="I83" s="326" t="s">
        <v>315</v>
      </c>
      <c r="J83" s="875"/>
      <c r="K83" s="900"/>
      <c r="L83" s="877"/>
      <c r="M83" s="645"/>
      <c r="N83" s="646"/>
      <c r="O83" s="648"/>
      <c r="P83" s="695"/>
      <c r="Q83" s="645"/>
      <c r="R83" s="645"/>
      <c r="S83" s="694"/>
      <c r="T83" s="694"/>
      <c r="U83" s="694"/>
      <c r="V83" s="4869"/>
    </row>
    <row r="84" spans="1:23" x14ac:dyDescent="0.25">
      <c r="A84" s="64">
        <v>65</v>
      </c>
      <c r="B84" s="840" t="s">
        <v>2797</v>
      </c>
      <c r="C84" s="333" t="s">
        <v>868</v>
      </c>
      <c r="D84" s="65">
        <v>44831</v>
      </c>
      <c r="E84" s="387" t="s">
        <v>4915</v>
      </c>
      <c r="F84" s="164">
        <v>178</v>
      </c>
      <c r="G84" s="164">
        <f>AVERAGE(CPVTFC3SG0021!L22:M22)</f>
        <v>0.98750000000000004</v>
      </c>
      <c r="H84" s="67">
        <f t="shared" ref="H84:H92" si="12">(G84-0.1542)/0.0134*50</f>
        <v>3109.3283582089553</v>
      </c>
      <c r="I84" s="332" t="s">
        <v>315</v>
      </c>
      <c r="J84" s="875"/>
      <c r="K84" s="900"/>
      <c r="L84" s="877"/>
      <c r="M84" s="645"/>
      <c r="N84" s="646"/>
      <c r="O84" s="648"/>
      <c r="P84" s="695"/>
      <c r="Q84" s="645"/>
      <c r="R84" s="645"/>
      <c r="S84" s="694"/>
      <c r="T84" s="694"/>
      <c r="U84" s="694"/>
      <c r="W84" s="5">
        <v>1</v>
      </c>
    </row>
    <row r="85" spans="1:23" ht="15.75" thickBot="1" x14ac:dyDescent="0.3">
      <c r="A85" s="450">
        <v>66</v>
      </c>
      <c r="B85" s="840" t="s">
        <v>2797</v>
      </c>
      <c r="C85" s="1354" t="s">
        <v>220</v>
      </c>
      <c r="D85" s="121">
        <v>44831</v>
      </c>
      <c r="E85" s="452" t="s">
        <v>4915</v>
      </c>
      <c r="F85" s="445">
        <v>179</v>
      </c>
      <c r="G85" s="445">
        <f>AVERAGE(CPVTFC3SG0021!N22:O22)</f>
        <v>2.8868499999999999</v>
      </c>
      <c r="H85" s="123">
        <f t="shared" si="12"/>
        <v>10196.455223880597</v>
      </c>
      <c r="I85" s="1355" t="s">
        <v>315</v>
      </c>
      <c r="J85" s="1328">
        <v>44873</v>
      </c>
      <c r="K85" s="699" t="s">
        <v>5444</v>
      </c>
      <c r="L85" s="453">
        <v>101</v>
      </c>
      <c r="M85" s="1329">
        <f>AVERAGE(CPVTFC3SG0048!B14:C14)</f>
        <v>0.26019999999999999</v>
      </c>
      <c r="N85" s="454">
        <f>(M85-0.1539)/0.0136*400</f>
        <v>3126.4705882352937</v>
      </c>
      <c r="O85" s="1330" t="s">
        <v>315</v>
      </c>
      <c r="P85" s="1586"/>
      <c r="Q85" s="969"/>
      <c r="R85" s="969"/>
      <c r="S85" s="1268"/>
      <c r="T85" s="1268"/>
      <c r="U85" s="1268"/>
    </row>
    <row r="86" spans="1:23" x14ac:dyDescent="0.25">
      <c r="A86" s="406">
        <v>67</v>
      </c>
      <c r="B86" s="4847" t="s">
        <v>2798</v>
      </c>
      <c r="C86" s="4490" t="s">
        <v>868</v>
      </c>
      <c r="D86" s="407">
        <v>44831</v>
      </c>
      <c r="E86" s="477" t="s">
        <v>4915</v>
      </c>
      <c r="F86" s="478">
        <v>180</v>
      </c>
      <c r="G86" s="478">
        <f>AVERAGE(CPVTFC3SG0021!P22:Q22)</f>
        <v>2.3638500000000002</v>
      </c>
      <c r="H86" s="405">
        <f t="shared" si="12"/>
        <v>8244.9626865671653</v>
      </c>
      <c r="I86" s="1350" t="s">
        <v>315</v>
      </c>
      <c r="J86" s="1356">
        <v>44873</v>
      </c>
      <c r="K86" s="1012" t="s">
        <v>5444</v>
      </c>
      <c r="L86" s="1357">
        <v>102</v>
      </c>
      <c r="M86" s="1358">
        <f>AVERAGE(CPVTFC3SG0048!D14:E14)</f>
        <v>6.5349999999999991E-2</v>
      </c>
      <c r="N86" s="1359">
        <f>(M86-0.1539)/0.0136*400</f>
        <v>-2604.4117647058829</v>
      </c>
      <c r="O86" s="1012" t="s">
        <v>314</v>
      </c>
      <c r="P86" s="4277">
        <v>44895</v>
      </c>
      <c r="Q86" s="493" t="s">
        <v>5570</v>
      </c>
      <c r="R86" s="493">
        <v>26</v>
      </c>
      <c r="S86" s="493">
        <f>AVERAGE(CPVTFC3SG0083!I15:J15)</f>
        <v>0.11795</v>
      </c>
      <c r="T86" s="4008">
        <f t="shared" ref="T86" si="13">(S86-0.15)/0.0138*66</f>
        <v>-153.28260869565216</v>
      </c>
      <c r="U86" s="4278" t="s">
        <v>314</v>
      </c>
      <c r="V86" s="512"/>
      <c r="W86" s="5">
        <v>1</v>
      </c>
    </row>
    <row r="87" spans="1:23" x14ac:dyDescent="0.25">
      <c r="A87" s="590"/>
      <c r="B87" s="4848"/>
      <c r="C87" s="4489" t="s">
        <v>5448</v>
      </c>
      <c r="D87" s="1149"/>
      <c r="E87" s="1264"/>
      <c r="F87" s="695"/>
      <c r="G87" s="695"/>
      <c r="H87" s="646"/>
      <c r="I87" s="1344"/>
      <c r="J87" s="891"/>
      <c r="K87" s="642"/>
      <c r="L87" s="892"/>
      <c r="M87" s="893"/>
      <c r="N87" s="894"/>
      <c r="O87" s="642"/>
      <c r="P87" s="2340">
        <v>44881</v>
      </c>
      <c r="Q87" s="2355" t="s">
        <v>5476</v>
      </c>
      <c r="R87" s="7">
        <v>97</v>
      </c>
      <c r="S87" s="7">
        <f>AVERAGE(CPVTFC3SG0057!R12:S12)</f>
        <v>0.12554999999999999</v>
      </c>
      <c r="T87" s="13">
        <f t="shared" ref="T87:T89" si="14">(S87-0.128)/0.0135*66</f>
        <v>-11.977777777777815</v>
      </c>
      <c r="U87" s="1201" t="s">
        <v>314</v>
      </c>
      <c r="V87" s="512"/>
    </row>
    <row r="88" spans="1:23" x14ac:dyDescent="0.25">
      <c r="A88" s="590"/>
      <c r="B88" s="4848"/>
      <c r="C88" s="4489" t="s">
        <v>863</v>
      </c>
      <c r="D88" s="1149"/>
      <c r="E88" s="1264"/>
      <c r="F88" s="695"/>
      <c r="G88" s="695"/>
      <c r="H88" s="646"/>
      <c r="I88" s="1344"/>
      <c r="J88" s="891"/>
      <c r="K88" s="642"/>
      <c r="L88" s="892"/>
      <c r="M88" s="893"/>
      <c r="N88" s="894"/>
      <c r="O88" s="642"/>
      <c r="P88" s="4242">
        <v>44895</v>
      </c>
      <c r="Q88" s="275" t="s">
        <v>5570</v>
      </c>
      <c r="R88" s="275">
        <v>27</v>
      </c>
      <c r="S88" s="275">
        <f>AVERAGE(CPVTFC3SG0083!K15:L15)</f>
        <v>0.22775000000000001</v>
      </c>
      <c r="T88" s="4026">
        <f t="shared" ref="T88" si="15">(S88-0.15)/0.0138*66</f>
        <v>371.84782608695662</v>
      </c>
      <c r="U88" s="4244" t="s">
        <v>314</v>
      </c>
      <c r="V88" s="512"/>
    </row>
    <row r="89" spans="1:23" ht="15.75" thickBot="1" x14ac:dyDescent="0.3">
      <c r="A89" s="481">
        <v>68</v>
      </c>
      <c r="B89" s="4849"/>
      <c r="C89" s="4491" t="s">
        <v>220</v>
      </c>
      <c r="D89" s="412">
        <v>44831</v>
      </c>
      <c r="E89" s="484" t="s">
        <v>4915</v>
      </c>
      <c r="F89" s="485">
        <v>181</v>
      </c>
      <c r="G89" s="485">
        <f>AVERAGE(CPVTFC3SG0021!R22:S22)</f>
        <v>2.8198500000000002</v>
      </c>
      <c r="H89" s="415">
        <f t="shared" si="12"/>
        <v>9946.4552238805973</v>
      </c>
      <c r="I89" s="1352" t="s">
        <v>315</v>
      </c>
      <c r="J89" s="1334">
        <v>44873</v>
      </c>
      <c r="K89" s="987" t="s">
        <v>5444</v>
      </c>
      <c r="L89" s="1335">
        <v>103</v>
      </c>
      <c r="M89" s="1336">
        <f>AVERAGE(CPVTFC3SG0048!F14:G14)</f>
        <v>0.10680000000000001</v>
      </c>
      <c r="N89" s="1337">
        <f>(M89-0.1539)/0.0136*400</f>
        <v>-1385.294117647059</v>
      </c>
      <c r="O89" s="987" t="s">
        <v>314</v>
      </c>
      <c r="P89" s="1525">
        <v>44881</v>
      </c>
      <c r="Q89" s="2357" t="s">
        <v>5476</v>
      </c>
      <c r="R89" s="595">
        <v>98</v>
      </c>
      <c r="S89" s="595">
        <f>AVERAGE(CPVTFC3SG0057!T12:U12)</f>
        <v>0.19164999999999999</v>
      </c>
      <c r="T89" s="225">
        <f t="shared" si="14"/>
        <v>311.17777777777769</v>
      </c>
      <c r="U89" s="1182" t="s">
        <v>314</v>
      </c>
      <c r="V89" s="287"/>
    </row>
    <row r="90" spans="1:23" x14ac:dyDescent="0.25">
      <c r="A90" s="114">
        <v>69</v>
      </c>
      <c r="B90" s="4859" t="s">
        <v>2799</v>
      </c>
      <c r="C90" s="1347" t="s">
        <v>868</v>
      </c>
      <c r="D90" s="115">
        <v>44831</v>
      </c>
      <c r="E90" s="388" t="s">
        <v>4915</v>
      </c>
      <c r="F90" s="444">
        <v>182</v>
      </c>
      <c r="G90" s="444">
        <f>AVERAGE(CPVTFC3SG0021!T22:U22)</f>
        <v>1.6355</v>
      </c>
      <c r="H90" s="117">
        <f t="shared" si="12"/>
        <v>5527.2388059701489</v>
      </c>
      <c r="I90" s="1348" t="s">
        <v>315</v>
      </c>
      <c r="J90" s="1005"/>
      <c r="K90" s="1281"/>
      <c r="L90" s="959"/>
      <c r="M90" s="830"/>
      <c r="N90" s="831"/>
      <c r="O90" s="672"/>
      <c r="P90" s="2339"/>
      <c r="Q90" s="2353"/>
      <c r="R90" s="830"/>
      <c r="S90" s="830"/>
      <c r="T90" s="831"/>
      <c r="U90" s="1281"/>
      <c r="W90" s="5">
        <v>1</v>
      </c>
    </row>
    <row r="91" spans="1:23" x14ac:dyDescent="0.25">
      <c r="A91" s="64">
        <v>70</v>
      </c>
      <c r="B91" s="4860"/>
      <c r="C91" s="333" t="s">
        <v>220</v>
      </c>
      <c r="D91" s="65">
        <v>44831</v>
      </c>
      <c r="E91" s="387" t="s">
        <v>4915</v>
      </c>
      <c r="F91" s="164">
        <v>183</v>
      </c>
      <c r="G91" s="164">
        <f>AVERAGE(CPVTFC3SG0021!V22:W22)</f>
        <v>1.4721500000000001</v>
      </c>
      <c r="H91" s="67">
        <f t="shared" si="12"/>
        <v>4917.7238805970155</v>
      </c>
      <c r="I91" s="332" t="s">
        <v>315</v>
      </c>
      <c r="J91" s="875"/>
      <c r="K91" s="900"/>
      <c r="L91" s="877"/>
      <c r="M91" s="645"/>
      <c r="N91" s="646"/>
      <c r="O91" s="648"/>
      <c r="P91" s="2333"/>
      <c r="Q91" s="2354"/>
      <c r="R91" s="645"/>
      <c r="S91" s="645"/>
      <c r="T91" s="646"/>
      <c r="U91" s="900"/>
    </row>
    <row r="92" spans="1:23" x14ac:dyDescent="0.25">
      <c r="A92" s="9">
        <v>71</v>
      </c>
      <c r="B92" s="330" t="s">
        <v>2800</v>
      </c>
      <c r="C92" s="329" t="s">
        <v>220</v>
      </c>
      <c r="D92" s="19">
        <v>44831</v>
      </c>
      <c r="E92" s="384" t="s">
        <v>4915</v>
      </c>
      <c r="F92" s="103">
        <v>184</v>
      </c>
      <c r="G92" s="103">
        <f>AVERAGE(CPVTFC3SG0021!X22:Y22)</f>
        <v>2.7434500000000002</v>
      </c>
      <c r="H92" s="14">
        <f t="shared" si="12"/>
        <v>9661.380597014926</v>
      </c>
      <c r="I92" s="326" t="s">
        <v>315</v>
      </c>
      <c r="J92" s="875"/>
      <c r="K92" s="900"/>
      <c r="L92" s="877"/>
      <c r="M92" s="645"/>
      <c r="N92" s="646"/>
      <c r="O92" s="648"/>
      <c r="P92" s="2333"/>
      <c r="Q92" s="2354"/>
      <c r="R92" s="645"/>
      <c r="S92" s="645"/>
      <c r="T92" s="646"/>
      <c r="U92" s="900"/>
      <c r="W92" s="5">
        <v>1</v>
      </c>
    </row>
    <row r="93" spans="1:23" x14ac:dyDescent="0.25">
      <c r="A93" s="64">
        <v>72</v>
      </c>
      <c r="B93" s="840" t="s">
        <v>2801</v>
      </c>
      <c r="C93" s="333" t="s">
        <v>868</v>
      </c>
      <c r="D93" s="65">
        <v>44831</v>
      </c>
      <c r="E93" s="387" t="s">
        <v>4930</v>
      </c>
      <c r="F93" s="164">
        <v>1</v>
      </c>
      <c r="G93" s="164">
        <f>AVERAGE(CPVTFC3SG0022!C11:D11)</f>
        <v>0.90165000000000006</v>
      </c>
      <c r="H93" s="67">
        <f>(G93-0.1436)/0.0123*50</f>
        <v>3081.5040650406509</v>
      </c>
      <c r="I93" s="332" t="s">
        <v>315</v>
      </c>
      <c r="J93" s="875"/>
      <c r="K93" s="900"/>
      <c r="L93" s="877"/>
      <c r="M93" s="645"/>
      <c r="N93" s="646"/>
      <c r="O93" s="648"/>
      <c r="P93" s="2333"/>
      <c r="Q93" s="2354"/>
      <c r="R93" s="645"/>
      <c r="S93" s="645"/>
      <c r="T93" s="646"/>
      <c r="U93" s="900"/>
      <c r="V93" s="4868" t="s">
        <v>1416</v>
      </c>
      <c r="W93" s="5">
        <v>1</v>
      </c>
    </row>
    <row r="94" spans="1:23" x14ac:dyDescent="0.25">
      <c r="A94" s="64">
        <v>73</v>
      </c>
      <c r="B94" s="840" t="s">
        <v>2801</v>
      </c>
      <c r="C94" s="333" t="s">
        <v>220</v>
      </c>
      <c r="D94" s="65">
        <v>44831</v>
      </c>
      <c r="E94" s="387" t="s">
        <v>4930</v>
      </c>
      <c r="F94" s="164">
        <v>2</v>
      </c>
      <c r="G94" s="164">
        <f>AVERAGE(CPVTFC3SG0022!E11:F11)</f>
        <v>2.8939000000000004</v>
      </c>
      <c r="H94" s="67">
        <f t="shared" ref="H94:H162" si="16">(G94-0.1436)/0.0123*50</f>
        <v>11180.08130081301</v>
      </c>
      <c r="I94" s="332" t="s">
        <v>315</v>
      </c>
      <c r="J94" s="901">
        <v>44873</v>
      </c>
      <c r="K94" s="101" t="s">
        <v>5444</v>
      </c>
      <c r="L94" s="145">
        <v>104</v>
      </c>
      <c r="M94" s="99">
        <f>AVERAGE(CPVTFC3SG0048!H14:I14)</f>
        <v>1.9440999999999999</v>
      </c>
      <c r="N94" s="100">
        <f>(M94-0.1539)/0.0136*400</f>
        <v>52652.941176470595</v>
      </c>
      <c r="O94" s="858" t="s">
        <v>315</v>
      </c>
      <c r="P94" s="695"/>
      <c r="Q94" s="645"/>
      <c r="R94" s="645"/>
      <c r="S94" s="694"/>
      <c r="T94" s="694"/>
      <c r="U94" s="694"/>
      <c r="V94" s="4869"/>
    </row>
    <row r="95" spans="1:23" x14ac:dyDescent="0.25">
      <c r="A95" s="64">
        <v>74</v>
      </c>
      <c r="B95" s="4854" t="s">
        <v>2802</v>
      </c>
      <c r="C95" s="333" t="s">
        <v>868</v>
      </c>
      <c r="D95" s="65">
        <v>44831</v>
      </c>
      <c r="E95" s="387" t="s">
        <v>4930</v>
      </c>
      <c r="F95" s="164">
        <v>3</v>
      </c>
      <c r="G95" s="164">
        <f>AVERAGE(CPVTFC3SG0022!G11:H11)</f>
        <v>0.49580000000000002</v>
      </c>
      <c r="H95" s="67">
        <f t="shared" si="16"/>
        <v>1431.7073170731708</v>
      </c>
      <c r="I95" s="4536" t="s">
        <v>315</v>
      </c>
      <c r="J95" s="875"/>
      <c r="K95" s="843"/>
      <c r="L95" s="877"/>
      <c r="M95" s="645"/>
      <c r="N95" s="646"/>
      <c r="O95" s="648"/>
      <c r="P95" s="695"/>
      <c r="Q95" s="645"/>
      <c r="R95" s="645"/>
      <c r="S95" s="694"/>
      <c r="T95" s="694"/>
      <c r="U95" s="694"/>
      <c r="V95" s="4868" t="s">
        <v>1416</v>
      </c>
      <c r="W95" s="5">
        <v>1</v>
      </c>
    </row>
    <row r="96" spans="1:23" x14ac:dyDescent="0.25">
      <c r="A96" s="64">
        <v>75</v>
      </c>
      <c r="B96" s="4860"/>
      <c r="C96" s="333" t="s">
        <v>220</v>
      </c>
      <c r="D96" s="65">
        <v>44831</v>
      </c>
      <c r="E96" s="387" t="s">
        <v>4930</v>
      </c>
      <c r="F96" s="164">
        <v>4</v>
      </c>
      <c r="G96" s="164">
        <f>AVERAGE(CPVTFC3SG0022!I11:J11)</f>
        <v>2.7337500000000001</v>
      </c>
      <c r="H96" s="67">
        <f t="shared" si="16"/>
        <v>10529.065040650406</v>
      </c>
      <c r="I96" s="332" t="s">
        <v>315</v>
      </c>
      <c r="J96" s="875"/>
      <c r="K96" s="900"/>
      <c r="L96" s="877"/>
      <c r="M96" s="645"/>
      <c r="N96" s="646"/>
      <c r="O96" s="648"/>
      <c r="P96" s="695"/>
      <c r="Q96" s="645"/>
      <c r="R96" s="645"/>
      <c r="S96" s="694"/>
      <c r="T96" s="694"/>
      <c r="U96" s="694"/>
      <c r="V96" s="4869"/>
    </row>
    <row r="97" spans="1:23" x14ac:dyDescent="0.25">
      <c r="A97" s="6">
        <v>76</v>
      </c>
      <c r="B97" s="4845" t="s">
        <v>2803</v>
      </c>
      <c r="C97" s="319" t="s">
        <v>868</v>
      </c>
      <c r="D97" s="18">
        <v>44831</v>
      </c>
      <c r="E97" s="380" t="s">
        <v>4930</v>
      </c>
      <c r="F97" s="102">
        <v>5</v>
      </c>
      <c r="G97" s="102">
        <f>AVERAGE(CPVTFC3SG0022!K11:L11)</f>
        <v>8.0800000000000011E-2</v>
      </c>
      <c r="H97" s="13">
        <f t="shared" si="16"/>
        <v>-255.28455284552845</v>
      </c>
      <c r="I97" s="324" t="s">
        <v>314</v>
      </c>
      <c r="J97" s="878"/>
      <c r="K97" s="878"/>
      <c r="L97" s="877"/>
      <c r="M97" s="642"/>
      <c r="N97" s="642"/>
      <c r="O97" s="648"/>
      <c r="P97" s="695"/>
      <c r="Q97" s="645"/>
      <c r="R97" s="645"/>
      <c r="S97" s="694"/>
      <c r="T97" s="694"/>
      <c r="U97" s="694"/>
      <c r="V97" s="4868" t="s">
        <v>1416</v>
      </c>
    </row>
    <row r="98" spans="1:23" x14ac:dyDescent="0.25">
      <c r="A98" s="9">
        <v>77</v>
      </c>
      <c r="B98" s="4855"/>
      <c r="C98" s="327" t="s">
        <v>220</v>
      </c>
      <c r="D98" s="19">
        <v>44831</v>
      </c>
      <c r="E98" s="384" t="s">
        <v>4930</v>
      </c>
      <c r="F98" s="103">
        <v>6</v>
      </c>
      <c r="G98" s="103">
        <f>AVERAGE(CPVTFC3SG0022!M11:N11)</f>
        <v>2.9495499999999999</v>
      </c>
      <c r="H98" s="14">
        <f t="shared" si="16"/>
        <v>11406.300813008129</v>
      </c>
      <c r="I98" s="326" t="s">
        <v>315</v>
      </c>
      <c r="J98" s="875"/>
      <c r="K98" s="876"/>
      <c r="L98" s="877"/>
      <c r="M98" s="645"/>
      <c r="N98" s="646"/>
      <c r="O98" s="648"/>
      <c r="P98" s="695"/>
      <c r="Q98" s="645"/>
      <c r="R98" s="645"/>
      <c r="S98" s="694"/>
      <c r="T98" s="694"/>
      <c r="U98" s="694"/>
      <c r="V98" s="4869"/>
    </row>
    <row r="99" spans="1:23" x14ac:dyDescent="0.25">
      <c r="A99" s="64">
        <v>78</v>
      </c>
      <c r="B99" s="4854" t="s">
        <v>2804</v>
      </c>
      <c r="C99" s="333" t="s">
        <v>868</v>
      </c>
      <c r="D99" s="65">
        <v>44831</v>
      </c>
      <c r="E99" s="387" t="s">
        <v>4930</v>
      </c>
      <c r="F99" s="164">
        <v>7</v>
      </c>
      <c r="G99" s="164">
        <f>AVERAGE(CPVTFC3SG0022!O11:P11)</f>
        <v>2.7849499999999998</v>
      </c>
      <c r="H99" s="67">
        <f t="shared" si="16"/>
        <v>10737.195121951218</v>
      </c>
      <c r="I99" s="332" t="s">
        <v>315</v>
      </c>
      <c r="J99" s="884">
        <v>44873</v>
      </c>
      <c r="K99" s="421" t="s">
        <v>5444</v>
      </c>
      <c r="L99" s="885">
        <v>105</v>
      </c>
      <c r="M99" s="886">
        <f>AVERAGE(CPVTFC3SG0048!J14:K14)</f>
        <v>0.3805</v>
      </c>
      <c r="N99" s="887">
        <f>(M99-0.1539)/0.0136*400</f>
        <v>6664.7058823529424</v>
      </c>
      <c r="O99" s="889" t="s">
        <v>315</v>
      </c>
      <c r="P99" s="695"/>
      <c r="Q99" s="645"/>
      <c r="R99" s="645"/>
      <c r="S99" s="694"/>
      <c r="T99" s="694"/>
      <c r="U99" s="694"/>
      <c r="V99" s="287"/>
      <c r="W99" s="5">
        <v>1</v>
      </c>
    </row>
    <row r="100" spans="1:23" x14ac:dyDescent="0.25">
      <c r="A100" s="64">
        <v>79</v>
      </c>
      <c r="B100" s="4860"/>
      <c r="C100" s="333" t="s">
        <v>220</v>
      </c>
      <c r="D100" s="65">
        <v>44831</v>
      </c>
      <c r="E100" s="387" t="s">
        <v>4930</v>
      </c>
      <c r="F100" s="164">
        <v>8</v>
      </c>
      <c r="G100" s="164">
        <f>AVERAGE(CPVTFC3SG0022!Q11:R11)</f>
        <v>2.7725999999999997</v>
      </c>
      <c r="H100" s="67">
        <f t="shared" si="16"/>
        <v>10686.991869918696</v>
      </c>
      <c r="I100" s="332" t="s">
        <v>315</v>
      </c>
      <c r="J100" s="901">
        <v>44873</v>
      </c>
      <c r="K100" s="101" t="s">
        <v>5444</v>
      </c>
      <c r="L100" s="145">
        <v>106</v>
      </c>
      <c r="M100" s="99">
        <f>AVERAGE(CPVTFC3SG0048!L14:M14)</f>
        <v>1.0684</v>
      </c>
      <c r="N100" s="100">
        <f>(M100-0.1539)/0.0136*400</f>
        <v>26897.058823529413</v>
      </c>
      <c r="O100" s="858" t="s">
        <v>315</v>
      </c>
      <c r="P100" s="695"/>
      <c r="Q100" s="645"/>
      <c r="R100" s="645"/>
      <c r="S100" s="694"/>
      <c r="T100" s="694"/>
      <c r="U100" s="694"/>
    </row>
    <row r="101" spans="1:23" x14ac:dyDescent="0.25">
      <c r="A101" s="64">
        <v>80</v>
      </c>
      <c r="B101" s="4854" t="s">
        <v>2805</v>
      </c>
      <c r="C101" s="333" t="s">
        <v>868</v>
      </c>
      <c r="D101" s="65">
        <v>44831</v>
      </c>
      <c r="E101" s="387" t="s">
        <v>4930</v>
      </c>
      <c r="F101" s="164">
        <v>9</v>
      </c>
      <c r="G101" s="164">
        <f>AVERAGE(CPVTFC3SG0022!S11:T11)</f>
        <v>2.6211000000000002</v>
      </c>
      <c r="H101" s="67">
        <f t="shared" si="16"/>
        <v>10071.138211382115</v>
      </c>
      <c r="I101" s="332" t="s">
        <v>315</v>
      </c>
      <c r="J101" s="884">
        <v>44873</v>
      </c>
      <c r="K101" s="421" t="s">
        <v>5444</v>
      </c>
      <c r="L101" s="885">
        <v>107</v>
      </c>
      <c r="M101" s="886">
        <f>AVERAGE(CPVTFC3SG0048!N14:O14)</f>
        <v>0.29725000000000001</v>
      </c>
      <c r="N101" s="887">
        <f>(M101-0.1539)/0.0136*400</f>
        <v>4216.1764705882351</v>
      </c>
      <c r="O101" s="889" t="s">
        <v>315</v>
      </c>
      <c r="P101" s="695"/>
      <c r="Q101" s="645"/>
      <c r="R101" s="645"/>
      <c r="S101" s="694"/>
      <c r="T101" s="694"/>
      <c r="U101" s="694"/>
      <c r="W101" s="5">
        <v>1</v>
      </c>
    </row>
    <row r="102" spans="1:23" ht="15.75" thickBot="1" x14ac:dyDescent="0.3">
      <c r="A102" s="450">
        <v>81</v>
      </c>
      <c r="B102" s="4859"/>
      <c r="C102" s="1354" t="s">
        <v>220</v>
      </c>
      <c r="D102" s="121">
        <v>44831</v>
      </c>
      <c r="E102" s="452" t="s">
        <v>4930</v>
      </c>
      <c r="F102" s="445">
        <v>10</v>
      </c>
      <c r="G102" s="445">
        <f>AVERAGE(CPVTFC3SG0022!U11:V11)</f>
        <v>2.8426</v>
      </c>
      <c r="H102" s="123">
        <f t="shared" si="16"/>
        <v>10971.544715447153</v>
      </c>
      <c r="I102" s="1355" t="s">
        <v>315</v>
      </c>
      <c r="J102" s="1328">
        <v>44873</v>
      </c>
      <c r="K102" s="699" t="s">
        <v>5444</v>
      </c>
      <c r="L102" s="453">
        <v>108</v>
      </c>
      <c r="M102" s="1329">
        <f>AVERAGE(CPVTFC3SG0048!P14:Q14)</f>
        <v>0.57045000000000001</v>
      </c>
      <c r="N102" s="454">
        <f>(M102-0.1539)/0.0136*400</f>
        <v>12251.470588235294</v>
      </c>
      <c r="O102" s="1330" t="s">
        <v>315</v>
      </c>
      <c r="P102" s="1586"/>
      <c r="Q102" s="969"/>
      <c r="R102" s="969"/>
      <c r="S102" s="1268"/>
      <c r="T102" s="1268"/>
      <c r="U102" s="1268"/>
      <c r="V102" s="308"/>
    </row>
    <row r="103" spans="1:23" x14ac:dyDescent="0.25">
      <c r="A103" s="86">
        <v>82</v>
      </c>
      <c r="B103" s="4843" t="s">
        <v>2806</v>
      </c>
      <c r="C103" s="2656" t="s">
        <v>868</v>
      </c>
      <c r="D103" s="87">
        <v>44831</v>
      </c>
      <c r="E103" s="458" t="s">
        <v>4930</v>
      </c>
      <c r="F103" s="459">
        <v>11</v>
      </c>
      <c r="G103" s="459">
        <f>AVERAGE(CPVTFC3SG0022!W11:X11)</f>
        <v>2.8708499999999999</v>
      </c>
      <c r="H103" s="89">
        <f t="shared" si="16"/>
        <v>11086.382113821137</v>
      </c>
      <c r="I103" s="2818" t="s">
        <v>315</v>
      </c>
      <c r="J103" s="4352">
        <v>44895</v>
      </c>
      <c r="K103" s="479" t="s">
        <v>5570</v>
      </c>
      <c r="L103" s="479">
        <v>161</v>
      </c>
      <c r="M103" s="479">
        <f>AVERAGE(CPVTFC3SG0083!B24:C24)</f>
        <v>1.8578000000000001</v>
      </c>
      <c r="N103" s="4004">
        <f t="shared" ref="N103:N104" si="17">(M103-0.15)/0.0138*400</f>
        <v>49501.449275362327</v>
      </c>
      <c r="O103" s="4353" t="s">
        <v>315</v>
      </c>
      <c r="P103" s="835"/>
      <c r="Q103" s="667"/>
      <c r="R103" s="667"/>
      <c r="S103" s="834"/>
      <c r="T103" s="834"/>
      <c r="U103" s="836"/>
      <c r="V103" s="287"/>
      <c r="W103" s="5">
        <v>1</v>
      </c>
    </row>
    <row r="104" spans="1:23" ht="15.75" thickBot="1" x14ac:dyDescent="0.3">
      <c r="A104" s="516"/>
      <c r="B104" s="4851"/>
      <c r="C104" s="2819" t="s">
        <v>220</v>
      </c>
      <c r="D104" s="220">
        <v>44887</v>
      </c>
      <c r="E104" s="2763" t="s">
        <v>5518</v>
      </c>
      <c r="F104" s="2757">
        <v>137</v>
      </c>
      <c r="G104" s="222">
        <f>AVERAGE(CPVTFC3SG0065!B20:C20)</f>
        <v>2.9643999999999999</v>
      </c>
      <c r="H104" s="218">
        <f t="shared" ref="H104" si="18">(G104-0.171)/0.0137*50</f>
        <v>10194.890510948904</v>
      </c>
      <c r="I104" s="2802" t="s">
        <v>315</v>
      </c>
      <c r="J104" s="4341">
        <v>44895</v>
      </c>
      <c r="K104" s="486" t="s">
        <v>5570</v>
      </c>
      <c r="L104" s="486">
        <v>162</v>
      </c>
      <c r="M104" s="486">
        <f>AVERAGE(CPVTFC3SG0083!D24:E24)</f>
        <v>1.1576</v>
      </c>
      <c r="N104" s="4001">
        <f t="shared" si="17"/>
        <v>29205.797101449276</v>
      </c>
      <c r="O104" s="4354" t="s">
        <v>315</v>
      </c>
      <c r="P104" s="787"/>
      <c r="Q104" s="668"/>
      <c r="R104" s="668"/>
      <c r="S104" s="786"/>
      <c r="T104" s="786"/>
      <c r="U104" s="788"/>
      <c r="V104" s="287"/>
    </row>
    <row r="105" spans="1:23" x14ac:dyDescent="0.25">
      <c r="A105" s="114">
        <v>83</v>
      </c>
      <c r="B105" s="4859" t="s">
        <v>2807</v>
      </c>
      <c r="C105" s="1347" t="s">
        <v>868</v>
      </c>
      <c r="D105" s="115">
        <v>44831</v>
      </c>
      <c r="E105" s="388" t="s">
        <v>4930</v>
      </c>
      <c r="F105" s="444">
        <v>12</v>
      </c>
      <c r="G105" s="444">
        <f>AVERAGE(CPVTFC3SG0022!C13:D13)</f>
        <v>2.8426999999999998</v>
      </c>
      <c r="H105" s="117">
        <f t="shared" si="16"/>
        <v>10971.951219512193</v>
      </c>
      <c r="I105" s="1348" t="s">
        <v>315</v>
      </c>
      <c r="J105" s="2820">
        <v>44873</v>
      </c>
      <c r="K105" s="342" t="s">
        <v>5444</v>
      </c>
      <c r="L105" s="499">
        <v>109</v>
      </c>
      <c r="M105" s="1978">
        <f>AVERAGE(CPVTFC3SG0048!R14:S14)</f>
        <v>1.6152</v>
      </c>
      <c r="N105" s="505">
        <f>(M105-0.1539)/0.0136*400</f>
        <v>42979.411764705881</v>
      </c>
      <c r="O105" s="1304" t="s">
        <v>315</v>
      </c>
      <c r="P105" s="1288"/>
      <c r="Q105" s="830"/>
      <c r="R105" s="830"/>
      <c r="S105" s="1271"/>
      <c r="T105" s="1271"/>
      <c r="U105" s="1271"/>
      <c r="V105" s="286"/>
      <c r="W105" s="5">
        <v>1</v>
      </c>
    </row>
    <row r="106" spans="1:23" x14ac:dyDescent="0.25">
      <c r="A106" s="64">
        <v>84</v>
      </c>
      <c r="B106" s="4860"/>
      <c r="C106" s="333" t="s">
        <v>220</v>
      </c>
      <c r="D106" s="65">
        <v>44831</v>
      </c>
      <c r="E106" s="387" t="s">
        <v>4930</v>
      </c>
      <c r="F106" s="164">
        <v>13</v>
      </c>
      <c r="G106" s="164">
        <f>AVERAGE(CPVTFC3SG0022!E13:F13)</f>
        <v>2.7049500000000002</v>
      </c>
      <c r="H106" s="67">
        <f t="shared" si="16"/>
        <v>10411.9918699187</v>
      </c>
      <c r="I106" s="332" t="s">
        <v>315</v>
      </c>
      <c r="J106" s="901">
        <v>44873</v>
      </c>
      <c r="K106" s="101" t="s">
        <v>5444</v>
      </c>
      <c r="L106" s="145">
        <v>110</v>
      </c>
      <c r="M106" s="99">
        <f>AVERAGE(CPVTFC3SG0048!T14:U14)</f>
        <v>0.80564999999999998</v>
      </c>
      <c r="N106" s="100">
        <f>(M106-0.1539)/0.0136*400</f>
        <v>19169.117647058822</v>
      </c>
      <c r="O106" s="858" t="s">
        <v>315</v>
      </c>
      <c r="P106" s="695"/>
      <c r="Q106" s="645"/>
      <c r="R106" s="645"/>
      <c r="S106" s="694"/>
      <c r="T106" s="694"/>
      <c r="U106" s="694"/>
      <c r="V106" s="287"/>
    </row>
    <row r="107" spans="1:23" x14ac:dyDescent="0.25">
      <c r="A107" s="64">
        <v>85</v>
      </c>
      <c r="B107" s="4854" t="s">
        <v>2808</v>
      </c>
      <c r="C107" s="333" t="s">
        <v>868</v>
      </c>
      <c r="D107" s="65">
        <v>44831</v>
      </c>
      <c r="E107" s="387" t="s">
        <v>4930</v>
      </c>
      <c r="F107" s="164">
        <v>14</v>
      </c>
      <c r="G107" s="164">
        <f>AVERAGE(CPVTFC3SG0022!G13:H13)</f>
        <v>2.7780499999999999</v>
      </c>
      <c r="H107" s="67">
        <f t="shared" si="16"/>
        <v>10709.146341463413</v>
      </c>
      <c r="I107" s="332" t="s">
        <v>315</v>
      </c>
      <c r="J107" s="901">
        <v>44873</v>
      </c>
      <c r="K107" s="101" t="s">
        <v>5444</v>
      </c>
      <c r="L107" s="145">
        <v>111</v>
      </c>
      <c r="M107" s="99">
        <f>AVERAGE(CPVTFC3SG0048!V14:W14)</f>
        <v>0.66420000000000001</v>
      </c>
      <c r="N107" s="100">
        <f>(M107-0.1539)/0.0136*400</f>
        <v>15008.823529411766</v>
      </c>
      <c r="O107" s="858" t="s">
        <v>315</v>
      </c>
      <c r="P107" s="2333"/>
      <c r="Q107" s="2348"/>
      <c r="R107" s="645"/>
      <c r="S107" s="645"/>
      <c r="T107" s="646"/>
      <c r="U107" s="1259"/>
      <c r="V107" s="308"/>
      <c r="W107" s="5">
        <v>1</v>
      </c>
    </row>
    <row r="108" spans="1:23" x14ac:dyDescent="0.25">
      <c r="A108" s="64">
        <v>86</v>
      </c>
      <c r="B108" s="4860"/>
      <c r="C108" s="333" t="s">
        <v>220</v>
      </c>
      <c r="D108" s="65">
        <v>44831</v>
      </c>
      <c r="E108" s="387" t="s">
        <v>4930</v>
      </c>
      <c r="F108" s="164">
        <v>15</v>
      </c>
      <c r="G108" s="164">
        <f>AVERAGE(CPVTFC3SG0022!I13:J13)</f>
        <v>2.5808499999999999</v>
      </c>
      <c r="H108" s="67">
        <f t="shared" si="16"/>
        <v>9907.5203252032516</v>
      </c>
      <c r="I108" s="332" t="s">
        <v>315</v>
      </c>
      <c r="J108" s="884">
        <v>44873</v>
      </c>
      <c r="K108" s="421" t="s">
        <v>5444</v>
      </c>
      <c r="L108" s="885">
        <v>112</v>
      </c>
      <c r="M108" s="886">
        <f>AVERAGE(CPVTFC3SG0048!X14:Y14)</f>
        <v>0.3508</v>
      </c>
      <c r="N108" s="887">
        <f>(M108-0.1539)/0.0136*400</f>
        <v>5791.1764705882351</v>
      </c>
      <c r="O108" s="889" t="s">
        <v>315</v>
      </c>
      <c r="P108" s="2333"/>
      <c r="Q108" s="2348"/>
      <c r="R108" s="645"/>
      <c r="S108" s="645"/>
      <c r="T108" s="646"/>
      <c r="U108" s="1259"/>
      <c r="V108" s="287"/>
    </row>
    <row r="109" spans="1:23" x14ac:dyDescent="0.25">
      <c r="A109" s="6">
        <v>87</v>
      </c>
      <c r="B109" s="4845" t="s">
        <v>2809</v>
      </c>
      <c r="C109" s="319" t="s">
        <v>868</v>
      </c>
      <c r="D109" s="18">
        <v>44831</v>
      </c>
      <c r="E109" s="380" t="s">
        <v>4930</v>
      </c>
      <c r="F109" s="102">
        <v>16</v>
      </c>
      <c r="G109" s="102">
        <f>AVERAGE(CPVTFC3SG0022!K13:L13)</f>
        <v>4.9299999999999997E-2</v>
      </c>
      <c r="H109" s="13">
        <f t="shared" si="16"/>
        <v>-383.33333333333337</v>
      </c>
      <c r="I109" s="324" t="s">
        <v>314</v>
      </c>
      <c r="J109" s="878"/>
      <c r="K109" s="878"/>
      <c r="L109" s="877"/>
      <c r="M109" s="642"/>
      <c r="N109" s="642"/>
      <c r="O109" s="648"/>
      <c r="P109" s="2333"/>
      <c r="Q109" s="2348"/>
      <c r="R109" s="645"/>
      <c r="S109" s="645"/>
      <c r="T109" s="646"/>
      <c r="U109" s="1259"/>
      <c r="V109" s="4868" t="s">
        <v>1416</v>
      </c>
    </row>
    <row r="110" spans="1:23" x14ac:dyDescent="0.25">
      <c r="A110" s="9">
        <v>88</v>
      </c>
      <c r="B110" s="4855"/>
      <c r="C110" s="327" t="s">
        <v>220</v>
      </c>
      <c r="D110" s="19">
        <v>44831</v>
      </c>
      <c r="E110" s="384" t="s">
        <v>4930</v>
      </c>
      <c r="F110" s="103">
        <v>17</v>
      </c>
      <c r="G110" s="103">
        <f>AVERAGE(CPVTFC3SG0022!M13:N13)</f>
        <v>2.7683</v>
      </c>
      <c r="H110" s="14">
        <f t="shared" si="16"/>
        <v>10669.51219512195</v>
      </c>
      <c r="I110" s="326" t="s">
        <v>315</v>
      </c>
      <c r="J110" s="875"/>
      <c r="K110" s="843"/>
      <c r="L110" s="877"/>
      <c r="M110" s="645"/>
      <c r="N110" s="646"/>
      <c r="O110" s="648"/>
      <c r="P110" s="2333"/>
      <c r="Q110" s="2348"/>
      <c r="R110" s="645"/>
      <c r="S110" s="645"/>
      <c r="T110" s="646"/>
      <c r="U110" s="1259"/>
      <c r="V110" s="4869"/>
    </row>
    <row r="111" spans="1:23" x14ac:dyDescent="0.25">
      <c r="A111" s="64">
        <v>89</v>
      </c>
      <c r="B111" s="840" t="s">
        <v>2810</v>
      </c>
      <c r="C111" s="333" t="s">
        <v>868</v>
      </c>
      <c r="D111" s="65">
        <v>44831</v>
      </c>
      <c r="E111" s="387" t="s">
        <v>4930</v>
      </c>
      <c r="F111" s="164">
        <v>18</v>
      </c>
      <c r="G111" s="164">
        <f>AVERAGE(CPVTFC3SG0022!O13:P13)</f>
        <v>1.9041999999999999</v>
      </c>
      <c r="H111" s="67">
        <f t="shared" si="16"/>
        <v>7156.9105691056902</v>
      </c>
      <c r="I111" s="332" t="s">
        <v>315</v>
      </c>
      <c r="J111" s="878"/>
      <c r="K111" s="878"/>
      <c r="L111" s="877"/>
      <c r="M111" s="642"/>
      <c r="N111" s="642"/>
      <c r="O111" s="648"/>
      <c r="P111" s="2333"/>
      <c r="Q111" s="2354"/>
      <c r="R111" s="645"/>
      <c r="S111" s="645"/>
      <c r="T111" s="646"/>
      <c r="U111" s="900"/>
      <c r="V111" s="4868" t="s">
        <v>1416</v>
      </c>
      <c r="W111" s="5">
        <v>1</v>
      </c>
    </row>
    <row r="112" spans="1:23" x14ac:dyDescent="0.25">
      <c r="A112" s="64">
        <v>90</v>
      </c>
      <c r="B112" s="840" t="s">
        <v>2810</v>
      </c>
      <c r="C112" s="333" t="s">
        <v>220</v>
      </c>
      <c r="D112" s="65">
        <v>44831</v>
      </c>
      <c r="E112" s="387" t="s">
        <v>4930</v>
      </c>
      <c r="F112" s="164">
        <v>19</v>
      </c>
      <c r="G112" s="164">
        <f>AVERAGE(CPVTFC3SG0022!Q13:R13)</f>
        <v>2.8654500000000001</v>
      </c>
      <c r="H112" s="67">
        <f t="shared" si="16"/>
        <v>11064.430894308944</v>
      </c>
      <c r="I112" s="332" t="s">
        <v>315</v>
      </c>
      <c r="J112" s="901">
        <v>44873</v>
      </c>
      <c r="K112" s="101" t="s">
        <v>5444</v>
      </c>
      <c r="L112" s="145">
        <v>113</v>
      </c>
      <c r="M112" s="99">
        <f>AVERAGE(CPVTFC3SG0048!B16:C16)</f>
        <v>2.93485</v>
      </c>
      <c r="N112" s="100">
        <f>(M112-0.1539)/0.0136*400</f>
        <v>81792.647058823524</v>
      </c>
      <c r="O112" s="858" t="s">
        <v>315</v>
      </c>
      <c r="P112" s="2333"/>
      <c r="Q112" s="2354"/>
      <c r="R112" s="645"/>
      <c r="S112" s="645"/>
      <c r="T112" s="646"/>
      <c r="U112" s="900"/>
      <c r="V112" s="4869"/>
    </row>
    <row r="113" spans="1:23" x14ac:dyDescent="0.25">
      <c r="A113" s="64">
        <v>91</v>
      </c>
      <c r="B113" s="4854" t="s">
        <v>2811</v>
      </c>
      <c r="C113" s="333" t="s">
        <v>868</v>
      </c>
      <c r="D113" s="65">
        <v>44831</v>
      </c>
      <c r="E113" s="387" t="s">
        <v>4930</v>
      </c>
      <c r="F113" s="164">
        <v>20</v>
      </c>
      <c r="G113" s="164">
        <f>AVERAGE(CPVTFC3SG0022!S13:T13)</f>
        <v>2.8336999999999999</v>
      </c>
      <c r="H113" s="67">
        <f t="shared" si="16"/>
        <v>10935.365853658535</v>
      </c>
      <c r="I113" s="332" t="s">
        <v>315</v>
      </c>
      <c r="J113" s="901">
        <v>44873</v>
      </c>
      <c r="K113" s="101" t="s">
        <v>5444</v>
      </c>
      <c r="L113" s="145">
        <v>114</v>
      </c>
      <c r="M113" s="99">
        <f>AVERAGE(CPVTFC3SG0048!D16:E16)</f>
        <v>2.7746500000000003</v>
      </c>
      <c r="N113" s="100">
        <f>(M113-0.1539)/0.0136*400</f>
        <v>77080.882352941189</v>
      </c>
      <c r="O113" s="858" t="s">
        <v>315</v>
      </c>
      <c r="P113" s="2333"/>
      <c r="Q113" s="2354"/>
      <c r="R113" s="645"/>
      <c r="S113" s="645"/>
      <c r="T113" s="646"/>
      <c r="U113" s="900"/>
      <c r="V113" s="286"/>
      <c r="W113" s="5">
        <v>1</v>
      </c>
    </row>
    <row r="114" spans="1:23" x14ac:dyDescent="0.25">
      <c r="A114" s="64">
        <v>92</v>
      </c>
      <c r="B114" s="4860"/>
      <c r="C114" s="333" t="s">
        <v>220</v>
      </c>
      <c r="D114" s="65">
        <v>44831</v>
      </c>
      <c r="E114" s="387" t="s">
        <v>4930</v>
      </c>
      <c r="F114" s="164">
        <v>21</v>
      </c>
      <c r="G114" s="164">
        <f>AVERAGE(CPVTFC3SG0022!U13:V13)</f>
        <v>2.7686000000000002</v>
      </c>
      <c r="H114" s="67">
        <f t="shared" si="16"/>
        <v>10670.731707317073</v>
      </c>
      <c r="I114" s="332" t="s">
        <v>315</v>
      </c>
      <c r="J114" s="901">
        <v>44873</v>
      </c>
      <c r="K114" s="101" t="s">
        <v>5444</v>
      </c>
      <c r="L114" s="145">
        <v>115</v>
      </c>
      <c r="M114" s="99">
        <f>AVERAGE(CPVTFC3SG0048!F16:G16)</f>
        <v>1.5503</v>
      </c>
      <c r="N114" s="100">
        <f>(M114-0.1539)/0.0136*400</f>
        <v>41070.588235294119</v>
      </c>
      <c r="O114" s="858" t="s">
        <v>315</v>
      </c>
      <c r="P114" s="2333"/>
      <c r="Q114" s="2354"/>
      <c r="R114" s="645"/>
      <c r="S114" s="645"/>
      <c r="T114" s="646"/>
      <c r="U114" s="900"/>
      <c r="V114" s="287"/>
    </row>
    <row r="115" spans="1:23" x14ac:dyDescent="0.25">
      <c r="A115" s="64">
        <v>93</v>
      </c>
      <c r="B115" s="4854" t="s">
        <v>2812</v>
      </c>
      <c r="C115" s="333" t="s">
        <v>868</v>
      </c>
      <c r="D115" s="65">
        <v>44831</v>
      </c>
      <c r="E115" s="387" t="s">
        <v>4930</v>
      </c>
      <c r="F115" s="164">
        <v>22</v>
      </c>
      <c r="G115" s="164">
        <f>AVERAGE(CPVTFC3SG0022!W13:X13)</f>
        <v>2.7184499999999998</v>
      </c>
      <c r="H115" s="67">
        <f t="shared" si="16"/>
        <v>10466.869918699185</v>
      </c>
      <c r="I115" s="332" t="s">
        <v>315</v>
      </c>
      <c r="J115" s="901">
        <v>44873</v>
      </c>
      <c r="K115" s="101" t="s">
        <v>5444</v>
      </c>
      <c r="L115" s="145">
        <v>116</v>
      </c>
      <c r="M115" s="99">
        <f>AVERAGE(CPVTFC3SG0048!H16:I16)</f>
        <v>0.76255000000000006</v>
      </c>
      <c r="N115" s="100">
        <f>(M115-0.1539)/0.0136*400</f>
        <v>17901.470588235297</v>
      </c>
      <c r="O115" s="858" t="s">
        <v>315</v>
      </c>
      <c r="P115" s="2333"/>
      <c r="Q115" s="2354"/>
      <c r="R115" s="645"/>
      <c r="S115" s="645"/>
      <c r="T115" s="646"/>
      <c r="U115" s="900"/>
      <c r="V115" s="286"/>
      <c r="W115" s="5">
        <v>1</v>
      </c>
    </row>
    <row r="116" spans="1:23" x14ac:dyDescent="0.25">
      <c r="A116" s="64">
        <v>94</v>
      </c>
      <c r="B116" s="4860"/>
      <c r="C116" s="333" t="s">
        <v>220</v>
      </c>
      <c r="D116" s="65">
        <v>44831</v>
      </c>
      <c r="E116" s="387" t="s">
        <v>4930</v>
      </c>
      <c r="F116" s="164">
        <v>23</v>
      </c>
      <c r="G116" s="164">
        <f>AVERAGE(CPVTFC3SG0022!C15:D15)</f>
        <v>2.8788</v>
      </c>
      <c r="H116" s="67">
        <f t="shared" si="16"/>
        <v>11118.699186991869</v>
      </c>
      <c r="I116" s="332" t="s">
        <v>315</v>
      </c>
      <c r="J116" s="901">
        <v>44873</v>
      </c>
      <c r="K116" s="101" t="s">
        <v>5444</v>
      </c>
      <c r="L116" s="145">
        <v>117</v>
      </c>
      <c r="M116" s="99">
        <f>AVERAGE(CPVTFC3SG0048!J16:K16)</f>
        <v>0.76090000000000002</v>
      </c>
      <c r="N116" s="100">
        <f>(M116-0.1539)/0.0136*400</f>
        <v>17852.941176470587</v>
      </c>
      <c r="O116" s="858" t="s">
        <v>315</v>
      </c>
      <c r="P116" s="2333"/>
      <c r="Q116" s="2354"/>
      <c r="R116" s="645"/>
      <c r="S116" s="645"/>
      <c r="T116" s="646"/>
      <c r="U116" s="900"/>
      <c r="V116" s="287"/>
    </row>
    <row r="117" spans="1:23" x14ac:dyDescent="0.25">
      <c r="A117" s="64">
        <v>95</v>
      </c>
      <c r="B117" s="4854" t="s">
        <v>2813</v>
      </c>
      <c r="C117" s="333" t="s">
        <v>868</v>
      </c>
      <c r="D117" s="65">
        <v>44831</v>
      </c>
      <c r="E117" s="387" t="s">
        <v>4930</v>
      </c>
      <c r="F117" s="164">
        <v>24</v>
      </c>
      <c r="G117" s="164">
        <f>AVERAGE(CPVTFC3SG0022!E15:F15)</f>
        <v>1.7032</v>
      </c>
      <c r="H117" s="67">
        <f t="shared" si="16"/>
        <v>6339.8373983739839</v>
      </c>
      <c r="I117" s="332" t="s">
        <v>315</v>
      </c>
      <c r="J117" s="875"/>
      <c r="K117" s="900"/>
      <c r="L117" s="877"/>
      <c r="M117" s="645"/>
      <c r="N117" s="646"/>
      <c r="O117" s="648"/>
      <c r="P117" s="2333"/>
      <c r="Q117" s="2348"/>
      <c r="R117" s="645"/>
      <c r="S117" s="645"/>
      <c r="T117" s="646"/>
      <c r="U117" s="1259"/>
      <c r="W117" s="5">
        <v>1</v>
      </c>
    </row>
    <row r="118" spans="1:23" ht="15.75" thickBot="1" x14ac:dyDescent="0.3">
      <c r="A118" s="450">
        <v>96</v>
      </c>
      <c r="B118" s="4859"/>
      <c r="C118" s="1354" t="s">
        <v>220</v>
      </c>
      <c r="D118" s="121">
        <v>44831</v>
      </c>
      <c r="E118" s="452" t="s">
        <v>4930</v>
      </c>
      <c r="F118" s="445">
        <v>25</v>
      </c>
      <c r="G118" s="445">
        <f>AVERAGE(CPVTFC3SG0022!G15:H15)</f>
        <v>1.0338499999999999</v>
      </c>
      <c r="H118" s="123">
        <f t="shared" si="16"/>
        <v>3618.9024390243903</v>
      </c>
      <c r="I118" s="1355" t="s">
        <v>315</v>
      </c>
      <c r="J118" s="967"/>
      <c r="K118" s="1267"/>
      <c r="L118" s="794"/>
      <c r="M118" s="969"/>
      <c r="N118" s="970"/>
      <c r="O118" s="657"/>
      <c r="P118" s="2335"/>
      <c r="Q118" s="2349"/>
      <c r="R118" s="969"/>
      <c r="S118" s="969"/>
      <c r="T118" s="970"/>
      <c r="U118" s="1333"/>
    </row>
    <row r="119" spans="1:23" x14ac:dyDescent="0.25">
      <c r="A119" s="406">
        <v>97</v>
      </c>
      <c r="B119" s="4852" t="s">
        <v>2814</v>
      </c>
      <c r="C119" s="1349" t="s">
        <v>868</v>
      </c>
      <c r="D119" s="407">
        <v>44831</v>
      </c>
      <c r="E119" s="477" t="s">
        <v>4930</v>
      </c>
      <c r="F119" s="478">
        <v>26</v>
      </c>
      <c r="G119" s="478">
        <f>AVERAGE(CPVTFC3SG0022!I15:J15)</f>
        <v>2.8446500000000001</v>
      </c>
      <c r="H119" s="405">
        <f t="shared" si="16"/>
        <v>10979.878048780487</v>
      </c>
      <c r="I119" s="1350" t="s">
        <v>315</v>
      </c>
      <c r="J119" s="1326">
        <v>44873</v>
      </c>
      <c r="K119" s="759" t="s">
        <v>5444</v>
      </c>
      <c r="L119" s="479">
        <v>118</v>
      </c>
      <c r="M119" s="1327">
        <f>AVERAGE(CPVTFC3SG0048!L16:M16)</f>
        <v>0.52254999999999996</v>
      </c>
      <c r="N119" s="480">
        <f>(M119-0.1539)/0.0136*400</f>
        <v>10842.647058823528</v>
      </c>
      <c r="O119" s="872" t="s">
        <v>315</v>
      </c>
      <c r="P119" s="4352">
        <v>44895</v>
      </c>
      <c r="Q119" s="479" t="s">
        <v>5570</v>
      </c>
      <c r="R119" s="479">
        <v>28</v>
      </c>
      <c r="S119" s="479">
        <f>AVERAGE(CPVTFC3SG0083!M15:N15)</f>
        <v>1.2192500000000002</v>
      </c>
      <c r="T119" s="4004">
        <f t="shared" ref="T119:T121" si="19">(S119-0.15)/0.0138*66</f>
        <v>5113.8043478260879</v>
      </c>
      <c r="U119" s="4475" t="s">
        <v>315</v>
      </c>
      <c r="V119" s="4868" t="s">
        <v>1416</v>
      </c>
      <c r="W119" s="5">
        <v>1</v>
      </c>
    </row>
    <row r="120" spans="1:23" x14ac:dyDescent="0.25">
      <c r="A120" s="590"/>
      <c r="B120" s="4859"/>
      <c r="C120" s="4489" t="s">
        <v>5448</v>
      </c>
      <c r="D120" s="1149"/>
      <c r="E120" s="1264"/>
      <c r="F120" s="695"/>
      <c r="G120" s="695"/>
      <c r="H120" s="646"/>
      <c r="I120" s="1344"/>
      <c r="J120" s="891"/>
      <c r="K120" s="642"/>
      <c r="L120" s="892"/>
      <c r="M120" s="893"/>
      <c r="N120" s="894"/>
      <c r="O120" s="642"/>
      <c r="P120" s="3500">
        <v>44895</v>
      </c>
      <c r="Q120" s="145" t="s">
        <v>5570</v>
      </c>
      <c r="R120" s="145">
        <v>29</v>
      </c>
      <c r="S120" s="145">
        <f>AVERAGE(CPVTFC3SG0083!O15:P15)</f>
        <v>2.8680500000000002</v>
      </c>
      <c r="T120" s="4002">
        <f t="shared" si="19"/>
        <v>12999.369565217392</v>
      </c>
      <c r="U120" s="4252" t="s">
        <v>315</v>
      </c>
      <c r="V120" s="4870"/>
    </row>
    <row r="121" spans="1:23" x14ac:dyDescent="0.25">
      <c r="A121" s="590"/>
      <c r="B121" s="4859"/>
      <c r="C121" s="4489" t="s">
        <v>863</v>
      </c>
      <c r="D121" s="1149"/>
      <c r="E121" s="1264"/>
      <c r="F121" s="695"/>
      <c r="G121" s="695"/>
      <c r="H121" s="646"/>
      <c r="I121" s="1344"/>
      <c r="J121" s="891"/>
      <c r="K121" s="642"/>
      <c r="L121" s="892"/>
      <c r="M121" s="893"/>
      <c r="N121" s="894"/>
      <c r="O121" s="642"/>
      <c r="P121" s="3500">
        <v>44895</v>
      </c>
      <c r="Q121" s="145" t="s">
        <v>5570</v>
      </c>
      <c r="R121" s="145">
        <v>30</v>
      </c>
      <c r="S121" s="145">
        <f>AVERAGE(CPVTFC3SG0083!Q15:R15)</f>
        <v>2.8335499999999998</v>
      </c>
      <c r="T121" s="4002">
        <f t="shared" si="19"/>
        <v>12834.36956521739</v>
      </c>
      <c r="U121" s="4252" t="s">
        <v>315</v>
      </c>
      <c r="V121" s="4870"/>
    </row>
    <row r="122" spans="1:23" ht="15.75" thickBot="1" x14ac:dyDescent="0.3">
      <c r="A122" s="481">
        <v>98</v>
      </c>
      <c r="B122" s="4853"/>
      <c r="C122" s="1351" t="s">
        <v>220</v>
      </c>
      <c r="D122" s="412">
        <v>44831</v>
      </c>
      <c r="E122" s="484" t="s">
        <v>4930</v>
      </c>
      <c r="F122" s="485">
        <v>27</v>
      </c>
      <c r="G122" s="485">
        <f>AVERAGE(CPVTFC3SG0022!K15:L15)</f>
        <v>2.8929</v>
      </c>
      <c r="H122" s="415">
        <f t="shared" si="16"/>
        <v>11176.0162601626</v>
      </c>
      <c r="I122" s="1352" t="s">
        <v>315</v>
      </c>
      <c r="J122" s="1331">
        <v>44873</v>
      </c>
      <c r="K122" s="727" t="s">
        <v>5444</v>
      </c>
      <c r="L122" s="486">
        <v>119</v>
      </c>
      <c r="M122" s="1332">
        <f>AVERAGE(CPVTFC3SG0048!N16:O16)</f>
        <v>1.6227499999999999</v>
      </c>
      <c r="N122" s="487">
        <f>(M122-0.1539)/0.0136*400</f>
        <v>43201.470588235301</v>
      </c>
      <c r="O122" s="1206" t="s">
        <v>315</v>
      </c>
      <c r="P122" s="1511">
        <v>44881</v>
      </c>
      <c r="Q122" s="2352" t="s">
        <v>5476</v>
      </c>
      <c r="R122" s="414">
        <v>99</v>
      </c>
      <c r="S122" s="414">
        <f>AVERAGE(CPVTFC3SG0057!V12:W12)</f>
        <v>2.2802499999999997</v>
      </c>
      <c r="T122" s="415">
        <f t="shared" ref="T122" si="20">(S122-0.128)/0.0135*66</f>
        <v>10522.111111111109</v>
      </c>
      <c r="U122" s="1209" t="s">
        <v>315</v>
      </c>
      <c r="V122" s="4869"/>
    </row>
    <row r="123" spans="1:23" x14ac:dyDescent="0.25">
      <c r="A123" s="114">
        <v>99</v>
      </c>
      <c r="B123" s="4333" t="s">
        <v>2815</v>
      </c>
      <c r="C123" s="1347" t="s">
        <v>868</v>
      </c>
      <c r="D123" s="115">
        <v>44831</v>
      </c>
      <c r="E123" s="388" t="s">
        <v>4930</v>
      </c>
      <c r="F123" s="444">
        <v>28</v>
      </c>
      <c r="G123" s="444">
        <f>AVERAGE(CPVTFC3SG0022!M15:N15)</f>
        <v>1.36965</v>
      </c>
      <c r="H123" s="117">
        <f t="shared" si="16"/>
        <v>4983.9430894308944</v>
      </c>
      <c r="I123" s="1348" t="s">
        <v>315</v>
      </c>
      <c r="J123" s="1005"/>
      <c r="K123" s="1281"/>
      <c r="L123" s="959"/>
      <c r="M123" s="830"/>
      <c r="N123" s="831"/>
      <c r="O123" s="672"/>
      <c r="P123" s="1288"/>
      <c r="Q123" s="830"/>
      <c r="R123" s="830"/>
      <c r="S123" s="1271"/>
      <c r="T123" s="1271"/>
      <c r="U123" s="1271"/>
      <c r="V123" s="308"/>
      <c r="W123" s="5">
        <v>1</v>
      </c>
    </row>
    <row r="124" spans="1:23" x14ac:dyDescent="0.25">
      <c r="A124" s="64">
        <v>100</v>
      </c>
      <c r="B124" s="840" t="s">
        <v>2815</v>
      </c>
      <c r="C124" s="333" t="s">
        <v>220</v>
      </c>
      <c r="D124" s="65">
        <v>44831</v>
      </c>
      <c r="E124" s="387" t="s">
        <v>4930</v>
      </c>
      <c r="F124" s="164">
        <v>29</v>
      </c>
      <c r="G124" s="164">
        <f>AVERAGE(CPVTFC3SG0022!O15:P15)</f>
        <v>2.8392499999999998</v>
      </c>
      <c r="H124" s="67">
        <f t="shared" si="16"/>
        <v>10957.926829268292</v>
      </c>
      <c r="I124" s="332" t="s">
        <v>315</v>
      </c>
      <c r="J124" s="901">
        <v>44873</v>
      </c>
      <c r="K124" s="101" t="s">
        <v>5444</v>
      </c>
      <c r="L124" s="145">
        <v>120</v>
      </c>
      <c r="M124" s="99">
        <f>AVERAGE(CPVTFC3SG0048!P16:Q16)</f>
        <v>0.49995000000000001</v>
      </c>
      <c r="N124" s="100">
        <f>(M124-0.1539)/0.0136*400</f>
        <v>10177.941176470589</v>
      </c>
      <c r="O124" s="858" t="s">
        <v>315</v>
      </c>
      <c r="P124" s="695"/>
      <c r="Q124" s="645"/>
      <c r="R124" s="645"/>
      <c r="S124" s="694"/>
      <c r="T124" s="694"/>
      <c r="U124" s="694"/>
      <c r="V124" s="287"/>
    </row>
    <row r="125" spans="1:23" x14ac:dyDescent="0.25">
      <c r="A125" s="64">
        <v>101</v>
      </c>
      <c r="B125" s="4854" t="s">
        <v>2816</v>
      </c>
      <c r="C125" s="333" t="s">
        <v>868</v>
      </c>
      <c r="D125" s="65">
        <v>44831</v>
      </c>
      <c r="E125" s="387" t="s">
        <v>4930</v>
      </c>
      <c r="F125" s="164">
        <v>30</v>
      </c>
      <c r="G125" s="164">
        <f>AVERAGE(CPVTFC3SG0022!Q15:R15)</f>
        <v>1.3714500000000001</v>
      </c>
      <c r="H125" s="67">
        <f t="shared" si="16"/>
        <v>4991.2601626016258</v>
      </c>
      <c r="I125" s="332" t="s">
        <v>315</v>
      </c>
      <c r="J125" s="878"/>
      <c r="K125" s="878"/>
      <c r="L125" s="877"/>
      <c r="M125" s="642"/>
      <c r="N125" s="642"/>
      <c r="O125" s="648"/>
      <c r="P125" s="695"/>
      <c r="Q125" s="645"/>
      <c r="R125" s="645"/>
      <c r="S125" s="694"/>
      <c r="T125" s="694"/>
      <c r="U125" s="694"/>
      <c r="V125" s="308"/>
      <c r="W125" s="5">
        <v>1</v>
      </c>
    </row>
    <row r="126" spans="1:23" x14ac:dyDescent="0.25">
      <c r="A126" s="64">
        <v>102</v>
      </c>
      <c r="B126" s="4860"/>
      <c r="C126" s="333" t="s">
        <v>220</v>
      </c>
      <c r="D126" s="65">
        <v>44831</v>
      </c>
      <c r="E126" s="387" t="s">
        <v>4930</v>
      </c>
      <c r="F126" s="164">
        <v>31</v>
      </c>
      <c r="G126" s="164">
        <f>AVERAGE(CPVTFC3SG0022!S15:T15)</f>
        <v>1.7782499999999999</v>
      </c>
      <c r="H126" s="67">
        <f t="shared" si="16"/>
        <v>6644.9186991869919</v>
      </c>
      <c r="I126" s="332" t="s">
        <v>315</v>
      </c>
      <c r="J126" s="878"/>
      <c r="K126" s="878"/>
      <c r="L126" s="877"/>
      <c r="M126" s="642"/>
      <c r="N126" s="642"/>
      <c r="O126" s="648"/>
      <c r="P126" s="695"/>
      <c r="Q126" s="645"/>
      <c r="R126" s="645"/>
      <c r="S126" s="694"/>
      <c r="T126" s="694"/>
      <c r="U126" s="694"/>
      <c r="V126" s="287"/>
    </row>
    <row r="127" spans="1:23" x14ac:dyDescent="0.25">
      <c r="A127" s="64">
        <v>103</v>
      </c>
      <c r="B127" s="4854" t="s">
        <v>2817</v>
      </c>
      <c r="C127" s="333" t="s">
        <v>868</v>
      </c>
      <c r="D127" s="65">
        <v>44831</v>
      </c>
      <c r="E127" s="387" t="s">
        <v>4930</v>
      </c>
      <c r="F127" s="164">
        <v>32</v>
      </c>
      <c r="G127" s="164">
        <f>AVERAGE(CPVTFC3SG0022!U15:V15)</f>
        <v>2.82525</v>
      </c>
      <c r="H127" s="67">
        <f t="shared" si="16"/>
        <v>10901.0162601626</v>
      </c>
      <c r="I127" s="332" t="s">
        <v>315</v>
      </c>
      <c r="J127" s="901">
        <v>44873</v>
      </c>
      <c r="K127" s="101" t="s">
        <v>5444</v>
      </c>
      <c r="L127" s="145">
        <v>121</v>
      </c>
      <c r="M127" s="99">
        <f>AVERAGE(CPVTFC3SG0048!R16:S16)</f>
        <v>0.78205000000000002</v>
      </c>
      <c r="N127" s="100">
        <f t="shared" ref="N127:N132" si="21">(M127-0.1539)/0.0136*400</f>
        <v>18475</v>
      </c>
      <c r="O127" s="858" t="s">
        <v>315</v>
      </c>
      <c r="P127" s="695"/>
      <c r="Q127" s="645"/>
      <c r="R127" s="645"/>
      <c r="S127" s="694"/>
      <c r="T127" s="694"/>
      <c r="U127" s="694"/>
      <c r="W127" s="5">
        <v>1</v>
      </c>
    </row>
    <row r="128" spans="1:23" x14ac:dyDescent="0.25">
      <c r="A128" s="64">
        <v>104</v>
      </c>
      <c r="B128" s="4860"/>
      <c r="C128" s="333" t="s">
        <v>220</v>
      </c>
      <c r="D128" s="65">
        <v>44831</v>
      </c>
      <c r="E128" s="387" t="s">
        <v>4930</v>
      </c>
      <c r="F128" s="164">
        <v>33</v>
      </c>
      <c r="G128" s="164">
        <f>AVERAGE(CPVTFC3SG0022!W15:X15)</f>
        <v>2.7794499999999998</v>
      </c>
      <c r="H128" s="67">
        <f t="shared" si="16"/>
        <v>10714.837398373982</v>
      </c>
      <c r="I128" s="332" t="s">
        <v>315</v>
      </c>
      <c r="J128" s="901">
        <v>44873</v>
      </c>
      <c r="K128" s="101" t="s">
        <v>5444</v>
      </c>
      <c r="L128" s="145">
        <v>122</v>
      </c>
      <c r="M128" s="99">
        <f>AVERAGE(CPVTFC3SG0048!T16:U16)</f>
        <v>0.58725000000000005</v>
      </c>
      <c r="N128" s="100">
        <f t="shared" si="21"/>
        <v>12745.588235294119</v>
      </c>
      <c r="O128" s="858" t="s">
        <v>315</v>
      </c>
      <c r="P128" s="695"/>
      <c r="Q128" s="645"/>
      <c r="R128" s="645"/>
      <c r="S128" s="694"/>
      <c r="T128" s="694"/>
      <c r="U128" s="694"/>
    </row>
    <row r="129" spans="1:23" x14ac:dyDescent="0.25">
      <c r="A129" s="64">
        <v>105</v>
      </c>
      <c r="B129" s="4854" t="s">
        <v>2818</v>
      </c>
      <c r="C129" s="333" t="s">
        <v>868</v>
      </c>
      <c r="D129" s="65">
        <v>44831</v>
      </c>
      <c r="E129" s="387" t="s">
        <v>4930</v>
      </c>
      <c r="F129" s="164">
        <v>34</v>
      </c>
      <c r="G129" s="164">
        <f>AVERAGE(CPVTFC3SG0022!C17:D17)</f>
        <v>2.9137500000000003</v>
      </c>
      <c r="H129" s="67">
        <f t="shared" si="16"/>
        <v>11260.772357723577</v>
      </c>
      <c r="I129" s="332" t="s">
        <v>315</v>
      </c>
      <c r="J129" s="901">
        <v>44873</v>
      </c>
      <c r="K129" s="101" t="s">
        <v>5444</v>
      </c>
      <c r="L129" s="145">
        <v>123</v>
      </c>
      <c r="M129" s="99">
        <f>AVERAGE(CPVTFC3SG0048!V16:W16)</f>
        <v>1.79315</v>
      </c>
      <c r="N129" s="100">
        <f t="shared" si="21"/>
        <v>48213.23529411765</v>
      </c>
      <c r="O129" s="858" t="s">
        <v>315</v>
      </c>
      <c r="P129" s="2333"/>
      <c r="Q129" s="2354"/>
      <c r="R129" s="645"/>
      <c r="S129" s="645"/>
      <c r="T129" s="646"/>
      <c r="U129" s="900"/>
      <c r="V129" s="308"/>
      <c r="W129" s="5">
        <v>1</v>
      </c>
    </row>
    <row r="130" spans="1:23" x14ac:dyDescent="0.25">
      <c r="A130" s="64">
        <v>106</v>
      </c>
      <c r="B130" s="4860"/>
      <c r="C130" s="333" t="s">
        <v>220</v>
      </c>
      <c r="D130" s="65">
        <v>44831</v>
      </c>
      <c r="E130" s="387" t="s">
        <v>4930</v>
      </c>
      <c r="F130" s="164">
        <v>35</v>
      </c>
      <c r="G130" s="164">
        <f>AVERAGE(CPVTFC3SG0022!E17:F17)</f>
        <v>2.8132999999999999</v>
      </c>
      <c r="H130" s="67">
        <f t="shared" si="16"/>
        <v>10852.439024390244</v>
      </c>
      <c r="I130" s="332" t="s">
        <v>315</v>
      </c>
      <c r="J130" s="901">
        <v>44873</v>
      </c>
      <c r="K130" s="101" t="s">
        <v>5444</v>
      </c>
      <c r="L130" s="145">
        <v>124</v>
      </c>
      <c r="M130" s="99">
        <f>AVERAGE(CPVTFC3SG0048!X16:Y16)</f>
        <v>0.96730000000000005</v>
      </c>
      <c r="N130" s="100">
        <f t="shared" si="21"/>
        <v>23923.529411764706</v>
      </c>
      <c r="O130" s="858" t="s">
        <v>315</v>
      </c>
      <c r="P130" s="2333"/>
      <c r="Q130" s="2354"/>
      <c r="R130" s="645"/>
      <c r="S130" s="645"/>
      <c r="T130" s="646"/>
      <c r="U130" s="900"/>
      <c r="V130" s="287"/>
    </row>
    <row r="131" spans="1:23" x14ac:dyDescent="0.25">
      <c r="A131" s="64">
        <v>107</v>
      </c>
      <c r="B131" s="4854" t="s">
        <v>2819</v>
      </c>
      <c r="C131" s="333" t="s">
        <v>868</v>
      </c>
      <c r="D131" s="65">
        <v>44831</v>
      </c>
      <c r="E131" s="387" t="s">
        <v>4930</v>
      </c>
      <c r="F131" s="164">
        <v>36</v>
      </c>
      <c r="G131" s="164">
        <f>AVERAGE(CPVTFC3SG0022!G17:H17)</f>
        <v>2.8025500000000001</v>
      </c>
      <c r="H131" s="67">
        <f t="shared" si="16"/>
        <v>10808.739837398372</v>
      </c>
      <c r="I131" s="332" t="s">
        <v>315</v>
      </c>
      <c r="J131" s="901">
        <v>44873</v>
      </c>
      <c r="K131" s="101" t="s">
        <v>5444</v>
      </c>
      <c r="L131" s="145">
        <v>125</v>
      </c>
      <c r="M131" s="99">
        <f>AVERAGE(CPVTFC3SG0048!B18:C18)</f>
        <v>0.99830000000000008</v>
      </c>
      <c r="N131" s="100">
        <f t="shared" si="21"/>
        <v>24835.294117647059</v>
      </c>
      <c r="O131" s="858" t="s">
        <v>315</v>
      </c>
      <c r="P131" s="2333"/>
      <c r="Q131" s="2354"/>
      <c r="R131" s="645"/>
      <c r="S131" s="645"/>
      <c r="T131" s="646"/>
      <c r="U131" s="900"/>
      <c r="W131" s="5">
        <v>1</v>
      </c>
    </row>
    <row r="132" spans="1:23" x14ac:dyDescent="0.25">
      <c r="A132" s="64">
        <v>108</v>
      </c>
      <c r="B132" s="4860"/>
      <c r="C132" s="333" t="s">
        <v>220</v>
      </c>
      <c r="D132" s="65">
        <v>44831</v>
      </c>
      <c r="E132" s="387" t="s">
        <v>4930</v>
      </c>
      <c r="F132" s="164">
        <v>37</v>
      </c>
      <c r="G132" s="164">
        <f>AVERAGE(CPVTFC3SG0022!I17:J17)</f>
        <v>2.8993000000000002</v>
      </c>
      <c r="H132" s="67">
        <f t="shared" si="16"/>
        <v>11202.032520325203</v>
      </c>
      <c r="I132" s="332" t="s">
        <v>315</v>
      </c>
      <c r="J132" s="901">
        <v>44873</v>
      </c>
      <c r="K132" s="101" t="s">
        <v>5444</v>
      </c>
      <c r="L132" s="145">
        <v>126</v>
      </c>
      <c r="M132" s="99">
        <f>AVERAGE(CPVTFC3SG0048!D18:E18)</f>
        <v>2.8651499999999999</v>
      </c>
      <c r="N132" s="100">
        <f t="shared" si="21"/>
        <v>79742.647058823524</v>
      </c>
      <c r="O132" s="858" t="s">
        <v>315</v>
      </c>
      <c r="P132" s="695"/>
      <c r="Q132" s="645"/>
      <c r="R132" s="645"/>
      <c r="S132" s="694"/>
      <c r="T132" s="694"/>
      <c r="U132" s="694"/>
      <c r="V132" s="315"/>
    </row>
    <row r="133" spans="1:23" x14ac:dyDescent="0.25">
      <c r="A133" s="64">
        <v>109</v>
      </c>
      <c r="B133" s="840" t="s">
        <v>2820</v>
      </c>
      <c r="C133" s="333" t="s">
        <v>868</v>
      </c>
      <c r="D133" s="65">
        <v>44831</v>
      </c>
      <c r="E133" s="387" t="s">
        <v>4930</v>
      </c>
      <c r="F133" s="164">
        <v>38</v>
      </c>
      <c r="G133" s="164">
        <f>AVERAGE(CPVTFC3SG0022!K17:L17)</f>
        <v>1.3594499999999998</v>
      </c>
      <c r="H133" s="67">
        <f t="shared" si="16"/>
        <v>4942.4796747967475</v>
      </c>
      <c r="I133" s="332" t="s">
        <v>315</v>
      </c>
      <c r="J133" s="875"/>
      <c r="K133" s="900"/>
      <c r="L133" s="877"/>
      <c r="M133" s="645"/>
      <c r="N133" s="646"/>
      <c r="O133" s="648"/>
      <c r="P133" s="695"/>
      <c r="Q133" s="645"/>
      <c r="R133" s="645"/>
      <c r="S133" s="694"/>
      <c r="T133" s="694"/>
      <c r="U133" s="694"/>
      <c r="V133" s="4868" t="s">
        <v>1416</v>
      </c>
      <c r="W133" s="5">
        <v>1</v>
      </c>
    </row>
    <row r="134" spans="1:23" x14ac:dyDescent="0.25">
      <c r="A134" s="64">
        <v>110</v>
      </c>
      <c r="B134" s="840" t="s">
        <v>2820</v>
      </c>
      <c r="C134" s="333" t="s">
        <v>220</v>
      </c>
      <c r="D134" s="65">
        <v>44831</v>
      </c>
      <c r="E134" s="387" t="s">
        <v>4930</v>
      </c>
      <c r="F134" s="164">
        <v>39</v>
      </c>
      <c r="G134" s="164">
        <f>AVERAGE(CPVTFC3SG0022!M17:N17)</f>
        <v>2.8677000000000001</v>
      </c>
      <c r="H134" s="67">
        <f t="shared" si="16"/>
        <v>11073.577235772358</v>
      </c>
      <c r="I134" s="332" t="s">
        <v>315</v>
      </c>
      <c r="J134" s="901">
        <v>44873</v>
      </c>
      <c r="K134" s="101" t="s">
        <v>5444</v>
      </c>
      <c r="L134" s="145">
        <v>127</v>
      </c>
      <c r="M134" s="99">
        <f>AVERAGE(CPVTFC3SG0048!F18:G18)</f>
        <v>2.8263999999999996</v>
      </c>
      <c r="N134" s="100">
        <f>(M134-0.1539)/0.0136*400</f>
        <v>78602.941176470573</v>
      </c>
      <c r="O134" s="858" t="s">
        <v>315</v>
      </c>
      <c r="P134" s="2333"/>
      <c r="Q134" s="2354"/>
      <c r="R134" s="645"/>
      <c r="S134" s="645"/>
      <c r="T134" s="646"/>
      <c r="U134" s="900"/>
      <c r="V134" s="4869"/>
    </row>
    <row r="135" spans="1:23" x14ac:dyDescent="0.25">
      <c r="A135" s="64">
        <v>111</v>
      </c>
      <c r="B135" s="4854" t="s">
        <v>2821</v>
      </c>
      <c r="C135" s="333" t="s">
        <v>868</v>
      </c>
      <c r="D135" s="65">
        <v>44831</v>
      </c>
      <c r="E135" s="387" t="s">
        <v>4930</v>
      </c>
      <c r="F135" s="164">
        <v>40</v>
      </c>
      <c r="G135" s="164">
        <f>AVERAGE(CPVTFC3SG0022!O17:P17)</f>
        <v>2.7884000000000002</v>
      </c>
      <c r="H135" s="67">
        <f t="shared" si="16"/>
        <v>10751.219512195123</v>
      </c>
      <c r="I135" s="332" t="s">
        <v>315</v>
      </c>
      <c r="J135" s="901">
        <v>44873</v>
      </c>
      <c r="K135" s="101" t="s">
        <v>5444</v>
      </c>
      <c r="L135" s="145">
        <v>128</v>
      </c>
      <c r="M135" s="99">
        <f>AVERAGE(CPVTFC3SG0048!H18:I18)</f>
        <v>1.0176499999999999</v>
      </c>
      <c r="N135" s="100">
        <f>(M135-0.1539)/0.0136*400</f>
        <v>25404.411764705881</v>
      </c>
      <c r="O135" s="858" t="s">
        <v>315</v>
      </c>
      <c r="P135" s="2333"/>
      <c r="Q135" s="2354"/>
      <c r="R135" s="645"/>
      <c r="S135" s="645"/>
      <c r="T135" s="646"/>
      <c r="U135" s="900"/>
      <c r="V135" s="284"/>
      <c r="W135" s="5">
        <v>1</v>
      </c>
    </row>
    <row r="136" spans="1:23" x14ac:dyDescent="0.25">
      <c r="A136" s="64">
        <v>112</v>
      </c>
      <c r="B136" s="4860"/>
      <c r="C136" s="333" t="s">
        <v>220</v>
      </c>
      <c r="D136" s="65">
        <v>44831</v>
      </c>
      <c r="E136" s="387" t="s">
        <v>4930</v>
      </c>
      <c r="F136" s="164">
        <v>41</v>
      </c>
      <c r="G136" s="164">
        <f>AVERAGE(CPVTFC3SG0022!Q17:R17)</f>
        <v>2.8125</v>
      </c>
      <c r="H136" s="67">
        <f t="shared" si="16"/>
        <v>10849.186991869918</v>
      </c>
      <c r="I136" s="332" t="s">
        <v>315</v>
      </c>
      <c r="J136" s="901">
        <v>44873</v>
      </c>
      <c r="K136" s="101" t="s">
        <v>5444</v>
      </c>
      <c r="L136" s="145">
        <v>129</v>
      </c>
      <c r="M136" s="99">
        <f>AVERAGE(CPVTFC3SG0048!J18:K18)</f>
        <v>0.66339999999999999</v>
      </c>
      <c r="N136" s="100">
        <f>(M136-0.1539)/0.0136*400</f>
        <v>14985.294117647058</v>
      </c>
      <c r="O136" s="858" t="s">
        <v>315</v>
      </c>
      <c r="P136" s="2333"/>
      <c r="Q136" s="2354"/>
      <c r="R136" s="645"/>
      <c r="S136" s="645"/>
      <c r="T136" s="646"/>
      <c r="U136" s="1259"/>
      <c r="V136" s="286"/>
    </row>
    <row r="137" spans="1:23" x14ac:dyDescent="0.25">
      <c r="A137" s="64">
        <v>113</v>
      </c>
      <c r="B137" s="4854" t="s">
        <v>2822</v>
      </c>
      <c r="C137" s="333" t="s">
        <v>868</v>
      </c>
      <c r="D137" s="65">
        <v>44831</v>
      </c>
      <c r="E137" s="387" t="s">
        <v>4930</v>
      </c>
      <c r="F137" s="164">
        <v>42</v>
      </c>
      <c r="G137" s="164">
        <f>AVERAGE(CPVTFC3SG0022!S17:T17)</f>
        <v>2.7317499999999999</v>
      </c>
      <c r="H137" s="67">
        <f t="shared" si="16"/>
        <v>10520.934959349594</v>
      </c>
      <c r="I137" s="332" t="s">
        <v>315</v>
      </c>
      <c r="J137" s="901">
        <v>44873</v>
      </c>
      <c r="K137" s="101" t="s">
        <v>5444</v>
      </c>
      <c r="L137" s="145">
        <v>130</v>
      </c>
      <c r="M137" s="99">
        <f>AVERAGE(CPVTFC3SG0048!L18:M18)</f>
        <v>0.47165000000000001</v>
      </c>
      <c r="N137" s="100">
        <f>(M137-0.1539)/0.0136*400</f>
        <v>9345.5882352941171</v>
      </c>
      <c r="O137" s="858" t="s">
        <v>315</v>
      </c>
      <c r="P137" s="2334"/>
      <c r="Q137" s="2135"/>
      <c r="R137" s="645"/>
      <c r="S137" s="645"/>
      <c r="T137" s="646"/>
      <c r="U137" s="694"/>
      <c r="V137" s="287"/>
      <c r="W137" s="5">
        <v>1</v>
      </c>
    </row>
    <row r="138" spans="1:23" x14ac:dyDescent="0.25">
      <c r="A138" s="64">
        <v>114</v>
      </c>
      <c r="B138" s="4860"/>
      <c r="C138" s="333" t="s">
        <v>220</v>
      </c>
      <c r="D138" s="65">
        <v>44831</v>
      </c>
      <c r="E138" s="387" t="s">
        <v>4930</v>
      </c>
      <c r="F138" s="164">
        <v>43</v>
      </c>
      <c r="G138" s="164">
        <f>AVERAGE(CPVTFC3SG0022!U17:V17)</f>
        <v>2.5057</v>
      </c>
      <c r="H138" s="67">
        <f t="shared" si="16"/>
        <v>9602.0325203252032</v>
      </c>
      <c r="I138" s="332" t="s">
        <v>315</v>
      </c>
      <c r="J138" s="884">
        <v>44873</v>
      </c>
      <c r="K138" s="421" t="s">
        <v>5444</v>
      </c>
      <c r="L138" s="885">
        <v>131</v>
      </c>
      <c r="M138" s="886">
        <f>AVERAGE(CPVTFC3SG0048!N18:O18)</f>
        <v>0.20335</v>
      </c>
      <c r="N138" s="887">
        <f>(M138-0.1539)/0.0136*400</f>
        <v>1454.4117647058822</v>
      </c>
      <c r="O138" s="889" t="s">
        <v>315</v>
      </c>
      <c r="P138" s="695"/>
      <c r="Q138" s="645"/>
      <c r="R138" s="645"/>
      <c r="S138" s="694"/>
      <c r="T138" s="694"/>
      <c r="U138" s="694"/>
    </row>
    <row r="139" spans="1:23" x14ac:dyDescent="0.25">
      <c r="A139" s="6">
        <v>115</v>
      </c>
      <c r="B139" s="4845" t="s">
        <v>2823</v>
      </c>
      <c r="C139" s="319" t="s">
        <v>868</v>
      </c>
      <c r="D139" s="18">
        <v>44831</v>
      </c>
      <c r="E139" s="380" t="s">
        <v>4930</v>
      </c>
      <c r="F139" s="102">
        <v>44</v>
      </c>
      <c r="G139" s="102">
        <f>AVERAGE(CPVTFC3SG0022!W17:X17)</f>
        <v>0.44969999999999999</v>
      </c>
      <c r="H139" s="13">
        <f t="shared" si="16"/>
        <v>1244.3089430894308</v>
      </c>
      <c r="I139" s="4510" t="s">
        <v>314</v>
      </c>
      <c r="J139" s="875"/>
      <c r="K139" s="876"/>
      <c r="L139" s="877"/>
      <c r="M139" s="645"/>
      <c r="N139" s="646"/>
      <c r="O139" s="648"/>
      <c r="P139" s="2333"/>
      <c r="Q139" s="2354"/>
      <c r="R139" s="645"/>
      <c r="S139" s="645"/>
      <c r="T139" s="646"/>
      <c r="U139" s="900"/>
      <c r="V139" s="4868" t="s">
        <v>1416</v>
      </c>
      <c r="W139" s="5">
        <v>1</v>
      </c>
    </row>
    <row r="140" spans="1:23" x14ac:dyDescent="0.25">
      <c r="A140" s="9">
        <v>116</v>
      </c>
      <c r="B140" s="4855"/>
      <c r="C140" s="327" t="s">
        <v>220</v>
      </c>
      <c r="D140" s="19">
        <v>44831</v>
      </c>
      <c r="E140" s="384" t="s">
        <v>4930</v>
      </c>
      <c r="F140" s="103">
        <v>45</v>
      </c>
      <c r="G140" s="103">
        <f>AVERAGE(CPVTFC3SG0022!C19:D19)</f>
        <v>2.86375</v>
      </c>
      <c r="H140" s="14">
        <f t="shared" si="16"/>
        <v>11057.520325203252</v>
      </c>
      <c r="I140" s="326" t="s">
        <v>315</v>
      </c>
      <c r="J140" s="878"/>
      <c r="K140" s="878"/>
      <c r="L140" s="877"/>
      <c r="M140" s="642"/>
      <c r="N140" s="642"/>
      <c r="O140" s="648"/>
      <c r="P140" s="2333"/>
      <c r="Q140" s="2354"/>
      <c r="R140" s="645"/>
      <c r="S140" s="645"/>
      <c r="T140" s="646"/>
      <c r="U140" s="900"/>
      <c r="V140" s="4869"/>
    </row>
    <row r="141" spans="1:23" x14ac:dyDescent="0.25">
      <c r="A141" s="64">
        <v>117</v>
      </c>
      <c r="B141" s="840" t="s">
        <v>2824</v>
      </c>
      <c r="C141" s="333" t="s">
        <v>868</v>
      </c>
      <c r="D141" s="65">
        <v>44831</v>
      </c>
      <c r="E141" s="387" t="s">
        <v>4930</v>
      </c>
      <c r="F141" s="164">
        <v>46</v>
      </c>
      <c r="G141" s="164">
        <f>AVERAGE(CPVTFC3SG0022!E19:F19)</f>
        <v>1.3221499999999999</v>
      </c>
      <c r="H141" s="67">
        <f t="shared" si="16"/>
        <v>4790.8536585365855</v>
      </c>
      <c r="I141" s="332" t="s">
        <v>315</v>
      </c>
      <c r="J141" s="875"/>
      <c r="K141" s="900"/>
      <c r="L141" s="877"/>
      <c r="M141" s="645"/>
      <c r="N141" s="646"/>
      <c r="O141" s="648"/>
      <c r="P141" s="2333"/>
      <c r="Q141" s="2354"/>
      <c r="R141" s="645"/>
      <c r="S141" s="645"/>
      <c r="T141" s="646"/>
      <c r="U141" s="900"/>
      <c r="V141" s="4868" t="s">
        <v>1416</v>
      </c>
      <c r="W141" s="5">
        <v>1</v>
      </c>
    </row>
    <row r="142" spans="1:23" x14ac:dyDescent="0.25">
      <c r="A142" s="64">
        <v>118</v>
      </c>
      <c r="B142" s="840" t="s">
        <v>2824</v>
      </c>
      <c r="C142" s="333" t="s">
        <v>220</v>
      </c>
      <c r="D142" s="65">
        <v>44831</v>
      </c>
      <c r="E142" s="387" t="s">
        <v>4930</v>
      </c>
      <c r="F142" s="164">
        <v>47</v>
      </c>
      <c r="G142" s="164">
        <f>AVERAGE(CPVTFC3SG0022!G19:H19)</f>
        <v>2.8859000000000004</v>
      </c>
      <c r="H142" s="67">
        <f t="shared" si="16"/>
        <v>11147.560975609756</v>
      </c>
      <c r="I142" s="332" t="s">
        <v>315</v>
      </c>
      <c r="J142" s="901">
        <v>44873</v>
      </c>
      <c r="K142" s="101" t="s">
        <v>5444</v>
      </c>
      <c r="L142" s="145">
        <v>132</v>
      </c>
      <c r="M142" s="99">
        <f>AVERAGE(CPVTFC3SG0048!P18:Q18)</f>
        <v>1.5882499999999999</v>
      </c>
      <c r="N142" s="100">
        <f>(M142-0.1539)/0.0136*400</f>
        <v>42186.764705882357</v>
      </c>
      <c r="O142" s="858" t="s">
        <v>315</v>
      </c>
      <c r="P142" s="2333"/>
      <c r="Q142" s="2354"/>
      <c r="R142" s="645"/>
      <c r="S142" s="645"/>
      <c r="T142" s="646"/>
      <c r="U142" s="900"/>
      <c r="V142" s="4869"/>
    </row>
    <row r="143" spans="1:23" x14ac:dyDescent="0.25">
      <c r="A143" s="64">
        <v>119</v>
      </c>
      <c r="B143" s="4854" t="s">
        <v>2825</v>
      </c>
      <c r="C143" s="333" t="s">
        <v>868</v>
      </c>
      <c r="D143" s="65">
        <v>44831</v>
      </c>
      <c r="E143" s="387" t="s">
        <v>4930</v>
      </c>
      <c r="F143" s="164">
        <v>48</v>
      </c>
      <c r="G143" s="164">
        <f>AVERAGE(CPVTFC3SG0022!I19:J19)</f>
        <v>2.2352499999999997</v>
      </c>
      <c r="H143" s="67">
        <f t="shared" si="16"/>
        <v>8502.6422764227609</v>
      </c>
      <c r="I143" s="332" t="s">
        <v>315</v>
      </c>
      <c r="J143" s="884">
        <v>44873</v>
      </c>
      <c r="K143" s="421" t="s">
        <v>5444</v>
      </c>
      <c r="L143" s="885">
        <v>133</v>
      </c>
      <c r="M143" s="886">
        <f>AVERAGE(CPVTFC3SG0048!R18:S18)</f>
        <v>0.27605000000000002</v>
      </c>
      <c r="N143" s="887">
        <f>(M143-0.1539)/0.0136*400</f>
        <v>3592.6470588235297</v>
      </c>
      <c r="O143" s="889" t="s">
        <v>315</v>
      </c>
      <c r="P143" s="2333"/>
      <c r="Q143" s="2354"/>
      <c r="R143" s="645"/>
      <c r="S143" s="645"/>
      <c r="T143" s="646"/>
      <c r="U143" s="1259"/>
      <c r="V143" s="287"/>
      <c r="W143" s="5">
        <v>1</v>
      </c>
    </row>
    <row r="144" spans="1:23" x14ac:dyDescent="0.25">
      <c r="A144" s="64">
        <v>120</v>
      </c>
      <c r="B144" s="4860"/>
      <c r="C144" s="333" t="s">
        <v>220</v>
      </c>
      <c r="D144" s="65">
        <v>44831</v>
      </c>
      <c r="E144" s="387" t="s">
        <v>4930</v>
      </c>
      <c r="F144" s="164">
        <v>49</v>
      </c>
      <c r="G144" s="164">
        <f>AVERAGE(CPVTFC3SG0022!K19:L19)</f>
        <v>2.90035</v>
      </c>
      <c r="H144" s="67">
        <f t="shared" si="16"/>
        <v>11206.300813008129</v>
      </c>
      <c r="I144" s="332" t="s">
        <v>315</v>
      </c>
      <c r="J144" s="901">
        <v>44873</v>
      </c>
      <c r="K144" s="101" t="s">
        <v>5444</v>
      </c>
      <c r="L144" s="145">
        <v>134</v>
      </c>
      <c r="M144" s="99">
        <f>AVERAGE(CPVTFC3SG0048!T18:U18)</f>
        <v>0.75814999999999999</v>
      </c>
      <c r="N144" s="100">
        <f>(M144-0.1539)/0.0136*400</f>
        <v>17772.058823529413</v>
      </c>
      <c r="O144" s="858" t="s">
        <v>315</v>
      </c>
      <c r="P144" s="2333"/>
      <c r="Q144" s="2354"/>
      <c r="R144" s="645"/>
      <c r="S144" s="645"/>
      <c r="T144" s="646"/>
      <c r="U144" s="900"/>
      <c r="V144" s="286"/>
    </row>
    <row r="145" spans="1:23" x14ac:dyDescent="0.25">
      <c r="A145" s="64">
        <v>121</v>
      </c>
      <c r="B145" s="4854" t="s">
        <v>2826</v>
      </c>
      <c r="C145" s="333" t="s">
        <v>868</v>
      </c>
      <c r="D145" s="65">
        <v>44831</v>
      </c>
      <c r="E145" s="387" t="s">
        <v>4930</v>
      </c>
      <c r="F145" s="164">
        <v>50</v>
      </c>
      <c r="G145" s="164">
        <f>AVERAGE(CPVTFC3SG0022!M19:N19)</f>
        <v>0.46830000000000005</v>
      </c>
      <c r="H145" s="67">
        <f t="shared" si="16"/>
        <v>1319.9186991869919</v>
      </c>
      <c r="I145" s="4513" t="s">
        <v>315</v>
      </c>
      <c r="J145" s="875"/>
      <c r="K145" s="900"/>
      <c r="L145" s="877"/>
      <c r="M145" s="645"/>
      <c r="N145" s="646"/>
      <c r="O145" s="648"/>
      <c r="P145" s="2333"/>
      <c r="Q145" s="2354"/>
      <c r="R145" s="645"/>
      <c r="S145" s="645"/>
      <c r="T145" s="646"/>
      <c r="U145" s="900"/>
      <c r="V145" s="4868" t="s">
        <v>1416</v>
      </c>
      <c r="W145" s="5">
        <v>1</v>
      </c>
    </row>
    <row r="146" spans="1:23" x14ac:dyDescent="0.25">
      <c r="A146" s="64">
        <v>122</v>
      </c>
      <c r="B146" s="4860"/>
      <c r="C146" s="333" t="s">
        <v>220</v>
      </c>
      <c r="D146" s="65">
        <v>44831</v>
      </c>
      <c r="E146" s="387" t="s">
        <v>4930</v>
      </c>
      <c r="F146" s="164">
        <v>51</v>
      </c>
      <c r="G146" s="164">
        <f>AVERAGE(CPVTFC3SG0022!O19:P19)</f>
        <v>2.2422000000000004</v>
      </c>
      <c r="H146" s="67">
        <f t="shared" si="16"/>
        <v>8530.8943089430904</v>
      </c>
      <c r="I146" s="332" t="s">
        <v>315</v>
      </c>
      <c r="J146" s="878"/>
      <c r="K146" s="878"/>
      <c r="L146" s="877"/>
      <c r="M146" s="642"/>
      <c r="N146" s="642"/>
      <c r="O146" s="648"/>
      <c r="P146" s="695"/>
      <c r="Q146" s="645"/>
      <c r="R146" s="645"/>
      <c r="S146" s="694"/>
      <c r="T146" s="694"/>
      <c r="U146" s="694"/>
      <c r="V146" s="4869"/>
    </row>
    <row r="147" spans="1:23" x14ac:dyDescent="0.25">
      <c r="A147" s="64">
        <v>123</v>
      </c>
      <c r="B147" s="840" t="s">
        <v>2827</v>
      </c>
      <c r="C147" s="333" t="s">
        <v>868</v>
      </c>
      <c r="D147" s="65">
        <v>44831</v>
      </c>
      <c r="E147" s="387" t="s">
        <v>4930</v>
      </c>
      <c r="F147" s="164">
        <v>52</v>
      </c>
      <c r="G147" s="164">
        <f>AVERAGE(CPVTFC3SG0022!Q19:R19)</f>
        <v>0.98899999999999999</v>
      </c>
      <c r="H147" s="67">
        <f t="shared" si="16"/>
        <v>3436.585365853658</v>
      </c>
      <c r="I147" s="332" t="s">
        <v>315</v>
      </c>
      <c r="J147" s="875"/>
      <c r="K147" s="900"/>
      <c r="L147" s="877"/>
      <c r="M147" s="645"/>
      <c r="N147" s="646"/>
      <c r="O147" s="648"/>
      <c r="P147" s="695"/>
      <c r="Q147" s="645"/>
      <c r="R147" s="645"/>
      <c r="S147" s="694"/>
      <c r="T147" s="694"/>
      <c r="U147" s="694"/>
      <c r="V147" s="4868" t="s">
        <v>1416</v>
      </c>
      <c r="W147" s="5">
        <v>1</v>
      </c>
    </row>
    <row r="148" spans="1:23" x14ac:dyDescent="0.25">
      <c r="A148" s="64">
        <v>124</v>
      </c>
      <c r="B148" s="840" t="s">
        <v>2827</v>
      </c>
      <c r="C148" s="333" t="s">
        <v>220</v>
      </c>
      <c r="D148" s="65">
        <v>44831</v>
      </c>
      <c r="E148" s="387" t="s">
        <v>4930</v>
      </c>
      <c r="F148" s="164">
        <v>53</v>
      </c>
      <c r="G148" s="164">
        <f>AVERAGE(CPVTFC3SG0022!S19:T19)</f>
        <v>2.8028</v>
      </c>
      <c r="H148" s="67">
        <f t="shared" si="16"/>
        <v>10809.756097560976</v>
      </c>
      <c r="I148" s="332" t="s">
        <v>315</v>
      </c>
      <c r="J148" s="901">
        <v>44873</v>
      </c>
      <c r="K148" s="101" t="s">
        <v>5444</v>
      </c>
      <c r="L148" s="145">
        <v>135</v>
      </c>
      <c r="M148" s="99">
        <f>AVERAGE(CPVTFC3SG0048!V18:W18)</f>
        <v>1.2176</v>
      </c>
      <c r="N148" s="100">
        <f>(M148-0.1539)/0.0136*400</f>
        <v>31285.294117647059</v>
      </c>
      <c r="O148" s="858" t="s">
        <v>315</v>
      </c>
      <c r="P148" s="695"/>
      <c r="Q148" s="645"/>
      <c r="R148" s="645"/>
      <c r="S148" s="694"/>
      <c r="T148" s="694"/>
      <c r="U148" s="694"/>
      <c r="V148" s="4869"/>
    </row>
    <row r="149" spans="1:23" x14ac:dyDescent="0.25">
      <c r="A149" s="64">
        <v>125</v>
      </c>
      <c r="B149" s="840" t="s">
        <v>2828</v>
      </c>
      <c r="C149" s="333" t="s">
        <v>868</v>
      </c>
      <c r="D149" s="65">
        <v>44831</v>
      </c>
      <c r="E149" s="387" t="s">
        <v>4930</v>
      </c>
      <c r="F149" s="164">
        <v>54</v>
      </c>
      <c r="G149" s="164">
        <f>AVERAGE(CPVTFC3SG0022!U19:V19)</f>
        <v>1.3795500000000001</v>
      </c>
      <c r="H149" s="67">
        <f t="shared" si="16"/>
        <v>5024.1869918699185</v>
      </c>
      <c r="I149" s="332" t="s">
        <v>315</v>
      </c>
      <c r="J149" s="875"/>
      <c r="K149" s="900"/>
      <c r="L149" s="877"/>
      <c r="M149" s="645"/>
      <c r="N149" s="646"/>
      <c r="O149" s="648"/>
      <c r="P149" s="695"/>
      <c r="Q149" s="645"/>
      <c r="R149" s="645"/>
      <c r="S149" s="694"/>
      <c r="T149" s="694"/>
      <c r="U149" s="694"/>
      <c r="V149" s="4868" t="s">
        <v>1416</v>
      </c>
      <c r="W149" s="5">
        <v>1</v>
      </c>
    </row>
    <row r="150" spans="1:23" ht="15.75" thickBot="1" x14ac:dyDescent="0.3">
      <c r="A150" s="450">
        <v>126</v>
      </c>
      <c r="B150" s="840" t="s">
        <v>2828</v>
      </c>
      <c r="C150" s="1354" t="s">
        <v>220</v>
      </c>
      <c r="D150" s="121">
        <v>44831</v>
      </c>
      <c r="E150" s="452" t="s">
        <v>4930</v>
      </c>
      <c r="F150" s="445">
        <v>55</v>
      </c>
      <c r="G150" s="445">
        <f>AVERAGE(CPVTFC3SG0022!W19:X19)</f>
        <v>2.8055500000000002</v>
      </c>
      <c r="H150" s="123">
        <f t="shared" si="16"/>
        <v>10820.934959349594</v>
      </c>
      <c r="I150" s="1355" t="s">
        <v>315</v>
      </c>
      <c r="J150" s="1328">
        <v>44873</v>
      </c>
      <c r="K150" s="699" t="s">
        <v>5444</v>
      </c>
      <c r="L150" s="453">
        <v>136</v>
      </c>
      <c r="M150" s="1329">
        <f>AVERAGE(CPVTFC3SG0048!X18:Y18)</f>
        <v>1.9213499999999999</v>
      </c>
      <c r="N150" s="454">
        <f>(M150-0.1539)/0.0136*400</f>
        <v>51983.823529411769</v>
      </c>
      <c r="O150" s="1330" t="s">
        <v>315</v>
      </c>
      <c r="P150" s="1586"/>
      <c r="Q150" s="969"/>
      <c r="R150" s="969"/>
      <c r="S150" s="1268"/>
      <c r="T150" s="1268"/>
      <c r="U150" s="1268"/>
      <c r="V150" s="4869"/>
    </row>
    <row r="151" spans="1:23" x14ac:dyDescent="0.25">
      <c r="A151" s="406">
        <v>127</v>
      </c>
      <c r="B151" s="4852" t="s">
        <v>2829</v>
      </c>
      <c r="C151" s="1349" t="s">
        <v>868</v>
      </c>
      <c r="D151" s="407">
        <v>44831</v>
      </c>
      <c r="E151" s="477" t="s">
        <v>4930</v>
      </c>
      <c r="F151" s="478">
        <v>56</v>
      </c>
      <c r="G151" s="478">
        <f>AVERAGE(CPVTFC3SG0022!C21:D21)</f>
        <v>2.1970000000000001</v>
      </c>
      <c r="H151" s="405">
        <f t="shared" si="16"/>
        <v>8347.1544715447144</v>
      </c>
      <c r="I151" s="1350" t="s">
        <v>315</v>
      </c>
      <c r="J151" s="1356">
        <v>44873</v>
      </c>
      <c r="K151" s="1012" t="s">
        <v>5444</v>
      </c>
      <c r="L151" s="1357">
        <v>137</v>
      </c>
      <c r="M151" s="1358">
        <f>AVERAGE(CPVTFC3SG0048!B20:C20)</f>
        <v>0.23799999999999999</v>
      </c>
      <c r="N151" s="1359">
        <f>(M151-0.1539)/0.0136*400</f>
        <v>2473.5294117647054</v>
      </c>
      <c r="O151" s="1360" t="s">
        <v>315</v>
      </c>
      <c r="P151" s="4352">
        <v>44895</v>
      </c>
      <c r="Q151" s="479" t="s">
        <v>5570</v>
      </c>
      <c r="R151" s="479">
        <v>31</v>
      </c>
      <c r="S151" s="479">
        <f>AVERAGE(CPVTFC3SG0083!S15:T15)</f>
        <v>0.44105</v>
      </c>
      <c r="T151" s="4004">
        <f t="shared" ref="T151" si="22">(S151-0.15)/0.0138*66</f>
        <v>1391.9782608695652</v>
      </c>
      <c r="U151" s="4475" t="s">
        <v>315</v>
      </c>
      <c r="V151" s="4871"/>
      <c r="W151" s="5">
        <v>1</v>
      </c>
    </row>
    <row r="152" spans="1:23" x14ac:dyDescent="0.25">
      <c r="A152" s="590"/>
      <c r="B152" s="4859"/>
      <c r="C152" s="333" t="s">
        <v>5448</v>
      </c>
      <c r="D152" s="1149"/>
      <c r="E152" s="1264"/>
      <c r="F152" s="695"/>
      <c r="G152" s="695"/>
      <c r="H152" s="646"/>
      <c r="I152" s="1344"/>
      <c r="J152" s="891"/>
      <c r="K152" s="642"/>
      <c r="L152" s="892"/>
      <c r="M152" s="893"/>
      <c r="N152" s="894"/>
      <c r="O152" s="648"/>
      <c r="P152" s="2340">
        <v>44881</v>
      </c>
      <c r="Q152" s="2355" t="s">
        <v>5476</v>
      </c>
      <c r="R152" s="7">
        <v>100</v>
      </c>
      <c r="S152" s="7">
        <f>AVERAGE(CPVTFC3SG0057!X12:Y12)</f>
        <v>0.29339999999999999</v>
      </c>
      <c r="T152" s="13">
        <f t="shared" ref="T152:T154" si="23">(S152-0.128)/0.0135*66</f>
        <v>808.62222222222215</v>
      </c>
      <c r="U152" s="1406" t="s">
        <v>314</v>
      </c>
      <c r="V152" s="4828"/>
    </row>
    <row r="153" spans="1:23" x14ac:dyDescent="0.25">
      <c r="A153" s="590"/>
      <c r="B153" s="4859"/>
      <c r="C153" s="333" t="s">
        <v>863</v>
      </c>
      <c r="D153" s="1149"/>
      <c r="E153" s="1264"/>
      <c r="F153" s="695"/>
      <c r="G153" s="695"/>
      <c r="H153" s="646"/>
      <c r="I153" s="1344"/>
      <c r="J153" s="891"/>
      <c r="K153" s="642"/>
      <c r="L153" s="892"/>
      <c r="M153" s="893"/>
      <c r="N153" s="894"/>
      <c r="O153" s="648"/>
      <c r="P153" s="3500">
        <v>44895</v>
      </c>
      <c r="Q153" s="145" t="s">
        <v>5570</v>
      </c>
      <c r="R153" s="145">
        <v>32</v>
      </c>
      <c r="S153" s="145">
        <f>AVERAGE(CPVTFC3SG0083!U15:V15)</f>
        <v>0.45665</v>
      </c>
      <c r="T153" s="4002">
        <f t="shared" ref="T153" si="24">(S153-0.15)/0.0138*66</f>
        <v>1466.586956521739</v>
      </c>
      <c r="U153" s="4252" t="s">
        <v>315</v>
      </c>
      <c r="V153" s="4828"/>
    </row>
    <row r="154" spans="1:23" ht="15.75" thickBot="1" x14ac:dyDescent="0.3">
      <c r="A154" s="481">
        <v>128</v>
      </c>
      <c r="B154" s="4853"/>
      <c r="C154" s="1351" t="s">
        <v>220</v>
      </c>
      <c r="D154" s="412">
        <v>44831</v>
      </c>
      <c r="E154" s="484" t="s">
        <v>4930</v>
      </c>
      <c r="F154" s="485">
        <v>57</v>
      </c>
      <c r="G154" s="485">
        <f>AVERAGE(CPVTFC3SG0022!E21:F21)</f>
        <v>1.6938499999999999</v>
      </c>
      <c r="H154" s="415">
        <f t="shared" si="16"/>
        <v>6301.8292682926831</v>
      </c>
      <c r="I154" s="1352" t="s">
        <v>315</v>
      </c>
      <c r="J154" s="791"/>
      <c r="K154" s="791"/>
      <c r="L154" s="792"/>
      <c r="M154" s="778"/>
      <c r="N154" s="778"/>
      <c r="O154" s="1306"/>
      <c r="P154" s="1525">
        <v>44881</v>
      </c>
      <c r="Q154" s="2357" t="s">
        <v>5476</v>
      </c>
      <c r="R154" s="595">
        <v>101</v>
      </c>
      <c r="S154" s="595">
        <f>AVERAGE(CPVTFC3SG0057!B14:C14)</f>
        <v>0.34094999999999998</v>
      </c>
      <c r="T154" s="225">
        <f t="shared" si="23"/>
        <v>1041.0888888888887</v>
      </c>
      <c r="U154" s="1378" t="s">
        <v>314</v>
      </c>
      <c r="V154" s="4872"/>
    </row>
    <row r="155" spans="1:23" x14ac:dyDescent="0.25">
      <c r="A155" s="114">
        <v>129</v>
      </c>
      <c r="B155" s="4333" t="s">
        <v>2830</v>
      </c>
      <c r="C155" s="1347" t="s">
        <v>868</v>
      </c>
      <c r="D155" s="115">
        <v>44831</v>
      </c>
      <c r="E155" s="388" t="s">
        <v>4930</v>
      </c>
      <c r="F155" s="444">
        <v>58</v>
      </c>
      <c r="G155" s="444">
        <f>AVERAGE(CPVTFC3SG0022!G21:H21)</f>
        <v>0.97150000000000003</v>
      </c>
      <c r="H155" s="117">
        <f t="shared" si="16"/>
        <v>3365.4471544715448</v>
      </c>
      <c r="I155" s="1348" t="s">
        <v>315</v>
      </c>
      <c r="J155" s="958"/>
      <c r="K155" s="958"/>
      <c r="L155" s="959"/>
      <c r="M155" s="656"/>
      <c r="N155" s="656"/>
      <c r="O155" s="672"/>
      <c r="P155" s="2339"/>
      <c r="Q155" s="2353"/>
      <c r="R155" s="830"/>
      <c r="S155" s="830"/>
      <c r="T155" s="831"/>
      <c r="U155" s="1281"/>
      <c r="V155" s="4868" t="s">
        <v>1416</v>
      </c>
      <c r="W155" s="5">
        <v>1</v>
      </c>
    </row>
    <row r="156" spans="1:23" x14ac:dyDescent="0.25">
      <c r="A156" s="64">
        <v>130</v>
      </c>
      <c r="B156" s="840" t="s">
        <v>2830</v>
      </c>
      <c r="C156" s="333" t="s">
        <v>220</v>
      </c>
      <c r="D156" s="65">
        <v>44831</v>
      </c>
      <c r="E156" s="387" t="s">
        <v>4930</v>
      </c>
      <c r="F156" s="164">
        <v>59</v>
      </c>
      <c r="G156" s="164">
        <f>AVERAGE(CPVTFC3SG0022!I21:J21)</f>
        <v>2.8826499999999999</v>
      </c>
      <c r="H156" s="67">
        <f t="shared" si="16"/>
        <v>11134.349593495934</v>
      </c>
      <c r="I156" s="332" t="s">
        <v>315</v>
      </c>
      <c r="J156" s="901">
        <v>44873</v>
      </c>
      <c r="K156" s="101" t="s">
        <v>5444</v>
      </c>
      <c r="L156" s="145">
        <v>138</v>
      </c>
      <c r="M156" s="99">
        <f>AVERAGE(CPVTFC3SG0048!D20:E20)</f>
        <v>2.6818</v>
      </c>
      <c r="N156" s="100">
        <f>(M156-0.1539)/0.0136*400</f>
        <v>74350</v>
      </c>
      <c r="O156" s="858" t="s">
        <v>315</v>
      </c>
      <c r="P156" s="695"/>
      <c r="Q156" s="645"/>
      <c r="R156" s="645"/>
      <c r="S156" s="694"/>
      <c r="T156" s="694"/>
      <c r="U156" s="694"/>
      <c r="V156" s="4869"/>
    </row>
    <row r="157" spans="1:23" x14ac:dyDescent="0.25">
      <c r="A157" s="64">
        <v>131</v>
      </c>
      <c r="B157" s="4854" t="s">
        <v>2831</v>
      </c>
      <c r="C157" s="333" t="s">
        <v>868</v>
      </c>
      <c r="D157" s="65">
        <v>44831</v>
      </c>
      <c r="E157" s="387" t="s">
        <v>4930</v>
      </c>
      <c r="F157" s="164">
        <v>60</v>
      </c>
      <c r="G157" s="164">
        <f>AVERAGE(CPVTFC3SG0022!K21:L21)</f>
        <v>1.2273499999999999</v>
      </c>
      <c r="H157" s="67">
        <f t="shared" si="16"/>
        <v>4405.4878048780483</v>
      </c>
      <c r="I157" s="332" t="s">
        <v>315</v>
      </c>
      <c r="J157" s="875"/>
      <c r="K157" s="900"/>
      <c r="L157" s="877"/>
      <c r="M157" s="645"/>
      <c r="N157" s="646"/>
      <c r="O157" s="648"/>
      <c r="P157" s="695"/>
      <c r="Q157" s="645"/>
      <c r="R157" s="645"/>
      <c r="S157" s="694"/>
      <c r="T157" s="694"/>
      <c r="U157" s="694"/>
      <c r="V157" s="287"/>
      <c r="W157" s="5">
        <v>1</v>
      </c>
    </row>
    <row r="158" spans="1:23" x14ac:dyDescent="0.25">
      <c r="A158" s="64">
        <v>132</v>
      </c>
      <c r="B158" s="4860"/>
      <c r="C158" s="333" t="s">
        <v>220</v>
      </c>
      <c r="D158" s="65">
        <v>44831</v>
      </c>
      <c r="E158" s="387" t="s">
        <v>4930</v>
      </c>
      <c r="F158" s="164">
        <v>61</v>
      </c>
      <c r="G158" s="164">
        <f>AVERAGE(CPVTFC3SG0022!M21:N21)</f>
        <v>1.4218</v>
      </c>
      <c r="H158" s="67">
        <f t="shared" si="16"/>
        <v>5195.9349593495936</v>
      </c>
      <c r="I158" s="332" t="s">
        <v>315</v>
      </c>
      <c r="J158" s="875"/>
      <c r="K158" s="900"/>
      <c r="L158" s="877"/>
      <c r="M158" s="645"/>
      <c r="N158" s="646"/>
      <c r="O158" s="648"/>
      <c r="P158" s="695"/>
      <c r="Q158" s="645"/>
      <c r="R158" s="645"/>
      <c r="S158" s="694"/>
      <c r="T158" s="694"/>
      <c r="U158" s="694"/>
    </row>
    <row r="159" spans="1:23" x14ac:dyDescent="0.25">
      <c r="A159" s="64">
        <v>133</v>
      </c>
      <c r="B159" s="840" t="s">
        <v>2832</v>
      </c>
      <c r="C159" s="333" t="s">
        <v>868</v>
      </c>
      <c r="D159" s="65">
        <v>44831</v>
      </c>
      <c r="E159" s="387" t="s">
        <v>4930</v>
      </c>
      <c r="F159" s="164">
        <v>62</v>
      </c>
      <c r="G159" s="164">
        <f>AVERAGE(CPVTFC3SG0022!O21:P21)</f>
        <v>1.1005</v>
      </c>
      <c r="H159" s="67">
        <f t="shared" si="16"/>
        <v>3889.8373983739839</v>
      </c>
      <c r="I159" s="332" t="s">
        <v>315</v>
      </c>
      <c r="J159" s="875"/>
      <c r="K159" s="900"/>
      <c r="L159" s="877"/>
      <c r="M159" s="645"/>
      <c r="N159" s="646"/>
      <c r="O159" s="648"/>
      <c r="P159" s="695"/>
      <c r="Q159" s="645"/>
      <c r="R159" s="645"/>
      <c r="S159" s="694"/>
      <c r="T159" s="694"/>
      <c r="U159" s="694"/>
      <c r="V159" s="4868" t="s">
        <v>1416</v>
      </c>
      <c r="W159" s="5">
        <v>1</v>
      </c>
    </row>
    <row r="160" spans="1:23" x14ac:dyDescent="0.25">
      <c r="A160" s="64">
        <v>134</v>
      </c>
      <c r="B160" s="840" t="s">
        <v>2832</v>
      </c>
      <c r="C160" s="333" t="s">
        <v>220</v>
      </c>
      <c r="D160" s="65">
        <v>44831</v>
      </c>
      <c r="E160" s="387" t="s">
        <v>4930</v>
      </c>
      <c r="F160" s="164">
        <v>63</v>
      </c>
      <c r="G160" s="164">
        <f>AVERAGE(CPVTFC3SG0022!Q21:R21)</f>
        <v>2.7033</v>
      </c>
      <c r="H160" s="67">
        <f t="shared" si="16"/>
        <v>10405.284552845527</v>
      </c>
      <c r="I160" s="332" t="s">
        <v>315</v>
      </c>
      <c r="J160" s="901">
        <v>44873</v>
      </c>
      <c r="K160" s="101" t="s">
        <v>5444</v>
      </c>
      <c r="L160" s="145">
        <v>139</v>
      </c>
      <c r="M160" s="99">
        <f>AVERAGE(CPVTFC3SG0048!F20:G20)</f>
        <v>0.60975000000000001</v>
      </c>
      <c r="N160" s="100">
        <f>(M160-0.1539)/0.0136*400</f>
        <v>13407.35294117647</v>
      </c>
      <c r="O160" s="858" t="s">
        <v>315</v>
      </c>
      <c r="P160" s="695"/>
      <c r="Q160" s="645"/>
      <c r="R160" s="645"/>
      <c r="S160" s="694"/>
      <c r="T160" s="694"/>
      <c r="U160" s="694"/>
      <c r="V160" s="4869"/>
    </row>
    <row r="161" spans="1:23" x14ac:dyDescent="0.25">
      <c r="A161" s="64">
        <v>135</v>
      </c>
      <c r="B161" s="4854" t="s">
        <v>2833</v>
      </c>
      <c r="C161" s="333" t="s">
        <v>868</v>
      </c>
      <c r="D161" s="65">
        <v>44831</v>
      </c>
      <c r="E161" s="387" t="s">
        <v>4930</v>
      </c>
      <c r="F161" s="164">
        <v>64</v>
      </c>
      <c r="G161" s="164">
        <f>AVERAGE(CPVTFC3SG0022!S21:T21)</f>
        <v>2.8241499999999999</v>
      </c>
      <c r="H161" s="67">
        <f t="shared" si="16"/>
        <v>10896.544715447153</v>
      </c>
      <c r="I161" s="332" t="s">
        <v>315</v>
      </c>
      <c r="J161" s="901">
        <v>44873</v>
      </c>
      <c r="K161" s="101" t="s">
        <v>5444</v>
      </c>
      <c r="L161" s="145">
        <v>140</v>
      </c>
      <c r="M161" s="99">
        <f>AVERAGE(CPVTFC3SG0048!H20:I20)</f>
        <v>2.2015500000000001</v>
      </c>
      <c r="N161" s="100">
        <f>(M161-0.1539)/0.0136*400</f>
        <v>60225</v>
      </c>
      <c r="O161" s="858" t="s">
        <v>315</v>
      </c>
      <c r="P161" s="695"/>
      <c r="Q161" s="645"/>
      <c r="R161" s="645"/>
      <c r="S161" s="694"/>
      <c r="T161" s="694"/>
      <c r="U161" s="694"/>
      <c r="W161" s="5">
        <v>1</v>
      </c>
    </row>
    <row r="162" spans="1:23" x14ac:dyDescent="0.25">
      <c r="A162" s="64">
        <v>136</v>
      </c>
      <c r="B162" s="4860"/>
      <c r="C162" s="333" t="s">
        <v>220</v>
      </c>
      <c r="D162" s="65">
        <v>44831</v>
      </c>
      <c r="E162" s="387" t="s">
        <v>4930</v>
      </c>
      <c r="F162" s="164">
        <v>65</v>
      </c>
      <c r="G162" s="164">
        <f>AVERAGE(CPVTFC3SG0022!U21:V21)</f>
        <v>2.7803500000000003</v>
      </c>
      <c r="H162" s="67">
        <f t="shared" si="16"/>
        <v>10718.49593495935</v>
      </c>
      <c r="I162" s="332" t="s">
        <v>315</v>
      </c>
      <c r="J162" s="901">
        <v>44873</v>
      </c>
      <c r="K162" s="101" t="s">
        <v>5444</v>
      </c>
      <c r="L162" s="145">
        <v>141</v>
      </c>
      <c r="M162" s="99">
        <f>AVERAGE(CPVTFC3SG0048!J20:K20)</f>
        <v>1.7018499999999999</v>
      </c>
      <c r="N162" s="100">
        <f>(M162-0.1539)/0.0136*400</f>
        <v>45527.941176470595</v>
      </c>
      <c r="O162" s="858" t="s">
        <v>315</v>
      </c>
      <c r="P162" s="2333"/>
      <c r="Q162" s="2354"/>
      <c r="R162" s="645"/>
      <c r="S162" s="645"/>
      <c r="T162" s="646"/>
      <c r="U162" s="900"/>
      <c r="V162" s="286"/>
    </row>
    <row r="163" spans="1:23" x14ac:dyDescent="0.25">
      <c r="A163" s="64">
        <v>137</v>
      </c>
      <c r="B163" s="4854" t="s">
        <v>2834</v>
      </c>
      <c r="C163" s="333" t="s">
        <v>868</v>
      </c>
      <c r="D163" s="65">
        <v>44831</v>
      </c>
      <c r="E163" s="387" t="s">
        <v>4930</v>
      </c>
      <c r="F163" s="164">
        <v>66</v>
      </c>
      <c r="G163" s="164">
        <f>AVERAGE(CPVTFC3SG0022!W21:X21)</f>
        <v>2.7671999999999999</v>
      </c>
      <c r="H163" s="67">
        <f t="shared" ref="H163:H237" si="25">(G163-0.1436)/0.0123*50</f>
        <v>10665.040650406503</v>
      </c>
      <c r="I163" s="332" t="s">
        <v>315</v>
      </c>
      <c r="J163" s="901">
        <v>44873</v>
      </c>
      <c r="K163" s="101" t="s">
        <v>5444</v>
      </c>
      <c r="L163" s="145">
        <v>142</v>
      </c>
      <c r="M163" s="99">
        <f>AVERAGE(CPVTFC3SG0048!L20:M20)</f>
        <v>0.79210000000000003</v>
      </c>
      <c r="N163" s="100">
        <f>(M163-0.1539)/0.0136*400</f>
        <v>18770.588235294119</v>
      </c>
      <c r="O163" s="858" t="s">
        <v>315</v>
      </c>
      <c r="P163" s="2333"/>
      <c r="Q163" s="2354"/>
      <c r="R163" s="645"/>
      <c r="S163" s="645"/>
      <c r="T163" s="646"/>
      <c r="U163" s="900"/>
      <c r="V163" s="308"/>
      <c r="W163" s="5">
        <v>1</v>
      </c>
    </row>
    <row r="164" spans="1:23" x14ac:dyDescent="0.25">
      <c r="A164" s="64">
        <v>138</v>
      </c>
      <c r="B164" s="4860"/>
      <c r="C164" s="333" t="s">
        <v>220</v>
      </c>
      <c r="D164" s="65">
        <v>44831</v>
      </c>
      <c r="E164" s="387" t="s">
        <v>4930</v>
      </c>
      <c r="F164" s="164">
        <v>67</v>
      </c>
      <c r="G164" s="164">
        <f>AVERAGE(CPVTFC3SG0022!C23:D23)</f>
        <v>2.9386000000000001</v>
      </c>
      <c r="H164" s="67">
        <f t="shared" si="25"/>
        <v>11361.788617886177</v>
      </c>
      <c r="I164" s="332" t="s">
        <v>315</v>
      </c>
      <c r="J164" s="901">
        <v>44873</v>
      </c>
      <c r="K164" s="101" t="s">
        <v>5444</v>
      </c>
      <c r="L164" s="145">
        <v>143</v>
      </c>
      <c r="M164" s="99">
        <f>AVERAGE(CPVTFC3SG0048!N20:O20)</f>
        <v>0.61519999999999997</v>
      </c>
      <c r="N164" s="100">
        <f>(M164-0.1539)/0.0136*400</f>
        <v>13567.647058823528</v>
      </c>
      <c r="O164" s="858" t="s">
        <v>315</v>
      </c>
      <c r="P164" s="695"/>
      <c r="Q164" s="645"/>
      <c r="R164" s="645"/>
      <c r="S164" s="694"/>
      <c r="T164" s="694"/>
      <c r="U164" s="694"/>
      <c r="V164" s="287"/>
    </row>
    <row r="165" spans="1:23" x14ac:dyDescent="0.25">
      <c r="A165" s="64">
        <v>139</v>
      </c>
      <c r="B165" s="840" t="s">
        <v>2835</v>
      </c>
      <c r="C165" s="333" t="s">
        <v>868</v>
      </c>
      <c r="D165" s="65">
        <v>44831</v>
      </c>
      <c r="E165" s="387" t="s">
        <v>4930</v>
      </c>
      <c r="F165" s="164">
        <v>68</v>
      </c>
      <c r="G165" s="164">
        <f>AVERAGE(CPVTFC3SG0022!E23:F23)</f>
        <v>0.91969999999999996</v>
      </c>
      <c r="H165" s="67">
        <f t="shared" si="25"/>
        <v>3154.8780487804879</v>
      </c>
      <c r="I165" s="332" t="s">
        <v>315</v>
      </c>
      <c r="J165" s="878"/>
      <c r="K165" s="878"/>
      <c r="L165" s="877"/>
      <c r="M165" s="642"/>
      <c r="N165" s="642"/>
      <c r="O165" s="648"/>
      <c r="P165" s="695"/>
      <c r="Q165" s="645"/>
      <c r="R165" s="645"/>
      <c r="S165" s="694"/>
      <c r="T165" s="694"/>
      <c r="U165" s="694"/>
      <c r="V165" s="4868" t="s">
        <v>1416</v>
      </c>
      <c r="W165" s="5">
        <v>1</v>
      </c>
    </row>
    <row r="166" spans="1:23" x14ac:dyDescent="0.25">
      <c r="A166" s="64">
        <v>140</v>
      </c>
      <c r="B166" s="840" t="s">
        <v>2835</v>
      </c>
      <c r="C166" s="333" t="s">
        <v>220</v>
      </c>
      <c r="D166" s="65">
        <v>44831</v>
      </c>
      <c r="E166" s="387" t="s">
        <v>4930</v>
      </c>
      <c r="F166" s="164">
        <v>69</v>
      </c>
      <c r="G166" s="164">
        <f>AVERAGE(CPVTFC3SG0022!G23:H23)</f>
        <v>2.8228499999999999</v>
      </c>
      <c r="H166" s="67">
        <f t="shared" si="25"/>
        <v>10891.260162601624</v>
      </c>
      <c r="I166" s="332" t="s">
        <v>315</v>
      </c>
      <c r="J166" s="901">
        <v>44873</v>
      </c>
      <c r="K166" s="101" t="s">
        <v>5444</v>
      </c>
      <c r="L166" s="145">
        <v>144</v>
      </c>
      <c r="M166" s="99">
        <f>AVERAGE(CPVTFC3SG0048!P20:Q20)</f>
        <v>0.59424999999999994</v>
      </c>
      <c r="N166" s="100">
        <f>(M166-0.1539)/0.0136*400</f>
        <v>12951.470588235294</v>
      </c>
      <c r="O166" s="858" t="s">
        <v>315</v>
      </c>
      <c r="P166" s="2333"/>
      <c r="Q166" s="2354"/>
      <c r="R166" s="645"/>
      <c r="S166" s="645"/>
      <c r="T166" s="646"/>
      <c r="U166" s="900"/>
      <c r="V166" s="4869"/>
    </row>
    <row r="167" spans="1:23" x14ac:dyDescent="0.25">
      <c r="A167" s="64">
        <v>141</v>
      </c>
      <c r="B167" s="840" t="s">
        <v>2836</v>
      </c>
      <c r="C167" s="333" t="s">
        <v>868</v>
      </c>
      <c r="D167" s="65">
        <v>44831</v>
      </c>
      <c r="E167" s="387" t="s">
        <v>4930</v>
      </c>
      <c r="F167" s="164">
        <v>70</v>
      </c>
      <c r="G167" s="164">
        <f>AVERAGE(CPVTFC3SG0022!I23:J23)</f>
        <v>1.39045</v>
      </c>
      <c r="H167" s="67">
        <f t="shared" si="25"/>
        <v>5068.4959349593501</v>
      </c>
      <c r="I167" s="332" t="s">
        <v>315</v>
      </c>
      <c r="J167" s="875"/>
      <c r="K167" s="843"/>
      <c r="L167" s="877"/>
      <c r="M167" s="645"/>
      <c r="N167" s="646"/>
      <c r="O167" s="648"/>
      <c r="P167" s="2333"/>
      <c r="Q167" s="2354"/>
      <c r="R167" s="645"/>
      <c r="S167" s="645"/>
      <c r="T167" s="646"/>
      <c r="U167" s="900"/>
      <c r="V167" s="308"/>
      <c r="W167" s="5">
        <v>1</v>
      </c>
    </row>
    <row r="168" spans="1:23" x14ac:dyDescent="0.25">
      <c r="A168" s="64">
        <v>142</v>
      </c>
      <c r="B168" s="840" t="s">
        <v>2836</v>
      </c>
      <c r="C168" s="333" t="s">
        <v>220</v>
      </c>
      <c r="D168" s="65">
        <v>44831</v>
      </c>
      <c r="E168" s="387" t="s">
        <v>4930</v>
      </c>
      <c r="F168" s="164">
        <v>71</v>
      </c>
      <c r="G168" s="164">
        <f>AVERAGE(CPVTFC3SG0022!K23:L23)</f>
        <v>2.8895499999999998</v>
      </c>
      <c r="H168" s="67">
        <f t="shared" si="25"/>
        <v>11162.398373983739</v>
      </c>
      <c r="I168" s="332" t="s">
        <v>315</v>
      </c>
      <c r="J168" s="901">
        <v>44873</v>
      </c>
      <c r="K168" s="101" t="s">
        <v>5444</v>
      </c>
      <c r="L168" s="145">
        <v>145</v>
      </c>
      <c r="M168" s="99">
        <f>AVERAGE(CPVTFC3SG0048!R20:S20)</f>
        <v>0.64470000000000005</v>
      </c>
      <c r="N168" s="100">
        <f t="shared" ref="N168:N184" si="26">(M168-0.1539)/0.0136*400</f>
        <v>14435.294117647061</v>
      </c>
      <c r="O168" s="858" t="s">
        <v>315</v>
      </c>
      <c r="P168" s="2333"/>
      <c r="Q168" s="2354"/>
      <c r="R168" s="645"/>
      <c r="S168" s="645"/>
      <c r="T168" s="646"/>
      <c r="U168" s="900"/>
      <c r="V168" s="287"/>
    </row>
    <row r="169" spans="1:23" x14ac:dyDescent="0.25">
      <c r="A169" s="64">
        <v>143</v>
      </c>
      <c r="B169" s="4854" t="s">
        <v>2837</v>
      </c>
      <c r="C169" s="333" t="s">
        <v>868</v>
      </c>
      <c r="D169" s="65">
        <v>44831</v>
      </c>
      <c r="E169" s="387" t="s">
        <v>4930</v>
      </c>
      <c r="F169" s="164">
        <v>72</v>
      </c>
      <c r="G169" s="164">
        <f>AVERAGE(CPVTFC3SG0022!M23:N23)</f>
        <v>2.8008500000000001</v>
      </c>
      <c r="H169" s="67">
        <f t="shared" si="25"/>
        <v>10801.829268292682</v>
      </c>
      <c r="I169" s="332" t="s">
        <v>315</v>
      </c>
      <c r="J169" s="901">
        <v>44873</v>
      </c>
      <c r="K169" s="101" t="s">
        <v>5444</v>
      </c>
      <c r="L169" s="145">
        <v>146</v>
      </c>
      <c r="M169" s="99">
        <f>AVERAGE(CPVTFC3SG0048!T20:U20)</f>
        <v>0.59359999999999991</v>
      </c>
      <c r="N169" s="100">
        <f t="shared" si="26"/>
        <v>12932.352941176467</v>
      </c>
      <c r="O169" s="858" t="s">
        <v>315</v>
      </c>
      <c r="P169" s="2333"/>
      <c r="Q169" s="2354"/>
      <c r="R169" s="645"/>
      <c r="S169" s="645"/>
      <c r="T169" s="646"/>
      <c r="U169" s="900"/>
      <c r="W169" s="5">
        <v>1</v>
      </c>
    </row>
    <row r="170" spans="1:23" x14ac:dyDescent="0.25">
      <c r="A170" s="64">
        <v>144</v>
      </c>
      <c r="B170" s="4860"/>
      <c r="C170" s="333" t="s">
        <v>220</v>
      </c>
      <c r="D170" s="65">
        <v>44831</v>
      </c>
      <c r="E170" s="387" t="s">
        <v>4930</v>
      </c>
      <c r="F170" s="164">
        <v>73</v>
      </c>
      <c r="G170" s="164">
        <f>AVERAGE(CPVTFC3SG0022!O23:P23)</f>
        <v>2.6495500000000001</v>
      </c>
      <c r="H170" s="67">
        <f t="shared" si="25"/>
        <v>10186.788617886177</v>
      </c>
      <c r="I170" s="332" t="s">
        <v>315</v>
      </c>
      <c r="J170" s="901">
        <v>44873</v>
      </c>
      <c r="K170" s="101" t="s">
        <v>5444</v>
      </c>
      <c r="L170" s="145">
        <v>147</v>
      </c>
      <c r="M170" s="99">
        <f>AVERAGE(CPVTFC3SG0048!V20:W20)</f>
        <v>0.44600000000000001</v>
      </c>
      <c r="N170" s="100">
        <f t="shared" si="26"/>
        <v>8591.176470588236</v>
      </c>
      <c r="O170" s="858" t="s">
        <v>315</v>
      </c>
      <c r="P170" s="2333"/>
      <c r="Q170" s="2354"/>
      <c r="R170" s="645"/>
      <c r="S170" s="645"/>
      <c r="T170" s="646"/>
      <c r="U170" s="900"/>
    </row>
    <row r="171" spans="1:23" x14ac:dyDescent="0.25">
      <c r="A171" s="64">
        <v>145</v>
      </c>
      <c r="B171" s="4854" t="s">
        <v>2838</v>
      </c>
      <c r="C171" s="333" t="s">
        <v>868</v>
      </c>
      <c r="D171" s="65">
        <v>44831</v>
      </c>
      <c r="E171" s="387" t="s">
        <v>4930</v>
      </c>
      <c r="F171" s="164">
        <v>74</v>
      </c>
      <c r="G171" s="164">
        <f>AVERAGE(CPVTFC3SG0022!Q23:R23)</f>
        <v>2.8074500000000002</v>
      </c>
      <c r="H171" s="67">
        <f t="shared" si="25"/>
        <v>10828.658536585366</v>
      </c>
      <c r="I171" s="332" t="s">
        <v>315</v>
      </c>
      <c r="J171" s="901">
        <v>44873</v>
      </c>
      <c r="K171" s="101" t="s">
        <v>5444</v>
      </c>
      <c r="L171" s="145">
        <v>148</v>
      </c>
      <c r="M171" s="99">
        <f>AVERAGE(CPVTFC3SG0048!X20:Y20)</f>
        <v>0.74819999999999998</v>
      </c>
      <c r="N171" s="100">
        <f t="shared" si="26"/>
        <v>17479.411764705881</v>
      </c>
      <c r="O171" s="858" t="s">
        <v>315</v>
      </c>
      <c r="P171" s="695"/>
      <c r="Q171" s="645"/>
      <c r="R171" s="645"/>
      <c r="S171" s="694"/>
      <c r="T171" s="694"/>
      <c r="U171" s="694"/>
      <c r="W171" s="5">
        <v>1</v>
      </c>
    </row>
    <row r="172" spans="1:23" x14ac:dyDescent="0.25">
      <c r="A172" s="64">
        <v>146</v>
      </c>
      <c r="B172" s="4860"/>
      <c r="C172" s="333" t="s">
        <v>220</v>
      </c>
      <c r="D172" s="65">
        <v>44831</v>
      </c>
      <c r="E172" s="387" t="s">
        <v>4930</v>
      </c>
      <c r="F172" s="164">
        <v>75</v>
      </c>
      <c r="G172" s="164">
        <f>AVERAGE(CPVTFC3SG0022!S23:T23)</f>
        <v>2.8268000000000004</v>
      </c>
      <c r="H172" s="67">
        <f t="shared" si="25"/>
        <v>10907.317073170732</v>
      </c>
      <c r="I172" s="332" t="s">
        <v>315</v>
      </c>
      <c r="J172" s="901">
        <v>44873</v>
      </c>
      <c r="K172" s="101" t="s">
        <v>5444</v>
      </c>
      <c r="L172" s="145">
        <v>149</v>
      </c>
      <c r="M172" s="99">
        <f>AVERAGE(CPVTFC3SG0048!B22:C22)</f>
        <v>0.87975000000000003</v>
      </c>
      <c r="N172" s="100">
        <f t="shared" si="26"/>
        <v>21348.529411764706</v>
      </c>
      <c r="O172" s="858" t="s">
        <v>315</v>
      </c>
      <c r="P172" s="695"/>
      <c r="Q172" s="645"/>
      <c r="R172" s="645"/>
      <c r="S172" s="694"/>
      <c r="T172" s="694"/>
      <c r="U172" s="694"/>
    </row>
    <row r="173" spans="1:23" x14ac:dyDescent="0.25">
      <c r="A173" s="64">
        <v>147</v>
      </c>
      <c r="B173" s="4854" t="s">
        <v>2839</v>
      </c>
      <c r="C173" s="333" t="s">
        <v>868</v>
      </c>
      <c r="D173" s="65">
        <v>44831</v>
      </c>
      <c r="E173" s="387" t="s">
        <v>4930</v>
      </c>
      <c r="F173" s="164">
        <v>76</v>
      </c>
      <c r="G173" s="164">
        <f>AVERAGE(CPVTFC3SG0022!U23:V23)</f>
        <v>2.7896000000000001</v>
      </c>
      <c r="H173" s="67">
        <f t="shared" si="25"/>
        <v>10756.09756097561</v>
      </c>
      <c r="I173" s="332" t="s">
        <v>315</v>
      </c>
      <c r="J173" s="901">
        <v>44873</v>
      </c>
      <c r="K173" s="101" t="s">
        <v>5444</v>
      </c>
      <c r="L173" s="145">
        <v>150</v>
      </c>
      <c r="M173" s="99">
        <f>AVERAGE(CPVTFC3SG0048!D22:E22)</f>
        <v>1.0923</v>
      </c>
      <c r="N173" s="100">
        <f t="shared" si="26"/>
        <v>27600</v>
      </c>
      <c r="O173" s="858" t="s">
        <v>315</v>
      </c>
      <c r="P173" s="695"/>
      <c r="Q173" s="645"/>
      <c r="R173" s="645"/>
      <c r="S173" s="694"/>
      <c r="T173" s="694"/>
      <c r="U173" s="694"/>
      <c r="W173" s="5">
        <v>1</v>
      </c>
    </row>
    <row r="174" spans="1:23" x14ac:dyDescent="0.25">
      <c r="A174" s="64">
        <v>148</v>
      </c>
      <c r="B174" s="4860"/>
      <c r="C174" s="333" t="s">
        <v>220</v>
      </c>
      <c r="D174" s="65">
        <v>44831</v>
      </c>
      <c r="E174" s="387" t="s">
        <v>4930</v>
      </c>
      <c r="F174" s="164">
        <v>77</v>
      </c>
      <c r="G174" s="164">
        <f>AVERAGE(CPVTFC3SG0022!W23:X23)</f>
        <v>2.7851499999999998</v>
      </c>
      <c r="H174" s="67">
        <f t="shared" si="25"/>
        <v>10738.008130081298</v>
      </c>
      <c r="I174" s="332" t="s">
        <v>315</v>
      </c>
      <c r="J174" s="901">
        <v>44873</v>
      </c>
      <c r="K174" s="101" t="s">
        <v>5444</v>
      </c>
      <c r="L174" s="145">
        <v>151</v>
      </c>
      <c r="M174" s="99">
        <f>AVERAGE(CPVTFC3SG0048!F22:G22)</f>
        <v>0.7289000000000001</v>
      </c>
      <c r="N174" s="100">
        <f t="shared" si="26"/>
        <v>16911.764705882357</v>
      </c>
      <c r="O174" s="858" t="s">
        <v>315</v>
      </c>
      <c r="P174" s="695"/>
      <c r="Q174" s="645"/>
      <c r="R174" s="645"/>
      <c r="S174" s="694"/>
      <c r="T174" s="694"/>
      <c r="U174" s="694"/>
    </row>
    <row r="175" spans="1:23" x14ac:dyDescent="0.25">
      <c r="A175" s="64">
        <v>149</v>
      </c>
      <c r="B175" s="4854" t="s">
        <v>2840</v>
      </c>
      <c r="C175" s="300" t="s">
        <v>868</v>
      </c>
      <c r="D175" s="65">
        <v>44831</v>
      </c>
      <c r="E175" s="387" t="s">
        <v>4930</v>
      </c>
      <c r="F175" s="164">
        <v>78</v>
      </c>
      <c r="G175" s="164">
        <f>AVERAGE(CPVTFC3SG0022!C25:D25)</f>
        <v>2.8412000000000002</v>
      </c>
      <c r="H175" s="67">
        <f t="shared" si="25"/>
        <v>10965.853658536585</v>
      </c>
      <c r="I175" s="332" t="s">
        <v>315</v>
      </c>
      <c r="J175" s="901">
        <v>44873</v>
      </c>
      <c r="K175" s="101" t="s">
        <v>5444</v>
      </c>
      <c r="L175" s="145">
        <v>152</v>
      </c>
      <c r="M175" s="99">
        <f>AVERAGE(CPVTFC3SG0048!H22:I22)</f>
        <v>0.71565000000000001</v>
      </c>
      <c r="N175" s="100">
        <f t="shared" si="26"/>
        <v>16522.058823529413</v>
      </c>
      <c r="O175" s="858" t="s">
        <v>315</v>
      </c>
      <c r="P175" s="695"/>
      <c r="Q175" s="645"/>
      <c r="R175" s="645"/>
      <c r="S175" s="694"/>
      <c r="T175" s="694"/>
      <c r="U175" s="694"/>
      <c r="W175" s="5">
        <v>1</v>
      </c>
    </row>
    <row r="176" spans="1:23" ht="15.75" thickBot="1" x14ac:dyDescent="0.3">
      <c r="A176" s="450">
        <v>150</v>
      </c>
      <c r="B176" s="4859"/>
      <c r="C176" s="1277" t="s">
        <v>220</v>
      </c>
      <c r="D176" s="121">
        <v>44831</v>
      </c>
      <c r="E176" s="452" t="s">
        <v>4930</v>
      </c>
      <c r="F176" s="445">
        <v>79</v>
      </c>
      <c r="G176" s="445">
        <f>AVERAGE(CPVTFC3SG0022!E25:F25)</f>
        <v>2.8284500000000001</v>
      </c>
      <c r="H176" s="123">
        <f t="shared" si="25"/>
        <v>10914.024390243903</v>
      </c>
      <c r="I176" s="1355" t="s">
        <v>315</v>
      </c>
      <c r="J176" s="1328">
        <v>44873</v>
      </c>
      <c r="K176" s="699" t="s">
        <v>5444</v>
      </c>
      <c r="L176" s="453">
        <v>153</v>
      </c>
      <c r="M176" s="1329">
        <f>AVERAGE(CPVTFC3SG0048!J22:K22)</f>
        <v>0.49745</v>
      </c>
      <c r="N176" s="454">
        <f t="shared" si="26"/>
        <v>10104.411764705885</v>
      </c>
      <c r="O176" s="1330" t="s">
        <v>315</v>
      </c>
      <c r="P176" s="1586"/>
      <c r="Q176" s="969"/>
      <c r="R176" s="969"/>
      <c r="S176" s="1268"/>
      <c r="T176" s="1268"/>
      <c r="U176" s="1268"/>
      <c r="V176" s="286"/>
    </row>
    <row r="177" spans="1:23" x14ac:dyDescent="0.25">
      <c r="A177" s="406">
        <v>151</v>
      </c>
      <c r="B177" s="4852" t="s">
        <v>2841</v>
      </c>
      <c r="C177" s="1282" t="s">
        <v>868</v>
      </c>
      <c r="D177" s="407">
        <v>44831</v>
      </c>
      <c r="E177" s="477" t="s">
        <v>4930</v>
      </c>
      <c r="F177" s="478">
        <v>80</v>
      </c>
      <c r="G177" s="478">
        <f>AVERAGE(CPVTFC3SG0022!G25:H25)</f>
        <v>2.0889500000000001</v>
      </c>
      <c r="H177" s="405">
        <f t="shared" si="25"/>
        <v>7907.9268292682927</v>
      </c>
      <c r="I177" s="1350" t="s">
        <v>315</v>
      </c>
      <c r="J177" s="1356">
        <v>44873</v>
      </c>
      <c r="K177" s="1012" t="s">
        <v>5444</v>
      </c>
      <c r="L177" s="1357">
        <v>154</v>
      </c>
      <c r="M177" s="1358">
        <f>AVERAGE(CPVTFC3SG0048!L22:M22)</f>
        <v>0.18525</v>
      </c>
      <c r="N177" s="1359">
        <f t="shared" si="26"/>
        <v>922.05882352941137</v>
      </c>
      <c r="O177" s="1360" t="s">
        <v>865</v>
      </c>
      <c r="P177" s="4352">
        <v>44895</v>
      </c>
      <c r="Q177" s="479" t="s">
        <v>5570</v>
      </c>
      <c r="R177" s="479">
        <v>33</v>
      </c>
      <c r="S177" s="479">
        <f>AVERAGE(CPVTFC3SG0083!W15:X15)</f>
        <v>0.51429999999999998</v>
      </c>
      <c r="T177" s="4004">
        <f t="shared" ref="T177:T179" si="27">(S177-0.15)/0.0138*66</f>
        <v>1742.3043478260868</v>
      </c>
      <c r="U177" s="4475" t="s">
        <v>315</v>
      </c>
      <c r="V177" s="4868" t="s">
        <v>1416</v>
      </c>
      <c r="W177" s="5">
        <v>1</v>
      </c>
    </row>
    <row r="178" spans="1:23" x14ac:dyDescent="0.25">
      <c r="A178" s="590"/>
      <c r="B178" s="4859"/>
      <c r="C178" s="333" t="s">
        <v>5448</v>
      </c>
      <c r="D178" s="1149"/>
      <c r="E178" s="1264"/>
      <c r="F178" s="695"/>
      <c r="G178" s="695"/>
      <c r="H178" s="646"/>
      <c r="I178" s="1344"/>
      <c r="J178" s="891"/>
      <c r="K178" s="642"/>
      <c r="L178" s="892"/>
      <c r="M178" s="893"/>
      <c r="N178" s="894"/>
      <c r="O178" s="648"/>
      <c r="P178" s="3500">
        <v>44895</v>
      </c>
      <c r="Q178" s="145" t="s">
        <v>5570</v>
      </c>
      <c r="R178" s="145">
        <v>34</v>
      </c>
      <c r="S178" s="145">
        <f>AVERAGE(CPVTFC3SG0083!C17:D17)</f>
        <v>1.6025</v>
      </c>
      <c r="T178" s="4002">
        <f t="shared" si="27"/>
        <v>6946.7391304347839</v>
      </c>
      <c r="U178" s="4252" t="s">
        <v>315</v>
      </c>
      <c r="V178" s="4870"/>
    </row>
    <row r="179" spans="1:23" x14ac:dyDescent="0.25">
      <c r="A179" s="590"/>
      <c r="B179" s="4859"/>
      <c r="C179" s="333" t="s">
        <v>863</v>
      </c>
      <c r="D179" s="1149"/>
      <c r="E179" s="1264"/>
      <c r="F179" s="695"/>
      <c r="G179" s="695"/>
      <c r="H179" s="646"/>
      <c r="I179" s="1344"/>
      <c r="J179" s="891"/>
      <c r="K179" s="642"/>
      <c r="L179" s="892"/>
      <c r="M179" s="893"/>
      <c r="N179" s="894"/>
      <c r="O179" s="648"/>
      <c r="P179" s="3500">
        <v>44895</v>
      </c>
      <c r="Q179" s="145" t="s">
        <v>5570</v>
      </c>
      <c r="R179" s="145">
        <v>35</v>
      </c>
      <c r="S179" s="145">
        <f>AVERAGE(CPVTFC3SG0083!E17:F17)</f>
        <v>2.8506</v>
      </c>
      <c r="T179" s="4002">
        <f t="shared" si="27"/>
        <v>12915.913043478262</v>
      </c>
      <c r="U179" s="4252" t="s">
        <v>315</v>
      </c>
      <c r="V179" s="4870"/>
    </row>
    <row r="180" spans="1:23" ht="15.75" thickBot="1" x14ac:dyDescent="0.3">
      <c r="A180" s="481">
        <v>152</v>
      </c>
      <c r="B180" s="4853"/>
      <c r="C180" s="1284" t="s">
        <v>220</v>
      </c>
      <c r="D180" s="412">
        <v>44831</v>
      </c>
      <c r="E180" s="484" t="s">
        <v>4930</v>
      </c>
      <c r="F180" s="485">
        <v>81</v>
      </c>
      <c r="G180" s="485">
        <f>AVERAGE(CPVTFC3SG0022!I25:J25)</f>
        <v>2.7246499999999996</v>
      </c>
      <c r="H180" s="415">
        <f t="shared" si="25"/>
        <v>10492.073170731705</v>
      </c>
      <c r="I180" s="1352" t="s">
        <v>315</v>
      </c>
      <c r="J180" s="1331">
        <v>44873</v>
      </c>
      <c r="K180" s="727" t="s">
        <v>5444</v>
      </c>
      <c r="L180" s="486">
        <v>155</v>
      </c>
      <c r="M180" s="1332">
        <f>AVERAGE(CPVTFC3SG0048!N22:O22)</f>
        <v>2.8414000000000001</v>
      </c>
      <c r="N180" s="487">
        <f t="shared" si="26"/>
        <v>79044.117647058825</v>
      </c>
      <c r="O180" s="1206" t="s">
        <v>315</v>
      </c>
      <c r="P180" s="1511">
        <v>44881</v>
      </c>
      <c r="Q180" s="2352" t="s">
        <v>5476</v>
      </c>
      <c r="R180" s="414">
        <v>102</v>
      </c>
      <c r="S180" s="414">
        <f>AVERAGE(CPVTFC3SG0057!D14:E14)</f>
        <v>2.9256000000000002</v>
      </c>
      <c r="T180" s="415">
        <f t="shared" ref="T180" si="28">(S180-0.128)/0.0135*66</f>
        <v>13677.155555555557</v>
      </c>
      <c r="U180" s="1459" t="s">
        <v>315</v>
      </c>
      <c r="V180" s="4869"/>
    </row>
    <row r="181" spans="1:23" x14ac:dyDescent="0.25">
      <c r="A181" s="114">
        <v>153</v>
      </c>
      <c r="B181" s="4859" t="s">
        <v>2842</v>
      </c>
      <c r="C181" s="1269" t="s">
        <v>868</v>
      </c>
      <c r="D181" s="115">
        <v>44831</v>
      </c>
      <c r="E181" s="388" t="s">
        <v>4930</v>
      </c>
      <c r="F181" s="444">
        <v>82</v>
      </c>
      <c r="G181" s="444">
        <f>AVERAGE(CPVTFC3SG0022!K25:L25)</f>
        <v>2.6375999999999999</v>
      </c>
      <c r="H181" s="117">
        <f t="shared" si="25"/>
        <v>10138.211382113821</v>
      </c>
      <c r="I181" s="1348" t="s">
        <v>315</v>
      </c>
      <c r="J181" s="1321">
        <v>44873</v>
      </c>
      <c r="K181" s="979" t="s">
        <v>5444</v>
      </c>
      <c r="L181" s="1322">
        <v>156</v>
      </c>
      <c r="M181" s="1323">
        <f>AVERAGE(CPVTFC3SG0048!P22:Q22)</f>
        <v>0.28825000000000001</v>
      </c>
      <c r="N181" s="1324">
        <f t="shared" si="26"/>
        <v>3951.4705882352941</v>
      </c>
      <c r="O181" s="1325" t="s">
        <v>315</v>
      </c>
      <c r="P181" s="1288"/>
      <c r="Q181" s="830"/>
      <c r="R181" s="830"/>
      <c r="S181" s="1271"/>
      <c r="T181" s="1271"/>
      <c r="U181" s="1271"/>
      <c r="V181" s="287"/>
      <c r="W181" s="5">
        <v>1</v>
      </c>
    </row>
    <row r="182" spans="1:23" x14ac:dyDescent="0.25">
      <c r="A182" s="64">
        <v>154</v>
      </c>
      <c r="B182" s="4860"/>
      <c r="C182" s="300" t="s">
        <v>220</v>
      </c>
      <c r="D182" s="65">
        <v>44831</v>
      </c>
      <c r="E182" s="387" t="s">
        <v>4930</v>
      </c>
      <c r="F182" s="164">
        <v>83</v>
      </c>
      <c r="G182" s="164">
        <f>AVERAGE(CPVTFC3SG0022!M25:N25)</f>
        <v>2.6408</v>
      </c>
      <c r="H182" s="67">
        <f t="shared" si="25"/>
        <v>10151.219512195121</v>
      </c>
      <c r="I182" s="332" t="s">
        <v>315</v>
      </c>
      <c r="J182" s="884">
        <v>44873</v>
      </c>
      <c r="K182" s="421" t="s">
        <v>5444</v>
      </c>
      <c r="L182" s="885">
        <v>157</v>
      </c>
      <c r="M182" s="886">
        <f>AVERAGE(CPVTFC3SG0048!R22:S22)</f>
        <v>0.29035</v>
      </c>
      <c r="N182" s="887">
        <f t="shared" si="26"/>
        <v>4013.2352941176473</v>
      </c>
      <c r="O182" s="889" t="s">
        <v>315</v>
      </c>
      <c r="P182" s="695"/>
      <c r="Q182" s="645"/>
      <c r="R182" s="645"/>
      <c r="S182" s="694"/>
      <c r="T182" s="694"/>
      <c r="U182" s="694"/>
      <c r="V182" s="308"/>
    </row>
    <row r="183" spans="1:23" x14ac:dyDescent="0.25">
      <c r="A183" s="64">
        <v>155</v>
      </c>
      <c r="B183" s="4854" t="s">
        <v>2843</v>
      </c>
      <c r="C183" s="300" t="s">
        <v>868</v>
      </c>
      <c r="D183" s="65">
        <v>44831</v>
      </c>
      <c r="E183" s="387" t="s">
        <v>4930</v>
      </c>
      <c r="F183" s="164">
        <v>84</v>
      </c>
      <c r="G183" s="164">
        <f>AVERAGE(CPVTFC3SG0022!O25:P25)</f>
        <v>2.3167</v>
      </c>
      <c r="H183" s="67">
        <f t="shared" si="25"/>
        <v>8833.7398373983724</v>
      </c>
      <c r="I183" s="332" t="s">
        <v>315</v>
      </c>
      <c r="J183" s="901">
        <v>44873</v>
      </c>
      <c r="K183" s="101" t="s">
        <v>5444</v>
      </c>
      <c r="L183" s="145">
        <v>158</v>
      </c>
      <c r="M183" s="99">
        <f>AVERAGE(CPVTFC3SG0048!T22:U22)</f>
        <v>0.33509999999999995</v>
      </c>
      <c r="N183" s="100">
        <f t="shared" si="26"/>
        <v>5329.4117647058811</v>
      </c>
      <c r="O183" s="858" t="s">
        <v>315</v>
      </c>
      <c r="P183" s="695"/>
      <c r="Q183" s="645"/>
      <c r="R183" s="645"/>
      <c r="S183" s="694"/>
      <c r="T183" s="694"/>
      <c r="U183" s="694"/>
      <c r="V183" s="4868" t="s">
        <v>1416</v>
      </c>
      <c r="W183" s="5">
        <v>1</v>
      </c>
    </row>
    <row r="184" spans="1:23" x14ac:dyDescent="0.25">
      <c r="A184" s="64">
        <v>156</v>
      </c>
      <c r="B184" s="4860"/>
      <c r="C184" s="300" t="s">
        <v>220</v>
      </c>
      <c r="D184" s="65">
        <v>44831</v>
      </c>
      <c r="E184" s="387" t="s">
        <v>4930</v>
      </c>
      <c r="F184" s="164">
        <v>85</v>
      </c>
      <c r="G184" s="164">
        <f>AVERAGE(CPVTFC3SG0022!Q25:R25)</f>
        <v>2.7368999999999999</v>
      </c>
      <c r="H184" s="67">
        <f t="shared" si="25"/>
        <v>10541.869918699185</v>
      </c>
      <c r="I184" s="332" t="s">
        <v>315</v>
      </c>
      <c r="J184" s="901">
        <v>44873</v>
      </c>
      <c r="K184" s="101" t="s">
        <v>5444</v>
      </c>
      <c r="L184" s="145">
        <v>159</v>
      </c>
      <c r="M184" s="99">
        <f>AVERAGE(CPVTFC3SG0048!V22:W22)</f>
        <v>2.8219500000000002</v>
      </c>
      <c r="N184" s="100">
        <f t="shared" si="26"/>
        <v>78472.058823529413</v>
      </c>
      <c r="O184" s="858" t="s">
        <v>315</v>
      </c>
      <c r="P184" s="695"/>
      <c r="Q184" s="645"/>
      <c r="R184" s="645"/>
      <c r="S184" s="694"/>
      <c r="T184" s="694"/>
      <c r="U184" s="694"/>
      <c r="V184" s="4869"/>
    </row>
    <row r="185" spans="1:23" x14ac:dyDescent="0.25">
      <c r="A185" s="64">
        <v>157</v>
      </c>
      <c r="B185" s="4854" t="s">
        <v>2844</v>
      </c>
      <c r="C185" s="300" t="s">
        <v>868</v>
      </c>
      <c r="D185" s="65">
        <v>44831</v>
      </c>
      <c r="E185" s="387" t="s">
        <v>4930</v>
      </c>
      <c r="F185" s="164">
        <v>86</v>
      </c>
      <c r="G185" s="164">
        <f>AVERAGE(CPVTFC3SG0022!S25:T25)</f>
        <v>0.6632499999999999</v>
      </c>
      <c r="H185" s="67">
        <f t="shared" si="25"/>
        <v>2112.3983739837395</v>
      </c>
      <c r="I185" s="332" t="s">
        <v>315</v>
      </c>
      <c r="J185" s="891"/>
      <c r="K185" s="642"/>
      <c r="L185" s="892"/>
      <c r="M185" s="893"/>
      <c r="N185" s="894"/>
      <c r="O185" s="648"/>
      <c r="P185" s="695"/>
      <c r="Q185" s="645"/>
      <c r="R185" s="645"/>
      <c r="S185" s="694"/>
      <c r="T185" s="694"/>
      <c r="U185" s="694"/>
      <c r="V185" s="4868" t="s">
        <v>1416</v>
      </c>
      <c r="W185" s="5">
        <v>1</v>
      </c>
    </row>
    <row r="186" spans="1:23" x14ac:dyDescent="0.25">
      <c r="A186" s="64">
        <v>158</v>
      </c>
      <c r="B186" s="4860"/>
      <c r="C186" s="300" t="s">
        <v>220</v>
      </c>
      <c r="D186" s="65">
        <v>44831</v>
      </c>
      <c r="E186" s="387" t="s">
        <v>4930</v>
      </c>
      <c r="F186" s="164">
        <v>87</v>
      </c>
      <c r="G186" s="164">
        <f>AVERAGE(CPVTFC3SG0022!U25:V25)</f>
        <v>2.66805</v>
      </c>
      <c r="H186" s="67">
        <f t="shared" si="25"/>
        <v>10261.991869918698</v>
      </c>
      <c r="I186" s="332" t="s">
        <v>315</v>
      </c>
      <c r="J186" s="875"/>
      <c r="K186" s="843"/>
      <c r="L186" s="877"/>
      <c r="M186" s="645"/>
      <c r="N186" s="646"/>
      <c r="O186" s="648"/>
      <c r="P186" s="695"/>
      <c r="Q186" s="645"/>
      <c r="R186" s="645"/>
      <c r="S186" s="694"/>
      <c r="T186" s="694"/>
      <c r="U186" s="694"/>
      <c r="V186" s="4869"/>
    </row>
    <row r="187" spans="1:23" x14ac:dyDescent="0.25">
      <c r="A187" s="64">
        <v>159</v>
      </c>
      <c r="B187" s="4854" t="s">
        <v>2845</v>
      </c>
      <c r="C187" s="300" t="s">
        <v>868</v>
      </c>
      <c r="D187" s="65">
        <v>44831</v>
      </c>
      <c r="E187" s="387" t="s">
        <v>4930</v>
      </c>
      <c r="F187" s="164">
        <v>88</v>
      </c>
      <c r="G187" s="164">
        <f>AVERAGE(CPVTFC3SG0022!W25:X25)</f>
        <v>2.7107000000000001</v>
      </c>
      <c r="H187" s="67">
        <f t="shared" si="25"/>
        <v>10435.365853658535</v>
      </c>
      <c r="I187" s="332" t="s">
        <v>315</v>
      </c>
      <c r="J187" s="901">
        <v>44873</v>
      </c>
      <c r="K187" s="101" t="s">
        <v>5444</v>
      </c>
      <c r="L187" s="145">
        <v>160</v>
      </c>
      <c r="M187" s="99">
        <f>AVERAGE(CPVTFC3SG0048!X22:Y22)</f>
        <v>0.43025000000000002</v>
      </c>
      <c r="N187" s="100">
        <f>(M187-0.1539)/0.0136*400</f>
        <v>8127.9411764705883</v>
      </c>
      <c r="O187" s="858" t="s">
        <v>315</v>
      </c>
      <c r="P187" s="695"/>
      <c r="Q187" s="645"/>
      <c r="R187" s="645"/>
      <c r="S187" s="694"/>
      <c r="T187" s="694"/>
      <c r="U187" s="694"/>
      <c r="W187" s="5">
        <v>1</v>
      </c>
    </row>
    <row r="188" spans="1:23" ht="15.75" thickBot="1" x14ac:dyDescent="0.3">
      <c r="A188" s="450">
        <v>160</v>
      </c>
      <c r="B188" s="4859"/>
      <c r="C188" s="1277" t="s">
        <v>220</v>
      </c>
      <c r="D188" s="121">
        <v>44831</v>
      </c>
      <c r="E188" s="452" t="s">
        <v>4930</v>
      </c>
      <c r="F188" s="445">
        <v>89</v>
      </c>
      <c r="G188" s="445">
        <f>AVERAGE(CPVTFC3SG0022!B12:C12)</f>
        <v>2.6153500000000003</v>
      </c>
      <c r="H188" s="123">
        <f t="shared" si="25"/>
        <v>10047.764227642278</v>
      </c>
      <c r="I188" s="1355" t="s">
        <v>315</v>
      </c>
      <c r="J188" s="1328">
        <v>44873</v>
      </c>
      <c r="K188" s="699" t="s">
        <v>5444</v>
      </c>
      <c r="L188" s="453">
        <v>161</v>
      </c>
      <c r="M188" s="1329">
        <f>AVERAGE(CPVTFC3SG0048!B24:C24)</f>
        <v>0.39949999999999997</v>
      </c>
      <c r="N188" s="454">
        <f>(M188-0.1539)/0.0136*400</f>
        <v>7223.5294117647045</v>
      </c>
      <c r="O188" s="1330" t="s">
        <v>315</v>
      </c>
      <c r="P188" s="1586"/>
      <c r="Q188" s="969"/>
      <c r="R188" s="969"/>
      <c r="S188" s="1268"/>
      <c r="T188" s="1268"/>
      <c r="U188" s="1268"/>
    </row>
    <row r="189" spans="1:23" x14ac:dyDescent="0.25">
      <c r="A189" s="86">
        <v>161</v>
      </c>
      <c r="B189" s="4838" t="s">
        <v>2846</v>
      </c>
      <c r="C189" s="1381" t="s">
        <v>868</v>
      </c>
      <c r="D189" s="87">
        <v>44831</v>
      </c>
      <c r="E189" s="458" t="s">
        <v>4930</v>
      </c>
      <c r="F189" s="459">
        <v>90</v>
      </c>
      <c r="G189" s="459">
        <f>AVERAGE(CPVTFC3SG0022!D12:E12)</f>
        <v>1.73885</v>
      </c>
      <c r="H189" s="89">
        <f t="shared" si="25"/>
        <v>6484.7560975609749</v>
      </c>
      <c r="I189" s="2818" t="s">
        <v>315</v>
      </c>
      <c r="J189" s="1544"/>
      <c r="K189" s="721"/>
      <c r="L189" s="1545"/>
      <c r="M189" s="1546"/>
      <c r="N189" s="1547"/>
      <c r="O189" s="1299"/>
      <c r="P189" s="2336"/>
      <c r="Q189" s="2350"/>
      <c r="R189" s="667"/>
      <c r="S189" s="667"/>
      <c r="T189" s="661"/>
      <c r="U189" s="1575"/>
      <c r="W189" s="5">
        <v>1</v>
      </c>
    </row>
    <row r="190" spans="1:23" ht="15.75" thickBot="1" x14ac:dyDescent="0.3">
      <c r="A190" s="516"/>
      <c r="B190" s="4840"/>
      <c r="C190" s="1292" t="s">
        <v>220</v>
      </c>
      <c r="D190" s="220">
        <v>44887</v>
      </c>
      <c r="E190" s="2763" t="s">
        <v>5518</v>
      </c>
      <c r="F190" s="2757">
        <v>139</v>
      </c>
      <c r="G190" s="222">
        <f>AVERAGE(CPVTFC3SG0065!F20:G20)</f>
        <v>2.9558999999999997</v>
      </c>
      <c r="H190" s="218">
        <f t="shared" ref="H190:H192" si="29">(G190-0.171)/0.0137*50</f>
        <v>10163.868613138686</v>
      </c>
      <c r="I190" s="2802" t="s">
        <v>315</v>
      </c>
      <c r="J190" s="4341">
        <v>44895</v>
      </c>
      <c r="K190" s="486" t="s">
        <v>5570</v>
      </c>
      <c r="L190" s="486">
        <v>163</v>
      </c>
      <c r="M190" s="486">
        <f>AVERAGE(CPVTFC3SG0083!F24:G24)</f>
        <v>2.0704500000000001</v>
      </c>
      <c r="N190" s="4001">
        <f t="shared" ref="N190" si="30">(M190-0.15)/0.0138*400</f>
        <v>55665.217391304352</v>
      </c>
      <c r="O190" s="4354" t="s">
        <v>315</v>
      </c>
      <c r="P190" s="2111"/>
      <c r="Q190" s="2588"/>
      <c r="R190" s="668"/>
      <c r="S190" s="668"/>
      <c r="T190" s="662"/>
      <c r="U190" s="2822"/>
    </row>
    <row r="191" spans="1:23" x14ac:dyDescent="0.25">
      <c r="A191" s="86">
        <v>162</v>
      </c>
      <c r="B191" s="4838" t="s">
        <v>2847</v>
      </c>
      <c r="C191" s="1381" t="s">
        <v>868</v>
      </c>
      <c r="D191" s="87">
        <v>44831</v>
      </c>
      <c r="E191" s="458" t="s">
        <v>4930</v>
      </c>
      <c r="F191" s="459">
        <v>91</v>
      </c>
      <c r="G191" s="459">
        <f>AVERAGE(CPVTFC3SG0022!F12:G12)</f>
        <v>1.3019500000000002</v>
      </c>
      <c r="H191" s="89">
        <f t="shared" si="25"/>
        <v>4708.7398373983742</v>
      </c>
      <c r="I191" s="2818" t="s">
        <v>315</v>
      </c>
      <c r="J191" s="1544"/>
      <c r="K191" s="721"/>
      <c r="L191" s="1545"/>
      <c r="M191" s="1546"/>
      <c r="N191" s="1547"/>
      <c r="O191" s="1299"/>
      <c r="P191" s="2336"/>
      <c r="Q191" s="2350"/>
      <c r="R191" s="667"/>
      <c r="S191" s="667"/>
      <c r="T191" s="661"/>
      <c r="U191" s="1253"/>
      <c r="W191" s="5">
        <v>1</v>
      </c>
    </row>
    <row r="192" spans="1:23" ht="15.75" thickBot="1" x14ac:dyDescent="0.3">
      <c r="A192" s="516"/>
      <c r="B192" s="4840"/>
      <c r="C192" s="1292" t="s">
        <v>220</v>
      </c>
      <c r="D192" s="220">
        <v>44887</v>
      </c>
      <c r="E192" s="2763" t="s">
        <v>5518</v>
      </c>
      <c r="F192" s="2757">
        <v>140</v>
      </c>
      <c r="G192" s="222">
        <f>AVERAGE(CPVTFC3SG0065!H20:I20)</f>
        <v>2.94225</v>
      </c>
      <c r="H192" s="218">
        <f t="shared" si="29"/>
        <v>10114.051094890512</v>
      </c>
      <c r="I192" s="2802" t="s">
        <v>315</v>
      </c>
      <c r="J192" s="4341">
        <v>44895</v>
      </c>
      <c r="K192" s="486" t="s">
        <v>5570</v>
      </c>
      <c r="L192" s="486">
        <v>164</v>
      </c>
      <c r="M192" s="486">
        <f>AVERAGE(CPVTFC3SG0083!H24:I24)</f>
        <v>2.2273499999999999</v>
      </c>
      <c r="N192" s="4001">
        <f t="shared" ref="N192" si="31">(M192-0.15)/0.0138*400</f>
        <v>60213.043478260872</v>
      </c>
      <c r="O192" s="4354" t="s">
        <v>315</v>
      </c>
      <c r="P192" s="2111"/>
      <c r="Q192" s="2588"/>
      <c r="R192" s="668"/>
      <c r="S192" s="668"/>
      <c r="T192" s="662"/>
      <c r="U192" s="2589"/>
    </row>
    <row r="193" spans="1:23" x14ac:dyDescent="0.25">
      <c r="A193" s="114">
        <v>163</v>
      </c>
      <c r="B193" s="4859" t="s">
        <v>2848</v>
      </c>
      <c r="C193" s="1269" t="s">
        <v>868</v>
      </c>
      <c r="D193" s="115">
        <v>44831</v>
      </c>
      <c r="E193" s="388" t="s">
        <v>4930</v>
      </c>
      <c r="F193" s="444">
        <v>92</v>
      </c>
      <c r="G193" s="444">
        <f>AVERAGE(CPVTFC3SG0022!H12:I12)</f>
        <v>2.6294</v>
      </c>
      <c r="H193" s="117">
        <f t="shared" si="25"/>
        <v>10104.878048780487</v>
      </c>
      <c r="I193" s="1348" t="s">
        <v>315</v>
      </c>
      <c r="J193" s="2820">
        <v>44873</v>
      </c>
      <c r="K193" s="342" t="s">
        <v>5444</v>
      </c>
      <c r="L193" s="499">
        <v>162</v>
      </c>
      <c r="M193" s="1978">
        <f>AVERAGE(CPVTFC3SG0048!D24:E24)</f>
        <v>0.48510000000000003</v>
      </c>
      <c r="N193" s="505">
        <f>(M193-0.1539)/0.0136*400</f>
        <v>9741.1764705882379</v>
      </c>
      <c r="O193" s="1304" t="s">
        <v>315</v>
      </c>
      <c r="P193" s="2339"/>
      <c r="Q193" s="2353"/>
      <c r="R193" s="830"/>
      <c r="S193" s="830"/>
      <c r="T193" s="831"/>
      <c r="U193" s="1281"/>
      <c r="W193" s="5">
        <v>1</v>
      </c>
    </row>
    <row r="194" spans="1:23" x14ac:dyDescent="0.25">
      <c r="A194" s="64">
        <v>164</v>
      </c>
      <c r="B194" s="4860"/>
      <c r="C194" s="300" t="s">
        <v>220</v>
      </c>
      <c r="D194" s="65">
        <v>44831</v>
      </c>
      <c r="E194" s="387" t="s">
        <v>4930</v>
      </c>
      <c r="F194" s="164">
        <v>93</v>
      </c>
      <c r="G194" s="164">
        <f>AVERAGE(CPVTFC3SG0022!J12:K12)</f>
        <v>2.1790500000000002</v>
      </c>
      <c r="H194" s="67">
        <f t="shared" si="25"/>
        <v>8274.1869918699176</v>
      </c>
      <c r="I194" s="332" t="s">
        <v>315</v>
      </c>
      <c r="J194" s="901">
        <v>44873</v>
      </c>
      <c r="K194" s="101" t="s">
        <v>5444</v>
      </c>
      <c r="L194" s="145">
        <v>163</v>
      </c>
      <c r="M194" s="99">
        <f>AVERAGE(CPVTFC3SG0048!F24:G24)</f>
        <v>0.30345</v>
      </c>
      <c r="N194" s="100">
        <f>(M194-0.1539)/0.0136*400</f>
        <v>4398.5294117647054</v>
      </c>
      <c r="O194" s="858" t="s">
        <v>315</v>
      </c>
      <c r="P194" s="2333"/>
      <c r="Q194" s="2354"/>
      <c r="R194" s="645"/>
      <c r="S194" s="645"/>
      <c r="T194" s="646"/>
      <c r="U194" s="900"/>
      <c r="V194" s="286"/>
    </row>
    <row r="195" spans="1:23" x14ac:dyDescent="0.25">
      <c r="A195" s="64">
        <v>165</v>
      </c>
      <c r="B195" s="840" t="s">
        <v>2849</v>
      </c>
      <c r="C195" s="300" t="s">
        <v>868</v>
      </c>
      <c r="D195" s="65">
        <v>44831</v>
      </c>
      <c r="E195" s="387" t="s">
        <v>4930</v>
      </c>
      <c r="F195" s="164">
        <v>94</v>
      </c>
      <c r="G195" s="164">
        <f>AVERAGE(CPVTFC3SG0022!L12:M12)</f>
        <v>1.9664999999999999</v>
      </c>
      <c r="H195" s="67">
        <f t="shared" si="25"/>
        <v>7410.1626016260152</v>
      </c>
      <c r="I195" s="332" t="s">
        <v>315</v>
      </c>
      <c r="J195" s="878"/>
      <c r="K195" s="878"/>
      <c r="L195" s="877"/>
      <c r="M195" s="642"/>
      <c r="N195" s="642"/>
      <c r="O195" s="648"/>
      <c r="P195" s="2333"/>
      <c r="Q195" s="2354"/>
      <c r="R195" s="645"/>
      <c r="S195" s="645"/>
      <c r="T195" s="646"/>
      <c r="U195" s="900"/>
      <c r="V195" s="4868" t="s">
        <v>1416</v>
      </c>
      <c r="W195" s="5">
        <v>1</v>
      </c>
    </row>
    <row r="196" spans="1:23" x14ac:dyDescent="0.25">
      <c r="A196" s="64">
        <v>166</v>
      </c>
      <c r="B196" s="840" t="s">
        <v>2849</v>
      </c>
      <c r="C196" s="300" t="s">
        <v>220</v>
      </c>
      <c r="D196" s="65">
        <v>44831</v>
      </c>
      <c r="E196" s="387" t="s">
        <v>4930</v>
      </c>
      <c r="F196" s="164">
        <v>95</v>
      </c>
      <c r="G196" s="164">
        <f>AVERAGE(CPVTFC3SG0022!N12:O12)</f>
        <v>2.8044000000000002</v>
      </c>
      <c r="H196" s="67">
        <f t="shared" si="25"/>
        <v>10816.260162601626</v>
      </c>
      <c r="I196" s="332" t="s">
        <v>315</v>
      </c>
      <c r="J196" s="901">
        <v>44873</v>
      </c>
      <c r="K196" s="101" t="s">
        <v>5444</v>
      </c>
      <c r="L196" s="145">
        <v>164</v>
      </c>
      <c r="M196" s="99">
        <f>AVERAGE(CPVTFC3SG0048!H24:I24)</f>
        <v>2.9027000000000003</v>
      </c>
      <c r="N196" s="100">
        <f>(M196-0.1539)/0.0136*400</f>
        <v>80847.058823529427</v>
      </c>
      <c r="O196" s="858" t="s">
        <v>315</v>
      </c>
      <c r="P196" s="2333"/>
      <c r="Q196" s="2354"/>
      <c r="R196" s="645"/>
      <c r="S196" s="645"/>
      <c r="T196" s="646"/>
      <c r="U196" s="900"/>
      <c r="V196" s="4869"/>
    </row>
    <row r="197" spans="1:23" x14ac:dyDescent="0.25">
      <c r="A197" s="64">
        <v>167</v>
      </c>
      <c r="B197" s="4854" t="s">
        <v>2850</v>
      </c>
      <c r="C197" s="300" t="s">
        <v>868</v>
      </c>
      <c r="D197" s="65">
        <v>44831</v>
      </c>
      <c r="E197" s="387" t="s">
        <v>4930</v>
      </c>
      <c r="F197" s="164">
        <v>96</v>
      </c>
      <c r="G197" s="164">
        <f>AVERAGE(CPVTFC3SG0022!P12:Q12)</f>
        <v>2.7295499999999997</v>
      </c>
      <c r="H197" s="67">
        <f t="shared" si="25"/>
        <v>10511.991869918696</v>
      </c>
      <c r="I197" s="332" t="s">
        <v>315</v>
      </c>
      <c r="J197" s="901">
        <v>44873</v>
      </c>
      <c r="K197" s="101" t="s">
        <v>5444</v>
      </c>
      <c r="L197" s="145">
        <v>165</v>
      </c>
      <c r="M197" s="99">
        <f>AVERAGE(CPVTFC3SG0048!J24:K24)</f>
        <v>0.96450000000000002</v>
      </c>
      <c r="N197" s="100">
        <f>(M197-0.1539)/0.0136*400</f>
        <v>23841.176470588238</v>
      </c>
      <c r="O197" s="858" t="s">
        <v>315</v>
      </c>
      <c r="P197" s="2333"/>
      <c r="Q197" s="2354"/>
      <c r="R197" s="645"/>
      <c r="S197" s="645"/>
      <c r="T197" s="646"/>
      <c r="U197" s="900"/>
      <c r="W197" s="5">
        <v>1</v>
      </c>
    </row>
    <row r="198" spans="1:23" ht="15.75" thickBot="1" x14ac:dyDescent="0.3">
      <c r="A198" s="450">
        <v>168</v>
      </c>
      <c r="B198" s="4859"/>
      <c r="C198" s="1277" t="s">
        <v>220</v>
      </c>
      <c r="D198" s="121">
        <v>44831</v>
      </c>
      <c r="E198" s="452" t="s">
        <v>4930</v>
      </c>
      <c r="F198" s="445">
        <v>97</v>
      </c>
      <c r="G198" s="445">
        <f>AVERAGE(CPVTFC3SG0022!R12:S12)</f>
        <v>2.7955999999999999</v>
      </c>
      <c r="H198" s="123">
        <f t="shared" si="25"/>
        <v>10780.487804878048</v>
      </c>
      <c r="I198" s="1355" t="s">
        <v>315</v>
      </c>
      <c r="J198" s="1328">
        <v>44873</v>
      </c>
      <c r="K198" s="699" t="s">
        <v>5444</v>
      </c>
      <c r="L198" s="453">
        <v>166</v>
      </c>
      <c r="M198" s="1329">
        <f>AVERAGE(CPVTFC3SG0048!L24:M24)</f>
        <v>0.53814999999999991</v>
      </c>
      <c r="N198" s="454">
        <f>(M198-0.1539)/0.0136*400</f>
        <v>11301.470588235292</v>
      </c>
      <c r="O198" s="1330" t="s">
        <v>315</v>
      </c>
      <c r="P198" s="1586"/>
      <c r="Q198" s="969"/>
      <c r="R198" s="969"/>
      <c r="S198" s="1268"/>
      <c r="T198" s="1268"/>
      <c r="U198" s="1268"/>
      <c r="V198" s="286"/>
    </row>
    <row r="199" spans="1:23" x14ac:dyDescent="0.25">
      <c r="A199" s="86">
        <v>169</v>
      </c>
      <c r="B199" s="4843" t="s">
        <v>2851</v>
      </c>
      <c r="C199" s="1296" t="s">
        <v>868</v>
      </c>
      <c r="D199" s="87">
        <v>44831</v>
      </c>
      <c r="E199" s="458" t="s">
        <v>4930</v>
      </c>
      <c r="F199" s="459">
        <v>98</v>
      </c>
      <c r="G199" s="459">
        <f>AVERAGE(CPVTFC3SG0022!T12:U12)</f>
        <v>2.1845499999999998</v>
      </c>
      <c r="H199" s="89">
        <f t="shared" si="25"/>
        <v>8296.5447154471531</v>
      </c>
      <c r="I199" s="2818" t="s">
        <v>315</v>
      </c>
      <c r="J199" s="4373">
        <v>44895</v>
      </c>
      <c r="K199" s="1357" t="s">
        <v>5570</v>
      </c>
      <c r="L199" s="1357">
        <v>165</v>
      </c>
      <c r="M199" s="1357">
        <f>AVERAGE(CPVTFC3SG0083!J24:K24)</f>
        <v>0.27710000000000001</v>
      </c>
      <c r="N199" s="4374">
        <f t="shared" ref="N199:N200" si="32">(M199-0.15)/0.0138*400</f>
        <v>3684.0579710144939</v>
      </c>
      <c r="O199" s="4375" t="s">
        <v>315</v>
      </c>
      <c r="P199" s="835"/>
      <c r="Q199" s="667"/>
      <c r="R199" s="667"/>
      <c r="S199" s="834"/>
      <c r="T199" s="834"/>
      <c r="U199" s="836"/>
      <c r="V199" s="4868" t="s">
        <v>1416</v>
      </c>
      <c r="W199" s="5">
        <v>1</v>
      </c>
    </row>
    <row r="200" spans="1:23" ht="15.75" thickBot="1" x14ac:dyDescent="0.3">
      <c r="A200" s="516"/>
      <c r="B200" s="4851"/>
      <c r="C200" s="1298" t="s">
        <v>220</v>
      </c>
      <c r="D200" s="220">
        <v>44887</v>
      </c>
      <c r="E200" s="2763" t="s">
        <v>5518</v>
      </c>
      <c r="F200" s="2757">
        <v>141</v>
      </c>
      <c r="G200" s="222">
        <f>AVERAGE(CPVTFC3SG0065!J20:K20)</f>
        <v>2.95105</v>
      </c>
      <c r="H200" s="218">
        <f t="shared" ref="H200" si="33">(G200-0.171)/0.0137*50</f>
        <v>10146.16788321168</v>
      </c>
      <c r="I200" s="2802" t="s">
        <v>315</v>
      </c>
      <c r="J200" s="4341">
        <v>44895</v>
      </c>
      <c r="K200" s="486" t="s">
        <v>5570</v>
      </c>
      <c r="L200" s="486">
        <v>166</v>
      </c>
      <c r="M200" s="486">
        <f>AVERAGE(CPVTFC3SG0083!L24:M24)</f>
        <v>2.0038999999999998</v>
      </c>
      <c r="N200" s="4001">
        <f t="shared" si="32"/>
        <v>53736.231884057961</v>
      </c>
      <c r="O200" s="4354" t="s">
        <v>315</v>
      </c>
      <c r="P200" s="787"/>
      <c r="Q200" s="668"/>
      <c r="R200" s="668"/>
      <c r="S200" s="786"/>
      <c r="T200" s="786"/>
      <c r="U200" s="788"/>
      <c r="V200" s="4869"/>
    </row>
    <row r="201" spans="1:23" x14ac:dyDescent="0.25">
      <c r="A201" s="82">
        <v>170</v>
      </c>
      <c r="B201" s="4839" t="s">
        <v>2852</v>
      </c>
      <c r="C201" s="1278" t="s">
        <v>868</v>
      </c>
      <c r="D201" s="83">
        <v>44831</v>
      </c>
      <c r="E201" s="389" t="s">
        <v>4930</v>
      </c>
      <c r="F201" s="375">
        <v>99</v>
      </c>
      <c r="G201" s="375">
        <f>AVERAGE(CPVTFC3SG0022!V12:W12)</f>
        <v>0.20400000000000001</v>
      </c>
      <c r="H201" s="85">
        <f t="shared" si="25"/>
        <v>245.52845528455288</v>
      </c>
      <c r="I201" s="2805" t="s">
        <v>314</v>
      </c>
      <c r="J201" s="1364"/>
      <c r="K201" s="656"/>
      <c r="L201" s="1365"/>
      <c r="M201" s="1366"/>
      <c r="N201" s="1367"/>
      <c r="O201" s="672"/>
      <c r="P201" s="1288"/>
      <c r="Q201" s="830"/>
      <c r="R201" s="830"/>
      <c r="S201" s="1271"/>
      <c r="T201" s="1271"/>
      <c r="U201" s="1271"/>
      <c r="V201" s="4868" t="s">
        <v>1416</v>
      </c>
    </row>
    <row r="202" spans="1:23" x14ac:dyDescent="0.25">
      <c r="A202" s="9">
        <v>171</v>
      </c>
      <c r="B202" s="4855"/>
      <c r="C202" s="301" t="s">
        <v>220</v>
      </c>
      <c r="D202" s="19">
        <v>44831</v>
      </c>
      <c r="E202" s="384" t="s">
        <v>4930</v>
      </c>
      <c r="F202" s="103">
        <v>100</v>
      </c>
      <c r="G202" s="103">
        <f>AVERAGE(CPVTFC3SG0022!X12:Y12)</f>
        <v>2.7629000000000001</v>
      </c>
      <c r="H202" s="14">
        <f t="shared" si="25"/>
        <v>10647.560975609755</v>
      </c>
      <c r="I202" s="326" t="s">
        <v>315</v>
      </c>
      <c r="J202" s="891"/>
      <c r="K202" s="642"/>
      <c r="L202" s="892"/>
      <c r="M202" s="893"/>
      <c r="N202" s="894"/>
      <c r="O202" s="648"/>
      <c r="P202" s="695"/>
      <c r="Q202" s="645"/>
      <c r="R202" s="645"/>
      <c r="S202" s="694"/>
      <c r="T202" s="694"/>
      <c r="U202" s="694"/>
      <c r="V202" s="4869"/>
    </row>
    <row r="203" spans="1:23" x14ac:dyDescent="0.25">
      <c r="A203" s="64">
        <v>172</v>
      </c>
      <c r="B203" s="4854" t="s">
        <v>2853</v>
      </c>
      <c r="C203" s="300" t="s">
        <v>868</v>
      </c>
      <c r="D203" s="65">
        <v>44831</v>
      </c>
      <c r="E203" s="387" t="s">
        <v>4930</v>
      </c>
      <c r="F203" s="164">
        <v>101</v>
      </c>
      <c r="G203" s="164">
        <f>AVERAGE(CPVTFC3SG0022!B14:C14)</f>
        <v>2.8382000000000001</v>
      </c>
      <c r="H203" s="67">
        <f t="shared" si="25"/>
        <v>10953.658536585366</v>
      </c>
      <c r="I203" s="332" t="s">
        <v>315</v>
      </c>
      <c r="J203" s="901">
        <v>44873</v>
      </c>
      <c r="K203" s="101" t="s">
        <v>5444</v>
      </c>
      <c r="L203" s="145">
        <v>167</v>
      </c>
      <c r="M203" s="99">
        <f>AVERAGE(CPVTFC3SG0048!N24:O24)</f>
        <v>1.61415</v>
      </c>
      <c r="N203" s="100">
        <f>(M203-0.1539)/0.0136*400</f>
        <v>42948.529411764706</v>
      </c>
      <c r="O203" s="858" t="s">
        <v>315</v>
      </c>
      <c r="P203" s="695"/>
      <c r="Q203" s="645"/>
      <c r="R203" s="645"/>
      <c r="S203" s="694"/>
      <c r="T203" s="694"/>
      <c r="U203" s="694"/>
      <c r="V203" s="286"/>
      <c r="W203" s="5">
        <v>1</v>
      </c>
    </row>
    <row r="204" spans="1:23" x14ac:dyDescent="0.25">
      <c r="A204" s="64">
        <v>173</v>
      </c>
      <c r="B204" s="4860"/>
      <c r="C204" s="300" t="s">
        <v>220</v>
      </c>
      <c r="D204" s="65">
        <v>44831</v>
      </c>
      <c r="E204" s="387" t="s">
        <v>4930</v>
      </c>
      <c r="F204" s="164">
        <v>102</v>
      </c>
      <c r="G204" s="164">
        <f>AVERAGE(CPVTFC3SG0022!D14:E14)</f>
        <v>2.7896999999999998</v>
      </c>
      <c r="H204" s="67">
        <f t="shared" si="25"/>
        <v>10756.504065040648</v>
      </c>
      <c r="I204" s="332" t="s">
        <v>315</v>
      </c>
      <c r="J204" s="901">
        <v>44873</v>
      </c>
      <c r="K204" s="101" t="s">
        <v>5444</v>
      </c>
      <c r="L204" s="145">
        <v>168</v>
      </c>
      <c r="M204" s="99">
        <f>AVERAGE(CPVTFC3SG0048!P24:Q24)</f>
        <v>0.76554999999999995</v>
      </c>
      <c r="N204" s="100">
        <f>(M204-0.1539)/0.0136*400</f>
        <v>17989.705882352941</v>
      </c>
      <c r="O204" s="858" t="s">
        <v>315</v>
      </c>
      <c r="P204" s="2333"/>
      <c r="Q204" s="2348"/>
      <c r="R204" s="645"/>
      <c r="S204" s="645"/>
      <c r="T204" s="646"/>
      <c r="U204" s="1259"/>
      <c r="V204" s="287"/>
    </row>
    <row r="205" spans="1:23" x14ac:dyDescent="0.25">
      <c r="A205" s="64">
        <v>174</v>
      </c>
      <c r="B205" s="840" t="s">
        <v>2854</v>
      </c>
      <c r="C205" s="300" t="s">
        <v>868</v>
      </c>
      <c r="D205" s="65">
        <v>44831</v>
      </c>
      <c r="E205" s="387" t="s">
        <v>4930</v>
      </c>
      <c r="F205" s="164">
        <v>103</v>
      </c>
      <c r="G205" s="164">
        <f>AVERAGE(CPVTFC3SG0022!F14:G14)</f>
        <v>1.1814</v>
      </c>
      <c r="H205" s="67">
        <f t="shared" si="25"/>
        <v>4218.6991869918702</v>
      </c>
      <c r="I205" s="332" t="s">
        <v>315</v>
      </c>
      <c r="J205" s="891"/>
      <c r="K205" s="642"/>
      <c r="L205" s="892"/>
      <c r="M205" s="893"/>
      <c r="N205" s="894"/>
      <c r="O205" s="648"/>
      <c r="P205" s="2333"/>
      <c r="Q205" s="2348"/>
      <c r="R205" s="645"/>
      <c r="S205" s="645"/>
      <c r="T205" s="646"/>
      <c r="U205" s="1259"/>
      <c r="V205" s="4868" t="s">
        <v>1416</v>
      </c>
      <c r="W205" s="5">
        <v>1</v>
      </c>
    </row>
    <row r="206" spans="1:23" x14ac:dyDescent="0.25">
      <c r="A206" s="64">
        <v>175</v>
      </c>
      <c r="B206" s="840" t="s">
        <v>2854</v>
      </c>
      <c r="C206" s="300" t="s">
        <v>220</v>
      </c>
      <c r="D206" s="65">
        <v>44831</v>
      </c>
      <c r="E206" s="387" t="s">
        <v>4930</v>
      </c>
      <c r="F206" s="164">
        <v>104</v>
      </c>
      <c r="G206" s="164">
        <f>AVERAGE(CPVTFC3SG0022!H14:I14)</f>
        <v>2.7926000000000002</v>
      </c>
      <c r="H206" s="67">
        <f t="shared" si="25"/>
        <v>10768.292682926829</v>
      </c>
      <c r="I206" s="332" t="s">
        <v>315</v>
      </c>
      <c r="J206" s="901">
        <v>44873</v>
      </c>
      <c r="K206" s="101" t="s">
        <v>5444</v>
      </c>
      <c r="L206" s="145">
        <v>169</v>
      </c>
      <c r="M206" s="99">
        <f>AVERAGE(CPVTFC3SG0048!R24:S24)</f>
        <v>2.9050500000000001</v>
      </c>
      <c r="N206" s="100">
        <f>(M206-0.1539)/0.0136*400</f>
        <v>80916.176470588238</v>
      </c>
      <c r="O206" s="858" t="s">
        <v>315</v>
      </c>
      <c r="P206" s="2333"/>
      <c r="Q206" s="2348"/>
      <c r="R206" s="645"/>
      <c r="S206" s="645"/>
      <c r="T206" s="646"/>
      <c r="U206" s="1259"/>
      <c r="V206" s="4869"/>
    </row>
    <row r="207" spans="1:23" x14ac:dyDescent="0.25">
      <c r="A207" s="64">
        <v>176</v>
      </c>
      <c r="B207" s="840" t="s">
        <v>2855</v>
      </c>
      <c r="C207" s="300" t="s">
        <v>868</v>
      </c>
      <c r="D207" s="65">
        <v>44831</v>
      </c>
      <c r="E207" s="387" t="s">
        <v>4930</v>
      </c>
      <c r="F207" s="164">
        <v>105</v>
      </c>
      <c r="G207" s="164">
        <f>AVERAGE(CPVTFC3SG0022!J14:K14)</f>
        <v>0.78439999999999999</v>
      </c>
      <c r="H207" s="67">
        <f t="shared" si="25"/>
        <v>2604.8780487804879</v>
      </c>
      <c r="I207" s="332" t="s">
        <v>315</v>
      </c>
      <c r="J207" s="878"/>
      <c r="K207" s="878"/>
      <c r="L207" s="877"/>
      <c r="M207" s="642"/>
      <c r="N207" s="642"/>
      <c r="O207" s="648"/>
      <c r="P207" s="2333"/>
      <c r="Q207" s="2348"/>
      <c r="R207" s="645"/>
      <c r="S207" s="645"/>
      <c r="T207" s="646"/>
      <c r="U207" s="1259"/>
      <c r="V207" s="4868" t="s">
        <v>1416</v>
      </c>
      <c r="W207" s="5">
        <v>1</v>
      </c>
    </row>
    <row r="208" spans="1:23" ht="15.75" thickBot="1" x14ac:dyDescent="0.3">
      <c r="A208" s="450">
        <v>177</v>
      </c>
      <c r="B208" s="840" t="s">
        <v>2855</v>
      </c>
      <c r="C208" s="1277" t="s">
        <v>220</v>
      </c>
      <c r="D208" s="121">
        <v>44831</v>
      </c>
      <c r="E208" s="452" t="s">
        <v>4930</v>
      </c>
      <c r="F208" s="445">
        <v>106</v>
      </c>
      <c r="G208" s="445">
        <f>AVERAGE(CPVTFC3SG0022!L14:M14)</f>
        <v>2.8486000000000002</v>
      </c>
      <c r="H208" s="123">
        <f t="shared" si="25"/>
        <v>10995.934959349594</v>
      </c>
      <c r="I208" s="1355" t="s">
        <v>315</v>
      </c>
      <c r="J208" s="1328">
        <v>44873</v>
      </c>
      <c r="K208" s="699" t="s">
        <v>5444</v>
      </c>
      <c r="L208" s="453">
        <v>170</v>
      </c>
      <c r="M208" s="1329">
        <f>AVERAGE(CPVTFC3SG0048!T24:U24)</f>
        <v>2.3251499999999998</v>
      </c>
      <c r="N208" s="454">
        <f>(M208-0.1539)/0.0136*400</f>
        <v>63860.294117647049</v>
      </c>
      <c r="O208" s="1330" t="s">
        <v>315</v>
      </c>
      <c r="P208" s="1586"/>
      <c r="Q208" s="969"/>
      <c r="R208" s="969"/>
      <c r="S208" s="1268"/>
      <c r="T208" s="1268"/>
      <c r="U208" s="1268"/>
      <c r="V208" s="4869"/>
    </row>
    <row r="209" spans="1:23" x14ac:dyDescent="0.25">
      <c r="A209" s="86">
        <v>178</v>
      </c>
      <c r="B209" s="4843" t="s">
        <v>2856</v>
      </c>
      <c r="C209" s="1296" t="s">
        <v>868</v>
      </c>
      <c r="D209" s="87">
        <v>44831</v>
      </c>
      <c r="E209" s="458" t="s">
        <v>4930</v>
      </c>
      <c r="F209" s="459">
        <v>107</v>
      </c>
      <c r="G209" s="459">
        <f>AVERAGE(CPVTFC3SG0022!N14:O14)</f>
        <v>2.5439499999999997</v>
      </c>
      <c r="H209" s="89">
        <f t="shared" si="25"/>
        <v>9757.5203252032497</v>
      </c>
      <c r="I209" s="2818" t="s">
        <v>315</v>
      </c>
      <c r="J209" s="4352">
        <v>44895</v>
      </c>
      <c r="K209" s="479" t="s">
        <v>5570</v>
      </c>
      <c r="L209" s="479">
        <v>167</v>
      </c>
      <c r="M209" s="479">
        <f>AVERAGE(CPVTFC3SG0083!N24:O24)</f>
        <v>0.42064999999999997</v>
      </c>
      <c r="N209" s="4004">
        <f t="shared" ref="N209:N210" si="34">(M209-0.15)/0.0138*400</f>
        <v>7844.9275362318831</v>
      </c>
      <c r="O209" s="4353" t="s">
        <v>315</v>
      </c>
      <c r="P209" s="2336"/>
      <c r="Q209" s="2350"/>
      <c r="R209" s="667"/>
      <c r="S209" s="667"/>
      <c r="T209" s="661"/>
      <c r="U209" s="1253"/>
      <c r="V209" s="4868" t="s">
        <v>1416</v>
      </c>
      <c r="W209" s="5">
        <v>1</v>
      </c>
    </row>
    <row r="210" spans="1:23" ht="15.75" thickBot="1" x14ac:dyDescent="0.3">
      <c r="A210" s="516"/>
      <c r="B210" s="4851"/>
      <c r="C210" s="1298" t="s">
        <v>220</v>
      </c>
      <c r="D210" s="220">
        <v>44887</v>
      </c>
      <c r="E210" s="2763" t="s">
        <v>5518</v>
      </c>
      <c r="F210" s="2757">
        <v>142</v>
      </c>
      <c r="G210" s="222">
        <f>AVERAGE(CPVTFC3SG0065!L20:M20)</f>
        <v>2.9284999999999997</v>
      </c>
      <c r="H210" s="218">
        <f t="shared" ref="H210" si="35">(G210-0.171)/0.0137*50</f>
        <v>10063.868613138684</v>
      </c>
      <c r="I210" s="2802" t="s">
        <v>315</v>
      </c>
      <c r="J210" s="4341">
        <v>44895</v>
      </c>
      <c r="K210" s="486" t="s">
        <v>5570</v>
      </c>
      <c r="L210" s="486">
        <v>168</v>
      </c>
      <c r="M210" s="486">
        <f>AVERAGE(CPVTFC3SG0083!P24:Q24)</f>
        <v>2.3666</v>
      </c>
      <c r="N210" s="4001">
        <f t="shared" si="34"/>
        <v>64249.275362318847</v>
      </c>
      <c r="O210" s="4354" t="s">
        <v>315</v>
      </c>
      <c r="P210" s="2111"/>
      <c r="Q210" s="2588"/>
      <c r="R210" s="668"/>
      <c r="S210" s="668"/>
      <c r="T210" s="662"/>
      <c r="U210" s="2589"/>
      <c r="V210" s="4869"/>
    </row>
    <row r="211" spans="1:23" x14ac:dyDescent="0.25">
      <c r="A211" s="114">
        <v>179</v>
      </c>
      <c r="B211" s="4859" t="s">
        <v>2857</v>
      </c>
      <c r="C211" s="1269" t="s">
        <v>868</v>
      </c>
      <c r="D211" s="115">
        <v>44831</v>
      </c>
      <c r="E211" s="388" t="s">
        <v>4930</v>
      </c>
      <c r="F211" s="444">
        <v>108</v>
      </c>
      <c r="G211" s="444">
        <f>AVERAGE(CPVTFC3SG0022!P14:Q14)</f>
        <v>0.62219999999999998</v>
      </c>
      <c r="H211" s="117">
        <f t="shared" si="25"/>
        <v>1945.5284552845526</v>
      </c>
      <c r="I211" s="1348" t="s">
        <v>315</v>
      </c>
      <c r="J211" s="1364"/>
      <c r="K211" s="656"/>
      <c r="L211" s="1365"/>
      <c r="M211" s="1366"/>
      <c r="N211" s="1367"/>
      <c r="O211" s="672"/>
      <c r="P211" s="2339"/>
      <c r="Q211" s="2353"/>
      <c r="R211" s="830"/>
      <c r="S211" s="830"/>
      <c r="T211" s="831"/>
      <c r="U211" s="1281"/>
      <c r="W211" s="5">
        <v>1</v>
      </c>
    </row>
    <row r="212" spans="1:23" x14ac:dyDescent="0.25">
      <c r="A212" s="64">
        <v>180</v>
      </c>
      <c r="B212" s="4860"/>
      <c r="C212" s="300" t="s">
        <v>220</v>
      </c>
      <c r="D212" s="65">
        <v>44831</v>
      </c>
      <c r="E212" s="387" t="s">
        <v>4930</v>
      </c>
      <c r="F212" s="164">
        <v>109</v>
      </c>
      <c r="G212" s="164">
        <f>AVERAGE(CPVTFC3SG0022!R14:S14)</f>
        <v>0.71320000000000006</v>
      </c>
      <c r="H212" s="67">
        <f t="shared" si="25"/>
        <v>2315.4471544715452</v>
      </c>
      <c r="I212" s="332" t="s">
        <v>315</v>
      </c>
      <c r="J212" s="891"/>
      <c r="K212" s="642"/>
      <c r="L212" s="892"/>
      <c r="M212" s="893"/>
      <c r="N212" s="894"/>
      <c r="O212" s="648"/>
      <c r="P212" s="2333"/>
      <c r="Q212" s="2354"/>
      <c r="R212" s="645"/>
      <c r="S212" s="645"/>
      <c r="T212" s="646"/>
      <c r="U212" s="900"/>
    </row>
    <row r="213" spans="1:23" x14ac:dyDescent="0.25">
      <c r="A213" s="64">
        <v>181</v>
      </c>
      <c r="B213" s="4854" t="s">
        <v>2858</v>
      </c>
      <c r="C213" s="300" t="s">
        <v>868</v>
      </c>
      <c r="D213" s="65">
        <v>44831</v>
      </c>
      <c r="E213" s="387" t="s">
        <v>4930</v>
      </c>
      <c r="F213" s="164">
        <v>110</v>
      </c>
      <c r="G213" s="164">
        <f>AVERAGE(CPVTFC3SG0022!T14:U14)</f>
        <v>2.8083499999999999</v>
      </c>
      <c r="H213" s="67">
        <f t="shared" si="25"/>
        <v>10832.317073170731</v>
      </c>
      <c r="I213" s="332" t="s">
        <v>315</v>
      </c>
      <c r="J213" s="901">
        <v>44873</v>
      </c>
      <c r="K213" s="101" t="s">
        <v>5444</v>
      </c>
      <c r="L213" s="145">
        <v>171</v>
      </c>
      <c r="M213" s="99">
        <f>AVERAGE(CPVTFC3SG0048!V24:W24)</f>
        <v>0.79204999999999992</v>
      </c>
      <c r="N213" s="100">
        <f>(M213-0.1539)/0.0136*400</f>
        <v>18769.117647058822</v>
      </c>
      <c r="O213" s="858" t="s">
        <v>315</v>
      </c>
      <c r="P213" s="2333"/>
      <c r="Q213" s="2354"/>
      <c r="R213" s="645"/>
      <c r="S213" s="645"/>
      <c r="T213" s="646"/>
      <c r="U213" s="900"/>
      <c r="W213" s="5">
        <v>1</v>
      </c>
    </row>
    <row r="214" spans="1:23" x14ac:dyDescent="0.25">
      <c r="A214" s="64">
        <v>182</v>
      </c>
      <c r="B214" s="4860"/>
      <c r="C214" s="300" t="s">
        <v>220</v>
      </c>
      <c r="D214" s="65">
        <v>44831</v>
      </c>
      <c r="E214" s="387" t="s">
        <v>4930</v>
      </c>
      <c r="F214" s="164">
        <v>111</v>
      </c>
      <c r="G214" s="164">
        <f>AVERAGE(CPVTFC3SG0022!V14:W14)</f>
        <v>2.7964500000000001</v>
      </c>
      <c r="H214" s="67">
        <f t="shared" si="25"/>
        <v>10783.943089430893</v>
      </c>
      <c r="I214" s="332" t="s">
        <v>315</v>
      </c>
      <c r="J214" s="901">
        <v>44873</v>
      </c>
      <c r="K214" s="101" t="s">
        <v>5444</v>
      </c>
      <c r="L214" s="145">
        <v>172</v>
      </c>
      <c r="M214" s="99">
        <f>AVERAGE(CPVTFC3SG0048!X24:Y24)</f>
        <v>1.31935</v>
      </c>
      <c r="N214" s="100">
        <f>(M214-0.1539)/0.0136*400</f>
        <v>34277.941176470595</v>
      </c>
      <c r="O214" s="858" t="s">
        <v>315</v>
      </c>
      <c r="P214" s="695"/>
      <c r="Q214" s="645"/>
      <c r="R214" s="645"/>
      <c r="S214" s="694"/>
      <c r="T214" s="694"/>
      <c r="U214" s="694"/>
    </row>
    <row r="215" spans="1:23" x14ac:dyDescent="0.25">
      <c r="A215" s="64">
        <v>183</v>
      </c>
      <c r="B215" s="4854" t="s">
        <v>2859</v>
      </c>
      <c r="C215" s="300" t="s">
        <v>868</v>
      </c>
      <c r="D215" s="65">
        <v>44831</v>
      </c>
      <c r="E215" s="387" t="s">
        <v>4930</v>
      </c>
      <c r="F215" s="164">
        <v>112</v>
      </c>
      <c r="G215" s="164">
        <f>AVERAGE(CPVTFC3SG0022!X14:Y14)</f>
        <v>2.6893500000000001</v>
      </c>
      <c r="H215" s="67">
        <f t="shared" si="25"/>
        <v>10348.577235772358</v>
      </c>
      <c r="I215" s="332" t="s">
        <v>315</v>
      </c>
      <c r="J215" s="901">
        <v>44873</v>
      </c>
      <c r="K215" s="101" t="s">
        <v>5444</v>
      </c>
      <c r="L215" s="145">
        <v>173</v>
      </c>
      <c r="M215" s="99">
        <f>AVERAGE(CPVTFC3SG0048!B26:C26)</f>
        <v>0.83285000000000009</v>
      </c>
      <c r="N215" s="100">
        <f>(M215-0.1539)/0.0136*400</f>
        <v>19969.117647058825</v>
      </c>
      <c r="O215" s="858" t="s">
        <v>315</v>
      </c>
      <c r="P215" s="695"/>
      <c r="Q215" s="645"/>
      <c r="R215" s="645"/>
      <c r="S215" s="694"/>
      <c r="T215" s="694"/>
      <c r="U215" s="694"/>
      <c r="W215" s="5">
        <v>1</v>
      </c>
    </row>
    <row r="216" spans="1:23" ht="15.75" thickBot="1" x14ac:dyDescent="0.3">
      <c r="A216" s="450">
        <v>184</v>
      </c>
      <c r="B216" s="4859"/>
      <c r="C216" s="1277" t="s">
        <v>220</v>
      </c>
      <c r="D216" s="121">
        <v>44831</v>
      </c>
      <c r="E216" s="452" t="s">
        <v>4930</v>
      </c>
      <c r="F216" s="445">
        <v>113</v>
      </c>
      <c r="G216" s="445">
        <f>AVERAGE(CPVTFC3SG0022!B16:C16)</f>
        <v>2.8060499999999999</v>
      </c>
      <c r="H216" s="123">
        <f t="shared" si="25"/>
        <v>10822.967479674795</v>
      </c>
      <c r="I216" s="1355" t="s">
        <v>315</v>
      </c>
      <c r="J216" s="1328">
        <v>44873</v>
      </c>
      <c r="K216" s="699" t="s">
        <v>5444</v>
      </c>
      <c r="L216" s="453">
        <v>174</v>
      </c>
      <c r="M216" s="1329">
        <f>AVERAGE(CPVTFC3SG0048!D26:E26)</f>
        <v>0.73675000000000002</v>
      </c>
      <c r="N216" s="454">
        <f>(M216-0.1539)/0.0136*400</f>
        <v>17142.647058823532</v>
      </c>
      <c r="O216" s="1330" t="s">
        <v>315</v>
      </c>
      <c r="P216" s="2335"/>
      <c r="Q216" s="2455"/>
      <c r="R216" s="969"/>
      <c r="S216" s="969"/>
      <c r="T216" s="970"/>
      <c r="U216" s="1267"/>
      <c r="V216" s="284"/>
    </row>
    <row r="217" spans="1:23" x14ac:dyDescent="0.25">
      <c r="A217" s="86">
        <v>185</v>
      </c>
      <c r="B217" s="4838" t="s">
        <v>2860</v>
      </c>
      <c r="C217" s="1381" t="s">
        <v>868</v>
      </c>
      <c r="D217" s="87">
        <v>44831</v>
      </c>
      <c r="E217" s="458" t="s">
        <v>4930</v>
      </c>
      <c r="F217" s="459">
        <v>114</v>
      </c>
      <c r="G217" s="459">
        <f>AVERAGE(CPVTFC3SG0022!D16:E16)</f>
        <v>2.8188500000000003</v>
      </c>
      <c r="H217" s="89">
        <f t="shared" si="25"/>
        <v>10875</v>
      </c>
      <c r="I217" s="2818" t="s">
        <v>315</v>
      </c>
      <c r="J217" s="4352">
        <v>44895</v>
      </c>
      <c r="K217" s="479" t="s">
        <v>5570</v>
      </c>
      <c r="L217" s="479">
        <v>169</v>
      </c>
      <c r="M217" s="479">
        <f>AVERAGE(CPVTFC3SG0083!R24:S24)</f>
        <v>2.7771999999999997</v>
      </c>
      <c r="N217" s="4004">
        <f t="shared" ref="N217:N218" si="36">(M217-0.15)/0.0138*400</f>
        <v>76150.724637681153</v>
      </c>
      <c r="O217" s="4353" t="s">
        <v>315</v>
      </c>
      <c r="P217" s="2336"/>
      <c r="Q217" s="2350"/>
      <c r="R217" s="667"/>
      <c r="S217" s="667"/>
      <c r="T217" s="661"/>
      <c r="U217" s="1253"/>
      <c r="W217" s="5">
        <v>1</v>
      </c>
    </row>
    <row r="218" spans="1:23" ht="15.75" thickBot="1" x14ac:dyDescent="0.3">
      <c r="A218" s="516"/>
      <c r="B218" s="4840"/>
      <c r="C218" s="1292" t="s">
        <v>220</v>
      </c>
      <c r="D218" s="220">
        <v>44887</v>
      </c>
      <c r="E218" s="2763" t="s">
        <v>5518</v>
      </c>
      <c r="F218" s="2757">
        <v>143</v>
      </c>
      <c r="G218" s="222">
        <f>AVERAGE(CPVTFC3SG0065!N20:O20)</f>
        <v>2.90435</v>
      </c>
      <c r="H218" s="218">
        <f t="shared" ref="H218" si="37">(G218-0.171)/0.0137*50</f>
        <v>9975.7299270072999</v>
      </c>
      <c r="I218" s="2802" t="s">
        <v>315</v>
      </c>
      <c r="J218" s="4341">
        <v>44895</v>
      </c>
      <c r="K218" s="486" t="s">
        <v>5570</v>
      </c>
      <c r="L218" s="486">
        <v>170</v>
      </c>
      <c r="M218" s="486">
        <f>AVERAGE(CPVTFC3SG0083!T24:U24)</f>
        <v>1.3548499999999999</v>
      </c>
      <c r="N218" s="4001">
        <f t="shared" si="36"/>
        <v>34923.188405797104</v>
      </c>
      <c r="O218" s="4354" t="s">
        <v>315</v>
      </c>
      <c r="P218" s="2111"/>
      <c r="Q218" s="2588"/>
      <c r="R218" s="668"/>
      <c r="S218" s="668"/>
      <c r="T218" s="662"/>
      <c r="U218" s="2589"/>
    </row>
    <row r="219" spans="1:23" x14ac:dyDescent="0.25">
      <c r="A219" s="174">
        <v>186</v>
      </c>
      <c r="B219" s="4333" t="s">
        <v>2861</v>
      </c>
      <c r="C219" s="1269" t="s">
        <v>868</v>
      </c>
      <c r="D219" s="115">
        <v>44831</v>
      </c>
      <c r="E219" s="388" t="s">
        <v>4930</v>
      </c>
      <c r="F219" s="444">
        <v>115</v>
      </c>
      <c r="G219" s="444">
        <f>AVERAGE(CPVTFC3SG0022!F16:G16)</f>
        <v>1.27285</v>
      </c>
      <c r="H219" s="117">
        <f t="shared" si="25"/>
        <v>4590.4471544715452</v>
      </c>
      <c r="I219" s="1348" t="s">
        <v>315</v>
      </c>
      <c r="J219" s="1364"/>
      <c r="K219" s="656"/>
      <c r="L219" s="1365"/>
      <c r="M219" s="1366"/>
      <c r="N219" s="1367"/>
      <c r="O219" s="672"/>
      <c r="P219" s="2339"/>
      <c r="Q219" s="2353"/>
      <c r="R219" s="830"/>
      <c r="S219" s="830"/>
      <c r="T219" s="831"/>
      <c r="U219" s="1281"/>
      <c r="V219" s="4868" t="s">
        <v>1416</v>
      </c>
      <c r="W219" s="5">
        <v>1</v>
      </c>
    </row>
    <row r="220" spans="1:23" ht="15.75" thickBot="1" x14ac:dyDescent="0.3">
      <c r="A220" s="450">
        <v>187</v>
      </c>
      <c r="B220" s="840" t="s">
        <v>2861</v>
      </c>
      <c r="C220" s="1277" t="s">
        <v>220</v>
      </c>
      <c r="D220" s="121">
        <v>44831</v>
      </c>
      <c r="E220" s="452" t="s">
        <v>4930</v>
      </c>
      <c r="F220" s="445">
        <v>116</v>
      </c>
      <c r="G220" s="445">
        <f>AVERAGE(CPVTFC3SG0022!H16:I16)</f>
        <v>2.8819499999999998</v>
      </c>
      <c r="H220" s="123">
        <f t="shared" si="25"/>
        <v>11131.504065040648</v>
      </c>
      <c r="I220" s="1355" t="s">
        <v>315</v>
      </c>
      <c r="J220" s="1328">
        <v>44873</v>
      </c>
      <c r="K220" s="699" t="s">
        <v>5444</v>
      </c>
      <c r="L220" s="453">
        <v>175</v>
      </c>
      <c r="M220" s="1329">
        <f>AVERAGE(CPVTFC3SG0048!F26:G26)</f>
        <v>1.35025</v>
      </c>
      <c r="N220" s="454">
        <f>(M220-0.1539)/0.0136*400</f>
        <v>35186.764705882357</v>
      </c>
      <c r="O220" s="1330" t="s">
        <v>315</v>
      </c>
      <c r="P220" s="2335"/>
      <c r="Q220" s="2455"/>
      <c r="R220" s="969"/>
      <c r="S220" s="969"/>
      <c r="T220" s="970"/>
      <c r="U220" s="1267"/>
      <c r="V220" s="4869"/>
    </row>
    <row r="221" spans="1:23" x14ac:dyDescent="0.25">
      <c r="A221" s="456">
        <v>188</v>
      </c>
      <c r="B221" s="4838" t="s">
        <v>2862</v>
      </c>
      <c r="C221" s="1381" t="s">
        <v>868</v>
      </c>
      <c r="D221" s="87">
        <v>44831</v>
      </c>
      <c r="E221" s="458" t="s">
        <v>4930</v>
      </c>
      <c r="F221" s="459">
        <v>117</v>
      </c>
      <c r="G221" s="459">
        <f>AVERAGE(CPVTFC3SG0022!J16:K16)</f>
        <v>2.2888000000000002</v>
      </c>
      <c r="H221" s="89">
        <f t="shared" si="25"/>
        <v>8720.3252032520322</v>
      </c>
      <c r="I221" s="2818" t="s">
        <v>315</v>
      </c>
      <c r="J221" s="4373">
        <v>44895</v>
      </c>
      <c r="K221" s="1357" t="s">
        <v>5570</v>
      </c>
      <c r="L221" s="1357">
        <v>171</v>
      </c>
      <c r="M221" s="1357">
        <f>AVERAGE(CPVTFC3SG0083!V24:W24)</f>
        <v>0.24540000000000001</v>
      </c>
      <c r="N221" s="4374">
        <f t="shared" ref="N221:N222" si="38">(M221-0.15)/0.0138*400</f>
        <v>2765.2173913043484</v>
      </c>
      <c r="O221" s="4375" t="s">
        <v>315</v>
      </c>
      <c r="P221" s="835"/>
      <c r="Q221" s="667"/>
      <c r="R221" s="667"/>
      <c r="S221" s="834"/>
      <c r="T221" s="834"/>
      <c r="U221" s="836"/>
      <c r="V221" s="287"/>
      <c r="W221" s="5">
        <v>1</v>
      </c>
    </row>
    <row r="222" spans="1:23" ht="15.75" thickBot="1" x14ac:dyDescent="0.3">
      <c r="A222" s="219"/>
      <c r="B222" s="4840"/>
      <c r="C222" s="1292" t="s">
        <v>220</v>
      </c>
      <c r="D222" s="220">
        <v>44887</v>
      </c>
      <c r="E222" s="2763" t="s">
        <v>5518</v>
      </c>
      <c r="F222" s="2757">
        <v>144</v>
      </c>
      <c r="G222" s="222">
        <f>AVERAGE(CPVTFC3SG0065!P20:Q20)</f>
        <v>2.2423999999999999</v>
      </c>
      <c r="H222" s="218">
        <f t="shared" ref="H222" si="39">(G222-0.171)/0.0137*50</f>
        <v>7559.8540145985407</v>
      </c>
      <c r="I222" s="2802" t="s">
        <v>315</v>
      </c>
      <c r="J222" s="4343">
        <v>44895</v>
      </c>
      <c r="K222" s="1335" t="s">
        <v>5570</v>
      </c>
      <c r="L222" s="1335">
        <v>172</v>
      </c>
      <c r="M222" s="1335">
        <f>AVERAGE(CPVTFC3SG0083!X24:Y24)</f>
        <v>0.16689999999999999</v>
      </c>
      <c r="N222" s="4344">
        <f t="shared" si="38"/>
        <v>489.85507246376807</v>
      </c>
      <c r="O222" s="4355" t="s">
        <v>314</v>
      </c>
      <c r="P222" s="787"/>
      <c r="Q222" s="668"/>
      <c r="R222" s="668"/>
      <c r="S222" s="786"/>
      <c r="T222" s="786"/>
      <c r="U222" s="788"/>
      <c r="V222" s="287"/>
    </row>
    <row r="223" spans="1:23" x14ac:dyDescent="0.25">
      <c r="A223" s="508">
        <v>189</v>
      </c>
      <c r="B223" s="4838" t="s">
        <v>2863</v>
      </c>
      <c r="C223" s="1272" t="s">
        <v>868</v>
      </c>
      <c r="D223" s="490">
        <v>44831</v>
      </c>
      <c r="E223" s="491" t="s">
        <v>4930</v>
      </c>
      <c r="F223" s="492">
        <v>118</v>
      </c>
      <c r="G223" s="492">
        <f>AVERAGE(CPVTFC3SG0022!L16:M16)</f>
        <v>0.31164999999999998</v>
      </c>
      <c r="H223" s="622">
        <f t="shared" si="25"/>
        <v>683.13008130081289</v>
      </c>
      <c r="I223" s="2174" t="s">
        <v>314</v>
      </c>
      <c r="J223" s="1019"/>
      <c r="K223" s="1252"/>
      <c r="L223" s="659"/>
      <c r="M223" s="667"/>
      <c r="N223" s="661"/>
      <c r="O223" s="1299"/>
      <c r="P223" s="835"/>
      <c r="Q223" s="667"/>
      <c r="R223" s="667"/>
      <c r="S223" s="834"/>
      <c r="T223" s="834"/>
      <c r="U223" s="836"/>
      <c r="V223" s="4868" t="s">
        <v>1416</v>
      </c>
    </row>
    <row r="224" spans="1:23" ht="15.75" thickBot="1" x14ac:dyDescent="0.3">
      <c r="A224" s="516"/>
      <c r="B224" s="4840"/>
      <c r="C224" s="1292" t="s">
        <v>220</v>
      </c>
      <c r="D224" s="220">
        <v>44887</v>
      </c>
      <c r="E224" s="2763" t="s">
        <v>5518</v>
      </c>
      <c r="F224" s="2757">
        <v>145</v>
      </c>
      <c r="G224" s="222">
        <f>AVERAGE(CPVTFC3SG0065!R20:S20)</f>
        <v>2.9084500000000002</v>
      </c>
      <c r="H224" s="218">
        <f t="shared" ref="H224" si="40">(G224-0.171)/0.0137*50</f>
        <v>9990.6934306569347</v>
      </c>
      <c r="I224" s="2802" t="s">
        <v>315</v>
      </c>
      <c r="J224" s="963"/>
      <c r="K224" s="1254"/>
      <c r="L224" s="792"/>
      <c r="M224" s="668"/>
      <c r="N224" s="662"/>
      <c r="O224" s="1306"/>
      <c r="P224" s="787"/>
      <c r="Q224" s="668"/>
      <c r="R224" s="668"/>
      <c r="S224" s="786"/>
      <c r="T224" s="786"/>
      <c r="U224" s="788"/>
      <c r="V224" s="4869"/>
    </row>
    <row r="225" spans="1:23" x14ac:dyDescent="0.25">
      <c r="A225" s="174">
        <v>190</v>
      </c>
      <c r="B225" s="4859" t="s">
        <v>2864</v>
      </c>
      <c r="C225" s="1269" t="s">
        <v>868</v>
      </c>
      <c r="D225" s="115">
        <v>44831</v>
      </c>
      <c r="E225" s="388" t="s">
        <v>4930</v>
      </c>
      <c r="F225" s="444">
        <v>119</v>
      </c>
      <c r="G225" s="444">
        <f>AVERAGE(CPVTFC3SG0022!N16:O16)</f>
        <v>2.8072999999999997</v>
      </c>
      <c r="H225" s="117">
        <f t="shared" si="25"/>
        <v>10828.048780487803</v>
      </c>
      <c r="I225" s="1348" t="s">
        <v>315</v>
      </c>
      <c r="J225" s="2820">
        <v>44873</v>
      </c>
      <c r="K225" s="342" t="s">
        <v>5444</v>
      </c>
      <c r="L225" s="499">
        <v>176</v>
      </c>
      <c r="M225" s="1978">
        <f>AVERAGE(CPVTFC3SG0048!H26:I26)</f>
        <v>1.26695</v>
      </c>
      <c r="N225" s="505">
        <f>(M225-0.1539)/0.0136*400</f>
        <v>32736.76470588236</v>
      </c>
      <c r="O225" s="1304" t="s">
        <v>315</v>
      </c>
      <c r="P225" s="1288"/>
      <c r="Q225" s="830"/>
      <c r="R225" s="830"/>
      <c r="S225" s="1271"/>
      <c r="T225" s="1271"/>
      <c r="U225" s="1271"/>
      <c r="V225" s="287"/>
      <c r="W225" s="5">
        <v>1</v>
      </c>
    </row>
    <row r="226" spans="1:23" ht="15.75" thickBot="1" x14ac:dyDescent="0.3">
      <c r="A226" s="450">
        <v>191</v>
      </c>
      <c r="B226" s="4859"/>
      <c r="C226" s="1277" t="s">
        <v>220</v>
      </c>
      <c r="D226" s="121">
        <v>44831</v>
      </c>
      <c r="E226" s="452" t="s">
        <v>4930</v>
      </c>
      <c r="F226" s="445">
        <v>120</v>
      </c>
      <c r="G226" s="445">
        <f>AVERAGE(CPVTFC3SG0022!P16:Q16)</f>
        <v>2.8203500000000004</v>
      </c>
      <c r="H226" s="123">
        <f t="shared" si="25"/>
        <v>10881.09756097561</v>
      </c>
      <c r="I226" s="1355" t="s">
        <v>315</v>
      </c>
      <c r="J226" s="1328">
        <v>44873</v>
      </c>
      <c r="K226" s="699" t="s">
        <v>5444</v>
      </c>
      <c r="L226" s="453">
        <v>177</v>
      </c>
      <c r="M226" s="1329">
        <f>AVERAGE(CPVTFC3SG0048!J26:K26)</f>
        <v>2.0566499999999999</v>
      </c>
      <c r="N226" s="454">
        <f>(M226-0.1539)/0.0136*400</f>
        <v>55963.235294117643</v>
      </c>
      <c r="O226" s="1330" t="s">
        <v>315</v>
      </c>
      <c r="P226" s="1586"/>
      <c r="Q226" s="969"/>
      <c r="R226" s="969"/>
      <c r="S226" s="1268"/>
      <c r="T226" s="1268"/>
      <c r="U226" s="1268"/>
      <c r="V226" s="286"/>
    </row>
    <row r="227" spans="1:23" x14ac:dyDescent="0.25">
      <c r="A227" s="488">
        <v>192</v>
      </c>
      <c r="B227" s="4838" t="s">
        <v>2865</v>
      </c>
      <c r="C227" s="1272" t="s">
        <v>868</v>
      </c>
      <c r="D227" s="490">
        <v>44831</v>
      </c>
      <c r="E227" s="491" t="s">
        <v>4930</v>
      </c>
      <c r="F227" s="492">
        <v>121</v>
      </c>
      <c r="G227" s="492">
        <f>AVERAGE(CPVTFC3SG0022!R16:S16)</f>
        <v>0.12855</v>
      </c>
      <c r="H227" s="622">
        <f t="shared" si="25"/>
        <v>-61.178861788617922</v>
      </c>
      <c r="I227" s="2283" t="s">
        <v>314</v>
      </c>
      <c r="J227" s="717"/>
      <c r="K227" s="717"/>
      <c r="L227" s="659"/>
      <c r="M227" s="721"/>
      <c r="N227" s="721"/>
      <c r="O227" s="1299"/>
      <c r="P227" s="835"/>
      <c r="Q227" s="667"/>
      <c r="R227" s="667"/>
      <c r="S227" s="834"/>
      <c r="T227" s="834"/>
      <c r="U227" s="836"/>
      <c r="V227" s="4868" t="s">
        <v>1416</v>
      </c>
      <c r="W227" s="5">
        <v>1</v>
      </c>
    </row>
    <row r="228" spans="1:23" ht="15.75" thickBot="1" x14ac:dyDescent="0.3">
      <c r="A228" s="219"/>
      <c r="B228" s="4840"/>
      <c r="C228" s="1292" t="s">
        <v>220</v>
      </c>
      <c r="D228" s="220">
        <v>44887</v>
      </c>
      <c r="E228" s="2763" t="s">
        <v>5518</v>
      </c>
      <c r="F228" s="2757">
        <v>146</v>
      </c>
      <c r="G228" s="222">
        <f>AVERAGE(CPVTFC3SG0065!T20:U20)</f>
        <v>2.8993000000000002</v>
      </c>
      <c r="H228" s="218">
        <f t="shared" ref="H228" si="41">(G228-0.171)/0.0137*50</f>
        <v>9957.2992700729937</v>
      </c>
      <c r="I228" s="2802" t="s">
        <v>315</v>
      </c>
      <c r="J228" s="791"/>
      <c r="K228" s="791"/>
      <c r="L228" s="792"/>
      <c r="M228" s="778"/>
      <c r="N228" s="778"/>
      <c r="O228" s="1306"/>
      <c r="P228" s="787"/>
      <c r="Q228" s="668"/>
      <c r="R228" s="668"/>
      <c r="S228" s="786"/>
      <c r="T228" s="786"/>
      <c r="U228" s="788"/>
      <c r="V228" s="4869"/>
    </row>
    <row r="229" spans="1:23" x14ac:dyDescent="0.25">
      <c r="A229" s="114">
        <v>193</v>
      </c>
      <c r="B229" s="4859" t="s">
        <v>2866</v>
      </c>
      <c r="C229" s="1269" t="s">
        <v>868</v>
      </c>
      <c r="D229" s="115">
        <v>44831</v>
      </c>
      <c r="E229" s="388" t="s">
        <v>4930</v>
      </c>
      <c r="F229" s="444">
        <v>122</v>
      </c>
      <c r="G229" s="444">
        <f>AVERAGE(CPVTFC3SG0022!T16:U16)</f>
        <v>2.7899500000000002</v>
      </c>
      <c r="H229" s="117">
        <f t="shared" si="25"/>
        <v>10757.520325203252</v>
      </c>
      <c r="I229" s="1348" t="s">
        <v>315</v>
      </c>
      <c r="J229" s="2820">
        <v>44873</v>
      </c>
      <c r="K229" s="342" t="s">
        <v>5444</v>
      </c>
      <c r="L229" s="499">
        <v>178</v>
      </c>
      <c r="M229" s="1978">
        <f>AVERAGE(CPVTFC3SG0048!L26:M26)</f>
        <v>0.99654999999999994</v>
      </c>
      <c r="N229" s="505">
        <f>(M229-0.1539)/0.0136*400</f>
        <v>24783.823529411762</v>
      </c>
      <c r="O229" s="1304" t="s">
        <v>315</v>
      </c>
      <c r="P229" s="2339"/>
      <c r="Q229" s="2353"/>
      <c r="R229" s="830"/>
      <c r="S229" s="830"/>
      <c r="T229" s="831"/>
      <c r="U229" s="1281"/>
      <c r="W229" s="5">
        <v>1</v>
      </c>
    </row>
    <row r="230" spans="1:23" x14ac:dyDescent="0.25">
      <c r="A230" s="68">
        <v>194</v>
      </c>
      <c r="B230" s="4860"/>
      <c r="C230" s="300" t="s">
        <v>220</v>
      </c>
      <c r="D230" s="65">
        <v>44831</v>
      </c>
      <c r="E230" s="387" t="s">
        <v>4930</v>
      </c>
      <c r="F230" s="164">
        <v>123</v>
      </c>
      <c r="G230" s="164">
        <f>AVERAGE(CPVTFC3SG0022!V16:W16)</f>
        <v>2.2496</v>
      </c>
      <c r="H230" s="67">
        <f t="shared" si="25"/>
        <v>8560.9756097560967</v>
      </c>
      <c r="I230" s="332" t="s">
        <v>315</v>
      </c>
      <c r="J230" s="884">
        <v>44873</v>
      </c>
      <c r="K230" s="421" t="s">
        <v>5444</v>
      </c>
      <c r="L230" s="885">
        <v>179</v>
      </c>
      <c r="M230" s="886">
        <f>AVERAGE(CPVTFC3SG0048!N26:O26)</f>
        <v>0.20610000000000001</v>
      </c>
      <c r="N230" s="887">
        <f>(M230-0.1539)/0.0136*400</f>
        <v>1535.2941176470588</v>
      </c>
      <c r="O230" s="889" t="s">
        <v>315</v>
      </c>
      <c r="P230" s="2333"/>
      <c r="Q230" s="2354"/>
      <c r="R230" s="645"/>
      <c r="S230" s="645"/>
      <c r="T230" s="646"/>
      <c r="U230" s="900"/>
    </row>
    <row r="231" spans="1:23" x14ac:dyDescent="0.25">
      <c r="A231" s="64">
        <v>195</v>
      </c>
      <c r="B231" s="840" t="s">
        <v>2867</v>
      </c>
      <c r="C231" s="300" t="s">
        <v>868</v>
      </c>
      <c r="D231" s="65">
        <v>44831</v>
      </c>
      <c r="E231" s="387" t="s">
        <v>4930</v>
      </c>
      <c r="F231" s="164">
        <v>124</v>
      </c>
      <c r="G231" s="164">
        <f>AVERAGE(CPVTFC3SG0022!X16:Y16)</f>
        <v>0.7329</v>
      </c>
      <c r="H231" s="67">
        <f t="shared" si="25"/>
        <v>2395.5284552845528</v>
      </c>
      <c r="I231" s="332" t="s">
        <v>315</v>
      </c>
      <c r="J231" s="875"/>
      <c r="K231" s="900"/>
      <c r="L231" s="877"/>
      <c r="M231" s="645"/>
      <c r="N231" s="646"/>
      <c r="O231" s="648"/>
      <c r="P231" s="695"/>
      <c r="Q231" s="645"/>
      <c r="R231" s="645"/>
      <c r="S231" s="694"/>
      <c r="T231" s="694"/>
      <c r="U231" s="694"/>
      <c r="V231" s="4868" t="s">
        <v>1416</v>
      </c>
      <c r="W231" s="5">
        <v>1</v>
      </c>
    </row>
    <row r="232" spans="1:23" ht="15.75" thickBot="1" x14ac:dyDescent="0.3">
      <c r="A232" s="120">
        <v>196</v>
      </c>
      <c r="B232" s="840" t="s">
        <v>2867</v>
      </c>
      <c r="C232" s="1277" t="s">
        <v>220</v>
      </c>
      <c r="D232" s="121">
        <v>44831</v>
      </c>
      <c r="E232" s="452" t="s">
        <v>4930</v>
      </c>
      <c r="F232" s="445">
        <v>125</v>
      </c>
      <c r="G232" s="445">
        <f>AVERAGE(CPVTFC3SG0022!B18:C18)</f>
        <v>2.9402499999999998</v>
      </c>
      <c r="H232" s="123">
        <f t="shared" si="25"/>
        <v>11368.495934959348</v>
      </c>
      <c r="I232" s="1355" t="s">
        <v>315</v>
      </c>
      <c r="J232" s="1328">
        <v>44873</v>
      </c>
      <c r="K232" s="699" t="s">
        <v>5444</v>
      </c>
      <c r="L232" s="453">
        <v>180</v>
      </c>
      <c r="M232" s="1329">
        <f>AVERAGE(CPVTFC3SG0048!P26:Q26)</f>
        <v>0.97304999999999997</v>
      </c>
      <c r="N232" s="454">
        <f>(M232-0.1539)/0.0136*400</f>
        <v>24092.647058823528</v>
      </c>
      <c r="O232" s="1330" t="s">
        <v>315</v>
      </c>
      <c r="P232" s="1586"/>
      <c r="Q232" s="969"/>
      <c r="R232" s="969"/>
      <c r="S232" s="1268"/>
      <c r="T232" s="1268"/>
      <c r="U232" s="1268"/>
      <c r="V232" s="4869"/>
    </row>
    <row r="233" spans="1:23" x14ac:dyDescent="0.25">
      <c r="A233" s="86">
        <v>197</v>
      </c>
      <c r="B233" s="4838" t="s">
        <v>2868</v>
      </c>
      <c r="C233" s="1381" t="s">
        <v>868</v>
      </c>
      <c r="D233" s="87">
        <v>44831</v>
      </c>
      <c r="E233" s="458" t="s">
        <v>4930</v>
      </c>
      <c r="F233" s="459">
        <v>126</v>
      </c>
      <c r="G233" s="459">
        <f>AVERAGE(CPVTFC3SG0022!D18:E18)</f>
        <v>2.81955</v>
      </c>
      <c r="H233" s="89">
        <f t="shared" si="25"/>
        <v>10877.845528455284</v>
      </c>
      <c r="I233" s="2818" t="s">
        <v>315</v>
      </c>
      <c r="J233" s="4352">
        <v>44895</v>
      </c>
      <c r="K233" s="479" t="s">
        <v>5570</v>
      </c>
      <c r="L233" s="479">
        <v>173</v>
      </c>
      <c r="M233" s="479">
        <f>AVERAGE(CPVTFC3SG0083!B26:C26)</f>
        <v>0.41284999999999999</v>
      </c>
      <c r="N233" s="4004">
        <f t="shared" ref="N233:N234" si="42">(M233-0.15)/0.0138*400</f>
        <v>7618.840579710145</v>
      </c>
      <c r="O233" s="4353" t="s">
        <v>315</v>
      </c>
      <c r="P233" s="835"/>
      <c r="Q233" s="667"/>
      <c r="R233" s="667"/>
      <c r="S233" s="834"/>
      <c r="T233" s="834"/>
      <c r="U233" s="836"/>
      <c r="W233" s="5">
        <v>1</v>
      </c>
    </row>
    <row r="234" spans="1:23" ht="15.75" thickBot="1" x14ac:dyDescent="0.3">
      <c r="A234" s="516"/>
      <c r="B234" s="4840"/>
      <c r="C234" s="1292" t="s">
        <v>220</v>
      </c>
      <c r="D234" s="220">
        <v>44887</v>
      </c>
      <c r="E234" s="2763" t="s">
        <v>5518</v>
      </c>
      <c r="F234" s="2757">
        <v>147</v>
      </c>
      <c r="G234" s="222">
        <f>AVERAGE(CPVTFC3SG0065!V20:W20)</f>
        <v>2.6265999999999998</v>
      </c>
      <c r="H234" s="218">
        <f t="shared" ref="H234" si="43">(G234-0.171)/0.0137*50</f>
        <v>8962.0437956204387</v>
      </c>
      <c r="I234" s="2802" t="s">
        <v>315</v>
      </c>
      <c r="J234" s="4343">
        <v>44895</v>
      </c>
      <c r="K234" s="1335" t="s">
        <v>5570</v>
      </c>
      <c r="L234" s="1335">
        <v>174</v>
      </c>
      <c r="M234" s="1335">
        <f>AVERAGE(CPVTFC3SG0083!D26:E26)</f>
        <v>0.32174999999999998</v>
      </c>
      <c r="N234" s="4344">
        <f t="shared" si="42"/>
        <v>4978.260869565217</v>
      </c>
      <c r="O234" s="4355" t="s">
        <v>315</v>
      </c>
      <c r="P234" s="787"/>
      <c r="Q234" s="668"/>
      <c r="R234" s="668"/>
      <c r="S234" s="786"/>
      <c r="T234" s="786"/>
      <c r="U234" s="788"/>
    </row>
    <row r="235" spans="1:23" x14ac:dyDescent="0.25">
      <c r="A235" s="318">
        <v>198</v>
      </c>
      <c r="B235" s="4839" t="s">
        <v>2869</v>
      </c>
      <c r="C235" s="1278" t="s">
        <v>868</v>
      </c>
      <c r="D235" s="83">
        <v>44831</v>
      </c>
      <c r="E235" s="389" t="s">
        <v>4930</v>
      </c>
      <c r="F235" s="375">
        <v>127</v>
      </c>
      <c r="G235" s="375">
        <f>AVERAGE(CPVTFC3SG0022!F18:G18)</f>
        <v>0.10285</v>
      </c>
      <c r="H235" s="85">
        <f t="shared" si="25"/>
        <v>-165.65040650406507</v>
      </c>
      <c r="I235" s="2805" t="s">
        <v>314</v>
      </c>
      <c r="J235" s="958"/>
      <c r="K235" s="958"/>
      <c r="L235" s="959"/>
      <c r="M235" s="656"/>
      <c r="N235" s="656"/>
      <c r="O235" s="672"/>
      <c r="P235" s="1288"/>
      <c r="Q235" s="830"/>
      <c r="R235" s="830"/>
      <c r="S235" s="1271"/>
      <c r="T235" s="1271"/>
      <c r="U235" s="1271"/>
      <c r="V235" s="4868" t="s">
        <v>1416</v>
      </c>
    </row>
    <row r="236" spans="1:23" x14ac:dyDescent="0.25">
      <c r="A236" s="9">
        <v>199</v>
      </c>
      <c r="B236" s="4855"/>
      <c r="C236" s="301" t="s">
        <v>220</v>
      </c>
      <c r="D236" s="19">
        <v>44831</v>
      </c>
      <c r="E236" s="384" t="s">
        <v>4930</v>
      </c>
      <c r="F236" s="103">
        <v>128</v>
      </c>
      <c r="G236" s="103">
        <f>AVERAGE(CPVTFC3SG0022!H18:I18)</f>
        <v>0.62929999999999997</v>
      </c>
      <c r="H236" s="14">
        <f t="shared" si="25"/>
        <v>1974.3902439024389</v>
      </c>
      <c r="I236" s="326" t="s">
        <v>315</v>
      </c>
      <c r="J236" s="875"/>
      <c r="K236" s="843"/>
      <c r="L236" s="877"/>
      <c r="M236" s="645"/>
      <c r="N236" s="646"/>
      <c r="O236" s="648"/>
      <c r="P236" s="695"/>
      <c r="Q236" s="645"/>
      <c r="R236" s="645"/>
      <c r="S236" s="694"/>
      <c r="T236" s="694"/>
      <c r="U236" s="694"/>
      <c r="V236" s="4869"/>
    </row>
    <row r="237" spans="1:23" x14ac:dyDescent="0.25">
      <c r="A237" s="68">
        <v>200</v>
      </c>
      <c r="B237" s="4854" t="s">
        <v>2870</v>
      </c>
      <c r="C237" s="300" t="s">
        <v>868</v>
      </c>
      <c r="D237" s="65">
        <v>44831</v>
      </c>
      <c r="E237" s="387" t="s">
        <v>4930</v>
      </c>
      <c r="F237" s="164">
        <v>129</v>
      </c>
      <c r="G237" s="164">
        <f>AVERAGE(CPVTFC3SG0022!J18:K18)</f>
        <v>2.2560000000000002</v>
      </c>
      <c r="H237" s="67">
        <f t="shared" si="25"/>
        <v>8586.9918699187001</v>
      </c>
      <c r="I237" s="332" t="s">
        <v>315</v>
      </c>
      <c r="J237" s="884">
        <v>44873</v>
      </c>
      <c r="K237" s="421" t="s">
        <v>5444</v>
      </c>
      <c r="L237" s="885">
        <v>181</v>
      </c>
      <c r="M237" s="886">
        <f>AVERAGE(CPVTFC3SG0048!R26:S26)</f>
        <v>0.25539999999999996</v>
      </c>
      <c r="N237" s="887">
        <f>(M237-0.1539)/0.0136*400</f>
        <v>2985.2941176470576</v>
      </c>
      <c r="O237" s="889" t="s">
        <v>315</v>
      </c>
      <c r="P237" s="695"/>
      <c r="Q237" s="645"/>
      <c r="R237" s="645"/>
      <c r="S237" s="694"/>
      <c r="T237" s="694"/>
      <c r="U237" s="694"/>
      <c r="W237" s="5">
        <v>1</v>
      </c>
    </row>
    <row r="238" spans="1:23" x14ac:dyDescent="0.25">
      <c r="A238" s="64">
        <v>201</v>
      </c>
      <c r="B238" s="4860"/>
      <c r="C238" s="300" t="s">
        <v>220</v>
      </c>
      <c r="D238" s="65">
        <v>44831</v>
      </c>
      <c r="E238" s="387" t="s">
        <v>4930</v>
      </c>
      <c r="F238" s="164">
        <v>130</v>
      </c>
      <c r="G238" s="164">
        <f>AVERAGE(CPVTFC3SG0022!L18:M18)</f>
        <v>2.6629</v>
      </c>
      <c r="H238" s="67">
        <f t="shared" ref="H238:H306" si="44">(G238-0.1436)/0.0123*50</f>
        <v>10241.056910569105</v>
      </c>
      <c r="I238" s="332" t="s">
        <v>315</v>
      </c>
      <c r="J238" s="884">
        <v>44873</v>
      </c>
      <c r="K238" s="421" t="s">
        <v>5444</v>
      </c>
      <c r="L238" s="885">
        <v>182</v>
      </c>
      <c r="M238" s="886">
        <f>AVERAGE(CPVTFC3SG0048!T26:U26)</f>
        <v>0.29294999999999999</v>
      </c>
      <c r="N238" s="887">
        <f>(M238-0.1539)/0.0136*400</f>
        <v>4089.7058823529405</v>
      </c>
      <c r="O238" s="889" t="s">
        <v>315</v>
      </c>
      <c r="P238" s="695"/>
      <c r="Q238" s="645"/>
      <c r="R238" s="645"/>
      <c r="S238" s="694"/>
      <c r="T238" s="694"/>
      <c r="U238" s="694"/>
    </row>
    <row r="239" spans="1:23" x14ac:dyDescent="0.25">
      <c r="A239" s="68">
        <v>202</v>
      </c>
      <c r="B239" s="840" t="s">
        <v>2871</v>
      </c>
      <c r="C239" s="300" t="s">
        <v>868</v>
      </c>
      <c r="D239" s="65">
        <v>44831</v>
      </c>
      <c r="E239" s="387" t="s">
        <v>4930</v>
      </c>
      <c r="F239" s="164">
        <v>131</v>
      </c>
      <c r="G239" s="164">
        <f>AVERAGE(CPVTFC3SG0022!N18:O18)</f>
        <v>1.236</v>
      </c>
      <c r="H239" s="67">
        <f t="shared" si="44"/>
        <v>4440.6504065040654</v>
      </c>
      <c r="I239" s="332" t="s">
        <v>315</v>
      </c>
      <c r="J239" s="891"/>
      <c r="K239" s="642"/>
      <c r="L239" s="892"/>
      <c r="M239" s="893"/>
      <c r="N239" s="894"/>
      <c r="O239" s="648"/>
      <c r="P239" s="695"/>
      <c r="Q239" s="645"/>
      <c r="R239" s="645"/>
      <c r="S239" s="694"/>
      <c r="T239" s="694"/>
      <c r="U239" s="694"/>
      <c r="W239" s="5">
        <v>1</v>
      </c>
    </row>
    <row r="240" spans="1:23" x14ac:dyDescent="0.25">
      <c r="A240" s="64">
        <v>203</v>
      </c>
      <c r="B240" s="840" t="s">
        <v>2871</v>
      </c>
      <c r="C240" s="300" t="s">
        <v>220</v>
      </c>
      <c r="D240" s="65">
        <v>44831</v>
      </c>
      <c r="E240" s="387" t="s">
        <v>4930</v>
      </c>
      <c r="F240" s="164">
        <v>132</v>
      </c>
      <c r="G240" s="164">
        <f>AVERAGE(CPVTFC3SG0022!P18:Q18)</f>
        <v>2.89825</v>
      </c>
      <c r="H240" s="67">
        <f t="shared" si="44"/>
        <v>11197.764227642276</v>
      </c>
      <c r="I240" s="332" t="s">
        <v>315</v>
      </c>
      <c r="J240" s="1095">
        <v>44873</v>
      </c>
      <c r="K240" s="1096" t="s">
        <v>5444</v>
      </c>
      <c r="L240" s="1097">
        <v>183</v>
      </c>
      <c r="M240" s="1098">
        <f>AVERAGE(CPVTFC3SG0048!V26:W26)</f>
        <v>0.62050000000000005</v>
      </c>
      <c r="N240" s="1099">
        <f>(M240-0.1539)/0.0136*400</f>
        <v>13723.529411764706</v>
      </c>
      <c r="O240" s="1339" t="s">
        <v>315</v>
      </c>
      <c r="P240" s="695"/>
      <c r="Q240" s="645"/>
      <c r="R240" s="645"/>
      <c r="S240" s="694"/>
      <c r="T240" s="694"/>
      <c r="U240" s="694"/>
    </row>
    <row r="241" spans="1:23" x14ac:dyDescent="0.25">
      <c r="A241" s="68">
        <v>204</v>
      </c>
      <c r="B241" s="840" t="s">
        <v>2872</v>
      </c>
      <c r="C241" s="300" t="s">
        <v>868</v>
      </c>
      <c r="D241" s="65">
        <v>44831</v>
      </c>
      <c r="E241" s="387" t="s">
        <v>4930</v>
      </c>
      <c r="F241" s="164">
        <v>133</v>
      </c>
      <c r="G241" s="164">
        <f>AVERAGE(CPVTFC3SG0022!R18:S18)</f>
        <v>1.4198</v>
      </c>
      <c r="H241" s="67">
        <f t="shared" si="44"/>
        <v>5187.8048780487807</v>
      </c>
      <c r="I241" s="332" t="s">
        <v>315</v>
      </c>
      <c r="J241" s="891"/>
      <c r="K241" s="642"/>
      <c r="L241" s="892"/>
      <c r="M241" s="893"/>
      <c r="N241" s="894"/>
      <c r="O241" s="648"/>
      <c r="P241" s="2333"/>
      <c r="Q241" s="2354"/>
      <c r="R241" s="645"/>
      <c r="S241" s="645"/>
      <c r="T241" s="646"/>
      <c r="U241" s="900"/>
      <c r="V241" s="4868" t="s">
        <v>1416</v>
      </c>
      <c r="W241" s="5">
        <v>1</v>
      </c>
    </row>
    <row r="242" spans="1:23" x14ac:dyDescent="0.25">
      <c r="A242" s="64">
        <v>205</v>
      </c>
      <c r="B242" s="840" t="s">
        <v>2872</v>
      </c>
      <c r="C242" s="300" t="s">
        <v>220</v>
      </c>
      <c r="D242" s="65">
        <v>44831</v>
      </c>
      <c r="E242" s="387" t="s">
        <v>4930</v>
      </c>
      <c r="F242" s="164">
        <v>134</v>
      </c>
      <c r="G242" s="164">
        <f>AVERAGE(CPVTFC3SG0022!T18:U18)</f>
        <v>2.8845999999999998</v>
      </c>
      <c r="H242" s="67">
        <f t="shared" si="44"/>
        <v>11142.276422764226</v>
      </c>
      <c r="I242" s="332" t="s">
        <v>315</v>
      </c>
      <c r="J242" s="1095">
        <v>44873</v>
      </c>
      <c r="K242" s="1096" t="s">
        <v>5444</v>
      </c>
      <c r="L242" s="1097">
        <v>184</v>
      </c>
      <c r="M242" s="1098">
        <f>AVERAGE(CPVTFC3SG0048!X26:Y26)</f>
        <v>0.91454999999999997</v>
      </c>
      <c r="N242" s="1099">
        <f>(M242-0.1539)/0.0136*400</f>
        <v>22372.058823529413</v>
      </c>
      <c r="O242" s="1339" t="s">
        <v>315</v>
      </c>
      <c r="P242" s="2333"/>
      <c r="Q242" s="2354"/>
      <c r="R242" s="645"/>
      <c r="S242" s="645"/>
      <c r="T242" s="646"/>
      <c r="U242" s="900"/>
      <c r="V242" s="4869"/>
    </row>
    <row r="243" spans="1:23" x14ac:dyDescent="0.25">
      <c r="A243" s="68">
        <v>206</v>
      </c>
      <c r="B243" s="4854" t="s">
        <v>2873</v>
      </c>
      <c r="C243" s="300" t="s">
        <v>868</v>
      </c>
      <c r="D243" s="65">
        <v>44831</v>
      </c>
      <c r="E243" s="387" t="s">
        <v>4930</v>
      </c>
      <c r="F243" s="164">
        <v>135</v>
      </c>
      <c r="G243" s="164">
        <f>AVERAGE(CPVTFC3SG0022!V18:W18)</f>
        <v>2.0220500000000001</v>
      </c>
      <c r="H243" s="67">
        <f t="shared" si="44"/>
        <v>7635.9756097560976</v>
      </c>
      <c r="I243" s="332" t="s">
        <v>315</v>
      </c>
      <c r="J243" s="1090">
        <v>44873</v>
      </c>
      <c r="K243" s="1091" t="s">
        <v>5450</v>
      </c>
      <c r="L243" s="1092">
        <v>4</v>
      </c>
      <c r="M243" s="1093">
        <f>AVERAGE(CPVTFC3SG0049!I11:J11)</f>
        <v>0.27224999999999999</v>
      </c>
      <c r="N243" s="1094">
        <f>(M243-0.1837)/0.0141*400</f>
        <v>2512.0567375886521</v>
      </c>
      <c r="O243" s="1340" t="s">
        <v>315</v>
      </c>
      <c r="P243" s="2333"/>
      <c r="Q243" s="2354"/>
      <c r="R243" s="645"/>
      <c r="S243" s="645"/>
      <c r="T243" s="646"/>
      <c r="U243" s="900"/>
      <c r="V243" s="287"/>
      <c r="W243" s="5">
        <v>1</v>
      </c>
    </row>
    <row r="244" spans="1:23" ht="15.75" thickBot="1" x14ac:dyDescent="0.3">
      <c r="A244" s="450">
        <v>207</v>
      </c>
      <c r="B244" s="4859"/>
      <c r="C244" s="1277" t="s">
        <v>220</v>
      </c>
      <c r="D244" s="121">
        <v>44831</v>
      </c>
      <c r="E244" s="452" t="s">
        <v>4930</v>
      </c>
      <c r="F244" s="445">
        <v>136</v>
      </c>
      <c r="G244" s="445">
        <f>AVERAGE(CPVTFC3SG0022!X18:Y18)</f>
        <v>2.8731999999999998</v>
      </c>
      <c r="H244" s="123">
        <f t="shared" si="44"/>
        <v>11095.934959349592</v>
      </c>
      <c r="I244" s="1355" t="s">
        <v>315</v>
      </c>
      <c r="J244" s="1475">
        <v>44873</v>
      </c>
      <c r="K244" s="1476" t="s">
        <v>5450</v>
      </c>
      <c r="L244" s="1477">
        <v>5</v>
      </c>
      <c r="M244" s="1478">
        <f>AVERAGE(CPVTFC3SG0049!K11:L11)</f>
        <v>0.94324999999999992</v>
      </c>
      <c r="N244" s="1479">
        <f>(M244-0.1837)/0.0141*400</f>
        <v>21547.517730496453</v>
      </c>
      <c r="O244" s="1480" t="s">
        <v>315</v>
      </c>
      <c r="P244" s="1586"/>
      <c r="Q244" s="969"/>
      <c r="R244" s="969"/>
      <c r="S244" s="1268"/>
      <c r="T244" s="1268"/>
      <c r="U244" s="1268"/>
    </row>
    <row r="245" spans="1:23" x14ac:dyDescent="0.25">
      <c r="A245" s="456">
        <v>208</v>
      </c>
      <c r="B245" s="4838" t="s">
        <v>2874</v>
      </c>
      <c r="C245" s="1381" t="s">
        <v>868</v>
      </c>
      <c r="D245" s="87">
        <v>44831</v>
      </c>
      <c r="E245" s="458" t="s">
        <v>4930</v>
      </c>
      <c r="F245" s="459">
        <v>137</v>
      </c>
      <c r="G245" s="459">
        <f>AVERAGE(CPVTFC3SG0022!B20:C20)</f>
        <v>2.92075</v>
      </c>
      <c r="H245" s="89">
        <f t="shared" si="44"/>
        <v>11289.227642276421</v>
      </c>
      <c r="I245" s="2818" t="s">
        <v>315</v>
      </c>
      <c r="J245" s="4352">
        <v>44895</v>
      </c>
      <c r="K245" s="479" t="s">
        <v>5570</v>
      </c>
      <c r="L245" s="479">
        <v>175</v>
      </c>
      <c r="M245" s="479">
        <f>AVERAGE(CPVTFC3SG0083!F26:G26)</f>
        <v>1.01885</v>
      </c>
      <c r="N245" s="4004">
        <f t="shared" ref="N245:N254" si="45">(M245-0.15)/0.0138*400</f>
        <v>25184.057971014492</v>
      </c>
      <c r="O245" s="4353" t="s">
        <v>315</v>
      </c>
      <c r="P245" s="835"/>
      <c r="Q245" s="667"/>
      <c r="R245" s="667"/>
      <c r="S245" s="834"/>
      <c r="T245" s="834"/>
      <c r="U245" s="836"/>
      <c r="W245" s="5">
        <v>1</v>
      </c>
    </row>
    <row r="246" spans="1:23" ht="15.75" thickBot="1" x14ac:dyDescent="0.3">
      <c r="A246" s="598"/>
      <c r="B246" s="4839"/>
      <c r="C246" s="336" t="s">
        <v>220</v>
      </c>
      <c r="D246" s="79">
        <v>44887</v>
      </c>
      <c r="E246" s="2765" t="s">
        <v>5518</v>
      </c>
      <c r="F246" s="2760">
        <v>148</v>
      </c>
      <c r="G246" s="80">
        <f>AVERAGE(CPVTFC3SG0065!X20:Y20)</f>
        <v>2.8840000000000003</v>
      </c>
      <c r="H246" s="81">
        <f t="shared" ref="H246:H254" si="46">(G246-0.171)/0.0137*50</f>
        <v>9901.4598540145998</v>
      </c>
      <c r="I246" s="2800" t="s">
        <v>315</v>
      </c>
      <c r="J246" s="4341">
        <v>44895</v>
      </c>
      <c r="K246" s="486" t="s">
        <v>5570</v>
      </c>
      <c r="L246" s="486">
        <v>176</v>
      </c>
      <c r="M246" s="486">
        <f>AVERAGE(CPVTFC3SG0083!H26:I26)</f>
        <v>0.8155</v>
      </c>
      <c r="N246" s="4001">
        <f t="shared" si="45"/>
        <v>19289.855072463768</v>
      </c>
      <c r="O246" s="4354" t="s">
        <v>315</v>
      </c>
      <c r="P246" s="1586"/>
      <c r="Q246" s="969"/>
      <c r="R246" s="969"/>
      <c r="S246" s="1268"/>
      <c r="T246" s="1268"/>
      <c r="U246" s="2127"/>
    </row>
    <row r="247" spans="1:23" x14ac:dyDescent="0.25">
      <c r="A247" s="456"/>
      <c r="B247" s="4843" t="s">
        <v>5519</v>
      </c>
      <c r="C247" s="1296" t="s">
        <v>5520</v>
      </c>
      <c r="D247" s="87">
        <v>44887</v>
      </c>
      <c r="E247" s="2823" t="s">
        <v>5518</v>
      </c>
      <c r="F247" s="2824">
        <v>149</v>
      </c>
      <c r="G247" s="88">
        <f>AVERAGE(CPVTFC3SG0065!B22:C22)</f>
        <v>2.9115500000000001</v>
      </c>
      <c r="H247" s="89">
        <f t="shared" si="46"/>
        <v>10002.007299270073</v>
      </c>
      <c r="I247" s="2825" t="s">
        <v>315</v>
      </c>
      <c r="J247" s="4352">
        <v>44895</v>
      </c>
      <c r="K247" s="479" t="s">
        <v>5570</v>
      </c>
      <c r="L247" s="479">
        <v>177</v>
      </c>
      <c r="M247" s="479">
        <f>AVERAGE(CPVTFC3SG0083!J26:K26)</f>
        <v>0.75105</v>
      </c>
      <c r="N247" s="4004">
        <f t="shared" si="45"/>
        <v>17421.73913043478</v>
      </c>
      <c r="O247" s="4353" t="s">
        <v>315</v>
      </c>
      <c r="P247" s="835"/>
      <c r="Q247" s="667"/>
      <c r="R247" s="667"/>
      <c r="S247" s="834"/>
      <c r="T247" s="834"/>
      <c r="U247" s="836"/>
    </row>
    <row r="248" spans="1:23" ht="15.75" thickBot="1" x14ac:dyDescent="0.3">
      <c r="A248" s="219"/>
      <c r="B248" s="4851"/>
      <c r="C248" s="1298" t="s">
        <v>220</v>
      </c>
      <c r="D248" s="220">
        <v>44887</v>
      </c>
      <c r="E248" s="2763" t="s">
        <v>5518</v>
      </c>
      <c r="F248" s="2757">
        <v>150</v>
      </c>
      <c r="G248" s="222">
        <f>AVERAGE(CPVTFC3SG0065!D22:E22)</f>
        <v>2.9087500000000004</v>
      </c>
      <c r="H248" s="218">
        <f t="shared" si="46"/>
        <v>9991.7883211678854</v>
      </c>
      <c r="I248" s="2802" t="s">
        <v>315</v>
      </c>
      <c r="J248" s="4341">
        <v>44895</v>
      </c>
      <c r="K248" s="486" t="s">
        <v>5570</v>
      </c>
      <c r="L248" s="486">
        <v>178</v>
      </c>
      <c r="M248" s="486">
        <f>AVERAGE(CPVTFC3SG0083!L26:M26)</f>
        <v>0.55035000000000001</v>
      </c>
      <c r="N248" s="4001">
        <f t="shared" si="45"/>
        <v>11604.347826086956</v>
      </c>
      <c r="O248" s="4354" t="s">
        <v>315</v>
      </c>
      <c r="P248" s="787"/>
      <c r="Q248" s="668"/>
      <c r="R248" s="668"/>
      <c r="S248" s="786"/>
      <c r="T248" s="786"/>
      <c r="U248" s="788"/>
    </row>
    <row r="249" spans="1:23" x14ac:dyDescent="0.25">
      <c r="A249" s="124">
        <v>209</v>
      </c>
      <c r="B249" s="4838" t="s">
        <v>2875</v>
      </c>
      <c r="C249" s="1307" t="s">
        <v>868</v>
      </c>
      <c r="D249" s="125">
        <v>44831</v>
      </c>
      <c r="E249" s="390" t="s">
        <v>4930</v>
      </c>
      <c r="F249" s="449">
        <v>138</v>
      </c>
      <c r="G249" s="449">
        <f>AVERAGE(CPVTFC3SG0022!D20:E20)</f>
        <v>2.9039000000000001</v>
      </c>
      <c r="H249" s="1076">
        <f t="shared" si="44"/>
        <v>11220.731707317073</v>
      </c>
      <c r="I249" s="2821" t="s">
        <v>315</v>
      </c>
      <c r="J249" s="4352">
        <v>44895</v>
      </c>
      <c r="K249" s="479" t="s">
        <v>5570</v>
      </c>
      <c r="L249" s="479">
        <v>179</v>
      </c>
      <c r="M249" s="479">
        <f>AVERAGE(CPVTFC3SG0083!N26:O26)</f>
        <v>2.2711999999999999</v>
      </c>
      <c r="N249" s="4004">
        <f t="shared" si="45"/>
        <v>61484.057971014488</v>
      </c>
      <c r="O249" s="4353" t="s">
        <v>315</v>
      </c>
      <c r="P249" s="1288"/>
      <c r="Q249" s="830"/>
      <c r="R249" s="830"/>
      <c r="S249" s="1271"/>
      <c r="T249" s="1271"/>
      <c r="U249" s="1271"/>
      <c r="W249" s="5">
        <v>1</v>
      </c>
    </row>
    <row r="250" spans="1:23" ht="15.75" thickBot="1" x14ac:dyDescent="0.3">
      <c r="A250" s="531"/>
      <c r="B250" s="4840"/>
      <c r="C250" s="317" t="s">
        <v>220</v>
      </c>
      <c r="D250" s="79">
        <v>44887</v>
      </c>
      <c r="E250" s="2765" t="s">
        <v>5518</v>
      </c>
      <c r="F250" s="2760">
        <v>151</v>
      </c>
      <c r="G250" s="80">
        <f>AVERAGE(CPVTFC3SG0065!F22:G22)</f>
        <v>2.9744999999999999</v>
      </c>
      <c r="H250" s="81">
        <f t="shared" si="46"/>
        <v>10231.751824817518</v>
      </c>
      <c r="I250" s="2800" t="s">
        <v>315</v>
      </c>
      <c r="J250" s="4341">
        <v>44895</v>
      </c>
      <c r="K250" s="486" t="s">
        <v>5570</v>
      </c>
      <c r="L250" s="486">
        <v>180</v>
      </c>
      <c r="M250" s="486">
        <f>AVERAGE(CPVTFC3SG0083!P26:Q26)</f>
        <v>1.7599499999999999</v>
      </c>
      <c r="N250" s="4001">
        <f t="shared" si="45"/>
        <v>46665.217391304352</v>
      </c>
      <c r="O250" s="4354" t="s">
        <v>315</v>
      </c>
      <c r="P250" s="2047"/>
      <c r="Q250" s="1469"/>
      <c r="R250" s="1469"/>
      <c r="S250" s="1472"/>
      <c r="T250" s="1472"/>
      <c r="U250" s="1472"/>
    </row>
    <row r="251" spans="1:23" x14ac:dyDescent="0.25">
      <c r="A251" s="456">
        <v>210</v>
      </c>
      <c r="B251" s="4838" t="s">
        <v>2876</v>
      </c>
      <c r="C251" s="1381" t="s">
        <v>868</v>
      </c>
      <c r="D251" s="87">
        <v>44831</v>
      </c>
      <c r="E251" s="458" t="s">
        <v>4930</v>
      </c>
      <c r="F251" s="459">
        <v>139</v>
      </c>
      <c r="G251" s="459">
        <f>AVERAGE(CPVTFC3SG0022!F20:G20)</f>
        <v>1.87375</v>
      </c>
      <c r="H251" s="89">
        <f t="shared" si="44"/>
        <v>7033.1300813008129</v>
      </c>
      <c r="I251" s="2818" t="s">
        <v>315</v>
      </c>
      <c r="J251" s="1544"/>
      <c r="K251" s="721"/>
      <c r="L251" s="1545"/>
      <c r="M251" s="1546"/>
      <c r="N251" s="1547"/>
      <c r="O251" s="1299"/>
      <c r="P251" s="835"/>
      <c r="Q251" s="667"/>
      <c r="R251" s="667"/>
      <c r="S251" s="834"/>
      <c r="T251" s="834"/>
      <c r="U251" s="836"/>
      <c r="W251" s="5">
        <v>1</v>
      </c>
    </row>
    <row r="252" spans="1:23" ht="15.75" thickBot="1" x14ac:dyDescent="0.3">
      <c r="A252" s="219"/>
      <c r="B252" s="4840"/>
      <c r="C252" s="1298" t="s">
        <v>220</v>
      </c>
      <c r="D252" s="220">
        <v>44887</v>
      </c>
      <c r="E252" s="2763" t="s">
        <v>5518</v>
      </c>
      <c r="F252" s="2757">
        <v>152</v>
      </c>
      <c r="G252" s="222">
        <f>AVERAGE(CPVTFC3SG0065!H22:I22)</f>
        <v>2.9074499999999999</v>
      </c>
      <c r="H252" s="218">
        <f t="shared" si="46"/>
        <v>9987.0437956204387</v>
      </c>
      <c r="I252" s="2802" t="s">
        <v>315</v>
      </c>
      <c r="J252" s="4341">
        <v>44895</v>
      </c>
      <c r="K252" s="486" t="s">
        <v>5570</v>
      </c>
      <c r="L252" s="486">
        <v>181</v>
      </c>
      <c r="M252" s="486">
        <f>AVERAGE(CPVTFC3SG0083!R26:S26)</f>
        <v>1.1043499999999999</v>
      </c>
      <c r="N252" s="4001">
        <f t="shared" si="45"/>
        <v>27662.318840579708</v>
      </c>
      <c r="O252" s="4354" t="s">
        <v>315</v>
      </c>
      <c r="P252" s="787"/>
      <c r="Q252" s="668"/>
      <c r="R252" s="668"/>
      <c r="S252" s="786"/>
      <c r="T252" s="786"/>
      <c r="U252" s="788"/>
    </row>
    <row r="253" spans="1:23" x14ac:dyDescent="0.25">
      <c r="A253" s="86">
        <v>211</v>
      </c>
      <c r="B253" s="4838" t="s">
        <v>2877</v>
      </c>
      <c r="C253" s="1381" t="s">
        <v>868</v>
      </c>
      <c r="D253" s="87">
        <v>44831</v>
      </c>
      <c r="E253" s="458" t="s">
        <v>4930</v>
      </c>
      <c r="F253" s="459">
        <v>140</v>
      </c>
      <c r="G253" s="459">
        <f>AVERAGE(CPVTFC3SG0022!H20:I20)</f>
        <v>2.8012000000000001</v>
      </c>
      <c r="H253" s="89">
        <f t="shared" si="44"/>
        <v>10803.252032520326</v>
      </c>
      <c r="I253" s="2818" t="s">
        <v>315</v>
      </c>
      <c r="J253" s="4352">
        <v>44895</v>
      </c>
      <c r="K253" s="479" t="s">
        <v>5570</v>
      </c>
      <c r="L253" s="479">
        <v>182</v>
      </c>
      <c r="M253" s="479">
        <f>AVERAGE(CPVTFC3SG0083!T16:U16)</f>
        <v>2.1269</v>
      </c>
      <c r="N253" s="4004">
        <f t="shared" si="45"/>
        <v>57301.449275362327</v>
      </c>
      <c r="O253" s="4353" t="s">
        <v>315</v>
      </c>
      <c r="P253" s="835"/>
      <c r="Q253" s="667"/>
      <c r="R253" s="667"/>
      <c r="S253" s="834"/>
      <c r="T253" s="834"/>
      <c r="U253" s="836"/>
      <c r="W253" s="5">
        <v>1</v>
      </c>
    </row>
    <row r="254" spans="1:23" ht="15.75" thickBot="1" x14ac:dyDescent="0.3">
      <c r="A254" s="516"/>
      <c r="B254" s="4840"/>
      <c r="C254" s="1298" t="s">
        <v>220</v>
      </c>
      <c r="D254" s="220">
        <v>44887</v>
      </c>
      <c r="E254" s="2763" t="s">
        <v>5518</v>
      </c>
      <c r="F254" s="2757">
        <v>153</v>
      </c>
      <c r="G254" s="222">
        <f>AVERAGE(CPVTFC3SG0065!J22:K22)</f>
        <v>2.9214500000000001</v>
      </c>
      <c r="H254" s="218">
        <f t="shared" si="46"/>
        <v>10038.138686131388</v>
      </c>
      <c r="I254" s="2802" t="s">
        <v>315</v>
      </c>
      <c r="J254" s="4341">
        <v>44895</v>
      </c>
      <c r="K254" s="486" t="s">
        <v>5570</v>
      </c>
      <c r="L254" s="486">
        <v>183</v>
      </c>
      <c r="M254" s="486">
        <f>AVERAGE(CPVTFC3SG0083!V26:W26)</f>
        <v>3.0373000000000001</v>
      </c>
      <c r="N254" s="4001">
        <f t="shared" si="45"/>
        <v>83689.855072463775</v>
      </c>
      <c r="O254" s="4354" t="s">
        <v>315</v>
      </c>
      <c r="P254" s="787"/>
      <c r="Q254" s="668"/>
      <c r="R254" s="668"/>
      <c r="S254" s="786"/>
      <c r="T254" s="786"/>
      <c r="U254" s="788"/>
    </row>
    <row r="255" spans="1:23" x14ac:dyDescent="0.25">
      <c r="A255" s="174">
        <v>212</v>
      </c>
      <c r="B255" s="4859" t="s">
        <v>2878</v>
      </c>
      <c r="C255" s="1269" t="s">
        <v>868</v>
      </c>
      <c r="D255" s="115">
        <v>44831</v>
      </c>
      <c r="E255" s="388" t="s">
        <v>4930</v>
      </c>
      <c r="F255" s="444">
        <v>141</v>
      </c>
      <c r="G255" s="444">
        <f>AVERAGE(CPVTFC3SG0022!J20:K20)</f>
        <v>2.6736</v>
      </c>
      <c r="H255" s="117">
        <f t="shared" si="44"/>
        <v>10284.552845528453</v>
      </c>
      <c r="I255" s="1348" t="s">
        <v>315</v>
      </c>
      <c r="J255" s="1537">
        <v>44873</v>
      </c>
      <c r="K255" s="1538" t="s">
        <v>5450</v>
      </c>
      <c r="L255" s="1539">
        <v>6</v>
      </c>
      <c r="M255" s="1540">
        <f>AVERAGE(CPVTFC3SG0049!M11:N11)</f>
        <v>0.42244999999999999</v>
      </c>
      <c r="N255" s="1541">
        <f>(M255-0.1837)/0.0141*400</f>
        <v>6773.0496453900714</v>
      </c>
      <c r="O255" s="1542" t="s">
        <v>315</v>
      </c>
      <c r="P255" s="2339"/>
      <c r="Q255" s="2353"/>
      <c r="R255" s="830"/>
      <c r="S255" s="830"/>
      <c r="T255" s="831"/>
      <c r="U255" s="1281"/>
      <c r="W255" s="5">
        <v>1</v>
      </c>
    </row>
    <row r="256" spans="1:23" ht="15.75" thickBot="1" x14ac:dyDescent="0.3">
      <c r="A256" s="450">
        <v>213</v>
      </c>
      <c r="B256" s="4859"/>
      <c r="C256" s="1277" t="s">
        <v>220</v>
      </c>
      <c r="D256" s="121">
        <v>44831</v>
      </c>
      <c r="E256" s="452" t="s">
        <v>4930</v>
      </c>
      <c r="F256" s="445">
        <v>142</v>
      </c>
      <c r="G256" s="445">
        <f>AVERAGE(CPVTFC3SG0022!L20:M20)</f>
        <v>2.3523499999999999</v>
      </c>
      <c r="H256" s="123">
        <f t="shared" si="44"/>
        <v>8978.6585365853662</v>
      </c>
      <c r="I256" s="1355" t="s">
        <v>315</v>
      </c>
      <c r="J256" s="1444">
        <v>44873</v>
      </c>
      <c r="K256" s="1445" t="s">
        <v>5450</v>
      </c>
      <c r="L256" s="1446">
        <v>7</v>
      </c>
      <c r="M256" s="1447">
        <f>AVERAGE(CPVTFC3SG0049!O11:P11)</f>
        <v>0.29449999999999998</v>
      </c>
      <c r="N256" s="1448">
        <f>(M256-0.1837)/0.0141*400</f>
        <v>3143.2624113475172</v>
      </c>
      <c r="O256" s="1449" t="s">
        <v>315</v>
      </c>
      <c r="P256" s="2335"/>
      <c r="Q256" s="2455"/>
      <c r="R256" s="969"/>
      <c r="S256" s="969"/>
      <c r="T256" s="970"/>
      <c r="U256" s="1267"/>
    </row>
    <row r="257" spans="1:23" x14ac:dyDescent="0.25">
      <c r="A257" s="456">
        <v>214</v>
      </c>
      <c r="B257" s="4838" t="s">
        <v>2879</v>
      </c>
      <c r="C257" s="1381" t="s">
        <v>868</v>
      </c>
      <c r="D257" s="87">
        <v>44831</v>
      </c>
      <c r="E257" s="458" t="s">
        <v>4930</v>
      </c>
      <c r="F257" s="459">
        <v>143</v>
      </c>
      <c r="G257" s="459">
        <f>AVERAGE(CPVTFC3SG0022!N20:O20)</f>
        <v>1.06335</v>
      </c>
      <c r="H257" s="89">
        <f t="shared" si="44"/>
        <v>3738.8211382113823</v>
      </c>
      <c r="I257" s="2818" t="s">
        <v>315</v>
      </c>
      <c r="J257" s="1019"/>
      <c r="K257" s="1274"/>
      <c r="L257" s="659"/>
      <c r="M257" s="667"/>
      <c r="N257" s="661"/>
      <c r="O257" s="1299"/>
      <c r="P257" s="2336"/>
      <c r="Q257" s="2350"/>
      <c r="R257" s="667"/>
      <c r="S257" s="667"/>
      <c r="T257" s="661"/>
      <c r="U257" s="1253"/>
      <c r="V257" s="4868" t="s">
        <v>1416</v>
      </c>
      <c r="W257" s="5">
        <v>1</v>
      </c>
    </row>
    <row r="258" spans="1:23" ht="15.75" thickBot="1" x14ac:dyDescent="0.3">
      <c r="A258" s="598"/>
      <c r="B258" s="4839"/>
      <c r="C258" s="336" t="s">
        <v>220</v>
      </c>
      <c r="D258" s="79">
        <v>44887</v>
      </c>
      <c r="E258" s="2765" t="s">
        <v>5518</v>
      </c>
      <c r="F258" s="2760">
        <v>154</v>
      </c>
      <c r="G258" s="80">
        <f>AVERAGE(CPVTFC3SG0065!L22:M22)</f>
        <v>2.9080000000000004</v>
      </c>
      <c r="H258" s="81">
        <f t="shared" ref="H258" si="47">(G258-0.171)/0.0137*50</f>
        <v>9989.0510948905139</v>
      </c>
      <c r="I258" s="2800" t="s">
        <v>315</v>
      </c>
      <c r="J258" s="3501">
        <v>44895</v>
      </c>
      <c r="K258" s="453" t="s">
        <v>5570</v>
      </c>
      <c r="L258" s="453">
        <v>184</v>
      </c>
      <c r="M258" s="453">
        <f>AVERAGE(CPVTFC3SG0083!X26:Y26)</f>
        <v>1.13165</v>
      </c>
      <c r="N258" s="4003">
        <f t="shared" ref="N258" si="48">(M258-0.15)/0.0138*400</f>
        <v>28453.6231884058</v>
      </c>
      <c r="O258" s="4360" t="s">
        <v>315</v>
      </c>
      <c r="P258" s="2335"/>
      <c r="Q258" s="2455"/>
      <c r="R258" s="969"/>
      <c r="S258" s="969"/>
      <c r="T258" s="970"/>
      <c r="U258" s="4509"/>
      <c r="V258" s="4869"/>
    </row>
    <row r="259" spans="1:23" x14ac:dyDescent="0.25">
      <c r="A259" s="86">
        <v>215</v>
      </c>
      <c r="B259" s="4843" t="s">
        <v>2880</v>
      </c>
      <c r="C259" s="1296" t="s">
        <v>868</v>
      </c>
      <c r="D259" s="87">
        <v>44831</v>
      </c>
      <c r="E259" s="458" t="s">
        <v>4930</v>
      </c>
      <c r="F259" s="459">
        <v>144</v>
      </c>
      <c r="G259" s="459">
        <f>AVERAGE(CPVTFC3SG0022!P20:Q20)</f>
        <v>2.56975</v>
      </c>
      <c r="H259" s="89">
        <f t="shared" si="44"/>
        <v>9862.3983739837386</v>
      </c>
      <c r="I259" s="2818" t="s">
        <v>315</v>
      </c>
      <c r="J259" s="4352">
        <v>44895</v>
      </c>
      <c r="K259" s="479" t="s">
        <v>5572</v>
      </c>
      <c r="L259" s="479">
        <v>17</v>
      </c>
      <c r="M259" s="479">
        <f>AVERAGE(CPVTFC3SG0084!M13:N13)</f>
        <v>0.39185000000000003</v>
      </c>
      <c r="N259" s="4004">
        <f>(M259-0.1318)/0.0134*400</f>
        <v>7762.6865671641799</v>
      </c>
      <c r="O259" s="4353" t="s">
        <v>315</v>
      </c>
      <c r="P259" s="835"/>
      <c r="Q259" s="667"/>
      <c r="R259" s="667"/>
      <c r="S259" s="834"/>
      <c r="T259" s="834"/>
      <c r="U259" s="836"/>
      <c r="V259" s="4868" t="s">
        <v>1416</v>
      </c>
      <c r="W259" s="5">
        <v>1</v>
      </c>
    </row>
    <row r="260" spans="1:23" ht="15.75" thickBot="1" x14ac:dyDescent="0.3">
      <c r="A260" s="516"/>
      <c r="B260" s="4851"/>
      <c r="C260" s="1298" t="s">
        <v>220</v>
      </c>
      <c r="D260" s="220">
        <v>44887</v>
      </c>
      <c r="E260" s="2763" t="s">
        <v>5518</v>
      </c>
      <c r="F260" s="2757">
        <v>155</v>
      </c>
      <c r="G260" s="222">
        <f>AVERAGE(CPVTFC3SG0065!N22:O22)</f>
        <v>2.88625</v>
      </c>
      <c r="H260" s="218">
        <f t="shared" ref="H260" si="49">(G260-0.171)/0.0137*50</f>
        <v>9909.6715328467162</v>
      </c>
      <c r="I260" s="2802" t="s">
        <v>315</v>
      </c>
      <c r="J260" s="4341">
        <v>44895</v>
      </c>
      <c r="K260" s="486" t="s">
        <v>5572</v>
      </c>
      <c r="L260" s="486">
        <v>18</v>
      </c>
      <c r="M260" s="486">
        <f>AVERAGE(CPVTFC3SG0084!O13:P13)</f>
        <v>1.7328000000000001</v>
      </c>
      <c r="N260" s="4001">
        <f>(M260-0.1318)/0.0134*400</f>
        <v>47791.044776119408</v>
      </c>
      <c r="O260" s="4354" t="s">
        <v>315</v>
      </c>
      <c r="P260" s="787"/>
      <c r="Q260" s="668"/>
      <c r="R260" s="668"/>
      <c r="S260" s="786"/>
      <c r="T260" s="786"/>
      <c r="U260" s="788"/>
      <c r="V260" s="4869"/>
    </row>
    <row r="261" spans="1:23" x14ac:dyDescent="0.25">
      <c r="A261" s="1840">
        <v>216</v>
      </c>
      <c r="B261" s="4839" t="s">
        <v>2881</v>
      </c>
      <c r="C261" s="1307" t="s">
        <v>868</v>
      </c>
      <c r="D261" s="125">
        <v>44831</v>
      </c>
      <c r="E261" s="390" t="s">
        <v>4930</v>
      </c>
      <c r="F261" s="449">
        <v>145</v>
      </c>
      <c r="G261" s="449">
        <f>AVERAGE(CPVTFC3SG0022!R20:S20)</f>
        <v>1.4944500000000001</v>
      </c>
      <c r="H261" s="1076">
        <f t="shared" si="44"/>
        <v>5491.2601626016258</v>
      </c>
      <c r="I261" s="2821" t="s">
        <v>315</v>
      </c>
      <c r="J261" s="958"/>
      <c r="K261" s="958"/>
      <c r="L261" s="959"/>
      <c r="M261" s="656"/>
      <c r="N261" s="656"/>
      <c r="O261" s="672"/>
      <c r="P261" s="1288"/>
      <c r="Q261" s="830"/>
      <c r="R261" s="830"/>
      <c r="S261" s="1271"/>
      <c r="T261" s="1271"/>
      <c r="U261" s="2131"/>
      <c r="V261" s="4868" t="s">
        <v>1416</v>
      </c>
      <c r="W261" s="5">
        <v>1</v>
      </c>
    </row>
    <row r="262" spans="1:23" ht="15.75" thickBot="1" x14ac:dyDescent="0.3">
      <c r="A262" s="1910"/>
      <c r="B262" s="4839"/>
      <c r="C262" s="336" t="s">
        <v>220</v>
      </c>
      <c r="D262" s="79">
        <v>44887</v>
      </c>
      <c r="E262" s="2765" t="s">
        <v>5518</v>
      </c>
      <c r="F262" s="2760">
        <v>156</v>
      </c>
      <c r="G262" s="80">
        <f>AVERAGE(CPVTFC3SG0065!P22:Q22)</f>
        <v>2.8954499999999999</v>
      </c>
      <c r="H262" s="81">
        <f t="shared" ref="H262" si="50">(G262-0.171)/0.0137*50</f>
        <v>9943.2481751824816</v>
      </c>
      <c r="I262" s="2800" t="s">
        <v>315</v>
      </c>
      <c r="J262" s="4341">
        <v>44895</v>
      </c>
      <c r="K262" s="486" t="s">
        <v>5572</v>
      </c>
      <c r="L262" s="486">
        <v>19</v>
      </c>
      <c r="M262" s="486">
        <f>AVERAGE(CPVTFC3SG0084!Q13:R13)</f>
        <v>2.8289999999999997</v>
      </c>
      <c r="N262" s="4001">
        <f>(M262-0.1318)/0.0134*400</f>
        <v>80513.432835820873</v>
      </c>
      <c r="O262" s="4354" t="s">
        <v>315</v>
      </c>
      <c r="P262" s="2047"/>
      <c r="Q262" s="1469"/>
      <c r="R262" s="1469"/>
      <c r="S262" s="1472"/>
      <c r="T262" s="1472"/>
      <c r="U262" s="2161"/>
      <c r="V262" s="4869"/>
    </row>
    <row r="263" spans="1:23" x14ac:dyDescent="0.25">
      <c r="A263" s="86">
        <v>217</v>
      </c>
      <c r="B263" s="4843" t="s">
        <v>2882</v>
      </c>
      <c r="C263" s="1296" t="s">
        <v>868</v>
      </c>
      <c r="D263" s="87">
        <v>44831</v>
      </c>
      <c r="E263" s="458" t="s">
        <v>4930</v>
      </c>
      <c r="F263" s="459">
        <v>146</v>
      </c>
      <c r="G263" s="459">
        <f>AVERAGE(CPVTFC3SG0022!T20:U20)</f>
        <v>2.2480500000000001</v>
      </c>
      <c r="H263" s="89">
        <f t="shared" si="44"/>
        <v>8554.6747967479678</v>
      </c>
      <c r="I263" s="2818" t="s">
        <v>315</v>
      </c>
      <c r="J263" s="4373">
        <v>44895</v>
      </c>
      <c r="K263" s="1357" t="s">
        <v>5572</v>
      </c>
      <c r="L263" s="1357">
        <v>20</v>
      </c>
      <c r="M263" s="1357">
        <f>AVERAGE(CPVTFC3SG0084!S13:T13)</f>
        <v>0.29139999999999999</v>
      </c>
      <c r="N263" s="4374">
        <f>(M263-0.1318)/0.0134*400</f>
        <v>4764.179104477611</v>
      </c>
      <c r="O263" s="4375" t="s">
        <v>315</v>
      </c>
      <c r="P263" s="2332">
        <v>44881</v>
      </c>
      <c r="Q263" s="2356" t="s">
        <v>5476</v>
      </c>
      <c r="R263" s="409">
        <v>103</v>
      </c>
      <c r="S263" s="409">
        <f>AVERAGE(CPVTFC3SG0057!F14:G14)</f>
        <v>0.53144999999999998</v>
      </c>
      <c r="T263" s="405">
        <f t="shared" ref="T263" si="51">(S263-0.128)/0.0135*66</f>
        <v>1972.422222222222</v>
      </c>
      <c r="U263" s="1376" t="s">
        <v>315</v>
      </c>
      <c r="V263" s="286"/>
      <c r="W263" s="5">
        <v>1</v>
      </c>
    </row>
    <row r="264" spans="1:23" x14ac:dyDescent="0.25">
      <c r="A264" s="596"/>
      <c r="B264" s="4844"/>
      <c r="C264" s="330" t="s">
        <v>863</v>
      </c>
      <c r="D264" s="1149"/>
      <c r="E264" s="1264"/>
      <c r="F264" s="695"/>
      <c r="G264" s="695"/>
      <c r="H264" s="646"/>
      <c r="I264" s="1344"/>
      <c r="J264" s="891"/>
      <c r="K264" s="642"/>
      <c r="L264" s="892"/>
      <c r="M264" s="893"/>
      <c r="N264" s="894"/>
      <c r="O264" s="642"/>
      <c r="P264" s="3500">
        <v>44895</v>
      </c>
      <c r="Q264" s="145" t="s">
        <v>5570</v>
      </c>
      <c r="R264" s="145">
        <v>36</v>
      </c>
      <c r="S264" s="145">
        <f>AVERAGE(CPVTFC3SG0083!G17:H17)</f>
        <v>2.6524999999999999</v>
      </c>
      <c r="T264" s="4002">
        <f t="shared" ref="T264:T265" si="52">(S264-0.15)/0.0138*66</f>
        <v>11968.478260869566</v>
      </c>
      <c r="U264" s="4252" t="s">
        <v>315</v>
      </c>
      <c r="V264" s="286"/>
    </row>
    <row r="265" spans="1:23" ht="15.75" thickBot="1" x14ac:dyDescent="0.3">
      <c r="A265" s="516"/>
      <c r="B265" s="4851"/>
      <c r="C265" s="1298" t="s">
        <v>220</v>
      </c>
      <c r="D265" s="220">
        <v>44887</v>
      </c>
      <c r="E265" s="2763" t="s">
        <v>5518</v>
      </c>
      <c r="F265" s="2757">
        <v>159</v>
      </c>
      <c r="G265" s="222">
        <f>AVERAGE(CPVTFC3SG0065!V22:W22)</f>
        <v>2.8413499999999998</v>
      </c>
      <c r="H265" s="218">
        <f t="shared" ref="H265" si="53">(G265-0.171)/0.0137*50</f>
        <v>9745.8029197080286</v>
      </c>
      <c r="I265" s="2802" t="s">
        <v>315</v>
      </c>
      <c r="J265" s="4341">
        <v>44895</v>
      </c>
      <c r="K265" s="486" t="s">
        <v>5572</v>
      </c>
      <c r="L265" s="486">
        <v>21</v>
      </c>
      <c r="M265" s="486">
        <f>AVERAGE(CPVTFC3SG0084!U13:V13)</f>
        <v>1.2742499999999999</v>
      </c>
      <c r="N265" s="4001">
        <f>(M265-0.1318)/0.0134*400</f>
        <v>34102.985074626864</v>
      </c>
      <c r="O265" s="4354" t="s">
        <v>315</v>
      </c>
      <c r="P265" s="4341">
        <v>44895</v>
      </c>
      <c r="Q265" s="486" t="s">
        <v>5570</v>
      </c>
      <c r="R265" s="486">
        <v>37</v>
      </c>
      <c r="S265" s="486">
        <f>AVERAGE(CPVTFC3SG0083!I17:J17)</f>
        <v>2.0588500000000001</v>
      </c>
      <c r="T265" s="4001">
        <f t="shared" si="52"/>
        <v>9129.2826086956538</v>
      </c>
      <c r="U265" s="4342" t="s">
        <v>315</v>
      </c>
      <c r="V265" s="286"/>
    </row>
    <row r="266" spans="1:23" x14ac:dyDescent="0.25">
      <c r="A266" s="174">
        <v>218</v>
      </c>
      <c r="B266" s="4859" t="s">
        <v>2883</v>
      </c>
      <c r="C266" s="1269" t="s">
        <v>868</v>
      </c>
      <c r="D266" s="115">
        <v>44831</v>
      </c>
      <c r="E266" s="388" t="s">
        <v>4930</v>
      </c>
      <c r="F266" s="444">
        <v>147</v>
      </c>
      <c r="G266" s="444">
        <f>AVERAGE(CPVTFC3SG0022!V20:W20)</f>
        <v>0.62860000000000005</v>
      </c>
      <c r="H266" s="117">
        <f t="shared" si="44"/>
        <v>1971.5447154471549</v>
      </c>
      <c r="I266" s="1348" t="s">
        <v>315</v>
      </c>
      <c r="J266" s="1364"/>
      <c r="K266" s="656"/>
      <c r="L266" s="1365"/>
      <c r="M266" s="1366"/>
      <c r="N266" s="1367"/>
      <c r="O266" s="672"/>
      <c r="P266" s="1288"/>
      <c r="Q266" s="830"/>
      <c r="R266" s="830"/>
      <c r="S266" s="1271"/>
      <c r="T266" s="1271"/>
      <c r="U266" s="1271"/>
      <c r="V266" s="4868" t="s">
        <v>1416</v>
      </c>
      <c r="W266" s="5">
        <v>1</v>
      </c>
    </row>
    <row r="267" spans="1:23" x14ac:dyDescent="0.25">
      <c r="A267" s="64">
        <v>219</v>
      </c>
      <c r="B267" s="4860"/>
      <c r="C267" s="300" t="s">
        <v>220</v>
      </c>
      <c r="D267" s="65">
        <v>44831</v>
      </c>
      <c r="E267" s="387" t="s">
        <v>4930</v>
      </c>
      <c r="F267" s="164">
        <v>148</v>
      </c>
      <c r="G267" s="164">
        <f>AVERAGE(CPVTFC3SG0022!X20:Y20)</f>
        <v>2.8887</v>
      </c>
      <c r="H267" s="67">
        <f t="shared" si="44"/>
        <v>11158.943089430893</v>
      </c>
      <c r="I267" s="332" t="s">
        <v>315</v>
      </c>
      <c r="J267" s="878"/>
      <c r="K267" s="878"/>
      <c r="L267" s="877"/>
      <c r="M267" s="642"/>
      <c r="N267" s="642"/>
      <c r="O267" s="648"/>
      <c r="P267" s="695"/>
      <c r="Q267" s="645"/>
      <c r="R267" s="645"/>
      <c r="S267" s="694"/>
      <c r="T267" s="694"/>
      <c r="U267" s="694"/>
      <c r="V267" s="4869"/>
    </row>
    <row r="268" spans="1:23" x14ac:dyDescent="0.25">
      <c r="A268" s="68">
        <v>220</v>
      </c>
      <c r="B268" s="4854" t="s">
        <v>2884</v>
      </c>
      <c r="C268" s="300" t="s">
        <v>868</v>
      </c>
      <c r="D268" s="65">
        <v>44831</v>
      </c>
      <c r="E268" s="387" t="s">
        <v>4930</v>
      </c>
      <c r="F268" s="164">
        <v>149</v>
      </c>
      <c r="G268" s="164">
        <f>AVERAGE(CPVTFC3SG0022!B22:C22)</f>
        <v>0.69215000000000004</v>
      </c>
      <c r="H268" s="67">
        <f t="shared" si="44"/>
        <v>2229.8780487804879</v>
      </c>
      <c r="I268" s="332" t="s">
        <v>315</v>
      </c>
      <c r="J268" s="878"/>
      <c r="K268" s="856"/>
      <c r="L268" s="877"/>
      <c r="M268" s="645"/>
      <c r="N268" s="646"/>
      <c r="O268" s="648"/>
      <c r="P268" s="695"/>
      <c r="Q268" s="645"/>
      <c r="R268" s="645"/>
      <c r="S268" s="694"/>
      <c r="T268" s="694"/>
      <c r="U268" s="694"/>
      <c r="V268" s="4868" t="s">
        <v>1416</v>
      </c>
      <c r="W268" s="5">
        <v>1</v>
      </c>
    </row>
    <row r="269" spans="1:23" x14ac:dyDescent="0.25">
      <c r="A269" s="64">
        <v>221</v>
      </c>
      <c r="B269" s="4860"/>
      <c r="C269" s="300" t="s">
        <v>220</v>
      </c>
      <c r="D269" s="65">
        <v>44831</v>
      </c>
      <c r="E269" s="387" t="s">
        <v>4930</v>
      </c>
      <c r="F269" s="164">
        <v>150</v>
      </c>
      <c r="G269" s="164">
        <f>AVERAGE(CPVTFC3SG0022!D22:E22)</f>
        <v>2.9467999999999996</v>
      </c>
      <c r="H269" s="67">
        <f t="shared" si="44"/>
        <v>11395.121951219509</v>
      </c>
      <c r="I269" s="332" t="s">
        <v>315</v>
      </c>
      <c r="J269" s="875"/>
      <c r="K269" s="843"/>
      <c r="L269" s="877"/>
      <c r="M269" s="645"/>
      <c r="N269" s="646"/>
      <c r="O269" s="648"/>
      <c r="P269" s="2333"/>
      <c r="Q269" s="2348"/>
      <c r="R269" s="645"/>
      <c r="S269" s="645"/>
      <c r="T269" s="646"/>
      <c r="U269" s="1259"/>
      <c r="V269" s="4869"/>
    </row>
    <row r="270" spans="1:23" x14ac:dyDescent="0.25">
      <c r="A270" s="68">
        <v>222</v>
      </c>
      <c r="B270" s="4854" t="s">
        <v>2885</v>
      </c>
      <c r="C270" s="300" t="s">
        <v>868</v>
      </c>
      <c r="D270" s="65">
        <v>44831</v>
      </c>
      <c r="E270" s="387" t="s">
        <v>4930</v>
      </c>
      <c r="F270" s="164">
        <v>151</v>
      </c>
      <c r="G270" s="164">
        <f>AVERAGE(CPVTFC3SG0022!F22:G22)</f>
        <v>2.8776000000000002</v>
      </c>
      <c r="H270" s="67">
        <f t="shared" si="44"/>
        <v>11113.821138211382</v>
      </c>
      <c r="I270" s="332" t="s">
        <v>315</v>
      </c>
      <c r="J270" s="1095">
        <v>44873</v>
      </c>
      <c r="K270" s="1096" t="s">
        <v>5450</v>
      </c>
      <c r="L270" s="1097">
        <v>8</v>
      </c>
      <c r="M270" s="1098">
        <f>AVERAGE(CPVTFC3SG0049!Q11:R11)</f>
        <v>2.2638500000000001</v>
      </c>
      <c r="N270" s="1099">
        <f>(M270-0.1837)/0.0141*400</f>
        <v>59011.347517730508</v>
      </c>
      <c r="O270" s="1339" t="s">
        <v>315</v>
      </c>
      <c r="P270" s="2333"/>
      <c r="Q270" s="2348"/>
      <c r="R270" s="645"/>
      <c r="S270" s="645"/>
      <c r="T270" s="646"/>
      <c r="U270" s="1259"/>
      <c r="W270" s="5">
        <v>1</v>
      </c>
    </row>
    <row r="271" spans="1:23" x14ac:dyDescent="0.25">
      <c r="A271" s="64">
        <v>223</v>
      </c>
      <c r="B271" s="4860"/>
      <c r="C271" s="300" t="s">
        <v>220</v>
      </c>
      <c r="D271" s="65">
        <v>44831</v>
      </c>
      <c r="E271" s="387" t="s">
        <v>4930</v>
      </c>
      <c r="F271" s="164">
        <v>152</v>
      </c>
      <c r="G271" s="164">
        <f>AVERAGE(CPVTFC3SG0022!H22:I22)</f>
        <v>2.8654500000000001</v>
      </c>
      <c r="H271" s="67">
        <f t="shared" si="44"/>
        <v>11064.430894308944</v>
      </c>
      <c r="I271" s="332" t="s">
        <v>315</v>
      </c>
      <c r="J271" s="1095">
        <v>44873</v>
      </c>
      <c r="K271" s="1096" t="s">
        <v>5450</v>
      </c>
      <c r="L271" s="1097">
        <v>9</v>
      </c>
      <c r="M271" s="1098">
        <f>AVERAGE(CPVTFC3SG0049!S11:T11)</f>
        <v>2.2407500000000002</v>
      </c>
      <c r="N271" s="1099">
        <f>(M271-0.1837)/0.0141*400</f>
        <v>58356.02836879433</v>
      </c>
      <c r="O271" s="1339" t="s">
        <v>315</v>
      </c>
      <c r="P271" s="2333"/>
      <c r="Q271" s="2348"/>
      <c r="R271" s="645"/>
      <c r="S271" s="645"/>
      <c r="T271" s="646"/>
      <c r="U271" s="1259"/>
    </row>
    <row r="272" spans="1:23" x14ac:dyDescent="0.25">
      <c r="A272" s="68">
        <v>224</v>
      </c>
      <c r="B272" s="4854" t="s">
        <v>2886</v>
      </c>
      <c r="C272" s="300" t="s">
        <v>868</v>
      </c>
      <c r="D272" s="65">
        <v>44831</v>
      </c>
      <c r="E272" s="387" t="s">
        <v>4930</v>
      </c>
      <c r="F272" s="164">
        <v>153</v>
      </c>
      <c r="G272" s="164">
        <f>AVERAGE(CPVTFC3SG0022!J22:K22)</f>
        <v>2.9215999999999998</v>
      </c>
      <c r="H272" s="67">
        <f t="shared" si="44"/>
        <v>11292.682926829266</v>
      </c>
      <c r="I272" s="332" t="s">
        <v>315</v>
      </c>
      <c r="J272" s="1095">
        <v>44873</v>
      </c>
      <c r="K272" s="1096" t="s">
        <v>5450</v>
      </c>
      <c r="L272" s="1097">
        <v>10</v>
      </c>
      <c r="M272" s="1098">
        <f>AVERAGE(CPVTFC3SG0049!U11:V11)</f>
        <v>2.8773499999999999</v>
      </c>
      <c r="N272" s="1099">
        <f>(M272-0.1837)/0.0141*400</f>
        <v>76415.602836879436</v>
      </c>
      <c r="O272" s="1339" t="s">
        <v>315</v>
      </c>
      <c r="P272" s="2333"/>
      <c r="Q272" s="2348"/>
      <c r="R272" s="645"/>
      <c r="S272" s="645"/>
      <c r="T272" s="646"/>
      <c r="U272" s="1259"/>
      <c r="W272" s="5">
        <v>1</v>
      </c>
    </row>
    <row r="273" spans="1:23" ht="15.75" thickBot="1" x14ac:dyDescent="0.3">
      <c r="A273" s="450">
        <v>225</v>
      </c>
      <c r="B273" s="4859"/>
      <c r="C273" s="1277" t="s">
        <v>220</v>
      </c>
      <c r="D273" s="121">
        <v>44831</v>
      </c>
      <c r="E273" s="452" t="s">
        <v>4930</v>
      </c>
      <c r="F273" s="445">
        <v>154</v>
      </c>
      <c r="G273" s="445">
        <f>AVERAGE(CPVTFC3SG0022!L22:M22)</f>
        <v>2.8991499999999997</v>
      </c>
      <c r="H273" s="123">
        <f t="shared" si="44"/>
        <v>11201.42276422764</v>
      </c>
      <c r="I273" s="1355" t="s">
        <v>315</v>
      </c>
      <c r="J273" s="1475">
        <v>44873</v>
      </c>
      <c r="K273" s="1476" t="s">
        <v>5450</v>
      </c>
      <c r="L273" s="1477">
        <v>11</v>
      </c>
      <c r="M273" s="1478">
        <f>AVERAGE(CPVTFC3SG0049!W11:X11)</f>
        <v>1.6834500000000001</v>
      </c>
      <c r="N273" s="1479">
        <f>(M273-0.1837)/0.0141*400</f>
        <v>42546.099290780148</v>
      </c>
      <c r="O273" s="1480" t="s">
        <v>315</v>
      </c>
      <c r="P273" s="1586"/>
      <c r="Q273" s="969"/>
      <c r="R273" s="969"/>
      <c r="S273" s="1268"/>
      <c r="T273" s="1268"/>
      <c r="U273" s="1268"/>
    </row>
    <row r="274" spans="1:23" x14ac:dyDescent="0.25">
      <c r="A274" s="456">
        <v>226</v>
      </c>
      <c r="B274" s="4838" t="s">
        <v>2887</v>
      </c>
      <c r="C274" s="1381" t="s">
        <v>868</v>
      </c>
      <c r="D274" s="87">
        <v>44831</v>
      </c>
      <c r="E274" s="458" t="s">
        <v>4930</v>
      </c>
      <c r="F274" s="459">
        <v>155</v>
      </c>
      <c r="G274" s="459">
        <f>AVERAGE(CPVTFC3SG0022!N22:O22)</f>
        <v>2.8592000000000004</v>
      </c>
      <c r="H274" s="89">
        <f t="shared" si="44"/>
        <v>11039.024390243903</v>
      </c>
      <c r="I274" s="2818" t="s">
        <v>315</v>
      </c>
      <c r="J274" s="4352">
        <v>44895</v>
      </c>
      <c r="K274" s="479" t="s">
        <v>5572</v>
      </c>
      <c r="L274" s="479">
        <v>22</v>
      </c>
      <c r="M274" s="479">
        <f>AVERAGE(CPVTFC3SG0084!W13:X13)</f>
        <v>0.99835000000000007</v>
      </c>
      <c r="N274" s="4004">
        <f>(M274-0.1318)/0.0134*400</f>
        <v>25867.164179104482</v>
      </c>
      <c r="O274" s="4353" t="s">
        <v>315</v>
      </c>
      <c r="P274" s="835"/>
      <c r="Q274" s="667"/>
      <c r="R274" s="667"/>
      <c r="S274" s="834"/>
      <c r="T274" s="834"/>
      <c r="U274" s="836"/>
      <c r="W274" s="5">
        <v>1</v>
      </c>
    </row>
    <row r="275" spans="1:23" ht="15.75" thickBot="1" x14ac:dyDescent="0.3">
      <c r="A275" s="219"/>
      <c r="B275" s="4840"/>
      <c r="C275" s="2179" t="s">
        <v>220</v>
      </c>
      <c r="D275" s="220">
        <v>44887</v>
      </c>
      <c r="E275" s="2763" t="s">
        <v>5518</v>
      </c>
      <c r="F275" s="2757">
        <v>160</v>
      </c>
      <c r="G275" s="222">
        <f>AVERAGE(CPVTFC3SG0065!X22:Y22)</f>
        <v>2.89635</v>
      </c>
      <c r="H275" s="218">
        <f t="shared" ref="H275" si="54">(G275-0.171)/0.0137*50</f>
        <v>9946.5328467153286</v>
      </c>
      <c r="I275" s="2802" t="s">
        <v>315</v>
      </c>
      <c r="J275" s="4341">
        <v>44895</v>
      </c>
      <c r="K275" s="486" t="s">
        <v>5572</v>
      </c>
      <c r="L275" s="486">
        <v>23</v>
      </c>
      <c r="M275" s="486">
        <f>AVERAGE(CPVTFC3SG0084!C15:D15)</f>
        <v>1.8208500000000001</v>
      </c>
      <c r="N275" s="4001">
        <f>(M275-0.1318)/0.0134*400</f>
        <v>50419.40298507463</v>
      </c>
      <c r="O275" s="4354" t="s">
        <v>315</v>
      </c>
      <c r="P275" s="787"/>
      <c r="Q275" s="668"/>
      <c r="R275" s="668"/>
      <c r="S275" s="786"/>
      <c r="T275" s="786"/>
      <c r="U275" s="788"/>
    </row>
    <row r="276" spans="1:23" x14ac:dyDescent="0.25">
      <c r="A276" s="86">
        <v>227</v>
      </c>
      <c r="B276" s="4838" t="s">
        <v>2888</v>
      </c>
      <c r="C276" s="1381" t="s">
        <v>868</v>
      </c>
      <c r="D276" s="87">
        <v>44831</v>
      </c>
      <c r="E276" s="458" t="s">
        <v>4930</v>
      </c>
      <c r="F276" s="459">
        <v>156</v>
      </c>
      <c r="G276" s="459">
        <f>AVERAGE(CPVTFC3SG0022!P22:Q22)</f>
        <v>0.81720000000000004</v>
      </c>
      <c r="H276" s="89">
        <f t="shared" si="44"/>
        <v>2738.2113821138209</v>
      </c>
      <c r="I276" s="2818" t="s">
        <v>315</v>
      </c>
      <c r="J276" s="717"/>
      <c r="K276" s="717"/>
      <c r="L276" s="659"/>
      <c r="M276" s="721"/>
      <c r="N276" s="721"/>
      <c r="O276" s="1299"/>
      <c r="P276" s="835"/>
      <c r="Q276" s="667"/>
      <c r="R276" s="667"/>
      <c r="S276" s="834"/>
      <c r="T276" s="834"/>
      <c r="U276" s="836"/>
      <c r="V276" s="308"/>
      <c r="W276" s="5">
        <v>1</v>
      </c>
    </row>
    <row r="277" spans="1:23" ht="15.75" thickBot="1" x14ac:dyDescent="0.3">
      <c r="A277" s="2034"/>
      <c r="B277" s="4840"/>
      <c r="C277" s="2179" t="s">
        <v>220</v>
      </c>
      <c r="D277" s="220">
        <v>44887</v>
      </c>
      <c r="E277" s="2763" t="s">
        <v>5518</v>
      </c>
      <c r="F277" s="2757">
        <v>161</v>
      </c>
      <c r="G277" s="222">
        <f>AVERAGE(CPVTFC3SG0065!B24:C24)</f>
        <v>2.85425</v>
      </c>
      <c r="H277" s="218">
        <f t="shared" ref="H277" si="55">(G277-0.171)/0.0137*50</f>
        <v>9792.8832116788326</v>
      </c>
      <c r="I277" s="2802" t="s">
        <v>315</v>
      </c>
      <c r="J277" s="4341">
        <v>44895</v>
      </c>
      <c r="K277" s="486" t="s">
        <v>5572</v>
      </c>
      <c r="L277" s="486">
        <v>24</v>
      </c>
      <c r="M277" s="486">
        <f>AVERAGE(CPVTFC3SG0084!E15:F15)</f>
        <v>0.48950000000000005</v>
      </c>
      <c r="N277" s="4001">
        <f>(M277-0.1318)/0.0134*400</f>
        <v>10677.611940298508</v>
      </c>
      <c r="O277" s="4354" t="s">
        <v>315</v>
      </c>
      <c r="P277" s="2022"/>
      <c r="Q277" s="1257"/>
      <c r="R277" s="1257"/>
      <c r="S277" s="1256"/>
      <c r="T277" s="1256"/>
      <c r="U277" s="1756"/>
      <c r="V277" s="308"/>
    </row>
    <row r="278" spans="1:23" x14ac:dyDescent="0.25">
      <c r="A278" s="174">
        <v>228</v>
      </c>
      <c r="B278" s="4333" t="s">
        <v>2889</v>
      </c>
      <c r="C278" s="1269" t="s">
        <v>868</v>
      </c>
      <c r="D278" s="115">
        <v>44831</v>
      </c>
      <c r="E278" s="388" t="s">
        <v>4930</v>
      </c>
      <c r="F278" s="444">
        <v>157</v>
      </c>
      <c r="G278" s="444">
        <f>AVERAGE(CPVTFC3SG0022!R22:S22)</f>
        <v>1.9776</v>
      </c>
      <c r="H278" s="117">
        <f t="shared" si="44"/>
        <v>7455.2845528455291</v>
      </c>
      <c r="I278" s="1348" t="s">
        <v>315</v>
      </c>
      <c r="J278" s="1005"/>
      <c r="K278" s="1281"/>
      <c r="L278" s="959"/>
      <c r="M278" s="830"/>
      <c r="N278" s="831"/>
      <c r="O278" s="672"/>
      <c r="P278" s="1288"/>
      <c r="Q278" s="830"/>
      <c r="R278" s="830"/>
      <c r="S278" s="1271"/>
      <c r="T278" s="1271"/>
      <c r="U278" s="1271"/>
      <c r="V278" s="4868" t="s">
        <v>1416</v>
      </c>
      <c r="W278" s="5">
        <v>1</v>
      </c>
    </row>
    <row r="279" spans="1:23" ht="15.75" thickBot="1" x14ac:dyDescent="0.3">
      <c r="A279" s="450">
        <v>229</v>
      </c>
      <c r="B279" s="840" t="s">
        <v>2889</v>
      </c>
      <c r="C279" s="1277" t="s">
        <v>220</v>
      </c>
      <c r="D279" s="121">
        <v>44831</v>
      </c>
      <c r="E279" s="452" t="s">
        <v>4930</v>
      </c>
      <c r="F279" s="445">
        <v>158</v>
      </c>
      <c r="G279" s="445">
        <f>AVERAGE(CPVTFC3SG0022!T22:U22)</f>
        <v>2.8966000000000003</v>
      </c>
      <c r="H279" s="123">
        <f t="shared" si="44"/>
        <v>11191.056910569105</v>
      </c>
      <c r="I279" s="1355" t="s">
        <v>315</v>
      </c>
      <c r="J279" s="1475">
        <v>44873</v>
      </c>
      <c r="K279" s="1476" t="s">
        <v>5450</v>
      </c>
      <c r="L279" s="1477">
        <v>12</v>
      </c>
      <c r="M279" s="1478">
        <f>AVERAGE(CPVTFC3SG0049!C13:D13)</f>
        <v>1.5339499999999999</v>
      </c>
      <c r="N279" s="1479">
        <f>(M279-0.1837)/0.0141*400</f>
        <v>38304.964539007087</v>
      </c>
      <c r="O279" s="1480" t="s">
        <v>315</v>
      </c>
      <c r="P279" s="1586"/>
      <c r="Q279" s="969"/>
      <c r="R279" s="969"/>
      <c r="S279" s="1268"/>
      <c r="T279" s="1268"/>
      <c r="U279" s="1268"/>
      <c r="V279" s="4869"/>
    </row>
    <row r="280" spans="1:23" x14ac:dyDescent="0.25">
      <c r="A280" s="456">
        <v>230</v>
      </c>
      <c r="B280" s="4838" t="s">
        <v>2890</v>
      </c>
      <c r="C280" s="1381" t="s">
        <v>868</v>
      </c>
      <c r="D280" s="87">
        <v>44831</v>
      </c>
      <c r="E280" s="458" t="s">
        <v>4930</v>
      </c>
      <c r="F280" s="459">
        <v>159</v>
      </c>
      <c r="G280" s="459">
        <f>AVERAGE(CPVTFC3SG0022!V22:W22)</f>
        <v>2.8404500000000001</v>
      </c>
      <c r="H280" s="89">
        <f t="shared" si="44"/>
        <v>10962.804878048781</v>
      </c>
      <c r="I280" s="2818" t="s">
        <v>315</v>
      </c>
      <c r="J280" s="4352">
        <v>44895</v>
      </c>
      <c r="K280" s="479" t="s">
        <v>5572</v>
      </c>
      <c r="L280" s="479">
        <v>25</v>
      </c>
      <c r="M280" s="479">
        <f>AVERAGE(CPVTFC3SG0084!G15:H15)</f>
        <v>0.83774999999999999</v>
      </c>
      <c r="N280" s="4004">
        <f>(M280-0.1318)/0.0134*400</f>
        <v>21073.134328358206</v>
      </c>
      <c r="O280" s="4353" t="s">
        <v>315</v>
      </c>
      <c r="P280" s="835"/>
      <c r="Q280" s="667"/>
      <c r="R280" s="667"/>
      <c r="S280" s="834"/>
      <c r="T280" s="834"/>
      <c r="U280" s="836"/>
      <c r="W280" s="5">
        <v>1</v>
      </c>
    </row>
    <row r="281" spans="1:23" ht="15.75" thickBot="1" x14ac:dyDescent="0.3">
      <c r="A281" s="219"/>
      <c r="B281" s="4840"/>
      <c r="C281" s="2179" t="s">
        <v>220</v>
      </c>
      <c r="D281" s="220">
        <v>44887</v>
      </c>
      <c r="E281" s="2763" t="s">
        <v>5518</v>
      </c>
      <c r="F281" s="2757">
        <v>162</v>
      </c>
      <c r="G281" s="222">
        <f>AVERAGE(CPVTFC3SG0065!D24:E24)</f>
        <v>2.9472500000000004</v>
      </c>
      <c r="H281" s="218">
        <f t="shared" ref="H281" si="56">(G281-0.171)/0.0137*50</f>
        <v>10132.299270072994</v>
      </c>
      <c r="I281" s="2802" t="s">
        <v>315</v>
      </c>
      <c r="J281" s="4341">
        <v>44895</v>
      </c>
      <c r="K281" s="486" t="s">
        <v>5572</v>
      </c>
      <c r="L281" s="486">
        <v>26</v>
      </c>
      <c r="M281" s="486">
        <f>AVERAGE(CPVTFC3SG0084!I15:J15)</f>
        <v>2.88815</v>
      </c>
      <c r="N281" s="4001">
        <f>(M281-0.1318)/0.0134*400</f>
        <v>82279.104477611923</v>
      </c>
      <c r="O281" s="4354" t="s">
        <v>315</v>
      </c>
      <c r="P281" s="787"/>
      <c r="Q281" s="668"/>
      <c r="R281" s="668"/>
      <c r="S281" s="786"/>
      <c r="T281" s="786"/>
      <c r="U281" s="788"/>
    </row>
    <row r="282" spans="1:23" x14ac:dyDescent="0.25">
      <c r="A282" s="114">
        <v>231</v>
      </c>
      <c r="B282" s="4333" t="s">
        <v>2891</v>
      </c>
      <c r="C282" s="1269" t="s">
        <v>868</v>
      </c>
      <c r="D282" s="115">
        <v>44831</v>
      </c>
      <c r="E282" s="388" t="s">
        <v>4930</v>
      </c>
      <c r="F282" s="444">
        <v>160</v>
      </c>
      <c r="G282" s="444">
        <f>AVERAGE(CPVTFC3SG0022!X22:Y22)</f>
        <v>1.2728000000000002</v>
      </c>
      <c r="H282" s="117">
        <f t="shared" si="44"/>
        <v>4590.2439024390251</v>
      </c>
      <c r="I282" s="1348" t="s">
        <v>315</v>
      </c>
      <c r="J282" s="1005"/>
      <c r="K282" s="1281"/>
      <c r="L282" s="959"/>
      <c r="M282" s="830"/>
      <c r="N282" s="831"/>
      <c r="O282" s="672"/>
      <c r="P282" s="2339"/>
      <c r="Q282" s="2353"/>
      <c r="R282" s="830"/>
      <c r="S282" s="830"/>
      <c r="T282" s="831"/>
      <c r="U282" s="1281"/>
      <c r="V282" s="4868" t="s">
        <v>1416</v>
      </c>
      <c r="W282" s="5">
        <v>1</v>
      </c>
    </row>
    <row r="283" spans="1:23" x14ac:dyDescent="0.25">
      <c r="A283" s="68">
        <v>232</v>
      </c>
      <c r="B283" s="840" t="s">
        <v>2891</v>
      </c>
      <c r="C283" s="300" t="s">
        <v>220</v>
      </c>
      <c r="D283" s="65">
        <v>44831</v>
      </c>
      <c r="E283" s="387" t="s">
        <v>4930</v>
      </c>
      <c r="F283" s="164">
        <v>161</v>
      </c>
      <c r="G283" s="164">
        <f>AVERAGE(CPVTFC3SG0022!B24:C24)</f>
        <v>2.9332500000000001</v>
      </c>
      <c r="H283" s="67">
        <f t="shared" si="44"/>
        <v>11340.040650406503</v>
      </c>
      <c r="I283" s="332" t="s">
        <v>315</v>
      </c>
      <c r="J283" s="1095">
        <v>44873</v>
      </c>
      <c r="K283" s="1096" t="s">
        <v>5450</v>
      </c>
      <c r="L283" s="1097">
        <v>13</v>
      </c>
      <c r="M283" s="1098">
        <f>AVERAGE(CPVTFC3SG0049!E13:F13)</f>
        <v>1.3949500000000001</v>
      </c>
      <c r="N283" s="1099">
        <f>(M283-0.1837)/0.0141*400</f>
        <v>34361.702127659577</v>
      </c>
      <c r="O283" s="1339" t="s">
        <v>315</v>
      </c>
      <c r="P283" s="2333"/>
      <c r="Q283" s="2354"/>
      <c r="R283" s="645"/>
      <c r="S283" s="645"/>
      <c r="T283" s="646"/>
      <c r="U283" s="900"/>
      <c r="V283" s="4869"/>
    </row>
    <row r="284" spans="1:23" x14ac:dyDescent="0.25">
      <c r="A284" s="64">
        <v>233</v>
      </c>
      <c r="B284" s="840" t="s">
        <v>2892</v>
      </c>
      <c r="C284" s="300" t="s">
        <v>868</v>
      </c>
      <c r="D284" s="65">
        <v>44831</v>
      </c>
      <c r="E284" s="387" t="s">
        <v>4930</v>
      </c>
      <c r="F284" s="164">
        <v>162</v>
      </c>
      <c r="G284" s="164">
        <f>AVERAGE(CPVTFC3SG0022!D24:E24)</f>
        <v>1.3993500000000001</v>
      </c>
      <c r="H284" s="67">
        <f t="shared" si="44"/>
        <v>5104.6747967479678</v>
      </c>
      <c r="I284" s="332" t="s">
        <v>315</v>
      </c>
      <c r="J284" s="891"/>
      <c r="K284" s="642"/>
      <c r="L284" s="892"/>
      <c r="M284" s="893"/>
      <c r="N284" s="894"/>
      <c r="O284" s="648"/>
      <c r="P284" s="2333"/>
      <c r="Q284" s="2354"/>
      <c r="R284" s="645"/>
      <c r="S284" s="645"/>
      <c r="T284" s="646"/>
      <c r="U284" s="900"/>
      <c r="W284" s="5">
        <v>1</v>
      </c>
    </row>
    <row r="285" spans="1:23" x14ac:dyDescent="0.25">
      <c r="A285" s="68">
        <v>234</v>
      </c>
      <c r="B285" s="840" t="s">
        <v>2892</v>
      </c>
      <c r="C285" s="300" t="s">
        <v>220</v>
      </c>
      <c r="D285" s="65">
        <v>44831</v>
      </c>
      <c r="E285" s="387" t="s">
        <v>4930</v>
      </c>
      <c r="F285" s="164">
        <v>163</v>
      </c>
      <c r="G285" s="164">
        <f>AVERAGE(CPVTFC3SG0022!F24:G24)</f>
        <v>2.0045999999999999</v>
      </c>
      <c r="H285" s="67">
        <f t="shared" si="44"/>
        <v>7565.0406504065049</v>
      </c>
      <c r="I285" s="332" t="s">
        <v>315</v>
      </c>
      <c r="J285" s="1090">
        <v>44873</v>
      </c>
      <c r="K285" s="1091" t="s">
        <v>5450</v>
      </c>
      <c r="L285" s="1092">
        <v>14</v>
      </c>
      <c r="M285" s="1093">
        <f>AVERAGE(CPVTFC3SG0049!G13:H13)</f>
        <v>0.30945</v>
      </c>
      <c r="N285" s="1094">
        <f>(M285-0.1837)/0.0141*400</f>
        <v>3567.3758865248224</v>
      </c>
      <c r="O285" s="1340" t="s">
        <v>315</v>
      </c>
      <c r="P285" s="2333"/>
      <c r="Q285" s="2354"/>
      <c r="R285" s="645"/>
      <c r="S285" s="645"/>
      <c r="T285" s="646"/>
      <c r="U285" s="900"/>
    </row>
    <row r="286" spans="1:23" x14ac:dyDescent="0.25">
      <c r="A286" s="64">
        <v>235</v>
      </c>
      <c r="B286" s="4854" t="s">
        <v>2893</v>
      </c>
      <c r="C286" s="333" t="s">
        <v>868</v>
      </c>
      <c r="D286" s="65">
        <v>44831</v>
      </c>
      <c r="E286" s="387" t="s">
        <v>4930</v>
      </c>
      <c r="F286" s="164">
        <v>164</v>
      </c>
      <c r="G286" s="164">
        <f>AVERAGE(CPVTFC3SG0022!H24:I24)</f>
        <v>2.0134499999999997</v>
      </c>
      <c r="H286" s="67">
        <f t="shared" si="44"/>
        <v>7601.0162601626007</v>
      </c>
      <c r="I286" s="332" t="s">
        <v>315</v>
      </c>
      <c r="J286" s="1090">
        <v>44873</v>
      </c>
      <c r="K286" s="1091" t="s">
        <v>5450</v>
      </c>
      <c r="L286" s="1092">
        <v>15</v>
      </c>
      <c r="M286" s="1093">
        <f>AVERAGE(CPVTFC3SG0049!I13:J13)</f>
        <v>0.25419999999999998</v>
      </c>
      <c r="N286" s="1094">
        <f>(M286-0.1837)/0.0141*400</f>
        <v>1999.9999999999993</v>
      </c>
      <c r="O286" s="1340" t="s">
        <v>315</v>
      </c>
      <c r="P286" s="2333"/>
      <c r="Q286" s="2354"/>
      <c r="R286" s="645"/>
      <c r="S286" s="645"/>
      <c r="T286" s="646"/>
      <c r="U286" s="900"/>
      <c r="W286" s="5">
        <v>1</v>
      </c>
    </row>
    <row r="287" spans="1:23" x14ac:dyDescent="0.25">
      <c r="A287" s="68">
        <v>236</v>
      </c>
      <c r="B287" s="4860"/>
      <c r="C287" s="333" t="s">
        <v>220</v>
      </c>
      <c r="D287" s="65">
        <v>44831</v>
      </c>
      <c r="E287" s="387" t="s">
        <v>4930</v>
      </c>
      <c r="F287" s="164">
        <v>165</v>
      </c>
      <c r="G287" s="164">
        <f>AVERAGE(CPVTFC3SG0022!J24:K24)</f>
        <v>2.4831500000000002</v>
      </c>
      <c r="H287" s="67">
        <f t="shared" si="44"/>
        <v>9510.3658536585372</v>
      </c>
      <c r="I287" s="332" t="s">
        <v>315</v>
      </c>
      <c r="J287" s="1090">
        <v>44873</v>
      </c>
      <c r="K287" s="1091" t="s">
        <v>5450</v>
      </c>
      <c r="L287" s="1092">
        <v>16</v>
      </c>
      <c r="M287" s="1093">
        <f>AVERAGE(CPVTFC3SG0049!K13:L13)</f>
        <v>0.32219999999999999</v>
      </c>
      <c r="N287" s="1094">
        <f>(M287-0.1837)/0.0141*400</f>
        <v>3929.0780141843966</v>
      </c>
      <c r="O287" s="1340" t="s">
        <v>315</v>
      </c>
      <c r="P287" s="2333"/>
      <c r="Q287" s="2354"/>
      <c r="R287" s="645"/>
      <c r="S287" s="645"/>
      <c r="T287" s="646"/>
      <c r="U287" s="900"/>
    </row>
    <row r="288" spans="1:23" x14ac:dyDescent="0.25">
      <c r="A288" s="64">
        <v>237</v>
      </c>
      <c r="B288" s="4854" t="s">
        <v>2894</v>
      </c>
      <c r="C288" s="333" t="s">
        <v>868</v>
      </c>
      <c r="D288" s="65">
        <v>44831</v>
      </c>
      <c r="E288" s="387" t="s">
        <v>4930</v>
      </c>
      <c r="F288" s="164">
        <v>166</v>
      </c>
      <c r="G288" s="164">
        <f>AVERAGE(CPVTFC3SG0022!L24:M24)</f>
        <v>2.7512499999999998</v>
      </c>
      <c r="H288" s="67">
        <f t="shared" si="44"/>
        <v>10600.203252032519</v>
      </c>
      <c r="I288" s="332" t="s">
        <v>315</v>
      </c>
      <c r="J288" s="1095">
        <v>44873</v>
      </c>
      <c r="K288" s="1096" t="s">
        <v>5450</v>
      </c>
      <c r="L288" s="1097">
        <v>17</v>
      </c>
      <c r="M288" s="1098">
        <f>AVERAGE(CPVTFC3SG0049!M13:N13)</f>
        <v>0.49080000000000001</v>
      </c>
      <c r="N288" s="1099">
        <f>(M288-0.1837)/0.0141*400</f>
        <v>8712.056737588653</v>
      </c>
      <c r="O288" s="1339" t="s">
        <v>315</v>
      </c>
      <c r="P288" s="695"/>
      <c r="Q288" s="645"/>
      <c r="R288" s="645"/>
      <c r="S288" s="694"/>
      <c r="T288" s="694"/>
      <c r="U288" s="694"/>
      <c r="W288" s="5">
        <v>1</v>
      </c>
    </row>
    <row r="289" spans="1:24" x14ac:dyDescent="0.25">
      <c r="A289" s="68">
        <v>238</v>
      </c>
      <c r="B289" s="4860"/>
      <c r="C289" s="333" t="s">
        <v>220</v>
      </c>
      <c r="D289" s="65">
        <v>44831</v>
      </c>
      <c r="E289" s="387" t="s">
        <v>4930</v>
      </c>
      <c r="F289" s="164">
        <v>167</v>
      </c>
      <c r="G289" s="164">
        <f>AVERAGE(CPVTFC3SG0022!N24:O24)</f>
        <v>2.6798000000000002</v>
      </c>
      <c r="H289" s="67">
        <f t="shared" si="44"/>
        <v>10309.756097560976</v>
      </c>
      <c r="I289" s="332" t="s">
        <v>315</v>
      </c>
      <c r="J289" s="1095">
        <v>44873</v>
      </c>
      <c r="K289" s="1096" t="s">
        <v>5450</v>
      </c>
      <c r="L289" s="1097">
        <v>18</v>
      </c>
      <c r="M289" s="1098">
        <f>AVERAGE(CPVTFC3SG0049!O13:P13)</f>
        <v>0.52795000000000003</v>
      </c>
      <c r="N289" s="1099">
        <f>(M289-0.1837)/0.0141*400</f>
        <v>9765.957446808512</v>
      </c>
      <c r="O289" s="1339" t="s">
        <v>315</v>
      </c>
      <c r="P289" s="695"/>
      <c r="Q289" s="645"/>
      <c r="R289" s="645"/>
      <c r="S289" s="694"/>
      <c r="T289" s="694"/>
      <c r="U289" s="694"/>
    </row>
    <row r="290" spans="1:24" x14ac:dyDescent="0.25">
      <c r="A290" s="64">
        <v>239</v>
      </c>
      <c r="B290" s="4854" t="s">
        <v>2895</v>
      </c>
      <c r="C290" s="333" t="s">
        <v>868</v>
      </c>
      <c r="D290" s="65">
        <v>44831</v>
      </c>
      <c r="E290" s="387" t="s">
        <v>4930</v>
      </c>
      <c r="F290" s="164">
        <v>168</v>
      </c>
      <c r="G290" s="164">
        <f>AVERAGE(CPVTFC3SG0022!P24:Q24)</f>
        <v>0.65979999999999994</v>
      </c>
      <c r="H290" s="67">
        <f t="shared" si="44"/>
        <v>2098.3739837398375</v>
      </c>
      <c r="I290" s="332" t="s">
        <v>315</v>
      </c>
      <c r="J290" s="878"/>
      <c r="K290" s="878"/>
      <c r="L290" s="877"/>
      <c r="M290" s="642"/>
      <c r="N290" s="642"/>
      <c r="O290" s="648"/>
      <c r="P290" s="2333"/>
      <c r="Q290" s="2354"/>
      <c r="R290" s="645"/>
      <c r="S290" s="645"/>
      <c r="T290" s="646"/>
      <c r="U290" s="900"/>
      <c r="W290" s="5">
        <v>1</v>
      </c>
    </row>
    <row r="291" spans="1:24" x14ac:dyDescent="0.25">
      <c r="A291" s="68">
        <v>240</v>
      </c>
      <c r="B291" s="4860"/>
      <c r="C291" s="333" t="s">
        <v>220</v>
      </c>
      <c r="D291" s="65">
        <v>44831</v>
      </c>
      <c r="E291" s="387" t="s">
        <v>4930</v>
      </c>
      <c r="F291" s="164">
        <v>169</v>
      </c>
      <c r="G291" s="164">
        <f>AVERAGE(CPVTFC3SG0022!R24:S24)</f>
        <v>0.57284999999999997</v>
      </c>
      <c r="H291" s="67">
        <f t="shared" si="44"/>
        <v>1744.9186991869919</v>
      </c>
      <c r="I291" s="4537" t="s">
        <v>315</v>
      </c>
      <c r="J291" s="875"/>
      <c r="K291" s="900"/>
      <c r="L291" s="877"/>
      <c r="M291" s="645"/>
      <c r="N291" s="646"/>
      <c r="O291" s="648"/>
      <c r="P291" s="2333"/>
      <c r="Q291" s="2354"/>
      <c r="R291" s="645"/>
      <c r="S291" s="645"/>
      <c r="T291" s="646"/>
      <c r="U291" s="900"/>
    </row>
    <row r="292" spans="1:24" x14ac:dyDescent="0.25">
      <c r="A292" s="64">
        <v>241</v>
      </c>
      <c r="B292" s="840" t="s">
        <v>2896</v>
      </c>
      <c r="C292" s="333" t="s">
        <v>868</v>
      </c>
      <c r="D292" s="65">
        <v>44831</v>
      </c>
      <c r="E292" s="387" t="s">
        <v>4930</v>
      </c>
      <c r="F292" s="164">
        <v>170</v>
      </c>
      <c r="G292" s="164">
        <f>AVERAGE(CPVTFC3SG0022!T24:U24)</f>
        <v>1.33775</v>
      </c>
      <c r="H292" s="67">
        <f t="shared" si="44"/>
        <v>4854.2682926829275</v>
      </c>
      <c r="I292" s="332" t="s">
        <v>315</v>
      </c>
      <c r="J292" s="891"/>
      <c r="K292" s="642"/>
      <c r="L292" s="892"/>
      <c r="M292" s="893"/>
      <c r="N292" s="894"/>
      <c r="O292" s="648"/>
      <c r="P292" s="2333"/>
      <c r="Q292" s="2354"/>
      <c r="R292" s="645"/>
      <c r="S292" s="645"/>
      <c r="T292" s="646"/>
      <c r="U292" s="900"/>
      <c r="V292" s="4868" t="s">
        <v>1416</v>
      </c>
      <c r="W292" s="5">
        <v>1</v>
      </c>
    </row>
    <row r="293" spans="1:24" x14ac:dyDescent="0.25">
      <c r="A293" s="68">
        <v>242</v>
      </c>
      <c r="B293" s="840" t="s">
        <v>2896</v>
      </c>
      <c r="C293" s="333" t="s">
        <v>220</v>
      </c>
      <c r="D293" s="65">
        <v>44831</v>
      </c>
      <c r="E293" s="387" t="s">
        <v>4930</v>
      </c>
      <c r="F293" s="164">
        <v>171</v>
      </c>
      <c r="G293" s="164">
        <f>AVERAGE(CPVTFC3SG0022!V24:W24)</f>
        <v>2.8848000000000003</v>
      </c>
      <c r="H293" s="67">
        <f t="shared" si="44"/>
        <v>11143.08943089431</v>
      </c>
      <c r="I293" s="332" t="s">
        <v>315</v>
      </c>
      <c r="J293" s="1095">
        <v>44873</v>
      </c>
      <c r="K293" s="1096" t="s">
        <v>5450</v>
      </c>
      <c r="L293" s="1097">
        <v>19</v>
      </c>
      <c r="M293" s="1098">
        <f>AVERAGE(CPVTFC3SG0049!Q13:R13)</f>
        <v>2.8241499999999999</v>
      </c>
      <c r="N293" s="1099">
        <f>(M293-0.1837)/0.0141*400</f>
        <v>74906.382978723399</v>
      </c>
      <c r="O293" s="1339" t="s">
        <v>315</v>
      </c>
      <c r="P293" s="2333"/>
      <c r="Q293" s="2354"/>
      <c r="R293" s="645"/>
      <c r="S293" s="645"/>
      <c r="T293" s="646"/>
      <c r="U293" s="1259"/>
      <c r="V293" s="4869"/>
    </row>
    <row r="294" spans="1:24" x14ac:dyDescent="0.25">
      <c r="A294" s="6">
        <v>243</v>
      </c>
      <c r="B294" s="4845" t="s">
        <v>2897</v>
      </c>
      <c r="C294" s="319" t="s">
        <v>868</v>
      </c>
      <c r="D294" s="18">
        <v>44831</v>
      </c>
      <c r="E294" s="380" t="s">
        <v>4930</v>
      </c>
      <c r="F294" s="102">
        <v>172</v>
      </c>
      <c r="G294" s="102">
        <f>AVERAGE(CPVTFC3SG0022!X24:Y24)</f>
        <v>9.0249999999999997E-2</v>
      </c>
      <c r="H294" s="13">
        <f t="shared" si="44"/>
        <v>-216.86991869918702</v>
      </c>
      <c r="I294" s="324" t="s">
        <v>314</v>
      </c>
      <c r="J294" s="891"/>
      <c r="K294" s="642"/>
      <c r="L294" s="892"/>
      <c r="M294" s="893"/>
      <c r="N294" s="894"/>
      <c r="O294" s="648"/>
      <c r="P294" s="695"/>
      <c r="Q294" s="645"/>
      <c r="R294" s="645"/>
      <c r="S294" s="694"/>
      <c r="T294" s="694"/>
      <c r="U294" s="694"/>
      <c r="V294" s="4868" t="s">
        <v>1416</v>
      </c>
    </row>
    <row r="295" spans="1:24" x14ac:dyDescent="0.25">
      <c r="A295" s="11">
        <v>244</v>
      </c>
      <c r="B295" s="4855"/>
      <c r="C295" s="327" t="s">
        <v>220</v>
      </c>
      <c r="D295" s="19">
        <v>44831</v>
      </c>
      <c r="E295" s="384" t="s">
        <v>4930</v>
      </c>
      <c r="F295" s="103">
        <v>173</v>
      </c>
      <c r="G295" s="103">
        <f>AVERAGE(CPVTFC3SG0022!B26:C26)</f>
        <v>1.3975</v>
      </c>
      <c r="H295" s="14">
        <f t="shared" si="44"/>
        <v>5097.1544715447153</v>
      </c>
      <c r="I295" s="326" t="s">
        <v>315</v>
      </c>
      <c r="J295" s="891"/>
      <c r="K295" s="642"/>
      <c r="L295" s="892"/>
      <c r="M295" s="893"/>
      <c r="N295" s="894"/>
      <c r="O295" s="648"/>
      <c r="P295" s="2341"/>
      <c r="Q295" s="645"/>
      <c r="R295" s="645"/>
      <c r="S295" s="694"/>
      <c r="T295" s="694"/>
      <c r="U295" s="694"/>
      <c r="V295" s="4869"/>
    </row>
    <row r="296" spans="1:24" x14ac:dyDescent="0.25">
      <c r="A296" s="64">
        <v>245</v>
      </c>
      <c r="B296" s="4854" t="s">
        <v>2898</v>
      </c>
      <c r="C296" s="333" t="s">
        <v>868</v>
      </c>
      <c r="D296" s="65">
        <v>44831</v>
      </c>
      <c r="E296" s="387" t="s">
        <v>4930</v>
      </c>
      <c r="F296" s="164">
        <v>174</v>
      </c>
      <c r="G296" s="164">
        <f>AVERAGE(CPVTFC3SG0022!D26:E26)</f>
        <v>0.72615000000000007</v>
      </c>
      <c r="H296" s="67">
        <f t="shared" si="44"/>
        <v>2368.0894308943098</v>
      </c>
      <c r="I296" s="332" t="s">
        <v>315</v>
      </c>
      <c r="J296" s="875"/>
      <c r="K296" s="900"/>
      <c r="L296" s="877"/>
      <c r="M296" s="645"/>
      <c r="N296" s="646"/>
      <c r="O296" s="648"/>
      <c r="P296" s="695"/>
      <c r="Q296" s="645"/>
      <c r="R296" s="645"/>
      <c r="S296" s="694"/>
      <c r="T296" s="694"/>
      <c r="U296" s="694"/>
      <c r="W296" s="5">
        <v>1</v>
      </c>
    </row>
    <row r="297" spans="1:24" x14ac:dyDescent="0.25">
      <c r="A297" s="101">
        <v>246</v>
      </c>
      <c r="B297" s="4860"/>
      <c r="C297" s="333" t="s">
        <v>220</v>
      </c>
      <c r="D297" s="65">
        <v>44831</v>
      </c>
      <c r="E297" s="387" t="s">
        <v>4930</v>
      </c>
      <c r="F297" s="164">
        <v>175</v>
      </c>
      <c r="G297" s="164">
        <f>AVERAGE(CPVTFC3SG0022!F26:G26)</f>
        <v>0.64429999999999998</v>
      </c>
      <c r="H297" s="67">
        <f t="shared" si="44"/>
        <v>2035.3658536585365</v>
      </c>
      <c r="I297" s="332" t="s">
        <v>315</v>
      </c>
      <c r="J297" s="875"/>
      <c r="K297" s="900"/>
      <c r="L297" s="877"/>
      <c r="M297" s="645"/>
      <c r="N297" s="646"/>
      <c r="O297" s="648"/>
      <c r="P297" s="2341"/>
      <c r="Q297" s="645"/>
      <c r="R297" s="645"/>
      <c r="S297" s="694"/>
      <c r="T297" s="694"/>
      <c r="U297" s="694"/>
    </row>
    <row r="298" spans="1:24" x14ac:dyDescent="0.25">
      <c r="A298" s="128">
        <v>247</v>
      </c>
      <c r="B298" s="4854" t="s">
        <v>2899</v>
      </c>
      <c r="C298" s="333" t="s">
        <v>868</v>
      </c>
      <c r="D298" s="65">
        <v>44831</v>
      </c>
      <c r="E298" s="387" t="s">
        <v>4930</v>
      </c>
      <c r="F298" s="164">
        <v>176</v>
      </c>
      <c r="G298" s="164">
        <f>AVERAGE(CPVTFC3SG0022!H26:I26)</f>
        <v>1.5634999999999999</v>
      </c>
      <c r="H298" s="67">
        <f t="shared" si="44"/>
        <v>5771.9512195121952</v>
      </c>
      <c r="I298" s="332" t="s">
        <v>315</v>
      </c>
      <c r="J298" s="891"/>
      <c r="K298" s="642"/>
      <c r="L298" s="892"/>
      <c r="M298" s="893"/>
      <c r="N298" s="894"/>
      <c r="O298" s="648"/>
      <c r="P298" s="695"/>
      <c r="Q298" s="645"/>
      <c r="R298" s="645"/>
      <c r="S298" s="694"/>
      <c r="T298" s="694"/>
      <c r="U298" s="694"/>
      <c r="W298" s="5">
        <v>1</v>
      </c>
    </row>
    <row r="299" spans="1:24" x14ac:dyDescent="0.25">
      <c r="A299" s="68">
        <v>248</v>
      </c>
      <c r="B299" s="4860"/>
      <c r="C299" s="333" t="s">
        <v>220</v>
      </c>
      <c r="D299" s="65">
        <v>44831</v>
      </c>
      <c r="E299" s="387" t="s">
        <v>4930</v>
      </c>
      <c r="F299" s="164">
        <v>177</v>
      </c>
      <c r="G299" s="164">
        <f>AVERAGE(CPVTFC3SG0022!J26:K26)</f>
        <v>1.6231</v>
      </c>
      <c r="H299" s="67">
        <f t="shared" si="44"/>
        <v>6014.2276422764226</v>
      </c>
      <c r="I299" s="332" t="s">
        <v>315</v>
      </c>
      <c r="J299" s="891"/>
      <c r="K299" s="642"/>
      <c r="L299" s="892"/>
      <c r="M299" s="893"/>
      <c r="N299" s="894"/>
      <c r="O299" s="648"/>
      <c r="P299" s="695"/>
      <c r="Q299" s="645"/>
      <c r="R299" s="645"/>
      <c r="S299" s="694"/>
      <c r="T299" s="694"/>
      <c r="U299" s="694"/>
    </row>
    <row r="300" spans="1:24" x14ac:dyDescent="0.25">
      <c r="A300" s="64">
        <v>249</v>
      </c>
      <c r="B300" s="4854" t="s">
        <v>2900</v>
      </c>
      <c r="C300" s="333" t="s">
        <v>868</v>
      </c>
      <c r="D300" s="65">
        <v>44831</v>
      </c>
      <c r="E300" s="387" t="s">
        <v>4930</v>
      </c>
      <c r="F300" s="164">
        <v>178</v>
      </c>
      <c r="G300" s="164">
        <f>AVERAGE(CPVTFC3SG0022!L26:M26)</f>
        <v>0.70629999999999993</v>
      </c>
      <c r="H300" s="67">
        <f t="shared" si="44"/>
        <v>2287.3983739837395</v>
      </c>
      <c r="I300" s="332" t="s">
        <v>315</v>
      </c>
      <c r="J300" s="875"/>
      <c r="K300" s="900"/>
      <c r="L300" s="877"/>
      <c r="M300" s="645"/>
      <c r="N300" s="646"/>
      <c r="O300" s="648"/>
      <c r="P300" s="695"/>
      <c r="Q300" s="645"/>
      <c r="R300" s="645"/>
      <c r="S300" s="694"/>
      <c r="T300" s="694"/>
      <c r="U300" s="694"/>
      <c r="V300" s="286"/>
      <c r="W300" s="5">
        <v>1</v>
      </c>
    </row>
    <row r="301" spans="1:24" x14ac:dyDescent="0.25">
      <c r="A301" s="101">
        <v>250</v>
      </c>
      <c r="B301" s="4860"/>
      <c r="C301" s="333" t="s">
        <v>220</v>
      </c>
      <c r="D301" s="65">
        <v>44831</v>
      </c>
      <c r="E301" s="387" t="s">
        <v>4930</v>
      </c>
      <c r="F301" s="164">
        <v>179</v>
      </c>
      <c r="G301" s="164">
        <f>AVERAGE(CPVTFC3SG0022!N26:O26)</f>
        <v>0.58794999999999997</v>
      </c>
      <c r="H301" s="67">
        <f t="shared" si="44"/>
        <v>1806.30081300813</v>
      </c>
      <c r="I301" s="4537" t="s">
        <v>315</v>
      </c>
      <c r="J301" s="875"/>
      <c r="K301" s="900"/>
      <c r="L301" s="877"/>
      <c r="M301" s="645"/>
      <c r="N301" s="646"/>
      <c r="O301" s="648"/>
      <c r="P301" s="695"/>
      <c r="Q301" s="645"/>
      <c r="R301" s="645"/>
      <c r="S301" s="694"/>
      <c r="T301" s="694"/>
      <c r="U301" s="694"/>
      <c r="V301" s="287"/>
    </row>
    <row r="302" spans="1:24" x14ac:dyDescent="0.25">
      <c r="A302" s="64">
        <v>251</v>
      </c>
      <c r="B302" s="840" t="s">
        <v>2901</v>
      </c>
      <c r="C302" s="333" t="s">
        <v>868</v>
      </c>
      <c r="D302" s="65">
        <v>44831</v>
      </c>
      <c r="E302" s="387" t="s">
        <v>4930</v>
      </c>
      <c r="F302" s="164">
        <v>180</v>
      </c>
      <c r="G302" s="164">
        <f>AVERAGE(CPVTFC3SG0022!P26:Q26)</f>
        <v>1.2724500000000001</v>
      </c>
      <c r="H302" s="67">
        <f t="shared" si="44"/>
        <v>4588.8211382113823</v>
      </c>
      <c r="I302" s="332" t="s">
        <v>315</v>
      </c>
      <c r="J302" s="891"/>
      <c r="K302" s="642"/>
      <c r="L302" s="892"/>
      <c r="M302" s="893"/>
      <c r="N302" s="894"/>
      <c r="O302" s="648"/>
      <c r="P302" s="2333"/>
      <c r="Q302" s="2354"/>
      <c r="R302" s="645"/>
      <c r="S302" s="645"/>
      <c r="T302" s="646"/>
      <c r="U302" s="900"/>
      <c r="V302" s="286"/>
      <c r="W302" s="5">
        <v>1</v>
      </c>
    </row>
    <row r="303" spans="1:24" x14ac:dyDescent="0.25">
      <c r="A303" s="68">
        <v>252</v>
      </c>
      <c r="B303" s="840" t="s">
        <v>2901</v>
      </c>
      <c r="C303" s="333" t="s">
        <v>220</v>
      </c>
      <c r="D303" s="65">
        <v>44831</v>
      </c>
      <c r="E303" s="387" t="s">
        <v>4930</v>
      </c>
      <c r="F303" s="164">
        <v>181</v>
      </c>
      <c r="G303" s="164">
        <f>AVERAGE(CPVTFC3SG0022!R26:S26)</f>
        <v>2.8139000000000003</v>
      </c>
      <c r="H303" s="67">
        <f t="shared" si="44"/>
        <v>10854.878048780487</v>
      </c>
      <c r="I303" s="332" t="s">
        <v>315</v>
      </c>
      <c r="J303" s="1095">
        <v>44873</v>
      </c>
      <c r="K303" s="1096" t="s">
        <v>5450</v>
      </c>
      <c r="L303" s="1097">
        <v>20</v>
      </c>
      <c r="M303" s="1098">
        <f>AVERAGE(CPVTFC3SG0049!S13:T13)</f>
        <v>0.46984999999999999</v>
      </c>
      <c r="N303" s="1099">
        <f>(M303-0.1837)/0.0141*400</f>
        <v>8117.7304964539017</v>
      </c>
      <c r="O303" s="1339" t="s">
        <v>315</v>
      </c>
      <c r="P303" s="2333"/>
      <c r="Q303" s="2354"/>
      <c r="R303" s="645"/>
      <c r="S303" s="645"/>
      <c r="T303" s="646"/>
      <c r="U303" s="900"/>
      <c r="V303" s="287"/>
    </row>
    <row r="304" spans="1:24" x14ac:dyDescent="0.25">
      <c r="A304" s="64">
        <v>253</v>
      </c>
      <c r="B304" s="4854" t="s">
        <v>2902</v>
      </c>
      <c r="C304" s="333" t="s">
        <v>868</v>
      </c>
      <c r="D304" s="65">
        <v>44831</v>
      </c>
      <c r="E304" s="387" t="s">
        <v>4930</v>
      </c>
      <c r="F304" s="164">
        <v>182</v>
      </c>
      <c r="G304" s="164">
        <f>AVERAGE(CPVTFC3SG0022!T26:U26)</f>
        <v>2.5583</v>
      </c>
      <c r="H304" s="67">
        <f t="shared" si="44"/>
        <v>9815.8536585365855</v>
      </c>
      <c r="I304" s="332" t="s">
        <v>315</v>
      </c>
      <c r="J304" s="1090">
        <v>44873</v>
      </c>
      <c r="K304" s="1091" t="s">
        <v>5450</v>
      </c>
      <c r="L304" s="1092">
        <v>21</v>
      </c>
      <c r="M304" s="1093">
        <f>AVERAGE(CPVTFC3SG0049!U13:V13)</f>
        <v>0.38124999999999998</v>
      </c>
      <c r="N304" s="1094">
        <f>(M304-0.1837)/0.0141*400</f>
        <v>5604.2553191489351</v>
      </c>
      <c r="O304" s="1340" t="s">
        <v>315</v>
      </c>
      <c r="P304" s="2333"/>
      <c r="Q304" s="2354"/>
      <c r="R304" s="645"/>
      <c r="S304" s="645"/>
      <c r="T304" s="646"/>
      <c r="U304" s="1259"/>
      <c r="W304" s="370">
        <v>1</v>
      </c>
      <c r="X304" s="4711"/>
    </row>
    <row r="305" spans="1:24" x14ac:dyDescent="0.25">
      <c r="A305" s="101">
        <v>254</v>
      </c>
      <c r="B305" s="4860"/>
      <c r="C305" s="333" t="s">
        <v>220</v>
      </c>
      <c r="D305" s="65">
        <v>44831</v>
      </c>
      <c r="E305" s="387" t="s">
        <v>4930</v>
      </c>
      <c r="F305" s="164">
        <v>183</v>
      </c>
      <c r="G305" s="164">
        <f>AVERAGE(CPVTFC3SG0022!V26:W26)</f>
        <v>2.3547000000000002</v>
      </c>
      <c r="H305" s="67">
        <f t="shared" si="44"/>
        <v>8988.2113821138228</v>
      </c>
      <c r="I305" s="332" t="s">
        <v>315</v>
      </c>
      <c r="J305" s="1090">
        <v>44873</v>
      </c>
      <c r="K305" s="1091" t="s">
        <v>5450</v>
      </c>
      <c r="L305" s="1092">
        <v>22</v>
      </c>
      <c r="M305" s="1093">
        <f>AVERAGE(CPVTFC3SG0049!W13:X13)</f>
        <v>0.29644999999999999</v>
      </c>
      <c r="N305" s="1094">
        <f>(M305-0.1837)/0.0141*400</f>
        <v>3198.5815602836874</v>
      </c>
      <c r="O305" s="1340" t="s">
        <v>315</v>
      </c>
      <c r="P305" s="2333"/>
      <c r="Q305" s="2354"/>
      <c r="R305" s="645"/>
      <c r="S305" s="645"/>
      <c r="T305" s="646"/>
      <c r="U305" s="1259"/>
      <c r="W305" s="287"/>
      <c r="X305" s="4711"/>
    </row>
    <row r="306" spans="1:24" x14ac:dyDescent="0.25">
      <c r="A306" s="9">
        <v>255</v>
      </c>
      <c r="B306" s="330" t="s">
        <v>2903</v>
      </c>
      <c r="C306" s="331" t="s">
        <v>220</v>
      </c>
      <c r="D306" s="19">
        <v>44831</v>
      </c>
      <c r="E306" s="384" t="s">
        <v>4930</v>
      </c>
      <c r="F306" s="103">
        <v>184</v>
      </c>
      <c r="G306" s="103">
        <f>AVERAGE(CPVTFC3SG0022!X26:Y26)</f>
        <v>2.8727999999999998</v>
      </c>
      <c r="H306" s="14">
        <f t="shared" si="44"/>
        <v>11094.308943089429</v>
      </c>
      <c r="I306" s="326" t="s">
        <v>315</v>
      </c>
      <c r="J306" s="878"/>
      <c r="K306" s="878"/>
      <c r="L306" s="877"/>
      <c r="M306" s="642"/>
      <c r="N306" s="642"/>
      <c r="O306" s="648"/>
      <c r="P306" s="695"/>
      <c r="Q306" s="645"/>
      <c r="R306" s="645"/>
      <c r="S306" s="694"/>
      <c r="T306" s="694"/>
      <c r="U306" s="694"/>
      <c r="V306" s="286"/>
      <c r="W306" s="5">
        <v>1</v>
      </c>
    </row>
    <row r="307" spans="1:24" x14ac:dyDescent="0.25">
      <c r="A307" s="68">
        <v>256</v>
      </c>
      <c r="B307" s="840" t="s">
        <v>2908</v>
      </c>
      <c r="C307" s="300" t="s">
        <v>868</v>
      </c>
      <c r="D307" s="65">
        <v>44832</v>
      </c>
      <c r="E307" s="387" t="s">
        <v>4931</v>
      </c>
      <c r="F307" s="164">
        <v>1</v>
      </c>
      <c r="G307" s="164">
        <f>AVERAGE(CPVTFC3SG0023!C11:D11)</f>
        <v>1.9138000000000002</v>
      </c>
      <c r="H307" s="67">
        <f>(G307-0.1164)/0.0127*50</f>
        <v>7076.3779527559063</v>
      </c>
      <c r="I307" s="332" t="s">
        <v>315</v>
      </c>
      <c r="J307" s="875"/>
      <c r="K307" s="900"/>
      <c r="L307" s="877"/>
      <c r="M307" s="645"/>
      <c r="N307" s="646"/>
      <c r="O307" s="648"/>
      <c r="P307" s="695"/>
      <c r="Q307" s="645"/>
      <c r="R307" s="645"/>
      <c r="S307" s="694"/>
      <c r="T307" s="694"/>
      <c r="U307" s="694"/>
      <c r="V307" s="287"/>
      <c r="W307" s="5">
        <v>1</v>
      </c>
    </row>
    <row r="308" spans="1:24" x14ac:dyDescent="0.25">
      <c r="A308" s="64">
        <v>257</v>
      </c>
      <c r="B308" s="840" t="s">
        <v>2908</v>
      </c>
      <c r="C308" s="300" t="s">
        <v>220</v>
      </c>
      <c r="D308" s="65">
        <v>44832</v>
      </c>
      <c r="E308" s="387" t="s">
        <v>4931</v>
      </c>
      <c r="F308" s="164">
        <v>2</v>
      </c>
      <c r="G308" s="164">
        <f>AVERAGE(CPVTFC3SG0023!E11:F11)</f>
        <v>2.2243500000000003</v>
      </c>
      <c r="H308" s="67">
        <f t="shared" ref="H308:H375" si="57">(G308-0.1164)/0.0127*50</f>
        <v>8299.0157480314974</v>
      </c>
      <c r="I308" s="332" t="s">
        <v>315</v>
      </c>
      <c r="J308" s="1090">
        <v>44873</v>
      </c>
      <c r="K308" s="1091" t="s">
        <v>5450</v>
      </c>
      <c r="L308" s="1092">
        <v>23</v>
      </c>
      <c r="M308" s="1093">
        <f>AVERAGE(CPVTFC3SG0049!C15:D15)</f>
        <v>0.18495</v>
      </c>
      <c r="N308" s="1094">
        <f>(M308-0.1837)/0.0141*400</f>
        <v>35.460992907801455</v>
      </c>
      <c r="O308" s="1340" t="s">
        <v>315</v>
      </c>
      <c r="P308" s="695"/>
      <c r="Q308" s="645"/>
      <c r="R308" s="645"/>
      <c r="S308" s="694"/>
      <c r="T308" s="694"/>
      <c r="U308" s="694"/>
    </row>
    <row r="309" spans="1:24" x14ac:dyDescent="0.25">
      <c r="A309" s="8">
        <v>258</v>
      </c>
      <c r="B309" s="4845" t="s">
        <v>2909</v>
      </c>
      <c r="C309" s="293" t="s">
        <v>868</v>
      </c>
      <c r="D309" s="18">
        <v>44832</v>
      </c>
      <c r="E309" s="380" t="s">
        <v>4931</v>
      </c>
      <c r="F309" s="102">
        <v>3</v>
      </c>
      <c r="G309" s="102">
        <f>AVERAGE(CPVTFC3SG0023!G11:H11)</f>
        <v>0.24135000000000001</v>
      </c>
      <c r="H309" s="13">
        <f t="shared" si="57"/>
        <v>491.92913385826779</v>
      </c>
      <c r="I309" s="335" t="s">
        <v>314</v>
      </c>
      <c r="J309" s="875"/>
      <c r="K309" s="843"/>
      <c r="L309" s="877"/>
      <c r="M309" s="645"/>
      <c r="N309" s="646"/>
      <c r="O309" s="648"/>
      <c r="P309" s="695"/>
      <c r="Q309" s="645"/>
      <c r="R309" s="645"/>
      <c r="S309" s="694"/>
      <c r="T309" s="694"/>
      <c r="U309" s="694"/>
      <c r="V309" s="4868" t="s">
        <v>1416</v>
      </c>
    </row>
    <row r="310" spans="1:24" x14ac:dyDescent="0.25">
      <c r="A310" s="9">
        <v>259</v>
      </c>
      <c r="B310" s="4855"/>
      <c r="C310" s="301" t="s">
        <v>220</v>
      </c>
      <c r="D310" s="19">
        <v>44832</v>
      </c>
      <c r="E310" s="384" t="s">
        <v>4931</v>
      </c>
      <c r="F310" s="103">
        <v>4</v>
      </c>
      <c r="G310" s="103">
        <f>AVERAGE(CPVTFC3SG0023!I11:J11)</f>
        <v>2.6332000000000004</v>
      </c>
      <c r="H310" s="14">
        <f t="shared" si="57"/>
        <v>9908.6614173228372</v>
      </c>
      <c r="I310" s="326" t="s">
        <v>315</v>
      </c>
      <c r="J310" s="875"/>
      <c r="K310" s="843"/>
      <c r="L310" s="877"/>
      <c r="M310" s="645"/>
      <c r="N310" s="646"/>
      <c r="O310" s="648"/>
      <c r="P310" s="695"/>
      <c r="Q310" s="645"/>
      <c r="R310" s="645"/>
      <c r="S310" s="694"/>
      <c r="T310" s="694"/>
      <c r="U310" s="694"/>
      <c r="V310" s="4869"/>
    </row>
    <row r="311" spans="1:24" x14ac:dyDescent="0.25">
      <c r="A311" s="11">
        <v>260</v>
      </c>
      <c r="B311" s="4845" t="s">
        <v>2910</v>
      </c>
      <c r="C311" s="301" t="s">
        <v>868</v>
      </c>
      <c r="D311" s="19">
        <v>44832</v>
      </c>
      <c r="E311" s="384" t="s">
        <v>4931</v>
      </c>
      <c r="F311" s="103">
        <v>5</v>
      </c>
      <c r="G311" s="103">
        <f>AVERAGE(CPVTFC3SG0023!K11:L11)</f>
        <v>0.55190000000000006</v>
      </c>
      <c r="H311" s="14">
        <f t="shared" si="57"/>
        <v>1714.5669291338586</v>
      </c>
      <c r="I311" s="4538" t="s">
        <v>315</v>
      </c>
      <c r="J311" s="878"/>
      <c r="K311" s="878"/>
      <c r="L311" s="877"/>
      <c r="M311" s="642"/>
      <c r="N311" s="642"/>
      <c r="O311" s="648"/>
      <c r="P311" s="695"/>
      <c r="Q311" s="645"/>
      <c r="R311" s="645"/>
      <c r="S311" s="694"/>
      <c r="T311" s="694"/>
      <c r="U311" s="694"/>
      <c r="W311" s="5">
        <v>1</v>
      </c>
    </row>
    <row r="312" spans="1:24" x14ac:dyDescent="0.25">
      <c r="A312" s="6">
        <v>261</v>
      </c>
      <c r="B312" s="4855"/>
      <c r="C312" s="293" t="s">
        <v>220</v>
      </c>
      <c r="D312" s="18">
        <v>44832</v>
      </c>
      <c r="E312" s="380" t="s">
        <v>4931</v>
      </c>
      <c r="F312" s="102">
        <v>6</v>
      </c>
      <c r="G312" s="102">
        <f>AVERAGE(CPVTFC3SG0023!M11:N11)</f>
        <v>0.31464999999999999</v>
      </c>
      <c r="H312" s="13">
        <f t="shared" si="57"/>
        <v>780.51181102362204</v>
      </c>
      <c r="I312" s="335" t="s">
        <v>314</v>
      </c>
      <c r="J312" s="875"/>
      <c r="K312" s="876"/>
      <c r="L312" s="877"/>
      <c r="M312" s="645"/>
      <c r="N312" s="646"/>
      <c r="O312" s="648"/>
      <c r="P312" s="695"/>
      <c r="Q312" s="645"/>
      <c r="R312" s="645"/>
      <c r="S312" s="694"/>
      <c r="T312" s="694"/>
      <c r="U312" s="694"/>
    </row>
    <row r="313" spans="1:24" x14ac:dyDescent="0.25">
      <c r="A313" s="8">
        <v>262</v>
      </c>
      <c r="B313" s="4845" t="s">
        <v>2911</v>
      </c>
      <c r="C313" s="293" t="s">
        <v>868</v>
      </c>
      <c r="D313" s="18">
        <v>44832</v>
      </c>
      <c r="E313" s="380" t="s">
        <v>4931</v>
      </c>
      <c r="F313" s="102">
        <v>7</v>
      </c>
      <c r="G313" s="102">
        <f>AVERAGE(CPVTFC3SG0023!O11:P11)</f>
        <v>0.14279999999999998</v>
      </c>
      <c r="H313" s="13">
        <f t="shared" si="57"/>
        <v>103.93700787401568</v>
      </c>
      <c r="I313" s="335" t="s">
        <v>314</v>
      </c>
      <c r="J313" s="878"/>
      <c r="K313" s="878"/>
      <c r="L313" s="877"/>
      <c r="M313" s="642"/>
      <c r="N313" s="642"/>
      <c r="O313" s="648"/>
      <c r="P313" s="695"/>
      <c r="Q313" s="645"/>
      <c r="R313" s="645"/>
      <c r="S313" s="694"/>
      <c r="T313" s="694"/>
      <c r="U313" s="694"/>
      <c r="V313" s="4868" t="s">
        <v>1416</v>
      </c>
    </row>
    <row r="314" spans="1:24" x14ac:dyDescent="0.25">
      <c r="A314" s="9">
        <v>263</v>
      </c>
      <c r="B314" s="4855"/>
      <c r="C314" s="301" t="s">
        <v>220</v>
      </c>
      <c r="D314" s="19">
        <v>44832</v>
      </c>
      <c r="E314" s="384" t="s">
        <v>4931</v>
      </c>
      <c r="F314" s="103">
        <v>8</v>
      </c>
      <c r="G314" s="103">
        <f>AVERAGE(CPVTFC3SG0023!Q11:R11)</f>
        <v>0.82515000000000005</v>
      </c>
      <c r="H314" s="14">
        <f t="shared" si="57"/>
        <v>2790.3543307086616</v>
      </c>
      <c r="I314" s="326" t="s">
        <v>315</v>
      </c>
      <c r="J314" s="891"/>
      <c r="K314" s="642"/>
      <c r="L314" s="892"/>
      <c r="M314" s="893"/>
      <c r="N314" s="894"/>
      <c r="O314" s="648"/>
      <c r="P314" s="695"/>
      <c r="Q314" s="645"/>
      <c r="R314" s="645"/>
      <c r="S314" s="694"/>
      <c r="T314" s="694"/>
      <c r="U314" s="694"/>
      <c r="V314" s="4869"/>
    </row>
    <row r="315" spans="1:24" x14ac:dyDescent="0.25">
      <c r="A315" s="68">
        <v>264</v>
      </c>
      <c r="B315" s="4854" t="s">
        <v>2912</v>
      </c>
      <c r="C315" s="300" t="s">
        <v>868</v>
      </c>
      <c r="D315" s="65">
        <v>44832</v>
      </c>
      <c r="E315" s="387" t="s">
        <v>4931</v>
      </c>
      <c r="F315" s="164">
        <v>9</v>
      </c>
      <c r="G315" s="164">
        <f>AVERAGE(CPVTFC3SG0023!S11:T11)</f>
        <v>0.45074999999999998</v>
      </c>
      <c r="H315" s="67">
        <f t="shared" si="57"/>
        <v>1316.3385826771653</v>
      </c>
      <c r="I315" s="4537" t="s">
        <v>315</v>
      </c>
      <c r="J315" s="891"/>
      <c r="K315" s="642"/>
      <c r="L315" s="892"/>
      <c r="M315" s="893"/>
      <c r="N315" s="894"/>
      <c r="O315" s="648"/>
      <c r="P315" s="695"/>
      <c r="Q315" s="645"/>
      <c r="R315" s="645"/>
      <c r="S315" s="694"/>
      <c r="T315" s="694"/>
      <c r="U315" s="694"/>
      <c r="V315" s="4868" t="s">
        <v>1416</v>
      </c>
      <c r="W315" s="5">
        <v>1</v>
      </c>
    </row>
    <row r="316" spans="1:24" x14ac:dyDescent="0.25">
      <c r="A316" s="64">
        <v>265</v>
      </c>
      <c r="B316" s="4860"/>
      <c r="C316" s="300" t="s">
        <v>220</v>
      </c>
      <c r="D316" s="65">
        <v>44832</v>
      </c>
      <c r="E316" s="387" t="s">
        <v>4931</v>
      </c>
      <c r="F316" s="164">
        <v>10</v>
      </c>
      <c r="G316" s="164">
        <f>AVERAGE(CPVTFC3SG0023!U11:V11)</f>
        <v>1.5798000000000001</v>
      </c>
      <c r="H316" s="67">
        <f t="shared" si="57"/>
        <v>5761.4173228346463</v>
      </c>
      <c r="I316" s="332" t="s">
        <v>315</v>
      </c>
      <c r="J316" s="875"/>
      <c r="K316" s="900"/>
      <c r="L316" s="877"/>
      <c r="M316" s="645"/>
      <c r="N316" s="646"/>
      <c r="O316" s="648"/>
      <c r="P316" s="695"/>
      <c r="Q316" s="645"/>
      <c r="R316" s="645"/>
      <c r="S316" s="694"/>
      <c r="T316" s="694"/>
      <c r="U316" s="694"/>
      <c r="V316" s="4869"/>
    </row>
    <row r="317" spans="1:24" x14ac:dyDescent="0.25">
      <c r="A317" s="68">
        <v>266</v>
      </c>
      <c r="B317" s="840" t="s">
        <v>2913</v>
      </c>
      <c r="C317" s="300" t="s">
        <v>868</v>
      </c>
      <c r="D317" s="65">
        <v>44832</v>
      </c>
      <c r="E317" s="387" t="s">
        <v>4931</v>
      </c>
      <c r="F317" s="164">
        <v>11</v>
      </c>
      <c r="G317" s="164">
        <f>AVERAGE(CPVTFC3SG0023!W11:X11)</f>
        <v>0.84295000000000009</v>
      </c>
      <c r="H317" s="67">
        <f t="shared" si="57"/>
        <v>2860.4330708661419</v>
      </c>
      <c r="I317" s="332" t="s">
        <v>315</v>
      </c>
      <c r="J317" s="875"/>
      <c r="K317" s="843"/>
      <c r="L317" s="877"/>
      <c r="M317" s="645"/>
      <c r="N317" s="646"/>
      <c r="O317" s="648"/>
      <c r="P317" s="695"/>
      <c r="Q317" s="645"/>
      <c r="R317" s="645"/>
      <c r="S317" s="694"/>
      <c r="T317" s="694"/>
      <c r="U317" s="694"/>
      <c r="W317" s="5">
        <v>1</v>
      </c>
    </row>
    <row r="318" spans="1:24" x14ac:dyDescent="0.25">
      <c r="A318" s="64">
        <v>267</v>
      </c>
      <c r="B318" s="840" t="s">
        <v>2913</v>
      </c>
      <c r="C318" s="300" t="s">
        <v>220</v>
      </c>
      <c r="D318" s="65">
        <v>44832</v>
      </c>
      <c r="E318" s="387" t="s">
        <v>4931</v>
      </c>
      <c r="F318" s="164">
        <v>12</v>
      </c>
      <c r="G318" s="164">
        <f>AVERAGE(CPVTFC3SG0023!C13:D13)</f>
        <v>2.89215</v>
      </c>
      <c r="H318" s="67">
        <f t="shared" si="57"/>
        <v>10928.149606299214</v>
      </c>
      <c r="I318" s="332" t="s">
        <v>315</v>
      </c>
      <c r="J318" s="1095">
        <v>44873</v>
      </c>
      <c r="K318" s="1096" t="s">
        <v>5450</v>
      </c>
      <c r="L318" s="1097">
        <v>24</v>
      </c>
      <c r="M318" s="1098">
        <f>AVERAGE(CPVTFC3SG0049!E15:F15)</f>
        <v>1.4920499999999999</v>
      </c>
      <c r="N318" s="1099">
        <f>(M318-0.1837)/0.0141*400</f>
        <v>37116.312056737588</v>
      </c>
      <c r="O318" s="1339" t="s">
        <v>315</v>
      </c>
      <c r="P318" s="2333"/>
      <c r="Q318" s="2354"/>
      <c r="R318" s="645"/>
      <c r="S318" s="645"/>
      <c r="T318" s="646"/>
      <c r="U318" s="900"/>
      <c r="V318" s="4871"/>
    </row>
    <row r="319" spans="1:24" x14ac:dyDescent="0.25">
      <c r="A319" s="68">
        <v>268</v>
      </c>
      <c r="B319" s="840" t="s">
        <v>2914</v>
      </c>
      <c r="C319" s="300" t="s">
        <v>868</v>
      </c>
      <c r="D319" s="65">
        <v>44832</v>
      </c>
      <c r="E319" s="387" t="s">
        <v>4931</v>
      </c>
      <c r="F319" s="164">
        <v>13</v>
      </c>
      <c r="G319" s="164">
        <f>AVERAGE(CPVTFC3SG0023!E13:F13)</f>
        <v>2.1362000000000001</v>
      </c>
      <c r="H319" s="67">
        <f t="shared" si="57"/>
        <v>7951.9685039370088</v>
      </c>
      <c r="I319" s="332" t="s">
        <v>315</v>
      </c>
      <c r="J319" s="1090">
        <v>44873</v>
      </c>
      <c r="K319" s="1091" t="s">
        <v>5450</v>
      </c>
      <c r="L319" s="1092">
        <v>25</v>
      </c>
      <c r="M319" s="1093">
        <f>AVERAGE(CPVTFC3SG0049!G15:H15)</f>
        <v>0.29335</v>
      </c>
      <c r="N319" s="1094">
        <f>(M319-0.1837)/0.0141*400</f>
        <v>3110.6382978723404</v>
      </c>
      <c r="O319" s="1340" t="s">
        <v>315</v>
      </c>
      <c r="P319" s="2333"/>
      <c r="Q319" s="2354"/>
      <c r="R319" s="645"/>
      <c r="S319" s="645"/>
      <c r="T319" s="646"/>
      <c r="U319" s="900"/>
      <c r="V319" s="4872"/>
      <c r="W319" s="5">
        <v>1</v>
      </c>
    </row>
    <row r="320" spans="1:24" x14ac:dyDescent="0.25">
      <c r="A320" s="64">
        <v>269</v>
      </c>
      <c r="B320" s="840" t="s">
        <v>2914</v>
      </c>
      <c r="C320" s="300" t="s">
        <v>220</v>
      </c>
      <c r="D320" s="65">
        <v>44832</v>
      </c>
      <c r="E320" s="387" t="s">
        <v>4931</v>
      </c>
      <c r="F320" s="164">
        <v>14</v>
      </c>
      <c r="G320" s="164">
        <f>AVERAGE(CPVTFC3SG0023!G13:H13)</f>
        <v>1.6595499999999999</v>
      </c>
      <c r="H320" s="67">
        <f t="shared" si="57"/>
        <v>6075.393700787401</v>
      </c>
      <c r="I320" s="332" t="s">
        <v>315</v>
      </c>
      <c r="J320" s="891"/>
      <c r="K320" s="642"/>
      <c r="L320" s="892"/>
      <c r="M320" s="893"/>
      <c r="N320" s="894"/>
      <c r="O320" s="648"/>
      <c r="P320" s="2333"/>
      <c r="Q320" s="2354"/>
      <c r="R320" s="645"/>
      <c r="S320" s="645"/>
      <c r="T320" s="646"/>
      <c r="U320" s="900"/>
      <c r="V320" s="286"/>
    </row>
    <row r="321" spans="1:23" x14ac:dyDescent="0.25">
      <c r="A321" s="68">
        <v>270</v>
      </c>
      <c r="B321" s="4854" t="s">
        <v>2915</v>
      </c>
      <c r="C321" s="300" t="s">
        <v>868</v>
      </c>
      <c r="D321" s="65">
        <v>44832</v>
      </c>
      <c r="E321" s="387" t="s">
        <v>4931</v>
      </c>
      <c r="F321" s="164">
        <v>15</v>
      </c>
      <c r="G321" s="164">
        <f>AVERAGE(CPVTFC3SG0023!I13:J13)</f>
        <v>2.6577999999999999</v>
      </c>
      <c r="H321" s="67">
        <f t="shared" si="57"/>
        <v>10005.511811023622</v>
      </c>
      <c r="I321" s="332" t="s">
        <v>315</v>
      </c>
      <c r="J321" s="1090">
        <v>44873</v>
      </c>
      <c r="K321" s="1091" t="s">
        <v>5450</v>
      </c>
      <c r="L321" s="1092">
        <v>26</v>
      </c>
      <c r="M321" s="1093">
        <f>AVERAGE(CPVTFC3SG0049!I15:J15)</f>
        <v>0.34134999999999999</v>
      </c>
      <c r="N321" s="1094">
        <f>(M321-0.1837)/0.0141*400</f>
        <v>4472.3404255319147</v>
      </c>
      <c r="O321" s="1340" t="s">
        <v>315</v>
      </c>
      <c r="P321" s="2333"/>
      <c r="Q321" s="2354"/>
      <c r="R321" s="645"/>
      <c r="S321" s="645"/>
      <c r="T321" s="646"/>
      <c r="U321" s="900"/>
      <c r="W321" s="5">
        <v>1</v>
      </c>
    </row>
    <row r="322" spans="1:23" x14ac:dyDescent="0.25">
      <c r="A322" s="64">
        <v>271</v>
      </c>
      <c r="B322" s="4860"/>
      <c r="C322" s="300" t="s">
        <v>220</v>
      </c>
      <c r="D322" s="65">
        <v>44832</v>
      </c>
      <c r="E322" s="387" t="s">
        <v>4931</v>
      </c>
      <c r="F322" s="164">
        <v>16</v>
      </c>
      <c r="G322" s="164">
        <f>AVERAGE(CPVTFC3SG0023!K13:L13)</f>
        <v>2.5499499999999999</v>
      </c>
      <c r="H322" s="67">
        <f t="shared" si="57"/>
        <v>9580.9055118110246</v>
      </c>
      <c r="I322" s="332" t="s">
        <v>315</v>
      </c>
      <c r="J322" s="1090">
        <v>44873</v>
      </c>
      <c r="K322" s="1091" t="s">
        <v>5450</v>
      </c>
      <c r="L322" s="1092">
        <v>27</v>
      </c>
      <c r="M322" s="1093">
        <f>AVERAGE(CPVTFC3SG0049!K15:L15)</f>
        <v>0.25555</v>
      </c>
      <c r="N322" s="1094">
        <f>(M322-0.1837)/0.0141*400</f>
        <v>2038.2978723404253</v>
      </c>
      <c r="O322" s="1340" t="s">
        <v>315</v>
      </c>
      <c r="P322" s="2333"/>
      <c r="Q322" s="2354"/>
      <c r="R322" s="645"/>
      <c r="S322" s="645"/>
      <c r="T322" s="646"/>
      <c r="U322" s="900"/>
    </row>
    <row r="323" spans="1:23" x14ac:dyDescent="0.25">
      <c r="A323" s="8">
        <v>272</v>
      </c>
      <c r="B323" s="4845" t="s">
        <v>2916</v>
      </c>
      <c r="C323" s="293" t="s">
        <v>868</v>
      </c>
      <c r="D323" s="18">
        <v>44832</v>
      </c>
      <c r="E323" s="380" t="s">
        <v>4931</v>
      </c>
      <c r="F323" s="102">
        <v>17</v>
      </c>
      <c r="G323" s="102">
        <f>AVERAGE(CPVTFC3SG0023!M13:N13)</f>
        <v>0.18485000000000001</v>
      </c>
      <c r="H323" s="13">
        <f t="shared" si="57"/>
        <v>269.48818897637801</v>
      </c>
      <c r="I323" s="335" t="s">
        <v>314</v>
      </c>
      <c r="J323" s="891"/>
      <c r="K323" s="642"/>
      <c r="L323" s="892"/>
      <c r="M323" s="893"/>
      <c r="N323" s="894"/>
      <c r="O323" s="648"/>
      <c r="P323" s="2333"/>
      <c r="Q323" s="2354"/>
      <c r="R323" s="645"/>
      <c r="S323" s="645"/>
      <c r="T323" s="646"/>
      <c r="U323" s="900"/>
      <c r="V323" s="4868" t="s">
        <v>1416</v>
      </c>
    </row>
    <row r="324" spans="1:23" x14ac:dyDescent="0.25">
      <c r="A324" s="9">
        <v>273</v>
      </c>
      <c r="B324" s="4855"/>
      <c r="C324" s="301" t="s">
        <v>220</v>
      </c>
      <c r="D324" s="19">
        <v>44832</v>
      </c>
      <c r="E324" s="384" t="s">
        <v>4931</v>
      </c>
      <c r="F324" s="103">
        <v>18</v>
      </c>
      <c r="G324" s="103">
        <f>AVERAGE(CPVTFC3SG0023!O13:P13)</f>
        <v>2.87235</v>
      </c>
      <c r="H324" s="14">
        <f t="shared" si="57"/>
        <v>10850.196850393701</v>
      </c>
      <c r="I324" s="326" t="s">
        <v>315</v>
      </c>
      <c r="J324" s="891"/>
      <c r="K324" s="642"/>
      <c r="L324" s="892"/>
      <c r="M324" s="893"/>
      <c r="N324" s="894"/>
      <c r="O324" s="648"/>
      <c r="P324" s="2333"/>
      <c r="Q324" s="2354"/>
      <c r="R324" s="645"/>
      <c r="S324" s="645"/>
      <c r="T324" s="646"/>
      <c r="U324" s="900"/>
      <c r="V324" s="4869"/>
    </row>
    <row r="325" spans="1:23" x14ac:dyDescent="0.25">
      <c r="A325" s="11">
        <v>274</v>
      </c>
      <c r="B325" s="4845" t="s">
        <v>2917</v>
      </c>
      <c r="C325" s="301" t="s">
        <v>868</v>
      </c>
      <c r="D325" s="19">
        <v>44832</v>
      </c>
      <c r="E325" s="384" t="s">
        <v>4931</v>
      </c>
      <c r="F325" s="103">
        <v>19</v>
      </c>
      <c r="G325" s="103">
        <f>AVERAGE(CPVTFC3SG0023!Q13:R13)</f>
        <v>2.7338</v>
      </c>
      <c r="H325" s="14">
        <f t="shared" si="57"/>
        <v>10304.72440944882</v>
      </c>
      <c r="I325" s="326" t="s">
        <v>315</v>
      </c>
      <c r="J325" s="891"/>
      <c r="K325" s="642"/>
      <c r="L325" s="892"/>
      <c r="M325" s="893"/>
      <c r="N325" s="894"/>
      <c r="O325" s="648"/>
      <c r="P325" s="2333"/>
      <c r="Q325" s="2354"/>
      <c r="R325" s="645"/>
      <c r="S325" s="645"/>
      <c r="T325" s="646"/>
      <c r="U325" s="900"/>
      <c r="V325" s="4871"/>
      <c r="W325" s="5">
        <v>1</v>
      </c>
    </row>
    <row r="326" spans="1:23" x14ac:dyDescent="0.25">
      <c r="A326" s="269">
        <v>275</v>
      </c>
      <c r="B326" s="4855"/>
      <c r="C326" s="293" t="s">
        <v>220</v>
      </c>
      <c r="D326" s="18">
        <v>44832</v>
      </c>
      <c r="E326" s="380" t="s">
        <v>4931</v>
      </c>
      <c r="F326" s="102">
        <v>20</v>
      </c>
      <c r="G326" s="102">
        <f>AVERAGE(CPVTFC3SG0023!S13:T13)</f>
        <v>0.28800000000000003</v>
      </c>
      <c r="H326" s="13">
        <f t="shared" si="57"/>
        <v>675.59055118110246</v>
      </c>
      <c r="I326" s="335" t="s">
        <v>314</v>
      </c>
      <c r="J326" s="875"/>
      <c r="K326" s="843"/>
      <c r="L326" s="877"/>
      <c r="M326" s="645"/>
      <c r="N326" s="646"/>
      <c r="O326" s="648"/>
      <c r="P326" s="695"/>
      <c r="Q326" s="645"/>
      <c r="R326" s="645"/>
      <c r="S326" s="694"/>
      <c r="T326" s="694"/>
      <c r="U326" s="694"/>
      <c r="V326" s="4872"/>
    </row>
    <row r="327" spans="1:23" x14ac:dyDescent="0.25">
      <c r="A327" s="8">
        <v>276</v>
      </c>
      <c r="B327" s="4845" t="s">
        <v>2918</v>
      </c>
      <c r="C327" s="293" t="s">
        <v>868</v>
      </c>
      <c r="D327" s="18">
        <v>44832</v>
      </c>
      <c r="E327" s="380" t="s">
        <v>4931</v>
      </c>
      <c r="F327" s="102">
        <v>21</v>
      </c>
      <c r="G327" s="102">
        <f>AVERAGE(CPVTFC3SG0023!U13:V13)</f>
        <v>0.10880000000000001</v>
      </c>
      <c r="H327" s="13">
        <f t="shared" si="57"/>
        <v>-29.921259842519671</v>
      </c>
      <c r="I327" s="335" t="s">
        <v>314</v>
      </c>
      <c r="J327" s="875"/>
      <c r="K327" s="843"/>
      <c r="L327" s="877"/>
      <c r="M327" s="645"/>
      <c r="N327" s="646"/>
      <c r="O327" s="648"/>
      <c r="P327" s="695"/>
      <c r="Q327" s="645"/>
      <c r="R327" s="645"/>
      <c r="S327" s="694"/>
      <c r="T327" s="694"/>
      <c r="U327" s="694"/>
      <c r="V327" s="4868" t="s">
        <v>1416</v>
      </c>
    </row>
    <row r="328" spans="1:23" x14ac:dyDescent="0.25">
      <c r="A328" s="9">
        <v>277</v>
      </c>
      <c r="B328" s="4855"/>
      <c r="C328" s="301" t="s">
        <v>220</v>
      </c>
      <c r="D328" s="19">
        <v>44832</v>
      </c>
      <c r="E328" s="384" t="s">
        <v>4931</v>
      </c>
      <c r="F328" s="103">
        <v>22</v>
      </c>
      <c r="G328" s="103">
        <f>AVERAGE(CPVTFC3SG0023!W13:X13)</f>
        <v>1.2785500000000001</v>
      </c>
      <c r="H328" s="14">
        <f t="shared" si="57"/>
        <v>4575.393700787401</v>
      </c>
      <c r="I328" s="326" t="s">
        <v>315</v>
      </c>
      <c r="J328" s="878"/>
      <c r="K328" s="878"/>
      <c r="L328" s="877"/>
      <c r="M328" s="642"/>
      <c r="N328" s="642"/>
      <c r="O328" s="648"/>
      <c r="P328" s="695"/>
      <c r="Q328" s="645"/>
      <c r="R328" s="645"/>
      <c r="S328" s="694"/>
      <c r="T328" s="694"/>
      <c r="U328" s="694"/>
      <c r="V328" s="4869"/>
    </row>
    <row r="329" spans="1:23" x14ac:dyDescent="0.25">
      <c r="A329" s="68">
        <v>278</v>
      </c>
      <c r="B329" s="4854" t="s">
        <v>2919</v>
      </c>
      <c r="C329" s="300" t="s">
        <v>868</v>
      </c>
      <c r="D329" s="65">
        <v>44832</v>
      </c>
      <c r="E329" s="387" t="s">
        <v>4931</v>
      </c>
      <c r="F329" s="164">
        <v>23</v>
      </c>
      <c r="G329" s="164">
        <f>AVERAGE(CPVTFC3SG0023!C15:D15)</f>
        <v>2.4425499999999998</v>
      </c>
      <c r="H329" s="67">
        <f t="shared" si="57"/>
        <v>9158.070866141732</v>
      </c>
      <c r="I329" s="332" t="s">
        <v>315</v>
      </c>
      <c r="J329" s="875"/>
      <c r="K329" s="900"/>
      <c r="L329" s="877"/>
      <c r="M329" s="645"/>
      <c r="N329" s="646"/>
      <c r="O329" s="648"/>
      <c r="P329" s="695"/>
      <c r="Q329" s="645"/>
      <c r="R329" s="645"/>
      <c r="S329" s="694"/>
      <c r="T329" s="694"/>
      <c r="U329" s="694"/>
      <c r="V329" s="4871"/>
      <c r="W329" s="5">
        <v>1</v>
      </c>
    </row>
    <row r="330" spans="1:23" x14ac:dyDescent="0.25">
      <c r="A330" s="64">
        <v>279</v>
      </c>
      <c r="B330" s="4860"/>
      <c r="C330" s="300" t="s">
        <v>220</v>
      </c>
      <c r="D330" s="65">
        <v>44832</v>
      </c>
      <c r="E330" s="387" t="s">
        <v>4931</v>
      </c>
      <c r="F330" s="164">
        <v>24</v>
      </c>
      <c r="G330" s="164">
        <f>AVERAGE(CPVTFC3SG0023!E15:F15)</f>
        <v>0.61765000000000003</v>
      </c>
      <c r="H330" s="67">
        <f t="shared" si="57"/>
        <v>1973.4251968503936</v>
      </c>
      <c r="I330" s="332" t="s">
        <v>315</v>
      </c>
      <c r="J330" s="891"/>
      <c r="K330" s="642"/>
      <c r="L330" s="892"/>
      <c r="M330" s="893"/>
      <c r="N330" s="894"/>
      <c r="O330" s="648"/>
      <c r="P330" s="695"/>
      <c r="Q330" s="645"/>
      <c r="R330" s="645"/>
      <c r="S330" s="694"/>
      <c r="T330" s="694"/>
      <c r="U330" s="694"/>
      <c r="V330" s="4828"/>
    </row>
    <row r="331" spans="1:23" x14ac:dyDescent="0.25">
      <c r="A331" s="68">
        <v>280</v>
      </c>
      <c r="B331" s="4854" t="s">
        <v>2920</v>
      </c>
      <c r="C331" s="300" t="s">
        <v>868</v>
      </c>
      <c r="D331" s="65">
        <v>44832</v>
      </c>
      <c r="E331" s="387" t="s">
        <v>4931</v>
      </c>
      <c r="F331" s="164">
        <v>25</v>
      </c>
      <c r="G331" s="164">
        <f>AVERAGE(CPVTFC3SG0023!G15:H15)</f>
        <v>1.4067500000000002</v>
      </c>
      <c r="H331" s="67">
        <f t="shared" si="57"/>
        <v>5080.1181102362216</v>
      </c>
      <c r="I331" s="332" t="s">
        <v>315</v>
      </c>
      <c r="J331" s="891"/>
      <c r="K331" s="642"/>
      <c r="L331" s="892"/>
      <c r="M331" s="893"/>
      <c r="N331" s="894"/>
      <c r="O331" s="648"/>
      <c r="P331" s="695"/>
      <c r="Q331" s="645"/>
      <c r="R331" s="645"/>
      <c r="S331" s="694"/>
      <c r="T331" s="694"/>
      <c r="U331" s="694"/>
      <c r="W331" s="5">
        <v>1</v>
      </c>
    </row>
    <row r="332" spans="1:23" x14ac:dyDescent="0.25">
      <c r="A332" s="64">
        <v>281</v>
      </c>
      <c r="B332" s="4860"/>
      <c r="C332" s="300" t="s">
        <v>220</v>
      </c>
      <c r="D332" s="65">
        <v>44832</v>
      </c>
      <c r="E332" s="387" t="s">
        <v>4931</v>
      </c>
      <c r="F332" s="164">
        <v>26</v>
      </c>
      <c r="G332" s="164">
        <f>AVERAGE(CPVTFC3SG0023!I15:J15)</f>
        <v>1.50745</v>
      </c>
      <c r="H332" s="67">
        <f t="shared" si="57"/>
        <v>5476.5748031496059</v>
      </c>
      <c r="I332" s="332" t="s">
        <v>315</v>
      </c>
      <c r="J332" s="875"/>
      <c r="K332" s="876"/>
      <c r="L332" s="877"/>
      <c r="M332" s="645"/>
      <c r="N332" s="646"/>
      <c r="O332" s="648"/>
      <c r="P332" s="695"/>
      <c r="Q332" s="645"/>
      <c r="R332" s="645"/>
      <c r="S332" s="694"/>
      <c r="T332" s="694"/>
      <c r="U332" s="694"/>
    </row>
    <row r="333" spans="1:23" x14ac:dyDescent="0.25">
      <c r="A333" s="68">
        <v>282</v>
      </c>
      <c r="B333" s="4854" t="s">
        <v>2921</v>
      </c>
      <c r="C333" s="300" t="s">
        <v>868</v>
      </c>
      <c r="D333" s="65">
        <v>44832</v>
      </c>
      <c r="E333" s="387" t="s">
        <v>4931</v>
      </c>
      <c r="F333" s="164">
        <v>27</v>
      </c>
      <c r="G333" s="164">
        <f>AVERAGE(CPVTFC3SG0023!K15:L15)</f>
        <v>0.89924999999999999</v>
      </c>
      <c r="H333" s="67">
        <f t="shared" si="57"/>
        <v>3082.0866141732286</v>
      </c>
      <c r="I333" s="332" t="s">
        <v>315</v>
      </c>
      <c r="J333" s="878"/>
      <c r="K333" s="878"/>
      <c r="L333" s="877"/>
      <c r="M333" s="642"/>
      <c r="N333" s="642"/>
      <c r="O333" s="648"/>
      <c r="P333" s="695"/>
      <c r="Q333" s="645"/>
      <c r="R333" s="645"/>
      <c r="S333" s="694"/>
      <c r="T333" s="694"/>
      <c r="U333" s="694"/>
      <c r="W333" s="5">
        <v>1</v>
      </c>
    </row>
    <row r="334" spans="1:23" x14ac:dyDescent="0.25">
      <c r="A334" s="64">
        <v>283</v>
      </c>
      <c r="B334" s="4860"/>
      <c r="C334" s="300" t="s">
        <v>220</v>
      </c>
      <c r="D334" s="65">
        <v>44832</v>
      </c>
      <c r="E334" s="387" t="s">
        <v>4931</v>
      </c>
      <c r="F334" s="164">
        <v>28</v>
      </c>
      <c r="G334" s="164">
        <f>AVERAGE(CPVTFC3SG0023!M15:N15)</f>
        <v>1.85825</v>
      </c>
      <c r="H334" s="67">
        <f t="shared" si="57"/>
        <v>6857.6771653543301</v>
      </c>
      <c r="I334" s="332" t="s">
        <v>315</v>
      </c>
      <c r="J334" s="891"/>
      <c r="K334" s="642"/>
      <c r="L334" s="892"/>
      <c r="M334" s="893"/>
      <c r="N334" s="894"/>
      <c r="O334" s="648"/>
      <c r="P334" s="695"/>
      <c r="Q334" s="645"/>
      <c r="R334" s="645"/>
      <c r="S334" s="694"/>
      <c r="T334" s="694"/>
      <c r="U334" s="694"/>
      <c r="V334" s="286"/>
    </row>
    <row r="335" spans="1:23" x14ac:dyDescent="0.25">
      <c r="A335" s="68">
        <v>284</v>
      </c>
      <c r="B335" s="4854" t="s">
        <v>2922</v>
      </c>
      <c r="C335" s="300" t="s">
        <v>868</v>
      </c>
      <c r="D335" s="65">
        <v>44832</v>
      </c>
      <c r="E335" s="387" t="s">
        <v>4931</v>
      </c>
      <c r="F335" s="164">
        <v>29</v>
      </c>
      <c r="G335" s="164">
        <f>AVERAGE(CPVTFC3SG0023!O15:P15)</f>
        <v>1.5758000000000001</v>
      </c>
      <c r="H335" s="67">
        <f t="shared" si="57"/>
        <v>5745.6692913385832</v>
      </c>
      <c r="I335" s="332" t="s">
        <v>315</v>
      </c>
      <c r="J335" s="891"/>
      <c r="K335" s="642"/>
      <c r="L335" s="892"/>
      <c r="M335" s="893"/>
      <c r="N335" s="894"/>
      <c r="O335" s="648"/>
      <c r="P335" s="695"/>
      <c r="Q335" s="645"/>
      <c r="R335" s="645"/>
      <c r="S335" s="694"/>
      <c r="T335" s="694"/>
      <c r="U335" s="694"/>
      <c r="V335" s="287"/>
      <c r="W335" s="5">
        <v>1</v>
      </c>
    </row>
    <row r="336" spans="1:23" x14ac:dyDescent="0.25">
      <c r="A336" s="64">
        <v>285</v>
      </c>
      <c r="B336" s="4860"/>
      <c r="C336" s="300" t="s">
        <v>220</v>
      </c>
      <c r="D336" s="65">
        <v>44832</v>
      </c>
      <c r="E336" s="387" t="s">
        <v>4931</v>
      </c>
      <c r="F336" s="164">
        <v>30</v>
      </c>
      <c r="G336" s="164">
        <f>AVERAGE(CPVTFC3SG0023!Q15:R15)</f>
        <v>1.5397500000000002</v>
      </c>
      <c r="H336" s="67">
        <f t="shared" si="57"/>
        <v>5603.7401574803152</v>
      </c>
      <c r="I336" s="332" t="s">
        <v>315</v>
      </c>
      <c r="J336" s="878"/>
      <c r="K336" s="878"/>
      <c r="L336" s="877"/>
      <c r="M336" s="642"/>
      <c r="N336" s="642"/>
      <c r="O336" s="648"/>
      <c r="P336" s="695"/>
      <c r="Q336" s="645"/>
      <c r="R336" s="645"/>
      <c r="S336" s="694"/>
      <c r="T336" s="694"/>
      <c r="U336" s="694"/>
    </row>
    <row r="337" spans="1:23" x14ac:dyDescent="0.25">
      <c r="A337" s="68">
        <v>286</v>
      </c>
      <c r="B337" s="4854" t="s">
        <v>2923</v>
      </c>
      <c r="C337" s="300" t="s">
        <v>868</v>
      </c>
      <c r="D337" s="65">
        <v>44832</v>
      </c>
      <c r="E337" s="387" t="s">
        <v>4931</v>
      </c>
      <c r="F337" s="164">
        <v>31</v>
      </c>
      <c r="G337" s="164">
        <f>AVERAGE(CPVTFC3SG0023!S15:T15)</f>
        <v>0.6341</v>
      </c>
      <c r="H337" s="67">
        <f t="shared" si="57"/>
        <v>2038.1889763779529</v>
      </c>
      <c r="I337" s="332" t="s">
        <v>315</v>
      </c>
      <c r="J337" s="878"/>
      <c r="K337" s="878"/>
      <c r="L337" s="877"/>
      <c r="M337" s="642"/>
      <c r="N337" s="642"/>
      <c r="O337" s="648"/>
      <c r="P337" s="695"/>
      <c r="Q337" s="645"/>
      <c r="R337" s="645"/>
      <c r="S337" s="694"/>
      <c r="T337" s="694"/>
      <c r="U337" s="694"/>
      <c r="W337" s="5">
        <v>1</v>
      </c>
    </row>
    <row r="338" spans="1:23" x14ac:dyDescent="0.25">
      <c r="A338" s="64">
        <v>287</v>
      </c>
      <c r="B338" s="4860"/>
      <c r="C338" s="300" t="s">
        <v>220</v>
      </c>
      <c r="D338" s="65">
        <v>44832</v>
      </c>
      <c r="E338" s="387" t="s">
        <v>4931</v>
      </c>
      <c r="F338" s="164">
        <v>32</v>
      </c>
      <c r="G338" s="164">
        <f>AVERAGE(CPVTFC3SG0023!U15:V15)</f>
        <v>0.75109999999999999</v>
      </c>
      <c r="H338" s="67">
        <f t="shared" si="57"/>
        <v>2498.8188976377955</v>
      </c>
      <c r="I338" s="332" t="s">
        <v>315</v>
      </c>
      <c r="J338" s="891"/>
      <c r="K338" s="642"/>
      <c r="L338" s="892"/>
      <c r="M338" s="893"/>
      <c r="N338" s="894"/>
      <c r="O338" s="648"/>
      <c r="P338" s="695"/>
      <c r="Q338" s="645"/>
      <c r="R338" s="645"/>
      <c r="S338" s="694"/>
      <c r="T338" s="694"/>
      <c r="U338" s="694"/>
    </row>
    <row r="339" spans="1:23" x14ac:dyDescent="0.25">
      <c r="A339" s="8">
        <v>288</v>
      </c>
      <c r="B339" s="4837" t="s">
        <v>2924</v>
      </c>
      <c r="C339" s="293" t="s">
        <v>868</v>
      </c>
      <c r="D339" s="18">
        <v>44832</v>
      </c>
      <c r="E339" s="380" t="s">
        <v>4931</v>
      </c>
      <c r="F339" s="102">
        <v>33</v>
      </c>
      <c r="G339" s="102">
        <f>AVERAGE(CPVTFC3SG0023!W15:X15)</f>
        <v>0.13575000000000001</v>
      </c>
      <c r="H339" s="13">
        <f t="shared" si="57"/>
        <v>76.181102362204754</v>
      </c>
      <c r="I339" s="335" t="s">
        <v>314</v>
      </c>
      <c r="J339" s="891"/>
      <c r="K339" s="642"/>
      <c r="L339" s="892"/>
      <c r="M339" s="893"/>
      <c r="N339" s="894"/>
      <c r="O339" s="648"/>
      <c r="P339" s="695"/>
      <c r="Q339" s="645"/>
      <c r="R339" s="645"/>
      <c r="S339" s="694"/>
      <c r="T339" s="694"/>
      <c r="U339" s="694"/>
    </row>
    <row r="340" spans="1:23" ht="15.75" thickBot="1" x14ac:dyDescent="0.3">
      <c r="A340" s="470">
        <v>289</v>
      </c>
      <c r="B340" s="4850"/>
      <c r="C340" s="1266" t="s">
        <v>220</v>
      </c>
      <c r="D340" s="111">
        <v>44832</v>
      </c>
      <c r="E340" s="472" t="s">
        <v>4931</v>
      </c>
      <c r="F340" s="321">
        <v>34</v>
      </c>
      <c r="G340" s="321">
        <f>AVERAGE(CPVTFC3SG0023!C17:D17)</f>
        <v>0.11360000000000001</v>
      </c>
      <c r="H340" s="113">
        <f t="shared" si="57"/>
        <v>-11.023622047244084</v>
      </c>
      <c r="I340" s="1416" t="s">
        <v>314</v>
      </c>
      <c r="J340" s="1390"/>
      <c r="K340" s="650"/>
      <c r="L340" s="1391"/>
      <c r="M340" s="1392"/>
      <c r="N340" s="1393"/>
      <c r="O340" s="657"/>
      <c r="P340" s="1586"/>
      <c r="Q340" s="969"/>
      <c r="R340" s="969"/>
      <c r="S340" s="1268"/>
      <c r="T340" s="1268"/>
      <c r="U340" s="1268"/>
      <c r="V340" s="286"/>
    </row>
    <row r="341" spans="1:23" x14ac:dyDescent="0.25">
      <c r="A341" s="488">
        <v>290</v>
      </c>
      <c r="B341" s="4835" t="s">
        <v>2925</v>
      </c>
      <c r="C341" s="1297" t="s">
        <v>868</v>
      </c>
      <c r="D341" s="490">
        <v>44832</v>
      </c>
      <c r="E341" s="491" t="s">
        <v>4931</v>
      </c>
      <c r="F341" s="492">
        <v>35</v>
      </c>
      <c r="G341" s="492">
        <f>AVERAGE(CPVTFC3SG0023!E17:F17)</f>
        <v>0.12584999999999999</v>
      </c>
      <c r="H341" s="622">
        <f t="shared" si="57"/>
        <v>37.204724409448765</v>
      </c>
      <c r="I341" s="1418" t="s">
        <v>314</v>
      </c>
      <c r="J341" s="1019"/>
      <c r="K341" s="1252"/>
      <c r="L341" s="659"/>
      <c r="M341" s="667"/>
      <c r="N341" s="661"/>
      <c r="O341" s="721"/>
      <c r="P341" s="2329">
        <v>44881</v>
      </c>
      <c r="Q341" s="2184" t="s">
        <v>5476</v>
      </c>
      <c r="R341" s="589">
        <v>104</v>
      </c>
      <c r="S341" s="589">
        <f>AVERAGE(CPVTFC3SG0057!H14:I14)</f>
        <v>0.1263</v>
      </c>
      <c r="T341" s="622">
        <f t="shared" ref="T341:T344" si="58">(S341-0.128)/0.0135*66</f>
        <v>-8.3111111111111455</v>
      </c>
      <c r="U341" s="1387" t="s">
        <v>314</v>
      </c>
    </row>
    <row r="342" spans="1:23" x14ac:dyDescent="0.25">
      <c r="A342" s="593"/>
      <c r="B342" s="4836"/>
      <c r="C342" s="320" t="s">
        <v>5448</v>
      </c>
      <c r="D342" s="1149"/>
      <c r="E342" s="1264"/>
      <c r="F342" s="695"/>
      <c r="G342" s="695"/>
      <c r="H342" s="646"/>
      <c r="I342" s="1439"/>
      <c r="J342" s="875"/>
      <c r="K342" s="900"/>
      <c r="L342" s="877"/>
      <c r="M342" s="645"/>
      <c r="N342" s="646"/>
      <c r="O342" s="642"/>
      <c r="P342" s="4242">
        <v>44895</v>
      </c>
      <c r="Q342" s="275" t="s">
        <v>5570</v>
      </c>
      <c r="R342" s="275">
        <v>38</v>
      </c>
      <c r="S342" s="275">
        <f>AVERAGE(CPVTFC3SG0083!K17:L17)</f>
        <v>0.1164</v>
      </c>
      <c r="T342" s="4026">
        <f t="shared" ref="T342:T343" si="59">(S342-0.15)/0.0138*66</f>
        <v>-160.695652173913</v>
      </c>
      <c r="U342" s="4244" t="s">
        <v>314</v>
      </c>
    </row>
    <row r="343" spans="1:23" x14ac:dyDescent="0.25">
      <c r="A343" s="593"/>
      <c r="B343" s="4836"/>
      <c r="C343" s="320" t="s">
        <v>863</v>
      </c>
      <c r="D343" s="1149"/>
      <c r="E343" s="1264"/>
      <c r="F343" s="695"/>
      <c r="G343" s="695"/>
      <c r="H343" s="646"/>
      <c r="I343" s="1439"/>
      <c r="J343" s="875"/>
      <c r="K343" s="900"/>
      <c r="L343" s="877"/>
      <c r="M343" s="645"/>
      <c r="N343" s="646"/>
      <c r="O343" s="642"/>
      <c r="P343" s="4242">
        <v>44895</v>
      </c>
      <c r="Q343" s="275" t="s">
        <v>5570</v>
      </c>
      <c r="R343" s="275">
        <v>39</v>
      </c>
      <c r="S343" s="275">
        <f>AVERAGE(CPVTFC3SG0083!M17:N17)</f>
        <v>0.11574999999999999</v>
      </c>
      <c r="T343" s="4026">
        <f t="shared" si="59"/>
        <v>-163.80434782608697</v>
      </c>
      <c r="U343" s="4244" t="s">
        <v>314</v>
      </c>
    </row>
    <row r="344" spans="1:23" ht="15.75" thickBot="1" x14ac:dyDescent="0.3">
      <c r="A344" s="462">
        <v>291</v>
      </c>
      <c r="B344" s="4846"/>
      <c r="C344" s="1301" t="s">
        <v>220</v>
      </c>
      <c r="D344" s="91">
        <v>44832</v>
      </c>
      <c r="E344" s="466" t="s">
        <v>4931</v>
      </c>
      <c r="F344" s="467">
        <v>36</v>
      </c>
      <c r="G344" s="467">
        <f>AVERAGE(CPVTFC3SG0023!G17:H17)</f>
        <v>8.274999999999999E-2</v>
      </c>
      <c r="H344" s="225">
        <f t="shared" si="57"/>
        <v>-132.48031496062998</v>
      </c>
      <c r="I344" s="1419" t="s">
        <v>314</v>
      </c>
      <c r="J344" s="963"/>
      <c r="K344" s="1254"/>
      <c r="L344" s="792"/>
      <c r="M344" s="668"/>
      <c r="N344" s="662"/>
      <c r="O344" s="778"/>
      <c r="P344" s="1525">
        <v>44881</v>
      </c>
      <c r="Q344" s="2357" t="s">
        <v>5476</v>
      </c>
      <c r="R344" s="595">
        <v>105</v>
      </c>
      <c r="S344" s="595">
        <f>AVERAGE(CPVTFC3SG0057!J14:K14)</f>
        <v>0.11194999999999999</v>
      </c>
      <c r="T344" s="225">
        <f t="shared" si="58"/>
        <v>-78.466666666666711</v>
      </c>
      <c r="U344" s="1378" t="s">
        <v>314</v>
      </c>
      <c r="V344" s="512"/>
    </row>
    <row r="345" spans="1:23" x14ac:dyDescent="0.25">
      <c r="A345" s="1840">
        <v>292</v>
      </c>
      <c r="B345" s="4839" t="s">
        <v>2926</v>
      </c>
      <c r="C345" s="1462" t="s">
        <v>868</v>
      </c>
      <c r="D345" s="125">
        <v>44832</v>
      </c>
      <c r="E345" s="390" t="s">
        <v>4931</v>
      </c>
      <c r="F345" s="449">
        <v>37</v>
      </c>
      <c r="G345" s="449">
        <f>AVERAGE(CPVTFC3SG0023!I17:J17)</f>
        <v>2.9306999999999999</v>
      </c>
      <c r="H345" s="1076">
        <f t="shared" si="57"/>
        <v>11079.92125984252</v>
      </c>
      <c r="I345" s="4498" t="s">
        <v>315</v>
      </c>
      <c r="J345" s="4352">
        <v>44895</v>
      </c>
      <c r="K345" s="479" t="s">
        <v>5572</v>
      </c>
      <c r="L345" s="479">
        <v>27</v>
      </c>
      <c r="M345" s="479">
        <f>AVERAGE(CPVTFC3SG0084!K15:L15)</f>
        <v>2.0252499999999998</v>
      </c>
      <c r="N345" s="4004">
        <f>(M345-0.1318)/0.0134*400</f>
        <v>56520.895522388048</v>
      </c>
      <c r="O345" s="4353" t="s">
        <v>315</v>
      </c>
      <c r="P345" s="4499"/>
      <c r="Q345" s="4500"/>
      <c r="R345" s="830"/>
      <c r="S345" s="830"/>
      <c r="T345" s="831"/>
      <c r="U345" s="4501"/>
      <c r="V345" s="287"/>
      <c r="W345" s="5">
        <v>1</v>
      </c>
    </row>
    <row r="346" spans="1:23" ht="15.75" thickBot="1" x14ac:dyDescent="0.3">
      <c r="A346" s="219"/>
      <c r="B346" s="4840"/>
      <c r="C346" s="1292" t="s">
        <v>220</v>
      </c>
      <c r="D346" s="220">
        <v>44887</v>
      </c>
      <c r="E346" s="2852" t="s">
        <v>5523</v>
      </c>
      <c r="F346" s="2757">
        <v>3</v>
      </c>
      <c r="G346" s="222">
        <f>AVERAGE(CPVTFC3SG0066!G11:H11)</f>
        <v>2.9253499999999999</v>
      </c>
      <c r="H346" s="218">
        <f>(G346-0.1622)/0.0135*50</f>
        <v>10233.888888888889</v>
      </c>
      <c r="I346" s="2845" t="s">
        <v>314</v>
      </c>
      <c r="J346" s="4341">
        <v>44895</v>
      </c>
      <c r="K346" s="486" t="s">
        <v>5572</v>
      </c>
      <c r="L346" s="486">
        <v>28</v>
      </c>
      <c r="M346" s="486">
        <f>AVERAGE(CPVTFC3SG0084!M15:N15)</f>
        <v>1.04355</v>
      </c>
      <c r="N346" s="4001">
        <f>(M346-0.1318)/0.0134*400</f>
        <v>27216.417910447755</v>
      </c>
      <c r="O346" s="4354" t="s">
        <v>315</v>
      </c>
      <c r="P346" s="2862"/>
      <c r="Q346" s="2569"/>
      <c r="R346" s="668"/>
      <c r="S346" s="668"/>
      <c r="T346" s="662"/>
      <c r="U346" s="2570"/>
      <c r="V346" s="287"/>
    </row>
    <row r="347" spans="1:23" x14ac:dyDescent="0.25">
      <c r="A347" s="8">
        <v>294</v>
      </c>
      <c r="B347" s="4837" t="s">
        <v>2928</v>
      </c>
      <c r="C347" s="293" t="s">
        <v>868</v>
      </c>
      <c r="D347" s="18">
        <v>44832</v>
      </c>
      <c r="E347" s="380" t="s">
        <v>4931</v>
      </c>
      <c r="F347" s="102">
        <v>39</v>
      </c>
      <c r="G347" s="102">
        <f>AVERAGE(CPVTFC3SG0023!M17:N17)</f>
        <v>7.6249999999999998E-2</v>
      </c>
      <c r="H347" s="13">
        <f t="shared" si="57"/>
        <v>-158.07086614173232</v>
      </c>
      <c r="I347" s="335" t="s">
        <v>314</v>
      </c>
      <c r="J347" s="875"/>
      <c r="K347" s="843"/>
      <c r="L347" s="877"/>
      <c r="M347" s="645"/>
      <c r="N347" s="646"/>
      <c r="O347" s="648"/>
      <c r="P347" s="2333"/>
      <c r="Q347" s="2354"/>
      <c r="R347" s="645"/>
      <c r="S347" s="645"/>
      <c r="T347" s="646"/>
      <c r="U347" s="900"/>
    </row>
    <row r="348" spans="1:23" x14ac:dyDescent="0.25">
      <c r="A348" s="6">
        <v>295</v>
      </c>
      <c r="B348" s="4861"/>
      <c r="C348" s="293" t="s">
        <v>220</v>
      </c>
      <c r="D348" s="18">
        <v>44832</v>
      </c>
      <c r="E348" s="380" t="s">
        <v>4931</v>
      </c>
      <c r="F348" s="102">
        <v>40</v>
      </c>
      <c r="G348" s="102">
        <f>AVERAGE(CPVTFC3SG0023!O17:P17)</f>
        <v>8.4699999999999998E-2</v>
      </c>
      <c r="H348" s="13">
        <f t="shared" si="57"/>
        <v>-124.80314960629923</v>
      </c>
      <c r="I348" s="335" t="s">
        <v>314</v>
      </c>
      <c r="J348" s="891"/>
      <c r="K348" s="642"/>
      <c r="L348" s="892"/>
      <c r="M348" s="893"/>
      <c r="N348" s="894"/>
      <c r="O348" s="648"/>
      <c r="P348" s="2333"/>
      <c r="Q348" s="2354"/>
      <c r="R348" s="645"/>
      <c r="S348" s="645"/>
      <c r="T348" s="646"/>
      <c r="U348" s="900"/>
    </row>
    <row r="349" spans="1:23" x14ac:dyDescent="0.25">
      <c r="A349" s="68">
        <v>296</v>
      </c>
      <c r="B349" s="840" t="s">
        <v>2929</v>
      </c>
      <c r="C349" s="300" t="s">
        <v>868</v>
      </c>
      <c r="D349" s="65">
        <v>44832</v>
      </c>
      <c r="E349" s="387" t="s">
        <v>4931</v>
      </c>
      <c r="F349" s="164">
        <v>41</v>
      </c>
      <c r="G349" s="164">
        <f>AVERAGE(CPVTFC3SG0023!Q17:R17)</f>
        <v>1.3841999999999999</v>
      </c>
      <c r="H349" s="67">
        <f t="shared" si="57"/>
        <v>4991.3385826771646</v>
      </c>
      <c r="I349" s="332" t="s">
        <v>315</v>
      </c>
      <c r="J349" s="875"/>
      <c r="K349" s="900"/>
      <c r="L349" s="877"/>
      <c r="M349" s="645"/>
      <c r="N349" s="646"/>
      <c r="O349" s="648"/>
      <c r="P349" s="2333"/>
      <c r="Q349" s="2354"/>
      <c r="R349" s="645"/>
      <c r="S349" s="645"/>
      <c r="T349" s="646"/>
      <c r="U349" s="900"/>
      <c r="V349" s="4868" t="s">
        <v>1416</v>
      </c>
      <c r="W349" s="5">
        <v>1</v>
      </c>
    </row>
    <row r="350" spans="1:23" x14ac:dyDescent="0.25">
      <c r="A350" s="64">
        <v>297</v>
      </c>
      <c r="B350" s="840" t="s">
        <v>2929</v>
      </c>
      <c r="C350" s="300" t="s">
        <v>220</v>
      </c>
      <c r="D350" s="65">
        <v>44832</v>
      </c>
      <c r="E350" s="387" t="s">
        <v>4931</v>
      </c>
      <c r="F350" s="164">
        <v>42</v>
      </c>
      <c r="G350" s="164">
        <f>AVERAGE(CPVTFC3SG0023!S17:T17)</f>
        <v>2.8597000000000001</v>
      </c>
      <c r="H350" s="67">
        <f t="shared" si="57"/>
        <v>10800.393700787403</v>
      </c>
      <c r="I350" s="332" t="s">
        <v>315</v>
      </c>
      <c r="J350" s="1095">
        <v>44873</v>
      </c>
      <c r="K350" s="1096" t="s">
        <v>5450</v>
      </c>
      <c r="L350" s="1097">
        <v>28</v>
      </c>
      <c r="M350" s="1098">
        <f>AVERAGE(CPVTFC3SG0049!M15:N15)</f>
        <v>1.8446</v>
      </c>
      <c r="N350" s="1099">
        <f>(M350-0.1837)/0.0141*400</f>
        <v>47117.7304964539</v>
      </c>
      <c r="O350" s="1339" t="s">
        <v>315</v>
      </c>
      <c r="P350" s="695"/>
      <c r="Q350" s="645"/>
      <c r="R350" s="645"/>
      <c r="S350" s="694"/>
      <c r="T350" s="694"/>
      <c r="U350" s="694"/>
      <c r="V350" s="4869"/>
    </row>
    <row r="351" spans="1:23" x14ac:dyDescent="0.25">
      <c r="A351" s="68">
        <v>298</v>
      </c>
      <c r="B351" s="4854" t="s">
        <v>2930</v>
      </c>
      <c r="C351" s="300" t="s">
        <v>868</v>
      </c>
      <c r="D351" s="65">
        <v>44832</v>
      </c>
      <c r="E351" s="387" t="s">
        <v>4931</v>
      </c>
      <c r="F351" s="164">
        <v>43</v>
      </c>
      <c r="G351" s="164">
        <f>AVERAGE(CPVTFC3SG0023!U17:V17)</f>
        <v>1.00905</v>
      </c>
      <c r="H351" s="67">
        <f t="shared" si="57"/>
        <v>3514.3700787401572</v>
      </c>
      <c r="I351" s="332" t="s">
        <v>315</v>
      </c>
      <c r="J351" s="875"/>
      <c r="K351" s="900"/>
      <c r="L351" s="877"/>
      <c r="M351" s="645"/>
      <c r="N351" s="646"/>
      <c r="O351" s="648"/>
      <c r="P351" s="695"/>
      <c r="Q351" s="645"/>
      <c r="R351" s="645"/>
      <c r="S351" s="694"/>
      <c r="T351" s="694"/>
      <c r="U351" s="694"/>
      <c r="V351" s="286"/>
      <c r="W351" s="5">
        <v>1</v>
      </c>
    </row>
    <row r="352" spans="1:23" ht="15.75" thickBot="1" x14ac:dyDescent="0.3">
      <c r="A352" s="450">
        <v>299</v>
      </c>
      <c r="B352" s="4859"/>
      <c r="C352" s="1277" t="s">
        <v>220</v>
      </c>
      <c r="D352" s="121">
        <v>44832</v>
      </c>
      <c r="E352" s="452" t="s">
        <v>4931</v>
      </c>
      <c r="F352" s="445">
        <v>44</v>
      </c>
      <c r="G352" s="445">
        <f>AVERAGE(CPVTFC3SG0023!W17:X17)</f>
        <v>1.48055</v>
      </c>
      <c r="H352" s="123">
        <f t="shared" si="57"/>
        <v>5370.6692913385832</v>
      </c>
      <c r="I352" s="1355" t="s">
        <v>315</v>
      </c>
      <c r="J352" s="1390"/>
      <c r="K352" s="650"/>
      <c r="L352" s="1391"/>
      <c r="M352" s="1392"/>
      <c r="N352" s="1393"/>
      <c r="O352" s="657"/>
      <c r="P352" s="2335"/>
      <c r="Q352" s="2349"/>
      <c r="R352" s="969"/>
      <c r="S352" s="969"/>
      <c r="T352" s="970"/>
      <c r="U352" s="1333"/>
      <c r="V352" s="287"/>
    </row>
    <row r="353" spans="1:23" x14ac:dyDescent="0.25">
      <c r="A353" s="488">
        <v>300</v>
      </c>
      <c r="B353" s="4838" t="s">
        <v>2931</v>
      </c>
      <c r="C353" s="1272" t="s">
        <v>868</v>
      </c>
      <c r="D353" s="490">
        <v>44832</v>
      </c>
      <c r="E353" s="491" t="s">
        <v>4931</v>
      </c>
      <c r="F353" s="492">
        <v>45</v>
      </c>
      <c r="G353" s="492">
        <f>AVERAGE(CPVTFC3SG0023!C19:D19)</f>
        <v>7.2399999999999992E-2</v>
      </c>
      <c r="H353" s="622">
        <f t="shared" si="57"/>
        <v>-173.22834645669298</v>
      </c>
      <c r="I353" s="1418" t="s">
        <v>314</v>
      </c>
      <c r="J353" s="1544"/>
      <c r="K353" s="721"/>
      <c r="L353" s="1545"/>
      <c r="M353" s="1546"/>
      <c r="N353" s="1547"/>
      <c r="O353" s="1299"/>
      <c r="P353" s="2329">
        <v>44881</v>
      </c>
      <c r="Q353" s="2184" t="s">
        <v>5476</v>
      </c>
      <c r="R353" s="589">
        <v>106</v>
      </c>
      <c r="S353" s="589">
        <f>AVERAGE(CPVTFC3SG0057!L14:M14)</f>
        <v>0.10455</v>
      </c>
      <c r="T353" s="622">
        <f t="shared" ref="T353:T356" si="60">(S353-0.128)/0.0135*66</f>
        <v>-114.64444444444443</v>
      </c>
      <c r="U353" s="1387" t="s">
        <v>314</v>
      </c>
      <c r="V353" s="4868" t="s">
        <v>1416</v>
      </c>
    </row>
    <row r="354" spans="1:23" x14ac:dyDescent="0.25">
      <c r="A354" s="593"/>
      <c r="B354" s="4839"/>
      <c r="C354" s="320" t="s">
        <v>5448</v>
      </c>
      <c r="D354" s="1149"/>
      <c r="E354" s="1264"/>
      <c r="F354" s="695"/>
      <c r="G354" s="695"/>
      <c r="H354" s="646"/>
      <c r="I354" s="1439"/>
      <c r="J354" s="891"/>
      <c r="K354" s="642"/>
      <c r="L354" s="892"/>
      <c r="M354" s="893"/>
      <c r="N354" s="894"/>
      <c r="O354" s="648"/>
      <c r="P354" s="4242">
        <v>44895</v>
      </c>
      <c r="Q354" s="275" t="s">
        <v>5570</v>
      </c>
      <c r="R354" s="275">
        <v>40</v>
      </c>
      <c r="S354" s="275">
        <f>AVERAGE(CPVTFC3SG0083!O17:P17)</f>
        <v>0.15820000000000001</v>
      </c>
      <c r="T354" s="4026">
        <f t="shared" ref="T354:T355" si="61">(S354-0.15)/0.0138*66</f>
        <v>39.217391304347892</v>
      </c>
      <c r="U354" s="4244" t="s">
        <v>314</v>
      </c>
      <c r="V354" s="4870"/>
    </row>
    <row r="355" spans="1:23" x14ac:dyDescent="0.25">
      <c r="A355" s="593"/>
      <c r="B355" s="4839"/>
      <c r="C355" s="320" t="s">
        <v>863</v>
      </c>
      <c r="D355" s="1149"/>
      <c r="E355" s="1264"/>
      <c r="F355" s="695"/>
      <c r="G355" s="695"/>
      <c r="H355" s="646"/>
      <c r="I355" s="1439"/>
      <c r="J355" s="891"/>
      <c r="K355" s="642"/>
      <c r="L355" s="892"/>
      <c r="M355" s="893"/>
      <c r="N355" s="894"/>
      <c r="O355" s="648"/>
      <c r="P355" s="4242">
        <v>44895</v>
      </c>
      <c r="Q355" s="275" t="s">
        <v>5570</v>
      </c>
      <c r="R355" s="275">
        <v>41</v>
      </c>
      <c r="S355" s="275">
        <f>AVERAGE(CPVTFC3SG0083!Q17:R17)</f>
        <v>0.1699</v>
      </c>
      <c r="T355" s="4026">
        <f t="shared" si="61"/>
        <v>95.173913043478279</v>
      </c>
      <c r="U355" s="4244" t="s">
        <v>314</v>
      </c>
      <c r="V355" s="4870"/>
    </row>
    <row r="356" spans="1:23" ht="15.75" thickBot="1" x14ac:dyDescent="0.3">
      <c r="A356" s="516">
        <v>301</v>
      </c>
      <c r="B356" s="4840"/>
      <c r="C356" s="1292" t="s">
        <v>220</v>
      </c>
      <c r="D356" s="220">
        <v>44832</v>
      </c>
      <c r="E356" s="517" t="s">
        <v>4931</v>
      </c>
      <c r="F356" s="518">
        <v>46</v>
      </c>
      <c r="G356" s="518">
        <f>AVERAGE(CPVTFC3SG0023!E19:F19)</f>
        <v>0.85855000000000004</v>
      </c>
      <c r="H356" s="218">
        <f t="shared" si="57"/>
        <v>2921.8503937007877</v>
      </c>
      <c r="I356" s="1482" t="s">
        <v>315</v>
      </c>
      <c r="J356" s="1600"/>
      <c r="K356" s="778"/>
      <c r="L356" s="1385"/>
      <c r="M356" s="1601"/>
      <c r="N356" s="1386"/>
      <c r="O356" s="1306"/>
      <c r="P356" s="1525">
        <v>44881</v>
      </c>
      <c r="Q356" s="2357" t="s">
        <v>5476</v>
      </c>
      <c r="R356" s="595">
        <v>107</v>
      </c>
      <c r="S356" s="595">
        <f>AVERAGE(CPVTFC3SG0057!N14:O14)</f>
        <v>0.12605</v>
      </c>
      <c r="T356" s="225">
        <f t="shared" si="60"/>
        <v>-9.5333333333333687</v>
      </c>
      <c r="U356" s="1378" t="s">
        <v>314</v>
      </c>
      <c r="V356" s="4869"/>
    </row>
    <row r="357" spans="1:23" x14ac:dyDescent="0.25">
      <c r="A357" s="174">
        <v>302</v>
      </c>
      <c r="B357" s="4333" t="s">
        <v>2932</v>
      </c>
      <c r="C357" s="1269" t="s">
        <v>868</v>
      </c>
      <c r="D357" s="115">
        <v>44832</v>
      </c>
      <c r="E357" s="388" t="s">
        <v>4931</v>
      </c>
      <c r="F357" s="444">
        <v>47</v>
      </c>
      <c r="G357" s="444">
        <f>AVERAGE(CPVTFC3SG0023!G19:H19)</f>
        <v>1.5925</v>
      </c>
      <c r="H357" s="117">
        <f t="shared" si="57"/>
        <v>5811.4173228346463</v>
      </c>
      <c r="I357" s="1348" t="s">
        <v>315</v>
      </c>
      <c r="J357" s="1364"/>
      <c r="K357" s="656"/>
      <c r="L357" s="1365"/>
      <c r="M357" s="1366"/>
      <c r="N357" s="1367"/>
      <c r="O357" s="672"/>
      <c r="P357" s="2339"/>
      <c r="Q357" s="2358"/>
      <c r="R357" s="830"/>
      <c r="S357" s="830"/>
      <c r="T357" s="831"/>
      <c r="U357" s="1368"/>
      <c r="W357" s="5">
        <v>1</v>
      </c>
    </row>
    <row r="358" spans="1:23" x14ac:dyDescent="0.25">
      <c r="A358" s="64">
        <v>303</v>
      </c>
      <c r="B358" s="840" t="s">
        <v>2932</v>
      </c>
      <c r="C358" s="300" t="s">
        <v>220</v>
      </c>
      <c r="D358" s="65">
        <v>44832</v>
      </c>
      <c r="E358" s="387" t="s">
        <v>4931</v>
      </c>
      <c r="F358" s="164">
        <v>48</v>
      </c>
      <c r="G358" s="164">
        <f>AVERAGE(CPVTFC3SG0023!I19:J19)</f>
        <v>2.8043500000000003</v>
      </c>
      <c r="H358" s="67">
        <f t="shared" si="57"/>
        <v>10582.48031496063</v>
      </c>
      <c r="I358" s="332" t="s">
        <v>315</v>
      </c>
      <c r="J358" s="1090">
        <v>44873</v>
      </c>
      <c r="K358" s="1091" t="s">
        <v>5450</v>
      </c>
      <c r="L358" s="1092">
        <v>29</v>
      </c>
      <c r="M358" s="1093">
        <f>AVERAGE(CPVTFC3SG0049!O15:P15)</f>
        <v>0.3861</v>
      </c>
      <c r="N358" s="1094">
        <f>(M358-0.1837)/0.0141*400</f>
        <v>5741.8439716312059</v>
      </c>
      <c r="O358" s="1340" t="s">
        <v>315</v>
      </c>
      <c r="P358" s="2333"/>
      <c r="Q358" s="2348"/>
      <c r="R358" s="645"/>
      <c r="S358" s="645"/>
      <c r="T358" s="646"/>
      <c r="U358" s="1259"/>
    </row>
    <row r="359" spans="1:23" x14ac:dyDescent="0.25">
      <c r="A359" s="8">
        <v>304</v>
      </c>
      <c r="B359" s="4845" t="s">
        <v>2933</v>
      </c>
      <c r="C359" s="293" t="s">
        <v>868</v>
      </c>
      <c r="D359" s="18">
        <v>44832</v>
      </c>
      <c r="E359" s="380" t="s">
        <v>4931</v>
      </c>
      <c r="F359" s="102">
        <v>49</v>
      </c>
      <c r="G359" s="102">
        <f>AVERAGE(CPVTFC3SG0023!K19:L19)</f>
        <v>0.33395000000000002</v>
      </c>
      <c r="H359" s="13">
        <f t="shared" si="57"/>
        <v>856.4960629921261</v>
      </c>
      <c r="I359" s="335" t="s">
        <v>314</v>
      </c>
      <c r="J359" s="875"/>
      <c r="K359" s="900"/>
      <c r="L359" s="877"/>
      <c r="M359" s="645"/>
      <c r="N359" s="646"/>
      <c r="O359" s="648"/>
      <c r="P359" s="2333"/>
      <c r="Q359" s="2348"/>
      <c r="R359" s="645"/>
      <c r="S359" s="645"/>
      <c r="T359" s="646"/>
      <c r="U359" s="1259"/>
      <c r="V359" s="4868" t="s">
        <v>1416</v>
      </c>
    </row>
    <row r="360" spans="1:23" x14ac:dyDescent="0.25">
      <c r="A360" s="9">
        <v>305</v>
      </c>
      <c r="B360" s="4855"/>
      <c r="C360" s="301" t="s">
        <v>220</v>
      </c>
      <c r="D360" s="19">
        <v>44832</v>
      </c>
      <c r="E360" s="384" t="s">
        <v>4931</v>
      </c>
      <c r="F360" s="103">
        <v>50</v>
      </c>
      <c r="G360" s="103">
        <f>AVERAGE(CPVTFC3SG0023!M19:N19)</f>
        <v>1.83405</v>
      </c>
      <c r="H360" s="14">
        <f t="shared" si="57"/>
        <v>6762.4015748031497</v>
      </c>
      <c r="I360" s="338" t="s">
        <v>315</v>
      </c>
      <c r="J360" s="875"/>
      <c r="K360" s="900"/>
      <c r="L360" s="877"/>
      <c r="M360" s="645"/>
      <c r="N360" s="646"/>
      <c r="O360" s="648"/>
      <c r="P360" s="2333"/>
      <c r="Q360" s="2348"/>
      <c r="R360" s="645"/>
      <c r="S360" s="645"/>
      <c r="T360" s="646"/>
      <c r="U360" s="1259"/>
      <c r="V360" s="4869"/>
    </row>
    <row r="361" spans="1:23" x14ac:dyDescent="0.25">
      <c r="A361" s="68">
        <v>306</v>
      </c>
      <c r="B361" s="4854" t="s">
        <v>2934</v>
      </c>
      <c r="C361" s="300" t="s">
        <v>868</v>
      </c>
      <c r="D361" s="65">
        <v>44832</v>
      </c>
      <c r="E361" s="387" t="s">
        <v>4931</v>
      </c>
      <c r="F361" s="164">
        <v>51</v>
      </c>
      <c r="G361" s="164">
        <f>AVERAGE(CPVTFC3SG0023!O19:P19)</f>
        <v>2.2591999999999999</v>
      </c>
      <c r="H361" s="67">
        <f t="shared" si="57"/>
        <v>8436.2204724409457</v>
      </c>
      <c r="I361" s="332" t="s">
        <v>315</v>
      </c>
      <c r="J361" s="1090">
        <v>44873</v>
      </c>
      <c r="K361" s="1091" t="s">
        <v>5450</v>
      </c>
      <c r="L361" s="1092">
        <v>30</v>
      </c>
      <c r="M361" s="1093">
        <f>AVERAGE(CPVTFC3SG0049!Q15:R15)</f>
        <v>0.29820000000000002</v>
      </c>
      <c r="N361" s="1094">
        <f>(M361-0.1837)/0.0141*400</f>
        <v>3248.2269503546108</v>
      </c>
      <c r="O361" s="1340" t="s">
        <v>315</v>
      </c>
      <c r="P361" s="2333"/>
      <c r="Q361" s="2348"/>
      <c r="R361" s="645"/>
      <c r="S361" s="645"/>
      <c r="T361" s="646"/>
      <c r="U361" s="1259"/>
      <c r="V361" s="287"/>
      <c r="W361" s="5">
        <v>1</v>
      </c>
    </row>
    <row r="362" spans="1:23" x14ac:dyDescent="0.25">
      <c r="A362" s="64">
        <v>307</v>
      </c>
      <c r="B362" s="4860"/>
      <c r="C362" s="300" t="s">
        <v>220</v>
      </c>
      <c r="D362" s="65">
        <v>44832</v>
      </c>
      <c r="E362" s="387" t="s">
        <v>4931</v>
      </c>
      <c r="F362" s="164">
        <v>52</v>
      </c>
      <c r="G362" s="164">
        <f>AVERAGE(CPVTFC3SG0023!Q19:R19)</f>
        <v>2.5709</v>
      </c>
      <c r="H362" s="67">
        <f t="shared" si="57"/>
        <v>9663.3858267716532</v>
      </c>
      <c r="I362" s="332" t="s">
        <v>315</v>
      </c>
      <c r="J362" s="1090">
        <v>44873</v>
      </c>
      <c r="K362" s="1091" t="s">
        <v>5450</v>
      </c>
      <c r="L362" s="1092">
        <v>31</v>
      </c>
      <c r="M362" s="1093">
        <f>AVERAGE(CPVTFC3SG0049!S15:T15)</f>
        <v>0.33179999999999998</v>
      </c>
      <c r="N362" s="1094">
        <f>(M362-0.1837)/0.0141*400</f>
        <v>4201.4184397163117</v>
      </c>
      <c r="O362" s="1340" t="s">
        <v>315</v>
      </c>
      <c r="P362" s="695"/>
      <c r="Q362" s="645"/>
      <c r="R362" s="645"/>
      <c r="S362" s="694"/>
      <c r="T362" s="694"/>
      <c r="U362" s="694"/>
    </row>
    <row r="363" spans="1:23" x14ac:dyDescent="0.25">
      <c r="A363" s="68">
        <v>308</v>
      </c>
      <c r="B363" s="4854" t="s">
        <v>2935</v>
      </c>
      <c r="C363" s="300" t="s">
        <v>868</v>
      </c>
      <c r="D363" s="65">
        <v>44832</v>
      </c>
      <c r="E363" s="387" t="s">
        <v>4931</v>
      </c>
      <c r="F363" s="164">
        <v>53</v>
      </c>
      <c r="G363" s="164">
        <f>AVERAGE(CPVTFC3SG0023!S19:T19)</f>
        <v>0.62444999999999995</v>
      </c>
      <c r="H363" s="67">
        <f t="shared" si="57"/>
        <v>2000.1968503937003</v>
      </c>
      <c r="I363" s="332" t="s">
        <v>315</v>
      </c>
      <c r="J363" s="878"/>
      <c r="K363" s="878"/>
      <c r="L363" s="794"/>
      <c r="M363" s="642"/>
      <c r="N363" s="642"/>
      <c r="O363" s="648"/>
      <c r="P363" s="695"/>
      <c r="Q363" s="645"/>
      <c r="R363" s="645"/>
      <c r="S363" s="694"/>
      <c r="T363" s="694"/>
      <c r="U363" s="694"/>
      <c r="V363" s="308"/>
      <c r="W363" s="5">
        <v>1</v>
      </c>
    </row>
    <row r="364" spans="1:23" x14ac:dyDescent="0.25">
      <c r="A364" s="64">
        <v>309</v>
      </c>
      <c r="B364" s="4860"/>
      <c r="C364" s="300" t="s">
        <v>220</v>
      </c>
      <c r="D364" s="65">
        <v>44832</v>
      </c>
      <c r="E364" s="387" t="s">
        <v>4931</v>
      </c>
      <c r="F364" s="164">
        <v>54</v>
      </c>
      <c r="G364" s="164">
        <f>AVERAGE(CPVTFC3SG0023!U19:V19)</f>
        <v>0.53384999999999994</v>
      </c>
      <c r="H364" s="67">
        <f t="shared" si="57"/>
        <v>1643.5039370078737</v>
      </c>
      <c r="I364" s="332" t="s">
        <v>315</v>
      </c>
      <c r="J364" s="878"/>
      <c r="K364" s="878"/>
      <c r="L364" s="877"/>
      <c r="M364" s="888"/>
      <c r="N364" s="642"/>
      <c r="O364" s="648"/>
      <c r="P364" s="695"/>
      <c r="Q364" s="645"/>
      <c r="R364" s="645"/>
      <c r="S364" s="694"/>
      <c r="T364" s="694"/>
      <c r="U364" s="694"/>
      <c r="V364" s="287"/>
    </row>
    <row r="365" spans="1:23" x14ac:dyDescent="0.25">
      <c r="A365" s="68">
        <v>310</v>
      </c>
      <c r="B365" s="4854" t="s">
        <v>2936</v>
      </c>
      <c r="C365" s="300" t="s">
        <v>868</v>
      </c>
      <c r="D365" s="65">
        <v>44832</v>
      </c>
      <c r="E365" s="387" t="s">
        <v>4931</v>
      </c>
      <c r="F365" s="164">
        <v>55</v>
      </c>
      <c r="G365" s="164">
        <f>AVERAGE(CPVTFC3SG0023!W19:X19)</f>
        <v>2.7742500000000003</v>
      </c>
      <c r="H365" s="67">
        <f t="shared" si="57"/>
        <v>10463.976377952757</v>
      </c>
      <c r="I365" s="332" t="s">
        <v>315</v>
      </c>
      <c r="J365" s="1095">
        <v>44873</v>
      </c>
      <c r="K365" s="1096" t="s">
        <v>5450</v>
      </c>
      <c r="L365" s="1097">
        <v>32</v>
      </c>
      <c r="M365" s="1098">
        <f>AVERAGE(CPVTFC3SG0049!U15:V15)</f>
        <v>2.6305499999999999</v>
      </c>
      <c r="N365" s="1099">
        <f>(M365-0.1837)/0.0141*400</f>
        <v>69414.184397163132</v>
      </c>
      <c r="O365" s="1339" t="s">
        <v>315</v>
      </c>
      <c r="P365" s="695"/>
      <c r="Q365" s="645"/>
      <c r="R365" s="645"/>
      <c r="S365" s="694"/>
      <c r="T365" s="694"/>
      <c r="U365" s="694"/>
      <c r="V365" s="287"/>
      <c r="W365" s="5">
        <v>1</v>
      </c>
    </row>
    <row r="366" spans="1:23" x14ac:dyDescent="0.25">
      <c r="A366" s="64">
        <v>311</v>
      </c>
      <c r="B366" s="4860"/>
      <c r="C366" s="300" t="s">
        <v>220</v>
      </c>
      <c r="D366" s="65">
        <v>44832</v>
      </c>
      <c r="E366" s="387" t="s">
        <v>4931</v>
      </c>
      <c r="F366" s="164">
        <v>56</v>
      </c>
      <c r="G366" s="164">
        <f>AVERAGE(CPVTFC3SG0023!C21:D21)</f>
        <v>2.8624999999999998</v>
      </c>
      <c r="H366" s="67">
        <f t="shared" si="57"/>
        <v>10811.417322834644</v>
      </c>
      <c r="I366" s="332" t="s">
        <v>315</v>
      </c>
      <c r="J366" s="1095">
        <v>44873</v>
      </c>
      <c r="K366" s="1096" t="s">
        <v>5450</v>
      </c>
      <c r="L366" s="1097">
        <v>33</v>
      </c>
      <c r="M366" s="1098">
        <f>AVERAGE(CPVTFC3SG0049!W15:X15)</f>
        <v>2.4562499999999998</v>
      </c>
      <c r="N366" s="1099">
        <f>(M366-0.1837)/0.0141*400</f>
        <v>64469.503546099295</v>
      </c>
      <c r="O366" s="1339" t="s">
        <v>315</v>
      </c>
      <c r="P366" s="2333"/>
      <c r="Q366" s="2348"/>
      <c r="R366" s="645"/>
      <c r="S366" s="645"/>
      <c r="T366" s="646"/>
      <c r="U366" s="1259"/>
    </row>
    <row r="367" spans="1:23" x14ac:dyDescent="0.25">
      <c r="A367" s="68">
        <v>312</v>
      </c>
      <c r="B367" s="4854" t="s">
        <v>2937</v>
      </c>
      <c r="C367" s="300" t="s">
        <v>868</v>
      </c>
      <c r="D367" s="65">
        <v>44832</v>
      </c>
      <c r="E367" s="387" t="s">
        <v>4931</v>
      </c>
      <c r="F367" s="164">
        <v>57</v>
      </c>
      <c r="G367" s="164">
        <f>AVERAGE(CPVTFC3SG0023!E21:F21)</f>
        <v>2.9153000000000002</v>
      </c>
      <c r="H367" s="67">
        <f t="shared" si="57"/>
        <v>11019.291338582678</v>
      </c>
      <c r="I367" s="332" t="s">
        <v>315</v>
      </c>
      <c r="J367" s="1095">
        <v>44873</v>
      </c>
      <c r="K367" s="1096" t="s">
        <v>5450</v>
      </c>
      <c r="L367" s="1097">
        <v>34</v>
      </c>
      <c r="M367" s="1098">
        <f>AVERAGE(CPVTFC3SG0049!C17:D17)</f>
        <v>2.5320999999999998</v>
      </c>
      <c r="N367" s="1099">
        <f>(M367-0.1837)/0.0141*400</f>
        <v>66621.276595744683</v>
      </c>
      <c r="O367" s="1339" t="s">
        <v>315</v>
      </c>
      <c r="P367" s="2333"/>
      <c r="Q367" s="2348"/>
      <c r="R367" s="645"/>
      <c r="S367" s="645"/>
      <c r="T367" s="646"/>
      <c r="U367" s="1259"/>
      <c r="W367" s="5">
        <v>1</v>
      </c>
    </row>
    <row r="368" spans="1:23" x14ac:dyDescent="0.25">
      <c r="A368" s="64">
        <v>313</v>
      </c>
      <c r="B368" s="4860"/>
      <c r="C368" s="300" t="s">
        <v>220</v>
      </c>
      <c r="D368" s="65">
        <v>44832</v>
      </c>
      <c r="E368" s="387" t="s">
        <v>4931</v>
      </c>
      <c r="F368" s="164">
        <v>58</v>
      </c>
      <c r="G368" s="164">
        <f>AVERAGE(CPVTFC3SG0023!G21:H21)</f>
        <v>2.8445</v>
      </c>
      <c r="H368" s="67">
        <f t="shared" si="57"/>
        <v>10740.551181102363</v>
      </c>
      <c r="I368" s="332" t="s">
        <v>315</v>
      </c>
      <c r="J368" s="1095">
        <v>44873</v>
      </c>
      <c r="K368" s="1096" t="s">
        <v>5450</v>
      </c>
      <c r="L368" s="1097">
        <v>35</v>
      </c>
      <c r="M368" s="1098">
        <f>AVERAGE(CPVTFC3SG0049!E17:F17)</f>
        <v>2.25135</v>
      </c>
      <c r="N368" s="1099">
        <f>(M368-0.1837)/0.0141*400</f>
        <v>58656.737588652482</v>
      </c>
      <c r="O368" s="1339" t="s">
        <v>315</v>
      </c>
      <c r="P368" s="2333"/>
      <c r="Q368" s="2348"/>
      <c r="R368" s="645"/>
      <c r="S368" s="645"/>
      <c r="T368" s="646"/>
      <c r="U368" s="1259"/>
    </row>
    <row r="369" spans="1:23" x14ac:dyDescent="0.25">
      <c r="A369" s="68">
        <v>314</v>
      </c>
      <c r="B369" s="4854" t="s">
        <v>2938</v>
      </c>
      <c r="C369" s="300" t="s">
        <v>868</v>
      </c>
      <c r="D369" s="65">
        <v>44832</v>
      </c>
      <c r="E369" s="387" t="s">
        <v>4931</v>
      </c>
      <c r="F369" s="164">
        <v>59</v>
      </c>
      <c r="G369" s="164">
        <f>AVERAGE(CPVTFC3SG0023!I21:J21)</f>
        <v>0.96894999999999998</v>
      </c>
      <c r="H369" s="67">
        <f t="shared" si="57"/>
        <v>3356.4960629921261</v>
      </c>
      <c r="I369" s="332" t="s">
        <v>315</v>
      </c>
      <c r="J369" s="891"/>
      <c r="K369" s="642"/>
      <c r="L369" s="892"/>
      <c r="M369" s="893"/>
      <c r="N369" s="894"/>
      <c r="O369" s="648"/>
      <c r="P369" s="695"/>
      <c r="Q369" s="645"/>
      <c r="R369" s="645"/>
      <c r="S369" s="694"/>
      <c r="T369" s="694"/>
      <c r="U369" s="694"/>
      <c r="W369" s="5">
        <v>1</v>
      </c>
    </row>
    <row r="370" spans="1:23" x14ac:dyDescent="0.25">
      <c r="A370" s="64">
        <v>315</v>
      </c>
      <c r="B370" s="4860"/>
      <c r="C370" s="300" t="s">
        <v>220</v>
      </c>
      <c r="D370" s="65">
        <v>44832</v>
      </c>
      <c r="E370" s="387" t="s">
        <v>4931</v>
      </c>
      <c r="F370" s="164">
        <v>60</v>
      </c>
      <c r="G370" s="164">
        <f>AVERAGE(CPVTFC3SG0023!K21:L21)</f>
        <v>1.2878500000000002</v>
      </c>
      <c r="H370" s="67">
        <f t="shared" si="57"/>
        <v>4612.0078740157487</v>
      </c>
      <c r="I370" s="332" t="s">
        <v>315</v>
      </c>
      <c r="J370" s="891"/>
      <c r="K370" s="642"/>
      <c r="L370" s="892"/>
      <c r="M370" s="893"/>
      <c r="N370" s="894"/>
      <c r="O370" s="648"/>
      <c r="P370" s="2341"/>
      <c r="Q370" s="645"/>
      <c r="R370" s="645"/>
      <c r="S370" s="694"/>
      <c r="T370" s="694"/>
      <c r="U370" s="694"/>
    </row>
    <row r="371" spans="1:23" x14ac:dyDescent="0.25">
      <c r="A371" s="68">
        <v>316</v>
      </c>
      <c r="B371" s="4854" t="s">
        <v>2939</v>
      </c>
      <c r="C371" s="300" t="s">
        <v>868</v>
      </c>
      <c r="D371" s="65">
        <v>44832</v>
      </c>
      <c r="E371" s="387" t="s">
        <v>4931</v>
      </c>
      <c r="F371" s="164">
        <v>61</v>
      </c>
      <c r="G371" s="164">
        <f>AVERAGE(CPVTFC3SG0023!M21:N21)</f>
        <v>2.8762999999999996</v>
      </c>
      <c r="H371" s="67">
        <f t="shared" si="57"/>
        <v>10865.748031496063</v>
      </c>
      <c r="I371" s="332" t="s">
        <v>315</v>
      </c>
      <c r="J371" s="1095">
        <v>44873</v>
      </c>
      <c r="K371" s="1096" t="s">
        <v>5450</v>
      </c>
      <c r="L371" s="1097">
        <v>36</v>
      </c>
      <c r="M371" s="1098">
        <f>AVERAGE(CPVTFC3SG0049!G17:H17)</f>
        <v>1.84165</v>
      </c>
      <c r="N371" s="1099">
        <f>(M371-0.1837)/0.0141*400</f>
        <v>47034.042553191488</v>
      </c>
      <c r="O371" s="1339" t="s">
        <v>315</v>
      </c>
      <c r="P371" s="695"/>
      <c r="Q371" s="645"/>
      <c r="R371" s="645"/>
      <c r="S371" s="694"/>
      <c r="T371" s="694"/>
      <c r="U371" s="694"/>
      <c r="W371" s="5">
        <v>1</v>
      </c>
    </row>
    <row r="372" spans="1:23" x14ac:dyDescent="0.25">
      <c r="A372" s="64">
        <v>317</v>
      </c>
      <c r="B372" s="4860"/>
      <c r="C372" s="300" t="s">
        <v>220</v>
      </c>
      <c r="D372" s="65">
        <v>44832</v>
      </c>
      <c r="E372" s="387" t="s">
        <v>4931</v>
      </c>
      <c r="F372" s="164">
        <v>62</v>
      </c>
      <c r="G372" s="164">
        <f>AVERAGE(CPVTFC3SG0023!O21:P21)</f>
        <v>2.87</v>
      </c>
      <c r="H372" s="67">
        <f t="shared" si="57"/>
        <v>10840.944881889764</v>
      </c>
      <c r="I372" s="332" t="s">
        <v>315</v>
      </c>
      <c r="J372" s="1095">
        <v>44873</v>
      </c>
      <c r="K372" s="1096" t="s">
        <v>5450</v>
      </c>
      <c r="L372" s="1097">
        <v>37</v>
      </c>
      <c r="M372" s="1098">
        <f>AVERAGE(CPVTFC3SG0049!I17:J17)</f>
        <v>1.3519000000000001</v>
      </c>
      <c r="N372" s="1099">
        <f>(M372-0.1837)/0.0141*400</f>
        <v>33140.425531914902</v>
      </c>
      <c r="O372" s="1339" t="s">
        <v>315</v>
      </c>
      <c r="P372" s="695"/>
      <c r="Q372" s="645"/>
      <c r="R372" s="645"/>
      <c r="S372" s="694"/>
      <c r="T372" s="694"/>
      <c r="U372" s="694"/>
    </row>
    <row r="373" spans="1:23" x14ac:dyDescent="0.25">
      <c r="A373" s="8">
        <v>318</v>
      </c>
      <c r="B373" s="4845" t="s">
        <v>2940</v>
      </c>
      <c r="C373" s="293" t="s">
        <v>868</v>
      </c>
      <c r="D373" s="18">
        <v>44832</v>
      </c>
      <c r="E373" s="380" t="s">
        <v>4931</v>
      </c>
      <c r="F373" s="102">
        <v>63</v>
      </c>
      <c r="G373" s="102">
        <f>AVERAGE(CPVTFC3SG0023!Q21:R21)</f>
        <v>7.2899999999999993E-2</v>
      </c>
      <c r="H373" s="13">
        <f t="shared" si="57"/>
        <v>-171.25984251968509</v>
      </c>
      <c r="I373" s="335" t="s">
        <v>314</v>
      </c>
      <c r="J373" s="891"/>
      <c r="K373" s="642"/>
      <c r="L373" s="892"/>
      <c r="M373" s="893"/>
      <c r="N373" s="894"/>
      <c r="O373" s="648"/>
      <c r="P373" s="695"/>
      <c r="Q373" s="645"/>
      <c r="R373" s="645"/>
      <c r="S373" s="694"/>
      <c r="T373" s="694"/>
      <c r="U373" s="694"/>
      <c r="V373" s="4868" t="s">
        <v>1416</v>
      </c>
    </row>
    <row r="374" spans="1:23" ht="15.75" thickBot="1" x14ac:dyDescent="0.3">
      <c r="A374" s="524">
        <v>319</v>
      </c>
      <c r="B374" s="4839"/>
      <c r="C374" s="336" t="s">
        <v>220</v>
      </c>
      <c r="D374" s="79">
        <v>44832</v>
      </c>
      <c r="E374" s="525" t="s">
        <v>4931</v>
      </c>
      <c r="F374" s="173">
        <v>64</v>
      </c>
      <c r="G374" s="173">
        <f>AVERAGE(CPVTFC3SG0023!S21:T21)</f>
        <v>0.75019999999999998</v>
      </c>
      <c r="H374" s="81">
        <f t="shared" si="57"/>
        <v>2495.2755905511808</v>
      </c>
      <c r="I374" s="1346" t="s">
        <v>315</v>
      </c>
      <c r="J374" s="967"/>
      <c r="K374" s="1267"/>
      <c r="L374" s="794"/>
      <c r="M374" s="969"/>
      <c r="N374" s="970"/>
      <c r="O374" s="657"/>
      <c r="P374" s="1586"/>
      <c r="Q374" s="969"/>
      <c r="R374" s="969"/>
      <c r="S374" s="1268"/>
      <c r="T374" s="1268"/>
      <c r="U374" s="1268"/>
      <c r="V374" s="4869"/>
    </row>
    <row r="375" spans="1:23" x14ac:dyDescent="0.25">
      <c r="A375" s="475">
        <v>320</v>
      </c>
      <c r="B375" s="4852" t="s">
        <v>2941</v>
      </c>
      <c r="C375" s="1282" t="s">
        <v>868</v>
      </c>
      <c r="D375" s="407">
        <v>44832</v>
      </c>
      <c r="E375" s="477" t="s">
        <v>4931</v>
      </c>
      <c r="F375" s="478">
        <v>65</v>
      </c>
      <c r="G375" s="478">
        <f>AVERAGE(CPVTFC3SG0023!U21:V21)</f>
        <v>2.8475999999999999</v>
      </c>
      <c r="H375" s="405">
        <f t="shared" si="57"/>
        <v>10752.755905511811</v>
      </c>
      <c r="I375" s="1350" t="s">
        <v>315</v>
      </c>
      <c r="J375" s="1369">
        <v>44873</v>
      </c>
      <c r="K375" s="1370" t="s">
        <v>5450</v>
      </c>
      <c r="L375" s="1371">
        <v>38</v>
      </c>
      <c r="M375" s="1372">
        <f>AVERAGE(CPVTFC3SG0049!K17:L17)</f>
        <v>0.87080000000000002</v>
      </c>
      <c r="N375" s="1373">
        <f>(M375-0.1837)/0.0141*400</f>
        <v>19492.198581560286</v>
      </c>
      <c r="O375" s="1374" t="s">
        <v>315</v>
      </c>
      <c r="P375" s="2343">
        <v>44881</v>
      </c>
      <c r="Q375" s="2356" t="s">
        <v>5476</v>
      </c>
      <c r="R375" s="409">
        <v>113</v>
      </c>
      <c r="S375" s="409">
        <f>AVERAGE(CPVTFC3SG0057!B16:C16)</f>
        <v>0.73114999999999997</v>
      </c>
      <c r="T375" s="405">
        <f t="shared" ref="T375:T378" si="62">(S375-0.128)/0.0135*66</f>
        <v>2948.7333333333331</v>
      </c>
      <c r="U375" s="1376" t="s">
        <v>5479</v>
      </c>
      <c r="W375" s="5">
        <v>1</v>
      </c>
    </row>
    <row r="376" spans="1:23" x14ac:dyDescent="0.25">
      <c r="A376" s="504"/>
      <c r="B376" s="4859"/>
      <c r="C376" s="1269" t="s">
        <v>5448</v>
      </c>
      <c r="D376" s="1286"/>
      <c r="E376" s="1287"/>
      <c r="F376" s="1288"/>
      <c r="G376" s="1288"/>
      <c r="H376" s="831"/>
      <c r="I376" s="1353"/>
      <c r="J376" s="1576"/>
      <c r="K376" s="1577"/>
      <c r="L376" s="1578"/>
      <c r="M376" s="1579"/>
      <c r="N376" s="1580"/>
      <c r="O376" s="1581"/>
      <c r="P376" s="3500">
        <v>44895</v>
      </c>
      <c r="Q376" s="145" t="s">
        <v>5570</v>
      </c>
      <c r="R376" s="145">
        <v>42</v>
      </c>
      <c r="S376" s="145">
        <f>AVERAGE(CPVTFC3SG0083!S17:T17)</f>
        <v>0.5495000000000001</v>
      </c>
      <c r="T376" s="4002">
        <f t="shared" ref="T376" si="63">(S376-0.15)/0.0138*66</f>
        <v>1910.652173913044</v>
      </c>
      <c r="U376" s="4252" t="s">
        <v>315</v>
      </c>
    </row>
    <row r="377" spans="1:23" x14ac:dyDescent="0.25">
      <c r="A377" s="586"/>
      <c r="B377" s="4859"/>
      <c r="C377" s="300" t="s">
        <v>863</v>
      </c>
      <c r="D377" s="1149"/>
      <c r="E377" s="1264"/>
      <c r="F377" s="695"/>
      <c r="G377" s="695"/>
      <c r="H377" s="646"/>
      <c r="I377" s="1344"/>
      <c r="J377" s="1100"/>
      <c r="K377" s="1101"/>
      <c r="L377" s="1102"/>
      <c r="M377" s="1103"/>
      <c r="N377" s="1104"/>
      <c r="O377" s="1363"/>
      <c r="P377" s="2344">
        <v>44881</v>
      </c>
      <c r="Q377" s="2351" t="s">
        <v>5476</v>
      </c>
      <c r="R377" s="66">
        <v>114</v>
      </c>
      <c r="S377" s="66">
        <f>AVERAGE(CPVTFC3SG0057!D16:E16)</f>
        <v>0.39934999999999998</v>
      </c>
      <c r="T377" s="67">
        <f t="shared" si="62"/>
        <v>1326.6</v>
      </c>
      <c r="U377" s="1377" t="s">
        <v>315</v>
      </c>
    </row>
    <row r="378" spans="1:23" ht="15.75" thickBot="1" x14ac:dyDescent="0.3">
      <c r="A378" s="481">
        <v>321</v>
      </c>
      <c r="B378" s="4853"/>
      <c r="C378" s="1284" t="s">
        <v>220</v>
      </c>
      <c r="D378" s="412">
        <v>44832</v>
      </c>
      <c r="E378" s="484" t="s">
        <v>4931</v>
      </c>
      <c r="F378" s="485">
        <v>66</v>
      </c>
      <c r="G378" s="485">
        <f>AVERAGE(CPVTFC3SG0023!W21:X21)</f>
        <v>1.7135500000000001</v>
      </c>
      <c r="H378" s="415">
        <f t="shared" ref="H378:H445" si="64">(G378-0.1164)/0.0127*50</f>
        <v>6287.9921259842522</v>
      </c>
      <c r="I378" s="1352" t="s">
        <v>315</v>
      </c>
      <c r="J378" s="791"/>
      <c r="K378" s="791"/>
      <c r="L378" s="792"/>
      <c r="M378" s="778"/>
      <c r="N378" s="778"/>
      <c r="O378" s="1306"/>
      <c r="P378" s="2345">
        <v>44881</v>
      </c>
      <c r="Q378" s="2357" t="s">
        <v>5476</v>
      </c>
      <c r="R378" s="595">
        <v>115</v>
      </c>
      <c r="S378" s="595">
        <f>AVERAGE(CPVTFC3SG0057!F16:G16)</f>
        <v>0.28870000000000001</v>
      </c>
      <c r="T378" s="225">
        <f t="shared" si="62"/>
        <v>785.6444444444445</v>
      </c>
      <c r="U378" s="1378" t="s">
        <v>314</v>
      </c>
    </row>
    <row r="379" spans="1:23" x14ac:dyDescent="0.25">
      <c r="A379" s="174">
        <v>322</v>
      </c>
      <c r="B379" s="4859" t="s">
        <v>2942</v>
      </c>
      <c r="C379" s="1269" t="s">
        <v>868</v>
      </c>
      <c r="D379" s="115">
        <v>44832</v>
      </c>
      <c r="E379" s="388" t="s">
        <v>4931</v>
      </c>
      <c r="F379" s="444">
        <v>67</v>
      </c>
      <c r="G379" s="444">
        <f>AVERAGE(CPVTFC3SG0023!C23:D23)</f>
        <v>0.4667</v>
      </c>
      <c r="H379" s="117">
        <f t="shared" si="64"/>
        <v>1379.1338582677167</v>
      </c>
      <c r="I379" s="332" t="s">
        <v>315</v>
      </c>
      <c r="J379" s="1364"/>
      <c r="K379" s="656"/>
      <c r="L379" s="1365"/>
      <c r="M379" s="1366"/>
      <c r="N379" s="1367"/>
      <c r="O379" s="672"/>
      <c r="P379" s="2339"/>
      <c r="Q379" s="2358"/>
      <c r="R379" s="830"/>
      <c r="S379" s="830"/>
      <c r="T379" s="831"/>
      <c r="U379" s="1368"/>
      <c r="V379" s="4868" t="s">
        <v>1416</v>
      </c>
      <c r="W379" s="5">
        <v>1</v>
      </c>
    </row>
    <row r="380" spans="1:23" x14ac:dyDescent="0.25">
      <c r="A380" s="64">
        <v>323</v>
      </c>
      <c r="B380" s="4860"/>
      <c r="C380" s="300" t="s">
        <v>220</v>
      </c>
      <c r="D380" s="65">
        <v>44832</v>
      </c>
      <c r="E380" s="387" t="s">
        <v>4931</v>
      </c>
      <c r="F380" s="164">
        <v>68</v>
      </c>
      <c r="G380" s="164">
        <f>AVERAGE(CPVTFC3SG0023!E23:F23)</f>
        <v>2.8428</v>
      </c>
      <c r="H380" s="67">
        <f t="shared" si="64"/>
        <v>10733.858267716536</v>
      </c>
      <c r="I380" s="332" t="s">
        <v>315</v>
      </c>
      <c r="J380" s="875"/>
      <c r="K380" s="900"/>
      <c r="L380" s="877"/>
      <c r="M380" s="645"/>
      <c r="N380" s="646"/>
      <c r="O380" s="648"/>
      <c r="P380" s="2333"/>
      <c r="Q380" s="2348"/>
      <c r="R380" s="645"/>
      <c r="S380" s="645"/>
      <c r="T380" s="646"/>
      <c r="U380" s="1259"/>
      <c r="V380" s="4869"/>
    </row>
    <row r="381" spans="1:23" x14ac:dyDescent="0.25">
      <c r="A381" s="68">
        <v>324</v>
      </c>
      <c r="B381" s="840" t="s">
        <v>2943</v>
      </c>
      <c r="C381" s="300" t="s">
        <v>868</v>
      </c>
      <c r="D381" s="65">
        <v>44832</v>
      </c>
      <c r="E381" s="387" t="s">
        <v>4931</v>
      </c>
      <c r="F381" s="164">
        <v>69</v>
      </c>
      <c r="G381" s="164">
        <f>AVERAGE(CPVTFC3SG0023!G23:H23)</f>
        <v>0.95964999999999989</v>
      </c>
      <c r="H381" s="67">
        <f t="shared" si="64"/>
        <v>3319.8818897637793</v>
      </c>
      <c r="I381" s="332" t="s">
        <v>315</v>
      </c>
      <c r="J381" s="875"/>
      <c r="K381" s="900"/>
      <c r="L381" s="877"/>
      <c r="M381" s="645"/>
      <c r="N381" s="646"/>
      <c r="O381" s="648"/>
      <c r="P381" s="695"/>
      <c r="Q381" s="645"/>
      <c r="R381" s="645"/>
      <c r="S381" s="694"/>
      <c r="T381" s="694"/>
      <c r="U381" s="694"/>
      <c r="W381" s="5">
        <v>1</v>
      </c>
    </row>
    <row r="382" spans="1:23" x14ac:dyDescent="0.25">
      <c r="A382" s="64">
        <v>325</v>
      </c>
      <c r="B382" s="840" t="s">
        <v>2943</v>
      </c>
      <c r="C382" s="300" t="s">
        <v>220</v>
      </c>
      <c r="D382" s="65">
        <v>44832</v>
      </c>
      <c r="E382" s="387" t="s">
        <v>4931</v>
      </c>
      <c r="F382" s="164">
        <v>70</v>
      </c>
      <c r="G382" s="164">
        <f>AVERAGE(CPVTFC3SG0023!I23:J23)</f>
        <v>2.9413</v>
      </c>
      <c r="H382" s="67">
        <f t="shared" si="64"/>
        <v>11121.653543307088</v>
      </c>
      <c r="I382" s="332" t="s">
        <v>315</v>
      </c>
      <c r="J382" s="1095">
        <v>44873</v>
      </c>
      <c r="K382" s="1096" t="s">
        <v>5450</v>
      </c>
      <c r="L382" s="1097">
        <v>39</v>
      </c>
      <c r="M382" s="1098">
        <f>AVERAGE(CPVTFC3SG0049!M17:N17)</f>
        <v>1.8146</v>
      </c>
      <c r="N382" s="1099">
        <f>(M382-0.1837)/0.0141*400</f>
        <v>46266.666666666672</v>
      </c>
      <c r="O382" s="1339" t="s">
        <v>315</v>
      </c>
      <c r="P382" s="695"/>
      <c r="Q382" s="645"/>
      <c r="R382" s="645"/>
      <c r="S382" s="694"/>
      <c r="T382" s="694"/>
      <c r="U382" s="694"/>
    </row>
    <row r="383" spans="1:23" x14ac:dyDescent="0.25">
      <c r="A383" s="68">
        <v>326</v>
      </c>
      <c r="B383" s="4854" t="s">
        <v>2944</v>
      </c>
      <c r="C383" s="300" t="s">
        <v>868</v>
      </c>
      <c r="D383" s="65">
        <v>44832</v>
      </c>
      <c r="E383" s="387" t="s">
        <v>4931</v>
      </c>
      <c r="F383" s="164">
        <v>71</v>
      </c>
      <c r="G383" s="164">
        <f>AVERAGE(CPVTFC3SG0023!K23:L23)</f>
        <v>0.87660000000000005</v>
      </c>
      <c r="H383" s="67">
        <f t="shared" si="64"/>
        <v>2992.9133858267719</v>
      </c>
      <c r="I383" s="332" t="s">
        <v>315</v>
      </c>
      <c r="J383" s="891"/>
      <c r="K383" s="642"/>
      <c r="L383" s="892"/>
      <c r="M383" s="893"/>
      <c r="N383" s="894"/>
      <c r="O383" s="648"/>
      <c r="P383" s="695"/>
      <c r="Q383" s="645"/>
      <c r="R383" s="645"/>
      <c r="S383" s="694"/>
      <c r="T383" s="694"/>
      <c r="U383" s="694"/>
      <c r="V383" s="308"/>
      <c r="W383" s="5">
        <v>1</v>
      </c>
    </row>
    <row r="384" spans="1:23" x14ac:dyDescent="0.25">
      <c r="A384" s="64">
        <v>327</v>
      </c>
      <c r="B384" s="4860"/>
      <c r="C384" s="300" t="s">
        <v>220</v>
      </c>
      <c r="D384" s="65">
        <v>44832</v>
      </c>
      <c r="E384" s="387" t="s">
        <v>4931</v>
      </c>
      <c r="F384" s="164">
        <v>72</v>
      </c>
      <c r="G384" s="164">
        <f>AVERAGE(CPVTFC3SG0023!M23:N23)</f>
        <v>0.64710000000000001</v>
      </c>
      <c r="H384" s="67">
        <f t="shared" si="64"/>
        <v>2089.3700787401576</v>
      </c>
      <c r="I384" s="332" t="s">
        <v>315</v>
      </c>
      <c r="J384" s="878"/>
      <c r="K384" s="878"/>
      <c r="L384" s="877"/>
      <c r="M384" s="642"/>
      <c r="N384" s="642"/>
      <c r="O384" s="648"/>
      <c r="P384" s="2341"/>
      <c r="Q384" s="645"/>
      <c r="R384" s="645"/>
      <c r="S384" s="694"/>
      <c r="T384" s="694"/>
      <c r="U384" s="694"/>
      <c r="V384" s="287"/>
    </row>
    <row r="385" spans="1:23" x14ac:dyDescent="0.25">
      <c r="A385" s="68">
        <v>328</v>
      </c>
      <c r="B385" s="4854" t="s">
        <v>2945</v>
      </c>
      <c r="C385" s="300" t="s">
        <v>868</v>
      </c>
      <c r="D385" s="65">
        <v>44832</v>
      </c>
      <c r="E385" s="387" t="s">
        <v>4931</v>
      </c>
      <c r="F385" s="164">
        <v>73</v>
      </c>
      <c r="G385" s="164">
        <f>AVERAGE(CPVTFC3SG0023!O23:P23)</f>
        <v>0.54620000000000002</v>
      </c>
      <c r="H385" s="67">
        <f t="shared" si="64"/>
        <v>1692.1259842519685</v>
      </c>
      <c r="I385" s="1361" t="s">
        <v>315</v>
      </c>
      <c r="J385" s="875"/>
      <c r="K385" s="876"/>
      <c r="L385" s="877"/>
      <c r="M385" s="645"/>
      <c r="N385" s="646"/>
      <c r="O385" s="648"/>
      <c r="P385" s="695"/>
      <c r="Q385" s="645"/>
      <c r="R385" s="645"/>
      <c r="S385" s="694"/>
      <c r="T385" s="694"/>
      <c r="U385" s="694"/>
      <c r="W385" s="5">
        <v>1</v>
      </c>
    </row>
    <row r="386" spans="1:23" x14ac:dyDescent="0.25">
      <c r="A386" s="64">
        <v>329</v>
      </c>
      <c r="B386" s="4860"/>
      <c r="C386" s="300" t="s">
        <v>220</v>
      </c>
      <c r="D386" s="65">
        <v>44832</v>
      </c>
      <c r="E386" s="387" t="s">
        <v>4931</v>
      </c>
      <c r="F386" s="164">
        <v>74</v>
      </c>
      <c r="G386" s="164">
        <f>AVERAGE(CPVTFC3SG0023!Q23:R23)</f>
        <v>0.65090000000000003</v>
      </c>
      <c r="H386" s="67">
        <f t="shared" si="64"/>
        <v>2104.3307086614172</v>
      </c>
      <c r="I386" s="332" t="s">
        <v>315</v>
      </c>
      <c r="J386" s="875"/>
      <c r="K386" s="876"/>
      <c r="L386" s="877"/>
      <c r="M386" s="645"/>
      <c r="N386" s="646"/>
      <c r="O386" s="648"/>
      <c r="P386" s="2341"/>
      <c r="Q386" s="645"/>
      <c r="R386" s="645"/>
      <c r="S386" s="694"/>
      <c r="T386" s="694"/>
      <c r="U386" s="694"/>
    </row>
    <row r="387" spans="1:23" x14ac:dyDescent="0.25">
      <c r="A387" s="68">
        <v>330</v>
      </c>
      <c r="B387" s="4854" t="s">
        <v>2946</v>
      </c>
      <c r="C387" s="300" t="s">
        <v>868</v>
      </c>
      <c r="D387" s="65">
        <v>44832</v>
      </c>
      <c r="E387" s="387" t="s">
        <v>4931</v>
      </c>
      <c r="F387" s="164">
        <v>75</v>
      </c>
      <c r="G387" s="164">
        <f>AVERAGE(CPVTFC3SG0023!S23:T23)</f>
        <v>2.2864</v>
      </c>
      <c r="H387" s="67">
        <f t="shared" si="64"/>
        <v>8543.3070866141734</v>
      </c>
      <c r="I387" s="332" t="s">
        <v>315</v>
      </c>
      <c r="J387" s="1090">
        <v>44873</v>
      </c>
      <c r="K387" s="1091" t="s">
        <v>5450</v>
      </c>
      <c r="L387" s="1092">
        <v>40</v>
      </c>
      <c r="M387" s="1093">
        <f>AVERAGE(CPVTFC3SG0049!O17:P17)</f>
        <v>0.29905000000000004</v>
      </c>
      <c r="N387" s="1094">
        <f>(M387-0.1837)/0.0141*400</f>
        <v>3272.340425531916</v>
      </c>
      <c r="O387" s="1340" t="s">
        <v>315</v>
      </c>
      <c r="P387" s="2333"/>
      <c r="Q387" s="2348"/>
      <c r="R387" s="645"/>
      <c r="S387" s="645"/>
      <c r="T387" s="646"/>
      <c r="U387" s="1259"/>
      <c r="V387" s="4868" t="s">
        <v>1416</v>
      </c>
      <c r="W387" s="5">
        <v>1</v>
      </c>
    </row>
    <row r="388" spans="1:23" x14ac:dyDescent="0.25">
      <c r="A388" s="64">
        <v>331</v>
      </c>
      <c r="B388" s="4860"/>
      <c r="C388" s="300" t="s">
        <v>220</v>
      </c>
      <c r="D388" s="65">
        <v>44832</v>
      </c>
      <c r="E388" s="387" t="s">
        <v>4931</v>
      </c>
      <c r="F388" s="164">
        <v>76</v>
      </c>
      <c r="G388" s="164">
        <f>AVERAGE(CPVTFC3SG0023!U23:V23)</f>
        <v>2.8498999999999999</v>
      </c>
      <c r="H388" s="67">
        <f t="shared" si="64"/>
        <v>10761.811023622047</v>
      </c>
      <c r="I388" s="332" t="s">
        <v>315</v>
      </c>
      <c r="J388" s="1095">
        <v>44873</v>
      </c>
      <c r="K388" s="1096" t="s">
        <v>5450</v>
      </c>
      <c r="L388" s="1097">
        <v>41</v>
      </c>
      <c r="M388" s="1098">
        <f>AVERAGE(CPVTFC3SG0049!Q17:R17)</f>
        <v>1.42635</v>
      </c>
      <c r="N388" s="1099">
        <f>(M388-0.1837)/0.0141*400</f>
        <v>35252.482269503547</v>
      </c>
      <c r="O388" s="1339" t="s">
        <v>315</v>
      </c>
      <c r="P388" s="2333"/>
      <c r="Q388" s="2348"/>
      <c r="R388" s="645"/>
      <c r="S388" s="645"/>
      <c r="T388" s="646"/>
      <c r="U388" s="1259"/>
      <c r="V388" s="4869"/>
    </row>
    <row r="389" spans="1:23" x14ac:dyDescent="0.25">
      <c r="A389" s="68">
        <v>332</v>
      </c>
      <c r="B389" s="840" t="s">
        <v>2947</v>
      </c>
      <c r="C389" s="300" t="s">
        <v>868</v>
      </c>
      <c r="D389" s="65">
        <v>44832</v>
      </c>
      <c r="E389" s="387" t="s">
        <v>4931</v>
      </c>
      <c r="F389" s="164">
        <v>77</v>
      </c>
      <c r="G389" s="164">
        <f>AVERAGE(CPVTFC3SG0023!W23:X23)</f>
        <v>2.2658499999999999</v>
      </c>
      <c r="H389" s="67">
        <f t="shared" si="64"/>
        <v>8462.4015748031488</v>
      </c>
      <c r="I389" s="332" t="s">
        <v>315</v>
      </c>
      <c r="J389" s="1090">
        <v>44873</v>
      </c>
      <c r="K389" s="1091" t="s">
        <v>5450</v>
      </c>
      <c r="L389" s="1092">
        <v>42</v>
      </c>
      <c r="M389" s="1093">
        <f>AVERAGE(CPVTFC3SG0049!S17:T17)</f>
        <v>0.2712</v>
      </c>
      <c r="N389" s="1094">
        <f>(M389-0.1837)/0.0141*400</f>
        <v>2482.2695035460993</v>
      </c>
      <c r="O389" s="1340" t="s">
        <v>315</v>
      </c>
      <c r="P389" s="2333"/>
      <c r="Q389" s="2348"/>
      <c r="R389" s="645"/>
      <c r="S389" s="645"/>
      <c r="T389" s="646"/>
      <c r="U389" s="1259"/>
      <c r="W389" s="5">
        <v>1</v>
      </c>
    </row>
    <row r="390" spans="1:23" x14ac:dyDescent="0.25">
      <c r="A390" s="64">
        <v>333</v>
      </c>
      <c r="B390" s="840" t="s">
        <v>2947</v>
      </c>
      <c r="C390" s="300" t="s">
        <v>220</v>
      </c>
      <c r="D390" s="65">
        <v>44832</v>
      </c>
      <c r="E390" s="387" t="s">
        <v>4931</v>
      </c>
      <c r="F390" s="164">
        <v>78</v>
      </c>
      <c r="G390" s="164">
        <f>AVERAGE(CPVTFC3SG0023!C25:D25)</f>
        <v>1.4903999999999999</v>
      </c>
      <c r="H390" s="67">
        <f t="shared" si="64"/>
        <v>5409.4488188976375</v>
      </c>
      <c r="I390" s="332" t="s">
        <v>315</v>
      </c>
      <c r="J390" s="891"/>
      <c r="K390" s="642"/>
      <c r="L390" s="892"/>
      <c r="M390" s="893"/>
      <c r="N390" s="894"/>
      <c r="O390" s="648"/>
      <c r="P390" s="2333"/>
      <c r="Q390" s="2348"/>
      <c r="R390" s="645"/>
      <c r="S390" s="645"/>
      <c r="T390" s="646"/>
      <c r="U390" s="1259"/>
    </row>
    <row r="391" spans="1:23" x14ac:dyDescent="0.25">
      <c r="A391" s="68">
        <v>334</v>
      </c>
      <c r="B391" s="840" t="s">
        <v>2948</v>
      </c>
      <c r="C391" s="300" t="s">
        <v>868</v>
      </c>
      <c r="D391" s="65">
        <v>44832</v>
      </c>
      <c r="E391" s="387" t="s">
        <v>4931</v>
      </c>
      <c r="F391" s="164">
        <v>79</v>
      </c>
      <c r="G391" s="164">
        <f>AVERAGE(CPVTFC3SG0023!E25:F25)</f>
        <v>1.7254</v>
      </c>
      <c r="H391" s="67">
        <f t="shared" si="64"/>
        <v>6334.6456692913389</v>
      </c>
      <c r="I391" s="332" t="s">
        <v>315</v>
      </c>
      <c r="J391" s="891"/>
      <c r="K391" s="642"/>
      <c r="L391" s="892"/>
      <c r="M391" s="893"/>
      <c r="N391" s="894"/>
      <c r="O391" s="648"/>
      <c r="P391" s="695"/>
      <c r="Q391" s="645"/>
      <c r="R391" s="645"/>
      <c r="S391" s="694"/>
      <c r="T391" s="694"/>
      <c r="U391" s="694"/>
      <c r="W391" s="5">
        <v>1</v>
      </c>
    </row>
    <row r="392" spans="1:23" x14ac:dyDescent="0.25">
      <c r="A392" s="64">
        <v>335</v>
      </c>
      <c r="B392" s="840" t="s">
        <v>2948</v>
      </c>
      <c r="C392" s="300" t="s">
        <v>220</v>
      </c>
      <c r="D392" s="65">
        <v>44832</v>
      </c>
      <c r="E392" s="387" t="s">
        <v>4931</v>
      </c>
      <c r="F392" s="164">
        <v>80</v>
      </c>
      <c r="G392" s="164">
        <f>AVERAGE(CPVTFC3SG0023!G25:H25)</f>
        <v>2.8816999999999999</v>
      </c>
      <c r="H392" s="67">
        <f t="shared" si="64"/>
        <v>10887.007874015748</v>
      </c>
      <c r="I392" s="332" t="s">
        <v>315</v>
      </c>
      <c r="J392" s="1095">
        <v>44873</v>
      </c>
      <c r="K392" s="1096" t="s">
        <v>5450</v>
      </c>
      <c r="L392" s="1097">
        <v>43</v>
      </c>
      <c r="M392" s="1098">
        <f>AVERAGE(CPVTFC3SG0049!U17:V17)</f>
        <v>0.93764999999999998</v>
      </c>
      <c r="N392" s="1099">
        <f>(M392-0.1837)/0.0141*400</f>
        <v>21388.652482269503</v>
      </c>
      <c r="O392" s="1339" t="s">
        <v>315</v>
      </c>
      <c r="P392" s="695"/>
      <c r="Q392" s="645"/>
      <c r="R392" s="645"/>
      <c r="S392" s="694"/>
      <c r="T392" s="694"/>
      <c r="U392" s="694"/>
      <c r="V392" s="308"/>
    </row>
    <row r="393" spans="1:23" x14ac:dyDescent="0.25">
      <c r="A393" s="68">
        <v>336</v>
      </c>
      <c r="B393" s="4854" t="s">
        <v>2949</v>
      </c>
      <c r="C393" s="300" t="s">
        <v>868</v>
      </c>
      <c r="D393" s="65">
        <v>44832</v>
      </c>
      <c r="E393" s="387" t="s">
        <v>4931</v>
      </c>
      <c r="F393" s="164">
        <v>81</v>
      </c>
      <c r="G393" s="164">
        <f>AVERAGE(CPVTFC3SG0023!I25:J25)</f>
        <v>0.54974999999999996</v>
      </c>
      <c r="H393" s="67">
        <f t="shared" si="64"/>
        <v>1706.1023622047244</v>
      </c>
      <c r="I393" s="332" t="s">
        <v>315</v>
      </c>
      <c r="J393" s="878"/>
      <c r="K393" s="878"/>
      <c r="L393" s="877"/>
      <c r="M393" s="642"/>
      <c r="N393" s="642"/>
      <c r="O393" s="648"/>
      <c r="P393" s="695"/>
      <c r="Q393" s="645"/>
      <c r="R393" s="645"/>
      <c r="S393" s="694"/>
      <c r="T393" s="694"/>
      <c r="U393" s="694"/>
      <c r="V393" s="4868" t="s">
        <v>1416</v>
      </c>
      <c r="W393" s="5">
        <v>1</v>
      </c>
    </row>
    <row r="394" spans="1:23" x14ac:dyDescent="0.25">
      <c r="A394" s="64">
        <v>337</v>
      </c>
      <c r="B394" s="4860"/>
      <c r="C394" s="300" t="s">
        <v>220</v>
      </c>
      <c r="D394" s="65">
        <v>44832</v>
      </c>
      <c r="E394" s="387" t="s">
        <v>4931</v>
      </c>
      <c r="F394" s="164">
        <v>82</v>
      </c>
      <c r="G394" s="164">
        <f>AVERAGE(CPVTFC3SG0023!K25:L25)</f>
        <v>0.71249999999999991</v>
      </c>
      <c r="H394" s="67">
        <f t="shared" si="64"/>
        <v>2346.8503937007872</v>
      </c>
      <c r="I394" s="332" t="s">
        <v>315</v>
      </c>
      <c r="J394" s="891"/>
      <c r="K394" s="642"/>
      <c r="L394" s="892"/>
      <c r="M394" s="893"/>
      <c r="N394" s="894"/>
      <c r="O394" s="648"/>
      <c r="P394" s="2341"/>
      <c r="Q394" s="645"/>
      <c r="R394" s="645"/>
      <c r="S394" s="694"/>
      <c r="T394" s="694"/>
      <c r="U394" s="694"/>
      <c r="V394" s="4869"/>
    </row>
    <row r="395" spans="1:23" x14ac:dyDescent="0.25">
      <c r="A395" s="68">
        <v>338</v>
      </c>
      <c r="B395" s="4854" t="s">
        <v>2950</v>
      </c>
      <c r="C395" s="300" t="s">
        <v>868</v>
      </c>
      <c r="D395" s="65">
        <v>44832</v>
      </c>
      <c r="E395" s="387" t="s">
        <v>4931</v>
      </c>
      <c r="F395" s="164">
        <v>83</v>
      </c>
      <c r="G395" s="164">
        <f>AVERAGE(CPVTFC3SG0023!M25:N25)</f>
        <v>0.58804999999999996</v>
      </c>
      <c r="H395" s="67">
        <f t="shared" si="64"/>
        <v>1856.8897637795274</v>
      </c>
      <c r="I395" s="332" t="s">
        <v>315</v>
      </c>
      <c r="J395" s="891"/>
      <c r="K395" s="642"/>
      <c r="L395" s="892"/>
      <c r="M395" s="893"/>
      <c r="N395" s="894"/>
      <c r="O395" s="648"/>
      <c r="P395" s="2333"/>
      <c r="Q395" s="2348"/>
      <c r="R395" s="645"/>
      <c r="S395" s="645"/>
      <c r="T395" s="646"/>
      <c r="U395" s="1259"/>
      <c r="V395" s="4868" t="s">
        <v>1416</v>
      </c>
      <c r="W395" s="5">
        <v>1</v>
      </c>
    </row>
    <row r="396" spans="1:23" x14ac:dyDescent="0.25">
      <c r="A396" s="64">
        <v>339</v>
      </c>
      <c r="B396" s="4860"/>
      <c r="C396" s="300" t="s">
        <v>220</v>
      </c>
      <c r="D396" s="65">
        <v>44832</v>
      </c>
      <c r="E396" s="387" t="s">
        <v>4931</v>
      </c>
      <c r="F396" s="164">
        <v>84</v>
      </c>
      <c r="G396" s="164">
        <f>AVERAGE(CPVTFC3SG0023!O25:P25)</f>
        <v>1.9699999999999998</v>
      </c>
      <c r="H396" s="67">
        <f t="shared" si="64"/>
        <v>7297.6377952755893</v>
      </c>
      <c r="I396" s="332" t="s">
        <v>315</v>
      </c>
      <c r="J396" s="875"/>
      <c r="K396" s="876"/>
      <c r="L396" s="877"/>
      <c r="M396" s="645"/>
      <c r="N396" s="646"/>
      <c r="O396" s="648"/>
      <c r="P396" s="2333"/>
      <c r="Q396" s="2348"/>
      <c r="R396" s="645"/>
      <c r="S396" s="645"/>
      <c r="T396" s="646"/>
      <c r="U396" s="1259"/>
      <c r="V396" s="4869"/>
    </row>
    <row r="397" spans="1:23" x14ac:dyDescent="0.25">
      <c r="A397" s="68">
        <v>340</v>
      </c>
      <c r="B397" s="4854" t="s">
        <v>2951</v>
      </c>
      <c r="C397" s="300" t="s">
        <v>868</v>
      </c>
      <c r="D397" s="65">
        <v>44832</v>
      </c>
      <c r="E397" s="387" t="s">
        <v>4931</v>
      </c>
      <c r="F397" s="164">
        <v>85</v>
      </c>
      <c r="G397" s="164">
        <f>AVERAGE(CPVTFC3SG0023!Q25:R25)</f>
        <v>2.8406500000000001</v>
      </c>
      <c r="H397" s="67">
        <f t="shared" si="64"/>
        <v>10725.393700787403</v>
      </c>
      <c r="I397" s="332" t="s">
        <v>315</v>
      </c>
      <c r="J397" s="1095">
        <v>44873</v>
      </c>
      <c r="K397" s="1096" t="s">
        <v>5450</v>
      </c>
      <c r="L397" s="1097">
        <v>44</v>
      </c>
      <c r="M397" s="1098">
        <f>AVERAGE(CPVTFC3SG0049!W17:X17)</f>
        <v>0.89105000000000001</v>
      </c>
      <c r="N397" s="1099">
        <f>(M397-0.1837)/0.0141*400</f>
        <v>20066.666666666668</v>
      </c>
      <c r="O397" s="1339" t="s">
        <v>315</v>
      </c>
      <c r="P397" s="2333"/>
      <c r="Q397" s="2348"/>
      <c r="R397" s="645"/>
      <c r="S397" s="645"/>
      <c r="T397" s="646"/>
      <c r="U397" s="1259"/>
      <c r="V397" s="339"/>
      <c r="W397" s="5">
        <v>1</v>
      </c>
    </row>
    <row r="398" spans="1:23" x14ac:dyDescent="0.25">
      <c r="A398" s="64">
        <v>341</v>
      </c>
      <c r="B398" s="4860"/>
      <c r="C398" s="300" t="s">
        <v>220</v>
      </c>
      <c r="D398" s="65">
        <v>44832</v>
      </c>
      <c r="E398" s="387" t="s">
        <v>4931</v>
      </c>
      <c r="F398" s="164">
        <v>86</v>
      </c>
      <c r="G398" s="164">
        <f>AVERAGE(CPVTFC3SG0023!S25:T25)</f>
        <v>2.8247999999999998</v>
      </c>
      <c r="H398" s="67">
        <f t="shared" si="64"/>
        <v>10662.992125984252</v>
      </c>
      <c r="I398" s="332" t="s">
        <v>315</v>
      </c>
      <c r="J398" s="1095">
        <v>44873</v>
      </c>
      <c r="K398" s="1096" t="s">
        <v>5450</v>
      </c>
      <c r="L398" s="1097">
        <v>45</v>
      </c>
      <c r="M398" s="1098">
        <f>AVERAGE(CPVTFC3SG0049!C19:D19)</f>
        <v>0.75970000000000004</v>
      </c>
      <c r="N398" s="1099">
        <f>(M398-0.1837)/0.0141*400</f>
        <v>16340.425531914898</v>
      </c>
      <c r="O398" s="1339" t="s">
        <v>315</v>
      </c>
      <c r="P398" s="2333"/>
      <c r="Q398" s="2348"/>
      <c r="R398" s="645"/>
      <c r="S398" s="645"/>
      <c r="T398" s="646"/>
      <c r="U398" s="1259"/>
    </row>
    <row r="399" spans="1:23" x14ac:dyDescent="0.25">
      <c r="A399" s="68">
        <v>342</v>
      </c>
      <c r="B399" s="4854" t="s">
        <v>2952</v>
      </c>
      <c r="C399" s="300" t="s">
        <v>868</v>
      </c>
      <c r="D399" s="65">
        <v>44832</v>
      </c>
      <c r="E399" s="387" t="s">
        <v>4931</v>
      </c>
      <c r="F399" s="164">
        <v>87</v>
      </c>
      <c r="G399" s="164">
        <f>AVERAGE(CPVTFC3SG0023!U25:V25)</f>
        <v>2.8332000000000002</v>
      </c>
      <c r="H399" s="67">
        <f t="shared" si="64"/>
        <v>10696.062992125986</v>
      </c>
      <c r="I399" s="332" t="s">
        <v>315</v>
      </c>
      <c r="J399" s="1095">
        <v>44873</v>
      </c>
      <c r="K399" s="1096" t="s">
        <v>5450</v>
      </c>
      <c r="L399" s="1097">
        <v>46</v>
      </c>
      <c r="M399" s="1098">
        <f>AVERAGE(CPVTFC3SG0049!E19:F19)</f>
        <v>1.4883999999999999</v>
      </c>
      <c r="N399" s="1099">
        <f>(M399-0.1837)/0.0141*400</f>
        <v>37012.765957446813</v>
      </c>
      <c r="O399" s="1339" t="s">
        <v>315</v>
      </c>
      <c r="P399" s="695"/>
      <c r="Q399" s="645"/>
      <c r="R399" s="645"/>
      <c r="S399" s="694"/>
      <c r="T399" s="694"/>
      <c r="U399" s="694"/>
      <c r="W399" s="5">
        <v>1</v>
      </c>
    </row>
    <row r="400" spans="1:23" x14ac:dyDescent="0.25">
      <c r="A400" s="64">
        <v>343</v>
      </c>
      <c r="B400" s="4860"/>
      <c r="C400" s="300" t="s">
        <v>220</v>
      </c>
      <c r="D400" s="65">
        <v>44832</v>
      </c>
      <c r="E400" s="387" t="s">
        <v>4931</v>
      </c>
      <c r="F400" s="164">
        <v>88</v>
      </c>
      <c r="G400" s="164">
        <f>AVERAGE(CPVTFC3SG0023!W25:X25)</f>
        <v>2.8201999999999998</v>
      </c>
      <c r="H400" s="67">
        <f t="shared" si="64"/>
        <v>10644.881889763779</v>
      </c>
      <c r="I400" s="332" t="s">
        <v>315</v>
      </c>
      <c r="J400" s="1095">
        <v>44873</v>
      </c>
      <c r="K400" s="1096" t="s">
        <v>5450</v>
      </c>
      <c r="L400" s="1097">
        <v>47</v>
      </c>
      <c r="M400" s="1098">
        <f>AVERAGE(CPVTFC3SG0049!G19:H19)</f>
        <v>1.5527</v>
      </c>
      <c r="N400" s="1099">
        <f>(M400-0.1837)/0.0141*400</f>
        <v>38836.879432624111</v>
      </c>
      <c r="O400" s="1339" t="s">
        <v>315</v>
      </c>
      <c r="P400" s="2341"/>
      <c r="Q400" s="645"/>
      <c r="R400" s="645"/>
      <c r="S400" s="694"/>
      <c r="T400" s="694"/>
      <c r="U400" s="694"/>
    </row>
    <row r="401" spans="1:23" x14ac:dyDescent="0.25">
      <c r="A401" s="101">
        <v>344</v>
      </c>
      <c r="B401" s="4873" t="s">
        <v>2953</v>
      </c>
      <c r="C401" s="341" t="s">
        <v>868</v>
      </c>
      <c r="D401" s="98">
        <v>44832</v>
      </c>
      <c r="E401" s="387" t="s">
        <v>4931</v>
      </c>
      <c r="F401" s="145">
        <v>89</v>
      </c>
      <c r="G401" s="145">
        <f>AVERAGE(CPVTFC3SG0023!B12:C12)</f>
        <v>1.0468999999999999</v>
      </c>
      <c r="H401" s="100">
        <f t="shared" si="64"/>
        <v>3663.3858267716532</v>
      </c>
      <c r="I401" s="332" t="s">
        <v>315</v>
      </c>
      <c r="J401" s="878"/>
      <c r="K401" s="878"/>
      <c r="L401" s="877"/>
      <c r="M401" s="642"/>
      <c r="N401" s="642"/>
      <c r="O401" s="648"/>
      <c r="P401" s="2333"/>
      <c r="Q401" s="2348"/>
      <c r="R401" s="645"/>
      <c r="S401" s="645"/>
      <c r="T401" s="646"/>
      <c r="U401" s="1259"/>
      <c r="V401" s="284"/>
      <c r="W401" s="5">
        <v>1</v>
      </c>
    </row>
    <row r="402" spans="1:23" x14ac:dyDescent="0.25">
      <c r="A402" s="97">
        <v>345</v>
      </c>
      <c r="B402" s="4874"/>
      <c r="C402" s="341" t="s">
        <v>220</v>
      </c>
      <c r="D402" s="98">
        <v>44832</v>
      </c>
      <c r="E402" s="387" t="s">
        <v>4931</v>
      </c>
      <c r="F402" s="145">
        <v>90</v>
      </c>
      <c r="G402" s="145">
        <f>AVERAGE(CPVTFC3SG0023!D12:E12)</f>
        <v>0.89715</v>
      </c>
      <c r="H402" s="100">
        <f t="shared" si="64"/>
        <v>3073.8188976377955</v>
      </c>
      <c r="I402" s="332" t="s">
        <v>315</v>
      </c>
      <c r="J402" s="841"/>
      <c r="K402" s="841"/>
      <c r="L402" s="842"/>
      <c r="M402" s="642"/>
      <c r="N402" s="642"/>
      <c r="O402" s="648"/>
      <c r="P402" s="2333"/>
      <c r="Q402" s="2348"/>
      <c r="R402" s="645"/>
      <c r="S402" s="645"/>
      <c r="T402" s="646"/>
      <c r="U402" s="1259"/>
    </row>
    <row r="403" spans="1:23" x14ac:dyDescent="0.25">
      <c r="A403" s="101">
        <v>346</v>
      </c>
      <c r="B403" s="4873" t="s">
        <v>2954</v>
      </c>
      <c r="C403" s="341" t="s">
        <v>868</v>
      </c>
      <c r="D403" s="98">
        <v>44832</v>
      </c>
      <c r="E403" s="387" t="s">
        <v>4931</v>
      </c>
      <c r="F403" s="145">
        <v>91</v>
      </c>
      <c r="G403" s="145">
        <f>AVERAGE(CPVTFC3SG0023!F12:G12)</f>
        <v>1.4767999999999999</v>
      </c>
      <c r="H403" s="100">
        <f t="shared" si="64"/>
        <v>5355.9055118110227</v>
      </c>
      <c r="I403" s="332" t="s">
        <v>315</v>
      </c>
      <c r="J403" s="891"/>
      <c r="K403" s="642"/>
      <c r="L403" s="892"/>
      <c r="M403" s="893"/>
      <c r="N403" s="894"/>
      <c r="O403" s="648"/>
      <c r="P403" s="2333"/>
      <c r="Q403" s="2348"/>
      <c r="R403" s="645"/>
      <c r="S403" s="645"/>
      <c r="T403" s="646"/>
      <c r="U403" s="1259"/>
      <c r="W403" s="5">
        <v>1</v>
      </c>
    </row>
    <row r="404" spans="1:23" x14ac:dyDescent="0.25">
      <c r="A404" s="97">
        <v>347</v>
      </c>
      <c r="B404" s="4874"/>
      <c r="C404" s="341" t="s">
        <v>220</v>
      </c>
      <c r="D404" s="98">
        <v>44832</v>
      </c>
      <c r="E404" s="387" t="s">
        <v>4931</v>
      </c>
      <c r="F404" s="145">
        <v>92</v>
      </c>
      <c r="G404" s="145">
        <f>AVERAGE(CPVTFC3SG0023!H12:I12)</f>
        <v>1.8167499999999999</v>
      </c>
      <c r="H404" s="100">
        <f t="shared" si="64"/>
        <v>6694.2913385826769</v>
      </c>
      <c r="I404" s="332" t="s">
        <v>315</v>
      </c>
      <c r="J404" s="875"/>
      <c r="K404" s="876"/>
      <c r="L404" s="877"/>
      <c r="M404" s="645"/>
      <c r="N404" s="646"/>
      <c r="O404" s="648"/>
      <c r="P404" s="2333"/>
      <c r="Q404" s="2348"/>
      <c r="R404" s="645"/>
      <c r="S404" s="645"/>
      <c r="T404" s="646"/>
      <c r="U404" s="1259"/>
      <c r="V404" s="286"/>
    </row>
    <row r="405" spans="1:23" x14ac:dyDescent="0.25">
      <c r="A405" s="101">
        <v>348</v>
      </c>
      <c r="B405" s="4873" t="s">
        <v>2955</v>
      </c>
      <c r="C405" s="341" t="s">
        <v>868</v>
      </c>
      <c r="D405" s="98">
        <v>44832</v>
      </c>
      <c r="E405" s="387" t="s">
        <v>4931</v>
      </c>
      <c r="F405" s="145">
        <v>93</v>
      </c>
      <c r="G405" s="145">
        <f>AVERAGE(CPVTFC3SG0023!J12:K12)</f>
        <v>2.8379500000000002</v>
      </c>
      <c r="H405" s="100">
        <f t="shared" si="64"/>
        <v>10714.76377952756</v>
      </c>
      <c r="I405" s="332" t="s">
        <v>315</v>
      </c>
      <c r="J405" s="1095">
        <v>44873</v>
      </c>
      <c r="K405" s="1096" t="s">
        <v>5450</v>
      </c>
      <c r="L405" s="1097">
        <v>48</v>
      </c>
      <c r="M405" s="1098">
        <f>AVERAGE(CPVTFC3SG0049!I19:J19)</f>
        <v>2.8807499999999999</v>
      </c>
      <c r="N405" s="1099">
        <f>(M405-0.1837)/0.0141*400</f>
        <v>76512.056737588646</v>
      </c>
      <c r="O405" s="1339" t="s">
        <v>315</v>
      </c>
      <c r="P405" s="2333"/>
      <c r="Q405" s="2348"/>
      <c r="R405" s="645"/>
      <c r="S405" s="645"/>
      <c r="T405" s="646"/>
      <c r="U405" s="1259"/>
      <c r="V405" s="4868" t="s">
        <v>1416</v>
      </c>
      <c r="W405" s="5">
        <v>1</v>
      </c>
    </row>
    <row r="406" spans="1:23" x14ac:dyDescent="0.25">
      <c r="A406" s="97">
        <v>349</v>
      </c>
      <c r="B406" s="4874"/>
      <c r="C406" s="341" t="s">
        <v>220</v>
      </c>
      <c r="D406" s="98">
        <v>44832</v>
      </c>
      <c r="E406" s="387" t="s">
        <v>4931</v>
      </c>
      <c r="F406" s="145">
        <v>94</v>
      </c>
      <c r="G406" s="145">
        <f>AVERAGE(CPVTFC3SG0023!L12:M12)</f>
        <v>2.7365500000000003</v>
      </c>
      <c r="H406" s="100">
        <f t="shared" si="64"/>
        <v>10315.551181102363</v>
      </c>
      <c r="I406" s="332" t="s">
        <v>315</v>
      </c>
      <c r="J406" s="1095">
        <v>44873</v>
      </c>
      <c r="K406" s="1096" t="s">
        <v>5450</v>
      </c>
      <c r="L406" s="1097">
        <v>49</v>
      </c>
      <c r="M406" s="1098">
        <f>AVERAGE(CPVTFC3SG0049!K19:L19)</f>
        <v>0.81655</v>
      </c>
      <c r="N406" s="1099">
        <f>(M406-0.1837)/0.0141*400</f>
        <v>17953.191489361703</v>
      </c>
      <c r="O406" s="1339" t="s">
        <v>315</v>
      </c>
      <c r="P406" s="2333"/>
      <c r="Q406" s="2348"/>
      <c r="R406" s="645"/>
      <c r="S406" s="645"/>
      <c r="T406" s="646"/>
      <c r="U406" s="1259"/>
      <c r="V406" s="4869"/>
    </row>
    <row r="407" spans="1:23" x14ac:dyDescent="0.25">
      <c r="A407" s="342">
        <v>350</v>
      </c>
      <c r="B407" s="4873" t="s">
        <v>2956</v>
      </c>
      <c r="C407" s="341" t="s">
        <v>868</v>
      </c>
      <c r="D407" s="98">
        <v>44832</v>
      </c>
      <c r="E407" s="387" t="s">
        <v>4931</v>
      </c>
      <c r="F407" s="145">
        <v>95</v>
      </c>
      <c r="G407" s="145">
        <f>AVERAGE(CPVTFC3SG0023!N12:O12)</f>
        <v>0.97084999999999999</v>
      </c>
      <c r="H407" s="100">
        <f t="shared" si="64"/>
        <v>3363.9763779527557</v>
      </c>
      <c r="I407" s="332" t="s">
        <v>315</v>
      </c>
      <c r="J407" s="841"/>
      <c r="K407" s="841"/>
      <c r="L407" s="842"/>
      <c r="M407" s="642"/>
      <c r="N407" s="642"/>
      <c r="O407" s="648"/>
      <c r="P407" s="2333"/>
      <c r="Q407" s="2348"/>
      <c r="R407" s="645"/>
      <c r="S407" s="645"/>
      <c r="T407" s="646"/>
      <c r="U407" s="1259"/>
      <c r="V407" s="287"/>
      <c r="W407" s="5">
        <v>1</v>
      </c>
    </row>
    <row r="408" spans="1:23" x14ac:dyDescent="0.25">
      <c r="A408" s="97">
        <v>351</v>
      </c>
      <c r="B408" s="4874"/>
      <c r="C408" s="341" t="s">
        <v>220</v>
      </c>
      <c r="D408" s="98">
        <v>44832</v>
      </c>
      <c r="E408" s="387" t="s">
        <v>4931</v>
      </c>
      <c r="F408" s="145">
        <v>96</v>
      </c>
      <c r="G408" s="145">
        <f>AVERAGE(CPVTFC3SG0023!P12:Q12)</f>
        <v>1.7202000000000002</v>
      </c>
      <c r="H408" s="100">
        <f t="shared" si="64"/>
        <v>6314.173228346458</v>
      </c>
      <c r="I408" s="332" t="s">
        <v>315</v>
      </c>
      <c r="J408" s="875"/>
      <c r="K408" s="876"/>
      <c r="L408" s="877"/>
      <c r="M408" s="645"/>
      <c r="N408" s="646"/>
      <c r="O408" s="648"/>
      <c r="P408" s="2333"/>
      <c r="Q408" s="2348"/>
      <c r="R408" s="645"/>
      <c r="S408" s="645"/>
      <c r="T408" s="646"/>
      <c r="U408" s="1259"/>
    </row>
    <row r="409" spans="1:23" x14ac:dyDescent="0.25">
      <c r="A409" s="101">
        <v>352</v>
      </c>
      <c r="B409" s="4334" t="s">
        <v>2957</v>
      </c>
      <c r="C409" s="341" t="s">
        <v>868</v>
      </c>
      <c r="D409" s="98">
        <v>44832</v>
      </c>
      <c r="E409" s="387" t="s">
        <v>4931</v>
      </c>
      <c r="F409" s="145">
        <v>97</v>
      </c>
      <c r="G409" s="145">
        <f>AVERAGE(CPVTFC3SG0023!R12:S12)</f>
        <v>2.1512000000000002</v>
      </c>
      <c r="H409" s="100">
        <f t="shared" si="64"/>
        <v>8011.0236220472443</v>
      </c>
      <c r="I409" s="332" t="s">
        <v>315</v>
      </c>
      <c r="J409" s="1095">
        <v>44873</v>
      </c>
      <c r="K409" s="1096" t="s">
        <v>5450</v>
      </c>
      <c r="L409" s="1097">
        <v>50</v>
      </c>
      <c r="M409" s="1098">
        <f>AVERAGE(CPVTFC3SG0049!M19:N19)</f>
        <v>0.36554999999999999</v>
      </c>
      <c r="N409" s="1099">
        <f>(M409-0.1837)/0.0141*400</f>
        <v>5158.8652482269499</v>
      </c>
      <c r="O409" s="1339" t="s">
        <v>315</v>
      </c>
      <c r="P409" s="695"/>
      <c r="Q409" s="645"/>
      <c r="R409" s="645"/>
      <c r="S409" s="694"/>
      <c r="T409" s="694"/>
      <c r="U409" s="694"/>
      <c r="W409" s="5">
        <v>1</v>
      </c>
    </row>
    <row r="410" spans="1:23" x14ac:dyDescent="0.25">
      <c r="A410" s="97">
        <v>353</v>
      </c>
      <c r="B410" s="4334" t="s">
        <v>2957</v>
      </c>
      <c r="C410" s="341" t="s">
        <v>220</v>
      </c>
      <c r="D410" s="98">
        <v>44832</v>
      </c>
      <c r="E410" s="387" t="s">
        <v>4931</v>
      </c>
      <c r="F410" s="145">
        <v>98</v>
      </c>
      <c r="G410" s="145">
        <f>AVERAGE(CPVTFC3SG0023!T12:U12)</f>
        <v>1.9354499999999999</v>
      </c>
      <c r="H410" s="100">
        <f t="shared" si="64"/>
        <v>7161.6141732283468</v>
      </c>
      <c r="I410" s="332" t="s">
        <v>315</v>
      </c>
      <c r="J410" s="891"/>
      <c r="K410" s="642"/>
      <c r="L410" s="892"/>
      <c r="M410" s="893"/>
      <c r="N410" s="894"/>
      <c r="O410" s="648"/>
      <c r="P410" s="2341"/>
      <c r="Q410" s="645"/>
      <c r="R410" s="645"/>
      <c r="S410" s="694"/>
      <c r="T410" s="694"/>
      <c r="U410" s="694"/>
      <c r="V410" s="286"/>
    </row>
    <row r="411" spans="1:23" x14ac:dyDescent="0.25">
      <c r="A411" s="101">
        <v>354</v>
      </c>
      <c r="B411" s="4873" t="s">
        <v>2958</v>
      </c>
      <c r="C411" s="341" t="s">
        <v>868</v>
      </c>
      <c r="D411" s="98">
        <v>44832</v>
      </c>
      <c r="E411" s="387" t="s">
        <v>4931</v>
      </c>
      <c r="F411" s="145">
        <v>99</v>
      </c>
      <c r="G411" s="145">
        <f>AVERAGE(CPVTFC3SG0023!V12:W12)</f>
        <v>1.6646999999999998</v>
      </c>
      <c r="H411" s="100">
        <f t="shared" si="64"/>
        <v>6095.6692913385823</v>
      </c>
      <c r="I411" s="332" t="s">
        <v>315</v>
      </c>
      <c r="J411" s="891"/>
      <c r="K411" s="642"/>
      <c r="L411" s="892"/>
      <c r="M411" s="893"/>
      <c r="N411" s="894"/>
      <c r="O411" s="648"/>
      <c r="P411" s="2333"/>
      <c r="Q411" s="2348"/>
      <c r="R411" s="645"/>
      <c r="S411" s="645"/>
      <c r="T411" s="646"/>
      <c r="U411" s="1259"/>
      <c r="V411" s="287"/>
      <c r="W411" s="5">
        <v>1</v>
      </c>
    </row>
    <row r="412" spans="1:23" ht="15.75" thickBot="1" x14ac:dyDescent="0.3">
      <c r="A412" s="496">
        <v>355</v>
      </c>
      <c r="B412" s="4875"/>
      <c r="C412" s="1388" t="s">
        <v>220</v>
      </c>
      <c r="D412" s="1389">
        <v>44832</v>
      </c>
      <c r="E412" s="452" t="s">
        <v>4931</v>
      </c>
      <c r="F412" s="453">
        <v>100</v>
      </c>
      <c r="G412" s="453">
        <f>AVERAGE(CPVTFC3SG0023!X12:Y12)</f>
        <v>0.71225000000000005</v>
      </c>
      <c r="H412" s="454">
        <f t="shared" si="64"/>
        <v>2345.8661417322837</v>
      </c>
      <c r="I412" s="1355" t="s">
        <v>315</v>
      </c>
      <c r="J412" s="1390"/>
      <c r="K412" s="650"/>
      <c r="L412" s="1391"/>
      <c r="M412" s="1392"/>
      <c r="N412" s="1393"/>
      <c r="O412" s="657"/>
      <c r="P412" s="2335"/>
      <c r="Q412" s="2349"/>
      <c r="R412" s="969"/>
      <c r="S412" s="969"/>
      <c r="T412" s="970"/>
      <c r="U412" s="1333"/>
    </row>
    <row r="413" spans="1:23" x14ac:dyDescent="0.25">
      <c r="A413" s="475">
        <v>356</v>
      </c>
      <c r="B413" s="4852" t="s">
        <v>2959</v>
      </c>
      <c r="C413" s="1282" t="s">
        <v>868</v>
      </c>
      <c r="D413" s="407">
        <v>44832</v>
      </c>
      <c r="E413" s="477" t="s">
        <v>4931</v>
      </c>
      <c r="F413" s="478">
        <v>101</v>
      </c>
      <c r="G413" s="479">
        <f>AVERAGE(CPVTFC3SG0023!B14:C14)</f>
        <v>2.6978499999999999</v>
      </c>
      <c r="H413" s="405">
        <f t="shared" si="64"/>
        <v>10163.188976377953</v>
      </c>
      <c r="I413" s="1350" t="s">
        <v>315</v>
      </c>
      <c r="J413" s="1400">
        <v>44873</v>
      </c>
      <c r="K413" s="1401" t="s">
        <v>5450</v>
      </c>
      <c r="L413" s="1402">
        <v>51</v>
      </c>
      <c r="M413" s="1403">
        <f>AVERAGE(CPVTFC3SG0049!O19:P19)</f>
        <v>0.31895000000000001</v>
      </c>
      <c r="N413" s="1404">
        <f t="shared" ref="N413:N421" si="65">(M413-0.1837)/0.0141*400</f>
        <v>3836.8794326241136</v>
      </c>
      <c r="O413" s="1405" t="s">
        <v>315</v>
      </c>
      <c r="P413" s="2329">
        <v>44881</v>
      </c>
      <c r="Q413" s="2184" t="s">
        <v>5476</v>
      </c>
      <c r="R413" s="589">
        <v>118</v>
      </c>
      <c r="S413" s="589">
        <f>AVERAGE(CPVTFC3SG0057!L16:M16)</f>
        <v>0.22989999999999999</v>
      </c>
      <c r="T413" s="622">
        <f t="shared" ref="T413:T416" si="66">(S413-0.128)/0.0135*66</f>
        <v>498.17777777777775</v>
      </c>
      <c r="U413" s="1387" t="s">
        <v>314</v>
      </c>
      <c r="W413" s="5">
        <v>1</v>
      </c>
    </row>
    <row r="414" spans="1:23" x14ac:dyDescent="0.25">
      <c r="A414" s="586"/>
      <c r="B414" s="4859"/>
      <c r="C414" s="300" t="s">
        <v>5448</v>
      </c>
      <c r="D414" s="1149"/>
      <c r="E414" s="1264"/>
      <c r="F414" s="695"/>
      <c r="G414" s="892"/>
      <c r="H414" s="646"/>
      <c r="I414" s="1344"/>
      <c r="J414" s="1100"/>
      <c r="K414" s="1101"/>
      <c r="L414" s="1102"/>
      <c r="M414" s="1103"/>
      <c r="N414" s="1104"/>
      <c r="O414" s="1363"/>
      <c r="P414" s="2340">
        <v>44881</v>
      </c>
      <c r="Q414" s="2355" t="s">
        <v>5476</v>
      </c>
      <c r="R414" s="7">
        <v>119</v>
      </c>
      <c r="S414" s="7">
        <f>AVERAGE(CPVTFC3SG0057!N16:O16)</f>
        <v>0.10255</v>
      </c>
      <c r="T414" s="13">
        <f t="shared" si="66"/>
        <v>-124.42222222222223</v>
      </c>
      <c r="U414" s="1406" t="s">
        <v>314</v>
      </c>
    </row>
    <row r="415" spans="1:23" x14ac:dyDescent="0.25">
      <c r="A415" s="586"/>
      <c r="B415" s="4859"/>
      <c r="C415" s="300" t="s">
        <v>863</v>
      </c>
      <c r="D415" s="1149"/>
      <c r="E415" s="1264"/>
      <c r="F415" s="695"/>
      <c r="G415" s="892"/>
      <c r="H415" s="646"/>
      <c r="I415" s="1344"/>
      <c r="J415" s="1100"/>
      <c r="K415" s="1101"/>
      <c r="L415" s="1102"/>
      <c r="M415" s="1103"/>
      <c r="N415" s="1104"/>
      <c r="O415" s="1363"/>
      <c r="P415" s="2340">
        <v>44881</v>
      </c>
      <c r="Q415" s="2355" t="s">
        <v>5476</v>
      </c>
      <c r="R415" s="7">
        <v>120</v>
      </c>
      <c r="S415" s="7">
        <f>AVERAGE(CPVTFC3SG0057!P16:Q16)</f>
        <v>0.26305000000000001</v>
      </c>
      <c r="T415" s="13">
        <f t="shared" si="66"/>
        <v>660.24444444444453</v>
      </c>
      <c r="U415" s="1406" t="s">
        <v>314</v>
      </c>
    </row>
    <row r="416" spans="1:23" ht="15.75" thickBot="1" x14ac:dyDescent="0.3">
      <c r="A416" s="481">
        <v>357</v>
      </c>
      <c r="B416" s="4853"/>
      <c r="C416" s="1284" t="s">
        <v>220</v>
      </c>
      <c r="D416" s="412">
        <v>44832</v>
      </c>
      <c r="E416" s="484" t="s">
        <v>4931</v>
      </c>
      <c r="F416" s="485">
        <v>102</v>
      </c>
      <c r="G416" s="486">
        <f>AVERAGE(CPVTFC3SG0023!D14:E14)</f>
        <v>2.2975000000000003</v>
      </c>
      <c r="H416" s="415">
        <f t="shared" si="64"/>
        <v>8587.0078740157496</v>
      </c>
      <c r="I416" s="1352" t="s">
        <v>315</v>
      </c>
      <c r="J416" s="1407">
        <v>44873</v>
      </c>
      <c r="K416" s="1408" t="s">
        <v>5450</v>
      </c>
      <c r="L416" s="1409">
        <v>52</v>
      </c>
      <c r="M416" s="1410">
        <f>AVERAGE(CPVTFC3SG0049!Q19:R19)</f>
        <v>0.25155</v>
      </c>
      <c r="N416" s="1411">
        <f t="shared" si="65"/>
        <v>1924.822695035461</v>
      </c>
      <c r="O416" s="1412" t="s">
        <v>315</v>
      </c>
      <c r="P416" s="1525">
        <v>44881</v>
      </c>
      <c r="Q416" s="2357" t="s">
        <v>5476</v>
      </c>
      <c r="R416" s="595">
        <v>121</v>
      </c>
      <c r="S416" s="595">
        <f>AVERAGE(CPVTFC3SG0057!R16:S16)</f>
        <v>0.1772</v>
      </c>
      <c r="T416" s="225">
        <f t="shared" si="66"/>
        <v>240.5333333333333</v>
      </c>
      <c r="U416" s="1378" t="s">
        <v>314</v>
      </c>
      <c r="V416" s="286"/>
    </row>
    <row r="417" spans="1:23" x14ac:dyDescent="0.25">
      <c r="A417" s="174">
        <v>358</v>
      </c>
      <c r="B417" s="4859" t="s">
        <v>2960</v>
      </c>
      <c r="C417" s="1269" t="s">
        <v>868</v>
      </c>
      <c r="D417" s="115">
        <v>44832</v>
      </c>
      <c r="E417" s="388" t="s">
        <v>4931</v>
      </c>
      <c r="F417" s="444">
        <v>103</v>
      </c>
      <c r="G417" s="499">
        <f>AVERAGE(CPVTFC3SG0023!F14:G14)</f>
        <v>2.1599499999999998</v>
      </c>
      <c r="H417" s="117">
        <f t="shared" si="64"/>
        <v>8045.4724409448818</v>
      </c>
      <c r="I417" s="1348" t="s">
        <v>315</v>
      </c>
      <c r="J417" s="1394">
        <v>44873</v>
      </c>
      <c r="K417" s="1395" t="s">
        <v>5450</v>
      </c>
      <c r="L417" s="1396">
        <v>53</v>
      </c>
      <c r="M417" s="1397">
        <f>AVERAGE(CPVTFC3SG0049!S19:T19)</f>
        <v>0.26029999999999998</v>
      </c>
      <c r="N417" s="1398">
        <f t="shared" si="65"/>
        <v>2173.0496453900701</v>
      </c>
      <c r="O417" s="1399" t="s">
        <v>315</v>
      </c>
      <c r="P417" s="1288"/>
      <c r="Q417" s="830"/>
      <c r="R417" s="830"/>
      <c r="S417" s="1271"/>
      <c r="T417" s="1271"/>
      <c r="U417" s="1271"/>
      <c r="V417" s="287"/>
      <c r="W417" s="5">
        <v>1</v>
      </c>
    </row>
    <row r="418" spans="1:23" x14ac:dyDescent="0.25">
      <c r="A418" s="64">
        <v>359</v>
      </c>
      <c r="B418" s="4860"/>
      <c r="C418" s="300" t="s">
        <v>220</v>
      </c>
      <c r="D418" s="65">
        <v>44832</v>
      </c>
      <c r="E418" s="387" t="s">
        <v>4931</v>
      </c>
      <c r="F418" s="164">
        <v>104</v>
      </c>
      <c r="G418" s="145">
        <f>AVERAGE(CPVTFC3SG0023!H14:I14)</f>
        <v>2.13645</v>
      </c>
      <c r="H418" s="67">
        <f t="shared" si="64"/>
        <v>7952.9527559055114</v>
      </c>
      <c r="I418" s="332" t="s">
        <v>315</v>
      </c>
      <c r="J418" s="1090">
        <v>44873</v>
      </c>
      <c r="K418" s="1091" t="s">
        <v>5450</v>
      </c>
      <c r="L418" s="1092">
        <v>54</v>
      </c>
      <c r="M418" s="1093">
        <f>AVERAGE(CPVTFC3SG0049!U19:V19)</f>
        <v>0.19284999999999999</v>
      </c>
      <c r="N418" s="1094">
        <f t="shared" si="65"/>
        <v>259.57446808510616</v>
      </c>
      <c r="O418" s="1340" t="s">
        <v>315</v>
      </c>
      <c r="P418" s="2341"/>
      <c r="Q418" s="645"/>
      <c r="R418" s="645"/>
      <c r="S418" s="694"/>
      <c r="T418" s="694"/>
      <c r="U418" s="694"/>
    </row>
    <row r="419" spans="1:23" x14ac:dyDescent="0.25">
      <c r="A419" s="68">
        <v>360</v>
      </c>
      <c r="B419" s="840" t="s">
        <v>2961</v>
      </c>
      <c r="C419" s="300" t="s">
        <v>868</v>
      </c>
      <c r="D419" s="65">
        <v>44832</v>
      </c>
      <c r="E419" s="387" t="s">
        <v>4931</v>
      </c>
      <c r="F419" s="164">
        <v>105</v>
      </c>
      <c r="G419" s="145">
        <f>AVERAGE(CPVTFC3SG0023!J14:K14)</f>
        <v>2.3327999999999998</v>
      </c>
      <c r="H419" s="67">
        <f t="shared" si="64"/>
        <v>8725.9842519685044</v>
      </c>
      <c r="I419" s="332" t="s">
        <v>315</v>
      </c>
      <c r="J419" s="1090">
        <v>44873</v>
      </c>
      <c r="K419" s="1091" t="s">
        <v>5450</v>
      </c>
      <c r="L419" s="1092">
        <v>55</v>
      </c>
      <c r="M419" s="1093">
        <f>AVERAGE(CPVTFC3SG0049!W19:X19)</f>
        <v>0.26515</v>
      </c>
      <c r="N419" s="1094">
        <f t="shared" si="65"/>
        <v>2310.6382978723404</v>
      </c>
      <c r="O419" s="1340" t="s">
        <v>315</v>
      </c>
      <c r="P419" s="2333"/>
      <c r="Q419" s="2348"/>
      <c r="R419" s="645"/>
      <c r="S419" s="645"/>
      <c r="T419" s="646"/>
      <c r="U419" s="1259"/>
      <c r="W419" s="5">
        <v>1</v>
      </c>
    </row>
    <row r="420" spans="1:23" x14ac:dyDescent="0.25">
      <c r="A420" s="64">
        <v>361</v>
      </c>
      <c r="B420" s="840" t="s">
        <v>2961</v>
      </c>
      <c r="C420" s="300" t="s">
        <v>220</v>
      </c>
      <c r="D420" s="65">
        <v>44832</v>
      </c>
      <c r="E420" s="387" t="s">
        <v>4931</v>
      </c>
      <c r="F420" s="164">
        <v>106</v>
      </c>
      <c r="G420" s="145">
        <f>AVERAGE(CPVTFC3SG0023!L14:M14)</f>
        <v>1.1151499999999999</v>
      </c>
      <c r="H420" s="67">
        <f t="shared" si="64"/>
        <v>3932.0866141732276</v>
      </c>
      <c r="I420" s="332" t="s">
        <v>315</v>
      </c>
      <c r="J420" s="841"/>
      <c r="K420" s="841"/>
      <c r="L420" s="842"/>
      <c r="M420" s="642"/>
      <c r="N420" s="642"/>
      <c r="O420" s="648"/>
      <c r="P420" s="2333"/>
      <c r="Q420" s="2348"/>
      <c r="R420" s="645"/>
      <c r="S420" s="645"/>
      <c r="T420" s="646"/>
      <c r="U420" s="1259"/>
      <c r="V420" s="286"/>
    </row>
    <row r="421" spans="1:23" x14ac:dyDescent="0.25">
      <c r="A421" s="68">
        <v>362</v>
      </c>
      <c r="B421" s="840" t="s">
        <v>2962</v>
      </c>
      <c r="C421" s="300" t="s">
        <v>868</v>
      </c>
      <c r="D421" s="65">
        <v>44832</v>
      </c>
      <c r="E421" s="387" t="s">
        <v>4931</v>
      </c>
      <c r="F421" s="164">
        <v>107</v>
      </c>
      <c r="G421" s="145">
        <f>AVERAGE(CPVTFC3SG0023!N14:O14)</f>
        <v>2.0693000000000001</v>
      </c>
      <c r="H421" s="67">
        <f t="shared" si="64"/>
        <v>7688.5826771653556</v>
      </c>
      <c r="I421" s="332" t="s">
        <v>315</v>
      </c>
      <c r="J421" s="1090">
        <v>44873</v>
      </c>
      <c r="K421" s="1091" t="s">
        <v>5450</v>
      </c>
      <c r="L421" s="1092">
        <v>56</v>
      </c>
      <c r="M421" s="1093">
        <f>AVERAGE(CPVTFC3SG0049!C21:D21)</f>
        <v>0.32630000000000003</v>
      </c>
      <c r="N421" s="1094">
        <f t="shared" si="65"/>
        <v>4045.3900709219865</v>
      </c>
      <c r="O421" s="1340" t="s">
        <v>315</v>
      </c>
      <c r="P421" s="2333"/>
      <c r="Q421" s="2348"/>
      <c r="R421" s="645"/>
      <c r="S421" s="645"/>
      <c r="T421" s="646"/>
      <c r="U421" s="1259"/>
      <c r="V421" s="287"/>
      <c r="W421" s="5">
        <v>1</v>
      </c>
    </row>
    <row r="422" spans="1:23" x14ac:dyDescent="0.25">
      <c r="A422" s="64">
        <v>363</v>
      </c>
      <c r="B422" s="840" t="s">
        <v>2962</v>
      </c>
      <c r="C422" s="300" t="s">
        <v>220</v>
      </c>
      <c r="D422" s="65">
        <v>44832</v>
      </c>
      <c r="E422" s="387" t="s">
        <v>4931</v>
      </c>
      <c r="F422" s="164">
        <v>108</v>
      </c>
      <c r="G422" s="145">
        <f>AVERAGE(CPVTFC3SG0023!P14:Q14)</f>
        <v>1.65015</v>
      </c>
      <c r="H422" s="67">
        <f t="shared" si="64"/>
        <v>6038.3858267716532</v>
      </c>
      <c r="I422" s="332" t="s">
        <v>315</v>
      </c>
      <c r="J422" s="891"/>
      <c r="K422" s="642"/>
      <c r="L422" s="892"/>
      <c r="M422" s="893"/>
      <c r="N422" s="894"/>
      <c r="O422" s="648"/>
      <c r="P422" s="2333"/>
      <c r="Q422" s="2348"/>
      <c r="R422" s="645"/>
      <c r="S422" s="645"/>
      <c r="T422" s="646"/>
      <c r="U422" s="1259"/>
    </row>
    <row r="423" spans="1:23" x14ac:dyDescent="0.25">
      <c r="A423" s="8">
        <v>364</v>
      </c>
      <c r="B423" s="4837" t="s">
        <v>2963</v>
      </c>
      <c r="C423" s="293" t="s">
        <v>868</v>
      </c>
      <c r="D423" s="18">
        <v>44832</v>
      </c>
      <c r="E423" s="380" t="s">
        <v>4931</v>
      </c>
      <c r="F423" s="102">
        <v>109</v>
      </c>
      <c r="G423" s="275">
        <f>AVERAGE(CPVTFC3SG0023!R14:S14)</f>
        <v>0.31950000000000001</v>
      </c>
      <c r="H423" s="13">
        <f t="shared" si="64"/>
        <v>799.6062992125984</v>
      </c>
      <c r="I423" s="335" t="s">
        <v>314</v>
      </c>
      <c r="J423" s="891"/>
      <c r="K423" s="642"/>
      <c r="L423" s="892"/>
      <c r="M423" s="893"/>
      <c r="N423" s="894"/>
      <c r="O423" s="648"/>
      <c r="P423" s="695"/>
      <c r="Q423" s="645"/>
      <c r="R423" s="645"/>
      <c r="S423" s="694"/>
      <c r="T423" s="694"/>
      <c r="U423" s="694"/>
    </row>
    <row r="424" spans="1:23" x14ac:dyDescent="0.25">
      <c r="A424" s="6">
        <v>365</v>
      </c>
      <c r="B424" s="4861"/>
      <c r="C424" s="293" t="s">
        <v>220</v>
      </c>
      <c r="D424" s="18">
        <v>44832</v>
      </c>
      <c r="E424" s="380" t="s">
        <v>4931</v>
      </c>
      <c r="F424" s="102">
        <v>110</v>
      </c>
      <c r="G424" s="275">
        <f>AVERAGE(CPVTFC3SG0023!T14:U14)</f>
        <v>0.16200000000000001</v>
      </c>
      <c r="H424" s="13">
        <f t="shared" si="64"/>
        <v>179.52755905511813</v>
      </c>
      <c r="I424" s="335" t="s">
        <v>314</v>
      </c>
      <c r="J424" s="875"/>
      <c r="K424" s="900"/>
      <c r="L424" s="877"/>
      <c r="M424" s="645"/>
      <c r="N424" s="646"/>
      <c r="O424" s="648"/>
      <c r="P424" s="695"/>
      <c r="Q424" s="645"/>
      <c r="R424" s="645"/>
      <c r="S424" s="694"/>
      <c r="T424" s="694"/>
      <c r="U424" s="694"/>
      <c r="V424" s="286"/>
    </row>
    <row r="425" spans="1:23" x14ac:dyDescent="0.25">
      <c r="A425" s="68">
        <v>366</v>
      </c>
      <c r="B425" s="4854" t="s">
        <v>2964</v>
      </c>
      <c r="C425" s="300" t="s">
        <v>868</v>
      </c>
      <c r="D425" s="65">
        <v>44832</v>
      </c>
      <c r="E425" s="387" t="s">
        <v>4931</v>
      </c>
      <c r="F425" s="164">
        <v>111</v>
      </c>
      <c r="G425" s="145">
        <f>AVERAGE(CPVTFC3SG0023!V14:W14)</f>
        <v>2.3287500000000003</v>
      </c>
      <c r="H425" s="67">
        <f t="shared" si="64"/>
        <v>8710.0393700787426</v>
      </c>
      <c r="I425" s="332" t="s">
        <v>315</v>
      </c>
      <c r="J425" s="1095">
        <v>44873</v>
      </c>
      <c r="K425" s="1096" t="s">
        <v>5450</v>
      </c>
      <c r="L425" s="1097">
        <v>57</v>
      </c>
      <c r="M425" s="1098">
        <f>AVERAGE(CPVTFC3SG0049!E21:F21)</f>
        <v>0.48265000000000002</v>
      </c>
      <c r="N425" s="1099">
        <f>(M425-0.1837)/0.0141*400</f>
        <v>8480.8510638297885</v>
      </c>
      <c r="O425" s="1339" t="s">
        <v>315</v>
      </c>
      <c r="P425" s="695"/>
      <c r="Q425" s="645"/>
      <c r="R425" s="645"/>
      <c r="S425" s="694"/>
      <c r="T425" s="694"/>
      <c r="U425" s="694"/>
      <c r="V425" s="287"/>
      <c r="W425" s="5">
        <v>1</v>
      </c>
    </row>
    <row r="426" spans="1:23" x14ac:dyDescent="0.25">
      <c r="A426" s="64">
        <v>367</v>
      </c>
      <c r="B426" s="4860"/>
      <c r="C426" s="300" t="s">
        <v>220</v>
      </c>
      <c r="D426" s="65">
        <v>44832</v>
      </c>
      <c r="E426" s="387" t="s">
        <v>4931</v>
      </c>
      <c r="F426" s="164">
        <v>112</v>
      </c>
      <c r="G426" s="145">
        <f>AVERAGE(CPVTFC3SG0023!X14:Y14)</f>
        <v>2.2300499999999999</v>
      </c>
      <c r="H426" s="67">
        <f t="shared" si="64"/>
        <v>8321.4566929133853</v>
      </c>
      <c r="I426" s="332" t="s">
        <v>315</v>
      </c>
      <c r="J426" s="1090">
        <v>44873</v>
      </c>
      <c r="K426" s="1091" t="s">
        <v>5450</v>
      </c>
      <c r="L426" s="1092">
        <v>58</v>
      </c>
      <c r="M426" s="1093">
        <f>AVERAGE(CPVTFC3SG0049!G21:H21)</f>
        <v>0.3392</v>
      </c>
      <c r="N426" s="1094">
        <f>(M426-0.1837)/0.0141*400</f>
        <v>4411.3475177304963</v>
      </c>
      <c r="O426" s="1340" t="s">
        <v>315</v>
      </c>
      <c r="P426" s="695"/>
      <c r="Q426" s="645"/>
      <c r="R426" s="645"/>
      <c r="S426" s="694"/>
      <c r="T426" s="694"/>
      <c r="U426" s="694"/>
    </row>
    <row r="427" spans="1:23" x14ac:dyDescent="0.25">
      <c r="A427" s="68">
        <v>368</v>
      </c>
      <c r="B427" s="4854" t="s">
        <v>2965</v>
      </c>
      <c r="C427" s="300" t="s">
        <v>868</v>
      </c>
      <c r="D427" s="65">
        <v>44832</v>
      </c>
      <c r="E427" s="387" t="s">
        <v>4931</v>
      </c>
      <c r="F427" s="164">
        <v>113</v>
      </c>
      <c r="G427" s="145">
        <f>AVERAGE(CPVTFC3SG0023!B16:C16)</f>
        <v>0.66339999999999999</v>
      </c>
      <c r="H427" s="67">
        <f t="shared" si="64"/>
        <v>2153.5433070866143</v>
      </c>
      <c r="I427" s="332" t="s">
        <v>315</v>
      </c>
      <c r="J427" s="875"/>
      <c r="K427" s="876"/>
      <c r="L427" s="877"/>
      <c r="M427" s="645"/>
      <c r="N427" s="646"/>
      <c r="O427" s="648"/>
      <c r="P427" s="695"/>
      <c r="Q427" s="645"/>
      <c r="R427" s="645"/>
      <c r="S427" s="694"/>
      <c r="T427" s="694"/>
      <c r="U427" s="694"/>
      <c r="V427" s="4868" t="s">
        <v>1416</v>
      </c>
      <c r="W427" s="5">
        <v>1</v>
      </c>
    </row>
    <row r="428" spans="1:23" x14ac:dyDescent="0.25">
      <c r="A428" s="64">
        <v>369</v>
      </c>
      <c r="B428" s="4860"/>
      <c r="C428" s="300" t="s">
        <v>220</v>
      </c>
      <c r="D428" s="65">
        <v>44832</v>
      </c>
      <c r="E428" s="387" t="s">
        <v>4931</v>
      </c>
      <c r="F428" s="164">
        <v>114</v>
      </c>
      <c r="G428" s="145">
        <f>AVERAGE(CPVTFC3SG0023!D16:E16)</f>
        <v>2.9559500000000001</v>
      </c>
      <c r="H428" s="67">
        <f t="shared" si="64"/>
        <v>11179.330708661419</v>
      </c>
      <c r="I428" s="332" t="s">
        <v>315</v>
      </c>
      <c r="J428" s="875"/>
      <c r="K428" s="876"/>
      <c r="L428" s="877"/>
      <c r="M428" s="645"/>
      <c r="N428" s="646"/>
      <c r="O428" s="648"/>
      <c r="P428" s="695"/>
      <c r="Q428" s="645"/>
      <c r="R428" s="645"/>
      <c r="S428" s="694"/>
      <c r="T428" s="694"/>
      <c r="U428" s="694"/>
      <c r="V428" s="4869"/>
    </row>
    <row r="429" spans="1:23" x14ac:dyDescent="0.25">
      <c r="A429" s="8">
        <v>370</v>
      </c>
      <c r="B429" s="4845" t="s">
        <v>2966</v>
      </c>
      <c r="C429" s="293" t="s">
        <v>868</v>
      </c>
      <c r="D429" s="18">
        <v>44832</v>
      </c>
      <c r="E429" s="380" t="s">
        <v>4931</v>
      </c>
      <c r="F429" s="102">
        <v>115</v>
      </c>
      <c r="G429" s="275">
        <f>AVERAGE(CPVTFC3SG0023!F16:G16)</f>
        <v>7.1899999999999992E-2</v>
      </c>
      <c r="H429" s="13">
        <f t="shared" si="64"/>
        <v>-175.19685039370083</v>
      </c>
      <c r="I429" s="335" t="s">
        <v>314</v>
      </c>
      <c r="J429" s="875"/>
      <c r="K429" s="843"/>
      <c r="L429" s="877"/>
      <c r="M429" s="645"/>
      <c r="N429" s="646"/>
      <c r="O429" s="648"/>
      <c r="P429" s="695"/>
      <c r="Q429" s="645"/>
      <c r="R429" s="645"/>
      <c r="S429" s="694"/>
      <c r="T429" s="694"/>
      <c r="U429" s="694"/>
      <c r="V429" s="4868" t="s">
        <v>1416</v>
      </c>
    </row>
    <row r="430" spans="1:23" x14ac:dyDescent="0.25">
      <c r="A430" s="9">
        <v>371</v>
      </c>
      <c r="B430" s="4855"/>
      <c r="C430" s="301" t="s">
        <v>220</v>
      </c>
      <c r="D430" s="19">
        <v>44832</v>
      </c>
      <c r="E430" s="384" t="s">
        <v>4931</v>
      </c>
      <c r="F430" s="103">
        <v>116</v>
      </c>
      <c r="G430" s="276">
        <f>AVERAGE(CPVTFC3SG0023!H16:I16)</f>
        <v>0.53885000000000005</v>
      </c>
      <c r="H430" s="14">
        <f t="shared" si="64"/>
        <v>1663.1889763779529</v>
      </c>
      <c r="I430" s="338" t="s">
        <v>315</v>
      </c>
      <c r="J430" s="841"/>
      <c r="K430" s="841"/>
      <c r="L430" s="842"/>
      <c r="M430" s="642"/>
      <c r="N430" s="642"/>
      <c r="O430" s="648"/>
      <c r="P430" s="695"/>
      <c r="Q430" s="645"/>
      <c r="R430" s="645"/>
      <c r="S430" s="694"/>
      <c r="T430" s="694"/>
      <c r="U430" s="694"/>
      <c r="V430" s="4869"/>
    </row>
    <row r="431" spans="1:23" x14ac:dyDescent="0.25">
      <c r="A431" s="8">
        <v>372</v>
      </c>
      <c r="B431" s="4837" t="s">
        <v>2967</v>
      </c>
      <c r="C431" s="293" t="s">
        <v>868</v>
      </c>
      <c r="D431" s="18">
        <v>44832</v>
      </c>
      <c r="E431" s="380" t="s">
        <v>4931</v>
      </c>
      <c r="F431" s="102">
        <v>117</v>
      </c>
      <c r="G431" s="275">
        <f>AVERAGE(CPVTFC3SG0023!J16:K16)</f>
        <v>0.2175</v>
      </c>
      <c r="H431" s="13">
        <f t="shared" si="64"/>
        <v>398.03149606299212</v>
      </c>
      <c r="I431" s="335" t="s">
        <v>314</v>
      </c>
      <c r="J431" s="841"/>
      <c r="K431" s="841"/>
      <c r="L431" s="842"/>
      <c r="M431" s="642"/>
      <c r="N431" s="642"/>
      <c r="O431" s="648"/>
      <c r="P431" s="695"/>
      <c r="Q431" s="645"/>
      <c r="R431" s="645"/>
      <c r="S431" s="694"/>
      <c r="T431" s="694"/>
      <c r="U431" s="694"/>
      <c r="V431" s="287"/>
    </row>
    <row r="432" spans="1:23" ht="15.75" thickBot="1" x14ac:dyDescent="0.3">
      <c r="A432" s="470">
        <v>373</v>
      </c>
      <c r="B432" s="4850"/>
      <c r="C432" s="1266" t="s">
        <v>220</v>
      </c>
      <c r="D432" s="111">
        <v>44832</v>
      </c>
      <c r="E432" s="472" t="s">
        <v>4931</v>
      </c>
      <c r="F432" s="321">
        <v>118</v>
      </c>
      <c r="G432" s="473">
        <f>AVERAGE(CPVTFC3SG0023!L16:M16)</f>
        <v>0.19095000000000001</v>
      </c>
      <c r="H432" s="113">
        <f t="shared" si="64"/>
        <v>293.50393700787401</v>
      </c>
      <c r="I432" s="1416" t="s">
        <v>314</v>
      </c>
      <c r="J432" s="967"/>
      <c r="K432" s="1022"/>
      <c r="L432" s="794"/>
      <c r="M432" s="969"/>
      <c r="N432" s="970"/>
      <c r="O432" s="657"/>
      <c r="P432" s="1586"/>
      <c r="Q432" s="969"/>
      <c r="R432" s="969"/>
      <c r="S432" s="1268"/>
      <c r="T432" s="1268"/>
      <c r="U432" s="1268"/>
      <c r="V432" s="286"/>
    </row>
    <row r="433" spans="1:23" x14ac:dyDescent="0.25">
      <c r="A433" s="488">
        <v>374</v>
      </c>
      <c r="B433" s="4841" t="s">
        <v>2968</v>
      </c>
      <c r="C433" s="1272" t="s">
        <v>868</v>
      </c>
      <c r="D433" s="490">
        <v>44832</v>
      </c>
      <c r="E433" s="491" t="s">
        <v>4931</v>
      </c>
      <c r="F433" s="492">
        <v>119</v>
      </c>
      <c r="G433" s="493">
        <f>AVERAGE(CPVTFC3SG0023!N16:O16)</f>
        <v>0.23280000000000001</v>
      </c>
      <c r="H433" s="622">
        <f t="shared" si="64"/>
        <v>458.26771653543312</v>
      </c>
      <c r="I433" s="1418" t="s">
        <v>314</v>
      </c>
      <c r="J433" s="806"/>
      <c r="K433" s="806"/>
      <c r="L433" s="809"/>
      <c r="M433" s="721"/>
      <c r="N433" s="721"/>
      <c r="O433" s="1299"/>
      <c r="P433" s="2346">
        <v>44881</v>
      </c>
      <c r="Q433" s="2184" t="s">
        <v>5476</v>
      </c>
      <c r="R433" s="589">
        <v>124</v>
      </c>
      <c r="S433" s="589">
        <f>AVERAGE(CPVTFC3SG0057!X16:Y16)</f>
        <v>8.6650000000000005E-2</v>
      </c>
      <c r="T433" s="622">
        <f t="shared" ref="T433:T436" si="67">(S433-0.128)/0.0135*66</f>
        <v>-202.15555555555554</v>
      </c>
      <c r="U433" s="1387" t="s">
        <v>314</v>
      </c>
      <c r="V433" s="287"/>
    </row>
    <row r="434" spans="1:23" x14ac:dyDescent="0.25">
      <c r="A434" s="1949"/>
      <c r="B434" s="4850"/>
      <c r="C434" s="320" t="s">
        <v>5448</v>
      </c>
      <c r="D434" s="1149"/>
      <c r="E434" s="1264"/>
      <c r="F434" s="695"/>
      <c r="G434" s="892"/>
      <c r="H434" s="646"/>
      <c r="I434" s="1439"/>
      <c r="J434" s="841"/>
      <c r="K434" s="841"/>
      <c r="L434" s="842"/>
      <c r="M434" s="642"/>
      <c r="N434" s="642"/>
      <c r="O434" s="642"/>
      <c r="P434" s="4242">
        <v>44895</v>
      </c>
      <c r="Q434" s="275" t="s">
        <v>5570</v>
      </c>
      <c r="R434" s="275">
        <v>47</v>
      </c>
      <c r="S434" s="275">
        <f>AVERAGE(CPVTFC3SG0083!G19:H19)</f>
        <v>0.10414999999999999</v>
      </c>
      <c r="T434" s="4026">
        <f t="shared" ref="T434:T435" si="68">(S434-0.15)/0.0138*66</f>
        <v>-219.28260869565219</v>
      </c>
      <c r="U434" s="4244" t="s">
        <v>314</v>
      </c>
      <c r="V434" s="287"/>
    </row>
    <row r="435" spans="1:23" x14ac:dyDescent="0.25">
      <c r="A435" s="1949"/>
      <c r="B435" s="4850"/>
      <c r="C435" s="2146" t="s">
        <v>863</v>
      </c>
      <c r="D435" s="1974"/>
      <c r="E435" s="2046"/>
      <c r="F435" s="2047"/>
      <c r="G435" s="2584"/>
      <c r="H435" s="1470"/>
      <c r="I435" s="4505"/>
      <c r="J435" s="2049"/>
      <c r="K435" s="2049"/>
      <c r="L435" s="2050"/>
      <c r="M435" s="1973"/>
      <c r="N435" s="1973"/>
      <c r="O435" s="1471"/>
      <c r="P435" s="4242">
        <v>44895</v>
      </c>
      <c r="Q435" s="275" t="s">
        <v>5570</v>
      </c>
      <c r="R435" s="275">
        <v>48</v>
      </c>
      <c r="S435" s="275">
        <f>AVERAGE(CPVTFC3SG0083!I19:J19)</f>
        <v>0.12425</v>
      </c>
      <c r="T435" s="4026">
        <f t="shared" si="68"/>
        <v>-123.15217391304346</v>
      </c>
      <c r="U435" s="4244" t="s">
        <v>314</v>
      </c>
      <c r="V435" s="287"/>
    </row>
    <row r="436" spans="1:23" ht="15.75" thickBot="1" x14ac:dyDescent="0.3">
      <c r="A436" s="462">
        <v>375</v>
      </c>
      <c r="B436" s="4842"/>
      <c r="C436" s="1275" t="s">
        <v>220</v>
      </c>
      <c r="D436" s="91">
        <v>44832</v>
      </c>
      <c r="E436" s="466" t="s">
        <v>4931</v>
      </c>
      <c r="F436" s="467">
        <v>120</v>
      </c>
      <c r="G436" s="468">
        <f>AVERAGE(CPVTFC3SG0023!P16:Q16)</f>
        <v>0.13689999999999999</v>
      </c>
      <c r="H436" s="225">
        <f t="shared" si="64"/>
        <v>80.708661417322801</v>
      </c>
      <c r="I436" s="1419" t="s">
        <v>314</v>
      </c>
      <c r="J436" s="815"/>
      <c r="K436" s="815"/>
      <c r="L436" s="816"/>
      <c r="M436" s="778"/>
      <c r="N436" s="778"/>
      <c r="O436" s="1306"/>
      <c r="P436" s="2345">
        <v>44881</v>
      </c>
      <c r="Q436" s="2357" t="s">
        <v>5476</v>
      </c>
      <c r="R436" s="595">
        <v>125</v>
      </c>
      <c r="S436" s="595">
        <f>AVERAGE(CPVTFC3SG0057!B18:C18)</f>
        <v>0.13414999999999999</v>
      </c>
      <c r="T436" s="225">
        <f t="shared" si="67"/>
        <v>30.06666666666661</v>
      </c>
      <c r="U436" s="1378" t="s">
        <v>314</v>
      </c>
      <c r="V436" s="286"/>
    </row>
    <row r="437" spans="1:23" x14ac:dyDescent="0.25">
      <c r="A437" s="318">
        <v>376</v>
      </c>
      <c r="B437" s="4850" t="s">
        <v>2969</v>
      </c>
      <c r="C437" s="1278" t="s">
        <v>868</v>
      </c>
      <c r="D437" s="83">
        <v>44832</v>
      </c>
      <c r="E437" s="389" t="s">
        <v>4931</v>
      </c>
      <c r="F437" s="375">
        <v>121</v>
      </c>
      <c r="G437" s="511">
        <f>AVERAGE(CPVTFC3SG0023!R16:S16)</f>
        <v>0.14665</v>
      </c>
      <c r="H437" s="85">
        <f t="shared" si="64"/>
        <v>119.09448818897638</v>
      </c>
      <c r="I437" s="1417" t="s">
        <v>314</v>
      </c>
      <c r="J437" s="1005"/>
      <c r="K437" s="1281"/>
      <c r="L437" s="959"/>
      <c r="M437" s="830"/>
      <c r="N437" s="831"/>
      <c r="O437" s="672"/>
      <c r="P437" s="2339"/>
      <c r="Q437" s="2358"/>
      <c r="R437" s="830"/>
      <c r="S437" s="830"/>
      <c r="T437" s="831"/>
      <c r="U437" s="1368"/>
      <c r="V437" s="287"/>
    </row>
    <row r="438" spans="1:23" x14ac:dyDescent="0.25">
      <c r="A438" s="6">
        <v>377</v>
      </c>
      <c r="B438" s="4861"/>
      <c r="C438" s="293" t="s">
        <v>220</v>
      </c>
      <c r="D438" s="18">
        <v>44832</v>
      </c>
      <c r="E438" s="380" t="s">
        <v>4931</v>
      </c>
      <c r="F438" s="102">
        <v>122</v>
      </c>
      <c r="G438" s="275">
        <f>AVERAGE(CPVTFC3SG0023!T16:U16)</f>
        <v>0.12379999999999999</v>
      </c>
      <c r="H438" s="13">
        <f t="shared" si="64"/>
        <v>29.133858267716494</v>
      </c>
      <c r="I438" s="335" t="s">
        <v>314</v>
      </c>
      <c r="J438" s="841"/>
      <c r="K438" s="841"/>
      <c r="L438" s="842"/>
      <c r="M438" s="642"/>
      <c r="N438" s="642"/>
      <c r="O438" s="648"/>
      <c r="P438" s="2333"/>
      <c r="Q438" s="2348"/>
      <c r="R438" s="645"/>
      <c r="S438" s="645"/>
      <c r="T438" s="646"/>
      <c r="U438" s="1259"/>
      <c r="V438" s="286"/>
    </row>
    <row r="439" spans="1:23" x14ac:dyDescent="0.25">
      <c r="A439" s="8">
        <v>378</v>
      </c>
      <c r="B439" s="4845" t="s">
        <v>2970</v>
      </c>
      <c r="C439" s="293" t="s">
        <v>868</v>
      </c>
      <c r="D439" s="18">
        <v>44832</v>
      </c>
      <c r="E439" s="380" t="s">
        <v>4931</v>
      </c>
      <c r="F439" s="102">
        <v>123</v>
      </c>
      <c r="G439" s="275">
        <f>AVERAGE(CPVTFC3SG0023!V16:W16)</f>
        <v>6.4500000000000002E-2</v>
      </c>
      <c r="H439" s="13">
        <f t="shared" si="64"/>
        <v>-204.33070866141736</v>
      </c>
      <c r="I439" s="335" t="s">
        <v>314</v>
      </c>
      <c r="J439" s="841"/>
      <c r="K439" s="841"/>
      <c r="L439" s="842"/>
      <c r="M439" s="642"/>
      <c r="N439" s="642"/>
      <c r="O439" s="648"/>
      <c r="P439" s="695"/>
      <c r="Q439" s="645"/>
      <c r="R439" s="645"/>
      <c r="S439" s="694"/>
      <c r="T439" s="694"/>
      <c r="U439" s="694"/>
      <c r="V439" s="4868" t="s">
        <v>1416</v>
      </c>
    </row>
    <row r="440" spans="1:23" x14ac:dyDescent="0.25">
      <c r="A440" s="9">
        <v>379</v>
      </c>
      <c r="B440" s="4855"/>
      <c r="C440" s="301" t="s">
        <v>220</v>
      </c>
      <c r="D440" s="19">
        <v>44832</v>
      </c>
      <c r="E440" s="384" t="s">
        <v>4931</v>
      </c>
      <c r="F440" s="103">
        <v>124</v>
      </c>
      <c r="G440" s="276">
        <f>AVERAGE(CPVTFC3SG0023!X16:Y16)</f>
        <v>1.1703999999999999</v>
      </c>
      <c r="H440" s="14">
        <f t="shared" si="64"/>
        <v>4149.6062992125981</v>
      </c>
      <c r="I440" s="338" t="s">
        <v>315</v>
      </c>
      <c r="J440" s="841"/>
      <c r="K440" s="841"/>
      <c r="L440" s="842"/>
      <c r="M440" s="642"/>
      <c r="N440" s="642"/>
      <c r="O440" s="648"/>
      <c r="P440" s="695"/>
      <c r="Q440" s="645"/>
      <c r="R440" s="645"/>
      <c r="S440" s="694"/>
      <c r="T440" s="694"/>
      <c r="U440" s="694"/>
      <c r="V440" s="4869"/>
    </row>
    <row r="441" spans="1:23" x14ac:dyDescent="0.25">
      <c r="A441" s="8">
        <v>380</v>
      </c>
      <c r="B441" s="4845" t="s">
        <v>2971</v>
      </c>
      <c r="C441" s="293" t="s">
        <v>868</v>
      </c>
      <c r="D441" s="18">
        <v>44832</v>
      </c>
      <c r="E441" s="380" t="s">
        <v>4931</v>
      </c>
      <c r="F441" s="102">
        <v>125</v>
      </c>
      <c r="G441" s="275">
        <f>AVERAGE(CPVTFC3SG0023!B18:C18)</f>
        <v>8.585000000000001E-2</v>
      </c>
      <c r="H441" s="13">
        <f t="shared" si="64"/>
        <v>-120.27559055118108</v>
      </c>
      <c r="I441" s="335" t="s">
        <v>314</v>
      </c>
      <c r="J441" s="841"/>
      <c r="K441" s="841"/>
      <c r="L441" s="842"/>
      <c r="M441" s="642"/>
      <c r="N441" s="642"/>
      <c r="O441" s="648"/>
      <c r="P441" s="2342"/>
      <c r="Q441" s="1263"/>
      <c r="R441" s="645"/>
      <c r="S441" s="645"/>
      <c r="T441" s="646"/>
      <c r="U441" s="843"/>
      <c r="V441" s="4868" t="s">
        <v>1416</v>
      </c>
    </row>
    <row r="442" spans="1:23" x14ac:dyDescent="0.25">
      <c r="A442" s="9">
        <v>381</v>
      </c>
      <c r="B442" s="4855"/>
      <c r="C442" s="301" t="s">
        <v>220</v>
      </c>
      <c r="D442" s="19">
        <v>44832</v>
      </c>
      <c r="E442" s="384" t="s">
        <v>4931</v>
      </c>
      <c r="F442" s="103">
        <v>126</v>
      </c>
      <c r="G442" s="276">
        <f>AVERAGE(CPVTFC3SG0023!D18:E18)</f>
        <v>1.6372</v>
      </c>
      <c r="H442" s="14">
        <f t="shared" si="64"/>
        <v>5987.4015748031497</v>
      </c>
      <c r="I442" s="338" t="s">
        <v>315</v>
      </c>
      <c r="J442" s="875"/>
      <c r="K442" s="843"/>
      <c r="L442" s="877"/>
      <c r="M442" s="645"/>
      <c r="N442" s="646"/>
      <c r="O442" s="648"/>
      <c r="P442" s="2342"/>
      <c r="Q442" s="1263"/>
      <c r="R442" s="645"/>
      <c r="S442" s="645"/>
      <c r="T442" s="646"/>
      <c r="U442" s="843"/>
      <c r="V442" s="4869"/>
    </row>
    <row r="443" spans="1:23" x14ac:dyDescent="0.25">
      <c r="A443" s="68">
        <v>382</v>
      </c>
      <c r="B443" s="4854" t="s">
        <v>2972</v>
      </c>
      <c r="C443" s="300" t="s">
        <v>868</v>
      </c>
      <c r="D443" s="65">
        <v>44832</v>
      </c>
      <c r="E443" s="387" t="s">
        <v>4931</v>
      </c>
      <c r="F443" s="164">
        <v>127</v>
      </c>
      <c r="G443" s="145">
        <f>AVERAGE(CPVTFC3SG0023!F18:G18)</f>
        <v>2.9048999999999996</v>
      </c>
      <c r="H443" s="67">
        <f t="shared" si="64"/>
        <v>10978.346456692912</v>
      </c>
      <c r="I443" s="340" t="s">
        <v>315</v>
      </c>
      <c r="J443" s="1095">
        <v>44873</v>
      </c>
      <c r="K443" s="1096" t="s">
        <v>5450</v>
      </c>
      <c r="L443" s="1097">
        <v>59</v>
      </c>
      <c r="M443" s="1098">
        <f>AVERAGE(CPVTFC3SG0049!I21:J21)</f>
        <v>2.8830999999999998</v>
      </c>
      <c r="N443" s="1099">
        <f>(M443-0.1837)/0.0141*400</f>
        <v>76578.723404255317</v>
      </c>
      <c r="O443" s="1339" t="s">
        <v>315</v>
      </c>
      <c r="P443" s="695"/>
      <c r="Q443" s="645"/>
      <c r="R443" s="645"/>
      <c r="S443" s="694"/>
      <c r="T443" s="694"/>
      <c r="U443" s="694"/>
      <c r="W443" s="5">
        <v>1</v>
      </c>
    </row>
    <row r="444" spans="1:23" x14ac:dyDescent="0.25">
      <c r="A444" s="64">
        <v>383</v>
      </c>
      <c r="B444" s="4860"/>
      <c r="C444" s="300" t="s">
        <v>220</v>
      </c>
      <c r="D444" s="65">
        <v>44832</v>
      </c>
      <c r="E444" s="387" t="s">
        <v>4931</v>
      </c>
      <c r="F444" s="164">
        <v>128</v>
      </c>
      <c r="G444" s="145">
        <f>AVERAGE(CPVTFC3SG0023!H18:I18)</f>
        <v>2.9490499999999997</v>
      </c>
      <c r="H444" s="67">
        <f t="shared" si="64"/>
        <v>11152.165354330707</v>
      </c>
      <c r="I444" s="340" t="s">
        <v>315</v>
      </c>
      <c r="J444" s="1095">
        <v>44873</v>
      </c>
      <c r="K444" s="1096" t="s">
        <v>5450</v>
      </c>
      <c r="L444" s="1097">
        <v>60</v>
      </c>
      <c r="M444" s="1098">
        <f>AVERAGE(CPVTFC3SG0049!K21:L21)</f>
        <v>1.2846000000000002</v>
      </c>
      <c r="N444" s="1099">
        <f>(M444-0.1837)/0.0141*400</f>
        <v>31231.205673758872</v>
      </c>
      <c r="O444" s="1339" t="s">
        <v>315</v>
      </c>
      <c r="P444" s="695"/>
      <c r="Q444" s="645"/>
      <c r="R444" s="645"/>
      <c r="S444" s="694"/>
      <c r="T444" s="694"/>
      <c r="U444" s="694"/>
      <c r="V444" s="286"/>
    </row>
    <row r="445" spans="1:23" x14ac:dyDescent="0.25">
      <c r="A445" s="68">
        <v>384</v>
      </c>
      <c r="B445" s="4854" t="s">
        <v>2973</v>
      </c>
      <c r="C445" s="300" t="s">
        <v>868</v>
      </c>
      <c r="D445" s="65">
        <v>44832</v>
      </c>
      <c r="E445" s="387" t="s">
        <v>4931</v>
      </c>
      <c r="F445" s="164">
        <v>129</v>
      </c>
      <c r="G445" s="145">
        <f>AVERAGE(CPVTFC3SG0023!J18:K18)</f>
        <v>0.78465000000000007</v>
      </c>
      <c r="H445" s="67">
        <f t="shared" si="64"/>
        <v>2630.9055118110236</v>
      </c>
      <c r="I445" s="340" t="s">
        <v>315</v>
      </c>
      <c r="J445" s="841"/>
      <c r="K445" s="841"/>
      <c r="L445" s="842"/>
      <c r="M445" s="642"/>
      <c r="N445" s="642"/>
      <c r="O445" s="648"/>
      <c r="P445" s="695"/>
      <c r="Q445" s="645"/>
      <c r="R445" s="645"/>
      <c r="S445" s="694"/>
      <c r="T445" s="694"/>
      <c r="U445" s="694"/>
      <c r="V445" s="287"/>
      <c r="W445" s="5">
        <v>1</v>
      </c>
    </row>
    <row r="446" spans="1:23" x14ac:dyDescent="0.25">
      <c r="A446" s="64">
        <v>385</v>
      </c>
      <c r="B446" s="4860"/>
      <c r="C446" s="300" t="s">
        <v>220</v>
      </c>
      <c r="D446" s="65">
        <v>44832</v>
      </c>
      <c r="E446" s="387" t="s">
        <v>4931</v>
      </c>
      <c r="F446" s="164">
        <v>130</v>
      </c>
      <c r="G446" s="145">
        <f>AVERAGE(CPVTFC3SG0023!L18:M18)</f>
        <v>0.94579999999999997</v>
      </c>
      <c r="H446" s="67">
        <f t="shared" ref="H446:H495" si="69">(G446-0.1164)/0.0127*50</f>
        <v>3265.3543307086616</v>
      </c>
      <c r="I446" s="340" t="s">
        <v>315</v>
      </c>
      <c r="J446" s="841"/>
      <c r="K446" s="841"/>
      <c r="L446" s="842"/>
      <c r="M446" s="642"/>
      <c r="N446" s="642"/>
      <c r="O446" s="648"/>
      <c r="P446" s="2341"/>
      <c r="Q446" s="645"/>
      <c r="R446" s="645"/>
      <c r="S446" s="694"/>
      <c r="T446" s="694"/>
      <c r="U446" s="694"/>
    </row>
    <row r="447" spans="1:23" x14ac:dyDescent="0.25">
      <c r="A447" s="68">
        <v>386</v>
      </c>
      <c r="B447" s="4854" t="s">
        <v>2974</v>
      </c>
      <c r="C447" s="300" t="s">
        <v>868</v>
      </c>
      <c r="D447" s="65">
        <v>44832</v>
      </c>
      <c r="E447" s="387" t="s">
        <v>4931</v>
      </c>
      <c r="F447" s="164">
        <v>131</v>
      </c>
      <c r="G447" s="145">
        <f>AVERAGE(CPVTFC3SG0023!N18:O18)</f>
        <v>1.0400499999999999</v>
      </c>
      <c r="H447" s="67">
        <f t="shared" si="69"/>
        <v>3636.4173228346453</v>
      </c>
      <c r="I447" s="340" t="s">
        <v>315</v>
      </c>
      <c r="J447" s="875"/>
      <c r="K447" s="843"/>
      <c r="L447" s="877"/>
      <c r="M447" s="645"/>
      <c r="N447" s="646"/>
      <c r="O447" s="648"/>
      <c r="P447" s="695"/>
      <c r="Q447" s="645"/>
      <c r="R447" s="645"/>
      <c r="S447" s="694"/>
      <c r="T447" s="694"/>
      <c r="U447" s="694"/>
      <c r="W447" s="5">
        <v>1</v>
      </c>
    </row>
    <row r="448" spans="1:23" x14ac:dyDescent="0.25">
      <c r="A448" s="64">
        <v>387</v>
      </c>
      <c r="B448" s="4860"/>
      <c r="C448" s="300" t="s">
        <v>220</v>
      </c>
      <c r="D448" s="65">
        <v>44832</v>
      </c>
      <c r="E448" s="387" t="s">
        <v>4931</v>
      </c>
      <c r="F448" s="164">
        <v>132</v>
      </c>
      <c r="G448" s="145">
        <f>AVERAGE(CPVTFC3SG0023!P18:Q18)</f>
        <v>1.2254999999999998</v>
      </c>
      <c r="H448" s="67">
        <f t="shared" si="69"/>
        <v>4366.5354330708651</v>
      </c>
      <c r="I448" s="340" t="s">
        <v>315</v>
      </c>
      <c r="J448" s="694"/>
      <c r="K448" s="694"/>
      <c r="L448" s="695"/>
      <c r="M448" s="694"/>
      <c r="N448" s="694"/>
      <c r="O448" s="1260"/>
      <c r="P448" s="695"/>
      <c r="Q448" s="645"/>
      <c r="R448" s="645"/>
      <c r="S448" s="694"/>
      <c r="T448" s="694"/>
      <c r="U448" s="694"/>
    </row>
    <row r="449" spans="1:23" x14ac:dyDescent="0.25">
      <c r="A449" s="8">
        <v>388</v>
      </c>
      <c r="B449" s="4845" t="s">
        <v>2975</v>
      </c>
      <c r="C449" s="293" t="s">
        <v>868</v>
      </c>
      <c r="D449" s="18">
        <v>44832</v>
      </c>
      <c r="E449" s="380" t="s">
        <v>4931</v>
      </c>
      <c r="F449" s="102">
        <v>133</v>
      </c>
      <c r="G449" s="275">
        <f>AVERAGE(CPVTFC3SG0023!R18:S18)</f>
        <v>7.5600000000000001E-2</v>
      </c>
      <c r="H449" s="13">
        <f t="shared" si="69"/>
        <v>-160.62992125984255</v>
      </c>
      <c r="I449" s="335" t="s">
        <v>314</v>
      </c>
      <c r="J449" s="841"/>
      <c r="K449" s="841"/>
      <c r="L449" s="842"/>
      <c r="M449" s="642"/>
      <c r="N449" s="642"/>
      <c r="O449" s="648"/>
      <c r="P449" s="695"/>
      <c r="Q449" s="645"/>
      <c r="R449" s="645"/>
      <c r="S449" s="694"/>
      <c r="T449" s="694"/>
      <c r="U449" s="694"/>
      <c r="V449" s="4868" t="s">
        <v>1416</v>
      </c>
    </row>
    <row r="450" spans="1:23" x14ac:dyDescent="0.25">
      <c r="A450" s="9">
        <v>389</v>
      </c>
      <c r="B450" s="4855"/>
      <c r="C450" s="301" t="s">
        <v>220</v>
      </c>
      <c r="D450" s="19">
        <v>44832</v>
      </c>
      <c r="E450" s="384" t="s">
        <v>4931</v>
      </c>
      <c r="F450" s="103">
        <v>134</v>
      </c>
      <c r="G450" s="276">
        <f>AVERAGE(CPVTFC3SG0023!T18:U18)</f>
        <v>1.20305</v>
      </c>
      <c r="H450" s="14">
        <f t="shared" si="69"/>
        <v>4278.1496062992128</v>
      </c>
      <c r="I450" s="338" t="s">
        <v>315</v>
      </c>
      <c r="J450" s="875"/>
      <c r="K450" s="876"/>
      <c r="L450" s="877"/>
      <c r="M450" s="645"/>
      <c r="N450" s="646"/>
      <c r="O450" s="648"/>
      <c r="P450" s="695"/>
      <c r="Q450" s="645"/>
      <c r="R450" s="645"/>
      <c r="S450" s="694"/>
      <c r="T450" s="694"/>
      <c r="U450" s="694"/>
      <c r="V450" s="4869"/>
    </row>
    <row r="451" spans="1:23" x14ac:dyDescent="0.25">
      <c r="A451" s="8">
        <v>390</v>
      </c>
      <c r="B451" s="4837" t="s">
        <v>2976</v>
      </c>
      <c r="C451" s="293" t="s">
        <v>868</v>
      </c>
      <c r="D451" s="18">
        <v>44832</v>
      </c>
      <c r="E451" s="380" t="s">
        <v>4931</v>
      </c>
      <c r="F451" s="102">
        <v>135</v>
      </c>
      <c r="G451" s="275">
        <f>AVERAGE(CPVTFC3SG0023!V18:W18)</f>
        <v>0.1552</v>
      </c>
      <c r="H451" s="13">
        <f t="shared" si="69"/>
        <v>152.75590551181105</v>
      </c>
      <c r="I451" s="335" t="s">
        <v>314</v>
      </c>
      <c r="J451" s="875"/>
      <c r="K451" s="876"/>
      <c r="L451" s="877"/>
      <c r="M451" s="645"/>
      <c r="N451" s="646"/>
      <c r="O451" s="648"/>
      <c r="P451" s="695"/>
      <c r="Q451" s="645"/>
      <c r="R451" s="645"/>
      <c r="S451" s="694"/>
      <c r="T451" s="694"/>
      <c r="U451" s="694"/>
    </row>
    <row r="452" spans="1:23" x14ac:dyDescent="0.25">
      <c r="A452" s="6">
        <v>391</v>
      </c>
      <c r="B452" s="4861"/>
      <c r="C452" s="293" t="s">
        <v>220</v>
      </c>
      <c r="D452" s="18">
        <v>44832</v>
      </c>
      <c r="E452" s="380" t="s">
        <v>4931</v>
      </c>
      <c r="F452" s="102">
        <v>136</v>
      </c>
      <c r="G452" s="275">
        <f>AVERAGE(CPVTFC3SG0023!X18:Y18)</f>
        <v>0.11255</v>
      </c>
      <c r="H452" s="13">
        <f t="shared" si="69"/>
        <v>-15.157480314960656</v>
      </c>
      <c r="I452" s="335" t="s">
        <v>314</v>
      </c>
      <c r="J452" s="875"/>
      <c r="K452" s="876"/>
      <c r="L452" s="877"/>
      <c r="M452" s="645"/>
      <c r="N452" s="646"/>
      <c r="O452" s="648"/>
      <c r="P452" s="695"/>
      <c r="Q452" s="645"/>
      <c r="R452" s="645"/>
      <c r="S452" s="694"/>
      <c r="T452" s="694"/>
      <c r="U452" s="694"/>
      <c r="V452" s="286"/>
    </row>
    <row r="453" spans="1:23" x14ac:dyDescent="0.25">
      <c r="A453" s="68">
        <v>392</v>
      </c>
      <c r="B453" s="840" t="s">
        <v>2977</v>
      </c>
      <c r="C453" s="300" t="s">
        <v>868</v>
      </c>
      <c r="D453" s="65">
        <v>44832</v>
      </c>
      <c r="E453" s="387" t="s">
        <v>4931</v>
      </c>
      <c r="F453" s="164">
        <v>137</v>
      </c>
      <c r="G453" s="145">
        <f>AVERAGE(CPVTFC3SG0023!B20:C20)</f>
        <v>1.8774000000000002</v>
      </c>
      <c r="H453" s="67">
        <f t="shared" si="69"/>
        <v>6933.0708661417329</v>
      </c>
      <c r="I453" s="340" t="s">
        <v>315</v>
      </c>
      <c r="J453" s="841"/>
      <c r="K453" s="841"/>
      <c r="L453" s="842"/>
      <c r="M453" s="642"/>
      <c r="N453" s="642"/>
      <c r="O453" s="648"/>
      <c r="P453" s="695"/>
      <c r="Q453" s="645"/>
      <c r="R453" s="645"/>
      <c r="S453" s="694"/>
      <c r="T453" s="694"/>
      <c r="U453" s="694"/>
      <c r="V453" s="287"/>
      <c r="W453" s="5">
        <v>1</v>
      </c>
    </row>
    <row r="454" spans="1:23" x14ac:dyDescent="0.25">
      <c r="A454" s="64">
        <v>393</v>
      </c>
      <c r="B454" s="840" t="s">
        <v>2977</v>
      </c>
      <c r="C454" s="300" t="s">
        <v>220</v>
      </c>
      <c r="D454" s="65">
        <v>44832</v>
      </c>
      <c r="E454" s="387" t="s">
        <v>4931</v>
      </c>
      <c r="F454" s="164">
        <v>138</v>
      </c>
      <c r="G454" s="145">
        <f>AVERAGE(CPVTFC3SG0023!D20:E20)</f>
        <v>2.7030500000000002</v>
      </c>
      <c r="H454" s="67">
        <f t="shared" si="69"/>
        <v>10183.661417322835</v>
      </c>
      <c r="I454" s="340" t="s">
        <v>315</v>
      </c>
      <c r="J454" s="1090">
        <v>44873</v>
      </c>
      <c r="K454" s="1091" t="s">
        <v>5450</v>
      </c>
      <c r="L454" s="1092">
        <v>61</v>
      </c>
      <c r="M454" s="1093">
        <f>AVERAGE(CPVTFC3SG0049!M21:N21)</f>
        <v>0.2369</v>
      </c>
      <c r="N454" s="1094">
        <f>(M454-0.1837)/0.0141*400</f>
        <v>1509.2198581560283</v>
      </c>
      <c r="O454" s="1340" t="s">
        <v>315</v>
      </c>
      <c r="P454" s="2341"/>
      <c r="Q454" s="645"/>
      <c r="R454" s="645"/>
      <c r="S454" s="694"/>
      <c r="T454" s="694"/>
      <c r="U454" s="694"/>
    </row>
    <row r="455" spans="1:23" x14ac:dyDescent="0.25">
      <c r="A455" s="68">
        <v>394</v>
      </c>
      <c r="B455" s="4854" t="s">
        <v>2978</v>
      </c>
      <c r="C455" s="300" t="s">
        <v>868</v>
      </c>
      <c r="D455" s="65">
        <v>44832</v>
      </c>
      <c r="E455" s="387" t="s">
        <v>4931</v>
      </c>
      <c r="F455" s="164">
        <v>139</v>
      </c>
      <c r="G455" s="145">
        <f>AVERAGE(CPVTFC3SG0023!F20:G20)</f>
        <v>0.71195000000000008</v>
      </c>
      <c r="H455" s="67">
        <f t="shared" si="69"/>
        <v>2344.6850393700788</v>
      </c>
      <c r="I455" s="340" t="s">
        <v>315</v>
      </c>
      <c r="J455" s="875"/>
      <c r="K455" s="843"/>
      <c r="L455" s="877"/>
      <c r="M455" s="645"/>
      <c r="N455" s="646"/>
      <c r="O455" s="648"/>
      <c r="P455" s="695"/>
      <c r="Q455" s="645"/>
      <c r="R455" s="645"/>
      <c r="S455" s="694"/>
      <c r="T455" s="694"/>
      <c r="U455" s="694"/>
      <c r="V455" s="4868" t="s">
        <v>1416</v>
      </c>
      <c r="W455" s="5">
        <v>1</v>
      </c>
    </row>
    <row r="456" spans="1:23" x14ac:dyDescent="0.25">
      <c r="A456" s="64">
        <v>395</v>
      </c>
      <c r="B456" s="4860"/>
      <c r="C456" s="300" t="s">
        <v>220</v>
      </c>
      <c r="D456" s="65">
        <v>44832</v>
      </c>
      <c r="E456" s="387" t="s">
        <v>4931</v>
      </c>
      <c r="F456" s="164">
        <v>140</v>
      </c>
      <c r="G456" s="145">
        <f>AVERAGE(CPVTFC3SG0023!H20:I20)</f>
        <v>2.9076499999999998</v>
      </c>
      <c r="H456" s="67">
        <f t="shared" si="69"/>
        <v>10989.173228346457</v>
      </c>
      <c r="I456" s="340" t="s">
        <v>315</v>
      </c>
      <c r="J456" s="875"/>
      <c r="K456" s="843"/>
      <c r="L456" s="877"/>
      <c r="M456" s="645"/>
      <c r="N456" s="646"/>
      <c r="O456" s="648"/>
      <c r="P456" s="695"/>
      <c r="Q456" s="645"/>
      <c r="R456" s="645"/>
      <c r="S456" s="694"/>
      <c r="T456" s="694"/>
      <c r="U456" s="694"/>
      <c r="V456" s="4869"/>
    </row>
    <row r="457" spans="1:23" x14ac:dyDescent="0.25">
      <c r="A457" s="68">
        <v>396</v>
      </c>
      <c r="B457" s="4854" t="s">
        <v>2979</v>
      </c>
      <c r="C457" s="300" t="s">
        <v>868</v>
      </c>
      <c r="D457" s="65">
        <v>44832</v>
      </c>
      <c r="E457" s="387" t="s">
        <v>4931</v>
      </c>
      <c r="F457" s="164">
        <v>141</v>
      </c>
      <c r="G457" s="145">
        <f>AVERAGE(CPVTFC3SG0023!J20:K20)</f>
        <v>2.9485999999999999</v>
      </c>
      <c r="H457" s="67">
        <f t="shared" si="69"/>
        <v>11150.393700787401</v>
      </c>
      <c r="I457" s="340" t="s">
        <v>315</v>
      </c>
      <c r="J457" s="1095">
        <v>44873</v>
      </c>
      <c r="K457" s="1096" t="s">
        <v>5450</v>
      </c>
      <c r="L457" s="1097">
        <v>62</v>
      </c>
      <c r="M457" s="1098">
        <f>AVERAGE(CPVTFC3SG0049!O21:P21)</f>
        <v>2.7530000000000001</v>
      </c>
      <c r="N457" s="1099">
        <f t="shared" ref="N457:N462" si="70">(M457-0.1837)/0.0141*400</f>
        <v>72887.943262411354</v>
      </c>
      <c r="O457" s="1339" t="s">
        <v>315</v>
      </c>
      <c r="P457" s="2333"/>
      <c r="Q457" s="2348"/>
      <c r="R457" s="645"/>
      <c r="S457" s="645"/>
      <c r="T457" s="646"/>
      <c r="U457" s="1259"/>
      <c r="W457" s="5">
        <v>1</v>
      </c>
    </row>
    <row r="458" spans="1:23" x14ac:dyDescent="0.25">
      <c r="A458" s="64">
        <v>397</v>
      </c>
      <c r="B458" s="4860"/>
      <c r="C458" s="300" t="s">
        <v>220</v>
      </c>
      <c r="D458" s="65">
        <v>44832</v>
      </c>
      <c r="E458" s="387" t="s">
        <v>4931</v>
      </c>
      <c r="F458" s="164">
        <v>142</v>
      </c>
      <c r="G458" s="145">
        <f>AVERAGE(CPVTFC3SG0023!L20:M20)</f>
        <v>2.9215999999999998</v>
      </c>
      <c r="H458" s="67">
        <f t="shared" si="69"/>
        <v>11044.094488188975</v>
      </c>
      <c r="I458" s="340" t="s">
        <v>315</v>
      </c>
      <c r="J458" s="1095">
        <v>44873</v>
      </c>
      <c r="K458" s="1096" t="s">
        <v>5450</v>
      </c>
      <c r="L458" s="1097">
        <v>63</v>
      </c>
      <c r="M458" s="1098">
        <f>AVERAGE(CPVTFC3SG0049!Q21:R21)</f>
        <v>2.0287500000000001</v>
      </c>
      <c r="N458" s="1099">
        <f t="shared" si="70"/>
        <v>52341.843971631206</v>
      </c>
      <c r="O458" s="1339" t="s">
        <v>315</v>
      </c>
      <c r="P458" s="2333"/>
      <c r="Q458" s="2348"/>
      <c r="R458" s="645"/>
      <c r="S458" s="645"/>
      <c r="T458" s="646"/>
      <c r="U458" s="1259"/>
    </row>
    <row r="459" spans="1:23" x14ac:dyDescent="0.25">
      <c r="A459" s="68">
        <v>398</v>
      </c>
      <c r="B459" s="4854" t="s">
        <v>2980</v>
      </c>
      <c r="C459" s="300" t="s">
        <v>868</v>
      </c>
      <c r="D459" s="65">
        <v>44832</v>
      </c>
      <c r="E459" s="387" t="s">
        <v>4931</v>
      </c>
      <c r="F459" s="164">
        <v>143</v>
      </c>
      <c r="G459" s="145">
        <f>AVERAGE(CPVTFC3SG0023!N20:O20)</f>
        <v>2.2157499999999999</v>
      </c>
      <c r="H459" s="67">
        <f t="shared" si="69"/>
        <v>8265.1574803149597</v>
      </c>
      <c r="I459" s="340" t="s">
        <v>315</v>
      </c>
      <c r="J459" s="1090">
        <v>44873</v>
      </c>
      <c r="K459" s="1091" t="s">
        <v>5450</v>
      </c>
      <c r="L459" s="1092">
        <v>64</v>
      </c>
      <c r="M459" s="1093">
        <f>AVERAGE(CPVTFC3SG0049!S21:T21)</f>
        <v>0.25650000000000001</v>
      </c>
      <c r="N459" s="1094">
        <f t="shared" si="70"/>
        <v>2065.2482269503548</v>
      </c>
      <c r="O459" s="1340" t="s">
        <v>315</v>
      </c>
      <c r="P459" s="2333"/>
      <c r="Q459" s="2348"/>
      <c r="R459" s="645"/>
      <c r="S459" s="645"/>
      <c r="T459" s="646"/>
      <c r="U459" s="1259"/>
      <c r="W459" s="5">
        <v>1</v>
      </c>
    </row>
    <row r="460" spans="1:23" x14ac:dyDescent="0.25">
      <c r="A460" s="64">
        <v>399</v>
      </c>
      <c r="B460" s="4860"/>
      <c r="C460" s="300" t="s">
        <v>220</v>
      </c>
      <c r="D460" s="65">
        <v>44832</v>
      </c>
      <c r="E460" s="387" t="s">
        <v>4931</v>
      </c>
      <c r="F460" s="164">
        <v>144</v>
      </c>
      <c r="G460" s="145">
        <f>AVERAGE(CPVTFC3SG0023!P20:Q20)</f>
        <v>2.2443999999999997</v>
      </c>
      <c r="H460" s="67">
        <f t="shared" si="69"/>
        <v>8377.9527559055114</v>
      </c>
      <c r="I460" s="340" t="s">
        <v>315</v>
      </c>
      <c r="J460" s="1090">
        <v>44873</v>
      </c>
      <c r="K460" s="1091" t="s">
        <v>5450</v>
      </c>
      <c r="L460" s="1092">
        <v>65</v>
      </c>
      <c r="M460" s="1093">
        <f>AVERAGE(CPVTFC3SG0049!U21:V21)</f>
        <v>0.219</v>
      </c>
      <c r="N460" s="1094">
        <f t="shared" si="70"/>
        <v>1001.418439716312</v>
      </c>
      <c r="O460" s="1340" t="s">
        <v>315</v>
      </c>
      <c r="P460" s="695"/>
      <c r="Q460" s="645"/>
      <c r="R460" s="645"/>
      <c r="S460" s="694"/>
      <c r="T460" s="694"/>
      <c r="U460" s="694"/>
    </row>
    <row r="461" spans="1:23" x14ac:dyDescent="0.25">
      <c r="A461" s="68">
        <v>400</v>
      </c>
      <c r="B461" s="840" t="s">
        <v>2981</v>
      </c>
      <c r="C461" s="300" t="s">
        <v>868</v>
      </c>
      <c r="D461" s="65">
        <v>44832</v>
      </c>
      <c r="E461" s="387" t="s">
        <v>4931</v>
      </c>
      <c r="F461" s="164">
        <v>145</v>
      </c>
      <c r="G461" s="145">
        <f>AVERAGE(CPVTFC3SG0023!R20:S20)</f>
        <v>1.0741000000000001</v>
      </c>
      <c r="H461" s="67">
        <f t="shared" si="69"/>
        <v>3770.4724409448822</v>
      </c>
      <c r="I461" s="340" t="s">
        <v>315</v>
      </c>
      <c r="J461" s="875"/>
      <c r="K461" s="843"/>
      <c r="L461" s="877"/>
      <c r="M461" s="645"/>
      <c r="N461" s="646"/>
      <c r="O461" s="648"/>
      <c r="P461" s="695"/>
      <c r="Q461" s="645"/>
      <c r="R461" s="645"/>
      <c r="S461" s="694"/>
      <c r="T461" s="694"/>
      <c r="U461" s="694"/>
      <c r="V461" s="4868" t="s">
        <v>1416</v>
      </c>
      <c r="W461" s="5">
        <v>1</v>
      </c>
    </row>
    <row r="462" spans="1:23" x14ac:dyDescent="0.25">
      <c r="A462" s="64">
        <v>401</v>
      </c>
      <c r="B462" s="840" t="s">
        <v>2981</v>
      </c>
      <c r="C462" s="300" t="s">
        <v>220</v>
      </c>
      <c r="D462" s="65">
        <v>44832</v>
      </c>
      <c r="E462" s="387" t="s">
        <v>4931</v>
      </c>
      <c r="F462" s="164">
        <v>146</v>
      </c>
      <c r="G462" s="145">
        <f>AVERAGE(CPVTFC3SG0023!T20:U20)</f>
        <v>2.8878500000000003</v>
      </c>
      <c r="H462" s="67">
        <f t="shared" si="69"/>
        <v>10911.220472440946</v>
      </c>
      <c r="I462" s="340" t="s">
        <v>315</v>
      </c>
      <c r="J462" s="1095">
        <v>44873</v>
      </c>
      <c r="K462" s="1096" t="s">
        <v>5450</v>
      </c>
      <c r="L462" s="1097">
        <v>66</v>
      </c>
      <c r="M462" s="1098">
        <f>AVERAGE(CPVTFC3SG0049!W21:X21)</f>
        <v>0.71550000000000002</v>
      </c>
      <c r="N462" s="1099">
        <f t="shared" si="70"/>
        <v>15086.524822695037</v>
      </c>
      <c r="O462" s="1339" t="s">
        <v>315</v>
      </c>
      <c r="P462" s="695"/>
      <c r="Q462" s="645"/>
      <c r="R462" s="645"/>
      <c r="S462" s="694"/>
      <c r="T462" s="694"/>
      <c r="U462" s="694"/>
      <c r="V462" s="4869"/>
    </row>
    <row r="463" spans="1:23" x14ac:dyDescent="0.25">
      <c r="A463" s="68">
        <v>402</v>
      </c>
      <c r="B463" s="4854" t="s">
        <v>2982</v>
      </c>
      <c r="C463" s="300" t="s">
        <v>868</v>
      </c>
      <c r="D463" s="65">
        <v>44832</v>
      </c>
      <c r="E463" s="387" t="s">
        <v>4931</v>
      </c>
      <c r="F463" s="164">
        <v>147</v>
      </c>
      <c r="G463" s="145">
        <f>AVERAGE(CPVTFC3SG0023!V20:W20)</f>
        <v>1.3583000000000001</v>
      </c>
      <c r="H463" s="67">
        <f t="shared" si="69"/>
        <v>4889.3700787401576</v>
      </c>
      <c r="I463" s="340" t="s">
        <v>315</v>
      </c>
      <c r="J463" s="875"/>
      <c r="K463" s="876"/>
      <c r="L463" s="877"/>
      <c r="M463" s="645"/>
      <c r="N463" s="646"/>
      <c r="O463" s="648"/>
      <c r="P463" s="2341"/>
      <c r="Q463" s="645"/>
      <c r="R463" s="645"/>
      <c r="S463" s="694"/>
      <c r="T463" s="694"/>
      <c r="U463" s="694"/>
      <c r="W463" s="5">
        <v>1</v>
      </c>
    </row>
    <row r="464" spans="1:23" x14ac:dyDescent="0.25">
      <c r="A464" s="64">
        <v>403</v>
      </c>
      <c r="B464" s="4860"/>
      <c r="C464" s="300" t="s">
        <v>220</v>
      </c>
      <c r="D464" s="65">
        <v>44832</v>
      </c>
      <c r="E464" s="387" t="s">
        <v>4931</v>
      </c>
      <c r="F464" s="164">
        <v>148</v>
      </c>
      <c r="G464" s="145">
        <f>AVERAGE(CPVTFC3SG0023!X20:Y20)</f>
        <v>1.5822000000000001</v>
      </c>
      <c r="H464" s="67">
        <f t="shared" si="69"/>
        <v>5770.8661417322837</v>
      </c>
      <c r="I464" s="340" t="s">
        <v>315</v>
      </c>
      <c r="J464" s="875"/>
      <c r="K464" s="876"/>
      <c r="L464" s="877"/>
      <c r="M464" s="645"/>
      <c r="N464" s="646"/>
      <c r="O464" s="648"/>
      <c r="P464" s="695"/>
      <c r="Q464" s="645"/>
      <c r="R464" s="645"/>
      <c r="S464" s="694"/>
      <c r="T464" s="694"/>
      <c r="U464" s="694"/>
    </row>
    <row r="465" spans="1:23" x14ac:dyDescent="0.25">
      <c r="A465" s="68">
        <v>404</v>
      </c>
      <c r="B465" s="840" t="s">
        <v>2983</v>
      </c>
      <c r="C465" s="300" t="s">
        <v>868</v>
      </c>
      <c r="D465" s="65">
        <v>44832</v>
      </c>
      <c r="E465" s="387" t="s">
        <v>4931</v>
      </c>
      <c r="F465" s="164">
        <v>149</v>
      </c>
      <c r="G465" s="145">
        <f>AVERAGE(CPVTFC3SG0023!B22:C22)</f>
        <v>1.1491500000000001</v>
      </c>
      <c r="H465" s="67">
        <f t="shared" si="69"/>
        <v>4065.9448818897645</v>
      </c>
      <c r="I465" s="340" t="s">
        <v>315</v>
      </c>
      <c r="J465" s="875"/>
      <c r="K465" s="876"/>
      <c r="L465" s="877"/>
      <c r="M465" s="645"/>
      <c r="N465" s="646"/>
      <c r="O465" s="648"/>
      <c r="P465" s="695"/>
      <c r="Q465" s="645"/>
      <c r="R465" s="645"/>
      <c r="S465" s="694"/>
      <c r="T465" s="694"/>
      <c r="U465" s="694"/>
      <c r="W465" s="5">
        <v>1</v>
      </c>
    </row>
    <row r="466" spans="1:23" x14ac:dyDescent="0.25">
      <c r="A466" s="64">
        <v>405</v>
      </c>
      <c r="B466" s="840" t="s">
        <v>2983</v>
      </c>
      <c r="C466" s="300" t="s">
        <v>220</v>
      </c>
      <c r="D466" s="65">
        <v>44832</v>
      </c>
      <c r="E466" s="387" t="s">
        <v>4931</v>
      </c>
      <c r="F466" s="164">
        <v>150</v>
      </c>
      <c r="G466" s="145">
        <f>AVERAGE(CPVTFC3SG0023!D22:E22)</f>
        <v>2.8956</v>
      </c>
      <c r="H466" s="67">
        <f t="shared" si="69"/>
        <v>10941.732283464567</v>
      </c>
      <c r="I466" s="340" t="s">
        <v>315</v>
      </c>
      <c r="J466" s="1090">
        <v>44873</v>
      </c>
      <c r="K466" s="1091" t="s">
        <v>5450</v>
      </c>
      <c r="L466" s="1092">
        <v>67</v>
      </c>
      <c r="M466" s="1093">
        <f>AVERAGE(CPVTFC3SG0049!C23:D23)</f>
        <v>0.27694999999999997</v>
      </c>
      <c r="N466" s="1094">
        <f>(M466-0.1837)/0.0141*400</f>
        <v>2645.3900709219852</v>
      </c>
      <c r="O466" s="1340" t="s">
        <v>315</v>
      </c>
      <c r="P466" s="2333"/>
      <c r="Q466" s="2348"/>
      <c r="R466" s="645"/>
      <c r="S466" s="645"/>
      <c r="T466" s="646"/>
      <c r="U466" s="1259"/>
    </row>
    <row r="467" spans="1:23" x14ac:dyDescent="0.25">
      <c r="A467" s="8">
        <v>406</v>
      </c>
      <c r="B467" s="4837" t="s">
        <v>2984</v>
      </c>
      <c r="C467" s="293" t="s">
        <v>868</v>
      </c>
      <c r="D467" s="18">
        <v>44832</v>
      </c>
      <c r="E467" s="380" t="s">
        <v>4931</v>
      </c>
      <c r="F467" s="102">
        <v>151</v>
      </c>
      <c r="G467" s="275">
        <f>AVERAGE(CPVTFC3SG0023!F22:G22)</f>
        <v>0.15095</v>
      </c>
      <c r="H467" s="13">
        <f t="shared" si="69"/>
        <v>136.02362204724409</v>
      </c>
      <c r="I467" s="335" t="s">
        <v>314</v>
      </c>
      <c r="J467" s="875"/>
      <c r="K467" s="876"/>
      <c r="L467" s="877"/>
      <c r="M467" s="645"/>
      <c r="N467" s="646"/>
      <c r="O467" s="648"/>
      <c r="P467" s="2333"/>
      <c r="Q467" s="2348"/>
      <c r="R467" s="645"/>
      <c r="S467" s="645"/>
      <c r="T467" s="646"/>
      <c r="U467" s="1259"/>
    </row>
    <row r="468" spans="1:23" x14ac:dyDescent="0.25">
      <c r="A468" s="6">
        <v>407</v>
      </c>
      <c r="B468" s="4861"/>
      <c r="C468" s="293" t="s">
        <v>220</v>
      </c>
      <c r="D468" s="18">
        <v>44832</v>
      </c>
      <c r="E468" s="380" t="s">
        <v>4931</v>
      </c>
      <c r="F468" s="102">
        <v>152</v>
      </c>
      <c r="G468" s="275">
        <f>AVERAGE(CPVTFC3SG0023!H22:I22)</f>
        <v>0.1706</v>
      </c>
      <c r="H468" s="13">
        <f t="shared" si="69"/>
        <v>213.38582677165357</v>
      </c>
      <c r="I468" s="335" t="s">
        <v>314</v>
      </c>
      <c r="J468" s="875"/>
      <c r="K468" s="876"/>
      <c r="L468" s="877"/>
      <c r="M468" s="645"/>
      <c r="N468" s="646"/>
      <c r="O468" s="648"/>
      <c r="P468" s="2333"/>
      <c r="Q468" s="2348"/>
      <c r="R468" s="645"/>
      <c r="S468" s="645"/>
      <c r="T468" s="646"/>
      <c r="U468" s="1259"/>
    </row>
    <row r="469" spans="1:23" x14ac:dyDescent="0.25">
      <c r="A469" s="11">
        <v>408</v>
      </c>
      <c r="B469" s="4845" t="s">
        <v>2985</v>
      </c>
      <c r="C469" s="301" t="s">
        <v>868</v>
      </c>
      <c r="D469" s="19">
        <v>44832</v>
      </c>
      <c r="E469" s="384" t="s">
        <v>4931</v>
      </c>
      <c r="F469" s="103">
        <v>153</v>
      </c>
      <c r="G469" s="276">
        <f>AVERAGE(CPVTFC3SG0023!J22:K22)</f>
        <v>0.59644999999999992</v>
      </c>
      <c r="H469" s="14">
        <f t="shared" si="69"/>
        <v>1889.9606299212596</v>
      </c>
      <c r="I469" s="2855" t="s">
        <v>315</v>
      </c>
      <c r="J469" s="841"/>
      <c r="K469" s="856"/>
      <c r="L469" s="842"/>
      <c r="M469" s="645"/>
      <c r="N469" s="646"/>
      <c r="O469" s="648"/>
      <c r="P469" s="2333"/>
      <c r="Q469" s="2348"/>
      <c r="R469" s="645"/>
      <c r="S469" s="645"/>
      <c r="T469" s="646"/>
      <c r="U469" s="1259"/>
      <c r="W469" s="5">
        <v>1</v>
      </c>
    </row>
    <row r="470" spans="1:23" x14ac:dyDescent="0.25">
      <c r="A470" s="9">
        <v>409</v>
      </c>
      <c r="B470" s="4855"/>
      <c r="C470" s="301" t="s">
        <v>220</v>
      </c>
      <c r="D470" s="19">
        <v>44832</v>
      </c>
      <c r="E470" s="384" t="s">
        <v>4931</v>
      </c>
      <c r="F470" s="103">
        <v>154</v>
      </c>
      <c r="G470" s="276">
        <f>AVERAGE(CPVTFC3SG0023!L22:M22)</f>
        <v>0.68805000000000005</v>
      </c>
      <c r="H470" s="14">
        <f t="shared" si="69"/>
        <v>2250.5905511811025</v>
      </c>
      <c r="I470" s="338" t="s">
        <v>315</v>
      </c>
      <c r="J470" s="841"/>
      <c r="K470" s="856"/>
      <c r="L470" s="842"/>
      <c r="M470" s="645"/>
      <c r="N470" s="646"/>
      <c r="O470" s="648"/>
      <c r="P470" s="2333"/>
      <c r="Q470" s="2354"/>
      <c r="R470" s="645"/>
      <c r="S470" s="645"/>
      <c r="T470" s="646"/>
      <c r="U470" s="900"/>
    </row>
    <row r="471" spans="1:23" x14ac:dyDescent="0.25">
      <c r="A471" s="68">
        <v>410</v>
      </c>
      <c r="B471" s="4854" t="s">
        <v>2986</v>
      </c>
      <c r="C471" s="300" t="s">
        <v>868</v>
      </c>
      <c r="D471" s="65">
        <v>44832</v>
      </c>
      <c r="E471" s="387" t="s">
        <v>4931</v>
      </c>
      <c r="F471" s="164">
        <v>155</v>
      </c>
      <c r="G471" s="145">
        <f>AVERAGE(CPVTFC3SG0023!N22:O22)</f>
        <v>0.95320000000000005</v>
      </c>
      <c r="H471" s="67">
        <f t="shared" si="69"/>
        <v>3294.4881889763778</v>
      </c>
      <c r="I471" s="340" t="s">
        <v>315</v>
      </c>
      <c r="J471" s="875"/>
      <c r="K471" s="876"/>
      <c r="L471" s="877"/>
      <c r="M471" s="645"/>
      <c r="N471" s="646"/>
      <c r="O471" s="648"/>
      <c r="P471" s="2333"/>
      <c r="Q471" s="2354"/>
      <c r="R471" s="645"/>
      <c r="S471" s="645"/>
      <c r="T471" s="646"/>
      <c r="U471" s="900"/>
      <c r="W471" s="5">
        <v>1</v>
      </c>
    </row>
    <row r="472" spans="1:23" x14ac:dyDescent="0.25">
      <c r="A472" s="64">
        <v>411</v>
      </c>
      <c r="B472" s="4860"/>
      <c r="C472" s="300" t="s">
        <v>220</v>
      </c>
      <c r="D472" s="65">
        <v>44832</v>
      </c>
      <c r="E472" s="387" t="s">
        <v>4931</v>
      </c>
      <c r="F472" s="164">
        <v>156</v>
      </c>
      <c r="G472" s="145">
        <f>AVERAGE(CPVTFC3SG0023!P22:Q22)</f>
        <v>1.36975</v>
      </c>
      <c r="H472" s="67">
        <f t="shared" si="69"/>
        <v>4934.4488188976375</v>
      </c>
      <c r="I472" s="340" t="s">
        <v>315</v>
      </c>
      <c r="J472" s="875"/>
      <c r="K472" s="876"/>
      <c r="L472" s="877"/>
      <c r="M472" s="645"/>
      <c r="N472" s="646"/>
      <c r="O472" s="648"/>
      <c r="P472" s="2333"/>
      <c r="Q472" s="2354"/>
      <c r="R472" s="645"/>
      <c r="S472" s="645"/>
      <c r="T472" s="646"/>
      <c r="U472" s="900"/>
      <c r="V472" s="286"/>
    </row>
    <row r="473" spans="1:23" x14ac:dyDescent="0.25">
      <c r="A473" s="8">
        <v>412</v>
      </c>
      <c r="B473" s="4845" t="s">
        <v>2987</v>
      </c>
      <c r="C473" s="293" t="s">
        <v>868</v>
      </c>
      <c r="D473" s="18">
        <v>44832</v>
      </c>
      <c r="E473" s="380" t="s">
        <v>4931</v>
      </c>
      <c r="F473" s="102">
        <v>157</v>
      </c>
      <c r="G473" s="275">
        <f>AVERAGE(CPVTFC3SG0023!R22:S22)</f>
        <v>0.31745000000000001</v>
      </c>
      <c r="H473" s="13">
        <f t="shared" si="69"/>
        <v>791.53543307086625</v>
      </c>
      <c r="I473" s="2847" t="s">
        <v>314</v>
      </c>
      <c r="J473" s="841"/>
      <c r="K473" s="841"/>
      <c r="L473" s="842"/>
      <c r="M473" s="642"/>
      <c r="N473" s="642"/>
      <c r="O473" s="648"/>
      <c r="P473" s="2333"/>
      <c r="Q473" s="2354"/>
      <c r="R473" s="645"/>
      <c r="S473" s="645"/>
      <c r="T473" s="646"/>
      <c r="U473" s="900"/>
      <c r="V473" s="287"/>
      <c r="W473" s="5">
        <v>1</v>
      </c>
    </row>
    <row r="474" spans="1:23" x14ac:dyDescent="0.25">
      <c r="A474" s="9">
        <v>413</v>
      </c>
      <c r="B474" s="4855"/>
      <c r="C474" s="301" t="s">
        <v>220</v>
      </c>
      <c r="D474" s="19">
        <v>44832</v>
      </c>
      <c r="E474" s="384" t="s">
        <v>4931</v>
      </c>
      <c r="F474" s="103">
        <v>158</v>
      </c>
      <c r="G474" s="276">
        <f>AVERAGE(CPVTFC3SG0023!T22:U22)</f>
        <v>0.46750000000000003</v>
      </c>
      <c r="H474" s="14">
        <f t="shared" si="69"/>
        <v>1382.2834645669293</v>
      </c>
      <c r="I474" s="2855" t="s">
        <v>315</v>
      </c>
      <c r="J474" s="875"/>
      <c r="K474" s="876"/>
      <c r="L474" s="877"/>
      <c r="M474" s="645"/>
      <c r="N474" s="646"/>
      <c r="O474" s="648"/>
      <c r="P474" s="695"/>
      <c r="Q474" s="645"/>
      <c r="R474" s="645"/>
      <c r="S474" s="694"/>
      <c r="T474" s="694"/>
      <c r="U474" s="694"/>
    </row>
    <row r="475" spans="1:23" x14ac:dyDescent="0.25">
      <c r="A475" s="8">
        <v>414</v>
      </c>
      <c r="B475" s="4837" t="s">
        <v>2988</v>
      </c>
      <c r="C475" s="293" t="s">
        <v>868</v>
      </c>
      <c r="D475" s="18">
        <v>44832</v>
      </c>
      <c r="E475" s="380" t="s">
        <v>4931</v>
      </c>
      <c r="F475" s="102">
        <v>159</v>
      </c>
      <c r="G475" s="275">
        <f>AVERAGE(CPVTFC3SG0023!V22:W22)</f>
        <v>0.08</v>
      </c>
      <c r="H475" s="13">
        <f t="shared" si="69"/>
        <v>-143.30708661417324</v>
      </c>
      <c r="I475" s="335" t="s">
        <v>314</v>
      </c>
      <c r="J475" s="841"/>
      <c r="K475" s="841"/>
      <c r="L475" s="842"/>
      <c r="M475" s="642"/>
      <c r="N475" s="642"/>
      <c r="O475" s="648"/>
      <c r="P475" s="2341"/>
      <c r="Q475" s="645"/>
      <c r="R475" s="645"/>
      <c r="S475" s="694"/>
      <c r="T475" s="694"/>
      <c r="U475" s="694"/>
    </row>
    <row r="476" spans="1:23" x14ac:dyDescent="0.25">
      <c r="A476" s="6">
        <v>415</v>
      </c>
      <c r="B476" s="4861"/>
      <c r="C476" s="293" t="s">
        <v>220</v>
      </c>
      <c r="D476" s="18">
        <v>44832</v>
      </c>
      <c r="E476" s="380" t="s">
        <v>4931</v>
      </c>
      <c r="F476" s="102">
        <v>160</v>
      </c>
      <c r="G476" s="275">
        <f>AVERAGE(CPVTFC3SG0023!X22:Y22)</f>
        <v>0.10635</v>
      </c>
      <c r="H476" s="13">
        <f t="shared" si="69"/>
        <v>-39.566929133858281</v>
      </c>
      <c r="I476" s="335" t="s">
        <v>314</v>
      </c>
      <c r="J476" s="875"/>
      <c r="K476" s="876"/>
      <c r="L476" s="877"/>
      <c r="M476" s="645"/>
      <c r="N476" s="646"/>
      <c r="O476" s="648"/>
      <c r="P476" s="695"/>
      <c r="Q476" s="645"/>
      <c r="R476" s="645"/>
      <c r="S476" s="694"/>
      <c r="T476" s="694"/>
      <c r="U476" s="694"/>
    </row>
    <row r="477" spans="1:23" x14ac:dyDescent="0.25">
      <c r="A477" s="68">
        <v>416</v>
      </c>
      <c r="B477" s="4854" t="s">
        <v>2989</v>
      </c>
      <c r="C477" s="300" t="s">
        <v>868</v>
      </c>
      <c r="D477" s="65">
        <v>44832</v>
      </c>
      <c r="E477" s="387" t="s">
        <v>4931</v>
      </c>
      <c r="F477" s="164">
        <v>161</v>
      </c>
      <c r="G477" s="145">
        <f>AVERAGE(CPVTFC3SG0023!B24:C24)</f>
        <v>2.6492</v>
      </c>
      <c r="H477" s="67">
        <f t="shared" si="69"/>
        <v>9971.6535433070876</v>
      </c>
      <c r="I477" s="340" t="s">
        <v>315</v>
      </c>
      <c r="J477" s="1090">
        <v>44873</v>
      </c>
      <c r="K477" s="1091" t="s">
        <v>5450</v>
      </c>
      <c r="L477" s="1092">
        <v>68</v>
      </c>
      <c r="M477" s="1093">
        <f>AVERAGE(CPVTFC3SG0049!E23:F23)</f>
        <v>0.33779999999999999</v>
      </c>
      <c r="N477" s="1094">
        <f>(M477-0.1837)/0.0141*400</f>
        <v>4371.6312056737588</v>
      </c>
      <c r="O477" s="1340" t="s">
        <v>315</v>
      </c>
      <c r="P477" s="2341"/>
      <c r="Q477" s="645"/>
      <c r="R477" s="645"/>
      <c r="S477" s="694"/>
      <c r="T477" s="694"/>
      <c r="U477" s="694"/>
      <c r="W477" s="5">
        <v>1</v>
      </c>
    </row>
    <row r="478" spans="1:23" x14ac:dyDescent="0.25">
      <c r="A478" s="64">
        <v>417</v>
      </c>
      <c r="B478" s="4860"/>
      <c r="C478" s="300" t="s">
        <v>220</v>
      </c>
      <c r="D478" s="65">
        <v>44832</v>
      </c>
      <c r="E478" s="387" t="s">
        <v>4931</v>
      </c>
      <c r="F478" s="164">
        <v>162</v>
      </c>
      <c r="G478" s="145">
        <f>AVERAGE(CPVTFC3SG0023!D24:E24)</f>
        <v>2.6613499999999997</v>
      </c>
      <c r="H478" s="67">
        <f t="shared" si="69"/>
        <v>10019.488188976376</v>
      </c>
      <c r="I478" s="340" t="s">
        <v>315</v>
      </c>
      <c r="J478" s="1090">
        <v>44873</v>
      </c>
      <c r="K478" s="1091" t="s">
        <v>5450</v>
      </c>
      <c r="L478" s="1092">
        <v>69</v>
      </c>
      <c r="M478" s="1093">
        <f>AVERAGE(CPVTFC3SG0049!G23:H23)</f>
        <v>0.20335</v>
      </c>
      <c r="N478" s="1094">
        <f>(M478-0.1837)/0.0141*400</f>
        <v>557.44680851063833</v>
      </c>
      <c r="O478" s="1340" t="s">
        <v>314</v>
      </c>
      <c r="P478" s="695"/>
      <c r="Q478" s="645"/>
      <c r="R478" s="645"/>
      <c r="S478" s="694"/>
      <c r="T478" s="694"/>
      <c r="U478" s="694"/>
    </row>
    <row r="479" spans="1:23" x14ac:dyDescent="0.25">
      <c r="A479" s="11">
        <v>418</v>
      </c>
      <c r="B479" s="4845" t="s">
        <v>2990</v>
      </c>
      <c r="C479" s="301" t="s">
        <v>868</v>
      </c>
      <c r="D479" s="19">
        <v>44832</v>
      </c>
      <c r="E479" s="384" t="s">
        <v>4931</v>
      </c>
      <c r="F479" s="103">
        <v>163</v>
      </c>
      <c r="G479" s="276">
        <f>AVERAGE(CPVTFC3SG0023!F24:G24)</f>
        <v>0.48375000000000001</v>
      </c>
      <c r="H479" s="14">
        <f t="shared" si="69"/>
        <v>1446.2598425196852</v>
      </c>
      <c r="I479" s="2855" t="s">
        <v>315</v>
      </c>
      <c r="J479" s="841"/>
      <c r="K479" s="841"/>
      <c r="L479" s="842"/>
      <c r="M479" s="642"/>
      <c r="N479" s="642"/>
      <c r="O479" s="648"/>
      <c r="P479" s="695"/>
      <c r="Q479" s="645"/>
      <c r="R479" s="645"/>
      <c r="S479" s="694"/>
      <c r="T479" s="694"/>
      <c r="U479" s="694"/>
      <c r="W479" s="5">
        <v>1</v>
      </c>
    </row>
    <row r="480" spans="1:23" x14ac:dyDescent="0.25">
      <c r="A480" s="9">
        <v>419</v>
      </c>
      <c r="B480" s="4855"/>
      <c r="C480" s="301" t="s">
        <v>220</v>
      </c>
      <c r="D480" s="19">
        <v>44832</v>
      </c>
      <c r="E480" s="384" t="s">
        <v>4931</v>
      </c>
      <c r="F480" s="103">
        <v>164</v>
      </c>
      <c r="G480" s="276">
        <f>AVERAGE(CPVTFC3SG0023!H24:I24)</f>
        <v>0.73370000000000002</v>
      </c>
      <c r="H480" s="14">
        <f t="shared" si="69"/>
        <v>2430.3149606299212</v>
      </c>
      <c r="I480" s="338" t="s">
        <v>315</v>
      </c>
      <c r="J480" s="875"/>
      <c r="K480" s="876"/>
      <c r="L480" s="877"/>
      <c r="M480" s="645"/>
      <c r="N480" s="646"/>
      <c r="O480" s="648"/>
      <c r="P480" s="695"/>
      <c r="Q480" s="645"/>
      <c r="R480" s="645"/>
      <c r="S480" s="694"/>
      <c r="T480" s="694"/>
      <c r="U480" s="694"/>
    </row>
    <row r="481" spans="1:23" x14ac:dyDescent="0.25">
      <c r="A481" s="68">
        <v>420</v>
      </c>
      <c r="B481" s="840" t="s">
        <v>2991</v>
      </c>
      <c r="C481" s="300" t="s">
        <v>868</v>
      </c>
      <c r="D481" s="65">
        <v>44832</v>
      </c>
      <c r="E481" s="387" t="s">
        <v>4931</v>
      </c>
      <c r="F481" s="164">
        <v>165</v>
      </c>
      <c r="G481" s="145">
        <f>AVERAGE(CPVTFC3SG0023!J24:K24)</f>
        <v>1.6012499999999998</v>
      </c>
      <c r="H481" s="67">
        <f t="shared" si="69"/>
        <v>5845.8661417322828</v>
      </c>
      <c r="I481" s="340" t="s">
        <v>315</v>
      </c>
      <c r="J481" s="875"/>
      <c r="K481" s="876"/>
      <c r="L481" s="877"/>
      <c r="M481" s="645"/>
      <c r="N481" s="646"/>
      <c r="O481" s="648"/>
      <c r="P481" s="695"/>
      <c r="Q481" s="645"/>
      <c r="R481" s="645"/>
      <c r="S481" s="694"/>
      <c r="T481" s="694"/>
      <c r="U481" s="694"/>
      <c r="W481" s="5">
        <v>1</v>
      </c>
    </row>
    <row r="482" spans="1:23" x14ac:dyDescent="0.25">
      <c r="A482" s="64">
        <v>421</v>
      </c>
      <c r="B482" s="840" t="s">
        <v>2991</v>
      </c>
      <c r="C482" s="300" t="s">
        <v>220</v>
      </c>
      <c r="D482" s="65">
        <v>44832</v>
      </c>
      <c r="E482" s="387" t="s">
        <v>4931</v>
      </c>
      <c r="F482" s="164">
        <v>166</v>
      </c>
      <c r="G482" s="145">
        <f>AVERAGE(CPVTFC3SG0023!L24:M24)</f>
        <v>2.7546499999999998</v>
      </c>
      <c r="H482" s="67">
        <f t="shared" si="69"/>
        <v>10386.811023622047</v>
      </c>
      <c r="I482" s="340" t="s">
        <v>315</v>
      </c>
      <c r="J482" s="1090">
        <v>44873</v>
      </c>
      <c r="K482" s="1091" t="s">
        <v>5450</v>
      </c>
      <c r="L482" s="1092">
        <v>70</v>
      </c>
      <c r="M482" s="1093">
        <f>AVERAGE(CPVTFC3SG0049!I23:J23)</f>
        <v>0.23995</v>
      </c>
      <c r="N482" s="1094">
        <f>(M482-0.1837)/0.0141*400</f>
        <v>1595.7446808510638</v>
      </c>
      <c r="O482" s="1340" t="s">
        <v>315</v>
      </c>
      <c r="P482" s="2341"/>
      <c r="Q482" s="645"/>
      <c r="R482" s="645"/>
      <c r="S482" s="694"/>
      <c r="T482" s="694"/>
      <c r="U482" s="694"/>
    </row>
    <row r="483" spans="1:23" ht="15.75" thickBot="1" x14ac:dyDescent="0.3">
      <c r="A483" s="470">
        <v>423</v>
      </c>
      <c r="B483" s="302" t="s">
        <v>2993</v>
      </c>
      <c r="C483" s="302" t="s">
        <v>868</v>
      </c>
      <c r="D483" s="111">
        <v>44832</v>
      </c>
      <c r="E483" s="472" t="s">
        <v>4931</v>
      </c>
      <c r="F483" s="321">
        <v>168</v>
      </c>
      <c r="G483" s="473">
        <f>AVERAGE(CPVTFC3SG0023!P24:Q24)</f>
        <v>7.145E-2</v>
      </c>
      <c r="H483" s="113">
        <f t="shared" si="69"/>
        <v>-176.96850393700788</v>
      </c>
      <c r="I483" s="1416" t="s">
        <v>314</v>
      </c>
      <c r="J483" s="1643"/>
      <c r="K483" s="1643"/>
      <c r="L483" s="1644"/>
      <c r="M483" s="650"/>
      <c r="N483" s="650"/>
      <c r="O483" s="657"/>
      <c r="P483" s="1586"/>
      <c r="Q483" s="969"/>
      <c r="R483" s="969"/>
      <c r="S483" s="1268"/>
      <c r="T483" s="1268"/>
      <c r="U483" s="1268"/>
    </row>
    <row r="484" spans="1:23" x14ac:dyDescent="0.25">
      <c r="A484" s="475">
        <v>430</v>
      </c>
      <c r="B484" s="1451" t="s">
        <v>2997</v>
      </c>
      <c r="C484" s="1451" t="s">
        <v>868</v>
      </c>
      <c r="D484" s="407">
        <v>44832</v>
      </c>
      <c r="E484" s="477" t="s">
        <v>4931</v>
      </c>
      <c r="F484" s="478">
        <v>175</v>
      </c>
      <c r="G484" s="479">
        <f>AVERAGE(CPVTFC3SG0023!F26:G26)</f>
        <v>0.85285</v>
      </c>
      <c r="H484" s="405">
        <f t="shared" si="69"/>
        <v>2899.4094488188975</v>
      </c>
      <c r="I484" s="1452" t="s">
        <v>315</v>
      </c>
      <c r="J484" s="806"/>
      <c r="K484" s="806"/>
      <c r="L484" s="809"/>
      <c r="M484" s="721"/>
      <c r="N484" s="721"/>
      <c r="O484" s="721"/>
      <c r="P484" s="2329">
        <v>44881</v>
      </c>
      <c r="Q484" s="2184" t="s">
        <v>5476</v>
      </c>
      <c r="R484" s="589">
        <v>134</v>
      </c>
      <c r="S484" s="589">
        <f>AVERAGE(CPVTFC3SG0057!T18:U18)</f>
        <v>0.11935</v>
      </c>
      <c r="T484" s="622">
        <f t="shared" ref="T484:T487" si="71">(S484-0.128)/0.0135*66</f>
        <v>-42.28888888888892</v>
      </c>
      <c r="U484" s="1387" t="s">
        <v>314</v>
      </c>
      <c r="V484" s="4868" t="s">
        <v>1416</v>
      </c>
      <c r="W484" s="5">
        <v>1</v>
      </c>
    </row>
    <row r="485" spans="1:23" x14ac:dyDescent="0.25">
      <c r="A485" s="586"/>
      <c r="B485" s="2128"/>
      <c r="C485" s="2128" t="s">
        <v>5448</v>
      </c>
      <c r="D485" s="1149"/>
      <c r="E485" s="1264"/>
      <c r="F485" s="695"/>
      <c r="G485" s="892"/>
      <c r="H485" s="646"/>
      <c r="I485" s="1439"/>
      <c r="J485" s="841"/>
      <c r="K485" s="841"/>
      <c r="L485" s="842"/>
      <c r="M485" s="642"/>
      <c r="N485" s="642"/>
      <c r="O485" s="642"/>
      <c r="P485" s="4242">
        <v>44895</v>
      </c>
      <c r="Q485" s="275" t="s">
        <v>5570</v>
      </c>
      <c r="R485" s="275">
        <v>60</v>
      </c>
      <c r="S485" s="275">
        <f>AVERAGE(CPVTFC3SG0083!K21:L21)</f>
        <v>0.16965</v>
      </c>
      <c r="T485" s="4026">
        <f t="shared" ref="T485:T486" si="72">(S485-0.15)/0.0138*66</f>
        <v>93.978260869565219</v>
      </c>
      <c r="U485" s="4511" t="s">
        <v>314</v>
      </c>
      <c r="V485" s="4870"/>
    </row>
    <row r="486" spans="1:23" x14ac:dyDescent="0.25">
      <c r="A486" s="586"/>
      <c r="B486" s="2128"/>
      <c r="C486" s="2128" t="s">
        <v>863</v>
      </c>
      <c r="D486" s="1149"/>
      <c r="E486" s="1264"/>
      <c r="F486" s="695"/>
      <c r="G486" s="892"/>
      <c r="H486" s="646"/>
      <c r="I486" s="1439"/>
      <c r="J486" s="841"/>
      <c r="K486" s="841"/>
      <c r="L486" s="842"/>
      <c r="M486" s="642"/>
      <c r="N486" s="642"/>
      <c r="O486" s="642"/>
      <c r="P486" s="3500">
        <v>44895</v>
      </c>
      <c r="Q486" s="145" t="s">
        <v>5570</v>
      </c>
      <c r="R486" s="145">
        <v>61</v>
      </c>
      <c r="S486" s="145">
        <f>AVERAGE(CPVTFC3SG0083!M21:N21)</f>
        <v>2.5365000000000002</v>
      </c>
      <c r="T486" s="4002">
        <f t="shared" si="72"/>
        <v>11413.695652173916</v>
      </c>
      <c r="U486" s="4512" t="s">
        <v>315</v>
      </c>
      <c r="V486" s="4870"/>
    </row>
    <row r="487" spans="1:23" ht="15.75" thickBot="1" x14ac:dyDescent="0.3">
      <c r="A487" s="481">
        <v>431</v>
      </c>
      <c r="B487" s="1379" t="s">
        <v>2997</v>
      </c>
      <c r="C487" s="1379" t="s">
        <v>220</v>
      </c>
      <c r="D487" s="412">
        <v>44832</v>
      </c>
      <c r="E487" s="484" t="s">
        <v>4931</v>
      </c>
      <c r="F487" s="485">
        <v>176</v>
      </c>
      <c r="G487" s="486">
        <f>AVERAGE(CPVTFC3SG0023!H26:I26)</f>
        <v>3.0907499999999999</v>
      </c>
      <c r="H487" s="415">
        <f t="shared" si="69"/>
        <v>11710.039370078739</v>
      </c>
      <c r="I487" s="1453" t="s">
        <v>315</v>
      </c>
      <c r="J487" s="1454">
        <v>44873</v>
      </c>
      <c r="K487" s="1455" t="s">
        <v>5450</v>
      </c>
      <c r="L487" s="1456">
        <v>72</v>
      </c>
      <c r="M487" s="1457">
        <f>AVERAGE(CPVTFC3SG0049!M23:N23)</f>
        <v>1.0068999999999999</v>
      </c>
      <c r="N487" s="1458">
        <f>(M487-0.1837)/0.0141*400</f>
        <v>23353.191489361699</v>
      </c>
      <c r="O487" s="1455" t="s">
        <v>315</v>
      </c>
      <c r="P487" s="1511">
        <v>44881</v>
      </c>
      <c r="Q487" s="2352" t="s">
        <v>5476</v>
      </c>
      <c r="R487" s="414">
        <v>135</v>
      </c>
      <c r="S487" s="414">
        <f>AVERAGE(CPVTFC3SG0057!V18:W18)</f>
        <v>1.5418499999999999</v>
      </c>
      <c r="T487" s="415">
        <f t="shared" si="71"/>
        <v>6912.1555555555551</v>
      </c>
      <c r="U487" s="1459" t="s">
        <v>315</v>
      </c>
      <c r="V487" s="4869"/>
    </row>
    <row r="488" spans="1:23" x14ac:dyDescent="0.25">
      <c r="A488" s="174">
        <v>432</v>
      </c>
      <c r="B488" s="4859" t="s">
        <v>2998</v>
      </c>
      <c r="C488" s="1269" t="s">
        <v>868</v>
      </c>
      <c r="D488" s="115">
        <v>44832</v>
      </c>
      <c r="E488" s="388" t="s">
        <v>4931</v>
      </c>
      <c r="F488" s="444">
        <v>177</v>
      </c>
      <c r="G488" s="499">
        <f>AVERAGE(CPVTFC3SG0023!J26:K26)</f>
        <v>2.5193000000000003</v>
      </c>
      <c r="H488" s="117">
        <f t="shared" si="69"/>
        <v>9460.2362204724432</v>
      </c>
      <c r="I488" s="1442" t="s">
        <v>315</v>
      </c>
      <c r="J488" s="1394">
        <v>44873</v>
      </c>
      <c r="K488" s="1395" t="s">
        <v>5450</v>
      </c>
      <c r="L488" s="1396">
        <v>73</v>
      </c>
      <c r="M488" s="1397">
        <f>AVERAGE(CPVTFC3SG0049!O23:P23)</f>
        <v>0.27405000000000002</v>
      </c>
      <c r="N488" s="1398">
        <f>(M488-0.1837)/0.0141*400</f>
        <v>2563.1205673758868</v>
      </c>
      <c r="O488" s="1399" t="s">
        <v>315</v>
      </c>
      <c r="P488" s="1288"/>
      <c r="Q488" s="830"/>
      <c r="R488" s="830"/>
      <c r="S488" s="1271"/>
      <c r="T488" s="1271"/>
      <c r="U488" s="1271"/>
      <c r="V488" s="287"/>
      <c r="W488" s="5">
        <v>1</v>
      </c>
    </row>
    <row r="489" spans="1:23" x14ac:dyDescent="0.25">
      <c r="A489" s="64">
        <v>433</v>
      </c>
      <c r="B489" s="4860"/>
      <c r="C489" s="300" t="s">
        <v>220</v>
      </c>
      <c r="D489" s="65">
        <v>44832</v>
      </c>
      <c r="E489" s="387" t="s">
        <v>4931</v>
      </c>
      <c r="F489" s="164">
        <v>178</v>
      </c>
      <c r="G489" s="145">
        <f>AVERAGE(CPVTFC3SG0023!L26:M26)</f>
        <v>3.08135</v>
      </c>
      <c r="H489" s="67">
        <f t="shared" si="69"/>
        <v>11673.031496062993</v>
      </c>
      <c r="I489" s="340" t="s">
        <v>315</v>
      </c>
      <c r="J489" s="1095">
        <v>44873</v>
      </c>
      <c r="K489" s="1096" t="s">
        <v>5450</v>
      </c>
      <c r="L489" s="1097">
        <v>74</v>
      </c>
      <c r="M489" s="1098">
        <f>AVERAGE(CPVTFC3SG0049!Q23:R23)</f>
        <v>1.4236</v>
      </c>
      <c r="N489" s="1099">
        <f>(M489-0.1837)/0.0141*400</f>
        <v>35174.468085106382</v>
      </c>
      <c r="O489" s="1339" t="s">
        <v>315</v>
      </c>
      <c r="P489" s="695"/>
      <c r="Q489" s="645"/>
      <c r="R489" s="645"/>
      <c r="S489" s="694"/>
      <c r="T489" s="694"/>
      <c r="U489" s="694"/>
    </row>
    <row r="490" spans="1:23" x14ac:dyDescent="0.25">
      <c r="A490" s="8">
        <v>434</v>
      </c>
      <c r="B490" s="4845" t="s">
        <v>2999</v>
      </c>
      <c r="C490" s="293" t="s">
        <v>868</v>
      </c>
      <c r="D490" s="18">
        <v>44832</v>
      </c>
      <c r="E490" s="380" t="s">
        <v>4931</v>
      </c>
      <c r="F490" s="102">
        <v>179</v>
      </c>
      <c r="G490" s="275">
        <f>AVERAGE(CPVTFC3SG0023!N26:O26)</f>
        <v>0.2616</v>
      </c>
      <c r="H490" s="13">
        <f t="shared" si="69"/>
        <v>571.65354330708669</v>
      </c>
      <c r="I490" s="335" t="s">
        <v>314</v>
      </c>
      <c r="J490" s="875"/>
      <c r="K490" s="876"/>
      <c r="L490" s="877"/>
      <c r="M490" s="645"/>
      <c r="N490" s="646"/>
      <c r="O490" s="648"/>
      <c r="P490" s="695"/>
      <c r="Q490" s="645"/>
      <c r="R490" s="645"/>
      <c r="S490" s="694"/>
      <c r="T490" s="694"/>
      <c r="U490" s="694"/>
    </row>
    <row r="491" spans="1:23" x14ac:dyDescent="0.25">
      <c r="A491" s="9">
        <v>435</v>
      </c>
      <c r="B491" s="4855"/>
      <c r="C491" s="301" t="s">
        <v>220</v>
      </c>
      <c r="D491" s="19">
        <v>44832</v>
      </c>
      <c r="E491" s="384" t="s">
        <v>4931</v>
      </c>
      <c r="F491" s="103">
        <v>180</v>
      </c>
      <c r="G491" s="276">
        <f>AVERAGE(CPVTFC3SG0023!P26:Q26)</f>
        <v>0.6169</v>
      </c>
      <c r="H491" s="14">
        <f t="shared" si="69"/>
        <v>1970.4724409448818</v>
      </c>
      <c r="I491" s="338" t="s">
        <v>315</v>
      </c>
      <c r="J491" s="875"/>
      <c r="K491" s="876"/>
      <c r="L491" s="877"/>
      <c r="M491" s="645"/>
      <c r="N491" s="646"/>
      <c r="O491" s="648"/>
      <c r="P491" s="695"/>
      <c r="Q491" s="645"/>
      <c r="R491" s="645"/>
      <c r="S491" s="694"/>
      <c r="T491" s="694"/>
      <c r="U491" s="694"/>
    </row>
    <row r="492" spans="1:23" x14ac:dyDescent="0.25">
      <c r="A492" s="8">
        <v>436</v>
      </c>
      <c r="B492" s="4837" t="s">
        <v>3000</v>
      </c>
      <c r="C492" s="293" t="s">
        <v>868</v>
      </c>
      <c r="D492" s="18">
        <v>44832</v>
      </c>
      <c r="E492" s="380" t="s">
        <v>4931</v>
      </c>
      <c r="F492" s="102">
        <v>181</v>
      </c>
      <c r="G492" s="275">
        <f>AVERAGE(CPVTFC3SG0023!R26:S26)</f>
        <v>0.32819999999999999</v>
      </c>
      <c r="H492" s="13">
        <f t="shared" si="69"/>
        <v>833.85826771653535</v>
      </c>
      <c r="I492" s="1362" t="s">
        <v>314</v>
      </c>
      <c r="J492" s="841"/>
      <c r="K492" s="841"/>
      <c r="L492" s="842"/>
      <c r="M492" s="642"/>
      <c r="N492" s="642"/>
      <c r="O492" s="648"/>
      <c r="P492" s="695"/>
      <c r="Q492" s="645"/>
      <c r="R492" s="645"/>
      <c r="S492" s="694"/>
      <c r="T492" s="694"/>
      <c r="U492" s="694"/>
      <c r="W492" s="5">
        <v>1</v>
      </c>
    </row>
    <row r="493" spans="1:23" x14ac:dyDescent="0.25">
      <c r="A493" s="6">
        <v>437</v>
      </c>
      <c r="B493" s="4861"/>
      <c r="C493" s="293" t="s">
        <v>220</v>
      </c>
      <c r="D493" s="18">
        <v>44832</v>
      </c>
      <c r="E493" s="380" t="s">
        <v>4931</v>
      </c>
      <c r="F493" s="102">
        <v>182</v>
      </c>
      <c r="G493" s="275">
        <f>AVERAGE(CPVTFC3SG0023!T26:U26)</f>
        <v>0.186</v>
      </c>
      <c r="H493" s="13">
        <f t="shared" si="69"/>
        <v>274.01574803149606</v>
      </c>
      <c r="I493" s="1362" t="s">
        <v>314</v>
      </c>
      <c r="J493" s="841"/>
      <c r="K493" s="841"/>
      <c r="L493" s="842"/>
      <c r="M493" s="642"/>
      <c r="N493" s="642"/>
      <c r="O493" s="648"/>
      <c r="P493" s="695"/>
      <c r="Q493" s="645"/>
      <c r="R493" s="645"/>
      <c r="S493" s="694"/>
      <c r="T493" s="694"/>
      <c r="U493" s="694"/>
    </row>
    <row r="494" spans="1:23" x14ac:dyDescent="0.25">
      <c r="A494" s="68">
        <v>438</v>
      </c>
      <c r="B494" s="840" t="s">
        <v>3001</v>
      </c>
      <c r="C494" s="300" t="s">
        <v>868</v>
      </c>
      <c r="D494" s="65">
        <v>44832</v>
      </c>
      <c r="E494" s="387" t="s">
        <v>4931</v>
      </c>
      <c r="F494" s="164">
        <v>183</v>
      </c>
      <c r="G494" s="145">
        <f>AVERAGE(CPVTFC3SG0023!V26:W26)</f>
        <v>1.36765</v>
      </c>
      <c r="H494" s="67">
        <f t="shared" si="69"/>
        <v>4926.1811023622049</v>
      </c>
      <c r="I494" s="340" t="s">
        <v>315</v>
      </c>
      <c r="J494" s="841"/>
      <c r="K494" s="841"/>
      <c r="L494" s="842"/>
      <c r="M494" s="642"/>
      <c r="N494" s="642"/>
      <c r="O494" s="648"/>
      <c r="P494" s="695"/>
      <c r="Q494" s="645"/>
      <c r="R494" s="645"/>
      <c r="S494" s="694"/>
      <c r="T494" s="694"/>
      <c r="U494" s="694"/>
      <c r="V494" s="4868" t="s">
        <v>1416</v>
      </c>
      <c r="W494" s="5">
        <v>1</v>
      </c>
    </row>
    <row r="495" spans="1:23" x14ac:dyDescent="0.25">
      <c r="A495" s="64">
        <v>439</v>
      </c>
      <c r="B495" s="840" t="s">
        <v>3001</v>
      </c>
      <c r="C495" s="300" t="s">
        <v>220</v>
      </c>
      <c r="D495" s="65">
        <v>44832</v>
      </c>
      <c r="E495" s="387" t="s">
        <v>4931</v>
      </c>
      <c r="F495" s="164">
        <v>184</v>
      </c>
      <c r="G495" s="145">
        <f>AVERAGE(CPVTFC3SG0023!X26:Y26)</f>
        <v>3.0254000000000003</v>
      </c>
      <c r="H495" s="67">
        <f t="shared" si="69"/>
        <v>11452.755905511813</v>
      </c>
      <c r="I495" s="340" t="s">
        <v>315</v>
      </c>
      <c r="J495" s="1095">
        <v>44873</v>
      </c>
      <c r="K495" s="1096" t="s">
        <v>5450</v>
      </c>
      <c r="L495" s="1097">
        <v>75</v>
      </c>
      <c r="M495" s="1098">
        <f>AVERAGE(CPVTFC3SG0049!S23:T23)</f>
        <v>2.8460000000000001</v>
      </c>
      <c r="N495" s="1099">
        <f>(M495-0.1837)/0.0141*400</f>
        <v>75526.241134751777</v>
      </c>
      <c r="O495" s="1339" t="s">
        <v>315</v>
      </c>
      <c r="P495" s="695"/>
      <c r="Q495" s="645"/>
      <c r="R495" s="645"/>
      <c r="S495" s="694"/>
      <c r="T495" s="694"/>
      <c r="U495" s="694"/>
      <c r="V495" s="4869"/>
    </row>
    <row r="496" spans="1:23" x14ac:dyDescent="0.25">
      <c r="A496" s="8">
        <v>440</v>
      </c>
      <c r="B496" s="4850" t="s">
        <v>3002</v>
      </c>
      <c r="C496" s="1278" t="s">
        <v>868</v>
      </c>
      <c r="D496" s="18">
        <v>44832</v>
      </c>
      <c r="E496" s="380" t="s">
        <v>4932</v>
      </c>
      <c r="F496" s="102">
        <v>1</v>
      </c>
      <c r="G496" s="275">
        <f>AVERAGE(CPVTFC3SG0024!C11:D11)</f>
        <v>0.33374999999999999</v>
      </c>
      <c r="H496" s="343">
        <f>(G496-0.1409)/0.0127*50</f>
        <v>759.25196850393706</v>
      </c>
      <c r="I496" s="1362" t="s">
        <v>314</v>
      </c>
      <c r="J496" s="841"/>
      <c r="K496" s="841"/>
      <c r="L496" s="842"/>
      <c r="M496" s="642"/>
      <c r="N496" s="642"/>
      <c r="O496" s="648"/>
      <c r="P496" s="695"/>
      <c r="Q496" s="645"/>
      <c r="R496" s="645"/>
      <c r="S496" s="694"/>
      <c r="T496" s="694"/>
      <c r="U496" s="694"/>
      <c r="V496" s="287"/>
      <c r="W496" s="5">
        <v>1</v>
      </c>
    </row>
    <row r="497" spans="1:23" x14ac:dyDescent="0.25">
      <c r="A497" s="470">
        <v>441</v>
      </c>
      <c r="B497" s="4850"/>
      <c r="C497" s="1266" t="s">
        <v>220</v>
      </c>
      <c r="D497" s="111">
        <v>44832</v>
      </c>
      <c r="E497" s="472" t="s">
        <v>4932</v>
      </c>
      <c r="F497" s="321">
        <v>2</v>
      </c>
      <c r="G497" s="473">
        <f>AVERAGE(CPVTFC3SG0024!E11:F11)</f>
        <v>0.35355000000000003</v>
      </c>
      <c r="H497" s="474">
        <f t="shared" ref="H497:H578" si="73">(G497-0.1409)/0.0127*50</f>
        <v>837.20472440944911</v>
      </c>
      <c r="I497" s="2369" t="s">
        <v>314</v>
      </c>
      <c r="J497" s="1643"/>
      <c r="K497" s="1643"/>
      <c r="L497" s="1644"/>
      <c r="M497" s="650"/>
      <c r="N497" s="650"/>
      <c r="O497" s="657"/>
      <c r="P497" s="1586"/>
      <c r="Q497" s="969"/>
      <c r="R497" s="969"/>
      <c r="S497" s="1268"/>
      <c r="T497" s="1268"/>
      <c r="U497" s="1268"/>
    </row>
    <row r="498" spans="1:23" x14ac:dyDescent="0.25">
      <c r="A498" s="174">
        <v>442</v>
      </c>
      <c r="B498" s="4859" t="s">
        <v>3003</v>
      </c>
      <c r="C498" s="1269" t="s">
        <v>868</v>
      </c>
      <c r="D498" s="115">
        <v>44832</v>
      </c>
      <c r="E498" s="388" t="s">
        <v>4932</v>
      </c>
      <c r="F498" s="444">
        <v>3</v>
      </c>
      <c r="G498" s="499">
        <f>AVERAGE(CPVTFC3SG0024!G11:H11)</f>
        <v>2.0623999999999998</v>
      </c>
      <c r="H498" s="505">
        <f t="shared" si="73"/>
        <v>7564.9606299212592</v>
      </c>
      <c r="I498" s="1442" t="s">
        <v>315</v>
      </c>
      <c r="J498" s="1394">
        <v>44873</v>
      </c>
      <c r="K498" s="1395" t="s">
        <v>5450</v>
      </c>
      <c r="L498" s="1396">
        <v>76</v>
      </c>
      <c r="M498" s="1397">
        <f>AVERAGE(CPVTFC3SG0049!U23:V23)</f>
        <v>0.17180000000000001</v>
      </c>
      <c r="N498" s="1398">
        <f>(M498-0.1837)/0.0141*400</f>
        <v>-337.58865248226931</v>
      </c>
      <c r="O498" s="1399" t="s">
        <v>315</v>
      </c>
      <c r="P498" s="2347"/>
      <c r="Q498" s="830"/>
      <c r="R498" s="830"/>
      <c r="S498" s="1271"/>
      <c r="T498" s="1271"/>
      <c r="U498" s="1271"/>
      <c r="V498" s="1341"/>
      <c r="W498" s="5">
        <v>1</v>
      </c>
    </row>
    <row r="499" spans="1:23" x14ac:dyDescent="0.25">
      <c r="A499" s="64">
        <v>443</v>
      </c>
      <c r="B499" s="4860"/>
      <c r="C499" s="300" t="s">
        <v>220</v>
      </c>
      <c r="D499" s="65">
        <v>44832</v>
      </c>
      <c r="E499" s="387" t="s">
        <v>4932</v>
      </c>
      <c r="F499" s="164">
        <v>4</v>
      </c>
      <c r="G499" s="145">
        <f>AVERAGE(CPVTFC3SG0024!I11:J11)</f>
        <v>2.2313000000000001</v>
      </c>
      <c r="H499" s="100">
        <f t="shared" si="73"/>
        <v>8229.921259842522</v>
      </c>
      <c r="I499" s="340" t="s">
        <v>315</v>
      </c>
      <c r="J499" s="1090">
        <v>44873</v>
      </c>
      <c r="K499" s="1091" t="s">
        <v>5450</v>
      </c>
      <c r="L499" s="1092">
        <v>77</v>
      </c>
      <c r="M499" s="1093">
        <f>AVERAGE(CPVTFC3SG0049!W23:X23)</f>
        <v>0.18564999999999998</v>
      </c>
      <c r="N499" s="1094">
        <f>(M499-0.1837)/0.0141*400</f>
        <v>55.31914893616964</v>
      </c>
      <c r="O499" s="1340" t="s">
        <v>314</v>
      </c>
      <c r="P499" s="695"/>
      <c r="Q499" s="645"/>
      <c r="R499" s="645"/>
      <c r="S499" s="694"/>
      <c r="T499" s="694"/>
      <c r="U499" s="694"/>
      <c r="V499" s="308"/>
    </row>
    <row r="500" spans="1:23" x14ac:dyDescent="0.25">
      <c r="A500" s="68">
        <v>444</v>
      </c>
      <c r="B500" s="4854" t="s">
        <v>3004</v>
      </c>
      <c r="C500" s="300" t="s">
        <v>868</v>
      </c>
      <c r="D500" s="65">
        <v>44832</v>
      </c>
      <c r="E500" s="387" t="s">
        <v>4932</v>
      </c>
      <c r="F500" s="164">
        <v>5</v>
      </c>
      <c r="G500" s="145">
        <f>AVERAGE(CPVTFC3SG0024!K11:L11)</f>
        <v>1.1193</v>
      </c>
      <c r="H500" s="100">
        <f t="shared" si="73"/>
        <v>3851.9685039370074</v>
      </c>
      <c r="I500" s="340" t="s">
        <v>315</v>
      </c>
      <c r="J500" s="841"/>
      <c r="K500" s="841"/>
      <c r="L500" s="842"/>
      <c r="M500" s="642"/>
      <c r="N500" s="642"/>
      <c r="O500" s="648"/>
      <c r="P500" s="695"/>
      <c r="Q500" s="645"/>
      <c r="R500" s="645"/>
      <c r="S500" s="694"/>
      <c r="T500" s="694"/>
      <c r="U500" s="694"/>
      <c r="W500" s="5">
        <v>1</v>
      </c>
    </row>
    <row r="501" spans="1:23" x14ac:dyDescent="0.25">
      <c r="A501" s="64">
        <v>445</v>
      </c>
      <c r="B501" s="4860"/>
      <c r="C501" s="300" t="s">
        <v>220</v>
      </c>
      <c r="D501" s="65">
        <v>44832</v>
      </c>
      <c r="E501" s="2368" t="s">
        <v>4932</v>
      </c>
      <c r="F501" s="164">
        <v>6</v>
      </c>
      <c r="G501" s="145">
        <f>AVERAGE(CPVTFC3SG0024!M11:N11)</f>
        <v>1.5037</v>
      </c>
      <c r="H501" s="100">
        <f t="shared" si="73"/>
        <v>5365.3543307086611</v>
      </c>
      <c r="I501" s="340" t="s">
        <v>315</v>
      </c>
      <c r="J501" s="841"/>
      <c r="K501" s="841"/>
      <c r="L501" s="842"/>
      <c r="M501" s="642"/>
      <c r="N501" s="642"/>
      <c r="O501" s="648"/>
      <c r="P501" s="695"/>
      <c r="Q501" s="645"/>
      <c r="R501" s="645"/>
      <c r="S501" s="694"/>
      <c r="T501" s="694"/>
      <c r="U501" s="694"/>
    </row>
    <row r="502" spans="1:23" x14ac:dyDescent="0.25">
      <c r="A502" s="68">
        <v>446</v>
      </c>
      <c r="B502" s="4854" t="s">
        <v>3005</v>
      </c>
      <c r="C502" s="300" t="s">
        <v>868</v>
      </c>
      <c r="D502" s="65">
        <v>44832</v>
      </c>
      <c r="E502" s="387" t="s">
        <v>4932</v>
      </c>
      <c r="F502" s="164">
        <v>7</v>
      </c>
      <c r="G502" s="145">
        <f>AVERAGE(CPVTFC3SG0024!O11:P11)</f>
        <v>0.72819999999999996</v>
      </c>
      <c r="H502" s="100">
        <f t="shared" si="73"/>
        <v>2312.2047244094483</v>
      </c>
      <c r="I502" s="340" t="s">
        <v>315</v>
      </c>
      <c r="J502" s="841"/>
      <c r="K502" s="841"/>
      <c r="L502" s="842"/>
      <c r="M502" s="642"/>
      <c r="N502" s="642"/>
      <c r="O502" s="648"/>
      <c r="P502" s="695"/>
      <c r="Q502" s="645"/>
      <c r="R502" s="645"/>
      <c r="S502" s="694"/>
      <c r="T502" s="694"/>
      <c r="U502" s="694"/>
      <c r="W502" s="5">
        <v>1</v>
      </c>
    </row>
    <row r="503" spans="1:23" x14ac:dyDescent="0.25">
      <c r="A503" s="64">
        <v>447</v>
      </c>
      <c r="B503" s="4860"/>
      <c r="C503" s="300" t="s">
        <v>220</v>
      </c>
      <c r="D503" s="65">
        <v>44832</v>
      </c>
      <c r="E503" s="387" t="s">
        <v>4932</v>
      </c>
      <c r="F503" s="164">
        <v>8</v>
      </c>
      <c r="G503" s="145">
        <f>AVERAGE(CPVTFC3SG0024!Q11:R11)</f>
        <v>0.98720000000000008</v>
      </c>
      <c r="H503" s="100">
        <f t="shared" si="73"/>
        <v>3331.889763779528</v>
      </c>
      <c r="I503" s="340" t="s">
        <v>315</v>
      </c>
      <c r="J503" s="841"/>
      <c r="K503" s="841"/>
      <c r="L503" s="842"/>
      <c r="M503" s="642"/>
      <c r="N503" s="642"/>
      <c r="O503" s="648"/>
      <c r="P503" s="695"/>
      <c r="Q503" s="645"/>
      <c r="R503" s="645"/>
      <c r="S503" s="694"/>
      <c r="T503" s="694"/>
      <c r="U503" s="694"/>
    </row>
    <row r="504" spans="1:23" x14ac:dyDescent="0.25">
      <c r="A504" s="68">
        <v>448</v>
      </c>
      <c r="B504" s="4854" t="s">
        <v>3006</v>
      </c>
      <c r="C504" s="300" t="s">
        <v>868</v>
      </c>
      <c r="D504" s="65">
        <v>44832</v>
      </c>
      <c r="E504" s="387" t="s">
        <v>4932</v>
      </c>
      <c r="F504" s="164">
        <v>9</v>
      </c>
      <c r="G504" s="145">
        <f>AVERAGE(CPVTFC3SG0024!S11:T11)</f>
        <v>1.5720499999999999</v>
      </c>
      <c r="H504" s="100">
        <f t="shared" si="73"/>
        <v>5634.4488188976375</v>
      </c>
      <c r="I504" s="340" t="s">
        <v>315</v>
      </c>
      <c r="J504" s="841"/>
      <c r="K504" s="841"/>
      <c r="L504" s="842"/>
      <c r="M504" s="642"/>
      <c r="N504" s="642"/>
      <c r="O504" s="648"/>
      <c r="P504" s="695"/>
      <c r="Q504" s="645"/>
      <c r="R504" s="645"/>
      <c r="S504" s="694"/>
      <c r="T504" s="694"/>
      <c r="U504" s="694"/>
      <c r="W504" s="5">
        <v>1</v>
      </c>
    </row>
    <row r="505" spans="1:23" ht="15.75" thickBot="1" x14ac:dyDescent="0.3">
      <c r="A505" s="450">
        <v>449</v>
      </c>
      <c r="B505" s="4859"/>
      <c r="C505" s="1277" t="s">
        <v>220</v>
      </c>
      <c r="D505" s="121">
        <v>44832</v>
      </c>
      <c r="E505" s="452" t="s">
        <v>4932</v>
      </c>
      <c r="F505" s="445">
        <v>10</v>
      </c>
      <c r="G505" s="453">
        <f>AVERAGE(CPVTFC3SG0024!U11:V11)</f>
        <v>0.68825000000000003</v>
      </c>
      <c r="H505" s="454">
        <f t="shared" si="73"/>
        <v>2154.9212598425197</v>
      </c>
      <c r="I505" s="1443" t="s">
        <v>315</v>
      </c>
      <c r="J505" s="967"/>
      <c r="K505" s="1022"/>
      <c r="L505" s="794"/>
      <c r="M505" s="969"/>
      <c r="N505" s="970"/>
      <c r="O505" s="657"/>
      <c r="P505" s="1586"/>
      <c r="Q505" s="969"/>
      <c r="R505" s="969"/>
      <c r="S505" s="1268"/>
      <c r="T505" s="1268"/>
      <c r="U505" s="1268"/>
    </row>
    <row r="506" spans="1:23" x14ac:dyDescent="0.25">
      <c r="A506" s="475">
        <v>450</v>
      </c>
      <c r="B506" s="4852" t="s">
        <v>3007</v>
      </c>
      <c r="C506" s="1282" t="s">
        <v>868</v>
      </c>
      <c r="D506" s="407">
        <v>44832</v>
      </c>
      <c r="E506" s="477" t="s">
        <v>4932</v>
      </c>
      <c r="F506" s="478">
        <v>11</v>
      </c>
      <c r="G506" s="479">
        <f>AVERAGE(CPVTFC3SG0024!W11:X11)</f>
        <v>2.6231999999999998</v>
      </c>
      <c r="H506" s="480">
        <f t="shared" si="73"/>
        <v>9772.8346456692925</v>
      </c>
      <c r="I506" s="1452" t="s">
        <v>315</v>
      </c>
      <c r="J506" s="1369">
        <v>44873</v>
      </c>
      <c r="K506" s="1370" t="s">
        <v>5450</v>
      </c>
      <c r="L506" s="1371">
        <v>78</v>
      </c>
      <c r="M506" s="1372">
        <f>AVERAGE(CPVTFC3SG0049!C25:D25)</f>
        <v>0.73529999999999995</v>
      </c>
      <c r="N506" s="1373">
        <f>(M506-0.1837)/0.0141*400</f>
        <v>15648.226950354609</v>
      </c>
      <c r="O506" s="1374" t="s">
        <v>315</v>
      </c>
      <c r="P506" s="2329">
        <v>44881</v>
      </c>
      <c r="Q506" s="2184" t="s">
        <v>5476</v>
      </c>
      <c r="R506" s="589">
        <v>141</v>
      </c>
      <c r="S506" s="589">
        <f>AVERAGE(CPVTFC3SG0057!J20:K20)</f>
        <v>0.19114999999999999</v>
      </c>
      <c r="T506" s="622">
        <f t="shared" ref="T506:T513" si="74">(S506-0.128)/0.0135*66</f>
        <v>308.73333333333323</v>
      </c>
      <c r="U506" s="1387" t="s">
        <v>314</v>
      </c>
      <c r="W506" s="5">
        <v>1</v>
      </c>
    </row>
    <row r="507" spans="1:23" x14ac:dyDescent="0.25">
      <c r="A507" s="504"/>
      <c r="B507" s="4859"/>
      <c r="C507" s="1269" t="s">
        <v>5448</v>
      </c>
      <c r="D507" s="1286"/>
      <c r="E507" s="1287"/>
      <c r="F507" s="1288"/>
      <c r="G507" s="1365"/>
      <c r="H507" s="1367"/>
      <c r="I507" s="4504"/>
      <c r="J507" s="1576"/>
      <c r="K507" s="1577"/>
      <c r="L507" s="1578"/>
      <c r="M507" s="1579"/>
      <c r="N507" s="1580"/>
      <c r="O507" s="1581"/>
      <c r="P507" s="3500">
        <v>44895</v>
      </c>
      <c r="Q507" s="145" t="s">
        <v>5570</v>
      </c>
      <c r="R507" s="145">
        <v>65</v>
      </c>
      <c r="S507" s="145">
        <f>AVERAGE(CPVTFC3SG0083!U21:V21)</f>
        <v>0.51970000000000005</v>
      </c>
      <c r="T507" s="4002">
        <f t="shared" ref="T507" si="75">(S507-0.15)/0.0138*66</f>
        <v>1768.1304347826087</v>
      </c>
      <c r="U507" s="4512" t="s">
        <v>315</v>
      </c>
    </row>
    <row r="508" spans="1:23" x14ac:dyDescent="0.25">
      <c r="A508" s="586"/>
      <c r="B508" s="4859"/>
      <c r="C508" s="300" t="s">
        <v>863</v>
      </c>
      <c r="D508" s="1149"/>
      <c r="E508" s="1264"/>
      <c r="F508" s="695"/>
      <c r="G508" s="892"/>
      <c r="H508" s="894"/>
      <c r="I508" s="1439"/>
      <c r="J508" s="1100"/>
      <c r="K508" s="1101"/>
      <c r="L508" s="1102"/>
      <c r="M508" s="1103"/>
      <c r="N508" s="1104"/>
      <c r="O508" s="1363"/>
      <c r="P508" s="2337">
        <v>44881</v>
      </c>
      <c r="Q508" s="2351" t="s">
        <v>5476</v>
      </c>
      <c r="R508" s="66">
        <v>142</v>
      </c>
      <c r="S508" s="66">
        <f>AVERAGE(CPVTFC3SG0057!L20:M20)</f>
        <v>0.41120000000000001</v>
      </c>
      <c r="T508" s="67">
        <f t="shared" si="74"/>
        <v>1384.5333333333333</v>
      </c>
      <c r="U508" s="1377" t="s">
        <v>315</v>
      </c>
    </row>
    <row r="509" spans="1:23" ht="15.75" thickBot="1" x14ac:dyDescent="0.3">
      <c r="A509" s="529">
        <v>451</v>
      </c>
      <c r="B509" s="4859"/>
      <c r="C509" s="1277" t="s">
        <v>220</v>
      </c>
      <c r="D509" s="121">
        <v>44832</v>
      </c>
      <c r="E509" s="452" t="s">
        <v>4932</v>
      </c>
      <c r="F509" s="445">
        <v>12</v>
      </c>
      <c r="G509" s="453">
        <f>AVERAGE(CPVTFC3SG0024!C13:D13)</f>
        <v>2.8718500000000002</v>
      </c>
      <c r="H509" s="454">
        <f t="shared" si="73"/>
        <v>10751.77165354331</v>
      </c>
      <c r="I509" s="1443" t="s">
        <v>315</v>
      </c>
      <c r="J509" s="1475">
        <v>44873</v>
      </c>
      <c r="K509" s="1476" t="s">
        <v>5450</v>
      </c>
      <c r="L509" s="1477">
        <v>79</v>
      </c>
      <c r="M509" s="1478">
        <f>AVERAGE(CPVTFC3SG0049!E25:F25)</f>
        <v>0.80069999999999997</v>
      </c>
      <c r="N509" s="1479">
        <f>(M509-0.1837)/0.0141*400</f>
        <v>17503.546099290783</v>
      </c>
      <c r="O509" s="1480" t="s">
        <v>315</v>
      </c>
      <c r="P509" s="2079">
        <v>44881</v>
      </c>
      <c r="Q509" s="2359" t="s">
        <v>5476</v>
      </c>
      <c r="R509" s="122">
        <v>143</v>
      </c>
      <c r="S509" s="122">
        <f>AVERAGE(CPVTFC3SG0057!N20:O20)</f>
        <v>0.91139999999999999</v>
      </c>
      <c r="T509" s="123">
        <f t="shared" si="74"/>
        <v>3829.9555555555557</v>
      </c>
      <c r="U509" s="1474" t="s">
        <v>315</v>
      </c>
    </row>
    <row r="510" spans="1:23" x14ac:dyDescent="0.25">
      <c r="A510" s="488">
        <v>452</v>
      </c>
      <c r="B510" s="4835" t="s">
        <v>3008</v>
      </c>
      <c r="C510" s="1297" t="s">
        <v>868</v>
      </c>
      <c r="D510" s="490">
        <v>44832</v>
      </c>
      <c r="E510" s="491" t="s">
        <v>4932</v>
      </c>
      <c r="F510" s="492">
        <v>13</v>
      </c>
      <c r="G510" s="493">
        <f>AVERAGE(CPVTFC3SG0024!E13:F13)</f>
        <v>8.9950000000000002E-2</v>
      </c>
      <c r="H510" s="494">
        <f t="shared" si="73"/>
        <v>-200.59055118110237</v>
      </c>
      <c r="I510" s="1418" t="s">
        <v>314</v>
      </c>
      <c r="J510" s="806"/>
      <c r="K510" s="806"/>
      <c r="L510" s="809"/>
      <c r="M510" s="721"/>
      <c r="N510" s="721"/>
      <c r="O510" s="721"/>
      <c r="P510" s="2329">
        <v>44881</v>
      </c>
      <c r="Q510" s="2184" t="s">
        <v>5476</v>
      </c>
      <c r="R510" s="589">
        <v>144</v>
      </c>
      <c r="S510" s="589">
        <f>AVERAGE(CPVTFC3SG0057!P20:Q20)</f>
        <v>7.4749999999999997E-2</v>
      </c>
      <c r="T510" s="622">
        <f t="shared" si="74"/>
        <v>-260.33333333333337</v>
      </c>
      <c r="U510" s="1387" t="s">
        <v>314</v>
      </c>
    </row>
    <row r="511" spans="1:23" x14ac:dyDescent="0.25">
      <c r="A511" s="593"/>
      <c r="B511" s="4836"/>
      <c r="C511" s="320" t="s">
        <v>5448</v>
      </c>
      <c r="D511" s="1149"/>
      <c r="E511" s="1264"/>
      <c r="F511" s="695"/>
      <c r="G511" s="892"/>
      <c r="H511" s="894"/>
      <c r="I511" s="1439"/>
      <c r="J511" s="841"/>
      <c r="K511" s="841"/>
      <c r="L511" s="842"/>
      <c r="M511" s="642"/>
      <c r="N511" s="642"/>
      <c r="O511" s="642"/>
      <c r="P511" s="4242">
        <v>44895</v>
      </c>
      <c r="Q511" s="275" t="s">
        <v>5570</v>
      </c>
      <c r="R511" s="275">
        <v>66</v>
      </c>
      <c r="S511" s="275">
        <f>AVERAGE(CPVTFC3SG0083!W21:X21)</f>
        <v>0.12115000000000001</v>
      </c>
      <c r="T511" s="4026">
        <f t="shared" ref="T511:T512" si="76">(S511-0.15)/0.0138*66</f>
        <v>-137.97826086956516</v>
      </c>
      <c r="U511" s="4511" t="s">
        <v>314</v>
      </c>
    </row>
    <row r="512" spans="1:23" x14ac:dyDescent="0.25">
      <c r="A512" s="593"/>
      <c r="B512" s="4836"/>
      <c r="C512" s="320" t="s">
        <v>863</v>
      </c>
      <c r="D512" s="1149"/>
      <c r="E512" s="1264"/>
      <c r="F512" s="695"/>
      <c r="G512" s="892"/>
      <c r="H512" s="894"/>
      <c r="I512" s="1439"/>
      <c r="J512" s="841"/>
      <c r="K512" s="841"/>
      <c r="L512" s="842"/>
      <c r="M512" s="642"/>
      <c r="N512" s="642"/>
      <c r="O512" s="642"/>
      <c r="P512" s="4242">
        <v>44895</v>
      </c>
      <c r="Q512" s="275" t="s">
        <v>5570</v>
      </c>
      <c r="R512" s="275">
        <v>67</v>
      </c>
      <c r="S512" s="275">
        <f>AVERAGE(CPVTFC3SG0083!C23:D23)</f>
        <v>0.12684999999999999</v>
      </c>
      <c r="T512" s="4026">
        <f t="shared" si="76"/>
        <v>-110.71739130434784</v>
      </c>
      <c r="U512" s="4511" t="s">
        <v>314</v>
      </c>
    </row>
    <row r="513" spans="1:23" ht="15.75" thickBot="1" x14ac:dyDescent="0.3">
      <c r="A513" s="462">
        <v>453</v>
      </c>
      <c r="B513" s="4846"/>
      <c r="C513" s="1301" t="s">
        <v>220</v>
      </c>
      <c r="D513" s="91">
        <v>44832</v>
      </c>
      <c r="E513" s="466" t="s">
        <v>4932</v>
      </c>
      <c r="F513" s="467">
        <v>14</v>
      </c>
      <c r="G513" s="468">
        <f>AVERAGE(CPVTFC3SG0024!G13:H13)</f>
        <v>0.10575</v>
      </c>
      <c r="H513" s="469">
        <f t="shared" si="73"/>
        <v>-138.38582677165354</v>
      </c>
      <c r="I513" s="1419" t="s">
        <v>314</v>
      </c>
      <c r="J513" s="815"/>
      <c r="K513" s="815"/>
      <c r="L513" s="816"/>
      <c r="M513" s="778"/>
      <c r="N513" s="778"/>
      <c r="O513" s="778"/>
      <c r="P513" s="1525">
        <v>44881</v>
      </c>
      <c r="Q513" s="2357" t="s">
        <v>5476</v>
      </c>
      <c r="R513" s="595">
        <v>145</v>
      </c>
      <c r="S513" s="595">
        <f>AVERAGE(CPVTFC3SG0057!R20:S20)</f>
        <v>9.9949999999999997E-2</v>
      </c>
      <c r="T513" s="225">
        <f t="shared" si="74"/>
        <v>-137.13333333333338</v>
      </c>
      <c r="U513" s="1378" t="s">
        <v>314</v>
      </c>
    </row>
    <row r="514" spans="1:23" x14ac:dyDescent="0.25">
      <c r="A514" s="318">
        <v>454</v>
      </c>
      <c r="B514" s="4839" t="s">
        <v>3009</v>
      </c>
      <c r="C514" s="1278" t="s">
        <v>868</v>
      </c>
      <c r="D514" s="83">
        <v>44832</v>
      </c>
      <c r="E514" s="389" t="s">
        <v>4932</v>
      </c>
      <c r="F514" s="375">
        <v>15</v>
      </c>
      <c r="G514" s="511">
        <f>AVERAGE(CPVTFC3SG0024!I13:J13)</f>
        <v>0.15554999999999999</v>
      </c>
      <c r="H514" s="500">
        <f t="shared" si="73"/>
        <v>57.677165354330697</v>
      </c>
      <c r="I514" s="1420" t="s">
        <v>314</v>
      </c>
      <c r="J514" s="827"/>
      <c r="K514" s="827"/>
      <c r="L514" s="829"/>
      <c r="M514" s="656"/>
      <c r="N514" s="656"/>
      <c r="O514" s="672"/>
      <c r="P514" s="1288"/>
      <c r="Q514" s="830"/>
      <c r="R514" s="830"/>
      <c r="S514" s="1271"/>
      <c r="T514" s="1271"/>
      <c r="U514" s="1271"/>
      <c r="V514" s="4868" t="s">
        <v>1416</v>
      </c>
    </row>
    <row r="515" spans="1:23" ht="15.75" thickBot="1" x14ac:dyDescent="0.3">
      <c r="A515" s="524">
        <v>455</v>
      </c>
      <c r="B515" s="4839"/>
      <c r="C515" s="336" t="s">
        <v>220</v>
      </c>
      <c r="D515" s="79">
        <v>44832</v>
      </c>
      <c r="E515" s="525" t="s">
        <v>4932</v>
      </c>
      <c r="F515" s="173">
        <v>16</v>
      </c>
      <c r="G515" s="506">
        <f>AVERAGE(CPVTFC3SG0024!K13:L13)</f>
        <v>2.6137999999999999</v>
      </c>
      <c r="H515" s="507">
        <f t="shared" si="73"/>
        <v>9735.8267716535429</v>
      </c>
      <c r="I515" s="1481" t="s">
        <v>315</v>
      </c>
      <c r="J515" s="967"/>
      <c r="K515" s="1022"/>
      <c r="L515" s="794"/>
      <c r="M515" s="969"/>
      <c r="N515" s="970"/>
      <c r="O515" s="657"/>
      <c r="P515" s="1586"/>
      <c r="Q515" s="969"/>
      <c r="R515" s="969"/>
      <c r="S515" s="1268"/>
      <c r="T515" s="1268"/>
      <c r="U515" s="1268"/>
      <c r="V515" s="4869"/>
    </row>
    <row r="516" spans="1:23" x14ac:dyDescent="0.25">
      <c r="A516" s="488">
        <v>456</v>
      </c>
      <c r="B516" s="4843" t="s">
        <v>3010</v>
      </c>
      <c r="C516" s="1297" t="s">
        <v>868</v>
      </c>
      <c r="D516" s="490">
        <v>44832</v>
      </c>
      <c r="E516" s="491" t="s">
        <v>4932</v>
      </c>
      <c r="F516" s="492">
        <v>17</v>
      </c>
      <c r="G516" s="493">
        <f>AVERAGE(CPVTFC3SG0024!M13:N13)</f>
        <v>8.4249999999999992E-2</v>
      </c>
      <c r="H516" s="494">
        <f t="shared" si="73"/>
        <v>-223.03149606299218</v>
      </c>
      <c r="I516" s="1418" t="s">
        <v>314</v>
      </c>
      <c r="J516" s="806"/>
      <c r="K516" s="806"/>
      <c r="L516" s="809"/>
      <c r="M516" s="721"/>
      <c r="N516" s="721"/>
      <c r="O516" s="721"/>
      <c r="P516" s="2329">
        <v>44881</v>
      </c>
      <c r="Q516" s="2184" t="s">
        <v>5476</v>
      </c>
      <c r="R516" s="589">
        <v>146</v>
      </c>
      <c r="S516" s="589">
        <f>AVERAGE(CPVTFC3SG0057!T20:U20)</f>
        <v>8.3699999999999997E-2</v>
      </c>
      <c r="T516" s="622">
        <f t="shared" ref="T516:T519" si="77">(S516-0.128)/0.0135*66</f>
        <v>-216.57777777777781</v>
      </c>
      <c r="U516" s="1387" t="s">
        <v>314</v>
      </c>
      <c r="V516" s="4868" t="s">
        <v>1416</v>
      </c>
    </row>
    <row r="517" spans="1:23" x14ac:dyDescent="0.25">
      <c r="A517" s="1949"/>
      <c r="B517" s="4839"/>
      <c r="C517" s="320" t="s">
        <v>5448</v>
      </c>
      <c r="D517" s="1149"/>
      <c r="E517" s="1264"/>
      <c r="F517" s="695"/>
      <c r="G517" s="892"/>
      <c r="H517" s="894"/>
      <c r="I517" s="1439"/>
      <c r="J517" s="2049"/>
      <c r="K517" s="2049"/>
      <c r="L517" s="2050"/>
      <c r="M517" s="1973"/>
      <c r="N517" s="1973"/>
      <c r="O517" s="1973"/>
      <c r="P517" s="4242">
        <v>44895</v>
      </c>
      <c r="Q517" s="275" t="s">
        <v>5570</v>
      </c>
      <c r="R517" s="275">
        <v>68</v>
      </c>
      <c r="S517" s="275">
        <f>AVERAGE(CPVTFC3SG0083!E23:F23)</f>
        <v>0.11610000000000001</v>
      </c>
      <c r="T517" s="4026">
        <f t="shared" ref="T517:T518" si="78">(S517-0.15)/0.0138*66</f>
        <v>-162.13043478260863</v>
      </c>
      <c r="U517" s="4511" t="s">
        <v>314</v>
      </c>
      <c r="V517" s="4870"/>
    </row>
    <row r="518" spans="1:23" x14ac:dyDescent="0.25">
      <c r="A518" s="1949"/>
      <c r="B518" s="4839"/>
      <c r="C518" s="320" t="s">
        <v>863</v>
      </c>
      <c r="D518" s="1149"/>
      <c r="E518" s="1264"/>
      <c r="F518" s="695"/>
      <c r="G518" s="892"/>
      <c r="H518" s="894"/>
      <c r="I518" s="1439"/>
      <c r="J518" s="2049"/>
      <c r="K518" s="2049"/>
      <c r="L518" s="2050"/>
      <c r="M518" s="1973"/>
      <c r="N518" s="1973"/>
      <c r="O518" s="1973"/>
      <c r="P518" s="4242">
        <v>44895</v>
      </c>
      <c r="Q518" s="275" t="s">
        <v>5570</v>
      </c>
      <c r="R518" s="275">
        <v>69</v>
      </c>
      <c r="S518" s="275">
        <f>AVERAGE(CPVTFC3SG0083!G23:H23)</f>
        <v>0.1028</v>
      </c>
      <c r="T518" s="4026">
        <f t="shared" si="78"/>
        <v>-225.7391304347826</v>
      </c>
      <c r="U518" s="4511" t="s">
        <v>314</v>
      </c>
      <c r="V518" s="4870"/>
    </row>
    <row r="519" spans="1:23" ht="15.75" thickBot="1" x14ac:dyDescent="0.3">
      <c r="A519" s="516">
        <v>457</v>
      </c>
      <c r="B519" s="4851"/>
      <c r="C519" s="1298" t="s">
        <v>220</v>
      </c>
      <c r="D519" s="220">
        <v>44832</v>
      </c>
      <c r="E519" s="517" t="s">
        <v>4932</v>
      </c>
      <c r="F519" s="518">
        <v>18</v>
      </c>
      <c r="G519" s="509">
        <f>AVERAGE(CPVTFC3SG0024!O13:P13)</f>
        <v>1.2745000000000002</v>
      </c>
      <c r="H519" s="510">
        <f t="shared" si="73"/>
        <v>4462.9921259842522</v>
      </c>
      <c r="I519" s="1482" t="s">
        <v>315</v>
      </c>
      <c r="J519" s="815"/>
      <c r="K519" s="815"/>
      <c r="L519" s="816"/>
      <c r="M519" s="778"/>
      <c r="N519" s="778"/>
      <c r="O519" s="778"/>
      <c r="P519" s="1525">
        <v>44881</v>
      </c>
      <c r="Q519" s="2357" t="s">
        <v>5476</v>
      </c>
      <c r="R519" s="595">
        <v>147</v>
      </c>
      <c r="S519" s="595">
        <f>AVERAGE(CPVTFC3SG0057!V20:W20)</f>
        <v>0.15965000000000001</v>
      </c>
      <c r="T519" s="225">
        <f t="shared" si="77"/>
        <v>154.73333333333341</v>
      </c>
      <c r="U519" s="1378" t="s">
        <v>314</v>
      </c>
      <c r="V519" s="4869"/>
    </row>
    <row r="520" spans="1:23" x14ac:dyDescent="0.25">
      <c r="A520" s="174">
        <v>458</v>
      </c>
      <c r="B520" s="4859" t="s">
        <v>3011</v>
      </c>
      <c r="C520" s="1269" t="s">
        <v>868</v>
      </c>
      <c r="D520" s="115">
        <v>44832</v>
      </c>
      <c r="E520" s="388" t="s">
        <v>4932</v>
      </c>
      <c r="F520" s="444">
        <v>19</v>
      </c>
      <c r="G520" s="499">
        <f>AVERAGE(CPVTFC3SG0024!Q13:R13)</f>
        <v>2.1895500000000001</v>
      </c>
      <c r="H520" s="505">
        <f t="shared" si="73"/>
        <v>8065.5511811023644</v>
      </c>
      <c r="I520" s="1442" t="s">
        <v>315</v>
      </c>
      <c r="J520" s="1394">
        <v>44873</v>
      </c>
      <c r="K520" s="1395" t="s">
        <v>5450</v>
      </c>
      <c r="L520" s="1396">
        <v>80</v>
      </c>
      <c r="M520" s="1397">
        <f>AVERAGE(CPVTFC3SG0049!G25:H25)</f>
        <v>0.21425</v>
      </c>
      <c r="N520" s="1398">
        <f>(M520-0.1837)/0.0141*400</f>
        <v>866.6666666666664</v>
      </c>
      <c r="O520" s="1399" t="s">
        <v>865</v>
      </c>
      <c r="P520" s="2347"/>
      <c r="Q520" s="2360"/>
      <c r="R520" s="830"/>
      <c r="S520" s="1271"/>
      <c r="T520" s="1271"/>
      <c r="U520" s="1271"/>
      <c r="W520" s="5">
        <v>1</v>
      </c>
    </row>
    <row r="521" spans="1:23" x14ac:dyDescent="0.25">
      <c r="A521" s="64">
        <v>459</v>
      </c>
      <c r="B521" s="4860"/>
      <c r="C521" s="300" t="s">
        <v>220</v>
      </c>
      <c r="D521" s="65">
        <v>44832</v>
      </c>
      <c r="E521" s="387" t="s">
        <v>4932</v>
      </c>
      <c r="F521" s="164">
        <v>20</v>
      </c>
      <c r="G521" s="145">
        <f>AVERAGE(CPVTFC3SG0024!S13:T13)</f>
        <v>2.5356000000000001</v>
      </c>
      <c r="H521" s="100">
        <f t="shared" si="73"/>
        <v>9427.9527559055132</v>
      </c>
      <c r="I521" s="340" t="s">
        <v>315</v>
      </c>
      <c r="J521" s="1090">
        <v>44873</v>
      </c>
      <c r="K521" s="1091" t="s">
        <v>5450</v>
      </c>
      <c r="L521" s="1092">
        <v>81</v>
      </c>
      <c r="M521" s="1093">
        <f>AVERAGE(CPVTFC3SG0049!I25:J25)</f>
        <v>0.24559999999999998</v>
      </c>
      <c r="N521" s="1094">
        <f>(M521-0.1837)/0.0141*400</f>
        <v>1756.0283687943258</v>
      </c>
      <c r="O521" s="1340" t="s">
        <v>315</v>
      </c>
      <c r="P521" s="877"/>
      <c r="Q521" s="645"/>
      <c r="R521" s="645"/>
      <c r="S521" s="694"/>
      <c r="T521" s="694"/>
      <c r="U521" s="694"/>
    </row>
    <row r="522" spans="1:23" x14ac:dyDescent="0.25">
      <c r="A522" s="68">
        <v>460</v>
      </c>
      <c r="B522" s="4854" t="s">
        <v>3012</v>
      </c>
      <c r="C522" s="300" t="s">
        <v>868</v>
      </c>
      <c r="D522" s="65">
        <v>44832</v>
      </c>
      <c r="E522" s="387" t="s">
        <v>4932</v>
      </c>
      <c r="F522" s="164">
        <v>21</v>
      </c>
      <c r="G522" s="145">
        <f>AVERAGE(CPVTFC3SG0024!U13:V13)</f>
        <v>1.5618500000000002</v>
      </c>
      <c r="H522" s="100">
        <f t="shared" si="73"/>
        <v>5594.2913385826778</v>
      </c>
      <c r="I522" s="340" t="s">
        <v>315</v>
      </c>
      <c r="J522" s="875"/>
      <c r="K522" s="876"/>
      <c r="L522" s="877"/>
      <c r="M522" s="645"/>
      <c r="N522" s="646"/>
      <c r="O522" s="648"/>
      <c r="P522" s="877"/>
      <c r="Q522" s="645"/>
      <c r="R522" s="645"/>
      <c r="S522" s="694"/>
      <c r="T522" s="694"/>
      <c r="U522" s="694"/>
      <c r="W522" s="5">
        <v>1</v>
      </c>
    </row>
    <row r="523" spans="1:23" x14ac:dyDescent="0.25">
      <c r="A523" s="64">
        <v>461</v>
      </c>
      <c r="B523" s="4860"/>
      <c r="C523" s="300" t="s">
        <v>220</v>
      </c>
      <c r="D523" s="65">
        <v>44832</v>
      </c>
      <c r="E523" s="387" t="s">
        <v>4932</v>
      </c>
      <c r="F523" s="164">
        <v>22</v>
      </c>
      <c r="G523" s="145">
        <f>AVERAGE(CPVTFC3SG0024!W13:X13)</f>
        <v>2.0306500000000001</v>
      </c>
      <c r="H523" s="100">
        <f t="shared" si="73"/>
        <v>7439.960629921261</v>
      </c>
      <c r="I523" s="340" t="s">
        <v>315</v>
      </c>
      <c r="J523" s="841"/>
      <c r="K523" s="841"/>
      <c r="L523" s="842"/>
      <c r="M523" s="642"/>
      <c r="N523" s="642"/>
      <c r="O523" s="648"/>
      <c r="P523" s="2341"/>
      <c r="Q523" s="645"/>
      <c r="R523" s="645"/>
      <c r="S523" s="694"/>
      <c r="T523" s="694"/>
      <c r="U523" s="694"/>
    </row>
    <row r="524" spans="1:23" x14ac:dyDescent="0.25">
      <c r="A524" s="8">
        <v>462</v>
      </c>
      <c r="B524" s="4845" t="s">
        <v>3013</v>
      </c>
      <c r="C524" s="293" t="s">
        <v>868</v>
      </c>
      <c r="D524" s="18">
        <v>44832</v>
      </c>
      <c r="E524" s="380" t="s">
        <v>4932</v>
      </c>
      <c r="F524" s="102">
        <v>23</v>
      </c>
      <c r="G524" s="275">
        <f>AVERAGE(CPVTFC3SG0024!C15:D15)</f>
        <v>8.9249999999999996E-2</v>
      </c>
      <c r="H524" s="343">
        <f t="shared" si="73"/>
        <v>-203.34645669291339</v>
      </c>
      <c r="I524" s="337" t="s">
        <v>314</v>
      </c>
      <c r="J524" s="841"/>
      <c r="K524" s="841"/>
      <c r="L524" s="842"/>
      <c r="M524" s="642"/>
      <c r="N524" s="642"/>
      <c r="O524" s="648"/>
      <c r="P524" s="877"/>
      <c r="Q524" s="645"/>
      <c r="R524" s="645"/>
      <c r="S524" s="694"/>
      <c r="T524" s="694"/>
      <c r="U524" s="694"/>
      <c r="V524" s="4868" t="s">
        <v>1416</v>
      </c>
    </row>
    <row r="525" spans="1:23" x14ac:dyDescent="0.25">
      <c r="A525" s="9">
        <v>463</v>
      </c>
      <c r="B525" s="4855"/>
      <c r="C525" s="301" t="s">
        <v>220</v>
      </c>
      <c r="D525" s="19">
        <v>44832</v>
      </c>
      <c r="E525" s="384" t="s">
        <v>4932</v>
      </c>
      <c r="F525" s="103">
        <v>24</v>
      </c>
      <c r="G525" s="276">
        <f>AVERAGE(CPVTFC3SG0024!E15:F15)</f>
        <v>1.2907500000000001</v>
      </c>
      <c r="H525" s="344">
        <f t="shared" si="73"/>
        <v>4526.9685039370079</v>
      </c>
      <c r="I525" s="338" t="s">
        <v>315</v>
      </c>
      <c r="J525" s="841"/>
      <c r="K525" s="841"/>
      <c r="L525" s="842"/>
      <c r="M525" s="642"/>
      <c r="N525" s="642"/>
      <c r="O525" s="648"/>
      <c r="P525" s="877"/>
      <c r="Q525" s="645"/>
      <c r="R525" s="645"/>
      <c r="S525" s="694"/>
      <c r="T525" s="694"/>
      <c r="U525" s="694"/>
      <c r="V525" s="4869"/>
    </row>
    <row r="526" spans="1:23" x14ac:dyDescent="0.25">
      <c r="A526" s="68">
        <v>464</v>
      </c>
      <c r="B526" s="840" t="s">
        <v>3014</v>
      </c>
      <c r="C526" s="300" t="s">
        <v>868</v>
      </c>
      <c r="D526" s="65">
        <v>44832</v>
      </c>
      <c r="E526" s="387" t="s">
        <v>4932</v>
      </c>
      <c r="F526" s="164">
        <v>25</v>
      </c>
      <c r="G526" s="145">
        <f>AVERAGE(CPVTFC3SG0024!G15:H15)</f>
        <v>1.0563500000000001</v>
      </c>
      <c r="H526" s="100">
        <f t="shared" si="73"/>
        <v>3604.1338582677172</v>
      </c>
      <c r="I526" s="340" t="s">
        <v>315</v>
      </c>
      <c r="J526" s="875"/>
      <c r="K526" s="876"/>
      <c r="L526" s="877"/>
      <c r="M526" s="645"/>
      <c r="N526" s="646"/>
      <c r="O526" s="648"/>
      <c r="P526" s="877"/>
      <c r="Q526" s="645"/>
      <c r="R526" s="645"/>
      <c r="S526" s="694"/>
      <c r="T526" s="694"/>
      <c r="U526" s="694"/>
      <c r="W526" s="5">
        <v>1</v>
      </c>
    </row>
    <row r="527" spans="1:23" x14ac:dyDescent="0.25">
      <c r="A527" s="64">
        <v>465</v>
      </c>
      <c r="B527" s="840" t="s">
        <v>3014</v>
      </c>
      <c r="C527" s="300" t="s">
        <v>220</v>
      </c>
      <c r="D527" s="65">
        <v>44832</v>
      </c>
      <c r="E527" s="387" t="s">
        <v>4932</v>
      </c>
      <c r="F527" s="164">
        <v>26</v>
      </c>
      <c r="G527" s="145">
        <f>AVERAGE(CPVTFC3SG0024!I15:J15)</f>
        <v>2.3249499999999999</v>
      </c>
      <c r="H527" s="100">
        <f t="shared" si="73"/>
        <v>8598.6220472440946</v>
      </c>
      <c r="I527" s="340" t="s">
        <v>315</v>
      </c>
      <c r="J527" s="1090">
        <v>44873</v>
      </c>
      <c r="K527" s="1091" t="s">
        <v>5450</v>
      </c>
      <c r="L527" s="1092">
        <v>82</v>
      </c>
      <c r="M527" s="1093">
        <f>AVERAGE(CPVTFC3SG0049!K25:L25)</f>
        <v>0.16165000000000002</v>
      </c>
      <c r="N527" s="1094">
        <f>(M527-0.1837)/0.0141*400</f>
        <v>-625.53191489361666</v>
      </c>
      <c r="O527" s="1340" t="s">
        <v>314</v>
      </c>
      <c r="P527" s="877"/>
      <c r="Q527" s="645"/>
      <c r="R527" s="645"/>
      <c r="S527" s="694"/>
      <c r="T527" s="694"/>
      <c r="U527" s="694"/>
    </row>
    <row r="528" spans="1:23" x14ac:dyDescent="0.25">
      <c r="A528" s="68">
        <v>466</v>
      </c>
      <c r="B528" s="840" t="s">
        <v>3015</v>
      </c>
      <c r="C528" s="300" t="s">
        <v>868</v>
      </c>
      <c r="D528" s="65">
        <v>44832</v>
      </c>
      <c r="E528" s="387" t="s">
        <v>4932</v>
      </c>
      <c r="F528" s="164">
        <v>27</v>
      </c>
      <c r="G528" s="145">
        <f>AVERAGE(CPVTFC3SG0024!K15:L15)</f>
        <v>1.8689</v>
      </c>
      <c r="H528" s="100">
        <f t="shared" si="73"/>
        <v>6803.1496062992137</v>
      </c>
      <c r="I528" s="340" t="s">
        <v>315</v>
      </c>
      <c r="J528" s="875"/>
      <c r="K528" s="843"/>
      <c r="L528" s="877"/>
      <c r="M528" s="645"/>
      <c r="N528" s="646"/>
      <c r="O528" s="648"/>
      <c r="P528" s="877"/>
      <c r="Q528" s="645"/>
      <c r="R528" s="645"/>
      <c r="S528" s="694"/>
      <c r="T528" s="694"/>
      <c r="U528" s="694"/>
      <c r="W528" s="5">
        <v>1</v>
      </c>
    </row>
    <row r="529" spans="1:23" x14ac:dyDescent="0.25">
      <c r="A529" s="64">
        <v>467</v>
      </c>
      <c r="B529" s="840" t="s">
        <v>3015</v>
      </c>
      <c r="C529" s="300" t="s">
        <v>220</v>
      </c>
      <c r="D529" s="65">
        <v>44832</v>
      </c>
      <c r="E529" s="387" t="s">
        <v>4932</v>
      </c>
      <c r="F529" s="164">
        <v>28</v>
      </c>
      <c r="G529" s="145">
        <f>AVERAGE(CPVTFC3SG0024!M15:N15)</f>
        <v>2.0987499999999999</v>
      </c>
      <c r="H529" s="100">
        <f t="shared" si="73"/>
        <v>7708.070866141732</v>
      </c>
      <c r="I529" s="340" t="s">
        <v>315</v>
      </c>
      <c r="J529" s="1090">
        <v>44873</v>
      </c>
      <c r="K529" s="1091" t="s">
        <v>5450</v>
      </c>
      <c r="L529" s="1092">
        <v>83</v>
      </c>
      <c r="M529" s="1093">
        <f>AVERAGE(CPVTFC3SG0049!M25:N25)</f>
        <v>0.2215</v>
      </c>
      <c r="N529" s="1094">
        <f>(M529-0.1837)/0.0141*400</f>
        <v>1072.3404255319149</v>
      </c>
      <c r="O529" s="1340" t="s">
        <v>865</v>
      </c>
      <c r="P529" s="877"/>
      <c r="Q529" s="645"/>
      <c r="R529" s="645"/>
      <c r="S529" s="694"/>
      <c r="T529" s="694"/>
      <c r="U529" s="694"/>
      <c r="V529" s="286"/>
    </row>
    <row r="530" spans="1:23" x14ac:dyDescent="0.25">
      <c r="A530" s="8">
        <v>468</v>
      </c>
      <c r="B530" s="4845" t="s">
        <v>3016</v>
      </c>
      <c r="C530" s="293" t="s">
        <v>868</v>
      </c>
      <c r="D530" s="18">
        <v>44832</v>
      </c>
      <c r="E530" s="380" t="s">
        <v>4932</v>
      </c>
      <c r="F530" s="102">
        <v>29</v>
      </c>
      <c r="G530" s="275">
        <f>AVERAGE(CPVTFC3SG0024!O15:P15)</f>
        <v>0.41695000000000004</v>
      </c>
      <c r="H530" s="343">
        <f t="shared" si="73"/>
        <v>1086.8110236220473</v>
      </c>
      <c r="I530" s="1362" t="s">
        <v>314</v>
      </c>
      <c r="J530" s="841"/>
      <c r="K530" s="841"/>
      <c r="L530" s="842"/>
      <c r="M530" s="642"/>
      <c r="N530" s="642"/>
      <c r="O530" s="648"/>
      <c r="P530" s="877"/>
      <c r="Q530" s="645"/>
      <c r="R530" s="645"/>
      <c r="S530" s="694"/>
      <c r="T530" s="694"/>
      <c r="U530" s="694"/>
      <c r="V530" s="287"/>
      <c r="W530" s="5">
        <v>1</v>
      </c>
    </row>
    <row r="531" spans="1:23" x14ac:dyDescent="0.25">
      <c r="A531" s="9">
        <v>469</v>
      </c>
      <c r="B531" s="4855"/>
      <c r="C531" s="301" t="s">
        <v>220</v>
      </c>
      <c r="D531" s="19">
        <v>44832</v>
      </c>
      <c r="E531" s="384" t="s">
        <v>4932</v>
      </c>
      <c r="F531" s="103">
        <v>30</v>
      </c>
      <c r="G531" s="276">
        <f>AVERAGE(CPVTFC3SG0024!Q15:R15)</f>
        <v>0.73065000000000002</v>
      </c>
      <c r="H531" s="344">
        <f t="shared" si="73"/>
        <v>2321.8503937007872</v>
      </c>
      <c r="I531" s="338" t="s">
        <v>315</v>
      </c>
      <c r="J531" s="841"/>
      <c r="K531" s="841"/>
      <c r="L531" s="842"/>
      <c r="M531" s="642"/>
      <c r="N531" s="642"/>
      <c r="O531" s="648"/>
      <c r="P531" s="877"/>
      <c r="Q531" s="645"/>
      <c r="R531" s="645"/>
      <c r="S531" s="694"/>
      <c r="T531" s="694"/>
      <c r="U531" s="694"/>
      <c r="V531" s="286"/>
    </row>
    <row r="532" spans="1:23" x14ac:dyDescent="0.25">
      <c r="A532" s="68">
        <v>470</v>
      </c>
      <c r="B532" s="4854" t="s">
        <v>3017</v>
      </c>
      <c r="C532" s="300" t="s">
        <v>868</v>
      </c>
      <c r="D532" s="65">
        <v>44832</v>
      </c>
      <c r="E532" s="387" t="s">
        <v>4932</v>
      </c>
      <c r="F532" s="164">
        <v>31</v>
      </c>
      <c r="G532" s="145">
        <f>AVERAGE(CPVTFC3SG0024!S15:T15)</f>
        <v>2.8807</v>
      </c>
      <c r="H532" s="100">
        <f t="shared" si="73"/>
        <v>10786.614173228349</v>
      </c>
      <c r="I532" s="340" t="s">
        <v>315</v>
      </c>
      <c r="J532" s="1095">
        <v>44873</v>
      </c>
      <c r="K532" s="1096" t="s">
        <v>5450</v>
      </c>
      <c r="L532" s="1097">
        <v>84</v>
      </c>
      <c r="M532" s="1098">
        <f>AVERAGE(CPVTFC3SG0049!O25:P25)</f>
        <v>1.6051000000000002</v>
      </c>
      <c r="N532" s="1099">
        <f>(M532-0.1837)/0.0141*400</f>
        <v>40323.404255319154</v>
      </c>
      <c r="O532" s="1339" t="s">
        <v>315</v>
      </c>
      <c r="P532" s="877"/>
      <c r="Q532" s="645"/>
      <c r="R532" s="645"/>
      <c r="S532" s="694"/>
      <c r="T532" s="694"/>
      <c r="U532" s="694"/>
      <c r="V532" s="287"/>
      <c r="W532" s="5">
        <v>1</v>
      </c>
    </row>
    <row r="533" spans="1:23" x14ac:dyDescent="0.25">
      <c r="A533" s="64">
        <v>471</v>
      </c>
      <c r="B533" s="4860"/>
      <c r="C533" s="300" t="s">
        <v>220</v>
      </c>
      <c r="D533" s="65">
        <v>44832</v>
      </c>
      <c r="E533" s="387" t="s">
        <v>4932</v>
      </c>
      <c r="F533" s="164">
        <v>32</v>
      </c>
      <c r="G533" s="145">
        <f>AVERAGE(CPVTFC3SG0024!U15:V15)</f>
        <v>2.8482500000000002</v>
      </c>
      <c r="H533" s="100">
        <f t="shared" si="73"/>
        <v>10658.858267716538</v>
      </c>
      <c r="I533" s="340" t="s">
        <v>315</v>
      </c>
      <c r="J533" s="1095">
        <v>44873</v>
      </c>
      <c r="K533" s="1096" t="s">
        <v>5450</v>
      </c>
      <c r="L533" s="1097">
        <v>85</v>
      </c>
      <c r="M533" s="1098">
        <f>AVERAGE(CPVTFC3SG0049!Q25:R25)</f>
        <v>1.4790999999999999</v>
      </c>
      <c r="N533" s="1099">
        <f>(M533-0.1837)/0.0141*400</f>
        <v>36748.936170212764</v>
      </c>
      <c r="O533" s="1339" t="s">
        <v>315</v>
      </c>
      <c r="P533" s="877"/>
      <c r="Q533" s="645"/>
      <c r="R533" s="645"/>
      <c r="S533" s="694"/>
      <c r="T533" s="694"/>
      <c r="U533" s="694"/>
    </row>
    <row r="534" spans="1:23" x14ac:dyDescent="0.25">
      <c r="A534" s="68">
        <v>472</v>
      </c>
      <c r="B534" s="4854" t="s">
        <v>3018</v>
      </c>
      <c r="C534" s="300" t="s">
        <v>868</v>
      </c>
      <c r="D534" s="65">
        <v>44832</v>
      </c>
      <c r="E534" s="387" t="s">
        <v>4932</v>
      </c>
      <c r="F534" s="164">
        <v>33</v>
      </c>
      <c r="G534" s="145">
        <f>AVERAGE(CPVTFC3SG0024!W15:X15)</f>
        <v>0.86549999999999994</v>
      </c>
      <c r="H534" s="100">
        <f t="shared" si="73"/>
        <v>2852.7559055118109</v>
      </c>
      <c r="I534" s="340" t="s">
        <v>315</v>
      </c>
      <c r="J534" s="875"/>
      <c r="K534" s="876"/>
      <c r="L534" s="877"/>
      <c r="M534" s="645"/>
      <c r="N534" s="646"/>
      <c r="O534" s="648"/>
      <c r="P534" s="877"/>
      <c r="Q534" s="645"/>
      <c r="R534" s="645"/>
      <c r="S534" s="694"/>
      <c r="T534" s="694"/>
      <c r="U534" s="694"/>
      <c r="W534" s="5">
        <v>1</v>
      </c>
    </row>
    <row r="535" spans="1:23" x14ac:dyDescent="0.25">
      <c r="A535" s="64">
        <v>473</v>
      </c>
      <c r="B535" s="4860"/>
      <c r="C535" s="300" t="s">
        <v>220</v>
      </c>
      <c r="D535" s="65">
        <v>44832</v>
      </c>
      <c r="E535" s="387" t="s">
        <v>4932</v>
      </c>
      <c r="F535" s="164">
        <v>34</v>
      </c>
      <c r="G535" s="145">
        <f>AVERAGE(CPVTFC3SG0024!C17:D17)</f>
        <v>1.0735999999999999</v>
      </c>
      <c r="H535" s="100">
        <f t="shared" si="73"/>
        <v>3672.0472440944882</v>
      </c>
      <c r="I535" s="340" t="s">
        <v>315</v>
      </c>
      <c r="J535" s="875"/>
      <c r="K535" s="876"/>
      <c r="L535" s="877"/>
      <c r="M535" s="645"/>
      <c r="N535" s="646"/>
      <c r="O535" s="648"/>
      <c r="P535" s="877"/>
      <c r="Q535" s="645"/>
      <c r="R535" s="645"/>
      <c r="S535" s="694"/>
      <c r="T535" s="694"/>
      <c r="U535" s="694"/>
    </row>
    <row r="536" spans="1:23" x14ac:dyDescent="0.25">
      <c r="A536" s="68">
        <v>474</v>
      </c>
      <c r="B536" s="4854" t="s">
        <v>3019</v>
      </c>
      <c r="C536" s="300" t="s">
        <v>868</v>
      </c>
      <c r="D536" s="65">
        <v>44832</v>
      </c>
      <c r="E536" s="387" t="s">
        <v>4932</v>
      </c>
      <c r="F536" s="164">
        <v>35</v>
      </c>
      <c r="G536" s="145">
        <f>AVERAGE(CPVTFC3SG0024!E17:F17)</f>
        <v>1.0348999999999999</v>
      </c>
      <c r="H536" s="100">
        <f t="shared" si="73"/>
        <v>3519.6850393700784</v>
      </c>
      <c r="I536" s="340" t="s">
        <v>315</v>
      </c>
      <c r="J536" s="875"/>
      <c r="K536" s="876"/>
      <c r="L536" s="877"/>
      <c r="M536" s="645"/>
      <c r="N536" s="646"/>
      <c r="O536" s="648"/>
      <c r="P536" s="2341"/>
      <c r="Q536" s="645"/>
      <c r="R536" s="645"/>
      <c r="S536" s="694"/>
      <c r="T536" s="694"/>
      <c r="U536" s="694"/>
      <c r="W536" s="5">
        <v>1</v>
      </c>
    </row>
    <row r="537" spans="1:23" x14ac:dyDescent="0.25">
      <c r="A537" s="64">
        <v>475</v>
      </c>
      <c r="B537" s="4860"/>
      <c r="C537" s="300" t="s">
        <v>220</v>
      </c>
      <c r="D537" s="65">
        <v>44832</v>
      </c>
      <c r="E537" s="387" t="s">
        <v>4932</v>
      </c>
      <c r="F537" s="164">
        <v>36</v>
      </c>
      <c r="G537" s="145">
        <f>AVERAGE(CPVTFC3SG0024!G17:H17)</f>
        <v>1.6417999999999999</v>
      </c>
      <c r="H537" s="100">
        <f t="shared" si="73"/>
        <v>5909.0551181102364</v>
      </c>
      <c r="I537" s="340" t="s">
        <v>315</v>
      </c>
      <c r="J537" s="841"/>
      <c r="K537" s="856"/>
      <c r="L537" s="842"/>
      <c r="M537" s="645"/>
      <c r="N537" s="646"/>
      <c r="O537" s="648"/>
      <c r="P537" s="877"/>
      <c r="Q537" s="645"/>
      <c r="R537" s="645"/>
      <c r="S537" s="694"/>
      <c r="T537" s="694"/>
      <c r="U537" s="694"/>
    </row>
    <row r="538" spans="1:23" x14ac:dyDescent="0.25">
      <c r="A538" s="68">
        <v>476</v>
      </c>
      <c r="B538" s="4854" t="s">
        <v>3020</v>
      </c>
      <c r="C538" s="300" t="s">
        <v>868</v>
      </c>
      <c r="D538" s="65">
        <v>44832</v>
      </c>
      <c r="E538" s="387" t="s">
        <v>4932</v>
      </c>
      <c r="F538" s="164">
        <v>37</v>
      </c>
      <c r="G538" s="145">
        <f>AVERAGE(CPVTFC3SG0024!I17:J17)</f>
        <v>1.07385</v>
      </c>
      <c r="H538" s="100">
        <f t="shared" si="73"/>
        <v>3673.0314960629917</v>
      </c>
      <c r="I538" s="340" t="s">
        <v>315</v>
      </c>
      <c r="J538" s="841"/>
      <c r="K538" s="856"/>
      <c r="L538" s="842"/>
      <c r="M538" s="645"/>
      <c r="N538" s="646"/>
      <c r="O538" s="648"/>
      <c r="P538" s="877"/>
      <c r="Q538" s="645"/>
      <c r="R538" s="645"/>
      <c r="S538" s="694"/>
      <c r="T538" s="694"/>
      <c r="U538" s="694"/>
      <c r="W538" s="5">
        <v>1</v>
      </c>
    </row>
    <row r="539" spans="1:23" x14ac:dyDescent="0.25">
      <c r="A539" s="64">
        <v>477</v>
      </c>
      <c r="B539" s="4860"/>
      <c r="C539" s="300" t="s">
        <v>220</v>
      </c>
      <c r="D539" s="65">
        <v>44832</v>
      </c>
      <c r="E539" s="387" t="s">
        <v>4932</v>
      </c>
      <c r="F539" s="164">
        <v>38</v>
      </c>
      <c r="G539" s="145">
        <f>AVERAGE(CPVTFC3SG0024!K17:L17)</f>
        <v>1.3690500000000001</v>
      </c>
      <c r="H539" s="100">
        <f t="shared" si="73"/>
        <v>4835.2362204724413</v>
      </c>
      <c r="I539" s="340" t="s">
        <v>315</v>
      </c>
      <c r="J539" s="875"/>
      <c r="K539" s="876"/>
      <c r="L539" s="877"/>
      <c r="M539" s="645"/>
      <c r="N539" s="646"/>
      <c r="O539" s="648"/>
      <c r="P539" s="877"/>
      <c r="Q539" s="645"/>
      <c r="R539" s="645"/>
      <c r="S539" s="694"/>
      <c r="T539" s="694"/>
      <c r="U539" s="694"/>
      <c r="V539" s="286"/>
    </row>
    <row r="540" spans="1:23" x14ac:dyDescent="0.25">
      <c r="A540" s="68">
        <v>478</v>
      </c>
      <c r="B540" s="840" t="s">
        <v>3021</v>
      </c>
      <c r="C540" s="300" t="s">
        <v>868</v>
      </c>
      <c r="D540" s="65">
        <v>44832</v>
      </c>
      <c r="E540" s="387" t="s">
        <v>4932</v>
      </c>
      <c r="F540" s="164">
        <v>39</v>
      </c>
      <c r="G540" s="145">
        <f>AVERAGE(CPVTFC3SG0024!M17:N17)</f>
        <v>1.5434999999999999</v>
      </c>
      <c r="H540" s="100">
        <f t="shared" si="73"/>
        <v>5522.0472440944877</v>
      </c>
      <c r="I540" s="340" t="s">
        <v>315</v>
      </c>
      <c r="J540" s="841"/>
      <c r="K540" s="841"/>
      <c r="L540" s="842"/>
      <c r="M540" s="642"/>
      <c r="N540" s="642"/>
      <c r="O540" s="648"/>
      <c r="P540" s="877"/>
      <c r="Q540" s="645"/>
      <c r="R540" s="645"/>
      <c r="S540" s="694"/>
      <c r="T540" s="694"/>
      <c r="U540" s="694"/>
      <c r="V540" s="1342"/>
      <c r="W540" s="5">
        <v>1</v>
      </c>
    </row>
    <row r="541" spans="1:23" x14ac:dyDescent="0.25">
      <c r="A541" s="64">
        <v>479</v>
      </c>
      <c r="B541" s="840" t="s">
        <v>3021</v>
      </c>
      <c r="C541" s="300" t="s">
        <v>220</v>
      </c>
      <c r="D541" s="65">
        <v>44832</v>
      </c>
      <c r="E541" s="387" t="s">
        <v>4932</v>
      </c>
      <c r="F541" s="164">
        <v>40</v>
      </c>
      <c r="G541" s="145">
        <f>AVERAGE(CPVTFC3SG0024!O17:P17)</f>
        <v>2.05105</v>
      </c>
      <c r="H541" s="100">
        <f t="shared" si="73"/>
        <v>7520.2755905511804</v>
      </c>
      <c r="I541" s="340" t="s">
        <v>315</v>
      </c>
      <c r="J541" s="1090">
        <v>44873</v>
      </c>
      <c r="K541" s="1091" t="s">
        <v>5450</v>
      </c>
      <c r="L541" s="1092">
        <v>86</v>
      </c>
      <c r="M541" s="1093">
        <f>AVERAGE(CPVTFC3SG0049!S25:T25)</f>
        <v>0.19374999999999998</v>
      </c>
      <c r="N541" s="1094">
        <f>(M541-0.1837)/0.0141*400</f>
        <v>285.10638297872271</v>
      </c>
      <c r="O541" s="1340" t="s">
        <v>314</v>
      </c>
      <c r="P541" s="877"/>
      <c r="Q541" s="645"/>
      <c r="R541" s="645"/>
      <c r="S541" s="694"/>
      <c r="T541" s="694"/>
      <c r="U541" s="694"/>
      <c r="V541" s="1343"/>
    </row>
    <row r="542" spans="1:23" x14ac:dyDescent="0.25">
      <c r="A542" s="68">
        <v>480</v>
      </c>
      <c r="B542" s="4854" t="s">
        <v>3022</v>
      </c>
      <c r="C542" s="300" t="s">
        <v>868</v>
      </c>
      <c r="D542" s="65">
        <v>44832</v>
      </c>
      <c r="E542" s="387" t="s">
        <v>4932</v>
      </c>
      <c r="F542" s="164">
        <v>41</v>
      </c>
      <c r="G542" s="145">
        <f>AVERAGE(CPVTFC3SG0024!Q17:R17)</f>
        <v>1.2390000000000001</v>
      </c>
      <c r="H542" s="100">
        <f t="shared" si="73"/>
        <v>4323.2283464566935</v>
      </c>
      <c r="I542" s="340" t="s">
        <v>315</v>
      </c>
      <c r="J542" s="875"/>
      <c r="K542" s="876"/>
      <c r="L542" s="877"/>
      <c r="M542" s="645"/>
      <c r="N542" s="646"/>
      <c r="O542" s="648"/>
      <c r="P542" s="877"/>
      <c r="Q542" s="645"/>
      <c r="R542" s="645"/>
      <c r="S542" s="694"/>
      <c r="T542" s="694"/>
      <c r="U542" s="694"/>
      <c r="V542" s="287"/>
      <c r="W542" s="5">
        <v>1</v>
      </c>
    </row>
    <row r="543" spans="1:23" x14ac:dyDescent="0.25">
      <c r="A543" s="64">
        <v>481</v>
      </c>
      <c r="B543" s="4860"/>
      <c r="C543" s="300" t="s">
        <v>220</v>
      </c>
      <c r="D543" s="65">
        <v>44832</v>
      </c>
      <c r="E543" s="387" t="s">
        <v>4932</v>
      </c>
      <c r="F543" s="164">
        <v>42</v>
      </c>
      <c r="G543" s="145">
        <f>AVERAGE(CPVTFC3SG0024!S17:T17)</f>
        <v>1.9838500000000001</v>
      </c>
      <c r="H543" s="100">
        <f t="shared" si="73"/>
        <v>7255.7086614173231</v>
      </c>
      <c r="I543" s="340" t="s">
        <v>315</v>
      </c>
      <c r="J543" s="875"/>
      <c r="K543" s="876"/>
      <c r="L543" s="877"/>
      <c r="M543" s="645"/>
      <c r="N543" s="646"/>
      <c r="O543" s="648"/>
      <c r="P543" s="877"/>
      <c r="Q543" s="645"/>
      <c r="R543" s="645"/>
      <c r="S543" s="694"/>
      <c r="T543" s="694"/>
      <c r="U543" s="694"/>
    </row>
    <row r="544" spans="1:23" x14ac:dyDescent="0.25">
      <c r="A544" s="8">
        <v>482</v>
      </c>
      <c r="B544" s="4845" t="s">
        <v>3023</v>
      </c>
      <c r="C544" s="293" t="s">
        <v>868</v>
      </c>
      <c r="D544" s="18">
        <v>44832</v>
      </c>
      <c r="E544" s="380" t="s">
        <v>4932</v>
      </c>
      <c r="F544" s="102">
        <v>43</v>
      </c>
      <c r="G544" s="275">
        <f>AVERAGE(CPVTFC3SG0024!U17:V17)</f>
        <v>0.11605</v>
      </c>
      <c r="H544" s="343">
        <f t="shared" si="73"/>
        <v>-97.834645669291334</v>
      </c>
      <c r="I544" s="335" t="s">
        <v>314</v>
      </c>
      <c r="J544" s="841"/>
      <c r="K544" s="841"/>
      <c r="L544" s="842"/>
      <c r="M544" s="642"/>
      <c r="N544" s="642"/>
      <c r="O544" s="648"/>
      <c r="P544" s="877"/>
      <c r="Q544" s="645"/>
      <c r="R544" s="645"/>
      <c r="S544" s="694"/>
      <c r="T544" s="694"/>
      <c r="U544" s="694"/>
      <c r="V544" s="4868" t="s">
        <v>1416</v>
      </c>
    </row>
    <row r="545" spans="1:23" x14ac:dyDescent="0.25">
      <c r="A545" s="9">
        <v>483</v>
      </c>
      <c r="B545" s="4855"/>
      <c r="C545" s="301" t="s">
        <v>220</v>
      </c>
      <c r="D545" s="19">
        <v>44832</v>
      </c>
      <c r="E545" s="384" t="s">
        <v>4932</v>
      </c>
      <c r="F545" s="103">
        <v>44</v>
      </c>
      <c r="G545" s="276">
        <f>AVERAGE(CPVTFC3SG0024!W17:X17)</f>
        <v>2.6994500000000001</v>
      </c>
      <c r="H545" s="344">
        <f t="shared" si="73"/>
        <v>10073.031496062995</v>
      </c>
      <c r="I545" s="345" t="s">
        <v>315</v>
      </c>
      <c r="J545" s="841"/>
      <c r="K545" s="841"/>
      <c r="L545" s="842"/>
      <c r="M545" s="642"/>
      <c r="N545" s="642"/>
      <c r="O545" s="648"/>
      <c r="P545" s="877"/>
      <c r="Q545" s="645"/>
      <c r="R545" s="645"/>
      <c r="S545" s="694"/>
      <c r="T545" s="694"/>
      <c r="U545" s="694"/>
      <c r="V545" s="4869"/>
    </row>
    <row r="546" spans="1:23" x14ac:dyDescent="0.25">
      <c r="A546" s="68">
        <v>484</v>
      </c>
      <c r="B546" s="840" t="s">
        <v>3024</v>
      </c>
      <c r="C546" s="300" t="s">
        <v>868</v>
      </c>
      <c r="D546" s="65">
        <v>44832</v>
      </c>
      <c r="E546" s="387" t="s">
        <v>4932</v>
      </c>
      <c r="F546" s="164">
        <v>45</v>
      </c>
      <c r="G546" s="145">
        <f>AVERAGE(CPVTFC3SG0024!C19:D19)</f>
        <v>1.1874500000000001</v>
      </c>
      <c r="H546" s="100">
        <f t="shared" si="73"/>
        <v>4120.2755905511813</v>
      </c>
      <c r="I546" s="340" t="s">
        <v>315</v>
      </c>
      <c r="J546" s="875"/>
      <c r="K546" s="876"/>
      <c r="L546" s="877"/>
      <c r="M546" s="645"/>
      <c r="N546" s="646"/>
      <c r="O546" s="648"/>
      <c r="P546" s="695"/>
      <c r="Q546" s="645"/>
      <c r="R546" s="645"/>
      <c r="S546" s="694"/>
      <c r="T546" s="694"/>
      <c r="U546" s="694"/>
      <c r="V546" s="287"/>
      <c r="W546" s="5">
        <v>1</v>
      </c>
    </row>
    <row r="547" spans="1:23" x14ac:dyDescent="0.25">
      <c r="A547" s="64">
        <v>485</v>
      </c>
      <c r="B547" s="840" t="s">
        <v>3024</v>
      </c>
      <c r="C547" s="300" t="s">
        <v>220</v>
      </c>
      <c r="D547" s="65">
        <v>44832</v>
      </c>
      <c r="E547" s="387" t="s">
        <v>4932</v>
      </c>
      <c r="F547" s="164">
        <v>46</v>
      </c>
      <c r="G547" s="145">
        <f>AVERAGE(CPVTFC3SG0024!E19:F19)</f>
        <v>2.879</v>
      </c>
      <c r="H547" s="100">
        <f t="shared" si="73"/>
        <v>10779.921259842522</v>
      </c>
      <c r="I547" s="340" t="s">
        <v>315</v>
      </c>
      <c r="J547" s="1095">
        <v>44873</v>
      </c>
      <c r="K547" s="1096" t="s">
        <v>5450</v>
      </c>
      <c r="L547" s="1097">
        <v>87</v>
      </c>
      <c r="M547" s="1098">
        <f>AVERAGE(CPVTFC3SG0049!U25:V25)</f>
        <v>0.71049999999999991</v>
      </c>
      <c r="N547" s="1099">
        <f>(M547-0.1837)/0.0141*400</f>
        <v>14944.680851063828</v>
      </c>
      <c r="O547" s="1339" t="s">
        <v>315</v>
      </c>
      <c r="P547" s="695"/>
      <c r="Q547" s="645"/>
      <c r="R547" s="645"/>
      <c r="S547" s="694"/>
      <c r="T547" s="694"/>
      <c r="U547" s="694"/>
    </row>
    <row r="548" spans="1:23" x14ac:dyDescent="0.25">
      <c r="A548" s="68">
        <v>486</v>
      </c>
      <c r="B548" s="4854" t="s">
        <v>3025</v>
      </c>
      <c r="C548" s="300" t="s">
        <v>868</v>
      </c>
      <c r="D548" s="65">
        <v>44832</v>
      </c>
      <c r="E548" s="387" t="s">
        <v>4932</v>
      </c>
      <c r="F548" s="164">
        <v>47</v>
      </c>
      <c r="G548" s="145">
        <f>AVERAGE(CPVTFC3SG0024!G19:H19)</f>
        <v>2.1100500000000002</v>
      </c>
      <c r="H548" s="100">
        <f t="shared" si="73"/>
        <v>7752.5590551181112</v>
      </c>
      <c r="I548" s="340" t="s">
        <v>315</v>
      </c>
      <c r="J548" s="1090">
        <v>44873</v>
      </c>
      <c r="K548" s="1091" t="s">
        <v>5450</v>
      </c>
      <c r="L548" s="1092">
        <v>88</v>
      </c>
      <c r="M548" s="1093">
        <f>AVERAGE(CPVTFC3SG0049!W25:X25)</f>
        <v>0.17915</v>
      </c>
      <c r="N548" s="1094">
        <f>(M548-0.1837)/0.0141*400</f>
        <v>-129.07801418439712</v>
      </c>
      <c r="O548" s="1340" t="s">
        <v>314</v>
      </c>
      <c r="P548" s="695"/>
      <c r="Q548" s="645"/>
      <c r="R548" s="645"/>
      <c r="S548" s="694"/>
      <c r="T548" s="694"/>
      <c r="U548" s="694"/>
      <c r="W548" s="5">
        <v>1</v>
      </c>
    </row>
    <row r="549" spans="1:23" x14ac:dyDescent="0.25">
      <c r="A549" s="64">
        <v>487</v>
      </c>
      <c r="B549" s="4860"/>
      <c r="C549" s="300" t="s">
        <v>220</v>
      </c>
      <c r="D549" s="65">
        <v>44832</v>
      </c>
      <c r="E549" s="387" t="s">
        <v>4932</v>
      </c>
      <c r="F549" s="164">
        <v>48</v>
      </c>
      <c r="G549" s="145">
        <f>AVERAGE(CPVTFC3SG0024!I19:J19)</f>
        <v>2.9175500000000003</v>
      </c>
      <c r="H549" s="100">
        <f t="shared" si="73"/>
        <v>10931.69291338583</v>
      </c>
      <c r="I549" s="340" t="s">
        <v>315</v>
      </c>
      <c r="J549" s="1095">
        <v>44873</v>
      </c>
      <c r="K549" s="1096" t="s">
        <v>5450</v>
      </c>
      <c r="L549" s="1097">
        <v>89</v>
      </c>
      <c r="M549" s="1098">
        <f>AVERAGE(CPVTFC3SG0049!B12:C12)</f>
        <v>0.64754999999999996</v>
      </c>
      <c r="N549" s="1099">
        <f>(M549-0.1837)/0.0141*400</f>
        <v>13158.865248226952</v>
      </c>
      <c r="O549" s="1339" t="s">
        <v>315</v>
      </c>
      <c r="P549" s="695"/>
      <c r="Q549" s="645"/>
      <c r="R549" s="645"/>
      <c r="S549" s="694"/>
      <c r="T549" s="694"/>
      <c r="U549" s="694"/>
    </row>
    <row r="550" spans="1:23" x14ac:dyDescent="0.25">
      <c r="A550" s="8">
        <v>488</v>
      </c>
      <c r="B550" s="4845" t="s">
        <v>3026</v>
      </c>
      <c r="C550" s="293" t="s">
        <v>868</v>
      </c>
      <c r="D550" s="18">
        <v>44832</v>
      </c>
      <c r="E550" s="380" t="s">
        <v>4932</v>
      </c>
      <c r="F550" s="102">
        <v>49</v>
      </c>
      <c r="G550" s="275">
        <f>AVERAGE(CPVTFC3SG0024!K19:L19)</f>
        <v>0.16075</v>
      </c>
      <c r="H550" s="343">
        <f t="shared" si="73"/>
        <v>78.149606299212621</v>
      </c>
      <c r="I550" s="335" t="s">
        <v>314</v>
      </c>
      <c r="J550" s="875"/>
      <c r="K550" s="876"/>
      <c r="L550" s="877"/>
      <c r="M550" s="645"/>
      <c r="N550" s="646"/>
      <c r="O550" s="648"/>
      <c r="P550" s="695"/>
      <c r="Q550" s="645"/>
      <c r="R550" s="645"/>
      <c r="S550" s="694"/>
      <c r="T550" s="694"/>
      <c r="U550" s="694"/>
      <c r="V550" s="4868" t="s">
        <v>1416</v>
      </c>
    </row>
    <row r="551" spans="1:23" x14ac:dyDescent="0.25">
      <c r="A551" s="9">
        <v>489</v>
      </c>
      <c r="B551" s="4855"/>
      <c r="C551" s="301" t="s">
        <v>220</v>
      </c>
      <c r="D551" s="19">
        <v>44832</v>
      </c>
      <c r="E551" s="384" t="s">
        <v>4932</v>
      </c>
      <c r="F551" s="103">
        <v>50</v>
      </c>
      <c r="G551" s="276">
        <f>AVERAGE(CPVTFC3SG0024!M19:N19)</f>
        <v>2.8943500000000002</v>
      </c>
      <c r="H551" s="344">
        <f t="shared" si="73"/>
        <v>10840.354330708664</v>
      </c>
      <c r="I551" s="345" t="s">
        <v>315</v>
      </c>
      <c r="J551" s="841"/>
      <c r="K551" s="841"/>
      <c r="L551" s="842"/>
      <c r="M551" s="642"/>
      <c r="N551" s="642"/>
      <c r="O551" s="648"/>
      <c r="P551" s="695"/>
      <c r="Q551" s="645"/>
      <c r="R551" s="645"/>
      <c r="S551" s="694"/>
      <c r="T551" s="694"/>
      <c r="U551" s="694"/>
      <c r="V551" s="4869"/>
    </row>
    <row r="552" spans="1:23" x14ac:dyDescent="0.25">
      <c r="A552" s="68">
        <v>490</v>
      </c>
      <c r="B552" s="840" t="s">
        <v>3027</v>
      </c>
      <c r="C552" s="300" t="s">
        <v>868</v>
      </c>
      <c r="D552" s="65">
        <v>44832</v>
      </c>
      <c r="E552" s="387" t="s">
        <v>4932</v>
      </c>
      <c r="F552" s="164">
        <v>51</v>
      </c>
      <c r="G552" s="145">
        <f>AVERAGE(CPVTFC3SG0024!O19:P19)</f>
        <v>0.81969999999999998</v>
      </c>
      <c r="H552" s="100">
        <f t="shared" si="73"/>
        <v>2672.4409448818897</v>
      </c>
      <c r="I552" s="340" t="s">
        <v>315</v>
      </c>
      <c r="J552" s="841"/>
      <c r="K552" s="841"/>
      <c r="L552" s="842"/>
      <c r="M552" s="642"/>
      <c r="N552" s="642"/>
      <c r="O552" s="648"/>
      <c r="P552" s="695"/>
      <c r="Q552" s="645"/>
      <c r="R552" s="645"/>
      <c r="S552" s="694"/>
      <c r="T552" s="694"/>
      <c r="U552" s="694"/>
      <c r="V552" s="4868" t="s">
        <v>1416</v>
      </c>
      <c r="W552" s="5">
        <v>1</v>
      </c>
    </row>
    <row r="553" spans="1:23" ht="15.75" thickBot="1" x14ac:dyDescent="0.3">
      <c r="A553" s="450">
        <v>491</v>
      </c>
      <c r="B553" s="840" t="s">
        <v>3027</v>
      </c>
      <c r="C553" s="1277" t="s">
        <v>220</v>
      </c>
      <c r="D553" s="121">
        <v>44832</v>
      </c>
      <c r="E553" s="452" t="s">
        <v>4932</v>
      </c>
      <c r="F553" s="445">
        <v>52</v>
      </c>
      <c r="G553" s="453">
        <f>AVERAGE(CPVTFC3SG0024!Q19:R19)</f>
        <v>2.7720000000000002</v>
      </c>
      <c r="H553" s="454">
        <f t="shared" si="73"/>
        <v>10358.661417322837</v>
      </c>
      <c r="I553" s="1443" t="s">
        <v>315</v>
      </c>
      <c r="J553" s="1444">
        <v>44873</v>
      </c>
      <c r="K553" s="1445" t="s">
        <v>5450</v>
      </c>
      <c r="L553" s="1446">
        <v>90</v>
      </c>
      <c r="M553" s="1447">
        <f>AVERAGE(CPVTFC3SG0049!D12:E12)</f>
        <v>0.33999999999999997</v>
      </c>
      <c r="N553" s="1448">
        <f>(M553-0.1837)/0.0141*400</f>
        <v>4434.042553191488</v>
      </c>
      <c r="O553" s="1449" t="s">
        <v>315</v>
      </c>
      <c r="P553" s="1586"/>
      <c r="Q553" s="969"/>
      <c r="R553" s="969"/>
      <c r="S553" s="1268"/>
      <c r="T553" s="1268"/>
      <c r="U553" s="1268"/>
      <c r="V553" s="4869"/>
    </row>
    <row r="554" spans="1:23" x14ac:dyDescent="0.25">
      <c r="A554" s="406"/>
      <c r="B554" s="1451" t="s">
        <v>3028</v>
      </c>
      <c r="C554" s="1451" t="s">
        <v>868</v>
      </c>
      <c r="D554" s="2378"/>
      <c r="E554" s="2379"/>
      <c r="F554" s="835"/>
      <c r="G554" s="1545"/>
      <c r="H554" s="1547"/>
      <c r="I554" s="2881"/>
      <c r="J554" s="1569"/>
      <c r="K554" s="1570"/>
      <c r="L554" s="1571"/>
      <c r="M554" s="1572"/>
      <c r="N554" s="1573"/>
      <c r="O554" s="1570"/>
      <c r="P554" s="4277">
        <v>44895</v>
      </c>
      <c r="Q554" s="493" t="s">
        <v>5570</v>
      </c>
      <c r="R554" s="493">
        <v>24</v>
      </c>
      <c r="S554" s="493">
        <f>AVERAGE(CPVTFC3SG0083!E15:F15)</f>
        <v>0.12925</v>
      </c>
      <c r="T554" s="4008">
        <f t="shared" ref="T554:T555" si="79">(S554-0.15)/0.0138*66</f>
        <v>-99.239130434782567</v>
      </c>
      <c r="U554" s="4278" t="s">
        <v>314</v>
      </c>
      <c r="V554" s="4496"/>
    </row>
    <row r="555" spans="1:23" x14ac:dyDescent="0.25">
      <c r="A555" s="590"/>
      <c r="B555" s="2128" t="s">
        <v>3028</v>
      </c>
      <c r="C555" s="2128" t="s">
        <v>863</v>
      </c>
      <c r="D555" s="1149"/>
      <c r="E555" s="1264"/>
      <c r="F555" s="695"/>
      <c r="G555" s="892"/>
      <c r="H555" s="894"/>
      <c r="I555" s="1439"/>
      <c r="J555" s="1100"/>
      <c r="K555" s="1101"/>
      <c r="L555" s="1102"/>
      <c r="M555" s="1103"/>
      <c r="N555" s="1104"/>
      <c r="O555" s="1101"/>
      <c r="P555" s="3500">
        <v>44895</v>
      </c>
      <c r="Q555" s="145" t="s">
        <v>5570</v>
      </c>
      <c r="R555" s="145">
        <v>25</v>
      </c>
      <c r="S555" s="145">
        <f>AVERAGE(CPVTFC3SG0083!G15:H15)</f>
        <v>2.49105</v>
      </c>
      <c r="T555" s="4002">
        <f t="shared" si="79"/>
        <v>11196.326086956522</v>
      </c>
      <c r="U555" s="4252" t="s">
        <v>315</v>
      </c>
      <c r="V555" s="4496"/>
    </row>
    <row r="556" spans="1:23" ht="15.75" thickBot="1" x14ac:dyDescent="0.3">
      <c r="A556" s="411">
        <v>492</v>
      </c>
      <c r="B556" s="1379" t="s">
        <v>3028</v>
      </c>
      <c r="C556" s="4497" t="s">
        <v>220</v>
      </c>
      <c r="D556" s="412">
        <v>44832</v>
      </c>
      <c r="E556" s="484" t="s">
        <v>4932</v>
      </c>
      <c r="F556" s="485">
        <v>53</v>
      </c>
      <c r="G556" s="486">
        <f>AVERAGE(CPVTFC3SG0024!S19:T19)</f>
        <v>2.8003999999999998</v>
      </c>
      <c r="H556" s="487">
        <f t="shared" si="73"/>
        <v>10470.472440944883</v>
      </c>
      <c r="I556" s="1453" t="s">
        <v>315</v>
      </c>
      <c r="J556" s="963"/>
      <c r="K556" s="1415"/>
      <c r="L556" s="792"/>
      <c r="M556" s="668"/>
      <c r="N556" s="662"/>
      <c r="O556" s="778"/>
      <c r="P556" s="787"/>
      <c r="Q556" s="668"/>
      <c r="R556" s="668"/>
      <c r="S556" s="786"/>
      <c r="T556" s="786"/>
      <c r="U556" s="788"/>
      <c r="W556" s="5">
        <v>1</v>
      </c>
    </row>
    <row r="557" spans="1:23" x14ac:dyDescent="0.25">
      <c r="A557" s="592">
        <v>493</v>
      </c>
      <c r="B557" s="4839" t="s">
        <v>3029</v>
      </c>
      <c r="C557" s="1172" t="s">
        <v>868</v>
      </c>
      <c r="D557" s="125">
        <v>44832</v>
      </c>
      <c r="E557" s="390" t="s">
        <v>4932</v>
      </c>
      <c r="F557" s="449">
        <v>54</v>
      </c>
      <c r="G557" s="502">
        <f>AVERAGE(CPVTFC3SG0024!U19:V19)</f>
        <v>1.4174</v>
      </c>
      <c r="H557" s="503">
        <f t="shared" si="73"/>
        <v>5025.5905511811025</v>
      </c>
      <c r="I557" s="2851" t="s">
        <v>315</v>
      </c>
      <c r="J557" s="1005"/>
      <c r="K557" s="1006"/>
      <c r="L557" s="959"/>
      <c r="M557" s="830"/>
      <c r="N557" s="831"/>
      <c r="O557" s="656"/>
      <c r="P557" s="3789">
        <v>44893</v>
      </c>
      <c r="Q557" s="3790" t="s">
        <v>5592</v>
      </c>
      <c r="R557" s="3790">
        <v>180</v>
      </c>
      <c r="S557" s="3790">
        <f>AVERAGE(CPVTFC3SG0080!P26:Q26)</f>
        <v>0.43120000000000003</v>
      </c>
      <c r="T557" s="503">
        <f t="shared" ref="T557:T563" si="80">(S557-0.0643)/0.0133*66</f>
        <v>1820.7067669172934</v>
      </c>
      <c r="U557" s="3791" t="s">
        <v>315</v>
      </c>
      <c r="W557" s="5">
        <v>1</v>
      </c>
    </row>
    <row r="558" spans="1:23" x14ac:dyDescent="0.25">
      <c r="A558" s="596"/>
      <c r="B558" s="4839"/>
      <c r="C558" s="330" t="s">
        <v>5448</v>
      </c>
      <c r="D558" s="1149"/>
      <c r="E558" s="1264"/>
      <c r="F558" s="695"/>
      <c r="G558" s="892"/>
      <c r="H558" s="894"/>
      <c r="I558" s="1439"/>
      <c r="J558" s="875"/>
      <c r="K558" s="876"/>
      <c r="L558" s="877"/>
      <c r="M558" s="645"/>
      <c r="N558" s="646"/>
      <c r="O558" s="642"/>
      <c r="P558" s="2392">
        <v>44883</v>
      </c>
      <c r="Q558" s="4218" t="s">
        <v>5500</v>
      </c>
      <c r="R558" s="103">
        <v>167</v>
      </c>
      <c r="S558" s="103">
        <f>AVERAGE(CPVTFC3SG0061!N24:O24)</f>
        <v>1.0298</v>
      </c>
      <c r="T558" s="14">
        <f>(S558-0.1248)/0.014*66</f>
        <v>4266.4285714285716</v>
      </c>
      <c r="U558" s="2393" t="s">
        <v>315</v>
      </c>
    </row>
    <row r="559" spans="1:23" ht="15.75" thickBot="1" x14ac:dyDescent="0.3">
      <c r="A559" s="516"/>
      <c r="B559" s="4840"/>
      <c r="C559" s="1298" t="s">
        <v>863</v>
      </c>
      <c r="D559" s="1383"/>
      <c r="E559" s="1384"/>
      <c r="F559" s="787"/>
      <c r="G559" s="1385"/>
      <c r="H559" s="1386"/>
      <c r="I559" s="1441"/>
      <c r="J559" s="963"/>
      <c r="K559" s="1415"/>
      <c r="L559" s="792"/>
      <c r="M559" s="668"/>
      <c r="N559" s="662"/>
      <c r="O559" s="778"/>
      <c r="P559" s="3782">
        <v>44893</v>
      </c>
      <c r="Q559" s="3783" t="s">
        <v>5592</v>
      </c>
      <c r="R559" s="3783">
        <v>181</v>
      </c>
      <c r="S559" s="3783">
        <f>AVERAGE(CPVTFC3SG0080!R26:S26)</f>
        <v>1.2823500000000001</v>
      </c>
      <c r="T559" s="510">
        <f t="shared" si="80"/>
        <v>6044.458646616542</v>
      </c>
      <c r="U559" s="3784" t="s">
        <v>315</v>
      </c>
    </row>
    <row r="560" spans="1:23" ht="15.75" thickBot="1" x14ac:dyDescent="0.3">
      <c r="A560" s="1461">
        <v>494</v>
      </c>
      <c r="B560" s="2201" t="s">
        <v>3030</v>
      </c>
      <c r="C560" s="2201" t="s">
        <v>868</v>
      </c>
      <c r="D560" s="676">
        <v>44832</v>
      </c>
      <c r="E560" s="1463" t="s">
        <v>4932</v>
      </c>
      <c r="F560" s="1464">
        <v>55</v>
      </c>
      <c r="G560" s="587">
        <f>AVERAGE(CPVTFC3SG0024!W19:X19)</f>
        <v>2.7987500000000001</v>
      </c>
      <c r="H560" s="553">
        <f t="shared" si="73"/>
        <v>10463.976377952757</v>
      </c>
      <c r="I560" s="1465" t="s">
        <v>315</v>
      </c>
      <c r="J560" s="2049"/>
      <c r="K560" s="2049"/>
      <c r="L560" s="2050"/>
      <c r="M560" s="1973"/>
      <c r="N560" s="1973"/>
      <c r="O560" s="1471"/>
      <c r="P560" s="3785">
        <v>44893</v>
      </c>
      <c r="Q560" s="3786" t="s">
        <v>5592</v>
      </c>
      <c r="R560" s="3786">
        <v>182</v>
      </c>
      <c r="S560" s="3786">
        <f>AVERAGE(CPVTFC3SG0080!T26:U26)</f>
        <v>8.4699999999999998E-2</v>
      </c>
      <c r="T560" s="474">
        <f t="shared" si="80"/>
        <v>101.23308270676692</v>
      </c>
      <c r="U560" s="3787" t="s">
        <v>314</v>
      </c>
      <c r="W560" s="5">
        <v>1</v>
      </c>
    </row>
    <row r="561" spans="1:23" x14ac:dyDescent="0.25">
      <c r="A561" s="508">
        <v>495</v>
      </c>
      <c r="B561" s="4835" t="s">
        <v>3031</v>
      </c>
      <c r="C561" s="1297" t="s">
        <v>868</v>
      </c>
      <c r="D561" s="490">
        <v>44832</v>
      </c>
      <c r="E561" s="491" t="s">
        <v>4932</v>
      </c>
      <c r="F561" s="492">
        <v>56</v>
      </c>
      <c r="G561" s="493">
        <f>AVERAGE(CPVTFC3SG0024!C21:D21)</f>
        <v>0.41710000000000003</v>
      </c>
      <c r="H561" s="494">
        <f t="shared" si="73"/>
        <v>1087.4015748031497</v>
      </c>
      <c r="I561" s="2296" t="s">
        <v>314</v>
      </c>
      <c r="J561" s="806"/>
      <c r="K561" s="806"/>
      <c r="L561" s="809"/>
      <c r="M561" s="721"/>
      <c r="N561" s="721"/>
      <c r="O561" s="721"/>
      <c r="P561" s="3788">
        <v>44893</v>
      </c>
      <c r="Q561" s="1498" t="s">
        <v>5592</v>
      </c>
      <c r="R561" s="1498">
        <v>183</v>
      </c>
      <c r="S561" s="1498">
        <f>AVERAGE(CPVTFC3SG0080!V26:W26)</f>
        <v>0.1232</v>
      </c>
      <c r="T561" s="494">
        <f t="shared" si="80"/>
        <v>292.28571428571433</v>
      </c>
      <c r="U561" s="1779" t="s">
        <v>314</v>
      </c>
      <c r="W561" s="5">
        <v>1</v>
      </c>
    </row>
    <row r="562" spans="1:23" ht="15.75" thickBot="1" x14ac:dyDescent="0.3">
      <c r="A562" s="498"/>
      <c r="B562" s="4837"/>
      <c r="C562" s="302" t="s">
        <v>5448</v>
      </c>
      <c r="D562" s="2084"/>
      <c r="E562" s="2085"/>
      <c r="F562" s="1586"/>
      <c r="G562" s="1391"/>
      <c r="H562" s="1393"/>
      <c r="I562" s="2880"/>
      <c r="J562" s="1643"/>
      <c r="K562" s="1643"/>
      <c r="L562" s="1644"/>
      <c r="M562" s="650"/>
      <c r="N562" s="650"/>
      <c r="O562" s="650"/>
      <c r="P562" s="2232">
        <v>44883</v>
      </c>
      <c r="Q562" s="2198" t="s">
        <v>5500</v>
      </c>
      <c r="R562" s="321">
        <v>168</v>
      </c>
      <c r="S562" s="321">
        <f>AVERAGE(CPVTFC3SG0061!P24:Q24)</f>
        <v>0.11975</v>
      </c>
      <c r="T562" s="113">
        <f>(S562-0.1248)/0.014*66</f>
        <v>-23.807142857142853</v>
      </c>
      <c r="U562" s="2305" t="s">
        <v>314</v>
      </c>
    </row>
    <row r="563" spans="1:23" x14ac:dyDescent="0.25">
      <c r="A563" s="488">
        <v>496</v>
      </c>
      <c r="B563" s="4841" t="s">
        <v>3032</v>
      </c>
      <c r="C563" s="1297" t="s">
        <v>868</v>
      </c>
      <c r="D563" s="490">
        <v>44832</v>
      </c>
      <c r="E563" s="491" t="s">
        <v>4932</v>
      </c>
      <c r="F563" s="492">
        <v>57</v>
      </c>
      <c r="G563" s="493">
        <f>AVERAGE(CPVTFC3SG0024!E21:F21)</f>
        <v>0.36014999999999997</v>
      </c>
      <c r="H563" s="494">
        <f t="shared" si="73"/>
        <v>863.1889763779526</v>
      </c>
      <c r="I563" s="2296" t="s">
        <v>314</v>
      </c>
      <c r="J563" s="1019"/>
      <c r="K563" s="1020"/>
      <c r="L563" s="659"/>
      <c r="M563" s="667"/>
      <c r="N563" s="661"/>
      <c r="O563" s="721"/>
      <c r="P563" s="3788">
        <v>44893</v>
      </c>
      <c r="Q563" s="1498" t="s">
        <v>5592</v>
      </c>
      <c r="R563" s="1498">
        <v>184</v>
      </c>
      <c r="S563" s="1498">
        <f>AVERAGE(CPVTFC3SG0080!X26:Y26)</f>
        <v>0.11415</v>
      </c>
      <c r="T563" s="494">
        <f t="shared" si="80"/>
        <v>247.3759398496241</v>
      </c>
      <c r="U563" s="1779" t="s">
        <v>314</v>
      </c>
      <c r="W563" s="5">
        <v>1</v>
      </c>
    </row>
    <row r="564" spans="1:23" ht="15.75" thickBot="1" x14ac:dyDescent="0.3">
      <c r="A564" s="1870"/>
      <c r="B564" s="4850"/>
      <c r="C564" s="302" t="s">
        <v>5448</v>
      </c>
      <c r="D564" s="2084"/>
      <c r="E564" s="2085"/>
      <c r="F564" s="1586"/>
      <c r="G564" s="1391"/>
      <c r="H564" s="1393"/>
      <c r="I564" s="2433"/>
      <c r="J564" s="967"/>
      <c r="K564" s="1022"/>
      <c r="L564" s="794"/>
      <c r="M564" s="969"/>
      <c r="N564" s="970"/>
      <c r="O564" s="650"/>
      <c r="P564" s="3785">
        <v>44894</v>
      </c>
      <c r="Q564" s="3786" t="s">
        <v>5593</v>
      </c>
      <c r="R564" s="3786">
        <v>1</v>
      </c>
      <c r="S564" s="3786">
        <f>AVERAGE(CPVTFC3SG0081!C11:D11)</f>
        <v>0.13564999999999999</v>
      </c>
      <c r="T564" s="474">
        <f>(S564-0.1617)/0.0141*66</f>
        <v>-121.93617021276604</v>
      </c>
      <c r="U564" s="3787" t="s">
        <v>314</v>
      </c>
    </row>
    <row r="565" spans="1:23" x14ac:dyDescent="0.25">
      <c r="A565" s="86">
        <v>497</v>
      </c>
      <c r="B565" s="4838" t="s">
        <v>3033</v>
      </c>
      <c r="C565" s="1296" t="s">
        <v>868</v>
      </c>
      <c r="D565" s="87">
        <v>44832</v>
      </c>
      <c r="E565" s="458" t="s">
        <v>4932</v>
      </c>
      <c r="F565" s="459">
        <v>58</v>
      </c>
      <c r="G565" s="460">
        <f>AVERAGE(CPVTFC3SG0024!G21:H21)</f>
        <v>2.8887</v>
      </c>
      <c r="H565" s="461">
        <f t="shared" si="73"/>
        <v>10818.110236220475</v>
      </c>
      <c r="I565" s="1460" t="s">
        <v>315</v>
      </c>
      <c r="J565" s="1019"/>
      <c r="K565" s="1020"/>
      <c r="L565" s="659"/>
      <c r="M565" s="667"/>
      <c r="N565" s="661"/>
      <c r="O565" s="721"/>
      <c r="P565" s="1957">
        <v>44894</v>
      </c>
      <c r="Q565" s="1959" t="s">
        <v>5593</v>
      </c>
      <c r="R565" s="1959">
        <v>2</v>
      </c>
      <c r="S565" s="1959">
        <f>AVERAGE(CPVTFC3SG0081!E11:F11)</f>
        <v>2.8184</v>
      </c>
      <c r="T565" s="461">
        <f t="shared" ref="T565:T566" si="81">(S565-0.1617)/0.0141*66</f>
        <v>12435.617021276594</v>
      </c>
      <c r="U565" s="3792" t="s">
        <v>315</v>
      </c>
      <c r="W565" s="5">
        <v>1</v>
      </c>
    </row>
    <row r="566" spans="1:23" ht="15.75" thickBot="1" x14ac:dyDescent="0.3">
      <c r="A566" s="516"/>
      <c r="B566" s="4840"/>
      <c r="C566" s="1298" t="s">
        <v>5448</v>
      </c>
      <c r="D566" s="1383"/>
      <c r="E566" s="1384"/>
      <c r="F566" s="787"/>
      <c r="G566" s="1385"/>
      <c r="H566" s="1386"/>
      <c r="I566" s="2367"/>
      <c r="J566" s="963"/>
      <c r="K566" s="1415"/>
      <c r="L566" s="792"/>
      <c r="M566" s="668"/>
      <c r="N566" s="662"/>
      <c r="O566" s="778"/>
      <c r="P566" s="3782">
        <v>44894</v>
      </c>
      <c r="Q566" s="3783" t="s">
        <v>5593</v>
      </c>
      <c r="R566" s="3783">
        <v>3</v>
      </c>
      <c r="S566" s="3783">
        <f>AVERAGE(CPVTFC3SG0081!G11:H11)</f>
        <v>2.8540999999999999</v>
      </c>
      <c r="T566" s="510">
        <f t="shared" si="81"/>
        <v>12602.723404255319</v>
      </c>
      <c r="U566" s="3784" t="s">
        <v>315</v>
      </c>
    </row>
    <row r="567" spans="1:23" x14ac:dyDescent="0.25">
      <c r="A567" s="1840">
        <v>498</v>
      </c>
      <c r="B567" s="4839" t="s">
        <v>3034</v>
      </c>
      <c r="C567" s="1172" t="s">
        <v>868</v>
      </c>
      <c r="D567" s="125">
        <v>44832</v>
      </c>
      <c r="E567" s="4219" t="s">
        <v>4932</v>
      </c>
      <c r="F567" s="449">
        <v>59</v>
      </c>
      <c r="G567" s="502">
        <f>AVERAGE(CPVTFC3SG0024!I21:J21)</f>
        <v>1.8671500000000001</v>
      </c>
      <c r="H567" s="503">
        <f t="shared" si="73"/>
        <v>6796.2598425196857</v>
      </c>
      <c r="I567" s="1380" t="s">
        <v>315</v>
      </c>
      <c r="J567" s="1005"/>
      <c r="K567" s="1006"/>
      <c r="L567" s="959"/>
      <c r="M567" s="830"/>
      <c r="N567" s="831"/>
      <c r="O567" s="672"/>
      <c r="P567" s="1288"/>
      <c r="Q567" s="830"/>
      <c r="R567" s="830"/>
      <c r="S567" s="1271"/>
      <c r="T567" s="1271"/>
      <c r="U567" s="2131"/>
      <c r="V567" s="4868" t="s">
        <v>1416</v>
      </c>
      <c r="W567" s="5">
        <v>1</v>
      </c>
    </row>
    <row r="568" spans="1:23" ht="15.75" thickBot="1" x14ac:dyDescent="0.3">
      <c r="A568" s="219"/>
      <c r="B568" s="4840"/>
      <c r="C568" s="1298" t="s">
        <v>220</v>
      </c>
      <c r="D568" s="220">
        <v>44887</v>
      </c>
      <c r="E568" s="2763" t="s">
        <v>5518</v>
      </c>
      <c r="F568" s="2757">
        <v>138</v>
      </c>
      <c r="G568" s="222">
        <f>AVERAGE(CPVTFC3SG0065!D20:E20)</f>
        <v>2.9350499999999999</v>
      </c>
      <c r="H568" s="218">
        <f t="shared" ref="H568" si="82">(G568-0.171)/0.0137*50</f>
        <v>10087.773722627737</v>
      </c>
      <c r="I568" s="2802" t="s">
        <v>315</v>
      </c>
      <c r="J568" s="4341">
        <v>44895</v>
      </c>
      <c r="K568" s="486" t="s">
        <v>5572</v>
      </c>
      <c r="L568" s="486">
        <v>29</v>
      </c>
      <c r="M568" s="486">
        <f>AVERAGE(CPVTFC3SG0084!O15:P15)</f>
        <v>2.78125</v>
      </c>
      <c r="N568" s="4001">
        <f>(M568-0.1318)/0.0134*400</f>
        <v>79088.05970149253</v>
      </c>
      <c r="O568" s="4354" t="s">
        <v>315</v>
      </c>
      <c r="P568" s="787"/>
      <c r="Q568" s="668"/>
      <c r="R568" s="668"/>
      <c r="S568" s="786"/>
      <c r="T568" s="786"/>
      <c r="U568" s="788"/>
      <c r="V568" s="4869"/>
    </row>
    <row r="569" spans="1:23" ht="15.75" thickBot="1" x14ac:dyDescent="0.3">
      <c r="A569" s="2008">
        <v>499</v>
      </c>
      <c r="B569" s="2159" t="s">
        <v>3035</v>
      </c>
      <c r="C569" s="2159" t="s">
        <v>868</v>
      </c>
      <c r="D569" s="2010">
        <v>44832</v>
      </c>
      <c r="E569" s="2011" t="s">
        <v>4932</v>
      </c>
      <c r="F569" s="2012">
        <v>60</v>
      </c>
      <c r="G569" s="535">
        <f>AVERAGE(CPVTFC3SG0024!K21:L21)</f>
        <v>1.0669499999999998</v>
      </c>
      <c r="H569" s="548">
        <f t="shared" si="73"/>
        <v>3645.8661417322828</v>
      </c>
      <c r="I569" s="2298" t="s">
        <v>315</v>
      </c>
      <c r="J569" s="2071"/>
      <c r="K569" s="2072"/>
      <c r="L569" s="2073"/>
      <c r="M569" s="2074"/>
      <c r="N569" s="860"/>
      <c r="O569" s="861"/>
      <c r="P569" s="3805">
        <v>44894</v>
      </c>
      <c r="Q569" s="3806" t="s">
        <v>5593</v>
      </c>
      <c r="R569" s="3806">
        <v>4</v>
      </c>
      <c r="S569" s="3806">
        <f>AVERAGE(CPVTFC3SG0081!I11:J11)</f>
        <v>0.49070000000000003</v>
      </c>
      <c r="T569" s="548">
        <f t="shared" ref="T569:T577" si="83">(S569-0.1617)/0.0141*66</f>
        <v>1540.0000000000002</v>
      </c>
      <c r="U569" s="3807" t="s">
        <v>315</v>
      </c>
      <c r="W569" s="5">
        <v>1</v>
      </c>
    </row>
    <row r="570" spans="1:23" x14ac:dyDescent="0.25">
      <c r="A570" s="456">
        <v>500</v>
      </c>
      <c r="B570" s="4838" t="s">
        <v>3036</v>
      </c>
      <c r="C570" s="1296" t="s">
        <v>868</v>
      </c>
      <c r="D570" s="87">
        <v>44832</v>
      </c>
      <c r="E570" s="458" t="s">
        <v>4932</v>
      </c>
      <c r="F570" s="459">
        <v>61</v>
      </c>
      <c r="G570" s="460">
        <f>AVERAGE(CPVTFC3SG0024!M21:N21)</f>
        <v>2.7656499999999999</v>
      </c>
      <c r="H570" s="461">
        <f t="shared" si="73"/>
        <v>10333.661417322835</v>
      </c>
      <c r="I570" s="1460" t="s">
        <v>315</v>
      </c>
      <c r="J570" s="806"/>
      <c r="K570" s="806"/>
      <c r="L570" s="809"/>
      <c r="M570" s="721"/>
      <c r="N570" s="721"/>
      <c r="O570" s="721"/>
      <c r="P570" s="1957">
        <v>44894</v>
      </c>
      <c r="Q570" s="1959" t="s">
        <v>5593</v>
      </c>
      <c r="R570" s="1959">
        <v>5</v>
      </c>
      <c r="S570" s="1959">
        <f>AVERAGE(CPVTFC3SG0081!K11:L11)</f>
        <v>1.0541</v>
      </c>
      <c r="T570" s="461">
        <f t="shared" si="83"/>
        <v>4177.1914893617031</v>
      </c>
      <c r="U570" s="3792" t="s">
        <v>315</v>
      </c>
      <c r="W570" s="5">
        <v>1</v>
      </c>
    </row>
    <row r="571" spans="1:23" x14ac:dyDescent="0.25">
      <c r="A571" s="597"/>
      <c r="B571" s="4839"/>
      <c r="C571" s="330" t="s">
        <v>5448</v>
      </c>
      <c r="D571" s="1149"/>
      <c r="E571" s="1264"/>
      <c r="F571" s="695"/>
      <c r="G571" s="892"/>
      <c r="H571" s="894"/>
      <c r="I571" s="2365"/>
      <c r="J571" s="841"/>
      <c r="K571" s="841"/>
      <c r="L571" s="842"/>
      <c r="M571" s="642"/>
      <c r="N571" s="642"/>
      <c r="O571" s="642"/>
      <c r="P571" s="267">
        <v>44894</v>
      </c>
      <c r="Q571" s="268" t="s">
        <v>5593</v>
      </c>
      <c r="R571" s="268">
        <v>6</v>
      </c>
      <c r="S571" s="268">
        <f>AVERAGE(CPVTFC3SG0081!M11:N11)</f>
        <v>0.39155000000000001</v>
      </c>
      <c r="T571" s="343">
        <f t="shared" si="83"/>
        <v>1075.8936170212764</v>
      </c>
      <c r="U571" s="1781" t="s">
        <v>314</v>
      </c>
    </row>
    <row r="572" spans="1:23" ht="15.75" thickBot="1" x14ac:dyDescent="0.3">
      <c r="A572" s="219"/>
      <c r="B572" s="4840"/>
      <c r="C572" s="1298" t="s">
        <v>863</v>
      </c>
      <c r="D572" s="1383"/>
      <c r="E572" s="1384"/>
      <c r="F572" s="787"/>
      <c r="G572" s="1385"/>
      <c r="H572" s="1386"/>
      <c r="I572" s="2367"/>
      <c r="J572" s="815"/>
      <c r="K572" s="815"/>
      <c r="L572" s="816"/>
      <c r="M572" s="778"/>
      <c r="N572" s="778"/>
      <c r="O572" s="778"/>
      <c r="P572" s="3782">
        <v>44894</v>
      </c>
      <c r="Q572" s="3783" t="s">
        <v>5593</v>
      </c>
      <c r="R572" s="3783">
        <v>7</v>
      </c>
      <c r="S572" s="3783">
        <f>AVERAGE(CPVTFC3SG0081!O11:P11)</f>
        <v>2.6055999999999999</v>
      </c>
      <c r="T572" s="510">
        <f t="shared" si="83"/>
        <v>11439.531914893616</v>
      </c>
      <c r="U572" s="3784" t="s">
        <v>315</v>
      </c>
    </row>
    <row r="573" spans="1:23" x14ac:dyDescent="0.25">
      <c r="A573" s="86">
        <v>501</v>
      </c>
      <c r="B573" s="4838" t="s">
        <v>3037</v>
      </c>
      <c r="C573" s="1296" t="s">
        <v>868</v>
      </c>
      <c r="D573" s="87">
        <v>44832</v>
      </c>
      <c r="E573" s="458" t="s">
        <v>4932</v>
      </c>
      <c r="F573" s="459">
        <v>62</v>
      </c>
      <c r="G573" s="460">
        <f>AVERAGE(CPVTFC3SG0024!O21:P21)</f>
        <v>1.1616</v>
      </c>
      <c r="H573" s="461">
        <f t="shared" si="73"/>
        <v>4018.5039370078739</v>
      </c>
      <c r="I573" s="1382" t="s">
        <v>315</v>
      </c>
      <c r="J573" s="1019"/>
      <c r="K573" s="1020"/>
      <c r="L573" s="659"/>
      <c r="M573" s="667"/>
      <c r="N573" s="661"/>
      <c r="O573" s="1299"/>
      <c r="P573" s="3788">
        <v>44894</v>
      </c>
      <c r="Q573" s="1498" t="s">
        <v>5593</v>
      </c>
      <c r="R573" s="1498">
        <v>8</v>
      </c>
      <c r="S573" s="1498">
        <f>AVERAGE(CPVTFC3SG0081!Q11:R11)</f>
        <v>0.28444999999999998</v>
      </c>
      <c r="T573" s="494">
        <f t="shared" si="83"/>
        <v>574.57446808510633</v>
      </c>
      <c r="U573" s="1779" t="s">
        <v>314</v>
      </c>
      <c r="V573" s="286"/>
      <c r="W573" s="5">
        <v>1</v>
      </c>
    </row>
    <row r="574" spans="1:23" x14ac:dyDescent="0.25">
      <c r="A574" s="592"/>
      <c r="B574" s="4839"/>
      <c r="C574" s="330" t="s">
        <v>5448</v>
      </c>
      <c r="D574" s="1149"/>
      <c r="E574" s="1264"/>
      <c r="F574" s="695"/>
      <c r="G574" s="892"/>
      <c r="H574" s="894"/>
      <c r="I574" s="2365"/>
      <c r="J574" s="1005"/>
      <c r="K574" s="1006"/>
      <c r="L574" s="959"/>
      <c r="M574" s="830"/>
      <c r="N574" s="831"/>
      <c r="O574" s="672"/>
      <c r="P574" s="267">
        <v>44894</v>
      </c>
      <c r="Q574" s="268" t="s">
        <v>5593</v>
      </c>
      <c r="R574" s="268">
        <v>9</v>
      </c>
      <c r="S574" s="268">
        <f>AVERAGE(CPVTFC3SG0081!S11:T11)</f>
        <v>0.20014999999999999</v>
      </c>
      <c r="T574" s="343">
        <f t="shared" si="83"/>
        <v>179.97872340425525</v>
      </c>
      <c r="U574" s="1781" t="s">
        <v>314</v>
      </c>
      <c r="V574" s="286"/>
    </row>
    <row r="575" spans="1:23" ht="15.75" thickBot="1" x14ac:dyDescent="0.3">
      <c r="A575" s="2034"/>
      <c r="B575" s="4840"/>
      <c r="C575" s="1298" t="s">
        <v>863</v>
      </c>
      <c r="D575" s="1383"/>
      <c r="E575" s="1384"/>
      <c r="F575" s="787"/>
      <c r="G575" s="1385"/>
      <c r="H575" s="1386"/>
      <c r="I575" s="2367"/>
      <c r="J575" s="2024"/>
      <c r="K575" s="2025"/>
      <c r="L575" s="2026"/>
      <c r="M575" s="1257"/>
      <c r="N575" s="1258"/>
      <c r="O575" s="2027"/>
      <c r="P575" s="3782">
        <v>44894</v>
      </c>
      <c r="Q575" s="3783" t="s">
        <v>5593</v>
      </c>
      <c r="R575" s="3783">
        <v>10</v>
      </c>
      <c r="S575" s="3783">
        <f>AVERAGE(CPVTFC3SG0081!U11:V11)</f>
        <v>1.29895</v>
      </c>
      <c r="T575" s="510">
        <f t="shared" si="83"/>
        <v>5323.2978723404267</v>
      </c>
      <c r="U575" s="3784" t="s">
        <v>315</v>
      </c>
      <c r="V575" s="286"/>
    </row>
    <row r="576" spans="1:23" ht="15.75" thickBot="1" x14ac:dyDescent="0.3">
      <c r="A576" s="1461">
        <v>502</v>
      </c>
      <c r="B576" s="2201" t="s">
        <v>3038</v>
      </c>
      <c r="C576" s="2201" t="s">
        <v>868</v>
      </c>
      <c r="D576" s="676">
        <v>44832</v>
      </c>
      <c r="E576" s="1463" t="s">
        <v>4932</v>
      </c>
      <c r="F576" s="1464">
        <v>63</v>
      </c>
      <c r="G576" s="587">
        <f>AVERAGE(CPVTFC3SG0024!Q21:R21)</f>
        <v>2.8429500000000001</v>
      </c>
      <c r="H576" s="553">
        <f t="shared" si="73"/>
        <v>10637.992125984254</v>
      </c>
      <c r="I576" s="1465" t="s">
        <v>315</v>
      </c>
      <c r="J576" s="2049"/>
      <c r="K576" s="2049"/>
      <c r="L576" s="2050"/>
      <c r="M576" s="1973"/>
      <c r="N576" s="1973"/>
      <c r="O576" s="1471"/>
      <c r="P576" s="3826">
        <v>44894</v>
      </c>
      <c r="Q576" s="3827" t="s">
        <v>5593</v>
      </c>
      <c r="R576" s="3827">
        <v>11</v>
      </c>
      <c r="S576" s="3827">
        <f>AVERAGE(CPVTFC3SG0081!W11:X11)</f>
        <v>2.8624499999999999</v>
      </c>
      <c r="T576" s="507">
        <f t="shared" si="83"/>
        <v>12641.808510638299</v>
      </c>
      <c r="U576" s="3828" t="s">
        <v>315</v>
      </c>
      <c r="V576" s="287"/>
      <c r="W576" s="5">
        <v>1</v>
      </c>
    </row>
    <row r="577" spans="1:23" ht="15.75" thickBot="1" x14ac:dyDescent="0.3">
      <c r="A577" s="600">
        <v>503</v>
      </c>
      <c r="B577" s="2247" t="s">
        <v>3039</v>
      </c>
      <c r="C577" s="2247" t="s">
        <v>868</v>
      </c>
      <c r="D577" s="601">
        <v>44832</v>
      </c>
      <c r="E577" s="602" t="s">
        <v>4932</v>
      </c>
      <c r="F577" s="1425">
        <v>64</v>
      </c>
      <c r="G577" s="540">
        <f>AVERAGE(CPVTFC3SG0024!S21:T21)</f>
        <v>0.87240000000000006</v>
      </c>
      <c r="H577" s="603">
        <f t="shared" si="73"/>
        <v>2879.9212598425202</v>
      </c>
      <c r="I577" s="1426" t="s">
        <v>315</v>
      </c>
      <c r="J577" s="1988"/>
      <c r="K577" s="1988"/>
      <c r="L577" s="1989"/>
      <c r="M577" s="1429"/>
      <c r="N577" s="1429"/>
      <c r="O577" s="654"/>
      <c r="P577" s="3809">
        <v>44894</v>
      </c>
      <c r="Q577" s="3810" t="s">
        <v>5593</v>
      </c>
      <c r="R577" s="3810">
        <v>12</v>
      </c>
      <c r="S577" s="3810">
        <f>AVERAGE(CPVTFC3SG0081!C13:D13)</f>
        <v>0.16720000000000002</v>
      </c>
      <c r="T577" s="1422">
        <f t="shared" si="83"/>
        <v>25.744680851063851</v>
      </c>
      <c r="U577" s="3811" t="s">
        <v>314</v>
      </c>
      <c r="W577" s="5">
        <v>1</v>
      </c>
    </row>
    <row r="578" spans="1:23" ht="15.75" thickBot="1" x14ac:dyDescent="0.3">
      <c r="A578" s="1798">
        <v>504</v>
      </c>
      <c r="B578" s="2247" t="s">
        <v>3040</v>
      </c>
      <c r="C578" s="2247" t="s">
        <v>868</v>
      </c>
      <c r="D578" s="601">
        <v>44832</v>
      </c>
      <c r="E578" s="602" t="s">
        <v>4932</v>
      </c>
      <c r="F578" s="1425">
        <v>65</v>
      </c>
      <c r="G578" s="540">
        <f>AVERAGE(CPVTFC3SG0024!U21:V21)</f>
        <v>2.8015499999999998</v>
      </c>
      <c r="H578" s="603">
        <f t="shared" si="73"/>
        <v>10475</v>
      </c>
      <c r="I578" s="1426" t="s">
        <v>315</v>
      </c>
      <c r="J578" s="1988"/>
      <c r="K578" s="1988"/>
      <c r="L578" s="1989"/>
      <c r="M578" s="1429"/>
      <c r="N578" s="1429"/>
      <c r="O578" s="654"/>
      <c r="P578" s="2325">
        <v>44883</v>
      </c>
      <c r="Q578" s="2225" t="s">
        <v>5500</v>
      </c>
      <c r="R578" s="1425">
        <v>169</v>
      </c>
      <c r="S578" s="1425">
        <f>AVERAGE(CPVTFC3SG0061!R24:S24)</f>
        <v>1.1720000000000002</v>
      </c>
      <c r="T578" s="1802">
        <f>(S578-0.1248)/0.014*66</f>
        <v>4936.8000000000011</v>
      </c>
      <c r="U578" s="2289" t="s">
        <v>315</v>
      </c>
      <c r="W578" s="5">
        <v>1</v>
      </c>
    </row>
    <row r="579" spans="1:23" ht="15.75" thickBot="1" x14ac:dyDescent="0.3">
      <c r="A579" s="1832">
        <v>505</v>
      </c>
      <c r="B579" s="2769" t="s">
        <v>3041</v>
      </c>
      <c r="C579" s="2769" t="s">
        <v>868</v>
      </c>
      <c r="D579" s="1808">
        <v>44832</v>
      </c>
      <c r="E579" s="1834" t="s">
        <v>4932</v>
      </c>
      <c r="F579" s="1810">
        <v>66</v>
      </c>
      <c r="G579" s="538">
        <f>AVERAGE(CPVTFC3SG0024!W21:X21)</f>
        <v>0.224</v>
      </c>
      <c r="H579" s="514">
        <f t="shared" ref="H579:H717" si="84">(G579-0.1409)/0.0127*50</f>
        <v>327.16535433070868</v>
      </c>
      <c r="I579" s="2827" t="s">
        <v>314</v>
      </c>
      <c r="J579" s="2071"/>
      <c r="K579" s="2072"/>
      <c r="L579" s="2073"/>
      <c r="M579" s="2074"/>
      <c r="N579" s="860"/>
      <c r="O579" s="861"/>
      <c r="P579" s="2327">
        <v>44883</v>
      </c>
      <c r="Q579" s="2237" t="s">
        <v>5500</v>
      </c>
      <c r="R579" s="1810">
        <v>170</v>
      </c>
      <c r="S579" s="1810">
        <f>AVERAGE(CPVTFC3SG0061!T24:U24)</f>
        <v>0.12229999999999999</v>
      </c>
      <c r="T579" s="1175">
        <f>(S579-0.1248)/0.014*66</f>
        <v>-11.785714285714295</v>
      </c>
      <c r="U579" s="2299" t="s">
        <v>315</v>
      </c>
      <c r="V579" s="286"/>
    </row>
    <row r="580" spans="1:23" x14ac:dyDescent="0.25">
      <c r="A580" s="456">
        <v>506</v>
      </c>
      <c r="B580" s="4843" t="s">
        <v>3042</v>
      </c>
      <c r="C580" s="1296" t="s">
        <v>868</v>
      </c>
      <c r="D580" s="87">
        <v>44832</v>
      </c>
      <c r="E580" s="458" t="s">
        <v>4932</v>
      </c>
      <c r="F580" s="459">
        <v>67</v>
      </c>
      <c r="G580" s="460">
        <f>AVERAGE(CPVTFC3SG0024!C23:D23)</f>
        <v>2.0427499999999998</v>
      </c>
      <c r="H580" s="461">
        <f t="shared" si="84"/>
        <v>7487.5984251968503</v>
      </c>
      <c r="I580" s="1460" t="s">
        <v>315</v>
      </c>
      <c r="J580" s="1019"/>
      <c r="K580" s="1020"/>
      <c r="L580" s="659"/>
      <c r="M580" s="667"/>
      <c r="N580" s="661"/>
      <c r="O580" s="721"/>
      <c r="P580" s="2329">
        <v>44883</v>
      </c>
      <c r="Q580" s="2197" t="s">
        <v>5500</v>
      </c>
      <c r="R580" s="492">
        <v>171</v>
      </c>
      <c r="S580" s="492">
        <f>AVERAGE(CPVTFC3SG0061!V24:W24)</f>
        <v>0.37635000000000002</v>
      </c>
      <c r="T580" s="622">
        <f>(S580-0.1248)/0.014*66</f>
        <v>1185.8785714285716</v>
      </c>
      <c r="U580" s="2302" t="s">
        <v>314</v>
      </c>
      <c r="V580" s="4880" t="s">
        <v>1416</v>
      </c>
      <c r="W580" s="5">
        <v>1</v>
      </c>
    </row>
    <row r="581" spans="1:23" x14ac:dyDescent="0.25">
      <c r="A581" s="597"/>
      <c r="B581" s="4844"/>
      <c r="C581" s="330" t="s">
        <v>5448</v>
      </c>
      <c r="D581" s="1149"/>
      <c r="E581" s="1264"/>
      <c r="F581" s="695"/>
      <c r="G581" s="892"/>
      <c r="H581" s="894"/>
      <c r="I581" s="2365"/>
      <c r="J581" s="875"/>
      <c r="K581" s="876"/>
      <c r="L581" s="877"/>
      <c r="M581" s="645"/>
      <c r="N581" s="646"/>
      <c r="O581" s="642"/>
      <c r="P581" s="267">
        <v>44894</v>
      </c>
      <c r="Q581" s="268" t="s">
        <v>5593</v>
      </c>
      <c r="R581" s="268">
        <v>13</v>
      </c>
      <c r="S581" s="268">
        <f>AVERAGE(CPVTFC3SG0081!E13:F13)</f>
        <v>0.42299999999999999</v>
      </c>
      <c r="T581" s="343">
        <f t="shared" ref="T581:T582" si="85">(S581-0.1617)/0.0141*66</f>
        <v>1223.1063829787233</v>
      </c>
      <c r="U581" s="1781" t="s">
        <v>314</v>
      </c>
      <c r="V581" s="4694"/>
    </row>
    <row r="582" spans="1:23" x14ac:dyDescent="0.25">
      <c r="A582" s="597"/>
      <c r="B582" s="4844"/>
      <c r="C582" s="330" t="s">
        <v>863</v>
      </c>
      <c r="D582" s="1149"/>
      <c r="E582" s="1264"/>
      <c r="F582" s="695"/>
      <c r="G582" s="892"/>
      <c r="H582" s="894"/>
      <c r="I582" s="2365"/>
      <c r="J582" s="875"/>
      <c r="K582" s="876"/>
      <c r="L582" s="877"/>
      <c r="M582" s="645"/>
      <c r="N582" s="646"/>
      <c r="O582" s="642"/>
      <c r="P582" s="267">
        <v>44894</v>
      </c>
      <c r="Q582" s="268" t="s">
        <v>5593</v>
      </c>
      <c r="R582" s="268">
        <v>14</v>
      </c>
      <c r="S582" s="268">
        <f>AVERAGE(CPVTFC3SG0081!G13:H13)</f>
        <v>0.38234999999999997</v>
      </c>
      <c r="T582" s="343">
        <f t="shared" si="85"/>
        <v>1032.8297872340424</v>
      </c>
      <c r="U582" s="1781" t="s">
        <v>314</v>
      </c>
      <c r="V582" s="4694"/>
    </row>
    <row r="583" spans="1:23" x14ac:dyDescent="0.25">
      <c r="A583" s="597"/>
      <c r="B583" s="4844"/>
      <c r="C583" s="330" t="s">
        <v>4249</v>
      </c>
      <c r="D583" s="19">
        <v>44887</v>
      </c>
      <c r="E583" s="2764" t="s">
        <v>5518</v>
      </c>
      <c r="F583" s="2756">
        <v>156</v>
      </c>
      <c r="G583" s="10">
        <f>AVERAGE(CPVTFC3SG0065!R22:S22)</f>
        <v>2.3217499999999998</v>
      </c>
      <c r="H583" s="14">
        <f t="shared" ref="H583:H584" si="86">(G583-0.171)/0.0137*50</f>
        <v>7849.4525547445246</v>
      </c>
      <c r="I583" s="2829" t="s">
        <v>315</v>
      </c>
      <c r="J583" s="4335">
        <v>44895</v>
      </c>
      <c r="K583" s="885" t="s">
        <v>5572</v>
      </c>
      <c r="L583" s="885">
        <v>30</v>
      </c>
      <c r="M583" s="885">
        <f>AVERAGE(CPVTFC3SG0084!Q15:R15)</f>
        <v>0.24974999999999997</v>
      </c>
      <c r="N583" s="4336">
        <f t="shared" ref="N583:N584" si="87">(M583-0.1318)/0.0134*400</f>
        <v>3520.8955223880585</v>
      </c>
      <c r="O583" s="4358" t="s">
        <v>315</v>
      </c>
      <c r="P583" s="2333"/>
      <c r="Q583" s="2830"/>
      <c r="R583" s="695"/>
      <c r="S583" s="695"/>
      <c r="T583" s="646"/>
      <c r="U583" s="2831"/>
      <c r="V583" s="4694"/>
    </row>
    <row r="584" spans="1:23" ht="15.75" thickBot="1" x14ac:dyDescent="0.3">
      <c r="A584" s="219"/>
      <c r="B584" s="4851"/>
      <c r="C584" s="1298" t="s">
        <v>4252</v>
      </c>
      <c r="D584" s="220">
        <v>44887</v>
      </c>
      <c r="E584" s="2763" t="s">
        <v>5518</v>
      </c>
      <c r="F584" s="2757">
        <v>156</v>
      </c>
      <c r="G584" s="222">
        <f>AVERAGE(CPVTFC3SG0065!T22:U22)</f>
        <v>2.89</v>
      </c>
      <c r="H584" s="218">
        <f t="shared" si="86"/>
        <v>9923.3576642335775</v>
      </c>
      <c r="I584" s="2802" t="s">
        <v>315</v>
      </c>
      <c r="J584" s="4346">
        <v>44895</v>
      </c>
      <c r="K584" s="560" t="s">
        <v>5572</v>
      </c>
      <c r="L584" s="560">
        <v>31</v>
      </c>
      <c r="M584" s="560">
        <f>AVERAGE(CPVTFC3SG0084!S15:T15)</f>
        <v>2.8973</v>
      </c>
      <c r="N584" s="4016">
        <f t="shared" si="87"/>
        <v>82552.238805970133</v>
      </c>
      <c r="O584" s="4365" t="s">
        <v>315</v>
      </c>
      <c r="P584" s="2111"/>
      <c r="Q584" s="2832"/>
      <c r="R584" s="787"/>
      <c r="S584" s="787"/>
      <c r="T584" s="662"/>
      <c r="U584" s="2833"/>
      <c r="V584" s="4694"/>
    </row>
    <row r="585" spans="1:23" ht="15.75" thickBot="1" x14ac:dyDescent="0.3">
      <c r="A585" s="2034">
        <v>507</v>
      </c>
      <c r="B585" s="2160" t="s">
        <v>3043</v>
      </c>
      <c r="C585" s="2160" t="s">
        <v>868</v>
      </c>
      <c r="D585" s="683">
        <v>44832</v>
      </c>
      <c r="E585" s="2239" t="s">
        <v>4932</v>
      </c>
      <c r="F585" s="2240">
        <v>68</v>
      </c>
      <c r="G585" s="539">
        <f>AVERAGE(CPVTFC3SG0024!E23:F23)</f>
        <v>1.8961999999999999</v>
      </c>
      <c r="H585" s="555">
        <f t="shared" si="84"/>
        <v>6910.6299212598433</v>
      </c>
      <c r="I585" s="2828" t="s">
        <v>315</v>
      </c>
      <c r="J585" s="2024"/>
      <c r="K585" s="2025"/>
      <c r="L585" s="2026"/>
      <c r="M585" s="1257"/>
      <c r="N585" s="1258"/>
      <c r="O585" s="2027"/>
      <c r="P585" s="2361">
        <v>44883</v>
      </c>
      <c r="Q585" s="2241" t="s">
        <v>5500</v>
      </c>
      <c r="R585" s="495">
        <v>172</v>
      </c>
      <c r="S585" s="495">
        <f>AVERAGE(CPVTFC3SG0061!X24:Y24)</f>
        <v>0.35609999999999997</v>
      </c>
      <c r="T585" s="1192">
        <f t="shared" ref="T585:T587" si="88">(S585-0.1248)/0.014*66</f>
        <v>1090.4142857142856</v>
      </c>
      <c r="U585" s="2309" t="s">
        <v>314</v>
      </c>
      <c r="W585" s="5">
        <v>1</v>
      </c>
    </row>
    <row r="586" spans="1:23" ht="15.75" thickBot="1" x14ac:dyDescent="0.3">
      <c r="A586" s="1461">
        <v>508</v>
      </c>
      <c r="B586" s="2201" t="s">
        <v>3044</v>
      </c>
      <c r="C586" s="2201" t="s">
        <v>868</v>
      </c>
      <c r="D586" s="676">
        <v>44832</v>
      </c>
      <c r="E586" s="1463" t="s">
        <v>4932</v>
      </c>
      <c r="F586" s="1464">
        <v>69</v>
      </c>
      <c r="G586" s="587">
        <f>AVERAGE(CPVTFC3SG0024!G23:H23)</f>
        <v>2.8017500000000002</v>
      </c>
      <c r="H586" s="553">
        <f t="shared" si="84"/>
        <v>10475.787401574804</v>
      </c>
      <c r="I586" s="1465" t="s">
        <v>315</v>
      </c>
      <c r="J586" s="2049"/>
      <c r="K586" s="2049"/>
      <c r="L586" s="2050"/>
      <c r="M586" s="1973"/>
      <c r="N586" s="1973"/>
      <c r="O586" s="1471"/>
      <c r="P586" s="2328">
        <v>44883</v>
      </c>
      <c r="Q586" s="2291" t="s">
        <v>5500</v>
      </c>
      <c r="R586" s="1464">
        <v>173</v>
      </c>
      <c r="S586" s="1464">
        <f>AVERAGE(CPVTFC3SG0061!B26:C26)</f>
        <v>0.68690000000000007</v>
      </c>
      <c r="T586" s="1524">
        <f t="shared" si="88"/>
        <v>2649.9000000000005</v>
      </c>
      <c r="U586" s="2301" t="s">
        <v>315</v>
      </c>
      <c r="W586" s="5">
        <v>1</v>
      </c>
    </row>
    <row r="587" spans="1:23" ht="15.75" thickBot="1" x14ac:dyDescent="0.3">
      <c r="A587" s="600">
        <v>509</v>
      </c>
      <c r="B587" s="2247" t="s">
        <v>3045</v>
      </c>
      <c r="C587" s="2247" t="s">
        <v>868</v>
      </c>
      <c r="D587" s="601">
        <v>44832</v>
      </c>
      <c r="E587" s="602" t="s">
        <v>4932</v>
      </c>
      <c r="F587" s="1425">
        <v>70</v>
      </c>
      <c r="G587" s="540">
        <f>AVERAGE(CPVTFC3SG0024!I23:J23)</f>
        <v>1.25885</v>
      </c>
      <c r="H587" s="603">
        <f t="shared" si="84"/>
        <v>4401.3779527559063</v>
      </c>
      <c r="I587" s="1426" t="s">
        <v>315</v>
      </c>
      <c r="J587" s="1315"/>
      <c r="K587" s="1423"/>
      <c r="L587" s="1317"/>
      <c r="M587" s="652"/>
      <c r="N587" s="653"/>
      <c r="O587" s="654"/>
      <c r="P587" s="2326">
        <v>44883</v>
      </c>
      <c r="Q587" s="2223" t="s">
        <v>5500</v>
      </c>
      <c r="R587" s="1312">
        <v>174</v>
      </c>
      <c r="S587" s="1312">
        <f>AVERAGE(CPVTFC3SG0061!D26:E26)</f>
        <v>0.25004999999999999</v>
      </c>
      <c r="T587" s="1313">
        <f t="shared" si="88"/>
        <v>590.46428571428567</v>
      </c>
      <c r="U587" s="2297" t="s">
        <v>314</v>
      </c>
      <c r="W587" s="5">
        <v>1</v>
      </c>
    </row>
    <row r="588" spans="1:23" ht="15.75" thickBot="1" x14ac:dyDescent="0.3">
      <c r="A588" s="1461">
        <v>510</v>
      </c>
      <c r="B588" s="2201" t="s">
        <v>3046</v>
      </c>
      <c r="C588" s="2201" t="s">
        <v>868</v>
      </c>
      <c r="D588" s="676">
        <v>44832</v>
      </c>
      <c r="E588" s="1463" t="s">
        <v>4932</v>
      </c>
      <c r="F588" s="1464">
        <v>71</v>
      </c>
      <c r="G588" s="587">
        <f>AVERAGE(CPVTFC3SG0024!K23:L23)</f>
        <v>0.49795</v>
      </c>
      <c r="H588" s="553">
        <f t="shared" si="84"/>
        <v>1405.7086614173227</v>
      </c>
      <c r="I588" s="4220" t="s">
        <v>315</v>
      </c>
      <c r="J588" s="2049"/>
      <c r="K588" s="2049"/>
      <c r="L588" s="2050"/>
      <c r="M588" s="1973"/>
      <c r="N588" s="1973"/>
      <c r="O588" s="1471"/>
      <c r="P588" s="2047"/>
      <c r="Q588" s="1469"/>
      <c r="R588" s="1469"/>
      <c r="S588" s="1472"/>
      <c r="T588" s="1472"/>
      <c r="U588" s="1472"/>
      <c r="W588" s="5">
        <v>1</v>
      </c>
    </row>
    <row r="589" spans="1:23" ht="15.75" thickBot="1" x14ac:dyDescent="0.3">
      <c r="A589" s="600">
        <v>511</v>
      </c>
      <c r="B589" s="2247" t="s">
        <v>3047</v>
      </c>
      <c r="C589" s="2247" t="s">
        <v>868</v>
      </c>
      <c r="D589" s="601">
        <v>44832</v>
      </c>
      <c r="E589" s="602" t="s">
        <v>4932</v>
      </c>
      <c r="F589" s="1425">
        <v>72</v>
      </c>
      <c r="G589" s="540">
        <f>AVERAGE(CPVTFC3SG0024!M23:N23)</f>
        <v>1.8590499999999999</v>
      </c>
      <c r="H589" s="603">
        <f t="shared" si="84"/>
        <v>6764.3700787401567</v>
      </c>
      <c r="I589" s="1426" t="s">
        <v>315</v>
      </c>
      <c r="J589" s="1988"/>
      <c r="K589" s="1988"/>
      <c r="L589" s="1989"/>
      <c r="M589" s="1429"/>
      <c r="N589" s="1429"/>
      <c r="O589" s="654"/>
      <c r="P589" s="3809">
        <v>44894</v>
      </c>
      <c r="Q589" s="3810" t="s">
        <v>5593</v>
      </c>
      <c r="R589" s="3810">
        <v>15</v>
      </c>
      <c r="S589" s="3810">
        <f>AVERAGE(CPVTFC3SG0081!I13:J13)</f>
        <v>0.16464999999999999</v>
      </c>
      <c r="T589" s="1422">
        <f t="shared" ref="T589" si="89">(S589-0.1617)/0.0141*66</f>
        <v>13.808510638297781</v>
      </c>
      <c r="U589" s="3811" t="s">
        <v>314</v>
      </c>
      <c r="W589" s="5">
        <v>1</v>
      </c>
    </row>
    <row r="590" spans="1:23" x14ac:dyDescent="0.25">
      <c r="A590" s="86"/>
      <c r="B590" s="4843" t="s">
        <v>3048</v>
      </c>
      <c r="C590" s="1296" t="s">
        <v>868</v>
      </c>
      <c r="D590" s="87">
        <v>44887</v>
      </c>
      <c r="E590" s="2823" t="s">
        <v>5518</v>
      </c>
      <c r="F590" s="2824">
        <v>163</v>
      </c>
      <c r="G590" s="88">
        <f>AVERAGE(CPVTFC3SG0065!F24:G24)</f>
        <v>1.3994499999999999</v>
      </c>
      <c r="H590" s="89">
        <f t="shared" ref="H590" si="90">(G590-0.171)/0.0137*50</f>
        <v>4483.3941605839409</v>
      </c>
      <c r="I590" s="2825" t="s">
        <v>315</v>
      </c>
      <c r="J590" s="806"/>
      <c r="K590" s="806"/>
      <c r="L590" s="809"/>
      <c r="M590" s="721"/>
      <c r="N590" s="721"/>
      <c r="O590" s="721"/>
      <c r="P590" s="835"/>
      <c r="Q590" s="667"/>
      <c r="R590" s="667"/>
      <c r="S590" s="834"/>
      <c r="T590" s="834"/>
      <c r="U590" s="836"/>
    </row>
    <row r="591" spans="1:23" ht="15.75" thickBot="1" x14ac:dyDescent="0.3">
      <c r="A591" s="219">
        <v>512</v>
      </c>
      <c r="B591" s="4851"/>
      <c r="C591" s="2132" t="s">
        <v>220</v>
      </c>
      <c r="D591" s="220">
        <v>44832</v>
      </c>
      <c r="E591" s="517" t="s">
        <v>4932</v>
      </c>
      <c r="F591" s="518">
        <v>73</v>
      </c>
      <c r="G591" s="509">
        <f>AVERAGE(CPVTFC3SG0024!O23:P23)</f>
        <v>0.89074999999999993</v>
      </c>
      <c r="H591" s="510">
        <f t="shared" si="84"/>
        <v>2952.1653543307084</v>
      </c>
      <c r="I591" s="1482" t="s">
        <v>315</v>
      </c>
      <c r="J591" s="963"/>
      <c r="K591" s="1415"/>
      <c r="L591" s="792"/>
      <c r="M591" s="668"/>
      <c r="N591" s="662"/>
      <c r="O591" s="778"/>
      <c r="P591" s="787"/>
      <c r="Q591" s="668"/>
      <c r="R591" s="668"/>
      <c r="S591" s="786"/>
      <c r="T591" s="786"/>
      <c r="U591" s="788"/>
      <c r="W591" s="5">
        <v>1</v>
      </c>
    </row>
    <row r="592" spans="1:23" x14ac:dyDescent="0.25">
      <c r="A592" s="2083"/>
      <c r="B592" s="4838" t="s">
        <v>3049</v>
      </c>
      <c r="C592" s="1296" t="s">
        <v>868</v>
      </c>
      <c r="D592" s="87">
        <v>44887</v>
      </c>
      <c r="E592" s="2823" t="s">
        <v>5518</v>
      </c>
      <c r="F592" s="2824">
        <v>164</v>
      </c>
      <c r="G592" s="88">
        <f>AVERAGE(CPVTFC3SG0065!H24:I24)</f>
        <v>0.65579999999999994</v>
      </c>
      <c r="H592" s="89">
        <f t="shared" ref="H592" si="91">(G592-0.171)/0.0137*50</f>
        <v>1769.3430656934304</v>
      </c>
      <c r="I592" s="2825" t="s">
        <v>315</v>
      </c>
      <c r="J592" s="2071"/>
      <c r="K592" s="2072"/>
      <c r="L592" s="2073"/>
      <c r="M592" s="2074"/>
      <c r="N592" s="860"/>
      <c r="O592" s="861"/>
      <c r="P592" s="2838"/>
      <c r="Q592" s="2074"/>
      <c r="R592" s="2074"/>
      <c r="S592" s="2839"/>
      <c r="T592" s="2839"/>
      <c r="U592" s="3910"/>
      <c r="V592" s="4877" t="s">
        <v>1416</v>
      </c>
    </row>
    <row r="593" spans="1:23" ht="15.75" thickBot="1" x14ac:dyDescent="0.3">
      <c r="A593" s="2034">
        <v>513</v>
      </c>
      <c r="B593" s="4840"/>
      <c r="C593" s="2841" t="s">
        <v>220</v>
      </c>
      <c r="D593" s="683">
        <v>44832</v>
      </c>
      <c r="E593" s="2239" t="s">
        <v>4932</v>
      </c>
      <c r="F593" s="2240">
        <v>74</v>
      </c>
      <c r="G593" s="539">
        <f>AVERAGE(CPVTFC3SG0024!Q23:R23)</f>
        <v>2.39655</v>
      </c>
      <c r="H593" s="555">
        <f t="shared" si="84"/>
        <v>8880.5118110236235</v>
      </c>
      <c r="I593" s="2828" t="s">
        <v>315</v>
      </c>
      <c r="J593" s="2024"/>
      <c r="K593" s="2025"/>
      <c r="L593" s="2026"/>
      <c r="M593" s="1257"/>
      <c r="N593" s="1258"/>
      <c r="O593" s="2027"/>
      <c r="P593" s="2022"/>
      <c r="Q593" s="1257"/>
      <c r="R593" s="1257"/>
      <c r="S593" s="1256"/>
      <c r="T593" s="1256"/>
      <c r="U593" s="3898"/>
      <c r="V593" s="4590"/>
      <c r="W593" s="5">
        <v>1</v>
      </c>
    </row>
    <row r="594" spans="1:23" x14ac:dyDescent="0.25">
      <c r="A594" s="2008"/>
      <c r="B594" s="4838" t="s">
        <v>3050</v>
      </c>
      <c r="C594" s="1296" t="s">
        <v>868</v>
      </c>
      <c r="D594" s="87">
        <v>44887</v>
      </c>
      <c r="E594" s="2823" t="s">
        <v>5518</v>
      </c>
      <c r="F594" s="2824">
        <v>165</v>
      </c>
      <c r="G594" s="88">
        <f>AVERAGE(CPVTFC3SG0065!J24:K24)</f>
        <v>0.63850000000000007</v>
      </c>
      <c r="H594" s="89">
        <f t="shared" ref="H594" si="92">(G594-0.171)/0.0137*50</f>
        <v>1706.2043795620439</v>
      </c>
      <c r="I594" s="2825" t="s">
        <v>315</v>
      </c>
      <c r="J594" s="2071"/>
      <c r="K594" s="2072"/>
      <c r="L594" s="2073"/>
      <c r="M594" s="2074"/>
      <c r="N594" s="860"/>
      <c r="O594" s="861"/>
      <c r="P594" s="2838"/>
      <c r="Q594" s="2074"/>
      <c r="R594" s="2074"/>
      <c r="S594" s="2839"/>
      <c r="T594" s="2839"/>
      <c r="U594" s="2840"/>
    </row>
    <row r="595" spans="1:23" ht="15.75" thickBot="1" x14ac:dyDescent="0.3">
      <c r="A595" s="1523">
        <v>514</v>
      </c>
      <c r="B595" s="4840"/>
      <c r="C595" s="2841" t="s">
        <v>220</v>
      </c>
      <c r="D595" s="683">
        <v>44832</v>
      </c>
      <c r="E595" s="2239" t="s">
        <v>4932</v>
      </c>
      <c r="F595" s="2240">
        <v>75</v>
      </c>
      <c r="G595" s="539">
        <f>AVERAGE(CPVTFC3SG0024!S23:T23)</f>
        <v>0.85404999999999998</v>
      </c>
      <c r="H595" s="555">
        <f t="shared" si="84"/>
        <v>2807.6771653543306</v>
      </c>
      <c r="I595" s="2828" t="s">
        <v>315</v>
      </c>
      <c r="J595" s="1507"/>
      <c r="K595" s="1507"/>
      <c r="L595" s="1508"/>
      <c r="M595" s="1509"/>
      <c r="N595" s="1509"/>
      <c r="O595" s="2027"/>
      <c r="P595" s="2022"/>
      <c r="Q595" s="1257"/>
      <c r="R595" s="1257"/>
      <c r="S595" s="1256"/>
      <c r="T595" s="1256"/>
      <c r="U595" s="1756"/>
      <c r="W595" s="5">
        <v>1</v>
      </c>
    </row>
    <row r="596" spans="1:23" ht="15.75" thickBot="1" x14ac:dyDescent="0.3">
      <c r="A596" s="2008">
        <v>515</v>
      </c>
      <c r="B596" s="2159" t="s">
        <v>3051</v>
      </c>
      <c r="C596" s="2159" t="s">
        <v>868</v>
      </c>
      <c r="D596" s="2010">
        <v>44832</v>
      </c>
      <c r="E596" s="2011" t="s">
        <v>4932</v>
      </c>
      <c r="F596" s="2012">
        <v>76</v>
      </c>
      <c r="G596" s="535">
        <f>AVERAGE(CPVTFC3SG0024!U23:V23)</f>
        <v>2.4679000000000002</v>
      </c>
      <c r="H596" s="548">
        <f t="shared" si="84"/>
        <v>9161.4173228346481</v>
      </c>
      <c r="I596" s="2298" t="s">
        <v>315</v>
      </c>
      <c r="J596" s="2071"/>
      <c r="K596" s="2072"/>
      <c r="L596" s="2073"/>
      <c r="M596" s="2074"/>
      <c r="N596" s="860"/>
      <c r="O596" s="861"/>
      <c r="P596" s="3813">
        <v>44894</v>
      </c>
      <c r="Q596" s="3814" t="s">
        <v>5593</v>
      </c>
      <c r="R596" s="3814">
        <v>16</v>
      </c>
      <c r="S596" s="3814">
        <f>AVERAGE(CPVTFC3SG0081!K13:L13)</f>
        <v>0.16125</v>
      </c>
      <c r="T596" s="514">
        <f t="shared" ref="T596:T611" si="93">(S596-0.1617)/0.0141*66</f>
        <v>-2.1063829787234321</v>
      </c>
      <c r="U596" s="3815" t="s">
        <v>314</v>
      </c>
      <c r="W596" s="5">
        <v>1</v>
      </c>
    </row>
    <row r="597" spans="1:23" x14ac:dyDescent="0.25">
      <c r="A597" s="456">
        <v>516</v>
      </c>
      <c r="B597" s="4843" t="s">
        <v>3052</v>
      </c>
      <c r="C597" s="1296" t="s">
        <v>868</v>
      </c>
      <c r="D597" s="87">
        <v>44832</v>
      </c>
      <c r="E597" s="458" t="s">
        <v>4932</v>
      </c>
      <c r="F597" s="459">
        <v>77</v>
      </c>
      <c r="G597" s="460">
        <f>AVERAGE(CPVTFC3SG0024!W23:X23)</f>
        <v>0.97334999999999994</v>
      </c>
      <c r="H597" s="461">
        <f t="shared" si="84"/>
        <v>3277.3622047244089</v>
      </c>
      <c r="I597" s="1460" t="s">
        <v>315</v>
      </c>
      <c r="J597" s="1019"/>
      <c r="K597" s="1020"/>
      <c r="L597" s="659"/>
      <c r="M597" s="667"/>
      <c r="N597" s="661"/>
      <c r="O597" s="721"/>
      <c r="P597" s="3788">
        <v>44894</v>
      </c>
      <c r="Q597" s="1498" t="s">
        <v>5593</v>
      </c>
      <c r="R597" s="1498">
        <v>17</v>
      </c>
      <c r="S597" s="1498">
        <f>AVERAGE(CPVTFC3SG0081!M13:N13)</f>
        <v>0.12025</v>
      </c>
      <c r="T597" s="494">
        <f t="shared" si="93"/>
        <v>-194.02127659574478</v>
      </c>
      <c r="U597" s="1779" t="s">
        <v>314</v>
      </c>
      <c r="W597" s="5">
        <v>1</v>
      </c>
    </row>
    <row r="598" spans="1:23" x14ac:dyDescent="0.25">
      <c r="A598" s="597"/>
      <c r="B598" s="4844"/>
      <c r="C598" s="330" t="s">
        <v>5448</v>
      </c>
      <c r="D598" s="1149"/>
      <c r="E598" s="1264"/>
      <c r="F598" s="695"/>
      <c r="G598" s="892"/>
      <c r="H598" s="894"/>
      <c r="I598" s="2365"/>
      <c r="J598" s="875"/>
      <c r="K598" s="876"/>
      <c r="L598" s="877"/>
      <c r="M598" s="645"/>
      <c r="N598" s="646"/>
      <c r="O598" s="642"/>
      <c r="P598" s="267">
        <v>44894</v>
      </c>
      <c r="Q598" s="268" t="s">
        <v>5593</v>
      </c>
      <c r="R598" s="268">
        <v>18</v>
      </c>
      <c r="S598" s="268">
        <f>AVERAGE(CPVTFC3SG0081!O13:P13)</f>
        <v>0.1321</v>
      </c>
      <c r="T598" s="343">
        <f t="shared" si="93"/>
        <v>-138.55319148936178</v>
      </c>
      <c r="U598" s="1781" t="s">
        <v>314</v>
      </c>
    </row>
    <row r="599" spans="1:23" x14ac:dyDescent="0.25">
      <c r="A599" s="597"/>
      <c r="B599" s="4844"/>
      <c r="C599" s="330" t="s">
        <v>863</v>
      </c>
      <c r="D599" s="1149"/>
      <c r="E599" s="1264"/>
      <c r="F599" s="695"/>
      <c r="G599" s="892"/>
      <c r="H599" s="894"/>
      <c r="I599" s="2365"/>
      <c r="J599" s="875"/>
      <c r="K599" s="876"/>
      <c r="L599" s="877"/>
      <c r="M599" s="645"/>
      <c r="N599" s="646"/>
      <c r="O599" s="642"/>
      <c r="P599" s="267">
        <v>44894</v>
      </c>
      <c r="Q599" s="268" t="s">
        <v>5593</v>
      </c>
      <c r="R599" s="268">
        <v>19</v>
      </c>
      <c r="S599" s="268">
        <f>AVERAGE(CPVTFC3SG0081!Q13:R13)</f>
        <v>0.13224999999999998</v>
      </c>
      <c r="T599" s="343">
        <f t="shared" si="93"/>
        <v>-137.85106382978739</v>
      </c>
      <c r="U599" s="1781" t="s">
        <v>314</v>
      </c>
    </row>
    <row r="600" spans="1:23" ht="15.75" thickBot="1" x14ac:dyDescent="0.3">
      <c r="A600" s="598"/>
      <c r="B600" s="4845"/>
      <c r="C600" s="317" t="s">
        <v>220</v>
      </c>
      <c r="D600" s="2084"/>
      <c r="E600" s="2085"/>
      <c r="F600" s="1586"/>
      <c r="G600" s="1391"/>
      <c r="H600" s="1393"/>
      <c r="I600" s="2433"/>
      <c r="J600" s="967"/>
      <c r="K600" s="1022"/>
      <c r="L600" s="794"/>
      <c r="M600" s="969"/>
      <c r="N600" s="970"/>
      <c r="O600" s="650"/>
      <c r="P600" s="3785">
        <v>44894</v>
      </c>
      <c r="Q600" s="3786" t="s">
        <v>5593</v>
      </c>
      <c r="R600" s="3786">
        <v>20</v>
      </c>
      <c r="S600" s="3786">
        <f>AVERAGE(CPVTFC3SG0081!S13:T13)</f>
        <v>0.10930000000000001</v>
      </c>
      <c r="T600" s="474">
        <f t="shared" si="93"/>
        <v>-245.27659574468086</v>
      </c>
      <c r="U600" s="3787" t="s">
        <v>314</v>
      </c>
    </row>
    <row r="601" spans="1:23" x14ac:dyDescent="0.25">
      <c r="A601" s="508">
        <v>517</v>
      </c>
      <c r="B601" s="4838" t="s">
        <v>3053</v>
      </c>
      <c r="C601" s="1297" t="s">
        <v>868</v>
      </c>
      <c r="D601" s="490">
        <v>44832</v>
      </c>
      <c r="E601" s="491" t="s">
        <v>4932</v>
      </c>
      <c r="F601" s="492">
        <v>78</v>
      </c>
      <c r="G601" s="493">
        <f>AVERAGE(CPVTFC3SG0024!C25:D25)</f>
        <v>0.18135000000000001</v>
      </c>
      <c r="H601" s="494">
        <f t="shared" si="84"/>
        <v>159.25196850393706</v>
      </c>
      <c r="I601" s="1418" t="s">
        <v>314</v>
      </c>
      <c r="J601" s="1019"/>
      <c r="K601" s="1020"/>
      <c r="L601" s="659"/>
      <c r="M601" s="667"/>
      <c r="N601" s="661"/>
      <c r="O601" s="721"/>
      <c r="P601" s="3788">
        <v>44894</v>
      </c>
      <c r="Q601" s="1498" t="s">
        <v>5593</v>
      </c>
      <c r="R601" s="1498">
        <v>21</v>
      </c>
      <c r="S601" s="1498">
        <f>AVERAGE(CPVTFC3SG0081!U13:V13)</f>
        <v>0.10395</v>
      </c>
      <c r="T601" s="494">
        <f t="shared" si="93"/>
        <v>-270.31914893617022</v>
      </c>
      <c r="U601" s="1779" t="s">
        <v>314</v>
      </c>
      <c r="V601" s="286"/>
    </row>
    <row r="602" spans="1:23" x14ac:dyDescent="0.25">
      <c r="A602" s="596"/>
      <c r="B602" s="4839"/>
      <c r="C602" s="330" t="s">
        <v>5448</v>
      </c>
      <c r="D602" s="1149"/>
      <c r="E602" s="1264"/>
      <c r="F602" s="695"/>
      <c r="G602" s="892"/>
      <c r="H602" s="894"/>
      <c r="I602" s="2365"/>
      <c r="J602" s="875"/>
      <c r="K602" s="876"/>
      <c r="L602" s="877"/>
      <c r="M602" s="645"/>
      <c r="N602" s="646"/>
      <c r="O602" s="642"/>
      <c r="P602" s="847">
        <v>44894</v>
      </c>
      <c r="Q602" s="848" t="s">
        <v>5593</v>
      </c>
      <c r="R602" s="848">
        <v>22</v>
      </c>
      <c r="S602" s="848">
        <f>AVERAGE(CPVTFC3SG0081!X13:Y13)</f>
        <v>1.208</v>
      </c>
      <c r="T602" s="344">
        <f t="shared" si="93"/>
        <v>4897.5744680851058</v>
      </c>
      <c r="U602" s="3777" t="s">
        <v>315</v>
      </c>
      <c r="V602" s="286"/>
    </row>
    <row r="603" spans="1:23" x14ac:dyDescent="0.25">
      <c r="A603" s="585"/>
      <c r="B603" s="4839"/>
      <c r="C603" s="320" t="s">
        <v>863</v>
      </c>
      <c r="D603" s="1149"/>
      <c r="E603" s="1264"/>
      <c r="F603" s="695"/>
      <c r="G603" s="892"/>
      <c r="H603" s="894"/>
      <c r="I603" s="2365"/>
      <c r="J603" s="875"/>
      <c r="K603" s="876"/>
      <c r="L603" s="877"/>
      <c r="M603" s="645"/>
      <c r="N603" s="646"/>
      <c r="O603" s="642"/>
      <c r="P603" s="267">
        <v>44894</v>
      </c>
      <c r="Q603" s="268" t="s">
        <v>5593</v>
      </c>
      <c r="R603" s="268">
        <v>23</v>
      </c>
      <c r="S603" s="268">
        <f>AVERAGE(CPVTFC3SG0081!C15:D15)</f>
        <v>0.16749999999999998</v>
      </c>
      <c r="T603" s="343">
        <f t="shared" si="93"/>
        <v>27.148936170212632</v>
      </c>
      <c r="U603" s="1781" t="s">
        <v>314</v>
      </c>
      <c r="V603" s="286"/>
    </row>
    <row r="604" spans="1:23" ht="15.75" thickBot="1" x14ac:dyDescent="0.3">
      <c r="A604" s="498"/>
      <c r="B604" s="4839"/>
      <c r="C604" s="302" t="s">
        <v>220</v>
      </c>
      <c r="D604" s="2084"/>
      <c r="E604" s="2085"/>
      <c r="F604" s="1586"/>
      <c r="G604" s="1391"/>
      <c r="H604" s="1393"/>
      <c r="I604" s="2433"/>
      <c r="J604" s="967"/>
      <c r="K604" s="1022"/>
      <c r="L604" s="794"/>
      <c r="M604" s="969"/>
      <c r="N604" s="970"/>
      <c r="O604" s="650"/>
      <c r="P604" s="3785">
        <v>44894</v>
      </c>
      <c r="Q604" s="3786" t="s">
        <v>5593</v>
      </c>
      <c r="R604" s="3786">
        <v>24</v>
      </c>
      <c r="S604" s="3786">
        <f>AVERAGE(CPVTFC3SG0081!E15:F15)</f>
        <v>0.14329999999999998</v>
      </c>
      <c r="T604" s="474">
        <f t="shared" si="93"/>
        <v>-86.127659574468211</v>
      </c>
      <c r="U604" s="3787" t="s">
        <v>314</v>
      </c>
      <c r="V604" s="286"/>
    </row>
    <row r="605" spans="1:23" x14ac:dyDescent="0.25">
      <c r="A605" s="86"/>
      <c r="B605" s="4838" t="s">
        <v>5521</v>
      </c>
      <c r="C605" s="1296" t="s">
        <v>868</v>
      </c>
      <c r="D605" s="87">
        <v>44887</v>
      </c>
      <c r="E605" s="2823" t="s">
        <v>5518</v>
      </c>
      <c r="F605" s="2824">
        <v>166</v>
      </c>
      <c r="G605" s="88">
        <f>AVERAGE(CPVTFC3SG0065!L24:M24)</f>
        <v>2.8843000000000001</v>
      </c>
      <c r="H605" s="89">
        <f t="shared" ref="H605" si="94">(G605-0.171)/0.0137*50</f>
        <v>9902.5547445255488</v>
      </c>
      <c r="I605" s="2825" t="s">
        <v>315</v>
      </c>
      <c r="J605" s="1019"/>
      <c r="K605" s="1020"/>
      <c r="L605" s="659"/>
      <c r="M605" s="667"/>
      <c r="N605" s="661"/>
      <c r="O605" s="721"/>
      <c r="P605" s="3788">
        <v>44894</v>
      </c>
      <c r="Q605" s="1498" t="s">
        <v>5593</v>
      </c>
      <c r="R605" s="1498">
        <v>25</v>
      </c>
      <c r="S605" s="1498">
        <f>AVERAGE(CPVTFC3SG0081!G15:H15)</f>
        <v>0.37240000000000001</v>
      </c>
      <c r="T605" s="494">
        <f t="shared" si="93"/>
        <v>986.25531914893622</v>
      </c>
      <c r="U605" s="1779" t="s">
        <v>314</v>
      </c>
      <c r="V605" s="286"/>
    </row>
    <row r="606" spans="1:23" x14ac:dyDescent="0.25">
      <c r="A606" s="585"/>
      <c r="B606" s="4839"/>
      <c r="C606" s="320" t="s">
        <v>5448</v>
      </c>
      <c r="D606" s="1149"/>
      <c r="E606" s="1264"/>
      <c r="F606" s="695"/>
      <c r="G606" s="892"/>
      <c r="H606" s="894"/>
      <c r="I606" s="2365"/>
      <c r="J606" s="875"/>
      <c r="K606" s="876"/>
      <c r="L606" s="877"/>
      <c r="M606" s="645"/>
      <c r="N606" s="646"/>
      <c r="O606" s="642"/>
      <c r="P606" s="267">
        <v>44894</v>
      </c>
      <c r="Q606" s="268" t="s">
        <v>5593</v>
      </c>
      <c r="R606" s="268">
        <v>26</v>
      </c>
      <c r="S606" s="268">
        <f>AVERAGE(CPVTFC3SG0081!I15:J15)</f>
        <v>0.29535</v>
      </c>
      <c r="T606" s="343">
        <f t="shared" si="93"/>
        <v>625.59574468085111</v>
      </c>
      <c r="U606" s="1781" t="s">
        <v>314</v>
      </c>
      <c r="V606" s="286"/>
    </row>
    <row r="607" spans="1:23" x14ac:dyDescent="0.25">
      <c r="A607" s="585"/>
      <c r="B607" s="4839"/>
      <c r="C607" s="320" t="s">
        <v>863</v>
      </c>
      <c r="D607" s="1149"/>
      <c r="E607" s="1264"/>
      <c r="F607" s="695"/>
      <c r="G607" s="892"/>
      <c r="H607" s="894"/>
      <c r="I607" s="2365"/>
      <c r="J607" s="875"/>
      <c r="K607" s="876"/>
      <c r="L607" s="877"/>
      <c r="M607" s="645"/>
      <c r="N607" s="646"/>
      <c r="O607" s="642"/>
      <c r="P607" s="267">
        <v>44894</v>
      </c>
      <c r="Q607" s="268" t="s">
        <v>5593</v>
      </c>
      <c r="R607" s="268">
        <v>27</v>
      </c>
      <c r="S607" s="268">
        <f>AVERAGE(CPVTFC3SG0081!K15:L15)</f>
        <v>0.25135000000000002</v>
      </c>
      <c r="T607" s="343">
        <f t="shared" si="93"/>
        <v>419.63829787234044</v>
      </c>
      <c r="U607" s="1781" t="s">
        <v>314</v>
      </c>
      <c r="V607" s="286"/>
    </row>
    <row r="608" spans="1:23" ht="15.75" thickBot="1" x14ac:dyDescent="0.3">
      <c r="A608" s="498"/>
      <c r="B608" s="4839"/>
      <c r="C608" s="302" t="s">
        <v>220</v>
      </c>
      <c r="D608" s="2084"/>
      <c r="E608" s="2085"/>
      <c r="F608" s="1586"/>
      <c r="G608" s="1391"/>
      <c r="H608" s="1393"/>
      <c r="I608" s="2433"/>
      <c r="J608" s="967"/>
      <c r="K608" s="1022"/>
      <c r="L608" s="794"/>
      <c r="M608" s="969"/>
      <c r="N608" s="970"/>
      <c r="O608" s="650"/>
      <c r="P608" s="3785">
        <v>44894</v>
      </c>
      <c r="Q608" s="3786" t="s">
        <v>5593</v>
      </c>
      <c r="R608" s="3786">
        <v>28</v>
      </c>
      <c r="S608" s="3786">
        <f>AVERAGE(CPVTFC3SG0081!M15:N15)</f>
        <v>0.20660000000000001</v>
      </c>
      <c r="T608" s="474">
        <f t="shared" si="93"/>
        <v>210.17021276595742</v>
      </c>
      <c r="U608" s="3787" t="s">
        <v>314</v>
      </c>
      <c r="V608" s="286"/>
    </row>
    <row r="609" spans="1:23" x14ac:dyDescent="0.25">
      <c r="A609" s="508"/>
      <c r="B609" s="4843" t="s">
        <v>3054</v>
      </c>
      <c r="C609" s="1297" t="s">
        <v>868</v>
      </c>
      <c r="D609" s="87">
        <v>44887</v>
      </c>
      <c r="E609" s="2823" t="s">
        <v>5518</v>
      </c>
      <c r="F609" s="2824">
        <v>167</v>
      </c>
      <c r="G609" s="88">
        <f>AVERAGE(CPVTFC3SG0065!N24:O24)</f>
        <v>1.3893</v>
      </c>
      <c r="H609" s="89">
        <f t="shared" ref="H609:H611" si="95">(G609-0.171)/0.0137*50</f>
        <v>4446.3503649635031</v>
      </c>
      <c r="I609" s="2825" t="s">
        <v>315</v>
      </c>
      <c r="J609" s="1019"/>
      <c r="K609" s="1020"/>
      <c r="L609" s="659"/>
      <c r="M609" s="667"/>
      <c r="N609" s="661"/>
      <c r="O609" s="721"/>
      <c r="P609" s="3788">
        <v>44894</v>
      </c>
      <c r="Q609" s="1498" t="s">
        <v>5593</v>
      </c>
      <c r="R609" s="1498">
        <v>29</v>
      </c>
      <c r="S609" s="1498">
        <f>AVERAGE(CPVTFC3SG0081!O15:P15)</f>
        <v>0.13669999999999999</v>
      </c>
      <c r="T609" s="494">
        <f t="shared" si="93"/>
        <v>-117.02127659574479</v>
      </c>
      <c r="U609" s="1779" t="s">
        <v>314</v>
      </c>
      <c r="V609" s="286"/>
    </row>
    <row r="610" spans="1:23" x14ac:dyDescent="0.25">
      <c r="A610" s="585"/>
      <c r="B610" s="4844"/>
      <c r="C610" s="320" t="s">
        <v>5448</v>
      </c>
      <c r="D610" s="1149"/>
      <c r="E610" s="1264"/>
      <c r="F610" s="695"/>
      <c r="G610" s="892"/>
      <c r="H610" s="894"/>
      <c r="I610" s="2365"/>
      <c r="J610" s="875"/>
      <c r="K610" s="876"/>
      <c r="L610" s="877"/>
      <c r="M610" s="645"/>
      <c r="N610" s="646"/>
      <c r="O610" s="642"/>
      <c r="P610" s="267">
        <v>44894</v>
      </c>
      <c r="Q610" s="268" t="s">
        <v>5593</v>
      </c>
      <c r="R610" s="268">
        <v>30</v>
      </c>
      <c r="S610" s="268">
        <f>AVERAGE(CPVTFC3SG0081!Q15:R15)</f>
        <v>0.13374999999999998</v>
      </c>
      <c r="T610" s="343">
        <f t="shared" si="93"/>
        <v>-130.8297872340427</v>
      </c>
      <c r="U610" s="1781" t="s">
        <v>314</v>
      </c>
      <c r="V610" s="286"/>
    </row>
    <row r="611" spans="1:23" x14ac:dyDescent="0.25">
      <c r="A611" s="585"/>
      <c r="B611" s="4844"/>
      <c r="C611" s="320" t="s">
        <v>863</v>
      </c>
      <c r="D611" s="19">
        <v>44887</v>
      </c>
      <c r="E611" s="2764" t="s">
        <v>5518</v>
      </c>
      <c r="F611" s="2756">
        <v>168</v>
      </c>
      <c r="G611" s="10">
        <f>AVERAGE(CPVTFC3SG0065!P24:Q24)</f>
        <v>0.89705000000000001</v>
      </c>
      <c r="H611" s="14">
        <f t="shared" si="95"/>
        <v>2649.817518248175</v>
      </c>
      <c r="I611" s="2829" t="s">
        <v>315</v>
      </c>
      <c r="J611" s="875"/>
      <c r="K611" s="876"/>
      <c r="L611" s="877"/>
      <c r="M611" s="645"/>
      <c r="N611" s="646"/>
      <c r="O611" s="642"/>
      <c r="P611" s="267">
        <v>44894</v>
      </c>
      <c r="Q611" s="268" t="s">
        <v>5593</v>
      </c>
      <c r="R611" s="268">
        <v>31</v>
      </c>
      <c r="S611" s="268">
        <f>AVERAGE(CPVTFC3SG0081!S15:T15)</f>
        <v>0.15434999999999999</v>
      </c>
      <c r="T611" s="343">
        <f t="shared" si="93"/>
        <v>-34.404255319149051</v>
      </c>
      <c r="U611" s="1781" t="s">
        <v>314</v>
      </c>
      <c r="V611" s="286"/>
    </row>
    <row r="612" spans="1:23" ht="15.75" thickBot="1" x14ac:dyDescent="0.3">
      <c r="A612" s="219">
        <v>518</v>
      </c>
      <c r="B612" s="4851"/>
      <c r="C612" s="2132" t="s">
        <v>2442</v>
      </c>
      <c r="D612" s="220">
        <v>44832</v>
      </c>
      <c r="E612" s="517" t="s">
        <v>4932</v>
      </c>
      <c r="F612" s="518">
        <v>79</v>
      </c>
      <c r="G612" s="509">
        <f>AVERAGE(CPVTFC3SG0024!E25:F25)</f>
        <v>1.3127499999999999</v>
      </c>
      <c r="H612" s="510">
        <f t="shared" si="84"/>
        <v>4613.5826771653537</v>
      </c>
      <c r="I612" s="1482" t="s">
        <v>315</v>
      </c>
      <c r="J612" s="815"/>
      <c r="K612" s="815"/>
      <c r="L612" s="816"/>
      <c r="M612" s="778"/>
      <c r="N612" s="778"/>
      <c r="O612" s="778"/>
      <c r="P612" s="787"/>
      <c r="Q612" s="668"/>
      <c r="R612" s="668"/>
      <c r="S612" s="786"/>
      <c r="T612" s="786"/>
      <c r="U612" s="788"/>
      <c r="V612" s="287"/>
    </row>
    <row r="613" spans="1:23" x14ac:dyDescent="0.25">
      <c r="A613" s="1910"/>
      <c r="B613" s="4839" t="s">
        <v>3055</v>
      </c>
      <c r="C613" s="2836" t="s">
        <v>868</v>
      </c>
      <c r="D613" s="125">
        <v>44887</v>
      </c>
      <c r="E613" s="4221" t="s">
        <v>5518</v>
      </c>
      <c r="F613" s="4183">
        <v>169</v>
      </c>
      <c r="G613" s="126">
        <f>AVERAGE(CPVTFC3SG0065!R24:S24)</f>
        <v>2.4261999999999997</v>
      </c>
      <c r="H613" s="1076">
        <f t="shared" ref="H613" si="96">(G613-0.171)/0.0137*50</f>
        <v>8230.6569343065694</v>
      </c>
      <c r="I613" s="4200" t="s">
        <v>315</v>
      </c>
      <c r="J613" s="3500">
        <v>44895</v>
      </c>
      <c r="K613" s="145" t="s">
        <v>5572</v>
      </c>
      <c r="L613" s="145">
        <v>32</v>
      </c>
      <c r="M613" s="145">
        <f>AVERAGE(CPVTFC3SG0084!U15:V15)</f>
        <v>0.3337</v>
      </c>
      <c r="N613" s="4002">
        <f t="shared" ref="N613:N614" si="97">(M613-0.1318)/0.0134*400</f>
        <v>6026.8656716417909</v>
      </c>
      <c r="O613" s="4347" t="s">
        <v>315</v>
      </c>
      <c r="P613" s="2047"/>
      <c r="Q613" s="1469"/>
      <c r="R613" s="1469"/>
      <c r="S613" s="1472"/>
      <c r="T613" s="1472"/>
      <c r="U613" s="2837"/>
      <c r="V613" s="4877" t="s">
        <v>1416</v>
      </c>
    </row>
    <row r="614" spans="1:23" ht="15.75" thickBot="1" x14ac:dyDescent="0.3">
      <c r="A614" s="2045">
        <v>519</v>
      </c>
      <c r="B614" s="4839"/>
      <c r="C614" s="2836" t="s">
        <v>220</v>
      </c>
      <c r="D614" s="676">
        <v>44832</v>
      </c>
      <c r="E614" s="1463" t="s">
        <v>4932</v>
      </c>
      <c r="F614" s="1464">
        <v>80</v>
      </c>
      <c r="G614" s="587">
        <f>AVERAGE(CPVTFC3SG0024!G25:H25)</f>
        <v>2.8672000000000004</v>
      </c>
      <c r="H614" s="553">
        <f t="shared" si="84"/>
        <v>10733.464566929137</v>
      </c>
      <c r="I614" s="1465" t="s">
        <v>315</v>
      </c>
      <c r="J614" s="4346">
        <v>44895</v>
      </c>
      <c r="K614" s="560" t="s">
        <v>5572</v>
      </c>
      <c r="L614" s="560">
        <v>33</v>
      </c>
      <c r="M614" s="560">
        <f>AVERAGE(CPVTFC3SG0084!W15:X15)</f>
        <v>2.8285</v>
      </c>
      <c r="N614" s="4016">
        <f t="shared" si="97"/>
        <v>80498.507462686568</v>
      </c>
      <c r="O614" s="4365" t="s">
        <v>315</v>
      </c>
      <c r="P614" s="2047"/>
      <c r="Q614" s="1469"/>
      <c r="R614" s="1469"/>
      <c r="S614" s="1472"/>
      <c r="T614" s="1472"/>
      <c r="U614" s="2837"/>
      <c r="V614" s="4590"/>
      <c r="W614" s="5">
        <v>1</v>
      </c>
    </row>
    <row r="615" spans="1:23" x14ac:dyDescent="0.25">
      <c r="A615" s="86"/>
      <c r="B615" s="4843" t="s">
        <v>5522</v>
      </c>
      <c r="C615" s="2844" t="s">
        <v>868</v>
      </c>
      <c r="D615" s="87">
        <v>44887</v>
      </c>
      <c r="E615" s="2823" t="s">
        <v>5518</v>
      </c>
      <c r="F615" s="2824">
        <v>170</v>
      </c>
      <c r="G615" s="88">
        <f>AVERAGE(CPVTFC3SG0065!T24:U24)</f>
        <v>0.88449999999999995</v>
      </c>
      <c r="H615" s="89">
        <f t="shared" ref="H615:H617" si="98">(G615-0.171)/0.0137*50</f>
        <v>2604.0145985401455</v>
      </c>
      <c r="I615" s="2825" t="s">
        <v>315</v>
      </c>
      <c r="J615" s="806"/>
      <c r="K615" s="806"/>
      <c r="L615" s="809"/>
      <c r="M615" s="721"/>
      <c r="N615" s="721"/>
      <c r="O615" s="721"/>
      <c r="P615" s="3788">
        <v>44894</v>
      </c>
      <c r="Q615" s="1498" t="s">
        <v>5593</v>
      </c>
      <c r="R615" s="1498">
        <v>32</v>
      </c>
      <c r="S615" s="1498">
        <f>AVERAGE(CPVTFC3SG0081!U15:V15)</f>
        <v>0.1147</v>
      </c>
      <c r="T615" s="494">
        <f t="shared" ref="T615:T638" si="99">(S615-0.1617)/0.0141*66</f>
        <v>-220.00000000000006</v>
      </c>
      <c r="U615" s="1779" t="s">
        <v>314</v>
      </c>
      <c r="V615" s="286"/>
    </row>
    <row r="616" spans="1:23" x14ac:dyDescent="0.25">
      <c r="A616" s="2045"/>
      <c r="B616" s="4839"/>
      <c r="C616" s="330" t="s">
        <v>5448</v>
      </c>
      <c r="D616" s="1149"/>
      <c r="E616" s="1264"/>
      <c r="F616" s="695"/>
      <c r="G616" s="892"/>
      <c r="H616" s="894"/>
      <c r="I616" s="2365"/>
      <c r="J616" s="2049"/>
      <c r="K616" s="2049"/>
      <c r="L616" s="2050"/>
      <c r="M616" s="1973"/>
      <c r="N616" s="1973"/>
      <c r="O616" s="1973"/>
      <c r="P616" s="847">
        <v>44894</v>
      </c>
      <c r="Q616" s="848" t="s">
        <v>5593</v>
      </c>
      <c r="R616" s="848">
        <v>33</v>
      </c>
      <c r="S616" s="848">
        <f>AVERAGE(CPVTFC3SG0081!X15:Y15)</f>
        <v>0.89880000000000004</v>
      </c>
      <c r="T616" s="344">
        <f t="shared" si="99"/>
        <v>3450.2553191489369</v>
      </c>
      <c r="U616" s="3777" t="s">
        <v>315</v>
      </c>
      <c r="V616" s="286"/>
    </row>
    <row r="617" spans="1:23" ht="15.75" thickBot="1" x14ac:dyDescent="0.3">
      <c r="A617" s="537"/>
      <c r="B617" s="4845"/>
      <c r="C617" s="2288" t="s">
        <v>2442</v>
      </c>
      <c r="D617" s="79">
        <v>44887</v>
      </c>
      <c r="E617" s="2765" t="s">
        <v>5518</v>
      </c>
      <c r="F617" s="2760">
        <v>171</v>
      </c>
      <c r="G617" s="80">
        <f>AVERAGE(CPVTFC3SG0065!V24:W24)</f>
        <v>0.55169999999999997</v>
      </c>
      <c r="H617" s="81">
        <f t="shared" si="98"/>
        <v>1389.4160583941602</v>
      </c>
      <c r="I617" s="2800" t="s">
        <v>315</v>
      </c>
      <c r="J617" s="1643"/>
      <c r="K617" s="1643"/>
      <c r="L617" s="1644"/>
      <c r="M617" s="650"/>
      <c r="N617" s="650"/>
      <c r="O617" s="650"/>
      <c r="P617" s="3785">
        <v>44894</v>
      </c>
      <c r="Q617" s="3786" t="s">
        <v>5593</v>
      </c>
      <c r="R617" s="3786">
        <v>34</v>
      </c>
      <c r="S617" s="3786">
        <f>AVERAGE(CPVTFC3SG0081!C17:D17)</f>
        <v>0.13979999999999998</v>
      </c>
      <c r="T617" s="474">
        <f t="shared" si="99"/>
        <v>-102.51063829787248</v>
      </c>
      <c r="U617" s="3787" t="s">
        <v>314</v>
      </c>
      <c r="V617" s="286"/>
    </row>
    <row r="618" spans="1:23" x14ac:dyDescent="0.25">
      <c r="A618" s="488">
        <v>520</v>
      </c>
      <c r="B618" s="4835" t="s">
        <v>3056</v>
      </c>
      <c r="C618" s="1297" t="s">
        <v>868</v>
      </c>
      <c r="D618" s="490">
        <v>44832</v>
      </c>
      <c r="E618" s="491" t="s">
        <v>4932</v>
      </c>
      <c r="F618" s="492">
        <v>81</v>
      </c>
      <c r="G618" s="493">
        <f>AVERAGE(CPVTFC3SG0024!I25:J25)</f>
        <v>0.3881</v>
      </c>
      <c r="H618" s="494">
        <f t="shared" si="84"/>
        <v>973.22834645669298</v>
      </c>
      <c r="I618" s="2296" t="s">
        <v>314</v>
      </c>
      <c r="J618" s="806"/>
      <c r="K618" s="806"/>
      <c r="L618" s="809"/>
      <c r="M618" s="721"/>
      <c r="N618" s="721"/>
      <c r="O618" s="721"/>
      <c r="P618" s="3788">
        <v>44894</v>
      </c>
      <c r="Q618" s="1498" t="s">
        <v>5593</v>
      </c>
      <c r="R618" s="1498">
        <v>35</v>
      </c>
      <c r="S618" s="1498">
        <f>AVERAGE(CPVTFC3SG0081!E17:F17)</f>
        <v>0.11124999999999999</v>
      </c>
      <c r="T618" s="494">
        <f t="shared" si="99"/>
        <v>-236.14893617021286</v>
      </c>
      <c r="U618" s="1779" t="s">
        <v>314</v>
      </c>
      <c r="V618" s="287"/>
      <c r="W618" s="5">
        <v>1</v>
      </c>
    </row>
    <row r="619" spans="1:23" x14ac:dyDescent="0.25">
      <c r="A619" s="593"/>
      <c r="B619" s="4836"/>
      <c r="C619" s="320" t="s">
        <v>5448</v>
      </c>
      <c r="D619" s="1149"/>
      <c r="E619" s="1264"/>
      <c r="F619" s="695"/>
      <c r="G619" s="892"/>
      <c r="H619" s="894"/>
      <c r="I619" s="2365"/>
      <c r="J619" s="841"/>
      <c r="K619" s="841"/>
      <c r="L619" s="842"/>
      <c r="M619" s="642"/>
      <c r="N619" s="642"/>
      <c r="O619" s="642"/>
      <c r="P619" s="267">
        <v>44894</v>
      </c>
      <c r="Q619" s="268" t="s">
        <v>5593</v>
      </c>
      <c r="R619" s="268">
        <v>36</v>
      </c>
      <c r="S619" s="268">
        <f>AVERAGE(CPVTFC3SG0081!G17:H17)</f>
        <v>0.11910000000000001</v>
      </c>
      <c r="T619" s="343">
        <f t="shared" si="99"/>
        <v>-199.40425531914894</v>
      </c>
      <c r="U619" s="1781" t="s">
        <v>314</v>
      </c>
      <c r="V619" s="287"/>
    </row>
    <row r="620" spans="1:23" x14ac:dyDescent="0.25">
      <c r="A620" s="593"/>
      <c r="B620" s="4836"/>
      <c r="C620" s="320" t="s">
        <v>863</v>
      </c>
      <c r="D620" s="1149"/>
      <c r="E620" s="1264"/>
      <c r="F620" s="695"/>
      <c r="G620" s="892"/>
      <c r="H620" s="894"/>
      <c r="I620" s="2365"/>
      <c r="J620" s="841"/>
      <c r="K620" s="841"/>
      <c r="L620" s="842"/>
      <c r="M620" s="642"/>
      <c r="N620" s="642"/>
      <c r="O620" s="642"/>
      <c r="P620" s="267">
        <v>44894</v>
      </c>
      <c r="Q620" s="268" t="s">
        <v>5593</v>
      </c>
      <c r="R620" s="268">
        <v>37</v>
      </c>
      <c r="S620" s="268">
        <f>AVERAGE(CPVTFC3SG0081!I17:J17)</f>
        <v>0.12065000000000001</v>
      </c>
      <c r="T620" s="343">
        <f t="shared" si="99"/>
        <v>-192.14893617021278</v>
      </c>
      <c r="U620" s="1781" t="s">
        <v>314</v>
      </c>
      <c r="V620" s="287"/>
    </row>
    <row r="621" spans="1:23" ht="15.75" thickBot="1" x14ac:dyDescent="0.3">
      <c r="A621" s="1870"/>
      <c r="B621" s="4837"/>
      <c r="C621" s="302" t="s">
        <v>220</v>
      </c>
      <c r="D621" s="2084"/>
      <c r="E621" s="2085"/>
      <c r="F621" s="1586"/>
      <c r="G621" s="1391"/>
      <c r="H621" s="1393"/>
      <c r="I621" s="2433"/>
      <c r="J621" s="1643"/>
      <c r="K621" s="1643"/>
      <c r="L621" s="1644"/>
      <c r="M621" s="650"/>
      <c r="N621" s="650"/>
      <c r="O621" s="650"/>
      <c r="P621" s="3785">
        <v>44894</v>
      </c>
      <c r="Q621" s="3786" t="s">
        <v>5593</v>
      </c>
      <c r="R621" s="3786">
        <v>38</v>
      </c>
      <c r="S621" s="3786">
        <f>AVERAGE(CPVTFC3SG0081!K17:L17)</f>
        <v>0.11745</v>
      </c>
      <c r="T621" s="474">
        <f t="shared" si="99"/>
        <v>-207.12765957446814</v>
      </c>
      <c r="U621" s="3787" t="s">
        <v>314</v>
      </c>
      <c r="V621" s="287"/>
    </row>
    <row r="622" spans="1:23" x14ac:dyDescent="0.25">
      <c r="A622" s="508">
        <v>521</v>
      </c>
      <c r="B622" s="4835" t="s">
        <v>3057</v>
      </c>
      <c r="C622" s="1297" t="s">
        <v>868</v>
      </c>
      <c r="D622" s="490">
        <v>44832</v>
      </c>
      <c r="E622" s="491" t="s">
        <v>4932</v>
      </c>
      <c r="F622" s="492">
        <v>82</v>
      </c>
      <c r="G622" s="493">
        <f>AVERAGE(CPVTFC3SG0024!K25:L25)</f>
        <v>9.6450000000000008E-2</v>
      </c>
      <c r="H622" s="494">
        <f t="shared" si="84"/>
        <v>-174.99999999999994</v>
      </c>
      <c r="I622" s="1418" t="s">
        <v>314</v>
      </c>
      <c r="J622" s="806"/>
      <c r="K622" s="806"/>
      <c r="L622" s="809"/>
      <c r="M622" s="721"/>
      <c r="N622" s="721"/>
      <c r="O622" s="721"/>
      <c r="P622" s="3788">
        <v>44894</v>
      </c>
      <c r="Q622" s="1498" t="s">
        <v>5593</v>
      </c>
      <c r="R622" s="1498">
        <v>39</v>
      </c>
      <c r="S622" s="1498">
        <f>AVERAGE(CPVTFC3SG0081!M17:N17)</f>
        <v>0.10589999999999999</v>
      </c>
      <c r="T622" s="494">
        <f t="shared" si="99"/>
        <v>-261.19148936170222</v>
      </c>
      <c r="U622" s="1779" t="s">
        <v>314</v>
      </c>
      <c r="V622" s="286"/>
    </row>
    <row r="623" spans="1:23" x14ac:dyDescent="0.25">
      <c r="A623" s="585"/>
      <c r="B623" s="4836"/>
      <c r="C623" s="320" t="s">
        <v>5448</v>
      </c>
      <c r="D623" s="1149"/>
      <c r="E623" s="1264"/>
      <c r="F623" s="695"/>
      <c r="G623" s="892"/>
      <c r="H623" s="894"/>
      <c r="I623" s="2365"/>
      <c r="J623" s="841"/>
      <c r="K623" s="841"/>
      <c r="L623" s="842"/>
      <c r="M623" s="642"/>
      <c r="N623" s="642"/>
      <c r="O623" s="642"/>
      <c r="P623" s="267">
        <v>44894</v>
      </c>
      <c r="Q623" s="268" t="s">
        <v>5593</v>
      </c>
      <c r="R623" s="268">
        <v>40</v>
      </c>
      <c r="S623" s="268">
        <f>AVERAGE(CPVTFC3SG0081!O17:P17)</f>
        <v>0.10975</v>
      </c>
      <c r="T623" s="343">
        <f t="shared" si="99"/>
        <v>-243.1702127659575</v>
      </c>
      <c r="U623" s="1781" t="s">
        <v>314</v>
      </c>
      <c r="V623" s="286"/>
    </row>
    <row r="624" spans="1:23" ht="15.75" thickBot="1" x14ac:dyDescent="0.3">
      <c r="A624" s="498"/>
      <c r="B624" s="4837"/>
      <c r="C624" s="302" t="s">
        <v>863</v>
      </c>
      <c r="D624" s="2084"/>
      <c r="E624" s="2085"/>
      <c r="F624" s="1586"/>
      <c r="G624" s="1391"/>
      <c r="H624" s="1393"/>
      <c r="I624" s="2433"/>
      <c r="J624" s="1643"/>
      <c r="K624" s="1643"/>
      <c r="L624" s="1644"/>
      <c r="M624" s="650"/>
      <c r="N624" s="650"/>
      <c r="O624" s="650"/>
      <c r="P624" s="3826">
        <v>44894</v>
      </c>
      <c r="Q624" s="3827" t="s">
        <v>5593</v>
      </c>
      <c r="R624" s="3827">
        <v>41</v>
      </c>
      <c r="S624" s="3827">
        <f>AVERAGE(CPVTFC3SG0081!Q17:R17)</f>
        <v>1.1322999999999999</v>
      </c>
      <c r="T624" s="507">
        <f t="shared" si="99"/>
        <v>4543.2340425531911</v>
      </c>
      <c r="U624" s="3828" t="s">
        <v>315</v>
      </c>
      <c r="V624" s="286"/>
    </row>
    <row r="625" spans="1:23" x14ac:dyDescent="0.25">
      <c r="A625" s="456">
        <v>522</v>
      </c>
      <c r="B625" s="4838" t="s">
        <v>3058</v>
      </c>
      <c r="C625" s="1296" t="s">
        <v>868</v>
      </c>
      <c r="D625" s="87">
        <v>44832</v>
      </c>
      <c r="E625" s="458" t="s">
        <v>4932</v>
      </c>
      <c r="F625" s="459">
        <v>83</v>
      </c>
      <c r="G625" s="460">
        <f>AVERAGE(CPVTFC3SG0024!M25:N25)</f>
        <v>2.5388500000000001</v>
      </c>
      <c r="H625" s="461">
        <f t="shared" si="84"/>
        <v>9440.748031496063</v>
      </c>
      <c r="I625" s="1460" t="s">
        <v>315</v>
      </c>
      <c r="J625" s="806"/>
      <c r="K625" s="806"/>
      <c r="L625" s="809"/>
      <c r="M625" s="721"/>
      <c r="N625" s="721"/>
      <c r="O625" s="721"/>
      <c r="P625" s="3788">
        <v>44894</v>
      </c>
      <c r="Q625" s="1498" t="s">
        <v>5593</v>
      </c>
      <c r="R625" s="1498">
        <v>42</v>
      </c>
      <c r="S625" s="1498">
        <f>AVERAGE(CPVTFC3SG0081!S17:T17)</f>
        <v>0.2056</v>
      </c>
      <c r="T625" s="494">
        <f t="shared" si="99"/>
        <v>205.48936170212764</v>
      </c>
      <c r="U625" s="1779" t="s">
        <v>314</v>
      </c>
      <c r="V625" s="287"/>
      <c r="W625" s="5">
        <v>1</v>
      </c>
    </row>
    <row r="626" spans="1:23" x14ac:dyDescent="0.25">
      <c r="A626" s="597"/>
      <c r="B626" s="4839"/>
      <c r="C626" s="330" t="s">
        <v>5448</v>
      </c>
      <c r="D626" s="1149"/>
      <c r="E626" s="1264"/>
      <c r="F626" s="695"/>
      <c r="G626" s="892"/>
      <c r="H626" s="894"/>
      <c r="I626" s="2365"/>
      <c r="J626" s="841"/>
      <c r="K626" s="841"/>
      <c r="L626" s="842"/>
      <c r="M626" s="642"/>
      <c r="N626" s="642"/>
      <c r="O626" s="642"/>
      <c r="P626" s="847">
        <v>44894</v>
      </c>
      <c r="Q626" s="848" t="s">
        <v>5593</v>
      </c>
      <c r="R626" s="848">
        <v>43</v>
      </c>
      <c r="S626" s="848">
        <f>AVERAGE(CPVTFC3SG0081!U17:V17)</f>
        <v>0.56790000000000007</v>
      </c>
      <c r="T626" s="344">
        <f t="shared" si="99"/>
        <v>1901.36170212766</v>
      </c>
      <c r="U626" s="3777" t="s">
        <v>315</v>
      </c>
      <c r="V626" s="287"/>
    </row>
    <row r="627" spans="1:23" x14ac:dyDescent="0.25">
      <c r="A627" s="597"/>
      <c r="B627" s="4839"/>
      <c r="C627" s="330" t="s">
        <v>863</v>
      </c>
      <c r="D627" s="1149"/>
      <c r="E627" s="1264"/>
      <c r="F627" s="695"/>
      <c r="G627" s="892"/>
      <c r="H627" s="894"/>
      <c r="I627" s="2365"/>
      <c r="J627" s="841"/>
      <c r="K627" s="841"/>
      <c r="L627" s="842"/>
      <c r="M627" s="642"/>
      <c r="N627" s="642"/>
      <c r="O627" s="642"/>
      <c r="P627" s="847">
        <v>44894</v>
      </c>
      <c r="Q627" s="848" t="s">
        <v>5593</v>
      </c>
      <c r="R627" s="848">
        <v>44</v>
      </c>
      <c r="S627" s="848">
        <f>AVERAGE(CPVTFC3SG0081!W17:X17)</f>
        <v>0.71675</v>
      </c>
      <c r="T627" s="344">
        <f t="shared" si="99"/>
        <v>2598.1063829787236</v>
      </c>
      <c r="U627" s="3777" t="s">
        <v>315</v>
      </c>
      <c r="V627" s="287"/>
    </row>
    <row r="628" spans="1:23" ht="15.75" thickBot="1" x14ac:dyDescent="0.3">
      <c r="A628" s="219"/>
      <c r="B628" s="4840"/>
      <c r="C628" s="1298" t="s">
        <v>220</v>
      </c>
      <c r="D628" s="1383"/>
      <c r="E628" s="1384"/>
      <c r="F628" s="787"/>
      <c r="G628" s="1385"/>
      <c r="H628" s="1386"/>
      <c r="I628" s="2367"/>
      <c r="J628" s="815"/>
      <c r="K628" s="815"/>
      <c r="L628" s="816"/>
      <c r="M628" s="778"/>
      <c r="N628" s="778"/>
      <c r="O628" s="778"/>
      <c r="P628" s="3782">
        <v>44894</v>
      </c>
      <c r="Q628" s="3783" t="s">
        <v>5593</v>
      </c>
      <c r="R628" s="3783">
        <v>45</v>
      </c>
      <c r="S628" s="3783">
        <f>AVERAGE(CPVTFC3SG0081!C19:D19)</f>
        <v>2.84985</v>
      </c>
      <c r="T628" s="510">
        <f t="shared" si="99"/>
        <v>12582.829787234041</v>
      </c>
      <c r="U628" s="3784" t="s">
        <v>315</v>
      </c>
      <c r="V628" s="287"/>
    </row>
    <row r="629" spans="1:23" ht="15.75" thickBot="1" x14ac:dyDescent="0.3">
      <c r="A629" s="1804">
        <v>523</v>
      </c>
      <c r="B629" s="2202" t="s">
        <v>3059</v>
      </c>
      <c r="C629" s="2202" t="s">
        <v>868</v>
      </c>
      <c r="D629" s="471">
        <v>44832</v>
      </c>
      <c r="E629" s="1520" t="s">
        <v>4932</v>
      </c>
      <c r="F629" s="1521">
        <v>84</v>
      </c>
      <c r="G629" s="523">
        <f>AVERAGE(CPVTFC3SG0024!O25:P25)</f>
        <v>0.18625</v>
      </c>
      <c r="H629" s="521">
        <f t="shared" si="84"/>
        <v>178.54330708661419</v>
      </c>
      <c r="I629" s="2303" t="s">
        <v>314</v>
      </c>
      <c r="J629" s="1466"/>
      <c r="K629" s="1467"/>
      <c r="L629" s="1468"/>
      <c r="M629" s="1469"/>
      <c r="N629" s="1470"/>
      <c r="O629" s="1471"/>
      <c r="P629" s="3785">
        <v>44894</v>
      </c>
      <c r="Q629" s="3786" t="s">
        <v>5593</v>
      </c>
      <c r="R629" s="3786">
        <v>46</v>
      </c>
      <c r="S629" s="3786">
        <f>AVERAGE(CPVTFC3SG0081!E19:F19)</f>
        <v>0.11899999999999999</v>
      </c>
      <c r="T629" s="474">
        <f t="shared" si="99"/>
        <v>-199.872340425532</v>
      </c>
      <c r="U629" s="3787" t="s">
        <v>314</v>
      </c>
    </row>
    <row r="630" spans="1:23" x14ac:dyDescent="0.25">
      <c r="A630" s="456">
        <v>524</v>
      </c>
      <c r="B630" s="4843" t="s">
        <v>3060</v>
      </c>
      <c r="C630" s="1296" t="s">
        <v>868</v>
      </c>
      <c r="D630" s="87">
        <v>44832</v>
      </c>
      <c r="E630" s="458" t="s">
        <v>4932</v>
      </c>
      <c r="F630" s="459">
        <v>85</v>
      </c>
      <c r="G630" s="460">
        <f>AVERAGE(CPVTFC3SG0024!Q25:R25)</f>
        <v>1.2093</v>
      </c>
      <c r="H630" s="461">
        <f t="shared" si="84"/>
        <v>4206.2992125984256</v>
      </c>
      <c r="I630" s="1460" t="s">
        <v>315</v>
      </c>
      <c r="J630" s="806"/>
      <c r="K630" s="806"/>
      <c r="L630" s="809"/>
      <c r="M630" s="721"/>
      <c r="N630" s="721"/>
      <c r="O630" s="721"/>
      <c r="P630" s="3788">
        <v>44894</v>
      </c>
      <c r="Q630" s="1498" t="s">
        <v>5593</v>
      </c>
      <c r="R630" s="1498">
        <v>47</v>
      </c>
      <c r="S630" s="1498">
        <f>AVERAGE(CPVTFC3SG0081!G19:H19)</f>
        <v>0.10969999999999999</v>
      </c>
      <c r="T630" s="494">
        <f t="shared" si="99"/>
        <v>-243.40425531914903</v>
      </c>
      <c r="U630" s="1779" t="s">
        <v>314</v>
      </c>
      <c r="W630" s="5">
        <v>1</v>
      </c>
    </row>
    <row r="631" spans="1:23" ht="15.75" thickBot="1" x14ac:dyDescent="0.3">
      <c r="A631" s="1870"/>
      <c r="B631" s="4845"/>
      <c r="C631" s="302" t="s">
        <v>5448</v>
      </c>
      <c r="D631" s="2084"/>
      <c r="E631" s="2085"/>
      <c r="F631" s="1586"/>
      <c r="G631" s="1391"/>
      <c r="H631" s="1393"/>
      <c r="I631" s="2433"/>
      <c r="J631" s="1643"/>
      <c r="K631" s="1643"/>
      <c r="L631" s="1644"/>
      <c r="M631" s="650"/>
      <c r="N631" s="650"/>
      <c r="O631" s="650"/>
      <c r="P631" s="3785">
        <v>44894</v>
      </c>
      <c r="Q631" s="3786" t="s">
        <v>5593</v>
      </c>
      <c r="R631" s="3786">
        <v>48</v>
      </c>
      <c r="S631" s="3786">
        <f>AVERAGE(CPVTFC3SG0081!I19:J19)</f>
        <v>0.12655</v>
      </c>
      <c r="T631" s="474">
        <f t="shared" si="99"/>
        <v>-164.53191489361708</v>
      </c>
      <c r="U631" s="3787" t="s">
        <v>314</v>
      </c>
    </row>
    <row r="632" spans="1:23" x14ac:dyDescent="0.25">
      <c r="A632" s="86">
        <v>525</v>
      </c>
      <c r="B632" s="4843" t="s">
        <v>3061</v>
      </c>
      <c r="C632" s="1296" t="s">
        <v>868</v>
      </c>
      <c r="D632" s="87">
        <v>44832</v>
      </c>
      <c r="E632" s="458" t="s">
        <v>4932</v>
      </c>
      <c r="F632" s="459">
        <v>86</v>
      </c>
      <c r="G632" s="460">
        <f>AVERAGE(CPVTFC3SG0024!S25:T25)</f>
        <v>0.51689999999999992</v>
      </c>
      <c r="H632" s="461">
        <f t="shared" si="84"/>
        <v>1480.314960629921</v>
      </c>
      <c r="I632" s="1460" t="s">
        <v>315</v>
      </c>
      <c r="J632" s="806"/>
      <c r="K632" s="806"/>
      <c r="L632" s="809"/>
      <c r="M632" s="721"/>
      <c r="N632" s="721"/>
      <c r="O632" s="721"/>
      <c r="P632" s="3788">
        <v>44894</v>
      </c>
      <c r="Q632" s="1498" t="s">
        <v>5593</v>
      </c>
      <c r="R632" s="1498">
        <v>49</v>
      </c>
      <c r="S632" s="1498">
        <f>AVERAGE(CPVTFC3SG0081!K19:L19)</f>
        <v>0.1148</v>
      </c>
      <c r="T632" s="494">
        <f t="shared" si="99"/>
        <v>-219.53191489361706</v>
      </c>
      <c r="U632" s="1779" t="s">
        <v>314</v>
      </c>
      <c r="W632" s="5">
        <v>1</v>
      </c>
    </row>
    <row r="633" spans="1:23" x14ac:dyDescent="0.25">
      <c r="A633" s="585"/>
      <c r="B633" s="4844"/>
      <c r="C633" s="320" t="s">
        <v>5448</v>
      </c>
      <c r="D633" s="1149"/>
      <c r="E633" s="1264"/>
      <c r="F633" s="695"/>
      <c r="G633" s="892"/>
      <c r="H633" s="894"/>
      <c r="I633" s="2365"/>
      <c r="J633" s="841"/>
      <c r="K633" s="841"/>
      <c r="L633" s="842"/>
      <c r="M633" s="642"/>
      <c r="N633" s="642"/>
      <c r="O633" s="642"/>
      <c r="P633" s="267">
        <v>44894</v>
      </c>
      <c r="Q633" s="268" t="s">
        <v>5593</v>
      </c>
      <c r="R633" s="268">
        <v>50</v>
      </c>
      <c r="S633" s="268">
        <f>AVERAGE(CPVTFC3SG0081!M19:N19)</f>
        <v>0.11180000000000001</v>
      </c>
      <c r="T633" s="343">
        <f t="shared" si="99"/>
        <v>-233.57446808510639</v>
      </c>
      <c r="U633" s="1781" t="s">
        <v>314</v>
      </c>
    </row>
    <row r="634" spans="1:23" ht="15.75" thickBot="1" x14ac:dyDescent="0.3">
      <c r="A634" s="498"/>
      <c r="B634" s="4845"/>
      <c r="C634" s="302" t="s">
        <v>863</v>
      </c>
      <c r="D634" s="2084"/>
      <c r="E634" s="2085"/>
      <c r="F634" s="1586"/>
      <c r="G634" s="1391"/>
      <c r="H634" s="1393"/>
      <c r="I634" s="2433"/>
      <c r="J634" s="1643"/>
      <c r="K634" s="1643"/>
      <c r="L634" s="1644"/>
      <c r="M634" s="650"/>
      <c r="N634" s="650"/>
      <c r="O634" s="650"/>
      <c r="P634" s="3785">
        <v>44894</v>
      </c>
      <c r="Q634" s="3786" t="s">
        <v>5593</v>
      </c>
      <c r="R634" s="3786">
        <v>51</v>
      </c>
      <c r="S634" s="3786">
        <f>AVERAGE(CPVTFC3SG0081!O19:P19)</f>
        <v>0.1711</v>
      </c>
      <c r="T634" s="474">
        <f t="shared" si="99"/>
        <v>43.999999999999957</v>
      </c>
      <c r="U634" s="3787" t="s">
        <v>314</v>
      </c>
    </row>
    <row r="635" spans="1:23" x14ac:dyDescent="0.25">
      <c r="A635" s="456">
        <v>526</v>
      </c>
      <c r="B635" s="4843" t="s">
        <v>3062</v>
      </c>
      <c r="C635" s="1296" t="s">
        <v>868</v>
      </c>
      <c r="D635" s="87">
        <v>44832</v>
      </c>
      <c r="E635" s="458" t="s">
        <v>4932</v>
      </c>
      <c r="F635" s="459">
        <v>87</v>
      </c>
      <c r="G635" s="460">
        <f>AVERAGE(CPVTFC3SG0024!U25:V25)</f>
        <v>0.79635</v>
      </c>
      <c r="H635" s="461">
        <f t="shared" si="84"/>
        <v>2580.5118110236222</v>
      </c>
      <c r="I635" s="1460" t="s">
        <v>315</v>
      </c>
      <c r="J635" s="806"/>
      <c r="K635" s="806"/>
      <c r="L635" s="809"/>
      <c r="M635" s="721"/>
      <c r="N635" s="721"/>
      <c r="O635" s="721"/>
      <c r="P635" s="3788">
        <v>44894</v>
      </c>
      <c r="Q635" s="1498" t="s">
        <v>5593</v>
      </c>
      <c r="R635" s="1498">
        <v>52</v>
      </c>
      <c r="S635" s="1498">
        <f>AVERAGE(CPVTFC3SG0081!Q19:R19)</f>
        <v>0.12425</v>
      </c>
      <c r="T635" s="494">
        <f t="shared" si="99"/>
        <v>-175.29787234042558</v>
      </c>
      <c r="U635" s="1779" t="s">
        <v>314</v>
      </c>
      <c r="W635" s="5">
        <v>1</v>
      </c>
    </row>
    <row r="636" spans="1:23" ht="15.75" thickBot="1" x14ac:dyDescent="0.3">
      <c r="A636" s="598"/>
      <c r="B636" s="4845"/>
      <c r="C636" s="317" t="s">
        <v>5448</v>
      </c>
      <c r="D636" s="2084"/>
      <c r="E636" s="2085"/>
      <c r="F636" s="1586"/>
      <c r="G636" s="1391"/>
      <c r="H636" s="1393"/>
      <c r="I636" s="2880"/>
      <c r="J636" s="1643"/>
      <c r="K636" s="1643"/>
      <c r="L636" s="1644"/>
      <c r="M636" s="650"/>
      <c r="N636" s="650"/>
      <c r="O636" s="650"/>
      <c r="P636" s="3785">
        <v>44894</v>
      </c>
      <c r="Q636" s="3786" t="s">
        <v>5593</v>
      </c>
      <c r="R636" s="3786">
        <v>53</v>
      </c>
      <c r="S636" s="3786">
        <f>AVERAGE(CPVTFC3SG0081!S19:T19)</f>
        <v>0.1172</v>
      </c>
      <c r="T636" s="474">
        <f t="shared" si="99"/>
        <v>-208.29787234042558</v>
      </c>
      <c r="U636" s="3787" t="s">
        <v>314</v>
      </c>
    </row>
    <row r="637" spans="1:23" x14ac:dyDescent="0.25">
      <c r="A637" s="508">
        <v>527</v>
      </c>
      <c r="B637" s="4841" t="s">
        <v>3063</v>
      </c>
      <c r="C637" s="1297" t="s">
        <v>868</v>
      </c>
      <c r="D637" s="490">
        <v>44832</v>
      </c>
      <c r="E637" s="491" t="s">
        <v>4932</v>
      </c>
      <c r="F637" s="492">
        <v>88</v>
      </c>
      <c r="G637" s="493">
        <f>AVERAGE(CPVTFC3SG0024!W25:X25)</f>
        <v>0.16615000000000002</v>
      </c>
      <c r="H637" s="494">
        <f t="shared" si="84"/>
        <v>99.409448818897729</v>
      </c>
      <c r="I637" s="1418" t="s">
        <v>314</v>
      </c>
      <c r="J637" s="1019"/>
      <c r="K637" s="1020"/>
      <c r="L637" s="659"/>
      <c r="M637" s="667"/>
      <c r="N637" s="661"/>
      <c r="O637" s="721"/>
      <c r="P637" s="3788">
        <v>44894</v>
      </c>
      <c r="Q637" s="1498" t="s">
        <v>5593</v>
      </c>
      <c r="R637" s="1498">
        <v>54</v>
      </c>
      <c r="S637" s="1498">
        <f>AVERAGE(CPVTFC3SG0081!U19:V19)</f>
        <v>0.11205</v>
      </c>
      <c r="T637" s="494">
        <f t="shared" si="99"/>
        <v>-232.404255319149</v>
      </c>
      <c r="U637" s="1779" t="s">
        <v>314</v>
      </c>
      <c r="V637" s="286"/>
    </row>
    <row r="638" spans="1:23" ht="15.75" thickBot="1" x14ac:dyDescent="0.3">
      <c r="A638" s="462"/>
      <c r="B638" s="4842"/>
      <c r="C638" s="1301" t="s">
        <v>5448</v>
      </c>
      <c r="D638" s="1383"/>
      <c r="E638" s="1384"/>
      <c r="F638" s="787"/>
      <c r="G638" s="1385"/>
      <c r="H638" s="1386"/>
      <c r="I638" s="1441"/>
      <c r="J638" s="963"/>
      <c r="K638" s="1415"/>
      <c r="L638" s="792"/>
      <c r="M638" s="668"/>
      <c r="N638" s="662"/>
      <c r="O638" s="778"/>
      <c r="P638" s="3800">
        <v>44894</v>
      </c>
      <c r="Q638" s="1783" t="s">
        <v>5593</v>
      </c>
      <c r="R638" s="1783">
        <v>55</v>
      </c>
      <c r="S638" s="1783">
        <f>AVERAGE(CPVTFC3SG0081!W19:X19)</f>
        <v>0.11345</v>
      </c>
      <c r="T638" s="469">
        <f t="shared" si="99"/>
        <v>-225.85106382978731</v>
      </c>
      <c r="U638" s="1784" t="s">
        <v>314</v>
      </c>
      <c r="V638" s="286"/>
    </row>
    <row r="639" spans="1:23" x14ac:dyDescent="0.25">
      <c r="A639" s="584"/>
      <c r="B639" s="4861" t="s">
        <v>3064</v>
      </c>
      <c r="C639" s="1789" t="s">
        <v>868</v>
      </c>
      <c r="D639" s="83">
        <v>44887</v>
      </c>
      <c r="E639" s="4223" t="s">
        <v>5518</v>
      </c>
      <c r="F639" s="3021">
        <v>172</v>
      </c>
      <c r="G639" s="84">
        <f>AVERAGE(CPVTFC3SG0065!X24:Y24)</f>
        <v>8.8400000000000006E-2</v>
      </c>
      <c r="H639" s="85">
        <f t="shared" ref="H639" si="100">(G639-0.171)/0.0137*50</f>
        <v>-301.45985401459853</v>
      </c>
      <c r="I639" s="4224" t="s">
        <v>314</v>
      </c>
      <c r="J639" s="1005"/>
      <c r="K639" s="1006"/>
      <c r="L639" s="959"/>
      <c r="M639" s="830"/>
      <c r="N639" s="831"/>
      <c r="O639" s="656"/>
      <c r="P639" s="1288"/>
      <c r="Q639" s="830"/>
      <c r="R639" s="830"/>
      <c r="S639" s="1271"/>
      <c r="T639" s="1271"/>
      <c r="U639" s="2131"/>
      <c r="V639" s="286"/>
    </row>
    <row r="640" spans="1:23" ht="15.75" thickBot="1" x14ac:dyDescent="0.3">
      <c r="A640" s="90">
        <v>528</v>
      </c>
      <c r="B640" s="4846"/>
      <c r="C640" s="2849" t="s">
        <v>220</v>
      </c>
      <c r="D640" s="91">
        <v>44832</v>
      </c>
      <c r="E640" s="466" t="s">
        <v>4932</v>
      </c>
      <c r="F640" s="467">
        <v>89</v>
      </c>
      <c r="G640" s="468">
        <f>AVERAGE(CPVTFC3SG0024!B12:C12)</f>
        <v>9.0450000000000003E-2</v>
      </c>
      <c r="H640" s="469">
        <f t="shared" si="84"/>
        <v>-198.62204724409446</v>
      </c>
      <c r="I640" s="1419" t="s">
        <v>314</v>
      </c>
      <c r="J640" s="963"/>
      <c r="K640" s="1415"/>
      <c r="L640" s="792"/>
      <c r="M640" s="668"/>
      <c r="N640" s="662"/>
      <c r="O640" s="778"/>
      <c r="P640" s="787"/>
      <c r="Q640" s="668"/>
      <c r="R640" s="668"/>
      <c r="S640" s="786"/>
      <c r="T640" s="786"/>
      <c r="U640" s="788"/>
      <c r="V640" s="287"/>
    </row>
    <row r="641" spans="1:23" ht="15.75" thickBot="1" x14ac:dyDescent="0.3">
      <c r="A641" s="531">
        <v>529</v>
      </c>
      <c r="B641" s="2201" t="s">
        <v>3065</v>
      </c>
      <c r="C641" s="2201" t="s">
        <v>868</v>
      </c>
      <c r="D641" s="676">
        <v>44832</v>
      </c>
      <c r="E641" s="1463" t="s">
        <v>4932</v>
      </c>
      <c r="F641" s="1464">
        <v>90</v>
      </c>
      <c r="G641" s="587">
        <f>AVERAGE(CPVTFC3SG0024!D12:E12)</f>
        <v>0.60149999999999992</v>
      </c>
      <c r="H641" s="553">
        <f t="shared" si="84"/>
        <v>1813.3858267716532</v>
      </c>
      <c r="I641" s="1465" t="s">
        <v>315</v>
      </c>
      <c r="J641" s="1466"/>
      <c r="K641" s="1467"/>
      <c r="L641" s="1468"/>
      <c r="M641" s="1469"/>
      <c r="N641" s="1470"/>
      <c r="O641" s="1471"/>
      <c r="P641" s="3800">
        <v>44894</v>
      </c>
      <c r="Q641" s="1783" t="s">
        <v>5593</v>
      </c>
      <c r="R641" s="1783">
        <v>56</v>
      </c>
      <c r="S641" s="1783">
        <f>AVERAGE(CPVTFC3SG0081!C21:D21)</f>
        <v>0.13305</v>
      </c>
      <c r="T641" s="469">
        <f t="shared" ref="T641" si="101">(S641-0.1617)/0.0141*66</f>
        <v>-134.10638297872347</v>
      </c>
      <c r="U641" s="1784" t="s">
        <v>314</v>
      </c>
      <c r="W641" s="5">
        <v>1</v>
      </c>
    </row>
    <row r="642" spans="1:23" x14ac:dyDescent="0.25">
      <c r="A642" s="456">
        <v>530</v>
      </c>
      <c r="B642" s="4843" t="s">
        <v>3066</v>
      </c>
      <c r="C642" s="1296" t="s">
        <v>868</v>
      </c>
      <c r="D642" s="87">
        <v>44832</v>
      </c>
      <c r="E642" s="458" t="s">
        <v>4932</v>
      </c>
      <c r="F642" s="459">
        <v>91</v>
      </c>
      <c r="G642" s="460">
        <f>AVERAGE(CPVTFC3SG0024!F12:G12)</f>
        <v>0.63159999999999994</v>
      </c>
      <c r="H642" s="461">
        <f t="shared" si="84"/>
        <v>1931.8897637795274</v>
      </c>
      <c r="I642" s="1460" t="s">
        <v>315</v>
      </c>
      <c r="J642" s="806"/>
      <c r="K642" s="806"/>
      <c r="L642" s="809"/>
      <c r="M642" s="721"/>
      <c r="N642" s="721"/>
      <c r="O642" s="721"/>
      <c r="P642" s="835"/>
      <c r="Q642" s="667"/>
      <c r="R642" s="667"/>
      <c r="S642" s="834"/>
      <c r="T642" s="834"/>
      <c r="U642" s="836"/>
      <c r="W642" s="5">
        <v>1</v>
      </c>
    </row>
    <row r="643" spans="1:23" ht="15.75" thickBot="1" x14ac:dyDescent="0.3">
      <c r="A643" s="219"/>
      <c r="B643" s="4851"/>
      <c r="C643" s="1298" t="s">
        <v>220</v>
      </c>
      <c r="D643" s="220">
        <v>44887</v>
      </c>
      <c r="E643" s="2763" t="s">
        <v>5518</v>
      </c>
      <c r="F643" s="2757">
        <v>173</v>
      </c>
      <c r="G643" s="222">
        <f>AVERAGE(CPVTFC3SG0065!B26:C26)</f>
        <v>0.98114999999999997</v>
      </c>
      <c r="H643" s="218">
        <f t="shared" ref="H643" si="102">(G643-0.171)/0.0137*50</f>
        <v>2956.7518248175179</v>
      </c>
      <c r="I643" s="2845" t="s">
        <v>315</v>
      </c>
      <c r="J643" s="815"/>
      <c r="K643" s="815"/>
      <c r="L643" s="816"/>
      <c r="M643" s="778"/>
      <c r="N643" s="778"/>
      <c r="O643" s="778"/>
      <c r="P643" s="787"/>
      <c r="Q643" s="668"/>
      <c r="R643" s="668"/>
      <c r="S643" s="786"/>
      <c r="T643" s="786"/>
      <c r="U643" s="788"/>
    </row>
    <row r="644" spans="1:23" x14ac:dyDescent="0.25">
      <c r="A644" s="86">
        <v>531</v>
      </c>
      <c r="B644" s="4843" t="s">
        <v>3067</v>
      </c>
      <c r="C644" s="1296" t="s">
        <v>868</v>
      </c>
      <c r="D644" s="87">
        <v>44832</v>
      </c>
      <c r="E644" s="458" t="s">
        <v>4932</v>
      </c>
      <c r="F644" s="459">
        <v>92</v>
      </c>
      <c r="G644" s="460">
        <f>AVERAGE(CPVTFC3SG0024!H12:I12)</f>
        <v>1.5463499999999999</v>
      </c>
      <c r="H644" s="461">
        <f t="shared" si="84"/>
        <v>5533.2677165354326</v>
      </c>
      <c r="I644" s="1460" t="s">
        <v>315</v>
      </c>
      <c r="J644" s="806"/>
      <c r="K644" s="806"/>
      <c r="L644" s="809"/>
      <c r="M644" s="721"/>
      <c r="N644" s="721"/>
      <c r="O644" s="721"/>
      <c r="P644" s="835"/>
      <c r="Q644" s="667"/>
      <c r="R644" s="667"/>
      <c r="S644" s="834"/>
      <c r="T644" s="834"/>
      <c r="U644" s="836"/>
      <c r="V644" s="286"/>
      <c r="W644" s="5">
        <v>1</v>
      </c>
    </row>
    <row r="645" spans="1:23" ht="15.75" thickBot="1" x14ac:dyDescent="0.3">
      <c r="A645" s="516"/>
      <c r="B645" s="4851"/>
      <c r="C645" s="1298" t="s">
        <v>220</v>
      </c>
      <c r="D645" s="220">
        <v>44887</v>
      </c>
      <c r="E645" s="2763" t="s">
        <v>5518</v>
      </c>
      <c r="F645" s="2757">
        <v>174</v>
      </c>
      <c r="G645" s="222">
        <f>AVERAGE(CPVTFC3SG0065!D26:E26)</f>
        <v>1.71295</v>
      </c>
      <c r="H645" s="218">
        <f t="shared" ref="H645" si="103">(G645-0.171)/0.0137*50</f>
        <v>5627.554744525547</v>
      </c>
      <c r="I645" s="2845" t="s">
        <v>315</v>
      </c>
      <c r="J645" s="815"/>
      <c r="K645" s="815"/>
      <c r="L645" s="816"/>
      <c r="M645" s="778"/>
      <c r="N645" s="778"/>
      <c r="O645" s="778"/>
      <c r="P645" s="787"/>
      <c r="Q645" s="668"/>
      <c r="R645" s="668"/>
      <c r="S645" s="786"/>
      <c r="T645" s="786"/>
      <c r="U645" s="788"/>
      <c r="V645" s="286"/>
    </row>
    <row r="646" spans="1:23" x14ac:dyDescent="0.25">
      <c r="A646" s="456">
        <v>532</v>
      </c>
      <c r="B646" s="4843" t="s">
        <v>3068</v>
      </c>
      <c r="C646" s="1296" t="s">
        <v>868</v>
      </c>
      <c r="D646" s="87">
        <v>44832</v>
      </c>
      <c r="E646" s="458" t="s">
        <v>4932</v>
      </c>
      <c r="F646" s="459">
        <v>93</v>
      </c>
      <c r="G646" s="460">
        <f>AVERAGE(CPVTFC3SG0024!J12:K12)</f>
        <v>1.4197500000000001</v>
      </c>
      <c r="H646" s="461">
        <f t="shared" si="84"/>
        <v>5034.8425196850403</v>
      </c>
      <c r="I646" s="1460" t="s">
        <v>315</v>
      </c>
      <c r="J646" s="806"/>
      <c r="K646" s="806"/>
      <c r="L646" s="809"/>
      <c r="M646" s="721"/>
      <c r="N646" s="721"/>
      <c r="O646" s="721"/>
      <c r="P646" s="835"/>
      <c r="Q646" s="667"/>
      <c r="R646" s="667"/>
      <c r="S646" s="834"/>
      <c r="T646" s="834"/>
      <c r="U646" s="836"/>
      <c r="V646" s="287"/>
      <c r="W646" s="5">
        <v>1</v>
      </c>
    </row>
    <row r="647" spans="1:23" ht="15.75" thickBot="1" x14ac:dyDescent="0.3">
      <c r="A647" s="219"/>
      <c r="B647" s="4851"/>
      <c r="C647" s="1298" t="s">
        <v>220</v>
      </c>
      <c r="D647" s="220">
        <v>44887</v>
      </c>
      <c r="E647" s="2763" t="s">
        <v>5518</v>
      </c>
      <c r="F647" s="2757">
        <v>175</v>
      </c>
      <c r="G647" s="222">
        <f>AVERAGE(CPVTFC3SG0065!F26:G26)</f>
        <v>2.1879</v>
      </c>
      <c r="H647" s="218">
        <f t="shared" ref="H647" si="104">(G647-0.171)/0.0137*50</f>
        <v>7360.9489051094897</v>
      </c>
      <c r="I647" s="2845" t="s">
        <v>315</v>
      </c>
      <c r="J647" s="815"/>
      <c r="K647" s="815"/>
      <c r="L647" s="816"/>
      <c r="M647" s="778"/>
      <c r="N647" s="778"/>
      <c r="O647" s="778"/>
      <c r="P647" s="787"/>
      <c r="Q647" s="668"/>
      <c r="R647" s="668"/>
      <c r="S647" s="786"/>
      <c r="T647" s="786"/>
      <c r="U647" s="788"/>
      <c r="V647" s="287"/>
    </row>
    <row r="648" spans="1:23" x14ac:dyDescent="0.25">
      <c r="A648" s="508">
        <v>533</v>
      </c>
      <c r="B648" s="4843" t="s">
        <v>3069</v>
      </c>
      <c r="C648" s="1297" t="s">
        <v>868</v>
      </c>
      <c r="D648" s="490">
        <v>44832</v>
      </c>
      <c r="E648" s="491" t="s">
        <v>4932</v>
      </c>
      <c r="F648" s="492">
        <v>94</v>
      </c>
      <c r="G648" s="493">
        <f>AVERAGE(CPVTFC3SG0024!L12:M12)</f>
        <v>0.29669999999999996</v>
      </c>
      <c r="H648" s="494">
        <f t="shared" si="84"/>
        <v>613.38582677165346</v>
      </c>
      <c r="I648" s="2296" t="s">
        <v>314</v>
      </c>
      <c r="J648" s="806"/>
      <c r="K648" s="806"/>
      <c r="L648" s="809"/>
      <c r="M648" s="721"/>
      <c r="N648" s="721"/>
      <c r="O648" s="721"/>
      <c r="P648" s="835"/>
      <c r="Q648" s="667"/>
      <c r="R648" s="667"/>
      <c r="S648" s="834"/>
      <c r="T648" s="834"/>
      <c r="U648" s="836"/>
      <c r="V648" s="4876" t="s">
        <v>1416</v>
      </c>
      <c r="W648" s="5">
        <v>1</v>
      </c>
    </row>
    <row r="649" spans="1:23" ht="15.75" thickBot="1" x14ac:dyDescent="0.3">
      <c r="A649" s="516"/>
      <c r="B649" s="4851"/>
      <c r="C649" s="1298" t="s">
        <v>220</v>
      </c>
      <c r="D649" s="220">
        <v>44887</v>
      </c>
      <c r="E649" s="2763" t="s">
        <v>5518</v>
      </c>
      <c r="F649" s="2757">
        <v>176</v>
      </c>
      <c r="G649" s="222">
        <f>AVERAGE(CPVTFC3SG0065!H26:I26)</f>
        <v>3.08195</v>
      </c>
      <c r="H649" s="218">
        <f t="shared" ref="H649" si="105">(G649-0.171)/0.0137*50</f>
        <v>10623.905109489051</v>
      </c>
      <c r="I649" s="2845" t="s">
        <v>315</v>
      </c>
      <c r="J649" s="815"/>
      <c r="K649" s="815"/>
      <c r="L649" s="816"/>
      <c r="M649" s="778"/>
      <c r="N649" s="778"/>
      <c r="O649" s="778"/>
      <c r="P649" s="787"/>
      <c r="Q649" s="668"/>
      <c r="R649" s="668"/>
      <c r="S649" s="786"/>
      <c r="T649" s="786"/>
      <c r="U649" s="788"/>
      <c r="V649" s="4694"/>
    </row>
    <row r="650" spans="1:23" x14ac:dyDescent="0.25">
      <c r="A650" s="488">
        <v>534</v>
      </c>
      <c r="B650" s="4835" t="s">
        <v>3070</v>
      </c>
      <c r="C650" s="1297" t="s">
        <v>868</v>
      </c>
      <c r="D650" s="490">
        <v>44832</v>
      </c>
      <c r="E650" s="491" t="s">
        <v>4932</v>
      </c>
      <c r="F650" s="492">
        <v>95</v>
      </c>
      <c r="G650" s="493">
        <f>AVERAGE(CPVTFC3SG0024!N12:O12)</f>
        <v>0.33099999999999996</v>
      </c>
      <c r="H650" s="494">
        <f t="shared" si="84"/>
        <v>748.4251968503936</v>
      </c>
      <c r="I650" s="2296" t="s">
        <v>314</v>
      </c>
      <c r="J650" s="806"/>
      <c r="K650" s="806"/>
      <c r="L650" s="809"/>
      <c r="M650" s="721"/>
      <c r="N650" s="721"/>
      <c r="O650" s="721"/>
      <c r="P650" s="835"/>
      <c r="Q650" s="667"/>
      <c r="R650" s="667"/>
      <c r="S650" s="834"/>
      <c r="T650" s="834"/>
      <c r="U650" s="836"/>
      <c r="W650" s="5">
        <v>1</v>
      </c>
    </row>
    <row r="651" spans="1:23" ht="15.75" thickBot="1" x14ac:dyDescent="0.3">
      <c r="A651" s="90"/>
      <c r="B651" s="4846"/>
      <c r="C651" s="1298" t="s">
        <v>220</v>
      </c>
      <c r="D651" s="91">
        <v>44887</v>
      </c>
      <c r="E651" s="2766" t="s">
        <v>5518</v>
      </c>
      <c r="F651" s="2758">
        <v>177</v>
      </c>
      <c r="G651" s="595">
        <f>AVERAGE(CPVTFC3SG0065!J26:K26)</f>
        <v>0.54164999999999996</v>
      </c>
      <c r="H651" s="225">
        <f t="shared" ref="H651" si="106">(G651-0.171)/0.0137*50</f>
        <v>1352.737226277372</v>
      </c>
      <c r="I651" s="2846" t="s">
        <v>314</v>
      </c>
      <c r="J651" s="815"/>
      <c r="K651" s="815"/>
      <c r="L651" s="816"/>
      <c r="M651" s="778"/>
      <c r="N651" s="778"/>
      <c r="O651" s="778"/>
      <c r="P651" s="787"/>
      <c r="Q651" s="668"/>
      <c r="R651" s="668"/>
      <c r="S651" s="786"/>
      <c r="T651" s="786"/>
      <c r="U651" s="788"/>
    </row>
    <row r="652" spans="1:23" x14ac:dyDescent="0.25">
      <c r="A652" s="86">
        <v>535</v>
      </c>
      <c r="B652" s="4843" t="s">
        <v>3071</v>
      </c>
      <c r="C652" s="1296" t="s">
        <v>868</v>
      </c>
      <c r="D652" s="87">
        <v>44832</v>
      </c>
      <c r="E652" s="458" t="s">
        <v>4932</v>
      </c>
      <c r="F652" s="459">
        <v>96</v>
      </c>
      <c r="G652" s="460">
        <f>AVERAGE(CPVTFC3SG0024!P12:Q12)</f>
        <v>2.8037000000000001</v>
      </c>
      <c r="H652" s="461">
        <f t="shared" si="84"/>
        <v>10483.464566929135</v>
      </c>
      <c r="I652" s="1460" t="s">
        <v>315</v>
      </c>
      <c r="J652" s="3500">
        <v>44895</v>
      </c>
      <c r="K652" s="145" t="s">
        <v>5572</v>
      </c>
      <c r="L652" s="145">
        <v>34</v>
      </c>
      <c r="M652" s="145">
        <f>AVERAGE(CPVTFC3SG0084!C17:D17)</f>
        <v>1.8371500000000001</v>
      </c>
      <c r="N652" s="4002">
        <f t="shared" ref="N652:N657" si="107">(M652-0.1318)/0.0134*400</f>
        <v>50905.970149253735</v>
      </c>
      <c r="O652" s="4347" t="s">
        <v>315</v>
      </c>
      <c r="P652" s="835"/>
      <c r="Q652" s="667"/>
      <c r="R652" s="667"/>
      <c r="S652" s="834"/>
      <c r="T652" s="834"/>
      <c r="U652" s="836"/>
      <c r="W652" s="5">
        <v>1</v>
      </c>
    </row>
    <row r="653" spans="1:23" ht="15.75" thickBot="1" x14ac:dyDescent="0.3">
      <c r="A653" s="516"/>
      <c r="B653" s="4851"/>
      <c r="C653" s="1298" t="s">
        <v>220</v>
      </c>
      <c r="D653" s="220">
        <v>44887</v>
      </c>
      <c r="E653" s="2763" t="s">
        <v>5518</v>
      </c>
      <c r="F653" s="2757">
        <v>178</v>
      </c>
      <c r="G653" s="222">
        <f>AVERAGE(CPVTFC3SG0065!L26:M26)</f>
        <v>3.02475</v>
      </c>
      <c r="H653" s="218">
        <f t="shared" ref="H653" si="108">(G653-0.171)/0.0137*50</f>
        <v>10415.145985401461</v>
      </c>
      <c r="I653" s="2845" t="s">
        <v>315</v>
      </c>
      <c r="J653" s="4346">
        <v>44895</v>
      </c>
      <c r="K653" s="560" t="s">
        <v>5572</v>
      </c>
      <c r="L653" s="560">
        <v>35</v>
      </c>
      <c r="M653" s="560">
        <f>AVERAGE(CPVTFC3SG0084!E17:F17)</f>
        <v>0.43779999999999997</v>
      </c>
      <c r="N653" s="4016">
        <f t="shared" si="107"/>
        <v>9134.3283582089534</v>
      </c>
      <c r="O653" s="4365" t="s">
        <v>315</v>
      </c>
      <c r="P653" s="787"/>
      <c r="Q653" s="668"/>
      <c r="R653" s="668"/>
      <c r="S653" s="786"/>
      <c r="T653" s="786"/>
      <c r="U653" s="788"/>
    </row>
    <row r="654" spans="1:23" x14ac:dyDescent="0.25">
      <c r="A654" s="456">
        <v>536</v>
      </c>
      <c r="B654" s="4843" t="s">
        <v>3072</v>
      </c>
      <c r="C654" s="1296" t="s">
        <v>868</v>
      </c>
      <c r="D654" s="87">
        <v>44832</v>
      </c>
      <c r="E654" s="458" t="s">
        <v>4932</v>
      </c>
      <c r="F654" s="459">
        <v>97</v>
      </c>
      <c r="G654" s="460">
        <f>AVERAGE(CPVTFC3SG0024!R12:S12)</f>
        <v>1.5888</v>
      </c>
      <c r="H654" s="461">
        <f t="shared" si="84"/>
        <v>5700.393700787401</v>
      </c>
      <c r="I654" s="1460" t="s">
        <v>315</v>
      </c>
      <c r="J654" s="1019"/>
      <c r="K654" s="1020"/>
      <c r="L654" s="659"/>
      <c r="M654" s="667"/>
      <c r="N654" s="661"/>
      <c r="O654" s="721"/>
      <c r="P654" s="835"/>
      <c r="Q654" s="667"/>
      <c r="R654" s="667"/>
      <c r="S654" s="834"/>
      <c r="T654" s="834"/>
      <c r="U654" s="836"/>
      <c r="W654" s="5">
        <v>1</v>
      </c>
    </row>
    <row r="655" spans="1:23" ht="15.75" thickBot="1" x14ac:dyDescent="0.3">
      <c r="A655" s="219"/>
      <c r="B655" s="4851"/>
      <c r="C655" s="1298" t="s">
        <v>220</v>
      </c>
      <c r="D655" s="220">
        <v>44887</v>
      </c>
      <c r="E655" s="2763" t="s">
        <v>5518</v>
      </c>
      <c r="F655" s="2757">
        <v>179</v>
      </c>
      <c r="G655" s="222">
        <f>AVERAGE(CPVTFC3SG0065!N26:O26)</f>
        <v>2.593</v>
      </c>
      <c r="H655" s="218">
        <f t="shared" ref="H655" si="109">(G655-0.171)/0.0137*50</f>
        <v>8839.4160583941612</v>
      </c>
      <c r="I655" s="2845" t="s">
        <v>315</v>
      </c>
      <c r="J655" s="4367">
        <v>44895</v>
      </c>
      <c r="K655" s="4368" t="s">
        <v>5572</v>
      </c>
      <c r="L655" s="4368">
        <v>36</v>
      </c>
      <c r="M655" s="4368">
        <f>AVERAGE(CPVTFC3SG0084!G17:H17)</f>
        <v>0.23615</v>
      </c>
      <c r="N655" s="4369">
        <f t="shared" si="107"/>
        <v>3114.9253731343283</v>
      </c>
      <c r="O655" s="4370" t="s">
        <v>315</v>
      </c>
      <c r="P655" s="787"/>
      <c r="Q655" s="668"/>
      <c r="R655" s="668"/>
      <c r="S655" s="786"/>
      <c r="T655" s="786"/>
      <c r="U655" s="788"/>
    </row>
    <row r="656" spans="1:23" x14ac:dyDescent="0.25">
      <c r="A656" s="86">
        <v>537</v>
      </c>
      <c r="B656" s="4843" t="s">
        <v>3073</v>
      </c>
      <c r="C656" s="1296" t="s">
        <v>868</v>
      </c>
      <c r="D656" s="87">
        <v>44832</v>
      </c>
      <c r="E656" s="458" t="s">
        <v>4932</v>
      </c>
      <c r="F656" s="459">
        <v>98</v>
      </c>
      <c r="G656" s="460">
        <f>AVERAGE(CPVTFC3SG0024!T12:U12)</f>
        <v>0.9143</v>
      </c>
      <c r="H656" s="461">
        <f t="shared" si="84"/>
        <v>3044.8818897637798</v>
      </c>
      <c r="I656" s="1460" t="s">
        <v>315</v>
      </c>
      <c r="J656" s="1019"/>
      <c r="K656" s="1020"/>
      <c r="L656" s="659"/>
      <c r="M656" s="667"/>
      <c r="N656" s="661"/>
      <c r="O656" s="721"/>
      <c r="P656" s="835"/>
      <c r="Q656" s="667"/>
      <c r="R656" s="667"/>
      <c r="S656" s="834"/>
      <c r="T656" s="834"/>
      <c r="U656" s="836"/>
      <c r="W656" s="5">
        <v>1</v>
      </c>
    </row>
    <row r="657" spans="1:23" ht="15.75" thickBot="1" x14ac:dyDescent="0.3">
      <c r="A657" s="516"/>
      <c r="B657" s="4851"/>
      <c r="C657" s="1298" t="s">
        <v>220</v>
      </c>
      <c r="D657" s="220">
        <v>44887</v>
      </c>
      <c r="E657" s="2763" t="s">
        <v>5518</v>
      </c>
      <c r="F657" s="2757">
        <v>180</v>
      </c>
      <c r="G657" s="222">
        <f>AVERAGE(CPVTFC3SG0065!P26:Q26)</f>
        <v>2.8203499999999999</v>
      </c>
      <c r="H657" s="218">
        <f t="shared" ref="H657" si="110">(G657-0.171)/0.0137*50</f>
        <v>9669.1605839416061</v>
      </c>
      <c r="I657" s="2845" t="s">
        <v>315</v>
      </c>
      <c r="J657" s="4367">
        <v>44895</v>
      </c>
      <c r="K657" s="4368" t="s">
        <v>5572</v>
      </c>
      <c r="L657" s="4368">
        <v>37</v>
      </c>
      <c r="M657" s="4368">
        <f>AVERAGE(CPVTFC3SG0084!I17:J17)</f>
        <v>0.27129999999999999</v>
      </c>
      <c r="N657" s="4369">
        <f t="shared" si="107"/>
        <v>4164.179104477611</v>
      </c>
      <c r="O657" s="4370" t="s">
        <v>315</v>
      </c>
      <c r="P657" s="787"/>
      <c r="Q657" s="668"/>
      <c r="R657" s="668"/>
      <c r="S657" s="786"/>
      <c r="T657" s="786"/>
      <c r="U657" s="788"/>
    </row>
    <row r="658" spans="1:23" x14ac:dyDescent="0.25">
      <c r="A658" s="456">
        <v>538</v>
      </c>
      <c r="B658" s="4843" t="s">
        <v>3074</v>
      </c>
      <c r="C658" s="1296" t="s">
        <v>868</v>
      </c>
      <c r="D658" s="87">
        <v>44832</v>
      </c>
      <c r="E658" s="458" t="s">
        <v>4932</v>
      </c>
      <c r="F658" s="459">
        <v>99</v>
      </c>
      <c r="G658" s="460">
        <f>AVERAGE(CPVTFC3SG0024!V12:W12)</f>
        <v>1.2889999999999999</v>
      </c>
      <c r="H658" s="461">
        <f t="shared" si="84"/>
        <v>4520.0787401574798</v>
      </c>
      <c r="I658" s="1460" t="s">
        <v>315</v>
      </c>
      <c r="J658" s="1019"/>
      <c r="K658" s="1020"/>
      <c r="L658" s="659"/>
      <c r="M658" s="667"/>
      <c r="N658" s="661"/>
      <c r="O658" s="721"/>
      <c r="P658" s="835"/>
      <c r="Q658" s="667"/>
      <c r="R658" s="667"/>
      <c r="S658" s="834"/>
      <c r="T658" s="834"/>
      <c r="U658" s="836"/>
      <c r="W658" s="5">
        <v>1</v>
      </c>
    </row>
    <row r="659" spans="1:23" ht="15.75" thickBot="1" x14ac:dyDescent="0.3">
      <c r="A659" s="219"/>
      <c r="B659" s="4851"/>
      <c r="C659" s="1298" t="s">
        <v>220</v>
      </c>
      <c r="D659" s="220">
        <v>44887</v>
      </c>
      <c r="E659" s="2763" t="s">
        <v>5518</v>
      </c>
      <c r="F659" s="2757">
        <v>181</v>
      </c>
      <c r="G659" s="222">
        <f>AVERAGE(CPVTFC3SG0065!R26:S26)</f>
        <v>2.1216999999999997</v>
      </c>
      <c r="H659" s="218">
        <f t="shared" ref="H659" si="111">(G659-0.171)/0.0137*50</f>
        <v>7119.3430656934297</v>
      </c>
      <c r="I659" s="2845" t="s">
        <v>315</v>
      </c>
      <c r="J659" s="963"/>
      <c r="K659" s="1415"/>
      <c r="L659" s="792"/>
      <c r="M659" s="668"/>
      <c r="N659" s="662"/>
      <c r="O659" s="778"/>
      <c r="P659" s="787"/>
      <c r="Q659" s="668"/>
      <c r="R659" s="668"/>
      <c r="S659" s="786"/>
      <c r="T659" s="786"/>
      <c r="U659" s="788"/>
    </row>
    <row r="660" spans="1:23" x14ac:dyDescent="0.25">
      <c r="A660" s="508">
        <v>539</v>
      </c>
      <c r="B660" s="4843" t="s">
        <v>3075</v>
      </c>
      <c r="C660" s="1297" t="s">
        <v>868</v>
      </c>
      <c r="D660" s="490">
        <v>44832</v>
      </c>
      <c r="E660" s="491" t="s">
        <v>4932</v>
      </c>
      <c r="F660" s="492">
        <v>100</v>
      </c>
      <c r="G660" s="493">
        <f>AVERAGE(CPVTFC3SG0024!X12:Y12)</f>
        <v>0.39485000000000003</v>
      </c>
      <c r="H660" s="494">
        <f t="shared" si="84"/>
        <v>999.80314960629926</v>
      </c>
      <c r="I660" s="2296" t="s">
        <v>314</v>
      </c>
      <c r="J660" s="1019"/>
      <c r="K660" s="1020"/>
      <c r="L660" s="659"/>
      <c r="M660" s="667"/>
      <c r="N660" s="661"/>
      <c r="O660" s="721"/>
      <c r="P660" s="835"/>
      <c r="Q660" s="667"/>
      <c r="R660" s="667"/>
      <c r="S660" s="834"/>
      <c r="T660" s="834"/>
      <c r="U660" s="836"/>
      <c r="V660" s="4876" t="s">
        <v>1416</v>
      </c>
      <c r="W660" s="5">
        <v>1</v>
      </c>
    </row>
    <row r="661" spans="1:23" ht="15.75" thickBot="1" x14ac:dyDescent="0.3">
      <c r="A661" s="516"/>
      <c r="B661" s="4851"/>
      <c r="C661" s="1298" t="s">
        <v>220</v>
      </c>
      <c r="D661" s="220">
        <v>44887</v>
      </c>
      <c r="E661" s="2763" t="s">
        <v>5518</v>
      </c>
      <c r="F661" s="2757">
        <v>182</v>
      </c>
      <c r="G661" s="222">
        <f>AVERAGE(CPVTFC3SG0065!T26:U26)</f>
        <v>0.84265000000000001</v>
      </c>
      <c r="H661" s="218">
        <f t="shared" ref="H661" si="112">(G661-0.171)/0.0137*50</f>
        <v>2451.2773722627735</v>
      </c>
      <c r="I661" s="2845" t="s">
        <v>315</v>
      </c>
      <c r="J661" s="963"/>
      <c r="K661" s="1415"/>
      <c r="L661" s="792"/>
      <c r="M661" s="668"/>
      <c r="N661" s="662"/>
      <c r="O661" s="778"/>
      <c r="P661" s="787"/>
      <c r="Q661" s="668"/>
      <c r="R661" s="668"/>
      <c r="S661" s="786"/>
      <c r="T661" s="786"/>
      <c r="U661" s="788"/>
      <c r="V661" s="4694"/>
    </row>
    <row r="662" spans="1:23" x14ac:dyDescent="0.25">
      <c r="A662" s="456">
        <v>540</v>
      </c>
      <c r="B662" s="4843" t="s">
        <v>3076</v>
      </c>
      <c r="C662" s="1296" t="s">
        <v>868</v>
      </c>
      <c r="D662" s="87">
        <v>44832</v>
      </c>
      <c r="E662" s="458" t="s">
        <v>4932</v>
      </c>
      <c r="F662" s="459">
        <v>101</v>
      </c>
      <c r="G662" s="460">
        <f>AVERAGE(CPVTFC3SG0024!B14:C14)</f>
        <v>1.1846999999999999</v>
      </c>
      <c r="H662" s="461">
        <f t="shared" si="84"/>
        <v>4109.4488188976375</v>
      </c>
      <c r="I662" s="1460" t="s">
        <v>315</v>
      </c>
      <c r="J662" s="806"/>
      <c r="K662" s="806"/>
      <c r="L662" s="809"/>
      <c r="M662" s="721"/>
      <c r="N662" s="721"/>
      <c r="O662" s="721"/>
      <c r="P662" s="835"/>
      <c r="Q662" s="667"/>
      <c r="R662" s="667"/>
      <c r="S662" s="834"/>
      <c r="T662" s="834"/>
      <c r="U662" s="836"/>
      <c r="W662" s="5">
        <v>1</v>
      </c>
    </row>
    <row r="663" spans="1:23" ht="15.75" thickBot="1" x14ac:dyDescent="0.3">
      <c r="A663" s="219"/>
      <c r="B663" s="4851"/>
      <c r="C663" s="1298" t="s">
        <v>220</v>
      </c>
      <c r="D663" s="220">
        <v>44887</v>
      </c>
      <c r="E663" s="2763" t="s">
        <v>5518</v>
      </c>
      <c r="F663" s="2757">
        <v>183</v>
      </c>
      <c r="G663" s="222">
        <f>AVERAGE(CPVTFC3SG0065!V26:W26)</f>
        <v>3.0201000000000002</v>
      </c>
      <c r="H663" s="218">
        <f t="shared" ref="H663" si="113">(G663-0.171)/0.0137*50</f>
        <v>10398.175182481753</v>
      </c>
      <c r="I663" s="2845" t="s">
        <v>315</v>
      </c>
      <c r="J663" s="4346">
        <v>44895</v>
      </c>
      <c r="K663" s="560" t="s">
        <v>5572</v>
      </c>
      <c r="L663" s="560">
        <v>38</v>
      </c>
      <c r="M663" s="560">
        <f>AVERAGE(CPVTFC3SG0084!K17:L17)</f>
        <v>0.63969999999999994</v>
      </c>
      <c r="N663" s="4016">
        <f t="shared" ref="N663" si="114">(M663-0.1318)/0.0134*400</f>
        <v>15161.194029850742</v>
      </c>
      <c r="O663" s="4365" t="s">
        <v>315</v>
      </c>
      <c r="P663" s="787"/>
      <c r="Q663" s="668"/>
      <c r="R663" s="668"/>
      <c r="S663" s="786"/>
      <c r="T663" s="786"/>
      <c r="U663" s="788"/>
    </row>
    <row r="664" spans="1:23" x14ac:dyDescent="0.25">
      <c r="A664" s="508">
        <v>541</v>
      </c>
      <c r="B664" s="4843" t="s">
        <v>3077</v>
      </c>
      <c r="C664" s="1297" t="s">
        <v>868</v>
      </c>
      <c r="D664" s="490">
        <v>44832</v>
      </c>
      <c r="E664" s="491" t="s">
        <v>4932</v>
      </c>
      <c r="F664" s="492">
        <v>102</v>
      </c>
      <c r="G664" s="493">
        <f>AVERAGE(CPVTFC3SG0024!D14:E14)</f>
        <v>9.2350000000000002E-2</v>
      </c>
      <c r="H664" s="494">
        <f t="shared" si="84"/>
        <v>-191.14173228346456</v>
      </c>
      <c r="I664" s="1418" t="s">
        <v>314</v>
      </c>
      <c r="J664" s="1019"/>
      <c r="K664" s="1020"/>
      <c r="L664" s="659"/>
      <c r="M664" s="667"/>
      <c r="N664" s="661"/>
      <c r="O664" s="721"/>
      <c r="P664" s="835"/>
      <c r="Q664" s="667"/>
      <c r="R664" s="667"/>
      <c r="S664" s="834"/>
      <c r="T664" s="834"/>
      <c r="U664" s="836"/>
      <c r="V664" s="4876" t="s">
        <v>1416</v>
      </c>
    </row>
    <row r="665" spans="1:23" ht="15.75" thickBot="1" x14ac:dyDescent="0.3">
      <c r="A665" s="537"/>
      <c r="B665" s="4845"/>
      <c r="C665" s="317" t="s">
        <v>220</v>
      </c>
      <c r="D665" s="79">
        <v>44887</v>
      </c>
      <c r="E665" s="2765" t="s">
        <v>5518</v>
      </c>
      <c r="F665" s="2760">
        <v>184</v>
      </c>
      <c r="G665" s="80">
        <f>AVERAGE(CPVTFC3SG0065!X26:Y26)</f>
        <v>0.96684999999999999</v>
      </c>
      <c r="H665" s="81">
        <f t="shared" ref="H665" si="115">(G665-0.171)/0.0137*50</f>
        <v>2904.5620437956204</v>
      </c>
      <c r="I665" s="2853" t="s">
        <v>314</v>
      </c>
      <c r="J665" s="967"/>
      <c r="K665" s="1022"/>
      <c r="L665" s="794"/>
      <c r="M665" s="969"/>
      <c r="N665" s="970"/>
      <c r="O665" s="650"/>
      <c r="P665" s="1586"/>
      <c r="Q665" s="969"/>
      <c r="R665" s="969"/>
      <c r="S665" s="1268"/>
      <c r="T665" s="1268"/>
      <c r="U665" s="2127"/>
      <c r="V665" s="4694"/>
    </row>
    <row r="666" spans="1:23" x14ac:dyDescent="0.25">
      <c r="A666" s="456">
        <v>542</v>
      </c>
      <c r="B666" s="4843" t="s">
        <v>3078</v>
      </c>
      <c r="C666" s="1296" t="s">
        <v>868</v>
      </c>
      <c r="D666" s="87">
        <v>44832</v>
      </c>
      <c r="E666" s="458" t="s">
        <v>4932</v>
      </c>
      <c r="F666" s="459">
        <v>103</v>
      </c>
      <c r="G666" s="460">
        <f>AVERAGE(CPVTFC3SG0024!F14:G14)</f>
        <v>1.00945</v>
      </c>
      <c r="H666" s="461">
        <f t="shared" si="84"/>
        <v>3419.4881889763778</v>
      </c>
      <c r="I666" s="1460" t="s">
        <v>315</v>
      </c>
      <c r="J666" s="1019"/>
      <c r="K666" s="1020"/>
      <c r="L666" s="659"/>
      <c r="M666" s="667"/>
      <c r="N666" s="661"/>
      <c r="O666" s="721"/>
      <c r="P666" s="835"/>
      <c r="Q666" s="667"/>
      <c r="R666" s="667"/>
      <c r="S666" s="834"/>
      <c r="T666" s="834"/>
      <c r="U666" s="836"/>
      <c r="W666" s="5">
        <v>1</v>
      </c>
    </row>
    <row r="667" spans="1:23" ht="15.75" thickBot="1" x14ac:dyDescent="0.3">
      <c r="A667" s="219"/>
      <c r="B667" s="4851"/>
      <c r="C667" s="1298" t="s">
        <v>220</v>
      </c>
      <c r="D667" s="220">
        <v>44887</v>
      </c>
      <c r="E667" s="2852" t="s">
        <v>5523</v>
      </c>
      <c r="F667" s="2757">
        <v>1</v>
      </c>
      <c r="G667" s="222">
        <f>AVERAGE(CPVTFC3SG0066!C11:D11)</f>
        <v>2.83765</v>
      </c>
      <c r="H667" s="218">
        <f>(G667-0.1622)/0.0135*50</f>
        <v>9909.0740740740748</v>
      </c>
      <c r="I667" s="2845" t="s">
        <v>315</v>
      </c>
      <c r="J667" s="4346">
        <v>44895</v>
      </c>
      <c r="K667" s="560" t="s">
        <v>5572</v>
      </c>
      <c r="L667" s="560">
        <v>39</v>
      </c>
      <c r="M667" s="560">
        <f>AVERAGE(CPVTFC3SG0084!M17:N17)</f>
        <v>0.36929999999999996</v>
      </c>
      <c r="N667" s="4016">
        <f t="shared" ref="N667" si="116">(M667-0.1318)/0.0134*400</f>
        <v>7089.552238805969</v>
      </c>
      <c r="O667" s="4365" t="s">
        <v>315</v>
      </c>
      <c r="P667" s="787"/>
      <c r="Q667" s="668"/>
      <c r="R667" s="668"/>
      <c r="S667" s="786"/>
      <c r="T667" s="786"/>
      <c r="U667" s="788"/>
    </row>
    <row r="668" spans="1:23" x14ac:dyDescent="0.25">
      <c r="A668" s="592">
        <v>543</v>
      </c>
      <c r="B668" s="4838" t="s">
        <v>3079</v>
      </c>
      <c r="C668" s="1172" t="s">
        <v>868</v>
      </c>
      <c r="D668" s="125">
        <v>44832</v>
      </c>
      <c r="E668" s="390" t="s">
        <v>4932</v>
      </c>
      <c r="F668" s="449">
        <v>104</v>
      </c>
      <c r="G668" s="502">
        <f>AVERAGE(CPVTFC3SG0024!H14:I14)</f>
        <v>1.6046</v>
      </c>
      <c r="H668" s="503">
        <f t="shared" si="84"/>
        <v>5762.5984251968503</v>
      </c>
      <c r="I668" s="2851" t="s">
        <v>315</v>
      </c>
      <c r="J668" s="1005"/>
      <c r="K668" s="1006"/>
      <c r="L668" s="959"/>
      <c r="M668" s="830"/>
      <c r="N668" s="831"/>
      <c r="O668" s="656"/>
      <c r="P668" s="2331">
        <v>44883</v>
      </c>
      <c r="Q668" s="2245" t="s">
        <v>5500</v>
      </c>
      <c r="R668" s="375">
        <v>175</v>
      </c>
      <c r="S668" s="375">
        <f>AVERAGE(CPVTFC3SG0061!F26:G26)</f>
        <v>0.27995000000000003</v>
      </c>
      <c r="T668" s="85">
        <f t="shared" ref="T668:T684" si="117">(S668-0.1248)/0.014*66</f>
        <v>731.42142857142869</v>
      </c>
      <c r="U668" s="2304" t="s">
        <v>314</v>
      </c>
      <c r="W668" s="5">
        <v>1</v>
      </c>
    </row>
    <row r="669" spans="1:23" ht="15.75" thickBot="1" x14ac:dyDescent="0.3">
      <c r="A669" s="537"/>
      <c r="B669" s="4839"/>
      <c r="C669" s="317" t="s">
        <v>5448</v>
      </c>
      <c r="D669" s="2084"/>
      <c r="E669" s="2085"/>
      <c r="F669" s="1586"/>
      <c r="G669" s="1391"/>
      <c r="H669" s="1393"/>
      <c r="I669" s="2880"/>
      <c r="J669" s="967"/>
      <c r="K669" s="1022"/>
      <c r="L669" s="794"/>
      <c r="M669" s="969"/>
      <c r="N669" s="970"/>
      <c r="O669" s="650"/>
      <c r="P669" s="1785">
        <v>44883</v>
      </c>
      <c r="Q669" s="2215" t="s">
        <v>5500</v>
      </c>
      <c r="R669" s="173">
        <v>176</v>
      </c>
      <c r="S669" s="173">
        <f>AVERAGE(CPVTFC3SG0061!H26:I26)</f>
        <v>2.5767500000000001</v>
      </c>
      <c r="T669" s="81">
        <f t="shared" si="117"/>
        <v>11559.192857142856</v>
      </c>
      <c r="U669" s="2436" t="s">
        <v>315</v>
      </c>
    </row>
    <row r="670" spans="1:23" x14ac:dyDescent="0.25">
      <c r="A670" s="456">
        <v>544</v>
      </c>
      <c r="B670" s="4838" t="s">
        <v>3080</v>
      </c>
      <c r="C670" s="1296" t="s">
        <v>868</v>
      </c>
      <c r="D670" s="87">
        <v>44832</v>
      </c>
      <c r="E670" s="458" t="s">
        <v>4932</v>
      </c>
      <c r="F670" s="459">
        <v>105</v>
      </c>
      <c r="G670" s="460">
        <f>AVERAGE(CPVTFC3SG0024!J14:K14)</f>
        <v>0.68680000000000008</v>
      </c>
      <c r="H670" s="461">
        <f t="shared" si="84"/>
        <v>2149.212598425197</v>
      </c>
      <c r="I670" s="1460" t="s">
        <v>315</v>
      </c>
      <c r="J670" s="806"/>
      <c r="K670" s="806"/>
      <c r="L670" s="809"/>
      <c r="M670" s="721"/>
      <c r="N670" s="721"/>
      <c r="O670" s="721"/>
      <c r="P670" s="2329">
        <v>44883</v>
      </c>
      <c r="Q670" s="2197" t="s">
        <v>5500</v>
      </c>
      <c r="R670" s="492">
        <v>177</v>
      </c>
      <c r="S670" s="492">
        <f>AVERAGE(CPVTFC3SG0061!J26:K26)</f>
        <v>0.17030000000000001</v>
      </c>
      <c r="T670" s="622">
        <f t="shared" si="117"/>
        <v>214.50000000000006</v>
      </c>
      <c r="U670" s="2302" t="s">
        <v>314</v>
      </c>
      <c r="W670" s="5">
        <v>1</v>
      </c>
    </row>
    <row r="671" spans="1:23" x14ac:dyDescent="0.25">
      <c r="A671" s="597"/>
      <c r="B671" s="4839"/>
      <c r="C671" s="330" t="s">
        <v>5448</v>
      </c>
      <c r="D671" s="1149"/>
      <c r="E671" s="1264"/>
      <c r="F671" s="695"/>
      <c r="G671" s="892"/>
      <c r="H671" s="894"/>
      <c r="I671" s="1439"/>
      <c r="J671" s="841"/>
      <c r="K671" s="841"/>
      <c r="L671" s="842"/>
      <c r="M671" s="642"/>
      <c r="N671" s="642"/>
      <c r="O671" s="642"/>
      <c r="P671" s="267">
        <v>44894</v>
      </c>
      <c r="Q671" s="268" t="s">
        <v>5593</v>
      </c>
      <c r="R671" s="268">
        <v>57</v>
      </c>
      <c r="S671" s="268">
        <f>AVERAGE(CPVTFC3SG0081!E21:F21)</f>
        <v>0.16325000000000001</v>
      </c>
      <c r="T671" s="343">
        <f t="shared" ref="T671:T672" si="118">(S671-0.1617)/0.0141*66</f>
        <v>7.2553191489361506</v>
      </c>
      <c r="U671" s="1781" t="s">
        <v>314</v>
      </c>
    </row>
    <row r="672" spans="1:23" ht="15.75" thickBot="1" x14ac:dyDescent="0.3">
      <c r="A672" s="219"/>
      <c r="B672" s="4840"/>
      <c r="C672" s="1298" t="s">
        <v>863</v>
      </c>
      <c r="D672" s="1383"/>
      <c r="E672" s="1384"/>
      <c r="F672" s="787"/>
      <c r="G672" s="1385"/>
      <c r="H672" s="1386"/>
      <c r="I672" s="1441"/>
      <c r="J672" s="815"/>
      <c r="K672" s="815"/>
      <c r="L672" s="816"/>
      <c r="M672" s="778"/>
      <c r="N672" s="778"/>
      <c r="O672" s="778"/>
      <c r="P672" s="3800">
        <v>44894</v>
      </c>
      <c r="Q672" s="1783" t="s">
        <v>5593</v>
      </c>
      <c r="R672" s="1783">
        <v>58</v>
      </c>
      <c r="S672" s="1783">
        <f>AVERAGE(CPVTFC3SG0081!G21:H21)</f>
        <v>0.158</v>
      </c>
      <c r="T672" s="469">
        <f t="shared" si="118"/>
        <v>-17.319148936170254</v>
      </c>
      <c r="U672" s="1784" t="s">
        <v>314</v>
      </c>
    </row>
    <row r="673" spans="1:23" x14ac:dyDescent="0.25">
      <c r="A673" s="584">
        <v>545</v>
      </c>
      <c r="B673" s="4850" t="s">
        <v>3081</v>
      </c>
      <c r="C673" s="1789" t="s">
        <v>868</v>
      </c>
      <c r="D673" s="83">
        <v>44832</v>
      </c>
      <c r="E673" s="389" t="s">
        <v>4932</v>
      </c>
      <c r="F673" s="375">
        <v>106</v>
      </c>
      <c r="G673" s="511">
        <f>AVERAGE(CPVTFC3SG0024!L14:M14)</f>
        <v>9.9250000000000005E-2</v>
      </c>
      <c r="H673" s="500">
        <f t="shared" si="84"/>
        <v>-163.97637795275588</v>
      </c>
      <c r="I673" s="1417" t="s">
        <v>314</v>
      </c>
      <c r="J673" s="1005"/>
      <c r="K673" s="1006"/>
      <c r="L673" s="959"/>
      <c r="M673" s="830"/>
      <c r="N673" s="831"/>
      <c r="O673" s="656"/>
      <c r="P673" s="1288"/>
      <c r="Q673" s="830"/>
      <c r="R673" s="830"/>
      <c r="S673" s="1271"/>
      <c r="T673" s="1271"/>
      <c r="U673" s="2131"/>
      <c r="V673" s="286"/>
    </row>
    <row r="674" spans="1:23" ht="15.75" thickBot="1" x14ac:dyDescent="0.3">
      <c r="A674" s="462"/>
      <c r="B674" s="4842"/>
      <c r="C674" s="1301" t="s">
        <v>220</v>
      </c>
      <c r="D674" s="91">
        <v>44887</v>
      </c>
      <c r="E674" s="2856" t="s">
        <v>5523</v>
      </c>
      <c r="F674" s="2758">
        <v>2</v>
      </c>
      <c r="G674" s="595">
        <f>AVERAGE(CPVTFC3SG0066!E11:F11)</f>
        <v>0.1673</v>
      </c>
      <c r="H674" s="225">
        <f>(G674-0.1622)/0.0135*50</f>
        <v>18.888888888888864</v>
      </c>
      <c r="I674" s="2846" t="s">
        <v>314</v>
      </c>
      <c r="J674" s="963"/>
      <c r="K674" s="1415"/>
      <c r="L674" s="792"/>
      <c r="M674" s="668"/>
      <c r="N674" s="662"/>
      <c r="O674" s="778"/>
      <c r="P674" s="787"/>
      <c r="Q674" s="668"/>
      <c r="R674" s="668"/>
      <c r="S674" s="786"/>
      <c r="T674" s="786"/>
      <c r="U674" s="788"/>
      <c r="V674" s="286"/>
    </row>
    <row r="675" spans="1:23" ht="15.75" thickBot="1" x14ac:dyDescent="0.3">
      <c r="A675" s="1523">
        <v>546</v>
      </c>
      <c r="B675" s="2160" t="s">
        <v>3082</v>
      </c>
      <c r="C675" s="2160" t="s">
        <v>868</v>
      </c>
      <c r="D675" s="683">
        <v>44832</v>
      </c>
      <c r="E675" s="2239" t="s">
        <v>4932</v>
      </c>
      <c r="F675" s="2240">
        <v>107</v>
      </c>
      <c r="G675" s="539">
        <f>AVERAGE(CPVTFC3SG0024!N14:O14)</f>
        <v>2.8041999999999998</v>
      </c>
      <c r="H675" s="555">
        <f t="shared" si="84"/>
        <v>10485.433070866142</v>
      </c>
      <c r="I675" s="2828" t="s">
        <v>315</v>
      </c>
      <c r="J675" s="1507"/>
      <c r="K675" s="1507"/>
      <c r="L675" s="1508"/>
      <c r="M675" s="1509"/>
      <c r="N675" s="1509"/>
      <c r="O675" s="2027"/>
      <c r="P675" s="2857">
        <v>44883</v>
      </c>
      <c r="Q675" s="2858" t="s">
        <v>5500</v>
      </c>
      <c r="R675" s="2240">
        <v>178</v>
      </c>
      <c r="S675" s="2240">
        <f>AVERAGE(CPVTFC3SG0061!L26:M26)</f>
        <v>1.2759999999999998</v>
      </c>
      <c r="T675" s="1024">
        <f t="shared" si="117"/>
        <v>5427.085714285713</v>
      </c>
      <c r="U675" s="2859" t="s">
        <v>315</v>
      </c>
      <c r="V675" s="287"/>
      <c r="W675" s="5">
        <v>1</v>
      </c>
    </row>
    <row r="676" spans="1:23" ht="15.75" thickBot="1" x14ac:dyDescent="0.3">
      <c r="A676" s="531">
        <v>547</v>
      </c>
      <c r="B676" s="2201" t="s">
        <v>3083</v>
      </c>
      <c r="C676" s="2201" t="s">
        <v>868</v>
      </c>
      <c r="D676" s="676">
        <v>44832</v>
      </c>
      <c r="E676" s="1463" t="s">
        <v>4932</v>
      </c>
      <c r="F676" s="1464">
        <v>108</v>
      </c>
      <c r="G676" s="587">
        <f>AVERAGE(CPVTFC3SG0024!P14:Q14)</f>
        <v>1.5483500000000001</v>
      </c>
      <c r="H676" s="553">
        <f t="shared" si="84"/>
        <v>5541.141732283465</v>
      </c>
      <c r="I676" s="1465" t="s">
        <v>315</v>
      </c>
      <c r="J676" s="1466"/>
      <c r="K676" s="1467"/>
      <c r="L676" s="1468"/>
      <c r="M676" s="1469"/>
      <c r="N676" s="1470"/>
      <c r="O676" s="1471"/>
      <c r="P676" s="2330">
        <v>44883</v>
      </c>
      <c r="Q676" s="2243" t="s">
        <v>5500</v>
      </c>
      <c r="R676" s="1521">
        <v>179</v>
      </c>
      <c r="S676" s="1521">
        <f>AVERAGE(CPVTFC3SG0061!N26:O26)</f>
        <v>0.20829999999999999</v>
      </c>
      <c r="T676" s="1193">
        <f t="shared" si="117"/>
        <v>393.64285714285711</v>
      </c>
      <c r="U676" s="2300" t="s">
        <v>314</v>
      </c>
      <c r="W676" s="5">
        <v>1</v>
      </c>
    </row>
    <row r="677" spans="1:23" x14ac:dyDescent="0.25">
      <c r="A677" s="456">
        <v>548</v>
      </c>
      <c r="B677" s="4843" t="s">
        <v>3084</v>
      </c>
      <c r="C677" s="1296" t="s">
        <v>868</v>
      </c>
      <c r="D677" s="87">
        <v>44832</v>
      </c>
      <c r="E677" s="458" t="s">
        <v>4932</v>
      </c>
      <c r="F677" s="459">
        <v>109</v>
      </c>
      <c r="G677" s="460">
        <f>AVERAGE(CPVTFC3SG0024!R14:S14)</f>
        <v>0.54970000000000008</v>
      </c>
      <c r="H677" s="461">
        <f t="shared" si="84"/>
        <v>1609.4488188976381</v>
      </c>
      <c r="I677" s="2366" t="s">
        <v>315</v>
      </c>
      <c r="J677" s="1019"/>
      <c r="K677" s="1020"/>
      <c r="L677" s="659"/>
      <c r="M677" s="667"/>
      <c r="N677" s="661"/>
      <c r="O677" s="721"/>
      <c r="P677" s="2329">
        <v>44883</v>
      </c>
      <c r="Q677" s="2197" t="s">
        <v>5500</v>
      </c>
      <c r="R677" s="492">
        <v>180</v>
      </c>
      <c r="S677" s="492">
        <f>AVERAGE(CPVTFC3SG0061!P26:Q26)</f>
        <v>0.14579999999999999</v>
      </c>
      <c r="T677" s="622">
        <f t="shared" si="117"/>
        <v>98.999999999999957</v>
      </c>
      <c r="U677" s="2302" t="s">
        <v>314</v>
      </c>
      <c r="W677" s="5">
        <v>1</v>
      </c>
    </row>
    <row r="678" spans="1:23" x14ac:dyDescent="0.25">
      <c r="A678" s="597"/>
      <c r="B678" s="4844"/>
      <c r="C678" s="330" t="s">
        <v>5448</v>
      </c>
      <c r="D678" s="1149"/>
      <c r="E678" s="1264"/>
      <c r="F678" s="695"/>
      <c r="G678" s="892"/>
      <c r="H678" s="894"/>
      <c r="I678" s="1439"/>
      <c r="J678" s="875"/>
      <c r="K678" s="876"/>
      <c r="L678" s="877"/>
      <c r="M678" s="645"/>
      <c r="N678" s="646"/>
      <c r="O678" s="642"/>
      <c r="P678" s="847">
        <v>44894</v>
      </c>
      <c r="Q678" s="848" t="s">
        <v>5593</v>
      </c>
      <c r="R678" s="848">
        <v>59</v>
      </c>
      <c r="S678" s="848">
        <f>AVERAGE(CPVTFC3SG0081!I21:J21)</f>
        <v>1.59205</v>
      </c>
      <c r="T678" s="344">
        <f t="shared" ref="T678:T679" si="119">(S678-0.1617)/0.0141*66</f>
        <v>6695.255319148936</v>
      </c>
      <c r="U678" s="3777" t="s">
        <v>315</v>
      </c>
    </row>
    <row r="679" spans="1:23" ht="15.75" thickBot="1" x14ac:dyDescent="0.3">
      <c r="A679" s="598"/>
      <c r="B679" s="4845"/>
      <c r="C679" s="317" t="s">
        <v>863</v>
      </c>
      <c r="D679" s="2084"/>
      <c r="E679" s="2085"/>
      <c r="F679" s="1586"/>
      <c r="G679" s="1391"/>
      <c r="H679" s="1393"/>
      <c r="I679" s="2880"/>
      <c r="J679" s="967"/>
      <c r="K679" s="1022"/>
      <c r="L679" s="794"/>
      <c r="M679" s="969"/>
      <c r="N679" s="970"/>
      <c r="O679" s="650"/>
      <c r="P679" s="3826">
        <v>44894</v>
      </c>
      <c r="Q679" s="3827" t="s">
        <v>5593</v>
      </c>
      <c r="R679" s="3827">
        <v>60</v>
      </c>
      <c r="S679" s="3827">
        <f>AVERAGE(CPVTFC3SG0081!K21:L21)</f>
        <v>1.1022500000000002</v>
      </c>
      <c r="T679" s="507">
        <f t="shared" si="119"/>
        <v>4402.5744680851076</v>
      </c>
      <c r="U679" s="3828" t="s">
        <v>315</v>
      </c>
    </row>
    <row r="680" spans="1:23" x14ac:dyDescent="0.25">
      <c r="A680" s="508">
        <v>549</v>
      </c>
      <c r="B680" s="4841" t="s">
        <v>3085</v>
      </c>
      <c r="C680" s="1297" t="s">
        <v>868</v>
      </c>
      <c r="D680" s="490">
        <v>44832</v>
      </c>
      <c r="E680" s="491" t="s">
        <v>4932</v>
      </c>
      <c r="F680" s="492">
        <v>110</v>
      </c>
      <c r="G680" s="493">
        <f>AVERAGE(CPVTFC3SG0024!T14:U14)</f>
        <v>0.38285000000000002</v>
      </c>
      <c r="H680" s="494">
        <f t="shared" si="84"/>
        <v>952.55905511811034</v>
      </c>
      <c r="I680" s="2296" t="s">
        <v>314</v>
      </c>
      <c r="J680" s="806"/>
      <c r="K680" s="806"/>
      <c r="L680" s="809"/>
      <c r="M680" s="721"/>
      <c r="N680" s="721"/>
      <c r="O680" s="721"/>
      <c r="P680" s="2329">
        <v>44883</v>
      </c>
      <c r="Q680" s="2197" t="s">
        <v>5500</v>
      </c>
      <c r="R680" s="492">
        <v>181</v>
      </c>
      <c r="S680" s="492">
        <f>AVERAGE(CPVTFC3SG0061!R26:S26)</f>
        <v>0.14555000000000001</v>
      </c>
      <c r="T680" s="622">
        <f t="shared" si="117"/>
        <v>97.821428571428669</v>
      </c>
      <c r="U680" s="2302" t="s">
        <v>314</v>
      </c>
      <c r="V680" s="286"/>
      <c r="W680" s="5">
        <v>1</v>
      </c>
    </row>
    <row r="681" spans="1:23" x14ac:dyDescent="0.25">
      <c r="A681" s="585"/>
      <c r="B681" s="4850"/>
      <c r="C681" s="320" t="s">
        <v>5448</v>
      </c>
      <c r="D681" s="1149"/>
      <c r="E681" s="1264"/>
      <c r="F681" s="695"/>
      <c r="G681" s="892"/>
      <c r="H681" s="894"/>
      <c r="I681" s="1439"/>
      <c r="J681" s="841"/>
      <c r="K681" s="841"/>
      <c r="L681" s="842"/>
      <c r="M681" s="642"/>
      <c r="N681" s="642"/>
      <c r="O681" s="642"/>
      <c r="P681" s="2340">
        <v>44883</v>
      </c>
      <c r="Q681" s="2208" t="s">
        <v>5500</v>
      </c>
      <c r="R681" s="102">
        <v>182</v>
      </c>
      <c r="S681" s="102">
        <f>AVERAGE(CPVTFC3SG0061!T26:U26)</f>
        <v>0.1244</v>
      </c>
      <c r="T681" s="13">
        <f t="shared" si="117"/>
        <v>-1.8857142857142741</v>
      </c>
      <c r="U681" s="2380" t="s">
        <v>314</v>
      </c>
      <c r="V681" s="286"/>
    </row>
    <row r="682" spans="1:23" ht="15.75" thickBot="1" x14ac:dyDescent="0.3">
      <c r="A682" s="462"/>
      <c r="B682" s="4842"/>
      <c r="C682" s="1301" t="s">
        <v>863</v>
      </c>
      <c r="D682" s="1383"/>
      <c r="E682" s="1384"/>
      <c r="F682" s="787"/>
      <c r="G682" s="1385"/>
      <c r="H682" s="1386"/>
      <c r="I682" s="1441"/>
      <c r="J682" s="815"/>
      <c r="K682" s="815"/>
      <c r="L682" s="816"/>
      <c r="M682" s="778"/>
      <c r="N682" s="778"/>
      <c r="O682" s="778"/>
      <c r="P682" s="3800">
        <v>44894</v>
      </c>
      <c r="Q682" s="1783" t="s">
        <v>5593</v>
      </c>
      <c r="R682" s="1783">
        <v>61</v>
      </c>
      <c r="S682" s="1783">
        <f>AVERAGE(CPVTFC3SG0081!M21:N21)</f>
        <v>0.13755000000000001</v>
      </c>
      <c r="T682" s="469">
        <f t="shared" ref="T682" si="120">(S682-0.1617)/0.0141*66</f>
        <v>-113.04255319148938</v>
      </c>
      <c r="U682" s="1784" t="s">
        <v>314</v>
      </c>
      <c r="V682" s="286"/>
    </row>
    <row r="683" spans="1:23" ht="15.75" thickBot="1" x14ac:dyDescent="0.3">
      <c r="A683" s="1225">
        <v>550</v>
      </c>
      <c r="B683" s="2202" t="s">
        <v>3086</v>
      </c>
      <c r="C683" s="2202" t="s">
        <v>868</v>
      </c>
      <c r="D683" s="471">
        <v>44832</v>
      </c>
      <c r="E683" s="1520" t="s">
        <v>4932</v>
      </c>
      <c r="F683" s="1521">
        <v>111</v>
      </c>
      <c r="G683" s="523">
        <f>AVERAGE(CPVTFC3SG0024!V14:W14)</f>
        <v>0.1176</v>
      </c>
      <c r="H683" s="521">
        <f t="shared" si="84"/>
        <v>-91.732283464566933</v>
      </c>
      <c r="I683" s="2303" t="s">
        <v>314</v>
      </c>
      <c r="J683" s="2049"/>
      <c r="K683" s="2049"/>
      <c r="L683" s="2050"/>
      <c r="M683" s="1973"/>
      <c r="N683" s="1973"/>
      <c r="O683" s="1471"/>
      <c r="P683" s="2330">
        <v>44883</v>
      </c>
      <c r="Q683" s="2243" t="s">
        <v>5500</v>
      </c>
      <c r="R683" s="1521">
        <v>183</v>
      </c>
      <c r="S683" s="1521">
        <f>AVERAGE(CPVTFC3SG0061!V26:W26)</f>
        <v>0.12504999999999999</v>
      </c>
      <c r="T683" s="1193">
        <f t="shared" si="117"/>
        <v>1.1785714285714297</v>
      </c>
      <c r="U683" s="2300" t="s">
        <v>314</v>
      </c>
      <c r="V683" s="287"/>
    </row>
    <row r="684" spans="1:23" ht="15.75" thickBot="1" x14ac:dyDescent="0.3">
      <c r="A684" s="2863">
        <v>551</v>
      </c>
      <c r="B684" s="2159" t="s">
        <v>3087</v>
      </c>
      <c r="C684" s="2159" t="s">
        <v>868</v>
      </c>
      <c r="D684" s="2010">
        <v>44832</v>
      </c>
      <c r="E684" s="2011" t="s">
        <v>4932</v>
      </c>
      <c r="F684" s="2012">
        <v>112</v>
      </c>
      <c r="G684" s="535">
        <f>AVERAGE(CPVTFC3SG0024!X14:Y14)</f>
        <v>2.7281500000000003</v>
      </c>
      <c r="H684" s="548">
        <f t="shared" si="84"/>
        <v>10186.023622047245</v>
      </c>
      <c r="I684" s="2298" t="s">
        <v>315</v>
      </c>
      <c r="J684" s="2015"/>
      <c r="K684" s="2015"/>
      <c r="L684" s="2016"/>
      <c r="M684" s="2017"/>
      <c r="N684" s="2017"/>
      <c r="O684" s="861"/>
      <c r="P684" s="2257">
        <v>44883</v>
      </c>
      <c r="Q684" s="2229" t="s">
        <v>5500</v>
      </c>
      <c r="R684" s="2012">
        <v>184</v>
      </c>
      <c r="S684" s="2012">
        <f>AVERAGE(CPVTFC3SG0061!X26:Y26)</f>
        <v>1.3786499999999999</v>
      </c>
      <c r="T684" s="2013">
        <f t="shared" si="117"/>
        <v>5911.0071428571428</v>
      </c>
      <c r="U684" s="2324" t="s">
        <v>315</v>
      </c>
      <c r="W684" s="5">
        <v>1</v>
      </c>
    </row>
    <row r="685" spans="1:23" x14ac:dyDescent="0.25">
      <c r="A685" s="528">
        <v>552</v>
      </c>
      <c r="B685" s="4841" t="s">
        <v>3088</v>
      </c>
      <c r="C685" s="1272" t="s">
        <v>868</v>
      </c>
      <c r="D685" s="490">
        <v>44832</v>
      </c>
      <c r="E685" s="491" t="s">
        <v>4932</v>
      </c>
      <c r="F685" s="492">
        <v>113</v>
      </c>
      <c r="G685" s="493">
        <f>AVERAGE(CPVTFC3SG0024!B16:C16)</f>
        <v>0.18204999999999999</v>
      </c>
      <c r="H685" s="494">
        <f t="shared" si="84"/>
        <v>162.007874015748</v>
      </c>
      <c r="I685" s="1436" t="s">
        <v>314</v>
      </c>
      <c r="J685" s="806"/>
      <c r="K685" s="806"/>
      <c r="L685" s="809"/>
      <c r="M685" s="721"/>
      <c r="N685" s="721"/>
      <c r="O685" s="1299"/>
      <c r="P685" s="835"/>
      <c r="Q685" s="667"/>
      <c r="R685" s="667"/>
      <c r="S685" s="834"/>
      <c r="T685" s="834"/>
      <c r="U685" s="836"/>
    </row>
    <row r="686" spans="1:23" ht="15.75" thickBot="1" x14ac:dyDescent="0.3">
      <c r="A686" s="2865"/>
      <c r="B686" s="4842"/>
      <c r="C686" s="2188" t="s">
        <v>220</v>
      </c>
      <c r="D686" s="91">
        <v>44887</v>
      </c>
      <c r="E686" s="2856" t="s">
        <v>5523</v>
      </c>
      <c r="F686" s="2758">
        <v>4</v>
      </c>
      <c r="G686" s="595">
        <f>AVERAGE(CPVTFC3SG0066!I11:J11)</f>
        <v>0.41785</v>
      </c>
      <c r="H686" s="225">
        <f>(G686-0.1622)/0.0135*50</f>
        <v>946.85185185185185</v>
      </c>
      <c r="I686" s="2846" t="s">
        <v>314</v>
      </c>
      <c r="J686" s="1507"/>
      <c r="K686" s="1507"/>
      <c r="L686" s="1508"/>
      <c r="M686" s="1509"/>
      <c r="N686" s="1509"/>
      <c r="O686" s="2027"/>
      <c r="P686" s="2022"/>
      <c r="Q686" s="1257"/>
      <c r="R686" s="1257"/>
      <c r="S686" s="1256"/>
      <c r="T686" s="1256"/>
      <c r="U686" s="1756"/>
    </row>
    <row r="687" spans="1:23" x14ac:dyDescent="0.25">
      <c r="A687" s="86">
        <v>553</v>
      </c>
      <c r="B687" s="4838" t="s">
        <v>3089</v>
      </c>
      <c r="C687" s="1381" t="s">
        <v>868</v>
      </c>
      <c r="D687" s="87">
        <v>44832</v>
      </c>
      <c r="E687" s="458" t="s">
        <v>4932</v>
      </c>
      <c r="F687" s="459">
        <v>114</v>
      </c>
      <c r="G687" s="460">
        <f>AVERAGE(CPVTFC3SG0024!D16:E16)</f>
        <v>1.5448</v>
      </c>
      <c r="H687" s="461">
        <f t="shared" si="84"/>
        <v>5527.1653543307093</v>
      </c>
      <c r="I687" s="1382" t="s">
        <v>315</v>
      </c>
      <c r="J687" s="806"/>
      <c r="K687" s="806"/>
      <c r="L687" s="809"/>
      <c r="M687" s="721"/>
      <c r="N687" s="721"/>
      <c r="O687" s="1299"/>
      <c r="P687" s="835"/>
      <c r="Q687" s="667"/>
      <c r="R687" s="667"/>
      <c r="S687" s="834"/>
      <c r="T687" s="834"/>
      <c r="U687" s="836"/>
      <c r="W687" s="5">
        <v>1</v>
      </c>
    </row>
    <row r="688" spans="1:23" ht="15.75" thickBot="1" x14ac:dyDescent="0.3">
      <c r="A688" s="537"/>
      <c r="B688" s="4839"/>
      <c r="C688" s="336" t="s">
        <v>220</v>
      </c>
      <c r="D688" s="79">
        <v>44887</v>
      </c>
      <c r="E688" s="2867" t="s">
        <v>5523</v>
      </c>
      <c r="F688" s="2760">
        <v>5</v>
      </c>
      <c r="G688" s="80">
        <f>AVERAGE(CPVTFC3SG0066!K11:L11)</f>
        <v>2.3710499999999999</v>
      </c>
      <c r="H688" s="81">
        <f>(G688-0.1622)/0.0135*50</f>
        <v>8180.9259259259261</v>
      </c>
      <c r="I688" s="2853" t="s">
        <v>315</v>
      </c>
      <c r="J688" s="4522">
        <v>44895</v>
      </c>
      <c r="K688" s="4493" t="s">
        <v>5572</v>
      </c>
      <c r="L688" s="4493">
        <v>40</v>
      </c>
      <c r="M688" s="4493">
        <f>AVERAGE(CPVTFC3SG0084!O17:P17)</f>
        <v>0.19235000000000002</v>
      </c>
      <c r="N688" s="4523">
        <f t="shared" ref="N688:N692" si="121">(M688-0.1318)/0.0134*400</f>
        <v>1807.4626865671646</v>
      </c>
      <c r="O688" s="4524" t="s">
        <v>315</v>
      </c>
      <c r="P688" s="1586"/>
      <c r="Q688" s="969"/>
      <c r="R688" s="969"/>
      <c r="S688" s="1268"/>
      <c r="T688" s="1268"/>
      <c r="U688" s="2127"/>
    </row>
    <row r="689" spans="1:23" x14ac:dyDescent="0.25">
      <c r="A689" s="456">
        <v>554</v>
      </c>
      <c r="B689" s="4843" t="s">
        <v>3090</v>
      </c>
      <c r="C689" s="1296" t="s">
        <v>868</v>
      </c>
      <c r="D689" s="87">
        <v>44832</v>
      </c>
      <c r="E689" s="458" t="s">
        <v>4932</v>
      </c>
      <c r="F689" s="459">
        <v>115</v>
      </c>
      <c r="G689" s="460">
        <f>AVERAGE(CPVTFC3SG0024!F16:G16)</f>
        <v>2.23475</v>
      </c>
      <c r="H689" s="461">
        <f t="shared" si="84"/>
        <v>8243.5039370078757</v>
      </c>
      <c r="I689" s="1460" t="s">
        <v>315</v>
      </c>
      <c r="J689" s="4373">
        <v>44895</v>
      </c>
      <c r="K689" s="1357" t="s">
        <v>5572</v>
      </c>
      <c r="L689" s="1357">
        <v>41</v>
      </c>
      <c r="M689" s="1357">
        <f>AVERAGE(CPVTFC3SG0084!Q17:R17)</f>
        <v>0.31359999999999999</v>
      </c>
      <c r="N689" s="4374">
        <f t="shared" si="121"/>
        <v>5426.8656716417909</v>
      </c>
      <c r="O689" s="4375" t="s">
        <v>315</v>
      </c>
      <c r="P689" s="835"/>
      <c r="Q689" s="667"/>
      <c r="R689" s="667"/>
      <c r="S689" s="834"/>
      <c r="T689" s="834"/>
      <c r="U689" s="836"/>
      <c r="W689" s="5">
        <v>1</v>
      </c>
    </row>
    <row r="690" spans="1:23" ht="15.75" thickBot="1" x14ac:dyDescent="0.3">
      <c r="A690" s="219"/>
      <c r="B690" s="4851"/>
      <c r="C690" s="1298" t="s">
        <v>220</v>
      </c>
      <c r="D690" s="220">
        <v>44887</v>
      </c>
      <c r="E690" s="2852" t="s">
        <v>5523</v>
      </c>
      <c r="F690" s="2757">
        <v>6</v>
      </c>
      <c r="G690" s="222">
        <f>AVERAGE(CPVTFC3SG0066!M11:N11)</f>
        <v>2.8335499999999998</v>
      </c>
      <c r="H690" s="218">
        <f>(G690-0.1622)/0.0135*50</f>
        <v>9893.8888888888887</v>
      </c>
      <c r="I690" s="2845" t="s">
        <v>315</v>
      </c>
      <c r="J690" s="4343">
        <v>44895</v>
      </c>
      <c r="K690" s="1335" t="s">
        <v>5572</v>
      </c>
      <c r="L690" s="1335">
        <v>42</v>
      </c>
      <c r="M690" s="1335">
        <f>AVERAGE(CPVTFC3SG0084!S17:T17)</f>
        <v>0.27959999999999996</v>
      </c>
      <c r="N690" s="4344">
        <f t="shared" si="121"/>
        <v>4411.9402985074612</v>
      </c>
      <c r="O690" s="4355" t="s">
        <v>315</v>
      </c>
      <c r="P690" s="787"/>
      <c r="Q690" s="668"/>
      <c r="R690" s="668"/>
      <c r="S690" s="786"/>
      <c r="T690" s="786"/>
      <c r="U690" s="788"/>
    </row>
    <row r="691" spans="1:23" x14ac:dyDescent="0.25">
      <c r="A691" s="456"/>
      <c r="B691" s="4843" t="s">
        <v>3091</v>
      </c>
      <c r="C691" s="1296" t="s">
        <v>868</v>
      </c>
      <c r="D691" s="87">
        <v>44887</v>
      </c>
      <c r="E691" s="2868" t="s">
        <v>5523</v>
      </c>
      <c r="F691" s="2824">
        <v>7</v>
      </c>
      <c r="G691" s="88">
        <f>AVERAGE(CPVTFC3SG0066!O11:P11)</f>
        <v>2.9534500000000001</v>
      </c>
      <c r="H691" s="89">
        <f>(G691-0.1622)/0.0135*50</f>
        <v>10337.962962962964</v>
      </c>
      <c r="I691" s="2869" t="s">
        <v>315</v>
      </c>
      <c r="J691" s="4352">
        <v>44895</v>
      </c>
      <c r="K691" s="479" t="s">
        <v>5572</v>
      </c>
      <c r="L691" s="479">
        <v>43</v>
      </c>
      <c r="M691" s="479">
        <f>AVERAGE(CPVTFC3SG0084!U17:V17)</f>
        <v>2.7651500000000002</v>
      </c>
      <c r="N691" s="4004">
        <f t="shared" si="121"/>
        <v>78607.462686567174</v>
      </c>
      <c r="O691" s="4353" t="s">
        <v>315</v>
      </c>
      <c r="P691" s="835"/>
      <c r="Q691" s="667"/>
      <c r="R691" s="667"/>
      <c r="S691" s="834"/>
      <c r="T691" s="834"/>
      <c r="U691" s="836"/>
    </row>
    <row r="692" spans="1:23" ht="15.75" thickBot="1" x14ac:dyDescent="0.3">
      <c r="A692" s="516">
        <v>555</v>
      </c>
      <c r="B692" s="4851"/>
      <c r="C692" s="2132" t="s">
        <v>220</v>
      </c>
      <c r="D692" s="220">
        <v>44832</v>
      </c>
      <c r="E692" s="517" t="s">
        <v>4932</v>
      </c>
      <c r="F692" s="518">
        <v>116</v>
      </c>
      <c r="G692" s="509">
        <f>AVERAGE(CPVTFC3SG0024!H16:I16)</f>
        <v>2.9369000000000001</v>
      </c>
      <c r="H692" s="510">
        <f t="shared" si="84"/>
        <v>11007.874015748033</v>
      </c>
      <c r="I692" s="2845" t="s">
        <v>315</v>
      </c>
      <c r="J692" s="4341">
        <v>44895</v>
      </c>
      <c r="K692" s="486" t="s">
        <v>5572</v>
      </c>
      <c r="L692" s="486">
        <v>44</v>
      </c>
      <c r="M692" s="486">
        <f>AVERAGE(CPVTFC3SG0084!W17:X17)</f>
        <v>1.2309000000000001</v>
      </c>
      <c r="N692" s="4001">
        <f t="shared" si="121"/>
        <v>32808.955223880599</v>
      </c>
      <c r="O692" s="4354" t="s">
        <v>315</v>
      </c>
      <c r="P692" s="787"/>
      <c r="Q692" s="668"/>
      <c r="R692" s="668"/>
      <c r="S692" s="786"/>
      <c r="T692" s="786"/>
      <c r="U692" s="788"/>
    </row>
    <row r="693" spans="1:23" x14ac:dyDescent="0.25">
      <c r="A693" s="1840">
        <v>556</v>
      </c>
      <c r="B693" s="4839" t="s">
        <v>3092</v>
      </c>
      <c r="C693" s="1172" t="s">
        <v>868</v>
      </c>
      <c r="D693" s="125">
        <v>44832</v>
      </c>
      <c r="E693" s="390" t="s">
        <v>4932</v>
      </c>
      <c r="F693" s="449">
        <v>117</v>
      </c>
      <c r="G693" s="502">
        <f>AVERAGE(CPVTFC3SG0024!J16:K16)</f>
        <v>0.73524999999999996</v>
      </c>
      <c r="H693" s="503">
        <f t="shared" si="84"/>
        <v>2339.9606299212596</v>
      </c>
      <c r="I693" s="2851" t="s">
        <v>315</v>
      </c>
      <c r="J693" s="827"/>
      <c r="K693" s="827"/>
      <c r="L693" s="829"/>
      <c r="M693" s="656"/>
      <c r="N693" s="656"/>
      <c r="O693" s="656"/>
      <c r="P693" s="2331">
        <v>44883</v>
      </c>
      <c r="Q693" s="2497" t="s">
        <v>5503</v>
      </c>
      <c r="R693" s="375">
        <v>1</v>
      </c>
      <c r="S693" s="375">
        <f>AVERAGE(CPVTFC3SG0062!C11:D11)</f>
        <v>0.20574999999999999</v>
      </c>
      <c r="T693" s="85">
        <f>(S693-0.1)/0.0138*66</f>
        <v>505.76086956521732</v>
      </c>
      <c r="U693" s="2304" t="s">
        <v>314</v>
      </c>
      <c r="W693" s="5">
        <v>1</v>
      </c>
    </row>
    <row r="694" spans="1:23" ht="15.75" thickBot="1" x14ac:dyDescent="0.3">
      <c r="A694" s="219"/>
      <c r="B694" s="4840"/>
      <c r="C694" s="1298" t="s">
        <v>5448</v>
      </c>
      <c r="D694" s="1383"/>
      <c r="E694" s="1384"/>
      <c r="F694" s="787"/>
      <c r="G694" s="1385"/>
      <c r="H694" s="1386"/>
      <c r="I694" s="1441"/>
      <c r="J694" s="815"/>
      <c r="K694" s="815"/>
      <c r="L694" s="816"/>
      <c r="M694" s="778"/>
      <c r="N694" s="778"/>
      <c r="O694" s="778"/>
      <c r="P694" s="1516">
        <v>44883</v>
      </c>
      <c r="Q694" s="2314" t="s">
        <v>5503</v>
      </c>
      <c r="R694" s="518">
        <v>2</v>
      </c>
      <c r="S694" s="518">
        <f>AVERAGE(CPVTFC3SG0062!E11:F11)</f>
        <v>2.2241999999999997</v>
      </c>
      <c r="T694" s="218">
        <f t="shared" ref="T694:T696" si="122">(S694-0.1)/0.0138*66</f>
        <v>10159.217391304346</v>
      </c>
      <c r="U694" s="2293" t="s">
        <v>315</v>
      </c>
    </row>
    <row r="695" spans="1:23" ht="15.75" thickBot="1" x14ac:dyDescent="0.3">
      <c r="A695" s="531">
        <v>557</v>
      </c>
      <c r="B695" s="2201" t="s">
        <v>3093</v>
      </c>
      <c r="C695" s="2201" t="s">
        <v>868</v>
      </c>
      <c r="D695" s="676">
        <v>44832</v>
      </c>
      <c r="E695" s="1463" t="s">
        <v>4932</v>
      </c>
      <c r="F695" s="1464">
        <v>118</v>
      </c>
      <c r="G695" s="587">
        <f>AVERAGE(CPVTFC3SG0024!L16:M16)</f>
        <v>2.0932500000000003</v>
      </c>
      <c r="H695" s="553">
        <f t="shared" si="84"/>
        <v>7686.4173228346472</v>
      </c>
      <c r="I695" s="1465" t="s">
        <v>315</v>
      </c>
      <c r="J695" s="2049"/>
      <c r="K695" s="2049"/>
      <c r="L695" s="2050"/>
      <c r="M695" s="1973"/>
      <c r="N695" s="1973"/>
      <c r="O695" s="1471"/>
      <c r="P695" s="2330">
        <v>44883</v>
      </c>
      <c r="Q695" s="2313" t="s">
        <v>5503</v>
      </c>
      <c r="R695" s="1521">
        <v>3</v>
      </c>
      <c r="S695" s="1521">
        <f>AVERAGE(CPVTFC3SG0062!G11:H11)</f>
        <v>0.26355000000000001</v>
      </c>
      <c r="T695" s="1193">
        <f t="shared" si="122"/>
        <v>782.195652173913</v>
      </c>
      <c r="U695" s="2300" t="s">
        <v>314</v>
      </c>
      <c r="W695" s="5">
        <v>1</v>
      </c>
    </row>
    <row r="696" spans="1:23" x14ac:dyDescent="0.25">
      <c r="A696" s="456">
        <v>558</v>
      </c>
      <c r="B696" s="4843" t="s">
        <v>3094</v>
      </c>
      <c r="C696" s="1296" t="s">
        <v>868</v>
      </c>
      <c r="D696" s="87">
        <v>44832</v>
      </c>
      <c r="E696" s="458" t="s">
        <v>4932</v>
      </c>
      <c r="F696" s="459">
        <v>119</v>
      </c>
      <c r="G696" s="460">
        <f>AVERAGE(CPVTFC3SG0024!N16:O16)</f>
        <v>2.8772500000000001</v>
      </c>
      <c r="H696" s="461">
        <f t="shared" si="84"/>
        <v>10773.031496062995</v>
      </c>
      <c r="I696" s="1460" t="s">
        <v>315</v>
      </c>
      <c r="J696" s="806"/>
      <c r="K696" s="806"/>
      <c r="L696" s="809"/>
      <c r="M696" s="721"/>
      <c r="N696" s="721"/>
      <c r="O696" s="721"/>
      <c r="P696" s="2107">
        <v>44883</v>
      </c>
      <c r="Q696" s="2316" t="s">
        <v>5503</v>
      </c>
      <c r="R696" s="459">
        <v>4</v>
      </c>
      <c r="S696" s="459">
        <f>AVERAGE(CPVTFC3SG0062!I11:J11)</f>
        <v>0.68364999999999998</v>
      </c>
      <c r="T696" s="89">
        <f t="shared" si="122"/>
        <v>2791.369565217391</v>
      </c>
      <c r="U696" s="2317" t="s">
        <v>315</v>
      </c>
      <c r="W696" s="5">
        <v>1</v>
      </c>
    </row>
    <row r="697" spans="1:23" ht="15.75" thickBot="1" x14ac:dyDescent="0.3">
      <c r="A697" s="219"/>
      <c r="B697" s="4851"/>
      <c r="C697" s="1298" t="s">
        <v>5448</v>
      </c>
      <c r="D697" s="1383"/>
      <c r="E697" s="1384"/>
      <c r="F697" s="787"/>
      <c r="G697" s="1385"/>
      <c r="H697" s="1386"/>
      <c r="I697" s="1441"/>
      <c r="J697" s="815"/>
      <c r="K697" s="815"/>
      <c r="L697" s="816"/>
      <c r="M697" s="778"/>
      <c r="N697" s="778"/>
      <c r="O697" s="778"/>
      <c r="P697" s="3782">
        <v>44894</v>
      </c>
      <c r="Q697" s="3783" t="s">
        <v>5593</v>
      </c>
      <c r="R697" s="3783">
        <v>62</v>
      </c>
      <c r="S697" s="3783">
        <f>AVERAGE(CPVTFC3SG0081!O21:P21)</f>
        <v>1.0385</v>
      </c>
      <c r="T697" s="510">
        <f t="shared" ref="T697" si="123">(S697-0.1617)/0.0141*66</f>
        <v>4104.1702127659573</v>
      </c>
      <c r="U697" s="3784" t="s">
        <v>315</v>
      </c>
    </row>
    <row r="698" spans="1:23" x14ac:dyDescent="0.25">
      <c r="A698" s="592">
        <v>559</v>
      </c>
      <c r="B698" s="4839" t="s">
        <v>3095</v>
      </c>
      <c r="C698" s="1172" t="s">
        <v>868</v>
      </c>
      <c r="D698" s="125">
        <v>44832</v>
      </c>
      <c r="E698" s="390" t="s">
        <v>4932</v>
      </c>
      <c r="F698" s="449">
        <v>120</v>
      </c>
      <c r="G698" s="502">
        <f>AVERAGE(CPVTFC3SG0024!P16:Q16)</f>
        <v>0.58150000000000002</v>
      </c>
      <c r="H698" s="503">
        <f t="shared" si="84"/>
        <v>1734.6456692913384</v>
      </c>
      <c r="I698" s="2879" t="s">
        <v>315</v>
      </c>
      <c r="J698" s="1005"/>
      <c r="K698" s="1006"/>
      <c r="L698" s="959"/>
      <c r="M698" s="830"/>
      <c r="N698" s="831"/>
      <c r="O698" s="656"/>
      <c r="P698" s="1288"/>
      <c r="Q698" s="830"/>
      <c r="R698" s="830"/>
      <c r="S698" s="1271"/>
      <c r="T698" s="1271"/>
      <c r="U698" s="2131"/>
      <c r="W698" s="5">
        <v>1</v>
      </c>
    </row>
    <row r="699" spans="1:23" ht="15.75" thickBot="1" x14ac:dyDescent="0.3">
      <c r="A699" s="537"/>
      <c r="B699" s="4839"/>
      <c r="C699" s="317" t="s">
        <v>220</v>
      </c>
      <c r="D699" s="79">
        <v>44887</v>
      </c>
      <c r="E699" s="2867" t="s">
        <v>5523</v>
      </c>
      <c r="F699" s="2760">
        <v>8</v>
      </c>
      <c r="G699" s="80">
        <f>AVERAGE(CPVTFC3SG0066!Q11:R11)</f>
        <v>1.3877999999999999</v>
      </c>
      <c r="H699" s="81">
        <f>(G699-0.1622)/0.0135*50</f>
        <v>4539.2592592592591</v>
      </c>
      <c r="I699" s="2853" t="s">
        <v>315</v>
      </c>
      <c r="J699" s="967"/>
      <c r="K699" s="1022"/>
      <c r="L699" s="794"/>
      <c r="M699" s="969"/>
      <c r="N699" s="970"/>
      <c r="O699" s="650"/>
      <c r="P699" s="1586"/>
      <c r="Q699" s="969"/>
      <c r="R699" s="969"/>
      <c r="S699" s="1268"/>
      <c r="T699" s="1268"/>
      <c r="U699" s="2127"/>
    </row>
    <row r="700" spans="1:23" x14ac:dyDescent="0.25">
      <c r="A700" s="488">
        <v>560</v>
      </c>
      <c r="B700" s="4841" t="s">
        <v>3096</v>
      </c>
      <c r="C700" s="1297" t="s">
        <v>868</v>
      </c>
      <c r="D700" s="490">
        <v>44832</v>
      </c>
      <c r="E700" s="491" t="s">
        <v>4932</v>
      </c>
      <c r="F700" s="492">
        <v>121</v>
      </c>
      <c r="G700" s="493">
        <f>AVERAGE(CPVTFC3SG0024!R16:S16)</f>
        <v>0.11510000000000001</v>
      </c>
      <c r="H700" s="494">
        <f t="shared" si="84"/>
        <v>-101.57480314960625</v>
      </c>
      <c r="I700" s="1418" t="s">
        <v>314</v>
      </c>
      <c r="J700" s="1019"/>
      <c r="K700" s="1020"/>
      <c r="L700" s="659"/>
      <c r="M700" s="667"/>
      <c r="N700" s="661"/>
      <c r="O700" s="721"/>
      <c r="P700" s="835"/>
      <c r="Q700" s="667"/>
      <c r="R700" s="667"/>
      <c r="S700" s="834"/>
      <c r="T700" s="834"/>
      <c r="U700" s="836"/>
    </row>
    <row r="701" spans="1:23" ht="15.75" thickBot="1" x14ac:dyDescent="0.3">
      <c r="A701" s="1870"/>
      <c r="B701" s="4850"/>
      <c r="C701" s="302" t="s">
        <v>220</v>
      </c>
      <c r="D701" s="111">
        <v>44887</v>
      </c>
      <c r="E701" s="2864" t="s">
        <v>5523</v>
      </c>
      <c r="F701" s="2768">
        <v>9</v>
      </c>
      <c r="G701" s="112">
        <f>AVERAGE(CPVTFC3SG0066!S11:T11)</f>
        <v>0.14860000000000001</v>
      </c>
      <c r="H701" s="113">
        <f>(G701-0.1622)/0.0135*50</f>
        <v>-50.370370370370374</v>
      </c>
      <c r="I701" s="2850" t="s">
        <v>314</v>
      </c>
      <c r="J701" s="967"/>
      <c r="K701" s="1022"/>
      <c r="L701" s="794"/>
      <c r="M701" s="969"/>
      <c r="N701" s="970"/>
      <c r="O701" s="650"/>
      <c r="P701" s="1586"/>
      <c r="Q701" s="969"/>
      <c r="R701" s="969"/>
      <c r="S701" s="1268"/>
      <c r="T701" s="1268"/>
      <c r="U701" s="2127"/>
    </row>
    <row r="702" spans="1:23" x14ac:dyDescent="0.25">
      <c r="A702" s="86">
        <v>561</v>
      </c>
      <c r="B702" s="4838" t="s">
        <v>3097</v>
      </c>
      <c r="C702" s="1296" t="s">
        <v>868</v>
      </c>
      <c r="D702" s="87">
        <v>44832</v>
      </c>
      <c r="E702" s="458" t="s">
        <v>4932</v>
      </c>
      <c r="F702" s="459">
        <v>122</v>
      </c>
      <c r="G702" s="460">
        <f>AVERAGE(CPVTFC3SG0024!T16:U16)</f>
        <v>2.8380000000000001</v>
      </c>
      <c r="H702" s="461">
        <f t="shared" si="84"/>
        <v>10618.503937007876</v>
      </c>
      <c r="I702" s="1460" t="s">
        <v>315</v>
      </c>
      <c r="J702" s="4352">
        <v>44895</v>
      </c>
      <c r="K702" s="479" t="s">
        <v>5572</v>
      </c>
      <c r="L702" s="479">
        <v>45</v>
      </c>
      <c r="M702" s="479">
        <f>AVERAGE(CPVTFC3SG0084!C19:D19)</f>
        <v>1.419</v>
      </c>
      <c r="N702" s="4004">
        <f t="shared" ref="N702:N703" si="124">(M702-0.1318)/0.0134*400</f>
        <v>38423.880597014926</v>
      </c>
      <c r="O702" s="4353" t="s">
        <v>315</v>
      </c>
      <c r="P702" s="835"/>
      <c r="Q702" s="667"/>
      <c r="R702" s="667"/>
      <c r="S702" s="834"/>
      <c r="T702" s="834"/>
      <c r="U702" s="836"/>
      <c r="W702" s="5">
        <v>1</v>
      </c>
    </row>
    <row r="703" spans="1:23" ht="15.75" thickBot="1" x14ac:dyDescent="0.3">
      <c r="A703" s="537"/>
      <c r="B703" s="4839"/>
      <c r="C703" s="317" t="s">
        <v>220</v>
      </c>
      <c r="D703" s="79">
        <v>44887</v>
      </c>
      <c r="E703" s="2867" t="s">
        <v>5523</v>
      </c>
      <c r="F703" s="2760">
        <v>10</v>
      </c>
      <c r="G703" s="80">
        <f>AVERAGE(CPVTFC3SG0066!U11:V11)</f>
        <v>2.9012500000000001</v>
      </c>
      <c r="H703" s="81">
        <f>(G703-0.1622)/0.0135*50</f>
        <v>10144.629629629631</v>
      </c>
      <c r="I703" s="2853" t="s">
        <v>315</v>
      </c>
      <c r="J703" s="4341">
        <v>44895</v>
      </c>
      <c r="K703" s="486" t="s">
        <v>5572</v>
      </c>
      <c r="L703" s="486">
        <v>46</v>
      </c>
      <c r="M703" s="486">
        <f>AVERAGE(CPVTFC3SG0084!E19:F19)</f>
        <v>0.80445</v>
      </c>
      <c r="N703" s="4001">
        <f t="shared" si="124"/>
        <v>20079.104477611938</v>
      </c>
      <c r="O703" s="4354" t="s">
        <v>315</v>
      </c>
      <c r="P703" s="1586"/>
      <c r="Q703" s="969"/>
      <c r="R703" s="969"/>
      <c r="S703" s="1268"/>
      <c r="T703" s="1268"/>
      <c r="U703" s="2127"/>
    </row>
    <row r="704" spans="1:23" x14ac:dyDescent="0.25">
      <c r="A704" s="475">
        <v>562</v>
      </c>
      <c r="B704" s="4847" t="s">
        <v>3098</v>
      </c>
      <c r="C704" s="1451" t="s">
        <v>868</v>
      </c>
      <c r="D704" s="407">
        <v>44832</v>
      </c>
      <c r="E704" s="477" t="s">
        <v>4932</v>
      </c>
      <c r="F704" s="478">
        <v>123</v>
      </c>
      <c r="G704" s="479">
        <f>AVERAGE(CPVTFC3SG0024!V16:W16)</f>
        <v>2.4239999999999999</v>
      </c>
      <c r="H704" s="480">
        <f t="shared" si="84"/>
        <v>8988.5826771653556</v>
      </c>
      <c r="I704" s="1452" t="s">
        <v>315</v>
      </c>
      <c r="J704" s="1019"/>
      <c r="K704" s="1020"/>
      <c r="L704" s="659"/>
      <c r="M704" s="667"/>
      <c r="N704" s="661"/>
      <c r="O704" s="721"/>
      <c r="P704" s="2332">
        <v>44883</v>
      </c>
      <c r="Q704" s="2318" t="s">
        <v>5503</v>
      </c>
      <c r="R704" s="478">
        <v>5</v>
      </c>
      <c r="S704" s="478">
        <f>AVERAGE(CPVTFC3SG0062!K11:L11)</f>
        <v>0.63040000000000007</v>
      </c>
      <c r="T704" s="405">
        <f t="shared" ref="T704:T706" si="125">(S704-0.1)/0.0138*66</f>
        <v>2536.6956521739139</v>
      </c>
      <c r="U704" s="2319" t="s">
        <v>315</v>
      </c>
      <c r="W704" s="5">
        <v>1</v>
      </c>
    </row>
    <row r="705" spans="1:23" x14ac:dyDescent="0.25">
      <c r="A705" s="586"/>
      <c r="B705" s="4848"/>
      <c r="C705" s="2128" t="s">
        <v>5448</v>
      </c>
      <c r="D705" s="1149"/>
      <c r="E705" s="1264"/>
      <c r="F705" s="695"/>
      <c r="G705" s="892"/>
      <c r="H705" s="894"/>
      <c r="I705" s="1439"/>
      <c r="J705" s="875"/>
      <c r="K705" s="876"/>
      <c r="L705" s="877"/>
      <c r="M705" s="645"/>
      <c r="N705" s="646"/>
      <c r="O705" s="642"/>
      <c r="P705" s="98">
        <v>44894</v>
      </c>
      <c r="Q705" s="99" t="s">
        <v>5593</v>
      </c>
      <c r="R705" s="99">
        <v>63</v>
      </c>
      <c r="S705" s="99">
        <f>AVERAGE(CPVTFC3SG0081!Q21:R21)</f>
        <v>1.2982</v>
      </c>
      <c r="T705" s="100">
        <f t="shared" ref="T705" si="126">(S705-0.1617)/0.0141*66</f>
        <v>5319.7872340425538</v>
      </c>
      <c r="U705" s="1711" t="s">
        <v>315</v>
      </c>
    </row>
    <row r="706" spans="1:23" ht="15.75" thickBot="1" x14ac:dyDescent="0.3">
      <c r="A706" s="411"/>
      <c r="B706" s="4849"/>
      <c r="C706" s="1379" t="s">
        <v>863</v>
      </c>
      <c r="D706" s="1383"/>
      <c r="E706" s="1384"/>
      <c r="F706" s="787"/>
      <c r="G706" s="1385"/>
      <c r="H706" s="1386"/>
      <c r="I706" s="1441"/>
      <c r="J706" s="963"/>
      <c r="K706" s="1415"/>
      <c r="L706" s="792"/>
      <c r="M706" s="668"/>
      <c r="N706" s="662"/>
      <c r="O706" s="778"/>
      <c r="P706" s="1511">
        <v>44883</v>
      </c>
      <c r="Q706" s="2320" t="s">
        <v>5503</v>
      </c>
      <c r="R706" s="485">
        <v>6</v>
      </c>
      <c r="S706" s="485">
        <f>AVERAGE(CPVTFC3SG0062!M11:N11)</f>
        <v>1.1046</v>
      </c>
      <c r="T706" s="415">
        <f t="shared" si="125"/>
        <v>4804.608695652174</v>
      </c>
      <c r="U706" s="2321" t="s">
        <v>315</v>
      </c>
    </row>
    <row r="707" spans="1:23" x14ac:dyDescent="0.25">
      <c r="A707" s="592">
        <v>563</v>
      </c>
      <c r="B707" s="4839" t="s">
        <v>3099</v>
      </c>
      <c r="C707" s="1307" t="s">
        <v>868</v>
      </c>
      <c r="D707" s="125">
        <v>44832</v>
      </c>
      <c r="E707" s="390" t="s">
        <v>4932</v>
      </c>
      <c r="F707" s="449">
        <v>124</v>
      </c>
      <c r="G707" s="502">
        <f>AVERAGE(CPVTFC3SG0024!X16:Y16)</f>
        <v>2.6376999999999997</v>
      </c>
      <c r="H707" s="503">
        <f t="shared" si="84"/>
        <v>9829.9212598425202</v>
      </c>
      <c r="I707" s="1380" t="s">
        <v>315</v>
      </c>
      <c r="J707" s="4352">
        <v>44895</v>
      </c>
      <c r="K707" s="479" t="s">
        <v>5572</v>
      </c>
      <c r="L707" s="479">
        <v>47</v>
      </c>
      <c r="M707" s="479">
        <f>AVERAGE(CPVTFC3SG0084!G19:H19)</f>
        <v>0.60339999999999994</v>
      </c>
      <c r="N707" s="4004">
        <f t="shared" ref="N707:N722" si="127">(M707-0.1318)/0.0134*400</f>
        <v>14077.611940298504</v>
      </c>
      <c r="O707" s="4353" t="s">
        <v>315</v>
      </c>
      <c r="P707" s="1288"/>
      <c r="Q707" s="830"/>
      <c r="R707" s="830"/>
      <c r="S707" s="1271"/>
      <c r="T707" s="1271"/>
      <c r="U707" s="2131"/>
      <c r="W707" s="5">
        <v>1</v>
      </c>
    </row>
    <row r="708" spans="1:23" ht="15.75" thickBot="1" x14ac:dyDescent="0.3">
      <c r="A708" s="2034"/>
      <c r="B708" s="4840"/>
      <c r="C708" s="2179" t="s">
        <v>220</v>
      </c>
      <c r="D708" s="220">
        <v>44887</v>
      </c>
      <c r="E708" s="2852" t="s">
        <v>5523</v>
      </c>
      <c r="F708" s="2757">
        <v>11</v>
      </c>
      <c r="G708" s="222">
        <f>AVERAGE(CPVTFC3SG0066!W11:X11)</f>
        <v>2.8298000000000001</v>
      </c>
      <c r="H708" s="218">
        <f>(G708-0.1622)/0.0135*50</f>
        <v>9880.0000000000018</v>
      </c>
      <c r="I708" s="2845" t="s">
        <v>315</v>
      </c>
      <c r="J708" s="4341">
        <v>44895</v>
      </c>
      <c r="K708" s="486" t="s">
        <v>5572</v>
      </c>
      <c r="L708" s="486">
        <v>48</v>
      </c>
      <c r="M708" s="486">
        <f>AVERAGE(CPVTFC3SG0084!I19:J19)</f>
        <v>0.55115000000000003</v>
      </c>
      <c r="N708" s="4001">
        <f t="shared" si="127"/>
        <v>12517.910447761193</v>
      </c>
      <c r="O708" s="4354" t="s">
        <v>315</v>
      </c>
      <c r="P708" s="2022"/>
      <c r="Q708" s="1257"/>
      <c r="R708" s="1257"/>
      <c r="S708" s="1256"/>
      <c r="T708" s="1256"/>
      <c r="U708" s="1756"/>
    </row>
    <row r="709" spans="1:23" x14ac:dyDescent="0.25">
      <c r="A709" s="456">
        <v>564</v>
      </c>
      <c r="B709" s="4838" t="s">
        <v>3100</v>
      </c>
      <c r="C709" s="1381" t="s">
        <v>868</v>
      </c>
      <c r="D709" s="87">
        <v>44832</v>
      </c>
      <c r="E709" s="458" t="s">
        <v>4932</v>
      </c>
      <c r="F709" s="459">
        <v>125</v>
      </c>
      <c r="G709" s="460">
        <f>AVERAGE(CPVTFC3SG0024!B18:C18)</f>
        <v>2.2460499999999999</v>
      </c>
      <c r="H709" s="461">
        <f t="shared" si="84"/>
        <v>8287.992125984254</v>
      </c>
      <c r="I709" s="1382" t="s">
        <v>315</v>
      </c>
      <c r="J709" s="4373">
        <v>44895</v>
      </c>
      <c r="K709" s="1357" t="s">
        <v>5572</v>
      </c>
      <c r="L709" s="1357">
        <v>49</v>
      </c>
      <c r="M709" s="1357">
        <f>AVERAGE(CPVTFC3SG0084!K19:L19)</f>
        <v>0.26280000000000003</v>
      </c>
      <c r="N709" s="4374">
        <f t="shared" si="127"/>
        <v>3910.4477611940306</v>
      </c>
      <c r="O709" s="4375" t="s">
        <v>315</v>
      </c>
      <c r="P709" s="835"/>
      <c r="Q709" s="667"/>
      <c r="R709" s="667"/>
      <c r="S709" s="834"/>
      <c r="T709" s="834"/>
      <c r="U709" s="836"/>
      <c r="W709" s="5">
        <v>1</v>
      </c>
    </row>
    <row r="710" spans="1:23" ht="15.75" thickBot="1" x14ac:dyDescent="0.3">
      <c r="A710" s="1910"/>
      <c r="B710" s="4839"/>
      <c r="C710" s="1462" t="s">
        <v>220</v>
      </c>
      <c r="D710" s="79">
        <v>44887</v>
      </c>
      <c r="E710" s="2867" t="s">
        <v>5523</v>
      </c>
      <c r="F710" s="2760">
        <v>12</v>
      </c>
      <c r="G710" s="80">
        <f>AVERAGE(CPVTFC3SG0066!C13:D13)</f>
        <v>2.8803000000000001</v>
      </c>
      <c r="H710" s="81">
        <f>(G710-0.1622)/0.0135*50</f>
        <v>10067.037037037038</v>
      </c>
      <c r="I710" s="2853" t="s">
        <v>315</v>
      </c>
      <c r="J710" s="4341">
        <v>44895</v>
      </c>
      <c r="K710" s="486" t="s">
        <v>5572</v>
      </c>
      <c r="L710" s="486">
        <v>50</v>
      </c>
      <c r="M710" s="486">
        <f>AVERAGE(CPVTFC3SG0084!M19:N19)</f>
        <v>0.78174999999999994</v>
      </c>
      <c r="N710" s="4001">
        <f t="shared" si="127"/>
        <v>19401.492537313432</v>
      </c>
      <c r="O710" s="4354" t="s">
        <v>315</v>
      </c>
      <c r="P710" s="2047"/>
      <c r="Q710" s="1469"/>
      <c r="R710" s="1469"/>
      <c r="S710" s="1472"/>
      <c r="T710" s="1472"/>
      <c r="U710" s="2161"/>
    </row>
    <row r="711" spans="1:23" x14ac:dyDescent="0.25">
      <c r="A711" s="86">
        <v>565</v>
      </c>
      <c r="B711" s="4838" t="s">
        <v>3101</v>
      </c>
      <c r="C711" s="1381" t="s">
        <v>868</v>
      </c>
      <c r="D711" s="87">
        <v>44832</v>
      </c>
      <c r="E711" s="458" t="s">
        <v>4932</v>
      </c>
      <c r="F711" s="459">
        <v>126</v>
      </c>
      <c r="G711" s="460">
        <f>AVERAGE(CPVTFC3SG0024!D18:E18)</f>
        <v>2.2781000000000002</v>
      </c>
      <c r="H711" s="461">
        <f t="shared" si="84"/>
        <v>8414.1732283464589</v>
      </c>
      <c r="I711" s="1382" t="s">
        <v>315</v>
      </c>
      <c r="J711" s="4352">
        <v>44895</v>
      </c>
      <c r="K711" s="479" t="s">
        <v>5572</v>
      </c>
      <c r="L711" s="479">
        <v>51</v>
      </c>
      <c r="M711" s="479">
        <f>AVERAGE(CPVTFC3SG0084!O19:P19)</f>
        <v>0.33944999999999997</v>
      </c>
      <c r="N711" s="4004">
        <f t="shared" si="127"/>
        <v>6198.5074626865662</v>
      </c>
      <c r="O711" s="4353" t="s">
        <v>315</v>
      </c>
      <c r="P711" s="835"/>
      <c r="Q711" s="667"/>
      <c r="R711" s="667"/>
      <c r="S711" s="834"/>
      <c r="T711" s="834"/>
      <c r="U711" s="836"/>
      <c r="V711" s="4876" t="s">
        <v>1416</v>
      </c>
      <c r="W711" s="5">
        <v>1</v>
      </c>
    </row>
    <row r="712" spans="1:23" ht="15.75" thickBot="1" x14ac:dyDescent="0.3">
      <c r="A712" s="2034"/>
      <c r="B712" s="4840"/>
      <c r="C712" s="2179" t="s">
        <v>220</v>
      </c>
      <c r="D712" s="220">
        <v>44887</v>
      </c>
      <c r="E712" s="2852" t="s">
        <v>5523</v>
      </c>
      <c r="F712" s="2757">
        <v>13</v>
      </c>
      <c r="G712" s="222">
        <f>AVERAGE(CPVTFC3SG0066!E13:F13)</f>
        <v>2.8595999999999999</v>
      </c>
      <c r="H712" s="218">
        <f>(G712-0.1622)/0.0135*50</f>
        <v>9990.3703703703704</v>
      </c>
      <c r="I712" s="2845" t="s">
        <v>315</v>
      </c>
      <c r="J712" s="4341">
        <v>44895</v>
      </c>
      <c r="K712" s="486" t="s">
        <v>5572</v>
      </c>
      <c r="L712" s="486">
        <v>52</v>
      </c>
      <c r="M712" s="486">
        <f>AVERAGE(CPVTFC3SG0084!Q19:R19)</f>
        <v>2.8548999999999998</v>
      </c>
      <c r="N712" s="4001">
        <f t="shared" si="127"/>
        <v>81286.567164179083</v>
      </c>
      <c r="O712" s="4354" t="s">
        <v>315</v>
      </c>
      <c r="P712" s="2022"/>
      <c r="Q712" s="1257"/>
      <c r="R712" s="1257"/>
      <c r="S712" s="1256"/>
      <c r="T712" s="1256"/>
      <c r="U712" s="1756"/>
      <c r="V712" s="4694"/>
    </row>
    <row r="713" spans="1:23" x14ac:dyDescent="0.25">
      <c r="A713" s="456">
        <v>566</v>
      </c>
      <c r="B713" s="4838" t="s">
        <v>3102</v>
      </c>
      <c r="C713" s="1381" t="s">
        <v>868</v>
      </c>
      <c r="D713" s="87">
        <v>44832</v>
      </c>
      <c r="E713" s="458" t="s">
        <v>4932</v>
      </c>
      <c r="F713" s="459">
        <v>127</v>
      </c>
      <c r="G713" s="460">
        <f>AVERAGE(CPVTFC3SG0024!F18:G18)</f>
        <v>2.2014</v>
      </c>
      <c r="H713" s="461">
        <f t="shared" si="84"/>
        <v>8112.2047244094501</v>
      </c>
      <c r="I713" s="1382" t="s">
        <v>315</v>
      </c>
      <c r="J713" s="4352">
        <v>44895</v>
      </c>
      <c r="K713" s="479" t="s">
        <v>5572</v>
      </c>
      <c r="L713" s="479">
        <v>53</v>
      </c>
      <c r="M713" s="479">
        <f>AVERAGE(CPVTFC3SG0084!S19:T19)</f>
        <v>0.34429999999999999</v>
      </c>
      <c r="N713" s="4004">
        <f t="shared" si="127"/>
        <v>6343.2835820895516</v>
      </c>
      <c r="O713" s="4353" t="s">
        <v>315</v>
      </c>
      <c r="P713" s="835"/>
      <c r="Q713" s="667"/>
      <c r="R713" s="667"/>
      <c r="S713" s="834"/>
      <c r="T713" s="834"/>
      <c r="U713" s="836"/>
      <c r="W713" s="5">
        <v>1</v>
      </c>
    </row>
    <row r="714" spans="1:23" ht="15.75" thickBot="1" x14ac:dyDescent="0.3">
      <c r="A714" s="219"/>
      <c r="B714" s="4840"/>
      <c r="C714" s="2179" t="s">
        <v>220</v>
      </c>
      <c r="D714" s="220">
        <v>44887</v>
      </c>
      <c r="E714" s="2852" t="s">
        <v>5523</v>
      </c>
      <c r="F714" s="2757">
        <v>14</v>
      </c>
      <c r="G714" s="222">
        <f>AVERAGE(CPVTFC3SG0066!G13:H13)</f>
        <v>2.9068499999999999</v>
      </c>
      <c r="H714" s="218">
        <f>(G714-0.1622)/0.0135*50</f>
        <v>10165.37037037037</v>
      </c>
      <c r="I714" s="2845" t="s">
        <v>315</v>
      </c>
      <c r="J714" s="4341">
        <v>44895</v>
      </c>
      <c r="K714" s="486" t="s">
        <v>5572</v>
      </c>
      <c r="L714" s="486">
        <v>54</v>
      </c>
      <c r="M714" s="486">
        <f>AVERAGE(CPVTFC3SG0084!U19:V19)</f>
        <v>0.78059999999999996</v>
      </c>
      <c r="N714" s="4001">
        <f t="shared" si="127"/>
        <v>19367.164179104475</v>
      </c>
      <c r="O714" s="4354" t="s">
        <v>315</v>
      </c>
      <c r="P714" s="787"/>
      <c r="Q714" s="668"/>
      <c r="R714" s="668"/>
      <c r="S714" s="786"/>
      <c r="T714" s="786"/>
      <c r="U714" s="788"/>
    </row>
    <row r="715" spans="1:23" x14ac:dyDescent="0.25">
      <c r="A715" s="86">
        <v>567</v>
      </c>
      <c r="B715" s="4838" t="s">
        <v>3103</v>
      </c>
      <c r="C715" s="1381" t="s">
        <v>868</v>
      </c>
      <c r="D715" s="87">
        <v>44832</v>
      </c>
      <c r="E715" s="458" t="s">
        <v>4932</v>
      </c>
      <c r="F715" s="459">
        <v>128</v>
      </c>
      <c r="G715" s="460">
        <f>AVERAGE(CPVTFC3SG0024!H18:I18)</f>
        <v>2.9075500000000001</v>
      </c>
      <c r="H715" s="461">
        <f t="shared" si="84"/>
        <v>10892.322834645671</v>
      </c>
      <c r="I715" s="1382" t="s">
        <v>315</v>
      </c>
      <c r="J715" s="4352">
        <v>44895</v>
      </c>
      <c r="K715" s="479" t="s">
        <v>5572</v>
      </c>
      <c r="L715" s="479">
        <v>55</v>
      </c>
      <c r="M715" s="479">
        <f>AVERAGE(CPVTFC3SG0084!W19:X19)</f>
        <v>1.7375499999999999</v>
      </c>
      <c r="N715" s="4004">
        <f t="shared" si="127"/>
        <v>47932.835820895518</v>
      </c>
      <c r="O715" s="4353" t="s">
        <v>315</v>
      </c>
      <c r="P715" s="835"/>
      <c r="Q715" s="667"/>
      <c r="R715" s="667"/>
      <c r="S715" s="834"/>
      <c r="T715" s="834"/>
      <c r="U715" s="836"/>
      <c r="W715" s="5">
        <v>1</v>
      </c>
    </row>
    <row r="716" spans="1:23" ht="15.75" thickBot="1" x14ac:dyDescent="0.3">
      <c r="A716" s="516"/>
      <c r="B716" s="4840"/>
      <c r="C716" s="2179" t="s">
        <v>220</v>
      </c>
      <c r="D716" s="220">
        <v>44887</v>
      </c>
      <c r="E716" s="2852" t="s">
        <v>5523</v>
      </c>
      <c r="F716" s="2757">
        <v>15</v>
      </c>
      <c r="G716" s="222">
        <f>AVERAGE(CPVTFC3SG0066!I13:J13)</f>
        <v>2.8410000000000002</v>
      </c>
      <c r="H716" s="218">
        <f>(G716-0.1622)/0.0135*50</f>
        <v>9921.4814814814836</v>
      </c>
      <c r="I716" s="2845" t="s">
        <v>315</v>
      </c>
      <c r="J716" s="4341">
        <v>44895</v>
      </c>
      <c r="K716" s="486" t="s">
        <v>5572</v>
      </c>
      <c r="L716" s="486">
        <v>56</v>
      </c>
      <c r="M716" s="486">
        <f>AVERAGE(CPVTFC3SG0084!C21:D21)</f>
        <v>1.12995</v>
      </c>
      <c r="N716" s="4001">
        <f t="shared" si="127"/>
        <v>29795.522388059697</v>
      </c>
      <c r="O716" s="4354" t="s">
        <v>315</v>
      </c>
      <c r="P716" s="787"/>
      <c r="Q716" s="668"/>
      <c r="R716" s="668"/>
      <c r="S716" s="786"/>
      <c r="T716" s="786"/>
      <c r="U716" s="788"/>
    </row>
    <row r="717" spans="1:23" x14ac:dyDescent="0.25">
      <c r="A717" s="456">
        <v>568</v>
      </c>
      <c r="B717" s="4838" t="s">
        <v>3104</v>
      </c>
      <c r="C717" s="1381" t="s">
        <v>868</v>
      </c>
      <c r="D717" s="87">
        <v>44832</v>
      </c>
      <c r="E717" s="458" t="s">
        <v>4932</v>
      </c>
      <c r="F717" s="459">
        <v>129</v>
      </c>
      <c r="G717" s="460">
        <f>AVERAGE(CPVTFC3SG0024!J18:K18)</f>
        <v>2.8927</v>
      </c>
      <c r="H717" s="461">
        <f t="shared" si="84"/>
        <v>10833.858267716536</v>
      </c>
      <c r="I717" s="1382" t="s">
        <v>315</v>
      </c>
      <c r="J717" s="4352">
        <v>44895</v>
      </c>
      <c r="K717" s="479" t="s">
        <v>5572</v>
      </c>
      <c r="L717" s="479">
        <v>57</v>
      </c>
      <c r="M717" s="479">
        <f>AVERAGE(CPVTFC3SG0084!E21:F21)</f>
        <v>2.3510999999999997</v>
      </c>
      <c r="N717" s="4004">
        <f t="shared" si="127"/>
        <v>66247.761194029837</v>
      </c>
      <c r="O717" s="4353" t="s">
        <v>315</v>
      </c>
      <c r="P717" s="835"/>
      <c r="Q717" s="667"/>
      <c r="R717" s="667"/>
      <c r="S717" s="834"/>
      <c r="T717" s="834"/>
      <c r="U717" s="836"/>
      <c r="W717" s="5">
        <v>1</v>
      </c>
    </row>
    <row r="718" spans="1:23" ht="15.75" thickBot="1" x14ac:dyDescent="0.3">
      <c r="A718" s="219"/>
      <c r="B718" s="4840"/>
      <c r="C718" s="2179" t="s">
        <v>220</v>
      </c>
      <c r="D718" s="220">
        <v>44887</v>
      </c>
      <c r="E718" s="2852" t="s">
        <v>5523</v>
      </c>
      <c r="F718" s="2757">
        <v>16</v>
      </c>
      <c r="G718" s="222">
        <f>AVERAGE(CPVTFC3SG0066!K13:L13)</f>
        <v>2.8915999999999999</v>
      </c>
      <c r="H718" s="218">
        <f>(G718-0.1622)/0.0135*50</f>
        <v>10108.888888888889</v>
      </c>
      <c r="I718" s="2845" t="s">
        <v>315</v>
      </c>
      <c r="J718" s="4341">
        <v>44895</v>
      </c>
      <c r="K718" s="486" t="s">
        <v>5572</v>
      </c>
      <c r="L718" s="486">
        <v>58</v>
      </c>
      <c r="M718" s="486">
        <f>AVERAGE(CPVTFC3SG0084!G21:H21)</f>
        <v>0.42659999999999998</v>
      </c>
      <c r="N718" s="4001">
        <f t="shared" si="127"/>
        <v>8799.9999999999982</v>
      </c>
      <c r="O718" s="4354" t="s">
        <v>315</v>
      </c>
      <c r="P718" s="787"/>
      <c r="Q718" s="668"/>
      <c r="R718" s="668"/>
      <c r="S718" s="786"/>
      <c r="T718" s="786"/>
      <c r="U718" s="788"/>
    </row>
    <row r="719" spans="1:23" x14ac:dyDescent="0.25">
      <c r="A719" s="86">
        <v>569</v>
      </c>
      <c r="B719" s="4838" t="s">
        <v>3105</v>
      </c>
      <c r="C719" s="1296" t="s">
        <v>868</v>
      </c>
      <c r="D719" s="87">
        <v>44832</v>
      </c>
      <c r="E719" s="458" t="s">
        <v>4932</v>
      </c>
      <c r="F719" s="459">
        <v>130</v>
      </c>
      <c r="G719" s="460">
        <f>AVERAGE(CPVTFC3SG0024!L18:M18)</f>
        <v>2.8737500000000002</v>
      </c>
      <c r="H719" s="461">
        <f t="shared" ref="H719:H830" si="128">(G719-0.1409)/0.0127*50</f>
        <v>10759.251968503939</v>
      </c>
      <c r="I719" s="1382" t="s">
        <v>315</v>
      </c>
      <c r="J719" s="4352">
        <v>44895</v>
      </c>
      <c r="K719" s="479" t="s">
        <v>5572</v>
      </c>
      <c r="L719" s="479">
        <v>59</v>
      </c>
      <c r="M719" s="479">
        <f>AVERAGE(CPVTFC3SG0084!I21:J21)</f>
        <v>2.1706500000000002</v>
      </c>
      <c r="N719" s="4004">
        <f t="shared" si="127"/>
        <v>60861.19402985074</v>
      </c>
      <c r="O719" s="4353" t="s">
        <v>315</v>
      </c>
      <c r="P719" s="835"/>
      <c r="Q719" s="667"/>
      <c r="R719" s="667"/>
      <c r="S719" s="834"/>
      <c r="T719" s="834"/>
      <c r="U719" s="836"/>
      <c r="W719" s="5">
        <v>1</v>
      </c>
    </row>
    <row r="720" spans="1:23" ht="15.75" thickBot="1" x14ac:dyDescent="0.3">
      <c r="A720" s="2045"/>
      <c r="B720" s="4839"/>
      <c r="C720" s="1462" t="s">
        <v>220</v>
      </c>
      <c r="D720" s="79">
        <v>44887</v>
      </c>
      <c r="E720" s="2867" t="s">
        <v>5523</v>
      </c>
      <c r="F720" s="2760">
        <v>17</v>
      </c>
      <c r="G720" s="80">
        <f>AVERAGE(CPVTFC3SG0066!M13:N13)</f>
        <v>2.8358499999999998</v>
      </c>
      <c r="H720" s="81">
        <f>(G720-0.1622)/0.0135*50</f>
        <v>9902.4074074074069</v>
      </c>
      <c r="I720" s="2853" t="s">
        <v>315</v>
      </c>
      <c r="J720" s="4341">
        <v>44895</v>
      </c>
      <c r="K720" s="486" t="s">
        <v>5572</v>
      </c>
      <c r="L720" s="486">
        <v>60</v>
      </c>
      <c r="M720" s="486">
        <f>AVERAGE(CPVTFC3SG0084!K21:L21)</f>
        <v>0.41385</v>
      </c>
      <c r="N720" s="4001">
        <f t="shared" si="127"/>
        <v>8419.4029850746283</v>
      </c>
      <c r="O720" s="4354" t="s">
        <v>315</v>
      </c>
      <c r="P720" s="2047"/>
      <c r="Q720" s="1469"/>
      <c r="R720" s="1469"/>
      <c r="S720" s="1472"/>
      <c r="T720" s="1472"/>
      <c r="U720" s="2161"/>
    </row>
    <row r="721" spans="1:23" x14ac:dyDescent="0.25">
      <c r="A721" s="456">
        <v>570</v>
      </c>
      <c r="B721" s="4838" t="s">
        <v>3106</v>
      </c>
      <c r="C721" s="1296" t="s">
        <v>868</v>
      </c>
      <c r="D721" s="87">
        <v>44832</v>
      </c>
      <c r="E721" s="458" t="s">
        <v>4932</v>
      </c>
      <c r="F721" s="459">
        <v>131</v>
      </c>
      <c r="G721" s="460">
        <f>AVERAGE(CPVTFC3SG0024!N18:O18)</f>
        <v>2.8624499999999999</v>
      </c>
      <c r="H721" s="461">
        <f t="shared" si="128"/>
        <v>10714.76377952756</v>
      </c>
      <c r="I721" s="1460" t="s">
        <v>315</v>
      </c>
      <c r="J721" s="4352">
        <v>44895</v>
      </c>
      <c r="K721" s="479" t="s">
        <v>5572</v>
      </c>
      <c r="L721" s="479">
        <v>61</v>
      </c>
      <c r="M721" s="479">
        <f>AVERAGE(CPVTFC3SG0084!M21:N21)</f>
        <v>2.4249999999999998</v>
      </c>
      <c r="N721" s="4004">
        <f t="shared" si="127"/>
        <v>68453.73134328358</v>
      </c>
      <c r="O721" s="4353" t="s">
        <v>315</v>
      </c>
      <c r="P721" s="835"/>
      <c r="Q721" s="667"/>
      <c r="R721" s="667"/>
      <c r="S721" s="834"/>
      <c r="T721" s="834"/>
      <c r="U721" s="836"/>
      <c r="W721" s="5">
        <v>1</v>
      </c>
    </row>
    <row r="722" spans="1:23" ht="15.75" thickBot="1" x14ac:dyDescent="0.3">
      <c r="A722" s="598"/>
      <c r="B722" s="4839"/>
      <c r="C722" s="317" t="s">
        <v>220</v>
      </c>
      <c r="D722" s="79">
        <v>44887</v>
      </c>
      <c r="E722" s="2867" t="s">
        <v>5523</v>
      </c>
      <c r="F722" s="2760">
        <v>18</v>
      </c>
      <c r="G722" s="80">
        <f>AVERAGE(CPVTFC3SG0066!O13:P13)</f>
        <v>2.8162000000000003</v>
      </c>
      <c r="H722" s="81">
        <f>(G722-0.1622)/0.0135*50</f>
        <v>9829.6296296296314</v>
      </c>
      <c r="I722" s="2853" t="s">
        <v>315</v>
      </c>
      <c r="J722" s="4341">
        <v>44895</v>
      </c>
      <c r="K722" s="486" t="s">
        <v>5572</v>
      </c>
      <c r="L722" s="486">
        <v>62</v>
      </c>
      <c r="M722" s="486">
        <f>AVERAGE(CPVTFC3SG0084!O21:P21)</f>
        <v>0.64484999999999992</v>
      </c>
      <c r="N722" s="4001">
        <f t="shared" si="127"/>
        <v>15314.925373134323</v>
      </c>
      <c r="O722" s="4354" t="s">
        <v>315</v>
      </c>
      <c r="P722" s="1586"/>
      <c r="Q722" s="969"/>
      <c r="R722" s="969"/>
      <c r="S722" s="1268"/>
      <c r="T722" s="1268"/>
      <c r="U722" s="2127"/>
    </row>
    <row r="723" spans="1:23" x14ac:dyDescent="0.25">
      <c r="A723" s="86">
        <v>571</v>
      </c>
      <c r="B723" s="4843" t="s">
        <v>3107</v>
      </c>
      <c r="C723" s="1296" t="s">
        <v>868</v>
      </c>
      <c r="D723" s="87">
        <v>44832</v>
      </c>
      <c r="E723" s="458" t="s">
        <v>4932</v>
      </c>
      <c r="F723" s="459">
        <v>132</v>
      </c>
      <c r="G723" s="460">
        <f>AVERAGE(CPVTFC3SG0024!P18:Q18)</f>
        <v>0.69794999999999996</v>
      </c>
      <c r="H723" s="461">
        <f t="shared" si="128"/>
        <v>2193.1102362204724</v>
      </c>
      <c r="I723" s="1460" t="s">
        <v>315</v>
      </c>
      <c r="J723" s="1019"/>
      <c r="K723" s="1020"/>
      <c r="L723" s="659"/>
      <c r="M723" s="667"/>
      <c r="N723" s="661"/>
      <c r="O723" s="721"/>
      <c r="P723" s="2329">
        <v>44883</v>
      </c>
      <c r="Q723" s="2311" t="s">
        <v>5503</v>
      </c>
      <c r="R723" s="492">
        <v>7</v>
      </c>
      <c r="S723" s="492">
        <f>AVERAGE(CPVTFC3SG0062!O11:P11)</f>
        <v>0.16200000000000001</v>
      </c>
      <c r="T723" s="622">
        <f t="shared" ref="T723" si="129">(S723-0.1)/0.0138*66</f>
        <v>296.52173913043481</v>
      </c>
      <c r="U723" s="2302" t="s">
        <v>314</v>
      </c>
      <c r="W723" s="5">
        <v>1</v>
      </c>
    </row>
    <row r="724" spans="1:23" ht="15.75" thickBot="1" x14ac:dyDescent="0.3">
      <c r="A724" s="516"/>
      <c r="B724" s="4851"/>
      <c r="C724" s="1298" t="s">
        <v>5448</v>
      </c>
      <c r="D724" s="1383"/>
      <c r="E724" s="1384"/>
      <c r="F724" s="787"/>
      <c r="G724" s="1385"/>
      <c r="H724" s="1386"/>
      <c r="I724" s="1441"/>
      <c r="J724" s="963"/>
      <c r="K724" s="1415"/>
      <c r="L724" s="792"/>
      <c r="M724" s="668"/>
      <c r="N724" s="662"/>
      <c r="O724" s="778"/>
      <c r="P724" s="1615">
        <v>44894</v>
      </c>
      <c r="Q724" s="1332" t="s">
        <v>5593</v>
      </c>
      <c r="R724" s="1332">
        <v>64</v>
      </c>
      <c r="S724" s="1332">
        <f>AVERAGE(CPVTFC3SG0081!S21:T21)</f>
        <v>0.95090000000000008</v>
      </c>
      <c r="T724" s="487">
        <f t="shared" ref="T724" si="130">(S724-0.1617)/0.0141*66</f>
        <v>3694.1276595744685</v>
      </c>
      <c r="U724" s="3847" t="s">
        <v>315</v>
      </c>
    </row>
    <row r="725" spans="1:23" x14ac:dyDescent="0.25">
      <c r="A725" s="1840">
        <v>572</v>
      </c>
      <c r="B725" s="4839" t="s">
        <v>3108</v>
      </c>
      <c r="C725" s="1307" t="s">
        <v>868</v>
      </c>
      <c r="D725" s="125">
        <v>44832</v>
      </c>
      <c r="E725" s="390" t="s">
        <v>4932</v>
      </c>
      <c r="F725" s="449">
        <v>133</v>
      </c>
      <c r="G725" s="502">
        <f>AVERAGE(CPVTFC3SG0024!R18:S18)</f>
        <v>1.84735</v>
      </c>
      <c r="H725" s="503">
        <f t="shared" si="128"/>
        <v>6718.3070866141734</v>
      </c>
      <c r="I725" s="1380" t="s">
        <v>315</v>
      </c>
      <c r="J725" s="2078"/>
      <c r="K725" s="1006"/>
      <c r="L725" s="959"/>
      <c r="M725" s="830"/>
      <c r="N725" s="831"/>
      <c r="O725" s="672"/>
      <c r="P725" s="1288"/>
      <c r="Q725" s="830"/>
      <c r="R725" s="830"/>
      <c r="S725" s="1271"/>
      <c r="T725" s="1271"/>
      <c r="U725" s="1271"/>
      <c r="W725" s="5">
        <v>1</v>
      </c>
    </row>
    <row r="726" spans="1:23" ht="15.75" thickBot="1" x14ac:dyDescent="0.3">
      <c r="A726" s="1523"/>
      <c r="B726" s="4840"/>
      <c r="C726" s="1298" t="s">
        <v>220</v>
      </c>
      <c r="D726" s="220">
        <v>44887</v>
      </c>
      <c r="E726" s="2852" t="s">
        <v>5523</v>
      </c>
      <c r="F726" s="2757">
        <v>19</v>
      </c>
      <c r="G726" s="222">
        <f>AVERAGE(CPVTFC3SG0066!Q13:R13)</f>
        <v>2.1109499999999999</v>
      </c>
      <c r="H726" s="218">
        <f>(G726-0.1622)/0.0135*50</f>
        <v>7217.5925925925922</v>
      </c>
      <c r="I726" s="2845" t="s">
        <v>315</v>
      </c>
      <c r="J726" s="2078"/>
      <c r="K726" s="1006"/>
      <c r="L726" s="959"/>
      <c r="M726" s="830"/>
      <c r="N726" s="831"/>
      <c r="O726" s="672"/>
      <c r="P726" s="1288"/>
      <c r="Q726" s="830"/>
      <c r="R726" s="830"/>
      <c r="S726" s="1271"/>
      <c r="T726" s="1271"/>
      <c r="U726" s="1271"/>
    </row>
    <row r="727" spans="1:23" x14ac:dyDescent="0.25">
      <c r="A727" s="124">
        <v>573</v>
      </c>
      <c r="B727" s="4838" t="s">
        <v>3109</v>
      </c>
      <c r="C727" s="1307" t="s">
        <v>868</v>
      </c>
      <c r="D727" s="125">
        <v>44832</v>
      </c>
      <c r="E727" s="390" t="s">
        <v>4932</v>
      </c>
      <c r="F727" s="449">
        <v>134</v>
      </c>
      <c r="G727" s="502">
        <f>AVERAGE(CPVTFC3SG0024!T18:U18)</f>
        <v>1.3990499999999999</v>
      </c>
      <c r="H727" s="503">
        <f t="shared" si="128"/>
        <v>4953.3464566929133</v>
      </c>
      <c r="I727" s="1380" t="s">
        <v>315</v>
      </c>
      <c r="J727" s="875"/>
      <c r="K727" s="876"/>
      <c r="L727" s="877"/>
      <c r="M727" s="645"/>
      <c r="N727" s="646"/>
      <c r="O727" s="648"/>
      <c r="P727" s="695"/>
      <c r="Q727" s="645"/>
      <c r="R727" s="645"/>
      <c r="S727" s="694"/>
      <c r="T727" s="694"/>
      <c r="U727" s="694"/>
      <c r="W727" s="5">
        <v>1</v>
      </c>
    </row>
    <row r="728" spans="1:23" ht="15.75" thickBot="1" x14ac:dyDescent="0.3">
      <c r="A728" s="531"/>
      <c r="B728" s="4839"/>
      <c r="C728" s="317" t="s">
        <v>220</v>
      </c>
      <c r="D728" s="79">
        <v>44887</v>
      </c>
      <c r="E728" s="2867" t="s">
        <v>5523</v>
      </c>
      <c r="F728" s="2760">
        <v>20</v>
      </c>
      <c r="G728" s="80">
        <f>AVERAGE(CPVTFC3SG0066!S13:T13)</f>
        <v>1.2379</v>
      </c>
      <c r="H728" s="81">
        <f>(G728-0.1622)/0.0135*50</f>
        <v>3984.0740740740735</v>
      </c>
      <c r="I728" s="2853" t="s">
        <v>315</v>
      </c>
      <c r="J728" s="967"/>
      <c r="K728" s="1022"/>
      <c r="L728" s="794"/>
      <c r="M728" s="969"/>
      <c r="N728" s="970"/>
      <c r="O728" s="657"/>
      <c r="P728" s="1586"/>
      <c r="Q728" s="969"/>
      <c r="R728" s="969"/>
      <c r="S728" s="1268"/>
      <c r="T728" s="1268"/>
      <c r="U728" s="1268"/>
    </row>
    <row r="729" spans="1:23" x14ac:dyDescent="0.25">
      <c r="A729" s="488">
        <v>574</v>
      </c>
      <c r="B729" s="4841" t="s">
        <v>3110</v>
      </c>
      <c r="C729" s="1272" t="s">
        <v>868</v>
      </c>
      <c r="D729" s="490">
        <v>44832</v>
      </c>
      <c r="E729" s="491" t="s">
        <v>4932</v>
      </c>
      <c r="F729" s="492">
        <v>135</v>
      </c>
      <c r="G729" s="493">
        <f>AVERAGE(CPVTFC3SG0024!V18:W18)</f>
        <v>8.6800000000000002E-2</v>
      </c>
      <c r="H729" s="494">
        <f t="shared" si="128"/>
        <v>-212.99212598425194</v>
      </c>
      <c r="I729" s="1436" t="s">
        <v>314</v>
      </c>
      <c r="J729" s="806"/>
      <c r="K729" s="806"/>
      <c r="L729" s="809"/>
      <c r="M729" s="721"/>
      <c r="N729" s="721"/>
      <c r="O729" s="1299"/>
      <c r="P729" s="835"/>
      <c r="Q729" s="667"/>
      <c r="R729" s="667"/>
      <c r="S729" s="834"/>
      <c r="T729" s="834"/>
      <c r="U729" s="836"/>
    </row>
    <row r="730" spans="1:23" ht="15.75" thickBot="1" x14ac:dyDescent="0.3">
      <c r="A730" s="90"/>
      <c r="B730" s="4842"/>
      <c r="C730" s="1301" t="s">
        <v>220</v>
      </c>
      <c r="D730" s="91">
        <v>44887</v>
      </c>
      <c r="E730" s="2856" t="s">
        <v>5523</v>
      </c>
      <c r="F730" s="2758">
        <v>21</v>
      </c>
      <c r="G730" s="595">
        <f>AVERAGE(CPVTFC3SG0066!U13:V13)</f>
        <v>9.8150000000000001E-2</v>
      </c>
      <c r="H730" s="225">
        <f>(G730-0.1622)/0.0135*50</f>
        <v>-237.22222222222226</v>
      </c>
      <c r="I730" s="2846" t="s">
        <v>314</v>
      </c>
      <c r="J730" s="815"/>
      <c r="K730" s="815"/>
      <c r="L730" s="816"/>
      <c r="M730" s="778"/>
      <c r="N730" s="778"/>
      <c r="O730" s="1306"/>
      <c r="P730" s="787"/>
      <c r="Q730" s="668"/>
      <c r="R730" s="668"/>
      <c r="S730" s="786"/>
      <c r="T730" s="786"/>
      <c r="U730" s="788"/>
    </row>
    <row r="731" spans="1:23" x14ac:dyDescent="0.25">
      <c r="A731" s="86">
        <v>575</v>
      </c>
      <c r="B731" s="4838" t="s">
        <v>3111</v>
      </c>
      <c r="C731" s="1381" t="s">
        <v>868</v>
      </c>
      <c r="D731" s="87">
        <v>44832</v>
      </c>
      <c r="E731" s="458" t="s">
        <v>4932</v>
      </c>
      <c r="F731" s="459">
        <v>136</v>
      </c>
      <c r="G731" s="460">
        <f>AVERAGE(CPVTFC3SG0024!X18:Y18)</f>
        <v>1.1606000000000001</v>
      </c>
      <c r="H731" s="461">
        <f t="shared" si="128"/>
        <v>4014.5669291338586</v>
      </c>
      <c r="I731" s="1382" t="s">
        <v>315</v>
      </c>
      <c r="J731" s="1019"/>
      <c r="K731" s="1020"/>
      <c r="L731" s="659"/>
      <c r="M731" s="667"/>
      <c r="N731" s="661"/>
      <c r="O731" s="1299"/>
      <c r="P731" s="835"/>
      <c r="Q731" s="667"/>
      <c r="R731" s="667"/>
      <c r="S731" s="834"/>
      <c r="T731" s="834"/>
      <c r="U731" s="836"/>
      <c r="W731" s="5">
        <v>1</v>
      </c>
    </row>
    <row r="732" spans="1:23" ht="15.75" thickBot="1" x14ac:dyDescent="0.3">
      <c r="A732" s="516"/>
      <c r="B732" s="4840"/>
      <c r="C732" s="1298" t="s">
        <v>220</v>
      </c>
      <c r="D732" s="220">
        <v>44887</v>
      </c>
      <c r="E732" s="2852" t="s">
        <v>5523</v>
      </c>
      <c r="F732" s="2757">
        <v>22</v>
      </c>
      <c r="G732" s="222">
        <f>AVERAGE(CPVTFC3SG0066!W13:X13)</f>
        <v>2.7585500000000001</v>
      </c>
      <c r="H732" s="218">
        <f>(G732-0.1622)/0.0135*50</f>
        <v>9616.1111111111113</v>
      </c>
      <c r="I732" s="2845" t="s">
        <v>315</v>
      </c>
      <c r="J732" s="4341">
        <v>44895</v>
      </c>
      <c r="K732" s="486" t="s">
        <v>5572</v>
      </c>
      <c r="L732" s="486">
        <v>63</v>
      </c>
      <c r="M732" s="486">
        <f>AVERAGE(CPVTFC3SG0084!Q21:R21)</f>
        <v>0.52475000000000005</v>
      </c>
      <c r="N732" s="4001">
        <f t="shared" ref="N732:N736" si="131">(M732-0.1318)/0.0134*400</f>
        <v>11729.850746268658</v>
      </c>
      <c r="O732" s="4354" t="s">
        <v>315</v>
      </c>
      <c r="P732" s="787"/>
      <c r="Q732" s="668"/>
      <c r="R732" s="668"/>
      <c r="S732" s="786"/>
      <c r="T732" s="786"/>
      <c r="U732" s="788"/>
    </row>
    <row r="733" spans="1:23" x14ac:dyDescent="0.25">
      <c r="A733" s="456">
        <v>576</v>
      </c>
      <c r="B733" s="4838" t="s">
        <v>3112</v>
      </c>
      <c r="C733" s="1381" t="s">
        <v>868</v>
      </c>
      <c r="D733" s="87">
        <v>44832</v>
      </c>
      <c r="E733" s="458" t="s">
        <v>4932</v>
      </c>
      <c r="F733" s="459">
        <v>137</v>
      </c>
      <c r="G733" s="460">
        <f>AVERAGE(CPVTFC3SG0024!B20:C20)</f>
        <v>2.9288500000000002</v>
      </c>
      <c r="H733" s="461">
        <f t="shared" si="128"/>
        <v>10976.181102362207</v>
      </c>
      <c r="I733" s="1382" t="s">
        <v>315</v>
      </c>
      <c r="J733" s="4352">
        <v>44895</v>
      </c>
      <c r="K733" s="479" t="s">
        <v>5572</v>
      </c>
      <c r="L733" s="479">
        <v>64</v>
      </c>
      <c r="M733" s="479">
        <f>AVERAGE(CPVTFC3SG0084!S21:T21)</f>
        <v>1.4335499999999999</v>
      </c>
      <c r="N733" s="4004">
        <f t="shared" si="131"/>
        <v>38858.208955223876</v>
      </c>
      <c r="O733" s="4353" t="s">
        <v>315</v>
      </c>
      <c r="P733" s="835"/>
      <c r="Q733" s="667"/>
      <c r="R733" s="667"/>
      <c r="S733" s="834"/>
      <c r="T733" s="834"/>
      <c r="U733" s="836"/>
      <c r="W733" s="5">
        <v>1</v>
      </c>
    </row>
    <row r="734" spans="1:23" ht="15.75" thickBot="1" x14ac:dyDescent="0.3">
      <c r="A734" s="219"/>
      <c r="B734" s="4840"/>
      <c r="C734" s="1298" t="s">
        <v>220</v>
      </c>
      <c r="D734" s="220">
        <v>44887</v>
      </c>
      <c r="E734" s="2852" t="s">
        <v>5523</v>
      </c>
      <c r="F734" s="2757">
        <v>23</v>
      </c>
      <c r="G734" s="222">
        <f>AVERAGE(CPVTFC3SG0066!C15:D15)</f>
        <v>2.9234</v>
      </c>
      <c r="H734" s="218">
        <f>(G734-0.1622)/0.0135*50</f>
        <v>10226.666666666666</v>
      </c>
      <c r="I734" s="2845" t="s">
        <v>315</v>
      </c>
      <c r="J734" s="4341">
        <v>44895</v>
      </c>
      <c r="K734" s="486" t="s">
        <v>5572</v>
      </c>
      <c r="L734" s="486">
        <v>65</v>
      </c>
      <c r="M734" s="486">
        <f>AVERAGE(CPVTFC3SG0084!U21:V21)</f>
        <v>1.3954499999999999</v>
      </c>
      <c r="N734" s="4001">
        <f t="shared" si="131"/>
        <v>37720.895522388062</v>
      </c>
      <c r="O734" s="4354" t="s">
        <v>315</v>
      </c>
      <c r="P734" s="787"/>
      <c r="Q734" s="668"/>
      <c r="R734" s="668"/>
      <c r="S734" s="786"/>
      <c r="T734" s="786"/>
      <c r="U734" s="788"/>
    </row>
    <row r="735" spans="1:23" x14ac:dyDescent="0.25">
      <c r="A735" s="2008">
        <v>577</v>
      </c>
      <c r="B735" s="4838" t="s">
        <v>3113</v>
      </c>
      <c r="C735" s="2191" t="s">
        <v>868</v>
      </c>
      <c r="D735" s="2010">
        <v>44832</v>
      </c>
      <c r="E735" s="2011" t="s">
        <v>4932</v>
      </c>
      <c r="F735" s="2012">
        <v>138</v>
      </c>
      <c r="G735" s="535">
        <f>AVERAGE(CPVTFC3SG0024!D20:E20)</f>
        <v>1.65795</v>
      </c>
      <c r="H735" s="548">
        <f t="shared" si="128"/>
        <v>5972.6377952755911</v>
      </c>
      <c r="I735" s="2298" t="s">
        <v>315</v>
      </c>
      <c r="J735" s="2071"/>
      <c r="K735" s="2072"/>
      <c r="L735" s="2073"/>
      <c r="M735" s="2074"/>
      <c r="N735" s="860"/>
      <c r="O735" s="861"/>
      <c r="P735" s="2838"/>
      <c r="Q735" s="2074"/>
      <c r="R735" s="2074"/>
      <c r="S735" s="2839"/>
      <c r="T735" s="2839"/>
      <c r="U735" s="2840"/>
      <c r="V735" s="286"/>
      <c r="W735" s="5">
        <v>1</v>
      </c>
    </row>
    <row r="736" spans="1:23" ht="15.75" thickBot="1" x14ac:dyDescent="0.3">
      <c r="A736" s="2045"/>
      <c r="B736" s="4839"/>
      <c r="C736" s="317" t="s">
        <v>220</v>
      </c>
      <c r="D736" s="79">
        <v>44887</v>
      </c>
      <c r="E736" s="2867" t="s">
        <v>5523</v>
      </c>
      <c r="F736" s="2760">
        <v>24</v>
      </c>
      <c r="G736" s="80">
        <f>AVERAGE(CPVTFC3SG0066!E15:F15)</f>
        <v>2.4999000000000002</v>
      </c>
      <c r="H736" s="81">
        <f>(G736-0.1622)/0.0135*50</f>
        <v>8658.1481481481496</v>
      </c>
      <c r="I736" s="2853" t="s">
        <v>315</v>
      </c>
      <c r="J736" s="4343">
        <v>44895</v>
      </c>
      <c r="K736" s="1335" t="s">
        <v>5572</v>
      </c>
      <c r="L736" s="1335">
        <v>66</v>
      </c>
      <c r="M736" s="1335">
        <f>AVERAGE(CPVTFC3SG0084!W21:X21)</f>
        <v>0.2384</v>
      </c>
      <c r="N736" s="4344">
        <f t="shared" si="131"/>
        <v>3182.0895522388059</v>
      </c>
      <c r="O736" s="4355" t="s">
        <v>315</v>
      </c>
      <c r="P736" s="2047"/>
      <c r="Q736" s="1469"/>
      <c r="R736" s="1469"/>
      <c r="S736" s="1472"/>
      <c r="T736" s="1472"/>
      <c r="U736" s="2161"/>
      <c r="V736" s="286"/>
    </row>
    <row r="737" spans="1:23" x14ac:dyDescent="0.25">
      <c r="A737" s="456">
        <v>578</v>
      </c>
      <c r="B737" s="4838" t="s">
        <v>3114</v>
      </c>
      <c r="C737" s="1296" t="s">
        <v>868</v>
      </c>
      <c r="D737" s="87">
        <v>44832</v>
      </c>
      <c r="E737" s="458" t="s">
        <v>4932</v>
      </c>
      <c r="F737" s="459">
        <v>139</v>
      </c>
      <c r="G737" s="460">
        <f>AVERAGE(CPVTFC3SG0024!F20:G20)</f>
        <v>2.6424500000000002</v>
      </c>
      <c r="H737" s="461">
        <f t="shared" si="128"/>
        <v>9848.6220472440964</v>
      </c>
      <c r="I737" s="1460" t="s">
        <v>315</v>
      </c>
      <c r="J737" s="806"/>
      <c r="K737" s="806"/>
      <c r="L737" s="809"/>
      <c r="M737" s="721"/>
      <c r="N737" s="721"/>
      <c r="O737" s="721"/>
      <c r="P737" s="2107">
        <v>44883</v>
      </c>
      <c r="Q737" s="2316" t="s">
        <v>5503</v>
      </c>
      <c r="R737" s="459">
        <v>8</v>
      </c>
      <c r="S737" s="459">
        <f>AVERAGE(CPVTFC3SG0062!Q11:R11)</f>
        <v>0.56674999999999998</v>
      </c>
      <c r="T737" s="89">
        <f t="shared" ref="T737:T740" si="132">(S737-0.1)/0.0138*66</f>
        <v>2232.2826086956525</v>
      </c>
      <c r="U737" s="2317" t="s">
        <v>315</v>
      </c>
      <c r="V737" s="287"/>
      <c r="W737" s="5">
        <v>1</v>
      </c>
    </row>
    <row r="738" spans="1:23" x14ac:dyDescent="0.25">
      <c r="A738" s="597"/>
      <c r="B738" s="4839"/>
      <c r="C738" s="330" t="s">
        <v>5448</v>
      </c>
      <c r="D738" s="1149"/>
      <c r="E738" s="1264"/>
      <c r="F738" s="695"/>
      <c r="G738" s="892"/>
      <c r="H738" s="894"/>
      <c r="I738" s="1439"/>
      <c r="J738" s="841"/>
      <c r="K738" s="841"/>
      <c r="L738" s="842"/>
      <c r="M738" s="642"/>
      <c r="N738" s="642"/>
      <c r="O738" s="642"/>
      <c r="P738" s="847">
        <v>44894</v>
      </c>
      <c r="Q738" s="848" t="s">
        <v>5593</v>
      </c>
      <c r="R738" s="848">
        <v>65</v>
      </c>
      <c r="S738" s="848">
        <f>AVERAGE(CPVTFC3SG0081!U21:V21)</f>
        <v>0.52770000000000006</v>
      </c>
      <c r="T738" s="344">
        <f t="shared" ref="T738:T741" si="133">(S738-0.1617)/0.0141*66</f>
        <v>1713.1914893617025</v>
      </c>
      <c r="U738" s="3777" t="s">
        <v>315</v>
      </c>
      <c r="V738" s="287"/>
    </row>
    <row r="739" spans="1:23" ht="15.75" thickBot="1" x14ac:dyDescent="0.3">
      <c r="A739" s="598"/>
      <c r="B739" s="4839"/>
      <c r="C739" s="317" t="s">
        <v>863</v>
      </c>
      <c r="D739" s="2084"/>
      <c r="E739" s="2085"/>
      <c r="F739" s="1586"/>
      <c r="G739" s="1391"/>
      <c r="H739" s="1393"/>
      <c r="I739" s="2880"/>
      <c r="J739" s="1643"/>
      <c r="K739" s="1643"/>
      <c r="L739" s="1644"/>
      <c r="M739" s="650"/>
      <c r="N739" s="650"/>
      <c r="O739" s="650"/>
      <c r="P739" s="3785">
        <v>44894</v>
      </c>
      <c r="Q739" s="3786" t="s">
        <v>5593</v>
      </c>
      <c r="R739" s="3786">
        <v>66</v>
      </c>
      <c r="S739" s="3786">
        <f>AVERAGE(CPVTFC3SG0081!W21:X21)</f>
        <v>0.37380000000000002</v>
      </c>
      <c r="T739" s="474">
        <f t="shared" si="133"/>
        <v>992.808510638298</v>
      </c>
      <c r="U739" s="3787" t="s">
        <v>314</v>
      </c>
      <c r="V739" s="287"/>
    </row>
    <row r="740" spans="1:23" x14ac:dyDescent="0.25">
      <c r="A740" s="86">
        <v>579</v>
      </c>
      <c r="B740" s="4838" t="s">
        <v>3115</v>
      </c>
      <c r="C740" s="1296" t="s">
        <v>868</v>
      </c>
      <c r="D740" s="87">
        <v>44832</v>
      </c>
      <c r="E740" s="458" t="s">
        <v>4932</v>
      </c>
      <c r="F740" s="459">
        <v>140</v>
      </c>
      <c r="G740" s="460">
        <f>AVERAGE(CPVTFC3SG0024!H20:I20)</f>
        <v>2.9003999999999999</v>
      </c>
      <c r="H740" s="461">
        <f t="shared" si="128"/>
        <v>10864.173228346457</v>
      </c>
      <c r="I740" s="1460" t="s">
        <v>315</v>
      </c>
      <c r="J740" s="806"/>
      <c r="K740" s="806"/>
      <c r="L740" s="809"/>
      <c r="M740" s="721"/>
      <c r="N740" s="721"/>
      <c r="O740" s="721"/>
      <c r="P740" s="2107">
        <v>44883</v>
      </c>
      <c r="Q740" s="2316" t="s">
        <v>5503</v>
      </c>
      <c r="R740" s="459">
        <v>9</v>
      </c>
      <c r="S740" s="459">
        <f>AVERAGE(CPVTFC3SG0062!S11:T11)</f>
        <v>1.9984999999999999</v>
      </c>
      <c r="T740" s="89">
        <f t="shared" si="132"/>
        <v>9079.782608695652</v>
      </c>
      <c r="U740" s="2317" t="s">
        <v>315</v>
      </c>
      <c r="W740" s="5">
        <v>1</v>
      </c>
    </row>
    <row r="741" spans="1:23" ht="15.75" thickBot="1" x14ac:dyDescent="0.3">
      <c r="A741" s="516"/>
      <c r="B741" s="4840"/>
      <c r="C741" s="1298" t="s">
        <v>5448</v>
      </c>
      <c r="D741" s="1383"/>
      <c r="E741" s="1384"/>
      <c r="F741" s="787"/>
      <c r="G741" s="1385"/>
      <c r="H741" s="1386"/>
      <c r="I741" s="1441"/>
      <c r="J741" s="815"/>
      <c r="K741" s="815"/>
      <c r="L741" s="816"/>
      <c r="M741" s="778"/>
      <c r="N741" s="778"/>
      <c r="O741" s="778"/>
      <c r="P741" s="3782">
        <v>44894</v>
      </c>
      <c r="Q741" s="3783" t="s">
        <v>5593</v>
      </c>
      <c r="R741" s="3783">
        <v>67</v>
      </c>
      <c r="S741" s="3783">
        <f>AVERAGE(CPVTFC3SG0081!C23:D23)</f>
        <v>1.4525999999999999</v>
      </c>
      <c r="T741" s="510">
        <f t="shared" si="133"/>
        <v>6042.510638297872</v>
      </c>
      <c r="U741" s="3784" t="s">
        <v>315</v>
      </c>
    </row>
    <row r="742" spans="1:23" x14ac:dyDescent="0.25">
      <c r="A742" s="536">
        <v>580</v>
      </c>
      <c r="B742" s="4850" t="s">
        <v>3116</v>
      </c>
      <c r="C742" s="1278" t="s">
        <v>868</v>
      </c>
      <c r="D742" s="83">
        <v>44832</v>
      </c>
      <c r="E742" s="389" t="s">
        <v>4932</v>
      </c>
      <c r="F742" s="375">
        <v>141</v>
      </c>
      <c r="G742" s="511">
        <f>AVERAGE(CPVTFC3SG0024!J20:K20)</f>
        <v>0.16494999999999999</v>
      </c>
      <c r="H742" s="500">
        <f t="shared" si="128"/>
        <v>94.685039370078698</v>
      </c>
      <c r="I742" s="1420" t="s">
        <v>314</v>
      </c>
      <c r="J742" s="1005"/>
      <c r="K742" s="1006"/>
      <c r="L742" s="959"/>
      <c r="M742" s="830"/>
      <c r="N742" s="831"/>
      <c r="O742" s="672"/>
      <c r="P742" s="1288"/>
      <c r="Q742" s="830"/>
      <c r="R742" s="830"/>
      <c r="S742" s="1271"/>
      <c r="T742" s="1271"/>
      <c r="U742" s="2131"/>
    </row>
    <row r="743" spans="1:23" ht="15.75" thickBot="1" x14ac:dyDescent="0.3">
      <c r="A743" s="1949"/>
      <c r="B743" s="4850"/>
      <c r="C743" s="2146" t="s">
        <v>220</v>
      </c>
      <c r="D743" s="111">
        <v>44887</v>
      </c>
      <c r="E743" s="2864" t="s">
        <v>5523</v>
      </c>
      <c r="F743" s="2768">
        <v>25</v>
      </c>
      <c r="G743" s="112">
        <f>AVERAGE(CPVTFC3SG0066!G15:H15)</f>
        <v>0.23594999999999999</v>
      </c>
      <c r="H743" s="113">
        <f>(G743-0.1622)/0.0135*50</f>
        <v>273.1481481481481</v>
      </c>
      <c r="I743" s="2850" t="s">
        <v>314</v>
      </c>
      <c r="J743" s="1466"/>
      <c r="K743" s="1467"/>
      <c r="L743" s="1468"/>
      <c r="M743" s="1469"/>
      <c r="N743" s="1470"/>
      <c r="O743" s="1471"/>
      <c r="P743" s="2047"/>
      <c r="Q743" s="1469"/>
      <c r="R743" s="1469"/>
      <c r="S743" s="1472"/>
      <c r="T743" s="1472"/>
      <c r="U743" s="2161"/>
    </row>
    <row r="744" spans="1:23" x14ac:dyDescent="0.25">
      <c r="A744" s="86">
        <v>581</v>
      </c>
      <c r="B744" s="4843" t="s">
        <v>3117</v>
      </c>
      <c r="C744" s="1296" t="s">
        <v>868</v>
      </c>
      <c r="D744" s="87">
        <v>44832</v>
      </c>
      <c r="E744" s="458" t="s">
        <v>4932</v>
      </c>
      <c r="F744" s="459">
        <v>142</v>
      </c>
      <c r="G744" s="460">
        <f>AVERAGE(CPVTFC3SG0024!L20:M20)</f>
        <v>1.24675</v>
      </c>
      <c r="H744" s="461">
        <f t="shared" si="128"/>
        <v>4353.7401574803152</v>
      </c>
      <c r="I744" s="1460" t="s">
        <v>315</v>
      </c>
      <c r="J744" s="1019"/>
      <c r="K744" s="1020"/>
      <c r="L744" s="659"/>
      <c r="M744" s="667"/>
      <c r="N744" s="661"/>
      <c r="O744" s="721"/>
      <c r="P744" s="835"/>
      <c r="Q744" s="667"/>
      <c r="R744" s="667"/>
      <c r="S744" s="834"/>
      <c r="T744" s="834"/>
      <c r="U744" s="836"/>
      <c r="W744" s="5">
        <v>1</v>
      </c>
    </row>
    <row r="745" spans="1:23" ht="15.75" thickBot="1" x14ac:dyDescent="0.3">
      <c r="A745" s="516"/>
      <c r="B745" s="4851"/>
      <c r="C745" s="1298" t="s">
        <v>220</v>
      </c>
      <c r="D745" s="220">
        <v>44887</v>
      </c>
      <c r="E745" s="2852" t="s">
        <v>5523</v>
      </c>
      <c r="F745" s="2757">
        <v>26</v>
      </c>
      <c r="G745" s="222">
        <f>AVERAGE(CPVTFC3SG0066!I15:J15)</f>
        <v>1.6548500000000002</v>
      </c>
      <c r="H745" s="218">
        <f>(G745-0.1622)/0.0135*50</f>
        <v>5528.3333333333348</v>
      </c>
      <c r="I745" s="2845" t="s">
        <v>315</v>
      </c>
      <c r="J745" s="963"/>
      <c r="K745" s="1415"/>
      <c r="L745" s="792"/>
      <c r="M745" s="668"/>
      <c r="N745" s="662"/>
      <c r="O745" s="778"/>
      <c r="P745" s="787"/>
      <c r="Q745" s="668"/>
      <c r="R745" s="668"/>
      <c r="S745" s="786"/>
      <c r="T745" s="786"/>
      <c r="U745" s="788"/>
    </row>
    <row r="746" spans="1:23" x14ac:dyDescent="0.25">
      <c r="A746" s="456">
        <v>582</v>
      </c>
      <c r="B746" s="4843" t="s">
        <v>3118</v>
      </c>
      <c r="C746" s="1296" t="s">
        <v>868</v>
      </c>
      <c r="D746" s="87">
        <v>44832</v>
      </c>
      <c r="E746" s="458" t="s">
        <v>4932</v>
      </c>
      <c r="F746" s="459">
        <v>143</v>
      </c>
      <c r="G746" s="460">
        <f>AVERAGE(CPVTFC3SG0024!N20:O20)</f>
        <v>2.2317999999999998</v>
      </c>
      <c r="H746" s="461">
        <f t="shared" si="128"/>
        <v>8231.8897637795271</v>
      </c>
      <c r="I746" s="1460" t="s">
        <v>315</v>
      </c>
      <c r="J746" s="4373">
        <v>44895</v>
      </c>
      <c r="K746" s="1357" t="s">
        <v>5572</v>
      </c>
      <c r="L746" s="1357">
        <v>67</v>
      </c>
      <c r="M746" s="1357">
        <f>AVERAGE(CPVTFC3SG0084!C23:D23)</f>
        <v>0.29874999999999996</v>
      </c>
      <c r="N746" s="4374">
        <f t="shared" ref="N746:N747" si="134">(M746-0.1318)/0.0134*400</f>
        <v>4983.5820895522374</v>
      </c>
      <c r="O746" s="4375" t="s">
        <v>315</v>
      </c>
      <c r="P746" s="835"/>
      <c r="Q746" s="667"/>
      <c r="R746" s="667"/>
      <c r="S746" s="834"/>
      <c r="T746" s="834"/>
      <c r="U746" s="836"/>
      <c r="V746" s="4876" t="s">
        <v>1416</v>
      </c>
      <c r="W746" s="5">
        <v>1</v>
      </c>
    </row>
    <row r="747" spans="1:23" ht="15.75" thickBot="1" x14ac:dyDescent="0.3">
      <c r="A747" s="219"/>
      <c r="B747" s="4851"/>
      <c r="C747" s="1298" t="s">
        <v>220</v>
      </c>
      <c r="D747" s="220">
        <v>44887</v>
      </c>
      <c r="E747" s="2852" t="s">
        <v>5523</v>
      </c>
      <c r="F747" s="2757">
        <v>27</v>
      </c>
      <c r="G747" s="222">
        <f>AVERAGE(CPVTFC3SG0066!K15:L15)</f>
        <v>2.9166499999999997</v>
      </c>
      <c r="H747" s="218">
        <f>(G747-0.1622)/0.0135*50</f>
        <v>10201.666666666666</v>
      </c>
      <c r="I747" s="2845" t="s">
        <v>315</v>
      </c>
      <c r="J747" s="4341">
        <v>44895</v>
      </c>
      <c r="K747" s="486" t="s">
        <v>5572</v>
      </c>
      <c r="L747" s="486">
        <v>68</v>
      </c>
      <c r="M747" s="486">
        <f>AVERAGE(CPVTFC3SG0084!E23:F23)</f>
        <v>2.7683</v>
      </c>
      <c r="N747" s="4001">
        <f t="shared" si="134"/>
        <v>78701.492537313432</v>
      </c>
      <c r="O747" s="4354" t="s">
        <v>315</v>
      </c>
      <c r="P747" s="787"/>
      <c r="Q747" s="668"/>
      <c r="R747" s="668"/>
      <c r="S747" s="786"/>
      <c r="T747" s="786"/>
      <c r="U747" s="788"/>
      <c r="V747" s="4694"/>
    </row>
    <row r="748" spans="1:23" ht="15.75" thickBot="1" x14ac:dyDescent="0.3">
      <c r="A748" s="1861">
        <v>583</v>
      </c>
      <c r="B748" s="2826" t="s">
        <v>3119</v>
      </c>
      <c r="C748" s="2826" t="s">
        <v>868</v>
      </c>
      <c r="D748" s="465">
        <v>44832</v>
      </c>
      <c r="E748" s="2872" t="s">
        <v>4932</v>
      </c>
      <c r="F748" s="495">
        <v>144</v>
      </c>
      <c r="G748" s="2873">
        <f>AVERAGE(CPVTFC3SG0024!P20:Q20)</f>
        <v>9.3950000000000006E-2</v>
      </c>
      <c r="H748" s="559">
        <f t="shared" si="128"/>
        <v>-184.84251968503935</v>
      </c>
      <c r="I748" s="2866" t="s">
        <v>314</v>
      </c>
      <c r="J748" s="2024"/>
      <c r="K748" s="2025"/>
      <c r="L748" s="2026"/>
      <c r="M748" s="1257"/>
      <c r="N748" s="1258"/>
      <c r="O748" s="2027"/>
      <c r="P748" s="2361">
        <v>44883</v>
      </c>
      <c r="Q748" s="2308" t="s">
        <v>5503</v>
      </c>
      <c r="R748" s="495">
        <v>10</v>
      </c>
      <c r="S748" s="495">
        <f>AVERAGE(CPVTFC3SG0062!U11:V11)</f>
        <v>0.11755</v>
      </c>
      <c r="T748" s="1192">
        <f t="shared" ref="T748" si="135">(S748-0.1)/0.0138*66</f>
        <v>83.934782608695627</v>
      </c>
      <c r="U748" s="2309" t="s">
        <v>314</v>
      </c>
    </row>
    <row r="749" spans="1:23" x14ac:dyDescent="0.25">
      <c r="A749" s="456">
        <v>584</v>
      </c>
      <c r="B749" s="4838" t="s">
        <v>3120</v>
      </c>
      <c r="C749" s="1381" t="s">
        <v>868</v>
      </c>
      <c r="D749" s="87">
        <v>44832</v>
      </c>
      <c r="E749" s="458" t="s">
        <v>4932</v>
      </c>
      <c r="F749" s="459">
        <v>145</v>
      </c>
      <c r="G749" s="460">
        <f>AVERAGE(CPVTFC3SG0024!R20:S20)</f>
        <v>2.8901500000000002</v>
      </c>
      <c r="H749" s="461">
        <f t="shared" si="128"/>
        <v>10823.818897637797</v>
      </c>
      <c r="I749" s="1382" t="s">
        <v>315</v>
      </c>
      <c r="J749" s="4352">
        <v>44895</v>
      </c>
      <c r="K749" s="479" t="s">
        <v>5572</v>
      </c>
      <c r="L749" s="479">
        <v>69</v>
      </c>
      <c r="M749" s="479">
        <f>AVERAGE(CPVTFC3SG0084!G23:H23)</f>
        <v>1.2837000000000001</v>
      </c>
      <c r="N749" s="4004">
        <f t="shared" ref="N749:N752" si="136">(M749-0.1318)/0.0134*400</f>
        <v>34385.074626865673</v>
      </c>
      <c r="O749" s="4353" t="s">
        <v>315</v>
      </c>
      <c r="P749" s="835"/>
      <c r="Q749" s="667"/>
      <c r="R749" s="667"/>
      <c r="S749" s="834"/>
      <c r="T749" s="834"/>
      <c r="U749" s="836"/>
      <c r="W749" s="5">
        <v>1</v>
      </c>
    </row>
    <row r="750" spans="1:23" ht="15.75" thickBot="1" x14ac:dyDescent="0.3">
      <c r="A750" s="1910"/>
      <c r="B750" s="4839"/>
      <c r="C750" s="1462" t="s">
        <v>220</v>
      </c>
      <c r="D750" s="79">
        <v>44887</v>
      </c>
      <c r="E750" s="2867" t="s">
        <v>5523</v>
      </c>
      <c r="F750" s="2760">
        <v>28</v>
      </c>
      <c r="G750" s="80">
        <f>AVERAGE(CPVTFC3SG0066!M15:N15)</f>
        <v>2.6913499999999999</v>
      </c>
      <c r="H750" s="81">
        <f>(G750-0.1622)/0.0135*50</f>
        <v>9367.2222222222226</v>
      </c>
      <c r="I750" s="2853" t="s">
        <v>315</v>
      </c>
      <c r="J750" s="4343">
        <v>44895</v>
      </c>
      <c r="K750" s="1335" t="s">
        <v>5572</v>
      </c>
      <c r="L750" s="1335">
        <v>70</v>
      </c>
      <c r="M750" s="1335">
        <f>AVERAGE(CPVTFC3SG0084!I23:J23)</f>
        <v>0.33845000000000003</v>
      </c>
      <c r="N750" s="4344">
        <f t="shared" si="136"/>
        <v>6168.6567164179105</v>
      </c>
      <c r="O750" s="4355" t="s">
        <v>315</v>
      </c>
      <c r="P750" s="2047"/>
      <c r="Q750" s="1469"/>
      <c r="R750" s="1469"/>
      <c r="S750" s="1472"/>
      <c r="T750" s="1472"/>
      <c r="U750" s="2161"/>
    </row>
    <row r="751" spans="1:23" x14ac:dyDescent="0.25">
      <c r="A751" s="86">
        <v>585</v>
      </c>
      <c r="B751" s="4838" t="s">
        <v>3121</v>
      </c>
      <c r="C751" s="1296" t="s">
        <v>868</v>
      </c>
      <c r="D751" s="87">
        <v>44832</v>
      </c>
      <c r="E751" s="458" t="s">
        <v>4932</v>
      </c>
      <c r="F751" s="459">
        <v>146</v>
      </c>
      <c r="G751" s="460">
        <f>AVERAGE(CPVTFC3SG0024!T20:U20)</f>
        <v>0.87674999999999992</v>
      </c>
      <c r="H751" s="461">
        <f t="shared" si="128"/>
        <v>2897.0472440944877</v>
      </c>
      <c r="I751" s="1460" t="s">
        <v>315</v>
      </c>
      <c r="J751" s="1019"/>
      <c r="K751" s="1020"/>
      <c r="L751" s="659"/>
      <c r="M751" s="667"/>
      <c r="N751" s="661"/>
      <c r="O751" s="721"/>
      <c r="P751" s="835"/>
      <c r="Q751" s="667"/>
      <c r="R751" s="667"/>
      <c r="S751" s="834"/>
      <c r="T751" s="834"/>
      <c r="U751" s="836"/>
      <c r="W751" s="5">
        <v>1</v>
      </c>
    </row>
    <row r="752" spans="1:23" x14ac:dyDescent="0.25">
      <c r="A752" s="596"/>
      <c r="B752" s="4839"/>
      <c r="C752" s="330" t="s">
        <v>220</v>
      </c>
      <c r="D752" s="19">
        <v>44887</v>
      </c>
      <c r="E752" s="2854" t="s">
        <v>5523</v>
      </c>
      <c r="F752" s="2756">
        <v>29</v>
      </c>
      <c r="G752" s="10">
        <f>AVERAGE(CPVTFC3SG0066!O15:P15)</f>
        <v>2.8649</v>
      </c>
      <c r="H752" s="14">
        <f t="shared" ref="H752:H753" si="137">(G752-0.1622)/0.0135*50</f>
        <v>10010</v>
      </c>
      <c r="I752" s="2855" t="s">
        <v>315</v>
      </c>
      <c r="J752" s="3500">
        <v>44895</v>
      </c>
      <c r="K752" s="145" t="s">
        <v>5572</v>
      </c>
      <c r="L752" s="145">
        <v>71</v>
      </c>
      <c r="M752" s="145">
        <f>AVERAGE(CPVTFC3SG0084!K23:L23)</f>
        <v>1.31975</v>
      </c>
      <c r="N752" s="4002">
        <f t="shared" si="136"/>
        <v>35461.194029850747</v>
      </c>
      <c r="O752" s="4347" t="s">
        <v>315</v>
      </c>
      <c r="P752" s="695"/>
      <c r="Q752" s="645"/>
      <c r="R752" s="645"/>
      <c r="S752" s="694"/>
      <c r="T752" s="694"/>
      <c r="U752" s="2600"/>
    </row>
    <row r="753" spans="1:23" ht="15.75" thickBot="1" x14ac:dyDescent="0.3">
      <c r="A753" s="537"/>
      <c r="B753" s="4839"/>
      <c r="C753" s="317" t="s">
        <v>4249</v>
      </c>
      <c r="D753" s="79">
        <v>44887</v>
      </c>
      <c r="E753" s="2867" t="s">
        <v>5523</v>
      </c>
      <c r="F753" s="2760">
        <v>30</v>
      </c>
      <c r="G753" s="80">
        <f>AVERAGE(CPVTFC3SG0066!Q15:R15)</f>
        <v>1.6949000000000001</v>
      </c>
      <c r="H753" s="81">
        <f t="shared" si="137"/>
        <v>5676.666666666667</v>
      </c>
      <c r="I753" s="2853" t="s">
        <v>315</v>
      </c>
      <c r="J753" s="1466"/>
      <c r="K753" s="1467"/>
      <c r="L753" s="1468"/>
      <c r="M753" s="1469"/>
      <c r="N753" s="1470"/>
      <c r="O753" s="1973"/>
      <c r="P753" s="1586"/>
      <c r="Q753" s="969"/>
      <c r="R753" s="969"/>
      <c r="S753" s="1268"/>
      <c r="T753" s="1268"/>
      <c r="U753" s="2127"/>
    </row>
    <row r="754" spans="1:23" x14ac:dyDescent="0.25">
      <c r="A754" s="456">
        <v>586</v>
      </c>
      <c r="B754" s="4838" t="s">
        <v>3122</v>
      </c>
      <c r="C754" s="1296" t="s">
        <v>868</v>
      </c>
      <c r="D754" s="87">
        <v>44832</v>
      </c>
      <c r="E754" s="458" t="s">
        <v>4932</v>
      </c>
      <c r="F754" s="459">
        <v>147</v>
      </c>
      <c r="G754" s="460">
        <f>AVERAGE(CPVTFC3SG0024!V20:W20)</f>
        <v>1.4897499999999999</v>
      </c>
      <c r="H754" s="461">
        <f t="shared" si="128"/>
        <v>5310.4330708661419</v>
      </c>
      <c r="I754" s="1460" t="s">
        <v>315</v>
      </c>
      <c r="J754" s="806"/>
      <c r="K754" s="806"/>
      <c r="L754" s="809"/>
      <c r="M754" s="721"/>
      <c r="N754" s="721"/>
      <c r="O754" s="721"/>
      <c r="P754" s="2329">
        <v>44881</v>
      </c>
      <c r="Q754" s="2184" t="s">
        <v>5476</v>
      </c>
      <c r="R754" s="589">
        <v>116</v>
      </c>
      <c r="S754" s="589">
        <f>AVERAGE(CPVTFC3SG0057!H16:I16)</f>
        <v>0.18780000000000002</v>
      </c>
      <c r="T754" s="622">
        <f t="shared" ref="T754:T756" si="138">(S754-0.128)/0.0135*66</f>
        <v>292.35555555555567</v>
      </c>
      <c r="U754" s="1387" t="s">
        <v>314</v>
      </c>
      <c r="V754" s="4880" t="s">
        <v>1416</v>
      </c>
      <c r="W754" s="5">
        <v>1</v>
      </c>
    </row>
    <row r="755" spans="1:23" x14ac:dyDescent="0.25">
      <c r="A755" s="1840"/>
      <c r="B755" s="4839"/>
      <c r="C755" s="1172" t="s">
        <v>5448</v>
      </c>
      <c r="D755" s="1286"/>
      <c r="E755" s="1287"/>
      <c r="F755" s="1288"/>
      <c r="G755" s="1365"/>
      <c r="H755" s="1367"/>
      <c r="I755" s="4504"/>
      <c r="J755" s="827"/>
      <c r="K755" s="827"/>
      <c r="L755" s="829"/>
      <c r="M755" s="656"/>
      <c r="N755" s="656"/>
      <c r="O755" s="656"/>
      <c r="P755" s="4242">
        <v>44895</v>
      </c>
      <c r="Q755" s="275" t="s">
        <v>5570</v>
      </c>
      <c r="R755" s="275">
        <v>43</v>
      </c>
      <c r="S755" s="275">
        <f>AVERAGE(CPVTFC3SG0083!U17:V17)</f>
        <v>0.23014999999999999</v>
      </c>
      <c r="T755" s="4026">
        <f t="shared" ref="T755" si="139">(S755-0.15)/0.0138*66</f>
        <v>383.32608695652175</v>
      </c>
      <c r="U755" s="4244" t="s">
        <v>314</v>
      </c>
      <c r="V755" s="4694"/>
    </row>
    <row r="756" spans="1:23" x14ac:dyDescent="0.25">
      <c r="A756" s="597"/>
      <c r="B756" s="4839"/>
      <c r="C756" s="330" t="s">
        <v>863</v>
      </c>
      <c r="D756" s="1149"/>
      <c r="E756" s="1264"/>
      <c r="F756" s="695"/>
      <c r="G756" s="892"/>
      <c r="H756" s="894"/>
      <c r="I756" s="1439"/>
      <c r="J756" s="841"/>
      <c r="K756" s="841"/>
      <c r="L756" s="842"/>
      <c r="M756" s="642"/>
      <c r="N756" s="642"/>
      <c r="O756" s="642"/>
      <c r="P756" s="2340">
        <v>44881</v>
      </c>
      <c r="Q756" s="2355" t="s">
        <v>5476</v>
      </c>
      <c r="R756" s="7">
        <v>117</v>
      </c>
      <c r="S756" s="7">
        <f>AVERAGE(CPVTFC3SG0057!J16:K16)</f>
        <v>0.2288</v>
      </c>
      <c r="T756" s="13">
        <f t="shared" si="138"/>
        <v>492.8</v>
      </c>
      <c r="U756" s="1406" t="s">
        <v>314</v>
      </c>
      <c r="V756" s="4694"/>
    </row>
    <row r="757" spans="1:23" ht="15.75" thickBot="1" x14ac:dyDescent="0.3">
      <c r="A757" s="219"/>
      <c r="B757" s="4840"/>
      <c r="C757" s="1298" t="s">
        <v>220</v>
      </c>
      <c r="D757" s="220">
        <v>44887</v>
      </c>
      <c r="E757" s="2852" t="s">
        <v>5523</v>
      </c>
      <c r="F757" s="2757">
        <v>31</v>
      </c>
      <c r="G757" s="222">
        <f>AVERAGE(CPVTFC3SG0066!S15:T15)</f>
        <v>2.9032999999999998</v>
      </c>
      <c r="H757" s="218">
        <f t="shared" ref="H757" si="140">(G757-0.1622)/0.0135*50</f>
        <v>10152.222222222221</v>
      </c>
      <c r="I757" s="2845" t="s">
        <v>315</v>
      </c>
      <c r="J757" s="4341">
        <v>44895</v>
      </c>
      <c r="K757" s="486" t="s">
        <v>5572</v>
      </c>
      <c r="L757" s="486">
        <v>72</v>
      </c>
      <c r="M757" s="486">
        <f>AVERAGE(CPVTFC3SG0084!M23:N23)</f>
        <v>1.75115</v>
      </c>
      <c r="N757" s="4001">
        <f t="shared" ref="N757" si="141">(M757-0.1318)/0.0134*400</f>
        <v>48338.805970149253</v>
      </c>
      <c r="O757" s="4354" t="s">
        <v>315</v>
      </c>
      <c r="P757" s="4341">
        <v>44895</v>
      </c>
      <c r="Q757" s="486" t="s">
        <v>5570</v>
      </c>
      <c r="R757" s="486">
        <v>44</v>
      </c>
      <c r="S757" s="486">
        <f>AVERAGE(CPVTFC3SG0083!W17:X17)</f>
        <v>2.1170999999999998</v>
      </c>
      <c r="T757" s="4001">
        <f t="shared" ref="T757" si="142">(S757-0.15)/0.0138*66</f>
        <v>9407.8695652173919</v>
      </c>
      <c r="U757" s="4342" t="s">
        <v>315</v>
      </c>
      <c r="V757" s="4694"/>
    </row>
    <row r="758" spans="1:23" ht="15.75" thickBot="1" x14ac:dyDescent="0.3">
      <c r="A758" s="2045">
        <v>587</v>
      </c>
      <c r="B758" s="2201" t="s">
        <v>3123</v>
      </c>
      <c r="C758" s="2201" t="s">
        <v>868</v>
      </c>
      <c r="D758" s="676">
        <v>44832</v>
      </c>
      <c r="E758" s="1463" t="s">
        <v>4932</v>
      </c>
      <c r="F758" s="1464">
        <v>148</v>
      </c>
      <c r="G758" s="587">
        <f>AVERAGE(CPVTFC3SG0024!X20:Y20)</f>
        <v>2.8790499999999999</v>
      </c>
      <c r="H758" s="553">
        <f t="shared" si="128"/>
        <v>10780.118110236221</v>
      </c>
      <c r="I758" s="1465" t="s">
        <v>315</v>
      </c>
      <c r="J758" s="2049"/>
      <c r="K758" s="2049"/>
      <c r="L758" s="2050"/>
      <c r="M758" s="1973"/>
      <c r="N758" s="1973"/>
      <c r="O758" s="1471"/>
      <c r="P758" s="2328">
        <v>44883</v>
      </c>
      <c r="Q758" s="2871" t="s">
        <v>5503</v>
      </c>
      <c r="R758" s="1464">
        <v>11</v>
      </c>
      <c r="S758" s="1464">
        <f>AVERAGE(CPVTFC3SG0062!W11:X11)</f>
        <v>2.5769000000000002</v>
      </c>
      <c r="T758" s="1524">
        <f t="shared" ref="T758:T764" si="143">(S758-0.1)/0.0138*66</f>
        <v>11846.04347826087</v>
      </c>
      <c r="U758" s="2301" t="s">
        <v>315</v>
      </c>
      <c r="W758" s="5">
        <v>1</v>
      </c>
    </row>
    <row r="759" spans="1:23" x14ac:dyDescent="0.25">
      <c r="A759" s="488">
        <v>588</v>
      </c>
      <c r="B759" s="4843" t="s">
        <v>3124</v>
      </c>
      <c r="C759" s="1297" t="s">
        <v>868</v>
      </c>
      <c r="D759" s="490">
        <v>44832</v>
      </c>
      <c r="E759" s="491" t="s">
        <v>4932</v>
      </c>
      <c r="F759" s="492">
        <v>149</v>
      </c>
      <c r="G759" s="493">
        <f>AVERAGE(CPVTFC3SG0024!B22:C22)</f>
        <v>0.44664999999999999</v>
      </c>
      <c r="H759" s="494">
        <f t="shared" si="128"/>
        <v>1203.7401574803148</v>
      </c>
      <c r="I759" s="1440" t="s">
        <v>314</v>
      </c>
      <c r="J759" s="806"/>
      <c r="K759" s="806"/>
      <c r="L759" s="809"/>
      <c r="M759" s="721"/>
      <c r="N759" s="721"/>
      <c r="O759" s="721"/>
      <c r="P759" s="835"/>
      <c r="Q759" s="667"/>
      <c r="R759" s="667"/>
      <c r="S759" s="834"/>
      <c r="T759" s="834"/>
      <c r="U759" s="836"/>
      <c r="W759" s="5">
        <v>1</v>
      </c>
    </row>
    <row r="760" spans="1:23" ht="15.75" thickBot="1" x14ac:dyDescent="0.3">
      <c r="A760" s="219"/>
      <c r="B760" s="4851"/>
      <c r="C760" s="1298" t="s">
        <v>220</v>
      </c>
      <c r="D760" s="220">
        <v>44887</v>
      </c>
      <c r="E760" s="2852" t="s">
        <v>5523</v>
      </c>
      <c r="F760" s="2757">
        <v>32</v>
      </c>
      <c r="G760" s="222">
        <f>AVERAGE(CPVTFC3SG0066!U15:V15)</f>
        <v>0.66999999999999993</v>
      </c>
      <c r="H760" s="218">
        <f t="shared" ref="H760" si="144">(G760-0.1622)/0.0135*50</f>
        <v>1880.7407407407404</v>
      </c>
      <c r="I760" s="2845" t="s">
        <v>315</v>
      </c>
      <c r="J760" s="815"/>
      <c r="K760" s="815"/>
      <c r="L760" s="816"/>
      <c r="M760" s="778"/>
      <c r="N760" s="778"/>
      <c r="O760" s="778"/>
      <c r="P760" s="787"/>
      <c r="Q760" s="668"/>
      <c r="R760" s="668"/>
      <c r="S760" s="786"/>
      <c r="T760" s="786"/>
      <c r="U760" s="788"/>
    </row>
    <row r="761" spans="1:23" ht="15.75" thickBot="1" x14ac:dyDescent="0.3">
      <c r="A761" s="2034">
        <v>589</v>
      </c>
      <c r="B761" s="2160" t="s">
        <v>3125</v>
      </c>
      <c r="C761" s="2160" t="s">
        <v>868</v>
      </c>
      <c r="D761" s="683">
        <v>44832</v>
      </c>
      <c r="E761" s="2239" t="s">
        <v>4932</v>
      </c>
      <c r="F761" s="2240">
        <v>150</v>
      </c>
      <c r="G761" s="539">
        <f>AVERAGE(CPVTFC3SG0024!D22:E22)</f>
        <v>2.8714499999999998</v>
      </c>
      <c r="H761" s="555">
        <f t="shared" si="128"/>
        <v>10750.196850393701</v>
      </c>
      <c r="I761" s="2828" t="s">
        <v>315</v>
      </c>
      <c r="J761" s="2024"/>
      <c r="K761" s="2025"/>
      <c r="L761" s="2026"/>
      <c r="M761" s="1257"/>
      <c r="N761" s="1258"/>
      <c r="O761" s="2027"/>
      <c r="P761" s="2857">
        <v>44883</v>
      </c>
      <c r="Q761" s="2874" t="s">
        <v>5503</v>
      </c>
      <c r="R761" s="2240">
        <v>12</v>
      </c>
      <c r="S761" s="2240">
        <f>AVERAGE(CPVTFC3SG0062!C13:D13)</f>
        <v>0.38600000000000001</v>
      </c>
      <c r="T761" s="1024">
        <f t="shared" si="143"/>
        <v>1367.8260869565217</v>
      </c>
      <c r="U761" s="2859" t="s">
        <v>315</v>
      </c>
      <c r="W761" s="5">
        <v>1</v>
      </c>
    </row>
    <row r="762" spans="1:23" x14ac:dyDescent="0.25">
      <c r="A762" s="1461">
        <v>590</v>
      </c>
      <c r="B762" s="4838" t="s">
        <v>3126</v>
      </c>
      <c r="C762" s="1462" t="s">
        <v>868</v>
      </c>
      <c r="D762" s="676">
        <v>44832</v>
      </c>
      <c r="E762" s="1463" t="s">
        <v>4932</v>
      </c>
      <c r="F762" s="1464">
        <v>151</v>
      </c>
      <c r="G762" s="587">
        <f>AVERAGE(CPVTFC3SG0024!F22:G22)</f>
        <v>2.9129</v>
      </c>
      <c r="H762" s="553">
        <f t="shared" si="128"/>
        <v>10913.385826771655</v>
      </c>
      <c r="I762" s="1465" t="s">
        <v>315</v>
      </c>
      <c r="J762" s="4352">
        <v>44895</v>
      </c>
      <c r="K762" s="479" t="s">
        <v>5572</v>
      </c>
      <c r="L762" s="479">
        <v>73</v>
      </c>
      <c r="M762" s="479">
        <f>AVERAGE(CPVTFC3SG0084!O23:P23)</f>
        <v>1.1558999999999999</v>
      </c>
      <c r="N762" s="4004">
        <f t="shared" ref="N762:N763" si="145">(M762-0.1318)/0.0134*400</f>
        <v>30570.149253731342</v>
      </c>
      <c r="O762" s="4353" t="s">
        <v>315</v>
      </c>
      <c r="P762" s="2047"/>
      <c r="Q762" s="1469"/>
      <c r="R762" s="1469"/>
      <c r="S762" s="1472"/>
      <c r="T762" s="1472"/>
      <c r="U762" s="1472"/>
      <c r="W762" s="5">
        <v>1</v>
      </c>
    </row>
    <row r="763" spans="1:23" ht="15.75" thickBot="1" x14ac:dyDescent="0.3">
      <c r="A763" s="2835"/>
      <c r="B763" s="4840"/>
      <c r="C763" s="1298" t="s">
        <v>220</v>
      </c>
      <c r="D763" s="220">
        <v>44887</v>
      </c>
      <c r="E763" s="2852" t="s">
        <v>5523</v>
      </c>
      <c r="F763" s="2757">
        <v>33</v>
      </c>
      <c r="G763" s="222">
        <f>AVERAGE(CPVTFC3SG0066!W15:X15)</f>
        <v>2.7846000000000002</v>
      </c>
      <c r="H763" s="218">
        <f t="shared" ref="H763" si="146">(G763-0.1622)/0.0135*50</f>
        <v>9712.5925925925949</v>
      </c>
      <c r="I763" s="2845" t="s">
        <v>315</v>
      </c>
      <c r="J763" s="4341">
        <v>44895</v>
      </c>
      <c r="K763" s="486" t="s">
        <v>5572</v>
      </c>
      <c r="L763" s="486">
        <v>74</v>
      </c>
      <c r="M763" s="486">
        <f>AVERAGE(CPVTFC3SG0084!Q23:R23)</f>
        <v>0.57869999999999999</v>
      </c>
      <c r="N763" s="4001">
        <f t="shared" si="145"/>
        <v>13340.298507462685</v>
      </c>
      <c r="O763" s="4354" t="s">
        <v>315</v>
      </c>
      <c r="P763" s="2047"/>
      <c r="Q763" s="1469"/>
      <c r="R763" s="1469"/>
      <c r="S763" s="1472"/>
      <c r="T763" s="1472"/>
      <c r="U763" s="2837"/>
    </row>
    <row r="764" spans="1:23" ht="15.75" thickBot="1" x14ac:dyDescent="0.3">
      <c r="A764" s="600">
        <v>591</v>
      </c>
      <c r="B764" s="2247" t="s">
        <v>3127</v>
      </c>
      <c r="C764" s="2247" t="s">
        <v>868</v>
      </c>
      <c r="D764" s="601">
        <v>44832</v>
      </c>
      <c r="E764" s="602" t="s">
        <v>4932</v>
      </c>
      <c r="F764" s="1425">
        <v>152</v>
      </c>
      <c r="G764" s="540">
        <f>AVERAGE(CPVTFC3SG0024!H22:I22)</f>
        <v>2.7323500000000003</v>
      </c>
      <c r="H764" s="603">
        <f t="shared" si="128"/>
        <v>10202.559055118112</v>
      </c>
      <c r="I764" s="1426" t="s">
        <v>315</v>
      </c>
      <c r="J764" s="1315"/>
      <c r="K764" s="1423"/>
      <c r="L764" s="1317"/>
      <c r="M764" s="652"/>
      <c r="N764" s="653"/>
      <c r="O764" s="654"/>
      <c r="P764" s="2326">
        <v>44883</v>
      </c>
      <c r="Q764" s="2307" t="s">
        <v>5503</v>
      </c>
      <c r="R764" s="1312">
        <v>13</v>
      </c>
      <c r="S764" s="1312">
        <f>AVERAGE(CPVTFC3SG0062!E13:F13)</f>
        <v>0.35265000000000002</v>
      </c>
      <c r="T764" s="1313">
        <f t="shared" si="143"/>
        <v>1208.326086956522</v>
      </c>
      <c r="U764" s="2297" t="s">
        <v>314</v>
      </c>
      <c r="W764" s="5">
        <v>1</v>
      </c>
    </row>
    <row r="765" spans="1:23" x14ac:dyDescent="0.25">
      <c r="A765" s="488">
        <v>592</v>
      </c>
      <c r="B765" s="4838" t="s">
        <v>3128</v>
      </c>
      <c r="C765" s="1272" t="s">
        <v>868</v>
      </c>
      <c r="D765" s="490">
        <v>44832</v>
      </c>
      <c r="E765" s="491" t="s">
        <v>4932</v>
      </c>
      <c r="F765" s="492">
        <v>153</v>
      </c>
      <c r="G765" s="493">
        <f>AVERAGE(CPVTFC3SG0024!J22:K22)</f>
        <v>0.25324999999999998</v>
      </c>
      <c r="H765" s="494">
        <f t="shared" si="128"/>
        <v>442.32283464566927</v>
      </c>
      <c r="I765" s="2875" t="s">
        <v>314</v>
      </c>
      <c r="J765" s="806"/>
      <c r="K765" s="806"/>
      <c r="L765" s="809"/>
      <c r="M765" s="721"/>
      <c r="N765" s="721"/>
      <c r="O765" s="1299"/>
      <c r="P765" s="835"/>
      <c r="Q765" s="667"/>
      <c r="R765" s="667"/>
      <c r="S765" s="834"/>
      <c r="T765" s="834"/>
      <c r="U765" s="836"/>
      <c r="V765" s="4876" t="s">
        <v>1416</v>
      </c>
      <c r="W765" s="5">
        <v>1</v>
      </c>
    </row>
    <row r="766" spans="1:23" ht="15.75" thickBot="1" x14ac:dyDescent="0.3">
      <c r="A766" s="1523"/>
      <c r="B766" s="4840"/>
      <c r="C766" s="2179" t="s">
        <v>220</v>
      </c>
      <c r="D766" s="220">
        <v>44887</v>
      </c>
      <c r="E766" s="2852" t="s">
        <v>5523</v>
      </c>
      <c r="F766" s="2757">
        <v>34</v>
      </c>
      <c r="G766" s="222">
        <f>AVERAGE(CPVTFC3SG0066!C17:D17)</f>
        <v>0.68574999999999997</v>
      </c>
      <c r="H766" s="218">
        <f t="shared" ref="H766:H770" si="147">(G766-0.1622)/0.0135*50</f>
        <v>1939.0740740740739</v>
      </c>
      <c r="I766" s="2845" t="s">
        <v>315</v>
      </c>
      <c r="J766" s="1507"/>
      <c r="K766" s="1507"/>
      <c r="L766" s="1508"/>
      <c r="M766" s="1509"/>
      <c r="N766" s="1509"/>
      <c r="O766" s="2027"/>
      <c r="P766" s="2022"/>
      <c r="Q766" s="1257"/>
      <c r="R766" s="1257"/>
      <c r="S766" s="1256"/>
      <c r="T766" s="1256"/>
      <c r="U766" s="1756"/>
      <c r="V766" s="4694"/>
    </row>
    <row r="767" spans="1:23" x14ac:dyDescent="0.25">
      <c r="A767" s="86">
        <v>593</v>
      </c>
      <c r="B767" s="4838" t="s">
        <v>3129</v>
      </c>
      <c r="C767" s="1381" t="s">
        <v>868</v>
      </c>
      <c r="D767" s="87">
        <v>44832</v>
      </c>
      <c r="E767" s="458" t="s">
        <v>4932</v>
      </c>
      <c r="F767" s="459">
        <v>154</v>
      </c>
      <c r="G767" s="460">
        <f>AVERAGE(CPVTFC3SG0024!L22:M22)</f>
        <v>2.9021499999999998</v>
      </c>
      <c r="H767" s="461">
        <f t="shared" si="128"/>
        <v>10871.062992125986</v>
      </c>
      <c r="I767" s="1382" t="s">
        <v>315</v>
      </c>
      <c r="J767" s="4352">
        <v>44895</v>
      </c>
      <c r="K767" s="479" t="s">
        <v>5572</v>
      </c>
      <c r="L767" s="479">
        <v>75</v>
      </c>
      <c r="M767" s="479">
        <f>AVERAGE(CPVTFC3SG0084!S23:T23)</f>
        <v>1.7273000000000001</v>
      </c>
      <c r="N767" s="4004">
        <f t="shared" ref="N767:N768" si="148">(M767-0.1318)/0.0134*400</f>
        <v>47626.86567164179</v>
      </c>
      <c r="O767" s="4353" t="s">
        <v>315</v>
      </c>
      <c r="P767" s="835"/>
      <c r="Q767" s="667"/>
      <c r="R767" s="667"/>
      <c r="S767" s="834"/>
      <c r="T767" s="834"/>
      <c r="U767" s="836"/>
      <c r="W767" s="5">
        <v>1</v>
      </c>
    </row>
    <row r="768" spans="1:23" ht="15.75" thickBot="1" x14ac:dyDescent="0.3">
      <c r="A768" s="2045"/>
      <c r="B768" s="4840"/>
      <c r="C768" s="1462" t="s">
        <v>220</v>
      </c>
      <c r="D768" s="79">
        <v>44887</v>
      </c>
      <c r="E768" s="2867" t="s">
        <v>5523</v>
      </c>
      <c r="F768" s="2760">
        <v>35</v>
      </c>
      <c r="G768" s="80">
        <f>AVERAGE(CPVTFC3SG0066!E17:F17)</f>
        <v>2.8726500000000001</v>
      </c>
      <c r="H768" s="81">
        <f t="shared" si="147"/>
        <v>10038.703703703704</v>
      </c>
      <c r="I768" s="2853" t="s">
        <v>315</v>
      </c>
      <c r="J768" s="4341">
        <v>44895</v>
      </c>
      <c r="K768" s="486" t="s">
        <v>5572</v>
      </c>
      <c r="L768" s="486">
        <v>76</v>
      </c>
      <c r="M768" s="486">
        <f>AVERAGE(CPVTFC3SG0084!U23:V23)</f>
        <v>0.7681</v>
      </c>
      <c r="N768" s="4001">
        <f t="shared" si="148"/>
        <v>18994.029850746268</v>
      </c>
      <c r="O768" s="4354" t="s">
        <v>315</v>
      </c>
      <c r="P768" s="2047"/>
      <c r="Q768" s="1469"/>
      <c r="R768" s="1469"/>
      <c r="S768" s="1472"/>
      <c r="T768" s="1472"/>
      <c r="U768" s="2161"/>
    </row>
    <row r="769" spans="1:23" x14ac:dyDescent="0.25">
      <c r="A769" s="456">
        <v>594</v>
      </c>
      <c r="B769" s="4838" t="s">
        <v>3130</v>
      </c>
      <c r="C769" s="1296" t="s">
        <v>868</v>
      </c>
      <c r="D769" s="87">
        <v>44832</v>
      </c>
      <c r="E769" s="458" t="s">
        <v>4932</v>
      </c>
      <c r="F769" s="459">
        <v>155</v>
      </c>
      <c r="G769" s="460">
        <f>AVERAGE(CPVTFC3SG0024!N22:O22)</f>
        <v>0.55800000000000005</v>
      </c>
      <c r="H769" s="461">
        <f t="shared" si="128"/>
        <v>1642.1259842519685</v>
      </c>
      <c r="I769" s="2876" t="s">
        <v>315</v>
      </c>
      <c r="J769" s="1019"/>
      <c r="K769" s="1020"/>
      <c r="L769" s="659"/>
      <c r="M769" s="667"/>
      <c r="N769" s="661"/>
      <c r="O769" s="721"/>
      <c r="P769" s="835"/>
      <c r="Q769" s="667"/>
      <c r="R769" s="667"/>
      <c r="S769" s="834"/>
      <c r="T769" s="834"/>
      <c r="U769" s="836"/>
      <c r="W769" s="5">
        <v>1</v>
      </c>
    </row>
    <row r="770" spans="1:23" ht="15.75" thickBot="1" x14ac:dyDescent="0.3">
      <c r="A770" s="219"/>
      <c r="B770" s="4840"/>
      <c r="C770" s="1298" t="s">
        <v>220</v>
      </c>
      <c r="D770" s="220">
        <v>44887</v>
      </c>
      <c r="E770" s="2852" t="s">
        <v>5523</v>
      </c>
      <c r="F770" s="2757">
        <v>36</v>
      </c>
      <c r="G770" s="222">
        <f>AVERAGE(CPVTFC3SG0066!G17:H17)</f>
        <v>1.1960500000000001</v>
      </c>
      <c r="H770" s="218">
        <f t="shared" si="147"/>
        <v>3829.0740740740744</v>
      </c>
      <c r="I770" s="2845" t="s">
        <v>315</v>
      </c>
      <c r="J770" s="963"/>
      <c r="K770" s="1415"/>
      <c r="L770" s="792"/>
      <c r="M770" s="668"/>
      <c r="N770" s="662"/>
      <c r="O770" s="778"/>
      <c r="P770" s="787"/>
      <c r="Q770" s="668"/>
      <c r="R770" s="668"/>
      <c r="S770" s="786"/>
      <c r="T770" s="786"/>
      <c r="U770" s="788"/>
    </row>
    <row r="771" spans="1:23" ht="15.75" thickBot="1" x14ac:dyDescent="0.3">
      <c r="A771" s="2034">
        <v>595</v>
      </c>
      <c r="B771" s="2160" t="s">
        <v>3131</v>
      </c>
      <c r="C771" s="2160" t="s">
        <v>868</v>
      </c>
      <c r="D771" s="683">
        <v>44832</v>
      </c>
      <c r="E771" s="2239" t="s">
        <v>4932</v>
      </c>
      <c r="F771" s="2240">
        <v>156</v>
      </c>
      <c r="G771" s="539">
        <f>AVERAGE(CPVTFC3SG0024!P22:Q22)</f>
        <v>2.8780999999999999</v>
      </c>
      <c r="H771" s="555">
        <f t="shared" si="128"/>
        <v>10776.377952755907</v>
      </c>
      <c r="I771" s="2828" t="s">
        <v>315</v>
      </c>
      <c r="J771" s="2024"/>
      <c r="K771" s="2025"/>
      <c r="L771" s="2026"/>
      <c r="M771" s="1257"/>
      <c r="N771" s="1258"/>
      <c r="O771" s="2027"/>
      <c r="P771" s="2857">
        <v>44883</v>
      </c>
      <c r="Q771" s="2874" t="s">
        <v>5503</v>
      </c>
      <c r="R771" s="2240">
        <v>14</v>
      </c>
      <c r="S771" s="2240">
        <f>AVERAGE(CPVTFC3SG0062!G13:H13)</f>
        <v>1.1778</v>
      </c>
      <c r="T771" s="1024">
        <f t="shared" ref="T771:T772" si="149">(S771-0.1)/0.0138*66</f>
        <v>5154.695652173913</v>
      </c>
      <c r="U771" s="2859" t="s">
        <v>315</v>
      </c>
      <c r="W771" s="5">
        <v>1</v>
      </c>
    </row>
    <row r="772" spans="1:23" ht="15.75" thickBot="1" x14ac:dyDescent="0.3">
      <c r="A772" s="1798">
        <v>596</v>
      </c>
      <c r="B772" s="2247" t="s">
        <v>3132</v>
      </c>
      <c r="C772" s="2247" t="s">
        <v>868</v>
      </c>
      <c r="D772" s="601">
        <v>44832</v>
      </c>
      <c r="E772" s="602" t="s">
        <v>4932</v>
      </c>
      <c r="F772" s="1425">
        <v>157</v>
      </c>
      <c r="G772" s="540">
        <f>AVERAGE(CPVTFC3SG0024!R22:S22)</f>
        <v>1.8306</v>
      </c>
      <c r="H772" s="603">
        <f t="shared" si="128"/>
        <v>6652.3622047244107</v>
      </c>
      <c r="I772" s="1426" t="s">
        <v>315</v>
      </c>
      <c r="J772" s="1988"/>
      <c r="K772" s="1988"/>
      <c r="L772" s="1989"/>
      <c r="M772" s="1429"/>
      <c r="N772" s="1429"/>
      <c r="O772" s="654"/>
      <c r="P772" s="2326">
        <v>44883</v>
      </c>
      <c r="Q772" s="2307" t="s">
        <v>5503</v>
      </c>
      <c r="R772" s="1312">
        <v>15</v>
      </c>
      <c r="S772" s="1312">
        <f>AVERAGE(CPVTFC3SG0062!I13:J13)</f>
        <v>0.21055000000000001</v>
      </c>
      <c r="T772" s="1313">
        <f t="shared" si="149"/>
        <v>528.71739130434787</v>
      </c>
      <c r="U772" s="2297" t="s">
        <v>314</v>
      </c>
      <c r="W772" s="5">
        <v>1</v>
      </c>
    </row>
    <row r="773" spans="1:23" x14ac:dyDescent="0.25">
      <c r="A773" s="86">
        <v>597</v>
      </c>
      <c r="B773" s="4838" t="s">
        <v>3133</v>
      </c>
      <c r="C773" s="1296" t="s">
        <v>868</v>
      </c>
      <c r="D773" s="87">
        <v>44832</v>
      </c>
      <c r="E773" s="458" t="s">
        <v>4932</v>
      </c>
      <c r="F773" s="459">
        <v>158</v>
      </c>
      <c r="G773" s="460">
        <f>AVERAGE(CPVTFC3SG0024!T22:U22)</f>
        <v>2.7377500000000001</v>
      </c>
      <c r="H773" s="461">
        <f t="shared" si="128"/>
        <v>10223.818897637797</v>
      </c>
      <c r="I773" s="1382" t="s">
        <v>315</v>
      </c>
      <c r="J773" s="4352">
        <v>44895</v>
      </c>
      <c r="K773" s="479" t="s">
        <v>5572</v>
      </c>
      <c r="L773" s="479">
        <v>77</v>
      </c>
      <c r="M773" s="479">
        <f>AVERAGE(CPVTFC3SG0084!W23:X23)</f>
        <v>0.4698</v>
      </c>
      <c r="N773" s="4004">
        <f t="shared" ref="N773:N774" si="150">(M773-0.1318)/0.0134*400</f>
        <v>10089.552238805969</v>
      </c>
      <c r="O773" s="4353" t="s">
        <v>315</v>
      </c>
      <c r="P773" s="835"/>
      <c r="Q773" s="667"/>
      <c r="R773" s="667"/>
      <c r="S773" s="834"/>
      <c r="T773" s="834"/>
      <c r="U773" s="836"/>
      <c r="W773" s="5">
        <v>1</v>
      </c>
    </row>
    <row r="774" spans="1:23" ht="15.75" thickBot="1" x14ac:dyDescent="0.3">
      <c r="A774" s="2034"/>
      <c r="B774" s="4840"/>
      <c r="C774" s="1298" t="s">
        <v>220</v>
      </c>
      <c r="D774" s="220">
        <v>44887</v>
      </c>
      <c r="E774" s="2852" t="s">
        <v>5523</v>
      </c>
      <c r="F774" s="2757">
        <v>37</v>
      </c>
      <c r="G774" s="222">
        <f>AVERAGE(CPVTFC3SG0066!I17:J17)</f>
        <v>2.3062999999999998</v>
      </c>
      <c r="H774" s="218">
        <f t="shared" ref="H774:H778" si="151">(G774-0.1622)/0.0135*50</f>
        <v>7941.1111111111113</v>
      </c>
      <c r="I774" s="2845" t="s">
        <v>315</v>
      </c>
      <c r="J774" s="4343">
        <v>44895</v>
      </c>
      <c r="K774" s="1335" t="s">
        <v>5572</v>
      </c>
      <c r="L774" s="1335">
        <v>78</v>
      </c>
      <c r="M774" s="1335">
        <f>AVERAGE(CPVTFC3SG0084!C25:D25)</f>
        <v>0.29405000000000003</v>
      </c>
      <c r="N774" s="4344">
        <f t="shared" si="150"/>
        <v>4843.2835820895534</v>
      </c>
      <c r="O774" s="4355" t="s">
        <v>315</v>
      </c>
      <c r="P774" s="2022"/>
      <c r="Q774" s="1257"/>
      <c r="R774" s="1257"/>
      <c r="S774" s="1256"/>
      <c r="T774" s="1256"/>
      <c r="U774" s="1756"/>
    </row>
    <row r="775" spans="1:23" x14ac:dyDescent="0.25">
      <c r="A775" s="456">
        <v>598</v>
      </c>
      <c r="B775" s="4838" t="s">
        <v>3134</v>
      </c>
      <c r="C775" s="1381" t="s">
        <v>868</v>
      </c>
      <c r="D775" s="87">
        <v>44832</v>
      </c>
      <c r="E775" s="458" t="s">
        <v>4932</v>
      </c>
      <c r="F775" s="459">
        <v>159</v>
      </c>
      <c r="G775" s="460">
        <f>AVERAGE(CPVTFC3SG0024!V22:W22)</f>
        <v>0.92649999999999999</v>
      </c>
      <c r="H775" s="461">
        <f t="shared" si="128"/>
        <v>3092.9133858267714</v>
      </c>
      <c r="I775" s="1382" t="s">
        <v>315</v>
      </c>
      <c r="J775" s="1019"/>
      <c r="K775" s="1020"/>
      <c r="L775" s="659"/>
      <c r="M775" s="667"/>
      <c r="N775" s="661"/>
      <c r="O775" s="1299"/>
      <c r="P775" s="835"/>
      <c r="Q775" s="667"/>
      <c r="R775" s="667"/>
      <c r="S775" s="834"/>
      <c r="T775" s="834"/>
      <c r="U775" s="836"/>
      <c r="W775" s="5">
        <v>1</v>
      </c>
    </row>
    <row r="776" spans="1:23" ht="15.75" thickBot="1" x14ac:dyDescent="0.3">
      <c r="A776" s="1910"/>
      <c r="B776" s="4839"/>
      <c r="C776" s="317" t="s">
        <v>220</v>
      </c>
      <c r="D776" s="79">
        <v>44887</v>
      </c>
      <c r="E776" s="2867" t="s">
        <v>5523</v>
      </c>
      <c r="F776" s="2760">
        <v>38</v>
      </c>
      <c r="G776" s="80">
        <f>AVERAGE(CPVTFC3SG0066!K17:L17)</f>
        <v>0.91900000000000004</v>
      </c>
      <c r="H776" s="81">
        <f t="shared" si="151"/>
        <v>2802.962962962963</v>
      </c>
      <c r="I776" s="2853" t="s">
        <v>315</v>
      </c>
      <c r="J776" s="1466"/>
      <c r="K776" s="1467"/>
      <c r="L776" s="1468"/>
      <c r="M776" s="1469"/>
      <c r="N776" s="1470"/>
      <c r="O776" s="1471"/>
      <c r="P776" s="2047"/>
      <c r="Q776" s="1469"/>
      <c r="R776" s="1469"/>
      <c r="S776" s="1472"/>
      <c r="T776" s="1472"/>
      <c r="U776" s="2161"/>
    </row>
    <row r="777" spans="1:23" x14ac:dyDescent="0.25">
      <c r="A777" s="86">
        <v>599</v>
      </c>
      <c r="B777" s="4843" t="s">
        <v>3135</v>
      </c>
      <c r="C777" s="1296" t="s">
        <v>868</v>
      </c>
      <c r="D777" s="87">
        <v>44832</v>
      </c>
      <c r="E777" s="458" t="s">
        <v>4932</v>
      </c>
      <c r="F777" s="459">
        <v>160</v>
      </c>
      <c r="G777" s="460">
        <f>AVERAGE(CPVTFC3SG0024!X22:Y22)</f>
        <v>2.83345</v>
      </c>
      <c r="H777" s="461">
        <f t="shared" si="128"/>
        <v>10600.590551181103</v>
      </c>
      <c r="I777" s="1460" t="s">
        <v>315</v>
      </c>
      <c r="J777" s="4352">
        <v>44895</v>
      </c>
      <c r="K777" s="479" t="s">
        <v>5572</v>
      </c>
      <c r="L777" s="479">
        <v>79</v>
      </c>
      <c r="M777" s="479">
        <f>AVERAGE(CPVTFC3SG0084!E25:F25)</f>
        <v>0.66185000000000005</v>
      </c>
      <c r="N777" s="4004">
        <f t="shared" ref="N777:N778" si="152">(M777-0.1318)/0.0134*400</f>
        <v>15822.388059701492</v>
      </c>
      <c r="O777" s="4353" t="s">
        <v>315</v>
      </c>
      <c r="P777" s="835"/>
      <c r="Q777" s="667"/>
      <c r="R777" s="667"/>
      <c r="S777" s="834"/>
      <c r="T777" s="834"/>
      <c r="U777" s="836"/>
      <c r="W777" s="5">
        <v>1</v>
      </c>
    </row>
    <row r="778" spans="1:23" ht="15.75" thickBot="1" x14ac:dyDescent="0.3">
      <c r="A778" s="516"/>
      <c r="B778" s="4851"/>
      <c r="C778" s="1298" t="s">
        <v>220</v>
      </c>
      <c r="D778" s="220">
        <v>44887</v>
      </c>
      <c r="E778" s="2852" t="s">
        <v>5523</v>
      </c>
      <c r="F778" s="2757">
        <v>39</v>
      </c>
      <c r="G778" s="222">
        <f>AVERAGE(CPVTFC3SG0066!M17:N17)</f>
        <v>2.6821000000000002</v>
      </c>
      <c r="H778" s="218">
        <f t="shared" si="151"/>
        <v>9332.9629629629635</v>
      </c>
      <c r="I778" s="2845" t="s">
        <v>315</v>
      </c>
      <c r="J778" s="4343">
        <v>44895</v>
      </c>
      <c r="K778" s="1335" t="s">
        <v>5572</v>
      </c>
      <c r="L778" s="1335">
        <v>80</v>
      </c>
      <c r="M778" s="1335">
        <f>AVERAGE(CPVTFC3SG0084!G25:H25)</f>
        <v>0.32934999999999998</v>
      </c>
      <c r="N778" s="4344">
        <f t="shared" si="152"/>
        <v>5897.0149253731333</v>
      </c>
      <c r="O778" s="4355" t="s">
        <v>315</v>
      </c>
      <c r="P778" s="787"/>
      <c r="Q778" s="668"/>
      <c r="R778" s="668"/>
      <c r="S778" s="786"/>
      <c r="T778" s="786"/>
      <c r="U778" s="788"/>
    </row>
    <row r="779" spans="1:23" x14ac:dyDescent="0.25">
      <c r="A779" s="1840">
        <v>600</v>
      </c>
      <c r="B779" s="4839" t="s">
        <v>3136</v>
      </c>
      <c r="C779" s="1172" t="s">
        <v>868</v>
      </c>
      <c r="D779" s="125">
        <v>44832</v>
      </c>
      <c r="E779" s="390" t="s">
        <v>4932</v>
      </c>
      <c r="F779" s="449">
        <v>161</v>
      </c>
      <c r="G779" s="502">
        <f>AVERAGE(CPVTFC3SG0024!B24:C24)</f>
        <v>1.4616500000000001</v>
      </c>
      <c r="H779" s="503">
        <f t="shared" si="128"/>
        <v>5199.8031496063004</v>
      </c>
      <c r="I779" s="2851" t="s">
        <v>315</v>
      </c>
      <c r="J779" s="1005"/>
      <c r="K779" s="1006"/>
      <c r="L779" s="959"/>
      <c r="M779" s="830"/>
      <c r="N779" s="831"/>
      <c r="O779" s="656"/>
      <c r="P779" s="2331">
        <v>44883</v>
      </c>
      <c r="Q779" s="2497" t="s">
        <v>5503</v>
      </c>
      <c r="R779" s="375">
        <v>16</v>
      </c>
      <c r="S779" s="375">
        <f>AVERAGE(CPVTFC3SG0062!K13:L13)</f>
        <v>0.15310000000000001</v>
      </c>
      <c r="T779" s="85">
        <f t="shared" ref="T779:T780" si="153">(S779-0.1)/0.0138*66</f>
        <v>253.95652173913047</v>
      </c>
      <c r="U779" s="2304" t="s">
        <v>314</v>
      </c>
      <c r="W779" s="5">
        <v>1</v>
      </c>
    </row>
    <row r="780" spans="1:23" ht="15.75" thickBot="1" x14ac:dyDescent="0.3">
      <c r="A780" s="219"/>
      <c r="B780" s="4840"/>
      <c r="C780" s="1298" t="s">
        <v>5448</v>
      </c>
      <c r="D780" s="1383"/>
      <c r="E780" s="1384"/>
      <c r="F780" s="787"/>
      <c r="G780" s="1385"/>
      <c r="H780" s="1386"/>
      <c r="I780" s="1441"/>
      <c r="J780" s="963"/>
      <c r="K780" s="1415"/>
      <c r="L780" s="792"/>
      <c r="M780" s="668"/>
      <c r="N780" s="662"/>
      <c r="O780" s="778"/>
      <c r="P780" s="1525">
        <v>44883</v>
      </c>
      <c r="Q780" s="2312" t="s">
        <v>5503</v>
      </c>
      <c r="R780" s="467">
        <v>17</v>
      </c>
      <c r="S780" s="467">
        <f>AVERAGE(CPVTFC3SG0062!M13:N13)</f>
        <v>0.14024999999999999</v>
      </c>
      <c r="T780" s="225">
        <f t="shared" si="153"/>
        <v>192.49999999999991</v>
      </c>
      <c r="U780" s="2295" t="s">
        <v>314</v>
      </c>
    </row>
    <row r="781" spans="1:23" x14ac:dyDescent="0.25">
      <c r="A781" s="86">
        <v>601</v>
      </c>
      <c r="B781" s="4838" t="s">
        <v>3137</v>
      </c>
      <c r="C781" s="1381" t="s">
        <v>868</v>
      </c>
      <c r="D781" s="87">
        <v>44832</v>
      </c>
      <c r="E781" s="458" t="s">
        <v>4932</v>
      </c>
      <c r="F781" s="459">
        <v>162</v>
      </c>
      <c r="G781" s="460">
        <f>AVERAGE(CPVTFC3SG0024!D24:E24)</f>
        <v>2.5116499999999999</v>
      </c>
      <c r="H781" s="461">
        <f t="shared" si="128"/>
        <v>9333.6614173228354</v>
      </c>
      <c r="I781" s="1382" t="s">
        <v>315</v>
      </c>
      <c r="J781" s="4373">
        <v>44895</v>
      </c>
      <c r="K781" s="1357" t="s">
        <v>5572</v>
      </c>
      <c r="L781" s="1357">
        <v>81</v>
      </c>
      <c r="M781" s="1357">
        <f>AVERAGE(CPVTFC3SG0084!I25:J25)</f>
        <v>0.26895000000000002</v>
      </c>
      <c r="N781" s="4374">
        <f t="shared" ref="N781:N782" si="154">(M781-0.1318)/0.0134*400</f>
        <v>4094.0298507462694</v>
      </c>
      <c r="O781" s="4375" t="s">
        <v>315</v>
      </c>
      <c r="P781" s="835"/>
      <c r="Q781" s="667"/>
      <c r="R781" s="667"/>
      <c r="S781" s="834"/>
      <c r="T781" s="834"/>
      <c r="U781" s="836"/>
      <c r="W781" s="5">
        <v>1</v>
      </c>
    </row>
    <row r="782" spans="1:23" ht="15.75" thickBot="1" x14ac:dyDescent="0.3">
      <c r="A782" s="2034"/>
      <c r="B782" s="4840"/>
      <c r="C782" s="1298" t="s">
        <v>220</v>
      </c>
      <c r="D782" s="220">
        <v>44887</v>
      </c>
      <c r="E782" s="2852" t="s">
        <v>5523</v>
      </c>
      <c r="F782" s="2757">
        <v>40</v>
      </c>
      <c r="G782" s="222">
        <f>AVERAGE(CPVTFC3SG0066!O17:P17)</f>
        <v>2.6428500000000001</v>
      </c>
      <c r="H782" s="218">
        <f t="shared" ref="H782:H790" si="155">(G782-0.1622)/0.0135*50</f>
        <v>9187.5925925925949</v>
      </c>
      <c r="I782" s="2845" t="s">
        <v>315</v>
      </c>
      <c r="J782" s="4341">
        <v>44895</v>
      </c>
      <c r="K782" s="486" t="s">
        <v>5572</v>
      </c>
      <c r="L782" s="486">
        <v>82</v>
      </c>
      <c r="M782" s="486">
        <f>AVERAGE(CPVTFC3SG0084!K25:L25)</f>
        <v>0.47004999999999997</v>
      </c>
      <c r="N782" s="4001">
        <f t="shared" si="154"/>
        <v>10097.014925373132</v>
      </c>
      <c r="O782" s="4354" t="s">
        <v>315</v>
      </c>
      <c r="P782" s="2022"/>
      <c r="Q782" s="1257"/>
      <c r="R782" s="1257"/>
      <c r="S782" s="1256"/>
      <c r="T782" s="1256"/>
      <c r="U782" s="1756"/>
    </row>
    <row r="783" spans="1:23" x14ac:dyDescent="0.25">
      <c r="A783" s="488">
        <v>602</v>
      </c>
      <c r="B783" s="4838" t="s">
        <v>3138</v>
      </c>
      <c r="C783" s="1272" t="s">
        <v>868</v>
      </c>
      <c r="D783" s="490">
        <v>44832</v>
      </c>
      <c r="E783" s="491" t="s">
        <v>4932</v>
      </c>
      <c r="F783" s="492">
        <v>163</v>
      </c>
      <c r="G783" s="493">
        <f>AVERAGE(CPVTFC3SG0024!F24:G24)</f>
        <v>0.36375000000000002</v>
      </c>
      <c r="H783" s="494">
        <f t="shared" si="128"/>
        <v>877.36220472440959</v>
      </c>
      <c r="I783" s="2875" t="s">
        <v>314</v>
      </c>
      <c r="J783" s="806"/>
      <c r="K783" s="806"/>
      <c r="L783" s="809"/>
      <c r="M783" s="721"/>
      <c r="N783" s="721"/>
      <c r="O783" s="1299"/>
      <c r="P783" s="835"/>
      <c r="Q783" s="667"/>
      <c r="R783" s="667"/>
      <c r="S783" s="834"/>
      <c r="T783" s="834"/>
      <c r="U783" s="836"/>
      <c r="V783" s="4876" t="s">
        <v>1416</v>
      </c>
      <c r="W783" s="5">
        <v>1</v>
      </c>
    </row>
    <row r="784" spans="1:23" ht="15.75" thickBot="1" x14ac:dyDescent="0.3">
      <c r="A784" s="1910"/>
      <c r="B784" s="4839"/>
      <c r="C784" s="317" t="s">
        <v>220</v>
      </c>
      <c r="D784" s="79">
        <v>44887</v>
      </c>
      <c r="E784" s="2867" t="s">
        <v>5523</v>
      </c>
      <c r="F784" s="2760">
        <v>41</v>
      </c>
      <c r="G784" s="80">
        <f>AVERAGE(CPVTFC3SG0066!Q17:R17)</f>
        <v>1.8689499999999999</v>
      </c>
      <c r="H784" s="81">
        <f t="shared" si="155"/>
        <v>6321.2962962962965</v>
      </c>
      <c r="I784" s="2853" t="s">
        <v>315</v>
      </c>
      <c r="J784" s="2049"/>
      <c r="K784" s="2049"/>
      <c r="L784" s="2050"/>
      <c r="M784" s="1973"/>
      <c r="N784" s="1973"/>
      <c r="O784" s="1471"/>
      <c r="P784" s="2047"/>
      <c r="Q784" s="1469"/>
      <c r="R784" s="1469"/>
      <c r="S784" s="1472"/>
      <c r="T784" s="1472"/>
      <c r="U784" s="2161"/>
      <c r="V784" s="4694"/>
    </row>
    <row r="785" spans="1:23" x14ac:dyDescent="0.25">
      <c r="A785" s="86">
        <v>603</v>
      </c>
      <c r="B785" s="4838" t="s">
        <v>3139</v>
      </c>
      <c r="C785" s="1381" t="s">
        <v>868</v>
      </c>
      <c r="D785" s="87">
        <v>44832</v>
      </c>
      <c r="E785" s="458" t="s">
        <v>4932</v>
      </c>
      <c r="F785" s="459">
        <v>164</v>
      </c>
      <c r="G785" s="460">
        <f>AVERAGE(CPVTFC3SG0024!H24:I24)</f>
        <v>0.68100000000000005</v>
      </c>
      <c r="H785" s="461">
        <f t="shared" si="128"/>
        <v>2126.3779527559054</v>
      </c>
      <c r="I785" s="1382" t="s">
        <v>315</v>
      </c>
      <c r="J785" s="1019"/>
      <c r="K785" s="1020"/>
      <c r="L785" s="659"/>
      <c r="M785" s="667"/>
      <c r="N785" s="661"/>
      <c r="O785" s="1299"/>
      <c r="P785" s="835"/>
      <c r="Q785" s="667"/>
      <c r="R785" s="667"/>
      <c r="S785" s="834"/>
      <c r="T785" s="834"/>
      <c r="U785" s="836"/>
      <c r="V785" s="286"/>
      <c r="W785" s="5">
        <v>1</v>
      </c>
    </row>
    <row r="786" spans="1:23" ht="15.75" thickBot="1" x14ac:dyDescent="0.3">
      <c r="A786" s="516"/>
      <c r="B786" s="4840"/>
      <c r="C786" s="1298" t="s">
        <v>220</v>
      </c>
      <c r="D786" s="220">
        <v>44887</v>
      </c>
      <c r="E786" s="2852" t="s">
        <v>5523</v>
      </c>
      <c r="F786" s="2757">
        <v>42</v>
      </c>
      <c r="G786" s="222">
        <f>AVERAGE(CPVTFC3SG0066!S17:T17)</f>
        <v>2.1561000000000003</v>
      </c>
      <c r="H786" s="218">
        <f t="shared" si="155"/>
        <v>7384.8148148148166</v>
      </c>
      <c r="I786" s="2845" t="s">
        <v>315</v>
      </c>
      <c r="J786" s="963"/>
      <c r="K786" s="1415"/>
      <c r="L786" s="792"/>
      <c r="M786" s="668"/>
      <c r="N786" s="662"/>
      <c r="O786" s="1306"/>
      <c r="P786" s="787"/>
      <c r="Q786" s="668"/>
      <c r="R786" s="668"/>
      <c r="S786" s="786"/>
      <c r="T786" s="786"/>
      <c r="U786" s="788"/>
      <c r="V786" s="286"/>
    </row>
    <row r="787" spans="1:23" x14ac:dyDescent="0.25">
      <c r="A787" s="488">
        <v>604</v>
      </c>
      <c r="B787" s="4838" t="s">
        <v>3140</v>
      </c>
      <c r="C787" s="1272" t="s">
        <v>868</v>
      </c>
      <c r="D787" s="490">
        <v>44832</v>
      </c>
      <c r="E787" s="491" t="s">
        <v>4932</v>
      </c>
      <c r="F787" s="492">
        <v>165</v>
      </c>
      <c r="G787" s="493">
        <f>AVERAGE(CPVTFC3SG0024!J24:K24)</f>
        <v>0.32040000000000002</v>
      </c>
      <c r="H787" s="494">
        <f t="shared" si="128"/>
        <v>706.69291338582684</v>
      </c>
      <c r="I787" s="2875" t="s">
        <v>314</v>
      </c>
      <c r="J787" s="806"/>
      <c r="K787" s="806"/>
      <c r="L787" s="809"/>
      <c r="M787" s="721"/>
      <c r="N787" s="721"/>
      <c r="O787" s="1299"/>
      <c r="P787" s="835"/>
      <c r="Q787" s="667"/>
      <c r="R787" s="667"/>
      <c r="S787" s="834"/>
      <c r="T787" s="834"/>
      <c r="U787" s="836"/>
      <c r="V787" s="4876" t="s">
        <v>1416</v>
      </c>
      <c r="W787" s="5">
        <v>1</v>
      </c>
    </row>
    <row r="788" spans="1:23" ht="15.75" thickBot="1" x14ac:dyDescent="0.3">
      <c r="A788" s="219"/>
      <c r="B788" s="4840"/>
      <c r="C788" s="1298" t="s">
        <v>220</v>
      </c>
      <c r="D788" s="220">
        <v>44887</v>
      </c>
      <c r="E788" s="2852" t="s">
        <v>5523</v>
      </c>
      <c r="F788" s="2757">
        <v>43</v>
      </c>
      <c r="G788" s="222">
        <f>AVERAGE(CPVTFC3SG0066!U17:V17)</f>
        <v>2.8041999999999998</v>
      </c>
      <c r="H788" s="218">
        <f t="shared" si="155"/>
        <v>9785.1851851851843</v>
      </c>
      <c r="I788" s="2845" t="s">
        <v>315</v>
      </c>
      <c r="J788" s="815"/>
      <c r="K788" s="815"/>
      <c r="L788" s="816"/>
      <c r="M788" s="778"/>
      <c r="N788" s="778"/>
      <c r="O788" s="1306"/>
      <c r="P788" s="787"/>
      <c r="Q788" s="668"/>
      <c r="R788" s="668"/>
      <c r="S788" s="786"/>
      <c r="T788" s="786"/>
      <c r="U788" s="788"/>
      <c r="V788" s="4694"/>
    </row>
    <row r="789" spans="1:23" x14ac:dyDescent="0.25">
      <c r="A789" s="531">
        <v>605</v>
      </c>
      <c r="B789" s="4838" t="s">
        <v>3141</v>
      </c>
      <c r="C789" s="1462" t="s">
        <v>868</v>
      </c>
      <c r="D789" s="676">
        <v>44832</v>
      </c>
      <c r="E789" s="1463" t="s">
        <v>4932</v>
      </c>
      <c r="F789" s="1464">
        <v>166</v>
      </c>
      <c r="G789" s="587">
        <f>AVERAGE(CPVTFC3SG0024!L24:M24)</f>
        <v>1.3075999999999999</v>
      </c>
      <c r="H789" s="553">
        <f t="shared" si="128"/>
        <v>4593.3070866141725</v>
      </c>
      <c r="I789" s="1465" t="s">
        <v>315</v>
      </c>
      <c r="J789" s="2362"/>
      <c r="K789" s="2362"/>
      <c r="L789" s="2364"/>
      <c r="M789" s="1973"/>
      <c r="N789" s="1973"/>
      <c r="O789" s="1471"/>
      <c r="P789" s="2047"/>
      <c r="Q789" s="1469"/>
      <c r="R789" s="1469"/>
      <c r="S789" s="1472"/>
      <c r="T789" s="1472"/>
      <c r="U789" s="1472"/>
      <c r="W789" s="5">
        <v>1</v>
      </c>
    </row>
    <row r="790" spans="1:23" ht="15.75" thickBot="1" x14ac:dyDescent="0.3">
      <c r="A790" s="2842"/>
      <c r="B790" s="4839"/>
      <c r="C790" s="317" t="s">
        <v>220</v>
      </c>
      <c r="D790" s="79">
        <v>44887</v>
      </c>
      <c r="E790" s="2867" t="s">
        <v>5523</v>
      </c>
      <c r="F790" s="2760">
        <v>44</v>
      </c>
      <c r="G790" s="80">
        <f>AVERAGE(CPVTFC3SG0066!W17:X17)</f>
        <v>1.5345499999999999</v>
      </c>
      <c r="H790" s="81">
        <f t="shared" si="155"/>
        <v>5082.7777777777774</v>
      </c>
      <c r="I790" s="2853" t="s">
        <v>315</v>
      </c>
      <c r="J790" s="2362"/>
      <c r="K790" s="2362"/>
      <c r="L790" s="2364"/>
      <c r="M790" s="1973"/>
      <c r="N790" s="1973"/>
      <c r="O790" s="1471"/>
      <c r="P790" s="2047"/>
      <c r="Q790" s="1469"/>
      <c r="R790" s="1469"/>
      <c r="S790" s="1472"/>
      <c r="T790" s="1472"/>
      <c r="U790" s="2837"/>
    </row>
    <row r="791" spans="1:23" x14ac:dyDescent="0.25">
      <c r="A791" s="456">
        <v>606</v>
      </c>
      <c r="B791" s="4843" t="s">
        <v>3142</v>
      </c>
      <c r="C791" s="1296" t="s">
        <v>868</v>
      </c>
      <c r="D791" s="87">
        <v>44832</v>
      </c>
      <c r="E791" s="458" t="s">
        <v>4932</v>
      </c>
      <c r="F791" s="459">
        <v>167</v>
      </c>
      <c r="G791" s="460">
        <f>AVERAGE(CPVTFC3SG0024!N24:O24)</f>
        <v>0.6704</v>
      </c>
      <c r="H791" s="461">
        <f t="shared" si="128"/>
        <v>2084.6456692913384</v>
      </c>
      <c r="I791" s="1460" t="s">
        <v>315</v>
      </c>
      <c r="J791" s="1019"/>
      <c r="K791" s="1020"/>
      <c r="L791" s="659"/>
      <c r="M791" s="667"/>
      <c r="N791" s="661"/>
      <c r="O791" s="721"/>
      <c r="P791" s="2329">
        <v>44881</v>
      </c>
      <c r="Q791" s="2184" t="s">
        <v>5476</v>
      </c>
      <c r="R791" s="589">
        <v>122</v>
      </c>
      <c r="S791" s="589">
        <f>AVERAGE(CPVTFC3SG0057!T16:U16)</f>
        <v>0.15694999999999998</v>
      </c>
      <c r="T791" s="622">
        <f t="shared" ref="T791:T793" si="156">(S791-0.128)/0.0135*66</f>
        <v>141.53333333333322</v>
      </c>
      <c r="U791" s="1387" t="s">
        <v>314</v>
      </c>
      <c r="W791" s="5">
        <v>1</v>
      </c>
    </row>
    <row r="792" spans="1:23" x14ac:dyDescent="0.25">
      <c r="A792" s="597"/>
      <c r="B792" s="4844"/>
      <c r="C792" s="330" t="s">
        <v>5448</v>
      </c>
      <c r="D792" s="1149"/>
      <c r="E792" s="1264"/>
      <c r="F792" s="695"/>
      <c r="G792" s="892"/>
      <c r="H792" s="894"/>
      <c r="I792" s="1439"/>
      <c r="J792" s="875"/>
      <c r="K792" s="876"/>
      <c r="L792" s="877"/>
      <c r="M792" s="645"/>
      <c r="N792" s="646"/>
      <c r="O792" s="642"/>
      <c r="P792" s="4242">
        <v>44895</v>
      </c>
      <c r="Q792" s="275" t="s">
        <v>5570</v>
      </c>
      <c r="R792" s="275">
        <v>45</v>
      </c>
      <c r="S792" s="275">
        <f>AVERAGE(CPVTFC3SG0083!C19:D19)</f>
        <v>0.17430000000000001</v>
      </c>
      <c r="T792" s="4026">
        <f t="shared" ref="T792" si="157">(S792-0.15)/0.0138*66</f>
        <v>116.2173913043479</v>
      </c>
      <c r="U792" s="1406" t="s">
        <v>314</v>
      </c>
    </row>
    <row r="793" spans="1:23" x14ac:dyDescent="0.25">
      <c r="A793" s="597"/>
      <c r="B793" s="4844"/>
      <c r="C793" s="330" t="s">
        <v>863</v>
      </c>
      <c r="D793" s="1149"/>
      <c r="E793" s="1264"/>
      <c r="F793" s="695"/>
      <c r="G793" s="892"/>
      <c r="H793" s="894"/>
      <c r="I793" s="1439"/>
      <c r="J793" s="875"/>
      <c r="K793" s="876"/>
      <c r="L793" s="877"/>
      <c r="M793" s="645"/>
      <c r="N793" s="646"/>
      <c r="O793" s="642"/>
      <c r="P793" s="2340">
        <v>44881</v>
      </c>
      <c r="Q793" s="2355" t="s">
        <v>5476</v>
      </c>
      <c r="R793" s="7">
        <v>123</v>
      </c>
      <c r="S793" s="7">
        <f>AVERAGE(CPVTFC3SG0057!V16:W16)</f>
        <v>0.18440000000000001</v>
      </c>
      <c r="T793" s="13">
        <f t="shared" si="156"/>
        <v>275.73333333333335</v>
      </c>
      <c r="U793" s="1406" t="s">
        <v>314</v>
      </c>
    </row>
    <row r="794" spans="1:23" ht="15.75" thickBot="1" x14ac:dyDescent="0.3">
      <c r="A794" s="219"/>
      <c r="B794" s="4851"/>
      <c r="C794" s="1298" t="s">
        <v>220</v>
      </c>
      <c r="D794" s="220">
        <v>44887</v>
      </c>
      <c r="E794" s="2852" t="s">
        <v>5523</v>
      </c>
      <c r="F794" s="2757">
        <v>45</v>
      </c>
      <c r="G794" s="222">
        <f>AVERAGE(CPVTFC3SG0066!C19:D19)</f>
        <v>0.81794999999999995</v>
      </c>
      <c r="H794" s="218">
        <f t="shared" ref="H794:H808" si="158">(G794-0.1622)/0.0135*50</f>
        <v>2428.7037037037035</v>
      </c>
      <c r="I794" s="2845" t="s">
        <v>315</v>
      </c>
      <c r="J794" s="963"/>
      <c r="K794" s="1415"/>
      <c r="L794" s="792"/>
      <c r="M794" s="668"/>
      <c r="N794" s="662"/>
      <c r="O794" s="778"/>
      <c r="P794" s="4250">
        <v>44895</v>
      </c>
      <c r="Q794" s="468" t="s">
        <v>5570</v>
      </c>
      <c r="R794" s="468">
        <v>46</v>
      </c>
      <c r="S794" s="468">
        <f>AVERAGE(CPVTFC3SG0083!E19:F19)</f>
        <v>0.24080000000000001</v>
      </c>
      <c r="T794" s="4009">
        <f t="shared" ref="T794" si="159">(S794-0.15)/0.0138*66</f>
        <v>434.26086956521749</v>
      </c>
      <c r="U794" s="1378" t="s">
        <v>314</v>
      </c>
    </row>
    <row r="795" spans="1:23" x14ac:dyDescent="0.25">
      <c r="A795" s="592">
        <v>607</v>
      </c>
      <c r="B795" s="4839" t="s">
        <v>3143</v>
      </c>
      <c r="C795" s="1307" t="s">
        <v>868</v>
      </c>
      <c r="D795" s="125">
        <v>44832</v>
      </c>
      <c r="E795" s="390" t="s">
        <v>4932</v>
      </c>
      <c r="F795" s="449">
        <v>168</v>
      </c>
      <c r="G795" s="502">
        <f>AVERAGE(CPVTFC3SG0024!P24:Q24)</f>
        <v>1.7806999999999999</v>
      </c>
      <c r="H795" s="503">
        <f t="shared" si="128"/>
        <v>6455.9055118110236</v>
      </c>
      <c r="I795" s="1380" t="s">
        <v>315</v>
      </c>
      <c r="J795" s="1005"/>
      <c r="K795" s="1006"/>
      <c r="L795" s="959"/>
      <c r="M795" s="830"/>
      <c r="N795" s="831"/>
      <c r="O795" s="672"/>
      <c r="P795" s="1288"/>
      <c r="Q795" s="830"/>
      <c r="R795" s="830"/>
      <c r="S795" s="1271"/>
      <c r="T795" s="1271"/>
      <c r="U795" s="2131"/>
      <c r="W795" s="5">
        <v>1</v>
      </c>
    </row>
    <row r="796" spans="1:23" ht="15.75" thickBot="1" x14ac:dyDescent="0.3">
      <c r="A796" s="2034"/>
      <c r="B796" s="4840"/>
      <c r="C796" s="1298" t="s">
        <v>220</v>
      </c>
      <c r="D796" s="220">
        <v>44887</v>
      </c>
      <c r="E796" s="2852" t="s">
        <v>5523</v>
      </c>
      <c r="F796" s="2757">
        <v>46</v>
      </c>
      <c r="G796" s="222">
        <f>AVERAGE(CPVTFC3SG0066!E19:F19)</f>
        <v>2.3780000000000001</v>
      </c>
      <c r="H796" s="218">
        <f t="shared" si="158"/>
        <v>8206.6666666666679</v>
      </c>
      <c r="I796" s="2845" t="s">
        <v>315</v>
      </c>
      <c r="J796" s="4343">
        <v>44895</v>
      </c>
      <c r="K796" s="1335" t="s">
        <v>5572</v>
      </c>
      <c r="L796" s="1335">
        <v>83</v>
      </c>
      <c r="M796" s="1335">
        <f>AVERAGE(CPVTFC3SG0084!M25:N25)</f>
        <v>0.18635000000000002</v>
      </c>
      <c r="N796" s="4344">
        <f t="shared" ref="N796" si="160">(M796-0.1318)/0.0134*400</f>
        <v>1628.3582089552244</v>
      </c>
      <c r="O796" s="4355" t="s">
        <v>315</v>
      </c>
      <c r="P796" s="2022"/>
      <c r="Q796" s="1257"/>
      <c r="R796" s="1257"/>
      <c r="S796" s="1256"/>
      <c r="T796" s="1256"/>
      <c r="U796" s="1756"/>
    </row>
    <row r="797" spans="1:23" x14ac:dyDescent="0.25">
      <c r="A797" s="318">
        <v>608</v>
      </c>
      <c r="B797" s="4841" t="s">
        <v>3144</v>
      </c>
      <c r="C797" s="1278" t="s">
        <v>868</v>
      </c>
      <c r="D797" s="83">
        <v>44832</v>
      </c>
      <c r="E797" s="389" t="s">
        <v>4932</v>
      </c>
      <c r="F797" s="375">
        <v>169</v>
      </c>
      <c r="G797" s="511">
        <f>AVERAGE(CPVTFC3SG0024!R24:S24)</f>
        <v>0.16499999999999998</v>
      </c>
      <c r="H797" s="500">
        <f t="shared" si="128"/>
        <v>94.881889763779455</v>
      </c>
      <c r="I797" s="1420" t="s">
        <v>314</v>
      </c>
      <c r="J797" s="1005"/>
      <c r="K797" s="1006"/>
      <c r="L797" s="959"/>
      <c r="M797" s="830"/>
      <c r="N797" s="831"/>
      <c r="O797" s="672"/>
      <c r="P797" s="1288"/>
      <c r="Q797" s="830"/>
      <c r="R797" s="830"/>
      <c r="S797" s="1271"/>
      <c r="T797" s="1271"/>
      <c r="U797" s="1271"/>
    </row>
    <row r="798" spans="1:23" ht="15.75" thickBot="1" x14ac:dyDescent="0.3">
      <c r="A798" s="1225"/>
      <c r="B798" s="4842"/>
      <c r="C798" s="302" t="s">
        <v>220</v>
      </c>
      <c r="D798" s="111">
        <v>44887</v>
      </c>
      <c r="E798" s="2864" t="s">
        <v>5523</v>
      </c>
      <c r="F798" s="2768">
        <v>47</v>
      </c>
      <c r="G798" s="112">
        <f>AVERAGE(CPVTFC3SG0066!G19:H19)</f>
        <v>0.25595000000000001</v>
      </c>
      <c r="H798" s="113">
        <f t="shared" si="158"/>
        <v>347.22222222222223</v>
      </c>
      <c r="I798" s="2850" t="s">
        <v>314</v>
      </c>
      <c r="J798" s="1466"/>
      <c r="K798" s="1467"/>
      <c r="L798" s="1468"/>
      <c r="M798" s="1469"/>
      <c r="N798" s="1470"/>
      <c r="O798" s="1471"/>
      <c r="P798" s="2047"/>
      <c r="Q798" s="1469"/>
      <c r="R798" s="1469"/>
      <c r="S798" s="1472"/>
      <c r="T798" s="1472"/>
      <c r="U798" s="1472"/>
    </row>
    <row r="799" spans="1:23" x14ac:dyDescent="0.25">
      <c r="A799" s="86">
        <v>609</v>
      </c>
      <c r="B799" s="4838" t="s">
        <v>3145</v>
      </c>
      <c r="C799" s="1296" t="s">
        <v>868</v>
      </c>
      <c r="D799" s="87">
        <v>44832</v>
      </c>
      <c r="E799" s="458" t="s">
        <v>4932</v>
      </c>
      <c r="F799" s="459">
        <v>170</v>
      </c>
      <c r="G799" s="460">
        <f>AVERAGE(CPVTFC3SG0024!T24:U24)</f>
        <v>1.9266000000000001</v>
      </c>
      <c r="H799" s="461">
        <f t="shared" si="128"/>
        <v>7030.3149606299212</v>
      </c>
      <c r="I799" s="1460" t="s">
        <v>315</v>
      </c>
      <c r="J799" s="1019"/>
      <c r="K799" s="1020"/>
      <c r="L799" s="659"/>
      <c r="M799" s="667"/>
      <c r="N799" s="661"/>
      <c r="O799" s="721"/>
      <c r="P799" s="835"/>
      <c r="Q799" s="667"/>
      <c r="R799" s="667"/>
      <c r="S799" s="834"/>
      <c r="T799" s="834"/>
      <c r="U799" s="836"/>
      <c r="W799" s="5">
        <v>1</v>
      </c>
    </row>
    <row r="800" spans="1:23" ht="15.75" thickBot="1" x14ac:dyDescent="0.3">
      <c r="A800" s="537"/>
      <c r="B800" s="4839"/>
      <c r="C800" s="317" t="s">
        <v>220</v>
      </c>
      <c r="D800" s="79">
        <v>44887</v>
      </c>
      <c r="E800" s="2867" t="s">
        <v>5523</v>
      </c>
      <c r="F800" s="2760">
        <v>48</v>
      </c>
      <c r="G800" s="80">
        <f>AVERAGE(CPVTFC3SG0066!I19:J19)</f>
        <v>2.9406499999999998</v>
      </c>
      <c r="H800" s="81">
        <f t="shared" si="158"/>
        <v>10290.555555555555</v>
      </c>
      <c r="I800" s="2853" t="s">
        <v>315</v>
      </c>
      <c r="J800" s="4341">
        <v>44895</v>
      </c>
      <c r="K800" s="486" t="s">
        <v>5572</v>
      </c>
      <c r="L800" s="486">
        <v>84</v>
      </c>
      <c r="M800" s="486">
        <f>AVERAGE(CPVTFC3SG0084!O25:P25)</f>
        <v>2.5568499999999998</v>
      </c>
      <c r="N800" s="4001">
        <f t="shared" ref="N800" si="161">(M800-0.1318)/0.0134*400</f>
        <v>72389.552238805962</v>
      </c>
      <c r="O800" s="4354" t="s">
        <v>315</v>
      </c>
      <c r="P800" s="1586"/>
      <c r="Q800" s="969"/>
      <c r="R800" s="969"/>
      <c r="S800" s="1268"/>
      <c r="T800" s="1268"/>
      <c r="U800" s="2127"/>
    </row>
    <row r="801" spans="1:23" x14ac:dyDescent="0.25">
      <c r="A801" s="488">
        <v>610</v>
      </c>
      <c r="B801" s="4835" t="s">
        <v>3146</v>
      </c>
      <c r="C801" s="1297" t="s">
        <v>868</v>
      </c>
      <c r="D801" s="490">
        <v>44832</v>
      </c>
      <c r="E801" s="491" t="s">
        <v>4932</v>
      </c>
      <c r="F801" s="492">
        <v>171</v>
      </c>
      <c r="G801" s="493">
        <f>AVERAGE(CPVTFC3SG0024!V24:W24)</f>
        <v>7.6149999999999995E-2</v>
      </c>
      <c r="H801" s="494">
        <f t="shared" si="128"/>
        <v>-254.92125984251973</v>
      </c>
      <c r="I801" s="1418" t="s">
        <v>314</v>
      </c>
      <c r="J801" s="1019"/>
      <c r="K801" s="1020"/>
      <c r="L801" s="659"/>
      <c r="M801" s="667"/>
      <c r="N801" s="661"/>
      <c r="O801" s="721"/>
      <c r="P801" s="2329">
        <v>44881</v>
      </c>
      <c r="Q801" s="2184" t="s">
        <v>5476</v>
      </c>
      <c r="R801" s="589">
        <v>126</v>
      </c>
      <c r="S801" s="589">
        <f>AVERAGE(CPVTFC3SG0057!D18:E18)</f>
        <v>8.6800000000000002E-2</v>
      </c>
      <c r="T801" s="622">
        <f t="shared" ref="T801" si="162">(S801-0.128)/0.0135*66</f>
        <v>-201.42222222222222</v>
      </c>
      <c r="U801" s="1387" t="s">
        <v>314</v>
      </c>
    </row>
    <row r="802" spans="1:23" x14ac:dyDescent="0.25">
      <c r="A802" s="593"/>
      <c r="B802" s="4836"/>
      <c r="C802" s="320" t="s">
        <v>5448</v>
      </c>
      <c r="D802" s="1149"/>
      <c r="E802" s="1264"/>
      <c r="F802" s="695"/>
      <c r="G802" s="892"/>
      <c r="H802" s="894"/>
      <c r="I802" s="1439"/>
      <c r="J802" s="875"/>
      <c r="K802" s="876"/>
      <c r="L802" s="877"/>
      <c r="M802" s="645"/>
      <c r="N802" s="646"/>
      <c r="O802" s="642"/>
      <c r="P802" s="4242">
        <v>44895</v>
      </c>
      <c r="Q802" s="275" t="s">
        <v>5570</v>
      </c>
      <c r="R802" s="275">
        <v>49</v>
      </c>
      <c r="S802" s="275">
        <f>AVERAGE(CPVTFC3SG0083!K19:L19)</f>
        <v>9.4400000000000012E-2</v>
      </c>
      <c r="T802" s="4026">
        <f t="shared" ref="T802:T804" si="163">(S802-0.15)/0.0138*66</f>
        <v>-265.91304347826082</v>
      </c>
      <c r="U802" s="1406" t="s">
        <v>314</v>
      </c>
    </row>
    <row r="803" spans="1:23" x14ac:dyDescent="0.25">
      <c r="A803" s="593"/>
      <c r="B803" s="4836"/>
      <c r="C803" s="320" t="s">
        <v>863</v>
      </c>
      <c r="D803" s="1149"/>
      <c r="E803" s="1264"/>
      <c r="F803" s="695"/>
      <c r="G803" s="892"/>
      <c r="H803" s="894"/>
      <c r="I803" s="1439"/>
      <c r="J803" s="875"/>
      <c r="K803" s="876"/>
      <c r="L803" s="877"/>
      <c r="M803" s="645"/>
      <c r="N803" s="646"/>
      <c r="O803" s="642"/>
      <c r="P803" s="4242">
        <v>44895</v>
      </c>
      <c r="Q803" s="275" t="s">
        <v>5570</v>
      </c>
      <c r="R803" s="275">
        <v>50</v>
      </c>
      <c r="S803" s="275">
        <f>AVERAGE(CPVTFC3SG0083!M19:N19)</f>
        <v>9.6349999999999991E-2</v>
      </c>
      <c r="T803" s="4026">
        <f t="shared" si="163"/>
        <v>-256.58695652173913</v>
      </c>
      <c r="U803" s="1406" t="s">
        <v>314</v>
      </c>
    </row>
    <row r="804" spans="1:23" ht="15.75" thickBot="1" x14ac:dyDescent="0.3">
      <c r="A804" s="90"/>
      <c r="B804" s="4846"/>
      <c r="C804" s="1301" t="s">
        <v>220</v>
      </c>
      <c r="D804" s="91">
        <v>44887</v>
      </c>
      <c r="E804" s="2856" t="s">
        <v>5523</v>
      </c>
      <c r="F804" s="2758">
        <v>49</v>
      </c>
      <c r="G804" s="595">
        <f>AVERAGE(CPVTFC3SG0066!K19:L19)</f>
        <v>8.77E-2</v>
      </c>
      <c r="H804" s="225">
        <f t="shared" si="158"/>
        <v>-275.92592592592598</v>
      </c>
      <c r="I804" s="2846" t="s">
        <v>314</v>
      </c>
      <c r="J804" s="963"/>
      <c r="K804" s="1415"/>
      <c r="L804" s="792"/>
      <c r="M804" s="668"/>
      <c r="N804" s="662"/>
      <c r="O804" s="778"/>
      <c r="P804" s="4250">
        <v>44895</v>
      </c>
      <c r="Q804" s="468" t="s">
        <v>5570</v>
      </c>
      <c r="R804" s="468">
        <v>51</v>
      </c>
      <c r="S804" s="468">
        <f>AVERAGE(CPVTFC3SG0083!O19:P19)</f>
        <v>0.1017</v>
      </c>
      <c r="T804" s="4009">
        <f t="shared" si="163"/>
        <v>-230.99999999999997</v>
      </c>
      <c r="U804" s="1378" t="s">
        <v>314</v>
      </c>
    </row>
    <row r="805" spans="1:23" x14ac:dyDescent="0.25">
      <c r="A805" s="584">
        <v>611</v>
      </c>
      <c r="B805" s="4839" t="s">
        <v>3147</v>
      </c>
      <c r="C805" s="1278" t="s">
        <v>868</v>
      </c>
      <c r="D805" s="83">
        <v>44832</v>
      </c>
      <c r="E805" s="389" t="s">
        <v>4932</v>
      </c>
      <c r="F805" s="375">
        <v>172</v>
      </c>
      <c r="G805" s="511">
        <f>AVERAGE(CPVTFC3SG0024!X24:Y24)</f>
        <v>6.4599999999999991E-2</v>
      </c>
      <c r="H805" s="500">
        <f t="shared" si="128"/>
        <v>-300.3937007874016</v>
      </c>
      <c r="I805" s="1420" t="s">
        <v>314</v>
      </c>
      <c r="J805" s="1005"/>
      <c r="K805" s="1006"/>
      <c r="L805" s="959"/>
      <c r="M805" s="830"/>
      <c r="N805" s="831"/>
      <c r="O805" s="672"/>
      <c r="P805" s="1288"/>
      <c r="Q805" s="830"/>
      <c r="R805" s="830"/>
      <c r="S805" s="1271"/>
      <c r="T805" s="1271"/>
      <c r="U805" s="2131"/>
      <c r="V805" s="4876" t="s">
        <v>1416</v>
      </c>
    </row>
    <row r="806" spans="1:23" ht="15.75" thickBot="1" x14ac:dyDescent="0.3">
      <c r="A806" s="2045"/>
      <c r="B806" s="4839"/>
      <c r="C806" s="1462" t="s">
        <v>220</v>
      </c>
      <c r="D806" s="79">
        <v>44887</v>
      </c>
      <c r="E806" s="2867" t="s">
        <v>5523</v>
      </c>
      <c r="F806" s="2760">
        <v>50</v>
      </c>
      <c r="G806" s="80">
        <f>AVERAGE(CPVTFC3SG0066!M19:N19)</f>
        <v>2.8125999999999998</v>
      </c>
      <c r="H806" s="81">
        <f t="shared" si="158"/>
        <v>9816.2962962962956</v>
      </c>
      <c r="I806" s="2853" t="s">
        <v>315</v>
      </c>
      <c r="J806" s="1466"/>
      <c r="K806" s="1467"/>
      <c r="L806" s="1468"/>
      <c r="M806" s="1469"/>
      <c r="N806" s="1470"/>
      <c r="O806" s="1471"/>
      <c r="P806" s="2047"/>
      <c r="Q806" s="1469"/>
      <c r="R806" s="1469"/>
      <c r="S806" s="1472"/>
      <c r="T806" s="1472"/>
      <c r="U806" s="2161"/>
      <c r="V806" s="4694"/>
    </row>
    <row r="807" spans="1:23" x14ac:dyDescent="0.25">
      <c r="A807" s="456">
        <v>612</v>
      </c>
      <c r="B807" s="4843" t="s">
        <v>3148</v>
      </c>
      <c r="C807" s="1296" t="s">
        <v>868</v>
      </c>
      <c r="D807" s="87">
        <v>44832</v>
      </c>
      <c r="E807" s="458" t="s">
        <v>4932</v>
      </c>
      <c r="F807" s="459">
        <v>173</v>
      </c>
      <c r="G807" s="460">
        <f>AVERAGE(CPVTFC3SG0024!B26:C26)</f>
        <v>1.0314999999999999</v>
      </c>
      <c r="H807" s="461">
        <f t="shared" si="128"/>
        <v>3506.2992125984247</v>
      </c>
      <c r="I807" s="1460" t="s">
        <v>315</v>
      </c>
      <c r="J807" s="1437"/>
      <c r="K807" s="1437"/>
      <c r="L807" s="670"/>
      <c r="M807" s="721"/>
      <c r="N807" s="721"/>
      <c r="O807" s="721"/>
      <c r="P807" s="835"/>
      <c r="Q807" s="667"/>
      <c r="R807" s="667"/>
      <c r="S807" s="834"/>
      <c r="T807" s="834"/>
      <c r="U807" s="836"/>
      <c r="W807" s="5">
        <v>1</v>
      </c>
    </row>
    <row r="808" spans="1:23" ht="15.75" thickBot="1" x14ac:dyDescent="0.3">
      <c r="A808" s="219"/>
      <c r="B808" s="4851"/>
      <c r="C808" s="1298" t="s">
        <v>220</v>
      </c>
      <c r="D808" s="220">
        <v>44887</v>
      </c>
      <c r="E808" s="2852" t="s">
        <v>5523</v>
      </c>
      <c r="F808" s="2757">
        <v>51</v>
      </c>
      <c r="G808" s="222">
        <f>AVERAGE(CPVTFC3SG0066!O19:P19)</f>
        <v>2.8623500000000002</v>
      </c>
      <c r="H808" s="218">
        <f t="shared" si="158"/>
        <v>10000.555555555557</v>
      </c>
      <c r="I808" s="2845" t="s">
        <v>315</v>
      </c>
      <c r="J808" s="4341">
        <v>44895</v>
      </c>
      <c r="K808" s="486" t="s">
        <v>5572</v>
      </c>
      <c r="L808" s="486">
        <v>85</v>
      </c>
      <c r="M808" s="486">
        <f>AVERAGE(CPVTFC3SG0084!Q25:R25)</f>
        <v>2.2183999999999999</v>
      </c>
      <c r="N808" s="4001">
        <f t="shared" ref="N808" si="164">(M808-0.1318)/0.0134*400</f>
        <v>62286.567164179098</v>
      </c>
      <c r="O808" s="4354" t="s">
        <v>315</v>
      </c>
      <c r="P808" s="787"/>
      <c r="Q808" s="668"/>
      <c r="R808" s="668"/>
      <c r="S808" s="786"/>
      <c r="T808" s="786"/>
      <c r="U808" s="788"/>
    </row>
    <row r="809" spans="1:23" x14ac:dyDescent="0.25">
      <c r="A809" s="2045">
        <v>613</v>
      </c>
      <c r="B809" s="4838" t="s">
        <v>3149</v>
      </c>
      <c r="C809" s="2201" t="s">
        <v>868</v>
      </c>
      <c r="D809" s="676">
        <v>44832</v>
      </c>
      <c r="E809" s="1463" t="s">
        <v>4932</v>
      </c>
      <c r="F809" s="1464">
        <v>174</v>
      </c>
      <c r="G809" s="587">
        <f>AVERAGE(CPVTFC3SG0024!D26:E26)</f>
        <v>3.08135</v>
      </c>
      <c r="H809" s="553">
        <f t="shared" si="128"/>
        <v>11576.574803149608</v>
      </c>
      <c r="I809" s="1465" t="s">
        <v>315</v>
      </c>
      <c r="J809" s="1466"/>
      <c r="K809" s="1467"/>
      <c r="L809" s="1468"/>
      <c r="M809" s="1469"/>
      <c r="N809" s="1470"/>
      <c r="O809" s="1471"/>
      <c r="P809" s="2330">
        <v>44883</v>
      </c>
      <c r="Q809" s="2313" t="s">
        <v>5503</v>
      </c>
      <c r="R809" s="1521">
        <v>18</v>
      </c>
      <c r="S809" s="1521">
        <f>AVERAGE(CPVTFC3SG0062!O13:P13)</f>
        <v>0.27055000000000001</v>
      </c>
      <c r="T809" s="1193">
        <f t="shared" ref="T809" si="165">(S809-0.1)/0.0138*66</f>
        <v>815.67391304347836</v>
      </c>
      <c r="U809" s="2300" t="s">
        <v>314</v>
      </c>
      <c r="W809" s="5">
        <v>1</v>
      </c>
    </row>
    <row r="810" spans="1:23" ht="15.75" thickBot="1" x14ac:dyDescent="0.3">
      <c r="A810" s="2045"/>
      <c r="B810" s="4840"/>
      <c r="C810" s="2201" t="s">
        <v>5448</v>
      </c>
      <c r="D810" s="1974"/>
      <c r="E810" s="2046"/>
      <c r="F810" s="2047"/>
      <c r="G810" s="2584"/>
      <c r="H810" s="2585"/>
      <c r="I810" s="4222"/>
      <c r="J810" s="1466"/>
      <c r="K810" s="1467"/>
      <c r="L810" s="1468"/>
      <c r="M810" s="1469"/>
      <c r="N810" s="1470"/>
      <c r="O810" s="1471"/>
      <c r="P810" s="3800">
        <v>44894</v>
      </c>
      <c r="Q810" s="1783" t="s">
        <v>5593</v>
      </c>
      <c r="R810" s="1783">
        <v>68</v>
      </c>
      <c r="S810" s="1783">
        <f>AVERAGE(CPVTFC3SG0081!E23:F23)</f>
        <v>0.21745</v>
      </c>
      <c r="T810" s="469">
        <f t="shared" ref="T810" si="166">(S810-0.1617)/0.0141*66</f>
        <v>260.95744680851061</v>
      </c>
      <c r="U810" s="1784" t="s">
        <v>314</v>
      </c>
    </row>
    <row r="811" spans="1:23" x14ac:dyDescent="0.25">
      <c r="A811" s="488">
        <v>614</v>
      </c>
      <c r="B811" s="4843" t="s">
        <v>3150</v>
      </c>
      <c r="C811" s="1297" t="s">
        <v>868</v>
      </c>
      <c r="D811" s="490">
        <v>44832</v>
      </c>
      <c r="E811" s="491" t="s">
        <v>4932</v>
      </c>
      <c r="F811" s="492">
        <v>175</v>
      </c>
      <c r="G811" s="493">
        <f>AVERAGE(CPVTFC3SG0024!F26:G26)</f>
        <v>0.13114999999999999</v>
      </c>
      <c r="H811" s="494">
        <f t="shared" si="128"/>
        <v>-38.385826771653583</v>
      </c>
      <c r="I811" s="1418" t="s">
        <v>314</v>
      </c>
      <c r="J811" s="1019"/>
      <c r="K811" s="1020"/>
      <c r="L811" s="659"/>
      <c r="M811" s="667"/>
      <c r="N811" s="661"/>
      <c r="O811" s="721"/>
      <c r="P811" s="835"/>
      <c r="Q811" s="667"/>
      <c r="R811" s="667"/>
      <c r="S811" s="834"/>
      <c r="T811" s="834"/>
      <c r="U811" s="836"/>
      <c r="V811" s="4876" t="s">
        <v>1416</v>
      </c>
    </row>
    <row r="812" spans="1:23" ht="15.75" thickBot="1" x14ac:dyDescent="0.3">
      <c r="A812" s="219"/>
      <c r="B812" s="4851"/>
      <c r="C812" s="1298" t="s">
        <v>220</v>
      </c>
      <c r="D812" s="220">
        <v>44887</v>
      </c>
      <c r="E812" s="2852" t="s">
        <v>5523</v>
      </c>
      <c r="F812" s="2757">
        <v>52</v>
      </c>
      <c r="G812" s="222">
        <f>AVERAGE(CPVTFC3SG0066!Q19:R19)</f>
        <v>2.8749500000000001</v>
      </c>
      <c r="H812" s="218">
        <f t="shared" ref="H812" si="167">(G812-0.1622)/0.0135*50</f>
        <v>10047.222222222223</v>
      </c>
      <c r="I812" s="2845" t="s">
        <v>315</v>
      </c>
      <c r="J812" s="963"/>
      <c r="K812" s="1415"/>
      <c r="L812" s="792"/>
      <c r="M812" s="668"/>
      <c r="N812" s="662"/>
      <c r="O812" s="778"/>
      <c r="P812" s="787"/>
      <c r="Q812" s="668"/>
      <c r="R812" s="668"/>
      <c r="S812" s="786"/>
      <c r="T812" s="786"/>
      <c r="U812" s="788"/>
      <c r="V812" s="4694"/>
    </row>
    <row r="813" spans="1:23" x14ac:dyDescent="0.25">
      <c r="A813" s="86">
        <v>615</v>
      </c>
      <c r="B813" s="4843" t="s">
        <v>3151</v>
      </c>
      <c r="C813" s="1296" t="s">
        <v>868</v>
      </c>
      <c r="D813" s="87">
        <v>44832</v>
      </c>
      <c r="E813" s="458" t="s">
        <v>4932</v>
      </c>
      <c r="F813" s="459">
        <v>176</v>
      </c>
      <c r="G813" s="460">
        <f>AVERAGE(CPVTFC3SG0024!H26:I26)</f>
        <v>1.5451999999999999</v>
      </c>
      <c r="H813" s="461">
        <f t="shared" si="128"/>
        <v>5528.7401574803152</v>
      </c>
      <c r="I813" s="1460" t="s">
        <v>315</v>
      </c>
      <c r="J813" s="1019"/>
      <c r="K813" s="1020"/>
      <c r="L813" s="659"/>
      <c r="M813" s="667"/>
      <c r="N813" s="661"/>
      <c r="O813" s="721"/>
      <c r="P813" s="835"/>
      <c r="Q813" s="667"/>
      <c r="R813" s="667"/>
      <c r="S813" s="834"/>
      <c r="T813" s="834"/>
      <c r="U813" s="836"/>
      <c r="W813" s="5">
        <v>1</v>
      </c>
    </row>
    <row r="814" spans="1:23" ht="15.75" thickBot="1" x14ac:dyDescent="0.3">
      <c r="A814" s="516"/>
      <c r="B814" s="4851"/>
      <c r="C814" s="1298" t="s">
        <v>220</v>
      </c>
      <c r="D814" s="220">
        <v>44887</v>
      </c>
      <c r="E814" s="2852" t="s">
        <v>5523</v>
      </c>
      <c r="F814" s="2757">
        <v>53</v>
      </c>
      <c r="G814" s="222">
        <f>AVERAGE(CPVTFC3SG0066!S19:T19)</f>
        <v>1.2647999999999999</v>
      </c>
      <c r="H814" s="218">
        <f t="shared" ref="H814" si="168">(G814-0.1622)/0.0135*50</f>
        <v>4083.703703703703</v>
      </c>
      <c r="I814" s="2845" t="s">
        <v>315</v>
      </c>
      <c r="J814" s="963"/>
      <c r="K814" s="1415"/>
      <c r="L814" s="792"/>
      <c r="M814" s="668"/>
      <c r="N814" s="662"/>
      <c r="O814" s="778"/>
      <c r="P814" s="787"/>
      <c r="Q814" s="668"/>
      <c r="R814" s="668"/>
      <c r="S814" s="786"/>
      <c r="T814" s="786"/>
      <c r="U814" s="788"/>
    </row>
    <row r="815" spans="1:23" x14ac:dyDescent="0.25">
      <c r="A815" s="456">
        <v>616</v>
      </c>
      <c r="B815" s="4843" t="s">
        <v>3152</v>
      </c>
      <c r="C815" s="1296" t="s">
        <v>868</v>
      </c>
      <c r="D815" s="87">
        <v>44832</v>
      </c>
      <c r="E815" s="458" t="s">
        <v>4932</v>
      </c>
      <c r="F815" s="459">
        <v>177</v>
      </c>
      <c r="G815" s="460">
        <f>AVERAGE(CPVTFC3SG0024!J26:K26)</f>
        <v>3.0906500000000001</v>
      </c>
      <c r="H815" s="461">
        <f t="shared" si="128"/>
        <v>11613.188976377955</v>
      </c>
      <c r="I815" s="1460" t="s">
        <v>315</v>
      </c>
      <c r="J815" s="4352">
        <v>44895</v>
      </c>
      <c r="K815" s="479" t="s">
        <v>5572</v>
      </c>
      <c r="L815" s="479">
        <v>86</v>
      </c>
      <c r="M815" s="479">
        <f>AVERAGE(CPVTFC3SG0084!S25:T25)</f>
        <v>1.0286500000000001</v>
      </c>
      <c r="N815" s="4004">
        <f t="shared" ref="N815:N817" si="169">(M815-0.1318)/0.0134*400</f>
        <v>26771.641791044778</v>
      </c>
      <c r="O815" s="4353" t="s">
        <v>315</v>
      </c>
      <c r="P815" s="835"/>
      <c r="Q815" s="667"/>
      <c r="R815" s="667"/>
      <c r="S815" s="834"/>
      <c r="T815" s="834"/>
      <c r="U815" s="836"/>
      <c r="W815" s="5">
        <v>1</v>
      </c>
    </row>
    <row r="816" spans="1:23" ht="15.75" thickBot="1" x14ac:dyDescent="0.3">
      <c r="A816" s="598"/>
      <c r="B816" s="4845"/>
      <c r="C816" s="317" t="s">
        <v>220</v>
      </c>
      <c r="D816" s="79">
        <v>44887</v>
      </c>
      <c r="E816" s="2867" t="s">
        <v>5523</v>
      </c>
      <c r="F816" s="2760">
        <v>54</v>
      </c>
      <c r="G816" s="80">
        <f>AVERAGE(CPVTFC3SG0066!U19:V19)</f>
        <v>2.7577999999999996</v>
      </c>
      <c r="H816" s="81">
        <f t="shared" ref="H816:H828" si="170">(G816-0.1622)/0.0135*50</f>
        <v>9613.3333333333321</v>
      </c>
      <c r="I816" s="2853" t="s">
        <v>315</v>
      </c>
      <c r="J816" s="4341">
        <v>44895</v>
      </c>
      <c r="K816" s="486" t="s">
        <v>5572</v>
      </c>
      <c r="L816" s="486">
        <v>87</v>
      </c>
      <c r="M816" s="486">
        <f>AVERAGE(CPVTFC3SG0084!U25:V25)</f>
        <v>0.43405000000000005</v>
      </c>
      <c r="N816" s="4001">
        <f t="shared" si="169"/>
        <v>9022.3880597014922</v>
      </c>
      <c r="O816" s="4354" t="s">
        <v>315</v>
      </c>
      <c r="P816" s="1586"/>
      <c r="Q816" s="969"/>
      <c r="R816" s="969"/>
      <c r="S816" s="1268"/>
      <c r="T816" s="1268"/>
      <c r="U816" s="2127"/>
    </row>
    <row r="817" spans="1:23" x14ac:dyDescent="0.25">
      <c r="A817" s="86">
        <v>617</v>
      </c>
      <c r="B817" s="4843" t="s">
        <v>3153</v>
      </c>
      <c r="C817" s="1296" t="s">
        <v>868</v>
      </c>
      <c r="D817" s="87">
        <v>44832</v>
      </c>
      <c r="E817" s="458" t="s">
        <v>4932</v>
      </c>
      <c r="F817" s="459">
        <v>178</v>
      </c>
      <c r="G817" s="460">
        <f>AVERAGE(CPVTFC3SG0024!L26:M26)</f>
        <v>2.1494499999999999</v>
      </c>
      <c r="H817" s="461">
        <f t="shared" si="128"/>
        <v>7907.6771653543319</v>
      </c>
      <c r="I817" s="1460" t="s">
        <v>315</v>
      </c>
      <c r="J817" s="4373">
        <v>44895</v>
      </c>
      <c r="K817" s="1357" t="s">
        <v>5572</v>
      </c>
      <c r="L817" s="1357">
        <v>88</v>
      </c>
      <c r="M817" s="1357">
        <f>AVERAGE(CPVTFC3SG0084!W25:X25)</f>
        <v>0.23294999999999999</v>
      </c>
      <c r="N817" s="4374">
        <f t="shared" si="169"/>
        <v>3019.4029850746265</v>
      </c>
      <c r="O817" s="4375" t="s">
        <v>315</v>
      </c>
      <c r="P817" s="835"/>
      <c r="Q817" s="667"/>
      <c r="R817" s="667"/>
      <c r="S817" s="834"/>
      <c r="T817" s="834"/>
      <c r="U817" s="836"/>
      <c r="W817" s="5">
        <v>1</v>
      </c>
    </row>
    <row r="818" spans="1:23" ht="15.75" thickBot="1" x14ac:dyDescent="0.3">
      <c r="A818" s="516"/>
      <c r="B818" s="4851"/>
      <c r="C818" s="1298" t="s">
        <v>220</v>
      </c>
      <c r="D818" s="220">
        <v>44887</v>
      </c>
      <c r="E818" s="2852" t="s">
        <v>5523</v>
      </c>
      <c r="F818" s="2757">
        <v>55</v>
      </c>
      <c r="G818" s="222">
        <f>AVERAGE(CPVTFC3SG0066!W19:X19)</f>
        <v>2.1793500000000003</v>
      </c>
      <c r="H818" s="218">
        <f t="shared" si="170"/>
        <v>7470.925925925927</v>
      </c>
      <c r="I818" s="2845" t="s">
        <v>315</v>
      </c>
      <c r="J818" s="1438"/>
      <c r="K818" s="1438"/>
      <c r="L818" s="671"/>
      <c r="M818" s="778"/>
      <c r="N818" s="778"/>
      <c r="O818" s="778"/>
      <c r="P818" s="787"/>
      <c r="Q818" s="668"/>
      <c r="R818" s="668"/>
      <c r="S818" s="786"/>
      <c r="T818" s="786"/>
      <c r="U818" s="788"/>
    </row>
    <row r="819" spans="1:23" x14ac:dyDescent="0.25">
      <c r="A819" s="456">
        <v>618</v>
      </c>
      <c r="B819" s="4843" t="s">
        <v>3154</v>
      </c>
      <c r="C819" s="1296" t="s">
        <v>868</v>
      </c>
      <c r="D819" s="87">
        <v>44832</v>
      </c>
      <c r="E819" s="458" t="s">
        <v>4932</v>
      </c>
      <c r="F819" s="459">
        <v>179</v>
      </c>
      <c r="G819" s="460">
        <f>AVERAGE(CPVTFC3SG0024!N26:O26)</f>
        <v>0.5867</v>
      </c>
      <c r="H819" s="461">
        <f t="shared" si="128"/>
        <v>1755.1181102362204</v>
      </c>
      <c r="I819" s="2366" t="s">
        <v>315</v>
      </c>
      <c r="J819" s="1437"/>
      <c r="K819" s="1437"/>
      <c r="L819" s="670"/>
      <c r="M819" s="721"/>
      <c r="N819" s="721"/>
      <c r="O819" s="721"/>
      <c r="P819" s="835"/>
      <c r="Q819" s="667"/>
      <c r="R819" s="667"/>
      <c r="S819" s="834"/>
      <c r="T819" s="834"/>
      <c r="U819" s="836"/>
      <c r="W819" s="5">
        <v>1</v>
      </c>
    </row>
    <row r="820" spans="1:23" ht="15.75" thickBot="1" x14ac:dyDescent="0.3">
      <c r="A820" s="598"/>
      <c r="B820" s="4845"/>
      <c r="C820" s="317" t="s">
        <v>220</v>
      </c>
      <c r="D820" s="79">
        <v>44887</v>
      </c>
      <c r="E820" s="2867" t="s">
        <v>5523</v>
      </c>
      <c r="F820" s="2760">
        <v>56</v>
      </c>
      <c r="G820" s="80">
        <f>AVERAGE(CPVTFC3SG0066!C21:D21)</f>
        <v>0.46894999999999998</v>
      </c>
      <c r="H820" s="81">
        <f t="shared" si="170"/>
        <v>1136.1111111111111</v>
      </c>
      <c r="I820" s="2853" t="s">
        <v>315</v>
      </c>
      <c r="J820" s="1413"/>
      <c r="K820" s="1413"/>
      <c r="L820" s="1414"/>
      <c r="M820" s="650"/>
      <c r="N820" s="650"/>
      <c r="O820" s="650"/>
      <c r="P820" s="1586"/>
      <c r="Q820" s="969"/>
      <c r="R820" s="969"/>
      <c r="S820" s="1268"/>
      <c r="T820" s="1268"/>
      <c r="U820" s="2127"/>
    </row>
    <row r="821" spans="1:23" x14ac:dyDescent="0.25">
      <c r="A821" s="86">
        <v>619</v>
      </c>
      <c r="B821" s="4843" t="s">
        <v>3155</v>
      </c>
      <c r="C821" s="1296" t="s">
        <v>868</v>
      </c>
      <c r="D821" s="87">
        <v>44832</v>
      </c>
      <c r="E821" s="458" t="s">
        <v>4932</v>
      </c>
      <c r="F821" s="459">
        <v>180</v>
      </c>
      <c r="G821" s="460">
        <f>AVERAGE(CPVTFC3SG0024!P26:Q26)</f>
        <v>2.3731</v>
      </c>
      <c r="H821" s="461">
        <f t="shared" si="128"/>
        <v>8788.1889763779545</v>
      </c>
      <c r="I821" s="1460" t="s">
        <v>315</v>
      </c>
      <c r="J821" s="4373">
        <v>44895</v>
      </c>
      <c r="K821" s="1357" t="s">
        <v>5572</v>
      </c>
      <c r="L821" s="1357">
        <v>89</v>
      </c>
      <c r="M821" s="1357">
        <f>AVERAGE(CPVTFC3SG0084!B12:C12)</f>
        <v>0.28900000000000003</v>
      </c>
      <c r="N821" s="4374">
        <f t="shared" ref="N821" si="171">(M821-0.1318)/0.0134*400</f>
        <v>4692.5373134328365</v>
      </c>
      <c r="O821" s="4375" t="s">
        <v>315</v>
      </c>
      <c r="P821" s="2329">
        <v>44881</v>
      </c>
      <c r="Q821" s="2184" t="s">
        <v>5476</v>
      </c>
      <c r="R821" s="589">
        <v>127</v>
      </c>
      <c r="S821" s="589">
        <f>AVERAGE(CPVTFC3SG0057!F18:G18)</f>
        <v>0.1368</v>
      </c>
      <c r="T821" s="622">
        <f t="shared" ref="T821" si="172">(S821-0.128)/0.0135*66</f>
        <v>43.022222222222233</v>
      </c>
      <c r="U821" s="1387" t="s">
        <v>314</v>
      </c>
      <c r="V821" s="4880" t="s">
        <v>1416</v>
      </c>
      <c r="W821" s="5">
        <v>1</v>
      </c>
    </row>
    <row r="822" spans="1:23" x14ac:dyDescent="0.25">
      <c r="A822" s="596"/>
      <c r="B822" s="4844"/>
      <c r="C822" s="330" t="s">
        <v>5448</v>
      </c>
      <c r="D822" s="1149"/>
      <c r="E822" s="1264"/>
      <c r="F822" s="695"/>
      <c r="G822" s="892"/>
      <c r="H822" s="894"/>
      <c r="I822" s="1439"/>
      <c r="J822" s="855"/>
      <c r="K822" s="855"/>
      <c r="L822" s="857"/>
      <c r="M822" s="642"/>
      <c r="N822" s="642"/>
      <c r="O822" s="642"/>
      <c r="P822" s="4242">
        <v>44895</v>
      </c>
      <c r="Q822" s="275" t="s">
        <v>5570</v>
      </c>
      <c r="R822" s="275">
        <v>52</v>
      </c>
      <c r="S822" s="275">
        <f>AVERAGE(CPVTFC3SG0083!Q19:R19)</f>
        <v>0.22925000000000001</v>
      </c>
      <c r="T822" s="4026">
        <f t="shared" ref="T822:T824" si="173">(S822-0.15)/0.0138*66</f>
        <v>379.02173913043487</v>
      </c>
      <c r="U822" s="1406" t="s">
        <v>314</v>
      </c>
      <c r="V822" s="4881"/>
    </row>
    <row r="823" spans="1:23" x14ac:dyDescent="0.25">
      <c r="A823" s="596"/>
      <c r="B823" s="4844"/>
      <c r="C823" s="330" t="s">
        <v>863</v>
      </c>
      <c r="D823" s="1149"/>
      <c r="E823" s="1264"/>
      <c r="F823" s="695"/>
      <c r="G823" s="892"/>
      <c r="H823" s="894"/>
      <c r="I823" s="1439"/>
      <c r="J823" s="855"/>
      <c r="K823" s="855"/>
      <c r="L823" s="857"/>
      <c r="M823" s="642"/>
      <c r="N823" s="642"/>
      <c r="O823" s="642"/>
      <c r="P823" s="4239">
        <v>44895</v>
      </c>
      <c r="Q823" s="276" t="s">
        <v>5570</v>
      </c>
      <c r="R823" s="276">
        <v>53</v>
      </c>
      <c r="S823" s="276">
        <f>AVERAGE(CPVTFC3SG0083!S19:T19)</f>
        <v>0.66090000000000004</v>
      </c>
      <c r="T823" s="4018">
        <f t="shared" si="173"/>
        <v>2443.4347826086955</v>
      </c>
      <c r="U823" s="4507" t="s">
        <v>315</v>
      </c>
      <c r="V823" s="4881"/>
    </row>
    <row r="824" spans="1:23" ht="15.75" thickBot="1" x14ac:dyDescent="0.3">
      <c r="A824" s="516"/>
      <c r="B824" s="4851"/>
      <c r="C824" s="1298" t="s">
        <v>220</v>
      </c>
      <c r="D824" s="220">
        <v>44887</v>
      </c>
      <c r="E824" s="2852" t="s">
        <v>5523</v>
      </c>
      <c r="F824" s="2757">
        <v>57</v>
      </c>
      <c r="G824" s="222">
        <f>AVERAGE(CPVTFC3SG0066!E21:F21)</f>
        <v>2.8805499999999999</v>
      </c>
      <c r="H824" s="218">
        <f t="shared" si="170"/>
        <v>10067.962962962964</v>
      </c>
      <c r="I824" s="2845" t="s">
        <v>315</v>
      </c>
      <c r="J824" s="4341">
        <v>44895</v>
      </c>
      <c r="K824" s="486" t="s">
        <v>5572</v>
      </c>
      <c r="L824" s="486">
        <v>90</v>
      </c>
      <c r="M824" s="486">
        <f>AVERAGE(CPVTFC3SG0084!D12:E12)</f>
        <v>2.7658</v>
      </c>
      <c r="N824" s="4001">
        <f t="shared" ref="N824" si="174">(M824-0.1318)/0.0134*400</f>
        <v>78626.865671641775</v>
      </c>
      <c r="O824" s="4354" t="s">
        <v>315</v>
      </c>
      <c r="P824" s="4267">
        <v>44895</v>
      </c>
      <c r="Q824" s="509" t="s">
        <v>5570</v>
      </c>
      <c r="R824" s="509">
        <v>54</v>
      </c>
      <c r="S824" s="509">
        <f>AVERAGE(CPVTFC3SG0083!U19:V19)</f>
        <v>2.8025000000000002</v>
      </c>
      <c r="T824" s="4014">
        <f t="shared" si="173"/>
        <v>12685.869565217392</v>
      </c>
      <c r="U824" s="4506" t="s">
        <v>315</v>
      </c>
      <c r="V824" s="4881"/>
    </row>
    <row r="825" spans="1:23" x14ac:dyDescent="0.25">
      <c r="A825" s="536">
        <v>620</v>
      </c>
      <c r="B825" s="4861" t="s">
        <v>3156</v>
      </c>
      <c r="C825" s="1789" t="s">
        <v>868</v>
      </c>
      <c r="D825" s="83">
        <v>44832</v>
      </c>
      <c r="E825" s="389" t="s">
        <v>4932</v>
      </c>
      <c r="F825" s="375">
        <v>181</v>
      </c>
      <c r="G825" s="511">
        <f>AVERAGE(CPVTFC3SG0024!R26:S26)</f>
        <v>0.1794</v>
      </c>
      <c r="H825" s="500">
        <f t="shared" si="128"/>
        <v>151.57480314960634</v>
      </c>
      <c r="I825" s="1417" t="s">
        <v>314</v>
      </c>
      <c r="J825" s="1005"/>
      <c r="K825" s="1006"/>
      <c r="L825" s="959"/>
      <c r="M825" s="830"/>
      <c r="N825" s="831"/>
      <c r="O825" s="656"/>
      <c r="P825" s="1288"/>
      <c r="Q825" s="830"/>
      <c r="R825" s="830"/>
      <c r="S825" s="1271"/>
      <c r="T825" s="1271"/>
      <c r="U825" s="2131"/>
      <c r="V825" s="287"/>
    </row>
    <row r="826" spans="1:23" ht="15.75" thickBot="1" x14ac:dyDescent="0.3">
      <c r="A826" s="90"/>
      <c r="B826" s="4846"/>
      <c r="C826" s="1301" t="s">
        <v>220</v>
      </c>
      <c r="D826" s="91">
        <v>44887</v>
      </c>
      <c r="E826" s="2856" t="s">
        <v>5523</v>
      </c>
      <c r="F826" s="2758">
        <v>58</v>
      </c>
      <c r="G826" s="595">
        <f>AVERAGE(CPVTFC3SG0066!G21:H21)</f>
        <v>0.32915000000000005</v>
      </c>
      <c r="H826" s="225">
        <f t="shared" si="170"/>
        <v>618.33333333333348</v>
      </c>
      <c r="I826" s="2846" t="s">
        <v>314</v>
      </c>
      <c r="J826" s="963"/>
      <c r="K826" s="1415"/>
      <c r="L826" s="792"/>
      <c r="M826" s="668"/>
      <c r="N826" s="662"/>
      <c r="O826" s="778"/>
      <c r="P826" s="787"/>
      <c r="Q826" s="668"/>
      <c r="R826" s="668"/>
      <c r="S826" s="786"/>
      <c r="T826" s="786"/>
      <c r="U826" s="788"/>
      <c r="V826" s="287"/>
    </row>
    <row r="827" spans="1:23" x14ac:dyDescent="0.25">
      <c r="A827" s="508">
        <v>621</v>
      </c>
      <c r="B827" s="4843" t="s">
        <v>3157</v>
      </c>
      <c r="C827" s="1297" t="s">
        <v>868</v>
      </c>
      <c r="D827" s="490">
        <v>44832</v>
      </c>
      <c r="E827" s="491" t="s">
        <v>4932</v>
      </c>
      <c r="F827" s="492">
        <v>182</v>
      </c>
      <c r="G827" s="493">
        <f>AVERAGE(CPVTFC3SG0024!T26:U26)</f>
        <v>0.1696</v>
      </c>
      <c r="H827" s="494">
        <f t="shared" si="128"/>
        <v>112.99212598425198</v>
      </c>
      <c r="I827" s="1418" t="s">
        <v>314</v>
      </c>
      <c r="J827" s="1019"/>
      <c r="K827" s="1020"/>
      <c r="L827" s="659"/>
      <c r="M827" s="667"/>
      <c r="N827" s="661"/>
      <c r="O827" s="721"/>
      <c r="P827" s="835"/>
      <c r="Q827" s="667"/>
      <c r="R827" s="667"/>
      <c r="S827" s="834"/>
      <c r="T827" s="834"/>
      <c r="U827" s="836"/>
      <c r="V827" s="4876" t="s">
        <v>1416</v>
      </c>
    </row>
    <row r="828" spans="1:23" ht="15.75" thickBot="1" x14ac:dyDescent="0.3">
      <c r="A828" s="516"/>
      <c r="B828" s="4851"/>
      <c r="C828" s="1298" t="s">
        <v>220</v>
      </c>
      <c r="D828" s="220">
        <v>44887</v>
      </c>
      <c r="E828" s="2852" t="s">
        <v>5523</v>
      </c>
      <c r="F828" s="2757">
        <v>59</v>
      </c>
      <c r="G828" s="222">
        <f>AVERAGE(CPVTFC3SG0066!I21:J21)</f>
        <v>2.71</v>
      </c>
      <c r="H828" s="218">
        <f t="shared" si="170"/>
        <v>9436.2962962962974</v>
      </c>
      <c r="I828" s="2845" t="s">
        <v>315</v>
      </c>
      <c r="J828" s="963"/>
      <c r="K828" s="1415"/>
      <c r="L828" s="792"/>
      <c r="M828" s="668"/>
      <c r="N828" s="662"/>
      <c r="O828" s="778"/>
      <c r="P828" s="787"/>
      <c r="Q828" s="668"/>
      <c r="R828" s="668"/>
      <c r="S828" s="786"/>
      <c r="T828" s="786"/>
      <c r="U828" s="788"/>
      <c r="V828" s="4694"/>
    </row>
    <row r="829" spans="1:23" ht="15.75" thickBot="1" x14ac:dyDescent="0.3">
      <c r="A829" s="1910">
        <v>622</v>
      </c>
      <c r="B829" s="2201" t="s">
        <v>3158</v>
      </c>
      <c r="C829" s="2201" t="s">
        <v>868</v>
      </c>
      <c r="D829" s="676">
        <v>44832</v>
      </c>
      <c r="E829" s="1463" t="s">
        <v>4932</v>
      </c>
      <c r="F829" s="1464">
        <v>183</v>
      </c>
      <c r="G829" s="587">
        <f>AVERAGE(CPVTFC3SG0024!V26:W26)</f>
        <v>2.5813999999999999</v>
      </c>
      <c r="H829" s="553">
        <f t="shared" si="128"/>
        <v>9608.2677165354344</v>
      </c>
      <c r="I829" s="1465" t="s">
        <v>315</v>
      </c>
      <c r="J829" s="1466"/>
      <c r="K829" s="1467"/>
      <c r="L829" s="1468"/>
      <c r="M829" s="1469"/>
      <c r="N829" s="1470"/>
      <c r="O829" s="1471"/>
      <c r="P829" s="2330">
        <v>44883</v>
      </c>
      <c r="Q829" s="2313" t="s">
        <v>5503</v>
      </c>
      <c r="R829" s="1521">
        <v>19</v>
      </c>
      <c r="S829" s="1521">
        <f>AVERAGE(CPVTFC3SG0062!Q13:R13)</f>
        <v>0.12379999999999999</v>
      </c>
      <c r="T829" s="1193">
        <f t="shared" ref="T829" si="175">(S829-0.1)/0.0138*66</f>
        <v>113.82608695652169</v>
      </c>
      <c r="U829" s="2300" t="s">
        <v>314</v>
      </c>
      <c r="W829" s="5">
        <v>1</v>
      </c>
    </row>
    <row r="830" spans="1:23" x14ac:dyDescent="0.25">
      <c r="A830" s="86">
        <v>623</v>
      </c>
      <c r="B830" s="4843" t="s">
        <v>3159</v>
      </c>
      <c r="C830" s="1296" t="s">
        <v>868</v>
      </c>
      <c r="D830" s="87">
        <v>44832</v>
      </c>
      <c r="E830" s="458" t="s">
        <v>4932</v>
      </c>
      <c r="F830" s="459">
        <v>184</v>
      </c>
      <c r="G830" s="460">
        <f>AVERAGE(CPVTFC3SG0024!X26:Y26)</f>
        <v>1.5230999999999999</v>
      </c>
      <c r="H830" s="461">
        <f t="shared" si="128"/>
        <v>5441.7322834645665</v>
      </c>
      <c r="I830" s="1460" t="s">
        <v>315</v>
      </c>
      <c r="J830" s="1019"/>
      <c r="K830" s="1020"/>
      <c r="L830" s="659"/>
      <c r="M830" s="667"/>
      <c r="N830" s="661"/>
      <c r="O830" s="721"/>
      <c r="P830" s="835"/>
      <c r="Q830" s="667"/>
      <c r="R830" s="667"/>
      <c r="S830" s="834"/>
      <c r="T830" s="834"/>
      <c r="U830" s="836"/>
      <c r="V830" s="286"/>
      <c r="W830" s="5">
        <v>1</v>
      </c>
    </row>
    <row r="831" spans="1:23" ht="15.75" thickBot="1" x14ac:dyDescent="0.3">
      <c r="A831" s="537"/>
      <c r="B831" s="4845"/>
      <c r="C831" s="317" t="s">
        <v>220</v>
      </c>
      <c r="D831" s="79">
        <v>44887</v>
      </c>
      <c r="E831" s="2867" t="s">
        <v>5523</v>
      </c>
      <c r="F831" s="2760">
        <v>60</v>
      </c>
      <c r="G831" s="80">
        <f>AVERAGE(CPVTFC3SG0066!K21:L21)</f>
        <v>2.2206999999999999</v>
      </c>
      <c r="H831" s="81">
        <f t="shared" ref="H831:H841" si="176">(G831-0.1622)/0.0135*50</f>
        <v>7624.0740740740748</v>
      </c>
      <c r="I831" s="2853" t="s">
        <v>315</v>
      </c>
      <c r="J831" s="4343">
        <v>44895</v>
      </c>
      <c r="K831" s="1335" t="s">
        <v>5572</v>
      </c>
      <c r="L831" s="1335">
        <v>91</v>
      </c>
      <c r="M831" s="1335">
        <f>AVERAGE(CPVTFC3SG0084!F12:G12)</f>
        <v>0.20715</v>
      </c>
      <c r="N831" s="4344">
        <f t="shared" ref="N831" si="177">(M831-0.1318)/0.0134*400</f>
        <v>2249.2537313432836</v>
      </c>
      <c r="O831" s="4355" t="s">
        <v>315</v>
      </c>
      <c r="P831" s="1586"/>
      <c r="Q831" s="969"/>
      <c r="R831" s="969"/>
      <c r="S831" s="1268"/>
      <c r="T831" s="1268"/>
      <c r="U831" s="2127"/>
      <c r="V831" s="286"/>
    </row>
    <row r="832" spans="1:23" x14ac:dyDescent="0.25">
      <c r="A832" s="508">
        <v>293</v>
      </c>
      <c r="B832" s="4843" t="s">
        <v>2927</v>
      </c>
      <c r="C832" s="1297" t="s">
        <v>868</v>
      </c>
      <c r="D832" s="490">
        <v>44832</v>
      </c>
      <c r="E832" s="491" t="s">
        <v>4931</v>
      </c>
      <c r="F832" s="492">
        <v>38</v>
      </c>
      <c r="G832" s="492">
        <f>AVERAGE(CPVTFC3SG0023!K17:L17)</f>
        <v>0.10250000000000001</v>
      </c>
      <c r="H832" s="622">
        <f>(G832-0.1164)/0.0127*50</f>
        <v>-54.724409448818875</v>
      </c>
      <c r="I832" s="1418" t="s">
        <v>314</v>
      </c>
      <c r="J832" s="1019"/>
      <c r="K832" s="1252"/>
      <c r="L832" s="659"/>
      <c r="M832" s="667"/>
      <c r="N832" s="661"/>
      <c r="O832" s="721"/>
      <c r="P832" s="2336"/>
      <c r="Q832" s="2350"/>
      <c r="R832" s="667"/>
      <c r="S832" s="667"/>
      <c r="T832" s="661"/>
      <c r="U832" s="1253"/>
      <c r="V832" s="4876" t="s">
        <v>1416</v>
      </c>
    </row>
    <row r="833" spans="1:23" ht="15.75" thickBot="1" x14ac:dyDescent="0.3">
      <c r="A833" s="537"/>
      <c r="B833" s="4845"/>
      <c r="C833" s="317" t="s">
        <v>220</v>
      </c>
      <c r="D833" s="79">
        <v>44887</v>
      </c>
      <c r="E833" s="2867" t="s">
        <v>5523</v>
      </c>
      <c r="F833" s="2760">
        <v>61</v>
      </c>
      <c r="G833" s="80">
        <f>AVERAGE(CPVTFC3SG0066!M21:N21)</f>
        <v>2.6010499999999999</v>
      </c>
      <c r="H833" s="81">
        <f t="shared" si="176"/>
        <v>9032.7777777777774</v>
      </c>
      <c r="I833" s="2853" t="s">
        <v>315</v>
      </c>
      <c r="J833" s="967"/>
      <c r="K833" s="1267"/>
      <c r="L833" s="794"/>
      <c r="M833" s="969"/>
      <c r="N833" s="970"/>
      <c r="O833" s="650"/>
      <c r="P833" s="2335"/>
      <c r="Q833" s="2455"/>
      <c r="R833" s="969"/>
      <c r="S833" s="969"/>
      <c r="T833" s="970"/>
      <c r="U833" s="4509"/>
      <c r="V833" s="4694"/>
    </row>
    <row r="834" spans="1:23" x14ac:dyDescent="0.25">
      <c r="A834" s="86"/>
      <c r="B834" s="4843" t="s">
        <v>2993</v>
      </c>
      <c r="C834" s="1296" t="s">
        <v>868</v>
      </c>
      <c r="D834" s="2378"/>
      <c r="E834" s="2379"/>
      <c r="F834" s="835"/>
      <c r="G834" s="1545"/>
      <c r="H834" s="1547"/>
      <c r="I834" s="2881"/>
      <c r="J834" s="1019"/>
      <c r="K834" s="1020"/>
      <c r="L834" s="659"/>
      <c r="M834" s="667"/>
      <c r="N834" s="661"/>
      <c r="O834" s="721"/>
      <c r="P834" s="2329">
        <v>44881</v>
      </c>
      <c r="Q834" s="2184" t="s">
        <v>5476</v>
      </c>
      <c r="R834" s="589">
        <v>128</v>
      </c>
      <c r="S834" s="589">
        <f>AVERAGE(CPVTFC3SG0057!H18:I18)</f>
        <v>9.5350000000000004E-2</v>
      </c>
      <c r="T834" s="622">
        <f t="shared" ref="T834" si="178">(S834-0.128)/0.0135*66</f>
        <v>-159.62222222222223</v>
      </c>
      <c r="U834" s="1387" t="s">
        <v>314</v>
      </c>
      <c r="V834" s="286"/>
    </row>
    <row r="835" spans="1:23" x14ac:dyDescent="0.25">
      <c r="A835" s="596"/>
      <c r="B835" s="4844"/>
      <c r="C835" s="330" t="s">
        <v>5448</v>
      </c>
      <c r="D835" s="1149"/>
      <c r="E835" s="1264"/>
      <c r="F835" s="695"/>
      <c r="G835" s="892"/>
      <c r="H835" s="894"/>
      <c r="I835" s="1439"/>
      <c r="J835" s="875"/>
      <c r="K835" s="876"/>
      <c r="L835" s="877"/>
      <c r="M835" s="645"/>
      <c r="N835" s="646"/>
      <c r="O835" s="642"/>
      <c r="P835" s="4242">
        <v>44895</v>
      </c>
      <c r="Q835" s="275" t="s">
        <v>5570</v>
      </c>
      <c r="R835" s="275">
        <v>55</v>
      </c>
      <c r="S835" s="275">
        <f>AVERAGE(CPVTFC3SG0083!W19:X19)</f>
        <v>0.13455</v>
      </c>
      <c r="T835" s="4026">
        <f t="shared" ref="T835:T836" si="179">(S835-0.15)/0.0138*66</f>
        <v>-73.891304347826051</v>
      </c>
      <c r="U835" s="4511" t="s">
        <v>314</v>
      </c>
      <c r="V835" s="286"/>
    </row>
    <row r="836" spans="1:23" x14ac:dyDescent="0.25">
      <c r="A836" s="596"/>
      <c r="B836" s="4844"/>
      <c r="C836" s="330" t="s">
        <v>863</v>
      </c>
      <c r="D836" s="1149"/>
      <c r="E836" s="1264"/>
      <c r="F836" s="695"/>
      <c r="G836" s="892"/>
      <c r="H836" s="894"/>
      <c r="I836" s="1439"/>
      <c r="J836" s="875"/>
      <c r="K836" s="876"/>
      <c r="L836" s="877"/>
      <c r="M836" s="645"/>
      <c r="N836" s="646"/>
      <c r="O836" s="642"/>
      <c r="P836" s="4242">
        <v>44895</v>
      </c>
      <c r="Q836" s="275" t="s">
        <v>5570</v>
      </c>
      <c r="R836" s="275">
        <v>56</v>
      </c>
      <c r="S836" s="275">
        <f>AVERAGE(CPVTFC3SG0083!C21:D21)</f>
        <v>0.34255000000000002</v>
      </c>
      <c r="T836" s="4026">
        <f t="shared" si="179"/>
        <v>920.89130434782624</v>
      </c>
      <c r="U836" s="4511" t="s">
        <v>314</v>
      </c>
      <c r="V836" s="286"/>
    </row>
    <row r="837" spans="1:23" ht="15.75" thickBot="1" x14ac:dyDescent="0.3">
      <c r="A837" s="516"/>
      <c r="B837" s="4851"/>
      <c r="C837" s="1298" t="s">
        <v>220</v>
      </c>
      <c r="D837" s="220">
        <v>44887</v>
      </c>
      <c r="E837" s="2852" t="s">
        <v>5523</v>
      </c>
      <c r="F837" s="2757">
        <v>62</v>
      </c>
      <c r="G837" s="222">
        <f>AVERAGE(CPVTFC3SG0066!O21:P21)</f>
        <v>2.5023</v>
      </c>
      <c r="H837" s="218">
        <f t="shared" si="176"/>
        <v>8667.0370370370383</v>
      </c>
      <c r="I837" s="2845" t="s">
        <v>315</v>
      </c>
      <c r="J837" s="963"/>
      <c r="K837" s="1415"/>
      <c r="L837" s="792"/>
      <c r="M837" s="668"/>
      <c r="N837" s="662"/>
      <c r="O837" s="778"/>
      <c r="P837" s="2111"/>
      <c r="Q837" s="2572"/>
      <c r="R837" s="668"/>
      <c r="S837" s="668"/>
      <c r="T837" s="662"/>
      <c r="U837" s="2573"/>
      <c r="V837" s="286"/>
    </row>
    <row r="838" spans="1:23" x14ac:dyDescent="0.25">
      <c r="A838" s="1840">
        <v>624</v>
      </c>
      <c r="B838" s="4855" t="s">
        <v>3169</v>
      </c>
      <c r="C838" s="1172" t="s">
        <v>868</v>
      </c>
      <c r="D838" s="125">
        <v>44833</v>
      </c>
      <c r="E838" s="390" t="s">
        <v>4933</v>
      </c>
      <c r="F838" s="449">
        <v>1</v>
      </c>
      <c r="G838" s="502">
        <f>AVERAGE(CPVTFC3SG0025!C11:D11)</f>
        <v>2.87805</v>
      </c>
      <c r="H838" s="503">
        <f>(G838-0.154)/0.0137*50</f>
        <v>9941.7883211678818</v>
      </c>
      <c r="I838" s="2851" t="s">
        <v>315</v>
      </c>
      <c r="J838" s="4352">
        <v>44895</v>
      </c>
      <c r="K838" s="479" t="s">
        <v>5572</v>
      </c>
      <c r="L838" s="479">
        <v>92</v>
      </c>
      <c r="M838" s="479">
        <f>AVERAGE(CPVTFC3SG0084!H12:I12)</f>
        <v>0.82325000000000004</v>
      </c>
      <c r="N838" s="4004">
        <f t="shared" ref="N838:N839" si="180">(M838-0.1318)/0.0134*400</f>
        <v>20640.298507462685</v>
      </c>
      <c r="O838" s="4353" t="s">
        <v>315</v>
      </c>
      <c r="P838" s="1288"/>
      <c r="Q838" s="830"/>
      <c r="R838" s="830"/>
      <c r="S838" s="1271"/>
      <c r="T838" s="1271"/>
      <c r="U838" s="2131"/>
      <c r="V838" s="287"/>
      <c r="W838" s="5">
        <v>1</v>
      </c>
    </row>
    <row r="839" spans="1:23" ht="15.75" thickBot="1" x14ac:dyDescent="0.3">
      <c r="A839" s="219"/>
      <c r="B839" s="4851"/>
      <c r="C839" s="1298" t="s">
        <v>220</v>
      </c>
      <c r="D839" s="220">
        <v>44887</v>
      </c>
      <c r="E839" s="2852" t="s">
        <v>5523</v>
      </c>
      <c r="F839" s="2757">
        <v>63</v>
      </c>
      <c r="G839" s="222">
        <f>AVERAGE(CPVTFC3SG0066!Q21:R21)</f>
        <v>2.8564499999999997</v>
      </c>
      <c r="H839" s="218">
        <f t="shared" si="176"/>
        <v>9978.7037037037044</v>
      </c>
      <c r="I839" s="2845" t="s">
        <v>315</v>
      </c>
      <c r="J839" s="4341">
        <v>44895</v>
      </c>
      <c r="K839" s="486" t="s">
        <v>5572</v>
      </c>
      <c r="L839" s="486">
        <v>93</v>
      </c>
      <c r="M839" s="486">
        <f>AVERAGE(CPVTFC3SG0084!J12:K12)</f>
        <v>0.7438499999999999</v>
      </c>
      <c r="N839" s="4001">
        <f t="shared" si="180"/>
        <v>18270.149253731339</v>
      </c>
      <c r="O839" s="4354" t="s">
        <v>315</v>
      </c>
      <c r="P839" s="787"/>
      <c r="Q839" s="668"/>
      <c r="R839" s="668"/>
      <c r="S839" s="786"/>
      <c r="T839" s="786"/>
      <c r="U839" s="788"/>
      <c r="V839" s="287"/>
    </row>
    <row r="840" spans="1:23" x14ac:dyDescent="0.25">
      <c r="A840" s="86">
        <v>625</v>
      </c>
      <c r="B840" s="4843" t="s">
        <v>3170</v>
      </c>
      <c r="C840" s="1296" t="s">
        <v>868</v>
      </c>
      <c r="D840" s="87">
        <v>44833</v>
      </c>
      <c r="E840" s="458" t="s">
        <v>4933</v>
      </c>
      <c r="F840" s="459">
        <v>2</v>
      </c>
      <c r="G840" s="460">
        <f>AVERAGE(CPVTFC3SG0025!E11:F11)</f>
        <v>0.60750000000000004</v>
      </c>
      <c r="H840" s="461">
        <f t="shared" ref="H840:H992" si="181">(G840-0.154)/0.0137*50</f>
        <v>1655.1094890510949</v>
      </c>
      <c r="I840" s="2366" t="s">
        <v>315</v>
      </c>
      <c r="J840" s="1019"/>
      <c r="K840" s="1020"/>
      <c r="L840" s="659"/>
      <c r="M840" s="667"/>
      <c r="N840" s="661"/>
      <c r="O840" s="721"/>
      <c r="P840" s="835"/>
      <c r="Q840" s="667"/>
      <c r="R840" s="667"/>
      <c r="S840" s="834"/>
      <c r="T840" s="834"/>
      <c r="U840" s="836"/>
      <c r="V840" s="4867" t="s">
        <v>1416</v>
      </c>
      <c r="W840" s="5">
        <v>1</v>
      </c>
    </row>
    <row r="841" spans="1:23" ht="15.75" thickBot="1" x14ac:dyDescent="0.3">
      <c r="A841" s="537"/>
      <c r="B841" s="4845"/>
      <c r="C841" s="317" t="s">
        <v>220</v>
      </c>
      <c r="D841" s="79">
        <v>44887</v>
      </c>
      <c r="E841" s="2867" t="s">
        <v>5523</v>
      </c>
      <c r="F841" s="2760">
        <v>64</v>
      </c>
      <c r="G841" s="80">
        <f>AVERAGE(CPVTFC3SG0066!S21:T21)</f>
        <v>2.8269000000000002</v>
      </c>
      <c r="H841" s="81">
        <f t="shared" si="176"/>
        <v>9869.2592592592609</v>
      </c>
      <c r="I841" s="2853" t="s">
        <v>315</v>
      </c>
      <c r="J841" s="967"/>
      <c r="K841" s="1022"/>
      <c r="L841" s="794"/>
      <c r="M841" s="969"/>
      <c r="N841" s="970"/>
      <c r="O841" s="650"/>
      <c r="P841" s="1586"/>
      <c r="Q841" s="969"/>
      <c r="R841" s="969"/>
      <c r="S841" s="1268"/>
      <c r="T841" s="1268"/>
      <c r="U841" s="2127"/>
      <c r="V841" s="4701"/>
    </row>
    <row r="842" spans="1:23" x14ac:dyDescent="0.25">
      <c r="A842" s="456">
        <v>626</v>
      </c>
      <c r="B842" s="4843" t="s">
        <v>3171</v>
      </c>
      <c r="C842" s="1296" t="s">
        <v>868</v>
      </c>
      <c r="D842" s="87">
        <v>44833</v>
      </c>
      <c r="E842" s="458" t="s">
        <v>4933</v>
      </c>
      <c r="F842" s="88">
        <v>3</v>
      </c>
      <c r="G842" s="460">
        <f>AVERAGE(CPVTFC3SG0025!G11:H11)</f>
        <v>1.5352999999999999</v>
      </c>
      <c r="H842" s="461">
        <f t="shared" si="181"/>
        <v>5041.2408759124082</v>
      </c>
      <c r="I842" s="1460" t="s">
        <v>315</v>
      </c>
      <c r="J842" s="1437"/>
      <c r="K842" s="1437"/>
      <c r="L842" s="670"/>
      <c r="M842" s="721"/>
      <c r="N842" s="721"/>
      <c r="O842" s="721"/>
      <c r="P842" s="2329">
        <v>44883</v>
      </c>
      <c r="Q842" s="2311" t="s">
        <v>5503</v>
      </c>
      <c r="R842" s="492">
        <v>20</v>
      </c>
      <c r="S842" s="492">
        <f>AVERAGE(CPVTFC3SG0062!S13:T13)</f>
        <v>9.9250000000000005E-2</v>
      </c>
      <c r="T842" s="622">
        <f t="shared" ref="T842" si="182">(S842-0.1)/0.0138*66</f>
        <v>-3.5869565217391335</v>
      </c>
      <c r="U842" s="2302" t="s">
        <v>314</v>
      </c>
      <c r="W842" s="5">
        <v>1</v>
      </c>
    </row>
    <row r="843" spans="1:23" x14ac:dyDescent="0.25">
      <c r="A843" s="597"/>
      <c r="B843" s="4844"/>
      <c r="C843" s="330" t="s">
        <v>5448</v>
      </c>
      <c r="D843" s="1149"/>
      <c r="E843" s="1264"/>
      <c r="F843" s="695"/>
      <c r="G843" s="892"/>
      <c r="H843" s="894"/>
      <c r="I843" s="1439"/>
      <c r="J843" s="855"/>
      <c r="K843" s="855"/>
      <c r="L843" s="857"/>
      <c r="M843" s="642"/>
      <c r="N843" s="642"/>
      <c r="O843" s="642"/>
      <c r="P843" s="267">
        <v>44894</v>
      </c>
      <c r="Q843" s="268" t="s">
        <v>5593</v>
      </c>
      <c r="R843" s="268">
        <v>69</v>
      </c>
      <c r="S843" s="268">
        <f>AVERAGE(CPVTFC3SG0081!G23:H23)</f>
        <v>0.12520000000000001</v>
      </c>
      <c r="T843" s="343">
        <f t="shared" ref="T843:T844" si="183">(S843-0.1617)/0.0141*66</f>
        <v>-170.85106382978728</v>
      </c>
      <c r="U843" s="1781" t="s">
        <v>314</v>
      </c>
    </row>
    <row r="844" spans="1:23" ht="15.75" thickBot="1" x14ac:dyDescent="0.3">
      <c r="A844" s="219"/>
      <c r="B844" s="4851"/>
      <c r="C844" s="1298" t="s">
        <v>863</v>
      </c>
      <c r="D844" s="1383"/>
      <c r="E844" s="1384"/>
      <c r="F844" s="787"/>
      <c r="G844" s="1385"/>
      <c r="H844" s="1386"/>
      <c r="I844" s="1441"/>
      <c r="J844" s="1438"/>
      <c r="K844" s="1438"/>
      <c r="L844" s="671"/>
      <c r="M844" s="778"/>
      <c r="N844" s="778"/>
      <c r="O844" s="778"/>
      <c r="P844" s="3800">
        <v>44894</v>
      </c>
      <c r="Q844" s="1783" t="s">
        <v>5593</v>
      </c>
      <c r="R844" s="1783">
        <v>70</v>
      </c>
      <c r="S844" s="1783">
        <f>AVERAGE(CPVTFC3SG0081!I23:J23)</f>
        <v>0.15915000000000001</v>
      </c>
      <c r="T844" s="469">
        <f t="shared" si="183"/>
        <v>-11.936170212765942</v>
      </c>
      <c r="U844" s="1784" t="s">
        <v>314</v>
      </c>
    </row>
    <row r="845" spans="1:23" x14ac:dyDescent="0.25">
      <c r="A845" s="584">
        <v>627</v>
      </c>
      <c r="B845" s="4839" t="s">
        <v>3172</v>
      </c>
      <c r="C845" s="1789" t="s">
        <v>868</v>
      </c>
      <c r="D845" s="83">
        <v>44833</v>
      </c>
      <c r="E845" s="389" t="s">
        <v>4933</v>
      </c>
      <c r="F845" s="375">
        <v>4</v>
      </c>
      <c r="G845" s="511">
        <f>AVERAGE(CPVTFC3SG0025!I11:J11)</f>
        <v>9.665E-2</v>
      </c>
      <c r="H845" s="500">
        <f t="shared" si="181"/>
        <v>-209.30656934306566</v>
      </c>
      <c r="I845" s="1417" t="s">
        <v>314</v>
      </c>
      <c r="J845" s="1430"/>
      <c r="K845" s="828"/>
      <c r="L845" s="1431"/>
      <c r="M845" s="830"/>
      <c r="N845" s="831"/>
      <c r="O845" s="656"/>
      <c r="P845" s="1288"/>
      <c r="Q845" s="830"/>
      <c r="R845" s="830"/>
      <c r="S845" s="1271"/>
      <c r="T845" s="1271"/>
      <c r="U845" s="2131"/>
      <c r="V845" s="4867" t="s">
        <v>1416</v>
      </c>
    </row>
    <row r="846" spans="1:23" ht="15.75" thickBot="1" x14ac:dyDescent="0.3">
      <c r="A846" s="516"/>
      <c r="B846" s="4840"/>
      <c r="C846" s="1298" t="s">
        <v>220</v>
      </c>
      <c r="D846" s="220">
        <v>44887</v>
      </c>
      <c r="E846" s="2852" t="s">
        <v>5523</v>
      </c>
      <c r="F846" s="2757">
        <v>65</v>
      </c>
      <c r="G846" s="222">
        <f>AVERAGE(CPVTFC3SG0066!U21:V21)</f>
        <v>2.7799499999999999</v>
      </c>
      <c r="H846" s="218">
        <f t="shared" ref="H846" si="184">(G846-0.1622)/0.0135*50</f>
        <v>9695.3703703703704</v>
      </c>
      <c r="I846" s="2845" t="s">
        <v>315</v>
      </c>
      <c r="J846" s="1438"/>
      <c r="K846" s="754"/>
      <c r="L846" s="671"/>
      <c r="M846" s="668"/>
      <c r="N846" s="662"/>
      <c r="O846" s="778"/>
      <c r="P846" s="787"/>
      <c r="Q846" s="668"/>
      <c r="R846" s="668"/>
      <c r="S846" s="786"/>
      <c r="T846" s="786"/>
      <c r="U846" s="788"/>
      <c r="V846" s="4701"/>
    </row>
    <row r="847" spans="1:23" x14ac:dyDescent="0.25">
      <c r="A847" s="488">
        <v>628</v>
      </c>
      <c r="B847" s="4841" t="s">
        <v>3173</v>
      </c>
      <c r="C847" s="1297" t="s">
        <v>868</v>
      </c>
      <c r="D847" s="490">
        <v>44833</v>
      </c>
      <c r="E847" s="491" t="s">
        <v>4933</v>
      </c>
      <c r="F847" s="492">
        <v>5</v>
      </c>
      <c r="G847" s="493">
        <f>AVERAGE(CPVTFC3SG0025!K11:L11)</f>
        <v>0.18529999999999999</v>
      </c>
      <c r="H847" s="494">
        <f t="shared" si="181"/>
        <v>114.23357664233573</v>
      </c>
      <c r="I847" s="1418" t="s">
        <v>314</v>
      </c>
      <c r="J847" s="1437"/>
      <c r="K847" s="747"/>
      <c r="L847" s="670"/>
      <c r="M847" s="667"/>
      <c r="N847" s="661"/>
      <c r="O847" s="721"/>
      <c r="P847" s="2329">
        <v>44881</v>
      </c>
      <c r="Q847" s="2184" t="s">
        <v>5476</v>
      </c>
      <c r="R847" s="589">
        <v>129</v>
      </c>
      <c r="S847" s="589">
        <f>AVERAGE(CPVTFC3SG0057!J18:K18)</f>
        <v>0.1608</v>
      </c>
      <c r="T847" s="622">
        <f t="shared" ref="T847:T849" si="185">(S847-0.128)/0.0135*66</f>
        <v>160.35555555555553</v>
      </c>
      <c r="U847" s="1387" t="s">
        <v>314</v>
      </c>
    </row>
    <row r="848" spans="1:23" x14ac:dyDescent="0.25">
      <c r="A848" s="593"/>
      <c r="B848" s="4850"/>
      <c r="C848" s="320" t="s">
        <v>5448</v>
      </c>
      <c r="D848" s="1149"/>
      <c r="E848" s="1264"/>
      <c r="F848" s="695"/>
      <c r="G848" s="892"/>
      <c r="H848" s="894"/>
      <c r="I848" s="1439"/>
      <c r="J848" s="855"/>
      <c r="K848" s="856"/>
      <c r="L848" s="857"/>
      <c r="M848" s="645"/>
      <c r="N848" s="646"/>
      <c r="O848" s="642"/>
      <c r="P848" s="2340">
        <v>44881</v>
      </c>
      <c r="Q848" s="2355" t="s">
        <v>5476</v>
      </c>
      <c r="R848" s="7">
        <v>130</v>
      </c>
      <c r="S848" s="7">
        <f>AVERAGE(CPVTFC3SG0057!L18:M18)</f>
        <v>0.13885</v>
      </c>
      <c r="T848" s="13">
        <f t="shared" si="185"/>
        <v>53.044444444444437</v>
      </c>
      <c r="U848" s="1406" t="s">
        <v>314</v>
      </c>
    </row>
    <row r="849" spans="1:23" x14ac:dyDescent="0.25">
      <c r="A849" s="593"/>
      <c r="B849" s="4850"/>
      <c r="C849" s="320" t="s">
        <v>863</v>
      </c>
      <c r="D849" s="1149"/>
      <c r="E849" s="1264"/>
      <c r="F849" s="695"/>
      <c r="G849" s="892"/>
      <c r="H849" s="894"/>
      <c r="I849" s="1439"/>
      <c r="J849" s="855"/>
      <c r="K849" s="856"/>
      <c r="L849" s="857"/>
      <c r="M849" s="645"/>
      <c r="N849" s="646"/>
      <c r="O849" s="642"/>
      <c r="P849" s="2340">
        <v>44881</v>
      </c>
      <c r="Q849" s="2355" t="s">
        <v>5476</v>
      </c>
      <c r="R849" s="7">
        <v>131</v>
      </c>
      <c r="S849" s="7">
        <f>AVERAGE(CPVTFC3SG0057!N18:O18)</f>
        <v>0.12090000000000001</v>
      </c>
      <c r="T849" s="13">
        <f t="shared" si="185"/>
        <v>-34.711111111111087</v>
      </c>
      <c r="U849" s="1406" t="s">
        <v>314</v>
      </c>
    </row>
    <row r="850" spans="1:23" ht="15.75" thickBot="1" x14ac:dyDescent="0.3">
      <c r="A850" s="1870"/>
      <c r="B850" s="4850"/>
      <c r="C850" s="302" t="s">
        <v>220</v>
      </c>
      <c r="D850" s="111">
        <v>44887</v>
      </c>
      <c r="E850" s="2864" t="s">
        <v>5523</v>
      </c>
      <c r="F850" s="2768">
        <v>66</v>
      </c>
      <c r="G850" s="112">
        <f>AVERAGE(CPVTFC3SG0066!W21:X21)</f>
        <v>0.3211</v>
      </c>
      <c r="H850" s="113">
        <f t="shared" ref="H850:H854" si="186">(G850-0.1622)/0.0135*50</f>
        <v>588.51851851851848</v>
      </c>
      <c r="I850" s="2850" t="s">
        <v>314</v>
      </c>
      <c r="J850" s="1413"/>
      <c r="K850" s="1435"/>
      <c r="L850" s="1414"/>
      <c r="M850" s="969"/>
      <c r="N850" s="970"/>
      <c r="O850" s="650"/>
      <c r="P850" s="4242">
        <v>44895</v>
      </c>
      <c r="Q850" s="275" t="s">
        <v>5570</v>
      </c>
      <c r="R850" s="275">
        <v>57</v>
      </c>
      <c r="S850" s="275">
        <f>AVERAGE(CPVTFC3SG0083!E21:F21)</f>
        <v>0.13769999999999999</v>
      </c>
      <c r="T850" s="4026">
        <f t="shared" ref="T850" si="187">(S850-0.15)/0.0138*66</f>
        <v>-58.826086956521763</v>
      </c>
      <c r="U850" s="4511" t="s">
        <v>314</v>
      </c>
    </row>
    <row r="851" spans="1:23" x14ac:dyDescent="0.25">
      <c r="A851" s="86">
        <v>629</v>
      </c>
      <c r="B851" s="1296" t="s">
        <v>3174</v>
      </c>
      <c r="C851" s="1296" t="s">
        <v>868</v>
      </c>
      <c r="D851" s="87">
        <v>44833</v>
      </c>
      <c r="E851" s="458" t="s">
        <v>4933</v>
      </c>
      <c r="F851" s="88">
        <v>6</v>
      </c>
      <c r="G851" s="460">
        <f>AVERAGE(CPVTFC3SG0025!M11:N11)</f>
        <v>0.77885000000000004</v>
      </c>
      <c r="H851" s="461">
        <f t="shared" si="181"/>
        <v>2280.4744525547444</v>
      </c>
      <c r="I851" s="1460" t="s">
        <v>315</v>
      </c>
      <c r="J851" s="1437"/>
      <c r="K851" s="1437"/>
      <c r="L851" s="670"/>
      <c r="M851" s="721"/>
      <c r="N851" s="721"/>
      <c r="O851" s="721"/>
      <c r="P851" s="835"/>
      <c r="Q851" s="667"/>
      <c r="R851" s="667"/>
      <c r="S851" s="834"/>
      <c r="T851" s="834"/>
      <c r="U851" s="836"/>
      <c r="W851" s="5">
        <v>1</v>
      </c>
    </row>
    <row r="852" spans="1:23" ht="15.75" thickBot="1" x14ac:dyDescent="0.3">
      <c r="A852" s="516"/>
      <c r="B852" s="1298"/>
      <c r="C852" s="1298" t="s">
        <v>220</v>
      </c>
      <c r="D852" s="220">
        <v>44887</v>
      </c>
      <c r="E852" s="2852" t="s">
        <v>5523</v>
      </c>
      <c r="F852" s="2757">
        <v>67</v>
      </c>
      <c r="G852" s="222">
        <f>AVERAGE(CPVTFC3SG0066!C23:D23)</f>
        <v>0.98339999999999994</v>
      </c>
      <c r="H852" s="218">
        <f t="shared" si="186"/>
        <v>3041.4814814814813</v>
      </c>
      <c r="I852" s="2845" t="s">
        <v>315</v>
      </c>
      <c r="J852" s="1438"/>
      <c r="K852" s="1438"/>
      <c r="L852" s="671"/>
      <c r="M852" s="778"/>
      <c r="N852" s="778"/>
      <c r="O852" s="778"/>
      <c r="P852" s="787"/>
      <c r="Q852" s="668"/>
      <c r="R852" s="668"/>
      <c r="S852" s="786"/>
      <c r="T852" s="786"/>
      <c r="U852" s="788"/>
    </row>
    <row r="853" spans="1:23" x14ac:dyDescent="0.25">
      <c r="A853" s="488">
        <v>630</v>
      </c>
      <c r="B853" s="4838" t="s">
        <v>3175</v>
      </c>
      <c r="C853" s="1297" t="s">
        <v>868</v>
      </c>
      <c r="D853" s="490">
        <v>44833</v>
      </c>
      <c r="E853" s="491" t="s">
        <v>4933</v>
      </c>
      <c r="F853" s="492">
        <v>7</v>
      </c>
      <c r="G853" s="493">
        <f>AVERAGE(CPVTFC3SG0025!O11:P11)</f>
        <v>8.7900000000000006E-2</v>
      </c>
      <c r="H853" s="494">
        <f t="shared" si="181"/>
        <v>-241.24087591240874</v>
      </c>
      <c r="I853" s="1418" t="s">
        <v>314</v>
      </c>
      <c r="J853" s="1437"/>
      <c r="K853" s="1437"/>
      <c r="L853" s="670"/>
      <c r="M853" s="721"/>
      <c r="N853" s="721"/>
      <c r="O853" s="721"/>
      <c r="P853" s="835"/>
      <c r="Q853" s="667"/>
      <c r="R853" s="667"/>
      <c r="S853" s="834"/>
      <c r="T853" s="834"/>
      <c r="U853" s="836"/>
      <c r="V853" s="4867" t="s">
        <v>1416</v>
      </c>
    </row>
    <row r="854" spans="1:23" ht="15.75" thickBot="1" x14ac:dyDescent="0.3">
      <c r="A854" s="219"/>
      <c r="B854" s="4840"/>
      <c r="C854" s="1298" t="s">
        <v>220</v>
      </c>
      <c r="D854" s="220">
        <v>44887</v>
      </c>
      <c r="E854" s="2852" t="s">
        <v>5523</v>
      </c>
      <c r="F854" s="2757">
        <v>68</v>
      </c>
      <c r="G854" s="222">
        <f>AVERAGE(CPVTFC3SG0066!E23:F23)</f>
        <v>2.8100500000000004</v>
      </c>
      <c r="H854" s="218">
        <f t="shared" si="186"/>
        <v>9806.8518518518522</v>
      </c>
      <c r="I854" s="2845" t="s">
        <v>315</v>
      </c>
      <c r="J854" s="1438"/>
      <c r="K854" s="1438"/>
      <c r="L854" s="671"/>
      <c r="M854" s="778"/>
      <c r="N854" s="778"/>
      <c r="O854" s="778"/>
      <c r="P854" s="787"/>
      <c r="Q854" s="668"/>
      <c r="R854" s="668"/>
      <c r="S854" s="786"/>
      <c r="T854" s="786"/>
      <c r="U854" s="788"/>
      <c r="V854" s="4701"/>
    </row>
    <row r="855" spans="1:23" x14ac:dyDescent="0.25">
      <c r="A855" s="508">
        <v>631</v>
      </c>
      <c r="B855" s="4838" t="s">
        <v>3176</v>
      </c>
      <c r="C855" s="1297" t="s">
        <v>868</v>
      </c>
      <c r="D855" s="490">
        <v>44833</v>
      </c>
      <c r="E855" s="491" t="s">
        <v>4933</v>
      </c>
      <c r="F855" s="492">
        <v>8</v>
      </c>
      <c r="G855" s="493">
        <f>AVERAGE(CPVTFC3SG0025!Q11:R11)</f>
        <v>0.35539999999999999</v>
      </c>
      <c r="H855" s="494">
        <f t="shared" si="181"/>
        <v>735.03649635036493</v>
      </c>
      <c r="I855" s="1440" t="s">
        <v>314</v>
      </c>
      <c r="J855" s="1437"/>
      <c r="K855" s="1437"/>
      <c r="L855" s="670"/>
      <c r="M855" s="721"/>
      <c r="N855" s="721"/>
      <c r="O855" s="721"/>
      <c r="P855" s="2329">
        <v>44881</v>
      </c>
      <c r="Q855" s="2184" t="s">
        <v>5476</v>
      </c>
      <c r="R855" s="589">
        <v>132</v>
      </c>
      <c r="S855" s="589">
        <f>AVERAGE(CPVTFC3SG0057!P18:Q18)</f>
        <v>0.13200000000000001</v>
      </c>
      <c r="T855" s="622">
        <f>(S855-0.128)/0.0135*66</f>
        <v>19.555555555555571</v>
      </c>
      <c r="U855" s="1387" t="s">
        <v>314</v>
      </c>
      <c r="V855" s="286"/>
      <c r="W855" s="5">
        <v>1</v>
      </c>
    </row>
    <row r="856" spans="1:23" x14ac:dyDescent="0.25">
      <c r="A856" s="584"/>
      <c r="B856" s="4839"/>
      <c r="C856" s="330" t="s">
        <v>5448</v>
      </c>
      <c r="D856" s="1149"/>
      <c r="E856" s="1264"/>
      <c r="F856" s="695"/>
      <c r="G856" s="892"/>
      <c r="H856" s="894"/>
      <c r="I856" s="1439"/>
      <c r="J856" s="1430"/>
      <c r="K856" s="1430"/>
      <c r="L856" s="1431"/>
      <c r="M856" s="656"/>
      <c r="N856" s="656"/>
      <c r="O856" s="656"/>
      <c r="P856" s="4242">
        <v>44895</v>
      </c>
      <c r="Q856" s="275" t="s">
        <v>5570</v>
      </c>
      <c r="R856" s="275">
        <v>58</v>
      </c>
      <c r="S856" s="275">
        <f>AVERAGE(CPVTFC3SG0083!G21:H21)</f>
        <v>0.11235000000000001</v>
      </c>
      <c r="T856" s="4026">
        <f t="shared" ref="T856" si="188">(S856-0.15)/0.0138*66</f>
        <v>-180.06521739130432</v>
      </c>
      <c r="U856" s="4511" t="s">
        <v>314</v>
      </c>
      <c r="V856" s="286"/>
    </row>
    <row r="857" spans="1:23" x14ac:dyDescent="0.25">
      <c r="A857" s="585"/>
      <c r="B857" s="4839"/>
      <c r="C857" s="320" t="s">
        <v>863</v>
      </c>
      <c r="D857" s="1149"/>
      <c r="E857" s="1264"/>
      <c r="F857" s="695"/>
      <c r="G857" s="892"/>
      <c r="H857" s="894"/>
      <c r="I857" s="1439"/>
      <c r="J857" s="855"/>
      <c r="K857" s="855"/>
      <c r="L857" s="857"/>
      <c r="M857" s="642"/>
      <c r="N857" s="642"/>
      <c r="O857" s="642"/>
      <c r="P857" s="2340">
        <v>44881</v>
      </c>
      <c r="Q857" s="2355" t="s">
        <v>5476</v>
      </c>
      <c r="R857" s="7">
        <v>133</v>
      </c>
      <c r="S857" s="7">
        <f>AVERAGE(CPVTFC3SG0057!R18:S18)</f>
        <v>0.15689999999999998</v>
      </c>
      <c r="T857" s="13">
        <f>(S857-0.128)/0.0135*66</f>
        <v>141.28888888888881</v>
      </c>
      <c r="U857" s="1406" t="s">
        <v>314</v>
      </c>
      <c r="V857" s="286"/>
    </row>
    <row r="858" spans="1:23" ht="15.75" thickBot="1" x14ac:dyDescent="0.3">
      <c r="A858" s="516"/>
      <c r="B858" s="4840"/>
      <c r="C858" s="1298" t="s">
        <v>220</v>
      </c>
      <c r="D858" s="220">
        <v>44887</v>
      </c>
      <c r="E858" s="2852" t="s">
        <v>5523</v>
      </c>
      <c r="F858" s="2757">
        <v>69</v>
      </c>
      <c r="G858" s="222">
        <f>AVERAGE(CPVTFC3SG0066!G23:H23)</f>
        <v>0.57765</v>
      </c>
      <c r="H858" s="218">
        <f t="shared" ref="H858" si="189">(G858-0.1622)/0.0135*50</f>
        <v>1538.7037037037037</v>
      </c>
      <c r="I858" s="2845" t="s">
        <v>315</v>
      </c>
      <c r="J858" s="1438"/>
      <c r="K858" s="1438"/>
      <c r="L858" s="671"/>
      <c r="M858" s="778"/>
      <c r="N858" s="778"/>
      <c r="O858" s="778"/>
      <c r="P858" s="4242">
        <v>44895</v>
      </c>
      <c r="Q858" s="275" t="s">
        <v>5570</v>
      </c>
      <c r="R858" s="275">
        <v>59</v>
      </c>
      <c r="S858" s="275">
        <f>AVERAGE(CPVTFC3SG0083!I21:J21)</f>
        <v>0.1457</v>
      </c>
      <c r="T858" s="4026">
        <f t="shared" ref="T858" si="190">(S858-0.15)/0.0138*66</f>
        <v>-20.565217391304341</v>
      </c>
      <c r="U858" s="4511" t="s">
        <v>314</v>
      </c>
      <c r="V858" s="286"/>
    </row>
    <row r="859" spans="1:23" x14ac:dyDescent="0.25">
      <c r="A859" s="488">
        <v>632</v>
      </c>
      <c r="B859" s="4838" t="s">
        <v>3177</v>
      </c>
      <c r="C859" s="1297" t="s">
        <v>868</v>
      </c>
      <c r="D859" s="490">
        <v>44833</v>
      </c>
      <c r="E859" s="491" t="s">
        <v>4933</v>
      </c>
      <c r="F859" s="589">
        <v>9</v>
      </c>
      <c r="G859" s="493">
        <f>AVERAGE(CPVTFC3SG0025!S11:T11)</f>
        <v>8.9400000000000007E-2</v>
      </c>
      <c r="H859" s="494">
        <f t="shared" si="181"/>
        <v>-235.76642335766417</v>
      </c>
      <c r="I859" s="1418" t="s">
        <v>314</v>
      </c>
      <c r="J859" s="1437"/>
      <c r="K859" s="1437"/>
      <c r="L859" s="670"/>
      <c r="M859" s="721"/>
      <c r="N859" s="721"/>
      <c r="O859" s="721"/>
      <c r="P859" s="835"/>
      <c r="Q859" s="667"/>
      <c r="R859" s="667"/>
      <c r="S859" s="834"/>
      <c r="T859" s="834"/>
      <c r="U859" s="836"/>
      <c r="V859" s="4867" t="s">
        <v>1416</v>
      </c>
    </row>
    <row r="860" spans="1:23" ht="15.75" thickBot="1" x14ac:dyDescent="0.3">
      <c r="A860" s="598"/>
      <c r="B860" s="4839"/>
      <c r="C860" s="317" t="s">
        <v>220</v>
      </c>
      <c r="D860" s="79">
        <v>44887</v>
      </c>
      <c r="E860" s="2867" t="s">
        <v>5523</v>
      </c>
      <c r="F860" s="2760">
        <v>70</v>
      </c>
      <c r="G860" s="80">
        <f>AVERAGE(CPVTFC3SG0066!I23:J23)</f>
        <v>2.8892500000000001</v>
      </c>
      <c r="H860" s="81">
        <f t="shared" ref="H860:H862" si="191">(G860-0.1622)/0.0135*50</f>
        <v>10100.185185185186</v>
      </c>
      <c r="I860" s="2853" t="s">
        <v>315</v>
      </c>
      <c r="J860" s="1413"/>
      <c r="K860" s="1413"/>
      <c r="L860" s="1414"/>
      <c r="M860" s="650"/>
      <c r="N860" s="650"/>
      <c r="O860" s="650"/>
      <c r="P860" s="1586"/>
      <c r="Q860" s="969"/>
      <c r="R860" s="969"/>
      <c r="S860" s="1268"/>
      <c r="T860" s="1268"/>
      <c r="U860" s="2127"/>
      <c r="V860" s="4701"/>
    </row>
    <row r="861" spans="1:23" x14ac:dyDescent="0.25">
      <c r="A861" s="86">
        <v>633</v>
      </c>
      <c r="B861" s="4843" t="s">
        <v>3178</v>
      </c>
      <c r="C861" s="1296" t="s">
        <v>868</v>
      </c>
      <c r="D861" s="87">
        <v>44833</v>
      </c>
      <c r="E861" s="458" t="s">
        <v>4933</v>
      </c>
      <c r="F861" s="459">
        <v>10</v>
      </c>
      <c r="G861" s="460">
        <f>AVERAGE(CPVTFC3SG0025!U11:V11)</f>
        <v>1.1452499999999999</v>
      </c>
      <c r="H861" s="461">
        <f t="shared" si="181"/>
        <v>3617.7007299270067</v>
      </c>
      <c r="I861" s="1460" t="s">
        <v>315</v>
      </c>
      <c r="J861" s="1019"/>
      <c r="K861" s="1020"/>
      <c r="L861" s="659"/>
      <c r="M861" s="667"/>
      <c r="N861" s="661"/>
      <c r="O861" s="721"/>
      <c r="P861" s="835"/>
      <c r="Q861" s="667"/>
      <c r="R861" s="667"/>
      <c r="S861" s="834"/>
      <c r="T861" s="834"/>
      <c r="U861" s="836"/>
      <c r="W861" s="5">
        <v>1</v>
      </c>
    </row>
    <row r="862" spans="1:23" ht="15.75" thickBot="1" x14ac:dyDescent="0.3">
      <c r="A862" s="537"/>
      <c r="B862" s="4845"/>
      <c r="C862" s="317" t="s">
        <v>220</v>
      </c>
      <c r="D862" s="79">
        <v>44887</v>
      </c>
      <c r="E862" s="2867" t="s">
        <v>5523</v>
      </c>
      <c r="F862" s="2760">
        <v>71</v>
      </c>
      <c r="G862" s="80">
        <f>AVERAGE(CPVTFC3SG0066!K23:L23)</f>
        <v>2.1781000000000001</v>
      </c>
      <c r="H862" s="81">
        <f t="shared" si="191"/>
        <v>7466.2962962962974</v>
      </c>
      <c r="I862" s="2853" t="s">
        <v>315</v>
      </c>
      <c r="J862" s="4343">
        <v>44895</v>
      </c>
      <c r="K862" s="1335" t="s">
        <v>5572</v>
      </c>
      <c r="L862" s="1335">
        <v>94</v>
      </c>
      <c r="M862" s="1335">
        <f>AVERAGE(CPVTFC3SG0084!L12:M12)</f>
        <v>0.17780000000000001</v>
      </c>
      <c r="N862" s="4344">
        <f t="shared" ref="N862" si="192">(M862-0.1318)/0.0134*400</f>
        <v>1373.1343283582094</v>
      </c>
      <c r="O862" s="4355" t="s">
        <v>315</v>
      </c>
      <c r="P862" s="1586"/>
      <c r="Q862" s="969"/>
      <c r="R862" s="969"/>
      <c r="S862" s="1268"/>
      <c r="T862" s="1268"/>
      <c r="U862" s="2127"/>
    </row>
    <row r="863" spans="1:23" x14ac:dyDescent="0.25">
      <c r="A863" s="456">
        <v>634</v>
      </c>
      <c r="B863" s="4838" t="s">
        <v>3179</v>
      </c>
      <c r="C863" s="1296" t="s">
        <v>868</v>
      </c>
      <c r="D863" s="87">
        <v>44833</v>
      </c>
      <c r="E863" s="458" t="s">
        <v>4933</v>
      </c>
      <c r="F863" s="459">
        <v>11</v>
      </c>
      <c r="G863" s="460">
        <f>AVERAGE(CPVTFC3SG0025!W11:X11)</f>
        <v>1.63815</v>
      </c>
      <c r="H863" s="461">
        <f t="shared" si="181"/>
        <v>5416.6058394160591</v>
      </c>
      <c r="I863" s="1460" t="s">
        <v>315</v>
      </c>
      <c r="J863" s="1019"/>
      <c r="K863" s="1020"/>
      <c r="L863" s="659"/>
      <c r="M863" s="667"/>
      <c r="N863" s="661"/>
      <c r="O863" s="721"/>
      <c r="P863" s="2329">
        <v>44883</v>
      </c>
      <c r="Q863" s="2311" t="s">
        <v>5503</v>
      </c>
      <c r="R863" s="492">
        <v>21</v>
      </c>
      <c r="S863" s="492">
        <f>AVERAGE(CPVTFC3SG0062!U13:V13)</f>
        <v>0.1731</v>
      </c>
      <c r="T863" s="622">
        <f t="shared" ref="T863" si="193">(S863-0.1)/0.0138*66</f>
        <v>349.60869565217394</v>
      </c>
      <c r="U863" s="2302" t="s">
        <v>314</v>
      </c>
      <c r="W863" s="5">
        <v>1</v>
      </c>
    </row>
    <row r="864" spans="1:23" ht="15.75" thickBot="1" x14ac:dyDescent="0.3">
      <c r="A864" s="219"/>
      <c r="B864" s="4840"/>
      <c r="C864" s="1298" t="s">
        <v>5448</v>
      </c>
      <c r="D864" s="1383"/>
      <c r="E864" s="1384"/>
      <c r="F864" s="787"/>
      <c r="G864" s="1385"/>
      <c r="H864" s="1386"/>
      <c r="I864" s="1441"/>
      <c r="J864" s="963"/>
      <c r="K864" s="1415"/>
      <c r="L864" s="792"/>
      <c r="M864" s="668"/>
      <c r="N864" s="662"/>
      <c r="O864" s="778"/>
      <c r="P864" s="3800">
        <v>44894</v>
      </c>
      <c r="Q864" s="1783" t="s">
        <v>5593</v>
      </c>
      <c r="R864" s="1783">
        <v>71</v>
      </c>
      <c r="S864" s="1783">
        <f>AVERAGE(CPVTFC3SG0081!K23:L23)</f>
        <v>0.13664999999999999</v>
      </c>
      <c r="T864" s="469">
        <f t="shared" ref="T864" si="194">(S864-0.1617)/0.0141*66</f>
        <v>-117.25531914893625</v>
      </c>
      <c r="U864" s="1784" t="s">
        <v>314</v>
      </c>
    </row>
    <row r="865" spans="1:23" x14ac:dyDescent="0.25">
      <c r="A865" s="592">
        <v>635</v>
      </c>
      <c r="B865" s="4839" t="s">
        <v>3180</v>
      </c>
      <c r="C865" s="1307" t="s">
        <v>868</v>
      </c>
      <c r="D865" s="125">
        <v>44833</v>
      </c>
      <c r="E865" s="390" t="s">
        <v>4933</v>
      </c>
      <c r="F865" s="126">
        <v>12</v>
      </c>
      <c r="G865" s="502">
        <f>AVERAGE(CPVTFC3SG0025!C13:D13)</f>
        <v>1.0362499999999999</v>
      </c>
      <c r="H865" s="503">
        <f t="shared" si="181"/>
        <v>3219.8905109489046</v>
      </c>
      <c r="I865" s="1380" t="s">
        <v>315</v>
      </c>
      <c r="J865" s="1005"/>
      <c r="K865" s="1006"/>
      <c r="L865" s="959"/>
      <c r="M865" s="830"/>
      <c r="N865" s="831"/>
      <c r="O865" s="672"/>
      <c r="P865" s="1288"/>
      <c r="Q865" s="830"/>
      <c r="R865" s="830"/>
      <c r="S865" s="1271"/>
      <c r="T865" s="1271"/>
      <c r="U865" s="2131"/>
      <c r="W865" s="5">
        <v>1</v>
      </c>
    </row>
    <row r="866" spans="1:23" ht="15.75" thickBot="1" x14ac:dyDescent="0.3">
      <c r="A866" s="2034"/>
      <c r="B866" s="4840"/>
      <c r="C866" s="1298" t="s">
        <v>220</v>
      </c>
      <c r="D866" s="220">
        <v>44887</v>
      </c>
      <c r="E866" s="2852" t="s">
        <v>5523</v>
      </c>
      <c r="F866" s="2757">
        <v>72</v>
      </c>
      <c r="G866" s="222">
        <f>AVERAGE(CPVTFC3SG0066!M23:N23)</f>
        <v>2.8649</v>
      </c>
      <c r="H866" s="218">
        <f t="shared" ref="H866" si="195">(G866-0.1622)/0.0135*50</f>
        <v>10010</v>
      </c>
      <c r="I866" s="2845" t="s">
        <v>315</v>
      </c>
      <c r="J866" s="4341">
        <v>44895</v>
      </c>
      <c r="K866" s="486" t="s">
        <v>5572</v>
      </c>
      <c r="L866" s="486">
        <v>95</v>
      </c>
      <c r="M866" s="486">
        <f>AVERAGE(CPVTFC3SG0084!N12:O12)</f>
        <v>0.60034999999999994</v>
      </c>
      <c r="N866" s="4001">
        <f t="shared" ref="N866" si="196">(M866-0.1318)/0.0134*400</f>
        <v>13986.567164179101</v>
      </c>
      <c r="O866" s="4354" t="s">
        <v>315</v>
      </c>
      <c r="P866" s="2022"/>
      <c r="Q866" s="1257"/>
      <c r="R866" s="1257"/>
      <c r="S866" s="1256"/>
      <c r="T866" s="1256"/>
      <c r="U866" s="1756"/>
    </row>
    <row r="867" spans="1:23" x14ac:dyDescent="0.25">
      <c r="A867" s="456">
        <v>636</v>
      </c>
      <c r="B867" s="4838" t="s">
        <v>3181</v>
      </c>
      <c r="C867" s="1381" t="s">
        <v>868</v>
      </c>
      <c r="D867" s="87">
        <v>44833</v>
      </c>
      <c r="E867" s="458" t="s">
        <v>4933</v>
      </c>
      <c r="F867" s="459">
        <v>13</v>
      </c>
      <c r="G867" s="460">
        <f>AVERAGE(CPVTFC3SG0025!E13:F13)</f>
        <v>1.1863999999999999</v>
      </c>
      <c r="H867" s="461">
        <f t="shared" si="181"/>
        <v>3767.8832116788321</v>
      </c>
      <c r="I867" s="1382" t="s">
        <v>315</v>
      </c>
      <c r="J867" s="1019"/>
      <c r="K867" s="1020"/>
      <c r="L867" s="659"/>
      <c r="M867" s="667"/>
      <c r="N867" s="661"/>
      <c r="O867" s="1299"/>
      <c r="P867" s="835"/>
      <c r="Q867" s="667"/>
      <c r="R867" s="667"/>
      <c r="S867" s="834"/>
      <c r="T867" s="834"/>
      <c r="U867" s="836"/>
      <c r="W867" s="5">
        <v>1</v>
      </c>
    </row>
    <row r="868" spans="1:23" ht="15.75" thickBot="1" x14ac:dyDescent="0.3">
      <c r="A868" s="219"/>
      <c r="B868" s="4840"/>
      <c r="C868" s="1298" t="s">
        <v>220</v>
      </c>
      <c r="D868" s="220">
        <v>44887</v>
      </c>
      <c r="E868" s="2852" t="s">
        <v>5523</v>
      </c>
      <c r="F868" s="2757">
        <v>73</v>
      </c>
      <c r="G868" s="222">
        <f>AVERAGE(CPVTFC3SG0066!O23:P23)</f>
        <v>2.85215</v>
      </c>
      <c r="H868" s="218">
        <f t="shared" ref="H868" si="197">(G868-0.1622)/0.0135*50</f>
        <v>9962.7777777777774</v>
      </c>
      <c r="I868" s="2845" t="s">
        <v>315</v>
      </c>
      <c r="J868" s="4341">
        <v>44895</v>
      </c>
      <c r="K868" s="486" t="s">
        <v>5572</v>
      </c>
      <c r="L868" s="486">
        <v>96</v>
      </c>
      <c r="M868" s="486">
        <f>AVERAGE(CPVTFC3SG0084!P12:Q12)</f>
        <v>0.84244999999999992</v>
      </c>
      <c r="N868" s="4001">
        <f t="shared" ref="N868" si="198">(M868-0.1318)/0.0134*400</f>
        <v>21213.432835820891</v>
      </c>
      <c r="O868" s="4354" t="s">
        <v>315</v>
      </c>
      <c r="P868" s="787"/>
      <c r="Q868" s="668"/>
      <c r="R868" s="668"/>
      <c r="S868" s="786"/>
      <c r="T868" s="786"/>
      <c r="U868" s="788"/>
    </row>
    <row r="869" spans="1:23" x14ac:dyDescent="0.25">
      <c r="A869" s="1832">
        <v>637</v>
      </c>
      <c r="B869" s="4841" t="s">
        <v>3182</v>
      </c>
      <c r="C869" s="2124" t="s">
        <v>868</v>
      </c>
      <c r="D869" s="1808">
        <v>44833</v>
      </c>
      <c r="E869" s="1834" t="s">
        <v>4933</v>
      </c>
      <c r="F869" s="1810">
        <v>14</v>
      </c>
      <c r="G869" s="538">
        <f>AVERAGE(CPVTFC3SG0025!G13:H13)</f>
        <v>9.3600000000000003E-2</v>
      </c>
      <c r="H869" s="514">
        <f t="shared" si="181"/>
        <v>-220.43795620437953</v>
      </c>
      <c r="I869" s="2827" t="s">
        <v>314</v>
      </c>
      <c r="J869" s="2071"/>
      <c r="K869" s="2072"/>
      <c r="L869" s="2073"/>
      <c r="M869" s="2074"/>
      <c r="N869" s="860"/>
      <c r="O869" s="861"/>
      <c r="P869" s="2838"/>
      <c r="Q869" s="2074"/>
      <c r="R869" s="2074"/>
      <c r="S869" s="2839"/>
      <c r="T869" s="2839"/>
      <c r="U869" s="2840"/>
    </row>
    <row r="870" spans="1:23" ht="15.75" thickBot="1" x14ac:dyDescent="0.3">
      <c r="A870" s="2152"/>
      <c r="B870" s="4850"/>
      <c r="C870" s="302" t="s">
        <v>220</v>
      </c>
      <c r="D870" s="111">
        <v>44887</v>
      </c>
      <c r="E870" s="2864" t="s">
        <v>5523</v>
      </c>
      <c r="F870" s="2768">
        <v>74</v>
      </c>
      <c r="G870" s="112">
        <f>AVERAGE(CPVTFC3SG0066!Q23:R23)</f>
        <v>0.13184999999999999</v>
      </c>
      <c r="H870" s="113">
        <f t="shared" ref="H870" si="199">(G870-0.1622)/0.0135*50</f>
        <v>-112.40740740740746</v>
      </c>
      <c r="I870" s="2850" t="s">
        <v>314</v>
      </c>
      <c r="J870" s="1466"/>
      <c r="K870" s="1467"/>
      <c r="L870" s="1468"/>
      <c r="M870" s="1469"/>
      <c r="N870" s="1470"/>
      <c r="O870" s="1471"/>
      <c r="P870" s="2047"/>
      <c r="Q870" s="1469"/>
      <c r="R870" s="1469"/>
      <c r="S870" s="1472"/>
      <c r="T870" s="1472"/>
      <c r="U870" s="2161"/>
    </row>
    <row r="871" spans="1:23" x14ac:dyDescent="0.25">
      <c r="A871" s="456">
        <v>638</v>
      </c>
      <c r="B871" s="4843" t="s">
        <v>3183</v>
      </c>
      <c r="C871" s="1296" t="s">
        <v>868</v>
      </c>
      <c r="D871" s="87">
        <v>44833</v>
      </c>
      <c r="E871" s="458" t="s">
        <v>4933</v>
      </c>
      <c r="F871" s="88">
        <v>15</v>
      </c>
      <c r="G871" s="460">
        <f>AVERAGE(CPVTFC3SG0025!I13:J13)</f>
        <v>2.7350500000000002</v>
      </c>
      <c r="H871" s="461">
        <f t="shared" si="181"/>
        <v>9419.890510948906</v>
      </c>
      <c r="I871" s="1460" t="s">
        <v>315</v>
      </c>
      <c r="J871" s="1019"/>
      <c r="K871" s="1020"/>
      <c r="L871" s="659"/>
      <c r="M871" s="667"/>
      <c r="N871" s="661"/>
      <c r="O871" s="721"/>
      <c r="P871" s="2329">
        <v>44883</v>
      </c>
      <c r="Q871" s="2311" t="s">
        <v>5503</v>
      </c>
      <c r="R871" s="492">
        <v>22</v>
      </c>
      <c r="S871" s="492">
        <f>AVERAGE(CPVTFC3SG0062!W13:X13)</f>
        <v>0.32684999999999997</v>
      </c>
      <c r="T871" s="622">
        <f t="shared" ref="T871" si="200">(S871-0.1)/0.0138*66</f>
        <v>1084.9347826086955</v>
      </c>
      <c r="U871" s="2302" t="s">
        <v>314</v>
      </c>
      <c r="W871" s="5">
        <v>1</v>
      </c>
    </row>
    <row r="872" spans="1:23" x14ac:dyDescent="0.25">
      <c r="A872" s="597"/>
      <c r="B872" s="4844"/>
      <c r="C872" s="320" t="s">
        <v>5448</v>
      </c>
      <c r="D872" s="1149"/>
      <c r="E872" s="1264"/>
      <c r="F872" s="695"/>
      <c r="G872" s="892"/>
      <c r="H872" s="894"/>
      <c r="I872" s="1439"/>
      <c r="J872" s="875"/>
      <c r="K872" s="876"/>
      <c r="L872" s="877"/>
      <c r="M872" s="645"/>
      <c r="N872" s="646"/>
      <c r="O872" s="642"/>
      <c r="P872" s="267">
        <v>44894</v>
      </c>
      <c r="Q872" s="268" t="s">
        <v>5593</v>
      </c>
      <c r="R872" s="268">
        <v>72</v>
      </c>
      <c r="S872" s="268">
        <f>AVERAGE(CPVTFC3SG0081!M23:N23)</f>
        <v>0.22375</v>
      </c>
      <c r="T872" s="343">
        <f t="shared" ref="T872:T873" si="201">(S872-0.1617)/0.0141*66</f>
        <v>290.44680851063828</v>
      </c>
      <c r="U872" s="1781" t="s">
        <v>314</v>
      </c>
    </row>
    <row r="873" spans="1:23" ht="15.75" thickBot="1" x14ac:dyDescent="0.3">
      <c r="A873" s="219"/>
      <c r="B873" s="4851"/>
      <c r="C873" s="1301" t="s">
        <v>863</v>
      </c>
      <c r="D873" s="1383"/>
      <c r="E873" s="1384"/>
      <c r="F873" s="787"/>
      <c r="G873" s="1385"/>
      <c r="H873" s="1386"/>
      <c r="I873" s="1441"/>
      <c r="J873" s="963"/>
      <c r="K873" s="1415"/>
      <c r="L873" s="792"/>
      <c r="M873" s="668"/>
      <c r="N873" s="662"/>
      <c r="O873" s="778"/>
      <c r="P873" s="3800">
        <v>44894</v>
      </c>
      <c r="Q873" s="1783" t="s">
        <v>5593</v>
      </c>
      <c r="R873" s="1783">
        <v>73</v>
      </c>
      <c r="S873" s="1783">
        <f>AVERAGE(CPVTFC3SG0081!O23:P23)</f>
        <v>0.41570000000000001</v>
      </c>
      <c r="T873" s="469">
        <f t="shared" si="201"/>
        <v>1188.936170212766</v>
      </c>
      <c r="U873" s="1784" t="s">
        <v>314</v>
      </c>
    </row>
    <row r="874" spans="1:23" x14ac:dyDescent="0.25">
      <c r="A874" s="592">
        <v>639</v>
      </c>
      <c r="B874" s="4855" t="s">
        <v>3184</v>
      </c>
      <c r="C874" s="1172" t="s">
        <v>868</v>
      </c>
      <c r="D874" s="125">
        <v>44833</v>
      </c>
      <c r="E874" s="390" t="s">
        <v>4933</v>
      </c>
      <c r="F874" s="449">
        <v>16</v>
      </c>
      <c r="G874" s="502">
        <f>AVERAGE(CPVTFC3SG0025!K13:L13)</f>
        <v>2.8906000000000001</v>
      </c>
      <c r="H874" s="503">
        <f t="shared" si="181"/>
        <v>9987.5912408759123</v>
      </c>
      <c r="I874" s="2851" t="s">
        <v>315</v>
      </c>
      <c r="J874" s="4352">
        <v>44895</v>
      </c>
      <c r="K874" s="479" t="s">
        <v>5572</v>
      </c>
      <c r="L874" s="479">
        <v>97</v>
      </c>
      <c r="M874" s="479">
        <f>AVERAGE(CPVTFC3SG0084!R12:S12)</f>
        <v>2.5468500000000001</v>
      </c>
      <c r="N874" s="4004">
        <f t="shared" ref="N874:N877" si="202">(M874-0.1318)/0.0134*400</f>
        <v>72091.044776119394</v>
      </c>
      <c r="O874" s="4353" t="s">
        <v>315</v>
      </c>
      <c r="P874" s="1288"/>
      <c r="Q874" s="830"/>
      <c r="R874" s="830"/>
      <c r="S874" s="1271"/>
      <c r="T874" s="1271"/>
      <c r="U874" s="2131"/>
      <c r="W874" s="5">
        <v>1</v>
      </c>
    </row>
    <row r="875" spans="1:23" ht="15.75" thickBot="1" x14ac:dyDescent="0.3">
      <c r="A875" s="516"/>
      <c r="B875" s="4851"/>
      <c r="C875" s="1298" t="s">
        <v>220</v>
      </c>
      <c r="D875" s="220">
        <v>44887</v>
      </c>
      <c r="E875" s="2852" t="s">
        <v>5523</v>
      </c>
      <c r="F875" s="2757">
        <v>75</v>
      </c>
      <c r="G875" s="222">
        <f>AVERAGE(CPVTFC3SG0066!S23:T23)</f>
        <v>2.8570500000000001</v>
      </c>
      <c r="H875" s="218">
        <f t="shared" ref="H875" si="203">(G875-0.1622)/0.0135*50</f>
        <v>9980.925925925927</v>
      </c>
      <c r="I875" s="2845" t="s">
        <v>315</v>
      </c>
      <c r="J875" s="4341">
        <v>44895</v>
      </c>
      <c r="K875" s="486" t="s">
        <v>5572</v>
      </c>
      <c r="L875" s="486">
        <v>98</v>
      </c>
      <c r="M875" s="486">
        <f>AVERAGE(CPVTFC3SG0084!T12:U12)</f>
        <v>1.5972999999999999</v>
      </c>
      <c r="N875" s="4001">
        <f t="shared" si="202"/>
        <v>43746.268656716413</v>
      </c>
      <c r="O875" s="4354" t="s">
        <v>315</v>
      </c>
      <c r="P875" s="787"/>
      <c r="Q875" s="668"/>
      <c r="R875" s="668"/>
      <c r="S875" s="786"/>
      <c r="T875" s="786"/>
      <c r="U875" s="788"/>
    </row>
    <row r="876" spans="1:23" x14ac:dyDescent="0.25">
      <c r="A876" s="456">
        <v>640</v>
      </c>
      <c r="B876" s="4843" t="s">
        <v>3185</v>
      </c>
      <c r="C876" s="1296" t="s">
        <v>868</v>
      </c>
      <c r="D876" s="87">
        <v>44833</v>
      </c>
      <c r="E876" s="458" t="s">
        <v>4933</v>
      </c>
      <c r="F876" s="459">
        <v>17</v>
      </c>
      <c r="G876" s="460">
        <f>AVERAGE(CPVTFC3SG0025!M13:N13)</f>
        <v>2.7416499999999999</v>
      </c>
      <c r="H876" s="461">
        <f t="shared" si="181"/>
        <v>9443.9781021897797</v>
      </c>
      <c r="I876" s="1460" t="s">
        <v>315</v>
      </c>
      <c r="J876" s="4352">
        <v>44895</v>
      </c>
      <c r="K876" s="479" t="s">
        <v>5572</v>
      </c>
      <c r="L876" s="479">
        <v>99</v>
      </c>
      <c r="M876" s="479">
        <f>AVERAGE(CPVTFC3SG0084!V12:W12)</f>
        <v>0.46489999999999998</v>
      </c>
      <c r="N876" s="4004">
        <f t="shared" si="202"/>
        <v>9943.2835820895507</v>
      </c>
      <c r="O876" s="4353" t="s">
        <v>315</v>
      </c>
      <c r="P876" s="835"/>
      <c r="Q876" s="667"/>
      <c r="R876" s="667"/>
      <c r="S876" s="834"/>
      <c r="T876" s="834"/>
      <c r="U876" s="836"/>
      <c r="W876" s="5">
        <v>1</v>
      </c>
    </row>
    <row r="877" spans="1:23" ht="15.75" thickBot="1" x14ac:dyDescent="0.3">
      <c r="A877" s="219"/>
      <c r="B877" s="4851"/>
      <c r="C877" s="1298" t="s">
        <v>220</v>
      </c>
      <c r="D877" s="220">
        <v>44887</v>
      </c>
      <c r="E877" s="2852" t="s">
        <v>5523</v>
      </c>
      <c r="F877" s="2757">
        <v>76</v>
      </c>
      <c r="G877" s="222">
        <f>AVERAGE(CPVTFC3SG0066!U23:V23)</f>
        <v>2.7842500000000001</v>
      </c>
      <c r="H877" s="218">
        <f t="shared" ref="H877" si="204">(G877-0.1622)/0.0135*50</f>
        <v>9711.2962962962974</v>
      </c>
      <c r="I877" s="2845" t="s">
        <v>315</v>
      </c>
      <c r="J877" s="4343">
        <v>44895</v>
      </c>
      <c r="K877" s="1335" t="s">
        <v>5572</v>
      </c>
      <c r="L877" s="1335">
        <v>100</v>
      </c>
      <c r="M877" s="1335">
        <f>AVERAGE(CPVTFC3SG0084!X12:Y12)</f>
        <v>0.31755</v>
      </c>
      <c r="N877" s="4344">
        <f t="shared" si="202"/>
        <v>5544.7761194029854</v>
      </c>
      <c r="O877" s="4355" t="s">
        <v>315</v>
      </c>
      <c r="P877" s="787"/>
      <c r="Q877" s="668"/>
      <c r="R877" s="668"/>
      <c r="S877" s="786"/>
      <c r="T877" s="786"/>
      <c r="U877" s="788"/>
    </row>
    <row r="878" spans="1:23" x14ac:dyDescent="0.25">
      <c r="A878" s="508">
        <v>641</v>
      </c>
      <c r="B878" s="4843" t="s">
        <v>3186</v>
      </c>
      <c r="C878" s="1297" t="s">
        <v>868</v>
      </c>
      <c r="D878" s="490">
        <v>44833</v>
      </c>
      <c r="E878" s="491" t="s">
        <v>4933</v>
      </c>
      <c r="F878" s="589">
        <v>18</v>
      </c>
      <c r="G878" s="493">
        <f>AVERAGE(CPVTFC3SG0025!O13:P13)</f>
        <v>0.11395</v>
      </c>
      <c r="H878" s="494">
        <f t="shared" si="181"/>
        <v>-146.16788321167883</v>
      </c>
      <c r="I878" s="1418" t="s">
        <v>314</v>
      </c>
      <c r="J878" s="1019"/>
      <c r="K878" s="1020"/>
      <c r="L878" s="659"/>
      <c r="M878" s="667"/>
      <c r="N878" s="661"/>
      <c r="O878" s="721"/>
      <c r="P878" s="835"/>
      <c r="Q878" s="667"/>
      <c r="R878" s="667"/>
      <c r="S878" s="834"/>
      <c r="T878" s="834"/>
      <c r="U878" s="836"/>
      <c r="V878" s="4867" t="s">
        <v>1416</v>
      </c>
    </row>
    <row r="879" spans="1:23" ht="15.75" thickBot="1" x14ac:dyDescent="0.3">
      <c r="A879" s="516"/>
      <c r="B879" s="4851"/>
      <c r="C879" s="1298" t="s">
        <v>220</v>
      </c>
      <c r="D879" s="220">
        <v>44887</v>
      </c>
      <c r="E879" s="2852" t="s">
        <v>5523</v>
      </c>
      <c r="F879" s="2757">
        <v>77</v>
      </c>
      <c r="G879" s="222">
        <f>AVERAGE(CPVTFC3SG0066!W23:X23)</f>
        <v>2.07315</v>
      </c>
      <c r="H879" s="218">
        <f t="shared" ref="H879" si="205">(G879-0.1622)/0.0135*50</f>
        <v>7077.5925925925931</v>
      </c>
      <c r="I879" s="2845" t="s">
        <v>315</v>
      </c>
      <c r="J879" s="963"/>
      <c r="K879" s="1415"/>
      <c r="L879" s="792"/>
      <c r="M879" s="668"/>
      <c r="N879" s="662"/>
      <c r="O879" s="778"/>
      <c r="P879" s="787"/>
      <c r="Q879" s="668"/>
      <c r="R879" s="668"/>
      <c r="S879" s="786"/>
      <c r="T879" s="786"/>
      <c r="U879" s="788"/>
      <c r="V879" s="4701"/>
    </row>
    <row r="880" spans="1:23" x14ac:dyDescent="0.25">
      <c r="A880" s="456">
        <v>642</v>
      </c>
      <c r="B880" s="4843" t="s">
        <v>3187</v>
      </c>
      <c r="C880" s="1296" t="s">
        <v>868</v>
      </c>
      <c r="D880" s="87">
        <v>44833</v>
      </c>
      <c r="E880" s="458" t="s">
        <v>4933</v>
      </c>
      <c r="F880" s="459">
        <v>19</v>
      </c>
      <c r="G880" s="460">
        <f>AVERAGE(CPVTFC3SG0025!Q13:R13)</f>
        <v>0.88265000000000005</v>
      </c>
      <c r="H880" s="461">
        <f t="shared" si="181"/>
        <v>2659.3065693430658</v>
      </c>
      <c r="I880" s="1460" t="s">
        <v>315</v>
      </c>
      <c r="J880" s="1019"/>
      <c r="K880" s="1020"/>
      <c r="L880" s="659"/>
      <c r="M880" s="667"/>
      <c r="N880" s="661"/>
      <c r="O880" s="721"/>
      <c r="P880" s="835"/>
      <c r="Q880" s="667"/>
      <c r="R880" s="667"/>
      <c r="S880" s="834"/>
      <c r="T880" s="834"/>
      <c r="U880" s="836"/>
      <c r="W880" s="5">
        <v>1</v>
      </c>
    </row>
    <row r="881" spans="1:23" ht="15.75" thickBot="1" x14ac:dyDescent="0.3">
      <c r="A881" s="219"/>
      <c r="B881" s="4851"/>
      <c r="C881" s="1298" t="s">
        <v>220</v>
      </c>
      <c r="D881" s="220">
        <v>44887</v>
      </c>
      <c r="E881" s="2852" t="s">
        <v>5523</v>
      </c>
      <c r="F881" s="2757">
        <v>78</v>
      </c>
      <c r="G881" s="222">
        <f>AVERAGE(CPVTFC3SG0066!C25:D25)</f>
        <v>1.835</v>
      </c>
      <c r="H881" s="218">
        <f t="shared" ref="H881" si="206">(G881-0.1622)/0.0135*50</f>
        <v>6195.5555555555557</v>
      </c>
      <c r="I881" s="2845" t="s">
        <v>315</v>
      </c>
      <c r="J881" s="963"/>
      <c r="K881" s="1415"/>
      <c r="L881" s="792"/>
      <c r="M881" s="668"/>
      <c r="N881" s="662"/>
      <c r="O881" s="778"/>
      <c r="P881" s="787"/>
      <c r="Q881" s="668"/>
      <c r="R881" s="668"/>
      <c r="S881" s="786"/>
      <c r="T881" s="786"/>
      <c r="U881" s="788"/>
    </row>
    <row r="882" spans="1:23" x14ac:dyDescent="0.25">
      <c r="A882" s="508">
        <v>643</v>
      </c>
      <c r="B882" s="4841" t="s">
        <v>3188</v>
      </c>
      <c r="C882" s="1297" t="s">
        <v>868</v>
      </c>
      <c r="D882" s="490">
        <v>44833</v>
      </c>
      <c r="E882" s="491" t="s">
        <v>4933</v>
      </c>
      <c r="F882" s="492">
        <v>20</v>
      </c>
      <c r="G882" s="493">
        <f>AVERAGE(CPVTFC3SG0025!S13:T13)</f>
        <v>9.1549999999999992E-2</v>
      </c>
      <c r="H882" s="494">
        <f t="shared" si="181"/>
        <v>-227.91970802919707</v>
      </c>
      <c r="I882" s="1418" t="s">
        <v>314</v>
      </c>
      <c r="J882" s="1019"/>
      <c r="K882" s="1020"/>
      <c r="L882" s="659"/>
      <c r="M882" s="667"/>
      <c r="N882" s="661"/>
      <c r="O882" s="721"/>
      <c r="P882" s="2329">
        <v>44883</v>
      </c>
      <c r="Q882" s="2311" t="s">
        <v>5503</v>
      </c>
      <c r="R882" s="492">
        <v>23</v>
      </c>
      <c r="S882" s="492">
        <f>AVERAGE(CPVTFC3SG0062!C15:D15)</f>
        <v>0.11410000000000001</v>
      </c>
      <c r="T882" s="622">
        <f t="shared" ref="T882:T887" si="207">(S882-0.1)/0.0138*66</f>
        <v>67.434782608695656</v>
      </c>
      <c r="U882" s="2302" t="s">
        <v>314</v>
      </c>
      <c r="V882" s="557"/>
    </row>
    <row r="883" spans="1:23" x14ac:dyDescent="0.25">
      <c r="A883" s="498"/>
      <c r="B883" s="4850"/>
      <c r="C883" s="302" t="s">
        <v>5448</v>
      </c>
      <c r="D883" s="2084"/>
      <c r="E883" s="2085"/>
      <c r="F883" s="1586"/>
      <c r="G883" s="1391"/>
      <c r="H883" s="1393"/>
      <c r="I883" s="2880"/>
      <c r="J883" s="967"/>
      <c r="K883" s="1022"/>
      <c r="L883" s="794"/>
      <c r="M883" s="969"/>
      <c r="N883" s="970"/>
      <c r="O883" s="650"/>
      <c r="P883" s="2232">
        <v>44883</v>
      </c>
      <c r="Q883" s="2389" t="s">
        <v>5503</v>
      </c>
      <c r="R883" s="321">
        <v>24</v>
      </c>
      <c r="S883" s="321">
        <f>AVERAGE(CPVTFC3SG0062!E15:F15)</f>
        <v>0.11605</v>
      </c>
      <c r="T883" s="113">
        <f t="shared" si="207"/>
        <v>76.760869565217362</v>
      </c>
      <c r="U883" s="2305" t="s">
        <v>314</v>
      </c>
      <c r="V883" s="557"/>
    </row>
    <row r="884" spans="1:23" ht="15.75" thickBot="1" x14ac:dyDescent="0.3">
      <c r="A884" s="2152"/>
      <c r="B884" s="4842"/>
      <c r="C884" s="1301" t="s">
        <v>863</v>
      </c>
      <c r="D884" s="1383"/>
      <c r="E884" s="1384"/>
      <c r="F884" s="787"/>
      <c r="G884" s="1385"/>
      <c r="H884" s="1386"/>
      <c r="I884" s="1441"/>
      <c r="J884" s="1466"/>
      <c r="K884" s="1467"/>
      <c r="L884" s="1468"/>
      <c r="M884" s="1469"/>
      <c r="N884" s="1470"/>
      <c r="O884" s="1973"/>
      <c r="P884" s="3800">
        <v>44894</v>
      </c>
      <c r="Q884" s="1783" t="s">
        <v>5593</v>
      </c>
      <c r="R884" s="1783">
        <v>74</v>
      </c>
      <c r="S884" s="1783">
        <f>AVERAGE(CPVTFC3SG0081!Q23:R23)</f>
        <v>0.1066</v>
      </c>
      <c r="T884" s="469">
        <f t="shared" ref="T884" si="208">(S884-0.1617)/0.0141*66</f>
        <v>-257.91489361702133</v>
      </c>
      <c r="U884" s="1784" t="s">
        <v>314</v>
      </c>
      <c r="V884" s="557"/>
    </row>
    <row r="885" spans="1:23" x14ac:dyDescent="0.25">
      <c r="A885" s="456">
        <v>644</v>
      </c>
      <c r="B885" s="4843" t="s">
        <v>3189</v>
      </c>
      <c r="C885" s="1296" t="s">
        <v>868</v>
      </c>
      <c r="D885" s="87">
        <v>44833</v>
      </c>
      <c r="E885" s="458" t="s">
        <v>4933</v>
      </c>
      <c r="F885" s="88">
        <v>21</v>
      </c>
      <c r="G885" s="460">
        <f>AVERAGE(CPVTFC3SG0025!U13:V13)</f>
        <v>0.52929999999999999</v>
      </c>
      <c r="H885" s="461">
        <f t="shared" si="181"/>
        <v>1369.7080291970801</v>
      </c>
      <c r="I885" s="2366" t="s">
        <v>315</v>
      </c>
      <c r="J885" s="1437"/>
      <c r="K885" s="1437"/>
      <c r="L885" s="670"/>
      <c r="M885" s="721"/>
      <c r="N885" s="721"/>
      <c r="O885" s="721"/>
      <c r="P885" s="835"/>
      <c r="Q885" s="667"/>
      <c r="R885" s="667"/>
      <c r="S885" s="834"/>
      <c r="T885" s="834"/>
      <c r="U885" s="836"/>
      <c r="V885" s="4867" t="s">
        <v>1416</v>
      </c>
      <c r="W885" s="5">
        <v>1</v>
      </c>
    </row>
    <row r="886" spans="1:23" ht="15.75" thickBot="1" x14ac:dyDescent="0.3">
      <c r="A886" s="598"/>
      <c r="B886" s="4845"/>
      <c r="C886" s="317" t="s">
        <v>220</v>
      </c>
      <c r="D886" s="79">
        <v>44887</v>
      </c>
      <c r="E886" s="2867" t="s">
        <v>5523</v>
      </c>
      <c r="F886" s="2760">
        <v>79</v>
      </c>
      <c r="G886" s="80">
        <f>AVERAGE(CPVTFC3SG0066!E25:F25)</f>
        <v>2.9089499999999999</v>
      </c>
      <c r="H886" s="81">
        <f t="shared" ref="H886" si="209">(G886-0.1622)/0.0135*50</f>
        <v>10173.148148148148</v>
      </c>
      <c r="I886" s="2853" t="s">
        <v>315</v>
      </c>
      <c r="J886" s="1413"/>
      <c r="K886" s="1413"/>
      <c r="L886" s="1414"/>
      <c r="M886" s="650"/>
      <c r="N886" s="650"/>
      <c r="O886" s="650"/>
      <c r="P886" s="1586"/>
      <c r="Q886" s="969"/>
      <c r="R886" s="969"/>
      <c r="S886" s="1268"/>
      <c r="T886" s="1268"/>
      <c r="U886" s="2127"/>
      <c r="V886" s="4701"/>
    </row>
    <row r="887" spans="1:23" x14ac:dyDescent="0.25">
      <c r="A887" s="508">
        <v>645</v>
      </c>
      <c r="B887" s="4841" t="s">
        <v>3190</v>
      </c>
      <c r="C887" s="1297" t="s">
        <v>868</v>
      </c>
      <c r="D887" s="490">
        <v>44833</v>
      </c>
      <c r="E887" s="491" t="s">
        <v>4933</v>
      </c>
      <c r="F887" s="492">
        <v>22</v>
      </c>
      <c r="G887" s="493">
        <f>AVERAGE(CPVTFC3SG0025!W13:X13)</f>
        <v>0.1275</v>
      </c>
      <c r="H887" s="494">
        <f t="shared" si="181"/>
        <v>-96.71532846715327</v>
      </c>
      <c r="I887" s="1418" t="s">
        <v>314</v>
      </c>
      <c r="J887" s="1019"/>
      <c r="K887" s="1020"/>
      <c r="L887" s="659"/>
      <c r="M887" s="667"/>
      <c r="N887" s="661"/>
      <c r="O887" s="721"/>
      <c r="P887" s="2329">
        <v>44883</v>
      </c>
      <c r="Q887" s="2311" t="s">
        <v>5503</v>
      </c>
      <c r="R887" s="492">
        <v>25</v>
      </c>
      <c r="S887" s="492">
        <f>AVERAGE(CPVTFC3SG0062!G15:H15)</f>
        <v>0.14124999999999999</v>
      </c>
      <c r="T887" s="622">
        <f t="shared" si="207"/>
        <v>197.2826086956521</v>
      </c>
      <c r="U887" s="2302" t="s">
        <v>314</v>
      </c>
    </row>
    <row r="888" spans="1:23" x14ac:dyDescent="0.25">
      <c r="A888" s="585"/>
      <c r="B888" s="4850"/>
      <c r="C888" s="320" t="s">
        <v>5448</v>
      </c>
      <c r="D888" s="1149"/>
      <c r="E888" s="1264"/>
      <c r="F888" s="695"/>
      <c r="G888" s="892"/>
      <c r="H888" s="894"/>
      <c r="I888" s="1439"/>
      <c r="J888" s="875"/>
      <c r="K888" s="876"/>
      <c r="L888" s="877"/>
      <c r="M888" s="645"/>
      <c r="N888" s="646"/>
      <c r="O888" s="642"/>
      <c r="P888" s="267">
        <v>44894</v>
      </c>
      <c r="Q888" s="268" t="s">
        <v>5593</v>
      </c>
      <c r="R888" s="268">
        <v>75</v>
      </c>
      <c r="S888" s="268">
        <f>AVERAGE(CPVTFC3SG0081!S23:T23)</f>
        <v>0.19545000000000001</v>
      </c>
      <c r="T888" s="343">
        <f t="shared" ref="T888:T889" si="210">(S888-0.1617)/0.0141*66</f>
        <v>157.97872340425533</v>
      </c>
      <c r="U888" s="1781" t="s">
        <v>314</v>
      </c>
    </row>
    <row r="889" spans="1:23" ht="15.75" thickBot="1" x14ac:dyDescent="0.3">
      <c r="A889" s="462"/>
      <c r="B889" s="4842"/>
      <c r="C889" s="1301" t="s">
        <v>863</v>
      </c>
      <c r="D889" s="1383"/>
      <c r="E889" s="1384"/>
      <c r="F889" s="787"/>
      <c r="G889" s="1385"/>
      <c r="H889" s="1386"/>
      <c r="I889" s="1441"/>
      <c r="J889" s="963"/>
      <c r="K889" s="1415"/>
      <c r="L889" s="792"/>
      <c r="M889" s="668"/>
      <c r="N889" s="662"/>
      <c r="O889" s="778"/>
      <c r="P889" s="3800">
        <v>44894</v>
      </c>
      <c r="Q889" s="1783" t="s">
        <v>5593</v>
      </c>
      <c r="R889" s="1783">
        <v>76</v>
      </c>
      <c r="S889" s="1783">
        <f>AVERAGE(CPVTFC3SG0081!U23:V23)</f>
        <v>0.25680000000000003</v>
      </c>
      <c r="T889" s="469">
        <f t="shared" si="210"/>
        <v>445.14893617021289</v>
      </c>
      <c r="U889" s="1784" t="s">
        <v>314</v>
      </c>
    </row>
    <row r="890" spans="1:23" x14ac:dyDescent="0.25">
      <c r="A890" s="501">
        <v>646</v>
      </c>
      <c r="B890" s="4839" t="s">
        <v>3191</v>
      </c>
      <c r="C890" s="1307" t="s">
        <v>868</v>
      </c>
      <c r="D890" s="125">
        <v>44833</v>
      </c>
      <c r="E890" s="390" t="s">
        <v>4933</v>
      </c>
      <c r="F890" s="449">
        <v>23</v>
      </c>
      <c r="G890" s="502">
        <f>AVERAGE(CPVTFC3SG0025!C15:D15)</f>
        <v>2.5539500000000004</v>
      </c>
      <c r="H890" s="503">
        <f t="shared" si="181"/>
        <v>8758.9416058394181</v>
      </c>
      <c r="I890" s="1380" t="s">
        <v>315</v>
      </c>
      <c r="J890" s="4373">
        <v>44895</v>
      </c>
      <c r="K890" s="1357" t="s">
        <v>5572</v>
      </c>
      <c r="L890" s="1357">
        <v>101</v>
      </c>
      <c r="M890" s="1357">
        <f>AVERAGE(CPVTFC3SG0084!B14:C14)</f>
        <v>0.27925</v>
      </c>
      <c r="N890" s="4374">
        <f t="shared" ref="N890:N891" si="211">(M890-0.1318)/0.0134*400</f>
        <v>4401.4925373134329</v>
      </c>
      <c r="O890" s="4375" t="s">
        <v>315</v>
      </c>
      <c r="P890" s="1288"/>
      <c r="Q890" s="830"/>
      <c r="R890" s="830"/>
      <c r="S890" s="1271"/>
      <c r="T890" s="1271"/>
      <c r="U890" s="1271"/>
      <c r="W890" s="5">
        <v>1</v>
      </c>
    </row>
    <row r="891" spans="1:23" ht="15.75" thickBot="1" x14ac:dyDescent="0.3">
      <c r="A891" s="1461"/>
      <c r="B891" s="4839"/>
      <c r="C891" s="317" t="s">
        <v>220</v>
      </c>
      <c r="D891" s="79">
        <v>44887</v>
      </c>
      <c r="E891" s="2867" t="s">
        <v>5523</v>
      </c>
      <c r="F891" s="2760">
        <v>80</v>
      </c>
      <c r="G891" s="80">
        <f>AVERAGE(CPVTFC3SG0066!G25:H25)</f>
        <v>2.6440999999999999</v>
      </c>
      <c r="H891" s="81">
        <f t="shared" ref="H891" si="212">(G891-0.1622)/0.0135*50</f>
        <v>9192.2222222222226</v>
      </c>
      <c r="I891" s="2853" t="s">
        <v>315</v>
      </c>
      <c r="J891" s="4343">
        <v>44895</v>
      </c>
      <c r="K891" s="1335" t="s">
        <v>5572</v>
      </c>
      <c r="L891" s="1335">
        <v>102</v>
      </c>
      <c r="M891" s="1335">
        <f>AVERAGE(CPVTFC3SG0084!D14:E14)</f>
        <v>0.20984999999999998</v>
      </c>
      <c r="N891" s="4344">
        <f t="shared" si="211"/>
        <v>2329.8507462686562</v>
      </c>
      <c r="O891" s="4355" t="s">
        <v>315</v>
      </c>
      <c r="P891" s="1288"/>
      <c r="Q891" s="830"/>
      <c r="R891" s="830"/>
      <c r="S891" s="1271"/>
      <c r="T891" s="1271"/>
      <c r="U891" s="1271"/>
    </row>
    <row r="892" spans="1:23" x14ac:dyDescent="0.25">
      <c r="A892" s="508">
        <v>647</v>
      </c>
      <c r="B892" s="4838" t="s">
        <v>3192</v>
      </c>
      <c r="C892" s="1272" t="s">
        <v>868</v>
      </c>
      <c r="D892" s="490">
        <v>44833</v>
      </c>
      <c r="E892" s="491" t="s">
        <v>4933</v>
      </c>
      <c r="F892" s="589">
        <v>24</v>
      </c>
      <c r="G892" s="493">
        <f>AVERAGE(CPVTFC3SG0025!E15:F15)</f>
        <v>0.15225</v>
      </c>
      <c r="H892" s="494">
        <f t="shared" si="181"/>
        <v>-6.3868613138686197</v>
      </c>
      <c r="I892" s="2883" t="s">
        <v>314</v>
      </c>
      <c r="J892" s="1515"/>
      <c r="K892" s="876"/>
      <c r="L892" s="877"/>
      <c r="M892" s="645"/>
      <c r="N892" s="646"/>
      <c r="O892" s="648"/>
      <c r="P892" s="695"/>
      <c r="Q892" s="645"/>
      <c r="R892" s="645"/>
      <c r="S892" s="694"/>
      <c r="T892" s="694"/>
      <c r="U892" s="694"/>
      <c r="V892" s="4867" t="s">
        <v>1416</v>
      </c>
    </row>
    <row r="893" spans="1:23" ht="15.75" thickBot="1" x14ac:dyDescent="0.3">
      <c r="A893" s="516"/>
      <c r="B893" s="4840"/>
      <c r="C893" s="1298" t="s">
        <v>220</v>
      </c>
      <c r="D893" s="220">
        <v>44887</v>
      </c>
      <c r="E893" s="2852" t="s">
        <v>5523</v>
      </c>
      <c r="F893" s="2757">
        <v>81</v>
      </c>
      <c r="G893" s="222">
        <f>AVERAGE(CPVTFC3SG0066!I25:J25)</f>
        <v>2.8048999999999999</v>
      </c>
      <c r="H893" s="218">
        <f t="shared" ref="H893" si="213">(G893-0.1622)/0.0135*50</f>
        <v>9787.7777777777774</v>
      </c>
      <c r="I893" s="2845" t="s">
        <v>315</v>
      </c>
      <c r="J893" s="1515"/>
      <c r="K893" s="876"/>
      <c r="L893" s="877"/>
      <c r="M893" s="645"/>
      <c r="N893" s="646"/>
      <c r="O893" s="648"/>
      <c r="P893" s="695"/>
      <c r="Q893" s="645"/>
      <c r="R893" s="645"/>
      <c r="S893" s="694"/>
      <c r="T893" s="694"/>
      <c r="U893" s="694"/>
      <c r="V893" s="4701"/>
    </row>
    <row r="894" spans="1:23" x14ac:dyDescent="0.25">
      <c r="A894" s="456">
        <v>648</v>
      </c>
      <c r="B894" s="4838" t="s">
        <v>3193</v>
      </c>
      <c r="C894" s="1381" t="s">
        <v>868</v>
      </c>
      <c r="D894" s="87">
        <v>44833</v>
      </c>
      <c r="E894" s="458" t="s">
        <v>4933</v>
      </c>
      <c r="F894" s="459">
        <v>25</v>
      </c>
      <c r="G894" s="460">
        <f>AVERAGE(CPVTFC3SG0025!G15:H15)</f>
        <v>2.6562000000000001</v>
      </c>
      <c r="H894" s="461">
        <f t="shared" si="181"/>
        <v>9132.1167883211692</v>
      </c>
      <c r="I894" s="1382" t="s">
        <v>315</v>
      </c>
      <c r="J894" s="4373">
        <v>44895</v>
      </c>
      <c r="K894" s="1357" t="s">
        <v>5572</v>
      </c>
      <c r="L894" s="1357">
        <v>103</v>
      </c>
      <c r="M894" s="1357">
        <f>AVERAGE(CPVTFC3SG0084!F14:G14)</f>
        <v>0.30415000000000003</v>
      </c>
      <c r="N894" s="4374">
        <f t="shared" ref="N894:N895" si="214">(M894-0.1318)/0.0134*400</f>
        <v>5144.7761194029863</v>
      </c>
      <c r="O894" s="4375" t="s">
        <v>315</v>
      </c>
      <c r="P894" s="695"/>
      <c r="Q894" s="645"/>
      <c r="R894" s="645"/>
      <c r="S894" s="694"/>
      <c r="T894" s="694"/>
      <c r="U894" s="694"/>
      <c r="V894" s="558"/>
      <c r="W894" s="5">
        <v>1</v>
      </c>
    </row>
    <row r="895" spans="1:23" ht="15.75" thickBot="1" x14ac:dyDescent="0.3">
      <c r="A895" s="219"/>
      <c r="B895" s="4840"/>
      <c r="C895" s="1298" t="s">
        <v>220</v>
      </c>
      <c r="D895" s="220">
        <v>44887</v>
      </c>
      <c r="E895" s="2852" t="s">
        <v>5523</v>
      </c>
      <c r="F895" s="2757">
        <v>82</v>
      </c>
      <c r="G895" s="222">
        <f>AVERAGE(CPVTFC3SG0066!K25:L25)</f>
        <v>2.8159000000000001</v>
      </c>
      <c r="H895" s="218">
        <f t="shared" ref="H895" si="215">(G895-0.1622)/0.0135*50</f>
        <v>9828.5185185185201</v>
      </c>
      <c r="I895" s="2845" t="s">
        <v>315</v>
      </c>
      <c r="J895" s="4341">
        <v>44895</v>
      </c>
      <c r="K895" s="486" t="s">
        <v>5572</v>
      </c>
      <c r="L895" s="486">
        <v>104</v>
      </c>
      <c r="M895" s="486">
        <f>AVERAGE(CPVTFC3SG0084!H14:I14)</f>
        <v>0.43545</v>
      </c>
      <c r="N895" s="4001">
        <f t="shared" si="214"/>
        <v>9064.179104477611</v>
      </c>
      <c r="O895" s="4354" t="s">
        <v>315</v>
      </c>
      <c r="P895" s="695"/>
      <c r="Q895" s="645"/>
      <c r="R895" s="645"/>
      <c r="S895" s="694"/>
      <c r="T895" s="694"/>
      <c r="U895" s="694"/>
      <c r="V895" s="558"/>
    </row>
    <row r="896" spans="1:23" x14ac:dyDescent="0.25">
      <c r="A896" s="508">
        <v>649</v>
      </c>
      <c r="B896" s="4838" t="s">
        <v>3194</v>
      </c>
      <c r="C896" s="1272" t="s">
        <v>868</v>
      </c>
      <c r="D896" s="490">
        <v>44833</v>
      </c>
      <c r="E896" s="491" t="s">
        <v>4933</v>
      </c>
      <c r="F896" s="492">
        <v>26</v>
      </c>
      <c r="G896" s="493">
        <f>AVERAGE(CPVTFC3SG0025!I15:J15)</f>
        <v>0.45300000000000001</v>
      </c>
      <c r="H896" s="494">
        <f t="shared" si="181"/>
        <v>1091.2408759124089</v>
      </c>
      <c r="I896" s="2884" t="s">
        <v>314</v>
      </c>
      <c r="J896" s="2882"/>
      <c r="K896" s="856"/>
      <c r="L896" s="857"/>
      <c r="M896" s="645"/>
      <c r="N896" s="646"/>
      <c r="O896" s="648"/>
      <c r="P896" s="695"/>
      <c r="Q896" s="645"/>
      <c r="R896" s="645"/>
      <c r="S896" s="694"/>
      <c r="T896" s="694"/>
      <c r="U896" s="694"/>
      <c r="V896" s="4867" t="s">
        <v>1416</v>
      </c>
      <c r="W896" s="5">
        <v>1</v>
      </c>
    </row>
    <row r="897" spans="1:23" ht="15.75" thickBot="1" x14ac:dyDescent="0.3">
      <c r="A897" s="516"/>
      <c r="B897" s="4840"/>
      <c r="C897" s="1298" t="s">
        <v>220</v>
      </c>
      <c r="D897" s="220">
        <v>44887</v>
      </c>
      <c r="E897" s="2852" t="s">
        <v>5523</v>
      </c>
      <c r="F897" s="2757">
        <v>83</v>
      </c>
      <c r="G897" s="222">
        <f>AVERAGE(CPVTFC3SG0066!M25:N25)</f>
        <v>2.8758499999999998</v>
      </c>
      <c r="H897" s="218">
        <f t="shared" ref="H897" si="216">(G897-0.1622)/0.0135*50</f>
        <v>10050.555555555555</v>
      </c>
      <c r="I897" s="2845" t="s">
        <v>315</v>
      </c>
      <c r="J897" s="2882"/>
      <c r="K897" s="856"/>
      <c r="L897" s="857"/>
      <c r="M897" s="645"/>
      <c r="N897" s="646"/>
      <c r="O897" s="648"/>
      <c r="P897" s="695"/>
      <c r="Q897" s="645"/>
      <c r="R897" s="645"/>
      <c r="S897" s="694"/>
      <c r="T897" s="694"/>
      <c r="U897" s="694"/>
      <c r="V897" s="4701"/>
    </row>
    <row r="898" spans="1:23" x14ac:dyDescent="0.25">
      <c r="A898" s="488">
        <v>650</v>
      </c>
      <c r="B898" s="4838" t="s">
        <v>3195</v>
      </c>
      <c r="C898" s="1272" t="s">
        <v>868</v>
      </c>
      <c r="D898" s="490">
        <v>44833</v>
      </c>
      <c r="E898" s="491" t="s">
        <v>4933</v>
      </c>
      <c r="F898" s="589">
        <v>27</v>
      </c>
      <c r="G898" s="493">
        <f>AVERAGE(CPVTFC3SG0025!K15:L15)</f>
        <v>0.1153</v>
      </c>
      <c r="H898" s="494">
        <f t="shared" si="181"/>
        <v>-141.24087591240874</v>
      </c>
      <c r="I898" s="1473" t="s">
        <v>314</v>
      </c>
      <c r="J898" s="2882"/>
      <c r="K898" s="856"/>
      <c r="L898" s="857"/>
      <c r="M898" s="645"/>
      <c r="N898" s="646"/>
      <c r="O898" s="648"/>
      <c r="P898" s="695"/>
      <c r="Q898" s="645"/>
      <c r="R898" s="645"/>
      <c r="S898" s="694"/>
      <c r="T898" s="694"/>
      <c r="U898" s="694"/>
      <c r="V898" s="4867" t="s">
        <v>1416</v>
      </c>
    </row>
    <row r="899" spans="1:23" ht="15.75" thickBot="1" x14ac:dyDescent="0.3">
      <c r="A899" s="598"/>
      <c r="B899" s="4839"/>
      <c r="C899" s="317" t="s">
        <v>220</v>
      </c>
      <c r="D899" s="79">
        <v>44887</v>
      </c>
      <c r="E899" s="2867" t="s">
        <v>5523</v>
      </c>
      <c r="F899" s="2760">
        <v>84</v>
      </c>
      <c r="G899" s="80">
        <f>AVERAGE(CPVTFC3SG0066!O25:P25)</f>
        <v>2.8426499999999999</v>
      </c>
      <c r="H899" s="81">
        <f t="shared" ref="H899:H915" si="217">(G899-0.1622)/0.0135*50</f>
        <v>9927.5925925925931</v>
      </c>
      <c r="I899" s="2853" t="s">
        <v>315</v>
      </c>
      <c r="J899" s="2885"/>
      <c r="K899" s="1435"/>
      <c r="L899" s="1414"/>
      <c r="M899" s="969"/>
      <c r="N899" s="970"/>
      <c r="O899" s="657"/>
      <c r="P899" s="1586"/>
      <c r="Q899" s="969"/>
      <c r="R899" s="969"/>
      <c r="S899" s="1268"/>
      <c r="T899" s="1268"/>
      <c r="U899" s="1268"/>
      <c r="V899" s="4701"/>
    </row>
    <row r="900" spans="1:23" x14ac:dyDescent="0.25">
      <c r="A900" s="508">
        <v>651</v>
      </c>
      <c r="B900" s="4835" t="s">
        <v>3196</v>
      </c>
      <c r="C900" s="1297" t="s">
        <v>868</v>
      </c>
      <c r="D900" s="490">
        <v>44833</v>
      </c>
      <c r="E900" s="491" t="s">
        <v>4933</v>
      </c>
      <c r="F900" s="492">
        <v>28</v>
      </c>
      <c r="G900" s="493">
        <f>AVERAGE(CPVTFC3SG0025!M15:N15)</f>
        <v>0.30495</v>
      </c>
      <c r="H900" s="494">
        <f t="shared" si="181"/>
        <v>550.91240875912411</v>
      </c>
      <c r="I900" s="2883" t="s">
        <v>314</v>
      </c>
      <c r="J900" s="1019"/>
      <c r="K900" s="1020"/>
      <c r="L900" s="659"/>
      <c r="M900" s="667"/>
      <c r="N900" s="661"/>
      <c r="O900" s="721"/>
      <c r="P900" s="835"/>
      <c r="Q900" s="667"/>
      <c r="R900" s="667"/>
      <c r="S900" s="834"/>
      <c r="T900" s="834"/>
      <c r="U900" s="836"/>
      <c r="V900" s="4867"/>
    </row>
    <row r="901" spans="1:23" ht="15.75" thickBot="1" x14ac:dyDescent="0.3">
      <c r="A901" s="462"/>
      <c r="B901" s="4846"/>
      <c r="C901" s="1301" t="s">
        <v>220</v>
      </c>
      <c r="D901" s="91">
        <v>44887</v>
      </c>
      <c r="E901" s="2856" t="s">
        <v>5523</v>
      </c>
      <c r="F901" s="2758">
        <v>85</v>
      </c>
      <c r="G901" s="595">
        <f>AVERAGE(CPVTFC3SG0066!Q25:R25)</f>
        <v>0.47150000000000003</v>
      </c>
      <c r="H901" s="225">
        <f t="shared" si="217"/>
        <v>1145.5555555555557</v>
      </c>
      <c r="I901" s="2846" t="s">
        <v>314</v>
      </c>
      <c r="J901" s="963"/>
      <c r="K901" s="1415"/>
      <c r="L901" s="792"/>
      <c r="M901" s="668"/>
      <c r="N901" s="662"/>
      <c r="O901" s="778"/>
      <c r="P901" s="787"/>
      <c r="Q901" s="668"/>
      <c r="R901" s="668"/>
      <c r="S901" s="786"/>
      <c r="T901" s="786"/>
      <c r="U901" s="788"/>
      <c r="V901" s="4701"/>
    </row>
    <row r="902" spans="1:23" x14ac:dyDescent="0.25">
      <c r="A902" s="488">
        <v>652</v>
      </c>
      <c r="B902" s="4835" t="s">
        <v>3197</v>
      </c>
      <c r="C902" s="1297" t="s">
        <v>868</v>
      </c>
      <c r="D902" s="490">
        <v>44833</v>
      </c>
      <c r="E902" s="491" t="s">
        <v>4933</v>
      </c>
      <c r="F902" s="492">
        <v>29</v>
      </c>
      <c r="G902" s="493">
        <f>AVERAGE(CPVTFC3SG0025!O15:P15)</f>
        <v>9.1499999999999998E-2</v>
      </c>
      <c r="H902" s="494">
        <f t="shared" si="181"/>
        <v>-228.10218978102191</v>
      </c>
      <c r="I902" s="2883" t="s">
        <v>314</v>
      </c>
      <c r="J902" s="1437"/>
      <c r="K902" s="1437"/>
      <c r="L902" s="670"/>
      <c r="M902" s="721"/>
      <c r="N902" s="721"/>
      <c r="O902" s="721"/>
      <c r="P902" s="835"/>
      <c r="Q902" s="667"/>
      <c r="R902" s="667"/>
      <c r="S902" s="834"/>
      <c r="T902" s="834"/>
      <c r="U902" s="836"/>
      <c r="V902" s="4867" t="s">
        <v>1416</v>
      </c>
    </row>
    <row r="903" spans="1:23" ht="15.75" thickBot="1" x14ac:dyDescent="0.3">
      <c r="A903" s="90"/>
      <c r="B903" s="4846"/>
      <c r="C903" s="1298" t="s">
        <v>220</v>
      </c>
      <c r="D903" s="220">
        <v>44887</v>
      </c>
      <c r="E903" s="2852" t="s">
        <v>5523</v>
      </c>
      <c r="F903" s="2757">
        <v>86</v>
      </c>
      <c r="G903" s="222">
        <f>AVERAGE(CPVTFC3SG0066!S25:T25)</f>
        <v>1.30325</v>
      </c>
      <c r="H903" s="218">
        <f t="shared" si="217"/>
        <v>4226.1111111111104</v>
      </c>
      <c r="I903" s="2845" t="s">
        <v>315</v>
      </c>
      <c r="J903" s="1438"/>
      <c r="K903" s="1438"/>
      <c r="L903" s="671"/>
      <c r="M903" s="778"/>
      <c r="N903" s="778"/>
      <c r="O903" s="778"/>
      <c r="P903" s="787"/>
      <c r="Q903" s="668"/>
      <c r="R903" s="668"/>
      <c r="S903" s="786"/>
      <c r="T903" s="786"/>
      <c r="U903" s="788"/>
      <c r="V903" s="4701"/>
    </row>
    <row r="904" spans="1:23" x14ac:dyDescent="0.25">
      <c r="A904" s="86">
        <v>653</v>
      </c>
      <c r="B904" s="4843" t="s">
        <v>3198</v>
      </c>
      <c r="C904" s="1296" t="s">
        <v>868</v>
      </c>
      <c r="D904" s="87">
        <v>44833</v>
      </c>
      <c r="E904" s="458" t="s">
        <v>4933</v>
      </c>
      <c r="F904" s="88">
        <v>30</v>
      </c>
      <c r="G904" s="460">
        <f>AVERAGE(CPVTFC3SG0025!Q15:R15)</f>
        <v>0.54570000000000007</v>
      </c>
      <c r="H904" s="461">
        <f t="shared" si="181"/>
        <v>1429.5620437956206</v>
      </c>
      <c r="I904" s="2366" t="s">
        <v>315</v>
      </c>
      <c r="J904" s="1437"/>
      <c r="K904" s="1437"/>
      <c r="L904" s="670"/>
      <c r="M904" s="721"/>
      <c r="N904" s="721"/>
      <c r="O904" s="721"/>
      <c r="P904" s="835"/>
      <c r="Q904" s="667"/>
      <c r="R904" s="667"/>
      <c r="S904" s="834"/>
      <c r="T904" s="834"/>
      <c r="U904" s="836"/>
      <c r="V904" s="4867" t="s">
        <v>1416</v>
      </c>
      <c r="W904" s="5">
        <v>1</v>
      </c>
    </row>
    <row r="905" spans="1:23" ht="15.75" thickBot="1" x14ac:dyDescent="0.3">
      <c r="A905" s="516"/>
      <c r="B905" s="4851"/>
      <c r="C905" s="1298" t="s">
        <v>220</v>
      </c>
      <c r="D905" s="220">
        <v>44887</v>
      </c>
      <c r="E905" s="2852" t="s">
        <v>5523</v>
      </c>
      <c r="F905" s="2757">
        <v>87</v>
      </c>
      <c r="G905" s="222">
        <f>AVERAGE(CPVTFC3SG0066!U25:V25)</f>
        <v>2.8368000000000002</v>
      </c>
      <c r="H905" s="218">
        <f t="shared" si="217"/>
        <v>9905.925925925927</v>
      </c>
      <c r="I905" s="2845" t="s">
        <v>315</v>
      </c>
      <c r="J905" s="1438"/>
      <c r="K905" s="1438"/>
      <c r="L905" s="671"/>
      <c r="M905" s="778"/>
      <c r="N905" s="778"/>
      <c r="O905" s="778"/>
      <c r="P905" s="787"/>
      <c r="Q905" s="668"/>
      <c r="R905" s="668"/>
      <c r="S905" s="786"/>
      <c r="T905" s="786"/>
      <c r="U905" s="788"/>
      <c r="V905" s="4701"/>
    </row>
    <row r="906" spans="1:23" x14ac:dyDescent="0.25">
      <c r="A906" s="488">
        <v>654</v>
      </c>
      <c r="B906" s="4835" t="s">
        <v>3199</v>
      </c>
      <c r="C906" s="1297" t="s">
        <v>868</v>
      </c>
      <c r="D906" s="490">
        <v>44833</v>
      </c>
      <c r="E906" s="491" t="s">
        <v>4933</v>
      </c>
      <c r="F906" s="492">
        <v>31</v>
      </c>
      <c r="G906" s="493">
        <f>AVERAGE(CPVTFC3SG0025!S15:T15)</f>
        <v>0.23014999999999999</v>
      </c>
      <c r="H906" s="494">
        <f t="shared" si="181"/>
        <v>277.91970802919707</v>
      </c>
      <c r="I906" s="2883" t="s">
        <v>314</v>
      </c>
      <c r="J906" s="1437"/>
      <c r="K906" s="1437"/>
      <c r="L906" s="670"/>
      <c r="M906" s="721"/>
      <c r="N906" s="721"/>
      <c r="O906" s="721"/>
      <c r="P906" s="835"/>
      <c r="Q906" s="667"/>
      <c r="R906" s="667"/>
      <c r="S906" s="834"/>
      <c r="T906" s="834"/>
      <c r="U906" s="836"/>
    </row>
    <row r="907" spans="1:23" ht="15.75" thickBot="1" x14ac:dyDescent="0.3">
      <c r="A907" s="90"/>
      <c r="B907" s="4846"/>
      <c r="C907" s="1301" t="s">
        <v>220</v>
      </c>
      <c r="D907" s="91">
        <v>44887</v>
      </c>
      <c r="E907" s="2856" t="s">
        <v>5523</v>
      </c>
      <c r="F907" s="2758">
        <v>88</v>
      </c>
      <c r="G907" s="595">
        <f>AVERAGE(CPVTFC3SG0066!W25:X25)</f>
        <v>0.4617</v>
      </c>
      <c r="H907" s="225">
        <f t="shared" si="217"/>
        <v>1109.2592592592591</v>
      </c>
      <c r="I907" s="2846" t="s">
        <v>314</v>
      </c>
      <c r="J907" s="1438"/>
      <c r="K907" s="1438"/>
      <c r="L907" s="671"/>
      <c r="M907" s="778"/>
      <c r="N907" s="778"/>
      <c r="O907" s="778"/>
      <c r="P907" s="787"/>
      <c r="Q907" s="668"/>
      <c r="R907" s="668"/>
      <c r="S907" s="786"/>
      <c r="T907" s="786"/>
      <c r="U907" s="788"/>
    </row>
    <row r="908" spans="1:23" x14ac:dyDescent="0.25">
      <c r="A908" s="86">
        <v>655</v>
      </c>
      <c r="B908" s="4843" t="s">
        <v>3200</v>
      </c>
      <c r="C908" s="1296" t="s">
        <v>868</v>
      </c>
      <c r="D908" s="87">
        <v>44833</v>
      </c>
      <c r="E908" s="458" t="s">
        <v>4933</v>
      </c>
      <c r="F908" s="459">
        <v>32</v>
      </c>
      <c r="G908" s="460">
        <f>AVERAGE(CPVTFC3SG0025!U15:V15)</f>
        <v>2.4681500000000001</v>
      </c>
      <c r="H908" s="461">
        <f t="shared" si="181"/>
        <v>8445.8029197080286</v>
      </c>
      <c r="I908" s="1460" t="s">
        <v>315</v>
      </c>
      <c r="J908" s="1019"/>
      <c r="K908" s="1020"/>
      <c r="L908" s="659"/>
      <c r="M908" s="667"/>
      <c r="N908" s="661"/>
      <c r="O908" s="721"/>
      <c r="P908" s="835"/>
      <c r="Q908" s="667"/>
      <c r="R908" s="667"/>
      <c r="S908" s="834"/>
      <c r="T908" s="834"/>
      <c r="U908" s="836"/>
      <c r="W908" s="5">
        <v>1</v>
      </c>
    </row>
    <row r="909" spans="1:23" ht="15.75" thickBot="1" x14ac:dyDescent="0.3">
      <c r="A909" s="516"/>
      <c r="B909" s="4851"/>
      <c r="C909" s="1298" t="s">
        <v>220</v>
      </c>
      <c r="D909" s="220">
        <v>44887</v>
      </c>
      <c r="E909" s="2852" t="s">
        <v>5523</v>
      </c>
      <c r="F909" s="2757">
        <v>89</v>
      </c>
      <c r="G909" s="222">
        <f>AVERAGE(CPVTFC3SG0066!B12:C12)</f>
        <v>0.51105</v>
      </c>
      <c r="H909" s="218">
        <f t="shared" si="217"/>
        <v>1292.0370370370372</v>
      </c>
      <c r="I909" s="2845" t="s">
        <v>315</v>
      </c>
      <c r="J909" s="963"/>
      <c r="K909" s="1415"/>
      <c r="L909" s="792"/>
      <c r="M909" s="668"/>
      <c r="N909" s="662"/>
      <c r="O909" s="778"/>
      <c r="P909" s="787"/>
      <c r="Q909" s="668"/>
      <c r="R909" s="668"/>
      <c r="S909" s="786"/>
      <c r="T909" s="786"/>
      <c r="U909" s="788"/>
    </row>
    <row r="910" spans="1:23" x14ac:dyDescent="0.25">
      <c r="A910" s="318">
        <v>656</v>
      </c>
      <c r="B910" s="4841" t="s">
        <v>3201</v>
      </c>
      <c r="C910" s="1278" t="s">
        <v>868</v>
      </c>
      <c r="D910" s="83">
        <v>44833</v>
      </c>
      <c r="E910" s="389" t="s">
        <v>4933</v>
      </c>
      <c r="F910" s="84">
        <v>33</v>
      </c>
      <c r="G910" s="511">
        <f>AVERAGE(CPVTFC3SG0025!W15:X15)</f>
        <v>0.159</v>
      </c>
      <c r="H910" s="500">
        <f t="shared" si="181"/>
        <v>18.24817518248177</v>
      </c>
      <c r="I910" s="2375" t="s">
        <v>314</v>
      </c>
      <c r="J910" s="1430"/>
      <c r="K910" s="1430"/>
      <c r="L910" s="1431"/>
      <c r="M910" s="656"/>
      <c r="N910" s="656"/>
      <c r="O910" s="672"/>
      <c r="P910" s="1288"/>
      <c r="Q910" s="830"/>
      <c r="R910" s="830"/>
      <c r="S910" s="1271"/>
      <c r="T910" s="1271"/>
      <c r="U910" s="1271"/>
      <c r="V910" s="558"/>
    </row>
    <row r="911" spans="1:23" ht="15.75" thickBot="1" x14ac:dyDescent="0.3">
      <c r="A911" s="1225"/>
      <c r="B911" s="4850"/>
      <c r="C911" s="302" t="s">
        <v>220</v>
      </c>
      <c r="D911" s="111">
        <v>44887</v>
      </c>
      <c r="E911" s="2864" t="s">
        <v>5523</v>
      </c>
      <c r="F911" s="2768">
        <v>90</v>
      </c>
      <c r="G911" s="112">
        <f>AVERAGE(CPVTFC3SG0066!D12:E12)</f>
        <v>0.26385000000000003</v>
      </c>
      <c r="H911" s="113">
        <f t="shared" si="217"/>
        <v>376.48148148148152</v>
      </c>
      <c r="I911" s="2850" t="s">
        <v>314</v>
      </c>
      <c r="J911" s="2362"/>
      <c r="K911" s="2362"/>
      <c r="L911" s="2364"/>
      <c r="M911" s="1973"/>
      <c r="N911" s="1973"/>
      <c r="O911" s="1471"/>
      <c r="P911" s="2047"/>
      <c r="Q911" s="1469"/>
      <c r="R911" s="1469"/>
      <c r="S911" s="1472"/>
      <c r="T911" s="1472"/>
      <c r="U911" s="1472"/>
      <c r="V911" s="558"/>
    </row>
    <row r="912" spans="1:23" x14ac:dyDescent="0.25">
      <c r="A912" s="86">
        <v>657</v>
      </c>
      <c r="B912" s="4838" t="s">
        <v>3202</v>
      </c>
      <c r="C912" s="1381" t="s">
        <v>868</v>
      </c>
      <c r="D912" s="87">
        <v>44833</v>
      </c>
      <c r="E912" s="458" t="s">
        <v>4933</v>
      </c>
      <c r="F912" s="459">
        <v>34</v>
      </c>
      <c r="G912" s="460">
        <f>AVERAGE(CPVTFC3SG0025!C17:D17)</f>
        <v>2.19475</v>
      </c>
      <c r="H912" s="461">
        <f t="shared" si="181"/>
        <v>7447.9927007299266</v>
      </c>
      <c r="I912" s="1382" t="s">
        <v>315</v>
      </c>
      <c r="J912" s="1437"/>
      <c r="K912" s="747"/>
      <c r="L912" s="670"/>
      <c r="M912" s="667"/>
      <c r="N912" s="661"/>
      <c r="O912" s="1299"/>
      <c r="P912" s="835"/>
      <c r="Q912" s="667"/>
      <c r="R912" s="667"/>
      <c r="S912" s="834"/>
      <c r="T912" s="834"/>
      <c r="U912" s="836"/>
      <c r="V912" s="287"/>
      <c r="W912" s="5">
        <v>1</v>
      </c>
    </row>
    <row r="913" spans="1:23" ht="15.75" thickBot="1" x14ac:dyDescent="0.3">
      <c r="A913" s="516"/>
      <c r="B913" s="4840"/>
      <c r="C913" s="1298" t="s">
        <v>220</v>
      </c>
      <c r="D913" s="220">
        <v>44887</v>
      </c>
      <c r="E913" s="2852" t="s">
        <v>5523</v>
      </c>
      <c r="F913" s="2757">
        <v>91</v>
      </c>
      <c r="G913" s="222">
        <f>AVERAGE(CPVTFC3SG0066!F12:G12)</f>
        <v>2.8147500000000001</v>
      </c>
      <c r="H913" s="218">
        <f t="shared" si="217"/>
        <v>9824.2592592592609</v>
      </c>
      <c r="I913" s="2845" t="s">
        <v>315</v>
      </c>
      <c r="J913" s="4341">
        <v>44895</v>
      </c>
      <c r="K913" s="486" t="s">
        <v>5572</v>
      </c>
      <c r="L913" s="486">
        <v>105</v>
      </c>
      <c r="M913" s="486">
        <f>AVERAGE(CPVTFC3SG0084!J14:K14)</f>
        <v>1.8515999999999999</v>
      </c>
      <c r="N913" s="4001">
        <f t="shared" ref="N913" si="218">(M913-0.1318)/0.0134*400</f>
        <v>51337.313432835821</v>
      </c>
      <c r="O913" s="4354" t="s">
        <v>315</v>
      </c>
      <c r="P913" s="787"/>
      <c r="Q913" s="668"/>
      <c r="R913" s="668"/>
      <c r="S913" s="786"/>
      <c r="T913" s="786"/>
      <c r="U913" s="788"/>
      <c r="V913" s="287"/>
    </row>
    <row r="914" spans="1:23" x14ac:dyDescent="0.25">
      <c r="A914" s="2083">
        <v>658</v>
      </c>
      <c r="B914" s="4838" t="s">
        <v>3203</v>
      </c>
      <c r="C914" s="2191" t="s">
        <v>868</v>
      </c>
      <c r="D914" s="2010">
        <v>44833</v>
      </c>
      <c r="E914" s="2011" t="s">
        <v>4933</v>
      </c>
      <c r="F914" s="2012">
        <v>35</v>
      </c>
      <c r="G914" s="535">
        <f>AVERAGE(CPVTFC3SG0025!E17:F17)</f>
        <v>1.0619000000000001</v>
      </c>
      <c r="H914" s="548">
        <f t="shared" si="181"/>
        <v>3313.5036496350367</v>
      </c>
      <c r="I914" s="2298" t="s">
        <v>315</v>
      </c>
      <c r="J914" s="2886"/>
      <c r="K914" s="2887"/>
      <c r="L914" s="859"/>
      <c r="M914" s="2074"/>
      <c r="N914" s="860"/>
      <c r="O914" s="861"/>
      <c r="P914" s="2838"/>
      <c r="Q914" s="2074"/>
      <c r="R914" s="2074"/>
      <c r="S914" s="2839"/>
      <c r="T914" s="2839"/>
      <c r="U914" s="2840"/>
      <c r="V914" s="558"/>
      <c r="W914" s="5">
        <v>1</v>
      </c>
    </row>
    <row r="915" spans="1:23" ht="15.75" thickBot="1" x14ac:dyDescent="0.3">
      <c r="A915" s="1910"/>
      <c r="B915" s="4839"/>
      <c r="C915" s="317" t="s">
        <v>220</v>
      </c>
      <c r="D915" s="79">
        <v>44887</v>
      </c>
      <c r="E915" s="2867" t="s">
        <v>5523</v>
      </c>
      <c r="F915" s="2760">
        <v>92</v>
      </c>
      <c r="G915" s="80">
        <f>AVERAGE(CPVTFC3SG0066!H12:I12)</f>
        <v>1.1834500000000001</v>
      </c>
      <c r="H915" s="81">
        <f t="shared" si="217"/>
        <v>3782.4074074074083</v>
      </c>
      <c r="I915" s="2853" t="s">
        <v>315</v>
      </c>
      <c r="J915" s="2362"/>
      <c r="K915" s="2363"/>
      <c r="L915" s="2364"/>
      <c r="M915" s="1469"/>
      <c r="N915" s="1470"/>
      <c r="O915" s="1471"/>
      <c r="P915" s="2047"/>
      <c r="Q915" s="1469"/>
      <c r="R915" s="1469"/>
      <c r="S915" s="1472"/>
      <c r="T915" s="1472"/>
      <c r="U915" s="2161"/>
      <c r="V915" s="558"/>
    </row>
    <row r="916" spans="1:23" x14ac:dyDescent="0.25">
      <c r="A916" s="86">
        <v>659</v>
      </c>
      <c r="B916" s="4838" t="s">
        <v>3204</v>
      </c>
      <c r="C916" s="1296" t="s">
        <v>868</v>
      </c>
      <c r="D916" s="87">
        <v>44833</v>
      </c>
      <c r="E916" s="458" t="s">
        <v>4933</v>
      </c>
      <c r="F916" s="88">
        <v>36</v>
      </c>
      <c r="G916" s="460">
        <f>AVERAGE(CPVTFC3SG0025!G17:H17)</f>
        <v>0.59200000000000008</v>
      </c>
      <c r="H916" s="461">
        <f t="shared" si="181"/>
        <v>1598.5401459854015</v>
      </c>
      <c r="I916" s="2366" t="s">
        <v>315</v>
      </c>
      <c r="J916" s="1437"/>
      <c r="K916" s="747"/>
      <c r="L916" s="670"/>
      <c r="M916" s="667"/>
      <c r="N916" s="661"/>
      <c r="O916" s="721"/>
      <c r="P916" s="2329">
        <v>44883</v>
      </c>
      <c r="Q916" s="2311" t="s">
        <v>5503</v>
      </c>
      <c r="R916" s="492">
        <v>26</v>
      </c>
      <c r="S916" s="492">
        <f>AVERAGE(CPVTFC3SG0062!I15:J15)</f>
        <v>0.15789999999999998</v>
      </c>
      <c r="T916" s="622">
        <f t="shared" ref="T916:T917" si="219">(S916-0.1)/0.0138*66</f>
        <v>276.91304347826076</v>
      </c>
      <c r="U916" s="2302" t="s">
        <v>314</v>
      </c>
      <c r="V916" s="287"/>
      <c r="W916" s="5">
        <v>1</v>
      </c>
    </row>
    <row r="917" spans="1:23" x14ac:dyDescent="0.25">
      <c r="A917" s="596"/>
      <c r="B917" s="4839"/>
      <c r="C917" s="330" t="s">
        <v>5448</v>
      </c>
      <c r="D917" s="1149"/>
      <c r="E917" s="1264"/>
      <c r="F917" s="645"/>
      <c r="G917" s="892"/>
      <c r="H917" s="894"/>
      <c r="I917" s="2365"/>
      <c r="J917" s="855"/>
      <c r="K917" s="856"/>
      <c r="L917" s="857"/>
      <c r="M917" s="645"/>
      <c r="N917" s="646"/>
      <c r="O917" s="642"/>
      <c r="P917" s="2340">
        <v>44883</v>
      </c>
      <c r="Q917" s="2310" t="s">
        <v>5503</v>
      </c>
      <c r="R917" s="102">
        <v>27</v>
      </c>
      <c r="S917" s="102">
        <f>AVERAGE(CPVTFC3SG0062!K15:L15)</f>
        <v>0.14579999999999999</v>
      </c>
      <c r="T917" s="13">
        <f t="shared" si="219"/>
        <v>219.04347826086948</v>
      </c>
      <c r="U917" s="2380" t="s">
        <v>314</v>
      </c>
      <c r="V917" s="287"/>
    </row>
    <row r="918" spans="1:23" x14ac:dyDescent="0.25">
      <c r="A918" s="596"/>
      <c r="B918" s="4839"/>
      <c r="C918" s="330" t="s">
        <v>863</v>
      </c>
      <c r="D918" s="1149"/>
      <c r="E918" s="1264"/>
      <c r="F918" s="645"/>
      <c r="G918" s="892"/>
      <c r="H918" s="894"/>
      <c r="I918" s="2365"/>
      <c r="J918" s="855"/>
      <c r="K918" s="856"/>
      <c r="L918" s="857"/>
      <c r="M918" s="645"/>
      <c r="N918" s="646"/>
      <c r="O918" s="642"/>
      <c r="P918" s="267">
        <v>44894</v>
      </c>
      <c r="Q918" s="268" t="s">
        <v>5593</v>
      </c>
      <c r="R918" s="268">
        <v>77</v>
      </c>
      <c r="S918" s="268">
        <f>AVERAGE(CPVTFC3SG0081!W23:X23)</f>
        <v>0.14119999999999999</v>
      </c>
      <c r="T918" s="343">
        <f t="shared" ref="T918:T919" si="220">(S918-0.1617)/0.0141*66</f>
        <v>-95.957446808510724</v>
      </c>
      <c r="U918" s="1781" t="s">
        <v>314</v>
      </c>
      <c r="V918" s="287"/>
    </row>
    <row r="919" spans="1:23" ht="15.75" thickBot="1" x14ac:dyDescent="0.3">
      <c r="A919" s="516"/>
      <c r="B919" s="4840"/>
      <c r="C919" s="1298" t="s">
        <v>220</v>
      </c>
      <c r="D919" s="1383"/>
      <c r="E919" s="1384"/>
      <c r="F919" s="668"/>
      <c r="G919" s="1385"/>
      <c r="H919" s="1386"/>
      <c r="I919" s="2367"/>
      <c r="J919" s="1438"/>
      <c r="K919" s="754"/>
      <c r="L919" s="671"/>
      <c r="M919" s="668"/>
      <c r="N919" s="662"/>
      <c r="O919" s="778"/>
      <c r="P919" s="3800">
        <v>44894</v>
      </c>
      <c r="Q919" s="1783" t="s">
        <v>5593</v>
      </c>
      <c r="R919" s="1783">
        <v>78</v>
      </c>
      <c r="S919" s="1783">
        <f>AVERAGE(CPVTFC3SG0081!C25:D25)</f>
        <v>0.18914999999999998</v>
      </c>
      <c r="T919" s="469">
        <f t="shared" si="220"/>
        <v>128.48936170212755</v>
      </c>
      <c r="U919" s="1784" t="s">
        <v>314</v>
      </c>
      <c r="V919" s="287"/>
    </row>
    <row r="920" spans="1:23" x14ac:dyDescent="0.25">
      <c r="A920" s="1840">
        <v>660</v>
      </c>
      <c r="B920" s="4839" t="s">
        <v>3205</v>
      </c>
      <c r="C920" s="1307" t="s">
        <v>868</v>
      </c>
      <c r="D920" s="125">
        <v>44833</v>
      </c>
      <c r="E920" s="390" t="s">
        <v>4933</v>
      </c>
      <c r="F920" s="449">
        <v>37</v>
      </c>
      <c r="G920" s="502">
        <f>AVERAGE(CPVTFC3SG0025!I17:J17)</f>
        <v>2.7427000000000001</v>
      </c>
      <c r="H920" s="503">
        <f t="shared" si="181"/>
        <v>9447.8102189781021</v>
      </c>
      <c r="I920" s="1380" t="s">
        <v>315</v>
      </c>
      <c r="J920" s="4352">
        <v>44895</v>
      </c>
      <c r="K920" s="479" t="s">
        <v>5572</v>
      </c>
      <c r="L920" s="479">
        <v>106</v>
      </c>
      <c r="M920" s="479">
        <f>AVERAGE(CPVTFC3SG0084!L14:M14)</f>
        <v>0.41549999999999998</v>
      </c>
      <c r="N920" s="4004">
        <f t="shared" ref="N920:N923" si="221">(M920-0.1318)/0.0134*400</f>
        <v>8468.6567164179087</v>
      </c>
      <c r="O920" s="4353" t="s">
        <v>315</v>
      </c>
      <c r="P920" s="1288"/>
      <c r="Q920" s="830"/>
      <c r="R920" s="830"/>
      <c r="S920" s="1271"/>
      <c r="T920" s="1271"/>
      <c r="U920" s="1271"/>
      <c r="V920" s="558"/>
      <c r="W920" s="5">
        <v>1</v>
      </c>
    </row>
    <row r="921" spans="1:23" ht="15.75" thickBot="1" x14ac:dyDescent="0.3">
      <c r="A921" s="1523"/>
      <c r="B921" s="4840"/>
      <c r="C921" s="1298" t="s">
        <v>220</v>
      </c>
      <c r="D921" s="220">
        <v>44887</v>
      </c>
      <c r="E921" s="2852" t="s">
        <v>5523</v>
      </c>
      <c r="F921" s="2757">
        <v>93</v>
      </c>
      <c r="G921" s="222">
        <f>AVERAGE(CPVTFC3SG0066!J12:K12)</f>
        <v>2.8050999999999999</v>
      </c>
      <c r="H921" s="218">
        <f t="shared" ref="H921" si="222">(G921-0.1622)/0.0135*50</f>
        <v>9788.5185185185201</v>
      </c>
      <c r="I921" s="2845" t="s">
        <v>315</v>
      </c>
      <c r="J921" s="4341">
        <v>44895</v>
      </c>
      <c r="K921" s="486" t="s">
        <v>5572</v>
      </c>
      <c r="L921" s="486">
        <v>107</v>
      </c>
      <c r="M921" s="486">
        <f>AVERAGE(CPVTFC3SG0084!N14:O14)</f>
        <v>0.51740000000000008</v>
      </c>
      <c r="N921" s="4001">
        <f t="shared" si="221"/>
        <v>11510.447761194031</v>
      </c>
      <c r="O921" s="4354" t="s">
        <v>315</v>
      </c>
      <c r="P921" s="1288"/>
      <c r="Q921" s="830"/>
      <c r="R921" s="830"/>
      <c r="S921" s="1271"/>
      <c r="T921" s="1271"/>
      <c r="U921" s="1271"/>
      <c r="V921" s="558"/>
    </row>
    <row r="922" spans="1:23" x14ac:dyDescent="0.25">
      <c r="A922" s="86">
        <v>661</v>
      </c>
      <c r="B922" s="4838" t="s">
        <v>3206</v>
      </c>
      <c r="C922" s="1381" t="s">
        <v>868</v>
      </c>
      <c r="D922" s="87">
        <v>44833</v>
      </c>
      <c r="E922" s="458" t="s">
        <v>4933</v>
      </c>
      <c r="F922" s="459">
        <v>38</v>
      </c>
      <c r="G922" s="460">
        <f>AVERAGE(CPVTFC3SG0025!K17:L17)</f>
        <v>1.26715</v>
      </c>
      <c r="H922" s="461">
        <f t="shared" si="181"/>
        <v>4062.5912408759127</v>
      </c>
      <c r="I922" s="1382" t="s">
        <v>315</v>
      </c>
      <c r="J922" s="2882"/>
      <c r="K922" s="855"/>
      <c r="L922" s="857"/>
      <c r="M922" s="642"/>
      <c r="N922" s="642"/>
      <c r="O922" s="648"/>
      <c r="P922" s="695"/>
      <c r="Q922" s="645"/>
      <c r="R922" s="645"/>
      <c r="S922" s="694"/>
      <c r="T922" s="694"/>
      <c r="U922" s="694"/>
      <c r="V922" s="287"/>
      <c r="W922" s="5">
        <v>1</v>
      </c>
    </row>
    <row r="923" spans="1:23" ht="15.75" thickBot="1" x14ac:dyDescent="0.3">
      <c r="A923" s="516"/>
      <c r="B923" s="4840"/>
      <c r="C923" s="1298" t="s">
        <v>220</v>
      </c>
      <c r="D923" s="220">
        <v>44887</v>
      </c>
      <c r="E923" s="2852" t="s">
        <v>5523</v>
      </c>
      <c r="F923" s="2757">
        <v>94</v>
      </c>
      <c r="G923" s="222">
        <f>AVERAGE(CPVTFC3SG0066!L12:M12)</f>
        <v>2.6593999999999998</v>
      </c>
      <c r="H923" s="218">
        <f t="shared" ref="H923" si="223">(G923-0.1622)/0.0135*50</f>
        <v>9248.8888888888887</v>
      </c>
      <c r="I923" s="2845" t="s">
        <v>315</v>
      </c>
      <c r="J923" s="4343">
        <v>44895</v>
      </c>
      <c r="K923" s="1335" t="s">
        <v>5572</v>
      </c>
      <c r="L923" s="1335">
        <v>108</v>
      </c>
      <c r="M923" s="1335">
        <f>AVERAGE(CPVTFC3SG0084!P14:Q14)</f>
        <v>0.22355</v>
      </c>
      <c r="N923" s="4344">
        <f t="shared" si="221"/>
        <v>2738.8059701492539</v>
      </c>
      <c r="O923" s="4355" t="s">
        <v>315</v>
      </c>
      <c r="P923" s="695"/>
      <c r="Q923" s="645"/>
      <c r="R923" s="645"/>
      <c r="S923" s="694"/>
      <c r="T923" s="694"/>
      <c r="U923" s="694"/>
      <c r="V923" s="287"/>
    </row>
    <row r="924" spans="1:23" x14ac:dyDescent="0.25">
      <c r="A924" s="488">
        <v>662</v>
      </c>
      <c r="B924" s="4841" t="s">
        <v>3207</v>
      </c>
      <c r="C924" s="1272" t="s">
        <v>868</v>
      </c>
      <c r="D924" s="490">
        <v>44833</v>
      </c>
      <c r="E924" s="491" t="s">
        <v>4933</v>
      </c>
      <c r="F924" s="589">
        <v>39</v>
      </c>
      <c r="G924" s="493">
        <f>AVERAGE(CPVTFC3SG0025!M17:N17)</f>
        <v>0.10569999999999999</v>
      </c>
      <c r="H924" s="494">
        <f t="shared" si="181"/>
        <v>-176.27737226277375</v>
      </c>
      <c r="I924" s="1473" t="s">
        <v>314</v>
      </c>
      <c r="J924" s="1515"/>
      <c r="K924" s="876"/>
      <c r="L924" s="877"/>
      <c r="M924" s="645"/>
      <c r="N924" s="646"/>
      <c r="O924" s="648"/>
      <c r="P924" s="695"/>
      <c r="Q924" s="645"/>
      <c r="R924" s="645"/>
      <c r="S924" s="694"/>
      <c r="T924" s="694"/>
      <c r="U924" s="694"/>
    </row>
    <row r="925" spans="1:23" ht="15.75" thickBot="1" x14ac:dyDescent="0.3">
      <c r="A925" s="1870"/>
      <c r="B925" s="4850"/>
      <c r="C925" s="302" t="s">
        <v>220</v>
      </c>
      <c r="D925" s="111">
        <v>44887</v>
      </c>
      <c r="E925" s="2864" t="s">
        <v>5523</v>
      </c>
      <c r="F925" s="2768">
        <v>95</v>
      </c>
      <c r="G925" s="112">
        <f>AVERAGE(CPVTFC3SG0066!N12:O12)</f>
        <v>0.14605000000000001</v>
      </c>
      <c r="H925" s="113">
        <f t="shared" ref="H925:H929" si="224">(G925-0.1622)/0.0135*50</f>
        <v>-59.81481481481481</v>
      </c>
      <c r="I925" s="2850" t="s">
        <v>314</v>
      </c>
      <c r="J925" s="2082"/>
      <c r="K925" s="1022"/>
      <c r="L925" s="794"/>
      <c r="M925" s="969"/>
      <c r="N925" s="970"/>
      <c r="O925" s="657"/>
      <c r="P925" s="1586"/>
      <c r="Q925" s="969"/>
      <c r="R925" s="969"/>
      <c r="S925" s="1268"/>
      <c r="T925" s="1268"/>
      <c r="U925" s="1268"/>
    </row>
    <row r="926" spans="1:23" x14ac:dyDescent="0.25">
      <c r="A926" s="456">
        <v>422</v>
      </c>
      <c r="B926" s="4843" t="s">
        <v>2992</v>
      </c>
      <c r="C926" s="1296" t="s">
        <v>868</v>
      </c>
      <c r="D926" s="87">
        <v>44832</v>
      </c>
      <c r="E926" s="458" t="s">
        <v>4931</v>
      </c>
      <c r="F926" s="459">
        <v>167</v>
      </c>
      <c r="G926" s="460">
        <f>AVERAGE(CPVTFC3SG0023!N24:O24)</f>
        <v>1.15855</v>
      </c>
      <c r="H926" s="89">
        <f>(G926-0.1164)/0.0127*50</f>
        <v>4102.9527559055123</v>
      </c>
      <c r="I926" s="1460" t="s">
        <v>315</v>
      </c>
      <c r="J926" s="1019"/>
      <c r="K926" s="1274"/>
      <c r="L926" s="659"/>
      <c r="M926" s="667"/>
      <c r="N926" s="661"/>
      <c r="O926" s="721"/>
      <c r="P926" s="2336"/>
      <c r="Q926" s="2457"/>
      <c r="R926" s="667"/>
      <c r="S926" s="667"/>
      <c r="T926" s="661"/>
      <c r="U926" s="1575"/>
      <c r="V926" s="4867" t="s">
        <v>1416</v>
      </c>
      <c r="W926" s="5">
        <v>1</v>
      </c>
    </row>
    <row r="927" spans="1:23" ht="15.75" thickBot="1" x14ac:dyDescent="0.3">
      <c r="A927" s="219"/>
      <c r="B927" s="4851"/>
      <c r="C927" s="1298" t="s">
        <v>220</v>
      </c>
      <c r="D927" s="220">
        <v>44887</v>
      </c>
      <c r="E927" s="2852" t="s">
        <v>5523</v>
      </c>
      <c r="F927" s="2757">
        <v>96</v>
      </c>
      <c r="G927" s="222">
        <f>AVERAGE(CPVTFC3SG0066!P12:Q12)</f>
        <v>2.8228</v>
      </c>
      <c r="H927" s="218">
        <f t="shared" si="224"/>
        <v>9854.0740740740748</v>
      </c>
      <c r="I927" s="2845" t="s">
        <v>315</v>
      </c>
      <c r="J927" s="4341">
        <v>44895</v>
      </c>
      <c r="K927" s="486" t="s">
        <v>5572</v>
      </c>
      <c r="L927" s="486">
        <v>109</v>
      </c>
      <c r="M927" s="486">
        <f>AVERAGE(CPVTFC3SG0084!R14:S14)</f>
        <v>0.96005000000000007</v>
      </c>
      <c r="N927" s="4001">
        <f t="shared" ref="N927" si="225">(M927-0.1318)/0.0134*400</f>
        <v>24723.880597014926</v>
      </c>
      <c r="O927" s="4354" t="s">
        <v>315</v>
      </c>
      <c r="P927" s="2111"/>
      <c r="Q927" s="2572"/>
      <c r="R927" s="668"/>
      <c r="S927" s="668"/>
      <c r="T927" s="662"/>
      <c r="U927" s="2822"/>
      <c r="V927" s="4701"/>
    </row>
    <row r="928" spans="1:23" x14ac:dyDescent="0.25">
      <c r="A928" s="86">
        <v>663</v>
      </c>
      <c r="B928" s="4843" t="s">
        <v>3208</v>
      </c>
      <c r="C928" s="1296" t="s">
        <v>868</v>
      </c>
      <c r="D928" s="87">
        <v>44833</v>
      </c>
      <c r="E928" s="458" t="s">
        <v>4933</v>
      </c>
      <c r="F928" s="459">
        <v>40</v>
      </c>
      <c r="G928" s="460">
        <f>AVERAGE(CPVTFC3SG0025!O17:P17)</f>
        <v>1.9917500000000001</v>
      </c>
      <c r="H928" s="461">
        <f t="shared" si="181"/>
        <v>6707.1167883211683</v>
      </c>
      <c r="I928" s="1460" t="s">
        <v>315</v>
      </c>
      <c r="J928" s="1019"/>
      <c r="K928" s="1020"/>
      <c r="L928" s="659"/>
      <c r="M928" s="667"/>
      <c r="N928" s="661"/>
      <c r="O928" s="721"/>
      <c r="P928" s="835"/>
      <c r="Q928" s="667"/>
      <c r="R928" s="667"/>
      <c r="S928" s="834"/>
      <c r="T928" s="834"/>
      <c r="U928" s="836"/>
      <c r="V928" s="4867" t="s">
        <v>1416</v>
      </c>
      <c r="W928" s="5">
        <v>1</v>
      </c>
    </row>
    <row r="929" spans="1:23" ht="15.75" thickBot="1" x14ac:dyDescent="0.3">
      <c r="A929" s="537"/>
      <c r="B929" s="4845"/>
      <c r="C929" s="317" t="s">
        <v>220</v>
      </c>
      <c r="D929" s="79">
        <v>44887</v>
      </c>
      <c r="E929" s="2867" t="s">
        <v>5523</v>
      </c>
      <c r="F929" s="2760">
        <v>97</v>
      </c>
      <c r="G929" s="80">
        <f>AVERAGE(CPVTFC3SG0066!R12:S12)</f>
        <v>2.8166000000000002</v>
      </c>
      <c r="H929" s="81">
        <f t="shared" si="224"/>
        <v>9831.1111111111113</v>
      </c>
      <c r="I929" s="2853" t="s">
        <v>315</v>
      </c>
      <c r="J929" s="4341">
        <v>44895</v>
      </c>
      <c r="K929" s="486" t="s">
        <v>5572</v>
      </c>
      <c r="L929" s="486">
        <v>110</v>
      </c>
      <c r="M929" s="486">
        <f>AVERAGE(CPVTFC3SG0084!T14:U14)</f>
        <v>1.06985</v>
      </c>
      <c r="N929" s="4001">
        <f t="shared" ref="N929" si="226">(M929-0.1318)/0.0134*400</f>
        <v>28001.492537313432</v>
      </c>
      <c r="O929" s="4354" t="s">
        <v>315</v>
      </c>
      <c r="P929" s="1586"/>
      <c r="Q929" s="969"/>
      <c r="R929" s="969"/>
      <c r="S929" s="1268"/>
      <c r="T929" s="1268"/>
      <c r="U929" s="2127"/>
      <c r="V929" s="4701"/>
    </row>
    <row r="930" spans="1:23" x14ac:dyDescent="0.25">
      <c r="A930" s="475">
        <v>424</v>
      </c>
      <c r="B930" s="4852" t="s">
        <v>2994</v>
      </c>
      <c r="C930" s="1282" t="s">
        <v>868</v>
      </c>
      <c r="D930" s="407">
        <v>44832</v>
      </c>
      <c r="E930" s="477" t="s">
        <v>4931</v>
      </c>
      <c r="F930" s="478">
        <v>169</v>
      </c>
      <c r="G930" s="479">
        <f>AVERAGE(CPVTFC3SG0023!R24:S24)</f>
        <v>1.1839499999999998</v>
      </c>
      <c r="H930" s="405">
        <f t="shared" ref="H930:H933" si="227">(G930-0.1164)/0.0127*50</f>
        <v>4202.9527559055114</v>
      </c>
      <c r="I930" s="1452" t="s">
        <v>315</v>
      </c>
      <c r="J930" s="806"/>
      <c r="K930" s="806"/>
      <c r="L930" s="809"/>
      <c r="M930" s="721"/>
      <c r="N930" s="721"/>
      <c r="O930" s="1299"/>
      <c r="P930" s="835"/>
      <c r="Q930" s="667"/>
      <c r="R930" s="667"/>
      <c r="S930" s="834"/>
      <c r="T930" s="834"/>
      <c r="U930" s="836"/>
      <c r="W930" s="5">
        <v>1</v>
      </c>
    </row>
    <row r="931" spans="1:23" ht="15.75" thickBot="1" x14ac:dyDescent="0.3">
      <c r="A931" s="481">
        <v>425</v>
      </c>
      <c r="B931" s="4853"/>
      <c r="C931" s="1284" t="s">
        <v>220</v>
      </c>
      <c r="D931" s="412">
        <v>44832</v>
      </c>
      <c r="E931" s="484" t="s">
        <v>4931</v>
      </c>
      <c r="F931" s="485">
        <v>170</v>
      </c>
      <c r="G931" s="486">
        <f>AVERAGE(CPVTFC3SG0023!T24:U24)</f>
        <v>1.3432999999999999</v>
      </c>
      <c r="H931" s="415">
        <f t="shared" si="227"/>
        <v>4830.3149606299212</v>
      </c>
      <c r="I931" s="1453" t="s">
        <v>315</v>
      </c>
      <c r="J931" s="963"/>
      <c r="K931" s="1415"/>
      <c r="L931" s="792"/>
      <c r="M931" s="668"/>
      <c r="N931" s="662"/>
      <c r="O931" s="1306"/>
      <c r="P931" s="787"/>
      <c r="Q931" s="668"/>
      <c r="R931" s="668"/>
      <c r="S931" s="786"/>
      <c r="T931" s="786"/>
      <c r="U931" s="788"/>
      <c r="V931" s="286"/>
    </row>
    <row r="932" spans="1:23" x14ac:dyDescent="0.25">
      <c r="A932" s="475">
        <v>428</v>
      </c>
      <c r="B932" s="3998" t="s">
        <v>2996</v>
      </c>
      <c r="C932" s="1282" t="s">
        <v>868</v>
      </c>
      <c r="D932" s="407">
        <v>44832</v>
      </c>
      <c r="E932" s="477" t="s">
        <v>4931</v>
      </c>
      <c r="F932" s="478">
        <v>173</v>
      </c>
      <c r="G932" s="479">
        <f>AVERAGE(CPVTFC3SG0023!B26:C26)</f>
        <v>1.8784999999999998</v>
      </c>
      <c r="H932" s="405">
        <f t="shared" si="227"/>
        <v>6937.4015748031497</v>
      </c>
      <c r="I932" s="1452" t="s">
        <v>315</v>
      </c>
      <c r="J932" s="1019"/>
      <c r="K932" s="1020"/>
      <c r="L932" s="659"/>
      <c r="M932" s="667"/>
      <c r="N932" s="661"/>
      <c r="O932" s="1299"/>
      <c r="P932" s="4226"/>
      <c r="Q932" s="667"/>
      <c r="R932" s="667"/>
      <c r="S932" s="834"/>
      <c r="T932" s="834"/>
      <c r="U932" s="836"/>
      <c r="W932" s="5">
        <v>1</v>
      </c>
    </row>
    <row r="933" spans="1:23" ht="15.75" thickBot="1" x14ac:dyDescent="0.3">
      <c r="A933" s="481">
        <v>429</v>
      </c>
      <c r="B933" s="1379" t="s">
        <v>2996</v>
      </c>
      <c r="C933" s="1284" t="s">
        <v>220</v>
      </c>
      <c r="D933" s="412">
        <v>44832</v>
      </c>
      <c r="E933" s="484" t="s">
        <v>4931</v>
      </c>
      <c r="F933" s="485">
        <v>174</v>
      </c>
      <c r="G933" s="486">
        <f>AVERAGE(CPVTFC3SG0023!D26:E26)</f>
        <v>2.3167499999999999</v>
      </c>
      <c r="H933" s="415">
        <f t="shared" si="227"/>
        <v>8662.7952755905517</v>
      </c>
      <c r="I933" s="1453" t="s">
        <v>315</v>
      </c>
      <c r="J933" s="1407">
        <v>44873</v>
      </c>
      <c r="K933" s="1408" t="s">
        <v>5450</v>
      </c>
      <c r="L933" s="1409">
        <v>71</v>
      </c>
      <c r="M933" s="1410">
        <f>AVERAGE(CPVTFC3SG0049!K23:L23)</f>
        <v>0.14599999999999999</v>
      </c>
      <c r="N933" s="1411">
        <f>(M933-0.1837)/0.0141*400</f>
        <v>-1069.503546099291</v>
      </c>
      <c r="O933" s="1412" t="s">
        <v>314</v>
      </c>
      <c r="P933" s="787"/>
      <c r="Q933" s="668"/>
      <c r="R933" s="668"/>
      <c r="S933" s="786"/>
      <c r="T933" s="786"/>
      <c r="U933" s="788"/>
    </row>
    <row r="934" spans="1:23" x14ac:dyDescent="0.25">
      <c r="A934" s="1910">
        <v>664</v>
      </c>
      <c r="B934" s="4838" t="s">
        <v>3209</v>
      </c>
      <c r="C934" s="2201" t="s">
        <v>868</v>
      </c>
      <c r="D934" s="676">
        <v>44833</v>
      </c>
      <c r="E934" s="1463" t="s">
        <v>4933</v>
      </c>
      <c r="F934" s="1464">
        <v>41</v>
      </c>
      <c r="G934" s="587">
        <f>AVERAGE(CPVTFC3SG0025!Q17:R17)</f>
        <v>1.3707</v>
      </c>
      <c r="H934" s="553">
        <f t="shared" si="181"/>
        <v>4440.5109489051101</v>
      </c>
      <c r="I934" s="1465" t="s">
        <v>315</v>
      </c>
      <c r="J934" s="2362"/>
      <c r="K934" s="2362"/>
      <c r="L934" s="2364"/>
      <c r="M934" s="1973"/>
      <c r="N934" s="1973"/>
      <c r="O934" s="1471"/>
      <c r="P934" s="2330">
        <v>44883</v>
      </c>
      <c r="Q934" s="2313" t="s">
        <v>5503</v>
      </c>
      <c r="R934" s="1521">
        <v>28</v>
      </c>
      <c r="S934" s="1521">
        <f>AVERAGE(CPVTFC3SG0062!M15:N15)</f>
        <v>0.17075000000000001</v>
      </c>
      <c r="T934" s="1193">
        <f t="shared" ref="T934:T943" si="228">(S934-0.1)/0.0138*66</f>
        <v>338.36956521739137</v>
      </c>
      <c r="U934" s="2300" t="s">
        <v>314</v>
      </c>
      <c r="V934" s="558"/>
      <c r="W934" s="5">
        <v>1</v>
      </c>
    </row>
    <row r="935" spans="1:23" ht="15.75" thickBot="1" x14ac:dyDescent="0.3">
      <c r="A935" s="1523"/>
      <c r="B935" s="4840"/>
      <c r="C935" s="2160" t="s">
        <v>5448</v>
      </c>
      <c r="D935" s="2020"/>
      <c r="E935" s="2021"/>
      <c r="F935" s="2022"/>
      <c r="G935" s="2478"/>
      <c r="H935" s="2479"/>
      <c r="I935" s="4225"/>
      <c r="J935" s="2877"/>
      <c r="K935" s="2877"/>
      <c r="L935" s="2878"/>
      <c r="M935" s="1509"/>
      <c r="N935" s="1509"/>
      <c r="O935" s="2027"/>
      <c r="P935" s="3800">
        <v>44894</v>
      </c>
      <c r="Q935" s="1783" t="s">
        <v>5593</v>
      </c>
      <c r="R935" s="1783">
        <v>79</v>
      </c>
      <c r="S935" s="1783">
        <f>AVERAGE(CPVTFC3SG0081!E25:F25)</f>
        <v>0.28515000000000001</v>
      </c>
      <c r="T935" s="469">
        <f t="shared" ref="T935" si="229">(S935-0.1617)/0.0141*66</f>
        <v>577.85106382978722</v>
      </c>
      <c r="U935" s="1784" t="s">
        <v>314</v>
      </c>
      <c r="V935" s="558"/>
    </row>
    <row r="936" spans="1:23" x14ac:dyDescent="0.25">
      <c r="A936" s="174">
        <v>426</v>
      </c>
      <c r="B936" s="4859" t="s">
        <v>5524</v>
      </c>
      <c r="C936" s="1269" t="s">
        <v>868</v>
      </c>
      <c r="D936" s="115">
        <v>44832</v>
      </c>
      <c r="E936" s="388" t="s">
        <v>4931</v>
      </c>
      <c r="F936" s="444">
        <v>171</v>
      </c>
      <c r="G936" s="499">
        <f>AVERAGE(CPVTFC3SG0023!V24:W24)</f>
        <v>1.1165500000000002</v>
      </c>
      <c r="H936" s="117">
        <f>(G936-0.1164)/0.0127*50</f>
        <v>3937.5984251968512</v>
      </c>
      <c r="I936" s="1442" t="s">
        <v>315</v>
      </c>
      <c r="J936" s="1005"/>
      <c r="K936" s="1006"/>
      <c r="L936" s="959"/>
      <c r="M936" s="830"/>
      <c r="N936" s="831"/>
      <c r="O936" s="672"/>
      <c r="P936" s="1288"/>
      <c r="Q936" s="830"/>
      <c r="R936" s="830"/>
      <c r="S936" s="1271"/>
      <c r="T936" s="1271"/>
      <c r="U936" s="1271"/>
      <c r="V936" s="4581" t="s">
        <v>5599</v>
      </c>
      <c r="W936" s="5">
        <v>1</v>
      </c>
    </row>
    <row r="937" spans="1:23" ht="15.75" thickBot="1" x14ac:dyDescent="0.3">
      <c r="A937" s="450">
        <v>427</v>
      </c>
      <c r="B937" s="4859"/>
      <c r="C937" s="1277" t="s">
        <v>220</v>
      </c>
      <c r="D937" s="121">
        <v>44832</v>
      </c>
      <c r="E937" s="452" t="s">
        <v>4931</v>
      </c>
      <c r="F937" s="445">
        <v>172</v>
      </c>
      <c r="G937" s="453">
        <f>AVERAGE(CPVTFC3SG0023!X24:Y24)</f>
        <v>1.6834</v>
      </c>
      <c r="H937" s="123">
        <f>(G937-0.1164)/0.0127*50</f>
        <v>6169.2913385826769</v>
      </c>
      <c r="I937" s="1443" t="s">
        <v>315</v>
      </c>
      <c r="J937" s="967"/>
      <c r="K937" s="1022"/>
      <c r="L937" s="794"/>
      <c r="M937" s="969"/>
      <c r="N937" s="970"/>
      <c r="O937" s="657"/>
      <c r="P937" s="1586"/>
      <c r="Q937" s="969"/>
      <c r="R937" s="969"/>
      <c r="S937" s="1268"/>
      <c r="T937" s="1268"/>
      <c r="U937" s="1268"/>
      <c r="V937" s="4581" t="s">
        <v>5599</v>
      </c>
    </row>
    <row r="938" spans="1:23" x14ac:dyDescent="0.25">
      <c r="A938" s="456"/>
      <c r="B938" s="4843" t="s">
        <v>2995</v>
      </c>
      <c r="C938" s="1296" t="s">
        <v>868</v>
      </c>
      <c r="D938" s="87">
        <v>44887</v>
      </c>
      <c r="E938" s="2868" t="s">
        <v>5523</v>
      </c>
      <c r="F938" s="2824">
        <v>98</v>
      </c>
      <c r="G938" s="88">
        <f>AVERAGE(CPVTFC3SG0066!T12:U12)</f>
        <v>2.8069500000000001</v>
      </c>
      <c r="H938" s="89">
        <f t="shared" ref="H938:H941" si="230">(G938-0.1622)/0.0135*50</f>
        <v>9795.3703703703704</v>
      </c>
      <c r="I938" s="2869" t="s">
        <v>315</v>
      </c>
      <c r="J938" s="4352">
        <v>44895</v>
      </c>
      <c r="K938" s="479" t="s">
        <v>5572</v>
      </c>
      <c r="L938" s="479">
        <v>111</v>
      </c>
      <c r="M938" s="479">
        <f>AVERAGE(CPVTFC3SG0084!V14:W14)</f>
        <v>2.3577000000000004</v>
      </c>
      <c r="N938" s="4004">
        <f t="shared" ref="N938:N939" si="231">(M938-0.1318)/0.0134*400</f>
        <v>66444.776119402988</v>
      </c>
      <c r="O938" s="4353" t="s">
        <v>315</v>
      </c>
      <c r="P938" s="2336"/>
      <c r="Q938" s="2888"/>
      <c r="R938" s="835"/>
      <c r="S938" s="835"/>
      <c r="T938" s="661"/>
      <c r="U938" s="2889"/>
      <c r="V938" s="4878" t="s">
        <v>5600</v>
      </c>
    </row>
    <row r="939" spans="1:23" ht="15.75" thickBot="1" x14ac:dyDescent="0.3">
      <c r="A939" s="219"/>
      <c r="B939" s="4851"/>
      <c r="C939" s="1298" t="s">
        <v>220</v>
      </c>
      <c r="D939" s="220">
        <v>44887</v>
      </c>
      <c r="E939" s="2852" t="s">
        <v>5523</v>
      </c>
      <c r="F939" s="2757">
        <v>99</v>
      </c>
      <c r="G939" s="222">
        <f>AVERAGE(CPVTFC3SG0066!V12:W12)</f>
        <v>2.8027000000000002</v>
      </c>
      <c r="H939" s="218">
        <f t="shared" si="230"/>
        <v>9779.6296296296314</v>
      </c>
      <c r="I939" s="2845" t="s">
        <v>315</v>
      </c>
      <c r="J939" s="4346">
        <v>44895</v>
      </c>
      <c r="K939" s="560" t="s">
        <v>5572</v>
      </c>
      <c r="L939" s="560">
        <v>112</v>
      </c>
      <c r="M939" s="560">
        <f>AVERAGE(CPVTFC3SG0084!X14:Y14)</f>
        <v>0.44469999999999998</v>
      </c>
      <c r="N939" s="4016">
        <f t="shared" si="231"/>
        <v>9340.2985074626849</v>
      </c>
      <c r="O939" s="4365" t="s">
        <v>315</v>
      </c>
      <c r="P939" s="2111"/>
      <c r="Q939" s="2890"/>
      <c r="R939" s="787"/>
      <c r="S939" s="787"/>
      <c r="T939" s="662"/>
      <c r="U939" s="2833"/>
      <c r="V939" s="4876"/>
    </row>
    <row r="940" spans="1:23" x14ac:dyDescent="0.25">
      <c r="A940" s="531">
        <v>665</v>
      </c>
      <c r="B940" s="4838" t="s">
        <v>3210</v>
      </c>
      <c r="C940" s="1462" t="s">
        <v>868</v>
      </c>
      <c r="D940" s="676">
        <v>44833</v>
      </c>
      <c r="E940" s="1463" t="s">
        <v>4933</v>
      </c>
      <c r="F940" s="1624">
        <v>42</v>
      </c>
      <c r="G940" s="587">
        <f>AVERAGE(CPVTFC3SG0025!S17:T17)</f>
        <v>1.0626</v>
      </c>
      <c r="H940" s="553">
        <f t="shared" si="181"/>
        <v>3316.0583941605837</v>
      </c>
      <c r="I940" s="1465" t="s">
        <v>315</v>
      </c>
      <c r="J940" s="2362"/>
      <c r="K940" s="2362"/>
      <c r="L940" s="2364"/>
      <c r="M940" s="1973"/>
      <c r="N940" s="1973"/>
      <c r="O940" s="1471"/>
      <c r="P940" s="2047"/>
      <c r="Q940" s="1469"/>
      <c r="R940" s="1469"/>
      <c r="S940" s="1472"/>
      <c r="T940" s="1472"/>
      <c r="U940" s="1472"/>
      <c r="V940" s="287"/>
      <c r="W940" s="5">
        <v>1</v>
      </c>
    </row>
    <row r="941" spans="1:23" ht="15.75" thickBot="1" x14ac:dyDescent="0.3">
      <c r="A941" s="2842"/>
      <c r="B941" s="4840"/>
      <c r="C941" s="1298" t="s">
        <v>220</v>
      </c>
      <c r="D941" s="220">
        <v>44887</v>
      </c>
      <c r="E941" s="2852" t="s">
        <v>5523</v>
      </c>
      <c r="F941" s="2757">
        <v>100</v>
      </c>
      <c r="G941" s="222">
        <f>AVERAGE(CPVTFC3SG0066!X12:Y12)</f>
        <v>1.8578999999999999</v>
      </c>
      <c r="H941" s="218">
        <f t="shared" si="230"/>
        <v>6280.3703703703704</v>
      </c>
      <c r="I941" s="2845" t="s">
        <v>315</v>
      </c>
      <c r="J941" s="2362"/>
      <c r="K941" s="2362"/>
      <c r="L941" s="2364"/>
      <c r="M941" s="1973"/>
      <c r="N941" s="1973"/>
      <c r="O941" s="1471"/>
      <c r="P941" s="2047"/>
      <c r="Q941" s="1469"/>
      <c r="R941" s="1469"/>
      <c r="S941" s="1472"/>
      <c r="T941" s="1472"/>
      <c r="U941" s="2837"/>
      <c r="V941" s="287"/>
    </row>
    <row r="942" spans="1:23" ht="15.75" thickBot="1" x14ac:dyDescent="0.3">
      <c r="A942" s="1798">
        <v>666</v>
      </c>
      <c r="B942" s="2247" t="s">
        <v>3211</v>
      </c>
      <c r="C942" s="2247" t="s">
        <v>868</v>
      </c>
      <c r="D942" s="601">
        <v>44833</v>
      </c>
      <c r="E942" s="602" t="s">
        <v>4933</v>
      </c>
      <c r="F942" s="1425">
        <v>43</v>
      </c>
      <c r="G942" s="540">
        <f>AVERAGE(CPVTFC3SG0025!U17:V17)</f>
        <v>0.86650000000000005</v>
      </c>
      <c r="H942" s="603">
        <f t="shared" si="181"/>
        <v>2600.3649635036495</v>
      </c>
      <c r="I942" s="1426" t="s">
        <v>315</v>
      </c>
      <c r="J942" s="1427"/>
      <c r="K942" s="1427"/>
      <c r="L942" s="1428"/>
      <c r="M942" s="1429"/>
      <c r="N942" s="1429"/>
      <c r="O942" s="654"/>
      <c r="P942" s="2326">
        <v>44883</v>
      </c>
      <c r="Q942" s="2307" t="s">
        <v>5503</v>
      </c>
      <c r="R942" s="1312">
        <v>29</v>
      </c>
      <c r="S942" s="1312">
        <f>AVERAGE(CPVTFC3SG0062!O15:P15)</f>
        <v>0.12185000000000001</v>
      </c>
      <c r="T942" s="1313">
        <f t="shared" si="228"/>
        <v>104.50000000000004</v>
      </c>
      <c r="U942" s="2297" t="s">
        <v>314</v>
      </c>
      <c r="W942" s="5">
        <v>1</v>
      </c>
    </row>
    <row r="943" spans="1:23" ht="15.75" thickBot="1" x14ac:dyDescent="0.3">
      <c r="A943" s="1832">
        <v>667</v>
      </c>
      <c r="B943" s="2769" t="s">
        <v>3212</v>
      </c>
      <c r="C943" s="2769" t="s">
        <v>868</v>
      </c>
      <c r="D943" s="1808">
        <v>44833</v>
      </c>
      <c r="E943" s="1834" t="s">
        <v>4933</v>
      </c>
      <c r="F943" s="1810">
        <v>44</v>
      </c>
      <c r="G943" s="538">
        <f>AVERAGE(CPVTFC3SG0025!W17:X17)</f>
        <v>9.1899999999999996E-2</v>
      </c>
      <c r="H943" s="514">
        <f t="shared" si="181"/>
        <v>-226.64233576642334</v>
      </c>
      <c r="I943" s="2891" t="s">
        <v>314</v>
      </c>
      <c r="J943" s="2886"/>
      <c r="K943" s="2886"/>
      <c r="L943" s="859"/>
      <c r="M943" s="2017"/>
      <c r="N943" s="2017"/>
      <c r="O943" s="861"/>
      <c r="P943" s="2327">
        <v>44883</v>
      </c>
      <c r="Q943" s="2322" t="s">
        <v>5503</v>
      </c>
      <c r="R943" s="1810">
        <v>30</v>
      </c>
      <c r="S943" s="1810">
        <f>AVERAGE(CPVTFC3SG0062!Q15:R15)</f>
        <v>0.10885</v>
      </c>
      <c r="T943" s="1175">
        <f t="shared" si="228"/>
        <v>42.326086956521721</v>
      </c>
      <c r="U943" s="2299" t="s">
        <v>314</v>
      </c>
    </row>
    <row r="944" spans="1:23" x14ac:dyDescent="0.25">
      <c r="A944" s="456">
        <v>668</v>
      </c>
      <c r="B944" s="4843" t="s">
        <v>3213</v>
      </c>
      <c r="C944" s="1296" t="s">
        <v>868</v>
      </c>
      <c r="D944" s="87">
        <v>44833</v>
      </c>
      <c r="E944" s="458" t="s">
        <v>4933</v>
      </c>
      <c r="F944" s="88">
        <v>45</v>
      </c>
      <c r="G944" s="460">
        <f>AVERAGE(CPVTFC3SG0025!C19:D19)</f>
        <v>0.96750000000000003</v>
      </c>
      <c r="H944" s="461">
        <f t="shared" si="181"/>
        <v>2968.9781021897807</v>
      </c>
      <c r="I944" s="1460" t="s">
        <v>315</v>
      </c>
      <c r="J944" s="1437"/>
      <c r="K944" s="1437"/>
      <c r="L944" s="670"/>
      <c r="M944" s="721"/>
      <c r="N944" s="721"/>
      <c r="O944" s="721"/>
      <c r="P944" s="835"/>
      <c r="Q944" s="667"/>
      <c r="R944" s="667"/>
      <c r="S944" s="834"/>
      <c r="T944" s="834"/>
      <c r="U944" s="836"/>
      <c r="W944" s="5">
        <v>1</v>
      </c>
    </row>
    <row r="945" spans="1:23" ht="15.75" thickBot="1" x14ac:dyDescent="0.3">
      <c r="A945" s="219"/>
      <c r="B945" s="4851"/>
      <c r="C945" s="1298" t="s">
        <v>220</v>
      </c>
      <c r="D945" s="220">
        <v>44887</v>
      </c>
      <c r="E945" s="2852" t="s">
        <v>5523</v>
      </c>
      <c r="F945" s="2757">
        <v>101</v>
      </c>
      <c r="G945" s="222">
        <f>AVERAGE(CPVTFC3SG0066!B14:C14)</f>
        <v>2.3866000000000001</v>
      </c>
      <c r="H945" s="218">
        <f t="shared" ref="H945" si="232">(G945-0.1622)/0.0135*50</f>
        <v>8238.5185185185201</v>
      </c>
      <c r="I945" s="2845" t="s">
        <v>315</v>
      </c>
      <c r="J945" s="4367">
        <v>44895</v>
      </c>
      <c r="K945" s="4368" t="s">
        <v>5572</v>
      </c>
      <c r="L945" s="4368">
        <v>113</v>
      </c>
      <c r="M945" s="4368">
        <f>AVERAGE(CPVTFC3SG0084!B16:C16)</f>
        <v>0.23730000000000001</v>
      </c>
      <c r="N945" s="4369">
        <f t="shared" ref="N945" si="233">(M945-0.1318)/0.0134*400</f>
        <v>3149.2537313432836</v>
      </c>
      <c r="O945" s="4370" t="s">
        <v>315</v>
      </c>
      <c r="P945" s="787"/>
      <c r="Q945" s="668"/>
      <c r="R945" s="668"/>
      <c r="S945" s="786"/>
      <c r="T945" s="786"/>
      <c r="U945" s="788"/>
    </row>
    <row r="946" spans="1:23" x14ac:dyDescent="0.25">
      <c r="A946" s="86">
        <v>669</v>
      </c>
      <c r="B946" s="4843" t="s">
        <v>3214</v>
      </c>
      <c r="C946" s="1296" t="s">
        <v>868</v>
      </c>
      <c r="D946" s="87">
        <v>44833</v>
      </c>
      <c r="E946" s="458" t="s">
        <v>4933</v>
      </c>
      <c r="F946" s="459">
        <v>46</v>
      </c>
      <c r="G946" s="460">
        <f>AVERAGE(CPVTFC3SG0025!E19:F19)</f>
        <v>1.5455000000000001</v>
      </c>
      <c r="H946" s="461">
        <f t="shared" si="181"/>
        <v>5078.4671532846723</v>
      </c>
      <c r="I946" s="1460" t="s">
        <v>315</v>
      </c>
      <c r="J946" s="1019"/>
      <c r="K946" s="1020"/>
      <c r="L946" s="659"/>
      <c r="M946" s="667"/>
      <c r="N946" s="661"/>
      <c r="O946" s="721"/>
      <c r="P946" s="835"/>
      <c r="Q946" s="667"/>
      <c r="R946" s="667"/>
      <c r="S946" s="834"/>
      <c r="T946" s="834"/>
      <c r="U946" s="836"/>
      <c r="V946" s="4867" t="s">
        <v>1416</v>
      </c>
      <c r="W946" s="5">
        <v>1</v>
      </c>
    </row>
    <row r="947" spans="1:23" ht="15.75" thickBot="1" x14ac:dyDescent="0.3">
      <c r="A947" s="537"/>
      <c r="B947" s="4845"/>
      <c r="C947" s="317" t="s">
        <v>220</v>
      </c>
      <c r="D947" s="79">
        <v>44887</v>
      </c>
      <c r="E947" s="2867" t="s">
        <v>5523</v>
      </c>
      <c r="F947" s="2760">
        <v>102</v>
      </c>
      <c r="G947" s="80">
        <f>AVERAGE(CPVTFC3SG0066!D14:E14)</f>
        <v>2.8015999999999996</v>
      </c>
      <c r="H947" s="81">
        <f t="shared" ref="H947:H960" si="234">(G947-0.1622)/0.0135*50</f>
        <v>9775.5555555555547</v>
      </c>
      <c r="I947" s="2853" t="s">
        <v>315</v>
      </c>
      <c r="J947" s="4346">
        <v>44895</v>
      </c>
      <c r="K947" s="560" t="s">
        <v>5572</v>
      </c>
      <c r="L947" s="560">
        <v>114</v>
      </c>
      <c r="M947" s="560">
        <f>AVERAGE(CPVTFC3SG0084!D16:E16)</f>
        <v>1.3138000000000001</v>
      </c>
      <c r="N947" s="4016">
        <f t="shared" ref="N947" si="235">(M947-0.1318)/0.0134*400</f>
        <v>35283.582089552241</v>
      </c>
      <c r="O947" s="4365" t="s">
        <v>315</v>
      </c>
      <c r="P947" s="1586"/>
      <c r="Q947" s="969"/>
      <c r="R947" s="969"/>
      <c r="S947" s="1268"/>
      <c r="T947" s="1268"/>
      <c r="U947" s="2127"/>
      <c r="V947" s="4701"/>
    </row>
    <row r="948" spans="1:23" x14ac:dyDescent="0.25">
      <c r="A948" s="456">
        <v>670</v>
      </c>
      <c r="B948" s="4843" t="s">
        <v>3215</v>
      </c>
      <c r="C948" s="1296" t="s">
        <v>868</v>
      </c>
      <c r="D948" s="87">
        <v>44833</v>
      </c>
      <c r="E948" s="458" t="s">
        <v>4933</v>
      </c>
      <c r="F948" s="459">
        <v>47</v>
      </c>
      <c r="G948" s="460">
        <f>AVERAGE(CPVTFC3SG0025!G19:H19)</f>
        <v>0.91425000000000001</v>
      </c>
      <c r="H948" s="461">
        <f t="shared" si="181"/>
        <v>2774.63503649635</v>
      </c>
      <c r="I948" s="1460" t="s">
        <v>315</v>
      </c>
      <c r="J948" s="1437"/>
      <c r="K948" s="1437"/>
      <c r="L948" s="670"/>
      <c r="M948" s="721"/>
      <c r="N948" s="721"/>
      <c r="O948" s="721"/>
      <c r="P948" s="835"/>
      <c r="Q948" s="667"/>
      <c r="R948" s="667"/>
      <c r="S948" s="834"/>
      <c r="T948" s="834"/>
      <c r="U948" s="836"/>
      <c r="V948" s="4867" t="s">
        <v>1416</v>
      </c>
      <c r="W948" s="5">
        <v>1</v>
      </c>
    </row>
    <row r="949" spans="1:23" ht="15.75" thickBot="1" x14ac:dyDescent="0.3">
      <c r="A949" s="219"/>
      <c r="B949" s="4851"/>
      <c r="C949" s="1298" t="s">
        <v>220</v>
      </c>
      <c r="D949" s="220">
        <v>44887</v>
      </c>
      <c r="E949" s="2852" t="s">
        <v>5523</v>
      </c>
      <c r="F949" s="2757">
        <v>103</v>
      </c>
      <c r="G949" s="222">
        <f>AVERAGE(CPVTFC3SG0066!F14:G14)</f>
        <v>2.8440000000000003</v>
      </c>
      <c r="H949" s="218">
        <f t="shared" si="234"/>
        <v>9932.5925925925949</v>
      </c>
      <c r="I949" s="2845" t="s">
        <v>315</v>
      </c>
      <c r="J949" s="4346">
        <v>44895</v>
      </c>
      <c r="K949" s="560" t="s">
        <v>5572</v>
      </c>
      <c r="L949" s="560">
        <v>115</v>
      </c>
      <c r="M949" s="560">
        <f>AVERAGE(CPVTFC3SG0084!F16:G16)</f>
        <v>2.0444</v>
      </c>
      <c r="N949" s="4016">
        <f t="shared" ref="N949:N953" si="236">(M949-0.1318)/0.0134*400</f>
        <v>57092.537313432833</v>
      </c>
      <c r="O949" s="4365" t="s">
        <v>315</v>
      </c>
      <c r="P949" s="787"/>
      <c r="Q949" s="668"/>
      <c r="R949" s="668"/>
      <c r="S949" s="786"/>
      <c r="T949" s="786"/>
      <c r="U949" s="788"/>
      <c r="V949" s="4701"/>
    </row>
    <row r="950" spans="1:23" x14ac:dyDescent="0.25">
      <c r="A950" s="86">
        <v>671</v>
      </c>
      <c r="B950" s="4843" t="s">
        <v>3216</v>
      </c>
      <c r="C950" s="1296" t="s">
        <v>868</v>
      </c>
      <c r="D950" s="87">
        <v>44833</v>
      </c>
      <c r="E950" s="458" t="s">
        <v>4933</v>
      </c>
      <c r="F950" s="88">
        <v>48</v>
      </c>
      <c r="G950" s="460">
        <f>AVERAGE(CPVTFC3SG0025!I19:J19)</f>
        <v>0.93464999999999998</v>
      </c>
      <c r="H950" s="461">
        <f t="shared" si="181"/>
        <v>2849.0875912408756</v>
      </c>
      <c r="I950" s="1460" t="s">
        <v>315</v>
      </c>
      <c r="J950" s="1437"/>
      <c r="K950" s="1437"/>
      <c r="L950" s="670"/>
      <c r="M950" s="721"/>
      <c r="N950" s="721"/>
      <c r="O950" s="721"/>
      <c r="P950" s="835"/>
      <c r="Q950" s="667"/>
      <c r="R950" s="667"/>
      <c r="S950" s="834"/>
      <c r="T950" s="834"/>
      <c r="U950" s="836"/>
      <c r="V950" s="4867" t="s">
        <v>1416</v>
      </c>
      <c r="W950" s="5">
        <v>1</v>
      </c>
    </row>
    <row r="951" spans="1:23" ht="15.75" thickBot="1" x14ac:dyDescent="0.3">
      <c r="A951" s="516"/>
      <c r="B951" s="4851"/>
      <c r="C951" s="1298" t="s">
        <v>220</v>
      </c>
      <c r="D951" s="220">
        <v>44887</v>
      </c>
      <c r="E951" s="2852" t="s">
        <v>5523</v>
      </c>
      <c r="F951" s="2757">
        <v>104</v>
      </c>
      <c r="G951" s="222">
        <f>AVERAGE(CPVTFC3SG0066!H14:I14)</f>
        <v>2.8334000000000001</v>
      </c>
      <c r="H951" s="218">
        <f t="shared" si="234"/>
        <v>9893.3333333333339</v>
      </c>
      <c r="I951" s="2845" t="s">
        <v>315</v>
      </c>
      <c r="J951" s="4346">
        <v>44895</v>
      </c>
      <c r="K951" s="560" t="s">
        <v>5572</v>
      </c>
      <c r="L951" s="560">
        <v>116</v>
      </c>
      <c r="M951" s="560">
        <f>AVERAGE(CPVTFC3SG0084!H16:I16)</f>
        <v>1.2206999999999999</v>
      </c>
      <c r="N951" s="4016">
        <f t="shared" si="236"/>
        <v>32504.477611940296</v>
      </c>
      <c r="O951" s="4365" t="s">
        <v>315</v>
      </c>
      <c r="P951" s="787"/>
      <c r="Q951" s="668"/>
      <c r="R951" s="668"/>
      <c r="S951" s="786"/>
      <c r="T951" s="786"/>
      <c r="U951" s="788"/>
      <c r="V951" s="4701"/>
    </row>
    <row r="952" spans="1:23" x14ac:dyDescent="0.25">
      <c r="A952" s="456">
        <v>672</v>
      </c>
      <c r="B952" s="4843" t="s">
        <v>3217</v>
      </c>
      <c r="C952" s="1296" t="s">
        <v>868</v>
      </c>
      <c r="D952" s="87">
        <v>44833</v>
      </c>
      <c r="E952" s="458" t="s">
        <v>4933</v>
      </c>
      <c r="F952" s="459">
        <v>49</v>
      </c>
      <c r="G952" s="460">
        <f>AVERAGE(CPVTFC3SG0025!K19:L19)</f>
        <v>2.5994000000000002</v>
      </c>
      <c r="H952" s="461">
        <f t="shared" si="181"/>
        <v>8924.8175182481755</v>
      </c>
      <c r="I952" s="1460" t="s">
        <v>315</v>
      </c>
      <c r="J952" s="4373">
        <v>44895</v>
      </c>
      <c r="K952" s="1357" t="s">
        <v>5572</v>
      </c>
      <c r="L952" s="1357">
        <v>117</v>
      </c>
      <c r="M952" s="1357">
        <f>AVERAGE(CPVTFC3SG0084!J16:K16)</f>
        <v>0.29135</v>
      </c>
      <c r="N952" s="4374">
        <f t="shared" si="236"/>
        <v>4762.686567164179</v>
      </c>
      <c r="O952" s="4375" t="s">
        <v>315</v>
      </c>
      <c r="P952" s="835"/>
      <c r="Q952" s="667"/>
      <c r="R952" s="667"/>
      <c r="S952" s="834"/>
      <c r="T952" s="834"/>
      <c r="U952" s="836"/>
      <c r="W952" s="5">
        <v>1</v>
      </c>
    </row>
    <row r="953" spans="1:23" ht="15.75" thickBot="1" x14ac:dyDescent="0.3">
      <c r="A953" s="598"/>
      <c r="B953" s="4845"/>
      <c r="C953" s="317" t="s">
        <v>220</v>
      </c>
      <c r="D953" s="79">
        <v>44887</v>
      </c>
      <c r="E953" s="2867" t="s">
        <v>5523</v>
      </c>
      <c r="F953" s="2760">
        <v>105</v>
      </c>
      <c r="G953" s="80">
        <f>AVERAGE(CPVTFC3SG0066!J14:K14)</f>
        <v>2.6052</v>
      </c>
      <c r="H953" s="81">
        <f t="shared" si="234"/>
        <v>9048.1481481481478</v>
      </c>
      <c r="I953" s="2853" t="s">
        <v>315</v>
      </c>
      <c r="J953" s="4367">
        <v>44895</v>
      </c>
      <c r="K953" s="4368" t="s">
        <v>5572</v>
      </c>
      <c r="L953" s="4368">
        <v>118</v>
      </c>
      <c r="M953" s="4368">
        <f>AVERAGE(CPVTFC3SG0084!L16:M16)</f>
        <v>0.24880000000000002</v>
      </c>
      <c r="N953" s="4369">
        <f t="shared" si="236"/>
        <v>3492.5373134328361</v>
      </c>
      <c r="O953" s="4370" t="s">
        <v>315</v>
      </c>
      <c r="P953" s="1586"/>
      <c r="Q953" s="969"/>
      <c r="R953" s="969"/>
      <c r="S953" s="1268"/>
      <c r="T953" s="1268"/>
      <c r="U953" s="2127"/>
    </row>
    <row r="954" spans="1:23" x14ac:dyDescent="0.25">
      <c r="A954" s="86"/>
      <c r="B954" s="4838" t="s">
        <v>5504</v>
      </c>
      <c r="C954" s="1296" t="s">
        <v>868</v>
      </c>
      <c r="D954" s="87">
        <v>44887</v>
      </c>
      <c r="E954" s="2868" t="s">
        <v>5523</v>
      </c>
      <c r="F954" s="2824">
        <v>106</v>
      </c>
      <c r="G954" s="88">
        <f>AVERAGE(CPVTFC3SG0066!L14:M14)</f>
        <v>1.80955</v>
      </c>
      <c r="H954" s="89">
        <f t="shared" si="234"/>
        <v>6101.2962962962956</v>
      </c>
      <c r="I954" s="2869" t="s">
        <v>315</v>
      </c>
      <c r="J954" s="806"/>
      <c r="K954" s="806"/>
      <c r="L954" s="809"/>
      <c r="M954" s="721"/>
      <c r="N954" s="721"/>
      <c r="O954" s="721"/>
      <c r="P954" s="2329">
        <v>44883</v>
      </c>
      <c r="Q954" s="2311" t="s">
        <v>5503</v>
      </c>
      <c r="R954" s="492">
        <v>31</v>
      </c>
      <c r="S954" s="492">
        <f>AVERAGE(CPVTFC3SG0062!S15:T15)</f>
        <v>0.20135</v>
      </c>
      <c r="T954" s="622">
        <f t="shared" ref="T954" si="237">(S954-0.1)/0.0138*66</f>
        <v>484.71739130434781</v>
      </c>
      <c r="U954" s="2302" t="s">
        <v>314</v>
      </c>
    </row>
    <row r="955" spans="1:23" x14ac:dyDescent="0.25">
      <c r="A955" s="596"/>
      <c r="B955" s="4839"/>
      <c r="C955" s="330" t="s">
        <v>5448</v>
      </c>
      <c r="D955" s="1149"/>
      <c r="E955" s="4227"/>
      <c r="F955" s="3875"/>
      <c r="G955" s="645"/>
      <c r="H955" s="646"/>
      <c r="I955" s="4228"/>
      <c r="J955" s="841"/>
      <c r="K955" s="841"/>
      <c r="L955" s="842"/>
      <c r="M955" s="642"/>
      <c r="N955" s="642"/>
      <c r="O955" s="642"/>
      <c r="P955" s="267">
        <v>44894</v>
      </c>
      <c r="Q955" s="268" t="s">
        <v>5593</v>
      </c>
      <c r="R955" s="268">
        <v>80</v>
      </c>
      <c r="S955" s="268">
        <f>AVERAGE(CPVTFC3SG0081!G25:H25)</f>
        <v>0.32829999999999998</v>
      </c>
      <c r="T955" s="343">
        <f t="shared" ref="T955:T956" si="238">(S955-0.1617)/0.0141*66</f>
        <v>779.82978723404233</v>
      </c>
      <c r="U955" s="1781" t="s">
        <v>314</v>
      </c>
    </row>
    <row r="956" spans="1:23" ht="15.75" thickBot="1" x14ac:dyDescent="0.3">
      <c r="A956" s="516"/>
      <c r="B956" s="4840"/>
      <c r="C956" s="1298" t="s">
        <v>863</v>
      </c>
      <c r="D956" s="1383"/>
      <c r="E956" s="4229"/>
      <c r="F956" s="3118"/>
      <c r="G956" s="668"/>
      <c r="H956" s="662"/>
      <c r="I956" s="4230"/>
      <c r="J956" s="815"/>
      <c r="K956" s="815"/>
      <c r="L956" s="816"/>
      <c r="M956" s="778"/>
      <c r="N956" s="778"/>
      <c r="O956" s="778"/>
      <c r="P956" s="3800">
        <v>44894</v>
      </c>
      <c r="Q956" s="1783" t="s">
        <v>5593</v>
      </c>
      <c r="R956" s="1783">
        <v>81</v>
      </c>
      <c r="S956" s="1783">
        <f>AVERAGE(CPVTFC3SG0081!I25:J25)</f>
        <v>0.29120000000000001</v>
      </c>
      <c r="T956" s="469">
        <f t="shared" si="238"/>
        <v>606.17021276595756</v>
      </c>
      <c r="U956" s="1784" t="s">
        <v>314</v>
      </c>
    </row>
    <row r="957" spans="1:23" x14ac:dyDescent="0.25">
      <c r="A957" s="592">
        <v>673</v>
      </c>
      <c r="B957" s="4839" t="s">
        <v>3218</v>
      </c>
      <c r="C957" s="1172" t="s">
        <v>868</v>
      </c>
      <c r="D957" s="125">
        <v>44833</v>
      </c>
      <c r="E957" s="390" t="s">
        <v>4933</v>
      </c>
      <c r="F957" s="449">
        <v>50</v>
      </c>
      <c r="G957" s="502">
        <f>AVERAGE(CPVTFC3SG0025!M19:N19)</f>
        <v>1.4127999999999998</v>
      </c>
      <c r="H957" s="503">
        <f t="shared" si="181"/>
        <v>4594.1605839416052</v>
      </c>
      <c r="I957" s="2851" t="s">
        <v>315</v>
      </c>
      <c r="J957" s="1005"/>
      <c r="K957" s="1006"/>
      <c r="L957" s="959"/>
      <c r="M957" s="830"/>
      <c r="N957" s="831"/>
      <c r="O957" s="656"/>
      <c r="P957" s="1288"/>
      <c r="Q957" s="830"/>
      <c r="R957" s="830"/>
      <c r="S957" s="1271"/>
      <c r="T957" s="1271"/>
      <c r="U957" s="2131"/>
      <c r="W957" s="5">
        <v>1</v>
      </c>
    </row>
    <row r="958" spans="1:23" ht="15.75" thickBot="1" x14ac:dyDescent="0.3">
      <c r="A958" s="537"/>
      <c r="B958" s="4839"/>
      <c r="C958" s="317" t="s">
        <v>220</v>
      </c>
      <c r="D958" s="79">
        <v>44887</v>
      </c>
      <c r="E958" s="2867" t="s">
        <v>5523</v>
      </c>
      <c r="F958" s="2760">
        <v>107</v>
      </c>
      <c r="G958" s="80">
        <f>AVERAGE(CPVTFC3SG0066!N14:O14)</f>
        <v>1.5584</v>
      </c>
      <c r="H958" s="81">
        <f t="shared" si="234"/>
        <v>5171.1111111111113</v>
      </c>
      <c r="I958" s="2853" t="s">
        <v>315</v>
      </c>
      <c r="J958" s="967"/>
      <c r="K958" s="1022"/>
      <c r="L958" s="794"/>
      <c r="M958" s="969"/>
      <c r="N958" s="970"/>
      <c r="O958" s="650"/>
      <c r="P958" s="1586"/>
      <c r="Q958" s="969"/>
      <c r="R958" s="969"/>
      <c r="S958" s="1268"/>
      <c r="T958" s="1268"/>
      <c r="U958" s="2127"/>
    </row>
    <row r="959" spans="1:23" x14ac:dyDescent="0.25">
      <c r="A959" s="456">
        <v>674</v>
      </c>
      <c r="B959" s="4843" t="s">
        <v>3219</v>
      </c>
      <c r="C959" s="1296" t="s">
        <v>868</v>
      </c>
      <c r="D959" s="87">
        <v>44833</v>
      </c>
      <c r="E959" s="458" t="s">
        <v>4933</v>
      </c>
      <c r="F959" s="88">
        <v>51</v>
      </c>
      <c r="G959" s="460">
        <f>AVERAGE(CPVTFC3SG0025!O19:P19)</f>
        <v>1.1755</v>
      </c>
      <c r="H959" s="461">
        <f t="shared" si="181"/>
        <v>3728.1021897810219</v>
      </c>
      <c r="I959" s="1460" t="s">
        <v>315</v>
      </c>
      <c r="J959" s="1019"/>
      <c r="K959" s="1020"/>
      <c r="L959" s="659"/>
      <c r="M959" s="667"/>
      <c r="N959" s="661"/>
      <c r="O959" s="721"/>
      <c r="P959" s="834"/>
      <c r="Q959" s="834"/>
      <c r="R959" s="834"/>
      <c r="S959" s="834"/>
      <c r="T959" s="834"/>
      <c r="U959" s="836"/>
      <c r="W959" s="5">
        <v>1</v>
      </c>
    </row>
    <row r="960" spans="1:23" ht="15.75" thickBot="1" x14ac:dyDescent="0.3">
      <c r="A960" s="219"/>
      <c r="B960" s="4851"/>
      <c r="C960" s="1298" t="s">
        <v>220</v>
      </c>
      <c r="D960" s="220">
        <v>44887</v>
      </c>
      <c r="E960" s="2852" t="s">
        <v>5523</v>
      </c>
      <c r="F960" s="2757">
        <v>108</v>
      </c>
      <c r="G960" s="222">
        <f>AVERAGE(CPVTFC3SG0066!P14:Q14)</f>
        <v>2.7021000000000002</v>
      </c>
      <c r="H960" s="218">
        <f t="shared" si="234"/>
        <v>9407.0370370370383</v>
      </c>
      <c r="I960" s="2845" t="s">
        <v>315</v>
      </c>
      <c r="J960" s="4346">
        <v>44895</v>
      </c>
      <c r="K960" s="560" t="s">
        <v>5572</v>
      </c>
      <c r="L960" s="560">
        <v>119</v>
      </c>
      <c r="M960" s="560">
        <f>AVERAGE(CPVTFC3SG0084!N16:O16)</f>
        <v>0.54400000000000004</v>
      </c>
      <c r="N960" s="4016">
        <f t="shared" ref="N960" si="239">(M960-0.1318)/0.0134*400</f>
        <v>12304.477611940298</v>
      </c>
      <c r="O960" s="4365" t="s">
        <v>315</v>
      </c>
      <c r="P960" s="787"/>
      <c r="Q960" s="668"/>
      <c r="R960" s="668"/>
      <c r="S960" s="786"/>
      <c r="T960" s="786"/>
      <c r="U960" s="788"/>
    </row>
    <row r="961" spans="1:23" x14ac:dyDescent="0.25">
      <c r="A961" s="592">
        <v>675</v>
      </c>
      <c r="B961" s="4855" t="s">
        <v>3220</v>
      </c>
      <c r="C961" s="1172" t="s">
        <v>868</v>
      </c>
      <c r="D961" s="125">
        <v>44833</v>
      </c>
      <c r="E961" s="390" t="s">
        <v>4933</v>
      </c>
      <c r="F961" s="449">
        <v>52</v>
      </c>
      <c r="G961" s="502">
        <f>AVERAGE(CPVTFC3SG0025!Q19:R19)</f>
        <v>1.02725</v>
      </c>
      <c r="H961" s="503">
        <f t="shared" si="181"/>
        <v>3187.0437956204378</v>
      </c>
      <c r="I961" s="2851" t="s">
        <v>315</v>
      </c>
      <c r="J961" s="1005"/>
      <c r="K961" s="1006"/>
      <c r="L961" s="959"/>
      <c r="M961" s="830"/>
      <c r="N961" s="831"/>
      <c r="O961" s="656"/>
      <c r="P961" s="2331">
        <v>44881</v>
      </c>
      <c r="Q961" s="4502" t="s">
        <v>5476</v>
      </c>
      <c r="R961" s="84">
        <v>136</v>
      </c>
      <c r="S961" s="84">
        <f>AVERAGE(CPVTFC3SG0057!X18:Y18)</f>
        <v>0.14279999999999998</v>
      </c>
      <c r="T961" s="85">
        <f t="shared" ref="T961" si="240">(S961-0.128)/0.0135*66</f>
        <v>72.355555555555455</v>
      </c>
      <c r="U961" s="4503" t="s">
        <v>314</v>
      </c>
      <c r="V961" s="4879" t="s">
        <v>1416</v>
      </c>
      <c r="W961" s="5">
        <v>1</v>
      </c>
    </row>
    <row r="962" spans="1:23" x14ac:dyDescent="0.25">
      <c r="A962" s="592"/>
      <c r="B962" s="4855"/>
      <c r="C962" s="1172" t="s">
        <v>5448</v>
      </c>
      <c r="D962" s="1286"/>
      <c r="E962" s="1287"/>
      <c r="F962" s="1288"/>
      <c r="G962" s="1365"/>
      <c r="H962" s="1367"/>
      <c r="I962" s="4504"/>
      <c r="J962" s="1005"/>
      <c r="K962" s="1006"/>
      <c r="L962" s="959"/>
      <c r="M962" s="830"/>
      <c r="N962" s="831"/>
      <c r="O962" s="656"/>
      <c r="P962" s="4242">
        <v>44895</v>
      </c>
      <c r="Q962" s="275" t="s">
        <v>5570</v>
      </c>
      <c r="R962" s="275">
        <v>62</v>
      </c>
      <c r="S962" s="275">
        <f>AVERAGE(CPVTFC3SG0083!O21:P21)</f>
        <v>0.20294999999999999</v>
      </c>
      <c r="T962" s="4026">
        <f t="shared" ref="T962" si="241">(S962-0.15)/0.0138*66</f>
        <v>253.2391304347826</v>
      </c>
      <c r="U962" s="4511" t="s">
        <v>314</v>
      </c>
      <c r="V962" s="4691"/>
    </row>
    <row r="963" spans="1:23" x14ac:dyDescent="0.25">
      <c r="A963" s="596"/>
      <c r="B963" s="4844"/>
      <c r="C963" s="330" t="s">
        <v>863</v>
      </c>
      <c r="D963" s="1149"/>
      <c r="E963" s="1264"/>
      <c r="F963" s="695"/>
      <c r="G963" s="892"/>
      <c r="H963" s="894"/>
      <c r="I963" s="1439"/>
      <c r="J963" s="875"/>
      <c r="K963" s="876"/>
      <c r="L963" s="877"/>
      <c r="M963" s="645"/>
      <c r="N963" s="646"/>
      <c r="O963" s="642"/>
      <c r="P963" s="2340">
        <v>44881</v>
      </c>
      <c r="Q963" s="2355" t="s">
        <v>5476</v>
      </c>
      <c r="R963" s="7">
        <v>137</v>
      </c>
      <c r="S963" s="7">
        <f>AVERAGE(CPVTFC3SG0057!B20:C20)</f>
        <v>9.4600000000000004E-2</v>
      </c>
      <c r="T963" s="13">
        <f t="shared" ref="T963:T964" si="242">(S963-0.128)/0.0135*66</f>
        <v>-163.28888888888886</v>
      </c>
      <c r="U963" s="1406" t="s">
        <v>314</v>
      </c>
      <c r="V963" s="4691"/>
    </row>
    <row r="964" spans="1:23" ht="15.75" thickBot="1" x14ac:dyDescent="0.3">
      <c r="A964" s="537"/>
      <c r="B964" s="4845"/>
      <c r="C964" s="317" t="s">
        <v>220</v>
      </c>
      <c r="D964" s="79">
        <v>44887</v>
      </c>
      <c r="E964" s="2867" t="s">
        <v>5523</v>
      </c>
      <c r="F964" s="2760">
        <v>109</v>
      </c>
      <c r="G964" s="80">
        <f>AVERAGE(CPVTFC3SG0066!R14:S14)</f>
        <v>2.83135</v>
      </c>
      <c r="H964" s="81">
        <f t="shared" ref="H964:H966" si="243">(G964-0.1622)/0.0135*50</f>
        <v>9885.7407407407409</v>
      </c>
      <c r="I964" s="2853" t="s">
        <v>315</v>
      </c>
      <c r="J964" s="4346">
        <v>44895</v>
      </c>
      <c r="K964" s="560" t="s">
        <v>5572</v>
      </c>
      <c r="L964" s="560">
        <v>120</v>
      </c>
      <c r="M964" s="560">
        <f>AVERAGE(CPVTFC3SG0084!P16:Q16)</f>
        <v>1.7513000000000001</v>
      </c>
      <c r="N964" s="4016">
        <f t="shared" ref="N964:N966" si="244">(M964-0.1318)/0.0134*400</f>
        <v>48343.283582089556</v>
      </c>
      <c r="O964" s="4365" t="s">
        <v>315</v>
      </c>
      <c r="P964" s="1785">
        <v>44881</v>
      </c>
      <c r="Q964" s="4231" t="s">
        <v>5476</v>
      </c>
      <c r="R964" s="80">
        <v>138</v>
      </c>
      <c r="S964" s="80">
        <f>AVERAGE(CPVTFC3SG0057!D20:E20)</f>
        <v>2.0189500000000002</v>
      </c>
      <c r="T964" s="81">
        <f t="shared" si="242"/>
        <v>9244.6444444444442</v>
      </c>
      <c r="U964" s="4232" t="s">
        <v>315</v>
      </c>
      <c r="V964" s="4692"/>
    </row>
    <row r="965" spans="1:23" x14ac:dyDescent="0.25">
      <c r="A965" s="456">
        <v>676</v>
      </c>
      <c r="B965" s="4843" t="s">
        <v>3221</v>
      </c>
      <c r="C965" s="1296" t="s">
        <v>868</v>
      </c>
      <c r="D965" s="87">
        <v>44833</v>
      </c>
      <c r="E965" s="458" t="s">
        <v>4933</v>
      </c>
      <c r="F965" s="459">
        <v>53</v>
      </c>
      <c r="G965" s="460">
        <f>AVERAGE(CPVTFC3SG0025!S19:T19)</f>
        <v>2.6789500000000004</v>
      </c>
      <c r="H965" s="461">
        <f t="shared" si="181"/>
        <v>9215.1459854014611</v>
      </c>
      <c r="I965" s="1460" t="s">
        <v>315</v>
      </c>
      <c r="J965" s="4352">
        <v>44895</v>
      </c>
      <c r="K965" s="479" t="s">
        <v>5572</v>
      </c>
      <c r="L965" s="479">
        <v>121</v>
      </c>
      <c r="M965" s="479">
        <f>AVERAGE(CPVTFC3SG0084!R16:S16)</f>
        <v>0.47055000000000002</v>
      </c>
      <c r="N965" s="4004">
        <f t="shared" si="244"/>
        <v>10111.940298507463</v>
      </c>
      <c r="O965" s="4353" t="s">
        <v>315</v>
      </c>
      <c r="P965" s="835"/>
      <c r="Q965" s="667"/>
      <c r="R965" s="667"/>
      <c r="S965" s="834"/>
      <c r="T965" s="834"/>
      <c r="U965" s="836"/>
      <c r="W965" s="5">
        <v>1</v>
      </c>
    </row>
    <row r="966" spans="1:23" ht="15.75" thickBot="1" x14ac:dyDescent="0.3">
      <c r="A966" s="219"/>
      <c r="B966" s="4851"/>
      <c r="C966" s="1298" t="s">
        <v>220</v>
      </c>
      <c r="D966" s="220">
        <v>44887</v>
      </c>
      <c r="E966" s="2852" t="s">
        <v>5523</v>
      </c>
      <c r="F966" s="2757">
        <v>110</v>
      </c>
      <c r="G966" s="222">
        <f>AVERAGE(CPVTFC3SG0066!T14:U14)</f>
        <v>2.3516500000000002</v>
      </c>
      <c r="H966" s="218">
        <f t="shared" si="243"/>
        <v>8109.0740740740757</v>
      </c>
      <c r="I966" s="2845" t="s">
        <v>315</v>
      </c>
      <c r="J966" s="4367">
        <v>44895</v>
      </c>
      <c r="K966" s="4368" t="s">
        <v>5572</v>
      </c>
      <c r="L966" s="4368">
        <v>122</v>
      </c>
      <c r="M966" s="4368">
        <f>AVERAGE(CPVTFC3SG0084!T16:U16)</f>
        <v>0.32</v>
      </c>
      <c r="N966" s="4369">
        <f t="shared" si="244"/>
        <v>5617.9104477611945</v>
      </c>
      <c r="O966" s="4370" t="s">
        <v>315</v>
      </c>
      <c r="P966" s="787"/>
      <c r="Q966" s="668"/>
      <c r="R966" s="668"/>
      <c r="S966" s="786"/>
      <c r="T966" s="786"/>
      <c r="U966" s="788"/>
    </row>
    <row r="967" spans="1:23" x14ac:dyDescent="0.25">
      <c r="A967" s="508">
        <v>677</v>
      </c>
      <c r="B967" s="4843" t="s">
        <v>3222</v>
      </c>
      <c r="C967" s="1297" t="s">
        <v>868</v>
      </c>
      <c r="D967" s="490">
        <v>44833</v>
      </c>
      <c r="E967" s="491" t="s">
        <v>4933</v>
      </c>
      <c r="F967" s="589">
        <v>54</v>
      </c>
      <c r="G967" s="493">
        <f>AVERAGE(CPVTFC3SG0025!U19:V19)</f>
        <v>9.9049999999999999E-2</v>
      </c>
      <c r="H967" s="494">
        <f t="shared" si="181"/>
        <v>-200.54744525547443</v>
      </c>
      <c r="I967" s="2883" t="s">
        <v>314</v>
      </c>
      <c r="J967" s="1019"/>
      <c r="K967" s="1020"/>
      <c r="L967" s="659"/>
      <c r="M967" s="667"/>
      <c r="N967" s="661"/>
      <c r="O967" s="721"/>
      <c r="P967" s="2329">
        <v>44881</v>
      </c>
      <c r="Q967" s="2184" t="s">
        <v>5476</v>
      </c>
      <c r="R967" s="589">
        <v>139</v>
      </c>
      <c r="S967" s="589">
        <f>AVERAGE(CPVTFC3SG0057!F20:G20)</f>
        <v>0.1119</v>
      </c>
      <c r="T967" s="622">
        <f t="shared" ref="T967:T968" si="245">(S967-0.128)/0.0135*66</f>
        <v>-78.711111111111123</v>
      </c>
      <c r="U967" s="1387" t="s">
        <v>314</v>
      </c>
      <c r="V967" s="4879" t="s">
        <v>1416</v>
      </c>
    </row>
    <row r="968" spans="1:23" x14ac:dyDescent="0.25">
      <c r="A968" s="585"/>
      <c r="B968" s="4844"/>
      <c r="C968" s="320" t="s">
        <v>5448</v>
      </c>
      <c r="D968" s="1149"/>
      <c r="E968" s="1264"/>
      <c r="F968" s="645"/>
      <c r="G968" s="892"/>
      <c r="H968" s="894"/>
      <c r="I968" s="1534"/>
      <c r="J968" s="875"/>
      <c r="K968" s="876"/>
      <c r="L968" s="877"/>
      <c r="M968" s="645"/>
      <c r="N968" s="646"/>
      <c r="O968" s="642"/>
      <c r="P968" s="2340">
        <v>44881</v>
      </c>
      <c r="Q968" s="2355" t="s">
        <v>5476</v>
      </c>
      <c r="R968" s="7">
        <v>140</v>
      </c>
      <c r="S968" s="7">
        <f>AVERAGE(CPVTFC3SG0057!H20:I20)</f>
        <v>0.18765000000000001</v>
      </c>
      <c r="T968" s="13">
        <f t="shared" si="245"/>
        <v>291.62222222222226</v>
      </c>
      <c r="U968" s="1406" t="s">
        <v>314</v>
      </c>
      <c r="V968" s="4691"/>
    </row>
    <row r="969" spans="1:23" x14ac:dyDescent="0.25">
      <c r="A969" s="498"/>
      <c r="B969" s="4845"/>
      <c r="C969" s="302" t="s">
        <v>863</v>
      </c>
      <c r="D969" s="2084"/>
      <c r="E969" s="2085"/>
      <c r="F969" s="969"/>
      <c r="G969" s="1391"/>
      <c r="H969" s="1393"/>
      <c r="I969" s="4514"/>
      <c r="J969" s="967"/>
      <c r="K969" s="1022"/>
      <c r="L969" s="794"/>
      <c r="M969" s="969"/>
      <c r="N969" s="970"/>
      <c r="O969" s="650"/>
      <c r="P969" s="4242">
        <v>44895</v>
      </c>
      <c r="Q969" s="275" t="s">
        <v>5570</v>
      </c>
      <c r="R969" s="275">
        <v>63</v>
      </c>
      <c r="S969" s="275">
        <f>AVERAGE(CPVTFC3SG0083!Q21:R21)</f>
        <v>0.35135</v>
      </c>
      <c r="T969" s="4026">
        <f t="shared" ref="T969:T970" si="246">(S969-0.15)/0.0138*66</f>
        <v>962.97826086956525</v>
      </c>
      <c r="U969" s="4511" t="s">
        <v>314</v>
      </c>
      <c r="V969" s="4691"/>
    </row>
    <row r="970" spans="1:23" ht="15.75" thickBot="1" x14ac:dyDescent="0.3">
      <c r="A970" s="516"/>
      <c r="B970" s="4851"/>
      <c r="C970" s="1298" t="s">
        <v>220</v>
      </c>
      <c r="D970" s="220">
        <v>44887</v>
      </c>
      <c r="E970" s="2852" t="s">
        <v>5523</v>
      </c>
      <c r="F970" s="2757">
        <v>111</v>
      </c>
      <c r="G970" s="222">
        <f>AVERAGE(CPVTFC3SG0066!V14:W14)</f>
        <v>2.3055500000000002</v>
      </c>
      <c r="H970" s="218">
        <f t="shared" ref="H970" si="247">(G970-0.1622)/0.0135*50</f>
        <v>7938.3333333333339</v>
      </c>
      <c r="I970" s="2845" t="s">
        <v>315</v>
      </c>
      <c r="J970" s="963"/>
      <c r="K970" s="1415"/>
      <c r="L970" s="792"/>
      <c r="M970" s="668"/>
      <c r="N970" s="662"/>
      <c r="O970" s="778"/>
      <c r="P970" s="4242">
        <v>44895</v>
      </c>
      <c r="Q970" s="275" t="s">
        <v>5570</v>
      </c>
      <c r="R970" s="275">
        <v>64</v>
      </c>
      <c r="S970" s="275">
        <f>AVERAGE(CPVTFC3SG0083!S21:T21)</f>
        <v>0.38545000000000001</v>
      </c>
      <c r="T970" s="4026">
        <f t="shared" si="246"/>
        <v>1126.0652173913043</v>
      </c>
      <c r="U970" s="4511" t="s">
        <v>314</v>
      </c>
      <c r="V970" s="4692"/>
    </row>
    <row r="971" spans="1:23" x14ac:dyDescent="0.25">
      <c r="A971" s="456">
        <v>678</v>
      </c>
      <c r="B971" s="4843" t="s">
        <v>3223</v>
      </c>
      <c r="C971" s="1296" t="s">
        <v>868</v>
      </c>
      <c r="D971" s="87">
        <v>44833</v>
      </c>
      <c r="E971" s="458" t="s">
        <v>4933</v>
      </c>
      <c r="F971" s="459">
        <v>55</v>
      </c>
      <c r="G971" s="460">
        <f>AVERAGE(CPVTFC3SG0025!W19:X19)</f>
        <v>2.02095</v>
      </c>
      <c r="H971" s="461">
        <f t="shared" si="181"/>
        <v>6813.6861313868621</v>
      </c>
      <c r="I971" s="1460" t="s">
        <v>315</v>
      </c>
      <c r="J971" s="1019"/>
      <c r="K971" s="1020"/>
      <c r="L971" s="659"/>
      <c r="M971" s="667"/>
      <c r="N971" s="661"/>
      <c r="O971" s="721"/>
      <c r="P971" s="835"/>
      <c r="Q971" s="667"/>
      <c r="R971" s="667"/>
      <c r="S971" s="834"/>
      <c r="T971" s="834"/>
      <c r="U971" s="836"/>
      <c r="W971" s="5">
        <v>1</v>
      </c>
    </row>
    <row r="972" spans="1:23" ht="15.75" thickBot="1" x14ac:dyDescent="0.3">
      <c r="A972" s="219"/>
      <c r="B972" s="4851"/>
      <c r="C972" s="1298" t="s">
        <v>220</v>
      </c>
      <c r="D972" s="220">
        <v>44887</v>
      </c>
      <c r="E972" s="2852" t="s">
        <v>5523</v>
      </c>
      <c r="F972" s="2757">
        <v>112</v>
      </c>
      <c r="G972" s="222">
        <f>AVERAGE(CPVTFC3SG0066!X14:Y14)</f>
        <v>2.2736499999999999</v>
      </c>
      <c r="H972" s="218">
        <f t="shared" ref="H972" si="248">(G972-0.1622)/0.0135*50</f>
        <v>7820.1851851851852</v>
      </c>
      <c r="I972" s="2845" t="s">
        <v>315</v>
      </c>
      <c r="J972" s="4367">
        <v>44895</v>
      </c>
      <c r="K972" s="4368" t="s">
        <v>5572</v>
      </c>
      <c r="L972" s="4368">
        <v>123</v>
      </c>
      <c r="M972" s="4368">
        <f>AVERAGE(CPVTFC3SG0084!V16:W16)</f>
        <v>0.28294999999999998</v>
      </c>
      <c r="N972" s="4369">
        <f t="shared" ref="N972" si="249">(M972-0.1318)/0.0134*400</f>
        <v>4511.9402985074621</v>
      </c>
      <c r="O972" s="4370" t="s">
        <v>315</v>
      </c>
      <c r="P972" s="787"/>
      <c r="Q972" s="668"/>
      <c r="R972" s="668"/>
      <c r="S972" s="786"/>
      <c r="T972" s="786"/>
      <c r="U972" s="788"/>
    </row>
    <row r="973" spans="1:23" x14ac:dyDescent="0.25">
      <c r="A973" s="86">
        <v>679</v>
      </c>
      <c r="B973" s="4843" t="s">
        <v>3224</v>
      </c>
      <c r="C973" s="1296" t="s">
        <v>868</v>
      </c>
      <c r="D973" s="87">
        <v>44833</v>
      </c>
      <c r="E973" s="458" t="s">
        <v>4933</v>
      </c>
      <c r="F973" s="459">
        <v>56</v>
      </c>
      <c r="G973" s="460">
        <f>AVERAGE(CPVTFC3SG0025!C21:D21)</f>
        <v>1.41005</v>
      </c>
      <c r="H973" s="461">
        <f t="shared" si="181"/>
        <v>4584.1240875912408</v>
      </c>
      <c r="I973" s="1460" t="s">
        <v>315</v>
      </c>
      <c r="J973" s="1019"/>
      <c r="K973" s="1020"/>
      <c r="L973" s="659"/>
      <c r="M973" s="667"/>
      <c r="N973" s="661"/>
      <c r="O973" s="721"/>
      <c r="P973" s="835"/>
      <c r="Q973" s="667"/>
      <c r="R973" s="667"/>
      <c r="S973" s="834"/>
      <c r="T973" s="834"/>
      <c r="U973" s="836"/>
      <c r="W973" s="5">
        <v>1</v>
      </c>
    </row>
    <row r="974" spans="1:23" ht="15.75" thickBot="1" x14ac:dyDescent="0.3">
      <c r="A974" s="516"/>
      <c r="B974" s="4851"/>
      <c r="C974" s="1298" t="s">
        <v>220</v>
      </c>
      <c r="D974" s="220">
        <v>44887</v>
      </c>
      <c r="E974" s="2852" t="s">
        <v>5523</v>
      </c>
      <c r="F974" s="2757">
        <v>113</v>
      </c>
      <c r="G974" s="222">
        <f>AVERAGE(CPVTFC3SG0066!B16:C16)</f>
        <v>2.9204999999999997</v>
      </c>
      <c r="H974" s="218">
        <f t="shared" ref="H974" si="250">(G974-0.1622)/0.0135*50</f>
        <v>10215.925925925925</v>
      </c>
      <c r="I974" s="2845" t="s">
        <v>315</v>
      </c>
      <c r="J974" s="4346">
        <v>44895</v>
      </c>
      <c r="K974" s="560" t="s">
        <v>5572</v>
      </c>
      <c r="L974" s="560">
        <v>124</v>
      </c>
      <c r="M974" s="560">
        <f>AVERAGE(CPVTFC3SG0084!X16:Y16)</f>
        <v>0.64585000000000004</v>
      </c>
      <c r="N974" s="4016">
        <f t="shared" ref="N974" si="251">(M974-0.1318)/0.0134*400</f>
        <v>15344.776119402984</v>
      </c>
      <c r="O974" s="4365" t="s">
        <v>315</v>
      </c>
      <c r="P974" s="787"/>
      <c r="Q974" s="668"/>
      <c r="R974" s="668"/>
      <c r="S974" s="786"/>
      <c r="T974" s="786"/>
      <c r="U974" s="788"/>
    </row>
    <row r="975" spans="1:23" x14ac:dyDescent="0.25">
      <c r="A975" s="488">
        <v>680</v>
      </c>
      <c r="B975" s="4835" t="s">
        <v>3225</v>
      </c>
      <c r="C975" s="1297" t="s">
        <v>868</v>
      </c>
      <c r="D975" s="490">
        <v>44833</v>
      </c>
      <c r="E975" s="491" t="s">
        <v>4933</v>
      </c>
      <c r="F975" s="589">
        <v>57</v>
      </c>
      <c r="G975" s="493">
        <f>AVERAGE(CPVTFC3SG0025!E21:F21)</f>
        <v>0.3614</v>
      </c>
      <c r="H975" s="494">
        <f t="shared" si="181"/>
        <v>756.93430656934299</v>
      </c>
      <c r="I975" s="2883" t="s">
        <v>314</v>
      </c>
      <c r="J975" s="1437"/>
      <c r="K975" s="1437"/>
      <c r="L975" s="670"/>
      <c r="M975" s="721"/>
      <c r="N975" s="721"/>
      <c r="O975" s="721"/>
      <c r="P975" s="835"/>
      <c r="Q975" s="667"/>
      <c r="R975" s="667"/>
      <c r="S975" s="834"/>
      <c r="T975" s="834"/>
      <c r="U975" s="836"/>
    </row>
    <row r="976" spans="1:23" ht="15.75" thickBot="1" x14ac:dyDescent="0.3">
      <c r="A976" s="90"/>
      <c r="B976" s="4846"/>
      <c r="C976" s="1301" t="s">
        <v>220</v>
      </c>
      <c r="D976" s="91">
        <v>44887</v>
      </c>
      <c r="E976" s="2856" t="s">
        <v>5523</v>
      </c>
      <c r="F976" s="2758">
        <v>114</v>
      </c>
      <c r="G976" s="595">
        <f>AVERAGE(CPVTFC3SG0066!D16:E16)</f>
        <v>0.47489999999999999</v>
      </c>
      <c r="H976" s="225">
        <f t="shared" ref="H976" si="252">(G976-0.1622)/0.0135*50</f>
        <v>1158.148148148148</v>
      </c>
      <c r="I976" s="2846" t="s">
        <v>314</v>
      </c>
      <c r="J976" s="1438"/>
      <c r="K976" s="1438"/>
      <c r="L976" s="671"/>
      <c r="M976" s="778"/>
      <c r="N976" s="778"/>
      <c r="O976" s="778"/>
      <c r="P976" s="787"/>
      <c r="Q976" s="668"/>
      <c r="R976" s="668"/>
      <c r="S976" s="786"/>
      <c r="T976" s="786"/>
      <c r="U976" s="788"/>
    </row>
    <row r="977" spans="1:23" x14ac:dyDescent="0.25">
      <c r="A977" s="2045">
        <v>681</v>
      </c>
      <c r="B977" s="4838" t="s">
        <v>3226</v>
      </c>
      <c r="C977" s="2201" t="s">
        <v>868</v>
      </c>
      <c r="D977" s="676">
        <v>44833</v>
      </c>
      <c r="E977" s="1463" t="s">
        <v>4933</v>
      </c>
      <c r="F977" s="1464">
        <v>58</v>
      </c>
      <c r="G977" s="587">
        <f>AVERAGE(CPVTFC3SG0025!G21:H21)</f>
        <v>0.91830000000000001</v>
      </c>
      <c r="H977" s="553">
        <f t="shared" si="181"/>
        <v>2789.4160583941607</v>
      </c>
      <c r="I977" s="1465" t="s">
        <v>315</v>
      </c>
      <c r="J977" s="2362"/>
      <c r="K977" s="2362"/>
      <c r="L977" s="2364"/>
      <c r="M977" s="1973"/>
      <c r="N977" s="1973"/>
      <c r="O977" s="1471"/>
      <c r="P977" s="2330">
        <v>44883</v>
      </c>
      <c r="Q977" s="2313" t="s">
        <v>5503</v>
      </c>
      <c r="R977" s="1521">
        <v>32</v>
      </c>
      <c r="S977" s="1521">
        <f>AVERAGE(CPVTFC3SG0062!U15:V15)</f>
        <v>0.13955000000000001</v>
      </c>
      <c r="T977" s="1193">
        <f t="shared" ref="T977" si="253">(S977-0.1)/0.0138*66</f>
        <v>189.15217391304347</v>
      </c>
      <c r="U977" s="2300" t="s">
        <v>314</v>
      </c>
      <c r="W977" s="5">
        <v>1</v>
      </c>
    </row>
    <row r="978" spans="1:23" ht="15.75" thickBot="1" x14ac:dyDescent="0.3">
      <c r="A978" s="2045"/>
      <c r="B978" s="4840"/>
      <c r="C978" s="2201" t="s">
        <v>5448</v>
      </c>
      <c r="D978" s="1974"/>
      <c r="E978" s="2046"/>
      <c r="F978" s="2047"/>
      <c r="G978" s="2584"/>
      <c r="H978" s="2585"/>
      <c r="I978" s="4222"/>
      <c r="J978" s="2362"/>
      <c r="K978" s="2362"/>
      <c r="L978" s="2364"/>
      <c r="M978" s="1973"/>
      <c r="N978" s="1973"/>
      <c r="O978" s="1471"/>
      <c r="P978" s="3800">
        <v>44894</v>
      </c>
      <c r="Q978" s="1783" t="s">
        <v>5593</v>
      </c>
      <c r="R978" s="1783">
        <v>82</v>
      </c>
      <c r="S978" s="1783">
        <f>AVERAGE(CPVTFC3SG0081!K25:L25)</f>
        <v>0.20750000000000002</v>
      </c>
      <c r="T978" s="469">
        <f t="shared" ref="T978" si="254">(S978-0.1617)/0.0141*66</f>
        <v>214.38297872340428</v>
      </c>
      <c r="U978" s="1784" t="s">
        <v>314</v>
      </c>
    </row>
    <row r="979" spans="1:23" x14ac:dyDescent="0.25">
      <c r="A979" s="456">
        <v>682</v>
      </c>
      <c r="B979" s="4843" t="s">
        <v>3227</v>
      </c>
      <c r="C979" s="1296" t="s">
        <v>868</v>
      </c>
      <c r="D979" s="87">
        <v>44833</v>
      </c>
      <c r="E979" s="458" t="s">
        <v>4933</v>
      </c>
      <c r="F979" s="459">
        <v>59</v>
      </c>
      <c r="G979" s="460">
        <f>AVERAGE(CPVTFC3SG0025!I21:J21)</f>
        <v>0.63490000000000002</v>
      </c>
      <c r="H979" s="461">
        <f t="shared" si="181"/>
        <v>1755.1094890510949</v>
      </c>
      <c r="I979" s="2869" t="s">
        <v>315</v>
      </c>
      <c r="J979" s="1019"/>
      <c r="K979" s="1020"/>
      <c r="L979" s="659"/>
      <c r="M979" s="667"/>
      <c r="N979" s="661"/>
      <c r="O979" s="721"/>
      <c r="P979" s="835"/>
      <c r="Q979" s="667"/>
      <c r="R979" s="667"/>
      <c r="S979" s="834"/>
      <c r="T979" s="834"/>
      <c r="U979" s="836"/>
      <c r="W979" s="5">
        <v>1</v>
      </c>
    </row>
    <row r="980" spans="1:23" ht="15.75" thickBot="1" x14ac:dyDescent="0.3">
      <c r="A980" s="219"/>
      <c r="B980" s="4851"/>
      <c r="C980" s="1298" t="s">
        <v>220</v>
      </c>
      <c r="D980" s="220">
        <v>44887</v>
      </c>
      <c r="E980" s="2852" t="s">
        <v>5523</v>
      </c>
      <c r="F980" s="2757">
        <v>115</v>
      </c>
      <c r="G980" s="222">
        <f>AVERAGE(CPVTFC3SG0066!F16:G16)</f>
        <v>0.82050000000000001</v>
      </c>
      <c r="H980" s="218">
        <f t="shared" ref="H980" si="255">(G980-0.1622)/0.0135*50</f>
        <v>2438.1481481481483</v>
      </c>
      <c r="I980" s="2845" t="s">
        <v>315</v>
      </c>
      <c r="J980" s="963"/>
      <c r="K980" s="1415"/>
      <c r="L980" s="792"/>
      <c r="M980" s="668"/>
      <c r="N980" s="662"/>
      <c r="O980" s="778"/>
      <c r="P980" s="787"/>
      <c r="Q980" s="668"/>
      <c r="R980" s="668"/>
      <c r="S980" s="786"/>
      <c r="T980" s="786"/>
      <c r="U980" s="788"/>
    </row>
    <row r="981" spans="1:23" x14ac:dyDescent="0.25">
      <c r="A981" s="508">
        <v>683</v>
      </c>
      <c r="B981" s="4843" t="s">
        <v>3228</v>
      </c>
      <c r="C981" s="1297" t="s">
        <v>868</v>
      </c>
      <c r="D981" s="490">
        <v>44833</v>
      </c>
      <c r="E981" s="491" t="s">
        <v>4933</v>
      </c>
      <c r="F981" s="589">
        <v>60</v>
      </c>
      <c r="G981" s="493">
        <f>AVERAGE(CPVTFC3SG0025!K21:L21)</f>
        <v>0.15415000000000001</v>
      </c>
      <c r="H981" s="494">
        <f t="shared" si="181"/>
        <v>0.54744525547449352</v>
      </c>
      <c r="I981" s="2883" t="s">
        <v>314</v>
      </c>
      <c r="J981" s="1019"/>
      <c r="K981" s="1020"/>
      <c r="L981" s="659"/>
      <c r="M981" s="667"/>
      <c r="N981" s="661"/>
      <c r="O981" s="721"/>
      <c r="P981" s="835"/>
      <c r="Q981" s="667"/>
      <c r="R981" s="667"/>
      <c r="S981" s="834"/>
      <c r="T981" s="834"/>
      <c r="U981" s="836"/>
      <c r="V981" s="4879" t="s">
        <v>1416</v>
      </c>
    </row>
    <row r="982" spans="1:23" ht="15.75" thickBot="1" x14ac:dyDescent="0.3">
      <c r="A982" s="516"/>
      <c r="B982" s="4851"/>
      <c r="C982" s="1298" t="s">
        <v>220</v>
      </c>
      <c r="D982" s="220">
        <v>44887</v>
      </c>
      <c r="E982" s="2852" t="s">
        <v>5523</v>
      </c>
      <c r="F982" s="2757">
        <v>116</v>
      </c>
      <c r="G982" s="222">
        <f>AVERAGE(CPVTFC3SG0066!H16:I16)</f>
        <v>2.6382500000000002</v>
      </c>
      <c r="H982" s="218">
        <f t="shared" ref="H982" si="256">(G982-0.1622)/0.0135*50</f>
        <v>9170.5555555555566</v>
      </c>
      <c r="I982" s="2845" t="s">
        <v>315</v>
      </c>
      <c r="J982" s="963"/>
      <c r="K982" s="1415"/>
      <c r="L982" s="792"/>
      <c r="M982" s="668"/>
      <c r="N982" s="662"/>
      <c r="O982" s="778"/>
      <c r="P982" s="787"/>
      <c r="Q982" s="668"/>
      <c r="R982" s="668"/>
      <c r="S982" s="786"/>
      <c r="T982" s="786"/>
      <c r="U982" s="788"/>
      <c r="V982" s="4692"/>
    </row>
    <row r="983" spans="1:23" x14ac:dyDescent="0.25">
      <c r="A983" s="456">
        <v>684</v>
      </c>
      <c r="B983" s="4843" t="s">
        <v>3229</v>
      </c>
      <c r="C983" s="1296" t="s">
        <v>868</v>
      </c>
      <c r="D983" s="87">
        <v>44833</v>
      </c>
      <c r="E983" s="458" t="s">
        <v>4933</v>
      </c>
      <c r="F983" s="459">
        <v>61</v>
      </c>
      <c r="G983" s="460">
        <f>AVERAGE(CPVTFC3SG0025!M21:N21)</f>
        <v>1.3140999999999998</v>
      </c>
      <c r="H983" s="461">
        <f t="shared" si="181"/>
        <v>4233.9416058394154</v>
      </c>
      <c r="I983" s="1460" t="s">
        <v>315</v>
      </c>
      <c r="J983" s="1019"/>
      <c r="K983" s="1020"/>
      <c r="L983" s="659"/>
      <c r="M983" s="667"/>
      <c r="N983" s="661"/>
      <c r="O983" s="721"/>
      <c r="P983" s="835"/>
      <c r="Q983" s="667"/>
      <c r="R983" s="667"/>
      <c r="S983" s="834"/>
      <c r="T983" s="834"/>
      <c r="U983" s="836"/>
      <c r="W983" s="5">
        <v>1</v>
      </c>
    </row>
    <row r="984" spans="1:23" x14ac:dyDescent="0.25">
      <c r="A984" s="598"/>
      <c r="B984" s="4845"/>
      <c r="C984" s="317" t="s">
        <v>220</v>
      </c>
      <c r="D984" s="79">
        <v>44887</v>
      </c>
      <c r="E984" s="2867" t="s">
        <v>5523</v>
      </c>
      <c r="F984" s="2760">
        <v>117</v>
      </c>
      <c r="G984" s="80">
        <f>AVERAGE(CPVTFC3SG0066!J16:K16)</f>
        <v>1.8832</v>
      </c>
      <c r="H984" s="81">
        <f t="shared" ref="H984" si="257">(G984-0.1622)/0.0135*50</f>
        <v>6374.0740740740748</v>
      </c>
      <c r="I984" s="2853" t="s">
        <v>315</v>
      </c>
      <c r="J984" s="967"/>
      <c r="K984" s="1022"/>
      <c r="L984" s="794"/>
      <c r="M984" s="969"/>
      <c r="N984" s="970"/>
      <c r="O984" s="650"/>
      <c r="P984" s="1586"/>
      <c r="Q984" s="969"/>
      <c r="R984" s="969"/>
      <c r="S984" s="1268"/>
      <c r="T984" s="1268"/>
      <c r="U984" s="2127"/>
    </row>
    <row r="985" spans="1:23" x14ac:dyDescent="0.25">
      <c r="A985" s="6">
        <v>685</v>
      </c>
      <c r="B985" s="4836" t="s">
        <v>3230</v>
      </c>
      <c r="C985" s="320" t="s">
        <v>868</v>
      </c>
      <c r="D985" s="18">
        <v>44833</v>
      </c>
      <c r="E985" s="380" t="s">
        <v>4933</v>
      </c>
      <c r="F985" s="102">
        <v>62</v>
      </c>
      <c r="G985" s="275">
        <f>AVERAGE(CPVTFC3SG0025!O21:P21)</f>
        <v>8.0749999999999988E-2</v>
      </c>
      <c r="H985" s="343">
        <f t="shared" si="181"/>
        <v>-267.33576642335765</v>
      </c>
      <c r="I985" s="349" t="s">
        <v>314</v>
      </c>
      <c r="J985" s="875"/>
      <c r="K985" s="876"/>
      <c r="L985" s="877"/>
      <c r="M985" s="645"/>
      <c r="N985" s="646"/>
      <c r="O985" s="642"/>
      <c r="P985" s="2340">
        <v>44883</v>
      </c>
      <c r="Q985" s="2310" t="s">
        <v>5503</v>
      </c>
      <c r="R985" s="102">
        <v>33</v>
      </c>
      <c r="S985" s="102">
        <f>AVERAGE(CPVTFC3SG0062!W15:X15)</f>
        <v>0.12995000000000001</v>
      </c>
      <c r="T985" s="13">
        <f t="shared" ref="T985:T995" si="258">(S985-0.1)/0.0138*66</f>
        <v>143.23913043478265</v>
      </c>
      <c r="U985" s="2294" t="s">
        <v>314</v>
      </c>
    </row>
    <row r="986" spans="1:23" x14ac:dyDescent="0.25">
      <c r="A986" s="6"/>
      <c r="B986" s="4836"/>
      <c r="C986" s="320" t="s">
        <v>5448</v>
      </c>
      <c r="D986" s="1149"/>
      <c r="E986" s="1264"/>
      <c r="F986" s="695"/>
      <c r="G986" s="892"/>
      <c r="H986" s="894"/>
      <c r="I986" s="1439"/>
      <c r="J986" s="875"/>
      <c r="K986" s="876"/>
      <c r="L986" s="877"/>
      <c r="M986" s="645"/>
      <c r="N986" s="646"/>
      <c r="O986" s="642"/>
      <c r="P986" s="267">
        <v>44894</v>
      </c>
      <c r="Q986" s="268" t="s">
        <v>5593</v>
      </c>
      <c r="R986" s="268">
        <v>83</v>
      </c>
      <c r="S986" s="268">
        <f>AVERAGE(CPVTFC3SG0081!M25:N25)</f>
        <v>0.34004999999999996</v>
      </c>
      <c r="T986" s="343">
        <f t="shared" ref="T986" si="259">(S986-0.1617)/0.0141*66</f>
        <v>834.82978723404233</v>
      </c>
      <c r="U986" s="138" t="s">
        <v>314</v>
      </c>
    </row>
    <row r="987" spans="1:23" x14ac:dyDescent="0.25">
      <c r="A987" s="1840">
        <v>686</v>
      </c>
      <c r="B987" s="4855" t="s">
        <v>3231</v>
      </c>
      <c r="C987" s="1172" t="s">
        <v>868</v>
      </c>
      <c r="D987" s="125">
        <v>44833</v>
      </c>
      <c r="E987" s="390" t="s">
        <v>4933</v>
      </c>
      <c r="F987" s="126">
        <v>63</v>
      </c>
      <c r="G987" s="502">
        <f>AVERAGE(CPVTFC3SG0025!Q21:R21)</f>
        <v>1.4807000000000001</v>
      </c>
      <c r="H987" s="503">
        <f t="shared" si="181"/>
        <v>4841.9708029197091</v>
      </c>
      <c r="I987" s="2851" t="s">
        <v>315</v>
      </c>
      <c r="J987" s="1430"/>
      <c r="K987" s="1430"/>
      <c r="L987" s="1431"/>
      <c r="M987" s="656"/>
      <c r="N987" s="656"/>
      <c r="O987" s="656"/>
      <c r="P987" s="1288"/>
      <c r="Q987" s="830"/>
      <c r="R987" s="830"/>
      <c r="S987" s="1271"/>
      <c r="T987" s="1271"/>
      <c r="U987" s="2131"/>
      <c r="W987" s="5">
        <v>1</v>
      </c>
    </row>
    <row r="988" spans="1:23" ht="15.75" thickBot="1" x14ac:dyDescent="0.3">
      <c r="A988" s="219"/>
      <c r="B988" s="4851"/>
      <c r="C988" s="1298" t="s">
        <v>220</v>
      </c>
      <c r="D988" s="220">
        <v>44887</v>
      </c>
      <c r="E988" s="2852" t="s">
        <v>5523</v>
      </c>
      <c r="F988" s="2757">
        <v>118</v>
      </c>
      <c r="G988" s="222">
        <f>AVERAGE(CPVTFC3SG0066!L16:M16)</f>
        <v>1.7678500000000001</v>
      </c>
      <c r="H988" s="218">
        <f t="shared" ref="H988" si="260">(G988-0.1622)/0.0135*50</f>
        <v>5946.8518518518531</v>
      </c>
      <c r="I988" s="2845" t="s">
        <v>315</v>
      </c>
      <c r="J988" s="1438"/>
      <c r="K988" s="1438"/>
      <c r="L988" s="671"/>
      <c r="M988" s="778"/>
      <c r="N988" s="778"/>
      <c r="O988" s="778"/>
      <c r="P988" s="787"/>
      <c r="Q988" s="668"/>
      <c r="R988" s="668"/>
      <c r="S988" s="786"/>
      <c r="T988" s="786"/>
      <c r="U988" s="788"/>
    </row>
    <row r="989" spans="1:23" x14ac:dyDescent="0.25">
      <c r="A989" s="2045">
        <v>687</v>
      </c>
      <c r="B989" s="4838" t="s">
        <v>3232</v>
      </c>
      <c r="C989" s="2201" t="s">
        <v>868</v>
      </c>
      <c r="D989" s="676">
        <v>44833</v>
      </c>
      <c r="E989" s="1463" t="s">
        <v>4933</v>
      </c>
      <c r="F989" s="1464">
        <v>64</v>
      </c>
      <c r="G989" s="587">
        <f>AVERAGE(CPVTFC3SG0025!S21:T21)</f>
        <v>2.1567999999999996</v>
      </c>
      <c r="H989" s="553">
        <f t="shared" si="181"/>
        <v>7309.489051094889</v>
      </c>
      <c r="I989" s="1465" t="s">
        <v>315</v>
      </c>
      <c r="J989" s="2362"/>
      <c r="K989" s="2362"/>
      <c r="L989" s="2364"/>
      <c r="M989" s="1973"/>
      <c r="N989" s="1973"/>
      <c r="O989" s="1471"/>
      <c r="P989" s="2330">
        <v>44883</v>
      </c>
      <c r="Q989" s="2313" t="s">
        <v>5503</v>
      </c>
      <c r="R989" s="1521">
        <v>34</v>
      </c>
      <c r="S989" s="1521">
        <f>AVERAGE(CPVTFC3SG0062!C17:D17)</f>
        <v>0.13865</v>
      </c>
      <c r="T989" s="1193">
        <f t="shared" si="258"/>
        <v>184.84782608695647</v>
      </c>
      <c r="U989" s="2300" t="s">
        <v>314</v>
      </c>
      <c r="W989" s="5">
        <v>1</v>
      </c>
    </row>
    <row r="990" spans="1:23" x14ac:dyDescent="0.25">
      <c r="A990" s="2045"/>
      <c r="B990" s="4839"/>
      <c r="C990" s="330" t="s">
        <v>5448</v>
      </c>
      <c r="D990" s="1149"/>
      <c r="E990" s="1264"/>
      <c r="F990" s="695"/>
      <c r="G990" s="892"/>
      <c r="H990" s="894"/>
      <c r="I990" s="1439"/>
      <c r="J990" s="2362"/>
      <c r="K990" s="2362"/>
      <c r="L990" s="2364"/>
      <c r="M990" s="1973"/>
      <c r="N990" s="1973"/>
      <c r="O990" s="1471"/>
      <c r="P990" s="847">
        <v>44894</v>
      </c>
      <c r="Q990" s="848" t="s">
        <v>5593</v>
      </c>
      <c r="R990" s="848">
        <v>84</v>
      </c>
      <c r="S990" s="848">
        <f>AVERAGE(CPVTFC3SG0081!O25:P25)</f>
        <v>2.8382000000000001</v>
      </c>
      <c r="T990" s="344">
        <f t="shared" ref="T990:T991" si="261">(S990-0.1617)/0.0141*66</f>
        <v>12528.297872340425</v>
      </c>
      <c r="U990" s="325" t="s">
        <v>315</v>
      </c>
    </row>
    <row r="991" spans="1:23" ht="15.75" thickBot="1" x14ac:dyDescent="0.3">
      <c r="A991" s="2045"/>
      <c r="B991" s="4840"/>
      <c r="C991" s="330" t="s">
        <v>863</v>
      </c>
      <c r="D991" s="1149"/>
      <c r="E991" s="1264"/>
      <c r="F991" s="695"/>
      <c r="G991" s="892"/>
      <c r="H991" s="894"/>
      <c r="I991" s="1439"/>
      <c r="J991" s="2362"/>
      <c r="K991" s="2362"/>
      <c r="L991" s="2364"/>
      <c r="M991" s="1973"/>
      <c r="N991" s="1973"/>
      <c r="O991" s="1471"/>
      <c r="P991" s="847">
        <v>44894</v>
      </c>
      <c r="Q991" s="848" t="s">
        <v>5593</v>
      </c>
      <c r="R991" s="848">
        <v>85</v>
      </c>
      <c r="S991" s="848">
        <f>AVERAGE(CPVTFC3SG0081!Q25:R25)</f>
        <v>2.8301999999999996</v>
      </c>
      <c r="T991" s="344">
        <f t="shared" si="261"/>
        <v>12490.851063829785</v>
      </c>
      <c r="U991" s="325" t="s">
        <v>315</v>
      </c>
    </row>
    <row r="992" spans="1:23" ht="15.75" thickBot="1" x14ac:dyDescent="0.3">
      <c r="A992" s="1955">
        <v>688</v>
      </c>
      <c r="B992" s="4843" t="s">
        <v>3233</v>
      </c>
      <c r="C992" s="1296" t="s">
        <v>868</v>
      </c>
      <c r="D992" s="87">
        <v>44833</v>
      </c>
      <c r="E992" s="458" t="s">
        <v>4933</v>
      </c>
      <c r="F992" s="459">
        <v>65</v>
      </c>
      <c r="G992" s="460">
        <f>AVERAGE(CPVTFC3SG0025!U21:V21)</f>
        <v>2.23055</v>
      </c>
      <c r="H992" s="461">
        <f t="shared" si="181"/>
        <v>7578.6496350364969</v>
      </c>
      <c r="I992" s="1460" t="s">
        <v>315</v>
      </c>
      <c r="J992" s="4367">
        <v>44895</v>
      </c>
      <c r="K992" s="4368" t="s">
        <v>5572</v>
      </c>
      <c r="L992" s="4368">
        <v>125</v>
      </c>
      <c r="M992" s="4368">
        <f>AVERAGE(CPVTFC3SG0084!B18:C18)</f>
        <v>0.27990000000000004</v>
      </c>
      <c r="N992" s="4369">
        <f t="shared" ref="N992" si="262">(M992-0.1318)/0.0134*400</f>
        <v>4420.8955223880612</v>
      </c>
      <c r="O992" s="4370" t="s">
        <v>315</v>
      </c>
      <c r="P992" s="835"/>
      <c r="Q992" s="667"/>
      <c r="R992" s="667"/>
      <c r="S992" s="834"/>
      <c r="T992" s="834"/>
      <c r="U992" s="836"/>
      <c r="W992" s="5">
        <v>1</v>
      </c>
    </row>
    <row r="993" spans="1:23" ht="15.75" thickBot="1" x14ac:dyDescent="0.3">
      <c r="A993" s="2893"/>
      <c r="B993" s="4851"/>
      <c r="C993" s="1298" t="s">
        <v>220</v>
      </c>
      <c r="D993" s="220">
        <v>44887</v>
      </c>
      <c r="E993" s="2852" t="s">
        <v>5523</v>
      </c>
      <c r="F993" s="2757">
        <v>119</v>
      </c>
      <c r="G993" s="222">
        <f>AVERAGE(CPVTFC3SG0066!N16:O16)</f>
        <v>2.1491499999999997</v>
      </c>
      <c r="H993" s="218">
        <f t="shared" ref="H993" si="263">(G993-0.1622)/0.0135*50</f>
        <v>7359.074074074073</v>
      </c>
      <c r="I993" s="2845" t="s">
        <v>315</v>
      </c>
      <c r="J993" s="963"/>
      <c r="K993" s="1415"/>
      <c r="L993" s="792"/>
      <c r="M993" s="668"/>
      <c r="N993" s="662"/>
      <c r="O993" s="778"/>
      <c r="P993" s="787"/>
      <c r="Q993" s="668"/>
      <c r="R993" s="668"/>
      <c r="S993" s="786"/>
      <c r="T993" s="786"/>
      <c r="U993" s="788"/>
    </row>
    <row r="994" spans="1:23" ht="15.75" thickBot="1" x14ac:dyDescent="0.3">
      <c r="A994" s="2892">
        <v>689</v>
      </c>
      <c r="B994" s="2160" t="s">
        <v>3234</v>
      </c>
      <c r="C994" s="2160" t="s">
        <v>868</v>
      </c>
      <c r="D994" s="683">
        <v>44833</v>
      </c>
      <c r="E994" s="2239" t="s">
        <v>4933</v>
      </c>
      <c r="F994" s="1023">
        <v>66</v>
      </c>
      <c r="G994" s="539">
        <f>AVERAGE(CPVTFC3SG0025!W21:X21)</f>
        <v>1.2078500000000001</v>
      </c>
      <c r="H994" s="555">
        <f t="shared" ref="H994:H1063" si="264">(G994-0.154)/0.0137*50</f>
        <v>3846.1678832116795</v>
      </c>
      <c r="I994" s="2828" t="s">
        <v>315</v>
      </c>
      <c r="J994" s="2024"/>
      <c r="K994" s="2025"/>
      <c r="L994" s="2026"/>
      <c r="M994" s="1257"/>
      <c r="N994" s="1258"/>
      <c r="O994" s="2027"/>
      <c r="P994" s="2361">
        <v>44883</v>
      </c>
      <c r="Q994" s="2308" t="s">
        <v>5503</v>
      </c>
      <c r="R994" s="495">
        <v>35</v>
      </c>
      <c r="S994" s="495">
        <f>AVERAGE(CPVTFC3SG0062!E17:F17)</f>
        <v>0.22060000000000002</v>
      </c>
      <c r="T994" s="1192">
        <f t="shared" si="258"/>
        <v>576.78260869565224</v>
      </c>
      <c r="U994" s="2309" t="s">
        <v>314</v>
      </c>
      <c r="W994" s="5">
        <v>1</v>
      </c>
    </row>
    <row r="995" spans="1:23" ht="15.75" thickBot="1" x14ac:dyDescent="0.3">
      <c r="A995" s="2083">
        <v>690</v>
      </c>
      <c r="B995" s="2159" t="s">
        <v>3235</v>
      </c>
      <c r="C995" s="2159" t="s">
        <v>868</v>
      </c>
      <c r="D995" s="2010">
        <v>44833</v>
      </c>
      <c r="E995" s="2011" t="s">
        <v>4933</v>
      </c>
      <c r="F995" s="2012">
        <v>67</v>
      </c>
      <c r="G995" s="535">
        <f>AVERAGE(CPVTFC3SG0025!C23:D23)</f>
        <v>2.0015499999999999</v>
      </c>
      <c r="H995" s="548">
        <f t="shared" si="264"/>
        <v>6742.8832116788317</v>
      </c>
      <c r="I995" s="2298" t="s">
        <v>315</v>
      </c>
      <c r="J995" s="2886"/>
      <c r="K995" s="2886"/>
      <c r="L995" s="859"/>
      <c r="M995" s="2017"/>
      <c r="N995" s="2017"/>
      <c r="O995" s="861"/>
      <c r="P995" s="2327">
        <v>44883</v>
      </c>
      <c r="Q995" s="2322" t="s">
        <v>5503</v>
      </c>
      <c r="R995" s="1810">
        <v>36</v>
      </c>
      <c r="S995" s="1810">
        <f>AVERAGE(CPVTFC3SG0062!G17:H17)</f>
        <v>0.18264999999999998</v>
      </c>
      <c r="T995" s="1175">
        <f t="shared" si="258"/>
        <v>395.28260869565202</v>
      </c>
      <c r="U995" s="2299" t="s">
        <v>314</v>
      </c>
      <c r="W995" s="5">
        <v>1</v>
      </c>
    </row>
    <row r="996" spans="1:23" x14ac:dyDescent="0.25">
      <c r="A996" s="86">
        <v>691</v>
      </c>
      <c r="B996" s="4843" t="s">
        <v>3236</v>
      </c>
      <c r="C996" s="1296" t="s">
        <v>868</v>
      </c>
      <c r="D996" s="87">
        <v>44833</v>
      </c>
      <c r="E996" s="458" t="s">
        <v>4933</v>
      </c>
      <c r="F996" s="459">
        <v>68</v>
      </c>
      <c r="G996" s="460">
        <f>AVERAGE(CPVTFC3SG0025!E23:F23)</f>
        <v>0.84145000000000003</v>
      </c>
      <c r="H996" s="461">
        <f t="shared" si="264"/>
        <v>2508.9416058394158</v>
      </c>
      <c r="I996" s="1460" t="s">
        <v>315</v>
      </c>
      <c r="J996" s="1437"/>
      <c r="K996" s="1437"/>
      <c r="L996" s="670"/>
      <c r="M996" s="721"/>
      <c r="N996" s="721"/>
      <c r="O996" s="721"/>
      <c r="P996" s="835"/>
      <c r="Q996" s="667"/>
      <c r="R996" s="667"/>
      <c r="S996" s="834"/>
      <c r="T996" s="834"/>
      <c r="U996" s="836"/>
      <c r="V996" s="4867" t="s">
        <v>1416</v>
      </c>
      <c r="W996" s="5">
        <v>1</v>
      </c>
    </row>
    <row r="997" spans="1:23" ht="15.75" thickBot="1" x14ac:dyDescent="0.3">
      <c r="A997" s="516"/>
      <c r="B997" s="4851"/>
      <c r="C997" s="1298" t="s">
        <v>220</v>
      </c>
      <c r="D997" s="220">
        <v>44887</v>
      </c>
      <c r="E997" s="2852" t="s">
        <v>5523</v>
      </c>
      <c r="F997" s="2757">
        <v>120</v>
      </c>
      <c r="G997" s="222">
        <f>AVERAGE(CPVTFC3SG0066!P16:Q16)</f>
        <v>2.9191500000000001</v>
      </c>
      <c r="H997" s="218">
        <f t="shared" ref="H997" si="265">(G997-0.1622)/0.0135*50</f>
        <v>10210.925925925927</v>
      </c>
      <c r="I997" s="2845" t="s">
        <v>315</v>
      </c>
      <c r="J997" s="1438"/>
      <c r="K997" s="1438"/>
      <c r="L997" s="671"/>
      <c r="M997" s="778"/>
      <c r="N997" s="778"/>
      <c r="O997" s="778"/>
      <c r="P997" s="787"/>
      <c r="Q997" s="668"/>
      <c r="R997" s="668"/>
      <c r="S997" s="786"/>
      <c r="T997" s="786"/>
      <c r="U997" s="788"/>
      <c r="V997" s="4701"/>
    </row>
    <row r="998" spans="1:23" x14ac:dyDescent="0.25">
      <c r="A998" s="456">
        <v>692</v>
      </c>
      <c r="B998" s="4843" t="s">
        <v>3237</v>
      </c>
      <c r="C998" s="1296" t="s">
        <v>868</v>
      </c>
      <c r="D998" s="87">
        <v>44833</v>
      </c>
      <c r="E998" s="458" t="s">
        <v>4933</v>
      </c>
      <c r="F998" s="88">
        <v>69</v>
      </c>
      <c r="G998" s="460">
        <f>AVERAGE(CPVTFC3SG0025!G23:H23)</f>
        <v>2.8382000000000001</v>
      </c>
      <c r="H998" s="461">
        <f t="shared" si="264"/>
        <v>9796.350364963504</v>
      </c>
      <c r="I998" s="1460" t="s">
        <v>315</v>
      </c>
      <c r="J998" s="4352">
        <v>44895</v>
      </c>
      <c r="K998" s="479" t="s">
        <v>5572</v>
      </c>
      <c r="L998" s="479">
        <v>126</v>
      </c>
      <c r="M998" s="479">
        <f>AVERAGE(CPVTFC3SG0084!D18:E18)</f>
        <v>1.8193000000000001</v>
      </c>
      <c r="N998" s="4004">
        <f t="shared" ref="N998:N999" si="266">(M998-0.1318)/0.0134*400</f>
        <v>50373.13432835821</v>
      </c>
      <c r="O998" s="4353" t="s">
        <v>315</v>
      </c>
      <c r="P998" s="835"/>
      <c r="Q998" s="667"/>
      <c r="R998" s="667"/>
      <c r="S998" s="834"/>
      <c r="T998" s="834"/>
      <c r="U998" s="836"/>
      <c r="W998" s="5">
        <v>1</v>
      </c>
    </row>
    <row r="999" spans="1:23" ht="15.75" thickBot="1" x14ac:dyDescent="0.3">
      <c r="A999" s="598"/>
      <c r="B999" s="4845"/>
      <c r="C999" s="317" t="s">
        <v>220</v>
      </c>
      <c r="D999" s="79">
        <v>44887</v>
      </c>
      <c r="E999" s="2867" t="s">
        <v>5523</v>
      </c>
      <c r="F999" s="2760">
        <v>121</v>
      </c>
      <c r="G999" s="80">
        <f>AVERAGE(CPVTFC3SG0066!R16:S16)</f>
        <v>2.8853499999999999</v>
      </c>
      <c r="H999" s="81">
        <f t="shared" ref="H999" si="267">(G999-0.1622)/0.0135*50</f>
        <v>10085.740740740741</v>
      </c>
      <c r="I999" s="2853" t="s">
        <v>315</v>
      </c>
      <c r="J999" s="4346">
        <v>44895</v>
      </c>
      <c r="K999" s="560" t="s">
        <v>5572</v>
      </c>
      <c r="L999" s="560">
        <v>127</v>
      </c>
      <c r="M999" s="560">
        <f>AVERAGE(CPVTFC3SG0084!F18:G18)</f>
        <v>1.5337499999999999</v>
      </c>
      <c r="N999" s="4016">
        <f t="shared" si="266"/>
        <v>41849.253731343284</v>
      </c>
      <c r="O999" s="4365" t="s">
        <v>315</v>
      </c>
      <c r="P999" s="1586"/>
      <c r="Q999" s="969"/>
      <c r="R999" s="969"/>
      <c r="S999" s="1268"/>
      <c r="T999" s="1268"/>
      <c r="U999" s="2127"/>
    </row>
    <row r="1000" spans="1:23" x14ac:dyDescent="0.25">
      <c r="A1000" s="86">
        <v>693</v>
      </c>
      <c r="B1000" s="4838" t="s">
        <v>3238</v>
      </c>
      <c r="C1000" s="1296" t="s">
        <v>868</v>
      </c>
      <c r="D1000" s="87">
        <v>44833</v>
      </c>
      <c r="E1000" s="458" t="s">
        <v>4933</v>
      </c>
      <c r="F1000" s="459">
        <v>70</v>
      </c>
      <c r="G1000" s="460">
        <f>AVERAGE(CPVTFC3SG0025!I23:J23)</f>
        <v>1.4331</v>
      </c>
      <c r="H1000" s="461">
        <f t="shared" si="264"/>
        <v>4668.2481751824826</v>
      </c>
      <c r="I1000" s="1460" t="s">
        <v>315</v>
      </c>
      <c r="J1000" s="1437"/>
      <c r="K1000" s="1437"/>
      <c r="L1000" s="670"/>
      <c r="M1000" s="721"/>
      <c r="N1000" s="721"/>
      <c r="O1000" s="721"/>
      <c r="P1000" s="2329">
        <v>44883</v>
      </c>
      <c r="Q1000" s="2311" t="s">
        <v>5503</v>
      </c>
      <c r="R1000" s="492">
        <v>37</v>
      </c>
      <c r="S1000" s="492">
        <f>AVERAGE(CPVTFC3SG0062!I17:J17)</f>
        <v>0.16619999999999999</v>
      </c>
      <c r="T1000" s="622">
        <f t="shared" ref="T1000" si="268">(S1000-0.1)/0.0138*66</f>
        <v>316.60869565217388</v>
      </c>
      <c r="U1000" s="2302" t="s">
        <v>314</v>
      </c>
      <c r="W1000" s="5">
        <v>1</v>
      </c>
    </row>
    <row r="1001" spans="1:23" x14ac:dyDescent="0.25">
      <c r="A1001" s="596"/>
      <c r="B1001" s="4839"/>
      <c r="C1001" s="330" t="s">
        <v>5448</v>
      </c>
      <c r="D1001" s="1149"/>
      <c r="E1001" s="1264"/>
      <c r="F1001" s="695"/>
      <c r="G1001" s="892"/>
      <c r="H1001" s="894"/>
      <c r="I1001" s="1439"/>
      <c r="J1001" s="855"/>
      <c r="K1001" s="855"/>
      <c r="L1001" s="857"/>
      <c r="M1001" s="642"/>
      <c r="N1001" s="642"/>
      <c r="O1001" s="642"/>
      <c r="P1001" s="267">
        <v>44894</v>
      </c>
      <c r="Q1001" s="268" t="s">
        <v>5593</v>
      </c>
      <c r="R1001" s="268">
        <v>86</v>
      </c>
      <c r="S1001" s="268">
        <f>AVERAGE(CPVTFC3SG0081!S25:T25)</f>
        <v>0.21139999999999998</v>
      </c>
      <c r="T1001" s="343">
        <f t="shared" ref="T1001:T1002" si="269">(S1001-0.1617)/0.0141*66</f>
        <v>232.63829787234027</v>
      </c>
      <c r="U1001" s="1781" t="s">
        <v>314</v>
      </c>
    </row>
    <row r="1002" spans="1:23" ht="15.75" thickBot="1" x14ac:dyDescent="0.3">
      <c r="A1002" s="516"/>
      <c r="B1002" s="4840"/>
      <c r="C1002" s="1298" t="s">
        <v>863</v>
      </c>
      <c r="D1002" s="1383"/>
      <c r="E1002" s="1384"/>
      <c r="F1002" s="787"/>
      <c r="G1002" s="1385"/>
      <c r="H1002" s="1386"/>
      <c r="I1002" s="1441"/>
      <c r="J1002" s="1438"/>
      <c r="K1002" s="1438"/>
      <c r="L1002" s="671"/>
      <c r="M1002" s="778"/>
      <c r="N1002" s="778"/>
      <c r="O1002" s="778"/>
      <c r="P1002" s="3800">
        <v>44894</v>
      </c>
      <c r="Q1002" s="1783" t="s">
        <v>5593</v>
      </c>
      <c r="R1002" s="1783">
        <v>87</v>
      </c>
      <c r="S1002" s="1783">
        <f>AVERAGE(CPVTFC3SG0081!U25:V25)</f>
        <v>0.2545</v>
      </c>
      <c r="T1002" s="469">
        <f t="shared" si="269"/>
        <v>434.38297872340422</v>
      </c>
      <c r="U1002" s="1784" t="s">
        <v>314</v>
      </c>
    </row>
    <row r="1003" spans="1:23" x14ac:dyDescent="0.25">
      <c r="A1003" s="1840">
        <v>694</v>
      </c>
      <c r="B1003" s="4855" t="s">
        <v>3239</v>
      </c>
      <c r="C1003" s="1172" t="s">
        <v>868</v>
      </c>
      <c r="D1003" s="125">
        <v>44833</v>
      </c>
      <c r="E1003" s="390" t="s">
        <v>4933</v>
      </c>
      <c r="F1003" s="449">
        <v>71</v>
      </c>
      <c r="G1003" s="502">
        <f>AVERAGE(CPVTFC3SG0025!K23:L23)</f>
        <v>1.0188000000000001</v>
      </c>
      <c r="H1003" s="503">
        <f t="shared" si="264"/>
        <v>3156.2043795620443</v>
      </c>
      <c r="I1003" s="2851" t="s">
        <v>315</v>
      </c>
      <c r="J1003" s="1005"/>
      <c r="K1003" s="1006"/>
      <c r="L1003" s="959"/>
      <c r="M1003" s="830"/>
      <c r="N1003" s="831"/>
      <c r="O1003" s="656"/>
      <c r="P1003" s="1288"/>
      <c r="Q1003" s="830"/>
      <c r="R1003" s="830"/>
      <c r="S1003" s="1271"/>
      <c r="T1003" s="1271"/>
      <c r="U1003" s="2131"/>
      <c r="W1003" s="5">
        <v>1</v>
      </c>
    </row>
    <row r="1004" spans="1:23" ht="15.75" thickBot="1" x14ac:dyDescent="0.3">
      <c r="A1004" s="219"/>
      <c r="B1004" s="4851"/>
      <c r="C1004" s="1298" t="s">
        <v>220</v>
      </c>
      <c r="D1004" s="220">
        <v>44887</v>
      </c>
      <c r="E1004" s="2852" t="s">
        <v>5523</v>
      </c>
      <c r="F1004" s="2757">
        <v>122</v>
      </c>
      <c r="G1004" s="222">
        <f>AVERAGE(CPVTFC3SG0066!T16:U16)</f>
        <v>1.5341</v>
      </c>
      <c r="H1004" s="218">
        <f t="shared" ref="H1004" si="270">(G1004-0.1622)/0.0135*50</f>
        <v>5081.1111111111113</v>
      </c>
      <c r="I1004" s="2845" t="s">
        <v>315</v>
      </c>
      <c r="J1004" s="963"/>
      <c r="K1004" s="1415"/>
      <c r="L1004" s="792"/>
      <c r="M1004" s="668"/>
      <c r="N1004" s="662"/>
      <c r="O1004" s="778"/>
      <c r="P1004" s="787"/>
      <c r="Q1004" s="668"/>
      <c r="R1004" s="668"/>
      <c r="S1004" s="786"/>
      <c r="T1004" s="786"/>
      <c r="U1004" s="788"/>
    </row>
    <row r="1005" spans="1:23" x14ac:dyDescent="0.25">
      <c r="A1005" s="508">
        <v>695</v>
      </c>
      <c r="B1005" s="4835" t="s">
        <v>3240</v>
      </c>
      <c r="C1005" s="1297" t="s">
        <v>868</v>
      </c>
      <c r="D1005" s="490">
        <v>44833</v>
      </c>
      <c r="E1005" s="491" t="s">
        <v>4933</v>
      </c>
      <c r="F1005" s="589">
        <v>72</v>
      </c>
      <c r="G1005" s="493">
        <f>AVERAGE(CPVTFC3SG0025!M23:N23)</f>
        <v>0.11824999999999999</v>
      </c>
      <c r="H1005" s="494">
        <f t="shared" si="264"/>
        <v>-130.47445255474454</v>
      </c>
      <c r="I1005" s="2883" t="s">
        <v>314</v>
      </c>
      <c r="J1005" s="1437"/>
      <c r="K1005" s="1437"/>
      <c r="L1005" s="670"/>
      <c r="M1005" s="721"/>
      <c r="N1005" s="721"/>
      <c r="O1005" s="721"/>
      <c r="P1005" s="835"/>
      <c r="Q1005" s="667"/>
      <c r="R1005" s="667"/>
      <c r="S1005" s="834"/>
      <c r="T1005" s="834"/>
      <c r="U1005" s="836"/>
    </row>
    <row r="1006" spans="1:23" ht="15.75" thickBot="1" x14ac:dyDescent="0.3">
      <c r="A1006" s="498"/>
      <c r="B1006" s="4837"/>
      <c r="C1006" s="302" t="s">
        <v>220</v>
      </c>
      <c r="D1006" s="111">
        <v>44887</v>
      </c>
      <c r="E1006" s="2864" t="s">
        <v>5523</v>
      </c>
      <c r="F1006" s="2768">
        <v>123</v>
      </c>
      <c r="G1006" s="112">
        <f>AVERAGE(CPVTFC3SG0066!V16:W16)</f>
        <v>0.17930000000000001</v>
      </c>
      <c r="H1006" s="113">
        <f t="shared" ref="H1006" si="271">(G1006-0.1622)/0.0135*50</f>
        <v>63.33333333333335</v>
      </c>
      <c r="I1006" s="2894" t="s">
        <v>314</v>
      </c>
      <c r="J1006" s="1413"/>
      <c r="K1006" s="1413"/>
      <c r="L1006" s="1414"/>
      <c r="M1006" s="650"/>
      <c r="N1006" s="650"/>
      <c r="O1006" s="650"/>
      <c r="P1006" s="1586"/>
      <c r="Q1006" s="969"/>
      <c r="R1006" s="969"/>
      <c r="S1006" s="1268"/>
      <c r="T1006" s="1268"/>
      <c r="U1006" s="2127"/>
    </row>
    <row r="1007" spans="1:23" x14ac:dyDescent="0.25">
      <c r="A1007" s="456">
        <v>696</v>
      </c>
      <c r="B1007" s="4843" t="s">
        <v>3241</v>
      </c>
      <c r="C1007" s="1296" t="s">
        <v>868</v>
      </c>
      <c r="D1007" s="87">
        <v>44833</v>
      </c>
      <c r="E1007" s="458" t="s">
        <v>4933</v>
      </c>
      <c r="F1007" s="459">
        <v>73</v>
      </c>
      <c r="G1007" s="460">
        <f>AVERAGE(CPVTFC3SG0025!O23:P23)</f>
        <v>1.50085</v>
      </c>
      <c r="H1007" s="461">
        <f t="shared" si="264"/>
        <v>4915.5109489051101</v>
      </c>
      <c r="I1007" s="1460" t="s">
        <v>315</v>
      </c>
      <c r="J1007" s="1437"/>
      <c r="K1007" s="1437"/>
      <c r="L1007" s="670"/>
      <c r="M1007" s="721"/>
      <c r="N1007" s="721"/>
      <c r="O1007" s="721"/>
      <c r="P1007" s="835"/>
      <c r="Q1007" s="667"/>
      <c r="R1007" s="667"/>
      <c r="S1007" s="834"/>
      <c r="T1007" s="834"/>
      <c r="U1007" s="836"/>
      <c r="W1007" s="5">
        <v>1</v>
      </c>
    </row>
    <row r="1008" spans="1:23" ht="15.75" thickBot="1" x14ac:dyDescent="0.3">
      <c r="A1008" s="219"/>
      <c r="B1008" s="4851"/>
      <c r="C1008" s="1298" t="s">
        <v>220</v>
      </c>
      <c r="D1008" s="220">
        <v>44887</v>
      </c>
      <c r="E1008" s="2852" t="s">
        <v>5523</v>
      </c>
      <c r="F1008" s="2757">
        <v>124</v>
      </c>
      <c r="G1008" s="222">
        <f>AVERAGE(CPVTFC3SG0066!X16:Y16)</f>
        <v>2.1079499999999998</v>
      </c>
      <c r="H1008" s="218">
        <f t="shared" ref="H1008" si="272">(G1008-0.1622)/0.0135*50</f>
        <v>7206.4814814814808</v>
      </c>
      <c r="I1008" s="2845" t="s">
        <v>315</v>
      </c>
      <c r="J1008" s="1438"/>
      <c r="K1008" s="1438"/>
      <c r="L1008" s="671"/>
      <c r="M1008" s="778"/>
      <c r="N1008" s="778"/>
      <c r="O1008" s="778"/>
      <c r="P1008" s="787"/>
      <c r="Q1008" s="668"/>
      <c r="R1008" s="668"/>
      <c r="S1008" s="786"/>
      <c r="T1008" s="786"/>
      <c r="U1008" s="788"/>
    </row>
    <row r="1009" spans="1:23" x14ac:dyDescent="0.25">
      <c r="A1009" s="86">
        <v>697</v>
      </c>
      <c r="B1009" s="4843" t="s">
        <v>3242</v>
      </c>
      <c r="C1009" s="1296" t="s">
        <v>868</v>
      </c>
      <c r="D1009" s="87">
        <v>44833</v>
      </c>
      <c r="E1009" s="458" t="s">
        <v>4933</v>
      </c>
      <c r="F1009" s="459">
        <v>74</v>
      </c>
      <c r="G1009" s="460">
        <f>AVERAGE(CPVTFC3SG0025!Q23:R23)</f>
        <v>1.0944</v>
      </c>
      <c r="H1009" s="461">
        <f t="shared" si="264"/>
        <v>3432.1167883211679</v>
      </c>
      <c r="I1009" s="1460" t="s">
        <v>315</v>
      </c>
      <c r="J1009" s="1437"/>
      <c r="K1009" s="1437"/>
      <c r="L1009" s="670"/>
      <c r="M1009" s="721"/>
      <c r="N1009" s="721"/>
      <c r="O1009" s="721"/>
      <c r="P1009" s="835"/>
      <c r="Q1009" s="667"/>
      <c r="R1009" s="667"/>
      <c r="S1009" s="834"/>
      <c r="T1009" s="834"/>
      <c r="U1009" s="836"/>
      <c r="V1009" s="4867" t="s">
        <v>1416</v>
      </c>
      <c r="W1009" s="5">
        <v>1</v>
      </c>
    </row>
    <row r="1010" spans="1:23" ht="15.75" thickBot="1" x14ac:dyDescent="0.3">
      <c r="A1010" s="516"/>
      <c r="B1010" s="4851"/>
      <c r="C1010" s="1298" t="s">
        <v>220</v>
      </c>
      <c r="D1010" s="220">
        <v>44887</v>
      </c>
      <c r="E1010" s="2852" t="s">
        <v>5523</v>
      </c>
      <c r="F1010" s="2757">
        <v>125</v>
      </c>
      <c r="G1010" s="222">
        <f>AVERAGE(CPVTFC3SG0066!B18:C18)</f>
        <v>2.9566499999999998</v>
      </c>
      <c r="H1010" s="218">
        <f t="shared" ref="H1010" si="273">(G1010-0.1622)/0.0135*50</f>
        <v>10349.814814814814</v>
      </c>
      <c r="I1010" s="2845" t="s">
        <v>315</v>
      </c>
      <c r="J1010" s="4346">
        <v>44895</v>
      </c>
      <c r="K1010" s="560" t="s">
        <v>5572</v>
      </c>
      <c r="L1010" s="560">
        <v>128</v>
      </c>
      <c r="M1010" s="560">
        <f>AVERAGE(CPVTFC3SG0084!H18:I18)</f>
        <v>2.5454499999999998</v>
      </c>
      <c r="N1010" s="4016">
        <f t="shared" ref="N1010" si="274">(M1010-0.1318)/0.0134*400</f>
        <v>72049.253731343269</v>
      </c>
      <c r="O1010" s="4365" t="s">
        <v>315</v>
      </c>
      <c r="P1010" s="787"/>
      <c r="Q1010" s="668"/>
      <c r="R1010" s="668"/>
      <c r="S1010" s="786"/>
      <c r="T1010" s="786"/>
      <c r="U1010" s="788"/>
      <c r="V1010" s="4701"/>
    </row>
    <row r="1011" spans="1:23" x14ac:dyDescent="0.25">
      <c r="A1011" s="456">
        <v>698</v>
      </c>
      <c r="B1011" s="4843" t="s">
        <v>3243</v>
      </c>
      <c r="C1011" s="1296" t="s">
        <v>868</v>
      </c>
      <c r="D1011" s="87">
        <v>44833</v>
      </c>
      <c r="E1011" s="458" t="s">
        <v>4933</v>
      </c>
      <c r="F1011" s="88">
        <v>75</v>
      </c>
      <c r="G1011" s="460">
        <f>AVERAGE(CPVTFC3SG0025!S23:T23)</f>
        <v>1.0384500000000001</v>
      </c>
      <c r="H1011" s="461">
        <f t="shared" si="264"/>
        <v>3227.9197080291974</v>
      </c>
      <c r="I1011" s="1460" t="s">
        <v>315</v>
      </c>
      <c r="J1011" s="1437"/>
      <c r="K1011" s="1437"/>
      <c r="L1011" s="670"/>
      <c r="M1011" s="721"/>
      <c r="N1011" s="721"/>
      <c r="O1011" s="721"/>
      <c r="P1011" s="835"/>
      <c r="Q1011" s="667"/>
      <c r="R1011" s="667"/>
      <c r="S1011" s="834"/>
      <c r="T1011" s="834"/>
      <c r="U1011" s="836"/>
      <c r="W1011" s="5">
        <v>1</v>
      </c>
    </row>
    <row r="1012" spans="1:23" ht="15.75" thickBot="1" x14ac:dyDescent="0.3">
      <c r="A1012" s="219"/>
      <c r="B1012" s="4851"/>
      <c r="C1012" s="1298" t="s">
        <v>220</v>
      </c>
      <c r="D1012" s="220">
        <v>44887</v>
      </c>
      <c r="E1012" s="2852" t="s">
        <v>5523</v>
      </c>
      <c r="F1012" s="2757">
        <v>126</v>
      </c>
      <c r="G1012" s="222">
        <f>AVERAGE(CPVTFC3SG0066!D18:E18)</f>
        <v>1.2517499999999999</v>
      </c>
      <c r="H1012" s="218">
        <f t="shared" ref="H1012" si="275">(G1012-0.1622)/0.0135*50</f>
        <v>4035.3703703703709</v>
      </c>
      <c r="I1012" s="2845" t="s">
        <v>315</v>
      </c>
      <c r="J1012" s="1438"/>
      <c r="K1012" s="1438"/>
      <c r="L1012" s="671"/>
      <c r="M1012" s="778"/>
      <c r="N1012" s="778"/>
      <c r="O1012" s="778"/>
      <c r="P1012" s="787"/>
      <c r="Q1012" s="668"/>
      <c r="R1012" s="668"/>
      <c r="S1012" s="786"/>
      <c r="T1012" s="786"/>
      <c r="U1012" s="788"/>
    </row>
    <row r="1013" spans="1:23" x14ac:dyDescent="0.25">
      <c r="A1013" s="86">
        <v>699</v>
      </c>
      <c r="B1013" s="4843" t="s">
        <v>3244</v>
      </c>
      <c r="C1013" s="1296" t="s">
        <v>868</v>
      </c>
      <c r="D1013" s="87">
        <v>44833</v>
      </c>
      <c r="E1013" s="458" t="s">
        <v>4933</v>
      </c>
      <c r="F1013" s="459">
        <v>76</v>
      </c>
      <c r="G1013" s="460">
        <f>AVERAGE(CPVTFC3SG0025!U23:V23)</f>
        <v>0.67049999999999998</v>
      </c>
      <c r="H1013" s="461">
        <f t="shared" si="264"/>
        <v>1885.0364963503648</v>
      </c>
      <c r="I1013" s="1460" t="s">
        <v>315</v>
      </c>
      <c r="J1013" s="1019"/>
      <c r="K1013" s="1020"/>
      <c r="L1013" s="659"/>
      <c r="M1013" s="667"/>
      <c r="N1013" s="661"/>
      <c r="O1013" s="721"/>
      <c r="P1013" s="835"/>
      <c r="Q1013" s="667"/>
      <c r="R1013" s="667"/>
      <c r="S1013" s="834"/>
      <c r="T1013" s="834"/>
      <c r="U1013" s="836"/>
      <c r="W1013" s="5">
        <v>1</v>
      </c>
    </row>
    <row r="1014" spans="1:23" ht="15.75" thickBot="1" x14ac:dyDescent="0.3">
      <c r="A1014" s="516"/>
      <c r="B1014" s="4851"/>
      <c r="C1014" s="1298" t="s">
        <v>220</v>
      </c>
      <c r="D1014" s="220">
        <v>44887</v>
      </c>
      <c r="E1014" s="2852" t="s">
        <v>5523</v>
      </c>
      <c r="F1014" s="2757">
        <v>127</v>
      </c>
      <c r="G1014" s="222">
        <f>AVERAGE(CPVTFC3SG0066!F18:G18)</f>
        <v>0.94530000000000003</v>
      </c>
      <c r="H1014" s="218">
        <f t="shared" ref="H1014" si="276">(G1014-0.1622)/0.0135*50</f>
        <v>2900.3703703703704</v>
      </c>
      <c r="I1014" s="2845" t="s">
        <v>315</v>
      </c>
      <c r="J1014" s="963"/>
      <c r="K1014" s="1415"/>
      <c r="L1014" s="792"/>
      <c r="M1014" s="668"/>
      <c r="N1014" s="662"/>
      <c r="O1014" s="778"/>
      <c r="P1014" s="787"/>
      <c r="Q1014" s="668"/>
      <c r="R1014" s="668"/>
      <c r="S1014" s="786"/>
      <c r="T1014" s="786"/>
      <c r="U1014" s="788"/>
    </row>
    <row r="1015" spans="1:23" x14ac:dyDescent="0.25">
      <c r="A1015" s="456">
        <v>700</v>
      </c>
      <c r="B1015" s="4843" t="s">
        <v>3245</v>
      </c>
      <c r="C1015" s="1296" t="s">
        <v>868</v>
      </c>
      <c r="D1015" s="87">
        <v>44833</v>
      </c>
      <c r="E1015" s="458" t="s">
        <v>4933</v>
      </c>
      <c r="F1015" s="459">
        <v>77</v>
      </c>
      <c r="G1015" s="460">
        <f>AVERAGE(CPVTFC3SG0025!W23:X23)</f>
        <v>2.7578</v>
      </c>
      <c r="H1015" s="461">
        <f t="shared" si="264"/>
        <v>9502.9197080291979</v>
      </c>
      <c r="I1015" s="1460" t="s">
        <v>315</v>
      </c>
      <c r="J1015" s="4352">
        <v>44895</v>
      </c>
      <c r="K1015" s="479" t="s">
        <v>5572</v>
      </c>
      <c r="L1015" s="479">
        <v>129</v>
      </c>
      <c r="M1015" s="479">
        <f>AVERAGE(CPVTFC3SG0084!J18:K18)</f>
        <v>0.40659999999999996</v>
      </c>
      <c r="N1015" s="4004">
        <f t="shared" ref="N1015:N1016" si="277">(M1015-0.1318)/0.0134*400</f>
        <v>8202.9850746268639</v>
      </c>
      <c r="O1015" s="4353" t="s">
        <v>315</v>
      </c>
      <c r="P1015" s="835"/>
      <c r="Q1015" s="667"/>
      <c r="R1015" s="667"/>
      <c r="S1015" s="834"/>
      <c r="T1015" s="834"/>
      <c r="U1015" s="836"/>
      <c r="W1015" s="5">
        <v>1</v>
      </c>
    </row>
    <row r="1016" spans="1:23" ht="15.75" thickBot="1" x14ac:dyDescent="0.3">
      <c r="A1016" s="219"/>
      <c r="B1016" s="4851"/>
      <c r="C1016" s="1298" t="s">
        <v>220</v>
      </c>
      <c r="D1016" s="220">
        <v>44887</v>
      </c>
      <c r="E1016" s="2852" t="s">
        <v>5523</v>
      </c>
      <c r="F1016" s="2757">
        <v>128</v>
      </c>
      <c r="G1016" s="222">
        <f>AVERAGE(CPVTFC3SG0066!H18:I18)</f>
        <v>2.8243</v>
      </c>
      <c r="H1016" s="218">
        <f t="shared" ref="H1016" si="278">(G1016-0.1622)/0.0135*50</f>
        <v>9859.6296296296296</v>
      </c>
      <c r="I1016" s="2845" t="s">
        <v>315</v>
      </c>
      <c r="J1016" s="4346">
        <v>44895</v>
      </c>
      <c r="K1016" s="560" t="s">
        <v>5572</v>
      </c>
      <c r="L1016" s="560">
        <v>130</v>
      </c>
      <c r="M1016" s="560">
        <f>AVERAGE(CPVTFC3SG0084!L18:M18)</f>
        <v>0.3644</v>
      </c>
      <c r="N1016" s="4016">
        <f t="shared" si="277"/>
        <v>6943.2835820895516</v>
      </c>
      <c r="O1016" s="4365" t="s">
        <v>315</v>
      </c>
      <c r="P1016" s="787"/>
      <c r="Q1016" s="668"/>
      <c r="R1016" s="668"/>
      <c r="S1016" s="786"/>
      <c r="T1016" s="786"/>
      <c r="U1016" s="788"/>
    </row>
    <row r="1017" spans="1:23" ht="15.75" thickBot="1" x14ac:dyDescent="0.3">
      <c r="A1017" s="2045">
        <v>701</v>
      </c>
      <c r="B1017" s="2201" t="s">
        <v>3246</v>
      </c>
      <c r="C1017" s="2201" t="s">
        <v>868</v>
      </c>
      <c r="D1017" s="676">
        <v>44833</v>
      </c>
      <c r="E1017" s="1463" t="s">
        <v>4933</v>
      </c>
      <c r="F1017" s="1624">
        <v>78</v>
      </c>
      <c r="G1017" s="587">
        <f>AVERAGE(CPVTFC3SG0025!C25:D25)</f>
        <v>1.7136</v>
      </c>
      <c r="H1017" s="553">
        <f t="shared" si="264"/>
        <v>5691.9708029197081</v>
      </c>
      <c r="I1017" s="1465" t="s">
        <v>315</v>
      </c>
      <c r="J1017" s="2362"/>
      <c r="K1017" s="2363"/>
      <c r="L1017" s="2364"/>
      <c r="M1017" s="1469"/>
      <c r="N1017" s="1470"/>
      <c r="O1017" s="1471"/>
      <c r="P1017" s="2330">
        <v>44883</v>
      </c>
      <c r="Q1017" s="2313" t="s">
        <v>5503</v>
      </c>
      <c r="R1017" s="1521">
        <v>38</v>
      </c>
      <c r="S1017" s="1521">
        <f>AVERAGE(CPVTFC3SG0062!K17:L17)</f>
        <v>0.2407</v>
      </c>
      <c r="T1017" s="1193">
        <f t="shared" ref="T1017" si="279">(S1017-0.1)/0.0138*66</f>
        <v>672.91304347826087</v>
      </c>
      <c r="U1017" s="2300" t="s">
        <v>314</v>
      </c>
      <c r="W1017" s="5">
        <v>1</v>
      </c>
    </row>
    <row r="1018" spans="1:23" x14ac:dyDescent="0.25">
      <c r="A1018" s="456">
        <v>702</v>
      </c>
      <c r="B1018" s="4843" t="s">
        <v>3247</v>
      </c>
      <c r="C1018" s="1296" t="s">
        <v>868</v>
      </c>
      <c r="D1018" s="87">
        <v>44833</v>
      </c>
      <c r="E1018" s="458" t="s">
        <v>4933</v>
      </c>
      <c r="F1018" s="459">
        <v>79</v>
      </c>
      <c r="G1018" s="460">
        <f>AVERAGE(CPVTFC3SG0025!E25:F25)</f>
        <v>0.68989999999999996</v>
      </c>
      <c r="H1018" s="461">
        <f t="shared" si="264"/>
        <v>1955.8394160583937</v>
      </c>
      <c r="I1018" s="1460" t="s">
        <v>315</v>
      </c>
      <c r="J1018" s="1437"/>
      <c r="K1018" s="747"/>
      <c r="L1018" s="670"/>
      <c r="M1018" s="667"/>
      <c r="N1018" s="661"/>
      <c r="O1018" s="721"/>
      <c r="P1018" s="835"/>
      <c r="Q1018" s="667"/>
      <c r="R1018" s="667"/>
      <c r="S1018" s="834"/>
      <c r="T1018" s="834"/>
      <c r="U1018" s="836"/>
      <c r="W1018" s="5">
        <v>1</v>
      </c>
    </row>
    <row r="1019" spans="1:23" ht="15.75" thickBot="1" x14ac:dyDescent="0.3">
      <c r="A1019" s="219"/>
      <c r="B1019" s="4851"/>
      <c r="C1019" s="1298" t="s">
        <v>220</v>
      </c>
      <c r="D1019" s="220">
        <v>44887</v>
      </c>
      <c r="E1019" s="2852" t="s">
        <v>5523</v>
      </c>
      <c r="F1019" s="2757">
        <v>129</v>
      </c>
      <c r="G1019" s="222">
        <f>AVERAGE(CPVTFC3SG0066!J18:K18)</f>
        <v>1.47045</v>
      </c>
      <c r="H1019" s="218">
        <f t="shared" ref="H1019" si="280">(G1019-0.1622)/0.0135*50</f>
        <v>4845.3703703703713</v>
      </c>
      <c r="I1019" s="2845" t="s">
        <v>315</v>
      </c>
      <c r="J1019" s="1438"/>
      <c r="K1019" s="754"/>
      <c r="L1019" s="671"/>
      <c r="M1019" s="668"/>
      <c r="N1019" s="662"/>
      <c r="O1019" s="778"/>
      <c r="P1019" s="787"/>
      <c r="Q1019" s="668"/>
      <c r="R1019" s="668"/>
      <c r="S1019" s="786"/>
      <c r="T1019" s="786"/>
      <c r="U1019" s="788"/>
    </row>
    <row r="1020" spans="1:23" x14ac:dyDescent="0.25">
      <c r="A1020" s="86">
        <v>703</v>
      </c>
      <c r="B1020" s="4843" t="s">
        <v>3248</v>
      </c>
      <c r="C1020" s="1296" t="s">
        <v>868</v>
      </c>
      <c r="D1020" s="87">
        <v>44833</v>
      </c>
      <c r="E1020" s="458" t="s">
        <v>4933</v>
      </c>
      <c r="F1020" s="459">
        <v>80</v>
      </c>
      <c r="G1020" s="460">
        <f>AVERAGE(CPVTFC3SG0025!G25:H25)</f>
        <v>2.7200500000000001</v>
      </c>
      <c r="H1020" s="461">
        <f t="shared" si="264"/>
        <v>9365.1459854014611</v>
      </c>
      <c r="I1020" s="1460" t="s">
        <v>315</v>
      </c>
      <c r="J1020" s="4352">
        <v>44895</v>
      </c>
      <c r="K1020" s="479" t="s">
        <v>5572</v>
      </c>
      <c r="L1020" s="479">
        <v>131</v>
      </c>
      <c r="M1020" s="479">
        <f>AVERAGE(CPVTFC3SG0084!N18:O18)</f>
        <v>0.38705000000000001</v>
      </c>
      <c r="N1020" s="4004">
        <f t="shared" ref="N1020:N1023" si="281">(M1020-0.1318)/0.0134*400</f>
        <v>7619.4029850746265</v>
      </c>
      <c r="O1020" s="4353" t="s">
        <v>315</v>
      </c>
      <c r="P1020" s="835"/>
      <c r="Q1020" s="667"/>
      <c r="R1020" s="667"/>
      <c r="S1020" s="834"/>
      <c r="T1020" s="834"/>
      <c r="U1020" s="836"/>
      <c r="W1020" s="5">
        <v>1</v>
      </c>
    </row>
    <row r="1021" spans="1:23" ht="15.75" thickBot="1" x14ac:dyDescent="0.3">
      <c r="A1021" s="516"/>
      <c r="B1021" s="4851"/>
      <c r="C1021" s="1298" t="s">
        <v>220</v>
      </c>
      <c r="D1021" s="220">
        <v>44887</v>
      </c>
      <c r="E1021" s="2852" t="s">
        <v>5523</v>
      </c>
      <c r="F1021" s="2757">
        <v>130</v>
      </c>
      <c r="G1021" s="222">
        <f>AVERAGE(CPVTFC3SG0066!L18:M18)</f>
        <v>2.8203</v>
      </c>
      <c r="H1021" s="218">
        <f t="shared" ref="H1021" si="282">(G1021-0.1622)/0.0135*50</f>
        <v>9844.8148148148157</v>
      </c>
      <c r="I1021" s="2845" t="s">
        <v>315</v>
      </c>
      <c r="J1021" s="4346">
        <v>44895</v>
      </c>
      <c r="K1021" s="560" t="s">
        <v>5572</v>
      </c>
      <c r="L1021" s="560">
        <v>132</v>
      </c>
      <c r="M1021" s="560">
        <f>AVERAGE(CPVTFC3SG0084!P18:Q18)</f>
        <v>0.45465</v>
      </c>
      <c r="N1021" s="4016">
        <f t="shared" si="281"/>
        <v>9637.3134328358192</v>
      </c>
      <c r="O1021" s="4365" t="s">
        <v>315</v>
      </c>
      <c r="P1021" s="787"/>
      <c r="Q1021" s="668"/>
      <c r="R1021" s="668"/>
      <c r="S1021" s="786"/>
      <c r="T1021" s="786"/>
      <c r="U1021" s="788"/>
    </row>
    <row r="1022" spans="1:23" x14ac:dyDescent="0.25">
      <c r="A1022" s="456">
        <v>704</v>
      </c>
      <c r="B1022" s="4843" t="s">
        <v>3249</v>
      </c>
      <c r="C1022" s="1296" t="s">
        <v>868</v>
      </c>
      <c r="D1022" s="87">
        <v>44833</v>
      </c>
      <c r="E1022" s="458" t="s">
        <v>4933</v>
      </c>
      <c r="F1022" s="88">
        <v>81</v>
      </c>
      <c r="G1022" s="460">
        <f>AVERAGE(CPVTFC3SG0025!I25:J25)</f>
        <v>2.6599000000000004</v>
      </c>
      <c r="H1022" s="461">
        <f t="shared" si="264"/>
        <v>9145.6204379562059</v>
      </c>
      <c r="I1022" s="1460" t="s">
        <v>315</v>
      </c>
      <c r="J1022" s="4373">
        <v>44895</v>
      </c>
      <c r="K1022" s="1357" t="s">
        <v>5572</v>
      </c>
      <c r="L1022" s="1357">
        <v>133</v>
      </c>
      <c r="M1022" s="1357">
        <f>AVERAGE(CPVTFC3SG0084!R18:S18)</f>
        <v>0.30145</v>
      </c>
      <c r="N1022" s="4374">
        <f t="shared" si="281"/>
        <v>5064.179104477611</v>
      </c>
      <c r="O1022" s="4375" t="s">
        <v>315</v>
      </c>
      <c r="P1022" s="835"/>
      <c r="Q1022" s="667"/>
      <c r="R1022" s="667"/>
      <c r="S1022" s="834"/>
      <c r="T1022" s="834"/>
      <c r="U1022" s="836"/>
      <c r="W1022" s="5">
        <v>1</v>
      </c>
    </row>
    <row r="1023" spans="1:23" ht="15.75" thickBot="1" x14ac:dyDescent="0.3">
      <c r="A1023" s="219"/>
      <c r="B1023" s="4851"/>
      <c r="C1023" s="1298" t="s">
        <v>220</v>
      </c>
      <c r="D1023" s="220">
        <v>44887</v>
      </c>
      <c r="E1023" s="2852" t="s">
        <v>5523</v>
      </c>
      <c r="F1023" s="2757">
        <v>131</v>
      </c>
      <c r="G1023" s="222">
        <f>AVERAGE(CPVTFC3SG0066!N18:O18)</f>
        <v>2.81975</v>
      </c>
      <c r="H1023" s="218">
        <f t="shared" ref="H1023" si="283">(G1023-0.1622)/0.0135*50</f>
        <v>9842.7777777777774</v>
      </c>
      <c r="I1023" s="2845" t="s">
        <v>315</v>
      </c>
      <c r="J1023" s="4346">
        <v>44895</v>
      </c>
      <c r="K1023" s="560" t="s">
        <v>5572</v>
      </c>
      <c r="L1023" s="560">
        <v>134</v>
      </c>
      <c r="M1023" s="560">
        <f>AVERAGE(CPVTFC3SG0084!T18:U18)</f>
        <v>0.39275000000000004</v>
      </c>
      <c r="N1023" s="4016">
        <f t="shared" si="281"/>
        <v>7789.5522388059708</v>
      </c>
      <c r="O1023" s="4365" t="s">
        <v>315</v>
      </c>
      <c r="P1023" s="787"/>
      <c r="Q1023" s="668"/>
      <c r="R1023" s="668"/>
      <c r="S1023" s="786"/>
      <c r="T1023" s="786"/>
      <c r="U1023" s="788"/>
    </row>
    <row r="1024" spans="1:23" x14ac:dyDescent="0.25">
      <c r="A1024" s="508">
        <v>705</v>
      </c>
      <c r="B1024" s="4843" t="s">
        <v>3250</v>
      </c>
      <c r="C1024" s="1297" t="s">
        <v>868</v>
      </c>
      <c r="D1024" s="490">
        <v>44833</v>
      </c>
      <c r="E1024" s="491" t="s">
        <v>4933</v>
      </c>
      <c r="F1024" s="492">
        <v>82</v>
      </c>
      <c r="G1024" s="493">
        <f>AVERAGE(CPVTFC3SG0025!K25:L25)</f>
        <v>0.37859999999999999</v>
      </c>
      <c r="H1024" s="494">
        <f t="shared" si="264"/>
        <v>819.70802919708024</v>
      </c>
      <c r="I1024" s="2883" t="s">
        <v>314</v>
      </c>
      <c r="J1024" s="1019"/>
      <c r="K1024" s="1020"/>
      <c r="L1024" s="659"/>
      <c r="M1024" s="667"/>
      <c r="N1024" s="661"/>
      <c r="O1024" s="721"/>
      <c r="P1024" s="835"/>
      <c r="Q1024" s="667"/>
      <c r="R1024" s="667"/>
      <c r="S1024" s="834"/>
      <c r="T1024" s="834"/>
      <c r="U1024" s="836"/>
      <c r="V1024" s="4867" t="s">
        <v>1416</v>
      </c>
    </row>
    <row r="1025" spans="1:23" ht="15.75" thickBot="1" x14ac:dyDescent="0.3">
      <c r="A1025" s="516"/>
      <c r="B1025" s="4851"/>
      <c r="C1025" s="1298" t="s">
        <v>220</v>
      </c>
      <c r="D1025" s="220">
        <v>44887</v>
      </c>
      <c r="E1025" s="2852" t="s">
        <v>5523</v>
      </c>
      <c r="F1025" s="2757">
        <v>132</v>
      </c>
      <c r="G1025" s="222">
        <f>AVERAGE(CPVTFC3SG0066!P18:Q18)</f>
        <v>0.66060000000000008</v>
      </c>
      <c r="H1025" s="218">
        <f t="shared" ref="H1025" si="284">(G1025-0.1622)/0.0135*50</f>
        <v>1845.9259259259263</v>
      </c>
      <c r="I1025" s="2845" t="s">
        <v>315</v>
      </c>
      <c r="J1025" s="963"/>
      <c r="K1025" s="1415"/>
      <c r="L1025" s="792"/>
      <c r="M1025" s="668"/>
      <c r="N1025" s="662"/>
      <c r="O1025" s="778"/>
      <c r="P1025" s="787"/>
      <c r="Q1025" s="668"/>
      <c r="R1025" s="668"/>
      <c r="S1025" s="786"/>
      <c r="T1025" s="786"/>
      <c r="U1025" s="788"/>
      <c r="V1025" s="4701"/>
    </row>
    <row r="1026" spans="1:23" ht="15.75" thickBot="1" x14ac:dyDescent="0.3">
      <c r="A1026" s="1949">
        <v>706</v>
      </c>
      <c r="B1026" s="2202" t="s">
        <v>3251</v>
      </c>
      <c r="C1026" s="2202" t="s">
        <v>868</v>
      </c>
      <c r="D1026" s="471">
        <v>44833</v>
      </c>
      <c r="E1026" s="1520" t="s">
        <v>4933</v>
      </c>
      <c r="F1026" s="1521">
        <v>83</v>
      </c>
      <c r="G1026" s="523">
        <f>AVERAGE(CPVTFC3SG0025!M25:N25)</f>
        <v>0.16725000000000001</v>
      </c>
      <c r="H1026" s="521">
        <f t="shared" si="264"/>
        <v>48.357664233576685</v>
      </c>
      <c r="I1026" s="2895" t="s">
        <v>314</v>
      </c>
      <c r="J1026" s="1466"/>
      <c r="K1026" s="1467"/>
      <c r="L1026" s="1468"/>
      <c r="M1026" s="1469"/>
      <c r="N1026" s="1470"/>
      <c r="O1026" s="1471"/>
      <c r="P1026" s="2330">
        <v>44883</v>
      </c>
      <c r="Q1026" s="2313" t="s">
        <v>5503</v>
      </c>
      <c r="R1026" s="1521">
        <v>39</v>
      </c>
      <c r="S1026" s="1521">
        <f>AVERAGE(CPVTFC3SG0062!M17:N17)</f>
        <v>0.3221</v>
      </c>
      <c r="T1026" s="1193">
        <f t="shared" ref="T1026" si="285">(S1026-0.1)/0.0138*66</f>
        <v>1062.2173913043478</v>
      </c>
      <c r="U1026" s="2300" t="s">
        <v>314</v>
      </c>
    </row>
    <row r="1027" spans="1:23" x14ac:dyDescent="0.25">
      <c r="A1027" s="86">
        <v>707</v>
      </c>
      <c r="B1027" s="4843" t="s">
        <v>3252</v>
      </c>
      <c r="C1027" s="1296" t="s">
        <v>868</v>
      </c>
      <c r="D1027" s="87">
        <v>44833</v>
      </c>
      <c r="E1027" s="458" t="s">
        <v>4933</v>
      </c>
      <c r="F1027" s="88">
        <v>84</v>
      </c>
      <c r="G1027" s="460">
        <f>AVERAGE(CPVTFC3SG0025!O25:P25)</f>
        <v>1.2460499999999999</v>
      </c>
      <c r="H1027" s="461">
        <f t="shared" si="264"/>
        <v>3985.5839416058393</v>
      </c>
      <c r="I1027" s="1460" t="s">
        <v>315</v>
      </c>
      <c r="J1027" s="1019"/>
      <c r="K1027" s="1020"/>
      <c r="L1027" s="659"/>
      <c r="M1027" s="667"/>
      <c r="N1027" s="661"/>
      <c r="O1027" s="721"/>
      <c r="P1027" s="835"/>
      <c r="Q1027" s="667"/>
      <c r="R1027" s="667"/>
      <c r="S1027" s="834"/>
      <c r="T1027" s="834"/>
      <c r="U1027" s="836"/>
      <c r="W1027" s="5">
        <v>1</v>
      </c>
    </row>
    <row r="1028" spans="1:23" ht="15.75" thickBot="1" x14ac:dyDescent="0.3">
      <c r="A1028" s="537"/>
      <c r="B1028" s="4845"/>
      <c r="C1028" s="317" t="s">
        <v>220</v>
      </c>
      <c r="D1028" s="79">
        <v>44887</v>
      </c>
      <c r="E1028" s="2867" t="s">
        <v>5523</v>
      </c>
      <c r="F1028" s="2760">
        <v>133</v>
      </c>
      <c r="G1028" s="80">
        <f>AVERAGE(CPVTFC3SG0066!R18:S18)</f>
        <v>1.7015</v>
      </c>
      <c r="H1028" s="81">
        <f t="shared" ref="H1028" si="286">(G1028-0.1622)/0.0135*50</f>
        <v>5701.1111111111104</v>
      </c>
      <c r="I1028" s="2853" t="s">
        <v>315</v>
      </c>
      <c r="J1028" s="967"/>
      <c r="K1028" s="1022"/>
      <c r="L1028" s="794"/>
      <c r="M1028" s="969"/>
      <c r="N1028" s="970"/>
      <c r="O1028" s="650"/>
      <c r="P1028" s="1586"/>
      <c r="Q1028" s="969"/>
      <c r="R1028" s="969"/>
      <c r="S1028" s="1268"/>
      <c r="T1028" s="1268"/>
      <c r="U1028" s="2127"/>
    </row>
    <row r="1029" spans="1:23" x14ac:dyDescent="0.25">
      <c r="A1029" s="456">
        <v>708</v>
      </c>
      <c r="B1029" s="4843" t="s">
        <v>3253</v>
      </c>
      <c r="C1029" s="1296" t="s">
        <v>868</v>
      </c>
      <c r="D1029" s="87">
        <v>44833</v>
      </c>
      <c r="E1029" s="458" t="s">
        <v>4933</v>
      </c>
      <c r="F1029" s="459">
        <v>85</v>
      </c>
      <c r="G1029" s="460">
        <f>AVERAGE(CPVTFC3SG0025!Q25:R25)</f>
        <v>2.1028000000000002</v>
      </c>
      <c r="H1029" s="461">
        <f t="shared" si="264"/>
        <v>7112.4087591240877</v>
      </c>
      <c r="I1029" s="1460" t="s">
        <v>315</v>
      </c>
      <c r="J1029" s="1019"/>
      <c r="K1029" s="1020"/>
      <c r="L1029" s="659"/>
      <c r="M1029" s="667"/>
      <c r="N1029" s="661"/>
      <c r="O1029" s="721"/>
      <c r="P1029" s="835"/>
      <c r="Q1029" s="667"/>
      <c r="R1029" s="667"/>
      <c r="S1029" s="834"/>
      <c r="T1029" s="834"/>
      <c r="U1029" s="836"/>
      <c r="W1029" s="5">
        <v>1</v>
      </c>
    </row>
    <row r="1030" spans="1:23" ht="15.75" thickBot="1" x14ac:dyDescent="0.3">
      <c r="A1030" s="598"/>
      <c r="B1030" s="4845"/>
      <c r="C1030" s="317" t="s">
        <v>220</v>
      </c>
      <c r="D1030" s="79">
        <v>44887</v>
      </c>
      <c r="E1030" s="2867" t="s">
        <v>5523</v>
      </c>
      <c r="F1030" s="2760">
        <v>134</v>
      </c>
      <c r="G1030" s="80">
        <f>AVERAGE(CPVTFC3SG0066!T18:U18)</f>
        <v>2.4863999999999997</v>
      </c>
      <c r="H1030" s="81">
        <f t="shared" ref="H1030" si="287">(G1030-0.1622)/0.0135*50</f>
        <v>8608.1481481481478</v>
      </c>
      <c r="I1030" s="2853" t="s">
        <v>315</v>
      </c>
      <c r="J1030" s="4367">
        <v>44895</v>
      </c>
      <c r="K1030" s="4368" t="s">
        <v>5572</v>
      </c>
      <c r="L1030" s="4368">
        <v>135</v>
      </c>
      <c r="M1030" s="4368">
        <f>AVERAGE(CPVTFC3SG0084!V18:W18)</f>
        <v>0.23530000000000001</v>
      </c>
      <c r="N1030" s="4369">
        <f t="shared" ref="N1030" si="288">(M1030-0.1318)/0.0134*400</f>
        <v>3089.5522388059703</v>
      </c>
      <c r="O1030" s="4370" t="s">
        <v>315</v>
      </c>
      <c r="P1030" s="1586"/>
      <c r="Q1030" s="969"/>
      <c r="R1030" s="969"/>
      <c r="S1030" s="1268"/>
      <c r="T1030" s="1268"/>
      <c r="U1030" s="2127"/>
    </row>
    <row r="1031" spans="1:23" x14ac:dyDescent="0.25">
      <c r="A1031" s="86">
        <v>709</v>
      </c>
      <c r="B1031" s="4843" t="s">
        <v>3254</v>
      </c>
      <c r="C1031" s="1296" t="s">
        <v>868</v>
      </c>
      <c r="D1031" s="87">
        <v>44833</v>
      </c>
      <c r="E1031" s="458" t="s">
        <v>4933</v>
      </c>
      <c r="F1031" s="459">
        <v>86</v>
      </c>
      <c r="G1031" s="460">
        <f>AVERAGE(CPVTFC3SG0025!S25:T25)</f>
        <v>1.11835</v>
      </c>
      <c r="H1031" s="461">
        <f t="shared" si="264"/>
        <v>3519.5255474452551</v>
      </c>
      <c r="I1031" s="1460" t="s">
        <v>315</v>
      </c>
      <c r="J1031" s="1437"/>
      <c r="K1031" s="1437"/>
      <c r="L1031" s="670"/>
      <c r="M1031" s="721"/>
      <c r="N1031" s="721"/>
      <c r="O1031" s="721"/>
      <c r="P1031" s="2329">
        <v>44881</v>
      </c>
      <c r="Q1031" s="2184" t="s">
        <v>5476</v>
      </c>
      <c r="R1031" s="589">
        <v>148</v>
      </c>
      <c r="S1031" s="589">
        <f>AVERAGE(CPVTFC3SG0057!X20:Y20)</f>
        <v>0.11105</v>
      </c>
      <c r="T1031" s="622">
        <f t="shared" ref="T1031:T1033" si="289">(S1031-0.128)/0.0135*66</f>
        <v>-82.866666666666688</v>
      </c>
      <c r="U1031" s="1387" t="s">
        <v>314</v>
      </c>
      <c r="W1031" s="5">
        <v>1</v>
      </c>
    </row>
    <row r="1032" spans="1:23" x14ac:dyDescent="0.25">
      <c r="A1032" s="592"/>
      <c r="B1032" s="4855"/>
      <c r="C1032" s="1172" t="s">
        <v>5448</v>
      </c>
      <c r="D1032" s="1286"/>
      <c r="E1032" s="1287"/>
      <c r="F1032" s="1288"/>
      <c r="G1032" s="1365"/>
      <c r="H1032" s="1367"/>
      <c r="I1032" s="4504"/>
      <c r="J1032" s="1430"/>
      <c r="K1032" s="1430"/>
      <c r="L1032" s="1431"/>
      <c r="M1032" s="656"/>
      <c r="N1032" s="656"/>
      <c r="O1032" s="656"/>
      <c r="P1032" s="4242">
        <v>44895</v>
      </c>
      <c r="Q1032" s="275" t="s">
        <v>5570</v>
      </c>
      <c r="R1032" s="275">
        <v>70</v>
      </c>
      <c r="S1032" s="275">
        <f>AVERAGE(CPVTFC3SG0083!I21:J21)</f>
        <v>0.1457</v>
      </c>
      <c r="T1032" s="4026">
        <f t="shared" ref="T1032" si="290">(S1032-0.15)/0.0138*66</f>
        <v>-20.565217391304341</v>
      </c>
      <c r="U1032" s="4511" t="s">
        <v>314</v>
      </c>
    </row>
    <row r="1033" spans="1:23" x14ac:dyDescent="0.25">
      <c r="A1033" s="596"/>
      <c r="B1033" s="4844"/>
      <c r="C1033" s="330" t="s">
        <v>863</v>
      </c>
      <c r="D1033" s="1149"/>
      <c r="E1033" s="1264"/>
      <c r="F1033" s="695"/>
      <c r="G1033" s="892"/>
      <c r="H1033" s="894"/>
      <c r="I1033" s="1439"/>
      <c r="J1033" s="855"/>
      <c r="K1033" s="855"/>
      <c r="L1033" s="857"/>
      <c r="M1033" s="642"/>
      <c r="N1033" s="642"/>
      <c r="O1033" s="642"/>
      <c r="P1033" s="2340">
        <v>44881</v>
      </c>
      <c r="Q1033" s="2355" t="s">
        <v>5476</v>
      </c>
      <c r="R1033" s="7">
        <v>149</v>
      </c>
      <c r="S1033" s="7">
        <f>AVERAGE(CPVTFC3SG0057!B22:C22)</f>
        <v>0.1268</v>
      </c>
      <c r="T1033" s="13">
        <f t="shared" si="289"/>
        <v>-5.8666666666666991</v>
      </c>
      <c r="U1033" s="1406" t="s">
        <v>314</v>
      </c>
    </row>
    <row r="1034" spans="1:23" ht="15.75" thickBot="1" x14ac:dyDescent="0.3">
      <c r="A1034" s="516"/>
      <c r="B1034" s="4851"/>
      <c r="C1034" s="1298" t="s">
        <v>220</v>
      </c>
      <c r="D1034" s="220">
        <v>44887</v>
      </c>
      <c r="E1034" s="2852" t="s">
        <v>5523</v>
      </c>
      <c r="F1034" s="2757">
        <v>135</v>
      </c>
      <c r="G1034" s="222">
        <f>AVERAGE(CPVTFC3SG0066!V18:W18)</f>
        <v>1.1068500000000001</v>
      </c>
      <c r="H1034" s="218">
        <f t="shared" ref="H1034" si="291">(G1034-0.1622)/0.0135*50</f>
        <v>3498.7037037037039</v>
      </c>
      <c r="I1034" s="2845" t="s">
        <v>315</v>
      </c>
      <c r="J1034" s="1438"/>
      <c r="K1034" s="1438"/>
      <c r="L1034" s="671"/>
      <c r="M1034" s="778"/>
      <c r="N1034" s="778"/>
      <c r="O1034" s="778"/>
      <c r="P1034" s="4242">
        <v>44895</v>
      </c>
      <c r="Q1034" s="275" t="s">
        <v>5570</v>
      </c>
      <c r="R1034" s="275">
        <v>71</v>
      </c>
      <c r="S1034" s="275">
        <f>AVERAGE(CPVTFC3SG0083!K21:L21)</f>
        <v>0.16965</v>
      </c>
      <c r="T1034" s="4026">
        <f t="shared" ref="T1034" si="292">(S1034-0.15)/0.0138*66</f>
        <v>93.978260869565219</v>
      </c>
      <c r="U1034" s="4511" t="s">
        <v>314</v>
      </c>
    </row>
    <row r="1035" spans="1:23" x14ac:dyDescent="0.25">
      <c r="A1035" s="456">
        <v>710</v>
      </c>
      <c r="B1035" s="4838" t="s">
        <v>3255</v>
      </c>
      <c r="C1035" s="1381" t="s">
        <v>868</v>
      </c>
      <c r="D1035" s="87">
        <v>44833</v>
      </c>
      <c r="E1035" s="458" t="s">
        <v>4933</v>
      </c>
      <c r="F1035" s="88">
        <v>87</v>
      </c>
      <c r="G1035" s="460">
        <f>AVERAGE(CPVTFC3SG0025!U25:V25)</f>
        <v>1.6928000000000001</v>
      </c>
      <c r="H1035" s="461">
        <f t="shared" si="264"/>
        <v>5616.0583941605846</v>
      </c>
      <c r="I1035" s="1382" t="s">
        <v>315</v>
      </c>
      <c r="J1035" s="1437"/>
      <c r="K1035" s="1437"/>
      <c r="L1035" s="670"/>
      <c r="M1035" s="721"/>
      <c r="N1035" s="721"/>
      <c r="O1035" s="1299"/>
      <c r="P1035" s="835"/>
      <c r="Q1035" s="667"/>
      <c r="R1035" s="667"/>
      <c r="S1035" s="834"/>
      <c r="T1035" s="834"/>
      <c r="U1035" s="836"/>
      <c r="W1035" s="5">
        <v>1</v>
      </c>
    </row>
    <row r="1036" spans="1:23" ht="15.75" thickBot="1" x14ac:dyDescent="0.3">
      <c r="A1036" s="1910"/>
      <c r="B1036" s="4839"/>
      <c r="C1036" s="317" t="s">
        <v>220</v>
      </c>
      <c r="D1036" s="79">
        <v>44887</v>
      </c>
      <c r="E1036" s="2867" t="s">
        <v>5523</v>
      </c>
      <c r="F1036" s="2760">
        <v>136</v>
      </c>
      <c r="G1036" s="80">
        <f>AVERAGE(CPVTFC3SG0066!X18:Y18)</f>
        <v>2.0936000000000003</v>
      </c>
      <c r="H1036" s="81">
        <f t="shared" ref="H1036" si="293">(G1036-0.1622)/0.0135*50</f>
        <v>7153.3333333333348</v>
      </c>
      <c r="I1036" s="2853" t="s">
        <v>315</v>
      </c>
      <c r="J1036" s="2362"/>
      <c r="K1036" s="2362"/>
      <c r="L1036" s="2364"/>
      <c r="M1036" s="1973"/>
      <c r="N1036" s="1973"/>
      <c r="O1036" s="1471"/>
      <c r="P1036" s="2047"/>
      <c r="Q1036" s="1469"/>
      <c r="R1036" s="1469"/>
      <c r="S1036" s="1472"/>
      <c r="T1036" s="1472"/>
      <c r="U1036" s="2161"/>
    </row>
    <row r="1037" spans="1:23" x14ac:dyDescent="0.25">
      <c r="A1037" s="86">
        <v>711</v>
      </c>
      <c r="B1037" s="4843" t="s">
        <v>3256</v>
      </c>
      <c r="C1037" s="1296" t="s">
        <v>868</v>
      </c>
      <c r="D1037" s="87">
        <v>44833</v>
      </c>
      <c r="E1037" s="458" t="s">
        <v>4933</v>
      </c>
      <c r="F1037" s="459">
        <v>88</v>
      </c>
      <c r="G1037" s="460">
        <f>AVERAGE(CPVTFC3SG0025!W25:X25)</f>
        <v>1.6094499999999998</v>
      </c>
      <c r="H1037" s="461">
        <f t="shared" si="264"/>
        <v>5311.8613138686133</v>
      </c>
      <c r="I1037" s="1460" t="s">
        <v>315</v>
      </c>
      <c r="J1037" s="1437"/>
      <c r="K1037" s="747"/>
      <c r="L1037" s="670"/>
      <c r="M1037" s="667"/>
      <c r="N1037" s="661"/>
      <c r="O1037" s="721"/>
      <c r="P1037" s="835"/>
      <c r="Q1037" s="667"/>
      <c r="R1037" s="667"/>
      <c r="S1037" s="834"/>
      <c r="T1037" s="834"/>
      <c r="U1037" s="1602"/>
      <c r="V1037" s="4867" t="s">
        <v>1416</v>
      </c>
      <c r="W1037" s="5">
        <v>1</v>
      </c>
    </row>
    <row r="1038" spans="1:23" ht="15.75" thickBot="1" x14ac:dyDescent="0.3">
      <c r="A1038" s="537"/>
      <c r="B1038" s="4845"/>
      <c r="C1038" s="317" t="s">
        <v>220</v>
      </c>
      <c r="D1038" s="79">
        <v>44887</v>
      </c>
      <c r="E1038" s="2867" t="s">
        <v>5523</v>
      </c>
      <c r="F1038" s="2760">
        <v>137</v>
      </c>
      <c r="G1038" s="80">
        <f>AVERAGE(CPVTFC3SG0066!B20:C20)</f>
        <v>2.92815</v>
      </c>
      <c r="H1038" s="81">
        <f t="shared" ref="H1038" si="294">(G1038-0.1622)/0.0135*50</f>
        <v>10244.259259259261</v>
      </c>
      <c r="I1038" s="2853" t="s">
        <v>315</v>
      </c>
      <c r="J1038" s="4346">
        <v>44895</v>
      </c>
      <c r="K1038" s="560" t="s">
        <v>5572</v>
      </c>
      <c r="L1038" s="560">
        <v>136</v>
      </c>
      <c r="M1038" s="560">
        <f>AVERAGE(CPVTFC3SG0084!X18:Y18)</f>
        <v>1.0280499999999999</v>
      </c>
      <c r="N1038" s="4016">
        <f t="shared" ref="N1038" si="295">(M1038-0.1318)/0.0134*400</f>
        <v>26753.73134328358</v>
      </c>
      <c r="O1038" s="4365" t="s">
        <v>315</v>
      </c>
      <c r="P1038" s="1586"/>
      <c r="Q1038" s="969"/>
      <c r="R1038" s="969"/>
      <c r="S1038" s="1268"/>
      <c r="T1038" s="1268"/>
      <c r="U1038" s="1587"/>
      <c r="V1038" s="4701"/>
    </row>
    <row r="1039" spans="1:23" x14ac:dyDescent="0.25">
      <c r="A1039" s="456">
        <v>712</v>
      </c>
      <c r="B1039" s="4838" t="s">
        <v>3257</v>
      </c>
      <c r="C1039" s="1296" t="s">
        <v>868</v>
      </c>
      <c r="D1039" s="87">
        <v>44833</v>
      </c>
      <c r="E1039" s="458" t="s">
        <v>4933</v>
      </c>
      <c r="F1039" s="459">
        <v>89</v>
      </c>
      <c r="G1039" s="460">
        <f>AVERAGE(CPVTFC3SG0025!B12:C12)</f>
        <v>0.38455</v>
      </c>
      <c r="H1039" s="461">
        <f t="shared" si="264"/>
        <v>841.42335766423355</v>
      </c>
      <c r="I1039" s="1460" t="s">
        <v>315</v>
      </c>
      <c r="J1039" s="1437"/>
      <c r="K1039" s="747"/>
      <c r="L1039" s="670"/>
      <c r="M1039" s="667"/>
      <c r="N1039" s="661"/>
      <c r="O1039" s="721"/>
      <c r="P1039" s="2329">
        <v>44883</v>
      </c>
      <c r="Q1039" s="2311" t="s">
        <v>5503</v>
      </c>
      <c r="R1039" s="492">
        <v>40</v>
      </c>
      <c r="S1039" s="492">
        <f>AVERAGE(CPVTFC3SG0062!O17:P17)</f>
        <v>0.13105</v>
      </c>
      <c r="T1039" s="622">
        <f t="shared" ref="T1039" si="296">(S1039-0.1)/0.0138*66</f>
        <v>148.49999999999997</v>
      </c>
      <c r="U1039" s="2302" t="s">
        <v>314</v>
      </c>
      <c r="W1039" s="5">
        <v>1</v>
      </c>
    </row>
    <row r="1040" spans="1:23" x14ac:dyDescent="0.25">
      <c r="A1040" s="597"/>
      <c r="B1040" s="4839"/>
      <c r="C1040" s="330" t="s">
        <v>5448</v>
      </c>
      <c r="D1040" s="1149"/>
      <c r="E1040" s="1264"/>
      <c r="F1040" s="695"/>
      <c r="G1040" s="892"/>
      <c r="H1040" s="894"/>
      <c r="I1040" s="1439"/>
      <c r="J1040" s="855"/>
      <c r="K1040" s="856"/>
      <c r="L1040" s="857"/>
      <c r="M1040" s="645"/>
      <c r="N1040" s="646"/>
      <c r="O1040" s="642"/>
      <c r="P1040" s="847">
        <v>44894</v>
      </c>
      <c r="Q1040" s="848" t="s">
        <v>5593</v>
      </c>
      <c r="R1040" s="848">
        <v>88</v>
      </c>
      <c r="S1040" s="848">
        <f>AVERAGE(CPVTFC3SG0081!W25:X25)</f>
        <v>2.0144000000000002</v>
      </c>
      <c r="T1040" s="344">
        <f t="shared" ref="T1040:T1041" si="297">(S1040-0.1617)/0.0141*66</f>
        <v>8672.2127659574489</v>
      </c>
      <c r="U1040" s="3777" t="s">
        <v>315</v>
      </c>
    </row>
    <row r="1041" spans="1:23" ht="15.75" thickBot="1" x14ac:dyDescent="0.3">
      <c r="A1041" s="219"/>
      <c r="B1041" s="4840"/>
      <c r="C1041" s="1298" t="s">
        <v>863</v>
      </c>
      <c r="D1041" s="1383"/>
      <c r="E1041" s="1384"/>
      <c r="F1041" s="787"/>
      <c r="G1041" s="1385"/>
      <c r="H1041" s="1386"/>
      <c r="I1041" s="1441"/>
      <c r="J1041" s="1438"/>
      <c r="K1041" s="754"/>
      <c r="L1041" s="671"/>
      <c r="M1041" s="668"/>
      <c r="N1041" s="662"/>
      <c r="O1041" s="778"/>
      <c r="P1041" s="3782">
        <v>44894</v>
      </c>
      <c r="Q1041" s="3783" t="s">
        <v>5593</v>
      </c>
      <c r="R1041" s="3783">
        <v>89</v>
      </c>
      <c r="S1041" s="3783">
        <f>AVERAGE(CPVTFC3SG0081!B12:C12)</f>
        <v>1.1570499999999999</v>
      </c>
      <c r="T1041" s="510">
        <f t="shared" si="297"/>
        <v>4659.0851063829787</v>
      </c>
      <c r="U1041" s="3784" t="s">
        <v>315</v>
      </c>
    </row>
    <row r="1042" spans="1:23" x14ac:dyDescent="0.25">
      <c r="A1042" s="592">
        <v>713</v>
      </c>
      <c r="B1042" s="4839" t="s">
        <v>3258</v>
      </c>
      <c r="C1042" s="1307" t="s">
        <v>868</v>
      </c>
      <c r="D1042" s="125">
        <v>44833</v>
      </c>
      <c r="E1042" s="390" t="s">
        <v>4933</v>
      </c>
      <c r="F1042" s="126">
        <v>90</v>
      </c>
      <c r="G1042" s="502">
        <f>AVERAGE(CPVTFC3SG0025!D12:E12)</f>
        <v>1.2768999999999999</v>
      </c>
      <c r="H1042" s="503">
        <f t="shared" si="264"/>
        <v>4098.1751824817511</v>
      </c>
      <c r="I1042" s="1380" t="s">
        <v>315</v>
      </c>
      <c r="J1042" s="1005"/>
      <c r="K1042" s="1006"/>
      <c r="L1042" s="959"/>
      <c r="M1042" s="830"/>
      <c r="N1042" s="831"/>
      <c r="O1042" s="672"/>
      <c r="P1042" s="1288"/>
      <c r="Q1042" s="830"/>
      <c r="R1042" s="830"/>
      <c r="S1042" s="1271"/>
      <c r="T1042" s="1271"/>
      <c r="U1042" s="2131"/>
      <c r="W1042" s="5">
        <v>1</v>
      </c>
    </row>
    <row r="1043" spans="1:23" ht="15.75" thickBot="1" x14ac:dyDescent="0.3">
      <c r="A1043" s="2034"/>
      <c r="B1043" s="4840"/>
      <c r="C1043" s="1298" t="s">
        <v>220</v>
      </c>
      <c r="D1043" s="220">
        <v>44887</v>
      </c>
      <c r="E1043" s="2852" t="s">
        <v>5523</v>
      </c>
      <c r="F1043" s="2757">
        <v>138</v>
      </c>
      <c r="G1043" s="222">
        <f>AVERAGE(CPVTFC3SG0066!D20:E20)</f>
        <v>1.8968499999999999</v>
      </c>
      <c r="H1043" s="218">
        <f t="shared" ref="H1043" si="298">(G1043-0.1622)/0.0135*50</f>
        <v>6424.6296296296296</v>
      </c>
      <c r="I1043" s="2845" t="s">
        <v>315</v>
      </c>
      <c r="J1043" s="2024"/>
      <c r="K1043" s="2025"/>
      <c r="L1043" s="2026"/>
      <c r="M1043" s="1257"/>
      <c r="N1043" s="1258"/>
      <c r="O1043" s="2027"/>
      <c r="P1043" s="2022"/>
      <c r="Q1043" s="1257"/>
      <c r="R1043" s="1257"/>
      <c r="S1043" s="1256"/>
      <c r="T1043" s="1256"/>
      <c r="U1043" s="1756"/>
    </row>
    <row r="1044" spans="1:23" x14ac:dyDescent="0.25">
      <c r="A1044" s="456">
        <v>714</v>
      </c>
      <c r="B1044" s="4838" t="s">
        <v>3259</v>
      </c>
      <c r="C1044" s="1381" t="s">
        <v>868</v>
      </c>
      <c r="D1044" s="87">
        <v>44833</v>
      </c>
      <c r="E1044" s="458" t="s">
        <v>4933</v>
      </c>
      <c r="F1044" s="459">
        <v>91</v>
      </c>
      <c r="G1044" s="460">
        <f>AVERAGE(CPVTFC3SG0025!F12:G12)</f>
        <v>2.8055000000000003</v>
      </c>
      <c r="H1044" s="461">
        <f t="shared" si="264"/>
        <v>9677.0072992700752</v>
      </c>
      <c r="I1044" s="1382" t="s">
        <v>315</v>
      </c>
      <c r="J1044" s="4352">
        <v>44895</v>
      </c>
      <c r="K1044" s="479" t="s">
        <v>5572</v>
      </c>
      <c r="L1044" s="479">
        <v>137</v>
      </c>
      <c r="M1044" s="479">
        <f>AVERAGE(CPVTFC3SG0084!B20:C20)</f>
        <v>2.3429500000000001</v>
      </c>
      <c r="N1044" s="4004">
        <f t="shared" ref="N1044:N1045" si="299">(M1044-0.1318)/0.0134*400</f>
        <v>66004.477611940296</v>
      </c>
      <c r="O1044" s="4353" t="s">
        <v>315</v>
      </c>
      <c r="P1044" s="835"/>
      <c r="Q1044" s="667"/>
      <c r="R1044" s="667"/>
      <c r="S1044" s="834"/>
      <c r="T1044" s="834"/>
      <c r="U1044" s="836"/>
      <c r="W1044" s="5">
        <v>1</v>
      </c>
    </row>
    <row r="1045" spans="1:23" ht="15.75" thickBot="1" x14ac:dyDescent="0.3">
      <c r="A1045" s="219"/>
      <c r="B1045" s="4840"/>
      <c r="C1045" s="1298" t="s">
        <v>220</v>
      </c>
      <c r="D1045" s="220">
        <v>44887</v>
      </c>
      <c r="E1045" s="2852" t="s">
        <v>5523</v>
      </c>
      <c r="F1045" s="2757">
        <v>139</v>
      </c>
      <c r="G1045" s="222">
        <f>AVERAGE(CPVTFC3SG0066!F20:G20)</f>
        <v>2.92075</v>
      </c>
      <c r="H1045" s="218">
        <f t="shared" ref="H1045" si="300">(G1045-0.1622)/0.0135*50</f>
        <v>10216.851851851852</v>
      </c>
      <c r="I1045" s="2845" t="s">
        <v>315</v>
      </c>
      <c r="J1045" s="4346">
        <v>44895</v>
      </c>
      <c r="K1045" s="560" t="s">
        <v>5572</v>
      </c>
      <c r="L1045" s="560">
        <v>138</v>
      </c>
      <c r="M1045" s="560">
        <f>AVERAGE(CPVTFC3SG0084!D20:E20)</f>
        <v>1.9309499999999999</v>
      </c>
      <c r="N1045" s="4016">
        <f t="shared" si="299"/>
        <v>53705.970149253735</v>
      </c>
      <c r="O1045" s="4365" t="s">
        <v>315</v>
      </c>
      <c r="P1045" s="787"/>
      <c r="Q1045" s="668"/>
      <c r="R1045" s="668"/>
      <c r="S1045" s="786"/>
      <c r="T1045" s="786"/>
      <c r="U1045" s="788"/>
    </row>
    <row r="1046" spans="1:23" x14ac:dyDescent="0.25">
      <c r="A1046" s="508">
        <v>715</v>
      </c>
      <c r="B1046" s="4838" t="s">
        <v>3260</v>
      </c>
      <c r="C1046" s="1272" t="s">
        <v>868</v>
      </c>
      <c r="D1046" s="490">
        <v>44833</v>
      </c>
      <c r="E1046" s="491" t="s">
        <v>4933</v>
      </c>
      <c r="F1046" s="492">
        <v>92</v>
      </c>
      <c r="G1046" s="493">
        <f>AVERAGE(CPVTFC3SG0025!H12:I12)</f>
        <v>0.48740000000000006</v>
      </c>
      <c r="H1046" s="494">
        <f t="shared" si="264"/>
        <v>1216.7883211678832</v>
      </c>
      <c r="I1046" s="2896" t="s">
        <v>314</v>
      </c>
      <c r="J1046" s="1019"/>
      <c r="K1046" s="1020"/>
      <c r="L1046" s="659"/>
      <c r="M1046" s="667"/>
      <c r="N1046" s="661"/>
      <c r="O1046" s="1299"/>
      <c r="P1046" s="835"/>
      <c r="Q1046" s="667"/>
      <c r="R1046" s="667"/>
      <c r="S1046" s="834"/>
      <c r="T1046" s="834"/>
      <c r="U1046" s="836"/>
      <c r="W1046" s="5">
        <v>1</v>
      </c>
    </row>
    <row r="1047" spans="1:23" ht="15.75" thickBot="1" x14ac:dyDescent="0.3">
      <c r="A1047" s="537"/>
      <c r="B1047" s="4839"/>
      <c r="C1047" s="317" t="s">
        <v>220</v>
      </c>
      <c r="D1047" s="79">
        <v>44887</v>
      </c>
      <c r="E1047" s="2867" t="s">
        <v>5523</v>
      </c>
      <c r="F1047" s="2760">
        <v>140</v>
      </c>
      <c r="G1047" s="80">
        <f>AVERAGE(CPVTFC3SG0066!H20:I20)</f>
        <v>0.87830000000000008</v>
      </c>
      <c r="H1047" s="81">
        <f t="shared" ref="H1047" si="301">(G1047-0.1622)/0.0135*50</f>
        <v>2652.2222222222226</v>
      </c>
      <c r="I1047" s="2853" t="s">
        <v>315</v>
      </c>
      <c r="J1047" s="967"/>
      <c r="K1047" s="1022"/>
      <c r="L1047" s="794"/>
      <c r="M1047" s="969"/>
      <c r="N1047" s="970"/>
      <c r="O1047" s="657"/>
      <c r="P1047" s="1586"/>
      <c r="Q1047" s="969"/>
      <c r="R1047" s="969"/>
      <c r="S1047" s="1268"/>
      <c r="T1047" s="1268"/>
      <c r="U1047" s="2127"/>
    </row>
    <row r="1048" spans="1:23" x14ac:dyDescent="0.25">
      <c r="A1048" s="488">
        <v>716</v>
      </c>
      <c r="B1048" s="4843" t="s">
        <v>3261</v>
      </c>
      <c r="C1048" s="1297" t="s">
        <v>868</v>
      </c>
      <c r="D1048" s="490">
        <v>44833</v>
      </c>
      <c r="E1048" s="491" t="s">
        <v>4933</v>
      </c>
      <c r="F1048" s="589">
        <v>93</v>
      </c>
      <c r="G1048" s="493">
        <f>AVERAGE(CPVTFC3SG0025!J12:K12)</f>
        <v>8.0449999999999994E-2</v>
      </c>
      <c r="H1048" s="494">
        <f t="shared" si="264"/>
        <v>-268.43065693430657</v>
      </c>
      <c r="I1048" s="2883" t="s">
        <v>314</v>
      </c>
      <c r="J1048" s="1019"/>
      <c r="K1048" s="1020"/>
      <c r="L1048" s="659"/>
      <c r="M1048" s="667"/>
      <c r="N1048" s="661"/>
      <c r="O1048" s="721"/>
      <c r="P1048" s="835"/>
      <c r="Q1048" s="667"/>
      <c r="R1048" s="667"/>
      <c r="S1048" s="834"/>
      <c r="T1048" s="834"/>
      <c r="U1048" s="836"/>
      <c r="V1048" s="4867" t="s">
        <v>1416</v>
      </c>
    </row>
    <row r="1049" spans="1:23" ht="15.75" thickBot="1" x14ac:dyDescent="0.3">
      <c r="A1049" s="219"/>
      <c r="B1049" s="4851"/>
      <c r="C1049" s="1298" t="s">
        <v>220</v>
      </c>
      <c r="D1049" s="220">
        <v>44887</v>
      </c>
      <c r="E1049" s="2852" t="s">
        <v>5523</v>
      </c>
      <c r="F1049" s="2757">
        <v>141</v>
      </c>
      <c r="G1049" s="222">
        <f>AVERAGE(CPVTFC3SG0066!J20:K20)</f>
        <v>2.8422000000000001</v>
      </c>
      <c r="H1049" s="218">
        <f t="shared" ref="H1049" si="302">(G1049-0.1622)/0.0135*50</f>
        <v>9925.925925925927</v>
      </c>
      <c r="I1049" s="2845" t="s">
        <v>315</v>
      </c>
      <c r="J1049" s="963"/>
      <c r="K1049" s="1415"/>
      <c r="L1049" s="792"/>
      <c r="M1049" s="668"/>
      <c r="N1049" s="662"/>
      <c r="O1049" s="778"/>
      <c r="P1049" s="787"/>
      <c r="Q1049" s="668"/>
      <c r="R1049" s="668"/>
      <c r="S1049" s="786"/>
      <c r="T1049" s="786"/>
      <c r="U1049" s="788"/>
      <c r="V1049" s="4701"/>
    </row>
    <row r="1050" spans="1:23" x14ac:dyDescent="0.25">
      <c r="A1050" s="508">
        <v>717</v>
      </c>
      <c r="B1050" s="4843" t="s">
        <v>3262</v>
      </c>
      <c r="C1050" s="1297" t="s">
        <v>868</v>
      </c>
      <c r="D1050" s="490">
        <v>44833</v>
      </c>
      <c r="E1050" s="491" t="s">
        <v>4933</v>
      </c>
      <c r="F1050" s="492">
        <v>94</v>
      </c>
      <c r="G1050" s="493">
        <f>AVERAGE(CPVTFC3SG0025!L12:M12)</f>
        <v>0.25659999999999999</v>
      </c>
      <c r="H1050" s="494">
        <f t="shared" si="264"/>
        <v>374.45255474452551</v>
      </c>
      <c r="I1050" s="2883" t="s">
        <v>314</v>
      </c>
      <c r="J1050" s="1019"/>
      <c r="K1050" s="1020"/>
      <c r="L1050" s="659"/>
      <c r="M1050" s="667"/>
      <c r="N1050" s="661"/>
      <c r="O1050" s="721"/>
      <c r="P1050" s="835"/>
      <c r="Q1050" s="667"/>
      <c r="R1050" s="667"/>
      <c r="S1050" s="834"/>
      <c r="T1050" s="834"/>
      <c r="U1050" s="836"/>
      <c r="V1050" s="4867" t="s">
        <v>1416</v>
      </c>
    </row>
    <row r="1051" spans="1:23" ht="15.75" thickBot="1" x14ac:dyDescent="0.3">
      <c r="A1051" s="537"/>
      <c r="B1051" s="4845"/>
      <c r="C1051" s="317" t="s">
        <v>220</v>
      </c>
      <c r="D1051" s="79">
        <v>44887</v>
      </c>
      <c r="E1051" s="2867" t="s">
        <v>5523</v>
      </c>
      <c r="F1051" s="2760">
        <v>142</v>
      </c>
      <c r="G1051" s="80">
        <f>AVERAGE(CPVTFC3SG0066!L20:M20)</f>
        <v>2.3605499999999999</v>
      </c>
      <c r="H1051" s="81">
        <f t="shared" ref="H1051" si="303">(G1051-0.1622)/0.0135*50</f>
        <v>8142.0370370370374</v>
      </c>
      <c r="I1051" s="2853" t="s">
        <v>315</v>
      </c>
      <c r="J1051" s="967"/>
      <c r="K1051" s="1022"/>
      <c r="L1051" s="794"/>
      <c r="M1051" s="969"/>
      <c r="N1051" s="970"/>
      <c r="O1051" s="650"/>
      <c r="P1051" s="1586"/>
      <c r="Q1051" s="969"/>
      <c r="R1051" s="969"/>
      <c r="S1051" s="1268"/>
      <c r="T1051" s="1268"/>
      <c r="U1051" s="2127"/>
      <c r="V1051" s="4701"/>
    </row>
    <row r="1052" spans="1:23" x14ac:dyDescent="0.25">
      <c r="A1052" s="456">
        <v>718</v>
      </c>
      <c r="B1052" s="4843" t="s">
        <v>3263</v>
      </c>
      <c r="C1052" s="1296" t="s">
        <v>868</v>
      </c>
      <c r="D1052" s="87">
        <v>44833</v>
      </c>
      <c r="E1052" s="458" t="s">
        <v>4933</v>
      </c>
      <c r="F1052" s="459">
        <v>95</v>
      </c>
      <c r="G1052" s="460">
        <f>AVERAGE(CPVTFC3SG0025!N12:O12)</f>
        <v>0.68524999999999991</v>
      </c>
      <c r="H1052" s="461">
        <f t="shared" si="264"/>
        <v>1938.8686131386855</v>
      </c>
      <c r="I1052" s="1460" t="s">
        <v>315</v>
      </c>
      <c r="J1052" s="1019"/>
      <c r="K1052" s="1020"/>
      <c r="L1052" s="659"/>
      <c r="M1052" s="667"/>
      <c r="N1052" s="661"/>
      <c r="O1052" s="721"/>
      <c r="P1052" s="2329">
        <v>44883</v>
      </c>
      <c r="Q1052" s="2311" t="s">
        <v>5503</v>
      </c>
      <c r="R1052" s="492">
        <v>41</v>
      </c>
      <c r="S1052" s="492">
        <f>AVERAGE(CPVTFC3SG0062!Q17:R17)</f>
        <v>0.16120000000000001</v>
      </c>
      <c r="T1052" s="622">
        <f t="shared" ref="T1052" si="304">(S1052-0.1)/0.0138*66</f>
        <v>292.69565217391306</v>
      </c>
      <c r="U1052" s="2302" t="s">
        <v>314</v>
      </c>
      <c r="W1052" s="5">
        <v>1</v>
      </c>
    </row>
    <row r="1053" spans="1:23" x14ac:dyDescent="0.25">
      <c r="A1053" s="597"/>
      <c r="B1053" s="4844"/>
      <c r="C1053" s="330" t="s">
        <v>5448</v>
      </c>
      <c r="D1053" s="1149"/>
      <c r="E1053" s="1264"/>
      <c r="F1053" s="695"/>
      <c r="G1053" s="892"/>
      <c r="H1053" s="894"/>
      <c r="I1053" s="1439"/>
      <c r="J1053" s="875"/>
      <c r="K1053" s="876"/>
      <c r="L1053" s="877"/>
      <c r="M1053" s="645"/>
      <c r="N1053" s="646"/>
      <c r="O1053" s="642"/>
      <c r="P1053" s="267">
        <v>44894</v>
      </c>
      <c r="Q1053" s="268" t="s">
        <v>5593</v>
      </c>
      <c r="R1053" s="268">
        <v>90</v>
      </c>
      <c r="S1053" s="268">
        <f>AVERAGE(CPVTFC3SG0081!D12:E12)</f>
        <v>0.17835000000000001</v>
      </c>
      <c r="T1053" s="343">
        <f t="shared" ref="T1053:T1054" si="305">(S1053-0.1617)/0.0141*66</f>
        <v>77.936170212765944</v>
      </c>
      <c r="U1053" s="1781" t="s">
        <v>314</v>
      </c>
    </row>
    <row r="1054" spans="1:23" ht="15.75" thickBot="1" x14ac:dyDescent="0.3">
      <c r="A1054" s="219"/>
      <c r="B1054" s="4851"/>
      <c r="C1054" s="1298" t="s">
        <v>863</v>
      </c>
      <c r="D1054" s="1383"/>
      <c r="E1054" s="1384"/>
      <c r="F1054" s="787"/>
      <c r="G1054" s="1385"/>
      <c r="H1054" s="1386"/>
      <c r="I1054" s="1441"/>
      <c r="J1054" s="963"/>
      <c r="K1054" s="1415"/>
      <c r="L1054" s="792"/>
      <c r="M1054" s="668"/>
      <c r="N1054" s="662"/>
      <c r="O1054" s="778"/>
      <c r="P1054" s="3782">
        <v>44894</v>
      </c>
      <c r="Q1054" s="3783" t="s">
        <v>5593</v>
      </c>
      <c r="R1054" s="3783">
        <v>91</v>
      </c>
      <c r="S1054" s="3783">
        <f>AVERAGE(CPVTFC3SG0081!F12:G12)</f>
        <v>2.7944500000000003</v>
      </c>
      <c r="T1054" s="510">
        <f t="shared" si="305"/>
        <v>12323.510638297874</v>
      </c>
      <c r="U1054" s="3784" t="s">
        <v>315</v>
      </c>
    </row>
    <row r="1055" spans="1:23" x14ac:dyDescent="0.25">
      <c r="A1055" s="592">
        <v>719</v>
      </c>
      <c r="B1055" s="4855" t="s">
        <v>3264</v>
      </c>
      <c r="C1055" s="1172" t="s">
        <v>868</v>
      </c>
      <c r="D1055" s="125">
        <v>44833</v>
      </c>
      <c r="E1055" s="390" t="s">
        <v>4933</v>
      </c>
      <c r="F1055" s="126">
        <v>96</v>
      </c>
      <c r="G1055" s="502">
        <f>AVERAGE(CPVTFC3SG0025!P12:Q12)</f>
        <v>1.4006000000000001</v>
      </c>
      <c r="H1055" s="503">
        <f t="shared" si="264"/>
        <v>4549.6350364963509</v>
      </c>
      <c r="I1055" s="2851" t="s">
        <v>315</v>
      </c>
      <c r="J1055" s="1005"/>
      <c r="K1055" s="1006"/>
      <c r="L1055" s="959"/>
      <c r="M1055" s="830"/>
      <c r="N1055" s="831"/>
      <c r="O1055" s="656"/>
      <c r="P1055" s="1288"/>
      <c r="Q1055" s="830"/>
      <c r="R1055" s="830"/>
      <c r="S1055" s="1271"/>
      <c r="T1055" s="1271"/>
      <c r="U1055" s="2131"/>
      <c r="W1055" s="5">
        <v>1</v>
      </c>
    </row>
    <row r="1056" spans="1:23" ht="15.75" thickBot="1" x14ac:dyDescent="0.3">
      <c r="A1056" s="516"/>
      <c r="B1056" s="4851"/>
      <c r="C1056" s="1298" t="s">
        <v>220</v>
      </c>
      <c r="D1056" s="220">
        <v>44887</v>
      </c>
      <c r="E1056" s="2852" t="s">
        <v>5523</v>
      </c>
      <c r="F1056" s="2757">
        <v>143</v>
      </c>
      <c r="G1056" s="222">
        <f>AVERAGE(CPVTFC3SG0066!N20:O20)</f>
        <v>2.2152000000000003</v>
      </c>
      <c r="H1056" s="218">
        <f t="shared" ref="H1056" si="306">(G1056-0.1622)/0.0135*50</f>
        <v>7603.7037037037053</v>
      </c>
      <c r="I1056" s="2845" t="s">
        <v>315</v>
      </c>
      <c r="J1056" s="4367">
        <v>44895</v>
      </c>
      <c r="K1056" s="4368" t="s">
        <v>5572</v>
      </c>
      <c r="L1056" s="4368">
        <v>139</v>
      </c>
      <c r="M1056" s="4368">
        <f>AVERAGE(CPVTFC3SG0084!F20:G20)</f>
        <v>0.188</v>
      </c>
      <c r="N1056" s="4369">
        <f t="shared" ref="N1056" si="307">(M1056-0.1318)/0.0134*400</f>
        <v>1677.6119402985073</v>
      </c>
      <c r="O1056" s="4370" t="s">
        <v>315</v>
      </c>
      <c r="P1056" s="787"/>
      <c r="Q1056" s="668"/>
      <c r="R1056" s="668"/>
      <c r="S1056" s="786"/>
      <c r="T1056" s="786"/>
      <c r="U1056" s="788"/>
    </row>
    <row r="1057" spans="1:23" x14ac:dyDescent="0.25">
      <c r="A1057" s="456">
        <v>720</v>
      </c>
      <c r="B1057" s="4843" t="s">
        <v>3265</v>
      </c>
      <c r="C1057" s="1296" t="s">
        <v>868</v>
      </c>
      <c r="D1057" s="87">
        <v>44833</v>
      </c>
      <c r="E1057" s="458" t="s">
        <v>4933</v>
      </c>
      <c r="F1057" s="459">
        <v>97</v>
      </c>
      <c r="G1057" s="460">
        <f>AVERAGE(CPVTFC3SG0025!R12:S12)</f>
        <v>0.74634999999999996</v>
      </c>
      <c r="H1057" s="461">
        <f t="shared" si="264"/>
        <v>2161.8613138686128</v>
      </c>
      <c r="I1057" s="1460" t="s">
        <v>315</v>
      </c>
      <c r="J1057" s="1437"/>
      <c r="K1057" s="1437"/>
      <c r="L1057" s="670"/>
      <c r="M1057" s="721"/>
      <c r="N1057" s="721"/>
      <c r="O1057" s="721"/>
      <c r="P1057" s="835"/>
      <c r="Q1057" s="667"/>
      <c r="R1057" s="667"/>
      <c r="S1057" s="834"/>
      <c r="T1057" s="834"/>
      <c r="U1057" s="836"/>
      <c r="W1057" s="5">
        <v>1</v>
      </c>
    </row>
    <row r="1058" spans="1:23" ht="15.75" thickBot="1" x14ac:dyDescent="0.3">
      <c r="A1058" s="219"/>
      <c r="B1058" s="4851"/>
      <c r="C1058" s="1298" t="s">
        <v>220</v>
      </c>
      <c r="D1058" s="220">
        <v>44887</v>
      </c>
      <c r="E1058" s="2852" t="s">
        <v>5523</v>
      </c>
      <c r="F1058" s="2757">
        <v>144</v>
      </c>
      <c r="G1058" s="222">
        <f>AVERAGE(CPVTFC3SG0066!P20:Q20)</f>
        <v>1.3714499999999998</v>
      </c>
      <c r="H1058" s="218">
        <f t="shared" ref="H1058" si="308">(G1058-0.1622)/0.0135*50</f>
        <v>4478.7037037037035</v>
      </c>
      <c r="I1058" s="2845" t="s">
        <v>315</v>
      </c>
      <c r="J1058" s="1438"/>
      <c r="K1058" s="1438"/>
      <c r="L1058" s="671"/>
      <c r="M1058" s="778"/>
      <c r="N1058" s="778"/>
      <c r="O1058" s="778"/>
      <c r="P1058" s="787"/>
      <c r="Q1058" s="668"/>
      <c r="R1058" s="668"/>
      <c r="S1058" s="786"/>
      <c r="T1058" s="786"/>
      <c r="U1058" s="788"/>
    </row>
    <row r="1059" spans="1:23" x14ac:dyDescent="0.25">
      <c r="A1059" s="2897">
        <v>721</v>
      </c>
      <c r="B1059" s="4843" t="s">
        <v>3266</v>
      </c>
      <c r="C1059" s="1296" t="s">
        <v>868</v>
      </c>
      <c r="D1059" s="87">
        <v>44833</v>
      </c>
      <c r="E1059" s="458" t="s">
        <v>4933</v>
      </c>
      <c r="F1059" s="459">
        <v>98</v>
      </c>
      <c r="G1059" s="460">
        <f>AVERAGE(CPVTFC3SG0025!T12:U12)</f>
        <v>1.34215</v>
      </c>
      <c r="H1059" s="461">
        <f t="shared" si="264"/>
        <v>4336.3138686131388</v>
      </c>
      <c r="I1059" s="1460" t="s">
        <v>315</v>
      </c>
      <c r="J1059" s="1019"/>
      <c r="K1059" s="1020"/>
      <c r="L1059" s="659"/>
      <c r="M1059" s="667"/>
      <c r="N1059" s="661"/>
      <c r="O1059" s="721"/>
      <c r="P1059" s="835"/>
      <c r="Q1059" s="667"/>
      <c r="R1059" s="667"/>
      <c r="S1059" s="834"/>
      <c r="T1059" s="834"/>
      <c r="U1059" s="836"/>
      <c r="W1059" s="5">
        <v>1</v>
      </c>
    </row>
    <row r="1060" spans="1:23" ht="15.75" thickBot="1" x14ac:dyDescent="0.3">
      <c r="A1060" s="2898"/>
      <c r="B1060" s="4851"/>
      <c r="C1060" s="1298" t="s">
        <v>220</v>
      </c>
      <c r="D1060" s="220">
        <v>44887</v>
      </c>
      <c r="E1060" s="2852" t="s">
        <v>5523</v>
      </c>
      <c r="F1060" s="2757">
        <v>145</v>
      </c>
      <c r="G1060" s="222">
        <f>AVERAGE(CPVTFC3SG0066!R20:S20)</f>
        <v>2.8967999999999998</v>
      </c>
      <c r="H1060" s="218">
        <f t="shared" ref="H1060" si="309">(G1060-0.1622)/0.0135*50</f>
        <v>10128.148148148148</v>
      </c>
      <c r="I1060" s="2845" t="s">
        <v>315</v>
      </c>
      <c r="J1060" s="4367">
        <v>44895</v>
      </c>
      <c r="K1060" s="4368" t="s">
        <v>5572</v>
      </c>
      <c r="L1060" s="4368">
        <v>140</v>
      </c>
      <c r="M1060" s="4368">
        <f>AVERAGE(CPVTFC3SG0084!H20:I20)</f>
        <v>0.30430000000000001</v>
      </c>
      <c r="N1060" s="4369">
        <f t="shared" ref="N1060" si="310">(M1060-0.1318)/0.0134*400</f>
        <v>5149.253731343284</v>
      </c>
      <c r="O1060" s="4370" t="s">
        <v>315</v>
      </c>
      <c r="P1060" s="787"/>
      <c r="Q1060" s="668"/>
      <c r="R1060" s="668"/>
      <c r="S1060" s="786"/>
      <c r="T1060" s="786"/>
      <c r="U1060" s="788"/>
    </row>
    <row r="1061" spans="1:23" x14ac:dyDescent="0.25">
      <c r="A1061" s="488">
        <v>722</v>
      </c>
      <c r="B1061" s="4843" t="s">
        <v>3267</v>
      </c>
      <c r="C1061" s="1297" t="s">
        <v>868</v>
      </c>
      <c r="D1061" s="490">
        <v>44833</v>
      </c>
      <c r="E1061" s="491" t="s">
        <v>4933</v>
      </c>
      <c r="F1061" s="589">
        <v>99</v>
      </c>
      <c r="G1061" s="493">
        <f>AVERAGE(CPVTFC3SG0025!V12:W12)</f>
        <v>9.2249999999999999E-2</v>
      </c>
      <c r="H1061" s="494">
        <f t="shared" si="264"/>
        <v>-225.36496350364962</v>
      </c>
      <c r="I1061" s="2883" t="s">
        <v>314</v>
      </c>
      <c r="J1061" s="1437"/>
      <c r="K1061" s="1437"/>
      <c r="L1061" s="670"/>
      <c r="M1061" s="721"/>
      <c r="N1061" s="721"/>
      <c r="O1061" s="721"/>
      <c r="P1061" s="835"/>
      <c r="Q1061" s="667"/>
      <c r="R1061" s="667"/>
      <c r="S1061" s="834"/>
      <c r="T1061" s="834"/>
      <c r="U1061" s="836"/>
      <c r="V1061" s="4867" t="s">
        <v>1416</v>
      </c>
    </row>
    <row r="1062" spans="1:23" ht="15.75" thickBot="1" x14ac:dyDescent="0.3">
      <c r="A1062" s="219"/>
      <c r="B1062" s="4851"/>
      <c r="C1062" s="1298" t="s">
        <v>220</v>
      </c>
      <c r="D1062" s="220">
        <v>44887</v>
      </c>
      <c r="E1062" s="2852" t="s">
        <v>5523</v>
      </c>
      <c r="F1062" s="2757">
        <v>146</v>
      </c>
      <c r="G1062" s="222">
        <f>AVERAGE(CPVTFC3SG0066!T20:U20)</f>
        <v>2.8815499999999998</v>
      </c>
      <c r="H1062" s="218">
        <f t="shared" ref="H1062" si="311">(G1062-0.1622)/0.0135*50</f>
        <v>10071.666666666666</v>
      </c>
      <c r="I1062" s="2845" t="s">
        <v>315</v>
      </c>
      <c r="J1062" s="1438"/>
      <c r="K1062" s="1438"/>
      <c r="L1062" s="671"/>
      <c r="M1062" s="778"/>
      <c r="N1062" s="778"/>
      <c r="O1062" s="778"/>
      <c r="P1062" s="787"/>
      <c r="Q1062" s="668"/>
      <c r="R1062" s="668"/>
      <c r="S1062" s="786"/>
      <c r="T1062" s="786"/>
      <c r="U1062" s="788"/>
      <c r="V1062" s="4701"/>
    </row>
    <row r="1063" spans="1:23" x14ac:dyDescent="0.25">
      <c r="A1063" s="592">
        <v>723</v>
      </c>
      <c r="B1063" s="1172" t="s">
        <v>3268</v>
      </c>
      <c r="C1063" s="1172" t="s">
        <v>868</v>
      </c>
      <c r="D1063" s="125">
        <v>44833</v>
      </c>
      <c r="E1063" s="390" t="s">
        <v>4933</v>
      </c>
      <c r="F1063" s="449">
        <v>100</v>
      </c>
      <c r="G1063" s="502">
        <f>AVERAGE(CPVTFC3SG0025!X12:Y12)</f>
        <v>1.5518000000000001</v>
      </c>
      <c r="H1063" s="503">
        <f t="shared" si="264"/>
        <v>5101.4598540145989</v>
      </c>
      <c r="I1063" s="2851" t="s">
        <v>315</v>
      </c>
      <c r="J1063" s="1430"/>
      <c r="K1063" s="1430"/>
      <c r="L1063" s="1431"/>
      <c r="M1063" s="656"/>
      <c r="N1063" s="656"/>
      <c r="O1063" s="656"/>
      <c r="P1063" s="2331">
        <v>44883</v>
      </c>
      <c r="Q1063" s="2497" t="s">
        <v>5503</v>
      </c>
      <c r="R1063" s="375">
        <v>42</v>
      </c>
      <c r="S1063" s="375">
        <f>AVERAGE(CPVTFC3SG0062!S17:T17)</f>
        <v>0.18585000000000002</v>
      </c>
      <c r="T1063" s="85">
        <f t="shared" ref="T1063:T1064" si="312">(S1063-0.1)/0.0138*66</f>
        <v>410.58695652173918</v>
      </c>
      <c r="U1063" s="2304" t="s">
        <v>314</v>
      </c>
      <c r="W1063" s="5">
        <v>1</v>
      </c>
    </row>
    <row r="1064" spans="1:23" ht="15.75" thickBot="1" x14ac:dyDescent="0.3">
      <c r="A1064" s="90">
        <v>724</v>
      </c>
      <c r="B1064" s="2371"/>
      <c r="C1064" s="2371" t="s">
        <v>5448</v>
      </c>
      <c r="D1064" s="1383"/>
      <c r="E1064" s="2372"/>
      <c r="F1064" s="787"/>
      <c r="G1064" s="668"/>
      <c r="H1064" s="662"/>
      <c r="I1064" s="2373"/>
      <c r="J1064" s="1438"/>
      <c r="K1064" s="1438"/>
      <c r="L1064" s="671"/>
      <c r="M1064" s="778"/>
      <c r="N1064" s="778"/>
      <c r="O1064" s="778"/>
      <c r="P1064" s="1525">
        <v>44883</v>
      </c>
      <c r="Q1064" s="2312" t="s">
        <v>5503</v>
      </c>
      <c r="R1064" s="467">
        <v>43</v>
      </c>
      <c r="S1064" s="467">
        <f>AVERAGE(CPVTFC3SG0062!U17:V17)</f>
        <v>0.27149999999999996</v>
      </c>
      <c r="T1064" s="225">
        <f t="shared" si="312"/>
        <v>820.21739130434764</v>
      </c>
      <c r="U1064" s="2295" t="s">
        <v>314</v>
      </c>
      <c r="W1064" s="5">
        <f>SUM(W5:W1055)</f>
        <v>399</v>
      </c>
    </row>
    <row r="1065" spans="1:23" x14ac:dyDescent="0.25">
      <c r="A1065" s="82">
        <v>725</v>
      </c>
      <c r="B1065" s="2116"/>
      <c r="C1065" s="2116"/>
      <c r="D1065" s="83"/>
      <c r="E1065" s="127"/>
      <c r="F1065" s="84"/>
      <c r="G1065" s="84"/>
      <c r="H1065" s="85"/>
      <c r="I1065" s="2370"/>
      <c r="J1065" s="1430"/>
      <c r="K1065" s="1430"/>
      <c r="L1065" s="1431"/>
      <c r="M1065" s="656"/>
      <c r="N1065" s="656"/>
      <c r="O1065" s="672"/>
      <c r="P1065" s="1288"/>
      <c r="Q1065" s="830"/>
      <c r="R1065" s="830"/>
      <c r="S1065" s="1271"/>
      <c r="T1065" s="1271"/>
      <c r="U1065" s="1271"/>
    </row>
    <row r="1066" spans="1:23" x14ac:dyDescent="0.25">
      <c r="A1066" s="8">
        <v>726</v>
      </c>
      <c r="B1066" s="144"/>
      <c r="C1066" s="144"/>
      <c r="D1066" s="18"/>
      <c r="E1066" s="92"/>
      <c r="F1066" s="102"/>
      <c r="G1066" s="7"/>
      <c r="H1066" s="13"/>
      <c r="I1066" s="257"/>
      <c r="J1066" s="855"/>
      <c r="K1066" s="855"/>
      <c r="L1066" s="857"/>
      <c r="M1066" s="642"/>
      <c r="N1066" s="642"/>
      <c r="O1066" s="648"/>
      <c r="P1066" s="695"/>
      <c r="Q1066" s="645"/>
      <c r="R1066" s="645"/>
      <c r="S1066" s="694"/>
      <c r="T1066" s="694"/>
      <c r="U1066" s="694"/>
    </row>
    <row r="1067" spans="1:23" x14ac:dyDescent="0.25">
      <c r="A1067" s="6">
        <v>727</v>
      </c>
      <c r="B1067" s="144"/>
      <c r="C1067" s="144"/>
      <c r="D1067" s="18"/>
      <c r="E1067" s="92"/>
      <c r="F1067" s="102"/>
      <c r="G1067" s="7"/>
      <c r="H1067" s="13"/>
      <c r="I1067" s="257"/>
      <c r="J1067" s="855"/>
      <c r="K1067" s="855"/>
      <c r="L1067" s="857"/>
      <c r="M1067" s="642"/>
      <c r="N1067" s="642"/>
      <c r="O1067" s="648"/>
      <c r="P1067" s="695"/>
      <c r="Q1067" s="645"/>
      <c r="R1067" s="645"/>
      <c r="S1067" s="694"/>
      <c r="T1067" s="694"/>
      <c r="U1067" s="694"/>
    </row>
    <row r="1068" spans="1:23" x14ac:dyDescent="0.25">
      <c r="A1068" s="8">
        <v>728</v>
      </c>
      <c r="B1068" s="144"/>
      <c r="C1068" s="144"/>
      <c r="D1068" s="18"/>
      <c r="E1068" s="92"/>
      <c r="F1068" s="7"/>
      <c r="G1068" s="7"/>
      <c r="H1068" s="13"/>
      <c r="I1068" s="257"/>
      <c r="J1068" s="855"/>
      <c r="K1068" s="855"/>
      <c r="L1068" s="857"/>
      <c r="M1068" s="642"/>
      <c r="N1068" s="642"/>
      <c r="O1068" s="648"/>
      <c r="P1068" s="695"/>
      <c r="Q1068" s="645"/>
      <c r="R1068" s="645"/>
      <c r="S1068" s="694"/>
      <c r="T1068" s="694"/>
      <c r="U1068" s="694"/>
    </row>
    <row r="1069" spans="1:23" x14ac:dyDescent="0.25">
      <c r="A1069" s="6">
        <v>729</v>
      </c>
      <c r="B1069" s="144"/>
      <c r="C1069" s="144"/>
      <c r="D1069" s="18"/>
      <c r="E1069" s="92"/>
      <c r="F1069" s="102"/>
      <c r="G1069" s="7"/>
      <c r="H1069" s="13"/>
      <c r="I1069" s="257"/>
      <c r="J1069" s="855"/>
      <c r="K1069" s="855"/>
      <c r="L1069" s="857"/>
      <c r="M1069" s="642"/>
      <c r="N1069" s="642"/>
      <c r="O1069" s="648"/>
      <c r="P1069" s="695"/>
      <c r="Q1069" s="645"/>
      <c r="R1069" s="645"/>
      <c r="S1069" s="694"/>
      <c r="T1069" s="694"/>
      <c r="U1069" s="694"/>
    </row>
    <row r="1070" spans="1:23" x14ac:dyDescent="0.25">
      <c r="A1070" s="8">
        <v>730</v>
      </c>
      <c r="B1070" s="144"/>
      <c r="C1070" s="144"/>
      <c r="D1070" s="18"/>
      <c r="E1070" s="92"/>
      <c r="F1070" s="102"/>
      <c r="G1070" s="7"/>
      <c r="H1070" s="13"/>
      <c r="I1070" s="257"/>
      <c r="J1070" s="855"/>
      <c r="K1070" s="855"/>
      <c r="L1070" s="857"/>
      <c r="M1070" s="642"/>
      <c r="N1070" s="642"/>
      <c r="O1070" s="648"/>
      <c r="P1070" s="695"/>
      <c r="Q1070" s="645"/>
      <c r="R1070" s="645"/>
      <c r="S1070" s="694"/>
      <c r="T1070" s="694"/>
      <c r="U1070" s="694"/>
    </row>
    <row r="1071" spans="1:23" x14ac:dyDescent="0.25">
      <c r="A1071" s="6">
        <v>731</v>
      </c>
      <c r="B1071" s="144"/>
      <c r="C1071" s="144"/>
      <c r="D1071" s="18"/>
      <c r="E1071" s="92"/>
      <c r="F1071" s="7"/>
      <c r="G1071" s="7"/>
      <c r="H1071" s="13"/>
      <c r="I1071" s="257"/>
      <c r="J1071" s="855"/>
      <c r="K1071" s="855"/>
      <c r="L1071" s="857"/>
      <c r="M1071" s="642"/>
      <c r="N1071" s="642"/>
      <c r="O1071" s="648"/>
      <c r="P1071" s="695"/>
      <c r="Q1071" s="645"/>
      <c r="R1071" s="645"/>
      <c r="S1071" s="694"/>
      <c r="T1071" s="694"/>
      <c r="U1071" s="694"/>
    </row>
    <row r="1072" spans="1:23" x14ac:dyDescent="0.25">
      <c r="A1072" s="8">
        <v>732</v>
      </c>
      <c r="B1072" s="144"/>
      <c r="C1072" s="144"/>
      <c r="D1072" s="18"/>
      <c r="E1072" s="92"/>
      <c r="F1072" s="102"/>
      <c r="G1072" s="7"/>
      <c r="H1072" s="13"/>
      <c r="I1072" s="257"/>
      <c r="J1072" s="855"/>
      <c r="K1072" s="855"/>
      <c r="L1072" s="857"/>
      <c r="M1072" s="642"/>
      <c r="N1072" s="642"/>
      <c r="O1072" s="648"/>
      <c r="P1072" s="695"/>
      <c r="Q1072" s="645"/>
      <c r="R1072" s="645"/>
      <c r="S1072" s="694"/>
      <c r="T1072" s="694"/>
      <c r="U1072" s="694"/>
    </row>
    <row r="1073" spans="1:22" x14ac:dyDescent="0.25">
      <c r="A1073" s="6">
        <v>733</v>
      </c>
      <c r="B1073" s="144"/>
      <c r="C1073" s="144"/>
      <c r="D1073" s="18"/>
      <c r="E1073" s="92"/>
      <c r="F1073" s="102"/>
      <c r="G1073" s="7"/>
      <c r="H1073" s="13"/>
      <c r="I1073" s="257"/>
      <c r="J1073" s="855"/>
      <c r="K1073" s="855"/>
      <c r="L1073" s="857"/>
      <c r="M1073" s="642"/>
      <c r="N1073" s="642"/>
      <c r="O1073" s="648"/>
      <c r="P1073" s="695"/>
      <c r="Q1073" s="645"/>
      <c r="R1073" s="645"/>
      <c r="S1073" s="694"/>
      <c r="T1073" s="694"/>
      <c r="U1073" s="694"/>
    </row>
    <row r="1074" spans="1:22" x14ac:dyDescent="0.25">
      <c r="A1074" s="8">
        <v>734</v>
      </c>
      <c r="B1074" s="144"/>
      <c r="C1074" s="144"/>
      <c r="D1074" s="18"/>
      <c r="E1074" s="92"/>
      <c r="F1074" s="7"/>
      <c r="G1074" s="7"/>
      <c r="H1074" s="13"/>
      <c r="I1074" s="257"/>
      <c r="J1074" s="875"/>
      <c r="K1074" s="876"/>
      <c r="L1074" s="877"/>
      <c r="M1074" s="645"/>
      <c r="N1074" s="646"/>
      <c r="O1074" s="648"/>
      <c r="P1074" s="695"/>
      <c r="Q1074" s="645"/>
      <c r="R1074" s="645"/>
      <c r="S1074" s="694"/>
      <c r="T1074" s="694"/>
      <c r="U1074" s="694"/>
    </row>
    <row r="1075" spans="1:22" x14ac:dyDescent="0.25">
      <c r="A1075" s="6">
        <v>735</v>
      </c>
      <c r="B1075" s="144"/>
      <c r="C1075" s="144"/>
      <c r="D1075" s="18"/>
      <c r="E1075" s="92"/>
      <c r="F1075" s="102"/>
      <c r="G1075" s="7"/>
      <c r="H1075" s="13"/>
      <c r="I1075" s="257"/>
      <c r="J1075" s="875"/>
      <c r="K1075" s="876"/>
      <c r="L1075" s="877"/>
      <c r="M1075" s="645"/>
      <c r="N1075" s="646"/>
      <c r="O1075" s="648"/>
      <c r="P1075" s="695"/>
      <c r="Q1075" s="645"/>
      <c r="R1075" s="645"/>
      <c r="S1075" s="694"/>
      <c r="T1075" s="694"/>
      <c r="U1075" s="694"/>
    </row>
    <row r="1076" spans="1:22" x14ac:dyDescent="0.25">
      <c r="A1076" s="8">
        <v>736</v>
      </c>
      <c r="B1076" s="144"/>
      <c r="C1076" s="144"/>
      <c r="D1076" s="18"/>
      <c r="E1076" s="92"/>
      <c r="F1076" s="102"/>
      <c r="G1076" s="7"/>
      <c r="H1076" s="13"/>
      <c r="I1076" s="259"/>
      <c r="J1076" s="875"/>
      <c r="K1076" s="876"/>
      <c r="L1076" s="877"/>
      <c r="M1076" s="645"/>
      <c r="N1076" s="646"/>
      <c r="O1076" s="648"/>
      <c r="P1076" s="695"/>
      <c r="Q1076" s="645"/>
      <c r="R1076" s="645"/>
      <c r="S1076" s="694"/>
      <c r="T1076" s="694"/>
      <c r="U1076" s="694"/>
    </row>
    <row r="1077" spans="1:22" x14ac:dyDescent="0.25">
      <c r="A1077" s="6">
        <v>737</v>
      </c>
      <c r="B1077" s="144"/>
      <c r="C1077" s="144"/>
      <c r="D1077" s="18"/>
      <c r="E1077" s="92"/>
      <c r="F1077" s="7"/>
      <c r="G1077" s="7"/>
      <c r="H1077" s="13"/>
      <c r="I1077" s="257"/>
      <c r="J1077" s="855"/>
      <c r="K1077" s="855"/>
      <c r="L1077" s="857"/>
      <c r="M1077" s="642"/>
      <c r="N1077" s="642"/>
      <c r="O1077" s="648"/>
      <c r="P1077" s="695"/>
      <c r="Q1077" s="645"/>
      <c r="R1077" s="645"/>
      <c r="S1077" s="694"/>
      <c r="T1077" s="694"/>
      <c r="U1077" s="694"/>
    </row>
    <row r="1078" spans="1:22" x14ac:dyDescent="0.25">
      <c r="A1078" s="8">
        <v>738</v>
      </c>
      <c r="B1078" s="144"/>
      <c r="C1078" s="144"/>
      <c r="D1078" s="18"/>
      <c r="E1078" s="92"/>
      <c r="F1078" s="102"/>
      <c r="G1078" s="7"/>
      <c r="H1078" s="13"/>
      <c r="I1078" s="257"/>
      <c r="J1078" s="855"/>
      <c r="K1078" s="855"/>
      <c r="L1078" s="857"/>
      <c r="M1078" s="642"/>
      <c r="N1078" s="642"/>
      <c r="O1078" s="648"/>
      <c r="P1078" s="695"/>
      <c r="Q1078" s="645"/>
      <c r="R1078" s="645"/>
      <c r="S1078" s="694"/>
      <c r="T1078" s="694"/>
      <c r="U1078" s="694"/>
    </row>
    <row r="1079" spans="1:22" x14ac:dyDescent="0.25">
      <c r="A1079" s="6">
        <v>739</v>
      </c>
      <c r="B1079" s="144"/>
      <c r="C1079" s="144"/>
      <c r="D1079" s="18"/>
      <c r="E1079" s="92"/>
      <c r="F1079" s="102"/>
      <c r="G1079" s="7"/>
      <c r="H1079" s="13"/>
      <c r="I1079" s="257"/>
      <c r="J1079" s="855"/>
      <c r="K1079" s="855"/>
      <c r="L1079" s="857"/>
      <c r="M1079" s="642"/>
      <c r="N1079" s="642"/>
      <c r="O1079" s="648"/>
      <c r="P1079" s="695"/>
      <c r="Q1079" s="645"/>
      <c r="R1079" s="645"/>
      <c r="S1079" s="694"/>
      <c r="T1079" s="694"/>
      <c r="U1079" s="694"/>
    </row>
    <row r="1080" spans="1:22" x14ac:dyDescent="0.25">
      <c r="A1080" s="8">
        <v>740</v>
      </c>
      <c r="B1080" s="144"/>
      <c r="C1080" s="144"/>
      <c r="D1080" s="18"/>
      <c r="E1080" s="92"/>
      <c r="F1080" s="7"/>
      <c r="G1080" s="7"/>
      <c r="H1080" s="13"/>
      <c r="I1080" s="257"/>
      <c r="J1080" s="855"/>
      <c r="K1080" s="855"/>
      <c r="L1080" s="857"/>
      <c r="M1080" s="642"/>
      <c r="N1080" s="642"/>
      <c r="O1080" s="648"/>
      <c r="P1080" s="695"/>
      <c r="Q1080" s="645"/>
      <c r="R1080" s="645"/>
      <c r="S1080" s="694"/>
      <c r="T1080" s="694"/>
      <c r="U1080" s="694"/>
    </row>
    <row r="1081" spans="1:22" x14ac:dyDescent="0.25">
      <c r="A1081" s="6">
        <v>741</v>
      </c>
      <c r="B1081" s="144"/>
      <c r="C1081" s="144"/>
      <c r="D1081" s="18"/>
      <c r="E1081" s="92"/>
      <c r="F1081" s="102"/>
      <c r="G1081" s="7"/>
      <c r="H1081" s="13"/>
      <c r="I1081" s="257"/>
      <c r="J1081" s="875"/>
      <c r="K1081" s="876"/>
      <c r="L1081" s="877"/>
      <c r="M1081" s="645"/>
      <c r="N1081" s="646"/>
      <c r="O1081" s="648"/>
      <c r="P1081" s="695"/>
      <c r="Q1081" s="645"/>
      <c r="R1081" s="645"/>
      <c r="S1081" s="694"/>
      <c r="T1081" s="694"/>
      <c r="U1081" s="694"/>
    </row>
    <row r="1082" spans="1:22" x14ac:dyDescent="0.25">
      <c r="A1082" s="8">
        <v>742</v>
      </c>
      <c r="B1082" s="144"/>
      <c r="C1082" s="144"/>
      <c r="D1082" s="18"/>
      <c r="E1082" s="92"/>
      <c r="F1082" s="102"/>
      <c r="G1082" s="7"/>
      <c r="H1082" s="13"/>
      <c r="I1082" s="257"/>
      <c r="J1082" s="875"/>
      <c r="K1082" s="876"/>
      <c r="L1082" s="877"/>
      <c r="M1082" s="645"/>
      <c r="N1082" s="646"/>
      <c r="O1082" s="648"/>
      <c r="P1082" s="695"/>
      <c r="Q1082" s="645"/>
      <c r="R1082" s="645"/>
      <c r="S1082" s="694"/>
      <c r="T1082" s="694"/>
      <c r="U1082" s="694"/>
    </row>
    <row r="1083" spans="1:22" x14ac:dyDescent="0.25">
      <c r="A1083" s="6">
        <v>743</v>
      </c>
      <c r="B1083" s="144"/>
      <c r="C1083" s="144"/>
      <c r="D1083" s="18"/>
      <c r="E1083" s="92"/>
      <c r="F1083" s="7"/>
      <c r="G1083" s="7"/>
      <c r="H1083" s="13"/>
      <c r="I1083" s="257"/>
      <c r="J1083" s="855"/>
      <c r="K1083" s="855"/>
      <c r="L1083" s="857"/>
      <c r="M1083" s="642"/>
      <c r="N1083" s="642"/>
      <c r="O1083" s="648"/>
      <c r="P1083" s="695"/>
      <c r="Q1083" s="645"/>
      <c r="R1083" s="645"/>
      <c r="S1083" s="694"/>
      <c r="T1083" s="694"/>
      <c r="U1083" s="694"/>
      <c r="V1083" s="286"/>
    </row>
    <row r="1084" spans="1:22" x14ac:dyDescent="0.25">
      <c r="A1084" s="8">
        <v>744</v>
      </c>
      <c r="B1084" s="144"/>
      <c r="C1084" s="144"/>
      <c r="D1084" s="18"/>
      <c r="E1084" s="92"/>
      <c r="F1084" s="102"/>
      <c r="G1084" s="7"/>
      <c r="H1084" s="13"/>
      <c r="I1084" s="257"/>
      <c r="J1084" s="855"/>
      <c r="K1084" s="855"/>
      <c r="L1084" s="857"/>
      <c r="M1084" s="642"/>
      <c r="N1084" s="642"/>
      <c r="O1084" s="648"/>
      <c r="P1084" s="695"/>
      <c r="Q1084" s="645"/>
      <c r="R1084" s="645"/>
      <c r="S1084" s="694"/>
      <c r="T1084" s="694"/>
      <c r="U1084" s="694"/>
      <c r="V1084" s="287"/>
    </row>
    <row r="1085" spans="1:22" x14ac:dyDescent="0.25">
      <c r="A1085" s="6">
        <v>745</v>
      </c>
      <c r="B1085" s="144"/>
      <c r="C1085" s="144"/>
      <c r="D1085" s="18"/>
      <c r="E1085" s="92"/>
      <c r="F1085" s="102"/>
      <c r="G1085" s="7"/>
      <c r="H1085" s="13"/>
      <c r="I1085" s="257"/>
      <c r="J1085" s="875"/>
      <c r="K1085" s="876"/>
      <c r="L1085" s="877"/>
      <c r="M1085" s="645"/>
      <c r="N1085" s="646"/>
      <c r="O1085" s="648"/>
      <c r="P1085" s="695"/>
      <c r="Q1085" s="645"/>
      <c r="R1085" s="645"/>
      <c r="S1085" s="694"/>
      <c r="T1085" s="694"/>
      <c r="U1085" s="694"/>
    </row>
    <row r="1086" spans="1:22" x14ac:dyDescent="0.25">
      <c r="A1086" s="8">
        <v>746</v>
      </c>
      <c r="B1086" s="144"/>
      <c r="C1086" s="144"/>
      <c r="D1086" s="18"/>
      <c r="E1086" s="92"/>
      <c r="F1086" s="7"/>
      <c r="G1086" s="7"/>
      <c r="H1086" s="13"/>
      <c r="I1086" s="257"/>
      <c r="J1086" s="875"/>
      <c r="K1086" s="876"/>
      <c r="L1086" s="877"/>
      <c r="M1086" s="645"/>
      <c r="N1086" s="646"/>
      <c r="O1086" s="648"/>
      <c r="P1086" s="695"/>
      <c r="Q1086" s="645"/>
      <c r="R1086" s="645"/>
      <c r="S1086" s="694"/>
      <c r="T1086" s="694"/>
      <c r="U1086" s="694"/>
    </row>
    <row r="1087" spans="1:22" x14ac:dyDescent="0.25">
      <c r="A1087" s="6">
        <v>747</v>
      </c>
      <c r="B1087" s="144"/>
      <c r="C1087" s="144"/>
      <c r="D1087" s="18"/>
      <c r="E1087" s="92"/>
      <c r="F1087" s="102"/>
      <c r="G1087" s="7"/>
      <c r="H1087" s="13"/>
      <c r="I1087" s="257"/>
      <c r="J1087" s="855"/>
      <c r="K1087" s="855"/>
      <c r="L1087" s="857"/>
      <c r="M1087" s="642"/>
      <c r="N1087" s="642"/>
      <c r="O1087" s="648"/>
      <c r="P1087" s="695"/>
      <c r="Q1087" s="645"/>
      <c r="R1087" s="645"/>
      <c r="S1087" s="694"/>
      <c r="T1087" s="694"/>
      <c r="U1087" s="694"/>
    </row>
    <row r="1088" spans="1:22" x14ac:dyDescent="0.25">
      <c r="A1088" s="8">
        <v>748</v>
      </c>
      <c r="B1088" s="144"/>
      <c r="C1088" s="144"/>
      <c r="D1088" s="18"/>
      <c r="E1088" s="92"/>
      <c r="F1088" s="102"/>
      <c r="G1088" s="7"/>
      <c r="H1088" s="13"/>
      <c r="I1088" s="257"/>
      <c r="J1088" s="855"/>
      <c r="K1088" s="855"/>
      <c r="L1088" s="857"/>
      <c r="M1088" s="642"/>
      <c r="N1088" s="642"/>
      <c r="O1088" s="648"/>
      <c r="P1088" s="695"/>
      <c r="Q1088" s="645"/>
      <c r="R1088" s="645"/>
      <c r="S1088" s="694"/>
      <c r="T1088" s="694"/>
      <c r="U1088" s="694"/>
    </row>
    <row r="1089" spans="1:22" x14ac:dyDescent="0.25">
      <c r="A1089" s="6">
        <v>749</v>
      </c>
      <c r="B1089" s="144"/>
      <c r="C1089" s="144"/>
      <c r="D1089" s="18"/>
      <c r="E1089" s="92"/>
      <c r="F1089" s="7"/>
      <c r="G1089" s="7"/>
      <c r="H1089" s="13"/>
      <c r="I1089" s="257"/>
      <c r="J1089" s="875"/>
      <c r="K1089" s="876"/>
      <c r="L1089" s="877"/>
      <c r="M1089" s="645"/>
      <c r="N1089" s="646"/>
      <c r="O1089" s="648"/>
      <c r="P1089" s="695"/>
      <c r="Q1089" s="645"/>
      <c r="R1089" s="645"/>
      <c r="S1089" s="694"/>
      <c r="T1089" s="694"/>
      <c r="U1089" s="694"/>
    </row>
    <row r="1090" spans="1:22" x14ac:dyDescent="0.25">
      <c r="A1090" s="8">
        <v>750</v>
      </c>
      <c r="B1090" s="144"/>
      <c r="C1090" s="144"/>
      <c r="D1090" s="18"/>
      <c r="E1090" s="92"/>
      <c r="F1090" s="102"/>
      <c r="G1090" s="7"/>
      <c r="H1090" s="13"/>
      <c r="I1090" s="257"/>
      <c r="J1090" s="875"/>
      <c r="K1090" s="876"/>
      <c r="L1090" s="877"/>
      <c r="M1090" s="645"/>
      <c r="N1090" s="646"/>
      <c r="O1090" s="648"/>
      <c r="P1090" s="695"/>
      <c r="Q1090" s="645"/>
      <c r="R1090" s="645"/>
      <c r="S1090" s="694"/>
      <c r="T1090" s="694"/>
      <c r="U1090" s="694"/>
    </row>
    <row r="1091" spans="1:22" x14ac:dyDescent="0.25">
      <c r="A1091" s="6">
        <v>751</v>
      </c>
      <c r="B1091" s="144"/>
      <c r="C1091" s="144"/>
      <c r="D1091" s="18"/>
      <c r="E1091" s="92"/>
      <c r="F1091" s="102"/>
      <c r="G1091" s="7"/>
      <c r="H1091" s="13"/>
      <c r="I1091" s="257"/>
      <c r="J1091" s="855"/>
      <c r="K1091" s="855"/>
      <c r="L1091" s="857"/>
      <c r="M1091" s="642"/>
      <c r="N1091" s="642"/>
      <c r="O1091" s="648"/>
      <c r="P1091" s="695"/>
      <c r="Q1091" s="645"/>
      <c r="R1091" s="645"/>
      <c r="S1091" s="694"/>
      <c r="T1091" s="694"/>
      <c r="U1091" s="694"/>
    </row>
    <row r="1092" spans="1:22" x14ac:dyDescent="0.25">
      <c r="A1092" s="8">
        <v>752</v>
      </c>
      <c r="B1092" s="144"/>
      <c r="C1092" s="144"/>
      <c r="D1092" s="18"/>
      <c r="E1092" s="92"/>
      <c r="F1092" s="7"/>
      <c r="G1092" s="7"/>
      <c r="H1092" s="13"/>
      <c r="I1092" s="257"/>
      <c r="J1092" s="875"/>
      <c r="K1092" s="876"/>
      <c r="L1092" s="877"/>
      <c r="M1092" s="645"/>
      <c r="N1092" s="646"/>
      <c r="O1092" s="648"/>
      <c r="P1092" s="695"/>
      <c r="Q1092" s="645"/>
      <c r="R1092" s="645"/>
      <c r="S1092" s="694"/>
      <c r="T1092" s="694"/>
      <c r="U1092" s="694"/>
    </row>
    <row r="1093" spans="1:22" x14ac:dyDescent="0.25">
      <c r="A1093" s="6">
        <v>753</v>
      </c>
      <c r="B1093" s="144"/>
      <c r="C1093" s="144"/>
      <c r="D1093" s="18"/>
      <c r="E1093" s="92"/>
      <c r="F1093" s="102"/>
      <c r="G1093" s="7"/>
      <c r="H1093" s="13"/>
      <c r="I1093" s="257"/>
      <c r="J1093" s="855"/>
      <c r="K1093" s="855"/>
      <c r="L1093" s="857"/>
      <c r="M1093" s="642"/>
      <c r="N1093" s="642"/>
      <c r="O1093" s="648"/>
      <c r="P1093" s="695"/>
      <c r="Q1093" s="645"/>
      <c r="R1093" s="645"/>
      <c r="S1093" s="694"/>
      <c r="T1093" s="694"/>
      <c r="U1093" s="694"/>
    </row>
    <row r="1094" spans="1:22" x14ac:dyDescent="0.25">
      <c r="A1094" s="8">
        <v>754</v>
      </c>
      <c r="B1094" s="144"/>
      <c r="C1094" s="144"/>
      <c r="D1094" s="18"/>
      <c r="E1094" s="92"/>
      <c r="F1094" s="102"/>
      <c r="G1094" s="7"/>
      <c r="H1094" s="13"/>
      <c r="I1094" s="257"/>
      <c r="J1094" s="855"/>
      <c r="K1094" s="855"/>
      <c r="L1094" s="857"/>
      <c r="M1094" s="642"/>
      <c r="N1094" s="642"/>
      <c r="O1094" s="648"/>
      <c r="P1094" s="695"/>
      <c r="Q1094" s="645"/>
      <c r="R1094" s="645"/>
      <c r="S1094" s="694"/>
      <c r="T1094" s="694"/>
      <c r="U1094" s="694"/>
    </row>
    <row r="1095" spans="1:22" x14ac:dyDescent="0.25">
      <c r="A1095" s="6">
        <v>755</v>
      </c>
      <c r="B1095" s="144"/>
      <c r="C1095" s="144"/>
      <c r="D1095" s="18"/>
      <c r="E1095" s="92"/>
      <c r="F1095" s="7"/>
      <c r="G1095" s="7"/>
      <c r="H1095" s="13"/>
      <c r="I1095" s="257"/>
      <c r="J1095" s="855"/>
      <c r="K1095" s="855"/>
      <c r="L1095" s="857"/>
      <c r="M1095" s="642"/>
      <c r="N1095" s="642"/>
      <c r="O1095" s="648"/>
      <c r="P1095" s="695"/>
      <c r="Q1095" s="645"/>
      <c r="R1095" s="645"/>
      <c r="S1095" s="694"/>
      <c r="T1095" s="694"/>
      <c r="U1095" s="694"/>
    </row>
    <row r="1096" spans="1:22" x14ac:dyDescent="0.25">
      <c r="A1096" s="8">
        <v>756</v>
      </c>
      <c r="B1096" s="144"/>
      <c r="C1096" s="144"/>
      <c r="D1096" s="18"/>
      <c r="E1096" s="92"/>
      <c r="F1096" s="102"/>
      <c r="G1096" s="7"/>
      <c r="H1096" s="13"/>
      <c r="I1096" s="257"/>
      <c r="J1096" s="855"/>
      <c r="K1096" s="855"/>
      <c r="L1096" s="857"/>
      <c r="M1096" s="642"/>
      <c r="N1096" s="642"/>
      <c r="O1096" s="648"/>
      <c r="P1096" s="695"/>
      <c r="Q1096" s="645"/>
      <c r="R1096" s="645"/>
      <c r="S1096" s="694"/>
      <c r="T1096" s="694"/>
      <c r="U1096" s="694"/>
    </row>
    <row r="1097" spans="1:22" x14ac:dyDescent="0.25">
      <c r="A1097" s="6">
        <v>757</v>
      </c>
      <c r="B1097" s="144"/>
      <c r="C1097" s="144"/>
      <c r="D1097" s="18"/>
      <c r="E1097" s="92"/>
      <c r="F1097" s="102"/>
      <c r="G1097" s="7"/>
      <c r="H1097" s="13"/>
      <c r="I1097" s="257"/>
      <c r="J1097" s="875"/>
      <c r="K1097" s="876"/>
      <c r="L1097" s="877"/>
      <c r="M1097" s="645"/>
      <c r="N1097" s="646"/>
      <c r="O1097" s="648"/>
      <c r="P1097" s="695"/>
      <c r="Q1097" s="645"/>
      <c r="R1097" s="645"/>
      <c r="S1097" s="694"/>
      <c r="T1097" s="694"/>
      <c r="U1097" s="694"/>
    </row>
    <row r="1098" spans="1:22" x14ac:dyDescent="0.25">
      <c r="A1098" s="8">
        <v>758</v>
      </c>
      <c r="B1098" s="144"/>
      <c r="C1098" s="144"/>
      <c r="D1098" s="18"/>
      <c r="E1098" s="92"/>
      <c r="F1098" s="7"/>
      <c r="G1098" s="7"/>
      <c r="H1098" s="13"/>
      <c r="I1098" s="257"/>
      <c r="J1098" s="875"/>
      <c r="K1098" s="876"/>
      <c r="L1098" s="877"/>
      <c r="M1098" s="645"/>
      <c r="N1098" s="646"/>
      <c r="O1098" s="648"/>
      <c r="P1098" s="695"/>
      <c r="Q1098" s="645"/>
      <c r="R1098" s="645"/>
      <c r="S1098" s="694"/>
      <c r="T1098" s="694"/>
      <c r="U1098" s="694"/>
    </row>
    <row r="1099" spans="1:22" x14ac:dyDescent="0.25">
      <c r="A1099" s="6">
        <v>759</v>
      </c>
      <c r="B1099" s="144"/>
      <c r="C1099" s="144"/>
      <c r="D1099" s="18"/>
      <c r="E1099" s="92"/>
      <c r="F1099" s="102"/>
      <c r="G1099" s="7"/>
      <c r="H1099" s="13"/>
      <c r="I1099" s="257"/>
      <c r="J1099" s="863"/>
      <c r="K1099" s="863"/>
      <c r="L1099" s="864"/>
      <c r="M1099" s="642"/>
      <c r="N1099" s="642"/>
      <c r="O1099" s="648"/>
      <c r="P1099" s="695"/>
      <c r="Q1099" s="645"/>
      <c r="R1099" s="645"/>
      <c r="S1099" s="694"/>
      <c r="T1099" s="694"/>
      <c r="U1099" s="694"/>
    </row>
    <row r="1100" spans="1:22" x14ac:dyDescent="0.25">
      <c r="A1100" s="8">
        <v>760</v>
      </c>
      <c r="B1100" s="144"/>
      <c r="C1100" s="144"/>
      <c r="D1100" s="18"/>
      <c r="E1100" s="92"/>
      <c r="F1100" s="102"/>
      <c r="G1100" s="7"/>
      <c r="H1100" s="13"/>
      <c r="I1100" s="257"/>
      <c r="J1100" s="863"/>
      <c r="K1100" s="863"/>
      <c r="L1100" s="864"/>
      <c r="M1100" s="642"/>
      <c r="N1100" s="642"/>
      <c r="O1100" s="648"/>
      <c r="P1100" s="695"/>
      <c r="Q1100" s="645"/>
      <c r="R1100" s="645"/>
      <c r="S1100" s="694"/>
      <c r="T1100" s="694"/>
      <c r="U1100" s="694"/>
    </row>
    <row r="1101" spans="1:22" x14ac:dyDescent="0.25">
      <c r="A1101" s="6">
        <v>761</v>
      </c>
      <c r="B1101" s="144"/>
      <c r="C1101" s="144"/>
      <c r="D1101" s="18"/>
      <c r="E1101" s="92"/>
      <c r="F1101" s="7"/>
      <c r="G1101" s="7"/>
      <c r="H1101" s="13"/>
      <c r="I1101" s="257"/>
      <c r="J1101" s="863"/>
      <c r="K1101" s="863"/>
      <c r="L1101" s="864"/>
      <c r="M1101" s="642"/>
      <c r="N1101" s="642"/>
      <c r="O1101" s="648"/>
      <c r="P1101" s="695"/>
      <c r="Q1101" s="645"/>
      <c r="R1101" s="645"/>
      <c r="S1101" s="694"/>
      <c r="T1101" s="694"/>
      <c r="U1101" s="694"/>
      <c r="V1101" s="286"/>
    </row>
    <row r="1102" spans="1:22" x14ac:dyDescent="0.25">
      <c r="A1102" s="8">
        <v>762</v>
      </c>
      <c r="B1102" s="144"/>
      <c r="C1102" s="144"/>
      <c r="D1102" s="18"/>
      <c r="E1102" s="92"/>
      <c r="F1102" s="102"/>
      <c r="G1102" s="7"/>
      <c r="H1102" s="13"/>
      <c r="I1102" s="257"/>
      <c r="J1102" s="863"/>
      <c r="K1102" s="863"/>
      <c r="L1102" s="864"/>
      <c r="M1102" s="642"/>
      <c r="N1102" s="642"/>
      <c r="O1102" s="648"/>
      <c r="P1102" s="695"/>
      <c r="Q1102" s="645"/>
      <c r="R1102" s="645"/>
      <c r="S1102" s="694"/>
      <c r="T1102" s="694"/>
      <c r="U1102" s="694"/>
      <c r="V1102" s="287"/>
    </row>
    <row r="1103" spans="1:22" x14ac:dyDescent="0.25">
      <c r="A1103" s="6">
        <v>763</v>
      </c>
      <c r="B1103" s="144"/>
      <c r="C1103" s="144"/>
      <c r="D1103" s="18"/>
      <c r="E1103" s="92"/>
      <c r="F1103" s="102"/>
      <c r="G1103" s="7"/>
      <c r="H1103" s="13"/>
      <c r="I1103" s="257"/>
      <c r="J1103" s="875"/>
      <c r="K1103" s="876"/>
      <c r="L1103" s="877"/>
      <c r="M1103" s="645"/>
      <c r="N1103" s="646"/>
      <c r="O1103" s="648"/>
      <c r="P1103" s="695"/>
      <c r="Q1103" s="645"/>
      <c r="R1103" s="645"/>
      <c r="S1103" s="694"/>
      <c r="T1103" s="694"/>
      <c r="U1103" s="694"/>
    </row>
    <row r="1104" spans="1:22" x14ac:dyDescent="0.25">
      <c r="A1104" s="8">
        <v>764</v>
      </c>
      <c r="B1104" s="144"/>
      <c r="C1104" s="144"/>
      <c r="D1104" s="18"/>
      <c r="E1104" s="92"/>
      <c r="F1104" s="7"/>
      <c r="G1104" s="7"/>
      <c r="H1104" s="13"/>
      <c r="I1104" s="257"/>
      <c r="J1104" s="875"/>
      <c r="K1104" s="876"/>
      <c r="L1104" s="877"/>
      <c r="M1104" s="645"/>
      <c r="N1104" s="646"/>
      <c r="O1104" s="648"/>
      <c r="P1104" s="695"/>
      <c r="Q1104" s="645"/>
      <c r="R1104" s="645"/>
      <c r="S1104" s="694"/>
      <c r="T1104" s="694"/>
      <c r="U1104" s="694"/>
    </row>
    <row r="1105" spans="1:22" x14ac:dyDescent="0.25">
      <c r="A1105" s="6">
        <v>765</v>
      </c>
      <c r="B1105" s="144"/>
      <c r="C1105" s="144"/>
      <c r="D1105" s="18"/>
      <c r="E1105" s="92"/>
      <c r="F1105" s="102"/>
      <c r="G1105" s="7"/>
      <c r="H1105" s="13"/>
      <c r="I1105" s="257"/>
      <c r="J1105" s="875"/>
      <c r="K1105" s="876"/>
      <c r="L1105" s="877"/>
      <c r="M1105" s="645"/>
      <c r="N1105" s="646"/>
      <c r="O1105" s="648"/>
      <c r="P1105" s="695"/>
      <c r="Q1105" s="645"/>
      <c r="R1105" s="645"/>
      <c r="S1105" s="694"/>
      <c r="T1105" s="694"/>
      <c r="U1105" s="694"/>
    </row>
    <row r="1106" spans="1:22" x14ac:dyDescent="0.25">
      <c r="A1106" s="8">
        <v>766</v>
      </c>
      <c r="B1106" s="144"/>
      <c r="C1106" s="144"/>
      <c r="D1106" s="18"/>
      <c r="E1106" s="92"/>
      <c r="F1106" s="102"/>
      <c r="G1106" s="7"/>
      <c r="H1106" s="13"/>
      <c r="I1106" s="257"/>
      <c r="J1106" s="863"/>
      <c r="K1106" s="856"/>
      <c r="L1106" s="864"/>
      <c r="M1106" s="645"/>
      <c r="N1106" s="646"/>
      <c r="O1106" s="648"/>
      <c r="P1106" s="695"/>
      <c r="Q1106" s="645"/>
      <c r="R1106" s="645"/>
      <c r="S1106" s="694"/>
      <c r="T1106" s="694"/>
      <c r="U1106" s="694"/>
    </row>
    <row r="1107" spans="1:22" x14ac:dyDescent="0.25">
      <c r="A1107" s="6">
        <v>767</v>
      </c>
      <c r="B1107" s="144"/>
      <c r="C1107" s="144"/>
      <c r="D1107" s="18"/>
      <c r="E1107" s="92"/>
      <c r="F1107" s="7"/>
      <c r="G1107" s="7"/>
      <c r="H1107" s="13"/>
      <c r="I1107" s="257"/>
      <c r="J1107" s="863"/>
      <c r="K1107" s="863"/>
      <c r="L1107" s="864"/>
      <c r="M1107" s="642"/>
      <c r="N1107" s="642"/>
      <c r="O1107" s="648"/>
      <c r="P1107" s="695"/>
      <c r="Q1107" s="645"/>
      <c r="R1107" s="645"/>
      <c r="S1107" s="694"/>
      <c r="T1107" s="694"/>
      <c r="U1107" s="694"/>
      <c r="V1107" s="286"/>
    </row>
    <row r="1108" spans="1:22" x14ac:dyDescent="0.25">
      <c r="A1108" s="8">
        <v>768</v>
      </c>
      <c r="B1108" s="144"/>
      <c r="C1108" s="144"/>
      <c r="D1108" s="18"/>
      <c r="E1108" s="92"/>
      <c r="F1108" s="102"/>
      <c r="G1108" s="7"/>
      <c r="H1108" s="13"/>
      <c r="I1108" s="257"/>
      <c r="J1108" s="863"/>
      <c r="K1108" s="863"/>
      <c r="L1108" s="864"/>
      <c r="M1108" s="642"/>
      <c r="N1108" s="642"/>
      <c r="O1108" s="648"/>
      <c r="P1108" s="695"/>
      <c r="Q1108" s="645"/>
      <c r="R1108" s="645"/>
      <c r="S1108" s="694"/>
      <c r="T1108" s="694"/>
      <c r="U1108" s="694"/>
      <c r="V1108" s="287"/>
    </row>
    <row r="1109" spans="1:22" x14ac:dyDescent="0.25">
      <c r="A1109" s="6">
        <v>769</v>
      </c>
      <c r="B1109" s="144"/>
      <c r="C1109" s="144"/>
      <c r="D1109" s="18"/>
      <c r="E1109" s="92"/>
      <c r="F1109" s="102"/>
      <c r="G1109" s="7"/>
      <c r="H1109" s="13"/>
      <c r="I1109" s="257"/>
      <c r="J1109" s="875"/>
      <c r="K1109" s="876"/>
      <c r="L1109" s="877"/>
      <c r="M1109" s="645"/>
      <c r="N1109" s="646"/>
      <c r="O1109" s="648"/>
      <c r="P1109" s="695"/>
      <c r="Q1109" s="645"/>
      <c r="R1109" s="645"/>
      <c r="S1109" s="694"/>
      <c r="T1109" s="694"/>
      <c r="U1109" s="694"/>
    </row>
    <row r="1110" spans="1:22" x14ac:dyDescent="0.25">
      <c r="A1110" s="8">
        <v>770</v>
      </c>
      <c r="B1110" s="144"/>
      <c r="C1110" s="144"/>
      <c r="D1110" s="18"/>
      <c r="E1110" s="92"/>
      <c r="F1110" s="7"/>
      <c r="G1110" s="7"/>
      <c r="H1110" s="13"/>
      <c r="I1110" s="257"/>
      <c r="J1110" s="875"/>
      <c r="K1110" s="876"/>
      <c r="L1110" s="877"/>
      <c r="M1110" s="645"/>
      <c r="N1110" s="646"/>
      <c r="O1110" s="648"/>
      <c r="P1110" s="695"/>
      <c r="Q1110" s="645"/>
      <c r="R1110" s="645"/>
      <c r="S1110" s="694"/>
      <c r="T1110" s="694"/>
      <c r="U1110" s="694"/>
    </row>
    <row r="1111" spans="1:22" x14ac:dyDescent="0.25">
      <c r="A1111" s="6">
        <v>771</v>
      </c>
      <c r="B1111" s="144"/>
      <c r="C1111" s="144"/>
      <c r="D1111" s="18"/>
      <c r="E1111" s="92"/>
      <c r="F1111" s="102"/>
      <c r="G1111" s="7"/>
      <c r="H1111" s="13"/>
      <c r="I1111" s="257"/>
      <c r="J1111" s="863"/>
      <c r="K1111" s="863"/>
      <c r="L1111" s="864"/>
      <c r="M1111" s="642"/>
      <c r="N1111" s="642"/>
      <c r="O1111" s="648"/>
      <c r="P1111" s="695"/>
      <c r="Q1111" s="645"/>
      <c r="R1111" s="645"/>
      <c r="S1111" s="694"/>
      <c r="T1111" s="694"/>
      <c r="U1111" s="694"/>
      <c r="V1111" s="286"/>
    </row>
    <row r="1112" spans="1:22" x14ac:dyDescent="0.25">
      <c r="A1112" s="8">
        <v>772</v>
      </c>
      <c r="B1112" s="144"/>
      <c r="C1112" s="144"/>
      <c r="D1112" s="18"/>
      <c r="E1112" s="92"/>
      <c r="F1112" s="102"/>
      <c r="G1112" s="7"/>
      <c r="H1112" s="13"/>
      <c r="I1112" s="257"/>
      <c r="J1112" s="863"/>
      <c r="K1112" s="863"/>
      <c r="L1112" s="864"/>
      <c r="M1112" s="642"/>
      <c r="N1112" s="642"/>
      <c r="O1112" s="648"/>
      <c r="P1112" s="695"/>
      <c r="Q1112" s="645"/>
      <c r="R1112" s="645"/>
      <c r="S1112" s="694"/>
      <c r="T1112" s="694"/>
      <c r="U1112" s="694"/>
      <c r="V1112" s="287"/>
    </row>
    <row r="1113" spans="1:22" x14ac:dyDescent="0.25">
      <c r="A1113" s="6">
        <v>773</v>
      </c>
      <c r="B1113" s="144"/>
      <c r="C1113" s="144"/>
      <c r="D1113" s="18"/>
      <c r="E1113" s="92"/>
      <c r="F1113" s="7"/>
      <c r="G1113" s="7"/>
      <c r="H1113" s="13"/>
      <c r="I1113" s="257"/>
      <c r="J1113" s="863"/>
      <c r="K1113" s="863"/>
      <c r="L1113" s="864"/>
      <c r="M1113" s="642"/>
      <c r="N1113" s="642"/>
      <c r="O1113" s="648"/>
      <c r="P1113" s="695"/>
      <c r="Q1113" s="645"/>
      <c r="R1113" s="645"/>
      <c r="S1113" s="694"/>
      <c r="T1113" s="694"/>
      <c r="U1113" s="694"/>
    </row>
    <row r="1114" spans="1:22" x14ac:dyDescent="0.25">
      <c r="A1114" s="8">
        <v>774</v>
      </c>
      <c r="B1114" s="144"/>
      <c r="C1114" s="144"/>
      <c r="D1114" s="18"/>
      <c r="E1114" s="92"/>
      <c r="F1114" s="102"/>
      <c r="G1114" s="7"/>
      <c r="H1114" s="13"/>
      <c r="I1114" s="257"/>
      <c r="J1114" s="863"/>
      <c r="K1114" s="863"/>
      <c r="L1114" s="864"/>
      <c r="M1114" s="642"/>
      <c r="N1114" s="642"/>
      <c r="O1114" s="648"/>
      <c r="P1114" s="695"/>
      <c r="Q1114" s="645"/>
      <c r="R1114" s="645"/>
      <c r="S1114" s="694"/>
      <c r="T1114" s="694"/>
      <c r="U1114" s="694"/>
    </row>
    <row r="1115" spans="1:22" x14ac:dyDescent="0.25">
      <c r="A1115" s="6">
        <v>775</v>
      </c>
      <c r="B1115" s="144"/>
      <c r="C1115" s="144"/>
      <c r="D1115" s="18"/>
      <c r="E1115" s="92"/>
      <c r="F1115" s="102"/>
      <c r="G1115" s="7"/>
      <c r="H1115" s="13"/>
      <c r="I1115" s="257"/>
      <c r="J1115" s="863"/>
      <c r="K1115" s="863"/>
      <c r="L1115" s="864"/>
      <c r="M1115" s="642"/>
      <c r="N1115" s="642"/>
      <c r="O1115" s="648"/>
      <c r="P1115" s="695"/>
      <c r="Q1115" s="645"/>
      <c r="R1115" s="645"/>
      <c r="S1115" s="694"/>
      <c r="T1115" s="694"/>
      <c r="U1115" s="694"/>
    </row>
    <row r="1116" spans="1:22" x14ac:dyDescent="0.25">
      <c r="A1116" s="8">
        <v>776</v>
      </c>
      <c r="B1116" s="144"/>
      <c r="C1116" s="144"/>
      <c r="D1116" s="18"/>
      <c r="E1116" s="92"/>
      <c r="F1116" s="7"/>
      <c r="G1116" s="7"/>
      <c r="H1116" s="13"/>
      <c r="I1116" s="257"/>
      <c r="J1116" s="863"/>
      <c r="K1116" s="863"/>
      <c r="L1116" s="864"/>
      <c r="M1116" s="642"/>
      <c r="N1116" s="642"/>
      <c r="O1116" s="648"/>
      <c r="P1116" s="695"/>
      <c r="Q1116" s="645"/>
      <c r="R1116" s="645"/>
      <c r="S1116" s="694"/>
      <c r="T1116" s="694"/>
      <c r="U1116" s="694"/>
    </row>
    <row r="1117" spans="1:22" x14ac:dyDescent="0.25">
      <c r="A1117" s="6">
        <v>777</v>
      </c>
      <c r="B1117" s="144"/>
      <c r="C1117" s="144"/>
      <c r="D1117" s="18"/>
      <c r="E1117" s="92"/>
      <c r="F1117" s="102"/>
      <c r="G1117" s="7"/>
      <c r="H1117" s="13"/>
      <c r="I1117" s="257"/>
      <c r="J1117" s="863"/>
      <c r="K1117" s="863"/>
      <c r="L1117" s="864"/>
      <c r="M1117" s="642"/>
      <c r="N1117" s="642"/>
      <c r="O1117" s="648"/>
      <c r="P1117" s="695"/>
      <c r="Q1117" s="645"/>
      <c r="R1117" s="645"/>
      <c r="S1117" s="694"/>
      <c r="T1117" s="694"/>
      <c r="U1117" s="694"/>
    </row>
    <row r="1118" spans="1:22" x14ac:dyDescent="0.25">
      <c r="A1118" s="8">
        <v>778</v>
      </c>
      <c r="B1118" s="144"/>
      <c r="C1118" s="144"/>
      <c r="D1118" s="18"/>
      <c r="E1118" s="92"/>
      <c r="F1118" s="102"/>
      <c r="G1118" s="7"/>
      <c r="H1118" s="13"/>
      <c r="I1118" s="257"/>
      <c r="J1118" s="863"/>
      <c r="K1118" s="863"/>
      <c r="L1118" s="864"/>
      <c r="M1118" s="642"/>
      <c r="N1118" s="642"/>
      <c r="O1118" s="648"/>
      <c r="P1118" s="695"/>
      <c r="Q1118" s="645"/>
      <c r="R1118" s="645"/>
      <c r="S1118" s="694"/>
      <c r="T1118" s="694"/>
      <c r="U1118" s="694"/>
    </row>
    <row r="1119" spans="1:22" x14ac:dyDescent="0.25">
      <c r="A1119" s="6">
        <v>779</v>
      </c>
      <c r="B1119" s="144"/>
      <c r="C1119" s="144"/>
      <c r="D1119" s="18"/>
      <c r="E1119" s="92"/>
      <c r="F1119" s="7"/>
      <c r="G1119" s="7"/>
      <c r="H1119" s="13"/>
      <c r="I1119" s="257"/>
      <c r="J1119" s="863"/>
      <c r="K1119" s="863"/>
      <c r="L1119" s="864"/>
      <c r="M1119" s="642"/>
      <c r="N1119" s="642"/>
      <c r="O1119" s="648"/>
      <c r="P1119" s="695"/>
      <c r="Q1119" s="645"/>
      <c r="R1119" s="645"/>
      <c r="S1119" s="694"/>
      <c r="T1119" s="694"/>
      <c r="U1119" s="694"/>
    </row>
    <row r="1120" spans="1:22" x14ac:dyDescent="0.25">
      <c r="A1120" s="8">
        <v>780</v>
      </c>
      <c r="B1120" s="144"/>
      <c r="C1120" s="144"/>
      <c r="D1120" s="18"/>
      <c r="E1120" s="92"/>
      <c r="F1120" s="102"/>
      <c r="G1120" s="7"/>
      <c r="H1120" s="13"/>
      <c r="I1120" s="257"/>
      <c r="J1120" s="863"/>
      <c r="K1120" s="863"/>
      <c r="L1120" s="864"/>
      <c r="M1120" s="642"/>
      <c r="N1120" s="642"/>
      <c r="O1120" s="648"/>
      <c r="P1120" s="695"/>
      <c r="Q1120" s="645"/>
      <c r="R1120" s="645"/>
      <c r="S1120" s="694"/>
      <c r="T1120" s="694"/>
      <c r="U1120" s="694"/>
    </row>
    <row r="1121" spans="1:21" x14ac:dyDescent="0.25">
      <c r="A1121" s="6">
        <v>781</v>
      </c>
      <c r="B1121" s="144"/>
      <c r="C1121" s="144"/>
      <c r="D1121" s="18"/>
      <c r="E1121" s="92"/>
      <c r="F1121" s="102"/>
      <c r="G1121" s="7"/>
      <c r="H1121" s="13"/>
      <c r="I1121" s="257"/>
      <c r="J1121" s="863"/>
      <c r="K1121" s="863"/>
      <c r="L1121" s="864"/>
      <c r="M1121" s="642"/>
      <c r="N1121" s="642"/>
      <c r="O1121" s="648"/>
      <c r="P1121" s="695"/>
      <c r="Q1121" s="645"/>
      <c r="R1121" s="645"/>
      <c r="S1121" s="694"/>
      <c r="T1121" s="694"/>
      <c r="U1121" s="694"/>
    </row>
    <row r="1122" spans="1:21" x14ac:dyDescent="0.25">
      <c r="A1122" s="8">
        <v>782</v>
      </c>
      <c r="B1122" s="144"/>
      <c r="C1122" s="144"/>
      <c r="D1122" s="18"/>
      <c r="E1122" s="92"/>
      <c r="F1122" s="7"/>
      <c r="G1122" s="7"/>
      <c r="H1122" s="13"/>
      <c r="I1122" s="257"/>
      <c r="J1122" s="863"/>
      <c r="K1122" s="863"/>
      <c r="L1122" s="864"/>
      <c r="M1122" s="642"/>
      <c r="N1122" s="642"/>
      <c r="O1122" s="648"/>
      <c r="P1122" s="695"/>
      <c r="Q1122" s="645"/>
      <c r="R1122" s="645"/>
      <c r="S1122" s="694"/>
      <c r="T1122" s="694"/>
      <c r="U1122" s="694"/>
    </row>
    <row r="1123" spans="1:21" x14ac:dyDescent="0.25">
      <c r="A1123" s="6">
        <v>783</v>
      </c>
      <c r="B1123" s="144"/>
      <c r="C1123" s="144"/>
      <c r="D1123" s="18"/>
      <c r="E1123" s="92"/>
      <c r="F1123" s="102"/>
      <c r="G1123" s="7"/>
      <c r="H1123" s="13"/>
      <c r="I1123" s="257"/>
      <c r="J1123" s="863"/>
      <c r="K1123" s="863"/>
      <c r="L1123" s="864"/>
      <c r="M1123" s="642"/>
      <c r="N1123" s="642"/>
      <c r="O1123" s="648"/>
      <c r="P1123" s="695"/>
      <c r="Q1123" s="645"/>
      <c r="R1123" s="645"/>
      <c r="S1123" s="694"/>
      <c r="T1123" s="694"/>
      <c r="U1123" s="694"/>
    </row>
    <row r="1124" spans="1:21" x14ac:dyDescent="0.25">
      <c r="A1124" s="8">
        <v>784</v>
      </c>
      <c r="B1124" s="144"/>
      <c r="C1124" s="144"/>
      <c r="D1124" s="18"/>
      <c r="E1124" s="92"/>
      <c r="F1124" s="102"/>
      <c r="G1124" s="7"/>
      <c r="H1124" s="13"/>
      <c r="I1124" s="257"/>
      <c r="J1124" s="863"/>
      <c r="K1124" s="863"/>
      <c r="L1124" s="864"/>
      <c r="M1124" s="642"/>
      <c r="N1124" s="642"/>
      <c r="O1124" s="648"/>
      <c r="P1124" s="695"/>
      <c r="Q1124" s="645"/>
      <c r="R1124" s="645"/>
      <c r="S1124" s="694"/>
      <c r="T1124" s="694"/>
      <c r="U1124" s="694"/>
    </row>
    <row r="1125" spans="1:21" x14ac:dyDescent="0.25">
      <c r="A1125" s="6">
        <v>785</v>
      </c>
      <c r="B1125" s="144"/>
      <c r="C1125" s="144"/>
      <c r="D1125" s="18"/>
      <c r="E1125" s="92"/>
      <c r="F1125" s="7"/>
      <c r="G1125" s="7"/>
      <c r="H1125" s="13"/>
      <c r="I1125" s="257"/>
      <c r="J1125" s="863"/>
      <c r="K1125" s="863"/>
      <c r="L1125" s="864"/>
      <c r="M1125" s="642"/>
      <c r="N1125" s="642"/>
      <c r="O1125" s="648"/>
      <c r="P1125" s="695"/>
      <c r="Q1125" s="645"/>
      <c r="R1125" s="645"/>
      <c r="S1125" s="694"/>
      <c r="T1125" s="694"/>
      <c r="U1125" s="694"/>
    </row>
    <row r="1126" spans="1:21" x14ac:dyDescent="0.25">
      <c r="A1126" s="8">
        <v>786</v>
      </c>
      <c r="B1126" s="144"/>
      <c r="C1126" s="144"/>
      <c r="D1126" s="18"/>
      <c r="E1126" s="92"/>
      <c r="F1126" s="102"/>
      <c r="G1126" s="7"/>
      <c r="H1126" s="13"/>
      <c r="I1126" s="257"/>
      <c r="J1126" s="863"/>
      <c r="K1126" s="863"/>
      <c r="L1126" s="864"/>
      <c r="M1126" s="642"/>
      <c r="N1126" s="642"/>
      <c r="O1126" s="648"/>
      <c r="P1126" s="695"/>
      <c r="Q1126" s="645"/>
      <c r="R1126" s="645"/>
      <c r="S1126" s="694"/>
      <c r="T1126" s="694"/>
      <c r="U1126" s="694"/>
    </row>
    <row r="1127" spans="1:21" x14ac:dyDescent="0.25">
      <c r="A1127" s="6">
        <v>787</v>
      </c>
      <c r="B1127" s="144"/>
      <c r="C1127" s="144"/>
      <c r="D1127" s="18"/>
      <c r="E1127" s="92"/>
      <c r="F1127" s="102"/>
      <c r="G1127" s="7"/>
      <c r="H1127" s="13"/>
      <c r="I1127" s="257"/>
      <c r="J1127" s="863"/>
      <c r="K1127" s="863"/>
      <c r="L1127" s="864"/>
      <c r="M1127" s="642"/>
      <c r="N1127" s="642"/>
      <c r="O1127" s="648"/>
      <c r="P1127" s="695"/>
      <c r="Q1127" s="645"/>
      <c r="R1127" s="645"/>
      <c r="S1127" s="694"/>
      <c r="T1127" s="694"/>
      <c r="U1127" s="694"/>
    </row>
    <row r="1128" spans="1:21" x14ac:dyDescent="0.25">
      <c r="A1128" s="8">
        <v>788</v>
      </c>
      <c r="B1128" s="144"/>
      <c r="C1128" s="144"/>
      <c r="D1128" s="18"/>
      <c r="E1128" s="92"/>
      <c r="F1128" s="7"/>
      <c r="G1128" s="7"/>
      <c r="H1128" s="13"/>
      <c r="I1128" s="257"/>
      <c r="J1128" s="863"/>
      <c r="K1128" s="863"/>
      <c r="L1128" s="864"/>
      <c r="M1128" s="642"/>
      <c r="N1128" s="642"/>
      <c r="O1128" s="648"/>
      <c r="P1128" s="695"/>
      <c r="Q1128" s="645"/>
      <c r="R1128" s="645"/>
      <c r="S1128" s="694"/>
      <c r="T1128" s="694"/>
      <c r="U1128" s="694"/>
    </row>
    <row r="1129" spans="1:21" x14ac:dyDescent="0.25">
      <c r="A1129" s="6">
        <v>789</v>
      </c>
      <c r="B1129" s="144"/>
      <c r="C1129" s="144"/>
      <c r="D1129" s="18"/>
      <c r="E1129" s="92"/>
      <c r="F1129" s="102"/>
      <c r="G1129" s="7"/>
      <c r="H1129" s="13"/>
      <c r="I1129" s="257"/>
      <c r="J1129" s="863"/>
      <c r="K1129" s="863"/>
      <c r="L1129" s="864"/>
      <c r="M1129" s="642"/>
      <c r="N1129" s="642"/>
      <c r="O1129" s="648"/>
      <c r="P1129" s="695"/>
      <c r="Q1129" s="645"/>
      <c r="R1129" s="645"/>
      <c r="S1129" s="694"/>
      <c r="T1129" s="694"/>
      <c r="U1129" s="694"/>
    </row>
    <row r="1130" spans="1:21" x14ac:dyDescent="0.25">
      <c r="A1130" s="8">
        <v>790</v>
      </c>
      <c r="B1130" s="144"/>
      <c r="C1130" s="144"/>
      <c r="D1130" s="18"/>
      <c r="E1130" s="92"/>
      <c r="F1130" s="102"/>
      <c r="G1130" s="7"/>
      <c r="H1130" s="13"/>
      <c r="I1130" s="257"/>
      <c r="J1130" s="863"/>
      <c r="K1130" s="863"/>
      <c r="L1130" s="864"/>
      <c r="M1130" s="642"/>
      <c r="N1130" s="642"/>
      <c r="O1130" s="648"/>
      <c r="P1130" s="695"/>
      <c r="Q1130" s="645"/>
      <c r="R1130" s="645"/>
      <c r="S1130" s="694"/>
      <c r="T1130" s="694"/>
      <c r="U1130" s="694"/>
    </row>
    <row r="1131" spans="1:21" x14ac:dyDescent="0.25">
      <c r="A1131" s="6">
        <v>791</v>
      </c>
      <c r="B1131" s="144"/>
      <c r="C1131" s="144"/>
      <c r="D1131" s="18"/>
      <c r="E1131" s="92"/>
      <c r="F1131" s="7"/>
      <c r="G1131" s="7"/>
      <c r="H1131" s="13"/>
      <c r="I1131" s="257"/>
      <c r="J1131" s="863"/>
      <c r="K1131" s="863"/>
      <c r="L1131" s="864"/>
      <c r="M1131" s="642"/>
      <c r="N1131" s="642"/>
      <c r="O1131" s="648"/>
      <c r="P1131" s="695"/>
      <c r="Q1131" s="645"/>
      <c r="R1131" s="645"/>
      <c r="S1131" s="694"/>
      <c r="T1131" s="694"/>
      <c r="U1131" s="694"/>
    </row>
    <row r="1132" spans="1:21" x14ac:dyDescent="0.25">
      <c r="A1132" s="8">
        <v>792</v>
      </c>
      <c r="B1132" s="144"/>
      <c r="C1132" s="144"/>
      <c r="D1132" s="18"/>
      <c r="E1132" s="92"/>
      <c r="F1132" s="102"/>
      <c r="G1132" s="7"/>
      <c r="H1132" s="13"/>
      <c r="I1132" s="257"/>
      <c r="J1132" s="863"/>
      <c r="K1132" s="863"/>
      <c r="L1132" s="864"/>
      <c r="M1132" s="642"/>
      <c r="N1132" s="642"/>
      <c r="O1132" s="648"/>
      <c r="P1132" s="695"/>
      <c r="Q1132" s="645"/>
      <c r="R1132" s="645"/>
      <c r="S1132" s="694"/>
      <c r="T1132" s="694"/>
      <c r="U1132" s="694"/>
    </row>
    <row r="1133" spans="1:21" x14ac:dyDescent="0.25">
      <c r="A1133" s="6">
        <v>793</v>
      </c>
      <c r="B1133" s="144"/>
      <c r="C1133" s="144"/>
      <c r="D1133" s="18"/>
      <c r="E1133" s="92"/>
      <c r="F1133" s="102"/>
      <c r="G1133" s="7"/>
      <c r="H1133" s="13"/>
      <c r="I1133" s="257"/>
      <c r="J1133" s="863"/>
      <c r="K1133" s="863"/>
      <c r="L1133" s="864"/>
      <c r="M1133" s="642"/>
      <c r="N1133" s="642"/>
      <c r="O1133" s="648"/>
      <c r="P1133" s="695"/>
      <c r="Q1133" s="645"/>
      <c r="R1133" s="645"/>
      <c r="S1133" s="694"/>
      <c r="T1133" s="694"/>
      <c r="U1133" s="694"/>
    </row>
    <row r="1134" spans="1:21" x14ac:dyDescent="0.25">
      <c r="A1134" s="8">
        <v>794</v>
      </c>
      <c r="B1134" s="144"/>
      <c r="C1134" s="144"/>
      <c r="D1134" s="18"/>
      <c r="E1134" s="92"/>
      <c r="F1134" s="7"/>
      <c r="G1134" s="7"/>
      <c r="H1134" s="13"/>
      <c r="I1134" s="257"/>
      <c r="J1134" s="863"/>
      <c r="K1134" s="863"/>
      <c r="L1134" s="864"/>
      <c r="M1134" s="642"/>
      <c r="N1134" s="642"/>
      <c r="O1134" s="648"/>
      <c r="P1134" s="695"/>
      <c r="Q1134" s="645"/>
      <c r="R1134" s="645"/>
      <c r="S1134" s="694"/>
      <c r="T1134" s="694"/>
      <c r="U1134" s="694"/>
    </row>
    <row r="1135" spans="1:21" x14ac:dyDescent="0.25">
      <c r="A1135" s="6">
        <v>795</v>
      </c>
      <c r="B1135" s="144"/>
      <c r="C1135" s="144"/>
      <c r="D1135" s="18"/>
      <c r="E1135" s="92"/>
      <c r="F1135" s="102"/>
      <c r="G1135" s="7"/>
      <c r="H1135" s="13"/>
      <c r="I1135" s="257"/>
      <c r="J1135" s="863"/>
      <c r="K1135" s="863"/>
      <c r="L1135" s="864"/>
      <c r="M1135" s="642"/>
      <c r="N1135" s="642"/>
      <c r="O1135" s="648"/>
      <c r="P1135" s="695"/>
      <c r="Q1135" s="645"/>
      <c r="R1135" s="645"/>
      <c r="S1135" s="694"/>
      <c r="T1135" s="694"/>
      <c r="U1135" s="694"/>
    </row>
    <row r="1136" spans="1:21" x14ac:dyDescent="0.25">
      <c r="A1136" s="8">
        <v>796</v>
      </c>
      <c r="B1136" s="144"/>
      <c r="C1136" s="144"/>
      <c r="D1136" s="18"/>
      <c r="E1136" s="92"/>
      <c r="F1136" s="102"/>
      <c r="G1136" s="7"/>
      <c r="H1136" s="13"/>
      <c r="I1136" s="257"/>
      <c r="J1136" s="863"/>
      <c r="K1136" s="863"/>
      <c r="L1136" s="864"/>
      <c r="M1136" s="642"/>
      <c r="N1136" s="642"/>
      <c r="O1136" s="648"/>
      <c r="P1136" s="695"/>
      <c r="Q1136" s="645"/>
      <c r="R1136" s="645"/>
      <c r="S1136" s="694"/>
      <c r="T1136" s="694"/>
      <c r="U1136" s="694"/>
    </row>
    <row r="1137" spans="1:21" x14ac:dyDescent="0.25">
      <c r="A1137" s="6">
        <v>797</v>
      </c>
      <c r="B1137" s="144"/>
      <c r="C1137" s="144"/>
      <c r="D1137" s="18"/>
      <c r="E1137" s="92"/>
      <c r="F1137" s="7"/>
      <c r="G1137" s="7"/>
      <c r="H1137" s="13"/>
      <c r="I1137" s="257"/>
      <c r="J1137" s="863"/>
      <c r="K1137" s="863"/>
      <c r="L1137" s="864"/>
      <c r="M1137" s="642"/>
      <c r="N1137" s="642"/>
      <c r="O1137" s="648"/>
      <c r="P1137" s="695"/>
      <c r="Q1137" s="645"/>
      <c r="R1137" s="645"/>
      <c r="S1137" s="694"/>
      <c r="T1137" s="694"/>
      <c r="U1137" s="694"/>
    </row>
    <row r="1138" spans="1:21" x14ac:dyDescent="0.25">
      <c r="A1138" s="8">
        <v>798</v>
      </c>
      <c r="B1138" s="144"/>
      <c r="C1138" s="144"/>
      <c r="D1138" s="18"/>
      <c r="E1138" s="92"/>
      <c r="F1138" s="102"/>
      <c r="G1138" s="7"/>
      <c r="H1138" s="13"/>
      <c r="I1138" s="257"/>
      <c r="J1138" s="863"/>
      <c r="K1138" s="863"/>
      <c r="L1138" s="864"/>
      <c r="M1138" s="642"/>
      <c r="N1138" s="642"/>
      <c r="O1138" s="648"/>
      <c r="P1138" s="695"/>
      <c r="Q1138" s="645"/>
      <c r="R1138" s="645"/>
      <c r="S1138" s="694"/>
      <c r="T1138" s="694"/>
      <c r="U1138" s="694"/>
    </row>
    <row r="1139" spans="1:21" x14ac:dyDescent="0.25">
      <c r="A1139" s="6">
        <v>799</v>
      </c>
      <c r="B1139" s="144"/>
      <c r="C1139" s="144"/>
      <c r="D1139" s="18"/>
      <c r="E1139" s="92"/>
      <c r="F1139" s="102"/>
      <c r="G1139" s="7"/>
      <c r="H1139" s="13"/>
      <c r="I1139" s="257"/>
      <c r="J1139" s="863"/>
      <c r="K1139" s="863"/>
      <c r="L1139" s="864"/>
      <c r="M1139" s="642"/>
      <c r="N1139" s="642"/>
      <c r="O1139" s="648"/>
      <c r="P1139" s="695"/>
      <c r="Q1139" s="645"/>
      <c r="R1139" s="645"/>
      <c r="S1139" s="694"/>
      <c r="T1139" s="694"/>
      <c r="U1139" s="694"/>
    </row>
    <row r="1140" spans="1:21" x14ac:dyDescent="0.25">
      <c r="A1140" s="8">
        <v>800</v>
      </c>
      <c r="B1140" s="144"/>
      <c r="C1140" s="144"/>
      <c r="D1140" s="18"/>
      <c r="E1140" s="92"/>
      <c r="F1140" s="7"/>
      <c r="G1140" s="7"/>
      <c r="H1140" s="13"/>
      <c r="I1140" s="257"/>
      <c r="J1140" s="863"/>
      <c r="K1140" s="863"/>
      <c r="L1140" s="864"/>
      <c r="M1140" s="642"/>
      <c r="N1140" s="642"/>
      <c r="O1140" s="648"/>
      <c r="P1140" s="695"/>
      <c r="Q1140" s="645"/>
      <c r="R1140" s="645"/>
      <c r="S1140" s="694"/>
      <c r="T1140" s="694"/>
      <c r="U1140" s="694"/>
    </row>
    <row r="1141" spans="1:21" x14ac:dyDescent="0.25">
      <c r="A1141" s="6">
        <v>801</v>
      </c>
      <c r="B1141" s="144"/>
      <c r="C1141" s="144"/>
      <c r="D1141" s="18"/>
      <c r="E1141" s="92"/>
      <c r="F1141" s="102"/>
      <c r="G1141" s="7"/>
      <c r="H1141" s="13"/>
      <c r="I1141" s="257"/>
      <c r="J1141" s="863"/>
      <c r="K1141" s="863"/>
      <c r="L1141" s="864"/>
      <c r="M1141" s="642"/>
      <c r="N1141" s="642"/>
      <c r="O1141" s="648"/>
      <c r="P1141" s="695"/>
      <c r="Q1141" s="645"/>
      <c r="R1141" s="645"/>
      <c r="S1141" s="694"/>
      <c r="T1141" s="694"/>
      <c r="U1141" s="694"/>
    </row>
    <row r="1142" spans="1:21" x14ac:dyDescent="0.25">
      <c r="A1142" s="8">
        <v>802</v>
      </c>
      <c r="B1142" s="144"/>
      <c r="C1142" s="144"/>
      <c r="D1142" s="18"/>
      <c r="E1142" s="92"/>
      <c r="F1142" s="102"/>
      <c r="G1142" s="7"/>
      <c r="H1142" s="13"/>
      <c r="I1142" s="257"/>
      <c r="J1142" s="863"/>
      <c r="K1142" s="863"/>
      <c r="L1142" s="864"/>
      <c r="M1142" s="642"/>
      <c r="N1142" s="642"/>
      <c r="O1142" s="648"/>
      <c r="P1142" s="695"/>
      <c r="Q1142" s="645"/>
      <c r="R1142" s="645"/>
      <c r="S1142" s="694"/>
      <c r="T1142" s="694"/>
      <c r="U1142" s="694"/>
    </row>
    <row r="1143" spans="1:21" x14ac:dyDescent="0.25">
      <c r="A1143" s="6">
        <v>803</v>
      </c>
      <c r="B1143" s="144"/>
      <c r="C1143" s="144"/>
      <c r="D1143" s="18"/>
      <c r="E1143" s="92"/>
      <c r="F1143" s="7"/>
      <c r="G1143" s="7"/>
      <c r="H1143" s="13"/>
      <c r="I1143" s="257"/>
      <c r="J1143" s="863"/>
      <c r="K1143" s="863"/>
      <c r="L1143" s="864"/>
      <c r="M1143" s="642"/>
      <c r="N1143" s="642"/>
      <c r="O1143" s="648"/>
      <c r="P1143" s="695"/>
      <c r="Q1143" s="645"/>
      <c r="R1143" s="645"/>
      <c r="S1143" s="694"/>
      <c r="T1143" s="694"/>
      <c r="U1143" s="694"/>
    </row>
    <row r="1144" spans="1:21" x14ac:dyDescent="0.25">
      <c r="A1144" s="8">
        <v>804</v>
      </c>
      <c r="B1144" s="144"/>
      <c r="C1144" s="144"/>
      <c r="D1144" s="18"/>
      <c r="E1144" s="92"/>
      <c r="F1144" s="102"/>
      <c r="G1144" s="7"/>
      <c r="H1144" s="13"/>
      <c r="I1144" s="257"/>
      <c r="J1144" s="863"/>
      <c r="K1144" s="863"/>
      <c r="L1144" s="864"/>
      <c r="M1144" s="642"/>
      <c r="N1144" s="642"/>
      <c r="O1144" s="648"/>
      <c r="P1144" s="695"/>
      <c r="Q1144" s="645"/>
      <c r="R1144" s="645"/>
      <c r="S1144" s="694"/>
      <c r="T1144" s="694"/>
      <c r="U1144" s="694"/>
    </row>
    <row r="1145" spans="1:21" x14ac:dyDescent="0.25">
      <c r="A1145" s="6">
        <v>805</v>
      </c>
      <c r="B1145" s="144"/>
      <c r="C1145" s="144"/>
      <c r="D1145" s="18"/>
      <c r="E1145" s="92"/>
      <c r="F1145" s="102"/>
      <c r="G1145" s="7"/>
      <c r="H1145" s="13"/>
      <c r="I1145" s="257"/>
      <c r="J1145" s="863"/>
      <c r="K1145" s="863"/>
      <c r="L1145" s="864"/>
      <c r="M1145" s="642"/>
      <c r="N1145" s="642"/>
      <c r="O1145" s="648"/>
      <c r="P1145" s="695"/>
      <c r="Q1145" s="645"/>
      <c r="R1145" s="645"/>
      <c r="S1145" s="694"/>
      <c r="T1145" s="694"/>
      <c r="U1145" s="694"/>
    </row>
    <row r="1146" spans="1:21" x14ac:dyDescent="0.25">
      <c r="A1146" s="8">
        <v>806</v>
      </c>
      <c r="B1146" s="144"/>
      <c r="C1146" s="144"/>
      <c r="D1146" s="18"/>
      <c r="E1146" s="92"/>
      <c r="F1146" s="7"/>
      <c r="G1146" s="7"/>
      <c r="H1146" s="13"/>
      <c r="I1146" s="257"/>
      <c r="J1146" s="863"/>
      <c r="K1146" s="863"/>
      <c r="L1146" s="864"/>
      <c r="M1146" s="642"/>
      <c r="N1146" s="642"/>
      <c r="O1146" s="648"/>
      <c r="P1146" s="695"/>
      <c r="Q1146" s="645"/>
      <c r="R1146" s="645"/>
      <c r="S1146" s="694"/>
      <c r="T1146" s="694"/>
      <c r="U1146" s="694"/>
    </row>
    <row r="1147" spans="1:21" x14ac:dyDescent="0.25">
      <c r="A1147" s="6">
        <v>807</v>
      </c>
      <c r="B1147" s="144"/>
      <c r="C1147" s="144"/>
      <c r="D1147" s="18"/>
      <c r="E1147" s="92"/>
      <c r="F1147" s="102"/>
      <c r="G1147" s="7"/>
      <c r="H1147" s="13"/>
      <c r="I1147" s="257"/>
      <c r="J1147" s="863"/>
      <c r="K1147" s="863"/>
      <c r="L1147" s="864"/>
      <c r="M1147" s="642"/>
      <c r="N1147" s="642"/>
      <c r="O1147" s="648"/>
      <c r="P1147" s="695"/>
      <c r="Q1147" s="645"/>
      <c r="R1147" s="645"/>
      <c r="S1147" s="694"/>
      <c r="T1147" s="694"/>
      <c r="U1147" s="694"/>
    </row>
    <row r="1148" spans="1:21" x14ac:dyDescent="0.25">
      <c r="A1148" s="8">
        <v>808</v>
      </c>
      <c r="B1148" s="144"/>
      <c r="C1148" s="144"/>
      <c r="D1148" s="18"/>
      <c r="E1148" s="92"/>
      <c r="F1148" s="7"/>
      <c r="G1148" s="7"/>
      <c r="H1148" s="13"/>
      <c r="I1148" s="257"/>
      <c r="J1148" s="863"/>
      <c r="K1148" s="863"/>
      <c r="L1148" s="864"/>
      <c r="M1148" s="642"/>
      <c r="N1148" s="642"/>
      <c r="O1148" s="648"/>
      <c r="P1148" s="695"/>
      <c r="Q1148" s="645"/>
      <c r="R1148" s="645"/>
      <c r="S1148" s="694"/>
      <c r="T1148" s="694"/>
      <c r="U1148" s="694"/>
    </row>
    <row r="1149" spans="1:21" x14ac:dyDescent="0.25">
      <c r="A1149" s="6">
        <v>809</v>
      </c>
      <c r="B1149" s="144"/>
      <c r="C1149" s="144"/>
      <c r="D1149" s="18"/>
      <c r="E1149" s="92"/>
      <c r="F1149" s="7"/>
      <c r="G1149" s="7"/>
      <c r="H1149" s="13"/>
      <c r="I1149" s="257"/>
      <c r="J1149" s="863"/>
      <c r="K1149" s="863"/>
      <c r="L1149" s="864"/>
      <c r="M1149" s="642"/>
      <c r="N1149" s="642"/>
      <c r="O1149" s="648"/>
      <c r="P1149" s="695"/>
      <c r="Q1149" s="645"/>
      <c r="R1149" s="645"/>
      <c r="S1149" s="694"/>
      <c r="T1149" s="694"/>
      <c r="U1149" s="694"/>
    </row>
    <row r="1150" spans="1:21" x14ac:dyDescent="0.25">
      <c r="A1150" s="8">
        <v>810</v>
      </c>
      <c r="B1150" s="144"/>
      <c r="C1150" s="144"/>
      <c r="D1150" s="18"/>
      <c r="E1150" s="92"/>
      <c r="F1150" s="7"/>
      <c r="G1150" s="7"/>
      <c r="H1150" s="13"/>
      <c r="I1150" s="257"/>
      <c r="J1150" s="863"/>
      <c r="K1150" s="863"/>
      <c r="L1150" s="864"/>
      <c r="M1150" s="642"/>
      <c r="N1150" s="642"/>
      <c r="O1150" s="648"/>
      <c r="P1150" s="695"/>
      <c r="Q1150" s="645"/>
      <c r="R1150" s="645"/>
      <c r="S1150" s="694"/>
      <c r="T1150" s="694"/>
      <c r="U1150" s="694"/>
    </row>
    <row r="1151" spans="1:21" x14ac:dyDescent="0.25">
      <c r="A1151" s="6">
        <v>811</v>
      </c>
      <c r="B1151" s="144"/>
      <c r="C1151" s="144"/>
      <c r="D1151" s="18"/>
      <c r="E1151" s="92"/>
      <c r="F1151" s="7"/>
      <c r="G1151" s="7"/>
      <c r="H1151" s="13"/>
      <c r="I1151" s="257"/>
      <c r="J1151" s="863"/>
      <c r="K1151" s="863"/>
      <c r="L1151" s="864"/>
      <c r="M1151" s="642"/>
      <c r="N1151" s="642"/>
      <c r="O1151" s="648"/>
      <c r="P1151" s="695"/>
      <c r="Q1151" s="645"/>
      <c r="R1151" s="645"/>
      <c r="S1151" s="694"/>
      <c r="T1151" s="694"/>
      <c r="U1151" s="694"/>
    </row>
    <row r="1152" spans="1:21" x14ac:dyDescent="0.25">
      <c r="A1152" s="8">
        <v>812</v>
      </c>
      <c r="B1152" s="144"/>
      <c r="C1152" s="144"/>
      <c r="D1152" s="18"/>
      <c r="E1152" s="92"/>
      <c r="F1152" s="7"/>
      <c r="G1152" s="7"/>
      <c r="H1152" s="13"/>
      <c r="I1152" s="257"/>
      <c r="J1152" s="863"/>
      <c r="K1152" s="863"/>
      <c r="L1152" s="864"/>
      <c r="M1152" s="642"/>
      <c r="N1152" s="642"/>
      <c r="O1152" s="648"/>
      <c r="P1152" s="695"/>
      <c r="Q1152" s="645"/>
      <c r="R1152" s="645"/>
      <c r="S1152" s="694"/>
      <c r="T1152" s="694"/>
      <c r="U1152" s="694"/>
    </row>
    <row r="1153" spans="1:21" x14ac:dyDescent="0.25">
      <c r="A1153" s="6">
        <v>813</v>
      </c>
      <c r="B1153" s="144"/>
      <c r="C1153" s="144"/>
      <c r="D1153" s="18"/>
      <c r="E1153" s="92"/>
      <c r="F1153" s="7"/>
      <c r="G1153" s="7"/>
      <c r="H1153" s="13"/>
      <c r="I1153" s="257"/>
      <c r="J1153" s="863"/>
      <c r="K1153" s="863"/>
      <c r="L1153" s="864"/>
      <c r="M1153" s="642"/>
      <c r="N1153" s="642"/>
      <c r="O1153" s="648"/>
      <c r="P1153" s="695"/>
      <c r="Q1153" s="645"/>
      <c r="R1153" s="645"/>
      <c r="S1153" s="694"/>
      <c r="T1153" s="694"/>
      <c r="U1153" s="694"/>
    </row>
    <row r="1154" spans="1:21" x14ac:dyDescent="0.25">
      <c r="A1154" s="8">
        <v>814</v>
      </c>
      <c r="B1154" s="144"/>
      <c r="C1154" s="144"/>
      <c r="D1154" s="18"/>
      <c r="E1154" s="92"/>
      <c r="F1154" s="7"/>
      <c r="G1154" s="7"/>
      <c r="H1154" s="13"/>
      <c r="I1154" s="257"/>
      <c r="J1154" s="863"/>
      <c r="K1154" s="863"/>
      <c r="L1154" s="864"/>
      <c r="M1154" s="642"/>
      <c r="N1154" s="642"/>
      <c r="O1154" s="648"/>
      <c r="P1154" s="695"/>
      <c r="Q1154" s="645"/>
      <c r="R1154" s="645"/>
      <c r="S1154" s="694"/>
      <c r="T1154" s="694"/>
      <c r="U1154" s="694"/>
    </row>
    <row r="1155" spans="1:21" x14ac:dyDescent="0.25">
      <c r="A1155" s="6">
        <v>815</v>
      </c>
      <c r="B1155" s="144"/>
      <c r="C1155" s="144"/>
      <c r="D1155" s="18"/>
      <c r="E1155" s="92"/>
      <c r="F1155" s="7"/>
      <c r="G1155" s="7"/>
      <c r="H1155" s="13"/>
      <c r="I1155" s="257"/>
      <c r="J1155" s="863"/>
      <c r="K1155" s="863"/>
      <c r="L1155" s="864"/>
      <c r="M1155" s="642"/>
      <c r="N1155" s="642"/>
      <c r="O1155" s="648"/>
      <c r="P1155" s="695"/>
      <c r="Q1155" s="645"/>
      <c r="R1155" s="645"/>
      <c r="S1155" s="694"/>
      <c r="T1155" s="694"/>
      <c r="U1155" s="694"/>
    </row>
    <row r="1156" spans="1:21" x14ac:dyDescent="0.25">
      <c r="A1156" s="8">
        <v>816</v>
      </c>
      <c r="B1156" s="144"/>
      <c r="C1156" s="144"/>
      <c r="D1156" s="18"/>
      <c r="E1156" s="92"/>
      <c r="F1156" s="7"/>
      <c r="G1156" s="7"/>
      <c r="H1156" s="13"/>
      <c r="I1156" s="257"/>
      <c r="J1156" s="863"/>
      <c r="K1156" s="863"/>
      <c r="L1156" s="864"/>
      <c r="M1156" s="642"/>
      <c r="N1156" s="642"/>
      <c r="O1156" s="648"/>
      <c r="P1156" s="695"/>
      <c r="Q1156" s="645"/>
      <c r="R1156" s="645"/>
      <c r="S1156" s="694"/>
      <c r="T1156" s="694"/>
      <c r="U1156" s="694"/>
    </row>
    <row r="1157" spans="1:21" x14ac:dyDescent="0.25">
      <c r="A1157" s="6">
        <v>817</v>
      </c>
      <c r="B1157" s="144"/>
      <c r="C1157" s="144"/>
      <c r="D1157" s="18"/>
      <c r="E1157" s="92"/>
      <c r="F1157" s="7"/>
      <c r="G1157" s="7"/>
      <c r="H1157" s="13"/>
      <c r="I1157" s="257"/>
      <c r="J1157" s="863"/>
      <c r="K1157" s="863"/>
      <c r="L1157" s="864"/>
      <c r="M1157" s="642"/>
      <c r="N1157" s="642"/>
      <c r="O1157" s="648"/>
      <c r="P1157" s="695"/>
      <c r="Q1157" s="645"/>
      <c r="R1157" s="645"/>
      <c r="S1157" s="694"/>
      <c r="T1157" s="694"/>
      <c r="U1157" s="694"/>
    </row>
    <row r="1158" spans="1:21" x14ac:dyDescent="0.25">
      <c r="A1158" s="8">
        <v>818</v>
      </c>
      <c r="B1158" s="144"/>
      <c r="C1158" s="144"/>
      <c r="D1158" s="18"/>
      <c r="E1158" s="92"/>
      <c r="F1158" s="7"/>
      <c r="G1158" s="7"/>
      <c r="H1158" s="13"/>
      <c r="I1158" s="257"/>
      <c r="J1158" s="863"/>
      <c r="K1158" s="863"/>
      <c r="L1158" s="864"/>
      <c r="M1158" s="642"/>
      <c r="N1158" s="642"/>
      <c r="O1158" s="648"/>
      <c r="P1158" s="695"/>
      <c r="Q1158" s="645"/>
      <c r="R1158" s="645"/>
      <c r="S1158" s="694"/>
      <c r="T1158" s="694"/>
      <c r="U1158" s="694"/>
    </row>
    <row r="1159" spans="1:21" x14ac:dyDescent="0.25">
      <c r="A1159" s="6">
        <v>819</v>
      </c>
      <c r="B1159" s="144"/>
      <c r="C1159" s="144"/>
      <c r="D1159" s="18"/>
      <c r="E1159" s="92"/>
      <c r="F1159" s="7"/>
      <c r="G1159" s="7"/>
      <c r="H1159" s="13"/>
      <c r="I1159" s="257"/>
      <c r="J1159" s="863"/>
      <c r="K1159" s="863"/>
      <c r="L1159" s="864"/>
      <c r="M1159" s="642"/>
      <c r="N1159" s="642"/>
      <c r="O1159" s="648"/>
      <c r="P1159" s="695"/>
      <c r="Q1159" s="645"/>
      <c r="R1159" s="645"/>
      <c r="S1159" s="694"/>
      <c r="T1159" s="694"/>
      <c r="U1159" s="694"/>
    </row>
    <row r="1160" spans="1:21" x14ac:dyDescent="0.25">
      <c r="A1160" s="8">
        <v>820</v>
      </c>
      <c r="B1160" s="144"/>
      <c r="C1160" s="144"/>
      <c r="D1160" s="18"/>
      <c r="E1160" s="92"/>
      <c r="F1160" s="7"/>
      <c r="G1160" s="7"/>
      <c r="H1160" s="13"/>
      <c r="I1160" s="257"/>
      <c r="J1160" s="863"/>
      <c r="K1160" s="863"/>
      <c r="L1160" s="864"/>
      <c r="M1160" s="642"/>
      <c r="N1160" s="642"/>
      <c r="O1160" s="648"/>
      <c r="P1160" s="695"/>
      <c r="Q1160" s="645"/>
      <c r="R1160" s="645"/>
      <c r="S1160" s="694"/>
      <c r="T1160" s="694"/>
      <c r="U1160" s="694"/>
    </row>
    <row r="1161" spans="1:21" x14ac:dyDescent="0.25">
      <c r="A1161" s="6">
        <v>821</v>
      </c>
      <c r="B1161" s="144"/>
      <c r="C1161" s="144"/>
      <c r="D1161" s="18"/>
      <c r="E1161" s="92"/>
      <c r="F1161" s="7"/>
      <c r="G1161" s="7"/>
      <c r="H1161" s="13"/>
      <c r="I1161" s="257"/>
      <c r="J1161" s="863"/>
      <c r="K1161" s="863"/>
      <c r="L1161" s="864"/>
      <c r="M1161" s="642"/>
      <c r="N1161" s="642"/>
      <c r="O1161" s="648"/>
      <c r="P1161" s="695"/>
      <c r="Q1161" s="645"/>
      <c r="R1161" s="645"/>
      <c r="S1161" s="694"/>
      <c r="T1161" s="694"/>
      <c r="U1161" s="694"/>
    </row>
    <row r="1162" spans="1:21" x14ac:dyDescent="0.25">
      <c r="A1162" s="8">
        <v>822</v>
      </c>
      <c r="B1162" s="144"/>
      <c r="C1162" s="144"/>
      <c r="D1162" s="18"/>
      <c r="E1162" s="92"/>
      <c r="F1162" s="7"/>
      <c r="G1162" s="7"/>
      <c r="H1162" s="13"/>
      <c r="I1162" s="257"/>
      <c r="J1162" s="863"/>
      <c r="K1162" s="863"/>
      <c r="L1162" s="864"/>
      <c r="M1162" s="642"/>
      <c r="N1162" s="642"/>
      <c r="O1162" s="648"/>
      <c r="P1162" s="695"/>
      <c r="Q1162" s="645"/>
      <c r="R1162" s="645"/>
      <c r="S1162" s="694"/>
      <c r="T1162" s="694"/>
      <c r="U1162" s="694"/>
    </row>
    <row r="1163" spans="1:21" x14ac:dyDescent="0.25">
      <c r="A1163" s="6">
        <v>823</v>
      </c>
      <c r="B1163" s="144"/>
      <c r="C1163" s="144"/>
      <c r="D1163" s="18"/>
      <c r="E1163" s="92"/>
      <c r="F1163" s="7"/>
      <c r="G1163" s="7"/>
      <c r="H1163" s="13"/>
      <c r="I1163" s="257"/>
      <c r="J1163" s="863"/>
      <c r="K1163" s="863"/>
      <c r="L1163" s="864"/>
      <c r="M1163" s="642"/>
      <c r="N1163" s="642"/>
      <c r="O1163" s="648"/>
      <c r="P1163" s="695"/>
      <c r="Q1163" s="645"/>
      <c r="R1163" s="645"/>
      <c r="S1163" s="694"/>
      <c r="T1163" s="694"/>
      <c r="U1163" s="694"/>
    </row>
    <row r="1164" spans="1:21" x14ac:dyDescent="0.25">
      <c r="A1164" s="8">
        <v>824</v>
      </c>
      <c r="B1164" s="144"/>
      <c r="C1164" s="144"/>
      <c r="D1164" s="18"/>
      <c r="E1164" s="92"/>
      <c r="F1164" s="7"/>
      <c r="G1164" s="7"/>
      <c r="H1164" s="13"/>
      <c r="I1164" s="257"/>
      <c r="J1164" s="863"/>
      <c r="K1164" s="863"/>
      <c r="L1164" s="864"/>
      <c r="M1164" s="642"/>
      <c r="N1164" s="642"/>
      <c r="O1164" s="648"/>
      <c r="P1164" s="695"/>
      <c r="Q1164" s="645"/>
      <c r="R1164" s="645"/>
      <c r="S1164" s="694"/>
      <c r="T1164" s="694"/>
      <c r="U1164" s="694"/>
    </row>
    <row r="1165" spans="1:21" x14ac:dyDescent="0.25">
      <c r="A1165" s="6">
        <v>825</v>
      </c>
      <c r="B1165" s="144"/>
      <c r="C1165" s="144"/>
      <c r="D1165" s="18"/>
      <c r="E1165" s="92"/>
      <c r="F1165" s="7"/>
      <c r="G1165" s="7"/>
      <c r="H1165" s="13"/>
      <c r="I1165" s="257"/>
      <c r="J1165" s="863"/>
      <c r="K1165" s="863"/>
      <c r="L1165" s="864"/>
      <c r="M1165" s="642"/>
      <c r="N1165" s="642"/>
      <c r="O1165" s="648"/>
      <c r="P1165" s="695"/>
      <c r="Q1165" s="645"/>
      <c r="R1165" s="645"/>
      <c r="S1165" s="694"/>
      <c r="T1165" s="694"/>
      <c r="U1165" s="694"/>
    </row>
    <row r="1166" spans="1:21" x14ac:dyDescent="0.25">
      <c r="A1166" s="8">
        <v>826</v>
      </c>
      <c r="B1166" s="144"/>
      <c r="C1166" s="144"/>
      <c r="D1166" s="18"/>
      <c r="E1166" s="92"/>
      <c r="F1166" s="7"/>
      <c r="G1166" s="7"/>
      <c r="H1166" s="13"/>
      <c r="I1166" s="257"/>
      <c r="J1166" s="863"/>
      <c r="K1166" s="863"/>
      <c r="L1166" s="864"/>
      <c r="M1166" s="642"/>
      <c r="N1166" s="642"/>
      <c r="O1166" s="648"/>
      <c r="P1166" s="695"/>
      <c r="Q1166" s="645"/>
      <c r="R1166" s="645"/>
      <c r="S1166" s="694"/>
      <c r="T1166" s="694"/>
      <c r="U1166" s="694"/>
    </row>
    <row r="1167" spans="1:21" x14ac:dyDescent="0.25">
      <c r="A1167" s="6">
        <v>827</v>
      </c>
      <c r="B1167" s="144"/>
      <c r="C1167" s="144"/>
      <c r="D1167" s="18"/>
      <c r="E1167" s="92"/>
      <c r="F1167" s="7"/>
      <c r="G1167" s="7"/>
      <c r="H1167" s="13"/>
      <c r="I1167" s="257"/>
      <c r="J1167" s="863"/>
      <c r="K1167" s="863"/>
      <c r="L1167" s="864"/>
      <c r="M1167" s="642"/>
      <c r="N1167" s="642"/>
      <c r="O1167" s="648"/>
      <c r="P1167" s="695"/>
      <c r="Q1167" s="645"/>
      <c r="R1167" s="645"/>
      <c r="S1167" s="694"/>
      <c r="T1167" s="694"/>
      <c r="U1167" s="694"/>
    </row>
    <row r="1168" spans="1:21" x14ac:dyDescent="0.25">
      <c r="A1168" s="8">
        <v>828</v>
      </c>
      <c r="B1168" s="144"/>
      <c r="C1168" s="144"/>
      <c r="D1168" s="18"/>
      <c r="E1168" s="92"/>
      <c r="F1168" s="7"/>
      <c r="G1168" s="7"/>
      <c r="H1168" s="13"/>
      <c r="I1168" s="257"/>
      <c r="J1168" s="863"/>
      <c r="K1168" s="863"/>
      <c r="L1168" s="864"/>
      <c r="M1168" s="642"/>
      <c r="N1168" s="642"/>
      <c r="O1168" s="648"/>
      <c r="P1168" s="695"/>
      <c r="Q1168" s="645"/>
      <c r="R1168" s="645"/>
      <c r="S1168" s="694"/>
      <c r="T1168" s="694"/>
      <c r="U1168" s="694"/>
    </row>
    <row r="1169" spans="1:21" x14ac:dyDescent="0.25">
      <c r="A1169" s="6">
        <v>829</v>
      </c>
      <c r="B1169" s="144"/>
      <c r="C1169" s="144"/>
      <c r="D1169" s="18"/>
      <c r="E1169" s="92"/>
      <c r="F1169" s="7"/>
      <c r="G1169" s="7"/>
      <c r="H1169" s="13"/>
      <c r="I1169" s="257"/>
      <c r="J1169" s="863"/>
      <c r="K1169" s="863"/>
      <c r="L1169" s="864"/>
      <c r="M1169" s="642"/>
      <c r="N1169" s="642"/>
      <c r="O1169" s="648"/>
      <c r="P1169" s="695"/>
      <c r="Q1169" s="645"/>
      <c r="R1169" s="645"/>
      <c r="S1169" s="694"/>
      <c r="T1169" s="694"/>
      <c r="U1169" s="694"/>
    </row>
    <row r="1170" spans="1:21" x14ac:dyDescent="0.25">
      <c r="A1170" s="8">
        <v>830</v>
      </c>
      <c r="B1170" s="144"/>
      <c r="C1170" s="144"/>
      <c r="D1170" s="18"/>
      <c r="E1170" s="92"/>
      <c r="F1170" s="7"/>
      <c r="G1170" s="7"/>
      <c r="H1170" s="13"/>
      <c r="I1170" s="257"/>
      <c r="J1170" s="863"/>
      <c r="K1170" s="863"/>
      <c r="L1170" s="864"/>
      <c r="M1170" s="642"/>
      <c r="N1170" s="642"/>
      <c r="O1170" s="648"/>
      <c r="P1170" s="695"/>
      <c r="Q1170" s="645"/>
      <c r="R1170" s="645"/>
      <c r="S1170" s="694"/>
      <c r="T1170" s="694"/>
      <c r="U1170" s="694"/>
    </row>
    <row r="1171" spans="1:21" x14ac:dyDescent="0.25">
      <c r="A1171" s="6">
        <v>831</v>
      </c>
      <c r="B1171" s="144"/>
      <c r="C1171" s="144"/>
      <c r="D1171" s="18"/>
      <c r="E1171" s="92"/>
      <c r="F1171" s="7"/>
      <c r="G1171" s="7"/>
      <c r="H1171" s="13"/>
      <c r="I1171" s="257"/>
      <c r="J1171" s="863"/>
      <c r="K1171" s="863"/>
      <c r="L1171" s="864"/>
      <c r="M1171" s="642"/>
      <c r="N1171" s="642"/>
      <c r="O1171" s="648"/>
      <c r="P1171" s="695"/>
      <c r="Q1171" s="645"/>
      <c r="R1171" s="645"/>
      <c r="S1171" s="694"/>
      <c r="T1171" s="694"/>
      <c r="U1171" s="694"/>
    </row>
    <row r="1172" spans="1:21" x14ac:dyDescent="0.25">
      <c r="A1172" s="8">
        <v>832</v>
      </c>
      <c r="B1172" s="144"/>
      <c r="C1172" s="144"/>
      <c r="D1172" s="18"/>
      <c r="E1172" s="92"/>
      <c r="F1172" s="7"/>
      <c r="G1172" s="7"/>
      <c r="H1172" s="13"/>
      <c r="I1172" s="257"/>
      <c r="J1172" s="863"/>
      <c r="K1172" s="863"/>
      <c r="L1172" s="864"/>
      <c r="M1172" s="642"/>
      <c r="N1172" s="642"/>
      <c r="O1172" s="648"/>
      <c r="P1172" s="695"/>
      <c r="Q1172" s="645"/>
      <c r="R1172" s="645"/>
      <c r="S1172" s="694"/>
      <c r="T1172" s="694"/>
      <c r="U1172" s="694"/>
    </row>
    <row r="1173" spans="1:21" x14ac:dyDescent="0.25">
      <c r="A1173" s="6">
        <v>833</v>
      </c>
      <c r="B1173" s="144"/>
      <c r="C1173" s="144"/>
      <c r="D1173" s="18"/>
      <c r="E1173" s="92"/>
      <c r="F1173" s="7"/>
      <c r="G1173" s="7"/>
      <c r="H1173" s="13"/>
      <c r="I1173" s="257"/>
      <c r="J1173" s="863"/>
      <c r="K1173" s="863"/>
      <c r="L1173" s="864"/>
      <c r="M1173" s="642"/>
      <c r="N1173" s="642"/>
      <c r="O1173" s="648"/>
      <c r="P1173" s="695"/>
      <c r="Q1173" s="645"/>
      <c r="R1173" s="645"/>
      <c r="S1173" s="694"/>
      <c r="T1173" s="694"/>
      <c r="U1173" s="694"/>
    </row>
    <row r="1174" spans="1:21" x14ac:dyDescent="0.25">
      <c r="A1174" s="8">
        <v>834</v>
      </c>
      <c r="B1174" s="144"/>
      <c r="C1174" s="144"/>
      <c r="D1174" s="18"/>
      <c r="E1174" s="92"/>
      <c r="F1174" s="7"/>
      <c r="G1174" s="7"/>
      <c r="H1174" s="13"/>
      <c r="I1174" s="257"/>
      <c r="J1174" s="863"/>
      <c r="K1174" s="863"/>
      <c r="L1174" s="864"/>
      <c r="M1174" s="642"/>
      <c r="N1174" s="642"/>
      <c r="O1174" s="648"/>
      <c r="P1174" s="695"/>
      <c r="Q1174" s="645"/>
      <c r="R1174" s="645"/>
      <c r="S1174" s="694"/>
      <c r="T1174" s="694"/>
      <c r="U1174" s="694"/>
    </row>
    <row r="1175" spans="1:21" x14ac:dyDescent="0.25">
      <c r="A1175" s="6">
        <v>835</v>
      </c>
      <c r="B1175" s="144"/>
      <c r="C1175" s="144"/>
      <c r="D1175" s="18"/>
      <c r="E1175" s="92"/>
      <c r="F1175" s="7"/>
      <c r="G1175" s="7"/>
      <c r="H1175" s="13"/>
      <c r="I1175" s="257"/>
      <c r="J1175" s="863"/>
      <c r="K1175" s="863"/>
      <c r="L1175" s="864"/>
      <c r="M1175" s="642"/>
      <c r="N1175" s="642"/>
      <c r="O1175" s="648"/>
      <c r="P1175" s="695"/>
      <c r="Q1175" s="645"/>
      <c r="R1175" s="645"/>
      <c r="S1175" s="694"/>
      <c r="T1175" s="694"/>
      <c r="U1175" s="694"/>
    </row>
    <row r="1176" spans="1:21" x14ac:dyDescent="0.25">
      <c r="A1176" s="8">
        <v>836</v>
      </c>
      <c r="B1176" s="144"/>
      <c r="C1176" s="144"/>
      <c r="D1176" s="18"/>
      <c r="E1176" s="92"/>
      <c r="F1176" s="7"/>
      <c r="G1176" s="7"/>
      <c r="H1176" s="13"/>
      <c r="I1176" s="257"/>
      <c r="J1176" s="863"/>
      <c r="K1176" s="863"/>
      <c r="L1176" s="864"/>
      <c r="M1176" s="642"/>
      <c r="N1176" s="642"/>
      <c r="O1176" s="648"/>
      <c r="P1176" s="695"/>
      <c r="Q1176" s="645"/>
      <c r="R1176" s="645"/>
      <c r="S1176" s="694"/>
      <c r="T1176" s="694"/>
      <c r="U1176" s="694"/>
    </row>
    <row r="1177" spans="1:21" x14ac:dyDescent="0.25">
      <c r="A1177" s="6">
        <v>837</v>
      </c>
      <c r="B1177" s="144"/>
      <c r="C1177" s="144"/>
      <c r="D1177" s="18"/>
      <c r="E1177" s="92"/>
      <c r="F1177" s="7"/>
      <c r="G1177" s="7"/>
      <c r="H1177" s="13"/>
      <c r="I1177" s="257"/>
      <c r="J1177" s="863"/>
      <c r="K1177" s="863"/>
      <c r="L1177" s="864"/>
      <c r="M1177" s="642"/>
      <c r="N1177" s="642"/>
      <c r="O1177" s="648"/>
      <c r="P1177" s="695"/>
      <c r="Q1177" s="645"/>
      <c r="R1177" s="645"/>
      <c r="S1177" s="694"/>
      <c r="T1177" s="694"/>
      <c r="U1177" s="694"/>
    </row>
    <row r="1178" spans="1:21" x14ac:dyDescent="0.25">
      <c r="A1178" s="8">
        <v>838</v>
      </c>
      <c r="B1178" s="144"/>
      <c r="C1178" s="144"/>
      <c r="D1178" s="18"/>
      <c r="E1178" s="92"/>
      <c r="F1178" s="7"/>
      <c r="G1178" s="7"/>
      <c r="H1178" s="13"/>
      <c r="I1178" s="257"/>
      <c r="J1178" s="863"/>
      <c r="K1178" s="863"/>
      <c r="L1178" s="864"/>
      <c r="M1178" s="642"/>
      <c r="N1178" s="642"/>
      <c r="O1178" s="648"/>
      <c r="P1178" s="695"/>
      <c r="Q1178" s="645"/>
      <c r="R1178" s="645"/>
      <c r="S1178" s="694"/>
      <c r="T1178" s="694"/>
      <c r="U1178" s="694"/>
    </row>
    <row r="1179" spans="1:21" x14ac:dyDescent="0.25">
      <c r="A1179" s="6">
        <v>839</v>
      </c>
      <c r="B1179" s="144"/>
      <c r="C1179" s="144"/>
      <c r="D1179" s="18"/>
      <c r="E1179" s="92"/>
      <c r="F1179" s="7"/>
      <c r="G1179" s="7"/>
      <c r="H1179" s="13"/>
      <c r="I1179" s="257"/>
      <c r="J1179" s="863"/>
      <c r="K1179" s="863"/>
      <c r="L1179" s="864"/>
      <c r="M1179" s="642"/>
      <c r="N1179" s="642"/>
      <c r="O1179" s="648"/>
      <c r="P1179" s="695"/>
      <c r="Q1179" s="645"/>
      <c r="R1179" s="645"/>
      <c r="S1179" s="694"/>
      <c r="T1179" s="694"/>
      <c r="U1179" s="694"/>
    </row>
    <row r="1180" spans="1:21" x14ac:dyDescent="0.25">
      <c r="A1180" s="8">
        <v>840</v>
      </c>
      <c r="B1180" s="144"/>
      <c r="C1180" s="144"/>
      <c r="D1180" s="18"/>
      <c r="E1180" s="92"/>
      <c r="F1180" s="7"/>
      <c r="G1180" s="7"/>
      <c r="H1180" s="13"/>
      <c r="I1180" s="257"/>
      <c r="J1180" s="863"/>
      <c r="K1180" s="863"/>
      <c r="L1180" s="864"/>
      <c r="M1180" s="642"/>
      <c r="N1180" s="642"/>
      <c r="O1180" s="648"/>
      <c r="P1180" s="695"/>
      <c r="Q1180" s="645"/>
      <c r="R1180" s="645"/>
      <c r="S1180" s="694"/>
      <c r="T1180" s="694"/>
      <c r="U1180" s="694"/>
    </row>
    <row r="1181" spans="1:21" x14ac:dyDescent="0.25">
      <c r="A1181" s="6">
        <v>841</v>
      </c>
      <c r="B1181" s="144"/>
      <c r="C1181" s="144"/>
      <c r="D1181" s="18"/>
      <c r="E1181" s="92"/>
      <c r="F1181" s="7"/>
      <c r="G1181" s="7"/>
      <c r="H1181" s="13"/>
      <c r="I1181" s="257"/>
      <c r="J1181" s="863"/>
      <c r="K1181" s="863"/>
      <c r="L1181" s="864"/>
      <c r="M1181" s="642"/>
      <c r="N1181" s="642"/>
      <c r="O1181" s="648"/>
      <c r="P1181" s="695"/>
      <c r="Q1181" s="645"/>
      <c r="R1181" s="645"/>
      <c r="S1181" s="694"/>
      <c r="T1181" s="694"/>
      <c r="U1181" s="694"/>
    </row>
    <row r="1182" spans="1:21" x14ac:dyDescent="0.25">
      <c r="A1182" s="8">
        <v>842</v>
      </c>
      <c r="B1182" s="144"/>
      <c r="C1182" s="144"/>
      <c r="D1182" s="18"/>
      <c r="E1182" s="92"/>
      <c r="F1182" s="7"/>
      <c r="G1182" s="7"/>
      <c r="H1182" s="13"/>
      <c r="I1182" s="257"/>
      <c r="J1182" s="863"/>
      <c r="K1182" s="863"/>
      <c r="L1182" s="864"/>
      <c r="M1182" s="642"/>
      <c r="N1182" s="642"/>
      <c r="O1182" s="648"/>
      <c r="P1182" s="695"/>
      <c r="Q1182" s="645"/>
      <c r="R1182" s="645"/>
      <c r="S1182" s="694"/>
      <c r="T1182" s="694"/>
      <c r="U1182" s="694"/>
    </row>
    <row r="1183" spans="1:21" x14ac:dyDescent="0.25">
      <c r="A1183" s="6">
        <v>843</v>
      </c>
      <c r="B1183" s="144"/>
      <c r="C1183" s="144"/>
      <c r="D1183" s="18"/>
      <c r="E1183" s="92"/>
      <c r="F1183" s="7"/>
      <c r="G1183" s="7"/>
      <c r="H1183" s="13"/>
      <c r="I1183" s="257"/>
      <c r="J1183" s="863"/>
      <c r="K1183" s="863"/>
      <c r="L1183" s="864"/>
      <c r="M1183" s="642"/>
      <c r="N1183" s="642"/>
      <c r="O1183" s="648"/>
      <c r="P1183" s="695"/>
      <c r="Q1183" s="645"/>
      <c r="R1183" s="645"/>
      <c r="S1183" s="694"/>
      <c r="T1183" s="694"/>
      <c r="U1183" s="694"/>
    </row>
    <row r="1184" spans="1:21" x14ac:dyDescent="0.25">
      <c r="A1184" s="8">
        <v>844</v>
      </c>
      <c r="B1184" s="144"/>
      <c r="C1184" s="144"/>
      <c r="D1184" s="18"/>
      <c r="E1184" s="92"/>
      <c r="F1184" s="7"/>
      <c r="G1184" s="7"/>
      <c r="H1184" s="13"/>
      <c r="I1184" s="257"/>
      <c r="J1184" s="863"/>
      <c r="K1184" s="863"/>
      <c r="L1184" s="864"/>
      <c r="M1184" s="642"/>
      <c r="N1184" s="642"/>
      <c r="O1184" s="648"/>
      <c r="P1184" s="695"/>
      <c r="Q1184" s="645"/>
      <c r="R1184" s="645"/>
      <c r="S1184" s="694"/>
      <c r="T1184" s="694"/>
      <c r="U1184" s="694"/>
    </row>
    <row r="1185" spans="1:21" x14ac:dyDescent="0.25">
      <c r="A1185" s="6">
        <v>845</v>
      </c>
      <c r="B1185" s="144"/>
      <c r="C1185" s="144"/>
      <c r="D1185" s="18"/>
      <c r="E1185" s="92"/>
      <c r="F1185" s="7"/>
      <c r="G1185" s="7"/>
      <c r="H1185" s="13"/>
      <c r="I1185" s="257"/>
      <c r="J1185" s="863"/>
      <c r="K1185" s="863"/>
      <c r="L1185" s="864"/>
      <c r="M1185" s="642"/>
      <c r="N1185" s="642"/>
      <c r="O1185" s="648"/>
      <c r="P1185" s="695"/>
      <c r="Q1185" s="645"/>
      <c r="R1185" s="645"/>
      <c r="S1185" s="694"/>
      <c r="T1185" s="694"/>
      <c r="U1185" s="694"/>
    </row>
    <row r="1186" spans="1:21" x14ac:dyDescent="0.25">
      <c r="A1186" s="8">
        <v>846</v>
      </c>
      <c r="B1186" s="144"/>
      <c r="C1186" s="144"/>
      <c r="D1186" s="18"/>
      <c r="E1186" s="92"/>
      <c r="F1186" s="7"/>
      <c r="G1186" s="7"/>
      <c r="H1186" s="13"/>
      <c r="I1186" s="257"/>
      <c r="J1186" s="863"/>
      <c r="K1186" s="863"/>
      <c r="L1186" s="864"/>
      <c r="M1186" s="642"/>
      <c r="N1186" s="642"/>
      <c r="O1186" s="648"/>
      <c r="P1186" s="695"/>
      <c r="Q1186" s="645"/>
      <c r="R1186" s="645"/>
      <c r="S1186" s="694"/>
      <c r="T1186" s="694"/>
      <c r="U1186" s="694"/>
    </row>
    <row r="1187" spans="1:21" x14ac:dyDescent="0.25">
      <c r="A1187" s="6">
        <v>847</v>
      </c>
      <c r="B1187" s="144"/>
      <c r="C1187" s="144"/>
      <c r="D1187" s="18"/>
      <c r="E1187" s="92"/>
      <c r="F1187" s="7"/>
      <c r="G1187" s="7"/>
      <c r="H1187" s="13"/>
      <c r="I1187" s="257"/>
      <c r="J1187" s="863"/>
      <c r="K1187" s="863"/>
      <c r="L1187" s="864"/>
      <c r="M1187" s="642"/>
      <c r="N1187" s="642"/>
      <c r="O1187" s="648"/>
      <c r="P1187" s="695"/>
      <c r="Q1187" s="645"/>
      <c r="R1187" s="645"/>
      <c r="S1187" s="694"/>
      <c r="T1187" s="694"/>
      <c r="U1187" s="694"/>
    </row>
    <row r="1188" spans="1:21" x14ac:dyDescent="0.25">
      <c r="A1188" s="8">
        <v>848</v>
      </c>
      <c r="B1188" s="144"/>
      <c r="C1188" s="144"/>
      <c r="D1188" s="18"/>
      <c r="E1188" s="92"/>
      <c r="F1188" s="7"/>
      <c r="G1188" s="7"/>
      <c r="H1188" s="13"/>
      <c r="I1188" s="257"/>
      <c r="J1188" s="863"/>
      <c r="K1188" s="863"/>
      <c r="L1188" s="864"/>
      <c r="M1188" s="642"/>
      <c r="N1188" s="642"/>
      <c r="O1188" s="648"/>
      <c r="P1188" s="695"/>
      <c r="Q1188" s="645"/>
      <c r="R1188" s="645"/>
      <c r="S1188" s="694"/>
      <c r="T1188" s="694"/>
      <c r="U1188" s="694"/>
    </row>
    <row r="1189" spans="1:21" x14ac:dyDescent="0.25">
      <c r="A1189" s="6">
        <v>849</v>
      </c>
      <c r="B1189" s="144"/>
      <c r="C1189" s="144"/>
      <c r="D1189" s="18"/>
      <c r="E1189" s="92"/>
      <c r="F1189" s="7"/>
      <c r="G1189" s="7"/>
      <c r="H1189" s="13"/>
      <c r="I1189" s="257"/>
      <c r="J1189" s="863"/>
      <c r="K1189" s="863"/>
      <c r="L1189" s="864"/>
      <c r="M1189" s="642"/>
      <c r="N1189" s="642"/>
      <c r="O1189" s="648"/>
      <c r="P1189" s="695"/>
      <c r="Q1189" s="645"/>
      <c r="R1189" s="645"/>
      <c r="S1189" s="694"/>
      <c r="T1189" s="694"/>
      <c r="U1189" s="694"/>
    </row>
    <row r="1190" spans="1:21" x14ac:dyDescent="0.25">
      <c r="A1190" s="8">
        <v>850</v>
      </c>
      <c r="B1190" s="144"/>
      <c r="C1190" s="144"/>
      <c r="D1190" s="18"/>
      <c r="E1190" s="92"/>
      <c r="F1190" s="7"/>
      <c r="G1190" s="7"/>
      <c r="H1190" s="13"/>
      <c r="I1190" s="257"/>
      <c r="J1190" s="863"/>
      <c r="K1190" s="863"/>
      <c r="L1190" s="864"/>
      <c r="M1190" s="642"/>
      <c r="N1190" s="642"/>
      <c r="O1190" s="648"/>
      <c r="P1190" s="695"/>
      <c r="Q1190" s="645"/>
      <c r="R1190" s="645"/>
      <c r="S1190" s="694"/>
      <c r="T1190" s="694"/>
      <c r="U1190" s="694"/>
    </row>
    <row r="1191" spans="1:21" x14ac:dyDescent="0.25">
      <c r="A1191" s="6">
        <v>851</v>
      </c>
      <c r="B1191" s="144"/>
      <c r="C1191" s="144"/>
      <c r="D1191" s="18"/>
      <c r="E1191" s="92"/>
      <c r="F1191" s="7"/>
      <c r="G1191" s="7"/>
      <c r="H1191" s="13"/>
      <c r="I1191" s="257"/>
      <c r="J1191" s="863"/>
      <c r="K1191" s="863"/>
      <c r="L1191" s="864"/>
      <c r="M1191" s="642"/>
      <c r="N1191" s="642"/>
      <c r="O1191" s="648"/>
      <c r="P1191" s="695"/>
      <c r="Q1191" s="645"/>
      <c r="R1191" s="645"/>
      <c r="S1191" s="694"/>
      <c r="T1191" s="694"/>
      <c r="U1191" s="694"/>
    </row>
    <row r="1192" spans="1:21" x14ac:dyDescent="0.25">
      <c r="A1192" s="8">
        <v>852</v>
      </c>
      <c r="B1192" s="144"/>
      <c r="C1192" s="144"/>
      <c r="D1192" s="18"/>
      <c r="E1192" s="92"/>
      <c r="F1192" s="7"/>
      <c r="G1192" s="7"/>
      <c r="H1192" s="13"/>
      <c r="I1192" s="257"/>
      <c r="J1192" s="863"/>
      <c r="K1192" s="863"/>
      <c r="L1192" s="864"/>
      <c r="M1192" s="642"/>
      <c r="N1192" s="642"/>
      <c r="O1192" s="648"/>
      <c r="P1192" s="695"/>
      <c r="Q1192" s="645"/>
      <c r="R1192" s="645"/>
      <c r="S1192" s="694"/>
      <c r="T1192" s="694"/>
      <c r="U1192" s="694"/>
    </row>
    <row r="1193" spans="1:21" x14ac:dyDescent="0.25">
      <c r="A1193" s="6">
        <v>853</v>
      </c>
      <c r="B1193" s="144"/>
      <c r="C1193" s="144"/>
      <c r="D1193" s="18"/>
      <c r="E1193" s="92"/>
      <c r="F1193" s="7"/>
      <c r="G1193" s="7"/>
      <c r="H1193" s="13"/>
      <c r="I1193" s="257"/>
      <c r="J1193" s="863"/>
      <c r="K1193" s="863"/>
      <c r="L1193" s="864"/>
      <c r="M1193" s="642"/>
      <c r="N1193" s="642"/>
      <c r="O1193" s="648"/>
      <c r="P1193" s="695"/>
      <c r="Q1193" s="645"/>
      <c r="R1193" s="645"/>
      <c r="S1193" s="694"/>
      <c r="T1193" s="694"/>
      <c r="U1193" s="694"/>
    </row>
    <row r="1194" spans="1:21" x14ac:dyDescent="0.25">
      <c r="A1194" s="8">
        <v>854</v>
      </c>
      <c r="B1194" s="144"/>
      <c r="C1194" s="144"/>
      <c r="D1194" s="18"/>
      <c r="E1194" s="92"/>
      <c r="F1194" s="7"/>
      <c r="G1194" s="7"/>
      <c r="H1194" s="13"/>
      <c r="I1194" s="257"/>
      <c r="J1194" s="863"/>
      <c r="K1194" s="863"/>
      <c r="L1194" s="864"/>
      <c r="M1194" s="642"/>
      <c r="N1194" s="642"/>
      <c r="O1194" s="648"/>
      <c r="P1194" s="695"/>
      <c r="Q1194" s="645"/>
      <c r="R1194" s="645"/>
      <c r="S1194" s="694"/>
      <c r="T1194" s="694"/>
      <c r="U1194" s="694"/>
    </row>
    <row r="1195" spans="1:21" x14ac:dyDescent="0.25">
      <c r="A1195" s="6">
        <v>855</v>
      </c>
      <c r="B1195" s="144"/>
      <c r="C1195" s="144"/>
      <c r="D1195" s="18"/>
      <c r="E1195" s="92"/>
      <c r="F1195" s="7"/>
      <c r="G1195" s="7"/>
      <c r="H1195" s="13"/>
      <c r="I1195" s="257"/>
      <c r="J1195" s="863"/>
      <c r="K1195" s="863"/>
      <c r="L1195" s="864"/>
      <c r="M1195" s="642"/>
      <c r="N1195" s="642"/>
      <c r="O1195" s="648"/>
      <c r="P1195" s="695"/>
      <c r="Q1195" s="645"/>
      <c r="R1195" s="645"/>
      <c r="S1195" s="694"/>
      <c r="T1195" s="694"/>
      <c r="U1195" s="694"/>
    </row>
    <row r="1196" spans="1:21" x14ac:dyDescent="0.25">
      <c r="A1196" s="8">
        <v>856</v>
      </c>
      <c r="B1196" s="144"/>
      <c r="C1196" s="144"/>
      <c r="D1196" s="18"/>
      <c r="E1196" s="92"/>
      <c r="F1196" s="7"/>
      <c r="G1196" s="7"/>
      <c r="H1196" s="13"/>
      <c r="I1196" s="257"/>
      <c r="J1196" s="863"/>
      <c r="K1196" s="863"/>
      <c r="L1196" s="864"/>
      <c r="M1196" s="642"/>
      <c r="N1196" s="642"/>
      <c r="O1196" s="648"/>
      <c r="P1196" s="695"/>
      <c r="Q1196" s="645"/>
      <c r="R1196" s="645"/>
      <c r="S1196" s="694"/>
      <c r="T1196" s="694"/>
      <c r="U1196" s="694"/>
    </row>
    <row r="1197" spans="1:21" x14ac:dyDescent="0.25">
      <c r="A1197" s="6">
        <v>857</v>
      </c>
      <c r="B1197" s="144"/>
      <c r="C1197" s="144"/>
      <c r="D1197" s="18"/>
      <c r="E1197" s="92"/>
      <c r="F1197" s="7"/>
      <c r="G1197" s="7"/>
      <c r="H1197" s="13"/>
      <c r="I1197" s="257"/>
      <c r="J1197" s="863"/>
      <c r="K1197" s="863"/>
      <c r="L1197" s="864"/>
      <c r="M1197" s="642"/>
      <c r="N1197" s="642"/>
      <c r="O1197" s="648"/>
      <c r="P1197" s="695"/>
      <c r="Q1197" s="645"/>
      <c r="R1197" s="645"/>
      <c r="S1197" s="694"/>
      <c r="T1197" s="694"/>
      <c r="U1197" s="694"/>
    </row>
    <row r="1198" spans="1:21" x14ac:dyDescent="0.25">
      <c r="A1198" s="8">
        <v>858</v>
      </c>
      <c r="B1198" s="144"/>
      <c r="C1198" s="144"/>
      <c r="D1198" s="18"/>
      <c r="E1198" s="92"/>
      <c r="F1198" s="7"/>
      <c r="G1198" s="7"/>
      <c r="H1198" s="13"/>
      <c r="I1198" s="257"/>
      <c r="J1198" s="863"/>
      <c r="K1198" s="863"/>
      <c r="L1198" s="864"/>
      <c r="M1198" s="642"/>
      <c r="N1198" s="642"/>
      <c r="O1198" s="648"/>
      <c r="P1198" s="695"/>
      <c r="Q1198" s="645"/>
      <c r="R1198" s="645"/>
      <c r="S1198" s="694"/>
      <c r="T1198" s="694"/>
      <c r="U1198" s="694"/>
    </row>
    <row r="1199" spans="1:21" x14ac:dyDescent="0.25">
      <c r="A1199" s="6">
        <v>859</v>
      </c>
      <c r="B1199" s="144"/>
      <c r="C1199" s="144"/>
      <c r="D1199" s="18"/>
      <c r="E1199" s="92"/>
      <c r="F1199" s="7"/>
      <c r="G1199" s="7"/>
      <c r="H1199" s="13"/>
      <c r="I1199" s="257"/>
      <c r="J1199" s="863"/>
      <c r="K1199" s="863"/>
      <c r="L1199" s="864"/>
      <c r="M1199" s="642"/>
      <c r="N1199" s="642"/>
      <c r="O1199" s="648"/>
      <c r="P1199" s="695"/>
      <c r="Q1199" s="645"/>
      <c r="R1199" s="645"/>
      <c r="S1199" s="694"/>
      <c r="T1199" s="694"/>
      <c r="U1199" s="694"/>
    </row>
    <row r="1200" spans="1:21" x14ac:dyDescent="0.25">
      <c r="A1200" s="8">
        <v>860</v>
      </c>
      <c r="B1200" s="144"/>
      <c r="C1200" s="144"/>
      <c r="D1200" s="18"/>
      <c r="E1200" s="92"/>
      <c r="F1200" s="7"/>
      <c r="G1200" s="7"/>
      <c r="H1200" s="13"/>
      <c r="I1200" s="257"/>
      <c r="J1200" s="863"/>
      <c r="K1200" s="863"/>
      <c r="L1200" s="864"/>
      <c r="M1200" s="642"/>
      <c r="N1200" s="642"/>
      <c r="O1200" s="648"/>
      <c r="P1200" s="695"/>
      <c r="Q1200" s="645"/>
      <c r="R1200" s="645"/>
      <c r="S1200" s="694"/>
      <c r="T1200" s="694"/>
      <c r="U1200" s="694"/>
    </row>
    <row r="1201" spans="1:21" x14ac:dyDescent="0.25">
      <c r="A1201" s="6">
        <v>861</v>
      </c>
      <c r="B1201" s="144"/>
      <c r="C1201" s="144"/>
      <c r="D1201" s="18"/>
      <c r="E1201" s="92"/>
      <c r="F1201" s="7"/>
      <c r="G1201" s="7"/>
      <c r="H1201" s="13"/>
      <c r="I1201" s="257"/>
      <c r="J1201" s="863"/>
      <c r="K1201" s="863"/>
      <c r="L1201" s="864"/>
      <c r="M1201" s="642"/>
      <c r="N1201" s="642"/>
      <c r="O1201" s="648"/>
      <c r="P1201" s="695"/>
      <c r="Q1201" s="645"/>
      <c r="R1201" s="645"/>
      <c r="S1201" s="694"/>
      <c r="T1201" s="694"/>
      <c r="U1201" s="694"/>
    </row>
    <row r="1202" spans="1:21" x14ac:dyDescent="0.25">
      <c r="A1202" s="8">
        <v>862</v>
      </c>
      <c r="B1202" s="144"/>
      <c r="C1202" s="144"/>
      <c r="D1202" s="18"/>
      <c r="E1202" s="92"/>
      <c r="F1202" s="7"/>
      <c r="G1202" s="7"/>
      <c r="H1202" s="13"/>
      <c r="I1202" s="257"/>
      <c r="J1202" s="863"/>
      <c r="K1202" s="863"/>
      <c r="L1202" s="864"/>
      <c r="M1202" s="642"/>
      <c r="N1202" s="642"/>
      <c r="O1202" s="648"/>
      <c r="P1202" s="695"/>
      <c r="Q1202" s="645"/>
      <c r="R1202" s="645"/>
      <c r="S1202" s="694"/>
      <c r="T1202" s="694"/>
      <c r="U1202" s="694"/>
    </row>
    <row r="1203" spans="1:21" x14ac:dyDescent="0.25">
      <c r="A1203" s="6">
        <v>863</v>
      </c>
      <c r="B1203" s="144"/>
      <c r="C1203" s="144"/>
      <c r="D1203" s="18"/>
      <c r="E1203" s="92"/>
      <c r="F1203" s="7"/>
      <c r="G1203" s="7"/>
      <c r="H1203" s="13"/>
      <c r="I1203" s="257"/>
      <c r="J1203" s="863"/>
      <c r="K1203" s="863"/>
      <c r="L1203" s="864"/>
      <c r="M1203" s="642"/>
      <c r="N1203" s="642"/>
      <c r="O1203" s="648"/>
      <c r="P1203" s="695"/>
      <c r="Q1203" s="645"/>
      <c r="R1203" s="645"/>
      <c r="S1203" s="694"/>
      <c r="T1203" s="694"/>
      <c r="U1203" s="694"/>
    </row>
    <row r="1204" spans="1:21" x14ac:dyDescent="0.25">
      <c r="A1204" s="8">
        <v>864</v>
      </c>
      <c r="B1204" s="144"/>
      <c r="C1204" s="144"/>
      <c r="D1204" s="18"/>
      <c r="E1204" s="92"/>
      <c r="F1204" s="7"/>
      <c r="G1204" s="7"/>
      <c r="H1204" s="13"/>
      <c r="I1204" s="257"/>
      <c r="J1204" s="863"/>
      <c r="K1204" s="863"/>
      <c r="L1204" s="864"/>
      <c r="M1204" s="642"/>
      <c r="N1204" s="642"/>
      <c r="O1204" s="648"/>
      <c r="P1204" s="695"/>
      <c r="Q1204" s="645"/>
      <c r="R1204" s="645"/>
      <c r="S1204" s="694"/>
      <c r="T1204" s="694"/>
      <c r="U1204" s="694"/>
    </row>
    <row r="1205" spans="1:21" x14ac:dyDescent="0.25">
      <c r="A1205" s="6">
        <v>865</v>
      </c>
      <c r="B1205" s="144"/>
      <c r="C1205" s="144"/>
      <c r="D1205" s="18"/>
      <c r="E1205" s="92"/>
      <c r="F1205" s="7"/>
      <c r="G1205" s="7"/>
      <c r="H1205" s="13"/>
      <c r="I1205" s="257"/>
      <c r="J1205" s="863"/>
      <c r="K1205" s="863"/>
      <c r="L1205" s="864"/>
      <c r="M1205" s="642"/>
      <c r="N1205" s="642"/>
      <c r="O1205" s="648"/>
      <c r="P1205" s="695"/>
      <c r="Q1205" s="645"/>
      <c r="R1205" s="645"/>
      <c r="S1205" s="694"/>
      <c r="T1205" s="694"/>
      <c r="U1205" s="694"/>
    </row>
    <row r="1206" spans="1:21" x14ac:dyDescent="0.25">
      <c r="A1206" s="8">
        <v>866</v>
      </c>
      <c r="B1206" s="144"/>
      <c r="C1206" s="144"/>
      <c r="D1206" s="18"/>
      <c r="E1206" s="92"/>
      <c r="F1206" s="7"/>
      <c r="G1206" s="7"/>
      <c r="H1206" s="13"/>
      <c r="I1206" s="257"/>
      <c r="J1206" s="863"/>
      <c r="K1206" s="863"/>
      <c r="L1206" s="864"/>
      <c r="M1206" s="642"/>
      <c r="N1206" s="642"/>
      <c r="O1206" s="648"/>
      <c r="P1206" s="695"/>
      <c r="Q1206" s="645"/>
      <c r="R1206" s="645"/>
      <c r="S1206" s="694"/>
      <c r="T1206" s="694"/>
      <c r="U1206" s="694"/>
    </row>
    <row r="1207" spans="1:21" x14ac:dyDescent="0.25">
      <c r="A1207" s="6">
        <v>867</v>
      </c>
      <c r="B1207" s="144"/>
      <c r="C1207" s="144"/>
      <c r="D1207" s="18"/>
      <c r="E1207" s="92"/>
      <c r="F1207" s="7"/>
      <c r="G1207" s="7"/>
      <c r="H1207" s="13"/>
      <c r="I1207" s="257"/>
      <c r="J1207" s="863"/>
      <c r="K1207" s="863"/>
      <c r="L1207" s="864"/>
      <c r="M1207" s="642"/>
      <c r="N1207" s="642"/>
      <c r="O1207" s="648"/>
      <c r="P1207" s="695"/>
      <c r="Q1207" s="645"/>
      <c r="R1207" s="645"/>
      <c r="S1207" s="694"/>
      <c r="T1207" s="694"/>
      <c r="U1207" s="694"/>
    </row>
    <row r="1208" spans="1:21" x14ac:dyDescent="0.25">
      <c r="A1208" s="8">
        <v>868</v>
      </c>
      <c r="B1208" s="144"/>
      <c r="C1208" s="144"/>
      <c r="D1208" s="18"/>
      <c r="E1208" s="92"/>
      <c r="F1208" s="7"/>
      <c r="G1208" s="7"/>
      <c r="H1208" s="13"/>
      <c r="I1208" s="257"/>
      <c r="J1208" s="863"/>
      <c r="K1208" s="863"/>
      <c r="L1208" s="864"/>
      <c r="M1208" s="642"/>
      <c r="N1208" s="642"/>
      <c r="O1208" s="648"/>
      <c r="P1208" s="695"/>
      <c r="Q1208" s="645"/>
      <c r="R1208" s="645"/>
      <c r="S1208" s="694"/>
      <c r="T1208" s="694"/>
      <c r="U1208" s="694"/>
    </row>
    <row r="1209" spans="1:21" x14ac:dyDescent="0.25">
      <c r="A1209" s="6">
        <v>869</v>
      </c>
      <c r="B1209" s="144"/>
      <c r="C1209" s="144"/>
      <c r="D1209" s="18"/>
      <c r="E1209" s="92"/>
      <c r="F1209" s="7"/>
      <c r="G1209" s="7"/>
      <c r="H1209" s="13"/>
      <c r="I1209" s="257"/>
      <c r="J1209" s="863"/>
      <c r="K1209" s="863"/>
      <c r="L1209" s="864"/>
      <c r="M1209" s="642"/>
      <c r="N1209" s="642"/>
      <c r="O1209" s="648"/>
      <c r="P1209" s="695"/>
      <c r="Q1209" s="645"/>
      <c r="R1209" s="645"/>
      <c r="S1209" s="694"/>
      <c r="T1209" s="694"/>
      <c r="U1209" s="694"/>
    </row>
    <row r="1210" spans="1:21" x14ac:dyDescent="0.25">
      <c r="A1210" s="8">
        <v>870</v>
      </c>
      <c r="B1210" s="144"/>
      <c r="C1210" s="144"/>
      <c r="D1210" s="18"/>
      <c r="E1210" s="92"/>
      <c r="F1210" s="7"/>
      <c r="G1210" s="7"/>
      <c r="H1210" s="13"/>
      <c r="I1210" s="257"/>
      <c r="J1210" s="863"/>
      <c r="K1210" s="863"/>
      <c r="L1210" s="864"/>
      <c r="M1210" s="642"/>
      <c r="N1210" s="642"/>
      <c r="O1210" s="648"/>
      <c r="P1210" s="695"/>
      <c r="Q1210" s="645"/>
      <c r="R1210" s="645"/>
      <c r="S1210" s="694"/>
      <c r="T1210" s="694"/>
      <c r="U1210" s="694"/>
    </row>
    <row r="1211" spans="1:21" x14ac:dyDescent="0.25">
      <c r="A1211" s="6">
        <v>871</v>
      </c>
      <c r="B1211" s="144"/>
      <c r="C1211" s="144"/>
      <c r="D1211" s="18"/>
      <c r="E1211" s="92"/>
      <c r="F1211" s="7"/>
      <c r="G1211" s="7"/>
      <c r="H1211" s="13"/>
      <c r="I1211" s="257"/>
      <c r="J1211" s="863"/>
      <c r="K1211" s="863"/>
      <c r="L1211" s="864"/>
      <c r="M1211" s="642"/>
      <c r="N1211" s="642"/>
      <c r="O1211" s="648"/>
      <c r="P1211" s="695"/>
      <c r="Q1211" s="645"/>
      <c r="R1211" s="645"/>
      <c r="S1211" s="694"/>
      <c r="T1211" s="694"/>
      <c r="U1211" s="694"/>
    </row>
    <row r="1212" spans="1:21" x14ac:dyDescent="0.25">
      <c r="A1212" s="8">
        <v>872</v>
      </c>
      <c r="B1212" s="144"/>
      <c r="C1212" s="144"/>
      <c r="D1212" s="18"/>
      <c r="E1212" s="92"/>
      <c r="F1212" s="7"/>
      <c r="G1212" s="7"/>
      <c r="H1212" s="13"/>
      <c r="I1212" s="257"/>
      <c r="J1212" s="881"/>
      <c r="K1212" s="881"/>
      <c r="L1212" s="882"/>
      <c r="M1212" s="642"/>
      <c r="N1212" s="642"/>
      <c r="O1212" s="648"/>
      <c r="P1212" s="695"/>
      <c r="Q1212" s="645"/>
      <c r="R1212" s="645"/>
      <c r="S1212" s="694"/>
      <c r="T1212" s="694"/>
      <c r="U1212" s="694"/>
    </row>
    <row r="1213" spans="1:21" x14ac:dyDescent="0.25">
      <c r="A1213" s="6">
        <v>873</v>
      </c>
      <c r="B1213" s="144"/>
      <c r="C1213" s="144"/>
      <c r="D1213" s="18"/>
      <c r="E1213" s="92"/>
      <c r="F1213" s="7"/>
      <c r="G1213" s="7"/>
      <c r="H1213" s="13"/>
      <c r="I1213" s="257"/>
      <c r="J1213" s="863"/>
      <c r="K1213" s="863"/>
      <c r="L1213" s="864"/>
      <c r="M1213" s="642"/>
      <c r="N1213" s="642"/>
      <c r="O1213" s="648"/>
      <c r="P1213" s="695"/>
      <c r="Q1213" s="645"/>
      <c r="R1213" s="645"/>
      <c r="S1213" s="694"/>
      <c r="T1213" s="694"/>
      <c r="U1213" s="694"/>
    </row>
    <row r="1214" spans="1:21" x14ac:dyDescent="0.25">
      <c r="A1214" s="8">
        <v>874</v>
      </c>
      <c r="B1214" s="144"/>
      <c r="C1214" s="144"/>
      <c r="D1214" s="18"/>
      <c r="E1214" s="92"/>
      <c r="F1214" s="7"/>
      <c r="G1214" s="7"/>
      <c r="H1214" s="13"/>
      <c r="I1214" s="257"/>
      <c r="J1214" s="863"/>
      <c r="K1214" s="863"/>
      <c r="L1214" s="864"/>
      <c r="M1214" s="642"/>
      <c r="N1214" s="642"/>
      <c r="O1214" s="648"/>
      <c r="P1214" s="695"/>
      <c r="Q1214" s="645"/>
      <c r="R1214" s="645"/>
      <c r="S1214" s="694"/>
      <c r="T1214" s="694"/>
      <c r="U1214" s="694"/>
    </row>
    <row r="1215" spans="1:21" x14ac:dyDescent="0.25">
      <c r="A1215" s="6">
        <v>875</v>
      </c>
      <c r="B1215" s="144"/>
      <c r="C1215" s="144"/>
      <c r="D1215" s="18"/>
      <c r="E1215" s="92"/>
      <c r="F1215" s="7"/>
      <c r="G1215" s="7"/>
      <c r="H1215" s="13"/>
      <c r="I1215" s="257"/>
      <c r="J1215" s="863"/>
      <c r="K1215" s="863"/>
      <c r="L1215" s="864"/>
      <c r="M1215" s="642"/>
      <c r="N1215" s="642"/>
      <c r="O1215" s="648"/>
      <c r="P1215" s="695"/>
      <c r="Q1215" s="645"/>
      <c r="R1215" s="645"/>
      <c r="S1215" s="694"/>
      <c r="T1215" s="694"/>
      <c r="U1215" s="694"/>
    </row>
    <row r="1216" spans="1:21" x14ac:dyDescent="0.25">
      <c r="A1216" s="8">
        <v>876</v>
      </c>
      <c r="B1216" s="144"/>
      <c r="C1216" s="144"/>
      <c r="D1216" s="18"/>
      <c r="E1216" s="92"/>
      <c r="F1216" s="7"/>
      <c r="G1216" s="7"/>
      <c r="H1216" s="13"/>
      <c r="I1216" s="257"/>
      <c r="J1216" s="863"/>
      <c r="K1216" s="863"/>
      <c r="L1216" s="864"/>
      <c r="M1216" s="642"/>
      <c r="N1216" s="642"/>
      <c r="O1216" s="648"/>
      <c r="P1216" s="695"/>
      <c r="Q1216" s="645"/>
      <c r="R1216" s="645"/>
      <c r="S1216" s="694"/>
      <c r="T1216" s="694"/>
      <c r="U1216" s="694"/>
    </row>
    <row r="1217" spans="1:21" x14ac:dyDescent="0.25">
      <c r="A1217" s="6">
        <v>877</v>
      </c>
      <c r="B1217" s="144"/>
      <c r="C1217" s="144"/>
      <c r="D1217" s="18"/>
      <c r="E1217" s="92"/>
      <c r="F1217" s="7"/>
      <c r="G1217" s="7"/>
      <c r="H1217" s="13"/>
      <c r="I1217" s="257"/>
      <c r="J1217" s="863"/>
      <c r="K1217" s="863"/>
      <c r="L1217" s="864"/>
      <c r="M1217" s="642"/>
      <c r="N1217" s="642"/>
      <c r="O1217" s="648"/>
      <c r="P1217" s="695"/>
      <c r="Q1217" s="645"/>
      <c r="R1217" s="645"/>
      <c r="S1217" s="694"/>
      <c r="T1217" s="694"/>
      <c r="U1217" s="694"/>
    </row>
    <row r="1218" spans="1:21" x14ac:dyDescent="0.25">
      <c r="A1218" s="8">
        <v>878</v>
      </c>
      <c r="B1218" s="144"/>
      <c r="C1218" s="144"/>
      <c r="D1218" s="18"/>
      <c r="E1218" s="92"/>
      <c r="F1218" s="7"/>
      <c r="G1218" s="7"/>
      <c r="H1218" s="13"/>
      <c r="I1218" s="257"/>
      <c r="J1218" s="863"/>
      <c r="K1218" s="863"/>
      <c r="L1218" s="864"/>
      <c r="M1218" s="642"/>
      <c r="N1218" s="642"/>
      <c r="O1218" s="648"/>
      <c r="P1218" s="695"/>
      <c r="Q1218" s="645"/>
      <c r="R1218" s="645"/>
      <c r="S1218" s="694"/>
      <c r="T1218" s="694"/>
      <c r="U1218" s="694"/>
    </row>
    <row r="1219" spans="1:21" x14ac:dyDescent="0.25">
      <c r="A1219" s="6">
        <v>879</v>
      </c>
      <c r="B1219" s="144"/>
      <c r="C1219" s="144"/>
      <c r="D1219" s="18"/>
      <c r="E1219" s="92"/>
      <c r="F1219" s="7"/>
      <c r="G1219" s="7"/>
      <c r="H1219" s="13"/>
      <c r="I1219" s="257"/>
      <c r="J1219" s="863"/>
      <c r="K1219" s="863"/>
      <c r="L1219" s="864"/>
      <c r="M1219" s="642"/>
      <c r="N1219" s="642"/>
      <c r="O1219" s="648"/>
      <c r="P1219" s="695"/>
      <c r="Q1219" s="645"/>
      <c r="R1219" s="645"/>
      <c r="S1219" s="694"/>
      <c r="T1219" s="694"/>
      <c r="U1219" s="694"/>
    </row>
    <row r="1220" spans="1:21" x14ac:dyDescent="0.25">
      <c r="A1220" s="8">
        <v>880</v>
      </c>
      <c r="B1220" s="144"/>
      <c r="C1220" s="144"/>
      <c r="D1220" s="18"/>
      <c r="E1220" s="92"/>
      <c r="F1220" s="7"/>
      <c r="G1220" s="7"/>
      <c r="H1220" s="13"/>
      <c r="I1220" s="257"/>
      <c r="J1220" s="881"/>
      <c r="K1220" s="881"/>
      <c r="L1220" s="882"/>
      <c r="M1220" s="642"/>
      <c r="N1220" s="642"/>
      <c r="O1220" s="648"/>
      <c r="P1220" s="695"/>
      <c r="Q1220" s="645"/>
      <c r="R1220" s="645"/>
      <c r="S1220" s="694"/>
      <c r="T1220" s="694"/>
      <c r="U1220" s="694"/>
    </row>
    <row r="1221" spans="1:21" x14ac:dyDescent="0.25">
      <c r="A1221" s="6">
        <v>881</v>
      </c>
      <c r="B1221" s="144"/>
      <c r="C1221" s="144"/>
      <c r="D1221" s="18"/>
      <c r="E1221" s="92"/>
      <c r="F1221" s="7"/>
      <c r="G1221" s="7"/>
      <c r="H1221" s="13"/>
      <c r="I1221" s="257"/>
      <c r="J1221" s="863"/>
      <c r="K1221" s="863"/>
      <c r="L1221" s="864"/>
      <c r="M1221" s="642"/>
      <c r="N1221" s="642"/>
      <c r="O1221" s="648"/>
      <c r="P1221" s="695"/>
      <c r="Q1221" s="645"/>
      <c r="R1221" s="645"/>
      <c r="S1221" s="694"/>
      <c r="T1221" s="694"/>
      <c r="U1221" s="694"/>
    </row>
    <row r="1222" spans="1:21" x14ac:dyDescent="0.25">
      <c r="A1222" s="8">
        <v>882</v>
      </c>
      <c r="B1222" s="144"/>
      <c r="C1222" s="144"/>
      <c r="D1222" s="18"/>
      <c r="E1222" s="92"/>
      <c r="F1222" s="7"/>
      <c r="G1222" s="7"/>
      <c r="H1222" s="13"/>
      <c r="I1222" s="257"/>
      <c r="J1222" s="863"/>
      <c r="K1222" s="863"/>
      <c r="L1222" s="864"/>
      <c r="M1222" s="642"/>
      <c r="N1222" s="642"/>
      <c r="O1222" s="648"/>
      <c r="P1222" s="695"/>
      <c r="Q1222" s="645"/>
      <c r="R1222" s="645"/>
      <c r="S1222" s="694"/>
      <c r="T1222" s="694"/>
      <c r="U1222" s="694"/>
    </row>
    <row r="1223" spans="1:21" x14ac:dyDescent="0.25">
      <c r="A1223" s="6">
        <v>883</v>
      </c>
      <c r="B1223" s="144"/>
      <c r="C1223" s="144"/>
      <c r="D1223" s="18"/>
      <c r="E1223" s="92"/>
      <c r="F1223" s="7"/>
      <c r="G1223" s="7"/>
      <c r="H1223" s="13"/>
      <c r="I1223" s="257"/>
      <c r="J1223" s="863"/>
      <c r="K1223" s="863"/>
      <c r="L1223" s="864"/>
      <c r="M1223" s="642"/>
      <c r="N1223" s="642"/>
      <c r="O1223" s="648"/>
      <c r="P1223" s="695"/>
      <c r="Q1223" s="645"/>
      <c r="R1223" s="645"/>
      <c r="S1223" s="694"/>
      <c r="T1223" s="694"/>
      <c r="U1223" s="694"/>
    </row>
    <row r="1224" spans="1:21" x14ac:dyDescent="0.25">
      <c r="A1224" s="8">
        <v>884</v>
      </c>
      <c r="B1224" s="144"/>
      <c r="C1224" s="144"/>
      <c r="D1224" s="18"/>
      <c r="E1224" s="92"/>
      <c r="F1224" s="7"/>
      <c r="G1224" s="7"/>
      <c r="H1224" s="13"/>
      <c r="I1224" s="257"/>
      <c r="J1224" s="863"/>
      <c r="K1224" s="863"/>
      <c r="L1224" s="864"/>
      <c r="M1224" s="642"/>
      <c r="N1224" s="642"/>
      <c r="O1224" s="648"/>
      <c r="P1224" s="695"/>
      <c r="Q1224" s="645"/>
      <c r="R1224" s="645"/>
      <c r="S1224" s="694"/>
      <c r="T1224" s="694"/>
      <c r="U1224" s="694"/>
    </row>
    <row r="1225" spans="1:21" x14ac:dyDescent="0.25">
      <c r="A1225" s="6">
        <v>885</v>
      </c>
      <c r="B1225" s="144"/>
      <c r="C1225" s="144"/>
      <c r="D1225" s="18"/>
      <c r="E1225" s="92"/>
      <c r="F1225" s="7"/>
      <c r="G1225" s="7"/>
      <c r="H1225" s="13"/>
      <c r="I1225" s="257"/>
      <c r="J1225" s="863"/>
      <c r="K1225" s="863"/>
      <c r="L1225" s="864"/>
      <c r="M1225" s="642"/>
      <c r="N1225" s="642"/>
      <c r="O1225" s="648"/>
      <c r="P1225" s="695"/>
      <c r="Q1225" s="645"/>
      <c r="R1225" s="645"/>
      <c r="S1225" s="694"/>
      <c r="T1225" s="694"/>
      <c r="U1225" s="694"/>
    </row>
    <row r="1226" spans="1:21" x14ac:dyDescent="0.25">
      <c r="A1226" s="8">
        <v>886</v>
      </c>
      <c r="B1226" s="144"/>
      <c r="C1226" s="144"/>
      <c r="D1226" s="18"/>
      <c r="E1226" s="92"/>
      <c r="F1226" s="7"/>
      <c r="G1226" s="7"/>
      <c r="H1226" s="13"/>
      <c r="I1226" s="257"/>
      <c r="J1226" s="863"/>
      <c r="K1226" s="863"/>
      <c r="L1226" s="864"/>
      <c r="M1226" s="642"/>
      <c r="N1226" s="642"/>
      <c r="O1226" s="648"/>
      <c r="P1226" s="695"/>
      <c r="Q1226" s="645"/>
      <c r="R1226" s="645"/>
      <c r="S1226" s="694"/>
      <c r="T1226" s="694"/>
      <c r="U1226" s="694"/>
    </row>
    <row r="1227" spans="1:21" x14ac:dyDescent="0.25">
      <c r="A1227" s="6">
        <v>887</v>
      </c>
      <c r="B1227" s="144"/>
      <c r="C1227" s="144"/>
      <c r="D1227" s="18"/>
      <c r="E1227" s="92"/>
      <c r="F1227" s="7"/>
      <c r="G1227" s="7"/>
      <c r="H1227" s="13"/>
      <c r="I1227" s="257"/>
      <c r="J1227" s="863"/>
      <c r="K1227" s="863"/>
      <c r="L1227" s="864"/>
      <c r="M1227" s="642"/>
      <c r="N1227" s="642"/>
      <c r="O1227" s="648"/>
      <c r="P1227" s="695"/>
      <c r="Q1227" s="645"/>
      <c r="R1227" s="645"/>
      <c r="S1227" s="694"/>
      <c r="T1227" s="694"/>
      <c r="U1227" s="694"/>
    </row>
    <row r="1228" spans="1:21" x14ac:dyDescent="0.25">
      <c r="A1228" s="8">
        <v>888</v>
      </c>
      <c r="B1228" s="144"/>
      <c r="C1228" s="144"/>
      <c r="D1228" s="18"/>
      <c r="E1228" s="92"/>
      <c r="F1228" s="7"/>
      <c r="G1228" s="7"/>
      <c r="H1228" s="13"/>
      <c r="I1228" s="257"/>
      <c r="J1228" s="863"/>
      <c r="K1228" s="863"/>
      <c r="L1228" s="864"/>
      <c r="M1228" s="642"/>
      <c r="N1228" s="642"/>
      <c r="O1228" s="648"/>
      <c r="P1228" s="695"/>
      <c r="Q1228" s="645"/>
      <c r="R1228" s="645"/>
      <c r="S1228" s="694"/>
      <c r="T1228" s="694"/>
      <c r="U1228" s="694"/>
    </row>
    <row r="1229" spans="1:21" x14ac:dyDescent="0.25">
      <c r="A1229" s="6">
        <v>889</v>
      </c>
      <c r="B1229" s="144"/>
      <c r="C1229" s="144"/>
      <c r="D1229" s="18"/>
      <c r="E1229" s="92"/>
      <c r="F1229" s="7"/>
      <c r="G1229" s="7"/>
      <c r="H1229" s="13"/>
      <c r="I1229" s="257"/>
      <c r="J1229" s="863"/>
      <c r="K1229" s="863"/>
      <c r="L1229" s="864"/>
      <c r="M1229" s="642"/>
      <c r="N1229" s="642"/>
      <c r="O1229" s="648"/>
      <c r="P1229" s="695"/>
      <c r="Q1229" s="645"/>
      <c r="R1229" s="645"/>
      <c r="S1229" s="694"/>
      <c r="T1229" s="694"/>
      <c r="U1229" s="694"/>
    </row>
    <row r="1230" spans="1:21" x14ac:dyDescent="0.25">
      <c r="A1230" s="8">
        <v>890</v>
      </c>
      <c r="B1230" s="144"/>
      <c r="C1230" s="144"/>
      <c r="D1230" s="18"/>
      <c r="E1230" s="92"/>
      <c r="F1230" s="7"/>
      <c r="G1230" s="7"/>
      <c r="H1230" s="13"/>
      <c r="I1230" s="257"/>
      <c r="J1230" s="863"/>
      <c r="K1230" s="863"/>
      <c r="L1230" s="864"/>
      <c r="M1230" s="642"/>
      <c r="N1230" s="642"/>
      <c r="O1230" s="648"/>
      <c r="P1230" s="695"/>
      <c r="Q1230" s="645"/>
      <c r="R1230" s="645"/>
      <c r="S1230" s="694"/>
      <c r="T1230" s="694"/>
      <c r="U1230" s="694"/>
    </row>
    <row r="1231" spans="1:21" x14ac:dyDescent="0.25">
      <c r="A1231" s="6">
        <v>891</v>
      </c>
      <c r="B1231" s="144"/>
      <c r="C1231" s="144"/>
      <c r="D1231" s="18"/>
      <c r="E1231" s="92"/>
      <c r="F1231" s="7"/>
      <c r="G1231" s="7"/>
      <c r="H1231" s="13"/>
      <c r="I1231" s="257"/>
      <c r="J1231" s="863"/>
      <c r="K1231" s="863"/>
      <c r="L1231" s="864"/>
      <c r="M1231" s="642"/>
      <c r="N1231" s="642"/>
      <c r="O1231" s="648"/>
      <c r="P1231" s="695"/>
      <c r="Q1231" s="645"/>
      <c r="R1231" s="645"/>
      <c r="S1231" s="694"/>
      <c r="T1231" s="694"/>
      <c r="U1231" s="694"/>
    </row>
    <row r="1232" spans="1:21" x14ac:dyDescent="0.25">
      <c r="A1232" s="8">
        <v>892</v>
      </c>
      <c r="B1232" s="144"/>
      <c r="C1232" s="144"/>
      <c r="D1232" s="18"/>
      <c r="E1232" s="92"/>
      <c r="F1232" s="7"/>
      <c r="G1232" s="7"/>
      <c r="H1232" s="13"/>
      <c r="I1232" s="257"/>
      <c r="J1232" s="863"/>
      <c r="K1232" s="863"/>
      <c r="L1232" s="864"/>
      <c r="M1232" s="642"/>
      <c r="N1232" s="642"/>
      <c r="O1232" s="648"/>
      <c r="P1232" s="695"/>
      <c r="Q1232" s="645"/>
      <c r="R1232" s="645"/>
      <c r="S1232" s="694"/>
      <c r="T1232" s="694"/>
      <c r="U1232" s="694"/>
    </row>
    <row r="1233" spans="1:21" x14ac:dyDescent="0.25">
      <c r="A1233" s="6">
        <v>893</v>
      </c>
      <c r="B1233" s="144"/>
      <c r="C1233" s="144"/>
      <c r="D1233" s="18"/>
      <c r="E1233" s="92"/>
      <c r="F1233" s="7"/>
      <c r="G1233" s="7"/>
      <c r="H1233" s="13"/>
      <c r="I1233" s="257"/>
      <c r="J1233" s="863"/>
      <c r="K1233" s="863"/>
      <c r="L1233" s="864"/>
      <c r="M1233" s="642"/>
      <c r="N1233" s="642"/>
      <c r="O1233" s="648"/>
      <c r="P1233" s="695"/>
      <c r="Q1233" s="645"/>
      <c r="R1233" s="645"/>
      <c r="S1233" s="694"/>
      <c r="T1233" s="694"/>
      <c r="U1233" s="694"/>
    </row>
    <row r="1234" spans="1:21" x14ac:dyDescent="0.25">
      <c r="A1234" s="8">
        <v>894</v>
      </c>
      <c r="B1234" s="144"/>
      <c r="C1234" s="144"/>
      <c r="D1234" s="18"/>
      <c r="E1234" s="92"/>
      <c r="F1234" s="7"/>
      <c r="G1234" s="7"/>
      <c r="H1234" s="13"/>
      <c r="I1234" s="257"/>
      <c r="J1234" s="863"/>
      <c r="K1234" s="863"/>
      <c r="L1234" s="864"/>
      <c r="M1234" s="642"/>
      <c r="N1234" s="642"/>
      <c r="O1234" s="648"/>
      <c r="P1234" s="695"/>
      <c r="Q1234" s="645"/>
      <c r="R1234" s="645"/>
      <c r="S1234" s="694"/>
      <c r="T1234" s="694"/>
      <c r="U1234" s="694"/>
    </row>
    <row r="1235" spans="1:21" x14ac:dyDescent="0.25">
      <c r="A1235" s="6">
        <v>895</v>
      </c>
      <c r="B1235" s="144"/>
      <c r="C1235" s="144"/>
      <c r="D1235" s="18"/>
      <c r="E1235" s="92"/>
      <c r="F1235" s="7"/>
      <c r="G1235" s="7"/>
      <c r="H1235" s="13"/>
      <c r="I1235" s="257"/>
      <c r="J1235" s="863"/>
      <c r="K1235" s="863"/>
      <c r="L1235" s="864"/>
      <c r="M1235" s="642"/>
      <c r="N1235" s="642"/>
      <c r="O1235" s="648"/>
      <c r="P1235" s="695"/>
      <c r="Q1235" s="645"/>
      <c r="R1235" s="645"/>
      <c r="S1235" s="694"/>
      <c r="T1235" s="694"/>
      <c r="U1235" s="694"/>
    </row>
    <row r="1236" spans="1:21" x14ac:dyDescent="0.25">
      <c r="A1236" s="8">
        <v>896</v>
      </c>
      <c r="B1236" s="144"/>
      <c r="C1236" s="144"/>
      <c r="D1236" s="18"/>
      <c r="E1236" s="92"/>
      <c r="F1236" s="7"/>
      <c r="G1236" s="7"/>
      <c r="H1236" s="13"/>
      <c r="I1236" s="257"/>
      <c r="J1236" s="863"/>
      <c r="K1236" s="863"/>
      <c r="L1236" s="864"/>
      <c r="M1236" s="642"/>
      <c r="N1236" s="642"/>
      <c r="O1236" s="648"/>
      <c r="P1236" s="695"/>
      <c r="Q1236" s="645"/>
      <c r="R1236" s="645"/>
      <c r="S1236" s="694"/>
      <c r="T1236" s="694"/>
      <c r="U1236" s="694"/>
    </row>
    <row r="1237" spans="1:21" x14ac:dyDescent="0.25">
      <c r="A1237" s="6">
        <v>897</v>
      </c>
      <c r="B1237" s="144"/>
      <c r="C1237" s="144"/>
      <c r="D1237" s="18"/>
      <c r="E1237" s="92"/>
      <c r="F1237" s="7"/>
      <c r="G1237" s="7"/>
      <c r="H1237" s="13"/>
      <c r="I1237" s="257"/>
      <c r="J1237" s="881"/>
      <c r="K1237" s="881"/>
      <c r="L1237" s="882"/>
      <c r="M1237" s="642"/>
      <c r="N1237" s="642"/>
      <c r="O1237" s="648"/>
      <c r="P1237" s="695"/>
      <c r="Q1237" s="645"/>
      <c r="R1237" s="645"/>
      <c r="S1237" s="694"/>
      <c r="T1237" s="694"/>
      <c r="U1237" s="694"/>
    </row>
    <row r="1238" spans="1:21" x14ac:dyDescent="0.25">
      <c r="A1238" s="8">
        <v>898</v>
      </c>
      <c r="B1238" s="144"/>
      <c r="C1238" s="144"/>
      <c r="D1238" s="18"/>
      <c r="E1238" s="92"/>
      <c r="F1238" s="7"/>
      <c r="G1238" s="7"/>
      <c r="H1238" s="13"/>
      <c r="I1238" s="257"/>
      <c r="J1238" s="881"/>
      <c r="K1238" s="881"/>
      <c r="L1238" s="882"/>
      <c r="M1238" s="642"/>
      <c r="N1238" s="642"/>
      <c r="O1238" s="648"/>
      <c r="P1238" s="695"/>
      <c r="Q1238" s="645"/>
      <c r="R1238" s="645"/>
      <c r="S1238" s="694"/>
      <c r="T1238" s="694"/>
      <c r="U1238" s="694"/>
    </row>
    <row r="1239" spans="1:21" x14ac:dyDescent="0.25">
      <c r="A1239" s="6">
        <v>899</v>
      </c>
      <c r="B1239" s="144"/>
      <c r="C1239" s="144"/>
      <c r="D1239" s="18"/>
      <c r="E1239" s="92"/>
      <c r="F1239" s="7"/>
      <c r="G1239" s="7"/>
      <c r="H1239" s="13"/>
      <c r="I1239" s="257"/>
      <c r="J1239" s="881"/>
      <c r="K1239" s="881"/>
      <c r="L1239" s="882"/>
      <c r="M1239" s="642"/>
      <c r="N1239" s="642"/>
      <c r="O1239" s="648"/>
      <c r="P1239" s="695"/>
      <c r="Q1239" s="645"/>
      <c r="R1239" s="645"/>
      <c r="S1239" s="694"/>
      <c r="T1239" s="694"/>
      <c r="U1239" s="694"/>
    </row>
    <row r="1240" spans="1:21" x14ac:dyDescent="0.25">
      <c r="A1240" s="8">
        <v>900</v>
      </c>
      <c r="B1240" s="144"/>
      <c r="C1240" s="144"/>
      <c r="D1240" s="18"/>
      <c r="E1240" s="92"/>
      <c r="F1240" s="7"/>
      <c r="G1240" s="7"/>
      <c r="H1240" s="13"/>
      <c r="I1240" s="257"/>
      <c r="J1240" s="881"/>
      <c r="K1240" s="881"/>
      <c r="L1240" s="882"/>
      <c r="M1240" s="642"/>
      <c r="N1240" s="642"/>
      <c r="O1240" s="648"/>
      <c r="P1240" s="695"/>
      <c r="Q1240" s="645"/>
      <c r="R1240" s="645"/>
      <c r="S1240" s="694"/>
      <c r="T1240" s="694"/>
      <c r="U1240" s="694"/>
    </row>
    <row r="1241" spans="1:21" x14ac:dyDescent="0.25">
      <c r="A1241" s="6">
        <v>901</v>
      </c>
      <c r="B1241" s="144"/>
      <c r="C1241" s="144"/>
      <c r="D1241" s="18"/>
      <c r="E1241" s="92"/>
      <c r="F1241" s="7"/>
      <c r="G1241" s="7"/>
      <c r="H1241" s="13"/>
      <c r="I1241" s="257"/>
      <c r="J1241" s="881"/>
      <c r="K1241" s="881"/>
      <c r="L1241" s="882"/>
      <c r="M1241" s="642"/>
      <c r="N1241" s="642"/>
      <c r="O1241" s="648"/>
      <c r="P1241" s="695"/>
      <c r="Q1241" s="645"/>
      <c r="R1241" s="645"/>
      <c r="S1241" s="694"/>
      <c r="T1241" s="694"/>
      <c r="U1241" s="694"/>
    </row>
    <row r="1242" spans="1:21" x14ac:dyDescent="0.25">
      <c r="A1242" s="8">
        <v>902</v>
      </c>
      <c r="B1242" s="144"/>
      <c r="C1242" s="144"/>
      <c r="D1242" s="18"/>
      <c r="E1242" s="92"/>
      <c r="F1242" s="7"/>
      <c r="G1242" s="7"/>
      <c r="H1242" s="13"/>
      <c r="I1242" s="257"/>
      <c r="J1242" s="881"/>
      <c r="K1242" s="881"/>
      <c r="L1242" s="882"/>
      <c r="M1242" s="642"/>
      <c r="N1242" s="642"/>
      <c r="O1242" s="648"/>
      <c r="P1242" s="695"/>
      <c r="Q1242" s="645"/>
      <c r="R1242" s="645"/>
      <c r="S1242" s="694"/>
      <c r="T1242" s="694"/>
      <c r="U1242" s="694"/>
    </row>
    <row r="1243" spans="1:21" x14ac:dyDescent="0.25">
      <c r="A1243" s="6">
        <v>903</v>
      </c>
      <c r="B1243" s="144"/>
      <c r="C1243" s="144"/>
      <c r="D1243" s="18"/>
      <c r="E1243" s="92"/>
      <c r="F1243" s="7"/>
      <c r="G1243" s="7"/>
      <c r="H1243" s="13"/>
      <c r="I1243" s="257"/>
      <c r="J1243" s="881"/>
      <c r="K1243" s="881"/>
      <c r="L1243" s="882"/>
      <c r="M1243" s="642"/>
      <c r="N1243" s="642"/>
      <c r="O1243" s="648"/>
      <c r="P1243" s="695"/>
      <c r="Q1243" s="645"/>
      <c r="R1243" s="645"/>
      <c r="S1243" s="694"/>
      <c r="T1243" s="694"/>
      <c r="U1243" s="694"/>
    </row>
    <row r="1244" spans="1:21" x14ac:dyDescent="0.25">
      <c r="A1244" s="8">
        <v>904</v>
      </c>
      <c r="B1244" s="144"/>
      <c r="C1244" s="144"/>
      <c r="D1244" s="18"/>
      <c r="E1244" s="92"/>
      <c r="F1244" s="7"/>
      <c r="G1244" s="7"/>
      <c r="H1244" s="13"/>
      <c r="I1244" s="257"/>
      <c r="J1244" s="881"/>
      <c r="K1244" s="881"/>
      <c r="L1244" s="882"/>
      <c r="M1244" s="642"/>
      <c r="N1244" s="642"/>
      <c r="O1244" s="648"/>
      <c r="P1244" s="695"/>
      <c r="Q1244" s="645"/>
      <c r="R1244" s="645"/>
      <c r="S1244" s="694"/>
      <c r="T1244" s="694"/>
      <c r="U1244" s="694"/>
    </row>
    <row r="1245" spans="1:21" x14ac:dyDescent="0.25">
      <c r="A1245" s="6">
        <v>905</v>
      </c>
      <c r="B1245" s="144"/>
      <c r="C1245" s="144"/>
      <c r="D1245" s="18"/>
      <c r="E1245" s="92"/>
      <c r="F1245" s="7"/>
      <c r="G1245" s="7"/>
      <c r="H1245" s="13"/>
      <c r="I1245" s="257"/>
      <c r="J1245" s="881"/>
      <c r="K1245" s="881"/>
      <c r="L1245" s="882"/>
      <c r="M1245" s="642"/>
      <c r="N1245" s="642"/>
      <c r="O1245" s="648"/>
      <c r="P1245" s="695"/>
      <c r="Q1245" s="645"/>
      <c r="R1245" s="645"/>
      <c r="S1245" s="694"/>
      <c r="T1245" s="694"/>
      <c r="U1245" s="694"/>
    </row>
    <row r="1246" spans="1:21" x14ac:dyDescent="0.25">
      <c r="A1246" s="8">
        <v>906</v>
      </c>
      <c r="B1246" s="144"/>
      <c r="C1246" s="144"/>
      <c r="D1246" s="18"/>
      <c r="E1246" s="92"/>
      <c r="F1246" s="7"/>
      <c r="G1246" s="7"/>
      <c r="H1246" s="13"/>
      <c r="I1246" s="257"/>
      <c r="J1246" s="881"/>
      <c r="K1246" s="881"/>
      <c r="L1246" s="882"/>
      <c r="M1246" s="642"/>
      <c r="N1246" s="642"/>
      <c r="O1246" s="648"/>
      <c r="P1246" s="695"/>
      <c r="Q1246" s="645"/>
      <c r="R1246" s="645"/>
      <c r="S1246" s="694"/>
      <c r="T1246" s="694"/>
      <c r="U1246" s="694"/>
    </row>
    <row r="1247" spans="1:21" x14ac:dyDescent="0.25">
      <c r="A1247" s="6">
        <v>907</v>
      </c>
      <c r="B1247" s="144"/>
      <c r="C1247" s="144"/>
      <c r="D1247" s="18"/>
      <c r="E1247" s="92"/>
      <c r="F1247" s="7"/>
      <c r="G1247" s="7"/>
      <c r="H1247" s="13"/>
      <c r="I1247" s="257"/>
      <c r="J1247" s="881"/>
      <c r="K1247" s="881"/>
      <c r="L1247" s="882"/>
      <c r="M1247" s="642"/>
      <c r="N1247" s="642"/>
      <c r="O1247" s="648"/>
      <c r="P1247" s="695"/>
      <c r="Q1247" s="645"/>
      <c r="R1247" s="645"/>
      <c r="S1247" s="694"/>
      <c r="T1247" s="694"/>
      <c r="U1247" s="694"/>
    </row>
    <row r="1248" spans="1:21" x14ac:dyDescent="0.25">
      <c r="A1248" s="8">
        <v>908</v>
      </c>
      <c r="B1248" s="144"/>
      <c r="C1248" s="144"/>
      <c r="D1248" s="18"/>
      <c r="E1248" s="92"/>
      <c r="F1248" s="7"/>
      <c r="G1248" s="7"/>
      <c r="H1248" s="13"/>
      <c r="I1248" s="257"/>
      <c r="J1248" s="881"/>
      <c r="K1248" s="881"/>
      <c r="L1248" s="882"/>
      <c r="M1248" s="642"/>
      <c r="N1248" s="642"/>
      <c r="O1248" s="648"/>
      <c r="P1248" s="695"/>
      <c r="Q1248" s="645"/>
      <c r="R1248" s="645"/>
      <c r="S1248" s="694"/>
      <c r="T1248" s="694"/>
      <c r="U1248" s="694"/>
    </row>
    <row r="1249" spans="1:21" x14ac:dyDescent="0.25">
      <c r="A1249" s="6">
        <v>909</v>
      </c>
      <c r="B1249" s="144"/>
      <c r="C1249" s="144"/>
      <c r="D1249" s="18"/>
      <c r="E1249" s="92"/>
      <c r="F1249" s="7"/>
      <c r="G1249" s="7"/>
      <c r="H1249" s="13"/>
      <c r="I1249" s="257"/>
      <c r="J1249" s="881"/>
      <c r="K1249" s="881"/>
      <c r="L1249" s="882"/>
      <c r="M1249" s="642"/>
      <c r="N1249" s="642"/>
      <c r="O1249" s="648"/>
      <c r="P1249" s="695"/>
      <c r="Q1249" s="645"/>
      <c r="R1249" s="645"/>
      <c r="S1249" s="694"/>
      <c r="T1249" s="694"/>
      <c r="U1249" s="694"/>
    </row>
    <row r="1250" spans="1:21" x14ac:dyDescent="0.25">
      <c r="A1250" s="8">
        <v>910</v>
      </c>
      <c r="B1250" s="144"/>
      <c r="C1250" s="144"/>
      <c r="D1250" s="18"/>
      <c r="E1250" s="92"/>
      <c r="F1250" s="7"/>
      <c r="G1250" s="7"/>
      <c r="H1250" s="13"/>
      <c r="I1250" s="257"/>
      <c r="J1250" s="881"/>
      <c r="K1250" s="881"/>
      <c r="L1250" s="882"/>
      <c r="M1250" s="642"/>
      <c r="N1250" s="642"/>
      <c r="O1250" s="648"/>
      <c r="P1250" s="695"/>
      <c r="Q1250" s="645"/>
      <c r="R1250" s="645"/>
      <c r="S1250" s="694"/>
      <c r="T1250" s="694"/>
      <c r="U1250" s="694"/>
    </row>
    <row r="1251" spans="1:21" x14ac:dyDescent="0.25">
      <c r="A1251" s="6">
        <v>911</v>
      </c>
      <c r="B1251" s="144"/>
      <c r="C1251" s="144"/>
      <c r="D1251" s="18"/>
      <c r="E1251" s="92"/>
      <c r="F1251" s="7"/>
      <c r="G1251" s="7"/>
      <c r="H1251" s="13"/>
      <c r="I1251" s="257"/>
      <c r="J1251" s="881"/>
      <c r="K1251" s="881"/>
      <c r="L1251" s="882"/>
      <c r="M1251" s="642"/>
      <c r="N1251" s="642"/>
      <c r="O1251" s="648"/>
      <c r="P1251" s="695"/>
      <c r="Q1251" s="645"/>
      <c r="R1251" s="645"/>
      <c r="S1251" s="694"/>
      <c r="T1251" s="694"/>
      <c r="U1251" s="694"/>
    </row>
    <row r="1252" spans="1:21" x14ac:dyDescent="0.25">
      <c r="A1252" s="8">
        <v>912</v>
      </c>
      <c r="B1252" s="144"/>
      <c r="C1252" s="144"/>
      <c r="D1252" s="18"/>
      <c r="E1252" s="92"/>
      <c r="F1252" s="7"/>
      <c r="G1252" s="7"/>
      <c r="H1252" s="13"/>
      <c r="I1252" s="257"/>
      <c r="J1252" s="881"/>
      <c r="K1252" s="881"/>
      <c r="L1252" s="882"/>
      <c r="M1252" s="642"/>
      <c r="N1252" s="642"/>
      <c r="O1252" s="648"/>
      <c r="P1252" s="695"/>
      <c r="Q1252" s="645"/>
      <c r="R1252" s="645"/>
      <c r="S1252" s="694"/>
      <c r="T1252" s="694"/>
      <c r="U1252" s="694"/>
    </row>
    <row r="1253" spans="1:21" x14ac:dyDescent="0.25">
      <c r="A1253" s="6">
        <v>913</v>
      </c>
      <c r="B1253" s="144"/>
      <c r="C1253" s="144"/>
      <c r="D1253" s="18"/>
      <c r="E1253" s="92"/>
      <c r="F1253" s="7"/>
      <c r="G1253" s="7"/>
      <c r="H1253" s="13"/>
      <c r="I1253" s="257"/>
      <c r="J1253" s="881"/>
      <c r="K1253" s="881"/>
      <c r="L1253" s="882"/>
      <c r="M1253" s="642"/>
      <c r="N1253" s="642"/>
      <c r="O1253" s="648"/>
      <c r="P1253" s="695"/>
      <c r="Q1253" s="645"/>
      <c r="R1253" s="645"/>
      <c r="S1253" s="694"/>
      <c r="T1253" s="694"/>
      <c r="U1253" s="694"/>
    </row>
    <row r="1254" spans="1:21" x14ac:dyDescent="0.25">
      <c r="A1254" s="8">
        <v>914</v>
      </c>
      <c r="B1254" s="144"/>
      <c r="C1254" s="144"/>
      <c r="D1254" s="18"/>
      <c r="E1254" s="92"/>
      <c r="F1254" s="7"/>
      <c r="G1254" s="7"/>
      <c r="H1254" s="13"/>
      <c r="I1254" s="257"/>
      <c r="J1254" s="881"/>
      <c r="K1254" s="881"/>
      <c r="L1254" s="882"/>
      <c r="M1254" s="642"/>
      <c r="N1254" s="642"/>
      <c r="O1254" s="648"/>
      <c r="P1254" s="695"/>
      <c r="Q1254" s="645"/>
      <c r="R1254" s="645"/>
      <c r="S1254" s="694"/>
      <c r="T1254" s="694"/>
      <c r="U1254" s="694"/>
    </row>
    <row r="1255" spans="1:21" x14ac:dyDescent="0.25">
      <c r="A1255" s="6">
        <v>915</v>
      </c>
      <c r="B1255" s="144"/>
      <c r="C1255" s="144"/>
      <c r="D1255" s="18"/>
      <c r="E1255" s="92"/>
      <c r="F1255" s="7"/>
      <c r="G1255" s="7"/>
      <c r="H1255" s="13"/>
      <c r="I1255" s="257"/>
      <c r="J1255" s="881"/>
      <c r="K1255" s="881"/>
      <c r="L1255" s="882"/>
      <c r="M1255" s="642"/>
      <c r="N1255" s="642"/>
      <c r="O1255" s="648"/>
      <c r="P1255" s="695"/>
      <c r="Q1255" s="645"/>
      <c r="R1255" s="645"/>
      <c r="S1255" s="694"/>
      <c r="T1255" s="694"/>
      <c r="U1255" s="694"/>
    </row>
    <row r="1256" spans="1:21" x14ac:dyDescent="0.25">
      <c r="A1256" s="8">
        <v>916</v>
      </c>
      <c r="B1256" s="144"/>
      <c r="C1256" s="144"/>
      <c r="D1256" s="18"/>
      <c r="E1256" s="92"/>
      <c r="F1256" s="7"/>
      <c r="G1256" s="7"/>
      <c r="H1256" s="13"/>
      <c r="I1256" s="257"/>
      <c r="J1256" s="881"/>
      <c r="K1256" s="881"/>
      <c r="L1256" s="882"/>
      <c r="M1256" s="642"/>
      <c r="N1256" s="642"/>
      <c r="O1256" s="648"/>
      <c r="P1256" s="695"/>
      <c r="Q1256" s="645"/>
      <c r="R1256" s="645"/>
      <c r="S1256" s="694"/>
      <c r="T1256" s="694"/>
      <c r="U1256" s="694"/>
    </row>
    <row r="1257" spans="1:21" x14ac:dyDescent="0.25">
      <c r="A1257" s="6">
        <v>917</v>
      </c>
      <c r="B1257" s="144"/>
      <c r="C1257" s="144"/>
      <c r="D1257" s="18"/>
      <c r="E1257" s="92"/>
      <c r="F1257" s="7"/>
      <c r="G1257" s="7"/>
      <c r="H1257" s="13"/>
      <c r="I1257" s="257"/>
      <c r="J1257" s="881"/>
      <c r="K1257" s="881"/>
      <c r="L1257" s="882"/>
      <c r="M1257" s="642"/>
      <c r="N1257" s="642"/>
      <c r="O1257" s="648"/>
      <c r="P1257" s="695"/>
      <c r="Q1257" s="645"/>
      <c r="R1257" s="645"/>
      <c r="S1257" s="694"/>
      <c r="T1257" s="694"/>
      <c r="U1257" s="694"/>
    </row>
    <row r="1258" spans="1:21" x14ac:dyDescent="0.25">
      <c r="A1258" s="8">
        <v>918</v>
      </c>
      <c r="B1258" s="144"/>
      <c r="C1258" s="144"/>
      <c r="D1258" s="18"/>
      <c r="E1258" s="92"/>
      <c r="F1258" s="7"/>
      <c r="G1258" s="7"/>
      <c r="H1258" s="13"/>
      <c r="I1258" s="257"/>
      <c r="J1258" s="881"/>
      <c r="K1258" s="881"/>
      <c r="L1258" s="882"/>
      <c r="M1258" s="642"/>
      <c r="N1258" s="642"/>
      <c r="O1258" s="648"/>
      <c r="P1258" s="695"/>
      <c r="Q1258" s="645"/>
      <c r="R1258" s="645"/>
      <c r="S1258" s="694"/>
      <c r="T1258" s="694"/>
      <c r="U1258" s="694"/>
    </row>
    <row r="1259" spans="1:21" x14ac:dyDescent="0.25">
      <c r="A1259" s="6">
        <v>919</v>
      </c>
      <c r="B1259" s="144"/>
      <c r="C1259" s="144"/>
      <c r="D1259" s="18"/>
      <c r="E1259" s="92"/>
      <c r="F1259" s="7"/>
      <c r="G1259" s="7"/>
      <c r="H1259" s="13"/>
      <c r="I1259" s="257"/>
      <c r="J1259" s="881"/>
      <c r="K1259" s="881"/>
      <c r="L1259" s="882"/>
      <c r="M1259" s="642"/>
      <c r="N1259" s="642"/>
      <c r="O1259" s="648"/>
      <c r="P1259" s="695"/>
      <c r="Q1259" s="645"/>
      <c r="R1259" s="645"/>
      <c r="S1259" s="694"/>
      <c r="T1259" s="694"/>
      <c r="U1259" s="694"/>
    </row>
    <row r="1260" spans="1:21" x14ac:dyDescent="0.25">
      <c r="A1260" s="8">
        <v>920</v>
      </c>
      <c r="B1260" s="144"/>
      <c r="C1260" s="144"/>
      <c r="D1260" s="18"/>
      <c r="E1260" s="92"/>
      <c r="F1260" s="7"/>
      <c r="G1260" s="7"/>
      <c r="H1260" s="13"/>
      <c r="I1260" s="257"/>
      <c r="J1260" s="881"/>
      <c r="K1260" s="881"/>
      <c r="L1260" s="882"/>
      <c r="M1260" s="642"/>
      <c r="N1260" s="642"/>
      <c r="O1260" s="648"/>
      <c r="P1260" s="695"/>
      <c r="Q1260" s="645"/>
      <c r="R1260" s="645"/>
      <c r="S1260" s="694"/>
      <c r="T1260" s="694"/>
      <c r="U1260" s="694"/>
    </row>
    <row r="1261" spans="1:21" x14ac:dyDescent="0.25">
      <c r="A1261" s="6">
        <v>921</v>
      </c>
      <c r="B1261" s="144"/>
      <c r="C1261" s="144"/>
      <c r="D1261" s="18"/>
      <c r="E1261" s="92"/>
      <c r="F1261" s="7"/>
      <c r="G1261" s="7"/>
      <c r="H1261" s="13"/>
      <c r="I1261" s="257"/>
      <c r="J1261" s="881"/>
      <c r="K1261" s="881"/>
      <c r="L1261" s="882"/>
      <c r="M1261" s="642"/>
      <c r="N1261" s="642"/>
      <c r="O1261" s="648"/>
      <c r="P1261" s="695"/>
      <c r="Q1261" s="645"/>
      <c r="R1261" s="645"/>
      <c r="S1261" s="694"/>
      <c r="T1261" s="694"/>
      <c r="U1261" s="694"/>
    </row>
    <row r="1262" spans="1:21" x14ac:dyDescent="0.25">
      <c r="A1262" s="8">
        <v>922</v>
      </c>
      <c r="B1262" s="144"/>
      <c r="C1262" s="144"/>
      <c r="D1262" s="18"/>
      <c r="E1262" s="92"/>
      <c r="F1262" s="7"/>
      <c r="G1262" s="7"/>
      <c r="H1262" s="13"/>
      <c r="I1262" s="257"/>
      <c r="J1262" s="881"/>
      <c r="K1262" s="881"/>
      <c r="L1262" s="882"/>
      <c r="M1262" s="642"/>
      <c r="N1262" s="642"/>
      <c r="O1262" s="648"/>
      <c r="P1262" s="695"/>
      <c r="Q1262" s="645"/>
      <c r="R1262" s="645"/>
      <c r="S1262" s="694"/>
      <c r="T1262" s="694"/>
      <c r="U1262" s="694"/>
    </row>
    <row r="1263" spans="1:21" x14ac:dyDescent="0.25">
      <c r="A1263" s="6">
        <v>923</v>
      </c>
      <c r="B1263" s="144"/>
      <c r="C1263" s="144"/>
      <c r="D1263" s="18"/>
      <c r="E1263" s="92"/>
      <c r="F1263" s="7"/>
      <c r="G1263" s="7"/>
      <c r="H1263" s="13"/>
      <c r="I1263" s="257"/>
      <c r="J1263" s="881"/>
      <c r="K1263" s="881"/>
      <c r="L1263" s="882"/>
      <c r="M1263" s="642"/>
      <c r="N1263" s="642"/>
      <c r="O1263" s="648"/>
      <c r="P1263" s="695"/>
      <c r="Q1263" s="645"/>
      <c r="R1263" s="645"/>
      <c r="S1263" s="694"/>
      <c r="T1263" s="694"/>
      <c r="U1263" s="694"/>
    </row>
    <row r="1264" spans="1:21" x14ac:dyDescent="0.25">
      <c r="A1264" s="8">
        <v>924</v>
      </c>
      <c r="B1264" s="144"/>
      <c r="C1264" s="144"/>
      <c r="D1264" s="18"/>
      <c r="E1264" s="92"/>
      <c r="F1264" s="7"/>
      <c r="G1264" s="7"/>
      <c r="H1264" s="13"/>
      <c r="I1264" s="257"/>
      <c r="J1264" s="881"/>
      <c r="K1264" s="881"/>
      <c r="L1264" s="882"/>
      <c r="M1264" s="642"/>
      <c r="N1264" s="642"/>
      <c r="O1264" s="648"/>
      <c r="P1264" s="695"/>
      <c r="Q1264" s="645"/>
      <c r="R1264" s="645"/>
      <c r="S1264" s="694"/>
      <c r="T1264" s="694"/>
      <c r="U1264" s="694"/>
    </row>
    <row r="1265" spans="1:21" x14ac:dyDescent="0.25">
      <c r="A1265" s="6">
        <v>925</v>
      </c>
      <c r="B1265" s="144"/>
      <c r="C1265" s="144"/>
      <c r="D1265" s="18"/>
      <c r="E1265" s="92"/>
      <c r="F1265" s="7"/>
      <c r="G1265" s="7"/>
      <c r="H1265" s="13"/>
      <c r="I1265" s="257"/>
      <c r="J1265" s="881"/>
      <c r="K1265" s="881"/>
      <c r="L1265" s="882"/>
      <c r="M1265" s="642"/>
      <c r="N1265" s="642"/>
      <c r="O1265" s="648"/>
      <c r="P1265" s="695"/>
      <c r="Q1265" s="645"/>
      <c r="R1265" s="645"/>
      <c r="S1265" s="694"/>
      <c r="T1265" s="694"/>
      <c r="U1265" s="694"/>
    </row>
    <row r="1266" spans="1:21" x14ac:dyDescent="0.25">
      <c r="A1266" s="8">
        <v>926</v>
      </c>
      <c r="B1266" s="144"/>
      <c r="C1266" s="144"/>
      <c r="D1266" s="18"/>
      <c r="E1266" s="92"/>
      <c r="F1266" s="7"/>
      <c r="G1266" s="7"/>
      <c r="H1266" s="13"/>
      <c r="I1266" s="257"/>
      <c r="J1266" s="881"/>
      <c r="K1266" s="881"/>
      <c r="L1266" s="882"/>
      <c r="M1266" s="642"/>
      <c r="N1266" s="642"/>
      <c r="O1266" s="648"/>
      <c r="P1266" s="695"/>
      <c r="Q1266" s="645"/>
      <c r="R1266" s="645"/>
      <c r="S1266" s="694"/>
      <c r="T1266" s="694"/>
      <c r="U1266" s="694"/>
    </row>
    <row r="1267" spans="1:21" x14ac:dyDescent="0.25">
      <c r="A1267" s="6">
        <v>927</v>
      </c>
      <c r="B1267" s="144"/>
      <c r="C1267" s="144"/>
      <c r="D1267" s="18"/>
      <c r="E1267" s="92"/>
      <c r="F1267" s="7"/>
      <c r="G1267" s="7"/>
      <c r="H1267" s="13"/>
      <c r="I1267" s="257"/>
      <c r="J1267" s="881"/>
      <c r="K1267" s="881"/>
      <c r="L1267" s="882"/>
      <c r="M1267" s="642"/>
      <c r="N1267" s="642"/>
      <c r="O1267" s="648"/>
      <c r="P1267" s="695"/>
      <c r="Q1267" s="645"/>
      <c r="R1267" s="645"/>
      <c r="S1267" s="694"/>
      <c r="T1267" s="694"/>
      <c r="U1267" s="694"/>
    </row>
    <row r="1268" spans="1:21" x14ac:dyDescent="0.25">
      <c r="A1268" s="8">
        <v>928</v>
      </c>
      <c r="B1268" s="144"/>
      <c r="C1268" s="144"/>
      <c r="D1268" s="18"/>
      <c r="E1268" s="92"/>
      <c r="F1268" s="7"/>
      <c r="G1268" s="7"/>
      <c r="H1268" s="13"/>
      <c r="I1268" s="257"/>
      <c r="J1268" s="881"/>
      <c r="K1268" s="881"/>
      <c r="L1268" s="882"/>
      <c r="M1268" s="642"/>
      <c r="N1268" s="642"/>
      <c r="O1268" s="648"/>
      <c r="P1268" s="695"/>
      <c r="Q1268" s="645"/>
      <c r="R1268" s="645"/>
      <c r="S1268" s="694"/>
      <c r="T1268" s="694"/>
      <c r="U1268" s="694"/>
    </row>
    <row r="1269" spans="1:21" x14ac:dyDescent="0.25">
      <c r="A1269" s="6">
        <v>929</v>
      </c>
      <c r="B1269" s="144"/>
      <c r="C1269" s="144"/>
      <c r="D1269" s="18"/>
      <c r="E1269" s="92"/>
      <c r="F1269" s="7"/>
      <c r="G1269" s="7"/>
      <c r="H1269" s="13"/>
      <c r="I1269" s="257"/>
      <c r="J1269" s="881"/>
      <c r="K1269" s="881"/>
      <c r="L1269" s="882"/>
      <c r="M1269" s="642"/>
      <c r="N1269" s="642"/>
      <c r="O1269" s="648"/>
      <c r="P1269" s="695"/>
      <c r="Q1269" s="645"/>
      <c r="R1269" s="645"/>
      <c r="S1269" s="694"/>
      <c r="T1269" s="694"/>
      <c r="U1269" s="694"/>
    </row>
    <row r="1270" spans="1:21" x14ac:dyDescent="0.25">
      <c r="A1270" s="8">
        <v>930</v>
      </c>
      <c r="B1270" s="144"/>
      <c r="C1270" s="144"/>
      <c r="D1270" s="18"/>
      <c r="E1270" s="92"/>
      <c r="F1270" s="7"/>
      <c r="G1270" s="7"/>
      <c r="H1270" s="13"/>
      <c r="I1270" s="257"/>
      <c r="J1270" s="881"/>
      <c r="K1270" s="881"/>
      <c r="L1270" s="882"/>
      <c r="M1270" s="642"/>
      <c r="N1270" s="642"/>
      <c r="O1270" s="648"/>
      <c r="P1270" s="695"/>
      <c r="Q1270" s="645"/>
      <c r="R1270" s="645"/>
      <c r="S1270" s="694"/>
      <c r="T1270" s="694"/>
      <c r="U1270" s="694"/>
    </row>
    <row r="1271" spans="1:21" x14ac:dyDescent="0.25">
      <c r="A1271" s="6">
        <v>931</v>
      </c>
      <c r="B1271" s="144"/>
      <c r="C1271" s="144"/>
      <c r="D1271" s="18"/>
      <c r="E1271" s="92"/>
      <c r="F1271" s="7"/>
      <c r="G1271" s="7"/>
      <c r="H1271" s="13"/>
      <c r="I1271" s="257"/>
      <c r="J1271" s="881"/>
      <c r="K1271" s="881"/>
      <c r="L1271" s="882"/>
      <c r="M1271" s="642"/>
      <c r="N1271" s="642"/>
      <c r="O1271" s="648"/>
      <c r="P1271" s="695"/>
      <c r="Q1271" s="645"/>
      <c r="R1271" s="645"/>
      <c r="S1271" s="694"/>
      <c r="T1271" s="694"/>
      <c r="U1271" s="694"/>
    </row>
    <row r="1272" spans="1:21" x14ac:dyDescent="0.25">
      <c r="A1272" s="8">
        <v>932</v>
      </c>
      <c r="B1272" s="144"/>
      <c r="C1272" s="144"/>
      <c r="D1272" s="18"/>
      <c r="E1272" s="92"/>
      <c r="F1272" s="7"/>
      <c r="G1272" s="7"/>
      <c r="H1272" s="13"/>
      <c r="I1272" s="257"/>
      <c r="J1272" s="881"/>
      <c r="K1272" s="881"/>
      <c r="L1272" s="882"/>
      <c r="M1272" s="642"/>
      <c r="N1272" s="642"/>
      <c r="O1272" s="648"/>
      <c r="P1272" s="695"/>
      <c r="Q1272" s="645"/>
      <c r="R1272" s="645"/>
      <c r="S1272" s="694"/>
      <c r="T1272" s="694"/>
      <c r="U1272" s="694"/>
    </row>
    <row r="1273" spans="1:21" x14ac:dyDescent="0.25">
      <c r="A1273" s="6">
        <v>933</v>
      </c>
      <c r="B1273" s="144"/>
      <c r="C1273" s="144"/>
      <c r="D1273" s="18"/>
      <c r="E1273" s="92"/>
      <c r="F1273" s="7"/>
      <c r="G1273" s="7"/>
      <c r="H1273" s="13"/>
      <c r="I1273" s="257"/>
      <c r="J1273" s="881"/>
      <c r="K1273" s="881"/>
      <c r="L1273" s="882"/>
      <c r="M1273" s="642"/>
      <c r="N1273" s="642"/>
      <c r="O1273" s="648"/>
      <c r="P1273" s="695"/>
      <c r="Q1273" s="645"/>
      <c r="R1273" s="645"/>
      <c r="S1273" s="694"/>
      <c r="T1273" s="694"/>
      <c r="U1273" s="694"/>
    </row>
    <row r="1274" spans="1:21" x14ac:dyDescent="0.25">
      <c r="A1274" s="8">
        <v>934</v>
      </c>
      <c r="B1274" s="144"/>
      <c r="C1274" s="144"/>
      <c r="D1274" s="18"/>
      <c r="E1274" s="92"/>
      <c r="F1274" s="7"/>
      <c r="G1274" s="7"/>
      <c r="H1274" s="13"/>
      <c r="I1274" s="257"/>
      <c r="J1274" s="881"/>
      <c r="K1274" s="881"/>
      <c r="L1274" s="882"/>
      <c r="M1274" s="642"/>
      <c r="N1274" s="642"/>
      <c r="O1274" s="648"/>
      <c r="P1274" s="695"/>
      <c r="Q1274" s="645"/>
      <c r="R1274" s="645"/>
      <c r="S1274" s="694"/>
      <c r="T1274" s="694"/>
      <c r="U1274" s="694"/>
    </row>
    <row r="1275" spans="1:21" x14ac:dyDescent="0.25">
      <c r="A1275" s="6">
        <v>935</v>
      </c>
      <c r="B1275" s="144"/>
      <c r="C1275" s="144"/>
      <c r="D1275" s="18"/>
      <c r="E1275" s="92"/>
      <c r="F1275" s="7"/>
      <c r="G1275" s="7"/>
      <c r="H1275" s="13"/>
      <c r="I1275" s="257"/>
      <c r="J1275" s="881"/>
      <c r="K1275" s="881"/>
      <c r="L1275" s="882"/>
      <c r="M1275" s="642"/>
      <c r="N1275" s="642"/>
      <c r="O1275" s="648"/>
      <c r="P1275" s="695"/>
      <c r="Q1275" s="645"/>
      <c r="R1275" s="645"/>
      <c r="S1275" s="694"/>
      <c r="T1275" s="694"/>
      <c r="U1275" s="694"/>
    </row>
    <row r="1276" spans="1:21" x14ac:dyDescent="0.25">
      <c r="A1276" s="8">
        <v>936</v>
      </c>
      <c r="B1276" s="144"/>
      <c r="C1276" s="144"/>
      <c r="D1276" s="18"/>
      <c r="E1276" s="92"/>
      <c r="F1276" s="7"/>
      <c r="G1276" s="7"/>
      <c r="H1276" s="13"/>
      <c r="I1276" s="257"/>
      <c r="J1276" s="881"/>
      <c r="K1276" s="881"/>
      <c r="L1276" s="882"/>
      <c r="M1276" s="642"/>
      <c r="N1276" s="642"/>
      <c r="O1276" s="648"/>
      <c r="P1276" s="695"/>
      <c r="Q1276" s="645"/>
      <c r="R1276" s="645"/>
      <c r="S1276" s="694"/>
      <c r="T1276" s="694"/>
      <c r="U1276" s="694"/>
    </row>
    <row r="1277" spans="1:21" x14ac:dyDescent="0.25">
      <c r="A1277" s="6">
        <v>937</v>
      </c>
      <c r="B1277" s="144"/>
      <c r="C1277" s="144"/>
      <c r="D1277" s="18"/>
      <c r="E1277" s="92"/>
      <c r="F1277" s="7"/>
      <c r="G1277" s="7"/>
      <c r="H1277" s="13"/>
      <c r="I1277" s="257"/>
      <c r="J1277" s="881"/>
      <c r="K1277" s="881"/>
      <c r="L1277" s="882"/>
      <c r="M1277" s="642"/>
      <c r="N1277" s="642"/>
      <c r="O1277" s="648"/>
      <c r="P1277" s="695"/>
      <c r="Q1277" s="645"/>
      <c r="R1277" s="645"/>
      <c r="S1277" s="694"/>
      <c r="T1277" s="694"/>
      <c r="U1277" s="694"/>
    </row>
    <row r="1278" spans="1:21" x14ac:dyDescent="0.25">
      <c r="A1278" s="8">
        <v>938</v>
      </c>
      <c r="B1278" s="144"/>
      <c r="C1278" s="144"/>
      <c r="D1278" s="18"/>
      <c r="E1278" s="92"/>
      <c r="F1278" s="7"/>
      <c r="G1278" s="7"/>
      <c r="H1278" s="13"/>
      <c r="I1278" s="257"/>
      <c r="J1278" s="881"/>
      <c r="K1278" s="881"/>
      <c r="L1278" s="882"/>
      <c r="M1278" s="642"/>
      <c r="N1278" s="642"/>
      <c r="O1278" s="648"/>
      <c r="P1278" s="695"/>
      <c r="Q1278" s="645"/>
      <c r="R1278" s="645"/>
      <c r="S1278" s="694"/>
      <c r="T1278" s="694"/>
      <c r="U1278" s="694"/>
    </row>
    <row r="1279" spans="1:21" x14ac:dyDescent="0.25">
      <c r="A1279" s="6">
        <v>939</v>
      </c>
      <c r="B1279" s="144"/>
      <c r="C1279" s="144"/>
      <c r="D1279" s="18"/>
      <c r="E1279" s="92"/>
      <c r="F1279" s="7"/>
      <c r="G1279" s="7"/>
      <c r="H1279" s="13"/>
      <c r="I1279" s="257"/>
      <c r="J1279" s="881"/>
      <c r="K1279" s="881"/>
      <c r="L1279" s="882"/>
      <c r="M1279" s="642"/>
      <c r="N1279" s="642"/>
      <c r="O1279" s="648"/>
      <c r="P1279" s="695"/>
      <c r="Q1279" s="645"/>
      <c r="R1279" s="645"/>
      <c r="S1279" s="694"/>
      <c r="T1279" s="694"/>
      <c r="U1279" s="694"/>
    </row>
    <row r="1280" spans="1:21" x14ac:dyDescent="0.25">
      <c r="A1280" s="8">
        <v>940</v>
      </c>
      <c r="B1280" s="144"/>
      <c r="C1280" s="144"/>
      <c r="D1280" s="18"/>
      <c r="E1280" s="92"/>
      <c r="F1280" s="7"/>
      <c r="G1280" s="7"/>
      <c r="H1280" s="13"/>
      <c r="I1280" s="257"/>
      <c r="J1280" s="881"/>
      <c r="K1280" s="881"/>
      <c r="L1280" s="882"/>
      <c r="M1280" s="642"/>
      <c r="N1280" s="642"/>
      <c r="O1280" s="648"/>
      <c r="P1280" s="695"/>
      <c r="Q1280" s="645"/>
      <c r="R1280" s="645"/>
      <c r="S1280" s="694"/>
      <c r="T1280" s="694"/>
      <c r="U1280" s="694"/>
    </row>
    <row r="1281" spans="1:21" x14ac:dyDescent="0.25">
      <c r="A1281" s="6">
        <v>941</v>
      </c>
      <c r="B1281" s="144"/>
      <c r="C1281" s="144"/>
      <c r="D1281" s="18"/>
      <c r="E1281" s="92"/>
      <c r="F1281" s="7"/>
      <c r="G1281" s="7"/>
      <c r="H1281" s="13"/>
      <c r="I1281" s="257"/>
      <c r="J1281" s="881"/>
      <c r="K1281" s="881"/>
      <c r="L1281" s="882"/>
      <c r="M1281" s="642"/>
      <c r="N1281" s="642"/>
      <c r="O1281" s="648"/>
      <c r="P1281" s="695"/>
      <c r="Q1281" s="645"/>
      <c r="R1281" s="645"/>
      <c r="S1281" s="694"/>
      <c r="T1281" s="694"/>
      <c r="U1281" s="694"/>
    </row>
    <row r="1282" spans="1:21" x14ac:dyDescent="0.25">
      <c r="A1282" s="8">
        <v>942</v>
      </c>
      <c r="B1282" s="144"/>
      <c r="C1282" s="144"/>
      <c r="D1282" s="18"/>
      <c r="E1282" s="92"/>
      <c r="F1282" s="7"/>
      <c r="G1282" s="7"/>
      <c r="H1282" s="13"/>
      <c r="I1282" s="257"/>
      <c r="J1282" s="881"/>
      <c r="K1282" s="881"/>
      <c r="L1282" s="882"/>
      <c r="M1282" s="642"/>
      <c r="N1282" s="642"/>
      <c r="O1282" s="648"/>
      <c r="P1282" s="695"/>
      <c r="Q1282" s="645"/>
      <c r="R1282" s="645"/>
      <c r="S1282" s="694"/>
      <c r="T1282" s="694"/>
      <c r="U1282" s="694"/>
    </row>
    <row r="1283" spans="1:21" x14ac:dyDescent="0.25">
      <c r="A1283" s="6">
        <v>943</v>
      </c>
      <c r="B1283" s="144"/>
      <c r="C1283" s="144"/>
      <c r="D1283" s="18"/>
      <c r="E1283" s="92"/>
      <c r="F1283" s="7"/>
      <c r="G1283" s="7"/>
      <c r="H1283" s="13"/>
      <c r="I1283" s="257"/>
      <c r="J1283" s="881"/>
      <c r="K1283" s="881"/>
      <c r="L1283" s="882"/>
      <c r="M1283" s="642"/>
      <c r="N1283" s="642"/>
      <c r="O1283" s="648"/>
      <c r="P1283" s="695"/>
      <c r="Q1283" s="645"/>
      <c r="R1283" s="645"/>
      <c r="S1283" s="694"/>
      <c r="T1283" s="694"/>
      <c r="U1283" s="694"/>
    </row>
    <row r="1284" spans="1:21" x14ac:dyDescent="0.25">
      <c r="A1284" s="8">
        <v>944</v>
      </c>
      <c r="B1284" s="144"/>
      <c r="C1284" s="144"/>
      <c r="D1284" s="18"/>
      <c r="E1284" s="92"/>
      <c r="F1284" s="7"/>
      <c r="G1284" s="7"/>
      <c r="H1284" s="13"/>
      <c r="I1284" s="257"/>
      <c r="J1284" s="881"/>
      <c r="K1284" s="881"/>
      <c r="L1284" s="882"/>
      <c r="M1284" s="642"/>
      <c r="N1284" s="642"/>
      <c r="O1284" s="648"/>
      <c r="P1284" s="695"/>
      <c r="Q1284" s="645"/>
      <c r="R1284" s="645"/>
      <c r="S1284" s="694"/>
      <c r="T1284" s="694"/>
      <c r="U1284" s="694"/>
    </row>
    <row r="1285" spans="1:21" x14ac:dyDescent="0.25">
      <c r="A1285" s="6">
        <v>945</v>
      </c>
      <c r="B1285" s="144"/>
      <c r="C1285" s="144"/>
      <c r="D1285" s="18"/>
      <c r="E1285" s="92"/>
      <c r="F1285" s="7"/>
      <c r="G1285" s="7"/>
      <c r="H1285" s="13"/>
      <c r="I1285" s="257"/>
      <c r="J1285" s="881"/>
      <c r="K1285" s="881"/>
      <c r="L1285" s="882"/>
      <c r="M1285" s="642"/>
      <c r="N1285" s="642"/>
      <c r="O1285" s="648"/>
      <c r="P1285" s="695"/>
      <c r="Q1285" s="645"/>
      <c r="R1285" s="645"/>
      <c r="S1285" s="694"/>
      <c r="T1285" s="694"/>
      <c r="U1285" s="694"/>
    </row>
    <row r="1286" spans="1:21" x14ac:dyDescent="0.25">
      <c r="A1286" s="8">
        <v>946</v>
      </c>
      <c r="B1286" s="144"/>
      <c r="C1286" s="144"/>
      <c r="D1286" s="18"/>
      <c r="E1286" s="92"/>
      <c r="F1286" s="7"/>
      <c r="G1286" s="7"/>
      <c r="H1286" s="13"/>
      <c r="I1286" s="257"/>
      <c r="J1286" s="881"/>
      <c r="K1286" s="881"/>
      <c r="L1286" s="882"/>
      <c r="M1286" s="642"/>
      <c r="N1286" s="642"/>
      <c r="O1286" s="648"/>
      <c r="P1286" s="695"/>
      <c r="Q1286" s="645"/>
      <c r="R1286" s="645"/>
      <c r="S1286" s="694"/>
      <c r="T1286" s="694"/>
      <c r="U1286" s="694"/>
    </row>
    <row r="1287" spans="1:21" x14ac:dyDescent="0.25">
      <c r="A1287" s="6">
        <v>947</v>
      </c>
      <c r="B1287" s="144"/>
      <c r="C1287" s="144"/>
      <c r="D1287" s="18"/>
      <c r="E1287" s="92"/>
      <c r="F1287" s="7"/>
      <c r="G1287" s="7"/>
      <c r="H1287" s="13"/>
      <c r="I1287" s="257"/>
      <c r="J1287" s="881"/>
      <c r="K1287" s="881"/>
      <c r="L1287" s="882"/>
      <c r="M1287" s="642"/>
      <c r="N1287" s="642"/>
      <c r="O1287" s="648"/>
      <c r="P1287" s="695"/>
      <c r="Q1287" s="645"/>
      <c r="R1287" s="645"/>
      <c r="S1287" s="694"/>
      <c r="T1287" s="694"/>
      <c r="U1287" s="694"/>
    </row>
    <row r="1288" spans="1:21" x14ac:dyDescent="0.25">
      <c r="A1288" s="8">
        <v>948</v>
      </c>
      <c r="B1288" s="144"/>
      <c r="C1288" s="144"/>
      <c r="D1288" s="18"/>
      <c r="E1288" s="92"/>
      <c r="F1288" s="7"/>
      <c r="G1288" s="7"/>
      <c r="H1288" s="13"/>
      <c r="I1288" s="257"/>
      <c r="J1288" s="881"/>
      <c r="K1288" s="881"/>
      <c r="L1288" s="882"/>
      <c r="M1288" s="642"/>
      <c r="N1288" s="642"/>
      <c r="O1288" s="648"/>
      <c r="P1288" s="695"/>
      <c r="Q1288" s="645"/>
      <c r="R1288" s="645"/>
      <c r="S1288" s="694"/>
      <c r="T1288" s="694"/>
      <c r="U1288" s="694"/>
    </row>
    <row r="1289" spans="1:21" x14ac:dyDescent="0.25">
      <c r="A1289" s="6">
        <v>949</v>
      </c>
      <c r="B1289" s="144"/>
      <c r="C1289" s="144"/>
      <c r="D1289" s="18"/>
      <c r="E1289" s="92"/>
      <c r="F1289" s="7"/>
      <c r="G1289" s="7"/>
      <c r="H1289" s="13"/>
      <c r="I1289" s="257"/>
      <c r="J1289" s="881"/>
      <c r="K1289" s="881"/>
      <c r="L1289" s="882"/>
      <c r="M1289" s="642"/>
      <c r="N1289" s="642"/>
      <c r="O1289" s="648"/>
      <c r="P1289" s="695"/>
      <c r="Q1289" s="645"/>
      <c r="R1289" s="645"/>
      <c r="S1289" s="694"/>
      <c r="T1289" s="694"/>
      <c r="U1289" s="694"/>
    </row>
    <row r="1290" spans="1:21" x14ac:dyDescent="0.25">
      <c r="A1290" s="8">
        <v>950</v>
      </c>
      <c r="B1290" s="144"/>
      <c r="C1290" s="144"/>
      <c r="D1290" s="18"/>
      <c r="E1290" s="92"/>
      <c r="F1290" s="7"/>
      <c r="G1290" s="7"/>
      <c r="H1290" s="13"/>
      <c r="I1290" s="257"/>
      <c r="J1290" s="881"/>
      <c r="K1290" s="881"/>
      <c r="L1290" s="882"/>
      <c r="M1290" s="642"/>
      <c r="N1290" s="642"/>
      <c r="O1290" s="648"/>
      <c r="P1290" s="695"/>
      <c r="Q1290" s="645"/>
      <c r="R1290" s="645"/>
      <c r="S1290" s="694"/>
      <c r="T1290" s="694"/>
      <c r="U1290" s="694"/>
    </row>
    <row r="1291" spans="1:21" x14ac:dyDescent="0.25">
      <c r="A1291" s="6">
        <v>951</v>
      </c>
      <c r="B1291" s="144"/>
      <c r="C1291" s="144"/>
      <c r="D1291" s="18"/>
      <c r="E1291" s="92"/>
      <c r="F1291" s="7"/>
      <c r="G1291" s="7"/>
      <c r="H1291" s="13"/>
      <c r="I1291" s="257"/>
      <c r="J1291" s="881"/>
      <c r="K1291" s="881"/>
      <c r="L1291" s="882"/>
      <c r="M1291" s="642"/>
      <c r="N1291" s="642"/>
      <c r="O1291" s="648"/>
      <c r="P1291" s="695"/>
      <c r="Q1291" s="645"/>
      <c r="R1291" s="645"/>
      <c r="S1291" s="694"/>
      <c r="T1291" s="694"/>
      <c r="U1291" s="694"/>
    </row>
    <row r="1292" spans="1:21" x14ac:dyDescent="0.25">
      <c r="A1292" s="8">
        <v>952</v>
      </c>
      <c r="B1292" s="144"/>
      <c r="C1292" s="144"/>
      <c r="D1292" s="18"/>
      <c r="E1292" s="92"/>
      <c r="F1292" s="7"/>
      <c r="G1292" s="7"/>
      <c r="H1292" s="13"/>
      <c r="I1292" s="257"/>
      <c r="J1292" s="881"/>
      <c r="K1292" s="881"/>
      <c r="L1292" s="882"/>
      <c r="M1292" s="642"/>
      <c r="N1292" s="642"/>
      <c r="O1292" s="648"/>
      <c r="P1292" s="695"/>
      <c r="Q1292" s="645"/>
      <c r="R1292" s="645"/>
      <c r="S1292" s="694"/>
      <c r="T1292" s="694"/>
      <c r="U1292" s="694"/>
    </row>
    <row r="1293" spans="1:21" x14ac:dyDescent="0.25">
      <c r="A1293" s="6">
        <v>953</v>
      </c>
      <c r="B1293" s="144"/>
      <c r="C1293" s="144"/>
      <c r="D1293" s="18"/>
      <c r="E1293" s="92"/>
      <c r="F1293" s="7"/>
      <c r="G1293" s="7"/>
      <c r="H1293" s="13"/>
      <c r="I1293" s="257"/>
      <c r="J1293" s="881"/>
      <c r="K1293" s="881"/>
      <c r="L1293" s="882"/>
      <c r="M1293" s="642"/>
      <c r="N1293" s="642"/>
      <c r="O1293" s="648"/>
      <c r="P1293" s="695"/>
      <c r="Q1293" s="645"/>
      <c r="R1293" s="645"/>
      <c r="S1293" s="694"/>
      <c r="T1293" s="694"/>
      <c r="U1293" s="694"/>
    </row>
    <row r="1294" spans="1:21" x14ac:dyDescent="0.25">
      <c r="A1294" s="8">
        <v>954</v>
      </c>
      <c r="B1294" s="144"/>
      <c r="C1294" s="144"/>
      <c r="D1294" s="18"/>
      <c r="E1294" s="92"/>
      <c r="F1294" s="7"/>
      <c r="G1294" s="7"/>
      <c r="H1294" s="13"/>
      <c r="I1294" s="257"/>
      <c r="J1294" s="881"/>
      <c r="K1294" s="881"/>
      <c r="L1294" s="882"/>
      <c r="M1294" s="642"/>
      <c r="N1294" s="642"/>
      <c r="O1294" s="648"/>
      <c r="P1294" s="695"/>
      <c r="Q1294" s="645"/>
      <c r="R1294" s="645"/>
      <c r="S1294" s="694"/>
      <c r="T1294" s="694"/>
      <c r="U1294" s="694"/>
    </row>
    <row r="1295" spans="1:21" x14ac:dyDescent="0.25">
      <c r="A1295" s="6">
        <v>955</v>
      </c>
      <c r="B1295" s="144"/>
      <c r="C1295" s="144"/>
      <c r="D1295" s="18"/>
      <c r="E1295" s="92"/>
      <c r="F1295" s="7"/>
      <c r="G1295" s="7"/>
      <c r="H1295" s="13"/>
      <c r="I1295" s="257"/>
      <c r="J1295" s="881"/>
      <c r="K1295" s="881"/>
      <c r="L1295" s="882"/>
      <c r="M1295" s="642"/>
      <c r="N1295" s="642"/>
      <c r="O1295" s="648"/>
      <c r="P1295" s="695"/>
      <c r="Q1295" s="645"/>
      <c r="R1295" s="645"/>
      <c r="S1295" s="694"/>
      <c r="T1295" s="694"/>
      <c r="U1295" s="694"/>
    </row>
    <row r="1296" spans="1:21" x14ac:dyDescent="0.25">
      <c r="A1296" s="8">
        <v>956</v>
      </c>
      <c r="B1296" s="169"/>
      <c r="C1296" s="169"/>
      <c r="D1296" s="18"/>
      <c r="E1296" s="264"/>
      <c r="F1296" s="265"/>
      <c r="G1296" s="8"/>
      <c r="H1296" s="13"/>
      <c r="I1296" s="8"/>
      <c r="J1296" s="881"/>
      <c r="K1296" s="881"/>
      <c r="L1296" s="882"/>
      <c r="M1296" s="642"/>
      <c r="N1296" s="642"/>
      <c r="O1296" s="648"/>
      <c r="P1296" s="695"/>
      <c r="Q1296" s="645"/>
      <c r="R1296" s="645"/>
      <c r="S1296" s="694"/>
      <c r="T1296" s="694"/>
      <c r="U1296" s="694"/>
    </row>
    <row r="1297" spans="1:21" x14ac:dyDescent="0.25">
      <c r="A1297" s="6">
        <v>957</v>
      </c>
      <c r="B1297" s="169"/>
      <c r="C1297" s="169"/>
      <c r="D1297" s="18"/>
      <c r="E1297" s="264"/>
      <c r="F1297" s="265"/>
      <c r="G1297" s="8"/>
      <c r="H1297" s="13"/>
      <c r="I1297" s="8"/>
      <c r="J1297" s="881"/>
      <c r="K1297" s="881"/>
      <c r="L1297" s="882"/>
      <c r="M1297" s="642"/>
      <c r="N1297" s="642"/>
      <c r="O1297" s="648"/>
      <c r="P1297" s="695"/>
      <c r="Q1297" s="645"/>
      <c r="R1297" s="645"/>
      <c r="S1297" s="694"/>
      <c r="T1297" s="694"/>
      <c r="U1297" s="694"/>
    </row>
    <row r="1298" spans="1:21" s="261" customFormat="1" x14ac:dyDescent="0.25">
      <c r="A1298" s="8">
        <v>958</v>
      </c>
      <c r="B1298" s="169"/>
      <c r="C1298" s="169"/>
      <c r="D1298" s="18"/>
      <c r="E1298" s="264"/>
      <c r="F1298" s="265"/>
      <c r="G1298" s="8"/>
      <c r="H1298" s="13"/>
      <c r="I1298" s="8"/>
      <c r="J1298" s="881"/>
      <c r="K1298" s="881"/>
      <c r="L1298" s="882"/>
      <c r="M1298" s="642"/>
      <c r="N1298" s="642"/>
      <c r="O1298" s="648"/>
      <c r="P1298" s="695"/>
      <c r="Q1298" s="645"/>
      <c r="R1298" s="645"/>
      <c r="S1298" s="694"/>
      <c r="T1298" s="694"/>
      <c r="U1298" s="694"/>
    </row>
    <row r="1299" spans="1:21" s="261" customFormat="1" x14ac:dyDescent="0.25">
      <c r="A1299" s="6">
        <v>959</v>
      </c>
      <c r="B1299" s="169"/>
      <c r="C1299" s="169"/>
      <c r="D1299" s="18"/>
      <c r="E1299" s="264"/>
      <c r="F1299" s="265"/>
      <c r="G1299" s="8"/>
      <c r="H1299" s="13"/>
      <c r="I1299" s="8"/>
      <c r="J1299" s="881"/>
      <c r="K1299" s="881"/>
      <c r="L1299" s="882"/>
      <c r="M1299" s="642"/>
      <c r="N1299" s="642"/>
      <c r="O1299" s="648"/>
      <c r="P1299" s="695"/>
      <c r="Q1299" s="645"/>
      <c r="R1299" s="645"/>
      <c r="S1299" s="694"/>
      <c r="T1299" s="694"/>
      <c r="U1299" s="694"/>
    </row>
    <row r="1300" spans="1:21" s="261" customFormat="1" x14ac:dyDescent="0.25">
      <c r="A1300" s="8">
        <v>960</v>
      </c>
      <c r="B1300" s="169"/>
      <c r="C1300" s="169"/>
      <c r="D1300" s="18"/>
      <c r="E1300" s="264"/>
      <c r="F1300" s="265"/>
      <c r="G1300" s="8"/>
      <c r="H1300" s="13"/>
      <c r="I1300" s="8"/>
      <c r="J1300" s="881"/>
      <c r="K1300" s="881"/>
      <c r="L1300" s="882"/>
      <c r="M1300" s="642"/>
      <c r="N1300" s="642"/>
      <c r="O1300" s="648"/>
      <c r="P1300" s="695"/>
      <c r="Q1300" s="645"/>
      <c r="R1300" s="645"/>
      <c r="S1300" s="694"/>
      <c r="T1300" s="694"/>
      <c r="U1300" s="694"/>
    </row>
    <row r="1301" spans="1:21" s="261" customFormat="1" x14ac:dyDescent="0.25">
      <c r="A1301" s="6">
        <v>961</v>
      </c>
      <c r="B1301" s="169"/>
      <c r="C1301" s="169"/>
      <c r="D1301" s="18"/>
      <c r="E1301" s="264"/>
      <c r="F1301" s="265"/>
      <c r="G1301" s="8"/>
      <c r="H1301" s="13"/>
      <c r="I1301" s="8"/>
      <c r="J1301" s="881"/>
      <c r="K1301" s="881"/>
      <c r="L1301" s="882"/>
      <c r="M1301" s="642"/>
      <c r="N1301" s="642"/>
      <c r="O1301" s="648"/>
      <c r="P1301" s="695"/>
      <c r="Q1301" s="645"/>
      <c r="R1301" s="645"/>
      <c r="S1301" s="694"/>
      <c r="T1301" s="694"/>
      <c r="U1301" s="694"/>
    </row>
    <row r="1302" spans="1:21" s="261" customFormat="1" x14ac:dyDescent="0.25">
      <c r="A1302" s="8">
        <v>962</v>
      </c>
      <c r="B1302" s="169"/>
      <c r="C1302" s="169"/>
      <c r="D1302" s="18"/>
      <c r="E1302" s="264"/>
      <c r="F1302" s="265"/>
      <c r="G1302" s="8"/>
      <c r="H1302" s="13"/>
      <c r="I1302" s="8"/>
      <c r="J1302" s="881"/>
      <c r="K1302" s="881"/>
      <c r="L1302" s="882"/>
      <c r="M1302" s="642"/>
      <c r="N1302" s="642"/>
      <c r="O1302" s="648"/>
      <c r="P1302" s="695"/>
      <c r="Q1302" s="645"/>
      <c r="R1302" s="645"/>
      <c r="S1302" s="694"/>
      <c r="T1302" s="694"/>
      <c r="U1302" s="694"/>
    </row>
    <row r="1303" spans="1:21" s="261" customFormat="1" x14ac:dyDescent="0.25">
      <c r="A1303" s="6">
        <v>963</v>
      </c>
      <c r="B1303" s="169"/>
      <c r="C1303" s="169"/>
      <c r="D1303" s="18"/>
      <c r="E1303" s="264"/>
      <c r="F1303" s="265"/>
      <c r="G1303" s="8"/>
      <c r="H1303" s="13"/>
      <c r="I1303" s="8"/>
      <c r="J1303" s="881"/>
      <c r="K1303" s="881"/>
      <c r="L1303" s="882"/>
      <c r="M1303" s="642"/>
      <c r="N1303" s="642"/>
      <c r="O1303" s="648"/>
      <c r="P1303" s="695"/>
      <c r="Q1303" s="645"/>
      <c r="R1303" s="645"/>
      <c r="S1303" s="694"/>
      <c r="T1303" s="694"/>
      <c r="U1303" s="694"/>
    </row>
    <row r="1304" spans="1:21" s="261" customFormat="1" x14ac:dyDescent="0.25">
      <c r="A1304" s="8">
        <v>964</v>
      </c>
      <c r="B1304" s="169"/>
      <c r="C1304" s="169"/>
      <c r="D1304" s="18"/>
      <c r="E1304" s="264"/>
      <c r="F1304" s="265"/>
      <c r="G1304" s="8"/>
      <c r="H1304" s="13"/>
      <c r="I1304" s="8"/>
      <c r="J1304" s="881"/>
      <c r="K1304" s="881"/>
      <c r="L1304" s="882"/>
      <c r="M1304" s="642"/>
      <c r="N1304" s="642"/>
      <c r="O1304" s="648"/>
      <c r="P1304" s="695"/>
      <c r="Q1304" s="645"/>
      <c r="R1304" s="645"/>
      <c r="S1304" s="694"/>
      <c r="T1304" s="694"/>
      <c r="U1304" s="694"/>
    </row>
    <row r="1305" spans="1:21" s="261" customFormat="1" x14ac:dyDescent="0.25">
      <c r="A1305" s="6">
        <v>965</v>
      </c>
      <c r="B1305" s="169"/>
      <c r="C1305" s="169"/>
      <c r="D1305" s="18"/>
      <c r="E1305" s="264"/>
      <c r="F1305" s="265"/>
      <c r="G1305" s="8"/>
      <c r="H1305" s="13"/>
      <c r="I1305" s="8"/>
      <c r="J1305" s="881"/>
      <c r="K1305" s="881"/>
      <c r="L1305" s="882"/>
      <c r="M1305" s="642"/>
      <c r="N1305" s="642"/>
      <c r="O1305" s="648"/>
      <c r="P1305" s="695"/>
      <c r="Q1305" s="645"/>
      <c r="R1305" s="645"/>
      <c r="S1305" s="694"/>
      <c r="T1305" s="694"/>
      <c r="U1305" s="694"/>
    </row>
    <row r="1306" spans="1:21" s="261" customFormat="1" x14ac:dyDescent="0.25">
      <c r="A1306" s="8">
        <v>966</v>
      </c>
      <c r="B1306" s="169"/>
      <c r="C1306" s="169"/>
      <c r="D1306" s="18"/>
      <c r="E1306" s="264"/>
      <c r="F1306" s="265"/>
      <c r="G1306" s="8"/>
      <c r="H1306" s="13"/>
      <c r="I1306" s="8"/>
      <c r="J1306" s="881"/>
      <c r="K1306" s="881"/>
      <c r="L1306" s="882"/>
      <c r="M1306" s="642"/>
      <c r="N1306" s="642"/>
      <c r="O1306" s="648"/>
      <c r="P1306" s="695"/>
      <c r="Q1306" s="645"/>
      <c r="R1306" s="645"/>
      <c r="S1306" s="694"/>
      <c r="T1306" s="694"/>
      <c r="U1306" s="694"/>
    </row>
    <row r="1307" spans="1:21" s="261" customFormat="1" x14ac:dyDescent="0.25">
      <c r="A1307" s="6">
        <v>967</v>
      </c>
      <c r="B1307" s="169"/>
      <c r="C1307" s="169"/>
      <c r="D1307" s="18"/>
      <c r="E1307" s="264"/>
      <c r="F1307" s="265"/>
      <c r="G1307" s="8"/>
      <c r="H1307" s="13"/>
      <c r="I1307" s="8"/>
      <c r="J1307" s="881"/>
      <c r="K1307" s="881"/>
      <c r="L1307" s="882"/>
      <c r="M1307" s="642"/>
      <c r="N1307" s="642"/>
      <c r="O1307" s="648"/>
      <c r="P1307" s="695"/>
      <c r="Q1307" s="645"/>
      <c r="R1307" s="645"/>
      <c r="S1307" s="694"/>
      <c r="T1307" s="694"/>
      <c r="U1307" s="694"/>
    </row>
    <row r="1308" spans="1:21" s="261" customFormat="1" x14ac:dyDescent="0.25">
      <c r="A1308" s="8">
        <v>968</v>
      </c>
      <c r="B1308" s="169"/>
      <c r="C1308" s="169"/>
      <c r="D1308" s="18"/>
      <c r="E1308" s="264"/>
      <c r="F1308" s="265"/>
      <c r="G1308" s="8"/>
      <c r="H1308" s="13"/>
      <c r="I1308" s="8"/>
      <c r="J1308" s="881"/>
      <c r="K1308" s="881"/>
      <c r="L1308" s="882"/>
      <c r="M1308" s="642"/>
      <c r="N1308" s="642"/>
      <c r="O1308" s="648"/>
      <c r="P1308" s="695"/>
      <c r="Q1308" s="645"/>
      <c r="R1308" s="645"/>
      <c r="S1308" s="694"/>
      <c r="T1308" s="694"/>
      <c r="U1308" s="694"/>
    </row>
    <row r="1309" spans="1:21" s="261" customFormat="1" x14ac:dyDescent="0.25">
      <c r="A1309" s="6">
        <v>969</v>
      </c>
      <c r="B1309" s="169"/>
      <c r="C1309" s="169"/>
      <c r="D1309" s="18"/>
      <c r="E1309" s="264"/>
      <c r="F1309" s="265"/>
      <c r="G1309" s="8"/>
      <c r="H1309" s="13"/>
      <c r="I1309" s="8"/>
      <c r="J1309" s="881"/>
      <c r="K1309" s="881"/>
      <c r="L1309" s="882"/>
      <c r="M1309" s="642"/>
      <c r="N1309" s="642"/>
      <c r="O1309" s="648"/>
      <c r="P1309" s="695"/>
      <c r="Q1309" s="645"/>
      <c r="R1309" s="645"/>
      <c r="S1309" s="694"/>
      <c r="T1309" s="694"/>
      <c r="U1309" s="694"/>
    </row>
    <row r="1310" spans="1:21" s="261" customFormat="1" x14ac:dyDescent="0.25">
      <c r="A1310" s="8">
        <v>970</v>
      </c>
      <c r="B1310" s="169"/>
      <c r="C1310" s="169"/>
      <c r="D1310" s="18"/>
      <c r="E1310" s="264"/>
      <c r="F1310" s="265"/>
      <c r="G1310" s="8"/>
      <c r="H1310" s="13"/>
      <c r="I1310" s="8"/>
      <c r="J1310" s="881"/>
      <c r="K1310" s="881"/>
      <c r="L1310" s="882"/>
      <c r="M1310" s="642"/>
      <c r="N1310" s="642"/>
      <c r="O1310" s="648"/>
      <c r="P1310" s="695"/>
      <c r="Q1310" s="645"/>
      <c r="R1310" s="645"/>
      <c r="S1310" s="694"/>
      <c r="T1310" s="694"/>
      <c r="U1310" s="694"/>
    </row>
    <row r="1311" spans="1:21" s="261" customFormat="1" x14ac:dyDescent="0.25">
      <c r="A1311" s="6">
        <v>971</v>
      </c>
      <c r="B1311" s="169"/>
      <c r="C1311" s="169"/>
      <c r="D1311" s="18"/>
      <c r="E1311" s="264"/>
      <c r="F1311" s="265"/>
      <c r="G1311" s="8"/>
      <c r="H1311" s="13"/>
      <c r="I1311" s="8"/>
      <c r="J1311" s="881"/>
      <c r="K1311" s="881"/>
      <c r="L1311" s="882"/>
      <c r="M1311" s="642"/>
      <c r="N1311" s="642"/>
      <c r="O1311" s="648"/>
      <c r="P1311" s="695"/>
      <c r="Q1311" s="645"/>
      <c r="R1311" s="645"/>
      <c r="S1311" s="694"/>
      <c r="T1311" s="694"/>
      <c r="U1311" s="694"/>
    </row>
    <row r="1312" spans="1:21" s="261" customFormat="1" x14ac:dyDescent="0.25">
      <c r="A1312" s="8">
        <v>972</v>
      </c>
      <c r="B1312" s="169"/>
      <c r="C1312" s="169"/>
      <c r="D1312" s="18"/>
      <c r="E1312" s="264"/>
      <c r="F1312" s="265"/>
      <c r="G1312" s="8"/>
      <c r="H1312" s="13"/>
      <c r="I1312" s="8"/>
      <c r="J1312" s="881"/>
      <c r="K1312" s="881"/>
      <c r="L1312" s="882"/>
      <c r="M1312" s="642"/>
      <c r="N1312" s="642"/>
      <c r="O1312" s="648"/>
      <c r="P1312" s="695"/>
      <c r="Q1312" s="645"/>
      <c r="R1312" s="645"/>
      <c r="S1312" s="694"/>
      <c r="T1312" s="694"/>
      <c r="U1312" s="694"/>
    </row>
    <row r="1313" spans="1:21" s="261" customFormat="1" x14ac:dyDescent="0.25">
      <c r="A1313" s="6">
        <v>973</v>
      </c>
      <c r="B1313" s="169"/>
      <c r="C1313" s="169"/>
      <c r="D1313" s="18"/>
      <c r="E1313" s="264"/>
      <c r="F1313" s="265"/>
      <c r="G1313" s="8"/>
      <c r="H1313" s="13"/>
      <c r="I1313" s="8"/>
      <c r="J1313" s="881"/>
      <c r="K1313" s="881"/>
      <c r="L1313" s="882"/>
      <c r="M1313" s="642"/>
      <c r="N1313" s="642"/>
      <c r="O1313" s="648"/>
      <c r="P1313" s="695"/>
      <c r="Q1313" s="645"/>
      <c r="R1313" s="645"/>
      <c r="S1313" s="694"/>
      <c r="T1313" s="694"/>
      <c r="U1313" s="694"/>
    </row>
    <row r="1314" spans="1:21" s="261" customFormat="1" x14ac:dyDescent="0.25">
      <c r="A1314" s="8">
        <v>974</v>
      </c>
      <c r="B1314" s="169"/>
      <c r="C1314" s="169"/>
      <c r="D1314" s="18"/>
      <c r="E1314" s="264"/>
      <c r="F1314" s="265"/>
      <c r="G1314" s="8"/>
      <c r="H1314" s="13"/>
      <c r="I1314" s="8"/>
      <c r="J1314" s="881"/>
      <c r="K1314" s="881"/>
      <c r="L1314" s="882"/>
      <c r="M1314" s="642"/>
      <c r="N1314" s="642"/>
      <c r="O1314" s="648"/>
      <c r="P1314" s="695"/>
      <c r="Q1314" s="645"/>
      <c r="R1314" s="645"/>
      <c r="S1314" s="694"/>
      <c r="T1314" s="694"/>
      <c r="U1314" s="694"/>
    </row>
    <row r="1315" spans="1:21" s="261" customFormat="1" x14ac:dyDescent="0.25">
      <c r="A1315" s="6">
        <v>975</v>
      </c>
      <c r="B1315" s="169"/>
      <c r="C1315" s="169"/>
      <c r="D1315" s="18"/>
      <c r="E1315" s="264"/>
      <c r="F1315" s="265"/>
      <c r="G1315" s="8"/>
      <c r="H1315" s="13"/>
      <c r="I1315" s="8"/>
      <c r="J1315" s="881"/>
      <c r="K1315" s="881"/>
      <c r="L1315" s="882"/>
      <c r="M1315" s="642"/>
      <c r="N1315" s="642"/>
      <c r="O1315" s="648"/>
      <c r="P1315" s="695"/>
      <c r="Q1315" s="645"/>
      <c r="R1315" s="645"/>
      <c r="S1315" s="694"/>
      <c r="T1315" s="694"/>
      <c r="U1315" s="694"/>
    </row>
    <row r="1316" spans="1:21" s="261" customFormat="1" x14ac:dyDescent="0.25">
      <c r="A1316" s="8">
        <v>976</v>
      </c>
      <c r="B1316" s="169"/>
      <c r="C1316" s="169"/>
      <c r="D1316" s="18"/>
      <c r="E1316" s="264"/>
      <c r="F1316" s="265"/>
      <c r="G1316" s="8"/>
      <c r="H1316" s="13"/>
      <c r="I1316" s="8"/>
      <c r="J1316" s="881"/>
      <c r="K1316" s="881"/>
      <c r="L1316" s="882"/>
      <c r="M1316" s="642"/>
      <c r="N1316" s="642"/>
      <c r="O1316" s="648"/>
      <c r="P1316" s="695"/>
      <c r="Q1316" s="645"/>
      <c r="R1316" s="645"/>
      <c r="S1316" s="694"/>
      <c r="T1316" s="694"/>
      <c r="U1316" s="694"/>
    </row>
    <row r="1317" spans="1:21" s="261" customFormat="1" x14ac:dyDescent="0.25">
      <c r="A1317" s="6">
        <v>977</v>
      </c>
      <c r="B1317" s="169"/>
      <c r="C1317" s="169"/>
      <c r="D1317" s="18"/>
      <c r="E1317" s="264"/>
      <c r="F1317" s="265"/>
      <c r="G1317" s="8"/>
      <c r="H1317" s="13"/>
      <c r="I1317" s="8"/>
      <c r="J1317" s="881"/>
      <c r="K1317" s="881"/>
      <c r="L1317" s="882"/>
      <c r="M1317" s="642"/>
      <c r="N1317" s="642"/>
      <c r="O1317" s="648"/>
      <c r="P1317" s="695"/>
      <c r="Q1317" s="645"/>
      <c r="R1317" s="645"/>
      <c r="S1317" s="694"/>
      <c r="T1317" s="694"/>
      <c r="U1317" s="694"/>
    </row>
    <row r="1318" spans="1:21" s="261" customFormat="1" x14ac:dyDescent="0.25">
      <c r="A1318" s="8">
        <v>978</v>
      </c>
      <c r="B1318" s="169"/>
      <c r="C1318" s="169"/>
      <c r="D1318" s="18"/>
      <c r="E1318" s="264"/>
      <c r="F1318" s="265"/>
      <c r="G1318" s="8"/>
      <c r="H1318" s="13"/>
      <c r="I1318" s="8"/>
      <c r="J1318" s="881"/>
      <c r="K1318" s="881"/>
      <c r="L1318" s="882"/>
      <c r="M1318" s="642"/>
      <c r="N1318" s="642"/>
      <c r="O1318" s="648"/>
      <c r="P1318" s="695"/>
      <c r="Q1318" s="645"/>
      <c r="R1318" s="645"/>
      <c r="S1318" s="694"/>
      <c r="T1318" s="694"/>
      <c r="U1318" s="694"/>
    </row>
    <row r="1319" spans="1:21" s="261" customFormat="1" x14ac:dyDescent="0.25">
      <c r="A1319" s="6">
        <v>979</v>
      </c>
      <c r="B1319" s="169"/>
      <c r="C1319" s="169"/>
      <c r="D1319" s="18"/>
      <c r="E1319" s="264"/>
      <c r="F1319" s="265"/>
      <c r="G1319" s="8"/>
      <c r="H1319" s="13"/>
      <c r="I1319" s="8"/>
      <c r="J1319" s="881"/>
      <c r="K1319" s="881"/>
      <c r="L1319" s="882"/>
      <c r="M1319" s="642"/>
      <c r="N1319" s="642"/>
      <c r="O1319" s="648"/>
      <c r="P1319" s="695"/>
      <c r="Q1319" s="645"/>
      <c r="R1319" s="645"/>
      <c r="S1319" s="694"/>
      <c r="T1319" s="694"/>
      <c r="U1319" s="694"/>
    </row>
    <row r="1320" spans="1:21" s="261" customFormat="1" x14ac:dyDescent="0.25">
      <c r="A1320" s="8">
        <v>980</v>
      </c>
      <c r="B1320" s="169"/>
      <c r="C1320" s="169"/>
      <c r="D1320" s="18"/>
      <c r="E1320" s="264"/>
      <c r="F1320" s="265"/>
      <c r="G1320" s="8"/>
      <c r="H1320" s="13"/>
      <c r="I1320" s="8"/>
      <c r="J1320" s="881"/>
      <c r="K1320" s="881"/>
      <c r="L1320" s="882"/>
      <c r="M1320" s="642"/>
      <c r="N1320" s="642"/>
      <c r="O1320" s="648"/>
      <c r="P1320" s="695"/>
      <c r="Q1320" s="645"/>
      <c r="R1320" s="645"/>
      <c r="S1320" s="694"/>
      <c r="T1320" s="694"/>
      <c r="U1320" s="694"/>
    </row>
    <row r="1321" spans="1:21" s="261" customFormat="1" x14ac:dyDescent="0.25">
      <c r="A1321" s="6">
        <v>981</v>
      </c>
      <c r="B1321" s="169"/>
      <c r="C1321" s="169"/>
      <c r="D1321" s="18"/>
      <c r="E1321" s="264"/>
      <c r="F1321" s="265"/>
      <c r="G1321" s="8"/>
      <c r="H1321" s="13"/>
      <c r="I1321" s="8"/>
      <c r="J1321" s="881"/>
      <c r="K1321" s="881"/>
      <c r="L1321" s="882"/>
      <c r="M1321" s="642"/>
      <c r="N1321" s="642"/>
      <c r="O1321" s="648"/>
      <c r="P1321" s="695"/>
      <c r="Q1321" s="645"/>
      <c r="R1321" s="645"/>
      <c r="S1321" s="694"/>
      <c r="T1321" s="694"/>
      <c r="U1321" s="694"/>
    </row>
    <row r="1322" spans="1:21" s="261" customFormat="1" x14ac:dyDescent="0.25">
      <c r="A1322" s="8">
        <v>982</v>
      </c>
      <c r="B1322" s="169"/>
      <c r="C1322" s="169"/>
      <c r="D1322" s="18"/>
      <c r="E1322" s="264"/>
      <c r="F1322" s="265"/>
      <c r="G1322" s="8"/>
      <c r="H1322" s="13"/>
      <c r="I1322" s="8"/>
      <c r="J1322" s="881"/>
      <c r="K1322" s="881"/>
      <c r="L1322" s="882"/>
      <c r="M1322" s="642"/>
      <c r="N1322" s="642"/>
      <c r="O1322" s="648"/>
      <c r="P1322" s="695"/>
      <c r="Q1322" s="645"/>
      <c r="R1322" s="645"/>
      <c r="S1322" s="694"/>
      <c r="T1322" s="694"/>
      <c r="U1322" s="694"/>
    </row>
    <row r="1323" spans="1:21" s="261" customFormat="1" x14ac:dyDescent="0.25">
      <c r="A1323" s="6">
        <v>983</v>
      </c>
      <c r="B1323" s="169"/>
      <c r="C1323" s="169"/>
      <c r="D1323" s="18"/>
      <c r="E1323" s="264"/>
      <c r="F1323" s="265"/>
      <c r="G1323" s="8"/>
      <c r="H1323" s="13"/>
      <c r="I1323" s="8"/>
      <c r="J1323" s="881"/>
      <c r="K1323" s="881"/>
      <c r="L1323" s="882"/>
      <c r="M1323" s="642"/>
      <c r="N1323" s="642"/>
      <c r="O1323" s="648"/>
      <c r="P1323" s="695"/>
      <c r="Q1323" s="645"/>
      <c r="R1323" s="645"/>
      <c r="S1323" s="694"/>
      <c r="T1323" s="694"/>
      <c r="U1323" s="694"/>
    </row>
    <row r="1324" spans="1:21" s="261" customFormat="1" x14ac:dyDescent="0.25">
      <c r="A1324" s="8">
        <v>984</v>
      </c>
      <c r="B1324" s="169"/>
      <c r="C1324" s="169"/>
      <c r="D1324" s="18"/>
      <c r="E1324" s="264"/>
      <c r="F1324" s="265"/>
      <c r="G1324" s="8"/>
      <c r="H1324" s="13"/>
      <c r="I1324" s="8"/>
      <c r="J1324" s="881"/>
      <c r="K1324" s="881"/>
      <c r="L1324" s="882"/>
      <c r="M1324" s="642"/>
      <c r="N1324" s="642"/>
      <c r="O1324" s="648"/>
      <c r="P1324" s="695"/>
      <c r="Q1324" s="645"/>
      <c r="R1324" s="645"/>
      <c r="S1324" s="694"/>
      <c r="T1324" s="694"/>
      <c r="U1324" s="694"/>
    </row>
    <row r="1325" spans="1:21" s="261" customFormat="1" x14ac:dyDescent="0.25">
      <c r="A1325" s="6">
        <v>985</v>
      </c>
      <c r="B1325" s="169"/>
      <c r="C1325" s="169"/>
      <c r="D1325" s="18"/>
      <c r="E1325" s="264"/>
      <c r="F1325" s="265"/>
      <c r="G1325" s="8"/>
      <c r="H1325" s="13"/>
      <c r="I1325" s="8"/>
      <c r="J1325" s="881"/>
      <c r="K1325" s="881"/>
      <c r="L1325" s="882"/>
      <c r="M1325" s="642"/>
      <c r="N1325" s="642"/>
      <c r="O1325" s="648"/>
      <c r="P1325" s="695"/>
      <c r="Q1325" s="645"/>
      <c r="R1325" s="645"/>
      <c r="S1325" s="694"/>
      <c r="T1325" s="694"/>
      <c r="U1325" s="694"/>
    </row>
    <row r="1326" spans="1:21" s="261" customFormat="1" x14ac:dyDescent="0.25">
      <c r="A1326" s="8">
        <v>986</v>
      </c>
      <c r="B1326" s="169"/>
      <c r="C1326" s="169"/>
      <c r="D1326" s="18"/>
      <c r="E1326" s="264"/>
      <c r="F1326" s="265"/>
      <c r="G1326" s="8"/>
      <c r="H1326" s="13"/>
      <c r="I1326" s="8"/>
      <c r="J1326" s="881"/>
      <c r="K1326" s="881"/>
      <c r="L1326" s="882"/>
      <c r="M1326" s="642"/>
      <c r="N1326" s="642"/>
      <c r="O1326" s="648"/>
      <c r="P1326" s="695"/>
      <c r="Q1326" s="645"/>
      <c r="R1326" s="645"/>
      <c r="S1326" s="694"/>
      <c r="T1326" s="694"/>
      <c r="U1326" s="694"/>
    </row>
    <row r="1327" spans="1:21" s="261" customFormat="1" x14ac:dyDescent="0.25">
      <c r="A1327" s="6">
        <v>987</v>
      </c>
      <c r="B1327" s="169"/>
      <c r="C1327" s="169"/>
      <c r="D1327" s="18"/>
      <c r="E1327" s="264"/>
      <c r="F1327" s="265"/>
      <c r="G1327" s="8"/>
      <c r="H1327" s="13"/>
      <c r="I1327" s="8"/>
      <c r="J1327" s="881"/>
      <c r="K1327" s="881"/>
      <c r="L1327" s="882"/>
      <c r="M1327" s="642"/>
      <c r="N1327" s="642"/>
      <c r="O1327" s="648"/>
      <c r="P1327" s="695"/>
      <c r="Q1327" s="645"/>
      <c r="R1327" s="645"/>
      <c r="S1327" s="694"/>
      <c r="T1327" s="694"/>
      <c r="U1327" s="694"/>
    </row>
    <row r="1328" spans="1:21" s="261" customFormat="1" x14ac:dyDescent="0.25">
      <c r="A1328" s="8">
        <v>988</v>
      </c>
      <c r="B1328" s="169"/>
      <c r="C1328" s="169"/>
      <c r="D1328" s="18"/>
      <c r="E1328" s="264"/>
      <c r="F1328" s="265"/>
      <c r="G1328" s="8"/>
      <c r="H1328" s="13"/>
      <c r="I1328" s="8"/>
      <c r="J1328" s="881"/>
      <c r="K1328" s="881"/>
      <c r="L1328" s="882"/>
      <c r="M1328" s="642"/>
      <c r="N1328" s="642"/>
      <c r="O1328" s="648"/>
      <c r="P1328" s="695"/>
      <c r="Q1328" s="645"/>
      <c r="R1328" s="645"/>
      <c r="S1328" s="694"/>
      <c r="T1328" s="694"/>
      <c r="U1328" s="694"/>
    </row>
    <row r="1329" spans="1:21" s="261" customFormat="1" x14ac:dyDescent="0.25">
      <c r="A1329" s="6">
        <v>989</v>
      </c>
      <c r="B1329" s="169"/>
      <c r="C1329" s="169"/>
      <c r="D1329" s="18"/>
      <c r="E1329" s="264"/>
      <c r="F1329" s="265"/>
      <c r="G1329" s="8"/>
      <c r="H1329" s="13"/>
      <c r="I1329" s="8"/>
      <c r="J1329" s="881"/>
      <c r="K1329" s="881"/>
      <c r="L1329" s="882"/>
      <c r="M1329" s="642"/>
      <c r="N1329" s="642"/>
      <c r="O1329" s="648"/>
      <c r="P1329" s="695"/>
      <c r="Q1329" s="645"/>
      <c r="R1329" s="645"/>
      <c r="S1329" s="694"/>
      <c r="T1329" s="694"/>
      <c r="U1329" s="694"/>
    </row>
    <row r="1330" spans="1:21" s="261" customFormat="1" x14ac:dyDescent="0.25">
      <c r="A1330" s="8">
        <v>990</v>
      </c>
      <c r="B1330" s="169"/>
      <c r="C1330" s="169"/>
      <c r="D1330" s="18"/>
      <c r="E1330" s="264"/>
      <c r="F1330" s="265"/>
      <c r="G1330" s="8"/>
      <c r="H1330" s="13"/>
      <c r="I1330" s="8"/>
      <c r="J1330" s="881"/>
      <c r="K1330" s="881"/>
      <c r="L1330" s="882"/>
      <c r="M1330" s="642"/>
      <c r="N1330" s="642"/>
      <c r="O1330" s="648"/>
      <c r="P1330" s="695"/>
      <c r="Q1330" s="645"/>
      <c r="R1330" s="645"/>
      <c r="S1330" s="694"/>
      <c r="T1330" s="694"/>
      <c r="U1330" s="694"/>
    </row>
    <row r="1331" spans="1:21" s="261" customFormat="1" x14ac:dyDescent="0.25">
      <c r="A1331" s="6">
        <v>991</v>
      </c>
      <c r="B1331" s="169"/>
      <c r="C1331" s="169"/>
      <c r="D1331" s="18"/>
      <c r="E1331" s="264"/>
      <c r="F1331" s="265"/>
      <c r="G1331" s="8"/>
      <c r="H1331" s="13"/>
      <c r="I1331" s="8"/>
      <c r="J1331" s="881"/>
      <c r="K1331" s="881"/>
      <c r="L1331" s="882"/>
      <c r="M1331" s="642"/>
      <c r="N1331" s="642"/>
      <c r="O1331" s="648"/>
      <c r="P1331" s="695"/>
      <c r="Q1331" s="645"/>
      <c r="R1331" s="645"/>
      <c r="S1331" s="694"/>
      <c r="T1331" s="694"/>
      <c r="U1331" s="694"/>
    </row>
    <row r="1332" spans="1:21" s="261" customFormat="1" x14ac:dyDescent="0.25">
      <c r="A1332" s="8">
        <v>992</v>
      </c>
      <c r="B1332" s="169"/>
      <c r="C1332" s="169"/>
      <c r="D1332" s="18"/>
      <c r="E1332" s="264"/>
      <c r="F1332" s="265"/>
      <c r="G1332" s="8"/>
      <c r="H1332" s="13"/>
      <c r="I1332" s="8"/>
      <c r="J1332" s="881"/>
      <c r="K1332" s="881"/>
      <c r="L1332" s="882"/>
      <c r="M1332" s="642"/>
      <c r="N1332" s="642"/>
      <c r="O1332" s="648"/>
      <c r="P1332" s="695"/>
      <c r="Q1332" s="645"/>
      <c r="R1332" s="645"/>
      <c r="S1332" s="694"/>
      <c r="T1332" s="694"/>
      <c r="U1332" s="694"/>
    </row>
    <row r="1333" spans="1:21" s="261" customFormat="1" x14ac:dyDescent="0.25">
      <c r="A1333" s="6">
        <v>993</v>
      </c>
      <c r="B1333" s="2381"/>
      <c r="C1333" s="140"/>
      <c r="D1333" s="18"/>
      <c r="E1333" s="92"/>
      <c r="F1333" s="139"/>
      <c r="G1333" s="8"/>
      <c r="H1333" s="13"/>
      <c r="I1333" s="8"/>
      <c r="J1333" s="881"/>
      <c r="K1333" s="881"/>
      <c r="L1333" s="882"/>
      <c r="M1333" s="642"/>
      <c r="N1333" s="642"/>
      <c r="O1333" s="648"/>
      <c r="P1333" s="695"/>
      <c r="Q1333" s="645"/>
      <c r="R1333" s="645"/>
      <c r="S1333" s="694"/>
      <c r="T1333" s="694"/>
      <c r="U1333" s="694"/>
    </row>
    <row r="1334" spans="1:21" s="261" customFormat="1" x14ac:dyDescent="0.25">
      <c r="A1334" s="8">
        <v>994</v>
      </c>
      <c r="B1334" s="2382"/>
      <c r="C1334" s="140"/>
      <c r="D1334" s="18"/>
      <c r="E1334" s="92"/>
      <c r="F1334" s="139"/>
      <c r="G1334" s="8"/>
      <c r="H1334" s="13"/>
      <c r="I1334" s="8"/>
      <c r="J1334" s="881"/>
      <c r="K1334" s="881"/>
      <c r="L1334" s="882"/>
      <c r="M1334" s="642"/>
      <c r="N1334" s="642"/>
      <c r="O1334" s="648"/>
      <c r="P1334" s="695"/>
      <c r="Q1334" s="645"/>
      <c r="R1334" s="645"/>
      <c r="S1334" s="694"/>
      <c r="T1334" s="694"/>
      <c r="U1334" s="694"/>
    </row>
    <row r="1335" spans="1:21" s="261" customFormat="1" x14ac:dyDescent="0.25">
      <c r="A1335" s="6">
        <v>995</v>
      </c>
      <c r="B1335" s="2383"/>
      <c r="C1335" s="140"/>
      <c r="D1335" s="18"/>
      <c r="E1335" s="92"/>
      <c r="F1335" s="139"/>
      <c r="G1335" s="8"/>
      <c r="H1335" s="13"/>
      <c r="I1335" s="8"/>
      <c r="J1335" s="881"/>
      <c r="K1335" s="881"/>
      <c r="L1335" s="882"/>
      <c r="M1335" s="642"/>
      <c r="N1335" s="642"/>
      <c r="O1335" s="648"/>
      <c r="P1335" s="695"/>
      <c r="Q1335" s="645"/>
      <c r="R1335" s="645"/>
      <c r="S1335" s="694"/>
      <c r="T1335" s="694"/>
      <c r="U1335" s="694"/>
    </row>
    <row r="1336" spans="1:21" s="261" customFormat="1" x14ac:dyDescent="0.25">
      <c r="A1336" s="8">
        <v>996</v>
      </c>
      <c r="B1336" s="2381"/>
      <c r="C1336" s="140"/>
      <c r="D1336" s="18"/>
      <c r="E1336" s="92"/>
      <c r="F1336" s="139"/>
      <c r="G1336" s="8"/>
      <c r="H1336" s="13"/>
      <c r="I1336" s="8"/>
      <c r="J1336" s="881"/>
      <c r="K1336" s="881"/>
      <c r="L1336" s="882"/>
      <c r="M1336" s="642"/>
      <c r="N1336" s="642"/>
      <c r="O1336" s="648"/>
      <c r="P1336" s="695"/>
      <c r="Q1336" s="645"/>
      <c r="R1336" s="645"/>
      <c r="S1336" s="694"/>
      <c r="T1336" s="694"/>
      <c r="U1336" s="694"/>
    </row>
    <row r="1337" spans="1:21" s="261" customFormat="1" x14ac:dyDescent="0.25">
      <c r="A1337" s="6">
        <v>997</v>
      </c>
      <c r="B1337" s="2382"/>
      <c r="C1337" s="140"/>
      <c r="D1337" s="18"/>
      <c r="E1337" s="92"/>
      <c r="F1337" s="139"/>
      <c r="G1337" s="8"/>
      <c r="H1337" s="13"/>
      <c r="I1337" s="8"/>
      <c r="J1337" s="881"/>
      <c r="K1337" s="881"/>
      <c r="L1337" s="882"/>
      <c r="M1337" s="642"/>
      <c r="N1337" s="642"/>
      <c r="O1337" s="648"/>
      <c r="P1337" s="695"/>
      <c r="Q1337" s="645"/>
      <c r="R1337" s="645"/>
      <c r="S1337" s="694"/>
      <c r="T1337" s="694"/>
      <c r="U1337" s="694"/>
    </row>
    <row r="1338" spans="1:21" s="261" customFormat="1" x14ac:dyDescent="0.25">
      <c r="A1338" s="8">
        <v>998</v>
      </c>
      <c r="B1338" s="2383"/>
      <c r="C1338" s="140"/>
      <c r="D1338" s="18"/>
      <c r="E1338" s="92"/>
      <c r="F1338" s="139"/>
      <c r="G1338" s="8"/>
      <c r="H1338" s="13"/>
      <c r="I1338" s="8"/>
      <c r="J1338" s="881"/>
      <c r="K1338" s="881"/>
      <c r="L1338" s="882"/>
      <c r="M1338" s="642"/>
      <c r="N1338" s="642"/>
      <c r="O1338" s="648"/>
      <c r="P1338" s="695"/>
      <c r="Q1338" s="645"/>
      <c r="R1338" s="645"/>
      <c r="S1338" s="694"/>
      <c r="T1338" s="694"/>
      <c r="U1338" s="694"/>
    </row>
    <row r="1339" spans="1:21" s="261" customFormat="1" x14ac:dyDescent="0.25">
      <c r="A1339" s="6">
        <v>999</v>
      </c>
      <c r="B1339" s="2381"/>
      <c r="C1339" s="140"/>
      <c r="D1339" s="18"/>
      <c r="E1339" s="92"/>
      <c r="F1339" s="139"/>
      <c r="G1339" s="8"/>
      <c r="H1339" s="13"/>
      <c r="I1339" s="8"/>
      <c r="J1339" s="881"/>
      <c r="K1339" s="881"/>
      <c r="L1339" s="882"/>
      <c r="M1339" s="642"/>
      <c r="N1339" s="642"/>
      <c r="O1339" s="648"/>
      <c r="P1339" s="695"/>
      <c r="Q1339" s="645"/>
      <c r="R1339" s="645"/>
      <c r="S1339" s="694"/>
      <c r="T1339" s="694"/>
      <c r="U1339" s="694"/>
    </row>
    <row r="1340" spans="1:21" s="261" customFormat="1" x14ac:dyDescent="0.25">
      <c r="A1340" s="8">
        <v>1000</v>
      </c>
      <c r="B1340" s="2382"/>
      <c r="C1340" s="140"/>
      <c r="D1340" s="18"/>
      <c r="E1340" s="92"/>
      <c r="F1340" s="139"/>
      <c r="G1340" s="8"/>
      <c r="H1340" s="13"/>
      <c r="I1340" s="8"/>
      <c r="J1340" s="881"/>
      <c r="K1340" s="881"/>
      <c r="L1340" s="882"/>
      <c r="M1340" s="642"/>
      <c r="N1340" s="642"/>
      <c r="O1340" s="648"/>
      <c r="P1340" s="695"/>
      <c r="Q1340" s="645"/>
      <c r="R1340" s="645"/>
      <c r="S1340" s="694"/>
      <c r="T1340" s="694"/>
      <c r="U1340" s="694"/>
    </row>
    <row r="1341" spans="1:21" s="261" customFormat="1" x14ac:dyDescent="0.25">
      <c r="A1341" s="6">
        <v>1001</v>
      </c>
      <c r="B1341" s="2383"/>
      <c r="C1341" s="140"/>
      <c r="D1341" s="18"/>
      <c r="E1341" s="92"/>
      <c r="F1341" s="139"/>
      <c r="G1341" s="8"/>
      <c r="H1341" s="13"/>
      <c r="I1341" s="8"/>
      <c r="J1341" s="881"/>
      <c r="K1341" s="881"/>
      <c r="L1341" s="882"/>
      <c r="M1341" s="642"/>
      <c r="N1341" s="642"/>
      <c r="O1341" s="648"/>
      <c r="P1341" s="695"/>
      <c r="Q1341" s="645"/>
      <c r="R1341" s="645"/>
      <c r="S1341" s="694"/>
      <c r="T1341" s="694"/>
      <c r="U1341" s="694"/>
    </row>
    <row r="1342" spans="1:21" s="261" customFormat="1" x14ac:dyDescent="0.25">
      <c r="A1342" s="8">
        <v>1002</v>
      </c>
      <c r="B1342" s="2381"/>
      <c r="C1342" s="140"/>
      <c r="D1342" s="18"/>
      <c r="E1342" s="92"/>
      <c r="F1342" s="139"/>
      <c r="G1342" s="8"/>
      <c r="H1342" s="13"/>
      <c r="I1342" s="8"/>
      <c r="J1342" s="640"/>
      <c r="K1342" s="238"/>
      <c r="L1342" s="256"/>
      <c r="M1342" s="207"/>
      <c r="N1342" s="207"/>
      <c r="O1342" s="360"/>
      <c r="P1342" s="695"/>
      <c r="Q1342" s="645"/>
      <c r="R1342" s="645"/>
      <c r="S1342" s="694"/>
      <c r="T1342" s="694"/>
      <c r="U1342" s="694"/>
    </row>
    <row r="1343" spans="1:21" s="261" customFormat="1" x14ac:dyDescent="0.25">
      <c r="A1343" s="6">
        <v>1003</v>
      </c>
      <c r="B1343" s="2382"/>
      <c r="C1343" s="140"/>
      <c r="D1343" s="18"/>
      <c r="E1343" s="92"/>
      <c r="F1343" s="139"/>
      <c r="G1343" s="8"/>
      <c r="H1343" s="13"/>
      <c r="I1343" s="8"/>
      <c r="J1343" s="640"/>
      <c r="K1343" s="238"/>
      <c r="L1343" s="256"/>
      <c r="M1343" s="207"/>
      <c r="N1343" s="207"/>
      <c r="O1343" s="360"/>
      <c r="P1343" s="695"/>
      <c r="Q1343" s="645"/>
      <c r="R1343" s="645"/>
      <c r="S1343" s="694"/>
      <c r="T1343" s="694"/>
      <c r="U1343" s="694"/>
    </row>
    <row r="1344" spans="1:21" s="261" customFormat="1" x14ac:dyDescent="0.25">
      <c r="A1344" s="8">
        <v>1004</v>
      </c>
      <c r="B1344" s="2383"/>
      <c r="C1344" s="140"/>
      <c r="D1344" s="18"/>
      <c r="E1344" s="92"/>
      <c r="F1344" s="139"/>
      <c r="G1344" s="8"/>
      <c r="H1344" s="13"/>
      <c r="I1344" s="8"/>
      <c r="J1344" s="640"/>
      <c r="K1344" s="238"/>
      <c r="L1344" s="256"/>
      <c r="M1344" s="207"/>
      <c r="N1344" s="207"/>
      <c r="O1344" s="360"/>
      <c r="P1344" s="695"/>
      <c r="Q1344" s="645"/>
      <c r="R1344" s="645"/>
      <c r="S1344" s="694"/>
      <c r="T1344" s="694"/>
      <c r="U1344" s="694"/>
    </row>
    <row r="1345" spans="1:21" s="261" customFormat="1" x14ac:dyDescent="0.25">
      <c r="A1345" s="6">
        <v>1005</v>
      </c>
      <c r="B1345" s="2381"/>
      <c r="C1345" s="140"/>
      <c r="D1345" s="18"/>
      <c r="E1345" s="92"/>
      <c r="F1345" s="139"/>
      <c r="G1345" s="8"/>
      <c r="H1345" s="13"/>
      <c r="I1345" s="8"/>
      <c r="J1345" s="640"/>
      <c r="K1345" s="238"/>
      <c r="L1345" s="256"/>
      <c r="M1345" s="207"/>
      <c r="N1345" s="207"/>
      <c r="O1345" s="360"/>
      <c r="P1345" s="695"/>
      <c r="Q1345" s="645"/>
      <c r="R1345" s="645"/>
      <c r="S1345" s="694"/>
      <c r="T1345" s="694"/>
      <c r="U1345" s="694"/>
    </row>
    <row r="1346" spans="1:21" s="261" customFormat="1" x14ac:dyDescent="0.25">
      <c r="A1346" s="8">
        <v>1006</v>
      </c>
      <c r="B1346" s="23"/>
      <c r="C1346" s="5"/>
      <c r="D1346" s="18"/>
      <c r="E1346" s="92"/>
      <c r="F1346" s="139"/>
      <c r="G1346" s="8"/>
      <c r="H1346" s="13"/>
      <c r="I1346" s="8"/>
      <c r="J1346" s="640"/>
      <c r="K1346" s="238"/>
      <c r="L1346" s="256"/>
      <c r="M1346" s="207"/>
      <c r="N1346" s="207"/>
      <c r="O1346" s="360"/>
      <c r="P1346" s="695"/>
      <c r="Q1346" s="645"/>
      <c r="R1346" s="645"/>
      <c r="S1346" s="694"/>
      <c r="T1346" s="694"/>
      <c r="U1346" s="694"/>
    </row>
    <row r="1347" spans="1:21" s="261" customFormat="1" x14ac:dyDescent="0.25">
      <c r="A1347" s="6">
        <v>1007</v>
      </c>
      <c r="B1347" s="23"/>
      <c r="C1347" s="5"/>
      <c r="D1347" s="18"/>
      <c r="E1347" s="92"/>
      <c r="F1347" s="139"/>
      <c r="G1347" s="8"/>
      <c r="H1347" s="13"/>
      <c r="I1347" s="8"/>
      <c r="J1347" s="640"/>
      <c r="K1347" s="238"/>
      <c r="L1347" s="256"/>
      <c r="M1347" s="207"/>
      <c r="N1347" s="207"/>
      <c r="O1347" s="360"/>
      <c r="P1347" s="695"/>
      <c r="Q1347" s="645"/>
      <c r="R1347" s="645"/>
      <c r="S1347" s="694"/>
      <c r="T1347" s="694"/>
      <c r="U1347" s="694"/>
    </row>
    <row r="1348" spans="1:21" s="261" customFormat="1" x14ac:dyDescent="0.25">
      <c r="A1348" s="8">
        <v>1008</v>
      </c>
      <c r="B1348" s="23"/>
      <c r="C1348" s="5"/>
      <c r="D1348" s="23"/>
      <c r="E1348" s="23"/>
      <c r="F1348" s="23"/>
      <c r="G1348" s="5"/>
      <c r="H1348" s="12"/>
      <c r="I1348" s="5"/>
      <c r="J1348" s="5"/>
      <c r="K1348" s="5"/>
      <c r="L1348" s="166"/>
      <c r="M1348" s="5"/>
      <c r="N1348" s="5"/>
      <c r="O1348" s="5"/>
      <c r="P1348" s="166"/>
      <c r="Q1348" s="23"/>
      <c r="R1348" s="23"/>
      <c r="S1348" s="5"/>
      <c r="T1348" s="5"/>
      <c r="U1348" s="5"/>
    </row>
    <row r="1349" spans="1:21" s="261" customFormat="1" x14ac:dyDescent="0.25">
      <c r="A1349" s="6">
        <v>1009</v>
      </c>
      <c r="B1349" s="23"/>
      <c r="C1349" s="5"/>
      <c r="D1349" s="23"/>
      <c r="E1349" s="23"/>
      <c r="F1349" s="23"/>
      <c r="G1349" s="5"/>
      <c r="H1349" s="12"/>
      <c r="I1349" s="5"/>
      <c r="J1349" s="5"/>
      <c r="K1349" s="5"/>
      <c r="L1349" s="166"/>
      <c r="M1349" s="5"/>
      <c r="N1349" s="5"/>
      <c r="O1349" s="5"/>
      <c r="P1349" s="166"/>
      <c r="Q1349" s="23"/>
      <c r="R1349" s="23"/>
      <c r="S1349" s="5"/>
      <c r="T1349" s="5"/>
      <c r="U1349" s="5"/>
    </row>
    <row r="1350" spans="1:21" s="261" customFormat="1" x14ac:dyDescent="0.25">
      <c r="A1350" s="8">
        <v>1010</v>
      </c>
      <c r="B1350" s="23"/>
      <c r="C1350" s="5"/>
      <c r="D1350" s="23"/>
      <c r="E1350" s="23"/>
      <c r="F1350" s="23"/>
      <c r="G1350" s="5"/>
      <c r="H1350" s="12"/>
      <c r="I1350" s="5"/>
      <c r="J1350" s="5"/>
      <c r="K1350" s="5"/>
      <c r="L1350" s="166"/>
      <c r="M1350" s="5"/>
      <c r="N1350" s="5"/>
      <c r="O1350" s="5"/>
      <c r="P1350" s="166"/>
      <c r="Q1350" s="23"/>
      <c r="R1350" s="23"/>
      <c r="S1350" s="5"/>
      <c r="T1350" s="5"/>
      <c r="U1350" s="5"/>
    </row>
    <row r="1351" spans="1:21" s="261" customFormat="1" x14ac:dyDescent="0.25">
      <c r="A1351" s="6">
        <v>1011</v>
      </c>
      <c r="B1351" s="23"/>
      <c r="C1351" s="5"/>
      <c r="D1351" s="23"/>
      <c r="E1351" s="23"/>
      <c r="F1351" s="23"/>
      <c r="G1351" s="5"/>
      <c r="H1351" s="12"/>
      <c r="I1351" s="5"/>
      <c r="J1351" s="5"/>
      <c r="K1351" s="5"/>
      <c r="L1351" s="166"/>
      <c r="M1351" s="5"/>
      <c r="N1351" s="5"/>
      <c r="O1351" s="5"/>
      <c r="P1351" s="166"/>
      <c r="Q1351" s="23"/>
      <c r="R1351" s="23"/>
      <c r="S1351" s="5"/>
      <c r="T1351" s="5"/>
      <c r="U1351" s="5"/>
    </row>
    <row r="1352" spans="1:21" s="261" customFormat="1" x14ac:dyDescent="0.25">
      <c r="A1352" s="8">
        <v>1012</v>
      </c>
      <c r="B1352" s="23"/>
      <c r="C1352" s="5"/>
      <c r="D1352" s="23"/>
      <c r="E1352" s="23"/>
      <c r="F1352" s="23"/>
      <c r="G1352" s="5"/>
      <c r="H1352" s="12"/>
      <c r="I1352" s="5"/>
      <c r="J1352" s="5"/>
      <c r="K1352" s="5"/>
      <c r="L1352" s="166"/>
      <c r="M1352" s="5"/>
      <c r="N1352" s="5"/>
      <c r="O1352" s="5"/>
      <c r="P1352" s="166"/>
      <c r="Q1352" s="23"/>
      <c r="R1352" s="23"/>
      <c r="S1352" s="5"/>
      <c r="T1352" s="5"/>
      <c r="U1352" s="5"/>
    </row>
    <row r="1353" spans="1:21" s="261" customFormat="1" x14ac:dyDescent="0.25">
      <c r="A1353" s="6">
        <v>1013</v>
      </c>
      <c r="B1353" s="23"/>
      <c r="C1353" s="5"/>
      <c r="D1353" s="23"/>
      <c r="E1353" s="23"/>
      <c r="F1353" s="23"/>
      <c r="G1353" s="5"/>
      <c r="H1353" s="12"/>
      <c r="I1353" s="5"/>
      <c r="J1353" s="5"/>
      <c r="K1353" s="5"/>
      <c r="L1353" s="166"/>
      <c r="M1353" s="5"/>
      <c r="N1353" s="5"/>
      <c r="O1353" s="5"/>
      <c r="P1353" s="166"/>
      <c r="Q1353" s="23"/>
      <c r="R1353" s="23"/>
      <c r="S1353" s="5"/>
      <c r="T1353" s="5"/>
      <c r="U1353" s="5"/>
    </row>
    <row r="1354" spans="1:21" s="261" customFormat="1" x14ac:dyDescent="0.25">
      <c r="A1354" s="8">
        <v>1014</v>
      </c>
      <c r="B1354" s="23"/>
      <c r="C1354" s="5"/>
      <c r="D1354" s="23"/>
      <c r="E1354" s="23"/>
      <c r="F1354" s="23"/>
      <c r="G1354" s="5"/>
      <c r="H1354" s="12"/>
      <c r="I1354" s="5"/>
      <c r="J1354" s="5"/>
      <c r="K1354" s="5"/>
      <c r="L1354" s="166"/>
      <c r="M1354" s="5"/>
      <c r="N1354" s="5"/>
      <c r="O1354" s="5"/>
      <c r="P1354" s="166"/>
      <c r="Q1354" s="23"/>
      <c r="R1354" s="23"/>
      <c r="S1354" s="5"/>
      <c r="T1354" s="5"/>
      <c r="U1354" s="5"/>
    </row>
    <row r="1355" spans="1:21" s="261" customFormat="1" x14ac:dyDescent="0.25">
      <c r="A1355" s="6">
        <v>1015</v>
      </c>
      <c r="B1355" s="23"/>
      <c r="C1355" s="5"/>
      <c r="D1355" s="23"/>
      <c r="E1355" s="23"/>
      <c r="F1355" s="23"/>
      <c r="G1355" s="5"/>
      <c r="H1355" s="12"/>
      <c r="I1355" s="5"/>
      <c r="J1355" s="5"/>
      <c r="K1355" s="5"/>
      <c r="L1355" s="166"/>
      <c r="M1355" s="5"/>
      <c r="N1355" s="5"/>
      <c r="O1355" s="5"/>
      <c r="P1355" s="166"/>
      <c r="Q1355" s="23"/>
      <c r="R1355" s="23"/>
      <c r="S1355" s="5"/>
      <c r="T1355" s="5"/>
      <c r="U1355" s="5"/>
    </row>
    <row r="1356" spans="1:21" s="261" customFormat="1" x14ac:dyDescent="0.25">
      <c r="A1356" s="8">
        <v>1016</v>
      </c>
      <c r="B1356" s="23"/>
      <c r="C1356" s="5"/>
      <c r="D1356" s="23"/>
      <c r="E1356" s="23"/>
      <c r="F1356" s="23"/>
      <c r="G1356" s="5"/>
      <c r="H1356" s="12"/>
      <c r="I1356" s="5"/>
      <c r="J1356" s="5"/>
      <c r="K1356" s="5"/>
      <c r="L1356" s="166"/>
      <c r="M1356" s="5"/>
      <c r="N1356" s="5"/>
      <c r="O1356" s="5"/>
      <c r="P1356" s="166"/>
      <c r="Q1356" s="23"/>
      <c r="R1356" s="23"/>
      <c r="S1356" s="5"/>
      <c r="T1356" s="5"/>
      <c r="U1356" s="5"/>
    </row>
    <row r="1357" spans="1:21" s="261" customFormat="1" x14ac:dyDescent="0.25">
      <c r="A1357" s="6">
        <v>1017</v>
      </c>
      <c r="B1357" s="23"/>
      <c r="C1357" s="5"/>
      <c r="D1357" s="23"/>
      <c r="E1357" s="23"/>
      <c r="F1357" s="23"/>
      <c r="G1357" s="5"/>
      <c r="H1357" s="12"/>
      <c r="I1357" s="5"/>
      <c r="J1357" s="5"/>
      <c r="K1357" s="5"/>
      <c r="L1357" s="166"/>
      <c r="M1357" s="5"/>
      <c r="N1357" s="5"/>
      <c r="O1357" s="5"/>
      <c r="P1357" s="166"/>
      <c r="Q1357" s="23"/>
      <c r="R1357" s="23"/>
      <c r="S1357" s="5"/>
      <c r="T1357" s="5"/>
      <c r="U1357" s="5"/>
    </row>
    <row r="1358" spans="1:21" s="261" customFormat="1" x14ac:dyDescent="0.25">
      <c r="A1358" s="8">
        <v>1018</v>
      </c>
      <c r="B1358" s="23"/>
      <c r="C1358" s="5"/>
      <c r="D1358" s="23"/>
      <c r="E1358" s="23"/>
      <c r="F1358" s="23"/>
      <c r="G1358" s="5"/>
      <c r="H1358" s="12"/>
      <c r="I1358" s="5"/>
      <c r="J1358" s="5"/>
      <c r="K1358" s="5"/>
      <c r="L1358" s="166"/>
      <c r="M1358" s="5"/>
      <c r="N1358" s="5"/>
      <c r="O1358" s="5"/>
      <c r="P1358" s="166"/>
      <c r="Q1358" s="23"/>
      <c r="R1358" s="23"/>
      <c r="S1358" s="5"/>
      <c r="T1358" s="5"/>
      <c r="U1358" s="5"/>
    </row>
    <row r="1359" spans="1:21" s="261" customFormat="1" x14ac:dyDescent="0.25">
      <c r="A1359" s="6">
        <v>1019</v>
      </c>
      <c r="B1359" s="23"/>
      <c r="C1359" s="5"/>
      <c r="D1359" s="23"/>
      <c r="E1359" s="23"/>
      <c r="F1359" s="23"/>
      <c r="G1359" s="5"/>
      <c r="H1359" s="12"/>
      <c r="I1359" s="5"/>
      <c r="J1359" s="5"/>
      <c r="K1359" s="5"/>
      <c r="L1359" s="166"/>
      <c r="M1359" s="5"/>
      <c r="N1359" s="5"/>
      <c r="O1359" s="5"/>
      <c r="P1359" s="166"/>
      <c r="Q1359" s="23"/>
      <c r="R1359" s="23"/>
      <c r="S1359" s="5"/>
      <c r="T1359" s="5"/>
      <c r="U1359" s="5"/>
    </row>
    <row r="1360" spans="1:21" s="261" customFormat="1" x14ac:dyDescent="0.25">
      <c r="A1360" s="8">
        <v>1020</v>
      </c>
      <c r="B1360" s="23"/>
      <c r="C1360" s="5"/>
      <c r="D1360" s="23"/>
      <c r="E1360" s="23"/>
      <c r="F1360" s="23"/>
      <c r="G1360" s="5"/>
      <c r="H1360" s="12"/>
      <c r="I1360" s="5"/>
      <c r="J1360" s="5"/>
      <c r="K1360" s="5"/>
      <c r="L1360" s="166"/>
      <c r="M1360" s="5"/>
      <c r="N1360" s="5"/>
      <c r="O1360" s="5"/>
      <c r="P1360" s="166"/>
      <c r="Q1360" s="23"/>
      <c r="R1360" s="23"/>
      <c r="S1360" s="5"/>
      <c r="T1360" s="5"/>
      <c r="U1360" s="5"/>
    </row>
    <row r="1361" spans="1:22" s="261" customFormat="1" x14ac:dyDescent="0.25">
      <c r="A1361" s="6">
        <v>1021</v>
      </c>
      <c r="B1361" s="23"/>
      <c r="C1361" s="5"/>
      <c r="D1361" s="23"/>
      <c r="E1361" s="23"/>
      <c r="F1361" s="23"/>
      <c r="G1361" s="5"/>
      <c r="H1361" s="12"/>
      <c r="I1361" s="5"/>
      <c r="J1361" s="5"/>
      <c r="K1361" s="5"/>
      <c r="L1361" s="166"/>
      <c r="M1361" s="5"/>
      <c r="N1361" s="5"/>
      <c r="O1361" s="5"/>
      <c r="P1361" s="166"/>
      <c r="Q1361" s="23"/>
      <c r="R1361" s="23"/>
      <c r="S1361" s="5"/>
      <c r="T1361" s="5"/>
      <c r="U1361" s="5"/>
    </row>
    <row r="1362" spans="1:22" s="23" customFormat="1" x14ac:dyDescent="0.25">
      <c r="A1362" s="8">
        <v>1022</v>
      </c>
      <c r="C1362" s="5"/>
      <c r="G1362" s="5"/>
      <c r="H1362" s="12"/>
      <c r="J1362" s="5"/>
      <c r="K1362" s="5"/>
      <c r="L1362" s="166"/>
      <c r="M1362" s="5"/>
      <c r="N1362" s="5"/>
      <c r="O1362" s="5"/>
      <c r="P1362" s="166"/>
      <c r="S1362" s="5"/>
      <c r="T1362" s="5"/>
      <c r="U1362" s="5"/>
      <c r="V1362" s="261"/>
    </row>
    <row r="1363" spans="1:22" s="23" customFormat="1" x14ac:dyDescent="0.25">
      <c r="A1363" s="6">
        <v>1023</v>
      </c>
      <c r="C1363" s="5"/>
      <c r="G1363" s="5"/>
      <c r="H1363" s="12"/>
      <c r="J1363" s="5"/>
      <c r="K1363" s="5"/>
      <c r="L1363" s="166"/>
      <c r="M1363" s="5"/>
      <c r="N1363" s="5"/>
      <c r="O1363" s="5"/>
      <c r="P1363" s="166"/>
      <c r="S1363" s="5"/>
      <c r="T1363" s="5"/>
      <c r="U1363" s="5"/>
      <c r="V1363" s="261"/>
    </row>
    <row r="1364" spans="1:22" s="23" customFormat="1" x14ac:dyDescent="0.25">
      <c r="A1364" s="8">
        <v>1024</v>
      </c>
      <c r="C1364" s="5"/>
      <c r="G1364" s="5"/>
      <c r="H1364" s="12"/>
      <c r="J1364" s="5"/>
      <c r="K1364" s="5"/>
      <c r="L1364" s="166"/>
      <c r="M1364" s="5"/>
      <c r="N1364" s="5"/>
      <c r="O1364" s="5"/>
      <c r="P1364" s="166"/>
      <c r="S1364" s="5"/>
      <c r="T1364" s="5"/>
      <c r="U1364" s="5"/>
      <c r="V1364" s="261"/>
    </row>
    <row r="1365" spans="1:22" s="23" customFormat="1" x14ac:dyDescent="0.25">
      <c r="A1365" s="6">
        <v>1025</v>
      </c>
      <c r="C1365" s="5"/>
      <c r="G1365" s="5"/>
      <c r="H1365" s="12"/>
      <c r="J1365" s="5"/>
      <c r="K1365" s="5"/>
      <c r="L1365" s="166"/>
      <c r="M1365" s="5"/>
      <c r="N1365" s="5"/>
      <c r="O1365" s="5"/>
      <c r="P1365" s="166"/>
      <c r="S1365" s="5"/>
      <c r="T1365" s="5"/>
      <c r="U1365" s="5"/>
      <c r="V1365" s="261"/>
    </row>
    <row r="1366" spans="1:22" s="23" customFormat="1" x14ac:dyDescent="0.25">
      <c r="A1366" s="8">
        <v>1026</v>
      </c>
      <c r="C1366" s="5"/>
      <c r="G1366" s="5"/>
      <c r="H1366" s="12"/>
      <c r="J1366" s="5"/>
      <c r="K1366" s="5"/>
      <c r="L1366" s="166"/>
      <c r="M1366" s="5"/>
      <c r="N1366" s="5"/>
      <c r="O1366" s="5"/>
      <c r="P1366" s="166"/>
      <c r="S1366" s="5"/>
      <c r="T1366" s="5"/>
      <c r="U1366" s="5"/>
      <c r="V1366" s="261"/>
    </row>
    <row r="1367" spans="1:22" s="23" customFormat="1" x14ac:dyDescent="0.25">
      <c r="A1367" s="6">
        <v>1027</v>
      </c>
      <c r="C1367" s="5"/>
      <c r="G1367" s="5"/>
      <c r="H1367" s="12"/>
      <c r="J1367" s="5"/>
      <c r="K1367" s="5"/>
      <c r="L1367" s="166"/>
      <c r="M1367" s="5"/>
      <c r="N1367" s="5"/>
      <c r="O1367" s="5"/>
      <c r="P1367" s="166"/>
      <c r="S1367" s="5"/>
      <c r="T1367" s="5"/>
      <c r="U1367" s="5"/>
      <c r="V1367" s="261"/>
    </row>
    <row r="1368" spans="1:22" s="23" customFormat="1" x14ac:dyDescent="0.25">
      <c r="A1368" s="8">
        <v>1028</v>
      </c>
      <c r="C1368" s="5"/>
      <c r="G1368" s="5"/>
      <c r="H1368" s="12"/>
      <c r="J1368" s="5"/>
      <c r="K1368" s="5"/>
      <c r="L1368" s="166"/>
      <c r="M1368" s="5"/>
      <c r="N1368" s="5"/>
      <c r="O1368" s="5"/>
      <c r="P1368" s="166"/>
      <c r="S1368" s="5"/>
      <c r="T1368" s="5"/>
      <c r="U1368" s="5"/>
      <c r="V1368" s="261"/>
    </row>
    <row r="1369" spans="1:22" s="23" customFormat="1" x14ac:dyDescent="0.25">
      <c r="A1369" s="6">
        <v>1029</v>
      </c>
      <c r="C1369" s="5"/>
      <c r="G1369" s="5"/>
      <c r="H1369" s="12"/>
      <c r="J1369" s="5"/>
      <c r="K1369" s="5"/>
      <c r="L1369" s="166"/>
      <c r="M1369" s="5"/>
      <c r="N1369" s="5"/>
      <c r="O1369" s="5"/>
      <c r="P1369" s="166"/>
      <c r="S1369" s="5"/>
      <c r="T1369" s="5"/>
      <c r="U1369" s="5"/>
      <c r="V1369" s="261"/>
    </row>
    <row r="1370" spans="1:22" s="23" customFormat="1" x14ac:dyDescent="0.25">
      <c r="A1370" s="8">
        <v>1030</v>
      </c>
      <c r="C1370" s="5"/>
      <c r="G1370" s="5"/>
      <c r="H1370" s="12"/>
      <c r="J1370" s="5"/>
      <c r="K1370" s="5"/>
      <c r="L1370" s="166"/>
      <c r="M1370" s="5"/>
      <c r="N1370" s="5"/>
      <c r="O1370" s="5"/>
      <c r="P1370" s="166"/>
      <c r="S1370" s="5"/>
      <c r="T1370" s="5"/>
      <c r="U1370" s="5"/>
      <c r="V1370" s="261"/>
    </row>
    <row r="1371" spans="1:22" s="23" customFormat="1" x14ac:dyDescent="0.25">
      <c r="A1371" s="6">
        <v>1031</v>
      </c>
      <c r="C1371" s="5"/>
      <c r="G1371" s="5"/>
      <c r="H1371" s="12"/>
      <c r="J1371" s="5"/>
      <c r="K1371" s="5"/>
      <c r="L1371" s="166"/>
      <c r="M1371" s="5"/>
      <c r="N1371" s="5"/>
      <c r="O1371" s="5"/>
      <c r="P1371" s="166"/>
      <c r="S1371" s="5"/>
      <c r="T1371" s="5"/>
      <c r="U1371" s="5"/>
      <c r="V1371" s="261"/>
    </row>
    <row r="1372" spans="1:22" s="23" customFormat="1" x14ac:dyDescent="0.25">
      <c r="A1372" s="8">
        <v>1032</v>
      </c>
      <c r="C1372" s="5"/>
      <c r="G1372" s="5"/>
      <c r="H1372" s="12"/>
      <c r="J1372" s="5"/>
      <c r="K1372" s="5"/>
      <c r="L1372" s="166"/>
      <c r="M1372" s="5"/>
      <c r="N1372" s="5"/>
      <c r="O1372" s="5"/>
      <c r="P1372" s="166"/>
      <c r="S1372" s="5"/>
      <c r="T1372" s="5"/>
      <c r="U1372" s="5"/>
      <c r="V1372" s="261"/>
    </row>
    <row r="1373" spans="1:22" s="23" customFormat="1" x14ac:dyDescent="0.25">
      <c r="A1373" s="6">
        <v>1033</v>
      </c>
      <c r="C1373" s="5"/>
      <c r="G1373" s="5"/>
      <c r="H1373" s="12"/>
      <c r="J1373" s="5"/>
      <c r="K1373" s="5"/>
      <c r="L1373" s="166"/>
      <c r="M1373" s="5"/>
      <c r="N1373" s="5"/>
      <c r="O1373" s="5"/>
      <c r="P1373" s="166"/>
      <c r="S1373" s="5"/>
      <c r="T1373" s="5"/>
      <c r="U1373" s="5"/>
      <c r="V1373" s="261"/>
    </row>
    <row r="1374" spans="1:22" s="23" customFormat="1" x14ac:dyDescent="0.25">
      <c r="A1374" s="8">
        <v>1034</v>
      </c>
      <c r="C1374" s="5"/>
      <c r="G1374" s="5"/>
      <c r="H1374" s="12"/>
      <c r="J1374" s="5"/>
      <c r="K1374" s="5"/>
      <c r="L1374" s="166"/>
      <c r="M1374" s="5"/>
      <c r="N1374" s="5"/>
      <c r="O1374" s="5"/>
      <c r="P1374" s="166"/>
      <c r="S1374" s="5"/>
      <c r="T1374" s="5"/>
      <c r="U1374" s="5"/>
      <c r="V1374" s="261"/>
    </row>
    <row r="1375" spans="1:22" s="23" customFormat="1" x14ac:dyDescent="0.25">
      <c r="A1375" s="6">
        <v>1035</v>
      </c>
      <c r="C1375" s="5"/>
      <c r="G1375" s="5"/>
      <c r="H1375" s="12"/>
      <c r="J1375" s="5"/>
      <c r="K1375" s="5"/>
      <c r="L1375" s="166"/>
      <c r="M1375" s="5"/>
      <c r="N1375" s="5"/>
      <c r="O1375" s="5"/>
      <c r="P1375" s="166"/>
      <c r="S1375" s="5"/>
      <c r="T1375" s="5"/>
      <c r="U1375" s="5"/>
      <c r="V1375" s="261"/>
    </row>
    <row r="1376" spans="1:22" s="23" customFormat="1" x14ac:dyDescent="0.25">
      <c r="A1376" s="8">
        <v>1036</v>
      </c>
      <c r="C1376" s="5"/>
      <c r="G1376" s="5"/>
      <c r="H1376" s="12"/>
      <c r="J1376" s="5"/>
      <c r="K1376" s="5"/>
      <c r="L1376" s="166"/>
      <c r="M1376" s="5"/>
      <c r="N1376" s="5"/>
      <c r="O1376" s="5"/>
      <c r="P1376" s="166"/>
      <c r="S1376" s="5"/>
      <c r="T1376" s="5"/>
      <c r="U1376" s="5"/>
      <c r="V1376" s="261"/>
    </row>
    <row r="1377" spans="1:22" s="23" customFormat="1" x14ac:dyDescent="0.25">
      <c r="A1377" s="6">
        <v>1037</v>
      </c>
      <c r="C1377" s="5"/>
      <c r="G1377" s="5"/>
      <c r="H1377" s="12"/>
      <c r="J1377" s="5"/>
      <c r="K1377" s="5"/>
      <c r="L1377" s="166"/>
      <c r="M1377" s="5"/>
      <c r="N1377" s="5"/>
      <c r="O1377" s="5"/>
      <c r="P1377" s="166"/>
      <c r="S1377" s="5"/>
      <c r="T1377" s="5"/>
      <c r="U1377" s="5"/>
      <c r="V1377" s="261"/>
    </row>
    <row r="1378" spans="1:22" s="23" customFormat="1" x14ac:dyDescent="0.25">
      <c r="A1378" s="8">
        <v>1038</v>
      </c>
      <c r="C1378" s="5"/>
      <c r="G1378" s="5"/>
      <c r="H1378" s="12"/>
      <c r="J1378" s="5"/>
      <c r="K1378" s="5"/>
      <c r="L1378" s="166"/>
      <c r="M1378" s="5"/>
      <c r="N1378" s="5"/>
      <c r="O1378" s="5"/>
      <c r="P1378" s="166"/>
      <c r="S1378" s="5"/>
      <c r="T1378" s="5"/>
      <c r="U1378" s="5"/>
      <c r="V1378" s="261"/>
    </row>
    <row r="1379" spans="1:22" s="23" customFormat="1" x14ac:dyDescent="0.25">
      <c r="A1379" s="6">
        <v>1039</v>
      </c>
      <c r="C1379" s="5"/>
      <c r="G1379" s="5"/>
      <c r="H1379" s="12"/>
      <c r="J1379" s="5"/>
      <c r="K1379" s="5"/>
      <c r="L1379" s="166"/>
      <c r="M1379" s="5"/>
      <c r="N1379" s="5"/>
      <c r="O1379" s="5"/>
      <c r="P1379" s="166"/>
      <c r="S1379" s="5"/>
      <c r="T1379" s="5"/>
      <c r="U1379" s="5"/>
      <c r="V1379" s="261"/>
    </row>
    <row r="1380" spans="1:22" s="23" customFormat="1" x14ac:dyDescent="0.25">
      <c r="A1380" s="8">
        <v>1040</v>
      </c>
      <c r="C1380" s="5"/>
      <c r="G1380" s="5"/>
      <c r="H1380" s="12"/>
      <c r="J1380" s="5"/>
      <c r="K1380" s="5"/>
      <c r="L1380" s="166"/>
      <c r="M1380" s="5"/>
      <c r="N1380" s="5"/>
      <c r="O1380" s="5"/>
      <c r="P1380" s="166"/>
      <c r="S1380" s="5"/>
      <c r="T1380" s="5"/>
      <c r="U1380" s="5"/>
      <c r="V1380" s="261"/>
    </row>
    <row r="1381" spans="1:22" s="23" customFormat="1" x14ac:dyDescent="0.25">
      <c r="A1381" s="6">
        <v>1041</v>
      </c>
      <c r="C1381" s="5"/>
      <c r="G1381" s="5"/>
      <c r="H1381" s="12"/>
      <c r="J1381" s="5"/>
      <c r="K1381" s="5"/>
      <c r="L1381" s="166"/>
      <c r="M1381" s="5"/>
      <c r="N1381" s="5"/>
      <c r="O1381" s="5"/>
      <c r="P1381" s="166"/>
      <c r="S1381" s="5"/>
      <c r="T1381" s="5"/>
      <c r="U1381" s="5"/>
      <c r="V1381" s="261"/>
    </row>
    <row r="1382" spans="1:22" s="23" customFormat="1" x14ac:dyDescent="0.25">
      <c r="A1382" s="8">
        <v>1042</v>
      </c>
      <c r="C1382" s="5"/>
      <c r="G1382" s="5"/>
      <c r="H1382" s="12"/>
      <c r="J1382" s="5"/>
      <c r="K1382" s="5"/>
      <c r="L1382" s="166"/>
      <c r="M1382" s="5"/>
      <c r="N1382" s="5"/>
      <c r="O1382" s="5"/>
      <c r="P1382" s="166"/>
      <c r="S1382" s="5"/>
      <c r="T1382" s="5"/>
      <c r="U1382" s="5"/>
      <c r="V1382" s="261"/>
    </row>
    <row r="1383" spans="1:22" s="23" customFormat="1" x14ac:dyDescent="0.25">
      <c r="A1383" s="6">
        <v>1043</v>
      </c>
      <c r="C1383" s="5"/>
      <c r="G1383" s="5"/>
      <c r="H1383" s="12"/>
      <c r="J1383" s="5"/>
      <c r="K1383" s="5"/>
      <c r="L1383" s="166"/>
      <c r="M1383" s="5"/>
      <c r="N1383" s="5"/>
      <c r="O1383" s="5"/>
      <c r="P1383" s="166"/>
      <c r="S1383" s="5"/>
      <c r="T1383" s="5"/>
      <c r="U1383" s="5"/>
      <c r="V1383" s="261"/>
    </row>
    <row r="1384" spans="1:22" s="23" customFormat="1" x14ac:dyDescent="0.25">
      <c r="A1384" s="8">
        <v>1044</v>
      </c>
      <c r="C1384" s="5"/>
      <c r="G1384" s="5"/>
      <c r="H1384" s="12"/>
      <c r="J1384" s="5"/>
      <c r="K1384" s="5"/>
      <c r="L1384" s="166"/>
      <c r="M1384" s="5"/>
      <c r="N1384" s="5"/>
      <c r="O1384" s="5"/>
      <c r="P1384" s="166"/>
      <c r="S1384" s="5"/>
      <c r="T1384" s="5"/>
      <c r="U1384" s="5"/>
      <c r="V1384" s="261"/>
    </row>
    <row r="1385" spans="1:22" s="23" customFormat="1" x14ac:dyDescent="0.25">
      <c r="A1385" s="6">
        <v>1045</v>
      </c>
      <c r="C1385" s="5"/>
      <c r="G1385" s="5"/>
      <c r="H1385" s="12"/>
      <c r="J1385" s="5"/>
      <c r="K1385" s="5"/>
      <c r="L1385" s="166"/>
      <c r="M1385" s="5"/>
      <c r="N1385" s="5"/>
      <c r="O1385" s="5"/>
      <c r="P1385" s="166"/>
      <c r="S1385" s="5"/>
      <c r="T1385" s="5"/>
      <c r="U1385" s="5"/>
      <c r="V1385" s="261"/>
    </row>
    <row r="1386" spans="1:22" s="23" customFormat="1" x14ac:dyDescent="0.25">
      <c r="A1386" s="8">
        <v>1046</v>
      </c>
      <c r="C1386" s="5"/>
      <c r="G1386" s="5"/>
      <c r="H1386" s="12"/>
      <c r="J1386" s="5"/>
      <c r="K1386" s="5"/>
      <c r="L1386" s="166"/>
      <c r="M1386" s="5"/>
      <c r="N1386" s="5"/>
      <c r="O1386" s="5"/>
      <c r="P1386" s="166"/>
      <c r="S1386" s="5"/>
      <c r="T1386" s="5"/>
      <c r="U1386" s="5"/>
      <c r="V1386" s="261"/>
    </row>
    <row r="1387" spans="1:22" s="23" customFormat="1" x14ac:dyDescent="0.25">
      <c r="A1387" s="6">
        <v>1047</v>
      </c>
      <c r="C1387" s="5"/>
      <c r="G1387" s="5"/>
      <c r="H1387" s="12"/>
      <c r="J1387" s="5"/>
      <c r="K1387" s="5"/>
      <c r="L1387" s="166"/>
      <c r="M1387" s="5"/>
      <c r="N1387" s="5"/>
      <c r="O1387" s="5"/>
      <c r="P1387" s="166"/>
      <c r="S1387" s="5"/>
      <c r="T1387" s="5"/>
      <c r="U1387" s="5"/>
      <c r="V1387" s="261"/>
    </row>
    <row r="1388" spans="1:22" s="23" customFormat="1" x14ac:dyDescent="0.25">
      <c r="A1388" s="8">
        <v>1048</v>
      </c>
      <c r="C1388" s="5"/>
      <c r="G1388" s="5"/>
      <c r="H1388" s="12"/>
      <c r="J1388" s="5"/>
      <c r="K1388" s="5"/>
      <c r="L1388" s="166"/>
      <c r="M1388" s="5"/>
      <c r="N1388" s="5"/>
      <c r="O1388" s="5"/>
      <c r="P1388" s="166"/>
      <c r="S1388" s="5"/>
      <c r="T1388" s="5"/>
      <c r="U1388" s="5"/>
      <c r="V1388" s="261"/>
    </row>
    <row r="1389" spans="1:22" s="23" customFormat="1" x14ac:dyDescent="0.25">
      <c r="A1389" s="6">
        <v>1049</v>
      </c>
      <c r="C1389" s="5"/>
      <c r="G1389" s="5"/>
      <c r="H1389" s="12"/>
      <c r="J1389" s="5"/>
      <c r="K1389" s="5"/>
      <c r="L1389" s="166"/>
      <c r="M1389" s="5"/>
      <c r="N1389" s="5"/>
      <c r="O1389" s="5"/>
      <c r="P1389" s="166"/>
      <c r="S1389" s="5"/>
      <c r="T1389" s="5"/>
      <c r="U1389" s="5"/>
      <c r="V1389" s="261"/>
    </row>
    <row r="1390" spans="1:22" s="23" customFormat="1" x14ac:dyDescent="0.25">
      <c r="A1390" s="8">
        <v>1050</v>
      </c>
      <c r="C1390" s="5"/>
      <c r="G1390" s="5"/>
      <c r="H1390" s="12"/>
      <c r="J1390" s="5"/>
      <c r="K1390" s="5"/>
      <c r="L1390" s="166"/>
      <c r="M1390" s="5"/>
      <c r="N1390" s="5"/>
      <c r="O1390" s="5"/>
      <c r="P1390" s="166"/>
      <c r="S1390" s="5"/>
      <c r="T1390" s="5"/>
      <c r="U1390" s="5"/>
      <c r="V1390" s="261"/>
    </row>
    <row r="1391" spans="1:22" s="23" customFormat="1" x14ac:dyDescent="0.25">
      <c r="A1391" s="6">
        <v>1051</v>
      </c>
      <c r="C1391" s="5"/>
      <c r="G1391" s="5"/>
      <c r="H1391" s="12"/>
      <c r="J1391" s="5"/>
      <c r="K1391" s="5"/>
      <c r="L1391" s="166"/>
      <c r="M1391" s="5"/>
      <c r="N1391" s="5"/>
      <c r="O1391" s="5"/>
      <c r="P1391" s="166"/>
      <c r="S1391" s="5"/>
      <c r="T1391" s="5"/>
      <c r="U1391" s="5"/>
      <c r="V1391" s="261"/>
    </row>
    <row r="1392" spans="1:22" s="23" customFormat="1" x14ac:dyDescent="0.25">
      <c r="A1392" s="8">
        <v>1052</v>
      </c>
      <c r="C1392" s="5"/>
      <c r="G1392" s="5"/>
      <c r="H1392" s="12"/>
      <c r="J1392" s="5"/>
      <c r="K1392" s="5"/>
      <c r="L1392" s="166"/>
      <c r="M1392" s="5"/>
      <c r="N1392" s="5"/>
      <c r="O1392" s="5"/>
      <c r="P1392" s="166"/>
      <c r="S1392" s="5"/>
      <c r="T1392" s="5"/>
      <c r="U1392" s="5"/>
      <c r="V1392" s="261"/>
    </row>
    <row r="1393" spans="1:22" s="23" customFormat="1" x14ac:dyDescent="0.25">
      <c r="A1393" s="6">
        <v>1053</v>
      </c>
      <c r="C1393" s="5"/>
      <c r="G1393" s="5"/>
      <c r="H1393" s="12"/>
      <c r="J1393" s="5"/>
      <c r="K1393" s="5"/>
      <c r="L1393" s="166"/>
      <c r="M1393" s="5"/>
      <c r="N1393" s="5"/>
      <c r="O1393" s="5"/>
      <c r="P1393" s="166"/>
      <c r="S1393" s="5"/>
      <c r="T1393" s="5"/>
      <c r="U1393" s="5"/>
      <c r="V1393" s="261"/>
    </row>
    <row r="1394" spans="1:22" s="23" customFormat="1" x14ac:dyDescent="0.25">
      <c r="A1394" s="8">
        <v>1054</v>
      </c>
      <c r="C1394" s="5"/>
      <c r="G1394" s="5"/>
      <c r="H1394" s="12"/>
      <c r="J1394" s="5"/>
      <c r="K1394" s="5"/>
      <c r="L1394" s="166"/>
      <c r="M1394" s="5"/>
      <c r="N1394" s="5"/>
      <c r="O1394" s="5"/>
      <c r="P1394" s="166"/>
      <c r="S1394" s="5"/>
      <c r="T1394" s="5"/>
      <c r="U1394" s="5"/>
      <c r="V1394" s="261"/>
    </row>
    <row r="1395" spans="1:22" s="23" customFormat="1" x14ac:dyDescent="0.25">
      <c r="A1395" s="6">
        <v>1055</v>
      </c>
      <c r="C1395" s="5"/>
      <c r="G1395" s="5"/>
      <c r="H1395" s="12"/>
      <c r="J1395" s="5"/>
      <c r="K1395" s="5"/>
      <c r="L1395" s="166"/>
      <c r="M1395" s="5"/>
      <c r="N1395" s="5"/>
      <c r="O1395" s="5"/>
      <c r="P1395" s="166"/>
      <c r="S1395" s="5"/>
      <c r="T1395" s="5"/>
      <c r="U1395" s="5"/>
      <c r="V1395" s="261"/>
    </row>
    <row r="1396" spans="1:22" s="23" customFormat="1" x14ac:dyDescent="0.25">
      <c r="A1396" s="8">
        <v>1056</v>
      </c>
      <c r="C1396" s="5"/>
      <c r="G1396" s="5"/>
      <c r="H1396" s="12"/>
      <c r="J1396" s="5"/>
      <c r="K1396" s="5"/>
      <c r="L1396" s="166"/>
      <c r="M1396" s="5"/>
      <c r="N1396" s="5"/>
      <c r="O1396" s="5"/>
      <c r="P1396" s="166"/>
      <c r="S1396" s="5"/>
      <c r="T1396" s="5"/>
      <c r="U1396" s="5"/>
      <c r="V1396" s="261"/>
    </row>
    <row r="1397" spans="1:22" s="23" customFormat="1" x14ac:dyDescent="0.25">
      <c r="A1397" s="6">
        <v>1057</v>
      </c>
      <c r="C1397" s="5"/>
      <c r="G1397" s="5"/>
      <c r="H1397" s="12"/>
      <c r="J1397" s="5"/>
      <c r="K1397" s="5"/>
      <c r="L1397" s="166"/>
      <c r="M1397" s="5"/>
      <c r="N1397" s="5"/>
      <c r="O1397" s="5"/>
      <c r="P1397" s="166"/>
      <c r="S1397" s="5"/>
      <c r="T1397" s="5"/>
      <c r="U1397" s="5"/>
      <c r="V1397" s="261"/>
    </row>
    <row r="1398" spans="1:22" s="23" customFormat="1" x14ac:dyDescent="0.25">
      <c r="A1398" s="8">
        <v>1058</v>
      </c>
      <c r="C1398" s="5"/>
      <c r="G1398" s="5"/>
      <c r="H1398" s="12"/>
      <c r="J1398" s="5"/>
      <c r="K1398" s="5"/>
      <c r="L1398" s="166"/>
      <c r="M1398" s="5"/>
      <c r="N1398" s="5"/>
      <c r="O1398" s="5"/>
      <c r="P1398" s="166"/>
      <c r="S1398" s="5"/>
      <c r="T1398" s="5"/>
      <c r="U1398" s="5"/>
      <c r="V1398" s="261"/>
    </row>
    <row r="1399" spans="1:22" s="23" customFormat="1" x14ac:dyDescent="0.25">
      <c r="A1399" s="6">
        <v>1059</v>
      </c>
      <c r="C1399" s="5"/>
      <c r="G1399" s="5"/>
      <c r="H1399" s="12"/>
      <c r="J1399" s="5"/>
      <c r="K1399" s="5"/>
      <c r="L1399" s="166"/>
      <c r="M1399" s="5"/>
      <c r="N1399" s="5"/>
      <c r="O1399" s="5"/>
      <c r="P1399" s="166"/>
      <c r="S1399" s="5"/>
      <c r="T1399" s="5"/>
      <c r="U1399" s="5"/>
      <c r="V1399" s="261"/>
    </row>
    <row r="1400" spans="1:22" s="23" customFormat="1" x14ac:dyDescent="0.25">
      <c r="A1400" s="8">
        <v>1060</v>
      </c>
      <c r="C1400" s="5"/>
      <c r="G1400" s="5"/>
      <c r="H1400" s="12"/>
      <c r="J1400" s="5"/>
      <c r="K1400" s="5"/>
      <c r="L1400" s="166"/>
      <c r="M1400" s="5"/>
      <c r="N1400" s="5"/>
      <c r="O1400" s="5"/>
      <c r="P1400" s="166"/>
      <c r="S1400" s="5"/>
      <c r="T1400" s="5"/>
      <c r="U1400" s="5"/>
      <c r="V1400" s="261"/>
    </row>
    <row r="1401" spans="1:22" s="23" customFormat="1" x14ac:dyDescent="0.25">
      <c r="A1401" s="6">
        <v>1061</v>
      </c>
      <c r="C1401" s="5"/>
      <c r="G1401" s="5"/>
      <c r="H1401" s="12"/>
      <c r="J1401" s="5"/>
      <c r="K1401" s="5"/>
      <c r="L1401" s="166"/>
      <c r="M1401" s="5"/>
      <c r="N1401" s="5"/>
      <c r="O1401" s="5"/>
      <c r="P1401" s="166"/>
      <c r="S1401" s="5"/>
      <c r="T1401" s="5"/>
      <c r="U1401" s="5"/>
      <c r="V1401" s="261"/>
    </row>
    <row r="1402" spans="1:22" s="23" customFormat="1" x14ac:dyDescent="0.25">
      <c r="A1402" s="8">
        <v>1062</v>
      </c>
      <c r="C1402" s="5"/>
      <c r="G1402" s="5"/>
      <c r="H1402" s="12"/>
      <c r="J1402" s="5"/>
      <c r="K1402" s="5"/>
      <c r="L1402" s="166"/>
      <c r="M1402" s="5"/>
      <c r="N1402" s="5"/>
      <c r="O1402" s="5"/>
      <c r="P1402" s="166"/>
      <c r="S1402" s="5"/>
      <c r="T1402" s="5"/>
      <c r="U1402" s="5"/>
      <c r="V1402" s="261"/>
    </row>
    <row r="1403" spans="1:22" s="23" customFormat="1" x14ac:dyDescent="0.25">
      <c r="A1403" s="6">
        <v>1063</v>
      </c>
      <c r="C1403" s="5"/>
      <c r="G1403" s="5"/>
      <c r="H1403" s="12"/>
      <c r="J1403" s="5"/>
      <c r="K1403" s="5"/>
      <c r="L1403" s="166"/>
      <c r="M1403" s="5"/>
      <c r="N1403" s="5"/>
      <c r="O1403" s="5"/>
      <c r="P1403" s="166"/>
      <c r="S1403" s="5"/>
      <c r="T1403" s="5"/>
      <c r="U1403" s="5"/>
      <c r="V1403" s="261"/>
    </row>
    <row r="1404" spans="1:22" s="23" customFormat="1" x14ac:dyDescent="0.25">
      <c r="A1404" s="8">
        <v>1064</v>
      </c>
      <c r="C1404" s="5"/>
      <c r="G1404" s="5"/>
      <c r="H1404" s="12"/>
      <c r="J1404" s="5"/>
      <c r="K1404" s="5"/>
      <c r="L1404" s="166"/>
      <c r="M1404" s="5"/>
      <c r="N1404" s="5"/>
      <c r="O1404" s="5"/>
      <c r="P1404" s="166"/>
      <c r="S1404" s="5"/>
      <c r="T1404" s="5"/>
      <c r="U1404" s="5"/>
      <c r="V1404" s="261"/>
    </row>
    <row r="1405" spans="1:22" s="23" customFormat="1" x14ac:dyDescent="0.25">
      <c r="A1405" s="6">
        <v>1065</v>
      </c>
      <c r="C1405" s="5"/>
      <c r="G1405" s="5"/>
      <c r="H1405" s="12"/>
      <c r="J1405" s="5"/>
      <c r="K1405" s="5"/>
      <c r="L1405" s="166"/>
      <c r="M1405" s="5"/>
      <c r="N1405" s="5"/>
      <c r="O1405" s="5"/>
      <c r="P1405" s="166"/>
      <c r="S1405" s="5"/>
      <c r="T1405" s="5"/>
      <c r="U1405" s="5"/>
      <c r="V1405" s="261"/>
    </row>
    <row r="1406" spans="1:22" s="23" customFormat="1" x14ac:dyDescent="0.25">
      <c r="A1406" s="8">
        <v>1066</v>
      </c>
      <c r="C1406" s="5"/>
      <c r="G1406" s="5"/>
      <c r="H1406" s="12"/>
      <c r="J1406" s="5"/>
      <c r="K1406" s="5"/>
      <c r="L1406" s="166"/>
      <c r="M1406" s="5"/>
      <c r="N1406" s="5"/>
      <c r="O1406" s="5"/>
      <c r="P1406" s="166"/>
      <c r="S1406" s="5"/>
      <c r="T1406" s="5"/>
      <c r="U1406" s="5"/>
      <c r="V1406" s="261"/>
    </row>
    <row r="1407" spans="1:22" s="23" customFormat="1" x14ac:dyDescent="0.25">
      <c r="A1407" s="6">
        <v>1067</v>
      </c>
      <c r="C1407" s="5"/>
      <c r="G1407" s="5"/>
      <c r="H1407" s="12"/>
      <c r="J1407" s="5"/>
      <c r="K1407" s="5"/>
      <c r="L1407" s="166"/>
      <c r="M1407" s="5"/>
      <c r="N1407" s="5"/>
      <c r="O1407" s="5"/>
      <c r="P1407" s="166"/>
      <c r="S1407" s="5"/>
      <c r="T1407" s="5"/>
      <c r="U1407" s="5"/>
      <c r="V1407" s="261"/>
    </row>
    <row r="1408" spans="1:22" s="23" customFormat="1" x14ac:dyDescent="0.25">
      <c r="A1408" s="8">
        <v>1068</v>
      </c>
      <c r="C1408" s="5"/>
      <c r="G1408" s="5"/>
      <c r="H1408" s="12"/>
      <c r="J1408" s="5"/>
      <c r="K1408" s="5"/>
      <c r="L1408" s="166"/>
      <c r="M1408" s="5"/>
      <c r="N1408" s="5"/>
      <c r="O1408" s="5"/>
      <c r="P1408" s="166"/>
      <c r="S1408" s="5"/>
      <c r="T1408" s="5"/>
      <c r="U1408" s="5"/>
      <c r="V1408" s="261"/>
    </row>
    <row r="1409" spans="1:22" s="23" customFormat="1" x14ac:dyDescent="0.25">
      <c r="A1409" s="6">
        <v>1069</v>
      </c>
      <c r="C1409" s="5"/>
      <c r="G1409" s="5"/>
      <c r="H1409" s="12"/>
      <c r="J1409" s="5"/>
      <c r="K1409" s="5"/>
      <c r="L1409" s="166"/>
      <c r="M1409" s="5"/>
      <c r="N1409" s="5"/>
      <c r="O1409" s="5"/>
      <c r="P1409" s="166"/>
      <c r="S1409" s="5"/>
      <c r="T1409" s="5"/>
      <c r="U1409" s="5"/>
      <c r="V1409" s="261"/>
    </row>
    <row r="1410" spans="1:22" s="23" customFormat="1" x14ac:dyDescent="0.25">
      <c r="A1410" s="8">
        <v>1070</v>
      </c>
      <c r="C1410" s="5"/>
      <c r="G1410" s="5"/>
      <c r="H1410" s="12"/>
      <c r="J1410" s="5"/>
      <c r="K1410" s="5"/>
      <c r="L1410" s="166"/>
      <c r="M1410" s="5"/>
      <c r="N1410" s="5"/>
      <c r="O1410" s="5"/>
      <c r="P1410" s="166"/>
      <c r="S1410" s="5"/>
      <c r="T1410" s="5"/>
      <c r="U1410" s="5"/>
      <c r="V1410" s="261"/>
    </row>
    <row r="1411" spans="1:22" s="23" customFormat="1" x14ac:dyDescent="0.25">
      <c r="A1411" s="6">
        <v>1071</v>
      </c>
      <c r="C1411" s="5"/>
      <c r="G1411" s="5"/>
      <c r="H1411" s="12"/>
      <c r="J1411" s="5"/>
      <c r="K1411" s="5"/>
      <c r="L1411" s="166"/>
      <c r="M1411" s="5"/>
      <c r="N1411" s="5"/>
      <c r="O1411" s="5"/>
      <c r="P1411" s="166"/>
      <c r="S1411" s="5"/>
      <c r="T1411" s="5"/>
      <c r="U1411" s="5"/>
      <c r="V1411" s="261"/>
    </row>
    <row r="1412" spans="1:22" s="23" customFormat="1" x14ac:dyDescent="0.25">
      <c r="A1412" s="8">
        <v>1072</v>
      </c>
      <c r="C1412" s="5"/>
      <c r="G1412" s="5"/>
      <c r="H1412" s="12"/>
      <c r="J1412" s="5"/>
      <c r="K1412" s="5"/>
      <c r="L1412" s="166"/>
      <c r="M1412" s="5"/>
      <c r="N1412" s="5"/>
      <c r="O1412" s="5"/>
      <c r="P1412" s="166"/>
      <c r="S1412" s="5"/>
      <c r="T1412" s="5"/>
      <c r="U1412" s="5"/>
      <c r="V1412" s="261"/>
    </row>
    <row r="1413" spans="1:22" s="23" customFormat="1" x14ac:dyDescent="0.25">
      <c r="A1413" s="6">
        <v>1073</v>
      </c>
      <c r="C1413" s="5"/>
      <c r="G1413" s="5"/>
      <c r="H1413" s="12"/>
      <c r="J1413" s="5"/>
      <c r="K1413" s="5"/>
      <c r="L1413" s="166"/>
      <c r="M1413" s="5"/>
      <c r="N1413" s="5"/>
      <c r="O1413" s="5"/>
      <c r="P1413" s="166"/>
      <c r="S1413" s="5"/>
      <c r="T1413" s="5"/>
      <c r="U1413" s="5"/>
      <c r="V1413" s="261"/>
    </row>
    <row r="1414" spans="1:22" s="23" customFormat="1" x14ac:dyDescent="0.25">
      <c r="A1414" s="8">
        <v>1074</v>
      </c>
      <c r="C1414" s="5"/>
      <c r="G1414" s="5"/>
      <c r="H1414" s="12"/>
      <c r="J1414" s="5"/>
      <c r="K1414" s="5"/>
      <c r="L1414" s="166"/>
      <c r="M1414" s="5"/>
      <c r="N1414" s="5"/>
      <c r="O1414" s="5"/>
      <c r="P1414" s="166"/>
      <c r="S1414" s="5"/>
      <c r="T1414" s="5"/>
      <c r="U1414" s="5"/>
      <c r="V1414" s="261"/>
    </row>
    <row r="1415" spans="1:22" s="23" customFormat="1" x14ac:dyDescent="0.25">
      <c r="A1415" s="6">
        <v>1075</v>
      </c>
      <c r="C1415" s="5"/>
      <c r="G1415" s="5"/>
      <c r="H1415" s="12"/>
      <c r="J1415" s="5"/>
      <c r="K1415" s="5"/>
      <c r="L1415" s="166"/>
      <c r="M1415" s="5"/>
      <c r="N1415" s="5"/>
      <c r="O1415" s="5"/>
      <c r="P1415" s="166"/>
      <c r="S1415" s="5"/>
      <c r="T1415" s="5"/>
      <c r="U1415" s="5"/>
      <c r="V1415" s="261"/>
    </row>
    <row r="1416" spans="1:22" s="23" customFormat="1" x14ac:dyDescent="0.25">
      <c r="A1416" s="8">
        <v>1076</v>
      </c>
      <c r="C1416" s="5"/>
      <c r="G1416" s="5"/>
      <c r="H1416" s="12"/>
      <c r="J1416" s="5"/>
      <c r="K1416" s="5"/>
      <c r="L1416" s="166"/>
      <c r="M1416" s="5"/>
      <c r="N1416" s="5"/>
      <c r="O1416" s="5"/>
      <c r="P1416" s="166"/>
      <c r="S1416" s="5"/>
      <c r="T1416" s="5"/>
      <c r="U1416" s="5"/>
      <c r="V1416" s="261"/>
    </row>
    <row r="1417" spans="1:22" s="23" customFormat="1" x14ac:dyDescent="0.25">
      <c r="A1417" s="6">
        <v>1077</v>
      </c>
      <c r="C1417" s="5"/>
      <c r="G1417" s="5"/>
      <c r="H1417" s="12"/>
      <c r="J1417" s="5"/>
      <c r="K1417" s="5"/>
      <c r="L1417" s="166"/>
      <c r="M1417" s="5"/>
      <c r="N1417" s="5"/>
      <c r="O1417" s="5"/>
      <c r="P1417" s="166"/>
      <c r="S1417" s="5"/>
      <c r="T1417" s="5"/>
      <c r="U1417" s="5"/>
      <c r="V1417" s="261"/>
    </row>
    <row r="1418" spans="1:22" s="23" customFormat="1" x14ac:dyDescent="0.25">
      <c r="A1418" s="8">
        <v>1078</v>
      </c>
      <c r="C1418" s="5"/>
      <c r="G1418" s="5"/>
      <c r="H1418" s="12"/>
      <c r="J1418" s="5"/>
      <c r="K1418" s="5"/>
      <c r="L1418" s="166"/>
      <c r="M1418" s="5"/>
      <c r="N1418" s="5"/>
      <c r="O1418" s="5"/>
      <c r="P1418" s="166"/>
      <c r="S1418" s="5"/>
      <c r="T1418" s="5"/>
      <c r="U1418" s="5"/>
      <c r="V1418" s="261"/>
    </row>
    <row r="1419" spans="1:22" s="23" customFormat="1" x14ac:dyDescent="0.25">
      <c r="A1419" s="6">
        <v>1079</v>
      </c>
      <c r="C1419" s="5"/>
      <c r="G1419" s="5"/>
      <c r="H1419" s="12"/>
      <c r="J1419" s="5"/>
      <c r="K1419" s="5"/>
      <c r="L1419" s="166"/>
      <c r="M1419" s="5"/>
      <c r="N1419" s="5"/>
      <c r="O1419" s="5"/>
      <c r="P1419" s="166"/>
      <c r="S1419" s="5"/>
      <c r="T1419" s="5"/>
      <c r="U1419" s="5"/>
      <c r="V1419" s="261"/>
    </row>
    <row r="1420" spans="1:22" s="23" customFormat="1" x14ac:dyDescent="0.25">
      <c r="A1420" s="8">
        <v>1080</v>
      </c>
      <c r="C1420" s="5"/>
      <c r="G1420" s="5"/>
      <c r="H1420" s="12"/>
      <c r="J1420" s="5"/>
      <c r="K1420" s="5"/>
      <c r="L1420" s="166"/>
      <c r="M1420" s="5"/>
      <c r="N1420" s="5"/>
      <c r="O1420" s="5"/>
      <c r="P1420" s="166"/>
      <c r="S1420" s="5"/>
      <c r="T1420" s="5"/>
      <c r="U1420" s="5"/>
      <c r="V1420" s="261"/>
    </row>
    <row r="1421" spans="1:22" s="23" customFormat="1" x14ac:dyDescent="0.25">
      <c r="A1421" s="6">
        <v>1081</v>
      </c>
      <c r="C1421" s="5"/>
      <c r="G1421" s="5"/>
      <c r="H1421" s="12"/>
      <c r="J1421" s="5"/>
      <c r="K1421" s="5"/>
      <c r="L1421" s="166"/>
      <c r="M1421" s="5"/>
      <c r="N1421" s="5"/>
      <c r="O1421" s="5"/>
      <c r="P1421" s="166"/>
      <c r="S1421" s="5"/>
      <c r="T1421" s="5"/>
      <c r="U1421" s="5"/>
      <c r="V1421" s="261"/>
    </row>
    <row r="1422" spans="1:22" s="23" customFormat="1" x14ac:dyDescent="0.25">
      <c r="A1422" s="8">
        <v>1082</v>
      </c>
      <c r="C1422" s="5"/>
      <c r="G1422" s="5"/>
      <c r="H1422" s="12"/>
      <c r="J1422" s="5"/>
      <c r="K1422" s="5"/>
      <c r="L1422" s="166"/>
      <c r="M1422" s="5"/>
      <c r="N1422" s="5"/>
      <c r="O1422" s="5"/>
      <c r="P1422" s="166"/>
      <c r="S1422" s="5"/>
      <c r="T1422" s="5"/>
      <c r="U1422" s="5"/>
      <c r="V1422" s="261"/>
    </row>
    <row r="1423" spans="1:22" s="23" customFormat="1" x14ac:dyDescent="0.25">
      <c r="A1423" s="6">
        <v>1083</v>
      </c>
      <c r="C1423" s="5"/>
      <c r="G1423" s="5"/>
      <c r="H1423" s="12"/>
      <c r="J1423" s="5"/>
      <c r="K1423" s="5"/>
      <c r="L1423" s="166"/>
      <c r="M1423" s="5"/>
      <c r="N1423" s="5"/>
      <c r="O1423" s="5"/>
      <c r="P1423" s="166"/>
      <c r="S1423" s="5"/>
      <c r="T1423" s="5"/>
      <c r="U1423" s="5"/>
      <c r="V1423" s="261"/>
    </row>
    <row r="1424" spans="1:22" s="23" customFormat="1" x14ac:dyDescent="0.25">
      <c r="A1424" s="8">
        <v>1084</v>
      </c>
      <c r="C1424" s="5"/>
      <c r="G1424" s="5"/>
      <c r="H1424" s="12"/>
      <c r="J1424" s="5"/>
      <c r="K1424" s="5"/>
      <c r="L1424" s="166"/>
      <c r="M1424" s="5"/>
      <c r="N1424" s="5"/>
      <c r="O1424" s="5"/>
      <c r="P1424" s="166"/>
      <c r="S1424" s="5"/>
      <c r="T1424" s="5"/>
      <c r="U1424" s="5"/>
      <c r="V1424" s="261"/>
    </row>
    <row r="1425" spans="1:22" s="23" customFormat="1" x14ac:dyDescent="0.25">
      <c r="A1425" s="6">
        <v>1085</v>
      </c>
      <c r="C1425" s="5"/>
      <c r="G1425" s="5"/>
      <c r="H1425" s="12"/>
      <c r="J1425" s="5"/>
      <c r="K1425" s="5"/>
      <c r="L1425" s="166"/>
      <c r="M1425" s="5"/>
      <c r="N1425" s="5"/>
      <c r="O1425" s="5"/>
      <c r="P1425" s="166"/>
      <c r="S1425" s="5"/>
      <c r="T1425" s="5"/>
      <c r="U1425" s="5"/>
      <c r="V1425" s="261"/>
    </row>
    <row r="1426" spans="1:22" s="23" customFormat="1" x14ac:dyDescent="0.25">
      <c r="A1426" s="8">
        <v>1086</v>
      </c>
      <c r="C1426" s="5"/>
      <c r="G1426" s="5"/>
      <c r="H1426" s="12"/>
      <c r="J1426" s="5"/>
      <c r="K1426" s="5"/>
      <c r="L1426" s="166"/>
      <c r="M1426" s="5"/>
      <c r="N1426" s="5"/>
      <c r="O1426" s="5"/>
      <c r="P1426" s="166"/>
      <c r="S1426" s="5"/>
      <c r="T1426" s="5"/>
      <c r="U1426" s="5"/>
      <c r="V1426" s="261"/>
    </row>
    <row r="1427" spans="1:22" s="23" customFormat="1" x14ac:dyDescent="0.25">
      <c r="A1427" s="6">
        <v>1087</v>
      </c>
      <c r="C1427" s="5"/>
      <c r="G1427" s="5"/>
      <c r="H1427" s="12"/>
      <c r="J1427" s="5"/>
      <c r="K1427" s="5"/>
      <c r="L1427" s="166"/>
      <c r="M1427" s="5"/>
      <c r="N1427" s="5"/>
      <c r="O1427" s="5"/>
      <c r="P1427" s="166"/>
      <c r="S1427" s="5"/>
      <c r="T1427" s="5"/>
      <c r="U1427" s="5"/>
      <c r="V1427" s="261"/>
    </row>
    <row r="1428" spans="1:22" s="23" customFormat="1" x14ac:dyDescent="0.25">
      <c r="A1428" s="8">
        <v>1088</v>
      </c>
      <c r="C1428" s="5"/>
      <c r="G1428" s="5"/>
      <c r="H1428" s="12"/>
      <c r="J1428" s="5"/>
      <c r="K1428" s="5"/>
      <c r="L1428" s="166"/>
      <c r="M1428" s="5"/>
      <c r="N1428" s="5"/>
      <c r="O1428" s="5"/>
      <c r="P1428" s="166"/>
      <c r="S1428" s="5"/>
      <c r="T1428" s="5"/>
      <c r="U1428" s="5"/>
      <c r="V1428" s="261"/>
    </row>
    <row r="1429" spans="1:22" s="23" customFormat="1" x14ac:dyDescent="0.25">
      <c r="A1429" s="6">
        <v>1089</v>
      </c>
      <c r="C1429" s="5"/>
      <c r="G1429" s="5"/>
      <c r="H1429" s="12"/>
      <c r="J1429" s="5"/>
      <c r="K1429" s="5"/>
      <c r="L1429" s="166"/>
      <c r="M1429" s="5"/>
      <c r="N1429" s="5"/>
      <c r="O1429" s="5"/>
      <c r="P1429" s="166"/>
      <c r="S1429" s="5"/>
      <c r="T1429" s="5"/>
      <c r="U1429" s="5"/>
      <c r="V1429" s="261"/>
    </row>
    <row r="1430" spans="1:22" s="23" customFormat="1" x14ac:dyDescent="0.25">
      <c r="A1430" s="8">
        <v>1090</v>
      </c>
      <c r="C1430" s="5"/>
      <c r="G1430" s="5"/>
      <c r="H1430" s="12"/>
      <c r="J1430" s="5"/>
      <c r="K1430" s="5"/>
      <c r="L1430" s="166"/>
      <c r="M1430" s="5"/>
      <c r="N1430" s="5"/>
      <c r="O1430" s="5"/>
      <c r="P1430" s="166"/>
      <c r="S1430" s="5"/>
      <c r="T1430" s="5"/>
      <c r="U1430" s="5"/>
      <c r="V1430" s="261"/>
    </row>
    <row r="1431" spans="1:22" s="23" customFormat="1" x14ac:dyDescent="0.25">
      <c r="A1431" s="6">
        <v>1091</v>
      </c>
      <c r="C1431" s="5"/>
      <c r="G1431" s="5"/>
      <c r="H1431" s="12"/>
      <c r="J1431" s="5"/>
      <c r="K1431" s="5"/>
      <c r="L1431" s="166"/>
      <c r="M1431" s="5"/>
      <c r="N1431" s="5"/>
      <c r="O1431" s="5"/>
      <c r="P1431" s="166"/>
      <c r="S1431" s="5"/>
      <c r="T1431" s="5"/>
      <c r="U1431" s="5"/>
      <c r="V1431" s="261"/>
    </row>
    <row r="1432" spans="1:22" s="23" customFormat="1" x14ac:dyDescent="0.25">
      <c r="A1432" s="8">
        <v>1092</v>
      </c>
      <c r="C1432" s="5"/>
      <c r="G1432" s="5"/>
      <c r="H1432" s="12"/>
      <c r="J1432" s="5"/>
      <c r="K1432" s="5"/>
      <c r="L1432" s="166"/>
      <c r="M1432" s="5"/>
      <c r="N1432" s="5"/>
      <c r="O1432" s="5"/>
      <c r="P1432" s="166"/>
      <c r="S1432" s="5"/>
      <c r="T1432" s="5"/>
      <c r="U1432" s="5"/>
      <c r="V1432" s="261"/>
    </row>
    <row r="1433" spans="1:22" s="23" customFormat="1" x14ac:dyDescent="0.25">
      <c r="A1433" s="6">
        <v>1093</v>
      </c>
      <c r="C1433" s="5"/>
      <c r="G1433" s="5"/>
      <c r="H1433" s="12"/>
      <c r="J1433" s="5"/>
      <c r="K1433" s="5"/>
      <c r="L1433" s="166"/>
      <c r="M1433" s="5"/>
      <c r="N1433" s="5"/>
      <c r="O1433" s="5"/>
      <c r="P1433" s="166"/>
      <c r="S1433" s="5"/>
      <c r="T1433" s="5"/>
      <c r="U1433" s="5"/>
      <c r="V1433" s="261"/>
    </row>
    <row r="1434" spans="1:22" s="23" customFormat="1" x14ac:dyDescent="0.25">
      <c r="A1434" s="8">
        <v>1094</v>
      </c>
      <c r="C1434" s="5"/>
      <c r="G1434" s="5"/>
      <c r="H1434" s="12"/>
      <c r="J1434" s="5"/>
      <c r="K1434" s="5"/>
      <c r="L1434" s="166"/>
      <c r="M1434" s="5"/>
      <c r="N1434" s="5"/>
      <c r="O1434" s="5"/>
      <c r="P1434" s="166"/>
      <c r="S1434" s="5"/>
      <c r="T1434" s="5"/>
      <c r="U1434" s="5"/>
      <c r="V1434" s="261"/>
    </row>
    <row r="1435" spans="1:22" s="23" customFormat="1" x14ac:dyDescent="0.25">
      <c r="A1435" s="6">
        <v>1095</v>
      </c>
      <c r="C1435" s="5"/>
      <c r="G1435" s="5"/>
      <c r="H1435" s="12"/>
      <c r="J1435" s="5"/>
      <c r="K1435" s="5"/>
      <c r="L1435" s="166"/>
      <c r="M1435" s="5"/>
      <c r="N1435" s="5"/>
      <c r="O1435" s="5"/>
      <c r="P1435" s="166"/>
      <c r="S1435" s="5"/>
      <c r="T1435" s="5"/>
      <c r="U1435" s="5"/>
      <c r="V1435" s="261"/>
    </row>
    <row r="1436" spans="1:22" s="23" customFormat="1" x14ac:dyDescent="0.25">
      <c r="A1436" s="8">
        <v>1096</v>
      </c>
      <c r="C1436" s="5"/>
      <c r="G1436" s="5"/>
      <c r="H1436" s="12"/>
      <c r="J1436" s="5"/>
      <c r="K1436" s="5"/>
      <c r="L1436" s="166"/>
      <c r="M1436" s="5"/>
      <c r="N1436" s="5"/>
      <c r="O1436" s="5"/>
      <c r="P1436" s="166"/>
      <c r="S1436" s="5"/>
      <c r="T1436" s="5"/>
      <c r="U1436" s="5"/>
      <c r="V1436" s="261"/>
    </row>
    <row r="1437" spans="1:22" s="23" customFormat="1" x14ac:dyDescent="0.25">
      <c r="A1437" s="6">
        <v>1097</v>
      </c>
      <c r="C1437" s="5"/>
      <c r="G1437" s="5"/>
      <c r="H1437" s="12"/>
      <c r="J1437" s="5"/>
      <c r="K1437" s="5"/>
      <c r="L1437" s="166"/>
      <c r="M1437" s="5"/>
      <c r="N1437" s="5"/>
      <c r="O1437" s="5"/>
      <c r="P1437" s="166"/>
      <c r="S1437" s="5"/>
      <c r="T1437" s="5"/>
      <c r="U1437" s="5"/>
      <c r="V1437" s="261"/>
    </row>
    <row r="1438" spans="1:22" s="23" customFormat="1" x14ac:dyDescent="0.25">
      <c r="A1438" s="8">
        <v>1098</v>
      </c>
      <c r="C1438" s="5"/>
      <c r="G1438" s="5"/>
      <c r="H1438" s="12"/>
      <c r="J1438" s="5"/>
      <c r="K1438" s="5"/>
      <c r="L1438" s="166"/>
      <c r="M1438" s="5"/>
      <c r="N1438" s="5"/>
      <c r="O1438" s="5"/>
      <c r="P1438" s="166"/>
      <c r="S1438" s="5"/>
      <c r="T1438" s="5"/>
      <c r="U1438" s="5"/>
      <c r="V1438" s="261"/>
    </row>
    <row r="1439" spans="1:22" s="23" customFormat="1" x14ac:dyDescent="0.25">
      <c r="A1439" s="6">
        <v>1099</v>
      </c>
      <c r="C1439" s="5"/>
      <c r="G1439" s="5"/>
      <c r="H1439" s="12"/>
      <c r="J1439" s="5"/>
      <c r="K1439" s="5"/>
      <c r="L1439" s="166"/>
      <c r="M1439" s="5"/>
      <c r="N1439" s="5"/>
      <c r="O1439" s="5"/>
      <c r="P1439" s="166"/>
      <c r="S1439" s="5"/>
      <c r="T1439" s="5"/>
      <c r="U1439" s="5"/>
      <c r="V1439" s="261"/>
    </row>
    <row r="1440" spans="1:22" s="23" customFormat="1" x14ac:dyDescent="0.25">
      <c r="A1440" s="8">
        <v>1100</v>
      </c>
      <c r="C1440" s="5"/>
      <c r="G1440" s="5"/>
      <c r="H1440" s="12"/>
      <c r="J1440" s="5"/>
      <c r="K1440" s="5"/>
      <c r="L1440" s="166"/>
      <c r="M1440" s="5"/>
      <c r="N1440" s="5"/>
      <c r="O1440" s="5"/>
      <c r="P1440" s="166"/>
      <c r="S1440" s="5"/>
      <c r="T1440" s="5"/>
      <c r="U1440" s="5"/>
      <c r="V1440" s="261"/>
    </row>
    <row r="1441" spans="1:22" s="23" customFormat="1" x14ac:dyDescent="0.25">
      <c r="A1441" s="6">
        <v>1101</v>
      </c>
      <c r="C1441" s="5"/>
      <c r="G1441" s="5"/>
      <c r="H1441" s="12"/>
      <c r="J1441" s="5"/>
      <c r="K1441" s="5"/>
      <c r="L1441" s="166"/>
      <c r="M1441" s="5"/>
      <c r="N1441" s="5"/>
      <c r="O1441" s="5"/>
      <c r="P1441" s="166"/>
      <c r="S1441" s="5"/>
      <c r="T1441" s="5"/>
      <c r="U1441" s="5"/>
      <c r="V1441" s="261"/>
    </row>
    <row r="1442" spans="1:22" s="23" customFormat="1" x14ac:dyDescent="0.25">
      <c r="A1442" s="8">
        <v>1102</v>
      </c>
      <c r="C1442" s="5"/>
      <c r="G1442" s="5"/>
      <c r="H1442" s="12"/>
      <c r="J1442" s="5"/>
      <c r="K1442" s="5"/>
      <c r="L1442" s="166"/>
      <c r="M1442" s="5"/>
      <c r="N1442" s="5"/>
      <c r="O1442" s="5"/>
      <c r="P1442" s="166"/>
      <c r="S1442" s="5"/>
      <c r="T1442" s="5"/>
      <c r="U1442" s="5"/>
      <c r="V1442" s="261"/>
    </row>
    <row r="1443" spans="1:22" s="23" customFormat="1" x14ac:dyDescent="0.25">
      <c r="A1443" s="6">
        <v>1103</v>
      </c>
      <c r="C1443" s="5"/>
      <c r="G1443" s="5"/>
      <c r="H1443" s="12"/>
      <c r="J1443" s="5"/>
      <c r="K1443" s="5"/>
      <c r="L1443" s="166"/>
      <c r="M1443" s="5"/>
      <c r="N1443" s="5"/>
      <c r="O1443" s="5"/>
      <c r="P1443" s="166"/>
      <c r="S1443" s="5"/>
      <c r="T1443" s="5"/>
      <c r="U1443" s="5"/>
      <c r="V1443" s="261"/>
    </row>
    <row r="1444" spans="1:22" s="23" customFormat="1" x14ac:dyDescent="0.25">
      <c r="A1444" s="8">
        <v>1104</v>
      </c>
      <c r="C1444" s="5"/>
      <c r="G1444" s="5"/>
      <c r="H1444" s="12"/>
      <c r="J1444" s="5"/>
      <c r="K1444" s="5"/>
      <c r="L1444" s="166"/>
      <c r="M1444" s="5"/>
      <c r="N1444" s="5"/>
      <c r="O1444" s="5"/>
      <c r="P1444" s="166"/>
      <c r="S1444" s="5"/>
      <c r="T1444" s="5"/>
      <c r="U1444" s="5"/>
      <c r="V1444" s="261"/>
    </row>
    <row r="1445" spans="1:22" s="23" customFormat="1" x14ac:dyDescent="0.25">
      <c r="A1445" s="6">
        <v>1105</v>
      </c>
      <c r="C1445" s="5"/>
      <c r="G1445" s="5"/>
      <c r="H1445" s="12"/>
      <c r="J1445" s="5"/>
      <c r="K1445" s="5"/>
      <c r="L1445" s="166"/>
      <c r="M1445" s="5"/>
      <c r="N1445" s="5"/>
      <c r="O1445" s="5"/>
      <c r="P1445" s="166"/>
      <c r="S1445" s="5"/>
      <c r="T1445" s="5"/>
      <c r="U1445" s="5"/>
      <c r="V1445" s="261"/>
    </row>
    <row r="1446" spans="1:22" s="23" customFormat="1" x14ac:dyDescent="0.25">
      <c r="A1446" s="8">
        <v>1106</v>
      </c>
      <c r="C1446" s="5"/>
      <c r="G1446" s="5"/>
      <c r="H1446" s="12"/>
      <c r="J1446" s="5"/>
      <c r="K1446" s="5"/>
      <c r="L1446" s="166"/>
      <c r="M1446" s="5"/>
      <c r="N1446" s="5"/>
      <c r="O1446" s="5"/>
      <c r="P1446" s="166"/>
      <c r="S1446" s="5"/>
      <c r="T1446" s="5"/>
      <c r="U1446" s="5"/>
      <c r="V1446" s="261"/>
    </row>
    <row r="1447" spans="1:22" s="23" customFormat="1" x14ac:dyDescent="0.25">
      <c r="A1447" s="6">
        <v>1107</v>
      </c>
      <c r="C1447" s="5"/>
      <c r="G1447" s="5"/>
      <c r="H1447" s="12"/>
      <c r="J1447" s="5"/>
      <c r="K1447" s="5"/>
      <c r="L1447" s="166"/>
      <c r="M1447" s="5"/>
      <c r="N1447" s="5"/>
      <c r="O1447" s="5"/>
      <c r="P1447" s="166"/>
      <c r="S1447" s="5"/>
      <c r="T1447" s="5"/>
      <c r="U1447" s="5"/>
      <c r="V1447" s="261"/>
    </row>
    <row r="1448" spans="1:22" s="23" customFormat="1" x14ac:dyDescent="0.25">
      <c r="A1448" s="8">
        <v>1108</v>
      </c>
      <c r="C1448" s="5"/>
      <c r="G1448" s="5"/>
      <c r="H1448" s="12"/>
      <c r="J1448" s="5"/>
      <c r="K1448" s="5"/>
      <c r="L1448" s="166"/>
      <c r="M1448" s="5"/>
      <c r="N1448" s="5"/>
      <c r="O1448" s="5"/>
      <c r="P1448" s="166"/>
      <c r="S1448" s="5"/>
      <c r="T1448" s="5"/>
      <c r="U1448" s="5"/>
      <c r="V1448" s="261"/>
    </row>
    <row r="1449" spans="1:22" s="23" customFormat="1" x14ac:dyDescent="0.25">
      <c r="A1449" s="6">
        <v>1109</v>
      </c>
      <c r="C1449" s="5"/>
      <c r="G1449" s="5"/>
      <c r="H1449" s="12"/>
      <c r="J1449" s="5"/>
      <c r="K1449" s="5"/>
      <c r="L1449" s="166"/>
      <c r="M1449" s="5"/>
      <c r="N1449" s="5"/>
      <c r="O1449" s="5"/>
      <c r="P1449" s="166"/>
      <c r="S1449" s="5"/>
      <c r="T1449" s="5"/>
      <c r="U1449" s="5"/>
      <c r="V1449" s="261"/>
    </row>
    <row r="1450" spans="1:22" s="23" customFormat="1" x14ac:dyDescent="0.25">
      <c r="A1450" s="8">
        <v>1110</v>
      </c>
      <c r="C1450" s="5"/>
      <c r="G1450" s="5"/>
      <c r="H1450" s="12"/>
      <c r="J1450" s="5"/>
      <c r="K1450" s="5"/>
      <c r="L1450" s="166"/>
      <c r="M1450" s="5"/>
      <c r="N1450" s="5"/>
      <c r="O1450" s="5"/>
      <c r="P1450" s="166"/>
      <c r="S1450" s="5"/>
      <c r="T1450" s="5"/>
      <c r="U1450" s="5"/>
      <c r="V1450" s="261"/>
    </row>
    <row r="1451" spans="1:22" s="23" customFormat="1" x14ac:dyDescent="0.25">
      <c r="A1451" s="6">
        <v>1111</v>
      </c>
      <c r="C1451" s="5"/>
      <c r="G1451" s="5"/>
      <c r="H1451" s="12"/>
      <c r="J1451" s="5"/>
      <c r="K1451" s="5"/>
      <c r="L1451" s="166"/>
      <c r="M1451" s="5"/>
      <c r="N1451" s="5"/>
      <c r="O1451" s="5"/>
      <c r="P1451" s="166"/>
      <c r="S1451" s="5"/>
      <c r="T1451" s="5"/>
      <c r="U1451" s="5"/>
      <c r="V1451" s="261"/>
    </row>
    <row r="1452" spans="1:22" s="23" customFormat="1" x14ac:dyDescent="0.25">
      <c r="A1452" s="8">
        <v>1112</v>
      </c>
      <c r="C1452" s="5"/>
      <c r="G1452" s="5"/>
      <c r="H1452" s="12"/>
      <c r="J1452" s="5"/>
      <c r="K1452" s="5"/>
      <c r="L1452" s="166"/>
      <c r="M1452" s="5"/>
      <c r="N1452" s="5"/>
      <c r="O1452" s="5"/>
      <c r="P1452" s="166"/>
      <c r="S1452" s="5"/>
      <c r="T1452" s="5"/>
      <c r="U1452" s="5"/>
      <c r="V1452" s="261"/>
    </row>
    <row r="1453" spans="1:22" s="23" customFormat="1" x14ac:dyDescent="0.25">
      <c r="A1453" s="6">
        <v>1113</v>
      </c>
      <c r="C1453" s="5"/>
      <c r="G1453" s="5"/>
      <c r="H1453" s="12"/>
      <c r="J1453" s="5"/>
      <c r="K1453" s="5"/>
      <c r="L1453" s="166"/>
      <c r="M1453" s="5"/>
      <c r="N1453" s="5"/>
      <c r="O1453" s="5"/>
      <c r="P1453" s="166"/>
      <c r="S1453" s="5"/>
      <c r="T1453" s="5"/>
      <c r="U1453" s="5"/>
      <c r="V1453" s="261"/>
    </row>
    <row r="1454" spans="1:22" s="23" customFormat="1" x14ac:dyDescent="0.25">
      <c r="A1454" s="8">
        <v>1114</v>
      </c>
      <c r="C1454" s="5"/>
      <c r="G1454" s="5"/>
      <c r="H1454" s="12"/>
      <c r="J1454" s="5"/>
      <c r="K1454" s="5"/>
      <c r="L1454" s="166"/>
      <c r="M1454" s="5"/>
      <c r="N1454" s="5"/>
      <c r="O1454" s="5"/>
      <c r="P1454" s="166"/>
      <c r="S1454" s="5"/>
      <c r="T1454" s="5"/>
      <c r="U1454" s="5"/>
      <c r="V1454" s="261"/>
    </row>
    <row r="1455" spans="1:22" s="23" customFormat="1" x14ac:dyDescent="0.25">
      <c r="A1455" s="6">
        <v>1115</v>
      </c>
      <c r="C1455" s="5"/>
      <c r="G1455" s="5"/>
      <c r="H1455" s="12"/>
      <c r="J1455" s="5"/>
      <c r="K1455" s="5"/>
      <c r="L1455" s="166"/>
      <c r="M1455" s="5"/>
      <c r="N1455" s="5"/>
      <c r="O1455" s="5"/>
      <c r="P1455" s="166"/>
      <c r="S1455" s="5"/>
      <c r="T1455" s="5"/>
      <c r="U1455" s="5"/>
      <c r="V1455" s="261"/>
    </row>
    <row r="1456" spans="1:22" s="23" customFormat="1" x14ac:dyDescent="0.25">
      <c r="A1456" s="8">
        <v>1116</v>
      </c>
      <c r="C1456" s="5"/>
      <c r="G1456" s="5"/>
      <c r="H1456" s="12"/>
      <c r="J1456" s="5"/>
      <c r="K1456" s="5"/>
      <c r="L1456" s="166"/>
      <c r="M1456" s="5"/>
      <c r="N1456" s="5"/>
      <c r="O1456" s="5"/>
      <c r="P1456" s="166"/>
      <c r="S1456" s="5"/>
      <c r="T1456" s="5"/>
      <c r="U1456" s="5"/>
      <c r="V1456" s="261"/>
    </row>
    <row r="1457" spans="1:22" s="23" customFormat="1" x14ac:dyDescent="0.25">
      <c r="A1457" s="6">
        <v>1117</v>
      </c>
      <c r="C1457" s="5"/>
      <c r="G1457" s="5"/>
      <c r="H1457" s="12"/>
      <c r="J1457" s="5"/>
      <c r="K1457" s="5"/>
      <c r="L1457" s="166"/>
      <c r="M1457" s="5"/>
      <c r="N1457" s="5"/>
      <c r="O1457" s="5"/>
      <c r="P1457" s="166"/>
      <c r="S1457" s="5"/>
      <c r="T1457" s="5"/>
      <c r="U1457" s="5"/>
      <c r="V1457" s="261"/>
    </row>
    <row r="1458" spans="1:22" s="23" customFormat="1" x14ac:dyDescent="0.25">
      <c r="A1458" s="8">
        <v>1118</v>
      </c>
      <c r="C1458" s="5"/>
      <c r="G1458" s="5"/>
      <c r="H1458" s="12"/>
      <c r="J1458" s="5"/>
      <c r="K1458" s="5"/>
      <c r="L1458" s="166"/>
      <c r="M1458" s="5"/>
      <c r="N1458" s="5"/>
      <c r="O1458" s="5"/>
      <c r="P1458" s="166"/>
      <c r="S1458" s="5"/>
      <c r="T1458" s="5"/>
      <c r="U1458" s="5"/>
      <c r="V1458" s="261"/>
    </row>
    <row r="1459" spans="1:22" s="23" customFormat="1" x14ac:dyDescent="0.25">
      <c r="A1459" s="6">
        <v>1119</v>
      </c>
      <c r="C1459" s="5"/>
      <c r="G1459" s="5"/>
      <c r="H1459" s="12"/>
      <c r="J1459" s="5"/>
      <c r="K1459" s="5"/>
      <c r="L1459" s="166"/>
      <c r="M1459" s="5"/>
      <c r="N1459" s="5"/>
      <c r="O1459" s="5"/>
      <c r="P1459" s="166"/>
      <c r="S1459" s="5"/>
      <c r="T1459" s="5"/>
      <c r="U1459" s="5"/>
      <c r="V1459" s="261"/>
    </row>
    <row r="1460" spans="1:22" s="23" customFormat="1" x14ac:dyDescent="0.25">
      <c r="A1460" s="8">
        <v>1120</v>
      </c>
      <c r="C1460" s="5"/>
      <c r="G1460" s="5"/>
      <c r="H1460" s="12"/>
      <c r="J1460" s="5"/>
      <c r="K1460" s="5"/>
      <c r="L1460" s="166"/>
      <c r="M1460" s="5"/>
      <c r="N1460" s="5"/>
      <c r="O1460" s="5"/>
      <c r="P1460" s="166"/>
      <c r="S1460" s="5"/>
      <c r="T1460" s="5"/>
      <c r="U1460" s="5"/>
      <c r="V1460" s="261"/>
    </row>
    <row r="1461" spans="1:22" s="23" customFormat="1" x14ac:dyDescent="0.25">
      <c r="A1461" s="6">
        <v>1121</v>
      </c>
      <c r="C1461" s="5"/>
      <c r="G1461" s="5"/>
      <c r="H1461" s="12"/>
      <c r="J1461" s="5"/>
      <c r="K1461" s="5"/>
      <c r="L1461" s="166"/>
      <c r="M1461" s="5"/>
      <c r="N1461" s="5"/>
      <c r="O1461" s="5"/>
      <c r="P1461" s="166"/>
      <c r="S1461" s="5"/>
      <c r="T1461" s="5"/>
      <c r="U1461" s="5"/>
      <c r="V1461" s="261"/>
    </row>
    <row r="1462" spans="1:22" s="23" customFormat="1" x14ac:dyDescent="0.25">
      <c r="A1462" s="8">
        <v>1122</v>
      </c>
      <c r="C1462" s="5"/>
      <c r="G1462" s="5"/>
      <c r="H1462" s="12"/>
      <c r="J1462" s="5"/>
      <c r="K1462" s="5"/>
      <c r="L1462" s="166"/>
      <c r="M1462" s="5"/>
      <c r="N1462" s="5"/>
      <c r="O1462" s="5"/>
      <c r="P1462" s="166"/>
      <c r="S1462" s="5"/>
      <c r="T1462" s="5"/>
      <c r="U1462" s="5"/>
      <c r="V1462" s="261"/>
    </row>
    <row r="1463" spans="1:22" s="23" customFormat="1" x14ac:dyDescent="0.25">
      <c r="A1463" s="6">
        <v>1123</v>
      </c>
      <c r="C1463" s="5"/>
      <c r="G1463" s="5"/>
      <c r="H1463" s="12"/>
      <c r="J1463" s="5"/>
      <c r="K1463" s="5"/>
      <c r="L1463" s="166"/>
      <c r="M1463" s="5"/>
      <c r="N1463" s="5"/>
      <c r="O1463" s="5"/>
      <c r="P1463" s="166"/>
      <c r="S1463" s="5"/>
      <c r="T1463" s="5"/>
      <c r="U1463" s="5"/>
      <c r="V1463" s="261"/>
    </row>
    <row r="1464" spans="1:22" s="23" customFormat="1" x14ac:dyDescent="0.25">
      <c r="A1464" s="8">
        <v>1124</v>
      </c>
      <c r="C1464" s="5"/>
      <c r="G1464" s="5"/>
      <c r="H1464" s="12"/>
      <c r="J1464" s="5"/>
      <c r="K1464" s="5"/>
      <c r="L1464" s="166"/>
      <c r="M1464" s="5"/>
      <c r="N1464" s="5"/>
      <c r="O1464" s="5"/>
      <c r="P1464" s="166"/>
      <c r="S1464" s="5"/>
      <c r="T1464" s="5"/>
      <c r="U1464" s="5"/>
      <c r="V1464" s="261"/>
    </row>
    <row r="1465" spans="1:22" s="23" customFormat="1" x14ac:dyDescent="0.25">
      <c r="A1465" s="6">
        <v>1125</v>
      </c>
      <c r="C1465" s="5"/>
      <c r="G1465" s="5"/>
      <c r="H1465" s="12"/>
      <c r="J1465" s="5"/>
      <c r="K1465" s="5"/>
      <c r="L1465" s="166"/>
      <c r="M1465" s="5"/>
      <c r="N1465" s="5"/>
      <c r="O1465" s="5"/>
      <c r="P1465" s="166"/>
      <c r="S1465" s="5"/>
      <c r="T1465" s="5"/>
      <c r="U1465" s="5"/>
      <c r="V1465" s="261"/>
    </row>
    <row r="1466" spans="1:22" s="23" customFormat="1" x14ac:dyDescent="0.25">
      <c r="A1466" s="8">
        <v>1126</v>
      </c>
      <c r="C1466" s="5"/>
      <c r="G1466" s="5"/>
      <c r="H1466" s="12"/>
      <c r="J1466" s="5"/>
      <c r="K1466" s="5"/>
      <c r="L1466" s="166"/>
      <c r="M1466" s="5"/>
      <c r="N1466" s="5"/>
      <c r="O1466" s="5"/>
      <c r="P1466" s="166"/>
      <c r="S1466" s="5"/>
      <c r="T1466" s="5"/>
      <c r="U1466" s="5"/>
      <c r="V1466" s="261"/>
    </row>
    <row r="1467" spans="1:22" s="23" customFormat="1" x14ac:dyDescent="0.25">
      <c r="A1467" s="6">
        <v>1127</v>
      </c>
      <c r="C1467" s="5"/>
      <c r="G1467" s="5"/>
      <c r="H1467" s="12"/>
      <c r="J1467" s="5"/>
      <c r="K1467" s="5"/>
      <c r="L1467" s="166"/>
      <c r="M1467" s="5"/>
      <c r="N1467" s="5"/>
      <c r="O1467" s="5"/>
      <c r="P1467" s="166"/>
      <c r="S1467" s="5"/>
      <c r="T1467" s="5"/>
      <c r="U1467" s="5"/>
      <c r="V1467" s="261"/>
    </row>
    <row r="1468" spans="1:22" s="23" customFormat="1" x14ac:dyDescent="0.25">
      <c r="A1468" s="8">
        <v>1128</v>
      </c>
      <c r="C1468" s="5"/>
      <c r="G1468" s="5"/>
      <c r="H1468" s="12"/>
      <c r="J1468" s="5"/>
      <c r="K1468" s="5"/>
      <c r="L1468" s="166"/>
      <c r="M1468" s="5"/>
      <c r="N1468" s="5"/>
      <c r="O1468" s="5"/>
      <c r="P1468" s="166"/>
      <c r="S1468" s="5"/>
      <c r="T1468" s="5"/>
      <c r="U1468" s="5"/>
      <c r="V1468" s="261"/>
    </row>
    <row r="1469" spans="1:22" s="23" customFormat="1" x14ac:dyDescent="0.25">
      <c r="A1469" s="6">
        <v>1129</v>
      </c>
      <c r="C1469" s="5"/>
      <c r="G1469" s="5"/>
      <c r="H1469" s="12"/>
      <c r="J1469" s="5"/>
      <c r="K1469" s="5"/>
      <c r="L1469" s="166"/>
      <c r="M1469" s="5"/>
      <c r="N1469" s="5"/>
      <c r="O1469" s="5"/>
      <c r="P1469" s="166"/>
      <c r="S1469" s="5"/>
      <c r="T1469" s="5"/>
      <c r="U1469" s="5"/>
      <c r="V1469" s="261"/>
    </row>
    <row r="1470" spans="1:22" s="23" customFormat="1" x14ac:dyDescent="0.25">
      <c r="A1470" s="8">
        <v>1130</v>
      </c>
      <c r="C1470" s="5"/>
      <c r="G1470" s="5"/>
      <c r="H1470" s="12"/>
      <c r="J1470" s="5"/>
      <c r="K1470" s="5"/>
      <c r="L1470" s="166"/>
      <c r="M1470" s="5"/>
      <c r="N1470" s="5"/>
      <c r="O1470" s="5"/>
      <c r="P1470" s="166"/>
      <c r="S1470" s="5"/>
      <c r="T1470" s="5"/>
      <c r="U1470" s="5"/>
      <c r="V1470" s="261"/>
    </row>
    <row r="1471" spans="1:22" s="23" customFormat="1" x14ac:dyDescent="0.25">
      <c r="A1471" s="6">
        <v>1131</v>
      </c>
      <c r="C1471" s="5"/>
      <c r="G1471" s="5"/>
      <c r="H1471" s="12"/>
      <c r="J1471" s="5"/>
      <c r="K1471" s="5"/>
      <c r="L1471" s="166"/>
      <c r="M1471" s="5"/>
      <c r="N1471" s="5"/>
      <c r="O1471" s="5"/>
      <c r="P1471" s="166"/>
      <c r="S1471" s="5"/>
      <c r="T1471" s="5"/>
      <c r="U1471" s="5"/>
      <c r="V1471" s="261"/>
    </row>
    <row r="1472" spans="1:22" s="23" customFormat="1" x14ac:dyDescent="0.25">
      <c r="A1472" s="8">
        <v>1132</v>
      </c>
      <c r="C1472" s="5"/>
      <c r="G1472" s="5"/>
      <c r="H1472" s="12"/>
      <c r="J1472" s="5"/>
      <c r="K1472" s="5"/>
      <c r="L1472" s="166"/>
      <c r="M1472" s="5"/>
      <c r="N1472" s="5"/>
      <c r="O1472" s="5"/>
      <c r="P1472" s="166"/>
      <c r="S1472" s="5"/>
      <c r="T1472" s="5"/>
      <c r="U1472" s="5"/>
      <c r="V1472" s="261"/>
    </row>
    <row r="1473" spans="1:22" s="23" customFormat="1" x14ac:dyDescent="0.25">
      <c r="A1473" s="6">
        <v>1133</v>
      </c>
      <c r="C1473" s="5"/>
      <c r="G1473" s="5"/>
      <c r="H1473" s="12"/>
      <c r="J1473" s="5"/>
      <c r="K1473" s="5"/>
      <c r="L1473" s="166"/>
      <c r="M1473" s="5"/>
      <c r="N1473" s="5"/>
      <c r="O1473" s="5"/>
      <c r="P1473" s="166"/>
      <c r="S1473" s="5"/>
      <c r="T1473" s="5"/>
      <c r="U1473" s="5"/>
      <c r="V1473" s="261"/>
    </row>
    <row r="1474" spans="1:22" s="23" customFormat="1" x14ac:dyDescent="0.25">
      <c r="A1474" s="8">
        <v>1134</v>
      </c>
      <c r="C1474" s="5"/>
      <c r="G1474" s="5"/>
      <c r="H1474" s="12"/>
      <c r="J1474" s="5"/>
      <c r="K1474" s="5"/>
      <c r="L1474" s="166"/>
      <c r="M1474" s="5"/>
      <c r="N1474" s="5"/>
      <c r="O1474" s="5"/>
      <c r="P1474" s="166"/>
      <c r="S1474" s="5"/>
      <c r="T1474" s="5"/>
      <c r="U1474" s="5"/>
      <c r="V1474" s="261"/>
    </row>
    <row r="1475" spans="1:22" s="23" customFormat="1" x14ac:dyDescent="0.25">
      <c r="A1475" s="6">
        <v>1135</v>
      </c>
      <c r="C1475" s="5"/>
      <c r="G1475" s="5"/>
      <c r="H1475" s="12"/>
      <c r="J1475" s="5"/>
      <c r="K1475" s="5"/>
      <c r="L1475" s="166"/>
      <c r="M1475" s="5"/>
      <c r="N1475" s="5"/>
      <c r="O1475" s="5"/>
      <c r="P1475" s="166"/>
      <c r="S1475" s="5"/>
      <c r="T1475" s="5"/>
      <c r="U1475" s="5"/>
      <c r="V1475" s="261"/>
    </row>
    <row r="1476" spans="1:22" s="23" customFormat="1" x14ac:dyDescent="0.25">
      <c r="A1476" s="8">
        <v>1136</v>
      </c>
      <c r="C1476" s="5"/>
      <c r="G1476" s="5"/>
      <c r="H1476" s="12"/>
      <c r="J1476" s="5"/>
      <c r="K1476" s="5"/>
      <c r="L1476" s="166"/>
      <c r="M1476" s="5"/>
      <c r="N1476" s="5"/>
      <c r="O1476" s="5"/>
      <c r="P1476" s="166"/>
      <c r="S1476" s="5"/>
      <c r="T1476" s="5"/>
      <c r="U1476" s="5"/>
      <c r="V1476" s="261"/>
    </row>
    <row r="1477" spans="1:22" s="23" customFormat="1" x14ac:dyDescent="0.25">
      <c r="A1477" s="6">
        <v>1137</v>
      </c>
      <c r="C1477" s="5"/>
      <c r="G1477" s="5"/>
      <c r="H1477" s="12"/>
      <c r="J1477" s="5"/>
      <c r="K1477" s="5"/>
      <c r="L1477" s="166"/>
      <c r="M1477" s="5"/>
      <c r="N1477" s="5"/>
      <c r="O1477" s="5"/>
      <c r="P1477" s="166"/>
      <c r="S1477" s="5"/>
      <c r="T1477" s="5"/>
      <c r="U1477" s="5"/>
      <c r="V1477" s="261"/>
    </row>
    <row r="1478" spans="1:22" s="23" customFormat="1" x14ac:dyDescent="0.25">
      <c r="A1478" s="8">
        <v>1138</v>
      </c>
      <c r="C1478" s="5"/>
      <c r="G1478" s="5"/>
      <c r="H1478" s="12"/>
      <c r="J1478" s="5"/>
      <c r="K1478" s="5"/>
      <c r="L1478" s="166"/>
      <c r="M1478" s="5"/>
      <c r="N1478" s="5"/>
      <c r="O1478" s="5"/>
      <c r="P1478" s="166"/>
      <c r="S1478" s="5"/>
      <c r="T1478" s="5"/>
      <c r="U1478" s="5"/>
      <c r="V1478" s="261"/>
    </row>
    <row r="1479" spans="1:22" s="23" customFormat="1" x14ac:dyDescent="0.25">
      <c r="A1479" s="6">
        <v>1139</v>
      </c>
      <c r="C1479" s="5"/>
      <c r="G1479" s="5"/>
      <c r="H1479" s="12"/>
      <c r="J1479" s="5"/>
      <c r="K1479" s="5"/>
      <c r="L1479" s="166"/>
      <c r="M1479" s="5"/>
      <c r="N1479" s="5"/>
      <c r="O1479" s="5"/>
      <c r="P1479" s="166"/>
      <c r="S1479" s="5"/>
      <c r="T1479" s="5"/>
      <c r="U1479" s="5"/>
      <c r="V1479" s="261"/>
    </row>
    <row r="1480" spans="1:22" s="23" customFormat="1" x14ac:dyDescent="0.25">
      <c r="A1480" s="8">
        <v>1140</v>
      </c>
      <c r="C1480" s="5"/>
      <c r="G1480" s="5"/>
      <c r="H1480" s="12"/>
      <c r="J1480" s="5"/>
      <c r="K1480" s="5"/>
      <c r="L1480" s="166"/>
      <c r="M1480" s="5"/>
      <c r="N1480" s="5"/>
      <c r="O1480" s="5"/>
      <c r="P1480" s="166"/>
      <c r="S1480" s="5"/>
      <c r="T1480" s="5"/>
      <c r="U1480" s="5"/>
      <c r="V1480" s="261"/>
    </row>
    <row r="1481" spans="1:22" s="23" customFormat="1" x14ac:dyDescent="0.25">
      <c r="A1481" s="6">
        <v>1141</v>
      </c>
      <c r="C1481" s="5"/>
      <c r="G1481" s="5"/>
      <c r="H1481" s="12"/>
      <c r="J1481" s="5"/>
      <c r="K1481" s="5"/>
      <c r="L1481" s="166"/>
      <c r="M1481" s="5"/>
      <c r="N1481" s="5"/>
      <c r="O1481" s="5"/>
      <c r="P1481" s="166"/>
      <c r="S1481" s="5"/>
      <c r="T1481" s="5"/>
      <c r="U1481" s="5"/>
      <c r="V1481" s="261"/>
    </row>
    <row r="1482" spans="1:22" s="23" customFormat="1" x14ac:dyDescent="0.25">
      <c r="A1482" s="8">
        <v>1142</v>
      </c>
      <c r="C1482" s="5"/>
      <c r="G1482" s="5"/>
      <c r="H1482" s="12"/>
      <c r="J1482" s="5"/>
      <c r="K1482" s="5"/>
      <c r="L1482" s="166"/>
      <c r="M1482" s="5"/>
      <c r="N1482" s="5"/>
      <c r="O1482" s="5"/>
      <c r="P1482" s="166"/>
      <c r="S1482" s="5"/>
      <c r="T1482" s="5"/>
      <c r="U1482" s="5"/>
      <c r="V1482" s="261"/>
    </row>
    <row r="1483" spans="1:22" s="23" customFormat="1" x14ac:dyDescent="0.25">
      <c r="A1483" s="6">
        <v>1143</v>
      </c>
      <c r="C1483" s="5"/>
      <c r="G1483" s="5"/>
      <c r="H1483" s="12"/>
      <c r="J1483" s="5"/>
      <c r="K1483" s="5"/>
      <c r="L1483" s="166"/>
      <c r="M1483" s="5"/>
      <c r="N1483" s="5"/>
      <c r="O1483" s="5"/>
      <c r="P1483" s="166"/>
      <c r="S1483" s="5"/>
      <c r="T1483" s="5"/>
      <c r="U1483" s="5"/>
      <c r="V1483" s="261"/>
    </row>
    <row r="1484" spans="1:22" s="23" customFormat="1" x14ac:dyDescent="0.25">
      <c r="A1484" s="8">
        <v>1144</v>
      </c>
      <c r="C1484" s="5"/>
      <c r="G1484" s="5"/>
      <c r="H1484" s="12"/>
      <c r="J1484" s="5"/>
      <c r="K1484" s="5"/>
      <c r="L1484" s="166"/>
      <c r="M1484" s="5"/>
      <c r="N1484" s="5"/>
      <c r="O1484" s="5"/>
      <c r="P1484" s="166"/>
      <c r="S1484" s="5"/>
      <c r="T1484" s="5"/>
      <c r="U1484" s="5"/>
      <c r="V1484" s="261"/>
    </row>
    <row r="1485" spans="1:22" s="23" customFormat="1" x14ac:dyDescent="0.25">
      <c r="A1485" s="6">
        <v>1145</v>
      </c>
      <c r="C1485" s="5"/>
      <c r="G1485" s="5"/>
      <c r="H1485" s="12"/>
      <c r="J1485" s="5"/>
      <c r="K1485" s="5"/>
      <c r="L1485" s="166"/>
      <c r="M1485" s="5"/>
      <c r="N1485" s="5"/>
      <c r="O1485" s="5"/>
      <c r="P1485" s="166"/>
      <c r="S1485" s="5"/>
      <c r="T1485" s="5"/>
      <c r="U1485" s="5"/>
      <c r="V1485" s="261"/>
    </row>
    <row r="1486" spans="1:22" s="23" customFormat="1" x14ac:dyDescent="0.25">
      <c r="A1486" s="8">
        <v>1146</v>
      </c>
      <c r="C1486" s="5"/>
      <c r="G1486" s="5"/>
      <c r="H1486" s="12"/>
      <c r="J1486" s="5"/>
      <c r="K1486" s="5"/>
      <c r="L1486" s="166"/>
      <c r="M1486" s="5"/>
      <c r="N1486" s="5"/>
      <c r="O1486" s="5"/>
      <c r="P1486" s="166"/>
      <c r="S1486" s="5"/>
      <c r="T1486" s="5"/>
      <c r="U1486" s="5"/>
      <c r="V1486" s="261"/>
    </row>
    <row r="1487" spans="1:22" s="23" customFormat="1" x14ac:dyDescent="0.25">
      <c r="A1487" s="6">
        <v>1147</v>
      </c>
      <c r="C1487" s="5"/>
      <c r="G1487" s="5"/>
      <c r="H1487" s="12"/>
      <c r="J1487" s="5"/>
      <c r="K1487" s="5"/>
      <c r="L1487" s="166"/>
      <c r="M1487" s="5"/>
      <c r="N1487" s="5"/>
      <c r="O1487" s="5"/>
      <c r="P1487" s="166"/>
      <c r="S1487" s="5"/>
      <c r="T1487" s="5"/>
      <c r="U1487" s="5"/>
      <c r="V1487" s="261"/>
    </row>
    <row r="1488" spans="1:22" s="23" customFormat="1" x14ac:dyDescent="0.25">
      <c r="A1488" s="8">
        <v>1148</v>
      </c>
      <c r="C1488" s="5"/>
      <c r="G1488" s="5"/>
      <c r="H1488" s="12"/>
      <c r="J1488" s="5"/>
      <c r="K1488" s="5"/>
      <c r="L1488" s="166"/>
      <c r="M1488" s="5"/>
      <c r="N1488" s="5"/>
      <c r="O1488" s="5"/>
      <c r="P1488" s="166"/>
      <c r="S1488" s="5"/>
      <c r="T1488" s="5"/>
      <c r="U1488" s="5"/>
      <c r="V1488" s="261"/>
    </row>
    <row r="1489" spans="1:22" s="23" customFormat="1" x14ac:dyDescent="0.25">
      <c r="A1489" s="6">
        <v>1149</v>
      </c>
      <c r="C1489" s="5"/>
      <c r="G1489" s="5"/>
      <c r="H1489" s="12"/>
      <c r="J1489" s="5"/>
      <c r="K1489" s="5"/>
      <c r="L1489" s="166"/>
      <c r="M1489" s="5"/>
      <c r="N1489" s="5"/>
      <c r="O1489" s="5"/>
      <c r="P1489" s="166"/>
      <c r="S1489" s="5"/>
      <c r="T1489" s="5"/>
      <c r="U1489" s="5"/>
      <c r="V1489" s="261"/>
    </row>
    <row r="1490" spans="1:22" s="23" customFormat="1" x14ac:dyDescent="0.25">
      <c r="A1490" s="8">
        <v>1150</v>
      </c>
      <c r="C1490" s="5"/>
      <c r="G1490" s="5"/>
      <c r="H1490" s="12"/>
      <c r="J1490" s="5"/>
      <c r="K1490" s="5"/>
      <c r="L1490" s="166"/>
      <c r="M1490" s="5"/>
      <c r="N1490" s="5"/>
      <c r="O1490" s="5"/>
      <c r="P1490" s="166"/>
      <c r="S1490" s="5"/>
      <c r="T1490" s="5"/>
      <c r="U1490" s="5"/>
      <c r="V1490" s="261"/>
    </row>
    <row r="1491" spans="1:22" s="23" customFormat="1" x14ac:dyDescent="0.25">
      <c r="A1491" s="6">
        <v>1151</v>
      </c>
      <c r="C1491" s="5"/>
      <c r="G1491" s="5"/>
      <c r="H1491" s="12"/>
      <c r="J1491" s="5"/>
      <c r="K1491" s="5"/>
      <c r="L1491" s="166"/>
      <c r="M1491" s="5"/>
      <c r="N1491" s="5"/>
      <c r="O1491" s="5"/>
      <c r="P1491" s="166"/>
      <c r="S1491" s="5"/>
      <c r="T1491" s="5"/>
      <c r="U1491" s="5"/>
      <c r="V1491" s="261"/>
    </row>
    <row r="1492" spans="1:22" s="23" customFormat="1" x14ac:dyDescent="0.25">
      <c r="A1492" s="8">
        <v>1152</v>
      </c>
      <c r="C1492" s="5"/>
      <c r="G1492" s="5"/>
      <c r="H1492" s="12"/>
      <c r="J1492" s="5"/>
      <c r="K1492" s="5"/>
      <c r="L1492" s="166"/>
      <c r="M1492" s="5"/>
      <c r="N1492" s="5"/>
      <c r="O1492" s="5"/>
      <c r="P1492" s="166"/>
      <c r="S1492" s="5"/>
      <c r="T1492" s="5"/>
      <c r="U1492" s="5"/>
      <c r="V1492" s="261"/>
    </row>
    <row r="1493" spans="1:22" s="23" customFormat="1" x14ac:dyDescent="0.25">
      <c r="A1493" s="6">
        <v>1153</v>
      </c>
      <c r="C1493" s="5"/>
      <c r="G1493" s="5"/>
      <c r="H1493" s="12"/>
      <c r="J1493" s="5"/>
      <c r="K1493" s="5"/>
      <c r="L1493" s="166"/>
      <c r="M1493" s="5"/>
      <c r="N1493" s="5"/>
      <c r="O1493" s="5"/>
      <c r="P1493" s="166"/>
      <c r="S1493" s="5"/>
      <c r="T1493" s="5"/>
      <c r="U1493" s="5"/>
      <c r="V1493" s="261"/>
    </row>
    <row r="1494" spans="1:22" s="23" customFormat="1" x14ac:dyDescent="0.25">
      <c r="A1494" s="8">
        <v>1154</v>
      </c>
      <c r="C1494" s="5"/>
      <c r="G1494" s="5"/>
      <c r="H1494" s="12"/>
      <c r="J1494" s="5"/>
      <c r="K1494" s="5"/>
      <c r="L1494" s="166"/>
      <c r="M1494" s="5"/>
      <c r="N1494" s="5"/>
      <c r="O1494" s="5"/>
      <c r="P1494" s="166"/>
      <c r="S1494" s="5"/>
      <c r="T1494" s="5"/>
      <c r="U1494" s="5"/>
      <c r="V1494" s="261"/>
    </row>
    <row r="1495" spans="1:22" s="23" customFormat="1" x14ac:dyDescent="0.25">
      <c r="A1495" s="6">
        <v>1155</v>
      </c>
      <c r="C1495" s="5"/>
      <c r="G1495" s="5"/>
      <c r="H1495" s="12"/>
      <c r="J1495" s="5"/>
      <c r="K1495" s="5"/>
      <c r="L1495" s="166"/>
      <c r="M1495" s="5"/>
      <c r="N1495" s="5"/>
      <c r="O1495" s="5"/>
      <c r="P1495" s="166"/>
      <c r="S1495" s="5"/>
      <c r="T1495" s="5"/>
      <c r="U1495" s="5"/>
      <c r="V1495" s="261"/>
    </row>
    <row r="1496" spans="1:22" s="23" customFormat="1" x14ac:dyDescent="0.25">
      <c r="A1496" s="8">
        <v>1156</v>
      </c>
      <c r="C1496" s="5"/>
      <c r="G1496" s="5"/>
      <c r="H1496" s="12"/>
      <c r="J1496" s="5"/>
      <c r="K1496" s="5"/>
      <c r="L1496" s="166"/>
      <c r="M1496" s="5"/>
      <c r="N1496" s="5"/>
      <c r="O1496" s="5"/>
      <c r="P1496" s="166"/>
      <c r="S1496" s="5"/>
      <c r="T1496" s="5"/>
      <c r="U1496" s="5"/>
      <c r="V1496" s="261"/>
    </row>
    <row r="1497" spans="1:22" s="23" customFormat="1" x14ac:dyDescent="0.25">
      <c r="A1497" s="6">
        <v>1157</v>
      </c>
      <c r="C1497" s="5"/>
      <c r="G1497" s="5"/>
      <c r="H1497" s="12"/>
      <c r="J1497" s="5"/>
      <c r="K1497" s="5"/>
      <c r="L1497" s="166"/>
      <c r="M1497" s="5"/>
      <c r="N1497" s="5"/>
      <c r="O1497" s="5"/>
      <c r="P1497" s="166"/>
      <c r="S1497" s="5"/>
      <c r="T1497" s="5"/>
      <c r="U1497" s="5"/>
      <c r="V1497" s="261"/>
    </row>
    <row r="1498" spans="1:22" s="23" customFormat="1" x14ac:dyDescent="0.25">
      <c r="A1498" s="8">
        <v>1158</v>
      </c>
      <c r="C1498" s="5"/>
      <c r="G1498" s="5"/>
      <c r="H1498" s="12"/>
      <c r="J1498" s="5"/>
      <c r="K1498" s="5"/>
      <c r="L1498" s="166"/>
      <c r="M1498" s="5"/>
      <c r="N1498" s="5"/>
      <c r="O1498" s="5"/>
      <c r="P1498" s="166"/>
      <c r="S1498" s="5"/>
      <c r="T1498" s="5"/>
      <c r="U1498" s="5"/>
      <c r="V1498" s="261"/>
    </row>
    <row r="1499" spans="1:22" s="23" customFormat="1" x14ac:dyDescent="0.25">
      <c r="A1499" s="6">
        <v>1159</v>
      </c>
      <c r="C1499" s="5"/>
      <c r="G1499" s="5"/>
      <c r="H1499" s="12"/>
      <c r="J1499" s="5"/>
      <c r="K1499" s="5"/>
      <c r="L1499" s="166"/>
      <c r="M1499" s="5"/>
      <c r="N1499" s="5"/>
      <c r="O1499" s="5"/>
      <c r="P1499" s="166"/>
      <c r="S1499" s="5"/>
      <c r="T1499" s="5"/>
      <c r="U1499" s="5"/>
      <c r="V1499" s="261"/>
    </row>
    <row r="1500" spans="1:22" s="23" customFormat="1" x14ac:dyDescent="0.25">
      <c r="A1500" s="8">
        <v>1160</v>
      </c>
      <c r="C1500" s="5"/>
      <c r="G1500" s="5"/>
      <c r="H1500" s="12"/>
      <c r="J1500" s="5"/>
      <c r="K1500" s="5"/>
      <c r="L1500" s="166"/>
      <c r="M1500" s="5"/>
      <c r="N1500" s="5"/>
      <c r="O1500" s="5"/>
      <c r="P1500" s="166"/>
      <c r="S1500" s="5"/>
      <c r="T1500" s="5"/>
      <c r="U1500" s="5"/>
      <c r="V1500" s="261"/>
    </row>
    <row r="1501" spans="1:22" s="23" customFormat="1" x14ac:dyDescent="0.25">
      <c r="A1501" s="6">
        <v>1161</v>
      </c>
      <c r="C1501" s="5"/>
      <c r="G1501" s="5"/>
      <c r="H1501" s="12"/>
      <c r="J1501" s="5"/>
      <c r="K1501" s="5"/>
      <c r="L1501" s="166"/>
      <c r="M1501" s="5"/>
      <c r="N1501" s="5"/>
      <c r="O1501" s="5"/>
      <c r="P1501" s="166"/>
      <c r="S1501" s="5"/>
      <c r="T1501" s="5"/>
      <c r="U1501" s="5"/>
      <c r="V1501" s="261"/>
    </row>
    <row r="1502" spans="1:22" s="23" customFormat="1" x14ac:dyDescent="0.25">
      <c r="A1502" s="8">
        <v>1162</v>
      </c>
      <c r="C1502" s="5"/>
      <c r="G1502" s="5"/>
      <c r="H1502" s="12"/>
      <c r="J1502" s="5"/>
      <c r="K1502" s="5"/>
      <c r="L1502" s="166"/>
      <c r="M1502" s="5"/>
      <c r="N1502" s="5"/>
      <c r="O1502" s="5"/>
      <c r="P1502" s="166"/>
      <c r="S1502" s="5"/>
      <c r="T1502" s="5"/>
      <c r="U1502" s="5"/>
      <c r="V1502" s="261"/>
    </row>
    <row r="1503" spans="1:22" s="23" customFormat="1" x14ac:dyDescent="0.25">
      <c r="A1503" s="6">
        <v>1163</v>
      </c>
      <c r="C1503" s="5"/>
      <c r="G1503" s="5"/>
      <c r="H1503" s="12"/>
      <c r="J1503" s="5"/>
      <c r="K1503" s="5"/>
      <c r="L1503" s="166"/>
      <c r="M1503" s="5"/>
      <c r="N1503" s="5"/>
      <c r="O1503" s="5"/>
      <c r="P1503" s="166"/>
      <c r="S1503" s="5"/>
      <c r="T1503" s="5"/>
      <c r="U1503" s="5"/>
      <c r="V1503" s="261"/>
    </row>
    <row r="1504" spans="1:22" s="23" customFormat="1" x14ac:dyDescent="0.25">
      <c r="A1504" s="8">
        <v>1164</v>
      </c>
      <c r="C1504" s="5"/>
      <c r="G1504" s="5"/>
      <c r="H1504" s="12"/>
      <c r="J1504" s="5"/>
      <c r="K1504" s="5"/>
      <c r="L1504" s="166"/>
      <c r="M1504" s="5"/>
      <c r="N1504" s="5"/>
      <c r="O1504" s="5"/>
      <c r="P1504" s="166"/>
      <c r="S1504" s="5"/>
      <c r="T1504" s="5"/>
      <c r="U1504" s="5"/>
      <c r="V1504" s="261"/>
    </row>
    <row r="1505" spans="1:22" s="23" customFormat="1" x14ac:dyDescent="0.25">
      <c r="A1505" s="6">
        <v>1165</v>
      </c>
      <c r="C1505" s="5"/>
      <c r="G1505" s="5"/>
      <c r="H1505" s="12"/>
      <c r="J1505" s="5"/>
      <c r="K1505" s="5"/>
      <c r="L1505" s="166"/>
      <c r="M1505" s="5"/>
      <c r="N1505" s="5"/>
      <c r="O1505" s="5"/>
      <c r="P1505" s="166"/>
      <c r="S1505" s="5"/>
      <c r="T1505" s="5"/>
      <c r="U1505" s="5"/>
      <c r="V1505" s="261"/>
    </row>
    <row r="1506" spans="1:22" s="23" customFormat="1" x14ac:dyDescent="0.25">
      <c r="A1506" s="8">
        <v>1166</v>
      </c>
      <c r="C1506" s="5"/>
      <c r="G1506" s="5"/>
      <c r="H1506" s="12"/>
      <c r="J1506" s="5"/>
      <c r="K1506" s="5"/>
      <c r="L1506" s="166"/>
      <c r="M1506" s="5"/>
      <c r="N1506" s="5"/>
      <c r="O1506" s="5"/>
      <c r="P1506" s="166"/>
      <c r="S1506" s="5"/>
      <c r="T1506" s="5"/>
      <c r="U1506" s="5"/>
      <c r="V1506" s="261"/>
    </row>
    <row r="1507" spans="1:22" s="23" customFormat="1" x14ac:dyDescent="0.25">
      <c r="A1507" s="6">
        <v>1167</v>
      </c>
      <c r="C1507" s="5"/>
      <c r="G1507" s="5"/>
      <c r="H1507" s="12"/>
      <c r="J1507" s="5"/>
      <c r="K1507" s="5"/>
      <c r="L1507" s="166"/>
      <c r="M1507" s="5"/>
      <c r="N1507" s="5"/>
      <c r="O1507" s="5"/>
      <c r="P1507" s="166"/>
      <c r="S1507" s="5"/>
      <c r="T1507" s="5"/>
      <c r="U1507" s="5"/>
      <c r="V1507" s="261"/>
    </row>
    <row r="1508" spans="1:22" s="23" customFormat="1" x14ac:dyDescent="0.25">
      <c r="A1508" s="8">
        <v>1168</v>
      </c>
      <c r="C1508" s="5"/>
      <c r="G1508" s="5"/>
      <c r="H1508" s="12"/>
      <c r="J1508" s="5"/>
      <c r="K1508" s="5"/>
      <c r="L1508" s="166"/>
      <c r="M1508" s="5"/>
      <c r="N1508" s="5"/>
      <c r="O1508" s="5"/>
      <c r="P1508" s="166"/>
      <c r="S1508" s="5"/>
      <c r="T1508" s="5"/>
      <c r="U1508" s="5"/>
      <c r="V1508" s="261"/>
    </row>
    <row r="1509" spans="1:22" s="23" customFormat="1" x14ac:dyDescent="0.25">
      <c r="A1509" s="6">
        <v>1169</v>
      </c>
      <c r="C1509" s="5"/>
      <c r="G1509" s="5"/>
      <c r="H1509" s="12"/>
      <c r="J1509" s="5"/>
      <c r="K1509" s="5"/>
      <c r="L1509" s="166"/>
      <c r="M1509" s="5"/>
      <c r="N1509" s="5"/>
      <c r="O1509" s="5"/>
      <c r="P1509" s="166"/>
      <c r="S1509" s="5"/>
      <c r="T1509" s="5"/>
      <c r="U1509" s="5"/>
      <c r="V1509" s="261"/>
    </row>
    <row r="1510" spans="1:22" s="23" customFormat="1" x14ac:dyDescent="0.25">
      <c r="A1510" s="8">
        <v>1170</v>
      </c>
      <c r="C1510" s="5"/>
      <c r="G1510" s="5"/>
      <c r="H1510" s="12"/>
      <c r="J1510" s="5"/>
      <c r="K1510" s="5"/>
      <c r="L1510" s="166"/>
      <c r="M1510" s="5"/>
      <c r="N1510" s="5"/>
      <c r="O1510" s="5"/>
      <c r="P1510" s="166"/>
      <c r="S1510" s="5"/>
      <c r="T1510" s="5"/>
      <c r="U1510" s="5"/>
      <c r="V1510" s="261"/>
    </row>
    <row r="1511" spans="1:22" s="23" customFormat="1" x14ac:dyDescent="0.25">
      <c r="A1511" s="6">
        <v>1171</v>
      </c>
      <c r="C1511" s="5"/>
      <c r="G1511" s="5"/>
      <c r="H1511" s="12"/>
      <c r="J1511" s="5"/>
      <c r="K1511" s="5"/>
      <c r="L1511" s="166"/>
      <c r="M1511" s="5"/>
      <c r="N1511" s="5"/>
      <c r="O1511" s="5"/>
      <c r="P1511" s="166"/>
      <c r="S1511" s="5"/>
      <c r="T1511" s="5"/>
      <c r="U1511" s="5"/>
      <c r="V1511" s="261"/>
    </row>
    <row r="1512" spans="1:22" s="23" customFormat="1" x14ac:dyDescent="0.25">
      <c r="A1512" s="8">
        <v>1172</v>
      </c>
      <c r="C1512" s="5"/>
      <c r="G1512" s="5"/>
      <c r="H1512" s="12"/>
      <c r="J1512" s="5"/>
      <c r="K1512" s="5"/>
      <c r="L1512" s="166"/>
      <c r="M1512" s="5"/>
      <c r="N1512" s="5"/>
      <c r="O1512" s="5"/>
      <c r="P1512" s="166"/>
      <c r="S1512" s="5"/>
      <c r="T1512" s="5"/>
      <c r="U1512" s="5"/>
      <c r="V1512" s="261"/>
    </row>
    <row r="1513" spans="1:22" s="23" customFormat="1" x14ac:dyDescent="0.25">
      <c r="A1513" s="6">
        <v>1173</v>
      </c>
      <c r="C1513" s="5"/>
      <c r="G1513" s="5"/>
      <c r="H1513" s="12"/>
      <c r="J1513" s="5"/>
      <c r="K1513" s="5"/>
      <c r="L1513" s="166"/>
      <c r="M1513" s="5"/>
      <c r="N1513" s="5"/>
      <c r="O1513" s="5"/>
      <c r="P1513" s="166"/>
      <c r="S1513" s="5"/>
      <c r="T1513" s="5"/>
      <c r="U1513" s="5"/>
      <c r="V1513" s="261"/>
    </row>
    <row r="1514" spans="1:22" s="23" customFormat="1" x14ac:dyDescent="0.25">
      <c r="A1514" s="8">
        <v>1174</v>
      </c>
      <c r="C1514" s="5"/>
      <c r="G1514" s="5"/>
      <c r="H1514" s="12"/>
      <c r="J1514" s="5"/>
      <c r="K1514" s="5"/>
      <c r="L1514" s="166"/>
      <c r="M1514" s="5"/>
      <c r="N1514" s="5"/>
      <c r="O1514" s="5"/>
      <c r="P1514" s="166"/>
      <c r="S1514" s="5"/>
      <c r="T1514" s="5"/>
      <c r="U1514" s="5"/>
      <c r="V1514" s="261"/>
    </row>
    <row r="1515" spans="1:22" s="23" customFormat="1" x14ac:dyDescent="0.25">
      <c r="A1515" s="6">
        <v>1175</v>
      </c>
      <c r="C1515" s="5"/>
      <c r="G1515" s="5"/>
      <c r="H1515" s="12"/>
      <c r="J1515" s="5"/>
      <c r="K1515" s="5"/>
      <c r="L1515" s="166"/>
      <c r="M1515" s="5"/>
      <c r="N1515" s="5"/>
      <c r="O1515" s="5"/>
      <c r="P1515" s="166"/>
      <c r="S1515" s="5"/>
      <c r="T1515" s="5"/>
      <c r="U1515" s="5"/>
      <c r="V1515" s="261"/>
    </row>
    <row r="1516" spans="1:22" s="23" customFormat="1" x14ac:dyDescent="0.25">
      <c r="A1516" s="8">
        <v>1176</v>
      </c>
      <c r="C1516" s="5"/>
      <c r="G1516" s="5"/>
      <c r="H1516" s="12"/>
      <c r="J1516" s="5"/>
      <c r="K1516" s="5"/>
      <c r="L1516" s="166"/>
      <c r="M1516" s="5"/>
      <c r="N1516" s="5"/>
      <c r="O1516" s="5"/>
      <c r="P1516" s="166"/>
      <c r="S1516" s="5"/>
      <c r="T1516" s="5"/>
      <c r="U1516" s="5"/>
      <c r="V1516" s="261"/>
    </row>
    <row r="1517" spans="1:22" s="23" customFormat="1" x14ac:dyDescent="0.25">
      <c r="A1517" s="6">
        <v>1177</v>
      </c>
      <c r="C1517" s="5"/>
      <c r="G1517" s="5"/>
      <c r="H1517" s="12"/>
      <c r="J1517" s="5"/>
      <c r="K1517" s="5"/>
      <c r="L1517" s="166"/>
      <c r="M1517" s="5"/>
      <c r="N1517" s="5"/>
      <c r="O1517" s="5"/>
      <c r="P1517" s="166"/>
      <c r="S1517" s="5"/>
      <c r="T1517" s="5"/>
      <c r="U1517" s="5"/>
      <c r="V1517" s="261"/>
    </row>
    <row r="1518" spans="1:22" s="23" customFormat="1" x14ac:dyDescent="0.25">
      <c r="A1518" s="8">
        <v>1178</v>
      </c>
      <c r="C1518" s="5"/>
      <c r="G1518" s="5"/>
      <c r="H1518" s="12"/>
      <c r="J1518" s="5"/>
      <c r="K1518" s="5"/>
      <c r="L1518" s="166"/>
      <c r="M1518" s="5"/>
      <c r="N1518" s="5"/>
      <c r="O1518" s="5"/>
      <c r="P1518" s="166"/>
      <c r="S1518" s="5"/>
      <c r="T1518" s="5"/>
      <c r="U1518" s="5"/>
      <c r="V1518" s="261"/>
    </row>
    <row r="1519" spans="1:22" s="23" customFormat="1" x14ac:dyDescent="0.25">
      <c r="A1519" s="6">
        <v>1179</v>
      </c>
      <c r="C1519" s="5"/>
      <c r="G1519" s="5"/>
      <c r="H1519" s="12"/>
      <c r="J1519" s="5"/>
      <c r="K1519" s="5"/>
      <c r="L1519" s="166"/>
      <c r="M1519" s="5"/>
      <c r="N1519" s="5"/>
      <c r="O1519" s="5"/>
      <c r="P1519" s="166"/>
      <c r="S1519" s="5"/>
      <c r="T1519" s="5"/>
      <c r="U1519" s="5"/>
      <c r="V1519" s="261"/>
    </row>
    <row r="1520" spans="1:22" s="23" customFormat="1" x14ac:dyDescent="0.25">
      <c r="A1520" s="8">
        <v>1180</v>
      </c>
      <c r="C1520" s="5"/>
      <c r="G1520" s="5"/>
      <c r="H1520" s="12"/>
      <c r="J1520" s="5"/>
      <c r="K1520" s="5"/>
      <c r="L1520" s="166"/>
      <c r="M1520" s="5"/>
      <c r="N1520" s="5"/>
      <c r="O1520" s="5"/>
      <c r="P1520" s="166"/>
      <c r="S1520" s="5"/>
      <c r="T1520" s="5"/>
      <c r="U1520" s="5"/>
      <c r="V1520" s="261"/>
    </row>
    <row r="1521" spans="1:22" s="23" customFormat="1" x14ac:dyDescent="0.25">
      <c r="A1521" s="6">
        <v>1181</v>
      </c>
      <c r="C1521" s="5"/>
      <c r="G1521" s="5"/>
      <c r="H1521" s="12"/>
      <c r="J1521" s="5"/>
      <c r="K1521" s="5"/>
      <c r="L1521" s="166"/>
      <c r="M1521" s="5"/>
      <c r="N1521" s="5"/>
      <c r="O1521" s="5"/>
      <c r="P1521" s="166"/>
      <c r="S1521" s="5"/>
      <c r="T1521" s="5"/>
      <c r="U1521" s="5"/>
      <c r="V1521" s="261"/>
    </row>
    <row r="1522" spans="1:22" s="23" customFormat="1" x14ac:dyDescent="0.25">
      <c r="A1522" s="8">
        <v>1182</v>
      </c>
      <c r="C1522" s="5"/>
      <c r="G1522" s="5"/>
      <c r="H1522" s="12"/>
      <c r="J1522" s="5"/>
      <c r="K1522" s="5"/>
      <c r="L1522" s="166"/>
      <c r="M1522" s="5"/>
      <c r="N1522" s="5"/>
      <c r="O1522" s="5"/>
      <c r="P1522" s="166"/>
      <c r="S1522" s="5"/>
      <c r="T1522" s="5"/>
      <c r="U1522" s="5"/>
      <c r="V1522" s="261"/>
    </row>
    <row r="1523" spans="1:22" s="23" customFormat="1" x14ac:dyDescent="0.25">
      <c r="A1523" s="6">
        <v>1183</v>
      </c>
      <c r="C1523" s="5"/>
      <c r="G1523" s="5"/>
      <c r="H1523" s="12"/>
      <c r="J1523" s="5"/>
      <c r="K1523" s="5"/>
      <c r="L1523" s="166"/>
      <c r="M1523" s="5"/>
      <c r="N1523" s="5"/>
      <c r="O1523" s="5"/>
      <c r="P1523" s="166"/>
      <c r="S1523" s="5"/>
      <c r="T1523" s="5"/>
      <c r="U1523" s="5"/>
      <c r="V1523" s="261"/>
    </row>
    <row r="1524" spans="1:22" s="23" customFormat="1" x14ac:dyDescent="0.25">
      <c r="A1524" s="8">
        <v>1184</v>
      </c>
      <c r="C1524" s="5"/>
      <c r="G1524" s="5"/>
      <c r="H1524" s="12"/>
      <c r="J1524" s="5"/>
      <c r="K1524" s="5"/>
      <c r="L1524" s="166"/>
      <c r="M1524" s="5"/>
      <c r="N1524" s="5"/>
      <c r="O1524" s="5"/>
      <c r="P1524" s="166"/>
      <c r="S1524" s="5"/>
      <c r="T1524" s="5"/>
      <c r="U1524" s="5"/>
      <c r="V1524" s="261"/>
    </row>
    <row r="1525" spans="1:22" s="23" customFormat="1" x14ac:dyDescent="0.25">
      <c r="A1525" s="6">
        <v>1185</v>
      </c>
      <c r="C1525" s="5"/>
      <c r="G1525" s="5"/>
      <c r="H1525" s="12"/>
      <c r="J1525" s="5"/>
      <c r="K1525" s="5"/>
      <c r="L1525" s="166"/>
      <c r="M1525" s="5"/>
      <c r="N1525" s="5"/>
      <c r="O1525" s="5"/>
      <c r="P1525" s="166"/>
      <c r="S1525" s="5"/>
      <c r="T1525" s="5"/>
      <c r="U1525" s="5"/>
      <c r="V1525" s="261"/>
    </row>
    <row r="1526" spans="1:22" s="23" customFormat="1" x14ac:dyDescent="0.25">
      <c r="A1526" s="8">
        <v>1186</v>
      </c>
      <c r="C1526" s="5"/>
      <c r="G1526" s="5"/>
      <c r="H1526" s="12"/>
      <c r="J1526" s="5"/>
      <c r="K1526" s="5"/>
      <c r="L1526" s="166"/>
      <c r="M1526" s="5"/>
      <c r="N1526" s="5"/>
      <c r="O1526" s="5"/>
      <c r="P1526" s="166"/>
      <c r="S1526" s="5"/>
      <c r="T1526" s="5"/>
      <c r="U1526" s="5"/>
      <c r="V1526" s="261"/>
    </row>
    <row r="1527" spans="1:22" s="23" customFormat="1" x14ac:dyDescent="0.25">
      <c r="A1527" s="6">
        <v>1187</v>
      </c>
      <c r="C1527" s="5"/>
      <c r="G1527" s="5"/>
      <c r="H1527" s="12"/>
      <c r="J1527" s="5"/>
      <c r="K1527" s="5"/>
      <c r="L1527" s="166"/>
      <c r="M1527" s="5"/>
      <c r="N1527" s="5"/>
      <c r="O1527" s="5"/>
      <c r="P1527" s="166"/>
      <c r="S1527" s="5"/>
      <c r="T1527" s="5"/>
      <c r="U1527" s="5"/>
      <c r="V1527" s="261"/>
    </row>
    <row r="1528" spans="1:22" s="23" customFormat="1" x14ac:dyDescent="0.25">
      <c r="A1528" s="8">
        <v>1188</v>
      </c>
      <c r="C1528" s="5"/>
      <c r="G1528" s="5"/>
      <c r="H1528" s="12"/>
      <c r="J1528" s="5"/>
      <c r="K1528" s="5"/>
      <c r="L1528" s="166"/>
      <c r="M1528" s="5"/>
      <c r="N1528" s="5"/>
      <c r="O1528" s="5"/>
      <c r="P1528" s="166"/>
      <c r="S1528" s="5"/>
      <c r="T1528" s="5"/>
      <c r="U1528" s="5"/>
      <c r="V1528" s="261"/>
    </row>
    <row r="1529" spans="1:22" s="23" customFormat="1" x14ac:dyDescent="0.25">
      <c r="A1529" s="6">
        <v>1189</v>
      </c>
      <c r="C1529" s="5"/>
      <c r="G1529" s="5"/>
      <c r="H1529" s="12"/>
      <c r="J1529" s="5"/>
      <c r="K1529" s="5"/>
      <c r="L1529" s="166"/>
      <c r="M1529" s="5"/>
      <c r="N1529" s="5"/>
      <c r="O1529" s="5"/>
      <c r="P1529" s="166"/>
      <c r="S1529" s="5"/>
      <c r="T1529" s="5"/>
      <c r="U1529" s="5"/>
      <c r="V1529" s="261"/>
    </row>
    <row r="1530" spans="1:22" s="23" customFormat="1" x14ac:dyDescent="0.25">
      <c r="A1530" s="8">
        <v>1190</v>
      </c>
      <c r="C1530" s="5"/>
      <c r="G1530" s="5"/>
      <c r="H1530" s="12"/>
      <c r="J1530" s="5"/>
      <c r="K1530" s="5"/>
      <c r="L1530" s="166"/>
      <c r="M1530" s="5"/>
      <c r="N1530" s="5"/>
      <c r="O1530" s="5"/>
      <c r="P1530" s="166"/>
      <c r="S1530" s="5"/>
      <c r="T1530" s="5"/>
      <c r="U1530" s="5"/>
      <c r="V1530" s="261"/>
    </row>
    <row r="1531" spans="1:22" s="23" customFormat="1" x14ac:dyDescent="0.25">
      <c r="A1531" s="6">
        <v>1191</v>
      </c>
      <c r="C1531" s="5"/>
      <c r="G1531" s="5"/>
      <c r="H1531" s="12"/>
      <c r="J1531" s="5"/>
      <c r="K1531" s="5"/>
      <c r="L1531" s="166"/>
      <c r="M1531" s="5"/>
      <c r="N1531" s="5"/>
      <c r="O1531" s="5"/>
      <c r="P1531" s="166"/>
      <c r="S1531" s="5"/>
      <c r="T1531" s="5"/>
      <c r="U1531" s="5"/>
      <c r="V1531" s="261"/>
    </row>
    <row r="1532" spans="1:22" s="23" customFormat="1" x14ac:dyDescent="0.25">
      <c r="A1532" s="8">
        <v>1192</v>
      </c>
      <c r="C1532" s="5"/>
      <c r="G1532" s="5"/>
      <c r="H1532" s="12"/>
      <c r="J1532" s="5"/>
      <c r="K1532" s="5"/>
      <c r="L1532" s="166"/>
      <c r="M1532" s="5"/>
      <c r="N1532" s="5"/>
      <c r="O1532" s="5"/>
      <c r="P1532" s="166"/>
      <c r="S1532" s="5"/>
      <c r="T1532" s="5"/>
      <c r="U1532" s="5"/>
      <c r="V1532" s="261"/>
    </row>
    <row r="1533" spans="1:22" s="23" customFormat="1" x14ac:dyDescent="0.25">
      <c r="A1533" s="6">
        <v>1193</v>
      </c>
      <c r="C1533" s="5"/>
      <c r="G1533" s="5"/>
      <c r="H1533" s="12"/>
      <c r="J1533" s="5"/>
      <c r="K1533" s="5"/>
      <c r="L1533" s="166"/>
      <c r="M1533" s="5"/>
      <c r="N1533" s="5"/>
      <c r="O1533" s="5"/>
      <c r="P1533" s="166"/>
      <c r="S1533" s="5"/>
      <c r="T1533" s="5"/>
      <c r="U1533" s="5"/>
      <c r="V1533" s="261"/>
    </row>
    <row r="1534" spans="1:22" s="23" customFormat="1" x14ac:dyDescent="0.25">
      <c r="A1534" s="8">
        <v>1194</v>
      </c>
      <c r="C1534" s="5"/>
      <c r="G1534" s="5"/>
      <c r="H1534" s="12"/>
      <c r="J1534" s="5"/>
      <c r="K1534" s="5"/>
      <c r="L1534" s="166"/>
      <c r="M1534" s="5"/>
      <c r="N1534" s="5"/>
      <c r="O1534" s="5"/>
      <c r="P1534" s="166"/>
      <c r="S1534" s="5"/>
      <c r="T1534" s="5"/>
      <c r="U1534" s="5"/>
      <c r="V1534" s="261"/>
    </row>
    <row r="1535" spans="1:22" s="23" customFormat="1" x14ac:dyDescent="0.25">
      <c r="A1535" s="6">
        <v>1195</v>
      </c>
      <c r="C1535" s="5"/>
      <c r="G1535" s="5"/>
      <c r="H1535" s="12"/>
      <c r="J1535" s="5"/>
      <c r="K1535" s="5"/>
      <c r="L1535" s="166"/>
      <c r="M1535" s="5"/>
      <c r="N1535" s="5"/>
      <c r="O1535" s="5"/>
      <c r="P1535" s="166"/>
      <c r="S1535" s="5"/>
      <c r="T1535" s="5"/>
      <c r="U1535" s="5"/>
      <c r="V1535" s="261"/>
    </row>
    <row r="1536" spans="1:22" s="23" customFormat="1" x14ac:dyDescent="0.25">
      <c r="A1536" s="8">
        <v>1196</v>
      </c>
      <c r="C1536" s="5"/>
      <c r="G1536" s="5"/>
      <c r="H1536" s="12"/>
      <c r="J1536" s="5"/>
      <c r="K1536" s="5"/>
      <c r="L1536" s="166"/>
      <c r="M1536" s="5"/>
      <c r="N1536" s="5"/>
      <c r="O1536" s="5"/>
      <c r="P1536" s="166"/>
      <c r="S1536" s="5"/>
      <c r="T1536" s="5"/>
      <c r="U1536" s="5"/>
      <c r="V1536" s="261"/>
    </row>
    <row r="1537" spans="1:22" s="23" customFormat="1" x14ac:dyDescent="0.25">
      <c r="A1537" s="6">
        <v>1197</v>
      </c>
      <c r="C1537" s="5"/>
      <c r="G1537" s="5"/>
      <c r="H1537" s="12"/>
      <c r="J1537" s="5"/>
      <c r="K1537" s="5"/>
      <c r="L1537" s="166"/>
      <c r="M1537" s="5"/>
      <c r="N1537" s="5"/>
      <c r="O1537" s="5"/>
      <c r="P1537" s="166"/>
      <c r="S1537" s="5"/>
      <c r="T1537" s="5"/>
      <c r="U1537" s="5"/>
      <c r="V1537" s="261"/>
    </row>
    <row r="1538" spans="1:22" s="23" customFormat="1" x14ac:dyDescent="0.25">
      <c r="A1538" s="8">
        <v>1198</v>
      </c>
      <c r="C1538" s="5"/>
      <c r="G1538" s="5"/>
      <c r="H1538" s="12"/>
      <c r="J1538" s="5"/>
      <c r="K1538" s="5"/>
      <c r="L1538" s="166"/>
      <c r="M1538" s="5"/>
      <c r="N1538" s="5"/>
      <c r="O1538" s="5"/>
      <c r="P1538" s="166"/>
      <c r="S1538" s="5"/>
      <c r="T1538" s="5"/>
      <c r="U1538" s="5"/>
      <c r="V1538" s="261"/>
    </row>
    <row r="1539" spans="1:22" s="23" customFormat="1" x14ac:dyDescent="0.25">
      <c r="A1539" s="6">
        <v>1199</v>
      </c>
      <c r="C1539" s="5"/>
      <c r="G1539" s="5"/>
      <c r="H1539" s="12"/>
      <c r="J1539" s="5"/>
      <c r="K1539" s="5"/>
      <c r="L1539" s="166"/>
      <c r="M1539" s="5"/>
      <c r="N1539" s="5"/>
      <c r="O1539" s="5"/>
      <c r="P1539" s="166"/>
      <c r="S1539" s="5"/>
      <c r="T1539" s="5"/>
      <c r="U1539" s="5"/>
      <c r="V1539" s="261"/>
    </row>
    <row r="1540" spans="1:22" s="23" customFormat="1" x14ac:dyDescent="0.25">
      <c r="A1540" s="8">
        <v>1200</v>
      </c>
      <c r="C1540" s="5"/>
      <c r="G1540" s="5"/>
      <c r="H1540" s="12"/>
      <c r="J1540" s="5"/>
      <c r="K1540" s="5"/>
      <c r="L1540" s="166"/>
      <c r="M1540" s="5"/>
      <c r="N1540" s="5"/>
      <c r="O1540" s="5"/>
      <c r="P1540" s="166"/>
      <c r="S1540" s="5"/>
      <c r="T1540" s="5"/>
      <c r="U1540" s="5"/>
      <c r="V1540" s="261"/>
    </row>
    <row r="1541" spans="1:22" s="23" customFormat="1" x14ac:dyDescent="0.25">
      <c r="A1541" s="6">
        <v>1201</v>
      </c>
      <c r="C1541" s="5"/>
      <c r="G1541" s="5"/>
      <c r="H1541" s="12"/>
      <c r="J1541" s="5"/>
      <c r="K1541" s="5"/>
      <c r="L1541" s="166"/>
      <c r="M1541" s="5"/>
      <c r="N1541" s="5"/>
      <c r="O1541" s="5"/>
      <c r="P1541" s="166"/>
      <c r="S1541" s="5"/>
      <c r="T1541" s="5"/>
      <c r="U1541" s="5"/>
      <c r="V1541" s="261"/>
    </row>
    <row r="1542" spans="1:22" s="23" customFormat="1" x14ac:dyDescent="0.25">
      <c r="A1542" s="8">
        <v>1202</v>
      </c>
      <c r="C1542" s="5"/>
      <c r="G1542" s="5"/>
      <c r="H1542" s="12"/>
      <c r="J1542" s="5"/>
      <c r="K1542" s="5"/>
      <c r="L1542" s="166"/>
      <c r="M1542" s="5"/>
      <c r="N1542" s="5"/>
      <c r="O1542" s="5"/>
      <c r="P1542" s="166"/>
      <c r="S1542" s="5"/>
      <c r="T1542" s="5"/>
      <c r="U1542" s="5"/>
      <c r="V1542" s="261"/>
    </row>
    <row r="1543" spans="1:22" s="23" customFormat="1" x14ac:dyDescent="0.25">
      <c r="A1543" s="6">
        <v>1203</v>
      </c>
      <c r="C1543" s="5"/>
      <c r="G1543" s="5"/>
      <c r="H1543" s="12"/>
      <c r="J1543" s="5"/>
      <c r="K1543" s="5"/>
      <c r="L1543" s="166"/>
      <c r="M1543" s="5"/>
      <c r="N1543" s="5"/>
      <c r="O1543" s="5"/>
      <c r="P1543" s="166"/>
      <c r="S1543" s="5"/>
      <c r="T1543" s="5"/>
      <c r="U1543" s="5"/>
      <c r="V1543" s="261"/>
    </row>
    <row r="1544" spans="1:22" s="23" customFormat="1" x14ac:dyDescent="0.25">
      <c r="A1544" s="8">
        <v>1204</v>
      </c>
      <c r="C1544" s="5"/>
      <c r="G1544" s="5"/>
      <c r="H1544" s="12"/>
      <c r="J1544" s="5"/>
      <c r="K1544" s="5"/>
      <c r="L1544" s="166"/>
      <c r="M1544" s="5"/>
      <c r="N1544" s="5"/>
      <c r="O1544" s="5"/>
      <c r="P1544" s="166"/>
      <c r="S1544" s="5"/>
      <c r="T1544" s="5"/>
      <c r="U1544" s="5"/>
      <c r="V1544" s="261"/>
    </row>
    <row r="1545" spans="1:22" s="23" customFormat="1" x14ac:dyDescent="0.25">
      <c r="A1545" s="6">
        <v>1205</v>
      </c>
      <c r="C1545" s="5"/>
      <c r="G1545" s="5"/>
      <c r="H1545" s="12"/>
      <c r="J1545" s="5"/>
      <c r="K1545" s="5"/>
      <c r="L1545" s="166"/>
      <c r="M1545" s="5"/>
      <c r="N1545" s="5"/>
      <c r="O1545" s="5"/>
      <c r="P1545" s="166"/>
      <c r="S1545" s="5"/>
      <c r="T1545" s="5"/>
      <c r="U1545" s="5"/>
      <c r="V1545" s="261"/>
    </row>
    <row r="1546" spans="1:22" s="23" customFormat="1" x14ac:dyDescent="0.25">
      <c r="A1546" s="8">
        <v>1206</v>
      </c>
      <c r="C1546" s="5"/>
      <c r="G1546" s="5"/>
      <c r="H1546" s="12"/>
      <c r="J1546" s="5"/>
      <c r="K1546" s="5"/>
      <c r="L1546" s="166"/>
      <c r="M1546" s="5"/>
      <c r="N1546" s="5"/>
      <c r="O1546" s="5"/>
      <c r="P1546" s="166"/>
      <c r="S1546" s="5"/>
      <c r="T1546" s="5"/>
      <c r="U1546" s="5"/>
      <c r="V1546" s="261"/>
    </row>
    <row r="1547" spans="1:22" s="23" customFormat="1" x14ac:dyDescent="0.25">
      <c r="A1547" s="6">
        <v>1207</v>
      </c>
      <c r="C1547" s="5"/>
      <c r="G1547" s="5"/>
      <c r="H1547" s="12"/>
      <c r="J1547" s="5"/>
      <c r="K1547" s="5"/>
      <c r="L1547" s="166"/>
      <c r="M1547" s="5"/>
      <c r="N1547" s="5"/>
      <c r="O1547" s="5"/>
      <c r="P1547" s="166"/>
      <c r="S1547" s="5"/>
      <c r="T1547" s="5"/>
      <c r="U1547" s="5"/>
      <c r="V1547" s="261"/>
    </row>
    <row r="1548" spans="1:22" s="23" customFormat="1" x14ac:dyDescent="0.25">
      <c r="A1548" s="8">
        <v>1208</v>
      </c>
      <c r="C1548" s="5"/>
      <c r="G1548" s="5"/>
      <c r="H1548" s="12"/>
      <c r="J1548" s="5"/>
      <c r="K1548" s="5"/>
      <c r="L1548" s="166"/>
      <c r="M1548" s="5"/>
      <c r="N1548" s="5"/>
      <c r="O1548" s="5"/>
      <c r="P1548" s="166"/>
      <c r="S1548" s="5"/>
      <c r="T1548" s="5"/>
      <c r="U1548" s="5"/>
      <c r="V1548" s="261"/>
    </row>
    <row r="1549" spans="1:22" s="23" customFormat="1" x14ac:dyDescent="0.25">
      <c r="A1549" s="6">
        <v>1209</v>
      </c>
      <c r="C1549" s="5"/>
      <c r="G1549" s="5"/>
      <c r="H1549" s="12"/>
      <c r="J1549" s="5"/>
      <c r="K1549" s="5"/>
      <c r="L1549" s="166"/>
      <c r="M1549" s="5"/>
      <c r="N1549" s="5"/>
      <c r="O1549" s="5"/>
      <c r="P1549" s="166"/>
      <c r="S1549" s="5"/>
      <c r="T1549" s="5"/>
      <c r="U1549" s="5"/>
      <c r="V1549" s="261"/>
    </row>
    <row r="1550" spans="1:22" s="23" customFormat="1" x14ac:dyDescent="0.25">
      <c r="A1550" s="8">
        <v>1210</v>
      </c>
      <c r="C1550" s="5"/>
      <c r="G1550" s="5"/>
      <c r="H1550" s="12"/>
      <c r="J1550" s="5"/>
      <c r="K1550" s="5"/>
      <c r="L1550" s="166"/>
      <c r="M1550" s="5"/>
      <c r="N1550" s="5"/>
      <c r="O1550" s="5"/>
      <c r="P1550" s="166"/>
      <c r="S1550" s="5"/>
      <c r="T1550" s="5"/>
      <c r="U1550" s="5"/>
      <c r="V1550" s="261"/>
    </row>
    <row r="1551" spans="1:22" s="23" customFormat="1" x14ac:dyDescent="0.25">
      <c r="A1551" s="6">
        <v>1211</v>
      </c>
      <c r="C1551" s="5"/>
      <c r="G1551" s="5"/>
      <c r="H1551" s="12"/>
      <c r="J1551" s="5"/>
      <c r="K1551" s="5"/>
      <c r="L1551" s="166"/>
      <c r="M1551" s="5"/>
      <c r="N1551" s="5"/>
      <c r="O1551" s="5"/>
      <c r="P1551" s="166"/>
      <c r="S1551" s="5"/>
      <c r="T1551" s="5"/>
      <c r="U1551" s="5"/>
      <c r="V1551" s="261"/>
    </row>
    <row r="1552" spans="1:22" s="23" customFormat="1" x14ac:dyDescent="0.25">
      <c r="A1552" s="8">
        <v>1212</v>
      </c>
      <c r="C1552" s="5"/>
      <c r="G1552" s="5"/>
      <c r="H1552" s="12"/>
      <c r="J1552" s="5"/>
      <c r="K1552" s="5"/>
      <c r="L1552" s="166"/>
      <c r="M1552" s="5"/>
      <c r="N1552" s="5"/>
      <c r="O1552" s="5"/>
      <c r="P1552" s="166"/>
      <c r="S1552" s="5"/>
      <c r="T1552" s="5"/>
      <c r="U1552" s="5"/>
      <c r="V1552" s="261"/>
    </row>
    <row r="1553" spans="1:22" s="23" customFormat="1" x14ac:dyDescent="0.25">
      <c r="A1553" s="6">
        <v>1213</v>
      </c>
      <c r="C1553" s="5"/>
      <c r="G1553" s="5"/>
      <c r="H1553" s="12"/>
      <c r="J1553" s="5"/>
      <c r="K1553" s="5"/>
      <c r="L1553" s="166"/>
      <c r="M1553" s="5"/>
      <c r="N1553" s="5"/>
      <c r="O1553" s="5"/>
      <c r="P1553" s="166"/>
      <c r="S1553" s="5"/>
      <c r="T1553" s="5"/>
      <c r="U1553" s="5"/>
      <c r="V1553" s="261"/>
    </row>
    <row r="1554" spans="1:22" s="23" customFormat="1" x14ac:dyDescent="0.25">
      <c r="A1554" s="8">
        <v>1214</v>
      </c>
      <c r="C1554" s="5"/>
      <c r="G1554" s="5"/>
      <c r="H1554" s="12"/>
      <c r="J1554" s="5"/>
      <c r="K1554" s="5"/>
      <c r="L1554" s="166"/>
      <c r="M1554" s="5"/>
      <c r="N1554" s="5"/>
      <c r="O1554" s="5"/>
      <c r="P1554" s="166"/>
      <c r="S1554" s="5"/>
      <c r="T1554" s="5"/>
      <c r="U1554" s="5"/>
      <c r="V1554" s="261"/>
    </row>
    <row r="1555" spans="1:22" s="23" customFormat="1" x14ac:dyDescent="0.25">
      <c r="A1555" s="6">
        <v>1215</v>
      </c>
      <c r="C1555" s="5"/>
      <c r="G1555" s="5"/>
      <c r="H1555" s="12"/>
      <c r="J1555" s="5"/>
      <c r="K1555" s="5"/>
      <c r="L1555" s="166"/>
      <c r="M1555" s="5"/>
      <c r="N1555" s="5"/>
      <c r="O1555" s="5"/>
      <c r="P1555" s="166"/>
      <c r="S1555" s="5"/>
      <c r="T1555" s="5"/>
      <c r="U1555" s="5"/>
      <c r="V1555" s="261"/>
    </row>
    <row r="1556" spans="1:22" s="23" customFormat="1" x14ac:dyDescent="0.25">
      <c r="A1556" s="8">
        <v>1216</v>
      </c>
      <c r="C1556" s="5"/>
      <c r="G1556" s="5"/>
      <c r="H1556" s="12"/>
      <c r="J1556" s="5"/>
      <c r="K1556" s="5"/>
      <c r="L1556" s="166"/>
      <c r="M1556" s="5"/>
      <c r="N1556" s="5"/>
      <c r="O1556" s="5"/>
      <c r="P1556" s="166"/>
      <c r="S1556" s="5"/>
      <c r="T1556" s="5"/>
      <c r="U1556" s="5"/>
      <c r="V1556" s="261"/>
    </row>
    <row r="1557" spans="1:22" s="23" customFormat="1" x14ac:dyDescent="0.25">
      <c r="A1557" s="6">
        <v>1217</v>
      </c>
      <c r="C1557" s="5"/>
      <c r="G1557" s="5"/>
      <c r="H1557" s="12"/>
      <c r="J1557" s="5"/>
      <c r="K1557" s="5"/>
      <c r="L1557" s="166"/>
      <c r="M1557" s="5"/>
      <c r="N1557" s="5"/>
      <c r="O1557" s="5"/>
      <c r="P1557" s="166"/>
      <c r="S1557" s="5"/>
      <c r="T1557" s="5"/>
      <c r="U1557" s="5"/>
      <c r="V1557" s="261"/>
    </row>
    <row r="1558" spans="1:22" s="23" customFormat="1" x14ac:dyDescent="0.25">
      <c r="A1558" s="8">
        <v>1218</v>
      </c>
      <c r="C1558" s="5"/>
      <c r="G1558" s="5"/>
      <c r="H1558" s="12"/>
      <c r="J1558" s="5"/>
      <c r="K1558" s="5"/>
      <c r="L1558" s="166"/>
      <c r="M1558" s="5"/>
      <c r="N1558" s="5"/>
      <c r="O1558" s="5"/>
      <c r="P1558" s="166"/>
      <c r="S1558" s="5"/>
      <c r="T1558" s="5"/>
      <c r="U1558" s="5"/>
      <c r="V1558" s="261"/>
    </row>
    <row r="1559" spans="1:22" s="23" customFormat="1" x14ac:dyDescent="0.25">
      <c r="A1559" s="6">
        <v>1219</v>
      </c>
      <c r="C1559" s="5"/>
      <c r="G1559" s="5"/>
      <c r="H1559" s="12"/>
      <c r="J1559" s="5"/>
      <c r="K1559" s="5"/>
      <c r="L1559" s="166"/>
      <c r="M1559" s="5"/>
      <c r="N1559" s="5"/>
      <c r="O1559" s="5"/>
      <c r="P1559" s="166"/>
      <c r="S1559" s="5"/>
      <c r="T1559" s="5"/>
      <c r="U1559" s="5"/>
      <c r="V1559" s="261"/>
    </row>
    <row r="1560" spans="1:22" s="23" customFormat="1" x14ac:dyDescent="0.25">
      <c r="A1560" s="8">
        <v>1220</v>
      </c>
      <c r="C1560" s="5"/>
      <c r="G1560" s="5"/>
      <c r="H1560" s="12"/>
      <c r="J1560" s="5"/>
      <c r="K1560" s="5"/>
      <c r="L1560" s="166"/>
      <c r="M1560" s="5"/>
      <c r="N1560" s="5"/>
      <c r="O1560" s="5"/>
      <c r="P1560" s="166"/>
      <c r="S1560" s="5"/>
      <c r="T1560" s="5"/>
      <c r="U1560" s="5"/>
      <c r="V1560" s="261"/>
    </row>
    <row r="1561" spans="1:22" s="23" customFormat="1" x14ac:dyDescent="0.25">
      <c r="A1561" s="6">
        <v>1221</v>
      </c>
      <c r="C1561" s="5"/>
      <c r="G1561" s="5"/>
      <c r="H1561" s="12"/>
      <c r="J1561" s="5"/>
      <c r="K1561" s="5"/>
      <c r="L1561" s="166"/>
      <c r="M1561" s="5"/>
      <c r="N1561" s="5"/>
      <c r="O1561" s="5"/>
      <c r="P1561" s="166"/>
      <c r="S1561" s="5"/>
      <c r="T1561" s="5"/>
      <c r="U1561" s="5"/>
      <c r="V1561" s="261"/>
    </row>
    <row r="1562" spans="1:22" s="23" customFormat="1" x14ac:dyDescent="0.25">
      <c r="A1562" s="8">
        <v>1222</v>
      </c>
      <c r="C1562" s="5"/>
      <c r="G1562" s="5"/>
      <c r="H1562" s="12"/>
      <c r="J1562" s="5"/>
      <c r="K1562" s="5"/>
      <c r="L1562" s="166"/>
      <c r="M1562" s="5"/>
      <c r="N1562" s="5"/>
      <c r="O1562" s="5"/>
      <c r="P1562" s="166"/>
      <c r="S1562" s="5"/>
      <c r="T1562" s="5"/>
      <c r="U1562" s="5"/>
      <c r="V1562" s="261"/>
    </row>
    <row r="1563" spans="1:22" s="23" customFormat="1" x14ac:dyDescent="0.25">
      <c r="A1563" s="6">
        <v>1223</v>
      </c>
      <c r="C1563" s="5"/>
      <c r="G1563" s="5"/>
      <c r="H1563" s="12"/>
      <c r="J1563" s="5"/>
      <c r="K1563" s="5"/>
      <c r="L1563" s="166"/>
      <c r="M1563" s="5"/>
      <c r="N1563" s="5"/>
      <c r="O1563" s="5"/>
      <c r="P1563" s="166"/>
      <c r="S1563" s="5"/>
      <c r="T1563" s="5"/>
      <c r="U1563" s="5"/>
      <c r="V1563" s="261"/>
    </row>
    <row r="1564" spans="1:22" s="23" customFormat="1" x14ac:dyDescent="0.25">
      <c r="A1564" s="8">
        <v>1224</v>
      </c>
      <c r="C1564" s="5"/>
      <c r="G1564" s="5"/>
      <c r="H1564" s="12"/>
      <c r="J1564" s="5"/>
      <c r="K1564" s="5"/>
      <c r="L1564" s="166"/>
      <c r="M1564" s="5"/>
      <c r="N1564" s="5"/>
      <c r="O1564" s="5"/>
      <c r="P1564" s="166"/>
      <c r="S1564" s="5"/>
      <c r="T1564" s="5"/>
      <c r="U1564" s="5"/>
      <c r="V1564" s="261"/>
    </row>
    <row r="1565" spans="1:22" s="23" customFormat="1" x14ac:dyDescent="0.25">
      <c r="A1565" s="6">
        <v>1225</v>
      </c>
      <c r="C1565" s="5"/>
      <c r="G1565" s="5"/>
      <c r="H1565" s="12"/>
      <c r="J1565" s="5"/>
      <c r="K1565" s="5"/>
      <c r="L1565" s="166"/>
      <c r="M1565" s="5"/>
      <c r="N1565" s="5"/>
      <c r="O1565" s="5"/>
      <c r="P1565" s="166"/>
      <c r="S1565" s="5"/>
      <c r="T1565" s="5"/>
      <c r="U1565" s="5"/>
      <c r="V1565" s="261"/>
    </row>
    <row r="1566" spans="1:22" s="23" customFormat="1" x14ac:dyDescent="0.25">
      <c r="A1566" s="8">
        <v>1226</v>
      </c>
      <c r="C1566" s="5"/>
      <c r="G1566" s="5"/>
      <c r="H1566" s="12"/>
      <c r="J1566" s="5"/>
      <c r="K1566" s="5"/>
      <c r="L1566" s="166"/>
      <c r="M1566" s="5"/>
      <c r="N1566" s="5"/>
      <c r="O1566" s="5"/>
      <c r="P1566" s="166"/>
      <c r="S1566" s="5"/>
      <c r="T1566" s="5"/>
      <c r="U1566" s="5"/>
      <c r="V1566" s="261"/>
    </row>
    <row r="1567" spans="1:22" s="23" customFormat="1" x14ac:dyDescent="0.25">
      <c r="A1567" s="6">
        <v>1227</v>
      </c>
      <c r="C1567" s="5"/>
      <c r="G1567" s="5"/>
      <c r="H1567" s="12"/>
      <c r="J1567" s="5"/>
      <c r="K1567" s="5"/>
      <c r="L1567" s="166"/>
      <c r="M1567" s="5"/>
      <c r="N1567" s="5"/>
      <c r="O1567" s="5"/>
      <c r="P1567" s="166"/>
      <c r="S1567" s="5"/>
      <c r="T1567" s="5"/>
      <c r="U1567" s="5"/>
      <c r="V1567" s="261"/>
    </row>
    <row r="1568" spans="1:22" s="23" customFormat="1" x14ac:dyDescent="0.25">
      <c r="A1568" s="8">
        <v>1228</v>
      </c>
      <c r="C1568" s="5"/>
      <c r="G1568" s="5"/>
      <c r="H1568" s="12"/>
      <c r="J1568" s="5"/>
      <c r="K1568" s="5"/>
      <c r="L1568" s="166"/>
      <c r="M1568" s="5"/>
      <c r="N1568" s="5"/>
      <c r="O1568" s="5"/>
      <c r="P1568" s="166"/>
      <c r="S1568" s="5"/>
      <c r="T1568" s="5"/>
      <c r="U1568" s="5"/>
      <c r="V1568" s="261"/>
    </row>
    <row r="1569" spans="1:22" s="23" customFormat="1" x14ac:dyDescent="0.25">
      <c r="A1569" s="6">
        <v>1229</v>
      </c>
      <c r="C1569" s="5"/>
      <c r="G1569" s="5"/>
      <c r="H1569" s="12"/>
      <c r="J1569" s="5"/>
      <c r="K1569" s="5"/>
      <c r="L1569" s="166"/>
      <c r="M1569" s="5"/>
      <c r="N1569" s="5"/>
      <c r="O1569" s="5"/>
      <c r="P1569" s="166"/>
      <c r="S1569" s="5"/>
      <c r="T1569" s="5"/>
      <c r="U1569" s="5"/>
      <c r="V1569" s="261"/>
    </row>
    <row r="1570" spans="1:22" s="23" customFormat="1" x14ac:dyDescent="0.25">
      <c r="A1570" s="8">
        <v>1230</v>
      </c>
      <c r="C1570" s="5"/>
      <c r="G1570" s="5"/>
      <c r="H1570" s="12"/>
      <c r="J1570" s="5"/>
      <c r="K1570" s="5"/>
      <c r="L1570" s="166"/>
      <c r="M1570" s="5"/>
      <c r="N1570" s="5"/>
      <c r="O1570" s="5"/>
      <c r="P1570" s="166"/>
      <c r="S1570" s="5"/>
      <c r="T1570" s="5"/>
      <c r="U1570" s="5"/>
      <c r="V1570" s="261"/>
    </row>
    <row r="1571" spans="1:22" s="23" customFormat="1" x14ac:dyDescent="0.25">
      <c r="A1571" s="6">
        <v>1231</v>
      </c>
      <c r="C1571" s="5"/>
      <c r="G1571" s="5"/>
      <c r="H1571" s="12"/>
      <c r="J1571" s="5"/>
      <c r="K1571" s="5"/>
      <c r="L1571" s="166"/>
      <c r="M1571" s="5"/>
      <c r="N1571" s="5"/>
      <c r="O1571" s="5"/>
      <c r="P1571" s="166"/>
      <c r="S1571" s="5"/>
      <c r="T1571" s="5"/>
      <c r="U1571" s="5"/>
      <c r="V1571" s="261"/>
    </row>
    <row r="1572" spans="1:22" s="23" customFormat="1" x14ac:dyDescent="0.25">
      <c r="A1572" s="8">
        <v>1232</v>
      </c>
      <c r="C1572" s="5"/>
      <c r="G1572" s="5"/>
      <c r="H1572" s="12"/>
      <c r="J1572" s="5"/>
      <c r="K1572" s="5"/>
      <c r="L1572" s="166"/>
      <c r="M1572" s="5"/>
      <c r="N1572" s="5"/>
      <c r="O1572" s="5"/>
      <c r="P1572" s="166"/>
      <c r="S1572" s="5"/>
      <c r="T1572" s="5"/>
      <c r="U1572" s="5"/>
      <c r="V1572" s="261"/>
    </row>
    <row r="1573" spans="1:22" s="23" customFormat="1" x14ac:dyDescent="0.25">
      <c r="A1573" s="6">
        <v>1233</v>
      </c>
      <c r="C1573" s="5"/>
      <c r="G1573" s="5"/>
      <c r="H1573" s="12"/>
      <c r="J1573" s="5"/>
      <c r="K1573" s="5"/>
      <c r="L1573" s="166"/>
      <c r="M1573" s="5"/>
      <c r="N1573" s="5"/>
      <c r="O1573" s="5"/>
      <c r="P1573" s="166"/>
      <c r="S1573" s="5"/>
      <c r="T1573" s="5"/>
      <c r="U1573" s="5"/>
      <c r="V1573" s="261"/>
    </row>
    <row r="1574" spans="1:22" s="23" customFormat="1" x14ac:dyDescent="0.25">
      <c r="A1574" s="8">
        <v>1234</v>
      </c>
      <c r="C1574" s="5"/>
      <c r="G1574" s="5"/>
      <c r="H1574" s="12"/>
      <c r="J1574" s="5"/>
      <c r="K1574" s="5"/>
      <c r="L1574" s="166"/>
      <c r="M1574" s="5"/>
      <c r="N1574" s="5"/>
      <c r="O1574" s="5"/>
      <c r="P1574" s="166"/>
      <c r="S1574" s="5"/>
      <c r="T1574" s="5"/>
      <c r="U1574" s="5"/>
      <c r="V1574" s="261"/>
    </row>
    <row r="1575" spans="1:22" s="23" customFormat="1" x14ac:dyDescent="0.25">
      <c r="A1575" s="6">
        <v>1235</v>
      </c>
      <c r="C1575" s="5"/>
      <c r="G1575" s="5"/>
      <c r="H1575" s="12"/>
      <c r="J1575" s="5"/>
      <c r="K1575" s="5"/>
      <c r="L1575" s="166"/>
      <c r="M1575" s="5"/>
      <c r="N1575" s="5"/>
      <c r="O1575" s="5"/>
      <c r="P1575" s="166"/>
      <c r="S1575" s="5"/>
      <c r="T1575" s="5"/>
      <c r="U1575" s="5"/>
      <c r="V1575" s="261"/>
    </row>
    <row r="1576" spans="1:22" s="23" customFormat="1" x14ac:dyDescent="0.25">
      <c r="A1576" s="8">
        <v>1236</v>
      </c>
      <c r="C1576" s="5"/>
      <c r="G1576" s="5"/>
      <c r="H1576" s="12"/>
      <c r="J1576" s="5"/>
      <c r="K1576" s="5"/>
      <c r="L1576" s="166"/>
      <c r="M1576" s="5"/>
      <c r="N1576" s="5"/>
      <c r="O1576" s="5"/>
      <c r="P1576" s="166"/>
      <c r="S1576" s="5"/>
      <c r="T1576" s="5"/>
      <c r="U1576" s="5"/>
      <c r="V1576" s="261"/>
    </row>
    <row r="1577" spans="1:22" s="23" customFormat="1" x14ac:dyDescent="0.25">
      <c r="A1577" s="6">
        <v>1237</v>
      </c>
      <c r="C1577" s="5"/>
      <c r="G1577" s="5"/>
      <c r="H1577" s="12"/>
      <c r="J1577" s="5"/>
      <c r="K1577" s="5"/>
      <c r="L1577" s="166"/>
      <c r="M1577" s="5"/>
      <c r="N1577" s="5"/>
      <c r="O1577" s="5"/>
      <c r="P1577" s="166"/>
      <c r="S1577" s="5"/>
      <c r="T1577" s="5"/>
      <c r="U1577" s="5"/>
      <c r="V1577" s="261"/>
    </row>
    <row r="1578" spans="1:22" s="23" customFormat="1" x14ac:dyDescent="0.25">
      <c r="A1578" s="8">
        <v>1238</v>
      </c>
      <c r="C1578" s="5"/>
      <c r="G1578" s="5"/>
      <c r="H1578" s="12"/>
      <c r="J1578" s="5"/>
      <c r="K1578" s="5"/>
      <c r="L1578" s="166"/>
      <c r="M1578" s="5"/>
      <c r="N1578" s="5"/>
      <c r="O1578" s="5"/>
      <c r="P1578" s="166"/>
      <c r="S1578" s="5"/>
      <c r="T1578" s="5"/>
      <c r="U1578" s="5"/>
      <c r="V1578" s="261"/>
    </row>
    <row r="1579" spans="1:22" s="23" customFormat="1" x14ac:dyDescent="0.25">
      <c r="A1579" s="6">
        <v>1239</v>
      </c>
      <c r="C1579" s="5"/>
      <c r="G1579" s="5"/>
      <c r="H1579" s="12"/>
      <c r="J1579" s="5"/>
      <c r="K1579" s="5"/>
      <c r="L1579" s="166"/>
      <c r="M1579" s="5"/>
      <c r="N1579" s="5"/>
      <c r="O1579" s="5"/>
      <c r="P1579" s="166"/>
      <c r="S1579" s="5"/>
      <c r="T1579" s="5"/>
      <c r="U1579" s="5"/>
      <c r="V1579" s="261"/>
    </row>
    <row r="1580" spans="1:22" s="23" customFormat="1" x14ac:dyDescent="0.25">
      <c r="A1580" s="8">
        <v>1240</v>
      </c>
      <c r="C1580" s="5"/>
      <c r="G1580" s="5"/>
      <c r="H1580" s="12"/>
      <c r="J1580" s="5"/>
      <c r="K1580" s="5"/>
      <c r="L1580" s="166"/>
      <c r="M1580" s="5"/>
      <c r="N1580" s="5"/>
      <c r="O1580" s="5"/>
      <c r="P1580" s="166"/>
      <c r="S1580" s="5"/>
      <c r="T1580" s="5"/>
      <c r="U1580" s="5"/>
      <c r="V1580" s="261"/>
    </row>
    <row r="1581" spans="1:22" s="23" customFormat="1" x14ac:dyDescent="0.25">
      <c r="A1581" s="6">
        <v>1241</v>
      </c>
      <c r="C1581" s="5"/>
      <c r="G1581" s="5"/>
      <c r="H1581" s="12"/>
      <c r="J1581" s="5"/>
      <c r="K1581" s="5"/>
      <c r="L1581" s="166"/>
      <c r="M1581" s="5"/>
      <c r="N1581" s="5"/>
      <c r="O1581" s="5"/>
      <c r="P1581" s="166"/>
      <c r="S1581" s="5"/>
      <c r="T1581" s="5"/>
      <c r="U1581" s="5"/>
      <c r="V1581" s="261"/>
    </row>
    <row r="1582" spans="1:22" s="23" customFormat="1" x14ac:dyDescent="0.25">
      <c r="A1582" s="8">
        <v>1242</v>
      </c>
      <c r="C1582" s="5"/>
      <c r="G1582" s="5"/>
      <c r="H1582" s="12"/>
      <c r="J1582" s="5"/>
      <c r="K1582" s="5"/>
      <c r="L1582" s="166"/>
      <c r="M1582" s="5"/>
      <c r="N1582" s="5"/>
      <c r="O1582" s="5"/>
      <c r="P1582" s="166"/>
      <c r="S1582" s="5"/>
      <c r="T1582" s="5"/>
      <c r="U1582" s="5"/>
      <c r="V1582" s="261"/>
    </row>
    <row r="1583" spans="1:22" s="23" customFormat="1" x14ac:dyDescent="0.25">
      <c r="A1583" s="6">
        <v>1243</v>
      </c>
      <c r="C1583" s="5"/>
      <c r="G1583" s="5"/>
      <c r="H1583" s="12"/>
      <c r="J1583" s="5"/>
      <c r="K1583" s="5"/>
      <c r="L1583" s="166"/>
      <c r="M1583" s="5"/>
      <c r="N1583" s="5"/>
      <c r="O1583" s="5"/>
      <c r="P1583" s="166"/>
      <c r="S1583" s="5"/>
      <c r="T1583" s="5"/>
      <c r="U1583" s="5"/>
      <c r="V1583" s="261"/>
    </row>
    <row r="1584" spans="1:22" s="23" customFormat="1" x14ac:dyDescent="0.25">
      <c r="A1584" s="8">
        <v>1244</v>
      </c>
      <c r="C1584" s="5"/>
      <c r="G1584" s="5"/>
      <c r="H1584" s="12"/>
      <c r="J1584" s="5"/>
      <c r="K1584" s="5"/>
      <c r="L1584" s="166"/>
      <c r="M1584" s="5"/>
      <c r="N1584" s="5"/>
      <c r="O1584" s="5"/>
      <c r="P1584" s="166"/>
      <c r="S1584" s="5"/>
      <c r="T1584" s="5"/>
      <c r="U1584" s="5"/>
      <c r="V1584" s="261"/>
    </row>
    <row r="1585" spans="1:22" s="23" customFormat="1" x14ac:dyDescent="0.25">
      <c r="A1585" s="6">
        <v>1245</v>
      </c>
      <c r="C1585" s="5"/>
      <c r="G1585" s="5"/>
      <c r="H1585" s="12"/>
      <c r="J1585" s="5"/>
      <c r="K1585" s="5"/>
      <c r="L1585" s="166"/>
      <c r="M1585" s="5"/>
      <c r="N1585" s="5"/>
      <c r="O1585" s="5"/>
      <c r="P1585" s="166"/>
      <c r="S1585" s="5"/>
      <c r="T1585" s="5"/>
      <c r="U1585" s="5"/>
      <c r="V1585" s="261"/>
    </row>
    <row r="1586" spans="1:22" s="23" customFormat="1" x14ac:dyDescent="0.25">
      <c r="A1586" s="8">
        <v>1246</v>
      </c>
      <c r="C1586" s="5"/>
      <c r="G1586" s="5"/>
      <c r="H1586" s="12"/>
      <c r="J1586" s="5"/>
      <c r="K1586" s="5"/>
      <c r="L1586" s="166"/>
      <c r="M1586" s="5"/>
      <c r="N1586" s="5"/>
      <c r="O1586" s="5"/>
      <c r="P1586" s="166"/>
      <c r="S1586" s="5"/>
      <c r="T1586" s="5"/>
      <c r="U1586" s="5"/>
      <c r="V1586" s="261"/>
    </row>
    <row r="1587" spans="1:22" s="23" customFormat="1" x14ac:dyDescent="0.25">
      <c r="A1587" s="6">
        <v>1247</v>
      </c>
      <c r="C1587" s="5"/>
      <c r="G1587" s="5"/>
      <c r="H1587" s="12"/>
      <c r="J1587" s="5"/>
      <c r="K1587" s="5"/>
      <c r="L1587" s="166"/>
      <c r="M1587" s="5"/>
      <c r="N1587" s="5"/>
      <c r="O1587" s="5"/>
      <c r="P1587" s="166"/>
      <c r="S1587" s="5"/>
      <c r="T1587" s="5"/>
      <c r="U1587" s="5"/>
      <c r="V1587" s="261"/>
    </row>
    <row r="1588" spans="1:22" s="23" customFormat="1" x14ac:dyDescent="0.25">
      <c r="A1588" s="8">
        <v>1248</v>
      </c>
      <c r="C1588" s="5"/>
      <c r="G1588" s="5"/>
      <c r="H1588" s="12"/>
      <c r="J1588" s="5"/>
      <c r="K1588" s="5"/>
      <c r="L1588" s="166"/>
      <c r="M1588" s="5"/>
      <c r="N1588" s="5"/>
      <c r="O1588" s="5"/>
      <c r="P1588" s="166"/>
      <c r="S1588" s="5"/>
      <c r="T1588" s="5"/>
      <c r="U1588" s="5"/>
      <c r="V1588" s="261"/>
    </row>
    <row r="1589" spans="1:22" s="23" customFormat="1" x14ac:dyDescent="0.25">
      <c r="A1589" s="6">
        <v>1249</v>
      </c>
      <c r="C1589" s="5"/>
      <c r="G1589" s="5"/>
      <c r="H1589" s="12"/>
      <c r="J1589" s="5"/>
      <c r="K1589" s="5"/>
      <c r="L1589" s="166"/>
      <c r="M1589" s="5"/>
      <c r="N1589" s="5"/>
      <c r="O1589" s="5"/>
      <c r="P1589" s="166"/>
      <c r="S1589" s="5"/>
      <c r="T1589" s="5"/>
      <c r="U1589" s="5"/>
      <c r="V1589" s="261"/>
    </row>
    <row r="1590" spans="1:22" s="23" customFormat="1" x14ac:dyDescent="0.25">
      <c r="A1590" s="8">
        <v>1250</v>
      </c>
      <c r="C1590" s="5"/>
      <c r="G1590" s="5"/>
      <c r="H1590" s="12"/>
      <c r="J1590" s="5"/>
      <c r="K1590" s="5"/>
      <c r="L1590" s="166"/>
      <c r="M1590" s="5"/>
      <c r="N1590" s="5"/>
      <c r="O1590" s="5"/>
      <c r="P1590" s="166"/>
      <c r="S1590" s="5"/>
      <c r="T1590" s="5"/>
      <c r="U1590" s="5"/>
      <c r="V1590" s="261"/>
    </row>
    <row r="1591" spans="1:22" s="23" customFormat="1" x14ac:dyDescent="0.25">
      <c r="A1591" s="6">
        <v>1251</v>
      </c>
      <c r="C1591" s="5"/>
      <c r="G1591" s="5"/>
      <c r="H1591" s="12"/>
      <c r="J1591" s="5"/>
      <c r="K1591" s="5"/>
      <c r="L1591" s="166"/>
      <c r="M1591" s="5"/>
      <c r="N1591" s="5"/>
      <c r="O1591" s="5"/>
      <c r="P1591" s="166"/>
      <c r="S1591" s="5"/>
      <c r="T1591" s="5"/>
      <c r="U1591" s="5"/>
      <c r="V1591" s="261"/>
    </row>
    <row r="1592" spans="1:22" s="23" customFormat="1" x14ac:dyDescent="0.25">
      <c r="A1592" s="8">
        <v>1252</v>
      </c>
      <c r="C1592" s="5"/>
      <c r="G1592" s="5"/>
      <c r="H1592" s="12"/>
      <c r="J1592" s="5"/>
      <c r="K1592" s="5"/>
      <c r="L1592" s="166"/>
      <c r="M1592" s="5"/>
      <c r="N1592" s="5"/>
      <c r="O1592" s="5"/>
      <c r="P1592" s="166"/>
      <c r="S1592" s="5"/>
      <c r="T1592" s="5"/>
      <c r="U1592" s="5"/>
      <c r="V1592" s="261"/>
    </row>
    <row r="1593" spans="1:22" s="23" customFormat="1" x14ac:dyDescent="0.25">
      <c r="A1593" s="6">
        <v>1253</v>
      </c>
      <c r="C1593" s="5"/>
      <c r="G1593" s="5"/>
      <c r="H1593" s="12"/>
      <c r="J1593" s="5"/>
      <c r="K1593" s="5"/>
      <c r="L1593" s="166"/>
      <c r="M1593" s="5"/>
      <c r="N1593" s="5"/>
      <c r="O1593" s="5"/>
      <c r="P1593" s="166"/>
      <c r="S1593" s="5"/>
      <c r="T1593" s="5"/>
      <c r="U1593" s="5"/>
      <c r="V1593" s="261"/>
    </row>
    <row r="1594" spans="1:22" s="23" customFormat="1" x14ac:dyDescent="0.25">
      <c r="A1594" s="8">
        <v>1254</v>
      </c>
      <c r="C1594" s="5"/>
      <c r="G1594" s="5"/>
      <c r="H1594" s="12"/>
      <c r="J1594" s="5"/>
      <c r="K1594" s="5"/>
      <c r="L1594" s="166"/>
      <c r="M1594" s="5"/>
      <c r="N1594" s="5"/>
      <c r="O1594" s="5"/>
      <c r="P1594" s="166"/>
      <c r="S1594" s="5"/>
      <c r="T1594" s="5"/>
      <c r="U1594" s="5"/>
      <c r="V1594" s="261"/>
    </row>
    <row r="1595" spans="1:22" s="23" customFormat="1" x14ac:dyDescent="0.25">
      <c r="A1595" s="6">
        <v>1255</v>
      </c>
      <c r="C1595" s="5"/>
      <c r="G1595" s="5"/>
      <c r="H1595" s="12"/>
      <c r="J1595" s="5"/>
      <c r="K1595" s="5"/>
      <c r="L1595" s="166"/>
      <c r="M1595" s="5"/>
      <c r="N1595" s="5"/>
      <c r="O1595" s="5"/>
      <c r="P1595" s="166"/>
      <c r="S1595" s="5"/>
      <c r="T1595" s="5"/>
      <c r="U1595" s="5"/>
      <c r="V1595" s="261"/>
    </row>
    <row r="1596" spans="1:22" s="23" customFormat="1" x14ac:dyDescent="0.25">
      <c r="A1596" s="8">
        <v>1256</v>
      </c>
      <c r="C1596" s="5"/>
      <c r="G1596" s="5"/>
      <c r="H1596" s="12"/>
      <c r="J1596" s="5"/>
      <c r="K1596" s="5"/>
      <c r="L1596" s="166"/>
      <c r="M1596" s="5"/>
      <c r="N1596" s="5"/>
      <c r="O1596" s="5"/>
      <c r="P1596" s="166"/>
      <c r="S1596" s="5"/>
      <c r="T1596" s="5"/>
      <c r="U1596" s="5"/>
      <c r="V1596" s="261"/>
    </row>
    <row r="1597" spans="1:22" s="23" customFormat="1" x14ac:dyDescent="0.25">
      <c r="A1597" s="6">
        <v>1257</v>
      </c>
      <c r="C1597" s="5"/>
      <c r="G1597" s="5"/>
      <c r="H1597" s="12"/>
      <c r="J1597" s="5"/>
      <c r="K1597" s="5"/>
      <c r="L1597" s="166"/>
      <c r="M1597" s="5"/>
      <c r="N1597" s="5"/>
      <c r="O1597" s="5"/>
      <c r="P1597" s="166"/>
      <c r="S1597" s="5"/>
      <c r="T1597" s="5"/>
      <c r="U1597" s="5"/>
      <c r="V1597" s="261"/>
    </row>
    <row r="1598" spans="1:22" s="23" customFormat="1" x14ac:dyDescent="0.25">
      <c r="A1598" s="8">
        <v>1258</v>
      </c>
      <c r="C1598" s="5"/>
      <c r="G1598" s="5"/>
      <c r="H1598" s="12"/>
      <c r="J1598" s="5"/>
      <c r="K1598" s="5"/>
      <c r="L1598" s="166"/>
      <c r="M1598" s="5"/>
      <c r="N1598" s="5"/>
      <c r="O1598" s="5"/>
      <c r="P1598" s="166"/>
      <c r="S1598" s="5"/>
      <c r="T1598" s="5"/>
      <c r="U1598" s="5"/>
      <c r="V1598" s="261"/>
    </row>
    <row r="1599" spans="1:22" s="23" customFormat="1" x14ac:dyDescent="0.25">
      <c r="A1599" s="6">
        <v>1259</v>
      </c>
      <c r="C1599" s="5"/>
      <c r="G1599" s="5"/>
      <c r="H1599" s="12"/>
      <c r="J1599" s="5"/>
      <c r="K1599" s="5"/>
      <c r="L1599" s="166"/>
      <c r="M1599" s="5"/>
      <c r="N1599" s="5"/>
      <c r="O1599" s="5"/>
      <c r="P1599" s="166"/>
      <c r="S1599" s="5"/>
      <c r="T1599" s="5"/>
      <c r="U1599" s="5"/>
      <c r="V1599" s="261"/>
    </row>
    <row r="1600" spans="1:22" s="23" customFormat="1" x14ac:dyDescent="0.25">
      <c r="A1600" s="8">
        <v>1260</v>
      </c>
      <c r="C1600" s="5"/>
      <c r="G1600" s="5"/>
      <c r="H1600" s="12"/>
      <c r="J1600" s="5"/>
      <c r="K1600" s="5"/>
      <c r="L1600" s="166"/>
      <c r="M1600" s="5"/>
      <c r="N1600" s="5"/>
      <c r="O1600" s="5"/>
      <c r="P1600" s="166"/>
      <c r="S1600" s="5"/>
      <c r="T1600" s="5"/>
      <c r="U1600" s="5"/>
      <c r="V1600" s="261"/>
    </row>
    <row r="1601" spans="1:22" s="23" customFormat="1" x14ac:dyDescent="0.25">
      <c r="A1601" s="6">
        <v>1261</v>
      </c>
      <c r="C1601" s="5"/>
      <c r="G1601" s="5"/>
      <c r="H1601" s="12"/>
      <c r="J1601" s="5"/>
      <c r="K1601" s="5"/>
      <c r="L1601" s="166"/>
      <c r="M1601" s="5"/>
      <c r="N1601" s="5"/>
      <c r="O1601" s="5"/>
      <c r="P1601" s="166"/>
      <c r="S1601" s="5"/>
      <c r="T1601" s="5"/>
      <c r="U1601" s="5"/>
      <c r="V1601" s="261"/>
    </row>
    <row r="1602" spans="1:22" s="23" customFormat="1" x14ac:dyDescent="0.25">
      <c r="A1602" s="8">
        <v>1262</v>
      </c>
      <c r="C1602" s="5"/>
      <c r="G1602" s="5"/>
      <c r="H1602" s="12"/>
      <c r="J1602" s="5"/>
      <c r="K1602" s="5"/>
      <c r="L1602" s="166"/>
      <c r="M1602" s="5"/>
      <c r="N1602" s="5"/>
      <c r="O1602" s="5"/>
      <c r="P1602" s="166"/>
      <c r="S1602" s="5"/>
      <c r="T1602" s="5"/>
      <c r="U1602" s="5"/>
      <c r="V1602" s="261"/>
    </row>
    <row r="1603" spans="1:22" s="23" customFormat="1" x14ac:dyDescent="0.25">
      <c r="A1603" s="6">
        <v>1263</v>
      </c>
      <c r="C1603" s="5"/>
      <c r="G1603" s="5"/>
      <c r="H1603" s="12"/>
      <c r="J1603" s="5"/>
      <c r="K1603" s="5"/>
      <c r="L1603" s="166"/>
      <c r="M1603" s="5"/>
      <c r="N1603" s="5"/>
      <c r="O1603" s="5"/>
      <c r="P1603" s="166"/>
      <c r="S1603" s="5"/>
      <c r="T1603" s="5"/>
      <c r="U1603" s="5"/>
      <c r="V1603" s="261"/>
    </row>
    <row r="1604" spans="1:22" s="23" customFormat="1" x14ac:dyDescent="0.25">
      <c r="A1604" s="8">
        <v>1264</v>
      </c>
      <c r="C1604" s="5"/>
      <c r="G1604" s="5"/>
      <c r="H1604" s="12"/>
      <c r="J1604" s="5"/>
      <c r="K1604" s="5"/>
      <c r="L1604" s="166"/>
      <c r="M1604" s="5"/>
      <c r="N1604" s="5"/>
      <c r="O1604" s="5"/>
      <c r="P1604" s="166"/>
      <c r="S1604" s="5"/>
      <c r="T1604" s="5"/>
      <c r="U1604" s="5"/>
      <c r="V1604" s="261"/>
    </row>
    <row r="1605" spans="1:22" s="23" customFormat="1" x14ac:dyDescent="0.25">
      <c r="A1605" s="6">
        <v>1265</v>
      </c>
      <c r="C1605" s="5"/>
      <c r="G1605" s="5"/>
      <c r="H1605" s="12"/>
      <c r="J1605" s="5"/>
      <c r="K1605" s="5"/>
      <c r="L1605" s="166"/>
      <c r="M1605" s="5"/>
      <c r="N1605" s="5"/>
      <c r="O1605" s="5"/>
      <c r="P1605" s="166"/>
      <c r="S1605" s="5"/>
      <c r="T1605" s="5"/>
      <c r="U1605" s="5"/>
      <c r="V1605" s="261"/>
    </row>
    <row r="1606" spans="1:22" s="23" customFormat="1" x14ac:dyDescent="0.25">
      <c r="A1606" s="8">
        <v>1266</v>
      </c>
      <c r="C1606" s="5"/>
      <c r="G1606" s="5"/>
      <c r="H1606" s="12"/>
      <c r="J1606" s="5"/>
      <c r="K1606" s="5"/>
      <c r="L1606" s="166"/>
      <c r="M1606" s="5"/>
      <c r="N1606" s="5"/>
      <c r="O1606" s="5"/>
      <c r="P1606" s="166"/>
      <c r="S1606" s="5"/>
      <c r="T1606" s="5"/>
      <c r="U1606" s="5"/>
      <c r="V1606" s="261"/>
    </row>
    <row r="1607" spans="1:22" s="23" customFormat="1" x14ac:dyDescent="0.25">
      <c r="A1607" s="6">
        <v>1267</v>
      </c>
      <c r="C1607" s="5"/>
      <c r="G1607" s="5"/>
      <c r="H1607" s="12"/>
      <c r="J1607" s="5"/>
      <c r="K1607" s="5"/>
      <c r="L1607" s="166"/>
      <c r="M1607" s="5"/>
      <c r="N1607" s="5"/>
      <c r="O1607" s="5"/>
      <c r="P1607" s="166"/>
      <c r="S1607" s="5"/>
      <c r="T1607" s="5"/>
      <c r="U1607" s="5"/>
      <c r="V1607" s="261"/>
    </row>
    <row r="1608" spans="1:22" s="23" customFormat="1" x14ac:dyDescent="0.25">
      <c r="A1608" s="8">
        <v>1268</v>
      </c>
      <c r="C1608" s="5"/>
      <c r="G1608" s="5"/>
      <c r="H1608" s="12"/>
      <c r="J1608" s="5"/>
      <c r="K1608" s="5"/>
      <c r="L1608" s="166"/>
      <c r="M1608" s="5"/>
      <c r="N1608" s="5"/>
      <c r="O1608" s="5"/>
      <c r="P1608" s="166"/>
      <c r="S1608" s="5"/>
      <c r="T1608" s="5"/>
      <c r="U1608" s="5"/>
      <c r="V1608" s="261"/>
    </row>
    <row r="1609" spans="1:22" s="23" customFormat="1" x14ac:dyDescent="0.25">
      <c r="A1609" s="6">
        <v>1269</v>
      </c>
      <c r="C1609" s="5"/>
      <c r="G1609" s="5"/>
      <c r="H1609" s="12"/>
      <c r="J1609" s="5"/>
      <c r="K1609" s="5"/>
      <c r="L1609" s="166"/>
      <c r="M1609" s="5"/>
      <c r="N1609" s="5"/>
      <c r="O1609" s="5"/>
      <c r="P1609" s="166"/>
      <c r="S1609" s="5"/>
      <c r="T1609" s="5"/>
      <c r="U1609" s="5"/>
      <c r="V1609" s="261"/>
    </row>
    <row r="1610" spans="1:22" s="23" customFormat="1" x14ac:dyDescent="0.25">
      <c r="A1610" s="8">
        <v>1270</v>
      </c>
      <c r="C1610" s="5"/>
      <c r="G1610" s="5"/>
      <c r="H1610" s="12"/>
      <c r="J1610" s="5"/>
      <c r="K1610" s="5"/>
      <c r="L1610" s="166"/>
      <c r="M1610" s="5"/>
      <c r="N1610" s="5"/>
      <c r="O1610" s="5"/>
      <c r="P1610" s="166"/>
      <c r="S1610" s="5"/>
      <c r="T1610" s="5"/>
      <c r="U1610" s="5"/>
      <c r="V1610" s="261"/>
    </row>
    <row r="1611" spans="1:22" s="23" customFormat="1" x14ac:dyDescent="0.25">
      <c r="A1611" s="6">
        <v>1271</v>
      </c>
      <c r="C1611" s="5"/>
      <c r="G1611" s="5"/>
      <c r="H1611" s="12"/>
      <c r="J1611" s="5"/>
      <c r="K1611" s="5"/>
      <c r="L1611" s="166"/>
      <c r="M1611" s="5"/>
      <c r="N1611" s="5"/>
      <c r="O1611" s="5"/>
      <c r="P1611" s="166"/>
      <c r="S1611" s="5"/>
      <c r="T1611" s="5"/>
      <c r="U1611" s="5"/>
      <c r="V1611" s="261"/>
    </row>
    <row r="1612" spans="1:22" s="23" customFormat="1" x14ac:dyDescent="0.25">
      <c r="A1612" s="8">
        <v>1272</v>
      </c>
      <c r="C1612" s="5"/>
      <c r="G1612" s="5"/>
      <c r="H1612" s="12"/>
      <c r="J1612" s="5"/>
      <c r="K1612" s="5"/>
      <c r="L1612" s="166"/>
      <c r="M1612" s="5"/>
      <c r="N1612" s="5"/>
      <c r="O1612" s="5"/>
      <c r="P1612" s="166"/>
      <c r="S1612" s="5"/>
      <c r="T1612" s="5"/>
      <c r="U1612" s="5"/>
      <c r="V1612" s="261"/>
    </row>
    <row r="1613" spans="1:22" s="23" customFormat="1" x14ac:dyDescent="0.25">
      <c r="A1613" s="6">
        <v>1273</v>
      </c>
      <c r="C1613" s="5"/>
      <c r="G1613" s="5"/>
      <c r="H1613" s="12"/>
      <c r="J1613" s="5"/>
      <c r="K1613" s="5"/>
      <c r="L1613" s="166"/>
      <c r="M1613" s="5"/>
      <c r="N1613" s="5"/>
      <c r="O1613" s="5"/>
      <c r="P1613" s="166"/>
      <c r="S1613" s="5"/>
      <c r="T1613" s="5"/>
      <c r="U1613" s="5"/>
      <c r="V1613" s="261"/>
    </row>
    <row r="1614" spans="1:22" s="23" customFormat="1" x14ac:dyDescent="0.25">
      <c r="A1614" s="8">
        <v>1274</v>
      </c>
      <c r="C1614" s="5"/>
      <c r="G1614" s="5"/>
      <c r="H1614" s="12"/>
      <c r="J1614" s="5"/>
      <c r="K1614" s="5"/>
      <c r="L1614" s="166"/>
      <c r="M1614" s="5"/>
      <c r="N1614" s="5"/>
      <c r="O1614" s="5"/>
      <c r="P1614" s="166"/>
      <c r="S1614" s="5"/>
      <c r="T1614" s="5"/>
      <c r="U1614" s="5"/>
      <c r="V1614" s="261"/>
    </row>
    <row r="1615" spans="1:22" s="23" customFormat="1" x14ac:dyDescent="0.25">
      <c r="A1615" s="6">
        <v>1275</v>
      </c>
      <c r="C1615" s="5"/>
      <c r="G1615" s="5"/>
      <c r="H1615" s="12"/>
      <c r="J1615" s="5"/>
      <c r="K1615" s="5"/>
      <c r="L1615" s="166"/>
      <c r="M1615" s="5"/>
      <c r="N1615" s="5"/>
      <c r="O1615" s="5"/>
      <c r="P1615" s="166"/>
      <c r="S1615" s="5"/>
      <c r="T1615" s="5"/>
      <c r="U1615" s="5"/>
      <c r="V1615" s="261"/>
    </row>
    <row r="1616" spans="1:22" s="23" customFormat="1" x14ac:dyDescent="0.25">
      <c r="A1616" s="8">
        <v>1276</v>
      </c>
      <c r="C1616" s="5"/>
      <c r="G1616" s="5"/>
      <c r="H1616" s="12"/>
      <c r="J1616" s="5"/>
      <c r="K1616" s="5"/>
      <c r="L1616" s="166"/>
      <c r="M1616" s="5"/>
      <c r="N1616" s="5"/>
      <c r="O1616" s="5"/>
      <c r="P1616" s="166"/>
      <c r="S1616" s="5"/>
      <c r="T1616" s="5"/>
      <c r="U1616" s="5"/>
      <c r="V1616" s="261"/>
    </row>
    <row r="1617" spans="1:22" s="23" customFormat="1" x14ac:dyDescent="0.25">
      <c r="A1617" s="6">
        <v>1277</v>
      </c>
      <c r="C1617" s="5"/>
      <c r="G1617" s="5"/>
      <c r="H1617" s="12"/>
      <c r="J1617" s="5"/>
      <c r="K1617" s="5"/>
      <c r="L1617" s="166"/>
      <c r="M1617" s="5"/>
      <c r="N1617" s="5"/>
      <c r="O1617" s="5"/>
      <c r="P1617" s="166"/>
      <c r="S1617" s="5"/>
      <c r="T1617" s="5"/>
      <c r="U1617" s="5"/>
      <c r="V1617" s="261"/>
    </row>
    <row r="1618" spans="1:22" s="23" customFormat="1" x14ac:dyDescent="0.25">
      <c r="A1618" s="8">
        <v>1278</v>
      </c>
      <c r="C1618" s="5"/>
      <c r="G1618" s="5"/>
      <c r="H1618" s="12"/>
      <c r="J1618" s="5"/>
      <c r="K1618" s="5"/>
      <c r="L1618" s="166"/>
      <c r="M1618" s="5"/>
      <c r="N1618" s="5"/>
      <c r="O1618" s="5"/>
      <c r="P1618" s="166"/>
      <c r="S1618" s="5"/>
      <c r="T1618" s="5"/>
      <c r="U1618" s="5"/>
      <c r="V1618" s="261"/>
    </row>
    <row r="1619" spans="1:22" s="23" customFormat="1" x14ac:dyDescent="0.25">
      <c r="A1619" s="6">
        <v>1279</v>
      </c>
      <c r="C1619" s="5"/>
      <c r="G1619" s="5"/>
      <c r="H1619" s="12"/>
      <c r="J1619" s="5"/>
      <c r="K1619" s="5"/>
      <c r="L1619" s="166"/>
      <c r="M1619" s="5"/>
      <c r="N1619" s="5"/>
      <c r="O1619" s="5"/>
      <c r="P1619" s="166"/>
      <c r="S1619" s="5"/>
      <c r="T1619" s="5"/>
      <c r="U1619" s="5"/>
      <c r="V1619" s="261"/>
    </row>
    <row r="1620" spans="1:22" s="23" customFormat="1" x14ac:dyDescent="0.25">
      <c r="A1620" s="8">
        <v>1280</v>
      </c>
      <c r="C1620" s="5"/>
      <c r="G1620" s="5"/>
      <c r="H1620" s="12"/>
      <c r="J1620" s="5"/>
      <c r="K1620" s="5"/>
      <c r="L1620" s="166"/>
      <c r="M1620" s="5"/>
      <c r="N1620" s="5"/>
      <c r="O1620" s="5"/>
      <c r="P1620" s="166"/>
      <c r="S1620" s="5"/>
      <c r="T1620" s="5"/>
      <c r="U1620" s="5"/>
      <c r="V1620" s="261"/>
    </row>
    <row r="1621" spans="1:22" s="23" customFormat="1" x14ac:dyDescent="0.25">
      <c r="A1621" s="6">
        <v>1281</v>
      </c>
      <c r="C1621" s="5"/>
      <c r="G1621" s="5"/>
      <c r="H1621" s="12"/>
      <c r="J1621" s="5"/>
      <c r="K1621" s="5"/>
      <c r="L1621" s="166"/>
      <c r="M1621" s="5"/>
      <c r="N1621" s="5"/>
      <c r="O1621" s="5"/>
      <c r="P1621" s="166"/>
      <c r="S1621" s="5"/>
      <c r="T1621" s="5"/>
      <c r="U1621" s="5"/>
      <c r="V1621" s="261"/>
    </row>
    <row r="1622" spans="1:22" s="23" customFormat="1" x14ac:dyDescent="0.25">
      <c r="A1622" s="8">
        <v>1282</v>
      </c>
      <c r="C1622" s="5"/>
      <c r="G1622" s="5"/>
      <c r="H1622" s="12"/>
      <c r="J1622" s="5"/>
      <c r="K1622" s="5"/>
      <c r="L1622" s="166"/>
      <c r="M1622" s="5"/>
      <c r="N1622" s="5"/>
      <c r="O1622" s="5"/>
      <c r="P1622" s="166"/>
      <c r="S1622" s="5"/>
      <c r="T1622" s="5"/>
      <c r="U1622" s="5"/>
      <c r="V1622" s="261"/>
    </row>
    <row r="1623" spans="1:22" s="23" customFormat="1" x14ac:dyDescent="0.25">
      <c r="A1623" s="6">
        <v>1283</v>
      </c>
      <c r="C1623" s="5"/>
      <c r="G1623" s="5"/>
      <c r="H1623" s="12"/>
      <c r="J1623" s="5"/>
      <c r="K1623" s="5"/>
      <c r="L1623" s="166"/>
      <c r="M1623" s="5"/>
      <c r="N1623" s="5"/>
      <c r="O1623" s="5"/>
      <c r="P1623" s="166"/>
      <c r="S1623" s="5"/>
      <c r="T1623" s="5"/>
      <c r="U1623" s="5"/>
      <c r="V1623" s="261"/>
    </row>
    <row r="1624" spans="1:22" s="23" customFormat="1" x14ac:dyDescent="0.25">
      <c r="A1624" s="8">
        <v>1284</v>
      </c>
      <c r="C1624" s="5"/>
      <c r="G1624" s="5"/>
      <c r="H1624" s="12"/>
      <c r="J1624" s="5"/>
      <c r="K1624" s="5"/>
      <c r="L1624" s="166"/>
      <c r="M1624" s="5"/>
      <c r="N1624" s="5"/>
      <c r="O1624" s="5"/>
      <c r="P1624" s="166"/>
      <c r="S1624" s="5"/>
      <c r="T1624" s="5"/>
      <c r="U1624" s="5"/>
      <c r="V1624" s="261"/>
    </row>
    <row r="1625" spans="1:22" s="23" customFormat="1" x14ac:dyDescent="0.25">
      <c r="A1625" s="6">
        <v>1285</v>
      </c>
      <c r="C1625" s="5"/>
      <c r="G1625" s="5"/>
      <c r="H1625" s="12"/>
      <c r="J1625" s="5"/>
      <c r="K1625" s="5"/>
      <c r="L1625" s="166"/>
      <c r="M1625" s="5"/>
      <c r="N1625" s="5"/>
      <c r="O1625" s="5"/>
      <c r="P1625" s="166"/>
      <c r="S1625" s="5"/>
      <c r="T1625" s="5"/>
      <c r="U1625" s="5"/>
      <c r="V1625" s="261"/>
    </row>
    <row r="1626" spans="1:22" s="23" customFormat="1" x14ac:dyDescent="0.25">
      <c r="A1626" s="8">
        <v>1286</v>
      </c>
      <c r="C1626" s="5"/>
      <c r="G1626" s="5"/>
      <c r="H1626" s="12"/>
      <c r="J1626" s="5"/>
      <c r="K1626" s="5"/>
      <c r="L1626" s="166"/>
      <c r="M1626" s="5"/>
      <c r="N1626" s="5"/>
      <c r="O1626" s="5"/>
      <c r="P1626" s="166"/>
      <c r="S1626" s="5"/>
      <c r="T1626" s="5"/>
      <c r="U1626" s="5"/>
      <c r="V1626" s="261"/>
    </row>
    <row r="1627" spans="1:22" s="23" customFormat="1" x14ac:dyDescent="0.25">
      <c r="A1627" s="6">
        <v>1287</v>
      </c>
      <c r="C1627" s="5"/>
      <c r="G1627" s="5"/>
      <c r="H1627" s="12"/>
      <c r="J1627" s="5"/>
      <c r="K1627" s="5"/>
      <c r="L1627" s="166"/>
      <c r="M1627" s="5"/>
      <c r="N1627" s="5"/>
      <c r="O1627" s="5"/>
      <c r="P1627" s="166"/>
      <c r="S1627" s="5"/>
      <c r="T1627" s="5"/>
      <c r="U1627" s="5"/>
      <c r="V1627" s="261"/>
    </row>
    <row r="1628" spans="1:22" s="23" customFormat="1" x14ac:dyDescent="0.25">
      <c r="A1628" s="8">
        <v>1288</v>
      </c>
      <c r="C1628" s="5"/>
      <c r="G1628" s="5"/>
      <c r="H1628" s="12"/>
      <c r="J1628" s="5"/>
      <c r="K1628" s="5"/>
      <c r="L1628" s="166"/>
      <c r="M1628" s="5"/>
      <c r="N1628" s="5"/>
      <c r="O1628" s="5"/>
      <c r="P1628" s="166"/>
      <c r="S1628" s="5"/>
      <c r="T1628" s="5"/>
      <c r="U1628" s="5"/>
      <c r="V1628" s="261"/>
    </row>
    <row r="1629" spans="1:22" s="23" customFormat="1" x14ac:dyDescent="0.25">
      <c r="A1629" s="6">
        <v>1289</v>
      </c>
      <c r="C1629" s="5"/>
      <c r="G1629" s="5"/>
      <c r="H1629" s="12"/>
      <c r="J1629" s="5"/>
      <c r="K1629" s="5"/>
      <c r="L1629" s="166"/>
      <c r="M1629" s="5"/>
      <c r="N1629" s="5"/>
      <c r="O1629" s="5"/>
      <c r="P1629" s="166"/>
      <c r="S1629" s="5"/>
      <c r="T1629" s="5"/>
      <c r="U1629" s="5"/>
      <c r="V1629" s="261"/>
    </row>
    <row r="1630" spans="1:22" s="23" customFormat="1" x14ac:dyDescent="0.25">
      <c r="A1630" s="8">
        <v>1290</v>
      </c>
      <c r="C1630" s="5"/>
      <c r="G1630" s="5"/>
      <c r="H1630" s="12"/>
      <c r="J1630" s="5"/>
      <c r="K1630" s="5"/>
      <c r="L1630" s="166"/>
      <c r="M1630" s="5"/>
      <c r="N1630" s="5"/>
      <c r="O1630" s="5"/>
      <c r="P1630" s="166"/>
      <c r="S1630" s="5"/>
      <c r="T1630" s="5"/>
      <c r="U1630" s="5"/>
      <c r="V1630" s="261"/>
    </row>
    <row r="1631" spans="1:22" s="23" customFormat="1" x14ac:dyDescent="0.25">
      <c r="A1631" s="6">
        <v>1291</v>
      </c>
      <c r="C1631" s="5"/>
      <c r="G1631" s="5"/>
      <c r="H1631" s="12"/>
      <c r="J1631" s="5"/>
      <c r="K1631" s="5"/>
      <c r="L1631" s="166"/>
      <c r="M1631" s="5"/>
      <c r="N1631" s="5"/>
      <c r="O1631" s="5"/>
      <c r="P1631" s="166"/>
      <c r="S1631" s="5"/>
      <c r="T1631" s="5"/>
      <c r="U1631" s="5"/>
      <c r="V1631" s="261"/>
    </row>
    <row r="1632" spans="1:22" s="23" customFormat="1" x14ac:dyDescent="0.25">
      <c r="A1632" s="8">
        <v>1292</v>
      </c>
      <c r="C1632" s="5"/>
      <c r="G1632" s="5"/>
      <c r="H1632" s="12"/>
      <c r="J1632" s="5"/>
      <c r="K1632" s="5"/>
      <c r="L1632" s="166"/>
      <c r="M1632" s="5"/>
      <c r="N1632" s="5"/>
      <c r="O1632" s="5"/>
      <c r="P1632" s="166"/>
      <c r="S1632" s="5"/>
      <c r="T1632" s="5"/>
      <c r="U1632" s="5"/>
      <c r="V1632" s="261"/>
    </row>
    <row r="1633" spans="1:22" s="23" customFormat="1" x14ac:dyDescent="0.25">
      <c r="A1633" s="6">
        <v>1293</v>
      </c>
      <c r="C1633" s="5"/>
      <c r="G1633" s="5"/>
      <c r="H1633" s="12"/>
      <c r="J1633" s="5"/>
      <c r="K1633" s="5"/>
      <c r="L1633" s="166"/>
      <c r="M1633" s="5"/>
      <c r="N1633" s="5"/>
      <c r="O1633" s="5"/>
      <c r="P1633" s="166"/>
      <c r="S1633" s="5"/>
      <c r="T1633" s="5"/>
      <c r="U1633" s="5"/>
      <c r="V1633" s="261"/>
    </row>
    <row r="1634" spans="1:22" s="23" customFormat="1" x14ac:dyDescent="0.25">
      <c r="A1634" s="8">
        <v>1294</v>
      </c>
      <c r="C1634" s="5"/>
      <c r="G1634" s="5"/>
      <c r="H1634" s="12"/>
      <c r="J1634" s="5"/>
      <c r="K1634" s="5"/>
      <c r="L1634" s="166"/>
      <c r="M1634" s="5"/>
      <c r="N1634" s="5"/>
      <c r="O1634" s="5"/>
      <c r="P1634" s="166"/>
      <c r="S1634" s="5"/>
      <c r="T1634" s="5"/>
      <c r="U1634" s="5"/>
      <c r="V1634" s="261"/>
    </row>
    <row r="1635" spans="1:22" s="23" customFormat="1" x14ac:dyDescent="0.25">
      <c r="A1635" s="6">
        <v>1295</v>
      </c>
      <c r="C1635" s="5"/>
      <c r="G1635" s="5"/>
      <c r="H1635" s="12"/>
      <c r="J1635" s="5"/>
      <c r="K1635" s="5"/>
      <c r="L1635" s="166"/>
      <c r="M1635" s="5"/>
      <c r="N1635" s="5"/>
      <c r="O1635" s="5"/>
      <c r="P1635" s="166"/>
      <c r="S1635" s="5"/>
      <c r="T1635" s="5"/>
      <c r="U1635" s="5"/>
      <c r="V1635" s="261"/>
    </row>
    <row r="1636" spans="1:22" s="23" customFormat="1" x14ac:dyDescent="0.25">
      <c r="A1636" s="8">
        <v>1296</v>
      </c>
      <c r="C1636" s="5"/>
      <c r="G1636" s="5"/>
      <c r="H1636" s="12"/>
      <c r="J1636" s="5"/>
      <c r="K1636" s="5"/>
      <c r="L1636" s="166"/>
      <c r="M1636" s="5"/>
      <c r="N1636" s="5"/>
      <c r="O1636" s="5"/>
      <c r="P1636" s="166"/>
      <c r="S1636" s="5"/>
      <c r="T1636" s="5"/>
      <c r="U1636" s="5"/>
      <c r="V1636" s="261"/>
    </row>
    <row r="1637" spans="1:22" s="23" customFormat="1" x14ac:dyDescent="0.25">
      <c r="A1637" s="6">
        <v>1297</v>
      </c>
      <c r="C1637" s="5"/>
      <c r="G1637" s="5"/>
      <c r="H1637" s="12"/>
      <c r="J1637" s="5"/>
      <c r="K1637" s="5"/>
      <c r="L1637" s="166"/>
      <c r="M1637" s="5"/>
      <c r="N1637" s="5"/>
      <c r="O1637" s="5"/>
      <c r="P1637" s="166"/>
      <c r="S1637" s="5"/>
      <c r="T1637" s="5"/>
      <c r="U1637" s="5"/>
      <c r="V1637" s="261"/>
    </row>
    <row r="1638" spans="1:22" s="23" customFormat="1" x14ac:dyDescent="0.25">
      <c r="A1638" s="8">
        <v>1298</v>
      </c>
      <c r="C1638" s="5"/>
      <c r="G1638" s="5"/>
      <c r="H1638" s="12"/>
      <c r="J1638" s="5"/>
      <c r="K1638" s="5"/>
      <c r="L1638" s="166"/>
      <c r="M1638" s="5"/>
      <c r="N1638" s="5"/>
      <c r="O1638" s="5"/>
      <c r="P1638" s="166"/>
      <c r="S1638" s="5"/>
      <c r="T1638" s="5"/>
      <c r="U1638" s="5"/>
      <c r="V1638" s="261"/>
    </row>
    <row r="1639" spans="1:22" s="23" customFormat="1" x14ac:dyDescent="0.25">
      <c r="A1639" s="6">
        <v>1299</v>
      </c>
      <c r="C1639" s="5"/>
      <c r="G1639" s="5"/>
      <c r="H1639" s="12"/>
      <c r="J1639" s="5"/>
      <c r="K1639" s="5"/>
      <c r="L1639" s="166"/>
      <c r="M1639" s="5"/>
      <c r="N1639" s="5"/>
      <c r="O1639" s="5"/>
      <c r="P1639" s="166"/>
      <c r="S1639" s="5"/>
      <c r="T1639" s="5"/>
      <c r="U1639" s="5"/>
      <c r="V1639" s="261"/>
    </row>
    <row r="1640" spans="1:22" s="23" customFormat="1" x14ac:dyDescent="0.25">
      <c r="A1640" s="8">
        <v>1300</v>
      </c>
      <c r="C1640" s="5"/>
      <c r="G1640" s="5"/>
      <c r="H1640" s="12"/>
      <c r="J1640" s="5"/>
      <c r="K1640" s="5"/>
      <c r="L1640" s="166"/>
      <c r="M1640" s="5"/>
      <c r="N1640" s="5"/>
      <c r="O1640" s="5"/>
      <c r="P1640" s="166"/>
      <c r="S1640" s="5"/>
      <c r="T1640" s="5"/>
      <c r="U1640" s="5"/>
      <c r="V1640" s="261"/>
    </row>
    <row r="1641" spans="1:22" s="23" customFormat="1" x14ac:dyDescent="0.25">
      <c r="A1641" s="6">
        <v>1301</v>
      </c>
      <c r="C1641" s="5"/>
      <c r="G1641" s="5"/>
      <c r="H1641" s="12"/>
      <c r="J1641" s="5"/>
      <c r="K1641" s="5"/>
      <c r="L1641" s="166"/>
      <c r="M1641" s="5"/>
      <c r="N1641" s="5"/>
      <c r="O1641" s="5"/>
      <c r="P1641" s="166"/>
      <c r="S1641" s="5"/>
      <c r="T1641" s="5"/>
      <c r="U1641" s="5"/>
      <c r="V1641" s="261"/>
    </row>
    <row r="1642" spans="1:22" s="23" customFormat="1" x14ac:dyDescent="0.25">
      <c r="A1642" s="8">
        <v>1302</v>
      </c>
      <c r="C1642" s="5"/>
      <c r="G1642" s="5"/>
      <c r="H1642" s="12"/>
      <c r="J1642" s="5"/>
      <c r="K1642" s="5"/>
      <c r="L1642" s="166"/>
      <c r="M1642" s="5"/>
      <c r="N1642" s="5"/>
      <c r="O1642" s="5"/>
      <c r="P1642" s="166"/>
      <c r="S1642" s="5"/>
      <c r="T1642" s="5"/>
      <c r="U1642" s="5"/>
      <c r="V1642" s="261"/>
    </row>
    <row r="1643" spans="1:22" s="23" customFormat="1" x14ac:dyDescent="0.25">
      <c r="A1643" s="6">
        <v>1303</v>
      </c>
      <c r="C1643" s="5"/>
      <c r="G1643" s="5"/>
      <c r="H1643" s="12"/>
      <c r="J1643" s="5"/>
      <c r="K1643" s="5"/>
      <c r="L1643" s="166"/>
      <c r="M1643" s="5"/>
      <c r="N1643" s="5"/>
      <c r="O1643" s="5"/>
      <c r="P1643" s="166"/>
      <c r="S1643" s="5"/>
      <c r="T1643" s="5"/>
      <c r="U1643" s="5"/>
      <c r="V1643" s="261"/>
    </row>
    <row r="1644" spans="1:22" s="23" customFormat="1" x14ac:dyDescent="0.25">
      <c r="A1644" s="8">
        <v>1304</v>
      </c>
      <c r="C1644" s="5"/>
      <c r="G1644" s="5"/>
      <c r="H1644" s="12"/>
      <c r="J1644" s="5"/>
      <c r="K1644" s="5"/>
      <c r="L1644" s="166"/>
      <c r="M1644" s="5"/>
      <c r="N1644" s="5"/>
      <c r="O1644" s="5"/>
      <c r="P1644" s="166"/>
      <c r="S1644" s="5"/>
      <c r="T1644" s="5"/>
      <c r="U1644" s="5"/>
      <c r="V1644" s="261"/>
    </row>
    <row r="1645" spans="1:22" s="23" customFormat="1" x14ac:dyDescent="0.25">
      <c r="A1645" s="6">
        <v>1305</v>
      </c>
      <c r="C1645" s="5"/>
      <c r="G1645" s="5"/>
      <c r="H1645" s="12"/>
      <c r="J1645" s="5"/>
      <c r="K1645" s="5"/>
      <c r="L1645" s="166"/>
      <c r="M1645" s="5"/>
      <c r="N1645" s="5"/>
      <c r="O1645" s="5"/>
      <c r="P1645" s="166"/>
      <c r="S1645" s="5"/>
      <c r="T1645" s="5"/>
      <c r="U1645" s="5"/>
      <c r="V1645" s="261"/>
    </row>
    <row r="1646" spans="1:22" s="23" customFormat="1" x14ac:dyDescent="0.25">
      <c r="A1646" s="8">
        <v>1306</v>
      </c>
      <c r="C1646" s="5"/>
      <c r="G1646" s="5"/>
      <c r="H1646" s="12"/>
      <c r="J1646" s="5"/>
      <c r="K1646" s="5"/>
      <c r="L1646" s="166"/>
      <c r="M1646" s="5"/>
      <c r="N1646" s="5"/>
      <c r="O1646" s="5"/>
      <c r="P1646" s="166"/>
      <c r="S1646" s="5"/>
      <c r="T1646" s="5"/>
      <c r="U1646" s="5"/>
      <c r="V1646" s="261"/>
    </row>
    <row r="1647" spans="1:22" s="23" customFormat="1" x14ac:dyDescent="0.25">
      <c r="A1647" s="6">
        <v>1307</v>
      </c>
      <c r="C1647" s="5"/>
      <c r="G1647" s="5"/>
      <c r="H1647" s="12"/>
      <c r="J1647" s="5"/>
      <c r="K1647" s="5"/>
      <c r="L1647" s="166"/>
      <c r="M1647" s="5"/>
      <c r="N1647" s="5"/>
      <c r="O1647" s="5"/>
      <c r="P1647" s="166"/>
      <c r="S1647" s="5"/>
      <c r="T1647" s="5"/>
      <c r="U1647" s="5"/>
      <c r="V1647" s="261"/>
    </row>
    <row r="1648" spans="1:22" s="23" customFormat="1" x14ac:dyDescent="0.25">
      <c r="A1648" s="8">
        <v>1308</v>
      </c>
      <c r="C1648" s="5"/>
      <c r="G1648" s="5"/>
      <c r="H1648" s="12"/>
      <c r="J1648" s="5"/>
      <c r="K1648" s="5"/>
      <c r="L1648" s="166"/>
      <c r="M1648" s="5"/>
      <c r="N1648" s="5"/>
      <c r="O1648" s="5"/>
      <c r="P1648" s="166"/>
      <c r="S1648" s="5"/>
      <c r="T1648" s="5"/>
      <c r="U1648" s="5"/>
      <c r="V1648" s="261"/>
    </row>
    <row r="1649" spans="1:22" s="23" customFormat="1" x14ac:dyDescent="0.25">
      <c r="A1649" s="6">
        <v>1309</v>
      </c>
      <c r="C1649" s="5"/>
      <c r="G1649" s="5"/>
      <c r="H1649" s="12"/>
      <c r="J1649" s="5"/>
      <c r="K1649" s="5"/>
      <c r="L1649" s="166"/>
      <c r="M1649" s="5"/>
      <c r="N1649" s="5"/>
      <c r="O1649" s="5"/>
      <c r="P1649" s="166"/>
      <c r="S1649" s="5"/>
      <c r="T1649" s="5"/>
      <c r="U1649" s="5"/>
      <c r="V1649" s="261"/>
    </row>
    <row r="1650" spans="1:22" s="23" customFormat="1" x14ac:dyDescent="0.25">
      <c r="A1650" s="8">
        <v>1310</v>
      </c>
      <c r="C1650" s="5"/>
      <c r="G1650" s="5"/>
      <c r="H1650" s="12"/>
      <c r="J1650" s="5"/>
      <c r="K1650" s="5"/>
      <c r="L1650" s="166"/>
      <c r="M1650" s="5"/>
      <c r="N1650" s="5"/>
      <c r="O1650" s="5"/>
      <c r="P1650" s="166"/>
      <c r="S1650" s="5"/>
      <c r="T1650" s="5"/>
      <c r="U1650" s="5"/>
      <c r="V1650" s="261"/>
    </row>
    <row r="1651" spans="1:22" s="23" customFormat="1" x14ac:dyDescent="0.25">
      <c r="A1651" s="6">
        <v>1311</v>
      </c>
      <c r="C1651" s="5"/>
      <c r="G1651" s="5"/>
      <c r="H1651" s="12"/>
      <c r="J1651" s="5"/>
      <c r="K1651" s="5"/>
      <c r="L1651" s="166"/>
      <c r="M1651" s="5"/>
      <c r="N1651" s="5"/>
      <c r="O1651" s="5"/>
      <c r="P1651" s="166"/>
      <c r="S1651" s="5"/>
      <c r="T1651" s="5"/>
      <c r="U1651" s="5"/>
      <c r="V1651" s="261"/>
    </row>
    <row r="1652" spans="1:22" s="23" customFormat="1" x14ac:dyDescent="0.25">
      <c r="A1652" s="8">
        <v>1312</v>
      </c>
      <c r="C1652" s="5"/>
      <c r="G1652" s="5"/>
      <c r="H1652" s="12"/>
      <c r="J1652" s="5"/>
      <c r="K1652" s="5"/>
      <c r="L1652" s="166"/>
      <c r="M1652" s="5"/>
      <c r="N1652" s="5"/>
      <c r="O1652" s="5"/>
      <c r="P1652" s="166"/>
      <c r="S1652" s="5"/>
      <c r="T1652" s="5"/>
      <c r="U1652" s="5"/>
      <c r="V1652" s="261"/>
    </row>
    <row r="1653" spans="1:22" s="23" customFormat="1" x14ac:dyDescent="0.25">
      <c r="A1653" s="6">
        <v>1313</v>
      </c>
      <c r="C1653" s="5"/>
      <c r="G1653" s="5"/>
      <c r="H1653" s="12"/>
      <c r="J1653" s="5"/>
      <c r="K1653" s="5"/>
      <c r="L1653" s="166"/>
      <c r="M1653" s="5"/>
      <c r="N1653" s="5"/>
      <c r="O1653" s="5"/>
      <c r="P1653" s="166"/>
      <c r="S1653" s="5"/>
      <c r="T1653" s="5"/>
      <c r="U1653" s="5"/>
      <c r="V1653" s="261"/>
    </row>
    <row r="1654" spans="1:22" s="23" customFormat="1" x14ac:dyDescent="0.25">
      <c r="A1654" s="8">
        <v>1314</v>
      </c>
      <c r="C1654" s="5"/>
      <c r="G1654" s="5"/>
      <c r="H1654" s="12"/>
      <c r="J1654" s="5"/>
      <c r="K1654" s="5"/>
      <c r="L1654" s="166"/>
      <c r="M1654" s="5"/>
      <c r="N1654" s="5"/>
      <c r="O1654" s="5"/>
      <c r="P1654" s="166"/>
      <c r="S1654" s="5"/>
      <c r="T1654" s="5"/>
      <c r="U1654" s="5"/>
      <c r="V1654" s="261"/>
    </row>
    <row r="1655" spans="1:22" s="23" customFormat="1" x14ac:dyDescent="0.25">
      <c r="A1655" s="6">
        <v>1315</v>
      </c>
      <c r="C1655" s="5"/>
      <c r="G1655" s="5"/>
      <c r="H1655" s="12"/>
      <c r="J1655" s="5"/>
      <c r="K1655" s="5"/>
      <c r="L1655" s="166"/>
      <c r="M1655" s="5"/>
      <c r="N1655" s="5"/>
      <c r="O1655" s="5"/>
      <c r="P1655" s="166"/>
      <c r="S1655" s="5"/>
      <c r="T1655" s="5"/>
      <c r="U1655" s="5"/>
      <c r="V1655" s="261"/>
    </row>
    <row r="1656" spans="1:22" s="23" customFormat="1" x14ac:dyDescent="0.25">
      <c r="A1656" s="8">
        <v>1316</v>
      </c>
      <c r="C1656" s="5"/>
      <c r="G1656" s="5"/>
      <c r="H1656" s="12"/>
      <c r="J1656" s="5"/>
      <c r="K1656" s="5"/>
      <c r="L1656" s="166"/>
      <c r="M1656" s="5"/>
      <c r="N1656" s="5"/>
      <c r="O1656" s="5"/>
      <c r="P1656" s="166"/>
      <c r="S1656" s="5"/>
      <c r="T1656" s="5"/>
      <c r="U1656" s="5"/>
      <c r="V1656" s="261"/>
    </row>
    <row r="1657" spans="1:22" s="23" customFormat="1" x14ac:dyDescent="0.25">
      <c r="A1657" s="6">
        <v>1317</v>
      </c>
      <c r="C1657" s="5"/>
      <c r="G1657" s="5"/>
      <c r="H1657" s="12"/>
      <c r="J1657" s="5"/>
      <c r="K1657" s="5"/>
      <c r="L1657" s="166"/>
      <c r="M1657" s="5"/>
      <c r="N1657" s="5"/>
      <c r="O1657" s="5"/>
      <c r="P1657" s="166"/>
      <c r="S1657" s="5"/>
      <c r="T1657" s="5"/>
      <c r="U1657" s="5"/>
      <c r="V1657" s="261"/>
    </row>
    <row r="1658" spans="1:22" s="23" customFormat="1" x14ac:dyDescent="0.25">
      <c r="A1658" s="8">
        <v>1318</v>
      </c>
      <c r="C1658" s="5"/>
      <c r="G1658" s="5"/>
      <c r="H1658" s="12"/>
      <c r="J1658" s="5"/>
      <c r="K1658" s="5"/>
      <c r="L1658" s="166"/>
      <c r="M1658" s="5"/>
      <c r="N1658" s="5"/>
      <c r="O1658" s="5"/>
      <c r="P1658" s="166"/>
      <c r="S1658" s="5"/>
      <c r="T1658" s="5"/>
      <c r="U1658" s="5"/>
      <c r="V1658" s="261"/>
    </row>
    <row r="1659" spans="1:22" s="23" customFormat="1" x14ac:dyDescent="0.25">
      <c r="A1659" s="6">
        <v>1319</v>
      </c>
      <c r="C1659" s="5"/>
      <c r="G1659" s="5"/>
      <c r="H1659" s="12"/>
      <c r="J1659" s="5"/>
      <c r="K1659" s="5"/>
      <c r="L1659" s="166"/>
      <c r="M1659" s="5"/>
      <c r="N1659" s="5"/>
      <c r="O1659" s="5"/>
      <c r="P1659" s="166"/>
      <c r="S1659" s="5"/>
      <c r="T1659" s="5"/>
      <c r="U1659" s="5"/>
      <c r="V1659" s="261"/>
    </row>
    <row r="1660" spans="1:22" s="23" customFormat="1" x14ac:dyDescent="0.25">
      <c r="A1660" s="8">
        <v>1320</v>
      </c>
      <c r="C1660" s="5"/>
      <c r="G1660" s="5"/>
      <c r="H1660" s="12"/>
      <c r="J1660" s="5"/>
      <c r="K1660" s="5"/>
      <c r="L1660" s="166"/>
      <c r="M1660" s="5"/>
      <c r="N1660" s="5"/>
      <c r="O1660" s="5"/>
      <c r="P1660" s="166"/>
      <c r="S1660" s="5"/>
      <c r="T1660" s="5"/>
      <c r="U1660" s="5"/>
      <c r="V1660" s="261"/>
    </row>
    <row r="1661" spans="1:22" s="23" customFormat="1" x14ac:dyDescent="0.25">
      <c r="A1661" s="6">
        <v>1321</v>
      </c>
      <c r="C1661" s="5"/>
      <c r="G1661" s="5"/>
      <c r="H1661" s="12"/>
      <c r="J1661" s="5"/>
      <c r="K1661" s="5"/>
      <c r="L1661" s="166"/>
      <c r="M1661" s="5"/>
      <c r="N1661" s="5"/>
      <c r="O1661" s="5"/>
      <c r="P1661" s="166"/>
      <c r="S1661" s="5"/>
      <c r="T1661" s="5"/>
      <c r="U1661" s="5"/>
      <c r="V1661" s="261"/>
    </row>
    <row r="1662" spans="1:22" s="23" customFormat="1" x14ac:dyDescent="0.25">
      <c r="A1662" s="8">
        <v>1322</v>
      </c>
      <c r="C1662" s="5"/>
      <c r="G1662" s="5"/>
      <c r="H1662" s="12"/>
      <c r="J1662" s="5"/>
      <c r="K1662" s="5"/>
      <c r="L1662" s="166"/>
      <c r="M1662" s="5"/>
      <c r="N1662" s="5"/>
      <c r="O1662" s="5"/>
      <c r="P1662" s="166"/>
      <c r="S1662" s="5"/>
      <c r="T1662" s="5"/>
      <c r="U1662" s="5"/>
      <c r="V1662" s="261"/>
    </row>
    <row r="1663" spans="1:22" s="23" customFormat="1" x14ac:dyDescent="0.25">
      <c r="A1663" s="6">
        <v>1323</v>
      </c>
      <c r="C1663" s="5"/>
      <c r="G1663" s="5"/>
      <c r="H1663" s="12"/>
      <c r="J1663" s="5"/>
      <c r="K1663" s="5"/>
      <c r="L1663" s="166"/>
      <c r="M1663" s="5"/>
      <c r="N1663" s="5"/>
      <c r="O1663" s="5"/>
      <c r="P1663" s="166"/>
      <c r="S1663" s="5"/>
      <c r="T1663" s="5"/>
      <c r="U1663" s="5"/>
      <c r="V1663" s="261"/>
    </row>
    <row r="1664" spans="1:22" s="23" customFormat="1" x14ac:dyDescent="0.25">
      <c r="A1664" s="8">
        <v>1324</v>
      </c>
      <c r="C1664" s="5"/>
      <c r="G1664" s="5"/>
      <c r="H1664" s="12"/>
      <c r="J1664" s="5"/>
      <c r="K1664" s="5"/>
      <c r="L1664" s="166"/>
      <c r="M1664" s="5"/>
      <c r="N1664" s="5"/>
      <c r="O1664" s="5"/>
      <c r="P1664" s="166"/>
      <c r="S1664" s="5"/>
      <c r="T1664" s="5"/>
      <c r="U1664" s="5"/>
      <c r="V1664" s="261"/>
    </row>
    <row r="1665" spans="1:22" s="23" customFormat="1" x14ac:dyDescent="0.25">
      <c r="A1665" s="6">
        <v>1325</v>
      </c>
      <c r="C1665" s="5"/>
      <c r="G1665" s="5"/>
      <c r="H1665" s="12"/>
      <c r="J1665" s="5"/>
      <c r="K1665" s="5"/>
      <c r="L1665" s="166"/>
      <c r="M1665" s="5"/>
      <c r="N1665" s="5"/>
      <c r="O1665" s="5"/>
      <c r="P1665" s="166"/>
      <c r="S1665" s="5"/>
      <c r="T1665" s="5"/>
      <c r="U1665" s="5"/>
      <c r="V1665" s="261"/>
    </row>
    <row r="1666" spans="1:22" s="23" customFormat="1" x14ac:dyDescent="0.25">
      <c r="A1666" s="8">
        <v>1326</v>
      </c>
      <c r="C1666" s="5"/>
      <c r="G1666" s="5"/>
      <c r="H1666" s="12"/>
      <c r="J1666" s="5"/>
      <c r="K1666" s="5"/>
      <c r="L1666" s="166"/>
      <c r="M1666" s="5"/>
      <c r="N1666" s="5"/>
      <c r="O1666" s="5"/>
      <c r="P1666" s="166"/>
      <c r="S1666" s="5"/>
      <c r="T1666" s="5"/>
      <c r="U1666" s="5"/>
      <c r="V1666" s="261"/>
    </row>
    <row r="1667" spans="1:22" s="23" customFormat="1" x14ac:dyDescent="0.25">
      <c r="A1667" s="6">
        <v>1327</v>
      </c>
      <c r="C1667" s="5"/>
      <c r="G1667" s="5"/>
      <c r="H1667" s="12"/>
      <c r="J1667" s="5"/>
      <c r="K1667" s="5"/>
      <c r="L1667" s="166"/>
      <c r="M1667" s="5"/>
      <c r="N1667" s="5"/>
      <c r="O1667" s="5"/>
      <c r="P1667" s="166"/>
      <c r="S1667" s="5"/>
      <c r="T1667" s="5"/>
      <c r="U1667" s="5"/>
      <c r="V1667" s="261"/>
    </row>
    <row r="1668" spans="1:22" s="23" customFormat="1" x14ac:dyDescent="0.25">
      <c r="A1668" s="8">
        <v>1328</v>
      </c>
      <c r="C1668" s="5"/>
      <c r="G1668" s="5"/>
      <c r="H1668" s="12"/>
      <c r="J1668" s="5"/>
      <c r="K1668" s="5"/>
      <c r="L1668" s="166"/>
      <c r="M1668" s="5"/>
      <c r="N1668" s="5"/>
      <c r="O1668" s="5"/>
      <c r="P1668" s="166"/>
      <c r="S1668" s="5"/>
      <c r="T1668" s="5"/>
      <c r="U1668" s="5"/>
      <c r="V1668" s="261"/>
    </row>
    <row r="1669" spans="1:22" s="23" customFormat="1" x14ac:dyDescent="0.25">
      <c r="A1669" s="6">
        <v>1329</v>
      </c>
      <c r="C1669" s="5"/>
      <c r="G1669" s="5"/>
      <c r="H1669" s="12"/>
      <c r="J1669" s="5"/>
      <c r="K1669" s="5"/>
      <c r="L1669" s="166"/>
      <c r="M1669" s="5"/>
      <c r="N1669" s="5"/>
      <c r="O1669" s="5"/>
      <c r="P1669" s="166"/>
      <c r="S1669" s="5"/>
      <c r="T1669" s="5"/>
      <c r="U1669" s="5"/>
      <c r="V1669" s="261"/>
    </row>
    <row r="1670" spans="1:22" s="23" customFormat="1" x14ac:dyDescent="0.25">
      <c r="A1670" s="8">
        <v>1330</v>
      </c>
      <c r="C1670" s="5"/>
      <c r="G1670" s="5"/>
      <c r="H1670" s="12"/>
      <c r="J1670" s="5"/>
      <c r="K1670" s="5"/>
      <c r="L1670" s="166"/>
      <c r="M1670" s="5"/>
      <c r="N1670" s="5"/>
      <c r="O1670" s="5"/>
      <c r="P1670" s="166"/>
      <c r="S1670" s="5"/>
      <c r="T1670" s="5"/>
      <c r="U1670" s="5"/>
      <c r="V1670" s="261"/>
    </row>
    <row r="1671" spans="1:22" s="23" customFormat="1" x14ac:dyDescent="0.25">
      <c r="A1671" s="6">
        <v>1331</v>
      </c>
      <c r="C1671" s="5"/>
      <c r="G1671" s="5"/>
      <c r="H1671" s="12"/>
      <c r="J1671" s="5"/>
      <c r="K1671" s="5"/>
      <c r="L1671" s="166"/>
      <c r="M1671" s="5"/>
      <c r="N1671" s="5"/>
      <c r="O1671" s="5"/>
      <c r="P1671" s="166"/>
      <c r="S1671" s="5"/>
      <c r="T1671" s="5"/>
      <c r="U1671" s="5"/>
      <c r="V1671" s="261"/>
    </row>
    <row r="1672" spans="1:22" s="23" customFormat="1" x14ac:dyDescent="0.25">
      <c r="A1672" s="8">
        <v>1332</v>
      </c>
      <c r="C1672" s="5"/>
      <c r="G1672" s="5"/>
      <c r="H1672" s="12"/>
      <c r="J1672" s="5"/>
      <c r="K1672" s="5"/>
      <c r="L1672" s="166"/>
      <c r="M1672" s="5"/>
      <c r="N1672" s="5"/>
      <c r="O1672" s="5"/>
      <c r="P1672" s="166"/>
      <c r="S1672" s="5"/>
      <c r="T1672" s="5"/>
      <c r="U1672" s="5"/>
      <c r="V1672" s="261"/>
    </row>
    <row r="1673" spans="1:22" s="23" customFormat="1" x14ac:dyDescent="0.25">
      <c r="A1673" s="6">
        <v>1333</v>
      </c>
      <c r="C1673" s="5"/>
      <c r="G1673" s="5"/>
      <c r="H1673" s="12"/>
      <c r="J1673" s="5"/>
      <c r="K1673" s="5"/>
      <c r="L1673" s="166"/>
      <c r="M1673" s="5"/>
      <c r="N1673" s="5"/>
      <c r="O1673" s="5"/>
      <c r="P1673" s="166"/>
      <c r="S1673" s="5"/>
      <c r="T1673" s="5"/>
      <c r="U1673" s="5"/>
      <c r="V1673" s="261"/>
    </row>
    <row r="1674" spans="1:22" s="23" customFormat="1" x14ac:dyDescent="0.25">
      <c r="A1674" s="8">
        <v>1334</v>
      </c>
      <c r="C1674" s="5"/>
      <c r="G1674" s="5"/>
      <c r="H1674" s="12"/>
      <c r="J1674" s="5"/>
      <c r="K1674" s="5"/>
      <c r="L1674" s="166"/>
      <c r="M1674" s="5"/>
      <c r="N1674" s="5"/>
      <c r="O1674" s="5"/>
      <c r="P1674" s="166"/>
      <c r="S1674" s="5"/>
      <c r="T1674" s="5"/>
      <c r="U1674" s="5"/>
      <c r="V1674" s="261"/>
    </row>
    <row r="1675" spans="1:22" s="23" customFormat="1" x14ac:dyDescent="0.25">
      <c r="A1675" s="6">
        <v>1335</v>
      </c>
      <c r="C1675" s="5"/>
      <c r="G1675" s="5"/>
      <c r="H1675" s="12"/>
      <c r="J1675" s="5"/>
      <c r="K1675" s="5"/>
      <c r="L1675" s="166"/>
      <c r="M1675" s="5"/>
      <c r="N1675" s="5"/>
      <c r="O1675" s="5"/>
      <c r="P1675" s="166"/>
      <c r="S1675" s="5"/>
      <c r="T1675" s="5"/>
      <c r="U1675" s="5"/>
      <c r="V1675" s="261"/>
    </row>
    <row r="1676" spans="1:22" s="23" customFormat="1" x14ac:dyDescent="0.25">
      <c r="A1676" s="8">
        <v>1336</v>
      </c>
      <c r="C1676" s="5"/>
      <c r="G1676" s="5"/>
      <c r="H1676" s="12"/>
      <c r="J1676" s="5"/>
      <c r="K1676" s="5"/>
      <c r="L1676" s="166"/>
      <c r="M1676" s="5"/>
      <c r="N1676" s="5"/>
      <c r="O1676" s="5"/>
      <c r="P1676" s="166"/>
      <c r="S1676" s="5"/>
      <c r="T1676" s="5"/>
      <c r="U1676" s="5"/>
      <c r="V1676" s="261"/>
    </row>
    <row r="1677" spans="1:22" s="23" customFormat="1" x14ac:dyDescent="0.25">
      <c r="A1677" s="6">
        <v>1337</v>
      </c>
      <c r="C1677" s="5"/>
      <c r="G1677" s="5"/>
      <c r="H1677" s="12"/>
      <c r="J1677" s="5"/>
      <c r="K1677" s="5"/>
      <c r="L1677" s="166"/>
      <c r="M1677" s="5"/>
      <c r="N1677" s="5"/>
      <c r="O1677" s="5"/>
      <c r="P1677" s="166"/>
      <c r="S1677" s="5"/>
      <c r="T1677" s="5"/>
      <c r="U1677" s="5"/>
      <c r="V1677" s="261"/>
    </row>
    <row r="1678" spans="1:22" s="23" customFormat="1" x14ac:dyDescent="0.25">
      <c r="A1678" s="8">
        <v>1338</v>
      </c>
      <c r="C1678" s="5"/>
      <c r="G1678" s="5"/>
      <c r="H1678" s="12"/>
      <c r="J1678" s="5"/>
      <c r="K1678" s="5"/>
      <c r="L1678" s="166"/>
      <c r="M1678" s="5"/>
      <c r="N1678" s="5"/>
      <c r="O1678" s="5"/>
      <c r="P1678" s="166"/>
      <c r="S1678" s="5"/>
      <c r="T1678" s="5"/>
      <c r="U1678" s="5"/>
      <c r="V1678" s="261"/>
    </row>
    <row r="1679" spans="1:22" s="23" customFormat="1" x14ac:dyDescent="0.25">
      <c r="A1679" s="6">
        <v>1339</v>
      </c>
      <c r="C1679" s="5"/>
      <c r="G1679" s="5"/>
      <c r="H1679" s="12"/>
      <c r="J1679" s="5"/>
      <c r="K1679" s="5"/>
      <c r="L1679" s="166"/>
      <c r="M1679" s="5"/>
      <c r="N1679" s="5"/>
      <c r="O1679" s="5"/>
      <c r="P1679" s="166"/>
      <c r="S1679" s="5"/>
      <c r="T1679" s="5"/>
      <c r="U1679" s="5"/>
      <c r="V1679" s="261"/>
    </row>
    <row r="1680" spans="1:22" s="23" customFormat="1" x14ac:dyDescent="0.25">
      <c r="A1680" s="8">
        <v>1340</v>
      </c>
      <c r="C1680" s="5"/>
      <c r="G1680" s="5"/>
      <c r="H1680" s="12"/>
      <c r="J1680" s="5"/>
      <c r="K1680" s="5"/>
      <c r="L1680" s="166"/>
      <c r="M1680" s="5"/>
      <c r="N1680" s="5"/>
      <c r="O1680" s="5"/>
      <c r="P1680" s="166"/>
      <c r="S1680" s="5"/>
      <c r="T1680" s="5"/>
      <c r="U1680" s="5"/>
      <c r="V1680" s="261"/>
    </row>
    <row r="1681" spans="1:22" s="23" customFormat="1" x14ac:dyDescent="0.25">
      <c r="A1681" s="6">
        <v>1341</v>
      </c>
      <c r="C1681" s="5"/>
      <c r="G1681" s="5"/>
      <c r="H1681" s="12"/>
      <c r="J1681" s="5"/>
      <c r="K1681" s="5"/>
      <c r="L1681" s="166"/>
      <c r="M1681" s="5"/>
      <c r="N1681" s="5"/>
      <c r="O1681" s="5"/>
      <c r="P1681" s="166"/>
      <c r="S1681" s="5"/>
      <c r="T1681" s="5"/>
      <c r="U1681" s="5"/>
      <c r="V1681" s="261"/>
    </row>
    <row r="1682" spans="1:22" s="23" customFormat="1" x14ac:dyDescent="0.25">
      <c r="A1682" s="8">
        <v>1342</v>
      </c>
      <c r="C1682" s="5"/>
      <c r="G1682" s="5"/>
      <c r="H1682" s="12"/>
      <c r="J1682" s="5"/>
      <c r="K1682" s="5"/>
      <c r="L1682" s="166"/>
      <c r="M1682" s="5"/>
      <c r="N1682" s="5"/>
      <c r="O1682" s="5"/>
      <c r="P1682" s="166"/>
      <c r="S1682" s="5"/>
      <c r="T1682" s="5"/>
      <c r="U1682" s="5"/>
      <c r="V1682" s="261"/>
    </row>
    <row r="1683" spans="1:22" s="23" customFormat="1" x14ac:dyDescent="0.25">
      <c r="A1683" s="6">
        <v>1343</v>
      </c>
      <c r="C1683" s="5"/>
      <c r="G1683" s="5"/>
      <c r="H1683" s="12"/>
      <c r="J1683" s="5"/>
      <c r="K1683" s="5"/>
      <c r="L1683" s="166"/>
      <c r="M1683" s="5"/>
      <c r="N1683" s="5"/>
      <c r="O1683" s="5"/>
      <c r="P1683" s="166"/>
      <c r="S1683" s="5"/>
      <c r="T1683" s="5"/>
      <c r="U1683" s="5"/>
      <c r="V1683" s="261"/>
    </row>
    <row r="1684" spans="1:22" s="23" customFormat="1" x14ac:dyDescent="0.25">
      <c r="A1684" s="8">
        <v>1344</v>
      </c>
      <c r="C1684" s="5"/>
      <c r="G1684" s="5"/>
      <c r="H1684" s="12"/>
      <c r="J1684" s="5"/>
      <c r="K1684" s="5"/>
      <c r="L1684" s="166"/>
      <c r="M1684" s="5"/>
      <c r="N1684" s="5"/>
      <c r="O1684" s="5"/>
      <c r="P1684" s="166"/>
      <c r="S1684" s="5"/>
      <c r="T1684" s="5"/>
      <c r="U1684" s="5"/>
      <c r="V1684" s="261"/>
    </row>
    <row r="1685" spans="1:22" s="23" customFormat="1" x14ac:dyDescent="0.25">
      <c r="A1685" s="6">
        <v>1345</v>
      </c>
      <c r="C1685" s="5"/>
      <c r="G1685" s="5"/>
      <c r="H1685" s="12"/>
      <c r="J1685" s="5"/>
      <c r="K1685" s="5"/>
      <c r="L1685" s="166"/>
      <c r="M1685" s="5"/>
      <c r="N1685" s="5"/>
      <c r="O1685" s="5"/>
      <c r="P1685" s="166"/>
      <c r="S1685" s="5"/>
      <c r="T1685" s="5"/>
      <c r="U1685" s="5"/>
      <c r="V1685" s="261"/>
    </row>
    <row r="1686" spans="1:22" s="23" customFormat="1" x14ac:dyDescent="0.25">
      <c r="A1686" s="8">
        <v>1346</v>
      </c>
      <c r="C1686" s="5"/>
      <c r="G1686" s="5"/>
      <c r="H1686" s="12"/>
      <c r="J1686" s="5"/>
      <c r="K1686" s="5"/>
      <c r="L1686" s="166"/>
      <c r="M1686" s="5"/>
      <c r="N1686" s="5"/>
      <c r="O1686" s="5"/>
      <c r="P1686" s="166"/>
      <c r="S1686" s="5"/>
      <c r="T1686" s="5"/>
      <c r="U1686" s="5"/>
      <c r="V1686" s="261"/>
    </row>
    <row r="1687" spans="1:22" s="23" customFormat="1" x14ac:dyDescent="0.25">
      <c r="A1687" s="6">
        <v>1347</v>
      </c>
      <c r="C1687" s="5"/>
      <c r="G1687" s="5"/>
      <c r="H1687" s="12"/>
      <c r="J1687" s="5"/>
      <c r="K1687" s="5"/>
      <c r="L1687" s="166"/>
      <c r="M1687" s="5"/>
      <c r="N1687" s="5"/>
      <c r="O1687" s="5"/>
      <c r="P1687" s="166"/>
      <c r="S1687" s="5"/>
      <c r="T1687" s="5"/>
      <c r="U1687" s="5"/>
      <c r="V1687" s="261"/>
    </row>
    <row r="1688" spans="1:22" s="23" customFormat="1" x14ac:dyDescent="0.25">
      <c r="A1688" s="8">
        <v>1348</v>
      </c>
      <c r="C1688" s="5"/>
      <c r="G1688" s="5"/>
      <c r="H1688" s="12"/>
      <c r="J1688" s="5"/>
      <c r="K1688" s="5"/>
      <c r="L1688" s="166"/>
      <c r="M1688" s="5"/>
      <c r="N1688" s="5"/>
      <c r="O1688" s="5"/>
      <c r="P1688" s="166"/>
      <c r="S1688" s="5"/>
      <c r="T1688" s="5"/>
      <c r="U1688" s="5"/>
      <c r="V1688" s="261"/>
    </row>
    <row r="1689" spans="1:22" s="23" customFormat="1" x14ac:dyDescent="0.25">
      <c r="A1689" s="6">
        <v>1349</v>
      </c>
      <c r="C1689" s="5"/>
      <c r="G1689" s="5"/>
      <c r="H1689" s="12"/>
      <c r="J1689" s="5"/>
      <c r="K1689" s="5"/>
      <c r="L1689" s="166"/>
      <c r="M1689" s="5"/>
      <c r="N1689" s="5"/>
      <c r="O1689" s="5"/>
      <c r="P1689" s="166"/>
      <c r="S1689" s="5"/>
      <c r="T1689" s="5"/>
      <c r="U1689" s="5"/>
      <c r="V1689" s="261"/>
    </row>
    <row r="1690" spans="1:22" s="23" customFormat="1" x14ac:dyDescent="0.25">
      <c r="A1690" s="8">
        <v>1350</v>
      </c>
      <c r="C1690" s="5"/>
      <c r="G1690" s="5"/>
      <c r="H1690" s="12"/>
      <c r="J1690" s="5"/>
      <c r="K1690" s="5"/>
      <c r="L1690" s="166"/>
      <c r="M1690" s="5"/>
      <c r="N1690" s="5"/>
      <c r="O1690" s="5"/>
      <c r="P1690" s="166"/>
      <c r="S1690" s="5"/>
      <c r="T1690" s="5"/>
      <c r="U1690" s="5"/>
      <c r="V1690" s="261"/>
    </row>
    <row r="1691" spans="1:22" s="23" customFormat="1" x14ac:dyDescent="0.25">
      <c r="A1691" s="6">
        <v>1351</v>
      </c>
      <c r="C1691" s="5"/>
      <c r="G1691" s="5"/>
      <c r="H1691" s="12"/>
      <c r="J1691" s="5"/>
      <c r="K1691" s="5"/>
      <c r="L1691" s="166"/>
      <c r="M1691" s="5"/>
      <c r="N1691" s="5"/>
      <c r="O1691" s="5"/>
      <c r="P1691" s="166"/>
      <c r="S1691" s="5"/>
      <c r="T1691" s="5"/>
      <c r="U1691" s="5"/>
      <c r="V1691" s="261"/>
    </row>
    <row r="1692" spans="1:22" s="23" customFormat="1" x14ac:dyDescent="0.25">
      <c r="A1692" s="8">
        <v>1352</v>
      </c>
      <c r="C1692" s="5"/>
      <c r="G1692" s="5"/>
      <c r="H1692" s="12"/>
      <c r="J1692" s="5"/>
      <c r="K1692" s="5"/>
      <c r="L1692" s="166"/>
      <c r="M1692" s="5"/>
      <c r="N1692" s="5"/>
      <c r="O1692" s="5"/>
      <c r="P1692" s="166"/>
      <c r="S1692" s="5"/>
      <c r="T1692" s="5"/>
      <c r="U1692" s="5"/>
      <c r="V1692" s="261"/>
    </row>
    <row r="1693" spans="1:22" s="23" customFormat="1" x14ac:dyDescent="0.25">
      <c r="A1693" s="6">
        <v>1353</v>
      </c>
      <c r="C1693" s="5"/>
      <c r="G1693" s="5"/>
      <c r="H1693" s="12"/>
      <c r="J1693" s="5"/>
      <c r="K1693" s="5"/>
      <c r="L1693" s="166"/>
      <c r="M1693" s="5"/>
      <c r="N1693" s="5"/>
      <c r="O1693" s="5"/>
      <c r="P1693" s="166"/>
      <c r="S1693" s="5"/>
      <c r="T1693" s="5"/>
      <c r="U1693" s="5"/>
      <c r="V1693" s="261"/>
    </row>
    <row r="1694" spans="1:22" s="23" customFormat="1" x14ac:dyDescent="0.25">
      <c r="A1694" s="8">
        <v>1354</v>
      </c>
      <c r="C1694" s="5"/>
      <c r="G1694" s="5"/>
      <c r="H1694" s="12"/>
      <c r="J1694" s="5"/>
      <c r="K1694" s="5"/>
      <c r="L1694" s="166"/>
      <c r="M1694" s="5"/>
      <c r="N1694" s="5"/>
      <c r="O1694" s="5"/>
      <c r="P1694" s="166"/>
      <c r="S1694" s="5"/>
      <c r="T1694" s="5"/>
      <c r="U1694" s="5"/>
      <c r="V1694" s="261"/>
    </row>
    <row r="1695" spans="1:22" s="23" customFormat="1" x14ac:dyDescent="0.25">
      <c r="A1695" s="6">
        <v>1355</v>
      </c>
      <c r="C1695" s="5"/>
      <c r="G1695" s="5"/>
      <c r="H1695" s="12"/>
      <c r="J1695" s="5"/>
      <c r="K1695" s="5"/>
      <c r="L1695" s="166"/>
      <c r="M1695" s="5"/>
      <c r="N1695" s="5"/>
      <c r="O1695" s="5"/>
      <c r="P1695" s="166"/>
      <c r="S1695" s="5"/>
      <c r="T1695" s="5"/>
      <c r="U1695" s="5"/>
      <c r="V1695" s="261"/>
    </row>
    <row r="1696" spans="1:22" s="23" customFormat="1" x14ac:dyDescent="0.25">
      <c r="A1696" s="8">
        <v>1356</v>
      </c>
      <c r="C1696" s="5"/>
      <c r="G1696" s="5"/>
      <c r="H1696" s="12"/>
      <c r="J1696" s="5"/>
      <c r="K1696" s="5"/>
      <c r="L1696" s="166"/>
      <c r="M1696" s="5"/>
      <c r="N1696" s="5"/>
      <c r="O1696" s="5"/>
      <c r="P1696" s="166"/>
      <c r="S1696" s="5"/>
      <c r="T1696" s="5"/>
      <c r="U1696" s="5"/>
      <c r="V1696" s="261"/>
    </row>
    <row r="1697" spans="1:22" s="23" customFormat="1" x14ac:dyDescent="0.25">
      <c r="A1697" s="6">
        <v>1357</v>
      </c>
      <c r="C1697" s="5"/>
      <c r="G1697" s="5"/>
      <c r="H1697" s="12"/>
      <c r="J1697" s="5"/>
      <c r="K1697" s="5"/>
      <c r="L1697" s="166"/>
      <c r="M1697" s="5"/>
      <c r="N1697" s="5"/>
      <c r="O1697" s="5"/>
      <c r="P1697" s="166"/>
      <c r="S1697" s="5"/>
      <c r="T1697" s="5"/>
      <c r="U1697" s="5"/>
      <c r="V1697" s="261"/>
    </row>
    <row r="1698" spans="1:22" s="23" customFormat="1" x14ac:dyDescent="0.25">
      <c r="A1698" s="8">
        <v>1358</v>
      </c>
      <c r="C1698" s="5"/>
      <c r="G1698" s="5"/>
      <c r="H1698" s="12"/>
      <c r="J1698" s="5"/>
      <c r="K1698" s="5"/>
      <c r="L1698" s="166"/>
      <c r="M1698" s="5"/>
      <c r="N1698" s="5"/>
      <c r="O1698" s="5"/>
      <c r="P1698" s="166"/>
      <c r="S1698" s="5"/>
      <c r="T1698" s="5"/>
      <c r="U1698" s="5"/>
      <c r="V1698" s="261"/>
    </row>
    <row r="1699" spans="1:22" s="23" customFormat="1" x14ac:dyDescent="0.25">
      <c r="A1699" s="6">
        <v>1359</v>
      </c>
      <c r="C1699" s="5"/>
      <c r="G1699" s="5"/>
      <c r="H1699" s="12"/>
      <c r="J1699" s="5"/>
      <c r="K1699" s="5"/>
      <c r="L1699" s="166"/>
      <c r="M1699" s="5"/>
      <c r="N1699" s="5"/>
      <c r="O1699" s="5"/>
      <c r="P1699" s="166"/>
      <c r="S1699" s="5"/>
      <c r="T1699" s="5"/>
      <c r="U1699" s="5"/>
      <c r="V1699" s="261"/>
    </row>
    <row r="1700" spans="1:22" s="23" customFormat="1" x14ac:dyDescent="0.25">
      <c r="A1700" s="8">
        <v>1360</v>
      </c>
      <c r="C1700" s="5"/>
      <c r="G1700" s="5"/>
      <c r="H1700" s="12"/>
      <c r="J1700" s="5"/>
      <c r="K1700" s="5"/>
      <c r="L1700" s="166"/>
      <c r="M1700" s="5"/>
      <c r="N1700" s="5"/>
      <c r="O1700" s="5"/>
      <c r="P1700" s="166"/>
      <c r="S1700" s="5"/>
      <c r="T1700" s="5"/>
      <c r="U1700" s="5"/>
      <c r="V1700" s="261"/>
    </row>
    <row r="1701" spans="1:22" s="23" customFormat="1" x14ac:dyDescent="0.25">
      <c r="A1701" s="6">
        <v>1361</v>
      </c>
      <c r="C1701" s="5"/>
      <c r="G1701" s="5"/>
      <c r="H1701" s="12"/>
      <c r="J1701" s="5"/>
      <c r="K1701" s="5"/>
      <c r="L1701" s="166"/>
      <c r="M1701" s="5"/>
      <c r="N1701" s="5"/>
      <c r="O1701" s="5"/>
      <c r="P1701" s="166"/>
      <c r="S1701" s="5"/>
      <c r="T1701" s="5"/>
      <c r="U1701" s="5"/>
      <c r="V1701" s="261"/>
    </row>
    <row r="1702" spans="1:22" s="23" customFormat="1" x14ac:dyDescent="0.25">
      <c r="A1702" s="8">
        <v>1362</v>
      </c>
      <c r="C1702" s="5"/>
      <c r="G1702" s="5"/>
      <c r="H1702" s="12"/>
      <c r="J1702" s="5"/>
      <c r="K1702" s="5"/>
      <c r="L1702" s="166"/>
      <c r="M1702" s="5"/>
      <c r="N1702" s="5"/>
      <c r="O1702" s="5"/>
      <c r="P1702" s="166"/>
      <c r="S1702" s="5"/>
      <c r="T1702" s="5"/>
      <c r="U1702" s="5"/>
      <c r="V1702" s="261"/>
    </row>
    <row r="1703" spans="1:22" s="23" customFormat="1" x14ac:dyDescent="0.25">
      <c r="A1703" s="6">
        <v>1363</v>
      </c>
      <c r="C1703" s="5"/>
      <c r="G1703" s="5"/>
      <c r="H1703" s="12"/>
      <c r="J1703" s="5"/>
      <c r="K1703" s="5"/>
      <c r="L1703" s="166"/>
      <c r="M1703" s="5"/>
      <c r="N1703" s="5"/>
      <c r="O1703" s="5"/>
      <c r="P1703" s="166"/>
      <c r="S1703" s="5"/>
      <c r="T1703" s="5"/>
      <c r="U1703" s="5"/>
      <c r="V1703" s="261"/>
    </row>
    <row r="1704" spans="1:22" s="23" customFormat="1" x14ac:dyDescent="0.25">
      <c r="A1704" s="8">
        <v>1364</v>
      </c>
      <c r="C1704" s="5"/>
      <c r="G1704" s="5"/>
      <c r="H1704" s="12"/>
      <c r="J1704" s="5"/>
      <c r="K1704" s="5"/>
      <c r="L1704" s="166"/>
      <c r="M1704" s="5"/>
      <c r="N1704" s="5"/>
      <c r="O1704" s="5"/>
      <c r="P1704" s="166"/>
      <c r="S1704" s="5"/>
      <c r="T1704" s="5"/>
      <c r="U1704" s="5"/>
      <c r="V1704" s="261"/>
    </row>
    <row r="1705" spans="1:22" s="23" customFormat="1" x14ac:dyDescent="0.25">
      <c r="A1705" s="6">
        <v>1365</v>
      </c>
      <c r="C1705" s="5"/>
      <c r="G1705" s="5"/>
      <c r="H1705" s="12"/>
      <c r="J1705" s="5"/>
      <c r="K1705" s="5"/>
      <c r="L1705" s="166"/>
      <c r="M1705" s="5"/>
      <c r="N1705" s="5"/>
      <c r="O1705" s="5"/>
      <c r="P1705" s="166"/>
      <c r="S1705" s="5"/>
      <c r="T1705" s="5"/>
      <c r="U1705" s="5"/>
      <c r="V1705" s="261"/>
    </row>
    <row r="1706" spans="1:22" s="23" customFormat="1" x14ac:dyDescent="0.25">
      <c r="A1706" s="8">
        <v>1366</v>
      </c>
      <c r="C1706" s="5"/>
      <c r="G1706" s="5"/>
      <c r="H1706" s="12"/>
      <c r="J1706" s="5"/>
      <c r="K1706" s="5"/>
      <c r="L1706" s="166"/>
      <c r="M1706" s="5"/>
      <c r="N1706" s="5"/>
      <c r="O1706" s="5"/>
      <c r="P1706" s="166"/>
      <c r="S1706" s="5"/>
      <c r="T1706" s="5"/>
      <c r="U1706" s="5"/>
      <c r="V1706" s="261"/>
    </row>
    <row r="1707" spans="1:22" s="23" customFormat="1" x14ac:dyDescent="0.25">
      <c r="A1707" s="6">
        <v>1367</v>
      </c>
      <c r="C1707" s="5"/>
      <c r="G1707" s="5"/>
      <c r="H1707" s="12"/>
      <c r="J1707" s="5"/>
      <c r="K1707" s="5"/>
      <c r="L1707" s="166"/>
      <c r="M1707" s="5"/>
      <c r="N1707" s="5"/>
      <c r="O1707" s="5"/>
      <c r="P1707" s="166"/>
      <c r="S1707" s="5"/>
      <c r="T1707" s="5"/>
      <c r="U1707" s="5"/>
      <c r="V1707" s="261"/>
    </row>
    <row r="1708" spans="1:22" s="23" customFormat="1" x14ac:dyDescent="0.25">
      <c r="A1708" s="8">
        <v>1368</v>
      </c>
      <c r="C1708" s="5"/>
      <c r="G1708" s="5"/>
      <c r="H1708" s="12"/>
      <c r="J1708" s="5"/>
      <c r="K1708" s="5"/>
      <c r="L1708" s="166"/>
      <c r="M1708" s="5"/>
      <c r="N1708" s="5"/>
      <c r="O1708" s="5"/>
      <c r="P1708" s="166"/>
      <c r="S1708" s="5"/>
      <c r="T1708" s="5"/>
      <c r="U1708" s="5"/>
      <c r="V1708" s="261"/>
    </row>
    <row r="1709" spans="1:22" s="23" customFormat="1" x14ac:dyDescent="0.25">
      <c r="A1709" s="6">
        <v>1369</v>
      </c>
      <c r="C1709" s="5"/>
      <c r="G1709" s="5"/>
      <c r="H1709" s="12"/>
      <c r="J1709" s="5"/>
      <c r="K1709" s="5"/>
      <c r="L1709" s="166"/>
      <c r="M1709" s="5"/>
      <c r="N1709" s="5"/>
      <c r="O1709" s="5"/>
      <c r="P1709" s="166"/>
      <c r="S1709" s="5"/>
      <c r="T1709" s="5"/>
      <c r="U1709" s="5"/>
      <c r="V1709" s="261"/>
    </row>
    <row r="1710" spans="1:22" s="23" customFormat="1" x14ac:dyDescent="0.25">
      <c r="A1710" s="8">
        <v>1370</v>
      </c>
      <c r="C1710" s="5"/>
      <c r="G1710" s="5"/>
      <c r="H1710" s="12"/>
      <c r="J1710" s="5"/>
      <c r="K1710" s="5"/>
      <c r="L1710" s="166"/>
      <c r="M1710" s="5"/>
      <c r="N1710" s="5"/>
      <c r="O1710" s="5"/>
      <c r="P1710" s="166"/>
      <c r="S1710" s="5"/>
      <c r="T1710" s="5"/>
      <c r="U1710" s="5"/>
      <c r="V1710" s="261"/>
    </row>
    <row r="1711" spans="1:22" s="23" customFormat="1" x14ac:dyDescent="0.25">
      <c r="A1711" s="6">
        <v>1371</v>
      </c>
      <c r="C1711" s="5"/>
      <c r="G1711" s="5"/>
      <c r="H1711" s="12"/>
      <c r="J1711" s="5"/>
      <c r="K1711" s="5"/>
      <c r="L1711" s="166"/>
      <c r="M1711" s="5"/>
      <c r="N1711" s="5"/>
      <c r="O1711" s="5"/>
      <c r="P1711" s="166"/>
      <c r="S1711" s="5"/>
      <c r="T1711" s="5"/>
      <c r="U1711" s="5"/>
      <c r="V1711" s="261"/>
    </row>
    <row r="1712" spans="1:22" s="23" customFormat="1" x14ac:dyDescent="0.25">
      <c r="A1712" s="8">
        <v>1372</v>
      </c>
      <c r="C1712" s="5"/>
      <c r="G1712" s="5"/>
      <c r="H1712" s="12"/>
      <c r="J1712" s="5"/>
      <c r="K1712" s="5"/>
      <c r="L1712" s="166"/>
      <c r="M1712" s="5"/>
      <c r="N1712" s="5"/>
      <c r="O1712" s="5"/>
      <c r="P1712" s="166"/>
      <c r="S1712" s="5"/>
      <c r="T1712" s="5"/>
      <c r="U1712" s="5"/>
      <c r="V1712" s="261"/>
    </row>
    <row r="1713" spans="1:22" s="23" customFormat="1" x14ac:dyDescent="0.25">
      <c r="A1713" s="6">
        <v>1373</v>
      </c>
      <c r="C1713" s="5"/>
      <c r="G1713" s="5"/>
      <c r="H1713" s="12"/>
      <c r="J1713" s="5"/>
      <c r="K1713" s="5"/>
      <c r="L1713" s="166"/>
      <c r="M1713" s="5"/>
      <c r="N1713" s="5"/>
      <c r="O1713" s="5"/>
      <c r="P1713" s="166"/>
      <c r="S1713" s="5"/>
      <c r="T1713" s="5"/>
      <c r="U1713" s="5"/>
      <c r="V1713" s="261"/>
    </row>
    <row r="1714" spans="1:22" s="23" customFormat="1" x14ac:dyDescent="0.25">
      <c r="A1714" s="8">
        <v>1374</v>
      </c>
      <c r="C1714" s="5"/>
      <c r="G1714" s="5"/>
      <c r="H1714" s="12"/>
      <c r="J1714" s="5"/>
      <c r="K1714" s="5"/>
      <c r="L1714" s="166"/>
      <c r="M1714" s="5"/>
      <c r="N1714" s="5"/>
      <c r="O1714" s="5"/>
      <c r="P1714" s="166"/>
      <c r="S1714" s="5"/>
      <c r="T1714" s="5"/>
      <c r="U1714" s="5"/>
      <c r="V1714" s="261"/>
    </row>
    <row r="1715" spans="1:22" s="23" customFormat="1" x14ac:dyDescent="0.25">
      <c r="A1715" s="6">
        <v>1375</v>
      </c>
      <c r="C1715" s="5"/>
      <c r="G1715" s="5"/>
      <c r="H1715" s="12"/>
      <c r="J1715" s="5"/>
      <c r="K1715" s="5"/>
      <c r="L1715" s="166"/>
      <c r="M1715" s="5"/>
      <c r="N1715" s="5"/>
      <c r="O1715" s="5"/>
      <c r="P1715" s="166"/>
      <c r="S1715" s="5"/>
      <c r="T1715" s="5"/>
      <c r="U1715" s="5"/>
      <c r="V1715" s="261"/>
    </row>
    <row r="1716" spans="1:22" s="23" customFormat="1" x14ac:dyDescent="0.25">
      <c r="A1716" s="8">
        <v>1376</v>
      </c>
      <c r="C1716" s="5"/>
      <c r="G1716" s="5"/>
      <c r="H1716" s="12"/>
      <c r="J1716" s="5"/>
      <c r="K1716" s="5"/>
      <c r="L1716" s="166"/>
      <c r="M1716" s="5"/>
      <c r="N1716" s="5"/>
      <c r="O1716" s="5"/>
      <c r="P1716" s="166"/>
      <c r="S1716" s="5"/>
      <c r="T1716" s="5"/>
      <c r="U1716" s="5"/>
      <c r="V1716" s="261"/>
    </row>
    <row r="1717" spans="1:22" s="23" customFormat="1" x14ac:dyDescent="0.25">
      <c r="A1717" s="6">
        <v>1377</v>
      </c>
      <c r="C1717" s="5"/>
      <c r="G1717" s="5"/>
      <c r="H1717" s="12"/>
      <c r="J1717" s="5"/>
      <c r="K1717" s="5"/>
      <c r="L1717" s="166"/>
      <c r="M1717" s="5"/>
      <c r="N1717" s="5"/>
      <c r="O1717" s="5"/>
      <c r="P1717" s="166"/>
      <c r="S1717" s="5"/>
      <c r="T1717" s="5"/>
      <c r="U1717" s="5"/>
      <c r="V1717" s="261"/>
    </row>
    <row r="1718" spans="1:22" s="23" customFormat="1" x14ac:dyDescent="0.25">
      <c r="A1718" s="8">
        <v>1378</v>
      </c>
      <c r="C1718" s="5"/>
      <c r="G1718" s="5"/>
      <c r="H1718" s="12"/>
      <c r="J1718" s="5"/>
      <c r="K1718" s="5"/>
      <c r="L1718" s="166"/>
      <c r="M1718" s="5"/>
      <c r="N1718" s="5"/>
      <c r="O1718" s="5"/>
      <c r="P1718" s="166"/>
      <c r="S1718" s="5"/>
      <c r="T1718" s="5"/>
      <c r="U1718" s="5"/>
      <c r="V1718" s="261"/>
    </row>
    <row r="1719" spans="1:22" s="23" customFormat="1" x14ac:dyDescent="0.25">
      <c r="A1719" s="6">
        <v>1379</v>
      </c>
      <c r="C1719" s="5"/>
      <c r="G1719" s="5"/>
      <c r="H1719" s="12"/>
      <c r="J1719" s="5"/>
      <c r="K1719" s="5"/>
      <c r="L1719" s="166"/>
      <c r="M1719" s="5"/>
      <c r="N1719" s="5"/>
      <c r="O1719" s="5"/>
      <c r="P1719" s="166"/>
      <c r="S1719" s="5"/>
      <c r="T1719" s="5"/>
      <c r="U1719" s="5"/>
      <c r="V1719" s="261"/>
    </row>
    <row r="1720" spans="1:22" s="23" customFormat="1" x14ac:dyDescent="0.25">
      <c r="A1720" s="8">
        <v>1380</v>
      </c>
      <c r="C1720" s="5"/>
      <c r="G1720" s="5"/>
      <c r="H1720" s="12"/>
      <c r="J1720" s="5"/>
      <c r="K1720" s="5"/>
      <c r="L1720" s="166"/>
      <c r="M1720" s="5"/>
      <c r="N1720" s="5"/>
      <c r="O1720" s="5"/>
      <c r="P1720" s="166"/>
      <c r="S1720" s="5"/>
      <c r="T1720" s="5"/>
      <c r="U1720" s="5"/>
      <c r="V1720" s="261"/>
    </row>
    <row r="1721" spans="1:22" s="23" customFormat="1" x14ac:dyDescent="0.25">
      <c r="A1721" s="6">
        <v>1381</v>
      </c>
      <c r="C1721" s="5"/>
      <c r="G1721" s="5"/>
      <c r="H1721" s="12"/>
      <c r="J1721" s="5"/>
      <c r="K1721" s="5"/>
      <c r="L1721" s="166"/>
      <c r="M1721" s="5"/>
      <c r="N1721" s="5"/>
      <c r="O1721" s="5"/>
      <c r="P1721" s="166"/>
      <c r="S1721" s="5"/>
      <c r="T1721" s="5"/>
      <c r="U1721" s="5"/>
      <c r="V1721" s="261"/>
    </row>
    <row r="1722" spans="1:22" s="23" customFormat="1" x14ac:dyDescent="0.25">
      <c r="A1722" s="8">
        <v>1382</v>
      </c>
      <c r="C1722" s="5"/>
      <c r="G1722" s="5"/>
      <c r="H1722" s="12"/>
      <c r="J1722" s="5"/>
      <c r="K1722" s="5"/>
      <c r="L1722" s="166"/>
      <c r="M1722" s="5"/>
      <c r="N1722" s="5"/>
      <c r="O1722" s="5"/>
      <c r="P1722" s="166"/>
      <c r="S1722" s="5"/>
      <c r="T1722" s="5"/>
      <c r="U1722" s="5"/>
      <c r="V1722" s="261"/>
    </row>
    <row r="1723" spans="1:22" s="23" customFormat="1" x14ac:dyDescent="0.25">
      <c r="A1723" s="6">
        <v>1383</v>
      </c>
      <c r="C1723" s="5"/>
      <c r="G1723" s="5"/>
      <c r="H1723" s="12"/>
      <c r="J1723" s="5"/>
      <c r="K1723" s="5"/>
      <c r="L1723" s="166"/>
      <c r="M1723" s="5"/>
      <c r="N1723" s="5"/>
      <c r="O1723" s="5"/>
      <c r="P1723" s="166"/>
      <c r="S1723" s="5"/>
      <c r="T1723" s="5"/>
      <c r="U1723" s="5"/>
      <c r="V1723" s="261"/>
    </row>
    <row r="1724" spans="1:22" s="23" customFormat="1" x14ac:dyDescent="0.25">
      <c r="A1724" s="8">
        <v>1384</v>
      </c>
      <c r="C1724" s="5"/>
      <c r="G1724" s="5"/>
      <c r="H1724" s="12"/>
      <c r="J1724" s="5"/>
      <c r="K1724" s="5"/>
      <c r="L1724" s="166"/>
      <c r="M1724" s="5"/>
      <c r="N1724" s="5"/>
      <c r="O1724" s="5"/>
      <c r="P1724" s="166"/>
      <c r="S1724" s="5"/>
      <c r="T1724" s="5"/>
      <c r="U1724" s="5"/>
      <c r="V1724" s="261"/>
    </row>
    <row r="1725" spans="1:22" s="23" customFormat="1" x14ac:dyDescent="0.25">
      <c r="A1725" s="6">
        <v>1385</v>
      </c>
      <c r="C1725" s="5"/>
      <c r="G1725" s="5"/>
      <c r="H1725" s="12"/>
      <c r="J1725" s="5"/>
      <c r="K1725" s="5"/>
      <c r="L1725" s="166"/>
      <c r="M1725" s="5"/>
      <c r="N1725" s="5"/>
      <c r="O1725" s="5"/>
      <c r="P1725" s="166"/>
      <c r="S1725" s="5"/>
      <c r="T1725" s="5"/>
      <c r="U1725" s="5"/>
      <c r="V1725" s="261"/>
    </row>
    <row r="1726" spans="1:22" s="23" customFormat="1" x14ac:dyDescent="0.25">
      <c r="A1726" s="8">
        <v>1386</v>
      </c>
      <c r="C1726" s="5"/>
      <c r="G1726" s="5"/>
      <c r="H1726" s="12"/>
      <c r="J1726" s="5"/>
      <c r="K1726" s="5"/>
      <c r="L1726" s="166"/>
      <c r="M1726" s="5"/>
      <c r="N1726" s="5"/>
      <c r="O1726" s="5"/>
      <c r="P1726" s="166"/>
      <c r="S1726" s="5"/>
      <c r="T1726" s="5"/>
      <c r="U1726" s="5"/>
      <c r="V1726" s="261"/>
    </row>
    <row r="1727" spans="1:22" s="23" customFormat="1" x14ac:dyDescent="0.25">
      <c r="A1727" s="6">
        <v>1387</v>
      </c>
      <c r="C1727" s="5"/>
      <c r="G1727" s="5"/>
      <c r="H1727" s="12"/>
      <c r="J1727" s="5"/>
      <c r="K1727" s="5"/>
      <c r="L1727" s="166"/>
      <c r="M1727" s="5"/>
      <c r="N1727" s="5"/>
      <c r="O1727" s="5"/>
      <c r="P1727" s="166"/>
      <c r="S1727" s="5"/>
      <c r="T1727" s="5"/>
      <c r="U1727" s="5"/>
      <c r="V1727" s="261"/>
    </row>
    <row r="1728" spans="1:22" s="23" customFormat="1" x14ac:dyDescent="0.25">
      <c r="A1728" s="8">
        <v>1388</v>
      </c>
      <c r="C1728" s="5"/>
      <c r="G1728" s="5"/>
      <c r="H1728" s="12"/>
      <c r="J1728" s="5"/>
      <c r="K1728" s="5"/>
      <c r="L1728" s="166"/>
      <c r="M1728" s="5"/>
      <c r="N1728" s="5"/>
      <c r="O1728" s="5"/>
      <c r="P1728" s="166"/>
      <c r="S1728" s="5"/>
      <c r="T1728" s="5"/>
      <c r="U1728" s="5"/>
      <c r="V1728" s="261"/>
    </row>
    <row r="1729" spans="1:22" s="23" customFormat="1" x14ac:dyDescent="0.25">
      <c r="A1729" s="6">
        <v>1389</v>
      </c>
      <c r="C1729" s="5"/>
      <c r="G1729" s="5"/>
      <c r="H1729" s="12"/>
      <c r="J1729" s="5"/>
      <c r="K1729" s="5"/>
      <c r="L1729" s="166"/>
      <c r="M1729" s="5"/>
      <c r="N1729" s="5"/>
      <c r="O1729" s="5"/>
      <c r="P1729" s="166"/>
      <c r="S1729" s="5"/>
      <c r="T1729" s="5"/>
      <c r="U1729" s="5"/>
      <c r="V1729" s="261"/>
    </row>
    <row r="1730" spans="1:22" s="23" customFormat="1" x14ac:dyDescent="0.25">
      <c r="A1730" s="8">
        <v>1390</v>
      </c>
      <c r="C1730" s="5"/>
      <c r="G1730" s="5"/>
      <c r="H1730" s="12"/>
      <c r="J1730" s="5"/>
      <c r="K1730" s="5"/>
      <c r="L1730" s="166"/>
      <c r="M1730" s="5"/>
      <c r="N1730" s="5"/>
      <c r="O1730" s="5"/>
      <c r="P1730" s="166"/>
      <c r="S1730" s="5"/>
      <c r="T1730" s="5"/>
      <c r="U1730" s="5"/>
      <c r="V1730" s="261"/>
    </row>
    <row r="1731" spans="1:22" s="23" customFormat="1" x14ac:dyDescent="0.25">
      <c r="A1731" s="6">
        <v>1391</v>
      </c>
      <c r="C1731" s="5"/>
      <c r="G1731" s="5"/>
      <c r="H1731" s="12"/>
      <c r="J1731" s="5"/>
      <c r="K1731" s="5"/>
      <c r="L1731" s="166"/>
      <c r="M1731" s="5"/>
      <c r="N1731" s="5"/>
      <c r="O1731" s="5"/>
      <c r="P1731" s="166"/>
      <c r="S1731" s="5"/>
      <c r="T1731" s="5"/>
      <c r="U1731" s="5"/>
      <c r="V1731" s="261"/>
    </row>
    <row r="1732" spans="1:22" s="23" customFormat="1" x14ac:dyDescent="0.25">
      <c r="A1732" s="8">
        <v>1392</v>
      </c>
      <c r="C1732" s="5"/>
      <c r="G1732" s="5"/>
      <c r="H1732" s="12"/>
      <c r="J1732" s="5"/>
      <c r="K1732" s="5"/>
      <c r="L1732" s="166"/>
      <c r="M1732" s="5"/>
      <c r="N1732" s="5"/>
      <c r="O1732" s="5"/>
      <c r="P1732" s="166"/>
      <c r="S1732" s="5"/>
      <c r="T1732" s="5"/>
      <c r="U1732" s="5"/>
      <c r="V1732" s="261"/>
    </row>
    <row r="1733" spans="1:22" s="23" customFormat="1" x14ac:dyDescent="0.25">
      <c r="A1733" s="6">
        <v>1393</v>
      </c>
      <c r="C1733" s="5"/>
      <c r="G1733" s="5"/>
      <c r="H1733" s="12"/>
      <c r="J1733" s="5"/>
      <c r="K1733" s="5"/>
      <c r="L1733" s="166"/>
      <c r="M1733" s="5"/>
      <c r="N1733" s="5"/>
      <c r="O1733" s="5"/>
      <c r="P1733" s="166"/>
      <c r="S1733" s="5"/>
      <c r="T1733" s="5"/>
      <c r="U1733" s="5"/>
      <c r="V1733" s="261"/>
    </row>
    <row r="1734" spans="1:22" s="23" customFormat="1" x14ac:dyDescent="0.25">
      <c r="A1734" s="8">
        <v>1394</v>
      </c>
      <c r="C1734" s="5"/>
      <c r="G1734" s="5"/>
      <c r="H1734" s="12"/>
      <c r="J1734" s="5"/>
      <c r="K1734" s="5"/>
      <c r="L1734" s="166"/>
      <c r="M1734" s="5"/>
      <c r="N1734" s="5"/>
      <c r="O1734" s="5"/>
      <c r="P1734" s="166"/>
      <c r="S1734" s="5"/>
      <c r="T1734" s="5"/>
      <c r="U1734" s="5"/>
      <c r="V1734" s="261"/>
    </row>
    <row r="1735" spans="1:22" s="23" customFormat="1" x14ac:dyDescent="0.25">
      <c r="A1735" s="6">
        <v>1395</v>
      </c>
      <c r="C1735" s="5"/>
      <c r="G1735" s="5"/>
      <c r="H1735" s="12"/>
      <c r="J1735" s="5"/>
      <c r="K1735" s="5"/>
      <c r="L1735" s="166"/>
      <c r="M1735" s="5"/>
      <c r="N1735" s="5"/>
      <c r="O1735" s="5"/>
      <c r="P1735" s="166"/>
      <c r="S1735" s="5"/>
      <c r="T1735" s="5"/>
      <c r="U1735" s="5"/>
      <c r="V1735" s="261"/>
    </row>
    <row r="1736" spans="1:22" s="23" customFormat="1" x14ac:dyDescent="0.25">
      <c r="A1736" s="8">
        <v>1396</v>
      </c>
      <c r="C1736" s="5"/>
      <c r="G1736" s="5"/>
      <c r="H1736" s="12"/>
      <c r="J1736" s="5"/>
      <c r="K1736" s="5"/>
      <c r="L1736" s="166"/>
      <c r="M1736" s="5"/>
      <c r="N1736" s="5"/>
      <c r="O1736" s="5"/>
      <c r="P1736" s="166"/>
      <c r="S1736" s="5"/>
      <c r="T1736" s="5"/>
      <c r="U1736" s="5"/>
      <c r="V1736" s="261"/>
    </row>
    <row r="1737" spans="1:22" s="23" customFormat="1" x14ac:dyDescent="0.25">
      <c r="A1737" s="6">
        <v>1397</v>
      </c>
      <c r="C1737" s="5"/>
      <c r="G1737" s="5"/>
      <c r="H1737" s="12"/>
      <c r="J1737" s="5"/>
      <c r="K1737" s="5"/>
      <c r="L1737" s="166"/>
      <c r="M1737" s="5"/>
      <c r="N1737" s="5"/>
      <c r="O1737" s="5"/>
      <c r="P1737" s="166"/>
      <c r="S1737" s="5"/>
      <c r="T1737" s="5"/>
      <c r="U1737" s="5"/>
      <c r="V1737" s="261"/>
    </row>
    <row r="1738" spans="1:22" s="23" customFormat="1" x14ac:dyDescent="0.25">
      <c r="A1738" s="8">
        <v>1398</v>
      </c>
      <c r="C1738" s="5"/>
      <c r="G1738" s="5"/>
      <c r="H1738" s="12"/>
      <c r="J1738" s="5"/>
      <c r="K1738" s="5"/>
      <c r="L1738" s="166"/>
      <c r="M1738" s="5"/>
      <c r="N1738" s="5"/>
      <c r="O1738" s="5"/>
      <c r="P1738" s="166"/>
      <c r="S1738" s="5"/>
      <c r="T1738" s="5"/>
      <c r="U1738" s="5"/>
      <c r="V1738" s="261"/>
    </row>
    <row r="1739" spans="1:22" s="23" customFormat="1" x14ac:dyDescent="0.25">
      <c r="A1739" s="6">
        <v>1399</v>
      </c>
      <c r="C1739" s="5"/>
      <c r="G1739" s="5"/>
      <c r="H1739" s="12"/>
      <c r="J1739" s="5"/>
      <c r="K1739" s="5"/>
      <c r="L1739" s="166"/>
      <c r="M1739" s="5"/>
      <c r="N1739" s="5"/>
      <c r="O1739" s="5"/>
      <c r="P1739" s="166"/>
      <c r="S1739" s="5"/>
      <c r="T1739" s="5"/>
      <c r="U1739" s="5"/>
      <c r="V1739" s="261"/>
    </row>
    <row r="1740" spans="1:22" s="23" customFormat="1" x14ac:dyDescent="0.25">
      <c r="A1740" s="8">
        <v>1400</v>
      </c>
      <c r="C1740" s="5"/>
      <c r="G1740" s="5"/>
      <c r="H1740" s="12"/>
      <c r="J1740" s="5"/>
      <c r="K1740" s="5"/>
      <c r="L1740" s="166"/>
      <c r="M1740" s="5"/>
      <c r="N1740" s="5"/>
      <c r="O1740" s="5"/>
      <c r="P1740" s="166"/>
      <c r="S1740" s="5"/>
      <c r="T1740" s="5"/>
      <c r="U1740" s="5"/>
      <c r="V1740" s="261"/>
    </row>
    <row r="1741" spans="1:22" s="23" customFormat="1" x14ac:dyDescent="0.25">
      <c r="A1741" s="6">
        <v>1401</v>
      </c>
      <c r="C1741" s="5"/>
      <c r="G1741" s="5"/>
      <c r="H1741" s="12"/>
      <c r="J1741" s="5"/>
      <c r="K1741" s="5"/>
      <c r="L1741" s="166"/>
      <c r="M1741" s="5"/>
      <c r="N1741" s="5"/>
      <c r="O1741" s="5"/>
      <c r="P1741" s="166"/>
      <c r="S1741" s="5"/>
      <c r="T1741" s="5"/>
      <c r="U1741" s="5"/>
      <c r="V1741" s="261"/>
    </row>
    <row r="1742" spans="1:22" s="23" customFormat="1" x14ac:dyDescent="0.25">
      <c r="A1742" s="8">
        <v>1402</v>
      </c>
      <c r="C1742" s="5"/>
      <c r="G1742" s="5"/>
      <c r="H1742" s="12"/>
      <c r="J1742" s="5"/>
      <c r="K1742" s="5"/>
      <c r="L1742" s="166"/>
      <c r="M1742" s="5"/>
      <c r="N1742" s="5"/>
      <c r="O1742" s="5"/>
      <c r="P1742" s="166"/>
      <c r="S1742" s="5"/>
      <c r="T1742" s="5"/>
      <c r="U1742" s="5"/>
      <c r="V1742" s="261"/>
    </row>
    <row r="1743" spans="1:22" s="23" customFormat="1" x14ac:dyDescent="0.25">
      <c r="A1743" s="6">
        <v>1403</v>
      </c>
      <c r="C1743" s="5"/>
      <c r="G1743" s="5"/>
      <c r="H1743" s="12"/>
      <c r="J1743" s="5"/>
      <c r="K1743" s="5"/>
      <c r="L1743" s="166"/>
      <c r="M1743" s="5"/>
      <c r="N1743" s="5"/>
      <c r="O1743" s="5"/>
      <c r="P1743" s="166"/>
      <c r="S1743" s="5"/>
      <c r="T1743" s="5"/>
      <c r="U1743" s="5"/>
      <c r="V1743" s="261"/>
    </row>
    <row r="1744" spans="1:22" s="23" customFormat="1" x14ac:dyDescent="0.25">
      <c r="A1744" s="8">
        <v>1404</v>
      </c>
      <c r="C1744" s="5"/>
      <c r="G1744" s="5"/>
      <c r="H1744" s="12"/>
      <c r="J1744" s="5"/>
      <c r="K1744" s="5"/>
      <c r="L1744" s="166"/>
      <c r="M1744" s="5"/>
      <c r="N1744" s="5"/>
      <c r="O1744" s="5"/>
      <c r="P1744" s="166"/>
      <c r="S1744" s="5"/>
      <c r="T1744" s="5"/>
      <c r="U1744" s="5"/>
      <c r="V1744" s="261"/>
    </row>
    <row r="1745" spans="1:22" s="23" customFormat="1" x14ac:dyDescent="0.25">
      <c r="A1745" s="6">
        <v>1405</v>
      </c>
      <c r="C1745" s="5"/>
      <c r="G1745" s="5"/>
      <c r="H1745" s="12"/>
      <c r="J1745" s="5"/>
      <c r="K1745" s="5"/>
      <c r="L1745" s="166"/>
      <c r="M1745" s="5"/>
      <c r="N1745" s="5"/>
      <c r="O1745" s="5"/>
      <c r="P1745" s="166"/>
      <c r="S1745" s="5"/>
      <c r="T1745" s="5"/>
      <c r="U1745" s="5"/>
      <c r="V1745" s="261"/>
    </row>
    <row r="1746" spans="1:22" s="23" customFormat="1" x14ac:dyDescent="0.25">
      <c r="A1746" s="8">
        <v>1406</v>
      </c>
      <c r="C1746" s="5"/>
      <c r="G1746" s="5"/>
      <c r="H1746" s="12"/>
      <c r="J1746" s="5"/>
      <c r="K1746" s="5"/>
      <c r="L1746" s="166"/>
      <c r="M1746" s="5"/>
      <c r="N1746" s="5"/>
      <c r="O1746" s="5"/>
      <c r="P1746" s="166"/>
      <c r="S1746" s="5"/>
      <c r="T1746" s="5"/>
      <c r="U1746" s="5"/>
      <c r="V1746" s="261"/>
    </row>
  </sheetData>
  <mergeCells count="560">
    <mergeCell ref="V1009:V1010"/>
    <mergeCell ref="V961:V964"/>
    <mergeCell ref="V946:V947"/>
    <mergeCell ref="V948:V949"/>
    <mergeCell ref="V950:V951"/>
    <mergeCell ref="V1037:V1038"/>
    <mergeCell ref="V567:V568"/>
    <mergeCell ref="V580:V584"/>
    <mergeCell ref="V613:V614"/>
    <mergeCell ref="V711:V712"/>
    <mergeCell ref="V746:V747"/>
    <mergeCell ref="V754:V757"/>
    <mergeCell ref="V821:V824"/>
    <mergeCell ref="V926:V927"/>
    <mergeCell ref="V928:V929"/>
    <mergeCell ref="V892:V893"/>
    <mergeCell ref="V996:V997"/>
    <mergeCell ref="B975:B976"/>
    <mergeCell ref="V967:V970"/>
    <mergeCell ref="B983:B984"/>
    <mergeCell ref="B981:B982"/>
    <mergeCell ref="B979:B980"/>
    <mergeCell ref="V981:V982"/>
    <mergeCell ref="B952:B953"/>
    <mergeCell ref="B950:B951"/>
    <mergeCell ref="B948:B949"/>
    <mergeCell ref="B959:B960"/>
    <mergeCell ref="B957:B958"/>
    <mergeCell ref="B965:B966"/>
    <mergeCell ref="B967:B970"/>
    <mergeCell ref="B971:B972"/>
    <mergeCell ref="B973:B974"/>
    <mergeCell ref="B961:B964"/>
    <mergeCell ref="B954:B956"/>
    <mergeCell ref="B977:B978"/>
    <mergeCell ref="B940:B941"/>
    <mergeCell ref="B946:B947"/>
    <mergeCell ref="B944:B945"/>
    <mergeCell ref="B904:B905"/>
    <mergeCell ref="B906:B907"/>
    <mergeCell ref="B908:B909"/>
    <mergeCell ref="V900:V901"/>
    <mergeCell ref="V902:V903"/>
    <mergeCell ref="V904:V905"/>
    <mergeCell ref="B934:B935"/>
    <mergeCell ref="B924:B925"/>
    <mergeCell ref="B922:B923"/>
    <mergeCell ref="B920:B921"/>
    <mergeCell ref="B926:B927"/>
    <mergeCell ref="B928:B929"/>
    <mergeCell ref="B938:B939"/>
    <mergeCell ref="V938:V939"/>
    <mergeCell ref="B914:B915"/>
    <mergeCell ref="B912:B913"/>
    <mergeCell ref="B910:B911"/>
    <mergeCell ref="B890:B891"/>
    <mergeCell ref="B892:B893"/>
    <mergeCell ref="B894:B895"/>
    <mergeCell ref="B896:B897"/>
    <mergeCell ref="B898:B899"/>
    <mergeCell ref="V896:V897"/>
    <mergeCell ref="V898:V899"/>
    <mergeCell ref="B900:B901"/>
    <mergeCell ref="B902:B903"/>
    <mergeCell ref="B869:B870"/>
    <mergeCell ref="B867:B868"/>
    <mergeCell ref="B865:B866"/>
    <mergeCell ref="B880:B881"/>
    <mergeCell ref="B878:B879"/>
    <mergeCell ref="B876:B877"/>
    <mergeCell ref="B874:B875"/>
    <mergeCell ref="V878:V879"/>
    <mergeCell ref="V885:V886"/>
    <mergeCell ref="B885:B886"/>
    <mergeCell ref="B845:B846"/>
    <mergeCell ref="B847:B850"/>
    <mergeCell ref="V845:V846"/>
    <mergeCell ref="B859:B860"/>
    <mergeCell ref="B855:B858"/>
    <mergeCell ref="B853:B854"/>
    <mergeCell ref="V853:V854"/>
    <mergeCell ref="V859:V860"/>
    <mergeCell ref="B861:B862"/>
    <mergeCell ref="B817:B818"/>
    <mergeCell ref="B819:B820"/>
    <mergeCell ref="B821:B824"/>
    <mergeCell ref="B825:B826"/>
    <mergeCell ref="B827:B828"/>
    <mergeCell ref="V827:V828"/>
    <mergeCell ref="V811:V812"/>
    <mergeCell ref="B830:B831"/>
    <mergeCell ref="B840:B841"/>
    <mergeCell ref="B838:B839"/>
    <mergeCell ref="B834:B837"/>
    <mergeCell ref="B832:B833"/>
    <mergeCell ref="V840:V841"/>
    <mergeCell ref="V832:V833"/>
    <mergeCell ref="B789:B790"/>
    <mergeCell ref="B791:B794"/>
    <mergeCell ref="B795:B796"/>
    <mergeCell ref="B799:B800"/>
    <mergeCell ref="B797:B798"/>
    <mergeCell ref="B801:B804"/>
    <mergeCell ref="B805:B806"/>
    <mergeCell ref="V805:V806"/>
    <mergeCell ref="B815:B816"/>
    <mergeCell ref="B813:B814"/>
    <mergeCell ref="B811:B812"/>
    <mergeCell ref="B807:B808"/>
    <mergeCell ref="B773:B774"/>
    <mergeCell ref="B777:B778"/>
    <mergeCell ref="B775:B776"/>
    <mergeCell ref="B781:B782"/>
    <mergeCell ref="B783:B784"/>
    <mergeCell ref="V783:V784"/>
    <mergeCell ref="B787:B788"/>
    <mergeCell ref="B785:B786"/>
    <mergeCell ref="V787:V788"/>
    <mergeCell ref="B749:B750"/>
    <mergeCell ref="B751:B753"/>
    <mergeCell ref="B754:B757"/>
    <mergeCell ref="B759:B760"/>
    <mergeCell ref="B762:B763"/>
    <mergeCell ref="B765:B766"/>
    <mergeCell ref="B767:B768"/>
    <mergeCell ref="B769:B770"/>
    <mergeCell ref="V765:V766"/>
    <mergeCell ref="B725:B726"/>
    <mergeCell ref="B735:B736"/>
    <mergeCell ref="B733:B734"/>
    <mergeCell ref="B731:B732"/>
    <mergeCell ref="B729:B730"/>
    <mergeCell ref="B727:B728"/>
    <mergeCell ref="B742:B743"/>
    <mergeCell ref="B746:B747"/>
    <mergeCell ref="B744:B745"/>
    <mergeCell ref="B235:B236"/>
    <mergeCell ref="B662:B663"/>
    <mergeCell ref="B664:B665"/>
    <mergeCell ref="V664:V665"/>
    <mergeCell ref="V660:V661"/>
    <mergeCell ref="V648:V649"/>
    <mergeCell ref="B666:B667"/>
    <mergeCell ref="B668:B669"/>
    <mergeCell ref="B673:B674"/>
    <mergeCell ref="B345:B346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590:B591"/>
    <mergeCell ref="B592:B593"/>
    <mergeCell ref="V592:V593"/>
    <mergeCell ref="B594:B595"/>
    <mergeCell ref="B609:B612"/>
    <mergeCell ref="B313:B314"/>
    <mergeCell ref="B315:B316"/>
    <mergeCell ref="B321:B322"/>
    <mergeCell ref="B323:B324"/>
    <mergeCell ref="B243:B244"/>
    <mergeCell ref="B255:B256"/>
    <mergeCell ref="B266:B267"/>
    <mergeCell ref="B268:B269"/>
    <mergeCell ref="B270:B271"/>
    <mergeCell ref="B272:B273"/>
    <mergeCell ref="E3:E4"/>
    <mergeCell ref="F3:F4"/>
    <mergeCell ref="V14:V15"/>
    <mergeCell ref="V32:V35"/>
    <mergeCell ref="V68:V69"/>
    <mergeCell ref="V82:V83"/>
    <mergeCell ref="V93:V94"/>
    <mergeCell ref="V95:V96"/>
    <mergeCell ref="D3:D4"/>
    <mergeCell ref="G3:G4"/>
    <mergeCell ref="H3:H4"/>
    <mergeCell ref="I3:I4"/>
    <mergeCell ref="V40:V43"/>
    <mergeCell ref="V56:V57"/>
    <mergeCell ref="V64:V67"/>
    <mergeCell ref="V70:V71"/>
    <mergeCell ref="V79:V81"/>
    <mergeCell ref="V77:V78"/>
    <mergeCell ref="P3:P4"/>
    <mergeCell ref="Q3:Q4"/>
    <mergeCell ref="R3:R4"/>
    <mergeCell ref="S3:S4"/>
    <mergeCell ref="T3:T4"/>
    <mergeCell ref="U3:U4"/>
    <mergeCell ref="B72:B73"/>
    <mergeCell ref="B105:B106"/>
    <mergeCell ref="B107:B108"/>
    <mergeCell ref="B86:B89"/>
    <mergeCell ref="B90:B91"/>
    <mergeCell ref="B82:B83"/>
    <mergeCell ref="B97:B98"/>
    <mergeCell ref="B99:B100"/>
    <mergeCell ref="B101:B102"/>
    <mergeCell ref="B95:B96"/>
    <mergeCell ref="B79:B81"/>
    <mergeCell ref="B103:B104"/>
    <mergeCell ref="A3:A4"/>
    <mergeCell ref="B3:B4"/>
    <mergeCell ref="C3:C4"/>
    <mergeCell ref="B12:B13"/>
    <mergeCell ref="B14:B15"/>
    <mergeCell ref="B16:B17"/>
    <mergeCell ref="B18:B19"/>
    <mergeCell ref="B20:B21"/>
    <mergeCell ref="B70:B71"/>
    <mergeCell ref="B46:B47"/>
    <mergeCell ref="B48:B51"/>
    <mergeCell ref="B52:B55"/>
    <mergeCell ref="B58:B59"/>
    <mergeCell ref="B5:B6"/>
    <mergeCell ref="B7:B8"/>
    <mergeCell ref="B9:B10"/>
    <mergeCell ref="B36:B39"/>
    <mergeCell ref="B40:B43"/>
    <mergeCell ref="B32:B35"/>
    <mergeCell ref="B44:B45"/>
    <mergeCell ref="B22:B23"/>
    <mergeCell ref="B24:B25"/>
    <mergeCell ref="B62:B63"/>
    <mergeCell ref="B68:B69"/>
    <mergeCell ref="B131:B132"/>
    <mergeCell ref="B109:B110"/>
    <mergeCell ref="B113:B114"/>
    <mergeCell ref="B115:B116"/>
    <mergeCell ref="B117:B118"/>
    <mergeCell ref="B119:B122"/>
    <mergeCell ref="B127:B128"/>
    <mergeCell ref="B171:B172"/>
    <mergeCell ref="B173:B174"/>
    <mergeCell ref="B125:B126"/>
    <mergeCell ref="B135:B136"/>
    <mergeCell ref="B137:B138"/>
    <mergeCell ref="B139:B140"/>
    <mergeCell ref="B129:B130"/>
    <mergeCell ref="B175:B176"/>
    <mergeCell ref="B177:B180"/>
    <mergeCell ref="B157:B158"/>
    <mergeCell ref="B161:B162"/>
    <mergeCell ref="B163:B164"/>
    <mergeCell ref="B169:B170"/>
    <mergeCell ref="B143:B144"/>
    <mergeCell ref="B145:B146"/>
    <mergeCell ref="V219:V220"/>
    <mergeCell ref="B181:B182"/>
    <mergeCell ref="B183:B184"/>
    <mergeCell ref="B185:B186"/>
    <mergeCell ref="B187:B188"/>
    <mergeCell ref="B193:B194"/>
    <mergeCell ref="B151:B154"/>
    <mergeCell ref="V145:V146"/>
    <mergeCell ref="B189:B190"/>
    <mergeCell ref="B191:B192"/>
    <mergeCell ref="B199:B200"/>
    <mergeCell ref="B209:B210"/>
    <mergeCell ref="B217:B218"/>
    <mergeCell ref="B201:B202"/>
    <mergeCell ref="B197:B198"/>
    <mergeCell ref="B203:B204"/>
    <mergeCell ref="X304:X305"/>
    <mergeCell ref="B294:B295"/>
    <mergeCell ref="B296:B297"/>
    <mergeCell ref="B298:B299"/>
    <mergeCell ref="B300:B301"/>
    <mergeCell ref="B304:B305"/>
    <mergeCell ref="B286:B287"/>
    <mergeCell ref="B288:B289"/>
    <mergeCell ref="B290:B291"/>
    <mergeCell ref="V294:V295"/>
    <mergeCell ref="B237:B238"/>
    <mergeCell ref="B229:B230"/>
    <mergeCell ref="B225:B226"/>
    <mergeCell ref="B211:B212"/>
    <mergeCell ref="B213:B214"/>
    <mergeCell ref="B215:B216"/>
    <mergeCell ref="B309:B310"/>
    <mergeCell ref="B311:B312"/>
    <mergeCell ref="B221:B222"/>
    <mergeCell ref="B223:B224"/>
    <mergeCell ref="B259:B260"/>
    <mergeCell ref="B261:B262"/>
    <mergeCell ref="B263:B265"/>
    <mergeCell ref="B274:B275"/>
    <mergeCell ref="B276:B277"/>
    <mergeCell ref="B280:B281"/>
    <mergeCell ref="B227:B228"/>
    <mergeCell ref="B233:B234"/>
    <mergeCell ref="B245:B246"/>
    <mergeCell ref="B247:B248"/>
    <mergeCell ref="B253:B254"/>
    <mergeCell ref="B251:B252"/>
    <mergeCell ref="B257:B258"/>
    <mergeCell ref="B249:B250"/>
    <mergeCell ref="B347:B348"/>
    <mergeCell ref="B351:B352"/>
    <mergeCell ref="B353:B356"/>
    <mergeCell ref="B359:B360"/>
    <mergeCell ref="B361:B362"/>
    <mergeCell ref="B363:B364"/>
    <mergeCell ref="B365:B366"/>
    <mergeCell ref="B325:B326"/>
    <mergeCell ref="B327:B328"/>
    <mergeCell ref="B329:B330"/>
    <mergeCell ref="B331:B332"/>
    <mergeCell ref="B333:B334"/>
    <mergeCell ref="B335:B336"/>
    <mergeCell ref="B337:B338"/>
    <mergeCell ref="B339:B340"/>
    <mergeCell ref="B341:B344"/>
    <mergeCell ref="B387:B388"/>
    <mergeCell ref="B393:B394"/>
    <mergeCell ref="B395:B396"/>
    <mergeCell ref="B397:B398"/>
    <mergeCell ref="B399:B400"/>
    <mergeCell ref="B401:B402"/>
    <mergeCell ref="B403:B404"/>
    <mergeCell ref="B367:B368"/>
    <mergeCell ref="B369:B370"/>
    <mergeCell ref="B371:B372"/>
    <mergeCell ref="B373:B374"/>
    <mergeCell ref="B379:B380"/>
    <mergeCell ref="B383:B384"/>
    <mergeCell ref="B385:B386"/>
    <mergeCell ref="B375:B378"/>
    <mergeCell ref="B431:B432"/>
    <mergeCell ref="B433:B436"/>
    <mergeCell ref="B437:B438"/>
    <mergeCell ref="B439:B440"/>
    <mergeCell ref="B441:B442"/>
    <mergeCell ref="B443:B444"/>
    <mergeCell ref="B405:B406"/>
    <mergeCell ref="B407:B408"/>
    <mergeCell ref="B411:B412"/>
    <mergeCell ref="B413:B416"/>
    <mergeCell ref="B417:B418"/>
    <mergeCell ref="B423:B424"/>
    <mergeCell ref="A1:B2"/>
    <mergeCell ref="B520:B521"/>
    <mergeCell ref="B522:B523"/>
    <mergeCell ref="B524:B525"/>
    <mergeCell ref="B530:B531"/>
    <mergeCell ref="B532:B533"/>
    <mergeCell ref="B534:B535"/>
    <mergeCell ref="B536:B537"/>
    <mergeCell ref="B496:B497"/>
    <mergeCell ref="B498:B499"/>
    <mergeCell ref="B500:B501"/>
    <mergeCell ref="B502:B503"/>
    <mergeCell ref="B504:B505"/>
    <mergeCell ref="B506:B509"/>
    <mergeCell ref="B510:B513"/>
    <mergeCell ref="B514:B515"/>
    <mergeCell ref="B473:B474"/>
    <mergeCell ref="B475:B476"/>
    <mergeCell ref="B477:B478"/>
    <mergeCell ref="B479:B480"/>
    <mergeCell ref="B459:B460"/>
    <mergeCell ref="B425:B426"/>
    <mergeCell ref="B427:B428"/>
    <mergeCell ref="B429:B430"/>
    <mergeCell ref="V323:V324"/>
    <mergeCell ref="V327:V328"/>
    <mergeCell ref="V373:V374"/>
    <mergeCell ref="E1:I2"/>
    <mergeCell ref="V155:V156"/>
    <mergeCell ref="V147:V148"/>
    <mergeCell ref="V309:V310"/>
    <mergeCell ref="V313:V314"/>
    <mergeCell ref="V325:V326"/>
    <mergeCell ref="V329:V330"/>
    <mergeCell ref="V268:V269"/>
    <mergeCell ref="V185:V186"/>
    <mergeCell ref="V201:V202"/>
    <mergeCell ref="V207:V208"/>
    <mergeCell ref="V231:V232"/>
    <mergeCell ref="V235:V236"/>
    <mergeCell ref="V266:V267"/>
    <mergeCell ref="V183:V184"/>
    <mergeCell ref="V195:V196"/>
    <mergeCell ref="V205:V206"/>
    <mergeCell ref="V241:V242"/>
    <mergeCell ref="V139:V140"/>
    <mergeCell ref="V109:V110"/>
    <mergeCell ref="V97:V98"/>
    <mergeCell ref="J1:O2"/>
    <mergeCell ref="J3:J4"/>
    <mergeCell ref="K3:K4"/>
    <mergeCell ref="L3:L4"/>
    <mergeCell ref="M3:M4"/>
    <mergeCell ref="N3:N4"/>
    <mergeCell ref="O3:O4"/>
    <mergeCell ref="V30:V31"/>
    <mergeCell ref="V36:V39"/>
    <mergeCell ref="P1:U2"/>
    <mergeCell ref="V315:V316"/>
    <mergeCell ref="V111:V112"/>
    <mergeCell ref="V119:V122"/>
    <mergeCell ref="V133:V134"/>
    <mergeCell ref="V141:V142"/>
    <mergeCell ref="V149:V150"/>
    <mergeCell ref="V151:V154"/>
    <mergeCell ref="V159:V160"/>
    <mergeCell ref="V177:V180"/>
    <mergeCell ref="V165:V166"/>
    <mergeCell ref="V223:V224"/>
    <mergeCell ref="V227:V228"/>
    <mergeCell ref="V199:V200"/>
    <mergeCell ref="V209:V210"/>
    <mergeCell ref="V259:V260"/>
    <mergeCell ref="V261:V262"/>
    <mergeCell ref="V257:V258"/>
    <mergeCell ref="B987:B988"/>
    <mergeCell ref="V278:V279"/>
    <mergeCell ref="V282:V283"/>
    <mergeCell ref="V292:V293"/>
    <mergeCell ref="V318:V319"/>
    <mergeCell ref="V349:V350"/>
    <mergeCell ref="V387:V388"/>
    <mergeCell ref="V405:V406"/>
    <mergeCell ref="V461:V462"/>
    <mergeCell ref="V544:V545"/>
    <mergeCell ref="V427:V428"/>
    <mergeCell ref="V439:V440"/>
    <mergeCell ref="V429:V430"/>
    <mergeCell ref="V441:V442"/>
    <mergeCell ref="V449:V450"/>
    <mergeCell ref="V455:V456"/>
    <mergeCell ref="V514:V515"/>
    <mergeCell ref="V516:V519"/>
    <mergeCell ref="V524:V525"/>
    <mergeCell ref="V353:V356"/>
    <mergeCell ref="V359:V360"/>
    <mergeCell ref="V379:V380"/>
    <mergeCell ref="V393:V394"/>
    <mergeCell ref="V395:V396"/>
    <mergeCell ref="V552:V553"/>
    <mergeCell ref="V484:V487"/>
    <mergeCell ref="V494:V495"/>
    <mergeCell ref="V550:V551"/>
    <mergeCell ref="B550:B551"/>
    <mergeCell ref="B561:B562"/>
    <mergeCell ref="B693:B694"/>
    <mergeCell ref="B567:B568"/>
    <mergeCell ref="B542:B543"/>
    <mergeCell ref="B544:B545"/>
    <mergeCell ref="B548:B549"/>
    <mergeCell ref="B538:B539"/>
    <mergeCell ref="B516:B519"/>
    <mergeCell ref="B580:B584"/>
    <mergeCell ref="B615:B617"/>
    <mergeCell ref="B639:B640"/>
    <mergeCell ref="B642:B643"/>
    <mergeCell ref="B613:B614"/>
    <mergeCell ref="B685:B686"/>
    <mergeCell ref="B687:B688"/>
    <mergeCell ref="B689:B690"/>
    <mergeCell ref="B691:B692"/>
    <mergeCell ref="B563:B564"/>
    <mergeCell ref="B557:B559"/>
    <mergeCell ref="B1015:B1016"/>
    <mergeCell ref="B1013:B1014"/>
    <mergeCell ref="B1011:B1012"/>
    <mergeCell ref="B1009:B1010"/>
    <mergeCell ref="B1007:B1008"/>
    <mergeCell ref="B1005:B1006"/>
    <mergeCell ref="B1003:B1004"/>
    <mergeCell ref="B445:B446"/>
    <mergeCell ref="B447:B448"/>
    <mergeCell ref="B449:B450"/>
    <mergeCell ref="B451:B452"/>
    <mergeCell ref="B455:B456"/>
    <mergeCell ref="B457:B458"/>
    <mergeCell ref="B930:B931"/>
    <mergeCell ref="B936:B937"/>
    <mergeCell ref="B488:B489"/>
    <mergeCell ref="B490:B491"/>
    <mergeCell ref="B492:B493"/>
    <mergeCell ref="B463:B464"/>
    <mergeCell ref="B467:B468"/>
    <mergeCell ref="B469:B470"/>
    <mergeCell ref="B471:B472"/>
    <mergeCell ref="B704:B706"/>
    <mergeCell ref="B565:B566"/>
    <mergeCell ref="V1048:V1049"/>
    <mergeCell ref="V1050:V1051"/>
    <mergeCell ref="B1061:B1062"/>
    <mergeCell ref="B1059:B1060"/>
    <mergeCell ref="B1057:B1058"/>
    <mergeCell ref="B1055:B1056"/>
    <mergeCell ref="V1061:V1062"/>
    <mergeCell ref="B1018:B1019"/>
    <mergeCell ref="B1020:B1021"/>
    <mergeCell ref="B1022:B1023"/>
    <mergeCell ref="B1024:B1025"/>
    <mergeCell ref="B1027:B1028"/>
    <mergeCell ref="V1024:V1025"/>
    <mergeCell ref="B1029:B1030"/>
    <mergeCell ref="B1031:B1034"/>
    <mergeCell ref="B1035:B1036"/>
    <mergeCell ref="B570:B572"/>
    <mergeCell ref="B573:B575"/>
    <mergeCell ref="B597:B600"/>
    <mergeCell ref="B601:B604"/>
    <mergeCell ref="B605:B608"/>
    <mergeCell ref="B618:B621"/>
    <mergeCell ref="B622:B624"/>
    <mergeCell ref="B625:B628"/>
    <mergeCell ref="B630:B631"/>
    <mergeCell ref="B632:B634"/>
    <mergeCell ref="B635:B636"/>
    <mergeCell ref="B637:B638"/>
    <mergeCell ref="B670:B672"/>
    <mergeCell ref="B677:B679"/>
    <mergeCell ref="B680:B682"/>
    <mergeCell ref="B696:B697"/>
    <mergeCell ref="B723:B724"/>
    <mergeCell ref="B713:B714"/>
    <mergeCell ref="B711:B712"/>
    <mergeCell ref="B719:B720"/>
    <mergeCell ref="B721:B722"/>
    <mergeCell ref="B698:B699"/>
    <mergeCell ref="B700:B701"/>
    <mergeCell ref="B702:B703"/>
    <mergeCell ref="B707:B708"/>
    <mergeCell ref="B709:B710"/>
    <mergeCell ref="B717:B718"/>
    <mergeCell ref="B715:B716"/>
    <mergeCell ref="B985:B986"/>
    <mergeCell ref="B989:B991"/>
    <mergeCell ref="B1000:B1002"/>
    <mergeCell ref="B1039:B1041"/>
    <mergeCell ref="B1052:B1054"/>
    <mergeCell ref="B737:B739"/>
    <mergeCell ref="B740:B741"/>
    <mergeCell ref="B809:B810"/>
    <mergeCell ref="B842:B844"/>
    <mergeCell ref="B863:B864"/>
    <mergeCell ref="B871:B873"/>
    <mergeCell ref="B882:B884"/>
    <mergeCell ref="B887:B889"/>
    <mergeCell ref="B916:B919"/>
    <mergeCell ref="B1037:B1038"/>
    <mergeCell ref="B1046:B1047"/>
    <mergeCell ref="B1044:B1045"/>
    <mergeCell ref="B1042:B1043"/>
    <mergeCell ref="B1050:B1051"/>
    <mergeCell ref="B1048:B1049"/>
    <mergeCell ref="B998:B999"/>
    <mergeCell ref="B996:B997"/>
    <mergeCell ref="B992:B993"/>
    <mergeCell ref="B779:B780"/>
  </mergeCells>
  <phoneticPr fontId="91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C51DF-91EE-447B-8BB6-72AE4B688900}">
  <sheetPr codeName="Sheet8"/>
  <dimension ref="A1:AD1637"/>
  <sheetViews>
    <sheetView zoomScaleNormal="100" workbookViewId="0">
      <pane xSplit="3" ySplit="4" topLeftCell="D606" activePane="bottomRight" state="frozen"/>
      <selection pane="topRight" activeCell="D1" sqref="D1"/>
      <selection pane="bottomLeft" activeCell="A4" sqref="A4"/>
      <selection pane="bottomRight" activeCell="N615" sqref="N615"/>
    </sheetView>
  </sheetViews>
  <sheetFormatPr defaultRowHeight="15" x14ac:dyDescent="0.25"/>
  <cols>
    <col min="1" max="1" width="6.28515625" style="5" customWidth="1"/>
    <col min="2" max="2" width="11" style="23" customWidth="1"/>
    <col min="3" max="3" width="14" style="5" bestFit="1" customWidth="1"/>
    <col min="4" max="4" width="14.7109375" style="23" customWidth="1"/>
    <col min="5" max="5" width="15.5703125" style="23" customWidth="1"/>
    <col min="6" max="6" width="10" style="23" customWidth="1"/>
    <col min="7" max="7" width="14.85546875" style="5" customWidth="1"/>
    <col min="8" max="8" width="14.42578125" style="12" customWidth="1"/>
    <col min="9" max="10" width="12" style="5" customWidth="1"/>
    <col min="11" max="11" width="16.140625" style="5" bestFit="1" customWidth="1"/>
    <col min="12" max="12" width="12" style="166" customWidth="1"/>
    <col min="13" max="13" width="15.5703125" style="5" customWidth="1"/>
    <col min="14" max="16" width="12" style="5" customWidth="1"/>
    <col min="17" max="17" width="18.85546875" style="5" customWidth="1"/>
    <col min="18" max="18" width="10.140625" style="23" customWidth="1"/>
    <col min="19" max="19" width="17.85546875" style="5" customWidth="1"/>
    <col min="20" max="20" width="13.42578125" style="5" customWidth="1"/>
    <col min="21" max="21" width="13.140625" style="5" customWidth="1"/>
    <col min="22" max="22" width="27.42578125" style="261" customWidth="1"/>
    <col min="23" max="16384" width="9.140625" style="5"/>
  </cols>
  <sheetData>
    <row r="1" spans="1:23" x14ac:dyDescent="0.25">
      <c r="A1" s="4598"/>
      <c r="B1" s="4598"/>
      <c r="E1" s="4591" t="s">
        <v>3160</v>
      </c>
      <c r="F1" s="4591"/>
      <c r="G1" s="4591"/>
      <c r="H1" s="4591"/>
      <c r="I1" s="4591"/>
      <c r="J1" s="4723" t="s">
        <v>4992</v>
      </c>
      <c r="K1" s="4724"/>
      <c r="L1" s="4724"/>
      <c r="M1" s="4724"/>
      <c r="N1" s="4724"/>
      <c r="O1" s="4725"/>
      <c r="P1" s="4633" t="s">
        <v>5447</v>
      </c>
      <c r="Q1" s="4633"/>
      <c r="R1" s="4633"/>
      <c r="S1" s="4633"/>
      <c r="T1" s="4633"/>
      <c r="U1" s="4634"/>
    </row>
    <row r="2" spans="1:23" x14ac:dyDescent="0.25">
      <c r="A2" s="4599"/>
      <c r="B2" s="4599"/>
      <c r="C2" s="4"/>
      <c r="D2" s="22"/>
      <c r="E2" s="4591"/>
      <c r="F2" s="4591"/>
      <c r="G2" s="4591"/>
      <c r="H2" s="4591"/>
      <c r="I2" s="4591"/>
      <c r="J2" s="4726"/>
      <c r="K2" s="4635"/>
      <c r="L2" s="4635"/>
      <c r="M2" s="4635"/>
      <c r="N2" s="4635"/>
      <c r="O2" s="4636"/>
      <c r="P2" s="4635"/>
      <c r="Q2" s="4635"/>
      <c r="R2" s="4635"/>
      <c r="S2" s="4635"/>
      <c r="T2" s="4635"/>
      <c r="U2" s="4636"/>
    </row>
    <row r="3" spans="1:23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591"/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  <c r="P3" s="4592" t="s">
        <v>346</v>
      </c>
      <c r="Q3" s="4592" t="s">
        <v>370</v>
      </c>
      <c r="R3" s="4592" t="s">
        <v>1069</v>
      </c>
      <c r="S3" s="4594" t="s">
        <v>316</v>
      </c>
      <c r="T3" s="4595" t="s">
        <v>312</v>
      </c>
      <c r="U3" s="4597" t="s">
        <v>313</v>
      </c>
    </row>
    <row r="4" spans="1:23" ht="15.75" thickBot="1" x14ac:dyDescent="0.3">
      <c r="A4" s="4894"/>
      <c r="B4" s="4695"/>
      <c r="C4" s="4695"/>
      <c r="D4" s="4695"/>
      <c r="E4" s="4695"/>
      <c r="F4" s="4695"/>
      <c r="G4" s="4695"/>
      <c r="H4" s="4893"/>
      <c r="I4" s="4617"/>
      <c r="J4" s="4695"/>
      <c r="K4" s="4695"/>
      <c r="L4" s="4695"/>
      <c r="M4" s="4696"/>
      <c r="N4" s="4697"/>
      <c r="O4" s="4698"/>
      <c r="P4" s="4695"/>
      <c r="Q4" s="4695"/>
      <c r="R4" s="4695"/>
      <c r="S4" s="4696"/>
      <c r="T4" s="4697"/>
      <c r="U4" s="4698"/>
    </row>
    <row r="5" spans="1:23" s="2900" customFormat="1" ht="15.75" thickBot="1" x14ac:dyDescent="0.3">
      <c r="A5" s="2901"/>
      <c r="B5" s="2902" t="s">
        <v>5525</v>
      </c>
      <c r="C5" s="2903" t="s">
        <v>220</v>
      </c>
      <c r="D5" s="601">
        <v>44887</v>
      </c>
      <c r="E5" s="2904" t="s">
        <v>5523</v>
      </c>
      <c r="F5" s="2807">
        <v>147</v>
      </c>
      <c r="G5" s="137">
        <f>AVERAGE(CPVTFC3SG0066!V20:W20)</f>
        <v>2.8304</v>
      </c>
      <c r="H5" s="1802">
        <f t="shared" ref="H5" si="0">(G5-0.1622)/0.0135*50</f>
        <v>9882.2222222222226</v>
      </c>
      <c r="I5" s="2905" t="s">
        <v>315</v>
      </c>
      <c r="J5" s="2906"/>
      <c r="K5" s="2906"/>
      <c r="L5" s="2906"/>
      <c r="M5" s="2907"/>
      <c r="N5" s="2908"/>
      <c r="O5" s="2909"/>
      <c r="P5" s="2906"/>
      <c r="Q5" s="2906"/>
      <c r="R5" s="2906"/>
      <c r="S5" s="2907"/>
      <c r="T5" s="2908"/>
      <c r="U5" s="2910"/>
      <c r="V5" s="2899"/>
    </row>
    <row r="6" spans="1:23" x14ac:dyDescent="0.25">
      <c r="A6" s="82">
        <v>1</v>
      </c>
      <c r="B6" s="4807" t="s">
        <v>3269</v>
      </c>
      <c r="C6" s="623" t="s">
        <v>868</v>
      </c>
      <c r="D6" s="83">
        <v>44833</v>
      </c>
      <c r="E6" s="389" t="s">
        <v>4933</v>
      </c>
      <c r="F6" s="375">
        <v>101</v>
      </c>
      <c r="G6" s="511">
        <f>AVERAGE(CPVTFC3SG0025!B14:C14)</f>
        <v>0.43215000000000003</v>
      </c>
      <c r="H6" s="500">
        <f t="shared" ref="H6:H69" si="1">(G6-0.154)/0.0137*50</f>
        <v>1015.1459854014598</v>
      </c>
      <c r="I6" s="4539" t="s">
        <v>314</v>
      </c>
      <c r="J6" s="1364"/>
      <c r="K6" s="656"/>
      <c r="L6" s="1365"/>
      <c r="M6" s="1366"/>
      <c r="N6" s="1367"/>
      <c r="O6" s="672"/>
      <c r="P6" s="1271"/>
      <c r="Q6" s="1271"/>
      <c r="R6" s="830"/>
      <c r="S6" s="1271"/>
      <c r="T6" s="1271"/>
      <c r="U6" s="1271"/>
      <c r="V6" s="4868" t="s">
        <v>1416</v>
      </c>
    </row>
    <row r="7" spans="1:23" x14ac:dyDescent="0.25">
      <c r="A7" s="9">
        <v>2</v>
      </c>
      <c r="B7" s="4819"/>
      <c r="C7" s="288" t="s">
        <v>220</v>
      </c>
      <c r="D7" s="19">
        <v>44833</v>
      </c>
      <c r="E7" s="384" t="s">
        <v>4933</v>
      </c>
      <c r="F7" s="103">
        <v>102</v>
      </c>
      <c r="G7" s="276">
        <f>AVERAGE(CPVTFC3SG0025!D14:E14)</f>
        <v>2.83405</v>
      </c>
      <c r="H7" s="344">
        <f t="shared" si="1"/>
        <v>9781.2043795620448</v>
      </c>
      <c r="I7" s="355" t="s">
        <v>315</v>
      </c>
      <c r="J7" s="891"/>
      <c r="K7" s="642"/>
      <c r="L7" s="892"/>
      <c r="M7" s="893"/>
      <c r="N7" s="894"/>
      <c r="O7" s="648"/>
      <c r="P7" s="694"/>
      <c r="Q7" s="694"/>
      <c r="R7" s="645"/>
      <c r="S7" s="694"/>
      <c r="T7" s="694"/>
      <c r="U7" s="694"/>
      <c r="V7" s="4869"/>
    </row>
    <row r="8" spans="1:23" x14ac:dyDescent="0.25">
      <c r="A8" s="64">
        <v>3</v>
      </c>
      <c r="B8" s="437" t="s">
        <v>3270</v>
      </c>
      <c r="C8" s="296" t="s">
        <v>868</v>
      </c>
      <c r="D8" s="65">
        <v>44833</v>
      </c>
      <c r="E8" s="387" t="s">
        <v>4933</v>
      </c>
      <c r="F8" s="164">
        <v>103</v>
      </c>
      <c r="G8" s="145">
        <f>AVERAGE(CPVTFC3SG0025!F14:G14)</f>
        <v>0.84799999999999998</v>
      </c>
      <c r="H8" s="100">
        <f t="shared" si="1"/>
        <v>2532.8467153284669</v>
      </c>
      <c r="I8" s="356" t="s">
        <v>315</v>
      </c>
      <c r="J8" s="891"/>
      <c r="K8" s="642"/>
      <c r="L8" s="892"/>
      <c r="M8" s="893"/>
      <c r="N8" s="894"/>
      <c r="O8" s="648"/>
      <c r="P8" s="694"/>
      <c r="Q8" s="694"/>
      <c r="R8" s="645"/>
      <c r="S8" s="694"/>
      <c r="T8" s="694"/>
      <c r="U8" s="694"/>
      <c r="V8" s="4868" t="s">
        <v>1416</v>
      </c>
      <c r="W8" s="5">
        <v>1</v>
      </c>
    </row>
    <row r="9" spans="1:23" x14ac:dyDescent="0.25">
      <c r="A9" s="64">
        <v>4</v>
      </c>
      <c r="B9" s="437" t="s">
        <v>3270</v>
      </c>
      <c r="C9" s="296" t="s">
        <v>220</v>
      </c>
      <c r="D9" s="65">
        <v>44833</v>
      </c>
      <c r="E9" s="387" t="s">
        <v>4933</v>
      </c>
      <c r="F9" s="164">
        <v>104</v>
      </c>
      <c r="G9" s="145">
        <f>AVERAGE(CPVTFC3SG0025!H14:I14)</f>
        <v>2.8249499999999999</v>
      </c>
      <c r="H9" s="100">
        <f t="shared" si="1"/>
        <v>9747.9927007299266</v>
      </c>
      <c r="I9" s="356" t="s">
        <v>315</v>
      </c>
      <c r="J9" s="1095">
        <v>44874</v>
      </c>
      <c r="K9" s="1096" t="s">
        <v>5450</v>
      </c>
      <c r="L9" s="1097">
        <v>91</v>
      </c>
      <c r="M9" s="1098">
        <f>AVERAGE(CPVTFC3SG0049!F12:G12)</f>
        <v>0.96944999999999992</v>
      </c>
      <c r="N9" s="1099">
        <f>(M9-0.1837)/0.0141*400</f>
        <v>22290.78014184397</v>
      </c>
      <c r="O9" s="1339" t="s">
        <v>315</v>
      </c>
      <c r="P9" s="694"/>
      <c r="Q9" s="694"/>
      <c r="R9" s="645"/>
      <c r="S9" s="694"/>
      <c r="T9" s="694"/>
      <c r="U9" s="694"/>
      <c r="V9" s="4869"/>
    </row>
    <row r="10" spans="1:23" x14ac:dyDescent="0.25">
      <c r="A10" s="6">
        <v>5</v>
      </c>
      <c r="B10" s="4812" t="s">
        <v>3271</v>
      </c>
      <c r="C10" s="271" t="s">
        <v>868</v>
      </c>
      <c r="D10" s="18">
        <v>44833</v>
      </c>
      <c r="E10" s="380" t="s">
        <v>4933</v>
      </c>
      <c r="F10" s="102">
        <v>105</v>
      </c>
      <c r="G10" s="275">
        <f>AVERAGE(CPVTFC3SG0025!J14:K14)</f>
        <v>0.12229999999999999</v>
      </c>
      <c r="H10" s="343">
        <f t="shared" si="1"/>
        <v>-115.69343065693431</v>
      </c>
      <c r="I10" s="349" t="s">
        <v>314</v>
      </c>
      <c r="J10" s="891"/>
      <c r="K10" s="642"/>
      <c r="L10" s="892"/>
      <c r="M10" s="893"/>
      <c r="N10" s="894"/>
      <c r="O10" s="648"/>
      <c r="P10" s="694"/>
      <c r="Q10" s="694"/>
      <c r="R10" s="645"/>
      <c r="S10" s="694"/>
      <c r="T10" s="694"/>
      <c r="U10" s="694"/>
      <c r="V10" s="286"/>
    </row>
    <row r="11" spans="1:23" x14ac:dyDescent="0.25">
      <c r="A11" s="6">
        <v>6</v>
      </c>
      <c r="B11" s="4817"/>
      <c r="C11" s="271" t="s">
        <v>220</v>
      </c>
      <c r="D11" s="18">
        <v>44833</v>
      </c>
      <c r="E11" s="380" t="s">
        <v>4933</v>
      </c>
      <c r="F11" s="102">
        <v>106</v>
      </c>
      <c r="G11" s="275">
        <f>AVERAGE(CPVTFC3SG0025!L14:M14)</f>
        <v>0.28789999999999999</v>
      </c>
      <c r="H11" s="343">
        <f t="shared" si="1"/>
        <v>488.68613138686123</v>
      </c>
      <c r="I11" s="349" t="s">
        <v>314</v>
      </c>
      <c r="J11" s="891"/>
      <c r="K11" s="642"/>
      <c r="L11" s="892"/>
      <c r="M11" s="893"/>
      <c r="N11" s="894"/>
      <c r="O11" s="648"/>
      <c r="P11" s="694"/>
      <c r="Q11" s="694"/>
      <c r="R11" s="645"/>
      <c r="S11" s="694"/>
      <c r="T11" s="694"/>
      <c r="U11" s="694"/>
      <c r="V11" s="287"/>
    </row>
    <row r="12" spans="1:23" x14ac:dyDescent="0.25">
      <c r="A12" s="64">
        <v>7</v>
      </c>
      <c r="B12" s="437" t="s">
        <v>3272</v>
      </c>
      <c r="C12" s="296" t="s">
        <v>868</v>
      </c>
      <c r="D12" s="65">
        <v>44833</v>
      </c>
      <c r="E12" s="387" t="s">
        <v>4933</v>
      </c>
      <c r="F12" s="164">
        <v>107</v>
      </c>
      <c r="G12" s="145">
        <f>AVERAGE(CPVTFC3SG0025!N14:O14)</f>
        <v>1.0205000000000002</v>
      </c>
      <c r="H12" s="100">
        <f t="shared" si="1"/>
        <v>3162.4087591240877</v>
      </c>
      <c r="I12" s="356" t="s">
        <v>315</v>
      </c>
      <c r="J12" s="875"/>
      <c r="K12" s="843"/>
      <c r="L12" s="877"/>
      <c r="M12" s="645"/>
      <c r="N12" s="646"/>
      <c r="O12" s="648"/>
      <c r="P12" s="1250"/>
      <c r="Q12" s="1259"/>
      <c r="R12" s="645"/>
      <c r="S12" s="645"/>
      <c r="T12" s="646"/>
      <c r="U12" s="1259"/>
      <c r="V12" s="4868" t="s">
        <v>1416</v>
      </c>
      <c r="W12" s="5">
        <v>1</v>
      </c>
    </row>
    <row r="13" spans="1:23" x14ac:dyDescent="0.25">
      <c r="A13" s="64">
        <v>8</v>
      </c>
      <c r="B13" s="437" t="s">
        <v>3272</v>
      </c>
      <c r="C13" s="296" t="s">
        <v>220</v>
      </c>
      <c r="D13" s="65">
        <v>44833</v>
      </c>
      <c r="E13" s="387" t="s">
        <v>4933</v>
      </c>
      <c r="F13" s="164">
        <v>108</v>
      </c>
      <c r="G13" s="145">
        <f>AVERAGE(CPVTFC3SG0025!P14:Q14)</f>
        <v>2.77345</v>
      </c>
      <c r="H13" s="100">
        <f t="shared" si="1"/>
        <v>9560.0364963503653</v>
      </c>
      <c r="I13" s="356" t="s">
        <v>315</v>
      </c>
      <c r="J13" s="1095">
        <v>44874</v>
      </c>
      <c r="K13" s="1096" t="s">
        <v>5450</v>
      </c>
      <c r="L13" s="1097">
        <v>92</v>
      </c>
      <c r="M13" s="1098">
        <f>AVERAGE(CPVTFC3SG0049!H12:I12)</f>
        <v>0.77329999999999999</v>
      </c>
      <c r="N13" s="1099">
        <f>(M13-0.1837)/0.0141*400</f>
        <v>16726.241134751774</v>
      </c>
      <c r="O13" s="1339" t="s">
        <v>315</v>
      </c>
      <c r="P13" s="1250"/>
      <c r="Q13" s="1259"/>
      <c r="R13" s="645"/>
      <c r="S13" s="645"/>
      <c r="T13" s="646"/>
      <c r="U13" s="1259"/>
      <c r="V13" s="4869"/>
    </row>
    <row r="14" spans="1:23" x14ac:dyDescent="0.25">
      <c r="A14" s="6">
        <v>9</v>
      </c>
      <c r="B14" s="4822" t="s">
        <v>3273</v>
      </c>
      <c r="C14" s="271" t="s">
        <v>868</v>
      </c>
      <c r="D14" s="18">
        <v>44833</v>
      </c>
      <c r="E14" s="380" t="s">
        <v>4933</v>
      </c>
      <c r="F14" s="102">
        <v>109</v>
      </c>
      <c r="G14" s="275">
        <f>AVERAGE(CPVTFC3SG0025!R14:S14)</f>
        <v>0.27039999999999997</v>
      </c>
      <c r="H14" s="343">
        <f t="shared" si="1"/>
        <v>424.81751824817502</v>
      </c>
      <c r="I14" s="349" t="s">
        <v>314</v>
      </c>
      <c r="J14" s="875"/>
      <c r="K14" s="900"/>
      <c r="L14" s="877"/>
      <c r="M14" s="645"/>
      <c r="N14" s="646"/>
      <c r="O14" s="648"/>
      <c r="P14" s="1250"/>
      <c r="Q14" s="1259"/>
      <c r="R14" s="645"/>
      <c r="S14" s="645"/>
      <c r="T14" s="646"/>
      <c r="U14" s="1259"/>
      <c r="V14" s="4868" t="s">
        <v>1416</v>
      </c>
    </row>
    <row r="15" spans="1:23" x14ac:dyDescent="0.25">
      <c r="A15" s="9">
        <v>10</v>
      </c>
      <c r="B15" s="4819"/>
      <c r="C15" s="288" t="s">
        <v>220</v>
      </c>
      <c r="D15" s="19">
        <v>44833</v>
      </c>
      <c r="E15" s="384" t="s">
        <v>4933</v>
      </c>
      <c r="F15" s="103">
        <v>110</v>
      </c>
      <c r="G15" s="276">
        <f>AVERAGE(CPVTFC3SG0025!T14:U14)</f>
        <v>2.7783499999999997</v>
      </c>
      <c r="H15" s="344">
        <f t="shared" si="1"/>
        <v>9577.919708029196</v>
      </c>
      <c r="I15" s="355" t="s">
        <v>315</v>
      </c>
      <c r="J15" s="875"/>
      <c r="K15" s="900"/>
      <c r="L15" s="877"/>
      <c r="M15" s="645"/>
      <c r="N15" s="646"/>
      <c r="O15" s="648"/>
      <c r="P15" s="1250"/>
      <c r="Q15" s="1259"/>
      <c r="R15" s="645"/>
      <c r="S15" s="645"/>
      <c r="T15" s="646"/>
      <c r="U15" s="1259"/>
      <c r="V15" s="4869"/>
    </row>
    <row r="16" spans="1:23" x14ac:dyDescent="0.25">
      <c r="A16" s="64">
        <v>11</v>
      </c>
      <c r="B16" s="437" t="s">
        <v>3274</v>
      </c>
      <c r="C16" s="296" t="s">
        <v>868</v>
      </c>
      <c r="D16" s="65">
        <v>44833</v>
      </c>
      <c r="E16" s="387" t="s">
        <v>4933</v>
      </c>
      <c r="F16" s="164">
        <v>111</v>
      </c>
      <c r="G16" s="145">
        <f>AVERAGE(CPVTFC3SG0025!V14:W14)</f>
        <v>0.98355000000000004</v>
      </c>
      <c r="H16" s="100">
        <f t="shared" si="1"/>
        <v>3027.5547445255474</v>
      </c>
      <c r="I16" s="356" t="s">
        <v>315</v>
      </c>
      <c r="J16" s="891"/>
      <c r="K16" s="642"/>
      <c r="L16" s="892"/>
      <c r="M16" s="893"/>
      <c r="N16" s="894"/>
      <c r="O16" s="648"/>
      <c r="P16" s="876"/>
      <c r="Q16" s="876"/>
      <c r="R16" s="645"/>
      <c r="S16" s="645"/>
      <c r="T16" s="646"/>
      <c r="U16" s="694"/>
      <c r="V16" s="1342"/>
      <c r="W16" s="5">
        <v>1</v>
      </c>
    </row>
    <row r="17" spans="1:30" x14ac:dyDescent="0.25">
      <c r="A17" s="64">
        <v>12</v>
      </c>
      <c r="B17" s="437" t="s">
        <v>3274</v>
      </c>
      <c r="C17" s="296" t="s">
        <v>220</v>
      </c>
      <c r="D17" s="65">
        <v>44833</v>
      </c>
      <c r="E17" s="387" t="s">
        <v>4933</v>
      </c>
      <c r="F17" s="164">
        <v>112</v>
      </c>
      <c r="G17" s="145">
        <f>AVERAGE(CPVTFC3SG0025!X14:Y14)</f>
        <v>2.45485</v>
      </c>
      <c r="H17" s="100">
        <f t="shared" si="1"/>
        <v>8397.2627737226285</v>
      </c>
      <c r="I17" s="356" t="s">
        <v>315</v>
      </c>
      <c r="J17" s="902"/>
      <c r="K17" s="902"/>
      <c r="L17" s="1105"/>
      <c r="M17" s="902"/>
      <c r="N17" s="902"/>
      <c r="O17" s="902"/>
      <c r="P17" s="876"/>
      <c r="Q17" s="876"/>
      <c r="R17" s="645"/>
      <c r="S17" s="645"/>
      <c r="T17" s="646"/>
      <c r="U17" s="694"/>
      <c r="V17" s="1343"/>
      <c r="Y17" s="1106"/>
    </row>
    <row r="18" spans="1:30" x14ac:dyDescent="0.25">
      <c r="A18" s="64">
        <v>13</v>
      </c>
      <c r="B18" s="437" t="s">
        <v>3275</v>
      </c>
      <c r="C18" s="296" t="s">
        <v>868</v>
      </c>
      <c r="D18" s="65">
        <v>44833</v>
      </c>
      <c r="E18" s="387" t="s">
        <v>4933</v>
      </c>
      <c r="F18" s="164">
        <v>113</v>
      </c>
      <c r="G18" s="145">
        <f>AVERAGE(CPVTFC3SG0025!B16:C16)</f>
        <v>1.29755</v>
      </c>
      <c r="H18" s="100">
        <f t="shared" si="1"/>
        <v>4173.540145985402</v>
      </c>
      <c r="I18" s="356" t="s">
        <v>315</v>
      </c>
      <c r="J18" s="902"/>
      <c r="K18" s="902"/>
      <c r="L18" s="1105"/>
      <c r="M18" s="902"/>
      <c r="N18" s="902"/>
      <c r="O18" s="902"/>
      <c r="P18" s="1250"/>
      <c r="Q18" s="1259"/>
      <c r="R18" s="645"/>
      <c r="S18" s="645"/>
      <c r="T18" s="646"/>
      <c r="U18" s="1259"/>
      <c r="V18" s="512"/>
      <c r="W18" s="5">
        <v>1</v>
      </c>
    </row>
    <row r="19" spans="1:30" x14ac:dyDescent="0.25">
      <c r="A19" s="64">
        <v>14</v>
      </c>
      <c r="B19" s="437" t="s">
        <v>3275</v>
      </c>
      <c r="C19" s="296" t="s">
        <v>220</v>
      </c>
      <c r="D19" s="65">
        <v>44833</v>
      </c>
      <c r="E19" s="387" t="s">
        <v>4933</v>
      </c>
      <c r="F19" s="164">
        <v>114</v>
      </c>
      <c r="G19" s="145">
        <f>AVERAGE(CPVTFC3SG0025!D16:E16)</f>
        <v>2.8361000000000001</v>
      </c>
      <c r="H19" s="100">
        <f t="shared" si="1"/>
        <v>9788.6861313868612</v>
      </c>
      <c r="I19" s="356" t="s">
        <v>315</v>
      </c>
      <c r="J19" s="1095">
        <v>44874</v>
      </c>
      <c r="K19" s="1096" t="s">
        <v>5450</v>
      </c>
      <c r="L19" s="1097">
        <v>93</v>
      </c>
      <c r="M19" s="1098">
        <f>AVERAGE(CPVTFC3SG0049!J12:K12)</f>
        <v>0.72704999999999997</v>
      </c>
      <c r="N19" s="1099">
        <f>(M19-0.1837)/0.0141*400</f>
        <v>15414.184397163121</v>
      </c>
      <c r="O19" s="1339" t="s">
        <v>315</v>
      </c>
      <c r="P19" s="1250"/>
      <c r="Q19" s="1259"/>
      <c r="R19" s="645"/>
      <c r="S19" s="645"/>
      <c r="T19" s="646"/>
      <c r="U19" s="1259"/>
      <c r="V19" s="287"/>
    </row>
    <row r="20" spans="1:30" x14ac:dyDescent="0.25">
      <c r="A20" s="64">
        <v>15</v>
      </c>
      <c r="B20" s="437" t="s">
        <v>3276</v>
      </c>
      <c r="C20" s="296" t="s">
        <v>868</v>
      </c>
      <c r="D20" s="65">
        <v>44833</v>
      </c>
      <c r="E20" s="387" t="s">
        <v>4933</v>
      </c>
      <c r="F20" s="164">
        <v>115</v>
      </c>
      <c r="G20" s="145">
        <f>AVERAGE(CPVTFC3SG0025!F16:G16)</f>
        <v>1.6288</v>
      </c>
      <c r="H20" s="100">
        <f t="shared" si="1"/>
        <v>5382.4817518248174</v>
      </c>
      <c r="I20" s="356" t="s">
        <v>315</v>
      </c>
      <c r="J20" s="891"/>
      <c r="K20" s="642"/>
      <c r="L20" s="892"/>
      <c r="M20" s="893"/>
      <c r="N20" s="894"/>
      <c r="O20" s="648"/>
      <c r="P20" s="1250"/>
      <c r="Q20" s="1259"/>
      <c r="R20" s="645"/>
      <c r="S20" s="645"/>
      <c r="T20" s="646"/>
      <c r="U20" s="1259"/>
      <c r="V20" s="4868" t="s">
        <v>1416</v>
      </c>
      <c r="W20" s="5">
        <v>1</v>
      </c>
      <c r="Y20" s="1110"/>
      <c r="Z20" s="1109"/>
      <c r="AA20" s="1111"/>
      <c r="AB20" s="1112"/>
      <c r="AC20" s="1113"/>
      <c r="AD20" s="1109"/>
    </row>
    <row r="21" spans="1:30" x14ac:dyDescent="0.25">
      <c r="A21" s="64">
        <v>16</v>
      </c>
      <c r="B21" s="437" t="s">
        <v>3276</v>
      </c>
      <c r="C21" s="296" t="s">
        <v>220</v>
      </c>
      <c r="D21" s="65">
        <v>44833</v>
      </c>
      <c r="E21" s="387" t="s">
        <v>4933</v>
      </c>
      <c r="F21" s="164">
        <v>116</v>
      </c>
      <c r="G21" s="145">
        <f>AVERAGE(CPVTFC3SG0025!H16:I16)</f>
        <v>2.7226499999999998</v>
      </c>
      <c r="H21" s="100">
        <f t="shared" si="1"/>
        <v>9374.6350364963491</v>
      </c>
      <c r="I21" s="356" t="s">
        <v>315</v>
      </c>
      <c r="J21" s="1095">
        <v>44874</v>
      </c>
      <c r="K21" s="1096" t="s">
        <v>5450</v>
      </c>
      <c r="L21" s="1097">
        <v>94</v>
      </c>
      <c r="M21" s="1098">
        <f>AVERAGE(CPVTFC3SG0049!L12:M12)</f>
        <v>0.37045</v>
      </c>
      <c r="N21" s="1099">
        <f>(M21-0.1837)/0.0141*400</f>
        <v>5297.8723404255315</v>
      </c>
      <c r="O21" s="1339" t="s">
        <v>315</v>
      </c>
      <c r="P21" s="1250"/>
      <c r="Q21" s="1259"/>
      <c r="R21" s="645"/>
      <c r="S21" s="645"/>
      <c r="T21" s="646"/>
      <c r="U21" s="1259"/>
      <c r="V21" s="4869"/>
    </row>
    <row r="22" spans="1:30" x14ac:dyDescent="0.25">
      <c r="A22" s="64">
        <v>17</v>
      </c>
      <c r="B22" s="4818" t="s">
        <v>3277</v>
      </c>
      <c r="C22" s="296" t="s">
        <v>868</v>
      </c>
      <c r="D22" s="65">
        <v>44833</v>
      </c>
      <c r="E22" s="387" t="s">
        <v>4933</v>
      </c>
      <c r="F22" s="164">
        <v>117</v>
      </c>
      <c r="G22" s="145">
        <f>AVERAGE(CPVTFC3SG0025!J16:K16)</f>
        <v>1.1588000000000001</v>
      </c>
      <c r="H22" s="100">
        <f t="shared" si="1"/>
        <v>3667.1532846715331</v>
      </c>
      <c r="I22" s="356" t="s">
        <v>315</v>
      </c>
      <c r="J22" s="902"/>
      <c r="K22" s="902"/>
      <c r="L22" s="1105"/>
      <c r="M22" s="902"/>
      <c r="N22" s="902"/>
      <c r="O22" s="902"/>
      <c r="P22" s="1250"/>
      <c r="Q22" s="1259"/>
      <c r="R22" s="645"/>
      <c r="S22" s="645"/>
      <c r="T22" s="646"/>
      <c r="U22" s="1259"/>
      <c r="V22" s="308"/>
      <c r="W22" s="5">
        <v>1</v>
      </c>
      <c r="Y22" s="1110"/>
      <c r="Z22" s="1109"/>
      <c r="AA22" s="1111"/>
      <c r="AB22" s="1112"/>
      <c r="AC22" s="1113"/>
      <c r="AD22" s="1109"/>
    </row>
    <row r="23" spans="1:30" x14ac:dyDescent="0.25">
      <c r="A23" s="64">
        <v>18</v>
      </c>
      <c r="B23" s="4820"/>
      <c r="C23" s="296" t="s">
        <v>220</v>
      </c>
      <c r="D23" s="65">
        <v>44833</v>
      </c>
      <c r="E23" s="387" t="s">
        <v>4933</v>
      </c>
      <c r="F23" s="164">
        <v>118</v>
      </c>
      <c r="G23" s="145">
        <f>AVERAGE(CPVTFC3SG0025!L16:M16)</f>
        <v>0.90250000000000008</v>
      </c>
      <c r="H23" s="100">
        <f t="shared" si="1"/>
        <v>2731.7518248175184</v>
      </c>
      <c r="I23" s="356" t="s">
        <v>315</v>
      </c>
      <c r="J23" s="902"/>
      <c r="K23" s="902"/>
      <c r="L23" s="1105"/>
      <c r="M23" s="902"/>
      <c r="N23" s="902"/>
      <c r="O23" s="902"/>
      <c r="P23" s="1250"/>
      <c r="Q23" s="1259"/>
      <c r="R23" s="645"/>
      <c r="S23" s="645"/>
      <c r="T23" s="646"/>
      <c r="U23" s="1259"/>
      <c r="V23" s="287"/>
      <c r="Y23" s="1110"/>
      <c r="Z23" s="1109"/>
      <c r="AA23" s="1111"/>
      <c r="AB23" s="1112"/>
      <c r="AC23" s="1113"/>
      <c r="AD23" s="1109"/>
    </row>
    <row r="24" spans="1:30" x14ac:dyDescent="0.25">
      <c r="A24" s="64">
        <v>19</v>
      </c>
      <c r="B24" s="437" t="s">
        <v>3278</v>
      </c>
      <c r="C24" s="296" t="s">
        <v>868</v>
      </c>
      <c r="D24" s="65">
        <v>44833</v>
      </c>
      <c r="E24" s="387" t="s">
        <v>4933</v>
      </c>
      <c r="F24" s="164">
        <v>119</v>
      </c>
      <c r="G24" s="145">
        <f>AVERAGE(CPVTFC3SG0025!N16:O16)</f>
        <v>1.6113</v>
      </c>
      <c r="H24" s="100">
        <f t="shared" si="1"/>
        <v>5318.6131386861316</v>
      </c>
      <c r="I24" s="356" t="s">
        <v>315</v>
      </c>
      <c r="J24" s="902"/>
      <c r="K24" s="902"/>
      <c r="L24" s="1105"/>
      <c r="M24" s="902"/>
      <c r="N24" s="902"/>
      <c r="O24" s="902"/>
      <c r="P24" s="1250"/>
      <c r="Q24" s="1259"/>
      <c r="R24" s="645"/>
      <c r="S24" s="645"/>
      <c r="T24" s="646"/>
      <c r="U24" s="1259"/>
      <c r="V24" s="4868" t="s">
        <v>1416</v>
      </c>
      <c r="W24" s="5">
        <v>1</v>
      </c>
      <c r="Y24" s="1110"/>
      <c r="Z24" s="1109"/>
      <c r="AA24" s="1111"/>
      <c r="AB24" s="1112"/>
      <c r="AC24" s="1113"/>
      <c r="AD24" s="1109"/>
    </row>
    <row r="25" spans="1:30" x14ac:dyDescent="0.25">
      <c r="A25" s="64">
        <v>20</v>
      </c>
      <c r="B25" s="437" t="s">
        <v>3278</v>
      </c>
      <c r="C25" s="296" t="s">
        <v>220</v>
      </c>
      <c r="D25" s="65">
        <v>44833</v>
      </c>
      <c r="E25" s="387" t="s">
        <v>4933</v>
      </c>
      <c r="F25" s="164">
        <v>120</v>
      </c>
      <c r="G25" s="145">
        <f>AVERAGE(CPVTFC3SG0025!P16:Q16)</f>
        <v>2.8390500000000003</v>
      </c>
      <c r="H25" s="100">
        <f t="shared" si="1"/>
        <v>9799.4525547445264</v>
      </c>
      <c r="I25" s="356" t="s">
        <v>315</v>
      </c>
      <c r="J25" s="1095">
        <v>44874</v>
      </c>
      <c r="K25" s="1096" t="s">
        <v>5450</v>
      </c>
      <c r="L25" s="1097">
        <v>95</v>
      </c>
      <c r="M25" s="1098">
        <f>AVERAGE(CPVTFC3SG0049!N12:O12)</f>
        <v>1.5331000000000001</v>
      </c>
      <c r="N25" s="1099">
        <f>(M25-0.1837)/0.0141*400</f>
        <v>38280.851063829796</v>
      </c>
      <c r="O25" s="1339" t="s">
        <v>315</v>
      </c>
      <c r="P25" s="1250"/>
      <c r="Q25" s="1259"/>
      <c r="R25" s="645"/>
      <c r="S25" s="645"/>
      <c r="T25" s="646"/>
      <c r="U25" s="1259"/>
      <c r="V25" s="4869"/>
    </row>
    <row r="26" spans="1:30" x14ac:dyDescent="0.25">
      <c r="A26" s="64">
        <v>21</v>
      </c>
      <c r="B26" s="437" t="s">
        <v>3279</v>
      </c>
      <c r="C26" s="296" t="s">
        <v>868</v>
      </c>
      <c r="D26" s="65">
        <v>44833</v>
      </c>
      <c r="E26" s="387" t="s">
        <v>4933</v>
      </c>
      <c r="F26" s="164">
        <v>121</v>
      </c>
      <c r="G26" s="145">
        <f>AVERAGE(CPVTFC3SG0025!R16:S16)</f>
        <v>1.7450999999999999</v>
      </c>
      <c r="H26" s="100">
        <f t="shared" si="1"/>
        <v>5806.9343065693429</v>
      </c>
      <c r="I26" s="356" t="s">
        <v>315</v>
      </c>
      <c r="J26" s="902"/>
      <c r="K26" s="902"/>
      <c r="L26" s="1105"/>
      <c r="M26" s="902"/>
      <c r="N26" s="902"/>
      <c r="O26" s="902"/>
      <c r="P26" s="694"/>
      <c r="Q26" s="694"/>
      <c r="R26" s="645"/>
      <c r="S26" s="694"/>
      <c r="T26" s="694"/>
      <c r="U26" s="694"/>
      <c r="V26" s="512"/>
      <c r="W26" s="5">
        <v>1</v>
      </c>
    </row>
    <row r="27" spans="1:30" x14ac:dyDescent="0.25">
      <c r="A27" s="64">
        <v>22</v>
      </c>
      <c r="B27" s="437" t="s">
        <v>3279</v>
      </c>
      <c r="C27" s="296" t="s">
        <v>220</v>
      </c>
      <c r="D27" s="65">
        <v>44833</v>
      </c>
      <c r="E27" s="387" t="s">
        <v>4933</v>
      </c>
      <c r="F27" s="164">
        <v>122</v>
      </c>
      <c r="G27" s="145">
        <f>AVERAGE(CPVTFC3SG0025!T16:U16)</f>
        <v>2.7847999999999997</v>
      </c>
      <c r="H27" s="100">
        <f t="shared" si="1"/>
        <v>9601.459854014598</v>
      </c>
      <c r="I27" s="356" t="s">
        <v>315</v>
      </c>
      <c r="J27" s="1095">
        <v>44874</v>
      </c>
      <c r="K27" s="1096" t="s">
        <v>5450</v>
      </c>
      <c r="L27" s="1097">
        <v>96</v>
      </c>
      <c r="M27" s="1098">
        <f>AVERAGE(CPVTFC3SG0049!P12:Q12)</f>
        <v>1.1848000000000001</v>
      </c>
      <c r="N27" s="1099">
        <f>(M27-0.1837)/0.0141*400</f>
        <v>28400.000000000007</v>
      </c>
      <c r="O27" s="1339" t="s">
        <v>315</v>
      </c>
      <c r="P27" s="694"/>
      <c r="Q27" s="694"/>
      <c r="R27" s="645"/>
      <c r="S27" s="694"/>
      <c r="T27" s="694"/>
      <c r="U27" s="694"/>
      <c r="V27" s="287"/>
    </row>
    <row r="28" spans="1:30" x14ac:dyDescent="0.25">
      <c r="A28" s="64">
        <v>23</v>
      </c>
      <c r="B28" s="437" t="s">
        <v>3280</v>
      </c>
      <c r="C28" s="296" t="s">
        <v>868</v>
      </c>
      <c r="D28" s="65">
        <v>44833</v>
      </c>
      <c r="E28" s="387" t="s">
        <v>4933</v>
      </c>
      <c r="F28" s="164">
        <v>123</v>
      </c>
      <c r="G28" s="145">
        <f>AVERAGE(CPVTFC3SG0025!V16:W16)</f>
        <v>0.77295000000000003</v>
      </c>
      <c r="H28" s="100">
        <f t="shared" si="1"/>
        <v>2258.9416058394158</v>
      </c>
      <c r="I28" s="356" t="s">
        <v>315</v>
      </c>
      <c r="J28" s="891"/>
      <c r="K28" s="642"/>
      <c r="L28" s="892"/>
      <c r="M28" s="893"/>
      <c r="N28" s="894"/>
      <c r="O28" s="648"/>
      <c r="P28" s="694"/>
      <c r="Q28" s="694"/>
      <c r="R28" s="645"/>
      <c r="S28" s="694"/>
      <c r="T28" s="694"/>
      <c r="U28" s="694"/>
      <c r="V28" s="4868" t="s">
        <v>1416</v>
      </c>
      <c r="W28" s="5">
        <v>1</v>
      </c>
    </row>
    <row r="29" spans="1:30" x14ac:dyDescent="0.25">
      <c r="A29" s="64">
        <v>24</v>
      </c>
      <c r="B29" s="437" t="s">
        <v>3280</v>
      </c>
      <c r="C29" s="296" t="s">
        <v>220</v>
      </c>
      <c r="D29" s="65">
        <v>44833</v>
      </c>
      <c r="E29" s="387" t="s">
        <v>4933</v>
      </c>
      <c r="F29" s="164">
        <v>124</v>
      </c>
      <c r="G29" s="145">
        <f>AVERAGE(CPVTFC3SG0025!X16:Y16)</f>
        <v>2.5924499999999999</v>
      </c>
      <c r="H29" s="100">
        <f t="shared" si="1"/>
        <v>8899.4525547445246</v>
      </c>
      <c r="I29" s="356" t="s">
        <v>315</v>
      </c>
      <c r="J29" s="1090">
        <v>44874</v>
      </c>
      <c r="K29" s="1091" t="s">
        <v>5450</v>
      </c>
      <c r="L29" s="1092">
        <v>97</v>
      </c>
      <c r="M29" s="1093">
        <f>AVERAGE(CPVTFC3SG0049!R12:S12)</f>
        <v>0.37485000000000002</v>
      </c>
      <c r="N29" s="1094">
        <f>(M29-0.1837)/0.0141*400</f>
        <v>5422.6950354609935</v>
      </c>
      <c r="O29" s="1340" t="s">
        <v>315</v>
      </c>
      <c r="P29" s="694"/>
      <c r="Q29" s="694"/>
      <c r="R29" s="645"/>
      <c r="S29" s="694"/>
      <c r="T29" s="694"/>
      <c r="U29" s="694"/>
      <c r="V29" s="4869"/>
    </row>
    <row r="30" spans="1:30" x14ac:dyDescent="0.25">
      <c r="A30" s="64">
        <v>25</v>
      </c>
      <c r="B30" s="437" t="s">
        <v>3281</v>
      </c>
      <c r="C30" s="296" t="s">
        <v>868</v>
      </c>
      <c r="D30" s="65">
        <v>44833</v>
      </c>
      <c r="E30" s="387" t="s">
        <v>4933</v>
      </c>
      <c r="F30" s="164">
        <v>125</v>
      </c>
      <c r="G30" s="145">
        <f>AVERAGE(CPVTFC3SG0025!B18:C18)</f>
        <v>1.2400500000000001</v>
      </c>
      <c r="H30" s="100">
        <f t="shared" si="1"/>
        <v>3963.6861313868621</v>
      </c>
      <c r="I30" s="356" t="s">
        <v>315</v>
      </c>
      <c r="J30" s="878"/>
      <c r="K30" s="878"/>
      <c r="L30" s="877"/>
      <c r="M30" s="642"/>
      <c r="N30" s="642"/>
      <c r="O30" s="648"/>
      <c r="P30" s="694"/>
      <c r="Q30" s="694"/>
      <c r="R30" s="645"/>
      <c r="S30" s="694"/>
      <c r="T30" s="694"/>
      <c r="U30" s="694"/>
      <c r="V30" s="4868" t="s">
        <v>1416</v>
      </c>
      <c r="W30" s="5">
        <v>1</v>
      </c>
    </row>
    <row r="31" spans="1:30" x14ac:dyDescent="0.25">
      <c r="A31" s="64">
        <v>26</v>
      </c>
      <c r="B31" s="437" t="s">
        <v>3281</v>
      </c>
      <c r="C31" s="296" t="s">
        <v>220</v>
      </c>
      <c r="D31" s="65">
        <v>44833</v>
      </c>
      <c r="E31" s="387" t="s">
        <v>4933</v>
      </c>
      <c r="F31" s="164">
        <v>126</v>
      </c>
      <c r="G31" s="145">
        <f>AVERAGE(CPVTFC3SG0025!D18:E18)</f>
        <v>2.8968499999999997</v>
      </c>
      <c r="H31" s="100">
        <f t="shared" si="1"/>
        <v>10010.401459854013</v>
      </c>
      <c r="I31" s="356" t="s">
        <v>315</v>
      </c>
      <c r="J31" s="1095">
        <v>44874</v>
      </c>
      <c r="K31" s="1096" t="s">
        <v>5450</v>
      </c>
      <c r="L31" s="1097">
        <v>98</v>
      </c>
      <c r="M31" s="1098">
        <f>AVERAGE(CPVTFC3SG0049!T12:U12)</f>
        <v>0.87119999999999997</v>
      </c>
      <c r="N31" s="1099">
        <f>(M31-0.1837)/0.0141*400</f>
        <v>19503.546099290783</v>
      </c>
      <c r="O31" s="1339" t="s">
        <v>315</v>
      </c>
      <c r="P31" s="1250"/>
      <c r="Q31" s="1259"/>
      <c r="R31" s="645"/>
      <c r="S31" s="645"/>
      <c r="T31" s="646"/>
      <c r="U31" s="1259"/>
      <c r="V31" s="4869"/>
    </row>
    <row r="32" spans="1:30" x14ac:dyDescent="0.25">
      <c r="A32" s="64">
        <v>27</v>
      </c>
      <c r="B32" s="437" t="s">
        <v>3282</v>
      </c>
      <c r="C32" s="296" t="s">
        <v>868</v>
      </c>
      <c r="D32" s="65">
        <v>44833</v>
      </c>
      <c r="E32" s="387" t="s">
        <v>4933</v>
      </c>
      <c r="F32" s="164">
        <v>127</v>
      </c>
      <c r="G32" s="145">
        <f>AVERAGE(CPVTFC3SG0025!F18:G18)</f>
        <v>0.90939999999999999</v>
      </c>
      <c r="H32" s="100">
        <f t="shared" si="1"/>
        <v>2756.9343065693429</v>
      </c>
      <c r="I32" s="356" t="s">
        <v>315</v>
      </c>
      <c r="J32" s="875"/>
      <c r="K32" s="900"/>
      <c r="L32" s="877"/>
      <c r="M32" s="645"/>
      <c r="N32" s="646"/>
      <c r="O32" s="648"/>
      <c r="P32" s="1250"/>
      <c r="Q32" s="1259"/>
      <c r="R32" s="645"/>
      <c r="S32" s="645"/>
      <c r="T32" s="646"/>
      <c r="U32" s="1259"/>
      <c r="V32" s="4868" t="s">
        <v>1416</v>
      </c>
      <c r="W32" s="5">
        <v>1</v>
      </c>
    </row>
    <row r="33" spans="1:30" x14ac:dyDescent="0.25">
      <c r="A33" s="64">
        <v>28</v>
      </c>
      <c r="B33" s="437" t="s">
        <v>3282</v>
      </c>
      <c r="C33" s="296" t="s">
        <v>220</v>
      </c>
      <c r="D33" s="65">
        <v>44833</v>
      </c>
      <c r="E33" s="387" t="s">
        <v>4933</v>
      </c>
      <c r="F33" s="164">
        <v>128</v>
      </c>
      <c r="G33" s="145">
        <f>AVERAGE(CPVTFC3SG0025!H18:I18)</f>
        <v>2.9474499999999999</v>
      </c>
      <c r="H33" s="100">
        <f t="shared" si="1"/>
        <v>10195.072992700731</v>
      </c>
      <c r="I33" s="356" t="s">
        <v>315</v>
      </c>
      <c r="J33" s="1095">
        <v>44874</v>
      </c>
      <c r="K33" s="1096" t="s">
        <v>5450</v>
      </c>
      <c r="L33" s="1097">
        <v>99</v>
      </c>
      <c r="M33" s="1098">
        <f>AVERAGE(CPVTFC3SG0049!V12:W12)</f>
        <v>2.37575</v>
      </c>
      <c r="N33" s="1099">
        <f>(M33-0.1837)/0.0141*400</f>
        <v>62185.815602836883</v>
      </c>
      <c r="O33" s="1339" t="s">
        <v>315</v>
      </c>
      <c r="P33" s="1250"/>
      <c r="Q33" s="1259"/>
      <c r="R33" s="645"/>
      <c r="S33" s="645"/>
      <c r="T33" s="646"/>
      <c r="U33" s="1259"/>
      <c r="V33" s="4869"/>
    </row>
    <row r="34" spans="1:30" x14ac:dyDescent="0.25">
      <c r="A34" s="64">
        <v>29</v>
      </c>
      <c r="B34" s="437" t="s">
        <v>3283</v>
      </c>
      <c r="C34" s="296" t="s">
        <v>868</v>
      </c>
      <c r="D34" s="65">
        <v>44833</v>
      </c>
      <c r="E34" s="387" t="s">
        <v>4933</v>
      </c>
      <c r="F34" s="164">
        <v>129</v>
      </c>
      <c r="G34" s="145">
        <f>AVERAGE(CPVTFC3SG0025!J18:K18)</f>
        <v>1.86805</v>
      </c>
      <c r="H34" s="100">
        <f t="shared" si="1"/>
        <v>6255.6569343065694</v>
      </c>
      <c r="I34" s="356" t="s">
        <v>315</v>
      </c>
      <c r="J34" s="875"/>
      <c r="K34" s="900"/>
      <c r="L34" s="877"/>
      <c r="M34" s="645"/>
      <c r="N34" s="646"/>
      <c r="O34" s="648"/>
      <c r="P34" s="1250"/>
      <c r="Q34" s="900"/>
      <c r="R34" s="645"/>
      <c r="S34" s="645"/>
      <c r="T34" s="646"/>
      <c r="U34" s="900"/>
      <c r="V34" s="286"/>
      <c r="W34" s="5">
        <v>1</v>
      </c>
    </row>
    <row r="35" spans="1:30" x14ac:dyDescent="0.25">
      <c r="A35" s="64">
        <v>30</v>
      </c>
      <c r="B35" s="437" t="s">
        <v>3283</v>
      </c>
      <c r="C35" s="296" t="s">
        <v>220</v>
      </c>
      <c r="D35" s="65">
        <v>44833</v>
      </c>
      <c r="E35" s="387" t="s">
        <v>4933</v>
      </c>
      <c r="F35" s="164">
        <v>130</v>
      </c>
      <c r="G35" s="145">
        <f>AVERAGE(CPVTFC3SG0025!L18:M18)</f>
        <v>2.8658000000000001</v>
      </c>
      <c r="H35" s="100">
        <f t="shared" si="1"/>
        <v>9897.080291970804</v>
      </c>
      <c r="I35" s="356" t="s">
        <v>315</v>
      </c>
      <c r="J35" s="1095">
        <v>44874</v>
      </c>
      <c r="K35" s="1096" t="s">
        <v>5450</v>
      </c>
      <c r="L35" s="1097">
        <v>100</v>
      </c>
      <c r="M35" s="1098">
        <f>AVERAGE(CPVTFC3SG0049!X12:Y12)</f>
        <v>0.59084999999999999</v>
      </c>
      <c r="N35" s="1099">
        <f>(M35-0.1837)/0.0141*400</f>
        <v>11550.354609929078</v>
      </c>
      <c r="O35" s="1339" t="s">
        <v>315</v>
      </c>
      <c r="P35" s="1250"/>
      <c r="Q35" s="1259"/>
      <c r="R35" s="645"/>
      <c r="S35" s="645"/>
      <c r="T35" s="646"/>
      <c r="U35" s="1259"/>
      <c r="V35" s="287"/>
    </row>
    <row r="36" spans="1:30" x14ac:dyDescent="0.25">
      <c r="A36" s="64">
        <v>31</v>
      </c>
      <c r="B36" s="437" t="s">
        <v>3284</v>
      </c>
      <c r="C36" s="296" t="s">
        <v>868</v>
      </c>
      <c r="D36" s="65">
        <v>44833</v>
      </c>
      <c r="E36" s="387" t="s">
        <v>4933</v>
      </c>
      <c r="F36" s="164">
        <v>131</v>
      </c>
      <c r="G36" s="145">
        <f>AVERAGE(CPVTFC3SG0025!N18:O18)</f>
        <v>1.0922000000000001</v>
      </c>
      <c r="H36" s="100">
        <f t="shared" si="1"/>
        <v>3424.087591240876</v>
      </c>
      <c r="I36" s="356" t="s">
        <v>315</v>
      </c>
      <c r="J36" s="875"/>
      <c r="K36" s="900"/>
      <c r="L36" s="877"/>
      <c r="M36" s="645"/>
      <c r="N36" s="646"/>
      <c r="O36" s="648"/>
      <c r="P36" s="1250"/>
      <c r="Q36" s="900"/>
      <c r="R36" s="645"/>
      <c r="S36" s="645"/>
      <c r="T36" s="646"/>
      <c r="U36" s="900"/>
      <c r="V36" s="4868" t="s">
        <v>1416</v>
      </c>
      <c r="W36" s="5">
        <v>1</v>
      </c>
      <c r="Y36" s="1107"/>
      <c r="Z36" s="1108"/>
      <c r="AA36" s="1089"/>
      <c r="AB36" s="23"/>
      <c r="AC36" s="12"/>
      <c r="AD36" s="1109"/>
    </row>
    <row r="37" spans="1:30" x14ac:dyDescent="0.25">
      <c r="A37" s="64">
        <v>32</v>
      </c>
      <c r="B37" s="437" t="s">
        <v>3284</v>
      </c>
      <c r="C37" s="296" t="s">
        <v>220</v>
      </c>
      <c r="D37" s="65">
        <v>44833</v>
      </c>
      <c r="E37" s="387" t="s">
        <v>4933</v>
      </c>
      <c r="F37" s="164">
        <v>132</v>
      </c>
      <c r="G37" s="145">
        <f>AVERAGE(CPVTFC3SG0025!P18:Q18)</f>
        <v>2.9156</v>
      </c>
      <c r="H37" s="100">
        <f t="shared" si="1"/>
        <v>10078.83211678832</v>
      </c>
      <c r="I37" s="356" t="s">
        <v>315</v>
      </c>
      <c r="J37" s="1095">
        <v>44874</v>
      </c>
      <c r="K37" s="1096" t="s">
        <v>5450</v>
      </c>
      <c r="L37" s="1097">
        <v>101</v>
      </c>
      <c r="M37" s="1098">
        <f>AVERAGE(CPVTFC3SG0049!B14:C14)</f>
        <v>0.95565</v>
      </c>
      <c r="N37" s="1099">
        <f>(M37-0.1837)/0.0141*400</f>
        <v>21899.290780141844</v>
      </c>
      <c r="O37" s="1339" t="s">
        <v>315</v>
      </c>
      <c r="P37" s="694"/>
      <c r="Q37" s="694"/>
      <c r="R37" s="645"/>
      <c r="S37" s="694"/>
      <c r="T37" s="694"/>
      <c r="U37" s="694"/>
      <c r="V37" s="4869"/>
    </row>
    <row r="38" spans="1:30" x14ac:dyDescent="0.25">
      <c r="A38" s="64">
        <v>33</v>
      </c>
      <c r="B38" s="4818" t="s">
        <v>3285</v>
      </c>
      <c r="C38" s="296" t="s">
        <v>868</v>
      </c>
      <c r="D38" s="65">
        <v>44833</v>
      </c>
      <c r="E38" s="387" t="s">
        <v>4933</v>
      </c>
      <c r="F38" s="164">
        <v>133</v>
      </c>
      <c r="G38" s="145">
        <f>AVERAGE(CPVTFC3SG0025!R18:S18)</f>
        <v>2.71705</v>
      </c>
      <c r="H38" s="100">
        <f t="shared" si="1"/>
        <v>9354.1970802919714</v>
      </c>
      <c r="I38" s="356" t="s">
        <v>315</v>
      </c>
      <c r="J38" s="1090">
        <v>44874</v>
      </c>
      <c r="K38" s="1091" t="s">
        <v>5450</v>
      </c>
      <c r="L38" s="1092">
        <v>102</v>
      </c>
      <c r="M38" s="1093">
        <f>AVERAGE(CPVTFC3SG0049!D14:E14)</f>
        <v>0.37209999999999999</v>
      </c>
      <c r="N38" s="1094">
        <f>(M38-0.1837)/0.0141*400</f>
        <v>5344.6808510638293</v>
      </c>
      <c r="O38" s="1340" t="s">
        <v>315</v>
      </c>
      <c r="P38" s="1250"/>
      <c r="Q38" s="1259"/>
      <c r="R38" s="645"/>
      <c r="S38" s="645"/>
      <c r="T38" s="646"/>
      <c r="U38" s="1259"/>
      <c r="V38" s="1342"/>
      <c r="W38" s="5">
        <v>1</v>
      </c>
    </row>
    <row r="39" spans="1:30" x14ac:dyDescent="0.25">
      <c r="A39" s="64">
        <v>34</v>
      </c>
      <c r="B39" s="4820"/>
      <c r="C39" s="296" t="s">
        <v>220</v>
      </c>
      <c r="D39" s="65">
        <v>44833</v>
      </c>
      <c r="E39" s="387" t="s">
        <v>4933</v>
      </c>
      <c r="F39" s="164">
        <v>134</v>
      </c>
      <c r="G39" s="145">
        <f>AVERAGE(CPVTFC3SG0025!T18:U18)</f>
        <v>2.5769500000000001</v>
      </c>
      <c r="H39" s="100">
        <f t="shared" si="1"/>
        <v>8842.8832116788326</v>
      </c>
      <c r="I39" s="356" t="s">
        <v>315</v>
      </c>
      <c r="J39" s="1090">
        <v>44874</v>
      </c>
      <c r="K39" s="1091" t="s">
        <v>5450</v>
      </c>
      <c r="L39" s="1092">
        <v>103</v>
      </c>
      <c r="M39" s="1093">
        <f>AVERAGE(CPVTFC3SG0049!F14:G14)</f>
        <v>0.3569</v>
      </c>
      <c r="N39" s="1094">
        <f>(M39-0.1837)/0.0141*400</f>
        <v>4913.4751773049647</v>
      </c>
      <c r="O39" s="1340" t="s">
        <v>315</v>
      </c>
      <c r="P39" s="1250"/>
      <c r="Q39" s="1259"/>
      <c r="R39" s="645"/>
      <c r="S39" s="645"/>
      <c r="T39" s="646"/>
      <c r="U39" s="1259"/>
      <c r="V39" s="1343"/>
    </row>
    <row r="40" spans="1:30" x14ac:dyDescent="0.25">
      <c r="A40" s="64">
        <v>35</v>
      </c>
      <c r="B40" s="4818" t="s">
        <v>3286</v>
      </c>
      <c r="C40" s="296" t="s">
        <v>868</v>
      </c>
      <c r="D40" s="65">
        <v>44833</v>
      </c>
      <c r="E40" s="387" t="s">
        <v>4933</v>
      </c>
      <c r="F40" s="164">
        <v>135</v>
      </c>
      <c r="G40" s="145">
        <f>AVERAGE(CPVTFC3SG0025!V18:W18)</f>
        <v>2.1269499999999999</v>
      </c>
      <c r="H40" s="100">
        <f t="shared" si="1"/>
        <v>7200.5474452554736</v>
      </c>
      <c r="I40" s="356" t="s">
        <v>315</v>
      </c>
      <c r="J40" s="902"/>
      <c r="K40" s="902"/>
      <c r="L40" s="1105"/>
      <c r="M40" s="902"/>
      <c r="N40" s="902"/>
      <c r="O40" s="902"/>
      <c r="P40" s="1250"/>
      <c r="Q40" s="900"/>
      <c r="R40" s="645"/>
      <c r="S40" s="645"/>
      <c r="T40" s="646"/>
      <c r="U40" s="900"/>
      <c r="W40" s="5">
        <v>1</v>
      </c>
      <c r="Y40" s="1110"/>
      <c r="Z40" s="1109"/>
      <c r="AA40" s="1111"/>
      <c r="AB40" s="1112"/>
      <c r="AC40" s="1113"/>
      <c r="AD40" s="1109"/>
    </row>
    <row r="41" spans="1:30" x14ac:dyDescent="0.25">
      <c r="A41" s="64">
        <v>36</v>
      </c>
      <c r="B41" s="4820"/>
      <c r="C41" s="296" t="s">
        <v>220</v>
      </c>
      <c r="D41" s="65">
        <v>44833</v>
      </c>
      <c r="E41" s="387" t="s">
        <v>4933</v>
      </c>
      <c r="F41" s="164">
        <v>136</v>
      </c>
      <c r="G41" s="145">
        <f>AVERAGE(CPVTFC3SG0025!X18:Y18)</f>
        <v>1.4221999999999999</v>
      </c>
      <c r="H41" s="100">
        <f t="shared" si="1"/>
        <v>4628.4671532846714</v>
      </c>
      <c r="I41" s="356" t="s">
        <v>315</v>
      </c>
      <c r="J41" s="902"/>
      <c r="K41" s="902"/>
      <c r="L41" s="1105"/>
      <c r="M41" s="902"/>
      <c r="N41" s="902"/>
      <c r="O41" s="902"/>
      <c r="P41" s="1250"/>
      <c r="Q41" s="900"/>
      <c r="R41" s="645"/>
      <c r="S41" s="645"/>
      <c r="T41" s="646"/>
      <c r="U41" s="900"/>
      <c r="Y41" s="1110"/>
      <c r="Z41" s="1109"/>
      <c r="AA41" s="1111"/>
      <c r="AB41" s="1112"/>
      <c r="AC41" s="1113"/>
      <c r="AD41" s="1109"/>
    </row>
    <row r="42" spans="1:30" x14ac:dyDescent="0.25">
      <c r="A42" s="64">
        <v>37</v>
      </c>
      <c r="B42" s="4818" t="s">
        <v>3287</v>
      </c>
      <c r="C42" s="296" t="s">
        <v>868</v>
      </c>
      <c r="D42" s="65">
        <v>44833</v>
      </c>
      <c r="E42" s="387" t="s">
        <v>4933</v>
      </c>
      <c r="F42" s="164">
        <v>137</v>
      </c>
      <c r="G42" s="145">
        <f>AVERAGE(CPVTFC3SG0025!B20:C20)</f>
        <v>2.9560500000000003</v>
      </c>
      <c r="H42" s="100">
        <f t="shared" si="1"/>
        <v>10226.4598540146</v>
      </c>
      <c r="I42" s="356" t="s">
        <v>315</v>
      </c>
      <c r="J42" s="1095">
        <v>44874</v>
      </c>
      <c r="K42" s="1096" t="s">
        <v>5450</v>
      </c>
      <c r="L42" s="1097">
        <v>104</v>
      </c>
      <c r="M42" s="1098">
        <f>AVERAGE(CPVTFC3SG0049!H14:I14)</f>
        <v>2.907</v>
      </c>
      <c r="N42" s="1099">
        <f>(M42-0.1837)/0.0141*400</f>
        <v>77256.737588652482</v>
      </c>
      <c r="O42" s="1339" t="s">
        <v>315</v>
      </c>
      <c r="P42" s="694"/>
      <c r="Q42" s="694"/>
      <c r="R42" s="645"/>
      <c r="S42" s="694"/>
      <c r="T42" s="694"/>
      <c r="U42" s="694"/>
      <c r="V42" s="286"/>
      <c r="W42" s="5">
        <v>1</v>
      </c>
    </row>
    <row r="43" spans="1:30" x14ac:dyDescent="0.25">
      <c r="A43" s="64">
        <v>38</v>
      </c>
      <c r="B43" s="4820"/>
      <c r="C43" s="296" t="s">
        <v>220</v>
      </c>
      <c r="D43" s="65">
        <v>44833</v>
      </c>
      <c r="E43" s="387" t="s">
        <v>4933</v>
      </c>
      <c r="F43" s="164">
        <v>138</v>
      </c>
      <c r="G43" s="145">
        <f>AVERAGE(CPVTFC3SG0025!D20:E20)</f>
        <v>2.9343500000000002</v>
      </c>
      <c r="H43" s="100">
        <f t="shared" si="1"/>
        <v>10147.262773722628</v>
      </c>
      <c r="I43" s="356" t="s">
        <v>315</v>
      </c>
      <c r="J43" s="1095">
        <v>44874</v>
      </c>
      <c r="K43" s="1096" t="s">
        <v>5450</v>
      </c>
      <c r="L43" s="1097">
        <v>105</v>
      </c>
      <c r="M43" s="1098">
        <f>AVERAGE(CPVTFC3SG0049!J14:K14)</f>
        <v>2.9108499999999999</v>
      </c>
      <c r="N43" s="1099">
        <f>(M43-0.1837)/0.0141*400</f>
        <v>77365.957446808505</v>
      </c>
      <c r="O43" s="1339" t="s">
        <v>315</v>
      </c>
      <c r="P43" s="694"/>
      <c r="Q43" s="694"/>
      <c r="R43" s="645"/>
      <c r="S43" s="694"/>
      <c r="T43" s="694"/>
      <c r="U43" s="694"/>
      <c r="V43" s="287"/>
    </row>
    <row r="44" spans="1:30" x14ac:dyDescent="0.25">
      <c r="A44" s="64">
        <v>39</v>
      </c>
      <c r="B44" s="4818" t="s">
        <v>3288</v>
      </c>
      <c r="C44" s="296" t="s">
        <v>868</v>
      </c>
      <c r="D44" s="65">
        <v>44833</v>
      </c>
      <c r="E44" s="387" t="s">
        <v>4933</v>
      </c>
      <c r="F44" s="164">
        <v>139</v>
      </c>
      <c r="G44" s="145">
        <f>AVERAGE(CPVTFC3SG0025!F20:G20)</f>
        <v>2.9416000000000002</v>
      </c>
      <c r="H44" s="100">
        <f t="shared" si="1"/>
        <v>10173.722627737227</v>
      </c>
      <c r="I44" s="356" t="s">
        <v>315</v>
      </c>
      <c r="J44" s="1095">
        <v>44874</v>
      </c>
      <c r="K44" s="1096" t="s">
        <v>5450</v>
      </c>
      <c r="L44" s="1097">
        <v>106</v>
      </c>
      <c r="M44" s="1098">
        <f>AVERAGE(CPVTFC3SG0049!L14:M14)</f>
        <v>2.6095999999999999</v>
      </c>
      <c r="N44" s="1099">
        <f>(M44-0.1837)/0.0141*400</f>
        <v>68819.858156028378</v>
      </c>
      <c r="O44" s="1339" t="s">
        <v>315</v>
      </c>
      <c r="P44" s="694"/>
      <c r="Q44" s="694"/>
      <c r="R44" s="645"/>
      <c r="S44" s="694"/>
      <c r="T44" s="694"/>
      <c r="U44" s="694"/>
      <c r="W44" s="5">
        <v>1</v>
      </c>
    </row>
    <row r="45" spans="1:30" x14ac:dyDescent="0.25">
      <c r="A45" s="64">
        <v>40</v>
      </c>
      <c r="B45" s="4820"/>
      <c r="C45" s="296" t="s">
        <v>220</v>
      </c>
      <c r="D45" s="65">
        <v>44833</v>
      </c>
      <c r="E45" s="387" t="s">
        <v>4933</v>
      </c>
      <c r="F45" s="164">
        <v>140</v>
      </c>
      <c r="G45" s="145">
        <f>AVERAGE(CPVTFC3SG0025!H20:I20)</f>
        <v>2.9274</v>
      </c>
      <c r="H45" s="100">
        <f t="shared" si="1"/>
        <v>10121.897810218978</v>
      </c>
      <c r="I45" s="356" t="s">
        <v>315</v>
      </c>
      <c r="J45" s="1095">
        <v>44874</v>
      </c>
      <c r="K45" s="1096" t="s">
        <v>5450</v>
      </c>
      <c r="L45" s="1097">
        <v>107</v>
      </c>
      <c r="M45" s="1098">
        <f>AVERAGE(CPVTFC3SG0049!N14:O14)</f>
        <v>1.35775</v>
      </c>
      <c r="N45" s="1099">
        <f>(M45-0.1837)/0.0141*400</f>
        <v>33306.382978723406</v>
      </c>
      <c r="O45" s="1339" t="s">
        <v>315</v>
      </c>
      <c r="P45" s="1250"/>
      <c r="Q45" s="1259"/>
      <c r="R45" s="645"/>
      <c r="S45" s="645"/>
      <c r="T45" s="646"/>
      <c r="U45" s="1259"/>
    </row>
    <row r="46" spans="1:30" x14ac:dyDescent="0.25">
      <c r="A46" s="64">
        <v>41</v>
      </c>
      <c r="B46" s="437" t="s">
        <v>3289</v>
      </c>
      <c r="C46" s="296" t="s">
        <v>868</v>
      </c>
      <c r="D46" s="65">
        <v>44833</v>
      </c>
      <c r="E46" s="387" t="s">
        <v>4933</v>
      </c>
      <c r="F46" s="164">
        <v>141</v>
      </c>
      <c r="G46" s="145">
        <f>AVERAGE(CPVTFC3SG0025!J20:K20)</f>
        <v>1.12965</v>
      </c>
      <c r="H46" s="100">
        <f t="shared" si="1"/>
        <v>3560.7664233576643</v>
      </c>
      <c r="I46" s="356" t="s">
        <v>315</v>
      </c>
      <c r="J46" s="902"/>
      <c r="K46" s="902"/>
      <c r="L46" s="1105"/>
      <c r="M46" s="902"/>
      <c r="N46" s="902"/>
      <c r="O46" s="902"/>
      <c r="P46" s="694"/>
      <c r="Q46" s="694"/>
      <c r="R46" s="645"/>
      <c r="S46" s="694"/>
      <c r="T46" s="694"/>
      <c r="U46" s="694"/>
      <c r="V46" s="1342"/>
      <c r="W46" s="5">
        <v>1</v>
      </c>
    </row>
    <row r="47" spans="1:30" x14ac:dyDescent="0.25">
      <c r="A47" s="64">
        <v>42</v>
      </c>
      <c r="B47" s="437" t="s">
        <v>3289</v>
      </c>
      <c r="C47" s="296" t="s">
        <v>220</v>
      </c>
      <c r="D47" s="65">
        <v>44833</v>
      </c>
      <c r="E47" s="387" t="s">
        <v>4933</v>
      </c>
      <c r="F47" s="164">
        <v>142</v>
      </c>
      <c r="G47" s="145">
        <f>AVERAGE(CPVTFC3SG0025!L20:M20)</f>
        <v>2.7679499999999999</v>
      </c>
      <c r="H47" s="100">
        <f t="shared" si="1"/>
        <v>9539.9635036496347</v>
      </c>
      <c r="I47" s="356" t="s">
        <v>315</v>
      </c>
      <c r="J47" s="1095">
        <v>44874</v>
      </c>
      <c r="K47" s="1096" t="s">
        <v>5450</v>
      </c>
      <c r="L47" s="1097">
        <v>108</v>
      </c>
      <c r="M47" s="1098">
        <f>AVERAGE(CPVTFC3SG0049!P14:Q14)</f>
        <v>0.48375000000000001</v>
      </c>
      <c r="N47" s="1099">
        <f>(M47-0.1837)/0.0141*400</f>
        <v>8512.056737588653</v>
      </c>
      <c r="O47" s="1339" t="s">
        <v>315</v>
      </c>
      <c r="P47" s="1250"/>
      <c r="Q47" s="1259"/>
      <c r="R47" s="645"/>
      <c r="S47" s="645"/>
      <c r="T47" s="646"/>
      <c r="U47" s="1259"/>
      <c r="V47" s="1343"/>
    </row>
    <row r="48" spans="1:30" x14ac:dyDescent="0.25">
      <c r="A48" s="64">
        <v>43</v>
      </c>
      <c r="B48" s="437" t="s">
        <v>3290</v>
      </c>
      <c r="C48" s="296" t="s">
        <v>868</v>
      </c>
      <c r="D48" s="65">
        <v>44833</v>
      </c>
      <c r="E48" s="387" t="s">
        <v>4933</v>
      </c>
      <c r="F48" s="164">
        <v>143</v>
      </c>
      <c r="G48" s="145">
        <f>AVERAGE(CPVTFC3SG0025!N20:O20)</f>
        <v>1.6795</v>
      </c>
      <c r="H48" s="100">
        <f t="shared" si="1"/>
        <v>5567.5182481751826</v>
      </c>
      <c r="I48" s="356" t="s">
        <v>315</v>
      </c>
      <c r="J48" s="878"/>
      <c r="K48" s="878"/>
      <c r="L48" s="877"/>
      <c r="M48" s="642"/>
      <c r="N48" s="642"/>
      <c r="O48" s="648"/>
      <c r="P48" s="694"/>
      <c r="Q48" s="694"/>
      <c r="R48" s="645"/>
      <c r="S48" s="694"/>
      <c r="T48" s="694"/>
      <c r="U48" s="694"/>
      <c r="V48" s="4868" t="s">
        <v>1416</v>
      </c>
      <c r="W48" s="5">
        <v>1</v>
      </c>
      <c r="Y48" s="1110"/>
      <c r="Z48" s="1109"/>
      <c r="AA48" s="1111"/>
      <c r="AB48" s="1112"/>
      <c r="AC48" s="1113"/>
      <c r="AD48" s="1109"/>
    </row>
    <row r="49" spans="1:30" x14ac:dyDescent="0.25">
      <c r="A49" s="64">
        <v>44</v>
      </c>
      <c r="B49" s="437" t="s">
        <v>3290</v>
      </c>
      <c r="C49" s="296" t="s">
        <v>220</v>
      </c>
      <c r="D49" s="65">
        <v>44833</v>
      </c>
      <c r="E49" s="387" t="s">
        <v>4933</v>
      </c>
      <c r="F49" s="164">
        <v>144</v>
      </c>
      <c r="G49" s="145">
        <f>AVERAGE(CPVTFC3SG0025!P20:Q20)</f>
        <v>2.8989500000000001</v>
      </c>
      <c r="H49" s="100">
        <f t="shared" si="1"/>
        <v>10018.065693430657</v>
      </c>
      <c r="I49" s="356" t="s">
        <v>315</v>
      </c>
      <c r="J49" s="1095">
        <v>44874</v>
      </c>
      <c r="K49" s="1096" t="s">
        <v>5450</v>
      </c>
      <c r="L49" s="1097">
        <v>109</v>
      </c>
      <c r="M49" s="1098">
        <f>AVERAGE(CPVTFC3SG0049!R14:S14)</f>
        <v>2.8254000000000001</v>
      </c>
      <c r="N49" s="1099">
        <f>(M49-0.1837)/0.0141*400</f>
        <v>74941.843971631213</v>
      </c>
      <c r="O49" s="1339" t="s">
        <v>315</v>
      </c>
      <c r="P49" s="694"/>
      <c r="Q49" s="694"/>
      <c r="R49" s="645"/>
      <c r="S49" s="694"/>
      <c r="T49" s="694"/>
      <c r="U49" s="694"/>
      <c r="V49" s="4869"/>
    </row>
    <row r="50" spans="1:30" x14ac:dyDescent="0.25">
      <c r="A50" s="6">
        <v>45</v>
      </c>
      <c r="B50" s="4822" t="s">
        <v>3291</v>
      </c>
      <c r="C50" s="271" t="s">
        <v>868</v>
      </c>
      <c r="D50" s="18">
        <v>44833</v>
      </c>
      <c r="E50" s="380" t="s">
        <v>4933</v>
      </c>
      <c r="F50" s="102">
        <v>145</v>
      </c>
      <c r="G50" s="275">
        <f>AVERAGE(CPVTFC3SG0025!R20:S20)</f>
        <v>0.47760000000000002</v>
      </c>
      <c r="H50" s="343">
        <f t="shared" si="1"/>
        <v>1181.0218978102191</v>
      </c>
      <c r="I50" s="350" t="s">
        <v>865</v>
      </c>
      <c r="J50" s="902"/>
      <c r="K50" s="902"/>
      <c r="L50" s="1105"/>
      <c r="M50" s="902"/>
      <c r="N50" s="902"/>
      <c r="O50" s="902"/>
      <c r="P50" s="694"/>
      <c r="Q50" s="694"/>
      <c r="R50" s="645"/>
      <c r="S50" s="694"/>
      <c r="T50" s="694"/>
      <c r="U50" s="694"/>
      <c r="V50" s="4868" t="s">
        <v>1416</v>
      </c>
      <c r="Y50" s="1110"/>
      <c r="Z50" s="1109"/>
      <c r="AA50" s="1111"/>
      <c r="AB50" s="1112"/>
      <c r="AC50" s="1113"/>
      <c r="AD50" s="1109"/>
    </row>
    <row r="51" spans="1:30" x14ac:dyDescent="0.25">
      <c r="A51" s="9">
        <v>46</v>
      </c>
      <c r="B51" s="4819"/>
      <c r="C51" s="288" t="s">
        <v>220</v>
      </c>
      <c r="D51" s="19">
        <v>44833</v>
      </c>
      <c r="E51" s="384" t="s">
        <v>4933</v>
      </c>
      <c r="F51" s="103">
        <v>146</v>
      </c>
      <c r="G51" s="276">
        <f>AVERAGE(CPVTFC3SG0025!T20:U20)</f>
        <v>2.8893500000000003</v>
      </c>
      <c r="H51" s="344">
        <f t="shared" si="1"/>
        <v>9983.0291970802937</v>
      </c>
      <c r="I51" s="355" t="s">
        <v>315</v>
      </c>
      <c r="J51" s="902"/>
      <c r="K51" s="902"/>
      <c r="L51" s="1105"/>
      <c r="M51" s="902"/>
      <c r="N51" s="902"/>
      <c r="O51" s="902"/>
      <c r="P51" s="694"/>
      <c r="Q51" s="694"/>
      <c r="R51" s="645"/>
      <c r="S51" s="694"/>
      <c r="T51" s="694"/>
      <c r="U51" s="694"/>
      <c r="V51" s="4869"/>
      <c r="Y51" s="1110"/>
      <c r="Z51" s="1109"/>
      <c r="AA51" s="1111"/>
      <c r="AB51" s="1112"/>
      <c r="AC51" s="1113"/>
      <c r="AD51" s="1109"/>
    </row>
    <row r="52" spans="1:30" x14ac:dyDescent="0.25">
      <c r="A52" s="64">
        <v>47</v>
      </c>
      <c r="B52" s="437" t="s">
        <v>3292</v>
      </c>
      <c r="C52" s="296" t="s">
        <v>868</v>
      </c>
      <c r="D52" s="65">
        <v>44833</v>
      </c>
      <c r="E52" s="387" t="s">
        <v>4933</v>
      </c>
      <c r="F52" s="164">
        <v>147</v>
      </c>
      <c r="G52" s="145">
        <f>AVERAGE(CPVTFC3SG0025!V20:W20)</f>
        <v>1.0445</v>
      </c>
      <c r="H52" s="100">
        <f t="shared" si="1"/>
        <v>3250</v>
      </c>
      <c r="I52" s="356" t="s">
        <v>315</v>
      </c>
      <c r="J52" s="902"/>
      <c r="K52" s="902"/>
      <c r="L52" s="1105"/>
      <c r="M52" s="902"/>
      <c r="N52" s="902"/>
      <c r="O52" s="902"/>
      <c r="P52" s="694"/>
      <c r="Q52" s="694"/>
      <c r="R52" s="645"/>
      <c r="S52" s="694"/>
      <c r="T52" s="694"/>
      <c r="U52" s="694"/>
      <c r="V52" s="4868" t="s">
        <v>1416</v>
      </c>
      <c r="W52" s="5">
        <v>1</v>
      </c>
      <c r="Y52" s="1110"/>
      <c r="Z52" s="1109"/>
      <c r="AA52" s="1111"/>
      <c r="AB52" s="1112"/>
      <c r="AC52" s="1113"/>
      <c r="AD52" s="1109"/>
    </row>
    <row r="53" spans="1:30" x14ac:dyDescent="0.25">
      <c r="A53" s="64">
        <v>48</v>
      </c>
      <c r="B53" s="437" t="s">
        <v>3292</v>
      </c>
      <c r="C53" s="296" t="s">
        <v>220</v>
      </c>
      <c r="D53" s="65">
        <v>44833</v>
      </c>
      <c r="E53" s="387" t="s">
        <v>4933</v>
      </c>
      <c r="F53" s="164">
        <v>148</v>
      </c>
      <c r="G53" s="145">
        <f>AVERAGE(CPVTFC3SG0025!X20:Y20)</f>
        <v>2.8656499999999996</v>
      </c>
      <c r="H53" s="100">
        <f t="shared" si="1"/>
        <v>9896.5328467153267</v>
      </c>
      <c r="I53" s="356" t="s">
        <v>315</v>
      </c>
      <c r="J53" s="1095">
        <v>44874</v>
      </c>
      <c r="K53" s="1096" t="s">
        <v>5450</v>
      </c>
      <c r="L53" s="1097">
        <v>110</v>
      </c>
      <c r="M53" s="1098">
        <f>AVERAGE(CPVTFC3SG0049!T14:U14)</f>
        <v>0.75940000000000007</v>
      </c>
      <c r="N53" s="1099">
        <f>(M53-0.1837)/0.0141*400</f>
        <v>16331.914893617026</v>
      </c>
      <c r="O53" s="1339" t="s">
        <v>315</v>
      </c>
      <c r="P53" s="694"/>
      <c r="Q53" s="694"/>
      <c r="R53" s="645"/>
      <c r="S53" s="694"/>
      <c r="T53" s="694"/>
      <c r="U53" s="694"/>
      <c r="V53" s="4869"/>
    </row>
    <row r="54" spans="1:30" x14ac:dyDescent="0.25">
      <c r="A54" s="64">
        <v>49</v>
      </c>
      <c r="B54" s="437" t="s">
        <v>3293</v>
      </c>
      <c r="C54" s="296" t="s">
        <v>868</v>
      </c>
      <c r="D54" s="65">
        <v>44833</v>
      </c>
      <c r="E54" s="387" t="s">
        <v>4933</v>
      </c>
      <c r="F54" s="164">
        <v>149</v>
      </c>
      <c r="G54" s="145">
        <f>AVERAGE(CPVTFC3SG0025!B22:C22)</f>
        <v>1.4754499999999999</v>
      </c>
      <c r="H54" s="100">
        <f t="shared" si="1"/>
        <v>4822.8102189781021</v>
      </c>
      <c r="I54" s="356" t="s">
        <v>315</v>
      </c>
      <c r="J54" s="902"/>
      <c r="K54" s="902"/>
      <c r="L54" s="1105"/>
      <c r="M54" s="902"/>
      <c r="N54" s="902"/>
      <c r="O54" s="902"/>
      <c r="P54" s="694"/>
      <c r="Q54" s="694"/>
      <c r="R54" s="645"/>
      <c r="S54" s="694"/>
      <c r="T54" s="694"/>
      <c r="U54" s="694"/>
      <c r="V54" s="286"/>
      <c r="W54" s="5">
        <v>1</v>
      </c>
    </row>
    <row r="55" spans="1:30" x14ac:dyDescent="0.25">
      <c r="A55" s="64">
        <v>50</v>
      </c>
      <c r="B55" s="437" t="s">
        <v>3293</v>
      </c>
      <c r="C55" s="296" t="s">
        <v>220</v>
      </c>
      <c r="D55" s="65">
        <v>44833</v>
      </c>
      <c r="E55" s="387" t="s">
        <v>4933</v>
      </c>
      <c r="F55" s="164">
        <v>150</v>
      </c>
      <c r="G55" s="145">
        <f>AVERAGE(CPVTFC3SG0025!D22:E22)</f>
        <v>2.7873000000000001</v>
      </c>
      <c r="H55" s="100">
        <f t="shared" si="1"/>
        <v>9610.5839416058407</v>
      </c>
      <c r="I55" s="356" t="s">
        <v>315</v>
      </c>
      <c r="J55" s="1090">
        <v>44874</v>
      </c>
      <c r="K55" s="1091" t="s">
        <v>5450</v>
      </c>
      <c r="L55" s="1092">
        <v>111</v>
      </c>
      <c r="M55" s="1093">
        <f>AVERAGE(CPVTFC3SG0049!V14:W14)</f>
        <v>0.32324999999999998</v>
      </c>
      <c r="N55" s="1094">
        <f>(M55-0.1837)/0.0141*400</f>
        <v>3958.8652482269495</v>
      </c>
      <c r="O55" s="1340" t="s">
        <v>315</v>
      </c>
      <c r="P55" s="694"/>
      <c r="Q55" s="694"/>
      <c r="R55" s="645"/>
      <c r="S55" s="694"/>
      <c r="T55" s="694"/>
      <c r="U55" s="694"/>
      <c r="V55" s="287"/>
    </row>
    <row r="56" spans="1:30" x14ac:dyDescent="0.25">
      <c r="A56" s="64">
        <v>51</v>
      </c>
      <c r="B56" s="437" t="s">
        <v>3294</v>
      </c>
      <c r="C56" s="296" t="s">
        <v>868</v>
      </c>
      <c r="D56" s="65">
        <v>44833</v>
      </c>
      <c r="E56" s="387" t="s">
        <v>4933</v>
      </c>
      <c r="F56" s="164">
        <v>151</v>
      </c>
      <c r="G56" s="145">
        <f>AVERAGE(CPVTFC3SG0025!F22:G22)</f>
        <v>2.0606</v>
      </c>
      <c r="H56" s="100">
        <f t="shared" si="1"/>
        <v>6958.3941605839409</v>
      </c>
      <c r="I56" s="356" t="s">
        <v>315</v>
      </c>
      <c r="J56" s="891"/>
      <c r="K56" s="642"/>
      <c r="L56" s="892"/>
      <c r="M56" s="893"/>
      <c r="N56" s="894"/>
      <c r="O56" s="648"/>
      <c r="P56" s="1250"/>
      <c r="Q56" s="1259"/>
      <c r="R56" s="645"/>
      <c r="S56" s="645"/>
      <c r="T56" s="646"/>
      <c r="U56" s="1259"/>
      <c r="W56" s="5">
        <v>1</v>
      </c>
      <c r="Y56" s="1107"/>
      <c r="Z56" s="1108"/>
      <c r="AA56" s="1089"/>
      <c r="AB56" s="23"/>
      <c r="AC56" s="12"/>
      <c r="AD56" s="1109"/>
    </row>
    <row r="57" spans="1:30" x14ac:dyDescent="0.25">
      <c r="A57" s="64">
        <v>52</v>
      </c>
      <c r="B57" s="437" t="s">
        <v>3294</v>
      </c>
      <c r="C57" s="296" t="s">
        <v>220</v>
      </c>
      <c r="D57" s="65">
        <v>44833</v>
      </c>
      <c r="E57" s="387" t="s">
        <v>4933</v>
      </c>
      <c r="F57" s="164">
        <v>152</v>
      </c>
      <c r="G57" s="145">
        <f>AVERAGE(CPVTFC3SG0025!H22:I22)</f>
        <v>2.6528499999999999</v>
      </c>
      <c r="H57" s="100">
        <f t="shared" si="1"/>
        <v>9119.8905109489042</v>
      </c>
      <c r="I57" s="356" t="s">
        <v>315</v>
      </c>
      <c r="J57" s="1090">
        <v>44874</v>
      </c>
      <c r="K57" s="1091" t="s">
        <v>5450</v>
      </c>
      <c r="L57" s="1092">
        <v>112</v>
      </c>
      <c r="M57" s="1093">
        <f>AVERAGE(CPVTFC3SG0049!X14:Y14)</f>
        <v>0.32935000000000003</v>
      </c>
      <c r="N57" s="1094">
        <f>(M57-0.1837)/0.0141*400</f>
        <v>4131.9148936170222</v>
      </c>
      <c r="O57" s="1340" t="s">
        <v>315</v>
      </c>
      <c r="P57" s="1250"/>
      <c r="Q57" s="1259"/>
      <c r="R57" s="645"/>
      <c r="S57" s="645"/>
      <c r="T57" s="646"/>
      <c r="U57" s="1259"/>
    </row>
    <row r="58" spans="1:30" x14ac:dyDescent="0.25">
      <c r="A58" s="64">
        <v>53</v>
      </c>
      <c r="B58" s="4818" t="s">
        <v>3295</v>
      </c>
      <c r="C58" s="296" t="s">
        <v>868</v>
      </c>
      <c r="D58" s="65">
        <v>44833</v>
      </c>
      <c r="E58" s="387" t="s">
        <v>4933</v>
      </c>
      <c r="F58" s="164">
        <v>153</v>
      </c>
      <c r="G58" s="145">
        <f>AVERAGE(CPVTFC3SG0025!J22:K22)</f>
        <v>2.0623</v>
      </c>
      <c r="H58" s="100">
        <f t="shared" si="1"/>
        <v>6964.5985401459857</v>
      </c>
      <c r="I58" s="356" t="s">
        <v>315</v>
      </c>
      <c r="J58" s="902"/>
      <c r="K58" s="902"/>
      <c r="L58" s="1105"/>
      <c r="M58" s="902"/>
      <c r="N58" s="902"/>
      <c r="O58" s="902"/>
      <c r="P58" s="1250"/>
      <c r="Q58" s="1259"/>
      <c r="R58" s="645"/>
      <c r="S58" s="645"/>
      <c r="T58" s="646"/>
      <c r="U58" s="1259"/>
      <c r="V58" s="286"/>
      <c r="W58" s="5">
        <v>1</v>
      </c>
      <c r="Y58" s="1110"/>
      <c r="Z58" s="1109"/>
      <c r="AA58" s="1111"/>
      <c r="AB58" s="1112"/>
      <c r="AC58" s="1113"/>
      <c r="AD58" s="1109"/>
    </row>
    <row r="59" spans="1:30" x14ac:dyDescent="0.25">
      <c r="A59" s="64">
        <v>54</v>
      </c>
      <c r="B59" s="4820"/>
      <c r="C59" s="296" t="s">
        <v>220</v>
      </c>
      <c r="D59" s="65">
        <v>44833</v>
      </c>
      <c r="E59" s="387" t="s">
        <v>4933</v>
      </c>
      <c r="F59" s="164">
        <v>154</v>
      </c>
      <c r="G59" s="145">
        <f>AVERAGE(CPVTFC3SG0025!L22:M22)</f>
        <v>1.2801499999999999</v>
      </c>
      <c r="H59" s="100">
        <f t="shared" si="1"/>
        <v>4110.0364963503653</v>
      </c>
      <c r="I59" s="356" t="s">
        <v>315</v>
      </c>
      <c r="J59" s="902"/>
      <c r="K59" s="902"/>
      <c r="L59" s="1105"/>
      <c r="M59" s="902"/>
      <c r="N59" s="902"/>
      <c r="O59" s="902"/>
      <c r="P59" s="1250"/>
      <c r="Q59" s="1259"/>
      <c r="R59" s="645"/>
      <c r="S59" s="645"/>
      <c r="T59" s="646"/>
      <c r="U59" s="1259"/>
      <c r="V59" s="287"/>
      <c r="Y59" s="1110"/>
      <c r="Z59" s="1109"/>
      <c r="AA59" s="1111"/>
      <c r="AB59" s="1112"/>
      <c r="AC59" s="1113"/>
      <c r="AD59" s="1109"/>
    </row>
    <row r="60" spans="1:30" x14ac:dyDescent="0.25">
      <c r="A60" s="64">
        <v>55</v>
      </c>
      <c r="B60" s="4818" t="s">
        <v>3296</v>
      </c>
      <c r="C60" s="296" t="s">
        <v>868</v>
      </c>
      <c r="D60" s="65">
        <v>44833</v>
      </c>
      <c r="E60" s="387" t="s">
        <v>4933</v>
      </c>
      <c r="F60" s="164">
        <v>155</v>
      </c>
      <c r="G60" s="145">
        <f>AVERAGE(CPVTFC3SG0025!N22:O22)</f>
        <v>2.7884500000000001</v>
      </c>
      <c r="H60" s="100">
        <f t="shared" si="1"/>
        <v>9614.7810218978102</v>
      </c>
      <c r="I60" s="356" t="s">
        <v>315</v>
      </c>
      <c r="J60" s="1095">
        <v>44874</v>
      </c>
      <c r="K60" s="1096" t="s">
        <v>5450</v>
      </c>
      <c r="L60" s="1097">
        <v>113</v>
      </c>
      <c r="M60" s="1098">
        <f>AVERAGE(CPVTFC3SG0049!B16:C16)</f>
        <v>0.43625000000000003</v>
      </c>
      <c r="N60" s="1099">
        <f>(M60-0.1837)/0.0141*400</f>
        <v>7164.5390070922003</v>
      </c>
      <c r="O60" s="1339" t="s">
        <v>315</v>
      </c>
      <c r="P60" s="694"/>
      <c r="Q60" s="694"/>
      <c r="R60" s="645"/>
      <c r="S60" s="694"/>
      <c r="T60" s="694"/>
      <c r="U60" s="694"/>
      <c r="V60" s="379"/>
      <c r="W60" s="5">
        <v>1</v>
      </c>
    </row>
    <row r="61" spans="1:30" x14ac:dyDescent="0.25">
      <c r="A61" s="64">
        <v>56</v>
      </c>
      <c r="B61" s="4820"/>
      <c r="C61" s="296" t="s">
        <v>220</v>
      </c>
      <c r="D61" s="65">
        <v>44833</v>
      </c>
      <c r="E61" s="387" t="s">
        <v>4933</v>
      </c>
      <c r="F61" s="164">
        <v>156</v>
      </c>
      <c r="G61" s="145">
        <f>AVERAGE(CPVTFC3SG0025!P22:Q22)</f>
        <v>2.7255000000000003</v>
      </c>
      <c r="H61" s="100">
        <f t="shared" si="1"/>
        <v>9385.0364963503671</v>
      </c>
      <c r="I61" s="356" t="s">
        <v>315</v>
      </c>
      <c r="J61" s="1095">
        <v>44874</v>
      </c>
      <c r="K61" s="1096" t="s">
        <v>5450</v>
      </c>
      <c r="L61" s="1097">
        <v>114</v>
      </c>
      <c r="M61" s="1098">
        <f>AVERAGE(CPVTFC3SG0049!D16:E16)</f>
        <v>0.47020000000000001</v>
      </c>
      <c r="N61" s="1099">
        <f>(M61-0.1837)/0.0141*400</f>
        <v>8127.6595744680844</v>
      </c>
      <c r="O61" s="1339" t="s">
        <v>315</v>
      </c>
      <c r="P61" s="694"/>
      <c r="Q61" s="694"/>
      <c r="R61" s="645"/>
      <c r="S61" s="694"/>
      <c r="T61" s="694"/>
      <c r="U61" s="694"/>
      <c r="V61" s="287"/>
    </row>
    <row r="62" spans="1:30" x14ac:dyDescent="0.25">
      <c r="A62" s="64">
        <v>57</v>
      </c>
      <c r="B62" s="437" t="s">
        <v>3297</v>
      </c>
      <c r="C62" s="296" t="s">
        <v>868</v>
      </c>
      <c r="D62" s="65">
        <v>44833</v>
      </c>
      <c r="E62" s="387" t="s">
        <v>4933</v>
      </c>
      <c r="F62" s="164">
        <v>157</v>
      </c>
      <c r="G62" s="145">
        <f>AVERAGE(CPVTFC3SG0025!R22:S22)</f>
        <v>2.2922000000000002</v>
      </c>
      <c r="H62" s="100">
        <f t="shared" si="1"/>
        <v>7803.6496350364969</v>
      </c>
      <c r="I62" s="356" t="s">
        <v>315</v>
      </c>
      <c r="J62" s="1090">
        <v>44874</v>
      </c>
      <c r="K62" s="1091" t="s">
        <v>5450</v>
      </c>
      <c r="L62" s="1092">
        <v>115</v>
      </c>
      <c r="M62" s="1093">
        <f>AVERAGE(CPVTFC3SG0049!F16:G16)</f>
        <v>0.25054999999999999</v>
      </c>
      <c r="N62" s="1094">
        <f>(M62-0.1837)/0.0141*400</f>
        <v>1896.4539007092196</v>
      </c>
      <c r="O62" s="1340" t="s">
        <v>315</v>
      </c>
      <c r="P62" s="694"/>
      <c r="Q62" s="694"/>
      <c r="R62" s="645"/>
      <c r="S62" s="694"/>
      <c r="T62" s="694"/>
      <c r="U62" s="694"/>
      <c r="V62" s="1485"/>
      <c r="W62" s="5">
        <v>1</v>
      </c>
    </row>
    <row r="63" spans="1:30" x14ac:dyDescent="0.25">
      <c r="A63" s="64">
        <v>58</v>
      </c>
      <c r="B63" s="437" t="s">
        <v>3297</v>
      </c>
      <c r="C63" s="296" t="s">
        <v>220</v>
      </c>
      <c r="D63" s="65">
        <v>44833</v>
      </c>
      <c r="E63" s="387" t="s">
        <v>4933</v>
      </c>
      <c r="F63" s="164">
        <v>158</v>
      </c>
      <c r="G63" s="145">
        <f>AVERAGE(CPVTFC3SG0025!T22:U22)</f>
        <v>1.9560499999999998</v>
      </c>
      <c r="H63" s="100">
        <f t="shared" si="1"/>
        <v>6576.824817518248</v>
      </c>
      <c r="I63" s="356" t="s">
        <v>315</v>
      </c>
      <c r="J63" s="902"/>
      <c r="K63" s="902"/>
      <c r="L63" s="1105"/>
      <c r="M63" s="902"/>
      <c r="N63" s="902"/>
      <c r="O63" s="902"/>
      <c r="P63" s="1250"/>
      <c r="Q63" s="1259"/>
      <c r="R63" s="645"/>
      <c r="S63" s="645"/>
      <c r="T63" s="646"/>
      <c r="U63" s="1259"/>
      <c r="V63" s="1486"/>
      <c r="Y63" s="1110"/>
      <c r="Z63" s="1109"/>
      <c r="AA63" s="1111"/>
      <c r="AB63" s="1112"/>
      <c r="AC63" s="1113"/>
      <c r="AD63" s="1109"/>
    </row>
    <row r="64" spans="1:30" x14ac:dyDescent="0.25">
      <c r="A64" s="64">
        <v>59</v>
      </c>
      <c r="B64" s="4818" t="s">
        <v>3298</v>
      </c>
      <c r="C64" s="296" t="s">
        <v>868</v>
      </c>
      <c r="D64" s="65">
        <v>44833</v>
      </c>
      <c r="E64" s="387" t="s">
        <v>4933</v>
      </c>
      <c r="F64" s="164">
        <v>159</v>
      </c>
      <c r="G64" s="145">
        <f>AVERAGE(CPVTFC3SG0025!V22:W22)</f>
        <v>2.8545499999999997</v>
      </c>
      <c r="H64" s="100">
        <f t="shared" si="1"/>
        <v>9856.0218978102184</v>
      </c>
      <c r="I64" s="356" t="s">
        <v>315</v>
      </c>
      <c r="J64" s="1095">
        <v>44874</v>
      </c>
      <c r="K64" s="1096" t="s">
        <v>5450</v>
      </c>
      <c r="L64" s="1097">
        <v>116</v>
      </c>
      <c r="M64" s="1098">
        <f>AVERAGE(CPVTFC3SG0049!H16:I16)</f>
        <v>2.5820500000000002</v>
      </c>
      <c r="N64" s="1099">
        <f t="shared" ref="N64:N75" si="2">(M64-0.1837)/0.0141*400</f>
        <v>68038.297872340438</v>
      </c>
      <c r="O64" s="1339" t="s">
        <v>315</v>
      </c>
      <c r="P64" s="1250"/>
      <c r="Q64" s="1259"/>
      <c r="R64" s="645"/>
      <c r="S64" s="645"/>
      <c r="T64" s="646"/>
      <c r="U64" s="1259"/>
      <c r="W64" s="5">
        <v>1</v>
      </c>
    </row>
    <row r="65" spans="1:30" x14ac:dyDescent="0.25">
      <c r="A65" s="64">
        <v>60</v>
      </c>
      <c r="B65" s="4820"/>
      <c r="C65" s="296" t="s">
        <v>220</v>
      </c>
      <c r="D65" s="65">
        <v>44833</v>
      </c>
      <c r="E65" s="387" t="s">
        <v>4933</v>
      </c>
      <c r="F65" s="164">
        <v>160</v>
      </c>
      <c r="G65" s="145">
        <f>AVERAGE(CPVTFC3SG0025!X22:Y22)</f>
        <v>2.8753500000000001</v>
      </c>
      <c r="H65" s="100">
        <f t="shared" si="1"/>
        <v>9931.9343065693429</v>
      </c>
      <c r="I65" s="356" t="s">
        <v>315</v>
      </c>
      <c r="J65" s="1095">
        <v>44874</v>
      </c>
      <c r="K65" s="1096" t="s">
        <v>5450</v>
      </c>
      <c r="L65" s="1097">
        <v>117</v>
      </c>
      <c r="M65" s="1098">
        <f>AVERAGE(CPVTFC3SG0049!J16:K16)</f>
        <v>0.83919999999999995</v>
      </c>
      <c r="N65" s="1099">
        <f t="shared" si="2"/>
        <v>18595.744680851065</v>
      </c>
      <c r="O65" s="1339" t="s">
        <v>315</v>
      </c>
      <c r="P65" s="1250"/>
      <c r="Q65" s="1259"/>
      <c r="R65" s="645"/>
      <c r="S65" s="645"/>
      <c r="T65" s="646"/>
      <c r="U65" s="1259"/>
    </row>
    <row r="66" spans="1:30" x14ac:dyDescent="0.25">
      <c r="A66" s="64">
        <v>61</v>
      </c>
      <c r="B66" s="4818" t="s">
        <v>3299</v>
      </c>
      <c r="C66" s="296" t="s">
        <v>868</v>
      </c>
      <c r="D66" s="65">
        <v>44833</v>
      </c>
      <c r="E66" s="387" t="s">
        <v>4933</v>
      </c>
      <c r="F66" s="164">
        <v>161</v>
      </c>
      <c r="G66" s="145">
        <f>AVERAGE(CPVTFC3SG0025!B24:C24)</f>
        <v>2.8467000000000002</v>
      </c>
      <c r="H66" s="100">
        <f t="shared" si="1"/>
        <v>9827.3722627737225</v>
      </c>
      <c r="I66" s="356" t="s">
        <v>315</v>
      </c>
      <c r="J66" s="1090">
        <v>44874</v>
      </c>
      <c r="K66" s="1091" t="s">
        <v>5450</v>
      </c>
      <c r="L66" s="1092">
        <v>118</v>
      </c>
      <c r="M66" s="1093">
        <f>AVERAGE(CPVTFC3SG0049!L16:M16)</f>
        <v>0.29559999999999997</v>
      </c>
      <c r="N66" s="1094">
        <f t="shared" si="2"/>
        <v>3174.4680851063822</v>
      </c>
      <c r="O66" s="1340" t="s">
        <v>315</v>
      </c>
      <c r="P66" s="694"/>
      <c r="Q66" s="694"/>
      <c r="R66" s="645"/>
      <c r="S66" s="694"/>
      <c r="T66" s="694"/>
      <c r="U66" s="694"/>
      <c r="W66" s="5">
        <v>1</v>
      </c>
    </row>
    <row r="67" spans="1:30" x14ac:dyDescent="0.25">
      <c r="A67" s="64">
        <v>62</v>
      </c>
      <c r="B67" s="4820"/>
      <c r="C67" s="296" t="s">
        <v>220</v>
      </c>
      <c r="D67" s="65">
        <v>44833</v>
      </c>
      <c r="E67" s="387" t="s">
        <v>4933</v>
      </c>
      <c r="F67" s="164">
        <v>162</v>
      </c>
      <c r="G67" s="145">
        <f>AVERAGE(CPVTFC3SG0025!D24:E24)</f>
        <v>2.9427500000000002</v>
      </c>
      <c r="H67" s="100">
        <f t="shared" si="1"/>
        <v>10177.919708029198</v>
      </c>
      <c r="I67" s="356" t="s">
        <v>315</v>
      </c>
      <c r="J67" s="1095">
        <v>44874</v>
      </c>
      <c r="K67" s="1096" t="s">
        <v>5450</v>
      </c>
      <c r="L67" s="1097">
        <v>119</v>
      </c>
      <c r="M67" s="1098">
        <f>AVERAGE(CPVTFC3SG0049!N16:O16)</f>
        <v>0.94815000000000005</v>
      </c>
      <c r="N67" s="1099">
        <f t="shared" si="2"/>
        <v>21686.524822695035</v>
      </c>
      <c r="O67" s="1339" t="s">
        <v>315</v>
      </c>
      <c r="P67" s="694"/>
      <c r="Q67" s="694"/>
      <c r="R67" s="645"/>
      <c r="S67" s="694"/>
      <c r="T67" s="694"/>
      <c r="U67" s="694"/>
    </row>
    <row r="68" spans="1:30" x14ac:dyDescent="0.25">
      <c r="A68" s="64">
        <v>63</v>
      </c>
      <c r="B68" s="4818" t="s">
        <v>3300</v>
      </c>
      <c r="C68" s="296" t="s">
        <v>868</v>
      </c>
      <c r="D68" s="65">
        <v>44833</v>
      </c>
      <c r="E68" s="387" t="s">
        <v>4933</v>
      </c>
      <c r="F68" s="164">
        <v>163</v>
      </c>
      <c r="G68" s="145">
        <f>AVERAGE(CPVTFC3SG0025!F24:G24)</f>
        <v>2.1951000000000001</v>
      </c>
      <c r="H68" s="100">
        <f t="shared" si="1"/>
        <v>7449.270072992701</v>
      </c>
      <c r="I68" s="356" t="s">
        <v>315</v>
      </c>
      <c r="J68" s="1090">
        <v>44874</v>
      </c>
      <c r="K68" s="1091" t="s">
        <v>5450</v>
      </c>
      <c r="L68" s="1092">
        <v>120</v>
      </c>
      <c r="M68" s="1093">
        <f>AVERAGE(CPVTFC3SG0049!P16:Q16)</f>
        <v>0.12379999999999999</v>
      </c>
      <c r="N68" s="1094">
        <f t="shared" si="2"/>
        <v>-1699.2907801418444</v>
      </c>
      <c r="O68" s="1340" t="s">
        <v>315</v>
      </c>
      <c r="P68" s="1250"/>
      <c r="Q68" s="1259"/>
      <c r="R68" s="645"/>
      <c r="S68" s="645"/>
      <c r="T68" s="646"/>
      <c r="U68" s="1259"/>
      <c r="V68" s="308"/>
      <c r="W68" s="5">
        <v>1</v>
      </c>
    </row>
    <row r="69" spans="1:30" x14ac:dyDescent="0.25">
      <c r="A69" s="64">
        <v>64</v>
      </c>
      <c r="B69" s="4820"/>
      <c r="C69" s="296" t="s">
        <v>220</v>
      </c>
      <c r="D69" s="65">
        <v>44833</v>
      </c>
      <c r="E69" s="387" t="s">
        <v>4933</v>
      </c>
      <c r="F69" s="164">
        <v>164</v>
      </c>
      <c r="G69" s="145">
        <f>AVERAGE(CPVTFC3SG0025!H24:I24)</f>
        <v>2.9650499999999997</v>
      </c>
      <c r="H69" s="100">
        <f t="shared" si="1"/>
        <v>10259.306569343065</v>
      </c>
      <c r="I69" s="356" t="s">
        <v>315</v>
      </c>
      <c r="J69" s="1095">
        <v>44874</v>
      </c>
      <c r="K69" s="1096" t="s">
        <v>5450</v>
      </c>
      <c r="L69" s="1097">
        <v>121</v>
      </c>
      <c r="M69" s="1098">
        <f>AVERAGE(CPVTFC3SG0049!R16:S16)</f>
        <v>1.10965</v>
      </c>
      <c r="N69" s="1099">
        <f t="shared" si="2"/>
        <v>26268.085106382983</v>
      </c>
      <c r="O69" s="1339" t="s">
        <v>315</v>
      </c>
      <c r="P69" s="1250"/>
      <c r="Q69" s="1259"/>
      <c r="R69" s="645"/>
      <c r="S69" s="645"/>
      <c r="T69" s="646"/>
      <c r="U69" s="1259"/>
      <c r="V69" s="287"/>
    </row>
    <row r="70" spans="1:30" x14ac:dyDescent="0.25">
      <c r="A70" s="64">
        <v>65</v>
      </c>
      <c r="B70" s="4818" t="s">
        <v>3301</v>
      </c>
      <c r="C70" s="296" t="s">
        <v>868</v>
      </c>
      <c r="D70" s="65">
        <v>44833</v>
      </c>
      <c r="E70" s="387" t="s">
        <v>4933</v>
      </c>
      <c r="F70" s="164">
        <v>165</v>
      </c>
      <c r="G70" s="145">
        <f>AVERAGE(CPVTFC3SG0025!J24:K24)</f>
        <v>2.7414000000000001</v>
      </c>
      <c r="H70" s="100">
        <f t="shared" ref="H70:H89" si="3">(G70-0.154)/0.0137*50</f>
        <v>9443.0656934306571</v>
      </c>
      <c r="I70" s="356" t="s">
        <v>315</v>
      </c>
      <c r="J70" s="1090">
        <v>44874</v>
      </c>
      <c r="K70" s="1091" t="s">
        <v>5450</v>
      </c>
      <c r="L70" s="1092">
        <v>122</v>
      </c>
      <c r="M70" s="1093">
        <f>AVERAGE(CPVTFC3SG0049!T16:U16)</f>
        <v>0.30725000000000002</v>
      </c>
      <c r="N70" s="1094">
        <f t="shared" si="2"/>
        <v>3504.9645390070928</v>
      </c>
      <c r="O70" s="1340" t="s">
        <v>315</v>
      </c>
      <c r="P70" s="1250"/>
      <c r="Q70" s="1259"/>
      <c r="R70" s="645"/>
      <c r="S70" s="645"/>
      <c r="T70" s="646"/>
      <c r="U70" s="1259"/>
      <c r="V70" s="4868" t="s">
        <v>1416</v>
      </c>
      <c r="W70" s="5">
        <v>1</v>
      </c>
    </row>
    <row r="71" spans="1:30" x14ac:dyDescent="0.25">
      <c r="A71" s="64">
        <v>66</v>
      </c>
      <c r="B71" s="4820"/>
      <c r="C71" s="296" t="s">
        <v>220</v>
      </c>
      <c r="D71" s="65">
        <v>44833</v>
      </c>
      <c r="E71" s="387" t="s">
        <v>4933</v>
      </c>
      <c r="F71" s="164">
        <v>166</v>
      </c>
      <c r="G71" s="145">
        <f>AVERAGE(CPVTFC3SG0025!L24:M24)</f>
        <v>2.92625</v>
      </c>
      <c r="H71" s="100">
        <f t="shared" si="3"/>
        <v>10117.700729927008</v>
      </c>
      <c r="I71" s="356" t="s">
        <v>315</v>
      </c>
      <c r="J71" s="1095">
        <v>44874</v>
      </c>
      <c r="K71" s="1096" t="s">
        <v>5450</v>
      </c>
      <c r="L71" s="1097">
        <v>123</v>
      </c>
      <c r="M71" s="1098">
        <f>AVERAGE(CPVTFC3SG0049!V16:W16)</f>
        <v>2.7928500000000001</v>
      </c>
      <c r="N71" s="1099">
        <f t="shared" si="2"/>
        <v>74018.439716312059</v>
      </c>
      <c r="O71" s="1339" t="s">
        <v>315</v>
      </c>
      <c r="P71" s="694"/>
      <c r="Q71" s="694"/>
      <c r="R71" s="645"/>
      <c r="S71" s="694"/>
      <c r="T71" s="694"/>
      <c r="U71" s="694"/>
      <c r="V71" s="4869"/>
    </row>
    <row r="72" spans="1:30" x14ac:dyDescent="0.25">
      <c r="A72" s="64">
        <v>67</v>
      </c>
      <c r="B72" s="4818" t="s">
        <v>3302</v>
      </c>
      <c r="C72" s="296" t="s">
        <v>868</v>
      </c>
      <c r="D72" s="65">
        <v>44833</v>
      </c>
      <c r="E72" s="387" t="s">
        <v>4933</v>
      </c>
      <c r="F72" s="164">
        <v>167</v>
      </c>
      <c r="G72" s="145">
        <f>AVERAGE(CPVTFC3SG0025!N24:O24)</f>
        <v>2.2077</v>
      </c>
      <c r="H72" s="100">
        <f t="shared" si="3"/>
        <v>7495.2554744525542</v>
      </c>
      <c r="I72" s="356" t="s">
        <v>315</v>
      </c>
      <c r="J72" s="1090">
        <v>44874</v>
      </c>
      <c r="K72" s="1091" t="s">
        <v>5450</v>
      </c>
      <c r="L72" s="1092">
        <v>124</v>
      </c>
      <c r="M72" s="1093">
        <f>AVERAGE(CPVTFC3SG0049!X16:Y16)</f>
        <v>0.27044999999999997</v>
      </c>
      <c r="N72" s="1094">
        <f t="shared" si="2"/>
        <v>2460.9929078014175</v>
      </c>
      <c r="O72" s="1340" t="s">
        <v>315</v>
      </c>
      <c r="P72" s="694"/>
      <c r="Q72" s="694"/>
      <c r="R72" s="645"/>
      <c r="S72" s="694"/>
      <c r="T72" s="694"/>
      <c r="U72" s="694"/>
      <c r="V72" s="4868" t="s">
        <v>1416</v>
      </c>
      <c r="W72" s="5">
        <v>1</v>
      </c>
    </row>
    <row r="73" spans="1:30" x14ac:dyDescent="0.25">
      <c r="A73" s="64">
        <v>68</v>
      </c>
      <c r="B73" s="4820"/>
      <c r="C73" s="296" t="s">
        <v>220</v>
      </c>
      <c r="D73" s="65">
        <v>44833</v>
      </c>
      <c r="E73" s="387" t="s">
        <v>4933</v>
      </c>
      <c r="F73" s="164">
        <v>168</v>
      </c>
      <c r="G73" s="145">
        <f>AVERAGE(CPVTFC3SG0025!P24:Q24)</f>
        <v>2.9145500000000002</v>
      </c>
      <c r="H73" s="100">
        <f t="shared" si="3"/>
        <v>10075.000000000002</v>
      </c>
      <c r="I73" s="356" t="s">
        <v>315</v>
      </c>
      <c r="J73" s="1095">
        <v>44874</v>
      </c>
      <c r="K73" s="1096" t="s">
        <v>5450</v>
      </c>
      <c r="L73" s="1097">
        <v>125</v>
      </c>
      <c r="M73" s="1098">
        <f>AVERAGE(CPVTFC3SG0049!B18:C18)</f>
        <v>2.9099500000000003</v>
      </c>
      <c r="N73" s="1099">
        <f t="shared" si="2"/>
        <v>77340.425531914894</v>
      </c>
      <c r="O73" s="1339" t="s">
        <v>315</v>
      </c>
      <c r="P73" s="694"/>
      <c r="Q73" s="694"/>
      <c r="R73" s="645"/>
      <c r="S73" s="694"/>
      <c r="T73" s="694"/>
      <c r="U73" s="694"/>
      <c r="V73" s="4869"/>
    </row>
    <row r="74" spans="1:30" x14ac:dyDescent="0.25">
      <c r="A74" s="64">
        <v>69</v>
      </c>
      <c r="B74" s="4818" t="s">
        <v>3303</v>
      </c>
      <c r="C74" s="296" t="s">
        <v>868</v>
      </c>
      <c r="D74" s="65">
        <v>44833</v>
      </c>
      <c r="E74" s="387" t="s">
        <v>4933</v>
      </c>
      <c r="F74" s="164">
        <v>169</v>
      </c>
      <c r="G74" s="145">
        <f>AVERAGE(CPVTFC3SG0025!R24:S24)</f>
        <v>2.9204499999999998</v>
      </c>
      <c r="H74" s="100">
        <f t="shared" si="3"/>
        <v>10096.532846715327</v>
      </c>
      <c r="I74" s="356" t="s">
        <v>315</v>
      </c>
      <c r="J74" s="1095">
        <v>44874</v>
      </c>
      <c r="K74" s="1096" t="s">
        <v>5450</v>
      </c>
      <c r="L74" s="1097">
        <v>126</v>
      </c>
      <c r="M74" s="1098">
        <f>AVERAGE(CPVTFC3SG0049!D18:E18)</f>
        <v>1.76325</v>
      </c>
      <c r="N74" s="1099">
        <f t="shared" si="2"/>
        <v>44809.929078014189</v>
      </c>
      <c r="O74" s="1339" t="s">
        <v>315</v>
      </c>
      <c r="P74" s="694"/>
      <c r="Q74" s="694"/>
      <c r="R74" s="645"/>
      <c r="S74" s="694"/>
      <c r="T74" s="694"/>
      <c r="U74" s="694"/>
      <c r="W74" s="5">
        <v>1</v>
      </c>
    </row>
    <row r="75" spans="1:30" x14ac:dyDescent="0.25">
      <c r="A75" s="64">
        <v>70</v>
      </c>
      <c r="B75" s="4820"/>
      <c r="C75" s="296" t="s">
        <v>220</v>
      </c>
      <c r="D75" s="65">
        <v>44833</v>
      </c>
      <c r="E75" s="387" t="s">
        <v>4933</v>
      </c>
      <c r="F75" s="164">
        <v>170</v>
      </c>
      <c r="G75" s="145">
        <f>AVERAGE(CPVTFC3SG0025!T24:U24)</f>
        <v>2.86985</v>
      </c>
      <c r="H75" s="100">
        <f t="shared" si="3"/>
        <v>9911.8613138686123</v>
      </c>
      <c r="I75" s="356" t="s">
        <v>315</v>
      </c>
      <c r="J75" s="1095">
        <v>44874</v>
      </c>
      <c r="K75" s="1096" t="s">
        <v>5450</v>
      </c>
      <c r="L75" s="1097">
        <v>127</v>
      </c>
      <c r="M75" s="1098">
        <f>AVERAGE(CPVTFC3SG0049!F18:G18)</f>
        <v>0.89824999999999999</v>
      </c>
      <c r="N75" s="1099">
        <f t="shared" si="2"/>
        <v>20270.921985815603</v>
      </c>
      <c r="O75" s="1339" t="s">
        <v>315</v>
      </c>
      <c r="P75" s="694"/>
      <c r="Q75" s="694"/>
      <c r="R75" s="645"/>
      <c r="S75" s="694"/>
      <c r="T75" s="694"/>
      <c r="U75" s="694"/>
    </row>
    <row r="76" spans="1:30" x14ac:dyDescent="0.25">
      <c r="A76" s="64">
        <v>71</v>
      </c>
      <c r="B76" s="4818" t="s">
        <v>3304</v>
      </c>
      <c r="C76" s="296" t="s">
        <v>868</v>
      </c>
      <c r="D76" s="65">
        <v>44833</v>
      </c>
      <c r="E76" s="387" t="s">
        <v>4933</v>
      </c>
      <c r="F76" s="164">
        <v>171</v>
      </c>
      <c r="G76" s="145">
        <f>AVERAGE(CPVTFC3SG0025!V24:W24)</f>
        <v>0.62595000000000001</v>
      </c>
      <c r="H76" s="100">
        <f t="shared" si="3"/>
        <v>1722.4452554744523</v>
      </c>
      <c r="I76" s="4537" t="s">
        <v>315</v>
      </c>
      <c r="J76" s="902"/>
      <c r="K76" s="902"/>
      <c r="L76" s="1105"/>
      <c r="M76" s="902"/>
      <c r="N76" s="902"/>
      <c r="O76" s="902"/>
      <c r="P76" s="1250"/>
      <c r="Q76" s="1259"/>
      <c r="R76" s="645"/>
      <c r="S76" s="645"/>
      <c r="T76" s="646"/>
      <c r="U76" s="1259"/>
      <c r="V76" s="4868" t="s">
        <v>1416</v>
      </c>
      <c r="W76" s="5">
        <v>1</v>
      </c>
      <c r="Y76" s="1107"/>
      <c r="Z76" s="1108"/>
      <c r="AA76" s="1089"/>
      <c r="AB76" s="23"/>
      <c r="AC76" s="12"/>
      <c r="AD76" s="1109"/>
    </row>
    <row r="77" spans="1:30" x14ac:dyDescent="0.25">
      <c r="A77" s="64">
        <v>72</v>
      </c>
      <c r="B77" s="4820"/>
      <c r="C77" s="296" t="s">
        <v>220</v>
      </c>
      <c r="D77" s="65">
        <v>44833</v>
      </c>
      <c r="E77" s="387" t="s">
        <v>4933</v>
      </c>
      <c r="F77" s="164">
        <v>172</v>
      </c>
      <c r="G77" s="145">
        <f>AVERAGE(CPVTFC3SG0025!X24:Y24)</f>
        <v>2.9079000000000002</v>
      </c>
      <c r="H77" s="100">
        <f t="shared" si="3"/>
        <v>10050.7299270073</v>
      </c>
      <c r="I77" s="356" t="s">
        <v>315</v>
      </c>
      <c r="J77" s="902"/>
      <c r="K77" s="902"/>
      <c r="L77" s="1105"/>
      <c r="M77" s="902"/>
      <c r="N77" s="902"/>
      <c r="O77" s="902"/>
      <c r="P77" s="1250"/>
      <c r="Q77" s="1259"/>
      <c r="R77" s="645"/>
      <c r="S77" s="645"/>
      <c r="T77" s="646"/>
      <c r="U77" s="1259"/>
      <c r="V77" s="4869"/>
      <c r="Y77" s="1107"/>
      <c r="Z77" s="1108"/>
      <c r="AA77" s="1089"/>
      <c r="AB77" s="23"/>
      <c r="AC77" s="12"/>
      <c r="AD77" s="1109"/>
    </row>
    <row r="78" spans="1:30" x14ac:dyDescent="0.25">
      <c r="A78" s="64">
        <v>73</v>
      </c>
      <c r="B78" s="437" t="s">
        <v>3305</v>
      </c>
      <c r="C78" s="296" t="s">
        <v>868</v>
      </c>
      <c r="D78" s="65">
        <v>44833</v>
      </c>
      <c r="E78" s="387" t="s">
        <v>4933</v>
      </c>
      <c r="F78" s="164">
        <v>173</v>
      </c>
      <c r="G78" s="145">
        <f>AVERAGE(CPVTFC3SG0025!B16:C16)</f>
        <v>1.29755</v>
      </c>
      <c r="H78" s="100">
        <f t="shared" si="3"/>
        <v>4173.540145985402</v>
      </c>
      <c r="I78" s="356" t="s">
        <v>315</v>
      </c>
      <c r="J78" s="902"/>
      <c r="K78" s="902"/>
      <c r="L78" s="1105"/>
      <c r="M78" s="902"/>
      <c r="N78" s="902"/>
      <c r="O78" s="902"/>
      <c r="P78" s="1250"/>
      <c r="Q78" s="900"/>
      <c r="R78" s="645"/>
      <c r="S78" s="645"/>
      <c r="T78" s="646"/>
      <c r="U78" s="900"/>
      <c r="V78" s="512"/>
      <c r="W78" s="5">
        <v>1</v>
      </c>
      <c r="Y78" s="1110"/>
      <c r="Z78" s="1109"/>
      <c r="AA78" s="1111"/>
      <c r="AB78" s="1112"/>
      <c r="AC78" s="1113"/>
      <c r="AD78" s="1109"/>
    </row>
    <row r="79" spans="1:30" x14ac:dyDescent="0.25">
      <c r="A79" s="64">
        <v>74</v>
      </c>
      <c r="B79" s="437" t="s">
        <v>3305</v>
      </c>
      <c r="C79" s="296" t="s">
        <v>220</v>
      </c>
      <c r="D79" s="65">
        <v>44833</v>
      </c>
      <c r="E79" s="387" t="s">
        <v>4933</v>
      </c>
      <c r="F79" s="164">
        <v>174</v>
      </c>
      <c r="G79" s="145">
        <f>AVERAGE(CPVTFC3SG0025!D16:E16)</f>
        <v>2.8361000000000001</v>
      </c>
      <c r="H79" s="100">
        <f t="shared" si="3"/>
        <v>9788.6861313868612</v>
      </c>
      <c r="I79" s="356" t="s">
        <v>315</v>
      </c>
      <c r="J79" s="1090">
        <v>44874</v>
      </c>
      <c r="K79" s="1091" t="s">
        <v>5450</v>
      </c>
      <c r="L79" s="1092">
        <v>128</v>
      </c>
      <c r="M79" s="1093">
        <f>AVERAGE(CPVTFC3SG0049!H18:I18)</f>
        <v>0.37990000000000002</v>
      </c>
      <c r="N79" s="1094">
        <f>(M79-0.1837)/0.0141*400</f>
        <v>5565.9574468085111</v>
      </c>
      <c r="O79" s="1340" t="s">
        <v>315</v>
      </c>
      <c r="P79" s="1250"/>
      <c r="Q79" s="900"/>
      <c r="R79" s="645"/>
      <c r="S79" s="645"/>
      <c r="T79" s="646"/>
      <c r="U79" s="900"/>
      <c r="V79" s="287"/>
    </row>
    <row r="80" spans="1:30" x14ac:dyDescent="0.25">
      <c r="A80" s="64">
        <v>75</v>
      </c>
      <c r="B80" s="437" t="s">
        <v>3306</v>
      </c>
      <c r="C80" s="296" t="s">
        <v>868</v>
      </c>
      <c r="D80" s="65">
        <v>44833</v>
      </c>
      <c r="E80" s="387" t="s">
        <v>4933</v>
      </c>
      <c r="F80" s="164">
        <v>175</v>
      </c>
      <c r="G80" s="145">
        <f>AVERAGE(CPVTFC3SG0025!F16:G16)</f>
        <v>1.6288</v>
      </c>
      <c r="H80" s="100">
        <f t="shared" si="3"/>
        <v>5382.4817518248174</v>
      </c>
      <c r="I80" s="356" t="s">
        <v>315</v>
      </c>
      <c r="J80" s="902"/>
      <c r="K80" s="902"/>
      <c r="L80" s="1105"/>
      <c r="M80" s="902"/>
      <c r="N80" s="902"/>
      <c r="O80" s="902"/>
      <c r="P80" s="1250"/>
      <c r="Q80" s="900"/>
      <c r="R80" s="645"/>
      <c r="S80" s="645"/>
      <c r="T80" s="646"/>
      <c r="U80" s="900"/>
      <c r="W80" s="5">
        <v>1</v>
      </c>
      <c r="Y80" s="1107"/>
      <c r="Z80" s="1108"/>
      <c r="AA80" s="1089"/>
      <c r="AB80" s="23"/>
      <c r="AC80" s="12"/>
      <c r="AD80" s="1109"/>
    </row>
    <row r="81" spans="1:30" x14ac:dyDescent="0.25">
      <c r="A81" s="64">
        <v>76</v>
      </c>
      <c r="B81" s="437" t="s">
        <v>3306</v>
      </c>
      <c r="C81" s="296" t="s">
        <v>220</v>
      </c>
      <c r="D81" s="65">
        <v>44833</v>
      </c>
      <c r="E81" s="387" t="s">
        <v>4933</v>
      </c>
      <c r="F81" s="164">
        <v>176</v>
      </c>
      <c r="G81" s="145">
        <f>AVERAGE(CPVTFC3SG0025!H16:I16)</f>
        <v>2.7226499999999998</v>
      </c>
      <c r="H81" s="100">
        <f t="shared" si="3"/>
        <v>9374.6350364963491</v>
      </c>
      <c r="I81" s="356" t="s">
        <v>315</v>
      </c>
      <c r="J81" s="1090">
        <v>44874</v>
      </c>
      <c r="K81" s="1091" t="s">
        <v>5450</v>
      </c>
      <c r="L81" s="1092">
        <v>129</v>
      </c>
      <c r="M81" s="1093">
        <f>AVERAGE(CPVTFC3SG0049!J18:K18)</f>
        <v>0.27685000000000004</v>
      </c>
      <c r="N81" s="1094">
        <f>(M81-0.1837)/0.0141*400</f>
        <v>2642.5531914893627</v>
      </c>
      <c r="O81" s="1340" t="s">
        <v>315</v>
      </c>
      <c r="P81" s="1250"/>
      <c r="Q81" s="900"/>
      <c r="R81" s="645"/>
      <c r="S81" s="645"/>
      <c r="T81" s="646"/>
      <c r="U81" s="900"/>
    </row>
    <row r="82" spans="1:30" x14ac:dyDescent="0.25">
      <c r="A82" s="64">
        <v>77</v>
      </c>
      <c r="B82" s="4818" t="s">
        <v>3307</v>
      </c>
      <c r="C82" s="296" t="s">
        <v>868</v>
      </c>
      <c r="D82" s="65">
        <v>44833</v>
      </c>
      <c r="E82" s="387" t="s">
        <v>4933</v>
      </c>
      <c r="F82" s="164">
        <v>177</v>
      </c>
      <c r="G82" s="145">
        <f>AVERAGE(CPVTFC3SG0025!J26:K26)</f>
        <v>3.0669500000000003</v>
      </c>
      <c r="H82" s="100">
        <f t="shared" si="3"/>
        <v>10631.204379562045</v>
      </c>
      <c r="I82" s="356" t="s">
        <v>315</v>
      </c>
      <c r="J82" s="1095">
        <v>44874</v>
      </c>
      <c r="K82" s="1096" t="s">
        <v>5450</v>
      </c>
      <c r="L82" s="1097">
        <v>130</v>
      </c>
      <c r="M82" s="1098">
        <f>AVERAGE(CPVTFC3SG0049!L18:M18)</f>
        <v>0.72829999999999995</v>
      </c>
      <c r="N82" s="1099">
        <f>(M82-0.1837)/0.0141*400</f>
        <v>15449.645390070922</v>
      </c>
      <c r="O82" s="1339" t="s">
        <v>315</v>
      </c>
      <c r="P82" s="694"/>
      <c r="Q82" s="694"/>
      <c r="R82" s="645"/>
      <c r="S82" s="694"/>
      <c r="T82" s="694"/>
      <c r="U82" s="694"/>
      <c r="V82" s="308"/>
      <c r="W82" s="5">
        <v>1</v>
      </c>
    </row>
    <row r="83" spans="1:30" x14ac:dyDescent="0.25">
      <c r="A83" s="64">
        <v>78</v>
      </c>
      <c r="B83" s="4820"/>
      <c r="C83" s="296" t="s">
        <v>220</v>
      </c>
      <c r="D83" s="65">
        <v>44833</v>
      </c>
      <c r="E83" s="387" t="s">
        <v>4933</v>
      </c>
      <c r="F83" s="164">
        <v>178</v>
      </c>
      <c r="G83" s="145">
        <f>AVERAGE(CPVTFC3SG0025!L26:M26)</f>
        <v>3.0777000000000001</v>
      </c>
      <c r="H83" s="100">
        <f t="shared" si="3"/>
        <v>10670.43795620438</v>
      </c>
      <c r="I83" s="356" t="s">
        <v>315</v>
      </c>
      <c r="J83" s="1095">
        <v>44874</v>
      </c>
      <c r="K83" s="1096" t="s">
        <v>5450</v>
      </c>
      <c r="L83" s="1097">
        <v>131</v>
      </c>
      <c r="M83" s="1098">
        <f>AVERAGE(CPVTFC3SG0049!N18:O18)</f>
        <v>1.01905</v>
      </c>
      <c r="N83" s="1099">
        <f>(M83-0.1837)/0.0141*400</f>
        <v>23697.872340425532</v>
      </c>
      <c r="O83" s="1339" t="s">
        <v>315</v>
      </c>
      <c r="P83" s="694"/>
      <c r="Q83" s="694"/>
      <c r="R83" s="645"/>
      <c r="S83" s="694"/>
      <c r="T83" s="694"/>
      <c r="U83" s="694"/>
      <c r="V83" s="287"/>
    </row>
    <row r="84" spans="1:30" x14ac:dyDescent="0.25">
      <c r="A84" s="6">
        <v>79</v>
      </c>
      <c r="B84" s="4822" t="s">
        <v>3308</v>
      </c>
      <c r="C84" s="271" t="s">
        <v>868</v>
      </c>
      <c r="D84" s="18">
        <v>44833</v>
      </c>
      <c r="E84" s="380" t="s">
        <v>4933</v>
      </c>
      <c r="F84" s="102">
        <v>179</v>
      </c>
      <c r="G84" s="275">
        <f>AVERAGE(CPVTFC3SG0025!N26:O26)</f>
        <v>8.5550000000000001E-2</v>
      </c>
      <c r="H84" s="343">
        <f t="shared" si="3"/>
        <v>-249.81751824817516</v>
      </c>
      <c r="I84" s="350" t="s">
        <v>314</v>
      </c>
      <c r="J84" s="902"/>
      <c r="K84" s="902"/>
      <c r="L84" s="1105"/>
      <c r="M84" s="902"/>
      <c r="N84" s="902"/>
      <c r="O84" s="902"/>
      <c r="P84" s="694"/>
      <c r="Q84" s="694"/>
      <c r="R84" s="645"/>
      <c r="S84" s="694"/>
      <c r="T84" s="694"/>
      <c r="U84" s="694"/>
      <c r="V84" s="4868" t="s">
        <v>1416</v>
      </c>
      <c r="Y84" s="1110"/>
      <c r="Z84" s="1109"/>
      <c r="AA84" s="1111"/>
      <c r="AB84" s="1112"/>
      <c r="AC84" s="1113"/>
      <c r="AD84" s="1109"/>
    </row>
    <row r="85" spans="1:30" x14ac:dyDescent="0.25">
      <c r="A85" s="9">
        <v>80</v>
      </c>
      <c r="B85" s="4819"/>
      <c r="C85" s="288" t="s">
        <v>220</v>
      </c>
      <c r="D85" s="19">
        <v>44833</v>
      </c>
      <c r="E85" s="384" t="s">
        <v>4933</v>
      </c>
      <c r="F85" s="103">
        <v>180</v>
      </c>
      <c r="G85" s="276">
        <f>AVERAGE(CPVTFC3SG0025!P26:Q26)</f>
        <v>0.70120000000000005</v>
      </c>
      <c r="H85" s="344">
        <f t="shared" si="3"/>
        <v>1997.0802919708028</v>
      </c>
      <c r="I85" s="355" t="s">
        <v>315</v>
      </c>
      <c r="J85" s="902"/>
      <c r="K85" s="902"/>
      <c r="L85" s="1105"/>
      <c r="M85" s="902"/>
      <c r="N85" s="902"/>
      <c r="O85" s="902"/>
      <c r="P85" s="694"/>
      <c r="Q85" s="694"/>
      <c r="R85" s="645"/>
      <c r="S85" s="694"/>
      <c r="T85" s="694"/>
      <c r="U85" s="694"/>
      <c r="V85" s="4869"/>
      <c r="Y85" s="1110"/>
      <c r="Z85" s="1109"/>
      <c r="AA85" s="1111"/>
      <c r="AB85" s="1112"/>
      <c r="AC85" s="1113"/>
      <c r="AD85" s="1109"/>
    </row>
    <row r="86" spans="1:30" x14ac:dyDescent="0.25">
      <c r="A86" s="64">
        <v>81</v>
      </c>
      <c r="B86" s="4818" t="s">
        <v>3309</v>
      </c>
      <c r="C86" s="296" t="s">
        <v>868</v>
      </c>
      <c r="D86" s="65">
        <v>44833</v>
      </c>
      <c r="E86" s="387" t="s">
        <v>4933</v>
      </c>
      <c r="F86" s="164">
        <v>181</v>
      </c>
      <c r="G86" s="145">
        <f>AVERAGE(CPVTFC3SG0025!R26:S26)</f>
        <v>3.0344499999999996</v>
      </c>
      <c r="H86" s="100">
        <f t="shared" si="3"/>
        <v>10512.59124087591</v>
      </c>
      <c r="I86" s="356" t="s">
        <v>315</v>
      </c>
      <c r="J86" s="1095">
        <v>44874</v>
      </c>
      <c r="K86" s="1096" t="s">
        <v>5450</v>
      </c>
      <c r="L86" s="1097">
        <v>132</v>
      </c>
      <c r="M86" s="1098">
        <f>AVERAGE(CPVTFC3SG0049!P18:Q18)</f>
        <v>0.57850000000000001</v>
      </c>
      <c r="N86" s="1099">
        <f t="shared" ref="N86:N102" si="4">(M86-0.1837)/0.0141*400</f>
        <v>11200.000000000002</v>
      </c>
      <c r="O86" s="1339" t="s">
        <v>315</v>
      </c>
      <c r="P86" s="694"/>
      <c r="Q86" s="694"/>
      <c r="R86" s="645"/>
      <c r="S86" s="694"/>
      <c r="T86" s="694"/>
      <c r="U86" s="694"/>
      <c r="V86" s="1342"/>
      <c r="W86" s="5">
        <v>1</v>
      </c>
    </row>
    <row r="87" spans="1:30" x14ac:dyDescent="0.25">
      <c r="A87" s="64">
        <v>82</v>
      </c>
      <c r="B87" s="4820"/>
      <c r="C87" s="296" t="s">
        <v>220</v>
      </c>
      <c r="D87" s="65">
        <v>44833</v>
      </c>
      <c r="E87" s="387" t="s">
        <v>4933</v>
      </c>
      <c r="F87" s="164">
        <v>182</v>
      </c>
      <c r="G87" s="145">
        <f>AVERAGE(CPVTFC3SG0025!T26:U26)</f>
        <v>2.5594000000000001</v>
      </c>
      <c r="H87" s="100">
        <f t="shared" si="3"/>
        <v>8778.8321167883205</v>
      </c>
      <c r="I87" s="356" t="s">
        <v>315</v>
      </c>
      <c r="J87" s="1090">
        <v>44874</v>
      </c>
      <c r="K87" s="1091" t="s">
        <v>5450</v>
      </c>
      <c r="L87" s="1092">
        <v>133</v>
      </c>
      <c r="M87" s="1093">
        <f>AVERAGE(CPVTFC3SG0049!R18:S18)</f>
        <v>0.2666</v>
      </c>
      <c r="N87" s="1094">
        <f t="shared" si="4"/>
        <v>2351.7730496453901</v>
      </c>
      <c r="O87" s="1340" t="s">
        <v>315</v>
      </c>
      <c r="P87" s="694"/>
      <c r="Q87" s="694"/>
      <c r="R87" s="645"/>
      <c r="S87" s="694"/>
      <c r="T87" s="694"/>
      <c r="U87" s="694"/>
      <c r="V87" s="1343"/>
    </row>
    <row r="88" spans="1:30" x14ac:dyDescent="0.25">
      <c r="A88" s="64">
        <v>83</v>
      </c>
      <c r="B88" s="4818" t="s">
        <v>3310</v>
      </c>
      <c r="C88" s="296" t="s">
        <v>868</v>
      </c>
      <c r="D88" s="65">
        <v>44833</v>
      </c>
      <c r="E88" s="387" t="s">
        <v>4933</v>
      </c>
      <c r="F88" s="164">
        <v>183</v>
      </c>
      <c r="G88" s="145">
        <f>AVERAGE(CPVTFC3SG0025!V26:W26)</f>
        <v>3.0442999999999998</v>
      </c>
      <c r="H88" s="100">
        <f t="shared" si="3"/>
        <v>10548.5401459854</v>
      </c>
      <c r="I88" s="356" t="s">
        <v>315</v>
      </c>
      <c r="J88" s="1095">
        <v>44874</v>
      </c>
      <c r="K88" s="1096" t="s">
        <v>5450</v>
      </c>
      <c r="L88" s="1097">
        <v>134</v>
      </c>
      <c r="M88" s="1098">
        <f>AVERAGE(CPVTFC3SG0049!T18:U18)</f>
        <v>2.7546499999999998</v>
      </c>
      <c r="N88" s="1099">
        <f t="shared" si="4"/>
        <v>72934.751773049647</v>
      </c>
      <c r="O88" s="1339" t="s">
        <v>315</v>
      </c>
      <c r="P88" s="694"/>
      <c r="Q88" s="694"/>
      <c r="R88" s="645"/>
      <c r="S88" s="694"/>
      <c r="T88" s="694"/>
      <c r="U88" s="694"/>
      <c r="V88" s="1485"/>
      <c r="W88" s="5">
        <v>1</v>
      </c>
    </row>
    <row r="89" spans="1:30" x14ac:dyDescent="0.25">
      <c r="A89" s="64">
        <v>84</v>
      </c>
      <c r="B89" s="4820"/>
      <c r="C89" s="296" t="s">
        <v>220</v>
      </c>
      <c r="D89" s="65">
        <v>44833</v>
      </c>
      <c r="E89" s="387" t="s">
        <v>4933</v>
      </c>
      <c r="F89" s="164">
        <v>184</v>
      </c>
      <c r="G89" s="145">
        <f>AVERAGE(CPVTFC3SG0025!X26:Y26)</f>
        <v>3.0088499999999998</v>
      </c>
      <c r="H89" s="100">
        <f t="shared" si="3"/>
        <v>10419.160583941606</v>
      </c>
      <c r="I89" s="356" t="s">
        <v>315</v>
      </c>
      <c r="J89" s="1095">
        <v>44874</v>
      </c>
      <c r="K89" s="1096" t="s">
        <v>5450</v>
      </c>
      <c r="L89" s="1097">
        <v>135</v>
      </c>
      <c r="M89" s="1098">
        <f>AVERAGE(CPVTFC3SG0049!V18:W18)</f>
        <v>1.7761</v>
      </c>
      <c r="N89" s="1099">
        <f t="shared" si="4"/>
        <v>45174.468085106382</v>
      </c>
      <c r="O89" s="1339" t="s">
        <v>315</v>
      </c>
      <c r="P89" s="694"/>
      <c r="Q89" s="694"/>
      <c r="R89" s="645"/>
      <c r="S89" s="694"/>
      <c r="T89" s="694"/>
      <c r="U89" s="694"/>
      <c r="V89" s="1486"/>
    </row>
    <row r="90" spans="1:30" x14ac:dyDescent="0.25">
      <c r="A90" s="64">
        <v>85</v>
      </c>
      <c r="B90" s="4818" t="s">
        <v>3311</v>
      </c>
      <c r="C90" s="296" t="s">
        <v>868</v>
      </c>
      <c r="D90" s="65">
        <v>44833</v>
      </c>
      <c r="E90" s="387" t="s">
        <v>4934</v>
      </c>
      <c r="F90" s="164">
        <v>1</v>
      </c>
      <c r="G90" s="145">
        <f>AVERAGE(CPVTFC3SG0026!C11:D11)</f>
        <v>2.5229999999999997</v>
      </c>
      <c r="H90" s="100">
        <f>(G90-0.1723)/0.0133*50</f>
        <v>8837.2180451127824</v>
      </c>
      <c r="I90" s="356" t="s">
        <v>315</v>
      </c>
      <c r="J90" s="1090">
        <v>44874</v>
      </c>
      <c r="K90" s="1091" t="s">
        <v>5450</v>
      </c>
      <c r="L90" s="1092">
        <v>136</v>
      </c>
      <c r="M90" s="1093">
        <f>AVERAGE(CPVTFC3SG0049!X18:Y18)</f>
        <v>0.21129999999999999</v>
      </c>
      <c r="N90" s="1094">
        <f t="shared" si="4"/>
        <v>782.97872340425499</v>
      </c>
      <c r="O90" s="1340" t="s">
        <v>314</v>
      </c>
      <c r="P90" s="694"/>
      <c r="Q90" s="694"/>
      <c r="R90" s="645"/>
      <c r="S90" s="694"/>
      <c r="T90" s="694"/>
      <c r="U90" s="694"/>
      <c r="V90" s="308"/>
      <c r="W90" s="5">
        <v>1</v>
      </c>
    </row>
    <row r="91" spans="1:30" x14ac:dyDescent="0.25">
      <c r="A91" s="64">
        <v>86</v>
      </c>
      <c r="B91" s="4820"/>
      <c r="C91" s="296" t="s">
        <v>220</v>
      </c>
      <c r="D91" s="65">
        <v>44833</v>
      </c>
      <c r="E91" s="387" t="s">
        <v>4934</v>
      </c>
      <c r="F91" s="164">
        <v>2</v>
      </c>
      <c r="G91" s="145">
        <f>AVERAGE(CPVTFC3SG0026!E11:F11)</f>
        <v>2.8822999999999999</v>
      </c>
      <c r="H91" s="100">
        <f t="shared" ref="H91:H156" si="5">(G91-0.1723)/0.0133*50</f>
        <v>10187.969924812031</v>
      </c>
      <c r="I91" s="356" t="s">
        <v>315</v>
      </c>
      <c r="J91" s="1095">
        <v>44874</v>
      </c>
      <c r="K91" s="1096" t="s">
        <v>5450</v>
      </c>
      <c r="L91" s="1097">
        <v>137</v>
      </c>
      <c r="M91" s="1098">
        <f>AVERAGE(CPVTFC3SG0049!B20:C20)</f>
        <v>0.46870000000000001</v>
      </c>
      <c r="N91" s="1099">
        <f t="shared" si="4"/>
        <v>8085.1063829787254</v>
      </c>
      <c r="O91" s="1339" t="s">
        <v>315</v>
      </c>
      <c r="P91" s="694"/>
      <c r="Q91" s="694"/>
      <c r="R91" s="645"/>
      <c r="S91" s="694"/>
      <c r="T91" s="694"/>
      <c r="U91" s="694"/>
      <c r="V91" s="287"/>
    </row>
    <row r="92" spans="1:30" x14ac:dyDescent="0.25">
      <c r="A92" s="64">
        <v>87</v>
      </c>
      <c r="B92" s="4818" t="s">
        <v>3312</v>
      </c>
      <c r="C92" s="296" t="s">
        <v>868</v>
      </c>
      <c r="D92" s="65">
        <v>44833</v>
      </c>
      <c r="E92" s="387" t="s">
        <v>4934</v>
      </c>
      <c r="F92" s="164">
        <v>3</v>
      </c>
      <c r="G92" s="145">
        <f>AVERAGE(CPVTFC3SG0026!G11:H11)</f>
        <v>2.8517000000000001</v>
      </c>
      <c r="H92" s="100">
        <f t="shared" si="5"/>
        <v>10072.932330827069</v>
      </c>
      <c r="I92" s="356" t="s">
        <v>315</v>
      </c>
      <c r="J92" s="1090">
        <v>44874</v>
      </c>
      <c r="K92" s="1091" t="s">
        <v>5450</v>
      </c>
      <c r="L92" s="1092">
        <v>138</v>
      </c>
      <c r="M92" s="1093">
        <f>AVERAGE(CPVTFC3SG0049!D20:E20)</f>
        <v>0.37380000000000002</v>
      </c>
      <c r="N92" s="1094">
        <f t="shared" si="4"/>
        <v>5392.9078014184406</v>
      </c>
      <c r="O92" s="1340" t="s">
        <v>315</v>
      </c>
      <c r="P92" s="694"/>
      <c r="Q92" s="694"/>
      <c r="R92" s="645"/>
      <c r="S92" s="694"/>
      <c r="T92" s="694"/>
      <c r="U92" s="694"/>
      <c r="V92" s="4868" t="s">
        <v>1416</v>
      </c>
      <c r="W92" s="5">
        <v>1</v>
      </c>
    </row>
    <row r="93" spans="1:30" x14ac:dyDescent="0.25">
      <c r="A93" s="64">
        <v>88</v>
      </c>
      <c r="B93" s="4820"/>
      <c r="C93" s="296" t="s">
        <v>220</v>
      </c>
      <c r="D93" s="65">
        <v>44833</v>
      </c>
      <c r="E93" s="387" t="s">
        <v>4934</v>
      </c>
      <c r="F93" s="164">
        <v>4</v>
      </c>
      <c r="G93" s="145">
        <f>AVERAGE(CPVTFC3SG0026!I11:J11)</f>
        <v>2.8912</v>
      </c>
      <c r="H93" s="100">
        <f t="shared" si="5"/>
        <v>10221.428571428572</v>
      </c>
      <c r="I93" s="356" t="s">
        <v>315</v>
      </c>
      <c r="J93" s="1095">
        <v>44874</v>
      </c>
      <c r="K93" s="1096" t="s">
        <v>5450</v>
      </c>
      <c r="L93" s="1097">
        <v>139</v>
      </c>
      <c r="M93" s="1098">
        <f>AVERAGE(CPVTFC3SG0049!F20:G20)</f>
        <v>2.8969</v>
      </c>
      <c r="N93" s="1099">
        <f t="shared" si="4"/>
        <v>76970.212765957462</v>
      </c>
      <c r="O93" s="1339" t="s">
        <v>315</v>
      </c>
      <c r="P93" s="694"/>
      <c r="Q93" s="694"/>
      <c r="R93" s="645"/>
      <c r="S93" s="694"/>
      <c r="T93" s="694"/>
      <c r="U93" s="694"/>
      <c r="V93" s="4869"/>
    </row>
    <row r="94" spans="1:30" x14ac:dyDescent="0.25">
      <c r="A94" s="64">
        <v>89</v>
      </c>
      <c r="B94" s="4818" t="s">
        <v>3313</v>
      </c>
      <c r="C94" s="296" t="s">
        <v>868</v>
      </c>
      <c r="D94" s="65">
        <v>44833</v>
      </c>
      <c r="E94" s="387" t="s">
        <v>4934</v>
      </c>
      <c r="F94" s="164">
        <v>5</v>
      </c>
      <c r="G94" s="145">
        <f>AVERAGE(CPVTFC3SG0026!K11:L11)</f>
        <v>2.7634500000000002</v>
      </c>
      <c r="H94" s="100">
        <f t="shared" si="5"/>
        <v>9741.1654135338358</v>
      </c>
      <c r="I94" s="356" t="s">
        <v>315</v>
      </c>
      <c r="J94" s="1090">
        <v>44874</v>
      </c>
      <c r="K94" s="1091" t="s">
        <v>5450</v>
      </c>
      <c r="L94" s="1092">
        <v>140</v>
      </c>
      <c r="M94" s="1093">
        <f>AVERAGE(CPVTFC3SG0049!H20:I20)</f>
        <v>0.34105000000000002</v>
      </c>
      <c r="N94" s="1094">
        <f t="shared" si="4"/>
        <v>4463.8297872340427</v>
      </c>
      <c r="O94" s="1340" t="s">
        <v>315</v>
      </c>
      <c r="P94" s="1250"/>
      <c r="Q94" s="1259"/>
      <c r="R94" s="645"/>
      <c r="S94" s="645"/>
      <c r="T94" s="646"/>
      <c r="U94" s="1259"/>
      <c r="V94" s="1342"/>
      <c r="W94" s="5">
        <v>1</v>
      </c>
    </row>
    <row r="95" spans="1:30" x14ac:dyDescent="0.25">
      <c r="A95" s="64">
        <v>90</v>
      </c>
      <c r="B95" s="4820"/>
      <c r="C95" s="296" t="s">
        <v>220</v>
      </c>
      <c r="D95" s="65">
        <v>44833</v>
      </c>
      <c r="E95" s="387" t="s">
        <v>4934</v>
      </c>
      <c r="F95" s="164">
        <v>6</v>
      </c>
      <c r="G95" s="145">
        <f>AVERAGE(CPVTFC3SG0026!M11:N11)</f>
        <v>2.3631000000000002</v>
      </c>
      <c r="H95" s="100">
        <f t="shared" si="5"/>
        <v>8236.0902255639121</v>
      </c>
      <c r="I95" s="356" t="s">
        <v>315</v>
      </c>
      <c r="J95" s="1090">
        <v>44874</v>
      </c>
      <c r="K95" s="1091" t="s">
        <v>5450</v>
      </c>
      <c r="L95" s="1092">
        <v>141</v>
      </c>
      <c r="M95" s="1093">
        <f>AVERAGE(CPVTFC3SG0049!J20:K20)</f>
        <v>0.26195000000000002</v>
      </c>
      <c r="N95" s="1094">
        <f t="shared" si="4"/>
        <v>2219.8581560283692</v>
      </c>
      <c r="O95" s="1340" t="s">
        <v>315</v>
      </c>
      <c r="P95" s="1250"/>
      <c r="Q95" s="1259"/>
      <c r="R95" s="645"/>
      <c r="S95" s="645"/>
      <c r="T95" s="646"/>
      <c r="U95" s="1259"/>
      <c r="V95" s="1343"/>
    </row>
    <row r="96" spans="1:30" x14ac:dyDescent="0.25">
      <c r="A96" s="64">
        <v>91</v>
      </c>
      <c r="B96" s="4818" t="s">
        <v>3314</v>
      </c>
      <c r="C96" s="296" t="s">
        <v>868</v>
      </c>
      <c r="D96" s="65">
        <v>44833</v>
      </c>
      <c r="E96" s="387" t="s">
        <v>4934</v>
      </c>
      <c r="F96" s="164">
        <v>7</v>
      </c>
      <c r="G96" s="145">
        <f>AVERAGE(CPVTFC3SG0026!O11:P11)</f>
        <v>2.931</v>
      </c>
      <c r="H96" s="100">
        <f t="shared" si="5"/>
        <v>10371.052631578948</v>
      </c>
      <c r="I96" s="356" t="s">
        <v>315</v>
      </c>
      <c r="J96" s="1095">
        <v>44874</v>
      </c>
      <c r="K96" s="1096" t="s">
        <v>5450</v>
      </c>
      <c r="L96" s="1097">
        <v>142</v>
      </c>
      <c r="M96" s="1098">
        <f>AVERAGE(CPVTFC3SG0049!L20:M20)</f>
        <v>2.8353999999999999</v>
      </c>
      <c r="N96" s="1099">
        <f t="shared" si="4"/>
        <v>75225.531914893625</v>
      </c>
      <c r="O96" s="1339" t="s">
        <v>315</v>
      </c>
      <c r="P96" s="1250"/>
      <c r="Q96" s="1259"/>
      <c r="R96" s="645"/>
      <c r="S96" s="645"/>
      <c r="T96" s="646"/>
      <c r="U96" s="1259"/>
      <c r="V96" s="4891"/>
      <c r="W96" s="5">
        <v>1</v>
      </c>
    </row>
    <row r="97" spans="1:30" ht="15.75" thickBot="1" x14ac:dyDescent="0.3">
      <c r="A97" s="450">
        <v>92</v>
      </c>
      <c r="B97" s="4815"/>
      <c r="C97" s="497" t="s">
        <v>220</v>
      </c>
      <c r="D97" s="121">
        <v>44833</v>
      </c>
      <c r="E97" s="452" t="s">
        <v>4934</v>
      </c>
      <c r="F97" s="445">
        <v>8</v>
      </c>
      <c r="G97" s="453">
        <f>AVERAGE(CPVTFC3SG0026!Q11:R11)</f>
        <v>2.7470499999999998</v>
      </c>
      <c r="H97" s="454">
        <f t="shared" si="5"/>
        <v>9679.5112781954886</v>
      </c>
      <c r="I97" s="1535" t="s">
        <v>315</v>
      </c>
      <c r="J97" s="1444">
        <v>44874</v>
      </c>
      <c r="K97" s="1445" t="s">
        <v>5450</v>
      </c>
      <c r="L97" s="1446">
        <v>143</v>
      </c>
      <c r="M97" s="1447">
        <f>AVERAGE(CPVTFC3SG0049!N20:O20)</f>
        <v>0.36660000000000004</v>
      </c>
      <c r="N97" s="1448">
        <f t="shared" si="4"/>
        <v>5188.6524822695046</v>
      </c>
      <c r="O97" s="1449" t="s">
        <v>315</v>
      </c>
      <c r="P97" s="1303"/>
      <c r="Q97" s="1333"/>
      <c r="R97" s="969"/>
      <c r="S97" s="969"/>
      <c r="T97" s="970"/>
      <c r="U97" s="1333"/>
      <c r="V97" s="4892"/>
    </row>
    <row r="98" spans="1:30" ht="15.75" thickBot="1" x14ac:dyDescent="0.3">
      <c r="A98" s="600"/>
      <c r="B98" s="2376" t="s">
        <v>3623</v>
      </c>
      <c r="C98" s="2000" t="s">
        <v>220</v>
      </c>
      <c r="D98" s="601">
        <v>44887</v>
      </c>
      <c r="E98" s="2904" t="s">
        <v>5523</v>
      </c>
      <c r="F98" s="2807">
        <v>148</v>
      </c>
      <c r="G98" s="137">
        <f>AVERAGE(CPVTFC3SG0066!X20:Y20)</f>
        <v>2.8189000000000002</v>
      </c>
      <c r="H98" s="1802">
        <f t="shared" ref="H98" si="6">(G98-0.1622)/0.0135*50</f>
        <v>9839.6296296296314</v>
      </c>
      <c r="I98" s="2905" t="s">
        <v>315</v>
      </c>
      <c r="J98" s="2913"/>
      <c r="K98" s="2914"/>
      <c r="L98" s="2915"/>
      <c r="M98" s="2916"/>
      <c r="N98" s="2917"/>
      <c r="O98" s="2918"/>
      <c r="P98" s="2911"/>
      <c r="Q98" s="2912"/>
      <c r="R98" s="652"/>
      <c r="S98" s="652"/>
      <c r="T98" s="653"/>
      <c r="U98" s="2817"/>
      <c r="V98" s="4540"/>
    </row>
    <row r="99" spans="1:30" x14ac:dyDescent="0.25">
      <c r="A99" s="114">
        <v>93</v>
      </c>
      <c r="B99" s="4815" t="s">
        <v>3315</v>
      </c>
      <c r="C99" s="680" t="s">
        <v>868</v>
      </c>
      <c r="D99" s="115">
        <v>44833</v>
      </c>
      <c r="E99" s="388" t="s">
        <v>4934</v>
      </c>
      <c r="F99" s="444">
        <v>9</v>
      </c>
      <c r="G99" s="499">
        <f>AVERAGE(CPVTFC3SG0026!S11:T11)</f>
        <v>2.9012000000000002</v>
      </c>
      <c r="H99" s="505">
        <f t="shared" si="5"/>
        <v>10259.022556390979</v>
      </c>
      <c r="I99" s="1536" t="s">
        <v>315</v>
      </c>
      <c r="J99" s="1537">
        <v>44874</v>
      </c>
      <c r="K99" s="1538" t="s">
        <v>5450</v>
      </c>
      <c r="L99" s="1539">
        <v>144</v>
      </c>
      <c r="M99" s="1540">
        <f>AVERAGE(CPVTFC3SG0049!P20:Q20)</f>
        <v>1.15205</v>
      </c>
      <c r="N99" s="1541">
        <f t="shared" si="4"/>
        <v>27470.921985815607</v>
      </c>
      <c r="O99" s="1542" t="s">
        <v>315</v>
      </c>
      <c r="P99" s="1295"/>
      <c r="Q99" s="1281"/>
      <c r="R99" s="830"/>
      <c r="S99" s="830"/>
      <c r="T99" s="831"/>
      <c r="U99" s="1281"/>
      <c r="V99" s="286"/>
      <c r="W99" s="5">
        <v>1</v>
      </c>
    </row>
    <row r="100" spans="1:30" x14ac:dyDescent="0.25">
      <c r="A100" s="64">
        <v>94</v>
      </c>
      <c r="B100" s="4820"/>
      <c r="C100" s="296" t="s">
        <v>220</v>
      </c>
      <c r="D100" s="65">
        <v>44833</v>
      </c>
      <c r="E100" s="387" t="s">
        <v>4934</v>
      </c>
      <c r="F100" s="164">
        <v>10</v>
      </c>
      <c r="G100" s="145">
        <f>AVERAGE(CPVTFC3SG0026!U11:V11)</f>
        <v>2.8938999999999999</v>
      </c>
      <c r="H100" s="100">
        <f t="shared" si="5"/>
        <v>10231.578947368422</v>
      </c>
      <c r="I100" s="356" t="s">
        <v>315</v>
      </c>
      <c r="J100" s="1095">
        <v>44874</v>
      </c>
      <c r="K100" s="1096" t="s">
        <v>5450</v>
      </c>
      <c r="L100" s="1097">
        <v>145</v>
      </c>
      <c r="M100" s="1098">
        <f>AVERAGE(CPVTFC3SG0049!R20:S20)</f>
        <v>1.18465</v>
      </c>
      <c r="N100" s="1099">
        <f t="shared" si="4"/>
        <v>28395.744680851065</v>
      </c>
      <c r="O100" s="1339" t="s">
        <v>315</v>
      </c>
      <c r="P100" s="1250"/>
      <c r="Q100" s="900"/>
      <c r="R100" s="645"/>
      <c r="S100" s="645"/>
      <c r="T100" s="646"/>
      <c r="U100" s="900"/>
      <c r="V100" s="287"/>
    </row>
    <row r="101" spans="1:30" x14ac:dyDescent="0.25">
      <c r="A101" s="64">
        <v>95</v>
      </c>
      <c r="B101" s="4818" t="s">
        <v>3316</v>
      </c>
      <c r="C101" s="296" t="s">
        <v>868</v>
      </c>
      <c r="D101" s="65">
        <v>44833</v>
      </c>
      <c r="E101" s="387" t="s">
        <v>4934</v>
      </c>
      <c r="F101" s="164">
        <v>11</v>
      </c>
      <c r="G101" s="145">
        <f>AVERAGE(CPVTFC3SG0026!W11:X11)</f>
        <v>2.7313499999999999</v>
      </c>
      <c r="H101" s="100">
        <f t="shared" si="5"/>
        <v>9620.4887218045114</v>
      </c>
      <c r="I101" s="356" t="s">
        <v>315</v>
      </c>
      <c r="J101" s="1090">
        <v>44874</v>
      </c>
      <c r="K101" s="1091" t="s">
        <v>5450</v>
      </c>
      <c r="L101" s="1092">
        <v>146</v>
      </c>
      <c r="M101" s="1093">
        <f>AVERAGE(CPVTFC3SG0049!T20:U20)</f>
        <v>0.26860000000000001</v>
      </c>
      <c r="N101" s="1094">
        <f t="shared" si="4"/>
        <v>2408.5106382978724</v>
      </c>
      <c r="O101" s="1340" t="s">
        <v>315</v>
      </c>
      <c r="P101" s="1250"/>
      <c r="Q101" s="900"/>
      <c r="R101" s="645"/>
      <c r="S101" s="645"/>
      <c r="T101" s="646"/>
      <c r="U101" s="900"/>
      <c r="W101" s="5">
        <v>1</v>
      </c>
    </row>
    <row r="102" spans="1:30" x14ac:dyDescent="0.25">
      <c r="A102" s="64">
        <v>96</v>
      </c>
      <c r="B102" s="4820"/>
      <c r="C102" s="296" t="s">
        <v>220</v>
      </c>
      <c r="D102" s="65">
        <v>44833</v>
      </c>
      <c r="E102" s="387" t="s">
        <v>4934</v>
      </c>
      <c r="F102" s="164">
        <v>12</v>
      </c>
      <c r="G102" s="145">
        <f>AVERAGE(CPVTFC3SG0026!C13:D13)</f>
        <v>2.8609</v>
      </c>
      <c r="H102" s="100">
        <f t="shared" si="5"/>
        <v>10107.518796992483</v>
      </c>
      <c r="I102" s="356" t="s">
        <v>315</v>
      </c>
      <c r="J102" s="1095">
        <v>44874</v>
      </c>
      <c r="K102" s="1096" t="s">
        <v>5450</v>
      </c>
      <c r="L102" s="1097">
        <v>147</v>
      </c>
      <c r="M102" s="1098">
        <f>AVERAGE(CPVTFC3SG0049!V20:W20)</f>
        <v>0.9958499999999999</v>
      </c>
      <c r="N102" s="1099">
        <f t="shared" si="4"/>
        <v>23039.716312056738</v>
      </c>
      <c r="O102" s="1339" t="s">
        <v>315</v>
      </c>
      <c r="P102" s="1250"/>
      <c r="Q102" s="900"/>
      <c r="R102" s="645"/>
      <c r="S102" s="645"/>
      <c r="T102" s="646"/>
      <c r="U102" s="900"/>
    </row>
    <row r="103" spans="1:30" x14ac:dyDescent="0.25">
      <c r="A103" s="64">
        <v>97</v>
      </c>
      <c r="B103" s="437" t="s">
        <v>3317</v>
      </c>
      <c r="C103" s="296" t="s">
        <v>868</v>
      </c>
      <c r="D103" s="65">
        <v>44833</v>
      </c>
      <c r="E103" s="387" t="s">
        <v>4934</v>
      </c>
      <c r="F103" s="164">
        <v>13</v>
      </c>
      <c r="G103" s="145">
        <f>AVERAGE(CPVTFC3SG0026!E13:F13)</f>
        <v>1.1568499999999999</v>
      </c>
      <c r="H103" s="100">
        <f t="shared" si="5"/>
        <v>3701.3157894736842</v>
      </c>
      <c r="I103" s="356" t="s">
        <v>315</v>
      </c>
      <c r="J103" s="902"/>
      <c r="K103" s="902"/>
      <c r="L103" s="1105"/>
      <c r="M103" s="902"/>
      <c r="N103" s="902"/>
      <c r="O103" s="902"/>
      <c r="P103" s="1250"/>
      <c r="Q103" s="900"/>
      <c r="R103" s="645"/>
      <c r="S103" s="645"/>
      <c r="T103" s="646"/>
      <c r="U103" s="900"/>
      <c r="V103" s="4868" t="s">
        <v>1416</v>
      </c>
      <c r="W103" s="5">
        <v>1</v>
      </c>
      <c r="Y103" s="1110"/>
      <c r="Z103" s="1109"/>
      <c r="AA103" s="1111"/>
      <c r="AB103" s="1112"/>
      <c r="AC103" s="1113"/>
      <c r="AD103" s="1109"/>
    </row>
    <row r="104" spans="1:30" x14ac:dyDescent="0.25">
      <c r="A104" s="64">
        <v>98</v>
      </c>
      <c r="B104" s="437" t="s">
        <v>3317</v>
      </c>
      <c r="C104" s="296" t="s">
        <v>220</v>
      </c>
      <c r="D104" s="65">
        <v>44833</v>
      </c>
      <c r="E104" s="387" t="s">
        <v>4934</v>
      </c>
      <c r="F104" s="164">
        <v>14</v>
      </c>
      <c r="G104" s="145">
        <f>AVERAGE(CPVTFC3SG0026!G13:H13)</f>
        <v>2.8457999999999997</v>
      </c>
      <c r="H104" s="100">
        <f t="shared" si="5"/>
        <v>10050.751879699246</v>
      </c>
      <c r="I104" s="356" t="s">
        <v>315</v>
      </c>
      <c r="J104" s="1095">
        <v>44874</v>
      </c>
      <c r="K104" s="1096" t="s">
        <v>5450</v>
      </c>
      <c r="L104" s="1097">
        <v>148</v>
      </c>
      <c r="M104" s="1098">
        <f>AVERAGE(CPVTFC3SG0049!X20:Y20)</f>
        <v>0.71350000000000002</v>
      </c>
      <c r="N104" s="1099">
        <f>(M104-0.1837)/0.0141*400</f>
        <v>15029.787234042557</v>
      </c>
      <c r="O104" s="1339" t="s">
        <v>315</v>
      </c>
      <c r="P104" s="1250"/>
      <c r="Q104" s="900"/>
      <c r="R104" s="645"/>
      <c r="S104" s="645"/>
      <c r="T104" s="646"/>
      <c r="U104" s="900"/>
      <c r="V104" s="4869"/>
    </row>
    <row r="105" spans="1:30" x14ac:dyDescent="0.25">
      <c r="A105" s="6">
        <v>99</v>
      </c>
      <c r="B105" s="4812" t="s">
        <v>3318</v>
      </c>
      <c r="C105" s="271" t="s">
        <v>868</v>
      </c>
      <c r="D105" s="18">
        <v>44833</v>
      </c>
      <c r="E105" s="380" t="s">
        <v>4934</v>
      </c>
      <c r="F105" s="102">
        <v>15</v>
      </c>
      <c r="G105" s="275">
        <f>AVERAGE(CPVTFC3SG0026!I13:J13)</f>
        <v>8.005000000000001E-2</v>
      </c>
      <c r="H105" s="343">
        <f t="shared" si="5"/>
        <v>-346.80451127819549</v>
      </c>
      <c r="I105" s="350" t="s">
        <v>314</v>
      </c>
      <c r="J105" s="902"/>
      <c r="K105" s="902"/>
      <c r="L105" s="1105"/>
      <c r="M105" s="902"/>
      <c r="N105" s="902"/>
      <c r="O105" s="902"/>
      <c r="P105" s="1250"/>
      <c r="Q105" s="1259"/>
      <c r="R105" s="645"/>
      <c r="S105" s="645"/>
      <c r="T105" s="646"/>
      <c r="U105" s="1259"/>
      <c r="V105" s="308"/>
      <c r="Y105" s="1107"/>
      <c r="Z105" s="1108"/>
      <c r="AA105" s="1089"/>
      <c r="AB105" s="23"/>
      <c r="AC105" s="12"/>
      <c r="AD105" s="1109"/>
    </row>
    <row r="106" spans="1:30" x14ac:dyDescent="0.25">
      <c r="A106" s="6">
        <v>100</v>
      </c>
      <c r="B106" s="4817"/>
      <c r="C106" s="271" t="s">
        <v>220</v>
      </c>
      <c r="D106" s="18">
        <v>44833</v>
      </c>
      <c r="E106" s="380" t="s">
        <v>4934</v>
      </c>
      <c r="F106" s="102">
        <v>16</v>
      </c>
      <c r="G106" s="275">
        <f>AVERAGE(CPVTFC3SG0026!K13:L13)</f>
        <v>0.12295</v>
      </c>
      <c r="H106" s="343">
        <f t="shared" si="5"/>
        <v>-185.52631578947373</v>
      </c>
      <c r="I106" s="350" t="s">
        <v>314</v>
      </c>
      <c r="J106" s="902"/>
      <c r="K106" s="902"/>
      <c r="L106" s="1105"/>
      <c r="M106" s="902"/>
      <c r="N106" s="902"/>
      <c r="O106" s="902"/>
      <c r="P106" s="1250"/>
      <c r="Q106" s="1259"/>
      <c r="R106" s="645"/>
      <c r="S106" s="645"/>
      <c r="T106" s="646"/>
      <c r="U106" s="1259"/>
      <c r="V106" s="287"/>
      <c r="Y106" s="1110"/>
      <c r="Z106" s="1109"/>
      <c r="AA106" s="1111"/>
      <c r="AB106" s="1112"/>
      <c r="AC106" s="1113"/>
      <c r="AD106" s="1109"/>
    </row>
    <row r="107" spans="1:30" x14ac:dyDescent="0.25">
      <c r="A107" s="64">
        <v>101</v>
      </c>
      <c r="B107" s="4818" t="s">
        <v>3319</v>
      </c>
      <c r="C107" s="296" t="s">
        <v>868</v>
      </c>
      <c r="D107" s="65">
        <v>44833</v>
      </c>
      <c r="E107" s="387" t="s">
        <v>4934</v>
      </c>
      <c r="F107" s="164">
        <v>17</v>
      </c>
      <c r="G107" s="145">
        <f>AVERAGE(CPVTFC3SG0026!M13:N13)</f>
        <v>1.1528</v>
      </c>
      <c r="H107" s="100">
        <f t="shared" si="5"/>
        <v>3686.0902255639103</v>
      </c>
      <c r="I107" s="356" t="s">
        <v>315</v>
      </c>
      <c r="J107" s="902"/>
      <c r="K107" s="902"/>
      <c r="L107" s="1105"/>
      <c r="M107" s="902"/>
      <c r="N107" s="902"/>
      <c r="O107" s="902"/>
      <c r="P107" s="1250"/>
      <c r="Q107" s="1259"/>
      <c r="R107" s="645"/>
      <c r="S107" s="645"/>
      <c r="T107" s="646"/>
      <c r="U107" s="1259"/>
      <c r="V107" s="308"/>
      <c r="W107" s="5">
        <v>1</v>
      </c>
      <c r="Y107" s="1114"/>
      <c r="Z107" s="1114"/>
      <c r="AA107" s="1089"/>
      <c r="AB107" s="1109"/>
      <c r="AC107" s="1109"/>
      <c r="AD107" s="1109"/>
    </row>
    <row r="108" spans="1:30" x14ac:dyDescent="0.25">
      <c r="A108" s="64">
        <v>102</v>
      </c>
      <c r="B108" s="4820"/>
      <c r="C108" s="296" t="s">
        <v>220</v>
      </c>
      <c r="D108" s="65">
        <v>44833</v>
      </c>
      <c r="E108" s="387" t="s">
        <v>4934</v>
      </c>
      <c r="F108" s="164">
        <v>18</v>
      </c>
      <c r="G108" s="145">
        <f>AVERAGE(CPVTFC3SG0026!O13:P13)</f>
        <v>1.5943499999999999</v>
      </c>
      <c r="H108" s="100">
        <f t="shared" si="5"/>
        <v>5346.0526315789484</v>
      </c>
      <c r="I108" s="356" t="s">
        <v>315</v>
      </c>
      <c r="J108" s="902"/>
      <c r="K108" s="902"/>
      <c r="L108" s="1105"/>
      <c r="M108" s="902"/>
      <c r="N108" s="902"/>
      <c r="O108" s="902"/>
      <c r="P108" s="1250"/>
      <c r="Q108" s="1259"/>
      <c r="R108" s="645"/>
      <c r="S108" s="645"/>
      <c r="T108" s="646"/>
      <c r="U108" s="1259"/>
      <c r="V108" s="287"/>
      <c r="Y108" s="1114"/>
      <c r="Z108" s="1114"/>
      <c r="AA108" s="1089"/>
      <c r="AB108" s="1109"/>
      <c r="AC108" s="1109"/>
      <c r="AD108" s="1109"/>
    </row>
    <row r="109" spans="1:30" x14ac:dyDescent="0.25">
      <c r="A109" s="64">
        <v>103</v>
      </c>
      <c r="B109" s="4818" t="s">
        <v>3320</v>
      </c>
      <c r="C109" s="296" t="s">
        <v>868</v>
      </c>
      <c r="D109" s="65">
        <v>44833</v>
      </c>
      <c r="E109" s="387" t="s">
        <v>4934</v>
      </c>
      <c r="F109" s="164">
        <v>19</v>
      </c>
      <c r="G109" s="145">
        <f>AVERAGE(CPVTFC3SG0026!Q13:R13)</f>
        <v>2.8410500000000001</v>
      </c>
      <c r="H109" s="100">
        <f t="shared" si="5"/>
        <v>10032.894736842107</v>
      </c>
      <c r="I109" s="356" t="s">
        <v>315</v>
      </c>
      <c r="J109" s="1095">
        <v>44874</v>
      </c>
      <c r="K109" s="1096" t="s">
        <v>5450</v>
      </c>
      <c r="L109" s="1097">
        <v>149</v>
      </c>
      <c r="M109" s="1098">
        <f>AVERAGE(CPVTFC3SG0049!B22:C22)</f>
        <v>1.13215</v>
      </c>
      <c r="N109" s="1099">
        <f>(M109-0.1837)/0.0141*400</f>
        <v>26906.382978723406</v>
      </c>
      <c r="O109" s="1339" t="s">
        <v>315</v>
      </c>
      <c r="P109" s="694"/>
      <c r="Q109" s="694"/>
      <c r="R109" s="645"/>
      <c r="S109" s="694"/>
      <c r="T109" s="694"/>
      <c r="U109" s="694"/>
      <c r="W109" s="5">
        <v>1</v>
      </c>
    </row>
    <row r="110" spans="1:30" x14ac:dyDescent="0.25">
      <c r="A110" s="64">
        <v>104</v>
      </c>
      <c r="B110" s="4820"/>
      <c r="C110" s="296" t="s">
        <v>220</v>
      </c>
      <c r="D110" s="65">
        <v>44833</v>
      </c>
      <c r="E110" s="387" t="s">
        <v>4934</v>
      </c>
      <c r="F110" s="164">
        <v>20</v>
      </c>
      <c r="G110" s="145">
        <f>AVERAGE(CPVTFC3SG0026!S13:T13)</f>
        <v>2.8039000000000001</v>
      </c>
      <c r="H110" s="100">
        <f t="shared" si="5"/>
        <v>9893.2330827067672</v>
      </c>
      <c r="I110" s="356" t="s">
        <v>315</v>
      </c>
      <c r="J110" s="1095">
        <v>44874</v>
      </c>
      <c r="K110" s="1096" t="s">
        <v>5450</v>
      </c>
      <c r="L110" s="1097">
        <v>150</v>
      </c>
      <c r="M110" s="1098">
        <f>AVERAGE(CPVTFC3SG0049!D22:E22)</f>
        <v>0.58240000000000003</v>
      </c>
      <c r="N110" s="1099">
        <f>(M110-0.1837)/0.0141*400</f>
        <v>11310.638297872341</v>
      </c>
      <c r="O110" s="1339" t="s">
        <v>315</v>
      </c>
      <c r="P110" s="694"/>
      <c r="Q110" s="694"/>
      <c r="R110" s="645"/>
      <c r="S110" s="694"/>
      <c r="T110" s="694"/>
      <c r="U110" s="694"/>
    </row>
    <row r="111" spans="1:30" x14ac:dyDescent="0.25">
      <c r="A111" s="64">
        <v>105</v>
      </c>
      <c r="B111" s="437" t="s">
        <v>3321</v>
      </c>
      <c r="C111" s="296" t="s">
        <v>868</v>
      </c>
      <c r="D111" s="65">
        <v>44833</v>
      </c>
      <c r="E111" s="387" t="s">
        <v>4934</v>
      </c>
      <c r="F111" s="164">
        <v>21</v>
      </c>
      <c r="G111" s="145">
        <f>AVERAGE(CPVTFC3SG0026!U13:V13)</f>
        <v>2.2500499999999999</v>
      </c>
      <c r="H111" s="100">
        <f t="shared" si="5"/>
        <v>7811.0902255639103</v>
      </c>
      <c r="I111" s="356" t="s">
        <v>315</v>
      </c>
      <c r="J111" s="1090">
        <v>44874</v>
      </c>
      <c r="K111" s="1091" t="s">
        <v>5450</v>
      </c>
      <c r="L111" s="1092">
        <v>151</v>
      </c>
      <c r="M111" s="1093">
        <f>AVERAGE(CPVTFC3SG0049!F22:G22)</f>
        <v>0.18425</v>
      </c>
      <c r="N111" s="1094">
        <f>(M111-0.1837)/0.0141*400</f>
        <v>15.602836879432481</v>
      </c>
      <c r="O111" s="1340" t="s">
        <v>314</v>
      </c>
      <c r="P111" s="694"/>
      <c r="Q111" s="694"/>
      <c r="R111" s="645"/>
      <c r="S111" s="694"/>
      <c r="T111" s="694"/>
      <c r="U111" s="694"/>
      <c r="V111" s="308"/>
      <c r="W111" s="5">
        <v>1</v>
      </c>
    </row>
    <row r="112" spans="1:30" x14ac:dyDescent="0.25">
      <c r="A112" s="64">
        <v>106</v>
      </c>
      <c r="B112" s="437" t="s">
        <v>3321</v>
      </c>
      <c r="C112" s="296" t="s">
        <v>220</v>
      </c>
      <c r="D112" s="65">
        <v>44833</v>
      </c>
      <c r="E112" s="387" t="s">
        <v>4934</v>
      </c>
      <c r="F112" s="164">
        <v>22</v>
      </c>
      <c r="G112" s="145">
        <f>AVERAGE(CPVTFC3SG0026!W13:X13)</f>
        <v>1.7665</v>
      </c>
      <c r="H112" s="100">
        <f t="shared" si="5"/>
        <v>5993.2330827067663</v>
      </c>
      <c r="I112" s="356" t="s">
        <v>315</v>
      </c>
      <c r="J112" s="902"/>
      <c r="K112" s="902"/>
      <c r="L112" s="1105"/>
      <c r="M112" s="902"/>
      <c r="N112" s="902"/>
      <c r="O112" s="902"/>
      <c r="P112" s="694"/>
      <c r="Q112" s="694"/>
      <c r="R112" s="645"/>
      <c r="S112" s="694"/>
      <c r="T112" s="694"/>
      <c r="U112" s="694"/>
      <c r="V112" s="287"/>
      <c r="Y112" s="1110"/>
      <c r="Z112" s="1109"/>
      <c r="AA112" s="1111"/>
      <c r="AB112" s="1112"/>
      <c r="AC112" s="1113"/>
      <c r="AD112" s="1109"/>
    </row>
    <row r="113" spans="1:30" x14ac:dyDescent="0.25">
      <c r="A113" s="64">
        <v>107</v>
      </c>
      <c r="B113" s="4818" t="s">
        <v>3322</v>
      </c>
      <c r="C113" s="296" t="s">
        <v>868</v>
      </c>
      <c r="D113" s="65">
        <v>44833</v>
      </c>
      <c r="E113" s="387" t="s">
        <v>4934</v>
      </c>
      <c r="F113" s="164">
        <v>23</v>
      </c>
      <c r="G113" s="145">
        <f>AVERAGE(CPVTFC3SG0026!C15:D15)</f>
        <v>2.7586500000000003</v>
      </c>
      <c r="H113" s="100">
        <f t="shared" si="5"/>
        <v>9723.1203007518816</v>
      </c>
      <c r="I113" s="356" t="s">
        <v>315</v>
      </c>
      <c r="J113" s="1090">
        <v>44874</v>
      </c>
      <c r="K113" s="1091" t="s">
        <v>5450</v>
      </c>
      <c r="L113" s="1092">
        <v>152</v>
      </c>
      <c r="M113" s="1093">
        <f>AVERAGE(CPVTFC3SG0049!H22:I22)</f>
        <v>0.33984999999999999</v>
      </c>
      <c r="N113" s="1094">
        <f>(M113-0.1837)/0.0141*400</f>
        <v>4429.7872340425529</v>
      </c>
      <c r="O113" s="1340" t="s">
        <v>315</v>
      </c>
      <c r="P113" s="694"/>
      <c r="Q113" s="694"/>
      <c r="R113" s="645"/>
      <c r="S113" s="694"/>
      <c r="T113" s="694"/>
      <c r="U113" s="694"/>
      <c r="W113" s="5">
        <v>1</v>
      </c>
    </row>
    <row r="114" spans="1:30" x14ac:dyDescent="0.25">
      <c r="A114" s="64">
        <v>108</v>
      </c>
      <c r="B114" s="4820"/>
      <c r="C114" s="296" t="s">
        <v>220</v>
      </c>
      <c r="D114" s="65">
        <v>44833</v>
      </c>
      <c r="E114" s="387" t="s">
        <v>4934</v>
      </c>
      <c r="F114" s="164">
        <v>24</v>
      </c>
      <c r="G114" s="145">
        <f>AVERAGE(CPVTFC3SG0026!E15:F15)</f>
        <v>2.8527</v>
      </c>
      <c r="H114" s="100">
        <f t="shared" si="5"/>
        <v>10076.691729323309</v>
      </c>
      <c r="I114" s="356" t="s">
        <v>315</v>
      </c>
      <c r="J114" s="1095">
        <v>44874</v>
      </c>
      <c r="K114" s="1096" t="s">
        <v>5450</v>
      </c>
      <c r="L114" s="1097">
        <v>153</v>
      </c>
      <c r="M114" s="1098">
        <f>AVERAGE(CPVTFC3SG0049!J22:K22)</f>
        <v>0.88959999999999995</v>
      </c>
      <c r="N114" s="1099">
        <f>(M114-0.1837)/0.0141*400</f>
        <v>20025.531914893618</v>
      </c>
      <c r="O114" s="1339" t="s">
        <v>315</v>
      </c>
      <c r="P114" s="694"/>
      <c r="Q114" s="694"/>
      <c r="R114" s="645"/>
      <c r="S114" s="694"/>
      <c r="T114" s="694"/>
      <c r="U114" s="694"/>
      <c r="V114" s="315"/>
    </row>
    <row r="115" spans="1:30" x14ac:dyDescent="0.25">
      <c r="A115" s="64">
        <v>109</v>
      </c>
      <c r="B115" s="437" t="s">
        <v>3323</v>
      </c>
      <c r="C115" s="296" t="s">
        <v>868</v>
      </c>
      <c r="D115" s="65">
        <v>44833</v>
      </c>
      <c r="E115" s="387" t="s">
        <v>4934</v>
      </c>
      <c r="F115" s="164">
        <v>25</v>
      </c>
      <c r="G115" s="145">
        <f>AVERAGE(CPVTFC3SG0026!G15:H15)</f>
        <v>1.9538500000000001</v>
      </c>
      <c r="H115" s="100">
        <f t="shared" si="5"/>
        <v>6697.5563909774446</v>
      </c>
      <c r="I115" s="356" t="s">
        <v>315</v>
      </c>
      <c r="J115" s="902"/>
      <c r="K115" s="902"/>
      <c r="L115" s="1105"/>
      <c r="M115" s="902"/>
      <c r="N115" s="902"/>
      <c r="O115" s="902"/>
      <c r="P115" s="1250"/>
      <c r="Q115" s="900"/>
      <c r="R115" s="645"/>
      <c r="S115" s="645"/>
      <c r="T115" s="646"/>
      <c r="U115" s="900"/>
      <c r="V115" s="286"/>
      <c r="W115" s="5">
        <v>1</v>
      </c>
      <c r="Y115" s="1107"/>
      <c r="Z115" s="1108"/>
      <c r="AA115" s="1089"/>
      <c r="AB115" s="23"/>
      <c r="AC115" s="12"/>
      <c r="AD115" s="1109"/>
    </row>
    <row r="116" spans="1:30" x14ac:dyDescent="0.25">
      <c r="A116" s="64">
        <v>110</v>
      </c>
      <c r="B116" s="437" t="s">
        <v>3323</v>
      </c>
      <c r="C116" s="296" t="s">
        <v>220</v>
      </c>
      <c r="D116" s="65">
        <v>44833</v>
      </c>
      <c r="E116" s="387" t="s">
        <v>4934</v>
      </c>
      <c r="F116" s="164">
        <v>26</v>
      </c>
      <c r="G116" s="145">
        <f>AVERAGE(CPVTFC3SG0026!I15:J15)</f>
        <v>2.8775000000000004</v>
      </c>
      <c r="H116" s="100">
        <f t="shared" si="5"/>
        <v>10169.924812030078</v>
      </c>
      <c r="I116" s="356" t="s">
        <v>315</v>
      </c>
      <c r="J116" s="1095">
        <v>44874</v>
      </c>
      <c r="K116" s="1096" t="s">
        <v>5450</v>
      </c>
      <c r="L116" s="1097">
        <v>154</v>
      </c>
      <c r="M116" s="1098">
        <f>AVERAGE(CPVTFC3SG0049!L22:M22)</f>
        <v>0.62349999999999994</v>
      </c>
      <c r="N116" s="1099">
        <f t="shared" ref="N116:N139" si="7">(M116-0.1837)/0.0141*400</f>
        <v>12476.59574468085</v>
      </c>
      <c r="O116" s="1339" t="s">
        <v>315</v>
      </c>
      <c r="P116" s="1250"/>
      <c r="Q116" s="900"/>
      <c r="R116" s="645"/>
      <c r="S116" s="645"/>
      <c r="T116" s="646"/>
      <c r="U116" s="900"/>
      <c r="V116" s="287"/>
    </row>
    <row r="117" spans="1:30" x14ac:dyDescent="0.25">
      <c r="A117" s="64">
        <v>111</v>
      </c>
      <c r="B117" s="4818" t="s">
        <v>3324</v>
      </c>
      <c r="C117" s="296" t="s">
        <v>868</v>
      </c>
      <c r="D117" s="65">
        <v>44833</v>
      </c>
      <c r="E117" s="387" t="s">
        <v>4934</v>
      </c>
      <c r="F117" s="164">
        <v>27</v>
      </c>
      <c r="G117" s="145">
        <f>AVERAGE(CPVTFC3SG0026!K15:L15)</f>
        <v>2.8016999999999999</v>
      </c>
      <c r="H117" s="100">
        <f t="shared" si="5"/>
        <v>9884.9624060150381</v>
      </c>
      <c r="I117" s="356" t="s">
        <v>315</v>
      </c>
      <c r="J117" s="1090">
        <v>44874</v>
      </c>
      <c r="K117" s="1091" t="s">
        <v>5450</v>
      </c>
      <c r="L117" s="1092">
        <v>155</v>
      </c>
      <c r="M117" s="1093">
        <f>AVERAGE(CPVTFC3SG0049!N22:O22)</f>
        <v>0.32069999999999999</v>
      </c>
      <c r="N117" s="1094">
        <f t="shared" si="7"/>
        <v>3886.5248226950348</v>
      </c>
      <c r="O117" s="1340" t="s">
        <v>315</v>
      </c>
      <c r="P117" s="1250"/>
      <c r="Q117" s="900"/>
      <c r="R117" s="645"/>
      <c r="S117" s="645"/>
      <c r="T117" s="646"/>
      <c r="U117" s="900"/>
      <c r="V117" s="284"/>
      <c r="W117" s="5">
        <v>1</v>
      </c>
    </row>
    <row r="118" spans="1:30" x14ac:dyDescent="0.25">
      <c r="A118" s="64">
        <v>112</v>
      </c>
      <c r="B118" s="4820"/>
      <c r="C118" s="296" t="s">
        <v>220</v>
      </c>
      <c r="D118" s="65">
        <v>44833</v>
      </c>
      <c r="E118" s="387" t="s">
        <v>4934</v>
      </c>
      <c r="F118" s="164">
        <v>28</v>
      </c>
      <c r="G118" s="145">
        <f>AVERAGE(CPVTFC3SG0026!M15:N15)</f>
        <v>2.8525</v>
      </c>
      <c r="H118" s="100">
        <f t="shared" si="5"/>
        <v>10075.939849624061</v>
      </c>
      <c r="I118" s="356" t="s">
        <v>315</v>
      </c>
      <c r="J118" s="1095">
        <v>44874</v>
      </c>
      <c r="K118" s="1096" t="s">
        <v>5450</v>
      </c>
      <c r="L118" s="1097">
        <v>156</v>
      </c>
      <c r="M118" s="1098">
        <f>AVERAGE(CPVTFC3SG0049!P22:Q22)</f>
        <v>1.18655</v>
      </c>
      <c r="N118" s="1099">
        <f t="shared" si="7"/>
        <v>28449.645390070924</v>
      </c>
      <c r="O118" s="1339" t="s">
        <v>315</v>
      </c>
      <c r="P118" s="694"/>
      <c r="Q118" s="694"/>
      <c r="R118" s="645"/>
      <c r="S118" s="694"/>
      <c r="T118" s="694"/>
      <c r="U118" s="694"/>
      <c r="V118" s="286"/>
    </row>
    <row r="119" spans="1:30" x14ac:dyDescent="0.25">
      <c r="A119" s="64">
        <v>113</v>
      </c>
      <c r="B119" s="4818" t="s">
        <v>3325</v>
      </c>
      <c r="C119" s="296" t="s">
        <v>868</v>
      </c>
      <c r="D119" s="65">
        <v>44833</v>
      </c>
      <c r="E119" s="387" t="s">
        <v>4934</v>
      </c>
      <c r="F119" s="164">
        <v>29</v>
      </c>
      <c r="G119" s="145">
        <f>AVERAGE(CPVTFC3SG0026!O15:P15)</f>
        <v>2.7073</v>
      </c>
      <c r="H119" s="100">
        <f t="shared" si="5"/>
        <v>9530.0751879699255</v>
      </c>
      <c r="I119" s="356" t="s">
        <v>315</v>
      </c>
      <c r="J119" s="1090">
        <v>44874</v>
      </c>
      <c r="K119" s="1091" t="s">
        <v>5450</v>
      </c>
      <c r="L119" s="1092">
        <v>157</v>
      </c>
      <c r="M119" s="1093">
        <f>AVERAGE(CPVTFC3SG0049!R22:S22)</f>
        <v>0.32619999999999999</v>
      </c>
      <c r="N119" s="1094">
        <f t="shared" si="7"/>
        <v>4042.5531914893609</v>
      </c>
      <c r="O119" s="1340" t="s">
        <v>315</v>
      </c>
      <c r="P119" s="694"/>
      <c r="Q119" s="694"/>
      <c r="R119" s="645"/>
      <c r="S119" s="694"/>
      <c r="T119" s="694"/>
      <c r="U119" s="694"/>
      <c r="V119" s="1342"/>
      <c r="W119" s="5">
        <v>1</v>
      </c>
    </row>
    <row r="120" spans="1:30" x14ac:dyDescent="0.25">
      <c r="A120" s="64">
        <v>114</v>
      </c>
      <c r="B120" s="4820"/>
      <c r="C120" s="296" t="s">
        <v>220</v>
      </c>
      <c r="D120" s="65">
        <v>44833</v>
      </c>
      <c r="E120" s="387" t="s">
        <v>4934</v>
      </c>
      <c r="F120" s="164">
        <v>30</v>
      </c>
      <c r="G120" s="145">
        <f>AVERAGE(CPVTFC3SG0026!Q15:R15)</f>
        <v>2.5953499999999998</v>
      </c>
      <c r="H120" s="100">
        <f t="shared" si="5"/>
        <v>9109.2105263157882</v>
      </c>
      <c r="I120" s="356" t="s">
        <v>315</v>
      </c>
      <c r="J120" s="1090">
        <v>44874</v>
      </c>
      <c r="K120" s="1091" t="s">
        <v>5450</v>
      </c>
      <c r="L120" s="1092">
        <v>158</v>
      </c>
      <c r="M120" s="1093">
        <f>AVERAGE(CPVTFC3SG0049!T22:U22)</f>
        <v>0.32364999999999999</v>
      </c>
      <c r="N120" s="1094">
        <f t="shared" si="7"/>
        <v>3970.2127659574467</v>
      </c>
      <c r="O120" s="1340" t="s">
        <v>315</v>
      </c>
      <c r="P120" s="1250"/>
      <c r="Q120" s="900"/>
      <c r="R120" s="645"/>
      <c r="S120" s="645"/>
      <c r="T120" s="646"/>
      <c r="U120" s="900"/>
      <c r="V120" s="1343"/>
    </row>
    <row r="121" spans="1:30" x14ac:dyDescent="0.25">
      <c r="A121" s="64">
        <v>115</v>
      </c>
      <c r="B121" s="4818" t="s">
        <v>3326</v>
      </c>
      <c r="C121" s="296" t="s">
        <v>868</v>
      </c>
      <c r="D121" s="65">
        <v>44833</v>
      </c>
      <c r="E121" s="387" t="s">
        <v>4934</v>
      </c>
      <c r="F121" s="164">
        <v>31</v>
      </c>
      <c r="G121" s="145">
        <f>AVERAGE(CPVTFC3SG0026!S15:T15)</f>
        <v>2.84415</v>
      </c>
      <c r="H121" s="100">
        <f t="shared" si="5"/>
        <v>10044.548872180452</v>
      </c>
      <c r="I121" s="356" t="s">
        <v>315</v>
      </c>
      <c r="J121" s="1095">
        <v>44874</v>
      </c>
      <c r="K121" s="1096" t="s">
        <v>5450</v>
      </c>
      <c r="L121" s="1097">
        <v>159</v>
      </c>
      <c r="M121" s="1098">
        <f>AVERAGE(CPVTFC3SG0049!V22:W22)</f>
        <v>2.6501999999999999</v>
      </c>
      <c r="N121" s="1099">
        <f t="shared" si="7"/>
        <v>69971.631205673766</v>
      </c>
      <c r="O121" s="1339" t="s">
        <v>315</v>
      </c>
      <c r="P121" s="1250"/>
      <c r="Q121" s="900"/>
      <c r="R121" s="645"/>
      <c r="S121" s="645"/>
      <c r="T121" s="646"/>
      <c r="U121" s="900"/>
      <c r="V121" s="4891"/>
      <c r="W121" s="5">
        <v>1</v>
      </c>
    </row>
    <row r="122" spans="1:30" x14ac:dyDescent="0.25">
      <c r="A122" s="64">
        <v>116</v>
      </c>
      <c r="B122" s="4820"/>
      <c r="C122" s="296" t="s">
        <v>220</v>
      </c>
      <c r="D122" s="65">
        <v>44833</v>
      </c>
      <c r="E122" s="387" t="s">
        <v>4934</v>
      </c>
      <c r="F122" s="164">
        <v>32</v>
      </c>
      <c r="G122" s="145">
        <f>AVERAGE(CPVTFC3SG0026!U15:V15)</f>
        <v>2.7965499999999999</v>
      </c>
      <c r="H122" s="100">
        <f t="shared" si="5"/>
        <v>9865.6015037593988</v>
      </c>
      <c r="I122" s="356" t="s">
        <v>315</v>
      </c>
      <c r="J122" s="1095">
        <v>44874</v>
      </c>
      <c r="K122" s="1096" t="s">
        <v>5450</v>
      </c>
      <c r="L122" s="1097">
        <v>160</v>
      </c>
      <c r="M122" s="1098">
        <f>AVERAGE(CPVTFC3SG0049!X22:Y22)</f>
        <v>0.69249999999999989</v>
      </c>
      <c r="N122" s="1099">
        <f t="shared" si="7"/>
        <v>14434.042553191486</v>
      </c>
      <c r="O122" s="1339" t="s">
        <v>315</v>
      </c>
      <c r="P122" s="1250"/>
      <c r="Q122" s="900"/>
      <c r="R122" s="645"/>
      <c r="S122" s="645"/>
      <c r="T122" s="646"/>
      <c r="U122" s="1259"/>
      <c r="V122" s="4892"/>
    </row>
    <row r="123" spans="1:30" x14ac:dyDescent="0.25">
      <c r="A123" s="64">
        <v>117</v>
      </c>
      <c r="B123" s="4818" t="s">
        <v>3327</v>
      </c>
      <c r="C123" s="296" t="s">
        <v>868</v>
      </c>
      <c r="D123" s="65">
        <v>44833</v>
      </c>
      <c r="E123" s="387" t="s">
        <v>4934</v>
      </c>
      <c r="F123" s="164">
        <v>33</v>
      </c>
      <c r="G123" s="145">
        <f>AVERAGE(CPVTFC3SG0026!W15:X15)</f>
        <v>2.8107500000000001</v>
      </c>
      <c r="H123" s="100">
        <f t="shared" si="5"/>
        <v>9918.9849624060153</v>
      </c>
      <c r="I123" s="356" t="s">
        <v>315</v>
      </c>
      <c r="J123" s="1095">
        <v>44874</v>
      </c>
      <c r="K123" s="1096" t="s">
        <v>5450</v>
      </c>
      <c r="L123" s="1097">
        <v>161</v>
      </c>
      <c r="M123" s="1098">
        <f>AVERAGE(CPVTFC3SG0049!B24:C24)</f>
        <v>0.64529999999999998</v>
      </c>
      <c r="N123" s="1099">
        <f t="shared" si="7"/>
        <v>13095.035460992909</v>
      </c>
      <c r="O123" s="1339" t="s">
        <v>315</v>
      </c>
      <c r="P123" s="876"/>
      <c r="Q123" s="876"/>
      <c r="R123" s="645"/>
      <c r="S123" s="645"/>
      <c r="T123" s="646"/>
      <c r="U123" s="694"/>
      <c r="V123" s="1485"/>
      <c r="W123" s="5">
        <v>1</v>
      </c>
    </row>
    <row r="124" spans="1:30" x14ac:dyDescent="0.25">
      <c r="A124" s="64">
        <v>118</v>
      </c>
      <c r="B124" s="4820"/>
      <c r="C124" s="296" t="s">
        <v>220</v>
      </c>
      <c r="D124" s="65">
        <v>44833</v>
      </c>
      <c r="E124" s="387" t="s">
        <v>4934</v>
      </c>
      <c r="F124" s="164">
        <v>34</v>
      </c>
      <c r="G124" s="145">
        <f>AVERAGE(CPVTFC3SG0026!C17:D17)</f>
        <v>2.8948499999999999</v>
      </c>
      <c r="H124" s="100">
        <f t="shared" ref="H124:H135" si="8">(G124-0.1723)/0.0133*50</f>
        <v>10235.150375939849</v>
      </c>
      <c r="I124" s="356" t="s">
        <v>315</v>
      </c>
      <c r="J124" s="1095">
        <v>44874</v>
      </c>
      <c r="K124" s="1096" t="s">
        <v>5450</v>
      </c>
      <c r="L124" s="1097">
        <v>162</v>
      </c>
      <c r="M124" s="1098">
        <f>AVERAGE(CPVTFC3SG0049!D24:E24)</f>
        <v>1.6886000000000001</v>
      </c>
      <c r="N124" s="1099">
        <f t="shared" si="7"/>
        <v>42692.198581560289</v>
      </c>
      <c r="O124" s="1339" t="s">
        <v>315</v>
      </c>
      <c r="P124" s="694"/>
      <c r="Q124" s="694"/>
      <c r="R124" s="645"/>
      <c r="S124" s="694"/>
      <c r="T124" s="694"/>
      <c r="U124" s="694"/>
      <c r="V124" s="1486"/>
    </row>
    <row r="125" spans="1:30" x14ac:dyDescent="0.25">
      <c r="A125" s="64">
        <v>119</v>
      </c>
      <c r="B125" s="4818" t="s">
        <v>3328</v>
      </c>
      <c r="C125" s="296" t="s">
        <v>868</v>
      </c>
      <c r="D125" s="65">
        <v>44833</v>
      </c>
      <c r="E125" s="387" t="s">
        <v>4934</v>
      </c>
      <c r="F125" s="164">
        <v>35</v>
      </c>
      <c r="G125" s="145">
        <f>AVERAGE(CPVTFC3SG0026!E17:F17)</f>
        <v>2.6658499999999998</v>
      </c>
      <c r="H125" s="100">
        <f t="shared" si="8"/>
        <v>9374.2481203007519</v>
      </c>
      <c r="I125" s="356" t="s">
        <v>315</v>
      </c>
      <c r="J125" s="1090">
        <v>44874</v>
      </c>
      <c r="K125" s="1091" t="s">
        <v>5450</v>
      </c>
      <c r="L125" s="1092">
        <v>163</v>
      </c>
      <c r="M125" s="1093">
        <f>AVERAGE(CPVTFC3SG0049!F24:G24)</f>
        <v>0.19740000000000002</v>
      </c>
      <c r="N125" s="1094">
        <f t="shared" si="7"/>
        <v>388.65248226950405</v>
      </c>
      <c r="O125" s="1340" t="s">
        <v>314</v>
      </c>
      <c r="P125" s="1250"/>
      <c r="Q125" s="900"/>
      <c r="R125" s="645"/>
      <c r="S125" s="645"/>
      <c r="T125" s="646"/>
      <c r="U125" s="900"/>
      <c r="V125" s="1342"/>
      <c r="W125" s="5">
        <v>1</v>
      </c>
    </row>
    <row r="126" spans="1:30" x14ac:dyDescent="0.25">
      <c r="A126" s="64">
        <v>120</v>
      </c>
      <c r="B126" s="4820"/>
      <c r="C126" s="296" t="s">
        <v>220</v>
      </c>
      <c r="D126" s="65">
        <v>44833</v>
      </c>
      <c r="E126" s="387" t="s">
        <v>4934</v>
      </c>
      <c r="F126" s="164">
        <v>36</v>
      </c>
      <c r="G126" s="145">
        <f>AVERAGE(CPVTFC3SG0026!G17:H17)</f>
        <v>2.3394500000000003</v>
      </c>
      <c r="H126" s="100">
        <f t="shared" si="8"/>
        <v>8147.1804511278206</v>
      </c>
      <c r="I126" s="356" t="s">
        <v>315</v>
      </c>
      <c r="J126" s="1090">
        <v>44874</v>
      </c>
      <c r="K126" s="1091" t="s">
        <v>5450</v>
      </c>
      <c r="L126" s="1092">
        <v>164</v>
      </c>
      <c r="M126" s="1093">
        <f>AVERAGE(CPVTFC3SG0049!H24:I24)</f>
        <v>0.2074</v>
      </c>
      <c r="N126" s="1094">
        <f t="shared" si="7"/>
        <v>672.34042553191489</v>
      </c>
      <c r="O126" s="1340" t="s">
        <v>314</v>
      </c>
      <c r="P126" s="1250"/>
      <c r="Q126" s="900"/>
      <c r="R126" s="645"/>
      <c r="S126" s="645"/>
      <c r="T126" s="646"/>
      <c r="U126" s="900"/>
      <c r="V126" s="1343"/>
    </row>
    <row r="127" spans="1:30" x14ac:dyDescent="0.25">
      <c r="A127" s="64">
        <v>121</v>
      </c>
      <c r="B127" s="4818" t="s">
        <v>3329</v>
      </c>
      <c r="C127" s="296" t="s">
        <v>868</v>
      </c>
      <c r="D127" s="65">
        <v>44833</v>
      </c>
      <c r="E127" s="387" t="s">
        <v>4934</v>
      </c>
      <c r="F127" s="164">
        <v>37</v>
      </c>
      <c r="G127" s="145">
        <f>AVERAGE(CPVTFC3SG0026!I17:J17)</f>
        <v>2.90855</v>
      </c>
      <c r="H127" s="100">
        <f t="shared" si="8"/>
        <v>10286.654135338347</v>
      </c>
      <c r="I127" s="356" t="s">
        <v>315</v>
      </c>
      <c r="J127" s="1095">
        <v>44874</v>
      </c>
      <c r="K127" s="1096" t="s">
        <v>5450</v>
      </c>
      <c r="L127" s="1097">
        <v>165</v>
      </c>
      <c r="M127" s="1098">
        <f>AVERAGE(CPVTFC3SG0049!J24:K24)</f>
        <v>2.9184999999999999</v>
      </c>
      <c r="N127" s="1099">
        <f t="shared" si="7"/>
        <v>77582.97872340426</v>
      </c>
      <c r="O127" s="1339" t="s">
        <v>315</v>
      </c>
      <c r="P127" s="1250"/>
      <c r="Q127" s="900"/>
      <c r="R127" s="645"/>
      <c r="S127" s="645"/>
      <c r="T127" s="646"/>
      <c r="U127" s="900"/>
      <c r="V127" s="1485"/>
      <c r="W127" s="5">
        <v>1</v>
      </c>
    </row>
    <row r="128" spans="1:30" x14ac:dyDescent="0.25">
      <c r="A128" s="64">
        <v>122</v>
      </c>
      <c r="B128" s="4820"/>
      <c r="C128" s="296" t="s">
        <v>220</v>
      </c>
      <c r="D128" s="65">
        <v>44833</v>
      </c>
      <c r="E128" s="387" t="s">
        <v>4934</v>
      </c>
      <c r="F128" s="164">
        <v>38</v>
      </c>
      <c r="G128" s="145">
        <f>AVERAGE(CPVTFC3SG0026!K17:L17)</f>
        <v>2.83405</v>
      </c>
      <c r="H128" s="100">
        <f t="shared" si="8"/>
        <v>10006.578947368422</v>
      </c>
      <c r="I128" s="356" t="s">
        <v>315</v>
      </c>
      <c r="J128" s="1095">
        <v>44874</v>
      </c>
      <c r="K128" s="1096" t="s">
        <v>5450</v>
      </c>
      <c r="L128" s="1097">
        <v>166</v>
      </c>
      <c r="M128" s="1098">
        <f>AVERAGE(CPVTFC3SG0049!L24:M24)</f>
        <v>2.8355999999999999</v>
      </c>
      <c r="N128" s="1099">
        <f t="shared" si="7"/>
        <v>75231.205673758857</v>
      </c>
      <c r="O128" s="1339" t="s">
        <v>315</v>
      </c>
      <c r="P128" s="1250"/>
      <c r="Q128" s="900"/>
      <c r="R128" s="645"/>
      <c r="S128" s="645"/>
      <c r="T128" s="646"/>
      <c r="U128" s="900"/>
      <c r="V128" s="1486"/>
    </row>
    <row r="129" spans="1:30" x14ac:dyDescent="0.25">
      <c r="A129" s="64">
        <v>123</v>
      </c>
      <c r="B129" s="4818" t="s">
        <v>3330</v>
      </c>
      <c r="C129" s="296" t="s">
        <v>868</v>
      </c>
      <c r="D129" s="65">
        <v>44833</v>
      </c>
      <c r="E129" s="387" t="s">
        <v>4934</v>
      </c>
      <c r="F129" s="164">
        <v>39</v>
      </c>
      <c r="G129" s="145">
        <f>AVERAGE(CPVTFC3SG0026!M17:N17)</f>
        <v>2.84</v>
      </c>
      <c r="H129" s="100">
        <f t="shared" si="8"/>
        <v>10028.947368421053</v>
      </c>
      <c r="I129" s="356" t="s">
        <v>315</v>
      </c>
      <c r="J129" s="1095">
        <v>44874</v>
      </c>
      <c r="K129" s="1096" t="s">
        <v>5450</v>
      </c>
      <c r="L129" s="1097">
        <v>167</v>
      </c>
      <c r="M129" s="1098">
        <f>AVERAGE(CPVTFC3SG0049!N24:O24)</f>
        <v>0.74685000000000001</v>
      </c>
      <c r="N129" s="1099">
        <f t="shared" si="7"/>
        <v>15975.886524822696</v>
      </c>
      <c r="O129" s="1339" t="s">
        <v>315</v>
      </c>
      <c r="P129" s="1250"/>
      <c r="Q129" s="900"/>
      <c r="R129" s="645"/>
      <c r="S129" s="645"/>
      <c r="T129" s="646"/>
      <c r="U129" s="1259"/>
      <c r="V129" s="287"/>
      <c r="W129" s="5">
        <v>1</v>
      </c>
    </row>
    <row r="130" spans="1:30" x14ac:dyDescent="0.25">
      <c r="A130" s="64">
        <v>124</v>
      </c>
      <c r="B130" s="4820"/>
      <c r="C130" s="296" t="s">
        <v>220</v>
      </c>
      <c r="D130" s="65">
        <v>44833</v>
      </c>
      <c r="E130" s="387" t="s">
        <v>4934</v>
      </c>
      <c r="F130" s="164">
        <v>40</v>
      </c>
      <c r="G130" s="145">
        <f>AVERAGE(CPVTFC3SG0026!O17:P17)</f>
        <v>2.7716500000000002</v>
      </c>
      <c r="H130" s="100">
        <f t="shared" si="8"/>
        <v>9771.9924812030094</v>
      </c>
      <c r="I130" s="356" t="s">
        <v>315</v>
      </c>
      <c r="J130" s="1095">
        <v>44874</v>
      </c>
      <c r="K130" s="1096" t="s">
        <v>5450</v>
      </c>
      <c r="L130" s="1097">
        <v>168</v>
      </c>
      <c r="M130" s="1098">
        <f>AVERAGE(CPVTFC3SG0049!P24:Q24)</f>
        <v>1.11825</v>
      </c>
      <c r="N130" s="1099">
        <f t="shared" si="7"/>
        <v>26512.056737588653</v>
      </c>
      <c r="O130" s="1339" t="s">
        <v>315</v>
      </c>
      <c r="P130" s="1250"/>
      <c r="Q130" s="900"/>
      <c r="R130" s="645"/>
      <c r="S130" s="645"/>
      <c r="T130" s="646"/>
      <c r="U130" s="900"/>
    </row>
    <row r="131" spans="1:30" x14ac:dyDescent="0.25">
      <c r="A131" s="64">
        <v>125</v>
      </c>
      <c r="B131" s="4818" t="s">
        <v>3331</v>
      </c>
      <c r="C131" s="296" t="s">
        <v>868</v>
      </c>
      <c r="D131" s="65">
        <v>44833</v>
      </c>
      <c r="E131" s="387" t="s">
        <v>4934</v>
      </c>
      <c r="F131" s="164">
        <v>41</v>
      </c>
      <c r="G131" s="145">
        <f>AVERAGE(CPVTFC3SG0026!Q17:R17)</f>
        <v>2.6988000000000003</v>
      </c>
      <c r="H131" s="100">
        <f t="shared" si="8"/>
        <v>9498.1203007518816</v>
      </c>
      <c r="I131" s="356" t="s">
        <v>315</v>
      </c>
      <c r="J131" s="1095">
        <v>44874</v>
      </c>
      <c r="K131" s="1096" t="s">
        <v>5450</v>
      </c>
      <c r="L131" s="1097">
        <v>169</v>
      </c>
      <c r="M131" s="1098">
        <f>AVERAGE(CPVTFC3SG0049!R24:S24)</f>
        <v>0.50254999999999994</v>
      </c>
      <c r="N131" s="1099">
        <f t="shared" si="7"/>
        <v>9045.3900709219852</v>
      </c>
      <c r="O131" s="1339" t="s">
        <v>315</v>
      </c>
      <c r="P131" s="1250"/>
      <c r="Q131" s="900"/>
      <c r="R131" s="645"/>
      <c r="S131" s="645"/>
      <c r="T131" s="646"/>
      <c r="U131" s="900"/>
      <c r="W131" s="5">
        <v>1</v>
      </c>
    </row>
    <row r="132" spans="1:30" x14ac:dyDescent="0.25">
      <c r="A132" s="64">
        <v>126</v>
      </c>
      <c r="B132" s="4820"/>
      <c r="C132" s="296" t="s">
        <v>220</v>
      </c>
      <c r="D132" s="65">
        <v>44833</v>
      </c>
      <c r="E132" s="387" t="s">
        <v>4934</v>
      </c>
      <c r="F132" s="164">
        <v>42</v>
      </c>
      <c r="G132" s="145">
        <f>AVERAGE(CPVTFC3SG0026!S17:T17)</f>
        <v>2.6876500000000001</v>
      </c>
      <c r="H132" s="100">
        <f t="shared" si="8"/>
        <v>9456.2030075187977</v>
      </c>
      <c r="I132" s="356" t="s">
        <v>315</v>
      </c>
      <c r="J132" s="1090">
        <v>44874</v>
      </c>
      <c r="K132" s="1091" t="s">
        <v>5450</v>
      </c>
      <c r="L132" s="1092">
        <v>170</v>
      </c>
      <c r="M132" s="1093">
        <f>AVERAGE(CPVTFC3SG0049!T24:U24)</f>
        <v>0.34005000000000002</v>
      </c>
      <c r="N132" s="1094">
        <f t="shared" si="7"/>
        <v>4435.4609929078024</v>
      </c>
      <c r="O132" s="1340" t="s">
        <v>315</v>
      </c>
      <c r="P132" s="694"/>
      <c r="Q132" s="694"/>
      <c r="R132" s="645"/>
      <c r="S132" s="694"/>
      <c r="T132" s="694"/>
      <c r="U132" s="694"/>
    </row>
    <row r="133" spans="1:30" x14ac:dyDescent="0.25">
      <c r="A133" s="64">
        <v>127</v>
      </c>
      <c r="B133" s="4818" t="s">
        <v>3332</v>
      </c>
      <c r="C133" s="296" t="s">
        <v>868</v>
      </c>
      <c r="D133" s="65">
        <v>44833</v>
      </c>
      <c r="E133" s="387" t="s">
        <v>4934</v>
      </c>
      <c r="F133" s="164">
        <v>43</v>
      </c>
      <c r="G133" s="145">
        <f>AVERAGE(CPVTFC3SG0026!U17:V17)</f>
        <v>2.77765</v>
      </c>
      <c r="H133" s="100">
        <f t="shared" si="8"/>
        <v>9794.5488721804522</v>
      </c>
      <c r="I133" s="356" t="s">
        <v>315</v>
      </c>
      <c r="J133" s="1095">
        <v>44874</v>
      </c>
      <c r="K133" s="1096" t="s">
        <v>5450</v>
      </c>
      <c r="L133" s="1097">
        <v>171</v>
      </c>
      <c r="M133" s="1098">
        <f>AVERAGE(CPVTFC3SG0049!V24:W24)</f>
        <v>0.45494999999999997</v>
      </c>
      <c r="N133" s="1099">
        <f t="shared" si="7"/>
        <v>7695.0354609929082</v>
      </c>
      <c r="O133" s="1339" t="s">
        <v>315</v>
      </c>
      <c r="P133" s="694"/>
      <c r="Q133" s="694"/>
      <c r="R133" s="645"/>
      <c r="S133" s="694"/>
      <c r="T133" s="694"/>
      <c r="U133" s="694"/>
      <c r="V133" s="308"/>
      <c r="W133" s="5">
        <v>1</v>
      </c>
    </row>
    <row r="134" spans="1:30" x14ac:dyDescent="0.25">
      <c r="A134" s="64">
        <v>128</v>
      </c>
      <c r="B134" s="4820"/>
      <c r="C134" s="296" t="s">
        <v>220</v>
      </c>
      <c r="D134" s="65">
        <v>44833</v>
      </c>
      <c r="E134" s="387" t="s">
        <v>4934</v>
      </c>
      <c r="F134" s="164">
        <v>44</v>
      </c>
      <c r="G134" s="145">
        <f>AVERAGE(CPVTFC3SG0026!W17:X17)</f>
        <v>2.5848</v>
      </c>
      <c r="H134" s="100">
        <f t="shared" si="8"/>
        <v>9069.5488721804522</v>
      </c>
      <c r="I134" s="356" t="s">
        <v>315</v>
      </c>
      <c r="J134" s="1090">
        <v>44874</v>
      </c>
      <c r="K134" s="1091" t="s">
        <v>5450</v>
      </c>
      <c r="L134" s="1092">
        <v>172</v>
      </c>
      <c r="M134" s="1093">
        <f>AVERAGE(CPVTFC3SG0049!X24:Y24)</f>
        <v>0.27155000000000001</v>
      </c>
      <c r="N134" s="1094">
        <f t="shared" si="7"/>
        <v>2492.1985815602843</v>
      </c>
      <c r="O134" s="1340" t="s">
        <v>315</v>
      </c>
      <c r="P134" s="694"/>
      <c r="Q134" s="694"/>
      <c r="R134" s="645"/>
      <c r="S134" s="694"/>
      <c r="T134" s="694"/>
      <c r="U134" s="694"/>
      <c r="V134" s="287"/>
    </row>
    <row r="135" spans="1:30" x14ac:dyDescent="0.25">
      <c r="A135" s="64">
        <v>129</v>
      </c>
      <c r="B135" s="4818" t="s">
        <v>3333</v>
      </c>
      <c r="C135" s="296" t="s">
        <v>868</v>
      </c>
      <c r="D135" s="65">
        <v>44833</v>
      </c>
      <c r="E135" s="387" t="s">
        <v>4934</v>
      </c>
      <c r="F135" s="164">
        <v>45</v>
      </c>
      <c r="G135" s="145">
        <f>AVERAGE(CPVTFC3SG0026!C19:D19)</f>
        <v>2.7504</v>
      </c>
      <c r="H135" s="100">
        <f t="shared" si="8"/>
        <v>9692.1052631578968</v>
      </c>
      <c r="I135" s="356" t="s">
        <v>315</v>
      </c>
      <c r="J135" s="1090">
        <v>44874</v>
      </c>
      <c r="K135" s="1091" t="s">
        <v>5450</v>
      </c>
      <c r="L135" s="1092">
        <v>173</v>
      </c>
      <c r="M135" s="1093">
        <f>AVERAGE(CPVTFC3SG0049!B26:C26)</f>
        <v>0.28675</v>
      </c>
      <c r="N135" s="1094">
        <f t="shared" si="7"/>
        <v>2923.4042553191489</v>
      </c>
      <c r="O135" s="1340" t="s">
        <v>315</v>
      </c>
      <c r="P135" s="694"/>
      <c r="Q135" s="694"/>
      <c r="R135" s="645"/>
      <c r="S135" s="694"/>
      <c r="T135" s="694"/>
      <c r="U135" s="694"/>
      <c r="V135" s="512"/>
      <c r="W135" s="5">
        <v>1</v>
      </c>
    </row>
    <row r="136" spans="1:30" ht="15.75" thickBot="1" x14ac:dyDescent="0.3">
      <c r="A136" s="450">
        <v>130</v>
      </c>
      <c r="B136" s="4815"/>
      <c r="C136" s="497" t="s">
        <v>220</v>
      </c>
      <c r="D136" s="121">
        <v>44833</v>
      </c>
      <c r="E136" s="452" t="s">
        <v>4934</v>
      </c>
      <c r="F136" s="445">
        <v>46</v>
      </c>
      <c r="G136" s="453">
        <f>AVERAGE(CPVTFC3SG0026!E19:F19)</f>
        <v>2.4677499999999997</v>
      </c>
      <c r="H136" s="454">
        <f t="shared" si="5"/>
        <v>8629.5112781954886</v>
      </c>
      <c r="I136" s="1535" t="s">
        <v>315</v>
      </c>
      <c r="J136" s="1444">
        <v>44874</v>
      </c>
      <c r="K136" s="1445" t="s">
        <v>5450</v>
      </c>
      <c r="L136" s="1446">
        <v>174</v>
      </c>
      <c r="M136" s="1447">
        <f>AVERAGE(CPVTFC3SG0049!D26:E26)</f>
        <v>0.22800000000000001</v>
      </c>
      <c r="N136" s="1448">
        <f t="shared" si="7"/>
        <v>1256.7375886524826</v>
      </c>
      <c r="O136" s="1449" t="s">
        <v>315</v>
      </c>
      <c r="P136" s="1268"/>
      <c r="Q136" s="1268"/>
      <c r="R136" s="969"/>
      <c r="S136" s="1268"/>
      <c r="T136" s="1268"/>
      <c r="U136" s="1268"/>
      <c r="V136" s="287"/>
    </row>
    <row r="137" spans="1:30" ht="15.75" thickBot="1" x14ac:dyDescent="0.3">
      <c r="A137" s="600"/>
      <c r="B137" s="2376" t="s">
        <v>3624</v>
      </c>
      <c r="C137" s="2000" t="s">
        <v>220</v>
      </c>
      <c r="D137" s="601">
        <v>44887</v>
      </c>
      <c r="E137" s="2904" t="s">
        <v>5523</v>
      </c>
      <c r="F137" s="2807">
        <v>149</v>
      </c>
      <c r="G137" s="137">
        <f>AVERAGE(CPVTFC3SG0066!B22:C22)</f>
        <v>0.77390000000000003</v>
      </c>
      <c r="H137" s="1802">
        <f t="shared" ref="H137" si="9">(G137-0.1622)/0.0135*50</f>
        <v>2265.5555555555557</v>
      </c>
      <c r="I137" s="2905" t="s">
        <v>315</v>
      </c>
      <c r="J137" s="2913"/>
      <c r="K137" s="2914"/>
      <c r="L137" s="2915"/>
      <c r="M137" s="2916"/>
      <c r="N137" s="2917"/>
      <c r="O137" s="2918"/>
      <c r="P137" s="1994"/>
      <c r="Q137" s="1994"/>
      <c r="R137" s="652"/>
      <c r="S137" s="1994"/>
      <c r="T137" s="1994"/>
      <c r="U137" s="2792"/>
      <c r="V137" s="287"/>
    </row>
    <row r="138" spans="1:30" x14ac:dyDescent="0.25">
      <c r="A138" s="114">
        <v>131</v>
      </c>
      <c r="B138" s="4815" t="s">
        <v>3334</v>
      </c>
      <c r="C138" s="680" t="s">
        <v>868</v>
      </c>
      <c r="D138" s="115">
        <v>44833</v>
      </c>
      <c r="E138" s="388" t="s">
        <v>4934</v>
      </c>
      <c r="F138" s="444">
        <v>47</v>
      </c>
      <c r="G138" s="499">
        <f>AVERAGE(CPVTFC3SG0026!G19:H19)</f>
        <v>2.8510499999999999</v>
      </c>
      <c r="H138" s="505">
        <f t="shared" si="5"/>
        <v>10070.488721804511</v>
      </c>
      <c r="I138" s="1536" t="s">
        <v>315</v>
      </c>
      <c r="J138" s="1537">
        <v>44874</v>
      </c>
      <c r="K138" s="1538" t="s">
        <v>5450</v>
      </c>
      <c r="L138" s="1539">
        <v>175</v>
      </c>
      <c r="M138" s="1540">
        <f>AVERAGE(CPVTFC3SG0049!F26:G26)</f>
        <v>0.64790000000000003</v>
      </c>
      <c r="N138" s="1541">
        <f t="shared" si="7"/>
        <v>13168.794326241137</v>
      </c>
      <c r="O138" s="1542" t="s">
        <v>315</v>
      </c>
      <c r="P138" s="1295"/>
      <c r="Q138" s="1281"/>
      <c r="R138" s="830"/>
      <c r="S138" s="830"/>
      <c r="T138" s="831"/>
      <c r="U138" s="1281"/>
      <c r="V138" s="287"/>
      <c r="W138" s="5">
        <v>1</v>
      </c>
    </row>
    <row r="139" spans="1:30" x14ac:dyDescent="0.25">
      <c r="A139" s="64">
        <v>132</v>
      </c>
      <c r="B139" s="4820"/>
      <c r="C139" s="296" t="s">
        <v>220</v>
      </c>
      <c r="D139" s="65">
        <v>44833</v>
      </c>
      <c r="E139" s="387" t="s">
        <v>4934</v>
      </c>
      <c r="F139" s="164">
        <v>48</v>
      </c>
      <c r="G139" s="145">
        <f>AVERAGE(CPVTFC3SG0026!I19:J19)</f>
        <v>2.8550500000000003</v>
      </c>
      <c r="H139" s="100">
        <f t="shared" si="5"/>
        <v>10085.526315789475</v>
      </c>
      <c r="I139" s="356" t="s">
        <v>315</v>
      </c>
      <c r="J139" s="1095">
        <v>44874</v>
      </c>
      <c r="K139" s="1096" t="s">
        <v>5450</v>
      </c>
      <c r="L139" s="1097">
        <v>176</v>
      </c>
      <c r="M139" s="1098">
        <f>AVERAGE(CPVTFC3SG0049!H26:I26)</f>
        <v>0.61349999999999993</v>
      </c>
      <c r="N139" s="1099">
        <f t="shared" si="7"/>
        <v>12192.907801418438</v>
      </c>
      <c r="O139" s="1339" t="s">
        <v>315</v>
      </c>
      <c r="P139" s="1250"/>
      <c r="Q139" s="1259"/>
      <c r="R139" s="645"/>
      <c r="S139" s="645"/>
      <c r="T139" s="646"/>
      <c r="U139" s="1491"/>
    </row>
    <row r="140" spans="1:30" x14ac:dyDescent="0.25">
      <c r="A140" s="64">
        <v>133</v>
      </c>
      <c r="B140" s="437" t="s">
        <v>3335</v>
      </c>
      <c r="C140" s="296" t="s">
        <v>868</v>
      </c>
      <c r="D140" s="65">
        <v>44833</v>
      </c>
      <c r="E140" s="387" t="s">
        <v>4934</v>
      </c>
      <c r="F140" s="164">
        <v>49</v>
      </c>
      <c r="G140" s="145">
        <f>AVERAGE(CPVTFC3SG0026!K19:L19)</f>
        <v>1.6754</v>
      </c>
      <c r="H140" s="100">
        <f t="shared" si="5"/>
        <v>5650.7518796992481</v>
      </c>
      <c r="I140" s="356" t="s">
        <v>315</v>
      </c>
      <c r="J140" s="902"/>
      <c r="K140" s="902"/>
      <c r="L140" s="1105"/>
      <c r="M140" s="902"/>
      <c r="N140" s="902"/>
      <c r="O140" s="902"/>
      <c r="P140" s="1250"/>
      <c r="Q140" s="1259"/>
      <c r="R140" s="645"/>
      <c r="S140" s="645"/>
      <c r="T140" s="646"/>
      <c r="U140" s="1491"/>
      <c r="V140" s="1342"/>
      <c r="W140" s="5">
        <v>1</v>
      </c>
      <c r="Y140" s="1107"/>
      <c r="Z140" s="1108"/>
      <c r="AA140" s="1089"/>
      <c r="AB140" s="23"/>
      <c r="AC140" s="12"/>
      <c r="AD140" s="1109"/>
    </row>
    <row r="141" spans="1:30" x14ac:dyDescent="0.25">
      <c r="A141" s="64">
        <v>134</v>
      </c>
      <c r="B141" s="437" t="s">
        <v>3335</v>
      </c>
      <c r="C141" s="296" t="s">
        <v>220</v>
      </c>
      <c r="D141" s="65">
        <v>44833</v>
      </c>
      <c r="E141" s="387" t="s">
        <v>4934</v>
      </c>
      <c r="F141" s="164">
        <v>50</v>
      </c>
      <c r="G141" s="145">
        <f>AVERAGE(CPVTFC3SG0026!M19:N19)</f>
        <v>2.8749500000000001</v>
      </c>
      <c r="H141" s="100">
        <f t="shared" si="5"/>
        <v>10160.338345864664</v>
      </c>
      <c r="I141" s="356" t="s">
        <v>315</v>
      </c>
      <c r="J141" s="1095">
        <v>44874</v>
      </c>
      <c r="K141" s="1096" t="s">
        <v>5450</v>
      </c>
      <c r="L141" s="1097">
        <v>177</v>
      </c>
      <c r="M141" s="1098">
        <f>AVERAGE(CPVTFC3SG0049!J26:K26)</f>
        <v>0.95405000000000006</v>
      </c>
      <c r="N141" s="1099">
        <f>(M141-0.1837)/0.0141*400</f>
        <v>21853.900709219859</v>
      </c>
      <c r="O141" s="1339" t="s">
        <v>315</v>
      </c>
      <c r="P141" s="1250"/>
      <c r="Q141" s="900"/>
      <c r="R141" s="645"/>
      <c r="S141" s="645"/>
      <c r="T141" s="646"/>
      <c r="U141" s="900"/>
      <c r="V141" s="1343"/>
    </row>
    <row r="142" spans="1:30" x14ac:dyDescent="0.25">
      <c r="A142" s="64">
        <v>135</v>
      </c>
      <c r="B142" s="437" t="s">
        <v>3336</v>
      </c>
      <c r="C142" s="296" t="s">
        <v>868</v>
      </c>
      <c r="D142" s="65">
        <v>44833</v>
      </c>
      <c r="E142" s="387" t="s">
        <v>4934</v>
      </c>
      <c r="F142" s="164">
        <v>51</v>
      </c>
      <c r="G142" s="145">
        <f>AVERAGE(CPVTFC3SG0026!O19:P19)</f>
        <v>1.4664999999999999</v>
      </c>
      <c r="H142" s="100">
        <f t="shared" si="5"/>
        <v>4865.4135338345868</v>
      </c>
      <c r="I142" s="356" t="s">
        <v>315</v>
      </c>
      <c r="J142" s="902"/>
      <c r="K142" s="902"/>
      <c r="L142" s="1105"/>
      <c r="M142" s="902"/>
      <c r="N142" s="902"/>
      <c r="O142" s="902"/>
      <c r="P142" s="694"/>
      <c r="Q142" s="694"/>
      <c r="R142" s="645"/>
      <c r="S142" s="694"/>
      <c r="T142" s="694"/>
      <c r="U142" s="694"/>
      <c r="W142" s="5">
        <v>1</v>
      </c>
      <c r="Y142" s="1110"/>
      <c r="Z142" s="1109"/>
      <c r="AA142" s="1111"/>
      <c r="AB142" s="1112"/>
      <c r="AC142" s="1113"/>
      <c r="AD142" s="1109"/>
    </row>
    <row r="143" spans="1:30" x14ac:dyDescent="0.25">
      <c r="A143" s="64">
        <v>136</v>
      </c>
      <c r="B143" s="437" t="s">
        <v>3336</v>
      </c>
      <c r="C143" s="296" t="s">
        <v>220</v>
      </c>
      <c r="D143" s="65">
        <v>44833</v>
      </c>
      <c r="E143" s="387" t="s">
        <v>4934</v>
      </c>
      <c r="F143" s="164">
        <v>52</v>
      </c>
      <c r="G143" s="145">
        <f>AVERAGE(CPVTFC3SG0026!Q19:R19)</f>
        <v>2.8911499999999997</v>
      </c>
      <c r="H143" s="100">
        <f t="shared" si="5"/>
        <v>10221.24060150376</v>
      </c>
      <c r="I143" s="356" t="s">
        <v>315</v>
      </c>
      <c r="J143" s="1095">
        <v>44874</v>
      </c>
      <c r="K143" s="1096" t="s">
        <v>5450</v>
      </c>
      <c r="L143" s="1097">
        <v>178</v>
      </c>
      <c r="M143" s="1098">
        <f>AVERAGE(CPVTFC3SG0049!L26:M26)</f>
        <v>1.9797500000000001</v>
      </c>
      <c r="N143" s="1099">
        <f>(M143-0.1837)/0.0141*400</f>
        <v>50951.773049645395</v>
      </c>
      <c r="O143" s="1339" t="s">
        <v>315</v>
      </c>
      <c r="P143" s="694"/>
      <c r="Q143" s="694"/>
      <c r="R143" s="645"/>
      <c r="S143" s="694"/>
      <c r="T143" s="694"/>
      <c r="U143" s="694"/>
      <c r="V143" s="286"/>
    </row>
    <row r="144" spans="1:30" x14ac:dyDescent="0.25">
      <c r="A144" s="64">
        <v>137</v>
      </c>
      <c r="B144" s="4818" t="s">
        <v>3337</v>
      </c>
      <c r="C144" s="296" t="s">
        <v>868</v>
      </c>
      <c r="D144" s="65">
        <v>44833</v>
      </c>
      <c r="E144" s="387" t="s">
        <v>4934</v>
      </c>
      <c r="F144" s="164">
        <v>53</v>
      </c>
      <c r="G144" s="145">
        <f>AVERAGE(CPVTFC3SG0026!S19:T19)</f>
        <v>1.1255500000000001</v>
      </c>
      <c r="H144" s="100">
        <f t="shared" si="5"/>
        <v>3583.646616541354</v>
      </c>
      <c r="I144" s="356" t="s">
        <v>315</v>
      </c>
      <c r="J144" s="902"/>
      <c r="K144" s="902"/>
      <c r="L144" s="1105"/>
      <c r="M144" s="902"/>
      <c r="N144" s="902"/>
      <c r="O144" s="902"/>
      <c r="P144" s="694"/>
      <c r="Q144" s="694"/>
      <c r="R144" s="645"/>
      <c r="S144" s="694"/>
      <c r="T144" s="694"/>
      <c r="U144" s="694"/>
      <c r="V144" s="308"/>
      <c r="W144" s="5">
        <v>1</v>
      </c>
      <c r="Y144" s="1110"/>
      <c r="Z144" s="1109"/>
      <c r="AA144" s="1111"/>
      <c r="AB144" s="1112"/>
      <c r="AC144" s="1113"/>
      <c r="AD144" s="1109"/>
    </row>
    <row r="145" spans="1:30" x14ac:dyDescent="0.25">
      <c r="A145" s="64">
        <v>138</v>
      </c>
      <c r="B145" s="4820"/>
      <c r="C145" s="296" t="s">
        <v>220</v>
      </c>
      <c r="D145" s="65">
        <v>44833</v>
      </c>
      <c r="E145" s="387" t="s">
        <v>4934</v>
      </c>
      <c r="F145" s="164">
        <v>54</v>
      </c>
      <c r="G145" s="145">
        <f>AVERAGE(CPVTFC3SG0026!U19:V19)</f>
        <v>1.1977</v>
      </c>
      <c r="H145" s="100">
        <f t="shared" si="5"/>
        <v>3854.8872180451126</v>
      </c>
      <c r="I145" s="356" t="s">
        <v>315</v>
      </c>
      <c r="J145" s="902"/>
      <c r="K145" s="902"/>
      <c r="L145" s="1105"/>
      <c r="M145" s="902"/>
      <c r="N145" s="902"/>
      <c r="O145" s="902"/>
      <c r="P145" s="694"/>
      <c r="Q145" s="694"/>
      <c r="R145" s="645"/>
      <c r="S145" s="694"/>
      <c r="T145" s="694"/>
      <c r="U145" s="694"/>
      <c r="V145" s="287"/>
      <c r="Y145" s="1110"/>
      <c r="Z145" s="1109"/>
      <c r="AA145" s="1111"/>
      <c r="AB145" s="1112"/>
      <c r="AC145" s="1113"/>
      <c r="AD145" s="1109"/>
    </row>
    <row r="146" spans="1:30" x14ac:dyDescent="0.25">
      <c r="A146" s="64">
        <v>139</v>
      </c>
      <c r="B146" s="437" t="s">
        <v>3338</v>
      </c>
      <c r="C146" s="296" t="s">
        <v>868</v>
      </c>
      <c r="D146" s="65">
        <v>44833</v>
      </c>
      <c r="E146" s="387" t="s">
        <v>4934</v>
      </c>
      <c r="F146" s="164">
        <v>55</v>
      </c>
      <c r="G146" s="145">
        <f>AVERAGE(CPVTFC3SG0026!W19:X19)</f>
        <v>1.6577000000000002</v>
      </c>
      <c r="H146" s="100">
        <f t="shared" si="5"/>
        <v>5584.21052631579</v>
      </c>
      <c r="I146" s="356" t="s">
        <v>315</v>
      </c>
      <c r="J146" s="902"/>
      <c r="K146" s="902"/>
      <c r="L146" s="1105"/>
      <c r="M146" s="902"/>
      <c r="N146" s="902"/>
      <c r="O146" s="902"/>
      <c r="P146" s="694"/>
      <c r="Q146" s="694"/>
      <c r="R146" s="645"/>
      <c r="S146" s="694"/>
      <c r="T146" s="694"/>
      <c r="U146" s="694"/>
      <c r="V146" s="1342"/>
      <c r="W146" s="5">
        <v>1</v>
      </c>
      <c r="Y146" s="1114"/>
      <c r="Z146" s="1114"/>
      <c r="AA146" s="1089"/>
      <c r="AB146" s="1109"/>
      <c r="AC146" s="1109"/>
      <c r="AD146" s="1109"/>
    </row>
    <row r="147" spans="1:30" x14ac:dyDescent="0.25">
      <c r="A147" s="64">
        <v>140</v>
      </c>
      <c r="B147" s="437" t="s">
        <v>3338</v>
      </c>
      <c r="C147" s="296" t="s">
        <v>220</v>
      </c>
      <c r="D147" s="65">
        <v>44833</v>
      </c>
      <c r="E147" s="387" t="s">
        <v>4934</v>
      </c>
      <c r="F147" s="164">
        <v>56</v>
      </c>
      <c r="G147" s="145">
        <f>AVERAGE(CPVTFC3SG0026!C21:D21)</f>
        <v>2.7852999999999999</v>
      </c>
      <c r="H147" s="100">
        <f t="shared" si="5"/>
        <v>9823.3082706766927</v>
      </c>
      <c r="I147" s="356" t="s">
        <v>315</v>
      </c>
      <c r="J147" s="1090">
        <v>44874</v>
      </c>
      <c r="K147" s="1091" t="s">
        <v>5450</v>
      </c>
      <c r="L147" s="1092">
        <v>179</v>
      </c>
      <c r="M147" s="1093">
        <f>AVERAGE(CPVTFC3SG0049!N26:O26)</f>
        <v>0.3266</v>
      </c>
      <c r="N147" s="1094">
        <f t="shared" ref="N147:N152" si="10">(M147-0.1837)/0.0141*400</f>
        <v>4053.9007092198581</v>
      </c>
      <c r="O147" s="1340" t="s">
        <v>315</v>
      </c>
      <c r="P147" s="694"/>
      <c r="Q147" s="694"/>
      <c r="R147" s="645"/>
      <c r="S147" s="694"/>
      <c r="T147" s="694"/>
      <c r="U147" s="694"/>
      <c r="V147" s="1343"/>
    </row>
    <row r="148" spans="1:30" x14ac:dyDescent="0.25">
      <c r="A148" s="64">
        <v>141</v>
      </c>
      <c r="B148" s="4818" t="s">
        <v>3339</v>
      </c>
      <c r="C148" s="296" t="s">
        <v>868</v>
      </c>
      <c r="D148" s="65">
        <v>44833</v>
      </c>
      <c r="E148" s="387" t="s">
        <v>4934</v>
      </c>
      <c r="F148" s="164">
        <v>57</v>
      </c>
      <c r="G148" s="145">
        <f>AVERAGE(CPVTFC3SG0026!E21:F21)</f>
        <v>2.9064500000000004</v>
      </c>
      <c r="H148" s="100">
        <f t="shared" si="5"/>
        <v>10278.759398496242</v>
      </c>
      <c r="I148" s="356" t="s">
        <v>315</v>
      </c>
      <c r="J148" s="1095">
        <v>44874</v>
      </c>
      <c r="K148" s="1096" t="s">
        <v>5450</v>
      </c>
      <c r="L148" s="1097">
        <v>180</v>
      </c>
      <c r="M148" s="1098">
        <f>AVERAGE(CPVTFC3SG0049!P26:Q26)</f>
        <v>1.0781999999999998</v>
      </c>
      <c r="N148" s="1099">
        <f t="shared" si="10"/>
        <v>25375.886524822694</v>
      </c>
      <c r="O148" s="1339" t="s">
        <v>315</v>
      </c>
      <c r="P148" s="1250"/>
      <c r="Q148" s="900"/>
      <c r="R148" s="645"/>
      <c r="S148" s="645"/>
      <c r="T148" s="646"/>
      <c r="U148" s="900"/>
      <c r="V148" s="308"/>
      <c r="W148" s="5">
        <v>1</v>
      </c>
    </row>
    <row r="149" spans="1:30" x14ac:dyDescent="0.25">
      <c r="A149" s="64">
        <v>142</v>
      </c>
      <c r="B149" s="4820"/>
      <c r="C149" s="296" t="s">
        <v>220</v>
      </c>
      <c r="D149" s="65">
        <v>44833</v>
      </c>
      <c r="E149" s="387" t="s">
        <v>4934</v>
      </c>
      <c r="F149" s="164">
        <v>58</v>
      </c>
      <c r="G149" s="145">
        <f>AVERAGE(CPVTFC3SG0026!G21:H21)</f>
        <v>2.3041499999999999</v>
      </c>
      <c r="H149" s="100">
        <f t="shared" si="5"/>
        <v>8014.4736842105276</v>
      </c>
      <c r="I149" s="356" t="s">
        <v>315</v>
      </c>
      <c r="J149" s="1090">
        <v>44874</v>
      </c>
      <c r="K149" s="1091" t="s">
        <v>5450</v>
      </c>
      <c r="L149" s="1092">
        <v>181</v>
      </c>
      <c r="M149" s="1093">
        <f>AVERAGE(CPVTFC3SG0049!R26:S26)</f>
        <v>0.18495</v>
      </c>
      <c r="N149" s="1094">
        <f t="shared" si="10"/>
        <v>35.460992907801455</v>
      </c>
      <c r="O149" s="1340" t="s">
        <v>315</v>
      </c>
      <c r="P149" s="1250"/>
      <c r="Q149" s="900"/>
      <c r="R149" s="645"/>
      <c r="S149" s="645"/>
      <c r="T149" s="646"/>
      <c r="U149" s="900"/>
      <c r="V149" s="287"/>
    </row>
    <row r="150" spans="1:30" x14ac:dyDescent="0.25">
      <c r="A150" s="64">
        <v>143</v>
      </c>
      <c r="B150" s="4818" t="s">
        <v>3340</v>
      </c>
      <c r="C150" s="296" t="s">
        <v>868</v>
      </c>
      <c r="D150" s="65">
        <v>44833</v>
      </c>
      <c r="E150" s="387" t="s">
        <v>4934</v>
      </c>
      <c r="F150" s="164">
        <v>59</v>
      </c>
      <c r="G150" s="145">
        <f>AVERAGE(CPVTFC3SG0026!I21:J21)</f>
        <v>2.3564499999999997</v>
      </c>
      <c r="H150" s="100">
        <f t="shared" si="5"/>
        <v>8211.0902255639085</v>
      </c>
      <c r="I150" s="356" t="s">
        <v>315</v>
      </c>
      <c r="J150" s="1090">
        <v>44874</v>
      </c>
      <c r="K150" s="1091" t="s">
        <v>5450</v>
      </c>
      <c r="L150" s="1092">
        <v>182</v>
      </c>
      <c r="M150" s="1093">
        <f>AVERAGE(CPVTFC3SG0049!T26:U26)</f>
        <v>0.32024999999999998</v>
      </c>
      <c r="N150" s="1094">
        <f t="shared" si="10"/>
        <v>3873.7588652482268</v>
      </c>
      <c r="O150" s="1340" t="s">
        <v>315</v>
      </c>
      <c r="P150" s="694"/>
      <c r="Q150" s="694"/>
      <c r="R150" s="645"/>
      <c r="S150" s="694"/>
      <c r="T150" s="694"/>
      <c r="U150" s="694"/>
      <c r="W150" s="5">
        <v>1</v>
      </c>
    </row>
    <row r="151" spans="1:30" x14ac:dyDescent="0.25">
      <c r="A151" s="64">
        <v>144</v>
      </c>
      <c r="B151" s="4820"/>
      <c r="C151" s="296" t="s">
        <v>220</v>
      </c>
      <c r="D151" s="65">
        <v>44833</v>
      </c>
      <c r="E151" s="387" t="s">
        <v>4934</v>
      </c>
      <c r="F151" s="164">
        <v>60</v>
      </c>
      <c r="G151" s="145">
        <f>AVERAGE(CPVTFC3SG0026!K21:L21)</f>
        <v>2.8685999999999998</v>
      </c>
      <c r="H151" s="100">
        <f t="shared" si="5"/>
        <v>10136.466165413534</v>
      </c>
      <c r="I151" s="356" t="s">
        <v>315</v>
      </c>
      <c r="J151" s="1095">
        <v>44874</v>
      </c>
      <c r="K151" s="1096" t="s">
        <v>5450</v>
      </c>
      <c r="L151" s="1097">
        <v>183</v>
      </c>
      <c r="M151" s="1098">
        <f>AVERAGE(CPVTFC3SG0049!V26:W26)</f>
        <v>1.1044499999999999</v>
      </c>
      <c r="N151" s="1099">
        <f t="shared" si="10"/>
        <v>26120.567375886527</v>
      </c>
      <c r="O151" s="1339" t="s">
        <v>315</v>
      </c>
      <c r="P151" s="694"/>
      <c r="Q151" s="694"/>
      <c r="R151" s="645"/>
      <c r="S151" s="694"/>
      <c r="T151" s="694"/>
      <c r="U151" s="694"/>
    </row>
    <row r="152" spans="1:30" x14ac:dyDescent="0.25">
      <c r="A152" s="64">
        <v>145</v>
      </c>
      <c r="B152" s="437" t="s">
        <v>3341</v>
      </c>
      <c r="C152" s="296" t="s">
        <v>868</v>
      </c>
      <c r="D152" s="65">
        <v>44833</v>
      </c>
      <c r="E152" s="387" t="s">
        <v>4934</v>
      </c>
      <c r="F152" s="164">
        <v>61</v>
      </c>
      <c r="G152" s="145">
        <f>AVERAGE(CPVTFC3SG0026!M21:N21)</f>
        <v>2.5671999999999997</v>
      </c>
      <c r="H152" s="100">
        <f t="shared" si="5"/>
        <v>9003.3834586466164</v>
      </c>
      <c r="I152" s="356" t="s">
        <v>315</v>
      </c>
      <c r="J152" s="1090">
        <v>44874</v>
      </c>
      <c r="K152" s="1091" t="s">
        <v>5450</v>
      </c>
      <c r="L152" s="1092">
        <v>184</v>
      </c>
      <c r="M152" s="1093">
        <f>AVERAGE(CPVTFC3SG0049!X26:Y26)</f>
        <v>0.2349</v>
      </c>
      <c r="N152" s="1094">
        <f t="shared" si="10"/>
        <v>1452.4822695035461</v>
      </c>
      <c r="O152" s="1340" t="s">
        <v>315</v>
      </c>
      <c r="P152" s="1250"/>
      <c r="Q152" s="900"/>
      <c r="R152" s="645"/>
      <c r="S152" s="645"/>
      <c r="T152" s="646"/>
      <c r="U152" s="900"/>
      <c r="W152" s="5">
        <v>1</v>
      </c>
    </row>
    <row r="153" spans="1:30" x14ac:dyDescent="0.25">
      <c r="A153" s="64">
        <v>146</v>
      </c>
      <c r="B153" s="437" t="s">
        <v>3341</v>
      </c>
      <c r="C153" s="296" t="s">
        <v>220</v>
      </c>
      <c r="D153" s="65">
        <v>44833</v>
      </c>
      <c r="E153" s="387" t="s">
        <v>4934</v>
      </c>
      <c r="F153" s="164">
        <v>62</v>
      </c>
      <c r="G153" s="145">
        <f>AVERAGE(CPVTFC3SG0026!O21:P21)</f>
        <v>1.5799500000000002</v>
      </c>
      <c r="H153" s="100">
        <f t="shared" si="5"/>
        <v>5291.9172932330839</v>
      </c>
      <c r="I153" s="356" t="s">
        <v>315</v>
      </c>
      <c r="J153" s="891"/>
      <c r="K153" s="642"/>
      <c r="L153" s="892"/>
      <c r="M153" s="893"/>
      <c r="N153" s="894"/>
      <c r="O153" s="648"/>
      <c r="P153" s="1250"/>
      <c r="Q153" s="900"/>
      <c r="R153" s="645"/>
      <c r="S153" s="645"/>
      <c r="T153" s="646"/>
      <c r="U153" s="900"/>
    </row>
    <row r="154" spans="1:30" x14ac:dyDescent="0.25">
      <c r="A154" s="6">
        <v>147</v>
      </c>
      <c r="B154" s="4822" t="s">
        <v>3342</v>
      </c>
      <c r="C154" s="271" t="s">
        <v>868</v>
      </c>
      <c r="D154" s="18">
        <v>44833</v>
      </c>
      <c r="E154" s="380" t="s">
        <v>4934</v>
      </c>
      <c r="F154" s="102">
        <v>63</v>
      </c>
      <c r="G154" s="275">
        <f>AVERAGE(CPVTFC3SG0026!Q21:R21)</f>
        <v>0.24554999999999999</v>
      </c>
      <c r="H154" s="343">
        <f t="shared" si="5"/>
        <v>275.37593984962399</v>
      </c>
      <c r="I154" s="350" t="s">
        <v>314</v>
      </c>
      <c r="J154" s="891"/>
      <c r="K154" s="642"/>
      <c r="L154" s="892"/>
      <c r="M154" s="893"/>
      <c r="N154" s="894"/>
      <c r="O154" s="648"/>
      <c r="P154" s="1250"/>
      <c r="Q154" s="900"/>
      <c r="R154" s="645"/>
      <c r="S154" s="645"/>
      <c r="T154" s="646"/>
      <c r="U154" s="900"/>
      <c r="V154" s="4868" t="s">
        <v>1416</v>
      </c>
    </row>
    <row r="155" spans="1:30" x14ac:dyDescent="0.25">
      <c r="A155" s="9">
        <v>148</v>
      </c>
      <c r="B155" s="4819"/>
      <c r="C155" s="288" t="s">
        <v>220</v>
      </c>
      <c r="D155" s="19">
        <v>44833</v>
      </c>
      <c r="E155" s="384" t="s">
        <v>4934</v>
      </c>
      <c r="F155" s="103">
        <v>64</v>
      </c>
      <c r="G155" s="276">
        <f>AVERAGE(CPVTFC3SG0026!S21:T21)</f>
        <v>1.60815</v>
      </c>
      <c r="H155" s="344">
        <f t="shared" si="5"/>
        <v>5397.9323308270668</v>
      </c>
      <c r="I155" s="355" t="s">
        <v>315</v>
      </c>
      <c r="J155" s="891"/>
      <c r="K155" s="642"/>
      <c r="L155" s="892"/>
      <c r="M155" s="893"/>
      <c r="N155" s="894"/>
      <c r="O155" s="648"/>
      <c r="P155" s="1250"/>
      <c r="Q155" s="900"/>
      <c r="R155" s="645"/>
      <c r="S155" s="645"/>
      <c r="T155" s="646"/>
      <c r="U155" s="900"/>
      <c r="V155" s="4869"/>
    </row>
    <row r="156" spans="1:30" x14ac:dyDescent="0.25">
      <c r="A156" s="64">
        <v>149</v>
      </c>
      <c r="B156" s="4818" t="s">
        <v>3343</v>
      </c>
      <c r="C156" s="296" t="s">
        <v>868</v>
      </c>
      <c r="D156" s="65">
        <v>44833</v>
      </c>
      <c r="E156" s="387" t="s">
        <v>4934</v>
      </c>
      <c r="F156" s="164">
        <v>65</v>
      </c>
      <c r="G156" s="145">
        <f>AVERAGE(CPVTFC3SG0026!U21:V21)</f>
        <v>2.4037499999999996</v>
      </c>
      <c r="H156" s="100">
        <f t="shared" si="5"/>
        <v>8388.9097744360897</v>
      </c>
      <c r="I156" s="356" t="s">
        <v>315</v>
      </c>
      <c r="J156" s="1090">
        <v>44874</v>
      </c>
      <c r="K156" s="1091" t="s">
        <v>5455</v>
      </c>
      <c r="L156" s="1092">
        <v>1</v>
      </c>
      <c r="M156" s="1093">
        <f>AVERAGE(CPVTFC3SG0050!C11:D11)</f>
        <v>0.19585</v>
      </c>
      <c r="N156" s="1094">
        <f>(M156-0.1671)/0.0138*400</f>
        <v>833.33333333333326</v>
      </c>
      <c r="O156" s="1340" t="s">
        <v>865</v>
      </c>
      <c r="P156" s="1250"/>
      <c r="Q156" s="900"/>
      <c r="R156" s="645"/>
      <c r="S156" s="645"/>
      <c r="T156" s="646"/>
      <c r="U156" s="900"/>
      <c r="W156" s="5">
        <v>1</v>
      </c>
    </row>
    <row r="157" spans="1:30" x14ac:dyDescent="0.25">
      <c r="A157" s="64">
        <v>150</v>
      </c>
      <c r="B157" s="4820"/>
      <c r="C157" s="296" t="s">
        <v>220</v>
      </c>
      <c r="D157" s="65">
        <v>44833</v>
      </c>
      <c r="E157" s="387" t="s">
        <v>4934</v>
      </c>
      <c r="F157" s="164">
        <v>66</v>
      </c>
      <c r="G157" s="145">
        <f>AVERAGE(CPVTFC3SG0026!W21:X21)</f>
        <v>2.8044500000000001</v>
      </c>
      <c r="H157" s="100">
        <f t="shared" ref="H157:H222" si="11">(G157-0.1723)/0.0133*50</f>
        <v>9895.3007518797003</v>
      </c>
      <c r="I157" s="356" t="s">
        <v>315</v>
      </c>
      <c r="J157" s="1095">
        <v>44874</v>
      </c>
      <c r="K157" s="1096" t="s">
        <v>5455</v>
      </c>
      <c r="L157" s="1097">
        <v>2</v>
      </c>
      <c r="M157" s="1098">
        <f>AVERAGE(CPVTFC3SG0050!E11:F11)</f>
        <v>0.8861</v>
      </c>
      <c r="N157" s="1099">
        <f t="shared" ref="N157:N177" si="12">(M157-0.1671)/0.0138*400</f>
        <v>20840.579710144928</v>
      </c>
      <c r="O157" s="1339" t="s">
        <v>315</v>
      </c>
      <c r="P157" s="694"/>
      <c r="Q157" s="694"/>
      <c r="R157" s="645"/>
      <c r="S157" s="694"/>
      <c r="T157" s="694"/>
      <c r="U157" s="694"/>
      <c r="V157" s="286"/>
    </row>
    <row r="158" spans="1:30" x14ac:dyDescent="0.25">
      <c r="A158" s="64">
        <v>151</v>
      </c>
      <c r="B158" s="4818" t="s">
        <v>3344</v>
      </c>
      <c r="C158" s="296" t="s">
        <v>868</v>
      </c>
      <c r="D158" s="65">
        <v>44833</v>
      </c>
      <c r="E158" s="387" t="s">
        <v>4934</v>
      </c>
      <c r="F158" s="164">
        <v>67</v>
      </c>
      <c r="G158" s="145">
        <f>AVERAGE(CPVTFC3SG0026!C23:D23)</f>
        <v>2.88375</v>
      </c>
      <c r="H158" s="100">
        <f t="shared" si="11"/>
        <v>10193.42105263158</v>
      </c>
      <c r="I158" s="356" t="s">
        <v>315</v>
      </c>
      <c r="J158" s="1095">
        <v>44874</v>
      </c>
      <c r="K158" s="1096" t="s">
        <v>5455</v>
      </c>
      <c r="L158" s="1097">
        <v>3</v>
      </c>
      <c r="M158" s="1098">
        <f>AVERAGE(CPVTFC3SG0050!G11:H11)</f>
        <v>0.48570000000000002</v>
      </c>
      <c r="N158" s="1099">
        <f t="shared" si="12"/>
        <v>9234.782608695652</v>
      </c>
      <c r="O158" s="1339" t="s">
        <v>315</v>
      </c>
      <c r="P158" s="694"/>
      <c r="Q158" s="694"/>
      <c r="R158" s="645"/>
      <c r="S158" s="694"/>
      <c r="T158" s="694"/>
      <c r="U158" s="694"/>
      <c r="V158" s="287"/>
      <c r="W158" s="5">
        <v>1</v>
      </c>
    </row>
    <row r="159" spans="1:30" x14ac:dyDescent="0.25">
      <c r="A159" s="64">
        <v>152</v>
      </c>
      <c r="B159" s="4820"/>
      <c r="C159" s="296" t="s">
        <v>220</v>
      </c>
      <c r="D159" s="65">
        <v>44833</v>
      </c>
      <c r="E159" s="387" t="s">
        <v>4934</v>
      </c>
      <c r="F159" s="164">
        <v>68</v>
      </c>
      <c r="G159" s="145">
        <f>AVERAGE(CPVTFC3SG0026!E23:F23)</f>
        <v>2.8686999999999996</v>
      </c>
      <c r="H159" s="100">
        <f t="shared" si="11"/>
        <v>10136.842105263158</v>
      </c>
      <c r="I159" s="356" t="s">
        <v>315</v>
      </c>
      <c r="J159" s="1095">
        <v>44874</v>
      </c>
      <c r="K159" s="1096" t="s">
        <v>5455</v>
      </c>
      <c r="L159" s="1097">
        <v>4</v>
      </c>
      <c r="M159" s="1098">
        <f>AVERAGE(CPVTFC3SG0050!I11:J11)</f>
        <v>0.48820000000000002</v>
      </c>
      <c r="N159" s="1099">
        <f t="shared" si="12"/>
        <v>9307.2463768115958</v>
      </c>
      <c r="O159" s="1339" t="s">
        <v>315</v>
      </c>
      <c r="P159" s="694"/>
      <c r="Q159" s="694"/>
      <c r="R159" s="645"/>
      <c r="S159" s="694"/>
      <c r="T159" s="694"/>
      <c r="U159" s="694"/>
      <c r="V159" s="308"/>
    </row>
    <row r="160" spans="1:30" x14ac:dyDescent="0.25">
      <c r="A160" s="64">
        <v>153</v>
      </c>
      <c r="B160" s="4818" t="s">
        <v>3345</v>
      </c>
      <c r="C160" s="296" t="s">
        <v>868</v>
      </c>
      <c r="D160" s="65">
        <v>44833</v>
      </c>
      <c r="E160" s="387" t="s">
        <v>4934</v>
      </c>
      <c r="F160" s="164">
        <v>69</v>
      </c>
      <c r="G160" s="145">
        <f>AVERAGE(CPVTFC3SG0026!G23:H23)</f>
        <v>2.492</v>
      </c>
      <c r="H160" s="100">
        <f t="shared" si="11"/>
        <v>8720.6766917293244</v>
      </c>
      <c r="I160" s="356" t="s">
        <v>315</v>
      </c>
      <c r="J160" s="1090">
        <v>44874</v>
      </c>
      <c r="K160" s="1091" t="s">
        <v>5455</v>
      </c>
      <c r="L160" s="1092">
        <v>5</v>
      </c>
      <c r="M160" s="1093">
        <f>AVERAGE(CPVTFC3SG0050!K11:L11)</f>
        <v>0.23199999999999998</v>
      </c>
      <c r="N160" s="1094">
        <f t="shared" si="12"/>
        <v>1881.1594202898548</v>
      </c>
      <c r="O160" s="1340" t="s">
        <v>315</v>
      </c>
      <c r="P160" s="694"/>
      <c r="Q160" s="694"/>
      <c r="R160" s="645"/>
      <c r="S160" s="694"/>
      <c r="T160" s="694"/>
      <c r="U160" s="694"/>
      <c r="V160" s="287"/>
      <c r="W160" s="5">
        <v>1</v>
      </c>
    </row>
    <row r="161" spans="1:24" x14ac:dyDescent="0.25">
      <c r="A161" s="64">
        <v>154</v>
      </c>
      <c r="B161" s="4820"/>
      <c r="C161" s="296" t="s">
        <v>220</v>
      </c>
      <c r="D161" s="65">
        <v>44833</v>
      </c>
      <c r="E161" s="387" t="s">
        <v>4934</v>
      </c>
      <c r="F161" s="164">
        <v>70</v>
      </c>
      <c r="G161" s="145">
        <f>AVERAGE(CPVTFC3SG0026!I23:J23)</f>
        <v>2.6901000000000002</v>
      </c>
      <c r="H161" s="100">
        <f t="shared" si="11"/>
        <v>9465.4135338345877</v>
      </c>
      <c r="I161" s="356" t="s">
        <v>315</v>
      </c>
      <c r="J161" s="1090">
        <v>44874</v>
      </c>
      <c r="K161" s="1091" t="s">
        <v>5455</v>
      </c>
      <c r="L161" s="1092">
        <v>6</v>
      </c>
      <c r="M161" s="1093">
        <f>AVERAGE(CPVTFC3SG0050!M11:N11)</f>
        <v>0.25030000000000002</v>
      </c>
      <c r="N161" s="1094">
        <f t="shared" si="12"/>
        <v>2411.5942028985514</v>
      </c>
      <c r="O161" s="1340" t="s">
        <v>315</v>
      </c>
      <c r="P161" s="694"/>
      <c r="Q161" s="694"/>
      <c r="R161" s="645"/>
      <c r="S161" s="694"/>
      <c r="T161" s="694"/>
      <c r="U161" s="694"/>
      <c r="V161" s="308"/>
    </row>
    <row r="162" spans="1:24" x14ac:dyDescent="0.25">
      <c r="A162" s="64">
        <v>155</v>
      </c>
      <c r="B162" s="4818" t="s">
        <v>3346</v>
      </c>
      <c r="C162" s="296" t="s">
        <v>868</v>
      </c>
      <c r="D162" s="65">
        <v>44833</v>
      </c>
      <c r="E162" s="387" t="s">
        <v>4934</v>
      </c>
      <c r="F162" s="164">
        <v>71</v>
      </c>
      <c r="G162" s="145">
        <f>AVERAGE(CPVTFC3SG0026!K23:L23)</f>
        <v>2.8693</v>
      </c>
      <c r="H162" s="100">
        <f t="shared" si="11"/>
        <v>10139.097744360903</v>
      </c>
      <c r="I162" s="356" t="s">
        <v>315</v>
      </c>
      <c r="J162" s="1095">
        <v>44874</v>
      </c>
      <c r="K162" s="1096" t="s">
        <v>5455</v>
      </c>
      <c r="L162" s="1097">
        <v>7</v>
      </c>
      <c r="M162" s="1098">
        <f>AVERAGE(CPVTFC3SG0050!O11:P11)</f>
        <v>2.1252</v>
      </c>
      <c r="N162" s="1099">
        <f t="shared" si="12"/>
        <v>56756.52173913044</v>
      </c>
      <c r="O162" s="1339" t="s">
        <v>315</v>
      </c>
      <c r="P162" s="694"/>
      <c r="Q162" s="694"/>
      <c r="R162" s="645"/>
      <c r="S162" s="694"/>
      <c r="T162" s="694"/>
      <c r="U162" s="694"/>
      <c r="V162" s="4891"/>
      <c r="W162" s="5">
        <v>1</v>
      </c>
    </row>
    <row r="163" spans="1:24" x14ac:dyDescent="0.25">
      <c r="A163" s="64">
        <v>156</v>
      </c>
      <c r="B163" s="4820"/>
      <c r="C163" s="296" t="s">
        <v>220</v>
      </c>
      <c r="D163" s="65">
        <v>44833</v>
      </c>
      <c r="E163" s="387" t="s">
        <v>4934</v>
      </c>
      <c r="F163" s="164">
        <v>72</v>
      </c>
      <c r="G163" s="145">
        <f>AVERAGE(CPVTFC3SG0026!M23:N23)</f>
        <v>2.2020499999999998</v>
      </c>
      <c r="H163" s="100">
        <f t="shared" si="11"/>
        <v>7630.6390977443616</v>
      </c>
      <c r="I163" s="356" t="s">
        <v>315</v>
      </c>
      <c r="J163" s="1090">
        <v>44874</v>
      </c>
      <c r="K163" s="1091" t="s">
        <v>5455</v>
      </c>
      <c r="L163" s="1092">
        <v>8</v>
      </c>
      <c r="M163" s="1093">
        <f>AVERAGE(CPVTFC3SG0050!Q11:R11)</f>
        <v>0.21554999999999999</v>
      </c>
      <c r="N163" s="1094">
        <f t="shared" si="12"/>
        <v>1404.3478260869563</v>
      </c>
      <c r="O163" s="1340" t="s">
        <v>315</v>
      </c>
      <c r="P163" s="694"/>
      <c r="Q163" s="694"/>
      <c r="R163" s="645"/>
      <c r="S163" s="694"/>
      <c r="T163" s="694"/>
      <c r="U163" s="694"/>
      <c r="V163" s="4892"/>
      <c r="X163" s="1106" t="s">
        <v>5456</v>
      </c>
    </row>
    <row r="164" spans="1:24" x14ac:dyDescent="0.25">
      <c r="A164" s="64">
        <v>157</v>
      </c>
      <c r="B164" s="4818" t="s">
        <v>3347</v>
      </c>
      <c r="C164" s="296" t="s">
        <v>868</v>
      </c>
      <c r="D164" s="65">
        <v>44833</v>
      </c>
      <c r="E164" s="387" t="s">
        <v>4934</v>
      </c>
      <c r="F164" s="164">
        <v>73</v>
      </c>
      <c r="G164" s="145">
        <f>AVERAGE(CPVTFC3SG0026!O23:P23)</f>
        <v>2.50135</v>
      </c>
      <c r="H164" s="100">
        <f t="shared" si="11"/>
        <v>8755.8270676691736</v>
      </c>
      <c r="I164" s="356" t="s">
        <v>315</v>
      </c>
      <c r="J164" s="1090">
        <v>44874</v>
      </c>
      <c r="K164" s="1091" t="s">
        <v>5455</v>
      </c>
      <c r="L164" s="1092">
        <v>9</v>
      </c>
      <c r="M164" s="1093">
        <f>AVERAGE(CPVTFC3SG0050!S11:T11)</f>
        <v>0.25929999999999997</v>
      </c>
      <c r="N164" s="1094">
        <f t="shared" si="12"/>
        <v>2672.4637681159415</v>
      </c>
      <c r="O164" s="1340" t="s">
        <v>315</v>
      </c>
      <c r="P164" s="1250"/>
      <c r="Q164" s="1259"/>
      <c r="R164" s="645"/>
      <c r="S164" s="645"/>
      <c r="T164" s="646"/>
      <c r="U164" s="1491"/>
      <c r="V164" s="4868" t="s">
        <v>1416</v>
      </c>
      <c r="W164" s="5">
        <v>1</v>
      </c>
    </row>
    <row r="165" spans="1:24" x14ac:dyDescent="0.25">
      <c r="A165" s="64">
        <v>158</v>
      </c>
      <c r="B165" s="4820"/>
      <c r="C165" s="296" t="s">
        <v>220</v>
      </c>
      <c r="D165" s="65">
        <v>44833</v>
      </c>
      <c r="E165" s="387" t="s">
        <v>4934</v>
      </c>
      <c r="F165" s="164">
        <v>74</v>
      </c>
      <c r="G165" s="145">
        <f>AVERAGE(CPVTFC3SG0026!Q23:R23)</f>
        <v>2.85595</v>
      </c>
      <c r="H165" s="100">
        <f t="shared" si="11"/>
        <v>10088.909774436092</v>
      </c>
      <c r="I165" s="356" t="s">
        <v>315</v>
      </c>
      <c r="J165" s="1095">
        <v>44874</v>
      </c>
      <c r="K165" s="1096" t="s">
        <v>5455</v>
      </c>
      <c r="L165" s="1097">
        <v>10</v>
      </c>
      <c r="M165" s="1098">
        <f>AVERAGE(CPVTFC3SG0050!U11:V11)</f>
        <v>2.1909999999999998</v>
      </c>
      <c r="N165" s="1099">
        <f t="shared" si="12"/>
        <v>58663.768115942024</v>
      </c>
      <c r="O165" s="1339" t="s">
        <v>315</v>
      </c>
      <c r="P165" s="694"/>
      <c r="Q165" s="694"/>
      <c r="R165" s="645"/>
      <c r="S165" s="694"/>
      <c r="T165" s="694"/>
      <c r="U165" s="694"/>
      <c r="V165" s="4869"/>
    </row>
    <row r="166" spans="1:24" x14ac:dyDescent="0.25">
      <c r="A166" s="64">
        <v>159</v>
      </c>
      <c r="B166" s="4818" t="s">
        <v>3348</v>
      </c>
      <c r="C166" s="296" t="s">
        <v>868</v>
      </c>
      <c r="D166" s="65">
        <v>44833</v>
      </c>
      <c r="E166" s="387" t="s">
        <v>4934</v>
      </c>
      <c r="F166" s="164">
        <v>75</v>
      </c>
      <c r="G166" s="145">
        <f>AVERAGE(CPVTFC3SG0026!S23:T23)</f>
        <v>2.8587999999999996</v>
      </c>
      <c r="H166" s="100">
        <f t="shared" si="11"/>
        <v>10099.624060150376</v>
      </c>
      <c r="I166" s="356" t="s">
        <v>315</v>
      </c>
      <c r="J166" s="1095">
        <v>44874</v>
      </c>
      <c r="K166" s="1096" t="s">
        <v>5455</v>
      </c>
      <c r="L166" s="1097">
        <v>11</v>
      </c>
      <c r="M166" s="1098">
        <f>AVERAGE(CPVTFC3SG0050!W11:X11)</f>
        <v>2.3147000000000002</v>
      </c>
      <c r="N166" s="1099">
        <f t="shared" si="12"/>
        <v>62249.275362318847</v>
      </c>
      <c r="O166" s="1339" t="s">
        <v>315</v>
      </c>
      <c r="P166" s="694"/>
      <c r="Q166" s="694"/>
      <c r="R166" s="645"/>
      <c r="S166" s="694"/>
      <c r="T166" s="694"/>
      <c r="U166" s="694"/>
      <c r="V166" s="4891"/>
      <c r="W166" s="5">
        <v>1</v>
      </c>
    </row>
    <row r="167" spans="1:24" x14ac:dyDescent="0.25">
      <c r="A167" s="64">
        <v>160</v>
      </c>
      <c r="B167" s="4820"/>
      <c r="C167" s="296" t="s">
        <v>220</v>
      </c>
      <c r="D167" s="65">
        <v>44833</v>
      </c>
      <c r="E167" s="387" t="s">
        <v>4934</v>
      </c>
      <c r="F167" s="164">
        <v>76</v>
      </c>
      <c r="G167" s="145">
        <f>AVERAGE(CPVTFC3SG0026!U23:V23)</f>
        <v>2.6483499999999998</v>
      </c>
      <c r="H167" s="100">
        <f t="shared" si="11"/>
        <v>9308.458646616542</v>
      </c>
      <c r="I167" s="356" t="s">
        <v>315</v>
      </c>
      <c r="J167" s="1090">
        <v>44874</v>
      </c>
      <c r="K167" s="1091" t="s">
        <v>5455</v>
      </c>
      <c r="L167" s="1092">
        <v>12</v>
      </c>
      <c r="M167" s="1093">
        <f>AVERAGE(CPVTFC3SG0050!C13:D13)</f>
        <v>0.33610000000000001</v>
      </c>
      <c r="N167" s="1094">
        <f t="shared" si="12"/>
        <v>4898.550724637681</v>
      </c>
      <c r="O167" s="1340" t="s">
        <v>315</v>
      </c>
      <c r="P167" s="694"/>
      <c r="Q167" s="694"/>
      <c r="R167" s="645"/>
      <c r="S167" s="694"/>
      <c r="T167" s="694"/>
      <c r="U167" s="694"/>
      <c r="V167" s="4892"/>
      <c r="X167" s="1106" t="s">
        <v>5456</v>
      </c>
    </row>
    <row r="168" spans="1:24" x14ac:dyDescent="0.25">
      <c r="A168" s="64">
        <v>161</v>
      </c>
      <c r="B168" s="4818" t="s">
        <v>3349</v>
      </c>
      <c r="C168" s="296" t="s">
        <v>868</v>
      </c>
      <c r="D168" s="65">
        <v>44833</v>
      </c>
      <c r="E168" s="387" t="s">
        <v>4934</v>
      </c>
      <c r="F168" s="164">
        <v>77</v>
      </c>
      <c r="G168" s="145">
        <f>AVERAGE(CPVTFC3SG0026!W23:X23)</f>
        <v>2.8485999999999998</v>
      </c>
      <c r="H168" s="100">
        <f t="shared" si="11"/>
        <v>10061.278195488723</v>
      </c>
      <c r="I168" s="356" t="s">
        <v>315</v>
      </c>
      <c r="J168" s="1095">
        <v>44874</v>
      </c>
      <c r="K168" s="1096" t="s">
        <v>5455</v>
      </c>
      <c r="L168" s="1097">
        <v>13</v>
      </c>
      <c r="M168" s="1098">
        <f>AVERAGE(CPVTFC3SG0050!E13:F13)</f>
        <v>2.2868500000000003</v>
      </c>
      <c r="N168" s="1099">
        <f t="shared" si="12"/>
        <v>61442.028985507248</v>
      </c>
      <c r="O168" s="1339" t="s">
        <v>315</v>
      </c>
      <c r="P168" s="694"/>
      <c r="Q168" s="694"/>
      <c r="R168" s="645"/>
      <c r="S168" s="694"/>
      <c r="T168" s="694"/>
      <c r="U168" s="694"/>
      <c r="W168" s="5">
        <v>1</v>
      </c>
    </row>
    <row r="169" spans="1:24" ht="15.75" thickBot="1" x14ac:dyDescent="0.3">
      <c r="A169" s="450">
        <v>162</v>
      </c>
      <c r="B169" s="4815"/>
      <c r="C169" s="497" t="s">
        <v>220</v>
      </c>
      <c r="D169" s="121">
        <v>44833</v>
      </c>
      <c r="E169" s="452" t="s">
        <v>4934</v>
      </c>
      <c r="F169" s="445">
        <v>78</v>
      </c>
      <c r="G169" s="453">
        <f>AVERAGE(CPVTFC3SG0026!C25:D25)</f>
        <v>2.9112499999999999</v>
      </c>
      <c r="H169" s="454">
        <f t="shared" si="11"/>
        <v>10296.804511278197</v>
      </c>
      <c r="I169" s="1535" t="s">
        <v>315</v>
      </c>
      <c r="J169" s="1475">
        <v>44874</v>
      </c>
      <c r="K169" s="1476" t="s">
        <v>5455</v>
      </c>
      <c r="L169" s="1477">
        <v>14</v>
      </c>
      <c r="M169" s="1478">
        <f>AVERAGE(CPVTFC3SG0050!G13:H13)</f>
        <v>0.92290000000000005</v>
      </c>
      <c r="N169" s="1479">
        <f t="shared" si="12"/>
        <v>21907.246376811596</v>
      </c>
      <c r="O169" s="1480" t="s">
        <v>315</v>
      </c>
      <c r="P169" s="1268"/>
      <c r="Q169" s="1268"/>
      <c r="R169" s="969"/>
      <c r="S169" s="1268"/>
      <c r="T169" s="1268"/>
      <c r="U169" s="1268"/>
    </row>
    <row r="170" spans="1:24" x14ac:dyDescent="0.25">
      <c r="A170" s="406">
        <v>163</v>
      </c>
      <c r="B170" s="4814" t="s">
        <v>3350</v>
      </c>
      <c r="C170" s="684" t="s">
        <v>868</v>
      </c>
      <c r="D170" s="407">
        <v>44833</v>
      </c>
      <c r="E170" s="477" t="s">
        <v>4934</v>
      </c>
      <c r="F170" s="478">
        <v>79</v>
      </c>
      <c r="G170" s="479">
        <f>AVERAGE(CPVTFC3SG0026!E25:F25)</f>
        <v>1.613</v>
      </c>
      <c r="H170" s="480">
        <f t="shared" si="11"/>
        <v>5416.1654135338349</v>
      </c>
      <c r="I170" s="1543" t="s">
        <v>315</v>
      </c>
      <c r="J170" s="1544"/>
      <c r="K170" s="721"/>
      <c r="L170" s="1545"/>
      <c r="M170" s="1546"/>
      <c r="N170" s="1547"/>
      <c r="O170" s="1299"/>
      <c r="P170" s="931">
        <v>44881</v>
      </c>
      <c r="Q170" s="1178" t="s">
        <v>5476</v>
      </c>
      <c r="R170" s="589">
        <v>150</v>
      </c>
      <c r="S170" s="589">
        <f>AVERAGE(CPVTFC3SG0057!D22:E22)</f>
        <v>0.187</v>
      </c>
      <c r="T170" s="622">
        <f t="shared" ref="T170:T173" si="13">(S170-0.128)/0.0135*66</f>
        <v>288.44444444444446</v>
      </c>
      <c r="U170" s="1387" t="s">
        <v>314</v>
      </c>
      <c r="V170" s="4868" t="s">
        <v>1416</v>
      </c>
      <c r="W170" s="5">
        <v>1</v>
      </c>
    </row>
    <row r="171" spans="1:24" x14ac:dyDescent="0.25">
      <c r="A171" s="590"/>
      <c r="B171" s="4815"/>
      <c r="C171" s="296" t="s">
        <v>5448</v>
      </c>
      <c r="D171" s="1149"/>
      <c r="E171" s="1264"/>
      <c r="F171" s="695"/>
      <c r="G171" s="892"/>
      <c r="H171" s="894"/>
      <c r="I171" s="1534"/>
      <c r="J171" s="891"/>
      <c r="K171" s="642"/>
      <c r="L171" s="892"/>
      <c r="M171" s="893"/>
      <c r="N171" s="894"/>
      <c r="O171" s="648"/>
      <c r="P171" s="910">
        <v>44881</v>
      </c>
      <c r="Q171" s="1177" t="s">
        <v>5476</v>
      </c>
      <c r="R171" s="7">
        <v>151</v>
      </c>
      <c r="S171" s="7">
        <f>AVERAGE(CPVTFC3SG0057!F22:G22)</f>
        <v>0.22520000000000001</v>
      </c>
      <c r="T171" s="13">
        <f t="shared" si="13"/>
        <v>475.20000000000005</v>
      </c>
      <c r="U171" s="1406" t="s">
        <v>314</v>
      </c>
      <c r="V171" s="4870"/>
    </row>
    <row r="172" spans="1:24" x14ac:dyDescent="0.25">
      <c r="A172" s="590"/>
      <c r="B172" s="4815"/>
      <c r="C172" s="296" t="s">
        <v>863</v>
      </c>
      <c r="D172" s="1149"/>
      <c r="E172" s="1264"/>
      <c r="F172" s="695"/>
      <c r="G172" s="892"/>
      <c r="H172" s="894"/>
      <c r="I172" s="1534"/>
      <c r="J172" s="891"/>
      <c r="K172" s="642"/>
      <c r="L172" s="892"/>
      <c r="M172" s="893"/>
      <c r="N172" s="894"/>
      <c r="O172" s="648"/>
      <c r="P172" s="928">
        <v>44881</v>
      </c>
      <c r="Q172" s="1185" t="s">
        <v>5476</v>
      </c>
      <c r="R172" s="66">
        <v>152</v>
      </c>
      <c r="S172" s="66">
        <f>AVERAGE(CPVTFC3SG0057!H22:I22)</f>
        <v>2.5042499999999999</v>
      </c>
      <c r="T172" s="67">
        <f t="shared" si="13"/>
        <v>11617.222222222221</v>
      </c>
      <c r="U172" s="1548" t="s">
        <v>315</v>
      </c>
      <c r="V172" s="4870"/>
    </row>
    <row r="173" spans="1:24" ht="15.75" thickBot="1" x14ac:dyDescent="0.3">
      <c r="A173" s="481">
        <v>164</v>
      </c>
      <c r="B173" s="4821"/>
      <c r="C173" s="520" t="s">
        <v>220</v>
      </c>
      <c r="D173" s="412">
        <v>44833</v>
      </c>
      <c r="E173" s="484" t="s">
        <v>4934</v>
      </c>
      <c r="F173" s="485">
        <v>80</v>
      </c>
      <c r="G173" s="486">
        <f>AVERAGE(CPVTFC3SG0026!G25:H25)</f>
        <v>2.8988499999999999</v>
      </c>
      <c r="H173" s="487">
        <f t="shared" si="11"/>
        <v>10250.187969924813</v>
      </c>
      <c r="I173" s="1549" t="s">
        <v>315</v>
      </c>
      <c r="J173" s="1454">
        <v>44874</v>
      </c>
      <c r="K173" s="1455" t="s">
        <v>5455</v>
      </c>
      <c r="L173" s="1456">
        <v>15</v>
      </c>
      <c r="M173" s="1457">
        <f>AVERAGE(CPVTFC3SG0050!I13:J13)</f>
        <v>1.2909999999999999</v>
      </c>
      <c r="N173" s="1458">
        <f t="shared" si="12"/>
        <v>32576.811594202893</v>
      </c>
      <c r="O173" s="1550" t="s">
        <v>315</v>
      </c>
      <c r="P173" s="964">
        <v>44881</v>
      </c>
      <c r="Q173" s="1184" t="s">
        <v>5476</v>
      </c>
      <c r="R173" s="414">
        <v>153</v>
      </c>
      <c r="S173" s="414">
        <f>AVERAGE(CPVTFC3SG0057!J22:K22)</f>
        <v>1.7422</v>
      </c>
      <c r="T173" s="415">
        <f t="shared" si="13"/>
        <v>7891.6444444444433</v>
      </c>
      <c r="U173" s="1551" t="s">
        <v>315</v>
      </c>
      <c r="V173" s="4869"/>
    </row>
    <row r="174" spans="1:24" x14ac:dyDescent="0.25">
      <c r="A174" s="114">
        <v>165</v>
      </c>
      <c r="B174" s="4815" t="s">
        <v>3351</v>
      </c>
      <c r="C174" s="680" t="s">
        <v>868</v>
      </c>
      <c r="D174" s="115">
        <v>44833</v>
      </c>
      <c r="E174" s="388" t="s">
        <v>4934</v>
      </c>
      <c r="F174" s="444">
        <v>81</v>
      </c>
      <c r="G174" s="499">
        <f>AVERAGE(CPVTFC3SG0026!I25:J25)</f>
        <v>2.8935</v>
      </c>
      <c r="H174" s="505">
        <f t="shared" si="11"/>
        <v>10230.075187969926</v>
      </c>
      <c r="I174" s="1536" t="s">
        <v>315</v>
      </c>
      <c r="J174" s="1537">
        <v>44874</v>
      </c>
      <c r="K174" s="1538" t="s">
        <v>5455</v>
      </c>
      <c r="L174" s="1539">
        <v>16</v>
      </c>
      <c r="M174" s="1540">
        <f>AVERAGE(CPVTFC3SG0050!K13:L13)</f>
        <v>1.7141999999999999</v>
      </c>
      <c r="N174" s="1541">
        <f t="shared" si="12"/>
        <v>44843.47826086956</v>
      </c>
      <c r="O174" s="1542" t="s">
        <v>315</v>
      </c>
      <c r="P174" s="1271"/>
      <c r="Q174" s="1271"/>
      <c r="R174" s="830"/>
      <c r="S174" s="1271"/>
      <c r="T174" s="1271"/>
      <c r="U174" s="1271"/>
      <c r="V174" s="287"/>
      <c r="W174" s="5">
        <v>1</v>
      </c>
    </row>
    <row r="175" spans="1:24" x14ac:dyDescent="0.25">
      <c r="A175" s="64">
        <v>166</v>
      </c>
      <c r="B175" s="4820"/>
      <c r="C175" s="296" t="s">
        <v>220</v>
      </c>
      <c r="D175" s="65">
        <v>44833</v>
      </c>
      <c r="E175" s="387" t="s">
        <v>4934</v>
      </c>
      <c r="F175" s="164">
        <v>82</v>
      </c>
      <c r="G175" s="145">
        <f>AVERAGE(CPVTFC3SG0026!K25:L25)</f>
        <v>2.8407999999999998</v>
      </c>
      <c r="H175" s="100">
        <f t="shared" si="11"/>
        <v>10031.954887218044</v>
      </c>
      <c r="I175" s="356" t="s">
        <v>315</v>
      </c>
      <c r="J175" s="1095">
        <v>44874</v>
      </c>
      <c r="K175" s="1096" t="s">
        <v>5455</v>
      </c>
      <c r="L175" s="1097">
        <v>17</v>
      </c>
      <c r="M175" s="1098">
        <f>AVERAGE(CPVTFC3SG0050!M13:N13)</f>
        <v>1.3422999999999998</v>
      </c>
      <c r="N175" s="1099">
        <f t="shared" si="12"/>
        <v>34063.768115942024</v>
      </c>
      <c r="O175" s="1339" t="s">
        <v>315</v>
      </c>
      <c r="P175" s="1250"/>
      <c r="Q175" s="900"/>
      <c r="R175" s="645"/>
      <c r="S175" s="645"/>
      <c r="T175" s="646"/>
      <c r="U175" s="1259"/>
    </row>
    <row r="176" spans="1:24" x14ac:dyDescent="0.25">
      <c r="A176" s="64">
        <v>167</v>
      </c>
      <c r="B176" s="4818" t="s">
        <v>3352</v>
      </c>
      <c r="C176" s="296" t="s">
        <v>868</v>
      </c>
      <c r="D176" s="65">
        <v>44833</v>
      </c>
      <c r="E176" s="387" t="s">
        <v>4934</v>
      </c>
      <c r="F176" s="164">
        <v>83</v>
      </c>
      <c r="G176" s="145">
        <f>AVERAGE(CPVTFC3SG0026!M25:N25)</f>
        <v>2.75305</v>
      </c>
      <c r="H176" s="100">
        <f t="shared" si="11"/>
        <v>9702.0676691729332</v>
      </c>
      <c r="I176" s="356" t="s">
        <v>315</v>
      </c>
      <c r="J176" s="1090">
        <v>44874</v>
      </c>
      <c r="K176" s="1091" t="s">
        <v>5455</v>
      </c>
      <c r="L176" s="1092">
        <v>18</v>
      </c>
      <c r="M176" s="1093">
        <f>AVERAGE(CPVTFC3SG0050!O13:P13)</f>
        <v>0.32350000000000001</v>
      </c>
      <c r="N176" s="1094">
        <f t="shared" si="12"/>
        <v>4533.3333333333339</v>
      </c>
      <c r="O176" s="1340" t="s">
        <v>315</v>
      </c>
      <c r="P176" s="1250"/>
      <c r="Q176" s="900"/>
      <c r="R176" s="645"/>
      <c r="S176" s="645"/>
      <c r="T176" s="646"/>
      <c r="U176" s="900"/>
      <c r="W176" s="5">
        <v>1</v>
      </c>
    </row>
    <row r="177" spans="1:23" x14ac:dyDescent="0.25">
      <c r="A177" s="64">
        <v>168</v>
      </c>
      <c r="B177" s="4820"/>
      <c r="C177" s="296" t="s">
        <v>220</v>
      </c>
      <c r="D177" s="65">
        <v>44833</v>
      </c>
      <c r="E177" s="387" t="s">
        <v>4934</v>
      </c>
      <c r="F177" s="164">
        <v>84</v>
      </c>
      <c r="G177" s="145">
        <f>AVERAGE(CPVTFC3SG0026!O25:P25)</f>
        <v>2.4985499999999998</v>
      </c>
      <c r="H177" s="100">
        <f t="shared" si="11"/>
        <v>8745.3007518796985</v>
      </c>
      <c r="I177" s="356" t="s">
        <v>315</v>
      </c>
      <c r="J177" s="1090">
        <v>44874</v>
      </c>
      <c r="K177" s="1091" t="s">
        <v>5455</v>
      </c>
      <c r="L177" s="1092">
        <v>19</v>
      </c>
      <c r="M177" s="1093">
        <f>AVERAGE(CPVTFC3SG0050!Q13:R13)</f>
        <v>0.26405000000000001</v>
      </c>
      <c r="N177" s="1094">
        <f t="shared" si="12"/>
        <v>2810.144927536232</v>
      </c>
      <c r="O177" s="1340" t="s">
        <v>315</v>
      </c>
      <c r="P177" s="1250"/>
      <c r="Q177" s="900"/>
      <c r="R177" s="645"/>
      <c r="S177" s="645"/>
      <c r="T177" s="646"/>
      <c r="U177" s="900"/>
      <c r="V177" s="286"/>
    </row>
    <row r="178" spans="1:23" x14ac:dyDescent="0.25">
      <c r="A178" s="64">
        <v>169</v>
      </c>
      <c r="B178" s="437" t="s">
        <v>3353</v>
      </c>
      <c r="C178" s="296" t="s">
        <v>868</v>
      </c>
      <c r="D178" s="65">
        <v>44833</v>
      </c>
      <c r="E178" s="387" t="s">
        <v>4934</v>
      </c>
      <c r="F178" s="164">
        <v>85</v>
      </c>
      <c r="G178" s="145">
        <f>AVERAGE(CPVTFC3SG0026!Q25:R25)</f>
        <v>1.3786999999999998</v>
      </c>
      <c r="H178" s="100">
        <f t="shared" si="11"/>
        <v>4535.3383458646622</v>
      </c>
      <c r="I178" s="356" t="s">
        <v>315</v>
      </c>
      <c r="J178" s="891"/>
      <c r="K178" s="642"/>
      <c r="L178" s="892"/>
      <c r="M178" s="893"/>
      <c r="N178" s="894"/>
      <c r="O178" s="648"/>
      <c r="P178" s="1250"/>
      <c r="Q178" s="900"/>
      <c r="R178" s="645"/>
      <c r="S178" s="645"/>
      <c r="T178" s="646"/>
      <c r="U178" s="900"/>
      <c r="V178" s="4868" t="s">
        <v>1416</v>
      </c>
      <c r="W178" s="5">
        <v>1</v>
      </c>
    </row>
    <row r="179" spans="1:23" x14ac:dyDescent="0.25">
      <c r="A179" s="64">
        <v>170</v>
      </c>
      <c r="B179" s="437" t="s">
        <v>3353</v>
      </c>
      <c r="C179" s="296" t="s">
        <v>220</v>
      </c>
      <c r="D179" s="65">
        <v>44833</v>
      </c>
      <c r="E179" s="387" t="s">
        <v>4934</v>
      </c>
      <c r="F179" s="164">
        <v>86</v>
      </c>
      <c r="G179" s="145">
        <f>AVERAGE(CPVTFC3SG0026!S25:T25)</f>
        <v>2.8470499999999999</v>
      </c>
      <c r="H179" s="100">
        <f t="shared" si="11"/>
        <v>10055.45112781955</v>
      </c>
      <c r="I179" s="356" t="s">
        <v>315</v>
      </c>
      <c r="J179" s="1095">
        <v>44874</v>
      </c>
      <c r="K179" s="1096" t="s">
        <v>5455</v>
      </c>
      <c r="L179" s="1097">
        <v>20</v>
      </c>
      <c r="M179" s="1098">
        <f>AVERAGE(CPVTFC3SG0050!S13:T13)</f>
        <v>0.85060000000000002</v>
      </c>
      <c r="N179" s="1099">
        <f>(M179-0.1671)/0.0138*400</f>
        <v>19811.594202898552</v>
      </c>
      <c r="O179" s="1339" t="s">
        <v>315</v>
      </c>
      <c r="P179" s="1250"/>
      <c r="Q179" s="900"/>
      <c r="R179" s="645"/>
      <c r="S179" s="645"/>
      <c r="T179" s="646"/>
      <c r="U179" s="900"/>
      <c r="V179" s="4869"/>
    </row>
    <row r="180" spans="1:23" x14ac:dyDescent="0.25">
      <c r="A180" s="64">
        <v>171</v>
      </c>
      <c r="B180" s="437" t="s">
        <v>3354</v>
      </c>
      <c r="C180" s="296" t="s">
        <v>868</v>
      </c>
      <c r="D180" s="65">
        <v>44833</v>
      </c>
      <c r="E180" s="387" t="s">
        <v>4934</v>
      </c>
      <c r="F180" s="164">
        <v>87</v>
      </c>
      <c r="G180" s="145">
        <f>AVERAGE(CPVTFC3SG0026!U25:V25)</f>
        <v>0.88369999999999993</v>
      </c>
      <c r="H180" s="100">
        <f t="shared" si="11"/>
        <v>2674.4360902255635</v>
      </c>
      <c r="I180" s="356" t="s">
        <v>315</v>
      </c>
      <c r="J180" s="891"/>
      <c r="K180" s="642"/>
      <c r="L180" s="892"/>
      <c r="M180" s="893"/>
      <c r="N180" s="894"/>
      <c r="O180" s="648"/>
      <c r="P180" s="1250"/>
      <c r="Q180" s="900"/>
      <c r="R180" s="645"/>
      <c r="S180" s="645"/>
      <c r="T180" s="646"/>
      <c r="U180" s="900"/>
      <c r="V180" s="1342"/>
      <c r="W180" s="5">
        <v>1</v>
      </c>
    </row>
    <row r="181" spans="1:23" x14ac:dyDescent="0.25">
      <c r="A181" s="64">
        <v>172</v>
      </c>
      <c r="B181" s="437" t="s">
        <v>3354</v>
      </c>
      <c r="C181" s="296" t="s">
        <v>220</v>
      </c>
      <c r="D181" s="65">
        <v>44833</v>
      </c>
      <c r="E181" s="387" t="s">
        <v>4934</v>
      </c>
      <c r="F181" s="164">
        <v>88</v>
      </c>
      <c r="G181" s="145">
        <f>AVERAGE(CPVTFC3SG0026!W25:X25)</f>
        <v>2.7756500000000002</v>
      </c>
      <c r="H181" s="100">
        <f t="shared" si="11"/>
        <v>9787.0300751879713</v>
      </c>
      <c r="I181" s="356" t="s">
        <v>315</v>
      </c>
      <c r="J181" s="1090">
        <v>44874</v>
      </c>
      <c r="K181" s="1091" t="s">
        <v>5455</v>
      </c>
      <c r="L181" s="1092">
        <v>21</v>
      </c>
      <c r="M181" s="1093">
        <f>AVERAGE(CPVTFC3SG0050!U13:V13)</f>
        <v>0.33979999999999999</v>
      </c>
      <c r="N181" s="1094">
        <f>(M181-0.1671)/0.0138*400</f>
        <v>5005.797101449275</v>
      </c>
      <c r="O181" s="1340" t="s">
        <v>315</v>
      </c>
      <c r="P181" s="1250"/>
      <c r="Q181" s="900"/>
      <c r="R181" s="645"/>
      <c r="S181" s="645"/>
      <c r="T181" s="646"/>
      <c r="U181" s="900"/>
      <c r="V181" s="1343"/>
    </row>
    <row r="182" spans="1:23" x14ac:dyDescent="0.25">
      <c r="A182" s="6">
        <v>173</v>
      </c>
      <c r="B182" s="4822" t="s">
        <v>3355</v>
      </c>
      <c r="C182" s="271" t="s">
        <v>868</v>
      </c>
      <c r="D182" s="18">
        <v>44833</v>
      </c>
      <c r="E182" s="380" t="s">
        <v>4934</v>
      </c>
      <c r="F182" s="102">
        <v>89</v>
      </c>
      <c r="G182" s="275">
        <f>AVERAGE(CPVTFC3SG0026!B12:C12)</f>
        <v>0.34420000000000001</v>
      </c>
      <c r="H182" s="343">
        <f t="shared" si="11"/>
        <v>646.24060150375942</v>
      </c>
      <c r="I182" s="350" t="s">
        <v>314</v>
      </c>
      <c r="J182" s="891"/>
      <c r="K182" s="642"/>
      <c r="L182" s="892"/>
      <c r="M182" s="893"/>
      <c r="N182" s="894"/>
      <c r="O182" s="648"/>
      <c r="P182" s="694"/>
      <c r="Q182" s="694"/>
      <c r="R182" s="645"/>
      <c r="S182" s="694"/>
      <c r="T182" s="694"/>
      <c r="U182" s="694"/>
      <c r="V182" s="4868" t="s">
        <v>1416</v>
      </c>
    </row>
    <row r="183" spans="1:23" x14ac:dyDescent="0.25">
      <c r="A183" s="524">
        <v>174</v>
      </c>
      <c r="B183" s="4807"/>
      <c r="C183" s="675" t="s">
        <v>220</v>
      </c>
      <c r="D183" s="79">
        <v>44833</v>
      </c>
      <c r="E183" s="525" t="s">
        <v>4934</v>
      </c>
      <c r="F183" s="173">
        <v>90</v>
      </c>
      <c r="G183" s="506">
        <f>AVERAGE(CPVTFC3SG0026!D12:E12)</f>
        <v>2.80355</v>
      </c>
      <c r="H183" s="507">
        <f t="shared" si="11"/>
        <v>9891.9172932330839</v>
      </c>
      <c r="I183" s="2374" t="s">
        <v>315</v>
      </c>
      <c r="J183" s="1390"/>
      <c r="K183" s="650"/>
      <c r="L183" s="1391"/>
      <c r="M183" s="1392"/>
      <c r="N183" s="1393"/>
      <c r="O183" s="657"/>
      <c r="P183" s="1268"/>
      <c r="Q183" s="1268"/>
      <c r="R183" s="969"/>
      <c r="S183" s="1268"/>
      <c r="T183" s="1268"/>
      <c r="U183" s="1268"/>
      <c r="V183" s="4869"/>
    </row>
    <row r="184" spans="1:23" x14ac:dyDescent="0.25">
      <c r="A184" s="82">
        <v>175</v>
      </c>
      <c r="B184" s="4807" t="s">
        <v>3356</v>
      </c>
      <c r="C184" s="623" t="s">
        <v>868</v>
      </c>
      <c r="D184" s="83">
        <v>44833</v>
      </c>
      <c r="E184" s="389" t="s">
        <v>4934</v>
      </c>
      <c r="F184" s="375">
        <v>91</v>
      </c>
      <c r="G184" s="511">
        <f>AVERAGE(CPVTFC3SG0026!F12:G12)</f>
        <v>6.8950000000000011E-2</v>
      </c>
      <c r="H184" s="500">
        <f t="shared" si="11"/>
        <v>-388.53383458646618</v>
      </c>
      <c r="I184" s="2375" t="s">
        <v>314</v>
      </c>
      <c r="J184" s="1364"/>
      <c r="K184" s="656"/>
      <c r="L184" s="1365"/>
      <c r="M184" s="1366"/>
      <c r="N184" s="1367"/>
      <c r="O184" s="672"/>
      <c r="P184" s="1271"/>
      <c r="Q184" s="1271"/>
      <c r="R184" s="830"/>
      <c r="S184" s="1271"/>
      <c r="T184" s="1271"/>
      <c r="U184" s="1271"/>
      <c r="V184" s="4868" t="s">
        <v>1416</v>
      </c>
    </row>
    <row r="185" spans="1:23" x14ac:dyDescent="0.25">
      <c r="A185" s="9">
        <v>176</v>
      </c>
      <c r="B185" s="4819"/>
      <c r="C185" s="288" t="s">
        <v>220</v>
      </c>
      <c r="D185" s="19">
        <v>44833</v>
      </c>
      <c r="E185" s="384" t="s">
        <v>4934</v>
      </c>
      <c r="F185" s="103">
        <v>92</v>
      </c>
      <c r="G185" s="276">
        <f>AVERAGE(CPVTFC3SG0026!H12:I12)</f>
        <v>0.94135000000000002</v>
      </c>
      <c r="H185" s="344">
        <f t="shared" si="11"/>
        <v>2891.1654135338349</v>
      </c>
      <c r="I185" s="357" t="s">
        <v>315</v>
      </c>
      <c r="J185" s="878"/>
      <c r="K185" s="878"/>
      <c r="L185" s="877"/>
      <c r="M185" s="642"/>
      <c r="N185" s="642"/>
      <c r="O185" s="648"/>
      <c r="P185" s="694"/>
      <c r="Q185" s="694"/>
      <c r="R185" s="645"/>
      <c r="S185" s="694"/>
      <c r="T185" s="694"/>
      <c r="U185" s="694"/>
      <c r="V185" s="4869"/>
    </row>
    <row r="186" spans="1:23" x14ac:dyDescent="0.25">
      <c r="A186" s="64">
        <v>177</v>
      </c>
      <c r="B186" s="437" t="s">
        <v>3357</v>
      </c>
      <c r="C186" s="296" t="s">
        <v>868</v>
      </c>
      <c r="D186" s="65">
        <v>44833</v>
      </c>
      <c r="E186" s="387" t="s">
        <v>4934</v>
      </c>
      <c r="F186" s="164">
        <v>93</v>
      </c>
      <c r="G186" s="145">
        <f>AVERAGE(CPVTFC3SG0026!J12:K12)</f>
        <v>2.8297499999999998</v>
      </c>
      <c r="H186" s="100">
        <f t="shared" si="11"/>
        <v>9990.4135338345859</v>
      </c>
      <c r="I186" s="358" t="s">
        <v>315</v>
      </c>
      <c r="J186" s="1095">
        <v>44874</v>
      </c>
      <c r="K186" s="1096" t="s">
        <v>5455</v>
      </c>
      <c r="L186" s="1097">
        <v>22</v>
      </c>
      <c r="M186" s="1098">
        <f>AVERAGE(CPVTFC3SG0050!W13:X13)</f>
        <v>1.2745500000000001</v>
      </c>
      <c r="N186" s="1099">
        <f>(M186-0.1671)/0.0138*400</f>
        <v>32100</v>
      </c>
      <c r="O186" s="1339" t="s">
        <v>315</v>
      </c>
      <c r="P186" s="694"/>
      <c r="Q186" s="694"/>
      <c r="R186" s="645"/>
      <c r="S186" s="694"/>
      <c r="T186" s="694"/>
      <c r="U186" s="694"/>
      <c r="V186" s="4891"/>
      <c r="W186" s="5">
        <v>1</v>
      </c>
    </row>
    <row r="187" spans="1:23" x14ac:dyDescent="0.25">
      <c r="A187" s="450">
        <v>178</v>
      </c>
      <c r="B187" s="437" t="s">
        <v>3357</v>
      </c>
      <c r="C187" s="497" t="s">
        <v>220</v>
      </c>
      <c r="D187" s="121">
        <v>44833</v>
      </c>
      <c r="E187" s="452" t="s">
        <v>4934</v>
      </c>
      <c r="F187" s="445">
        <v>94</v>
      </c>
      <c r="G187" s="453">
        <f>AVERAGE(CPVTFC3SG0026!L12:M12)</f>
        <v>1.6539000000000001</v>
      </c>
      <c r="H187" s="454">
        <f t="shared" si="11"/>
        <v>5569.9248120300763</v>
      </c>
      <c r="I187" s="1552" t="s">
        <v>315</v>
      </c>
      <c r="J187" s="1390"/>
      <c r="K187" s="650"/>
      <c r="L187" s="1391"/>
      <c r="M187" s="1392"/>
      <c r="N187" s="1393"/>
      <c r="O187" s="657"/>
      <c r="P187" s="1303"/>
      <c r="Q187" s="1333"/>
      <c r="R187" s="969"/>
      <c r="S187" s="969"/>
      <c r="T187" s="970"/>
      <c r="U187" s="1333"/>
      <c r="V187" s="4892"/>
    </row>
    <row r="188" spans="1:23" x14ac:dyDescent="0.25">
      <c r="A188" s="82">
        <v>179</v>
      </c>
      <c r="B188" s="4807" t="s">
        <v>3358</v>
      </c>
      <c r="C188" s="623" t="s">
        <v>868</v>
      </c>
      <c r="D188" s="83">
        <v>44833</v>
      </c>
      <c r="E188" s="389" t="s">
        <v>4934</v>
      </c>
      <c r="F188" s="375">
        <v>95</v>
      </c>
      <c r="G188" s="511">
        <f>AVERAGE(CPVTFC3SG0026!N12:O12)</f>
        <v>9.4700000000000006E-2</v>
      </c>
      <c r="H188" s="500">
        <f t="shared" si="11"/>
        <v>-291.72932330827069</v>
      </c>
      <c r="I188" s="2375" t="s">
        <v>314</v>
      </c>
      <c r="J188" s="1364"/>
      <c r="K188" s="656"/>
      <c r="L188" s="1365"/>
      <c r="M188" s="1366"/>
      <c r="N188" s="1367"/>
      <c r="O188" s="672"/>
      <c r="P188" s="1295"/>
      <c r="Q188" s="1368"/>
      <c r="R188" s="830"/>
      <c r="S188" s="830"/>
      <c r="T188" s="831"/>
      <c r="U188" s="1368"/>
      <c r="V188" s="4868" t="s">
        <v>1416</v>
      </c>
    </row>
    <row r="189" spans="1:23" x14ac:dyDescent="0.25">
      <c r="A189" s="9">
        <v>180</v>
      </c>
      <c r="B189" s="4819"/>
      <c r="C189" s="288" t="s">
        <v>220</v>
      </c>
      <c r="D189" s="19">
        <v>44833</v>
      </c>
      <c r="E189" s="384" t="s">
        <v>4934</v>
      </c>
      <c r="F189" s="103">
        <v>96</v>
      </c>
      <c r="G189" s="276">
        <f>AVERAGE(CPVTFC3SG0026!P12:Q12)</f>
        <v>2.1587500000000004</v>
      </c>
      <c r="H189" s="344">
        <f t="shared" si="11"/>
        <v>7467.8571428571449</v>
      </c>
      <c r="I189" s="357" t="s">
        <v>315</v>
      </c>
      <c r="J189" s="891"/>
      <c r="K189" s="642"/>
      <c r="L189" s="892"/>
      <c r="M189" s="893"/>
      <c r="N189" s="894"/>
      <c r="O189" s="648"/>
      <c r="P189" s="1250"/>
      <c r="Q189" s="1259"/>
      <c r="R189" s="645"/>
      <c r="S189" s="645"/>
      <c r="T189" s="646"/>
      <c r="U189" s="1259"/>
      <c r="V189" s="4869"/>
    </row>
    <row r="190" spans="1:23" x14ac:dyDescent="0.25">
      <c r="A190" s="64">
        <v>181</v>
      </c>
      <c r="B190" s="4818" t="s">
        <v>3359</v>
      </c>
      <c r="C190" s="296" t="s">
        <v>868</v>
      </c>
      <c r="D190" s="65">
        <v>44833</v>
      </c>
      <c r="E190" s="387" t="s">
        <v>4934</v>
      </c>
      <c r="F190" s="164">
        <v>97</v>
      </c>
      <c r="G190" s="145">
        <f>AVERAGE(CPVTFC3SG0026!R12:S12)</f>
        <v>2.7892000000000001</v>
      </c>
      <c r="H190" s="100">
        <f t="shared" si="11"/>
        <v>9837.9699248120323</v>
      </c>
      <c r="I190" s="358" t="s">
        <v>315</v>
      </c>
      <c r="J190" s="1095">
        <v>44874</v>
      </c>
      <c r="K190" s="1096" t="s">
        <v>5455</v>
      </c>
      <c r="L190" s="1097">
        <v>23</v>
      </c>
      <c r="M190" s="1098">
        <f>AVERAGE(CPVTFC3SG0050!C15:D15)</f>
        <v>0.63959999999999995</v>
      </c>
      <c r="N190" s="1099">
        <f>(M190-0.1671)/0.0138*400</f>
        <v>13695.65217391304</v>
      </c>
      <c r="O190" s="1339" t="s">
        <v>315</v>
      </c>
      <c r="P190" s="1250"/>
      <c r="Q190" s="1259"/>
      <c r="R190" s="645"/>
      <c r="S190" s="645"/>
      <c r="T190" s="646"/>
      <c r="U190" s="1259"/>
      <c r="W190" s="5">
        <v>1</v>
      </c>
    </row>
    <row r="191" spans="1:23" x14ac:dyDescent="0.25">
      <c r="A191" s="64">
        <v>182</v>
      </c>
      <c r="B191" s="4820"/>
      <c r="C191" s="296" t="s">
        <v>220</v>
      </c>
      <c r="D191" s="65">
        <v>44833</v>
      </c>
      <c r="E191" s="387" t="s">
        <v>4934</v>
      </c>
      <c r="F191" s="164">
        <v>98</v>
      </c>
      <c r="G191" s="145">
        <f>AVERAGE(CPVTFC3SG0026!T12:U12)</f>
        <v>2.29765</v>
      </c>
      <c r="H191" s="100">
        <f t="shared" si="11"/>
        <v>7990.0375939849628</v>
      </c>
      <c r="I191" s="358" t="s">
        <v>315</v>
      </c>
      <c r="J191" s="1090">
        <v>44874</v>
      </c>
      <c r="K191" s="1091" t="s">
        <v>5455</v>
      </c>
      <c r="L191" s="1092">
        <v>24</v>
      </c>
      <c r="M191" s="1093">
        <f>AVERAGE(CPVTFC3SG0050!E15:F15)</f>
        <v>0.27239999999999998</v>
      </c>
      <c r="N191" s="1094">
        <f>(M191-0.1671)/0.0138*400</f>
        <v>3052.1739130434776</v>
      </c>
      <c r="O191" s="1340" t="s">
        <v>315</v>
      </c>
      <c r="P191" s="694"/>
      <c r="Q191" s="694"/>
      <c r="R191" s="645"/>
      <c r="S191" s="694"/>
      <c r="T191" s="694"/>
      <c r="U191" s="694"/>
    </row>
    <row r="192" spans="1:23" x14ac:dyDescent="0.25">
      <c r="A192" s="64">
        <v>183</v>
      </c>
      <c r="B192" s="4818" t="s">
        <v>3360</v>
      </c>
      <c r="C192" s="296" t="s">
        <v>868</v>
      </c>
      <c r="D192" s="65">
        <v>44833</v>
      </c>
      <c r="E192" s="387" t="s">
        <v>4934</v>
      </c>
      <c r="F192" s="164">
        <v>99</v>
      </c>
      <c r="G192" s="145">
        <f>AVERAGE(CPVTFC3SG0026!V12:W12)</f>
        <v>2.7466499999999998</v>
      </c>
      <c r="H192" s="100">
        <f t="shared" si="11"/>
        <v>9678.0075187969924</v>
      </c>
      <c r="I192" s="358" t="s">
        <v>315</v>
      </c>
      <c r="J192" s="1095">
        <v>44874</v>
      </c>
      <c r="K192" s="1096" t="s">
        <v>5455</v>
      </c>
      <c r="L192" s="1097">
        <v>25</v>
      </c>
      <c r="M192" s="1098">
        <f>AVERAGE(CPVTFC3SG0050!G15:H15)</f>
        <v>0.71014999999999995</v>
      </c>
      <c r="N192" s="1099">
        <f>(M192-0.1671)/0.0138*400</f>
        <v>15740.579710144924</v>
      </c>
      <c r="O192" s="1339" t="s">
        <v>315</v>
      </c>
      <c r="P192" s="1250"/>
      <c r="Q192" s="900"/>
      <c r="R192" s="645"/>
      <c r="S192" s="645"/>
      <c r="T192" s="646"/>
      <c r="U192" s="900"/>
      <c r="W192" s="5">
        <v>1</v>
      </c>
    </row>
    <row r="193" spans="1:23" x14ac:dyDescent="0.25">
      <c r="A193" s="64">
        <v>184</v>
      </c>
      <c r="B193" s="4820"/>
      <c r="C193" s="296" t="s">
        <v>220</v>
      </c>
      <c r="D193" s="65">
        <v>44833</v>
      </c>
      <c r="E193" s="387" t="s">
        <v>4934</v>
      </c>
      <c r="F193" s="164">
        <v>100</v>
      </c>
      <c r="G193" s="145">
        <f>AVERAGE(CPVTFC3SG0026!X12:Y12)</f>
        <v>2.7966499999999996</v>
      </c>
      <c r="H193" s="100">
        <f t="shared" si="11"/>
        <v>9865.9774436090211</v>
      </c>
      <c r="I193" s="358" t="s">
        <v>315</v>
      </c>
      <c r="J193" s="1095">
        <v>44874</v>
      </c>
      <c r="K193" s="1096" t="s">
        <v>5455</v>
      </c>
      <c r="L193" s="1097">
        <v>26</v>
      </c>
      <c r="M193" s="1098">
        <f>AVERAGE(CPVTFC3SG0050!I15:J15)</f>
        <v>1.5987499999999999</v>
      </c>
      <c r="N193" s="1099">
        <f>(M193-0.1671)/0.0138*400</f>
        <v>41497.10144927536</v>
      </c>
      <c r="O193" s="1339" t="s">
        <v>315</v>
      </c>
      <c r="P193" s="1250"/>
      <c r="Q193" s="900"/>
      <c r="R193" s="645"/>
      <c r="S193" s="645"/>
      <c r="T193" s="646"/>
      <c r="U193" s="900"/>
      <c r="V193" s="284"/>
    </row>
    <row r="194" spans="1:23" x14ac:dyDescent="0.25">
      <c r="A194" s="64">
        <v>185</v>
      </c>
      <c r="B194" s="437" t="s">
        <v>3361</v>
      </c>
      <c r="C194" s="296" t="s">
        <v>868</v>
      </c>
      <c r="D194" s="65">
        <v>44833</v>
      </c>
      <c r="E194" s="387" t="s">
        <v>4934</v>
      </c>
      <c r="F194" s="164">
        <v>101</v>
      </c>
      <c r="G194" s="145">
        <f>AVERAGE(CPVTFC3SG0026!B14:C14)</f>
        <v>2.6256499999999998</v>
      </c>
      <c r="H194" s="100">
        <f t="shared" si="11"/>
        <v>9223.1203007518798</v>
      </c>
      <c r="I194" s="358" t="s">
        <v>315</v>
      </c>
      <c r="J194" s="1090">
        <v>44874</v>
      </c>
      <c r="K194" s="1091" t="s">
        <v>5455</v>
      </c>
      <c r="L194" s="1092">
        <v>27</v>
      </c>
      <c r="M194" s="1093">
        <f>AVERAGE(CPVTFC3SG0050!K15:L15)</f>
        <v>0.29249999999999998</v>
      </c>
      <c r="N194" s="1094">
        <f>(M194-0.1671)/0.0138*400</f>
        <v>3634.7826086956516</v>
      </c>
      <c r="O194" s="1340" t="s">
        <v>315</v>
      </c>
      <c r="P194" s="1250"/>
      <c r="Q194" s="900"/>
      <c r="R194" s="645"/>
      <c r="S194" s="645"/>
      <c r="T194" s="646"/>
      <c r="U194" s="900"/>
      <c r="V194" s="1485"/>
      <c r="W194" s="5">
        <v>1</v>
      </c>
    </row>
    <row r="195" spans="1:23" x14ac:dyDescent="0.25">
      <c r="A195" s="68">
        <v>186</v>
      </c>
      <c r="B195" s="437" t="s">
        <v>3361</v>
      </c>
      <c r="C195" s="296" t="s">
        <v>220</v>
      </c>
      <c r="D195" s="65">
        <v>44833</v>
      </c>
      <c r="E195" s="387" t="s">
        <v>4934</v>
      </c>
      <c r="F195" s="164">
        <v>102</v>
      </c>
      <c r="G195" s="145">
        <f>AVERAGE(CPVTFC3SG0026!D14:E14)</f>
        <v>1.91225</v>
      </c>
      <c r="H195" s="100">
        <f t="shared" si="11"/>
        <v>6541.165413533834</v>
      </c>
      <c r="I195" s="358" t="s">
        <v>315</v>
      </c>
      <c r="J195" s="891"/>
      <c r="K195" s="642"/>
      <c r="L195" s="892"/>
      <c r="M195" s="893"/>
      <c r="N195" s="894"/>
      <c r="O195" s="648"/>
      <c r="P195" s="1250"/>
      <c r="Q195" s="900"/>
      <c r="R195" s="645"/>
      <c r="S195" s="645"/>
      <c r="T195" s="646"/>
      <c r="U195" s="900"/>
      <c r="V195" s="1486"/>
    </row>
    <row r="196" spans="1:23" x14ac:dyDescent="0.25">
      <c r="A196" s="9">
        <v>187</v>
      </c>
      <c r="B196" s="4822" t="s">
        <v>3362</v>
      </c>
      <c r="C196" s="288" t="s">
        <v>868</v>
      </c>
      <c r="D196" s="19">
        <v>44833</v>
      </c>
      <c r="E196" s="384" t="s">
        <v>4934</v>
      </c>
      <c r="F196" s="103">
        <v>103</v>
      </c>
      <c r="G196" s="276">
        <f>AVERAGE(CPVTFC3SG0026!F14:G14)</f>
        <v>2.5012499999999998</v>
      </c>
      <c r="H196" s="344">
        <f t="shared" si="11"/>
        <v>8755.4511278195496</v>
      </c>
      <c r="I196" s="357" t="s">
        <v>315</v>
      </c>
      <c r="J196" s="891"/>
      <c r="K196" s="642"/>
      <c r="L196" s="892"/>
      <c r="M196" s="893"/>
      <c r="N196" s="894"/>
      <c r="O196" s="648"/>
      <c r="P196" s="694"/>
      <c r="Q196" s="694"/>
      <c r="R196" s="645"/>
      <c r="S196" s="694"/>
      <c r="T196" s="694"/>
      <c r="U196" s="694"/>
      <c r="V196" s="4891"/>
      <c r="W196" s="5">
        <v>1</v>
      </c>
    </row>
    <row r="197" spans="1:23" x14ac:dyDescent="0.25">
      <c r="A197" s="8">
        <v>188</v>
      </c>
      <c r="B197" s="4819"/>
      <c r="C197" s="271" t="s">
        <v>220</v>
      </c>
      <c r="D197" s="18">
        <v>44833</v>
      </c>
      <c r="E197" s="380" t="s">
        <v>4934</v>
      </c>
      <c r="F197" s="102">
        <v>104</v>
      </c>
      <c r="G197" s="275">
        <f>AVERAGE(CPVTFC3SG0026!H14:I14)</f>
        <v>0.47509999999999997</v>
      </c>
      <c r="H197" s="343">
        <f t="shared" si="11"/>
        <v>1138.3458646616541</v>
      </c>
      <c r="I197" s="4541" t="s">
        <v>314</v>
      </c>
      <c r="J197" s="875"/>
      <c r="K197" s="900"/>
      <c r="L197" s="877"/>
      <c r="M197" s="645"/>
      <c r="N197" s="646"/>
      <c r="O197" s="648"/>
      <c r="P197" s="694"/>
      <c r="Q197" s="694"/>
      <c r="R197" s="645"/>
      <c r="S197" s="694"/>
      <c r="T197" s="694"/>
      <c r="U197" s="694"/>
      <c r="V197" s="4892"/>
    </row>
    <row r="198" spans="1:23" x14ac:dyDescent="0.25">
      <c r="A198" s="64">
        <v>189</v>
      </c>
      <c r="B198" s="437" t="s">
        <v>3363</v>
      </c>
      <c r="C198" s="296" t="s">
        <v>868</v>
      </c>
      <c r="D198" s="65">
        <v>44833</v>
      </c>
      <c r="E198" s="387" t="s">
        <v>4934</v>
      </c>
      <c r="F198" s="164">
        <v>105</v>
      </c>
      <c r="G198" s="145">
        <f>AVERAGE(CPVTFC3SG0026!J14:K14)</f>
        <v>1.3532999999999999</v>
      </c>
      <c r="H198" s="100">
        <f t="shared" si="11"/>
        <v>4439.8496240601507</v>
      </c>
      <c r="I198" s="358" t="s">
        <v>315</v>
      </c>
      <c r="J198" s="875"/>
      <c r="K198" s="900"/>
      <c r="L198" s="877"/>
      <c r="M198" s="645"/>
      <c r="N198" s="646"/>
      <c r="O198" s="648"/>
      <c r="P198" s="1250"/>
      <c r="Q198" s="900"/>
      <c r="R198" s="645"/>
      <c r="S198" s="645"/>
      <c r="T198" s="646"/>
      <c r="U198" s="900"/>
      <c r="V198" s="4868" t="s">
        <v>1416</v>
      </c>
      <c r="W198" s="5">
        <v>1</v>
      </c>
    </row>
    <row r="199" spans="1:23" x14ac:dyDescent="0.25">
      <c r="A199" s="68">
        <v>190</v>
      </c>
      <c r="B199" s="437" t="s">
        <v>3363</v>
      </c>
      <c r="C199" s="296" t="s">
        <v>220</v>
      </c>
      <c r="D199" s="65">
        <v>44833</v>
      </c>
      <c r="E199" s="387" t="s">
        <v>4934</v>
      </c>
      <c r="F199" s="164">
        <v>106</v>
      </c>
      <c r="G199" s="145">
        <f>AVERAGE(CPVTFC3SG0026!L14:M14)</f>
        <v>2.8547500000000001</v>
      </c>
      <c r="H199" s="100">
        <f t="shared" si="11"/>
        <v>10084.398496240603</v>
      </c>
      <c r="I199" s="358" t="s">
        <v>315</v>
      </c>
      <c r="J199" s="1095">
        <v>44874</v>
      </c>
      <c r="K199" s="1096" t="s">
        <v>5455</v>
      </c>
      <c r="L199" s="1097">
        <v>28</v>
      </c>
      <c r="M199" s="1098">
        <f>AVERAGE(CPVTFC3SG0050!M15:N15)</f>
        <v>1.17</v>
      </c>
      <c r="N199" s="1099">
        <f>(M199-0.1671)/0.0138*400</f>
        <v>29069.5652173913</v>
      </c>
      <c r="O199" s="1339" t="s">
        <v>315</v>
      </c>
      <c r="P199" s="1250"/>
      <c r="Q199" s="900"/>
      <c r="R199" s="645"/>
      <c r="S199" s="645"/>
      <c r="T199" s="646"/>
      <c r="U199" s="900"/>
      <c r="V199" s="4869"/>
    </row>
    <row r="200" spans="1:23" x14ac:dyDescent="0.25">
      <c r="A200" s="6">
        <v>191</v>
      </c>
      <c r="B200" s="4822" t="s">
        <v>3364</v>
      </c>
      <c r="C200" s="271" t="s">
        <v>868</v>
      </c>
      <c r="D200" s="18">
        <v>44833</v>
      </c>
      <c r="E200" s="380" t="s">
        <v>4934</v>
      </c>
      <c r="F200" s="102">
        <v>107</v>
      </c>
      <c r="G200" s="275">
        <f>AVERAGE(CPVTFC3SG0026!N14:O14)</f>
        <v>0.24095</v>
      </c>
      <c r="H200" s="343">
        <f t="shared" si="11"/>
        <v>258.08270676691728</v>
      </c>
      <c r="I200" s="350" t="s">
        <v>314</v>
      </c>
      <c r="J200" s="891"/>
      <c r="K200" s="642"/>
      <c r="L200" s="892"/>
      <c r="M200" s="893"/>
      <c r="N200" s="894"/>
      <c r="O200" s="648"/>
      <c r="P200" s="1250"/>
      <c r="Q200" s="900"/>
      <c r="R200" s="645"/>
      <c r="S200" s="645"/>
      <c r="T200" s="646"/>
      <c r="U200" s="900"/>
      <c r="V200" s="4868" t="s">
        <v>1416</v>
      </c>
    </row>
    <row r="201" spans="1:23" x14ac:dyDescent="0.25">
      <c r="A201" s="11">
        <v>192</v>
      </c>
      <c r="B201" s="4819"/>
      <c r="C201" s="288" t="s">
        <v>220</v>
      </c>
      <c r="D201" s="19">
        <v>44833</v>
      </c>
      <c r="E201" s="384" t="s">
        <v>4934</v>
      </c>
      <c r="F201" s="103">
        <v>108</v>
      </c>
      <c r="G201" s="276">
        <f>AVERAGE(CPVTFC3SG0026!P14:Q14)</f>
        <v>2.8229000000000002</v>
      </c>
      <c r="H201" s="344">
        <f t="shared" si="11"/>
        <v>9964.6616541353396</v>
      </c>
      <c r="I201" s="357" t="s">
        <v>315</v>
      </c>
      <c r="J201" s="878"/>
      <c r="K201" s="878"/>
      <c r="L201" s="877"/>
      <c r="M201" s="642"/>
      <c r="N201" s="642"/>
      <c r="O201" s="648"/>
      <c r="P201" s="1250"/>
      <c r="Q201" s="900"/>
      <c r="R201" s="645"/>
      <c r="S201" s="645"/>
      <c r="T201" s="646"/>
      <c r="U201" s="900"/>
      <c r="V201" s="4869"/>
    </row>
    <row r="202" spans="1:23" x14ac:dyDescent="0.25">
      <c r="A202" s="6">
        <v>193</v>
      </c>
      <c r="B202" s="4822" t="s">
        <v>3365</v>
      </c>
      <c r="C202" s="271" t="s">
        <v>868</v>
      </c>
      <c r="D202" s="18">
        <v>44833</v>
      </c>
      <c r="E202" s="380" t="s">
        <v>4934</v>
      </c>
      <c r="F202" s="102">
        <v>109</v>
      </c>
      <c r="G202" s="275">
        <f>AVERAGE(CPVTFC3SG0026!R14:S14)</f>
        <v>9.4899999999999998E-2</v>
      </c>
      <c r="H202" s="343">
        <f t="shared" si="11"/>
        <v>-290.9774436090226</v>
      </c>
      <c r="I202" s="350" t="s">
        <v>314</v>
      </c>
      <c r="J202" s="891"/>
      <c r="K202" s="642"/>
      <c r="L202" s="892"/>
      <c r="M202" s="893"/>
      <c r="N202" s="894"/>
      <c r="O202" s="648"/>
      <c r="P202" s="694"/>
      <c r="Q202" s="694"/>
      <c r="R202" s="645"/>
      <c r="S202" s="694"/>
      <c r="T202" s="694"/>
      <c r="U202" s="694"/>
      <c r="V202" s="4868" t="s">
        <v>1416</v>
      </c>
    </row>
    <row r="203" spans="1:23" x14ac:dyDescent="0.25">
      <c r="A203" s="11">
        <v>194</v>
      </c>
      <c r="B203" s="4819"/>
      <c r="C203" s="288" t="s">
        <v>220</v>
      </c>
      <c r="D203" s="19">
        <v>44833</v>
      </c>
      <c r="E203" s="384" t="s">
        <v>4934</v>
      </c>
      <c r="F203" s="103">
        <v>110</v>
      </c>
      <c r="G203" s="276">
        <f>AVERAGE(CPVTFC3SG0026!T14:U14)</f>
        <v>2.7305000000000001</v>
      </c>
      <c r="H203" s="344">
        <f t="shared" si="11"/>
        <v>9617.293233082708</v>
      </c>
      <c r="I203" s="357" t="s">
        <v>315</v>
      </c>
      <c r="J203" s="891"/>
      <c r="K203" s="642"/>
      <c r="L203" s="892"/>
      <c r="M203" s="893"/>
      <c r="N203" s="894"/>
      <c r="O203" s="648"/>
      <c r="P203" s="694"/>
      <c r="Q203" s="694"/>
      <c r="R203" s="645"/>
      <c r="S203" s="694"/>
      <c r="T203" s="694"/>
      <c r="U203" s="694"/>
      <c r="V203" s="4869"/>
    </row>
    <row r="204" spans="1:23" x14ac:dyDescent="0.25">
      <c r="A204" s="64">
        <v>195</v>
      </c>
      <c r="B204" s="4818" t="s">
        <v>3366</v>
      </c>
      <c r="C204" s="296" t="s">
        <v>868</v>
      </c>
      <c r="D204" s="65">
        <v>44833</v>
      </c>
      <c r="E204" s="387" t="s">
        <v>4934</v>
      </c>
      <c r="F204" s="164">
        <v>111</v>
      </c>
      <c r="G204" s="145">
        <f>AVERAGE(CPVTFC3SG0026!V14:W14)</f>
        <v>2.7531499999999998</v>
      </c>
      <c r="H204" s="100">
        <f t="shared" si="11"/>
        <v>9702.4436090225572</v>
      </c>
      <c r="I204" s="358" t="s">
        <v>315</v>
      </c>
      <c r="J204" s="1095">
        <v>44874</v>
      </c>
      <c r="K204" s="1096" t="s">
        <v>5455</v>
      </c>
      <c r="L204" s="1097">
        <v>29</v>
      </c>
      <c r="M204" s="1098">
        <f>AVERAGE(CPVTFC3SG0050!O15:P15)</f>
        <v>0.56984999999999997</v>
      </c>
      <c r="N204" s="1099">
        <f>(M204-0.1671)/0.0138*400</f>
        <v>11673.91304347826</v>
      </c>
      <c r="O204" s="1339" t="s">
        <v>315</v>
      </c>
      <c r="P204" s="694"/>
      <c r="Q204" s="694"/>
      <c r="R204" s="645"/>
      <c r="S204" s="694"/>
      <c r="T204" s="694"/>
      <c r="U204" s="694"/>
      <c r="W204" s="5">
        <v>1</v>
      </c>
    </row>
    <row r="205" spans="1:23" x14ac:dyDescent="0.25">
      <c r="A205" s="68">
        <v>196</v>
      </c>
      <c r="B205" s="4820"/>
      <c r="C205" s="296" t="s">
        <v>220</v>
      </c>
      <c r="D205" s="65">
        <v>44833</v>
      </c>
      <c r="E205" s="387" t="s">
        <v>4934</v>
      </c>
      <c r="F205" s="164">
        <v>112</v>
      </c>
      <c r="G205" s="145">
        <f>AVERAGE(CPVTFC3SG0026!X14:Y14)</f>
        <v>2.7805999999999997</v>
      </c>
      <c r="H205" s="100">
        <f t="shared" si="11"/>
        <v>9805.6390977443607</v>
      </c>
      <c r="I205" s="358" t="s">
        <v>315</v>
      </c>
      <c r="J205" s="1095">
        <v>44874</v>
      </c>
      <c r="K205" s="1096" t="s">
        <v>5455</v>
      </c>
      <c r="L205" s="1097">
        <v>30</v>
      </c>
      <c r="M205" s="1098">
        <f>AVERAGE(CPVTFC3SG0050!Q15:R15)</f>
        <v>1.0649500000000001</v>
      </c>
      <c r="N205" s="1099">
        <f>(M205-0.1671)/0.0138*400</f>
        <v>26024.637681159424</v>
      </c>
      <c r="O205" s="1339" t="s">
        <v>315</v>
      </c>
      <c r="P205" s="694"/>
      <c r="Q205" s="694"/>
      <c r="R205" s="645"/>
      <c r="S205" s="694"/>
      <c r="T205" s="694"/>
      <c r="U205" s="694"/>
    </row>
    <row r="206" spans="1:23" x14ac:dyDescent="0.25">
      <c r="A206" s="64">
        <v>197</v>
      </c>
      <c r="B206" s="437" t="s">
        <v>3367</v>
      </c>
      <c r="C206" s="296" t="s">
        <v>868</v>
      </c>
      <c r="D206" s="65">
        <v>44833</v>
      </c>
      <c r="E206" s="387" t="s">
        <v>4934</v>
      </c>
      <c r="F206" s="164">
        <v>113</v>
      </c>
      <c r="G206" s="145">
        <f>AVERAGE(CPVTFC3SG0026!B16:C16)</f>
        <v>1.6895</v>
      </c>
      <c r="H206" s="100">
        <f t="shared" si="11"/>
        <v>5703.7593984962405</v>
      </c>
      <c r="I206" s="358" t="s">
        <v>315</v>
      </c>
      <c r="J206" s="875"/>
      <c r="K206" s="900"/>
      <c r="L206" s="877"/>
      <c r="M206" s="645"/>
      <c r="N206" s="646"/>
      <c r="O206" s="648"/>
      <c r="P206" s="694"/>
      <c r="Q206" s="694"/>
      <c r="R206" s="645"/>
      <c r="S206" s="694"/>
      <c r="T206" s="694"/>
      <c r="U206" s="694"/>
      <c r="W206" s="5">
        <v>1</v>
      </c>
    </row>
    <row r="207" spans="1:23" x14ac:dyDescent="0.25">
      <c r="A207" s="68">
        <v>198</v>
      </c>
      <c r="B207" s="437" t="s">
        <v>3367</v>
      </c>
      <c r="C207" s="296" t="s">
        <v>220</v>
      </c>
      <c r="D207" s="65">
        <v>44833</v>
      </c>
      <c r="E207" s="387" t="s">
        <v>4934</v>
      </c>
      <c r="F207" s="164">
        <v>114</v>
      </c>
      <c r="G207" s="145">
        <f>AVERAGE(CPVTFC3SG0026!D16:E16)</f>
        <v>2.6746999999999996</v>
      </c>
      <c r="H207" s="100">
        <f t="shared" si="11"/>
        <v>9407.5187969924809</v>
      </c>
      <c r="I207" s="358" t="s">
        <v>315</v>
      </c>
      <c r="J207" s="1095">
        <v>44874</v>
      </c>
      <c r="K207" s="1096" t="s">
        <v>5455</v>
      </c>
      <c r="L207" s="1097">
        <v>31</v>
      </c>
      <c r="M207" s="1098">
        <f>AVERAGE(CPVTFC3SG0050!S15:T15)</f>
        <v>0.39405000000000001</v>
      </c>
      <c r="N207" s="1099">
        <f>(M207-0.1671)/0.0138*400</f>
        <v>6578.260869565217</v>
      </c>
      <c r="O207" s="1339" t="s">
        <v>315</v>
      </c>
      <c r="P207" s="1250"/>
      <c r="Q207" s="900"/>
      <c r="R207" s="645"/>
      <c r="S207" s="645"/>
      <c r="T207" s="646"/>
      <c r="U207" s="900"/>
    </row>
    <row r="208" spans="1:23" x14ac:dyDescent="0.25">
      <c r="A208" s="6">
        <v>199</v>
      </c>
      <c r="B208" s="4822" t="s">
        <v>3368</v>
      </c>
      <c r="C208" s="271" t="s">
        <v>868</v>
      </c>
      <c r="D208" s="18">
        <v>44833</v>
      </c>
      <c r="E208" s="380" t="s">
        <v>4934</v>
      </c>
      <c r="F208" s="102">
        <v>115</v>
      </c>
      <c r="G208" s="275">
        <f>AVERAGE(CPVTFC3SG0026!F16:G16)</f>
        <v>0.127</v>
      </c>
      <c r="H208" s="343">
        <f t="shared" si="11"/>
        <v>-170.30075187969928</v>
      </c>
      <c r="I208" s="350" t="s">
        <v>314</v>
      </c>
      <c r="J208" s="875"/>
      <c r="K208" s="843"/>
      <c r="L208" s="877"/>
      <c r="M208" s="645"/>
      <c r="N208" s="646"/>
      <c r="O208" s="648"/>
      <c r="P208" s="1250"/>
      <c r="Q208" s="900"/>
      <c r="R208" s="645"/>
      <c r="S208" s="645"/>
      <c r="T208" s="646"/>
      <c r="U208" s="900"/>
      <c r="V208" s="4868" t="s">
        <v>1416</v>
      </c>
    </row>
    <row r="209" spans="1:23" x14ac:dyDescent="0.25">
      <c r="A209" s="11">
        <v>200</v>
      </c>
      <c r="B209" s="4819"/>
      <c r="C209" s="288" t="s">
        <v>220</v>
      </c>
      <c r="D209" s="19">
        <v>44833</v>
      </c>
      <c r="E209" s="384" t="s">
        <v>4934</v>
      </c>
      <c r="F209" s="103">
        <v>116</v>
      </c>
      <c r="G209" s="276">
        <f>AVERAGE(CPVTFC3SG0026!H16:I16)</f>
        <v>2.8232499999999998</v>
      </c>
      <c r="H209" s="344">
        <f t="shared" si="11"/>
        <v>9965.9774436090229</v>
      </c>
      <c r="I209" s="357" t="s">
        <v>315</v>
      </c>
      <c r="J209" s="891"/>
      <c r="K209" s="642"/>
      <c r="L209" s="892"/>
      <c r="M209" s="893"/>
      <c r="N209" s="894"/>
      <c r="O209" s="648"/>
      <c r="P209" s="694"/>
      <c r="Q209" s="694"/>
      <c r="R209" s="645"/>
      <c r="S209" s="694"/>
      <c r="T209" s="694"/>
      <c r="U209" s="694"/>
      <c r="V209" s="4869"/>
    </row>
    <row r="210" spans="1:23" x14ac:dyDescent="0.25">
      <c r="A210" s="64">
        <v>201</v>
      </c>
      <c r="B210" s="4818" t="s">
        <v>3369</v>
      </c>
      <c r="C210" s="296" t="s">
        <v>868</v>
      </c>
      <c r="D210" s="65">
        <v>44833</v>
      </c>
      <c r="E210" s="387" t="s">
        <v>4934</v>
      </c>
      <c r="F210" s="164">
        <v>117</v>
      </c>
      <c r="G210" s="145">
        <f>AVERAGE(CPVTFC3SG0026!J16:K16)</f>
        <v>2.3575499999999998</v>
      </c>
      <c r="H210" s="100">
        <f t="shared" si="11"/>
        <v>8215.2255639097748</v>
      </c>
      <c r="I210" s="358" t="s">
        <v>315</v>
      </c>
      <c r="J210" s="1090">
        <v>44874</v>
      </c>
      <c r="K210" s="1091" t="s">
        <v>5455</v>
      </c>
      <c r="L210" s="1092">
        <v>32</v>
      </c>
      <c r="M210" s="1093">
        <f>AVERAGE(CPVTFC3SG0050!U15:V15)</f>
        <v>0.29375000000000001</v>
      </c>
      <c r="N210" s="1094">
        <f>(M210-0.1671)/0.0138*400</f>
        <v>3671.0144927536235</v>
      </c>
      <c r="O210" s="1340" t="s">
        <v>315</v>
      </c>
      <c r="P210" s="694"/>
      <c r="Q210" s="694"/>
      <c r="R210" s="645"/>
      <c r="S210" s="694"/>
      <c r="T210" s="694"/>
      <c r="U210" s="694"/>
      <c r="V210" s="4868" t="s">
        <v>1416</v>
      </c>
      <c r="W210" s="5">
        <v>1</v>
      </c>
    </row>
    <row r="211" spans="1:23" x14ac:dyDescent="0.25">
      <c r="A211" s="68">
        <v>202</v>
      </c>
      <c r="B211" s="4820"/>
      <c r="C211" s="296" t="s">
        <v>220</v>
      </c>
      <c r="D211" s="65">
        <v>44833</v>
      </c>
      <c r="E211" s="387" t="s">
        <v>4934</v>
      </c>
      <c r="F211" s="164">
        <v>118</v>
      </c>
      <c r="G211" s="145">
        <f>AVERAGE(CPVTFC3SG0026!L16:M16)</f>
        <v>2.8280500000000002</v>
      </c>
      <c r="H211" s="100">
        <f t="shared" si="11"/>
        <v>9984.0225563909789</v>
      </c>
      <c r="I211" s="358" t="s">
        <v>315</v>
      </c>
      <c r="J211" s="1095">
        <v>44874</v>
      </c>
      <c r="K211" s="1096" t="s">
        <v>5455</v>
      </c>
      <c r="L211" s="1097">
        <v>33</v>
      </c>
      <c r="M211" s="1098">
        <f>AVERAGE(CPVTFC3SG0050!W15:X15)</f>
        <v>2.2547499999999996</v>
      </c>
      <c r="N211" s="1099">
        <f>(M211-0.1671)/0.0138*400</f>
        <v>60511.594202898537</v>
      </c>
      <c r="O211" s="1339" t="s">
        <v>315</v>
      </c>
      <c r="P211" s="694"/>
      <c r="Q211" s="694"/>
      <c r="R211" s="645"/>
      <c r="S211" s="694"/>
      <c r="T211" s="694"/>
      <c r="U211" s="694"/>
      <c r="V211" s="4869"/>
    </row>
    <row r="212" spans="1:23" x14ac:dyDescent="0.25">
      <c r="A212" s="64">
        <v>203</v>
      </c>
      <c r="B212" s="437" t="s">
        <v>3370</v>
      </c>
      <c r="C212" s="296" t="s">
        <v>868</v>
      </c>
      <c r="D212" s="65">
        <v>44833</v>
      </c>
      <c r="E212" s="387" t="s">
        <v>4934</v>
      </c>
      <c r="F212" s="164">
        <v>119</v>
      </c>
      <c r="G212" s="145">
        <f>AVERAGE(CPVTFC3SG0026!N16:O16)</f>
        <v>1.4635500000000001</v>
      </c>
      <c r="H212" s="100">
        <f t="shared" si="11"/>
        <v>4854.3233082706774</v>
      </c>
      <c r="I212" s="358" t="s">
        <v>315</v>
      </c>
      <c r="J212" s="1100"/>
      <c r="K212" s="1101"/>
      <c r="L212" s="1102"/>
      <c r="M212" s="1103"/>
      <c r="N212" s="1104"/>
      <c r="O212" s="1363"/>
      <c r="P212" s="694"/>
      <c r="Q212" s="694"/>
      <c r="R212" s="645"/>
      <c r="S212" s="694"/>
      <c r="T212" s="694"/>
      <c r="U212" s="694"/>
      <c r="V212" s="4868" t="s">
        <v>1416</v>
      </c>
      <c r="W212" s="5">
        <v>1</v>
      </c>
    </row>
    <row r="213" spans="1:23" x14ac:dyDescent="0.25">
      <c r="A213" s="68">
        <v>204</v>
      </c>
      <c r="B213" s="437" t="s">
        <v>3370</v>
      </c>
      <c r="C213" s="296" t="s">
        <v>220</v>
      </c>
      <c r="D213" s="65">
        <v>44833</v>
      </c>
      <c r="E213" s="387" t="s">
        <v>4934</v>
      </c>
      <c r="F213" s="164">
        <v>120</v>
      </c>
      <c r="G213" s="145">
        <f>AVERAGE(CPVTFC3SG0026!P16:Q16)</f>
        <v>2.7701000000000002</v>
      </c>
      <c r="H213" s="100">
        <f t="shared" si="11"/>
        <v>9766.1654135338358</v>
      </c>
      <c r="I213" s="358" t="s">
        <v>315</v>
      </c>
      <c r="J213" s="1095">
        <v>44874</v>
      </c>
      <c r="K213" s="1096" t="s">
        <v>5455</v>
      </c>
      <c r="L213" s="1097">
        <v>34</v>
      </c>
      <c r="M213" s="1098">
        <f>AVERAGE(CPVTFC3SG0050!C17:D17)</f>
        <v>0.6734</v>
      </c>
      <c r="N213" s="1099">
        <f>(M213-0.1671)/0.0138*400</f>
        <v>14675.362318840578</v>
      </c>
      <c r="O213" s="1339" t="s">
        <v>315</v>
      </c>
      <c r="P213" s="694"/>
      <c r="Q213" s="694"/>
      <c r="R213" s="645"/>
      <c r="S213" s="694"/>
      <c r="T213" s="694"/>
      <c r="U213" s="694"/>
      <c r="V213" s="4869"/>
    </row>
    <row r="214" spans="1:23" x14ac:dyDescent="0.25">
      <c r="A214" s="64">
        <v>205</v>
      </c>
      <c r="B214" s="4818" t="s">
        <v>3371</v>
      </c>
      <c r="C214" s="296" t="s">
        <v>868</v>
      </c>
      <c r="D214" s="65">
        <v>44833</v>
      </c>
      <c r="E214" s="387" t="s">
        <v>4934</v>
      </c>
      <c r="F214" s="164">
        <v>121</v>
      </c>
      <c r="G214" s="145">
        <f>AVERAGE(CPVTFC3SG0026!R16:S16)</f>
        <v>0.57655000000000001</v>
      </c>
      <c r="H214" s="100">
        <f t="shared" si="11"/>
        <v>1519.7368421052631</v>
      </c>
      <c r="I214" s="4536" t="s">
        <v>315</v>
      </c>
      <c r="J214" s="694"/>
      <c r="K214" s="694"/>
      <c r="L214" s="695"/>
      <c r="M214" s="694"/>
      <c r="N214" s="694"/>
      <c r="O214" s="1260"/>
      <c r="P214" s="694"/>
      <c r="Q214" s="694"/>
      <c r="R214" s="645"/>
      <c r="S214" s="694"/>
      <c r="T214" s="694"/>
      <c r="U214" s="694"/>
      <c r="V214" s="4868" t="s">
        <v>1416</v>
      </c>
      <c r="W214" s="5">
        <v>1</v>
      </c>
    </row>
    <row r="215" spans="1:23" x14ac:dyDescent="0.25">
      <c r="A215" s="68">
        <v>206</v>
      </c>
      <c r="B215" s="4820"/>
      <c r="C215" s="296" t="s">
        <v>220</v>
      </c>
      <c r="D215" s="65">
        <v>44833</v>
      </c>
      <c r="E215" s="387" t="s">
        <v>4934</v>
      </c>
      <c r="F215" s="164">
        <v>122</v>
      </c>
      <c r="G215" s="145">
        <f>AVERAGE(CPVTFC3SG0026!T16:U16)</f>
        <v>2.7453000000000003</v>
      </c>
      <c r="H215" s="100">
        <f t="shared" si="11"/>
        <v>9672.9323308270687</v>
      </c>
      <c r="I215" s="358" t="s">
        <v>315</v>
      </c>
      <c r="J215" s="694"/>
      <c r="K215" s="694"/>
      <c r="L215" s="695"/>
      <c r="M215" s="694"/>
      <c r="N215" s="694"/>
      <c r="O215" s="1260"/>
      <c r="P215" s="694"/>
      <c r="Q215" s="694"/>
      <c r="R215" s="645"/>
      <c r="S215" s="694"/>
      <c r="T215" s="694"/>
      <c r="U215" s="694"/>
      <c r="V215" s="4869"/>
    </row>
    <row r="216" spans="1:23" x14ac:dyDescent="0.25">
      <c r="A216" s="64">
        <v>207</v>
      </c>
      <c r="B216" s="4818" t="s">
        <v>3372</v>
      </c>
      <c r="C216" s="296" t="s">
        <v>868</v>
      </c>
      <c r="D216" s="65">
        <v>44833</v>
      </c>
      <c r="E216" s="387" t="s">
        <v>4934</v>
      </c>
      <c r="F216" s="164">
        <v>123</v>
      </c>
      <c r="G216" s="145">
        <f>AVERAGE(CPVTFC3SG0026!V16:W16)</f>
        <v>2.7645499999999998</v>
      </c>
      <c r="H216" s="100">
        <f t="shared" si="11"/>
        <v>9745.3007518796985</v>
      </c>
      <c r="I216" s="358" t="s">
        <v>315</v>
      </c>
      <c r="J216" s="1095">
        <v>44874</v>
      </c>
      <c r="K216" s="1096" t="s">
        <v>5455</v>
      </c>
      <c r="L216" s="1097">
        <v>35</v>
      </c>
      <c r="M216" s="1098">
        <f>AVERAGE(CPVTFC3SG0050!E17:F17)</f>
        <v>0.70325000000000004</v>
      </c>
      <c r="N216" s="1099">
        <f>(M216-0.1671)/0.0138*400</f>
        <v>15540.579710144928</v>
      </c>
      <c r="O216" s="1339" t="s">
        <v>315</v>
      </c>
      <c r="P216" s="694"/>
      <c r="Q216" s="694"/>
      <c r="R216" s="645"/>
      <c r="S216" s="694"/>
      <c r="T216" s="694"/>
      <c r="U216" s="694"/>
      <c r="W216" s="5">
        <v>1</v>
      </c>
    </row>
    <row r="217" spans="1:23" x14ac:dyDescent="0.25">
      <c r="A217" s="68">
        <v>208</v>
      </c>
      <c r="B217" s="4820"/>
      <c r="C217" s="296" t="s">
        <v>220</v>
      </c>
      <c r="D217" s="65">
        <v>44833</v>
      </c>
      <c r="E217" s="387" t="s">
        <v>4934</v>
      </c>
      <c r="F217" s="164">
        <v>124</v>
      </c>
      <c r="G217" s="145">
        <f>AVERAGE(CPVTFC3SG0026!X16:Y16)</f>
        <v>2.78105</v>
      </c>
      <c r="H217" s="100">
        <f t="shared" si="11"/>
        <v>9807.3308270676698</v>
      </c>
      <c r="I217" s="358" t="s">
        <v>315</v>
      </c>
      <c r="J217" s="1095">
        <v>44874</v>
      </c>
      <c r="K217" s="1096" t="s">
        <v>5455</v>
      </c>
      <c r="L217" s="1097">
        <v>36</v>
      </c>
      <c r="M217" s="1098">
        <f>AVERAGE(CPVTFC3SG0050!G17:H17)</f>
        <v>0.8076000000000001</v>
      </c>
      <c r="N217" s="1099">
        <f t="shared" ref="N217:N225" si="14">(M217-0.1671)/0.0138*400</f>
        <v>18565.217391304352</v>
      </c>
      <c r="O217" s="1339" t="s">
        <v>315</v>
      </c>
      <c r="P217" s="694"/>
      <c r="Q217" s="694"/>
      <c r="R217" s="645"/>
      <c r="S217" s="694"/>
      <c r="T217" s="694"/>
      <c r="U217" s="694"/>
    </row>
    <row r="218" spans="1:23" x14ac:dyDescent="0.25">
      <c r="A218" s="64">
        <v>209</v>
      </c>
      <c r="B218" s="4818" t="s">
        <v>3373</v>
      </c>
      <c r="C218" s="296" t="s">
        <v>868</v>
      </c>
      <c r="D218" s="65">
        <v>44833</v>
      </c>
      <c r="E218" s="387" t="s">
        <v>4934</v>
      </c>
      <c r="F218" s="164">
        <v>125</v>
      </c>
      <c r="G218" s="145">
        <f>AVERAGE(CPVTFC3SG0026!B18:C18)</f>
        <v>2.8926499999999997</v>
      </c>
      <c r="H218" s="100">
        <f t="shared" si="11"/>
        <v>10226.87969924812</v>
      </c>
      <c r="I218" s="358" t="s">
        <v>315</v>
      </c>
      <c r="J218" s="1095">
        <v>44874</v>
      </c>
      <c r="K218" s="1096" t="s">
        <v>5455</v>
      </c>
      <c r="L218" s="1097">
        <v>37</v>
      </c>
      <c r="M218" s="1098">
        <f>AVERAGE(CPVTFC3SG0050!I17:J17)</f>
        <v>0.66435</v>
      </c>
      <c r="N218" s="1099">
        <f t="shared" si="14"/>
        <v>14413.043478260868</v>
      </c>
      <c r="O218" s="1339" t="s">
        <v>315</v>
      </c>
      <c r="P218" s="1250"/>
      <c r="Q218" s="900"/>
      <c r="R218" s="645"/>
      <c r="S218" s="645"/>
      <c r="T218" s="646"/>
      <c r="U218" s="900"/>
      <c r="W218" s="5">
        <v>1</v>
      </c>
    </row>
    <row r="219" spans="1:23" x14ac:dyDescent="0.25">
      <c r="A219" s="68">
        <v>210</v>
      </c>
      <c r="B219" s="4820"/>
      <c r="C219" s="296" t="s">
        <v>220</v>
      </c>
      <c r="D219" s="65">
        <v>44833</v>
      </c>
      <c r="E219" s="387" t="s">
        <v>4934</v>
      </c>
      <c r="F219" s="164">
        <v>126</v>
      </c>
      <c r="G219" s="145">
        <f>AVERAGE(CPVTFC3SG0026!D18:E18)</f>
        <v>2.32605</v>
      </c>
      <c r="H219" s="100">
        <f t="shared" si="11"/>
        <v>8096.8045112781965</v>
      </c>
      <c r="I219" s="358" t="s">
        <v>315</v>
      </c>
      <c r="J219" s="1090">
        <v>44874</v>
      </c>
      <c r="K219" s="1091" t="s">
        <v>5455</v>
      </c>
      <c r="L219" s="1092">
        <v>38</v>
      </c>
      <c r="M219" s="1093">
        <f>AVERAGE(CPVTFC3SG0050!K17:L17)</f>
        <v>0.21305000000000002</v>
      </c>
      <c r="N219" s="1094">
        <f t="shared" si="14"/>
        <v>1331.884057971015</v>
      </c>
      <c r="O219" s="1340" t="s">
        <v>315</v>
      </c>
      <c r="P219" s="1250"/>
      <c r="Q219" s="900"/>
      <c r="R219" s="645"/>
      <c r="S219" s="645"/>
      <c r="T219" s="646"/>
      <c r="U219" s="900"/>
    </row>
    <row r="220" spans="1:23" x14ac:dyDescent="0.25">
      <c r="A220" s="64">
        <v>211</v>
      </c>
      <c r="B220" s="437" t="s">
        <v>3374</v>
      </c>
      <c r="C220" s="296" t="s">
        <v>868</v>
      </c>
      <c r="D220" s="65">
        <v>44833</v>
      </c>
      <c r="E220" s="387" t="s">
        <v>4934</v>
      </c>
      <c r="F220" s="164">
        <v>127</v>
      </c>
      <c r="G220" s="145">
        <f>AVERAGE(CPVTFC3SG0026!F18:G18)</f>
        <v>1.6118000000000001</v>
      </c>
      <c r="H220" s="100">
        <f t="shared" si="11"/>
        <v>5411.6541353383473</v>
      </c>
      <c r="I220" s="358" t="s">
        <v>315</v>
      </c>
      <c r="J220" s="875"/>
      <c r="K220" s="843"/>
      <c r="L220" s="877"/>
      <c r="M220" s="645"/>
      <c r="N220" s="646"/>
      <c r="O220" s="648"/>
      <c r="P220" s="1250"/>
      <c r="Q220" s="900"/>
      <c r="R220" s="645"/>
      <c r="S220" s="645"/>
      <c r="T220" s="646"/>
      <c r="U220" s="900"/>
      <c r="W220" s="5">
        <v>1</v>
      </c>
    </row>
    <row r="221" spans="1:23" x14ac:dyDescent="0.25">
      <c r="A221" s="68">
        <v>212</v>
      </c>
      <c r="B221" s="437" t="s">
        <v>3374</v>
      </c>
      <c r="C221" s="296" t="s">
        <v>220</v>
      </c>
      <c r="D221" s="65">
        <v>44833</v>
      </c>
      <c r="E221" s="387" t="s">
        <v>4934</v>
      </c>
      <c r="F221" s="164">
        <v>128</v>
      </c>
      <c r="G221" s="145">
        <f>AVERAGE(CPVTFC3SG0026!H18:I18)</f>
        <v>2.8090999999999999</v>
      </c>
      <c r="H221" s="100">
        <f t="shared" si="11"/>
        <v>9912.7819548872176</v>
      </c>
      <c r="I221" s="358" t="s">
        <v>315</v>
      </c>
      <c r="J221" s="1090">
        <v>44874</v>
      </c>
      <c r="K221" s="1091" t="s">
        <v>5455</v>
      </c>
      <c r="L221" s="1092">
        <v>39</v>
      </c>
      <c r="M221" s="1093">
        <f>AVERAGE(CPVTFC3SG0050!M17:N17)</f>
        <v>0.3609</v>
      </c>
      <c r="N221" s="1094">
        <f t="shared" si="14"/>
        <v>5617.3913043478269</v>
      </c>
      <c r="O221" s="1340" t="s">
        <v>315</v>
      </c>
      <c r="P221" s="694"/>
      <c r="Q221" s="694"/>
      <c r="R221" s="645"/>
      <c r="S221" s="694"/>
      <c r="T221" s="694"/>
      <c r="U221" s="694"/>
    </row>
    <row r="222" spans="1:23" x14ac:dyDescent="0.25">
      <c r="A222" s="64">
        <v>213</v>
      </c>
      <c r="B222" s="4818" t="s">
        <v>3375</v>
      </c>
      <c r="C222" s="296" t="s">
        <v>868</v>
      </c>
      <c r="D222" s="65">
        <v>44833</v>
      </c>
      <c r="E222" s="387" t="s">
        <v>4934</v>
      </c>
      <c r="F222" s="164">
        <v>129</v>
      </c>
      <c r="G222" s="145">
        <f>AVERAGE(CPVTFC3SG0026!J18:K18)</f>
        <v>2.7836499999999997</v>
      </c>
      <c r="H222" s="100">
        <f t="shared" si="11"/>
        <v>9817.105263157895</v>
      </c>
      <c r="I222" s="358" t="s">
        <v>315</v>
      </c>
      <c r="J222" s="1090">
        <v>44874</v>
      </c>
      <c r="K222" s="1091" t="s">
        <v>5455</v>
      </c>
      <c r="L222" s="1092">
        <v>40</v>
      </c>
      <c r="M222" s="1093">
        <f>AVERAGE(CPVTFC3SG0050!O17:P17)</f>
        <v>0.40720000000000001</v>
      </c>
      <c r="N222" s="1094">
        <f t="shared" si="14"/>
        <v>6959.420289855073</v>
      </c>
      <c r="O222" s="1340" t="s">
        <v>315</v>
      </c>
      <c r="P222" s="694"/>
      <c r="Q222" s="694"/>
      <c r="R222" s="645"/>
      <c r="S222" s="694"/>
      <c r="T222" s="694"/>
      <c r="U222" s="694"/>
      <c r="V222" s="4868" t="s">
        <v>1416</v>
      </c>
      <c r="W222" s="5">
        <v>1</v>
      </c>
    </row>
    <row r="223" spans="1:23" x14ac:dyDescent="0.25">
      <c r="A223" s="68">
        <v>214</v>
      </c>
      <c r="B223" s="4820"/>
      <c r="C223" s="296" t="s">
        <v>220</v>
      </c>
      <c r="D223" s="65">
        <v>44833</v>
      </c>
      <c r="E223" s="387" t="s">
        <v>4934</v>
      </c>
      <c r="F223" s="164">
        <v>130</v>
      </c>
      <c r="G223" s="145">
        <f>AVERAGE(CPVTFC3SG0026!L18:M18)</f>
        <v>2.9178999999999999</v>
      </c>
      <c r="H223" s="100">
        <f t="shared" ref="H223:H279" si="15">(G223-0.1723)/0.0133*50</f>
        <v>10321.804511278197</v>
      </c>
      <c r="I223" s="358" t="s">
        <v>315</v>
      </c>
      <c r="J223" s="1095">
        <v>44874</v>
      </c>
      <c r="K223" s="1096" t="s">
        <v>5455</v>
      </c>
      <c r="L223" s="1097">
        <v>41</v>
      </c>
      <c r="M223" s="1098">
        <f>AVERAGE(CPVTFC3SG0050!Q17:R17)</f>
        <v>2.37</v>
      </c>
      <c r="N223" s="1099">
        <f t="shared" si="14"/>
        <v>63852.173913043487</v>
      </c>
      <c r="O223" s="1339" t="s">
        <v>315</v>
      </c>
      <c r="P223" s="694"/>
      <c r="Q223" s="694"/>
      <c r="R223" s="645"/>
      <c r="S223" s="694"/>
      <c r="T223" s="694"/>
      <c r="U223" s="694"/>
      <c r="V223" s="4869"/>
    </row>
    <row r="224" spans="1:23" x14ac:dyDescent="0.25">
      <c r="A224" s="64">
        <v>215</v>
      </c>
      <c r="B224" s="4818" t="s">
        <v>3376</v>
      </c>
      <c r="C224" s="296" t="s">
        <v>868</v>
      </c>
      <c r="D224" s="65">
        <v>44833</v>
      </c>
      <c r="E224" s="387" t="s">
        <v>4934</v>
      </c>
      <c r="F224" s="164">
        <v>131</v>
      </c>
      <c r="G224" s="145">
        <f>AVERAGE(CPVTFC3SG0026!N18:O18)</f>
        <v>2.8249500000000003</v>
      </c>
      <c r="H224" s="100">
        <f t="shared" si="15"/>
        <v>9972.3684210526335</v>
      </c>
      <c r="I224" s="358" t="s">
        <v>315</v>
      </c>
      <c r="J224" s="1095">
        <v>44874</v>
      </c>
      <c r="K224" s="1096" t="s">
        <v>5455</v>
      </c>
      <c r="L224" s="1097">
        <v>42</v>
      </c>
      <c r="M224" s="1098">
        <f>AVERAGE(CPVTFC3SG0050!S17:T17)</f>
        <v>0.69140000000000001</v>
      </c>
      <c r="N224" s="1099">
        <f t="shared" si="14"/>
        <v>15197.101449275362</v>
      </c>
      <c r="O224" s="1339" t="s">
        <v>315</v>
      </c>
      <c r="P224" s="694"/>
      <c r="Q224" s="694"/>
      <c r="R224" s="645"/>
      <c r="S224" s="694"/>
      <c r="T224" s="694"/>
      <c r="U224" s="694"/>
      <c r="V224" s="4868" t="s">
        <v>1416</v>
      </c>
      <c r="W224" s="5">
        <v>1</v>
      </c>
    </row>
    <row r="225" spans="1:23" x14ac:dyDescent="0.25">
      <c r="A225" s="68">
        <v>216</v>
      </c>
      <c r="B225" s="4820"/>
      <c r="C225" s="296" t="s">
        <v>220</v>
      </c>
      <c r="D225" s="65">
        <v>44833</v>
      </c>
      <c r="E225" s="387" t="s">
        <v>4934</v>
      </c>
      <c r="F225" s="164">
        <v>132</v>
      </c>
      <c r="G225" s="145">
        <f>AVERAGE(CPVTFC3SG0026!P18:Q18)</f>
        <v>2.9032499999999999</v>
      </c>
      <c r="H225" s="100">
        <f t="shared" si="15"/>
        <v>10266.729323308271</v>
      </c>
      <c r="I225" s="358" t="s">
        <v>315</v>
      </c>
      <c r="J225" s="1095">
        <v>44874</v>
      </c>
      <c r="K225" s="1096" t="s">
        <v>5455</v>
      </c>
      <c r="L225" s="1097">
        <v>43</v>
      </c>
      <c r="M225" s="1098">
        <f>AVERAGE(CPVTFC3SG0050!U17:V17)</f>
        <v>2.28335</v>
      </c>
      <c r="N225" s="1099">
        <f t="shared" si="14"/>
        <v>61340.579710144928</v>
      </c>
      <c r="O225" s="1339" t="s">
        <v>315</v>
      </c>
      <c r="P225" s="694"/>
      <c r="Q225" s="694"/>
      <c r="R225" s="645"/>
      <c r="S225" s="694"/>
      <c r="T225" s="694"/>
      <c r="U225" s="694"/>
      <c r="V225" s="4869"/>
    </row>
    <row r="226" spans="1:23" x14ac:dyDescent="0.25">
      <c r="A226" s="6">
        <v>217</v>
      </c>
      <c r="B226" s="4822" t="s">
        <v>3377</v>
      </c>
      <c r="C226" s="271" t="s">
        <v>868</v>
      </c>
      <c r="D226" s="18">
        <v>44833</v>
      </c>
      <c r="E226" s="380" t="s">
        <v>4934</v>
      </c>
      <c r="F226" s="102">
        <v>133</v>
      </c>
      <c r="G226" s="275">
        <f>AVERAGE(CPVTFC3SG0026!R18:S18)</f>
        <v>0.15744999999999998</v>
      </c>
      <c r="H226" s="343">
        <f t="shared" si="15"/>
        <v>-55.827067669173047</v>
      </c>
      <c r="I226" s="350" t="s">
        <v>314</v>
      </c>
      <c r="J226" s="891"/>
      <c r="K226" s="642"/>
      <c r="L226" s="892"/>
      <c r="M226" s="893"/>
      <c r="N226" s="894"/>
      <c r="O226" s="648"/>
      <c r="P226" s="1250"/>
      <c r="Q226" s="900"/>
      <c r="R226" s="645"/>
      <c r="S226" s="645"/>
      <c r="T226" s="646"/>
      <c r="U226" s="900"/>
      <c r="V226" s="4868" t="s">
        <v>1416</v>
      </c>
    </row>
    <row r="227" spans="1:23" x14ac:dyDescent="0.25">
      <c r="A227" s="11">
        <v>218</v>
      </c>
      <c r="B227" s="4819"/>
      <c r="C227" s="288" t="s">
        <v>220</v>
      </c>
      <c r="D227" s="19">
        <v>44833</v>
      </c>
      <c r="E227" s="384" t="s">
        <v>4934</v>
      </c>
      <c r="F227" s="103">
        <v>134</v>
      </c>
      <c r="G227" s="276">
        <f>AVERAGE(CPVTFC3SG0026!T18:U18)</f>
        <v>1.0185500000000001</v>
      </c>
      <c r="H227" s="344">
        <f t="shared" si="15"/>
        <v>3181.3909774436092</v>
      </c>
      <c r="I227" s="357" t="s">
        <v>315</v>
      </c>
      <c r="J227" s="891"/>
      <c r="K227" s="642"/>
      <c r="L227" s="892"/>
      <c r="M227" s="893"/>
      <c r="N227" s="894"/>
      <c r="O227" s="648"/>
      <c r="P227" s="1250"/>
      <c r="Q227" s="900"/>
      <c r="R227" s="645"/>
      <c r="S227" s="645"/>
      <c r="T227" s="646"/>
      <c r="U227" s="900"/>
      <c r="V227" s="4869"/>
    </row>
    <row r="228" spans="1:23" x14ac:dyDescent="0.25">
      <c r="A228" s="64">
        <v>219</v>
      </c>
      <c r="B228" s="4818" t="s">
        <v>3378</v>
      </c>
      <c r="C228" s="296" t="s">
        <v>868</v>
      </c>
      <c r="D228" s="65">
        <v>44833</v>
      </c>
      <c r="E228" s="387" t="s">
        <v>4934</v>
      </c>
      <c r="F228" s="164">
        <v>135</v>
      </c>
      <c r="G228" s="145">
        <f>AVERAGE(CPVTFC3SG0026!V18:W18)</f>
        <v>1.15265</v>
      </c>
      <c r="H228" s="100">
        <f t="shared" si="15"/>
        <v>3685.5263157894742</v>
      </c>
      <c r="I228" s="358" t="s">
        <v>315</v>
      </c>
      <c r="J228" s="878"/>
      <c r="K228" s="878"/>
      <c r="L228" s="877"/>
      <c r="M228" s="642"/>
      <c r="N228" s="642"/>
      <c r="O228" s="648"/>
      <c r="P228" s="1250"/>
      <c r="Q228" s="900"/>
      <c r="R228" s="645"/>
      <c r="S228" s="645"/>
      <c r="T228" s="646"/>
      <c r="U228" s="900"/>
      <c r="W228" s="5">
        <v>1</v>
      </c>
    </row>
    <row r="229" spans="1:23" x14ac:dyDescent="0.25">
      <c r="A229" s="68">
        <v>220</v>
      </c>
      <c r="B229" s="4820"/>
      <c r="C229" s="296" t="s">
        <v>220</v>
      </c>
      <c r="D229" s="65">
        <v>44833</v>
      </c>
      <c r="E229" s="387" t="s">
        <v>4934</v>
      </c>
      <c r="F229" s="164">
        <v>136</v>
      </c>
      <c r="G229" s="145">
        <f>AVERAGE(CPVTFC3SG0026!X18:Y18)</f>
        <v>1.4518500000000001</v>
      </c>
      <c r="H229" s="100">
        <f t="shared" si="15"/>
        <v>4810.3383458646622</v>
      </c>
      <c r="I229" s="358" t="s">
        <v>315</v>
      </c>
      <c r="J229" s="878"/>
      <c r="K229" s="856"/>
      <c r="L229" s="877"/>
      <c r="M229" s="645"/>
      <c r="N229" s="646"/>
      <c r="O229" s="648"/>
      <c r="P229" s="694"/>
      <c r="Q229" s="694"/>
      <c r="R229" s="645"/>
      <c r="S229" s="694"/>
      <c r="T229" s="694"/>
      <c r="U229" s="694"/>
    </row>
    <row r="230" spans="1:23" x14ac:dyDescent="0.25">
      <c r="A230" s="64">
        <v>221</v>
      </c>
      <c r="B230" s="437" t="s">
        <v>3379</v>
      </c>
      <c r="C230" s="296" t="s">
        <v>868</v>
      </c>
      <c r="D230" s="65">
        <v>44833</v>
      </c>
      <c r="E230" s="387" t="s">
        <v>4934</v>
      </c>
      <c r="F230" s="164">
        <v>137</v>
      </c>
      <c r="G230" s="145">
        <f>AVERAGE(CPVTFC3SG0026!B20:C20)</f>
        <v>1.02765</v>
      </c>
      <c r="H230" s="100">
        <f t="shared" si="15"/>
        <v>3215.6015037593979</v>
      </c>
      <c r="I230" s="358" t="s">
        <v>315</v>
      </c>
      <c r="J230" s="875"/>
      <c r="K230" s="843"/>
      <c r="L230" s="877"/>
      <c r="M230" s="645"/>
      <c r="N230" s="646"/>
      <c r="O230" s="648"/>
      <c r="P230" s="694"/>
      <c r="Q230" s="694"/>
      <c r="R230" s="645"/>
      <c r="S230" s="694"/>
      <c r="T230" s="694"/>
      <c r="U230" s="694"/>
      <c r="V230" s="4868" t="s">
        <v>1416</v>
      </c>
      <c r="W230" s="5">
        <v>1</v>
      </c>
    </row>
    <row r="231" spans="1:23" x14ac:dyDescent="0.25">
      <c r="A231" s="68">
        <v>222</v>
      </c>
      <c r="B231" s="437" t="s">
        <v>3379</v>
      </c>
      <c r="C231" s="296" t="s">
        <v>220</v>
      </c>
      <c r="D231" s="65">
        <v>44833</v>
      </c>
      <c r="E231" s="387" t="s">
        <v>4934</v>
      </c>
      <c r="F231" s="164">
        <v>138</v>
      </c>
      <c r="G231" s="145">
        <f>AVERAGE(CPVTFC3SG0026!D20:E20)</f>
        <v>2.9257999999999997</v>
      </c>
      <c r="H231" s="100">
        <f t="shared" si="15"/>
        <v>10351.503759398496</v>
      </c>
      <c r="I231" s="358" t="s">
        <v>315</v>
      </c>
      <c r="J231" s="1095">
        <v>44874</v>
      </c>
      <c r="K231" s="1096" t="s">
        <v>5455</v>
      </c>
      <c r="L231" s="1097">
        <v>44</v>
      </c>
      <c r="M231" s="1098">
        <f>AVERAGE(CPVTFC3SG0050!W17:X17)</f>
        <v>0.88040000000000007</v>
      </c>
      <c r="N231" s="1099">
        <f>(M231-0.1671)/0.0138*400</f>
        <v>20675.36231884058</v>
      </c>
      <c r="O231" s="1339" t="s">
        <v>315</v>
      </c>
      <c r="P231" s="1250"/>
      <c r="Q231" s="1259"/>
      <c r="R231" s="645"/>
      <c r="S231" s="645"/>
      <c r="T231" s="646"/>
      <c r="U231" s="1491"/>
      <c r="V231" s="4869"/>
    </row>
    <row r="232" spans="1:23" x14ac:dyDescent="0.25">
      <c r="A232" s="64">
        <v>223</v>
      </c>
      <c r="B232" s="437" t="s">
        <v>3380</v>
      </c>
      <c r="C232" s="296" t="s">
        <v>868</v>
      </c>
      <c r="D232" s="65">
        <v>44833</v>
      </c>
      <c r="E232" s="387" t="s">
        <v>4934</v>
      </c>
      <c r="F232" s="164">
        <v>139</v>
      </c>
      <c r="G232" s="145">
        <f>AVERAGE(CPVTFC3SG0026!F20:G20)</f>
        <v>1.7950499999999998</v>
      </c>
      <c r="H232" s="100">
        <f t="shared" si="15"/>
        <v>6100.5639097744361</v>
      </c>
      <c r="I232" s="358" t="s">
        <v>315</v>
      </c>
      <c r="J232" s="1100"/>
      <c r="K232" s="1101"/>
      <c r="L232" s="1102"/>
      <c r="M232" s="1103"/>
      <c r="N232" s="1104"/>
      <c r="O232" s="1363"/>
      <c r="P232" s="694"/>
      <c r="Q232" s="694"/>
      <c r="R232" s="645"/>
      <c r="S232" s="694"/>
      <c r="T232" s="694"/>
      <c r="U232" s="694"/>
      <c r="W232" s="5">
        <v>1</v>
      </c>
    </row>
    <row r="233" spans="1:23" x14ac:dyDescent="0.25">
      <c r="A233" s="68">
        <v>224</v>
      </c>
      <c r="B233" s="437" t="s">
        <v>3380</v>
      </c>
      <c r="C233" s="296" t="s">
        <v>220</v>
      </c>
      <c r="D233" s="65">
        <v>44833</v>
      </c>
      <c r="E233" s="387" t="s">
        <v>4934</v>
      </c>
      <c r="F233" s="164">
        <v>140</v>
      </c>
      <c r="G233" s="145">
        <f>AVERAGE(CPVTFC3SG0026!H20:I20)</f>
        <v>2.7242500000000001</v>
      </c>
      <c r="H233" s="100">
        <f t="shared" si="15"/>
        <v>9593.7969924812041</v>
      </c>
      <c r="I233" s="358" t="s">
        <v>315</v>
      </c>
      <c r="J233" s="1095">
        <v>44874</v>
      </c>
      <c r="K233" s="1096" t="s">
        <v>5455</v>
      </c>
      <c r="L233" s="1097">
        <v>45</v>
      </c>
      <c r="M233" s="1098">
        <f>AVERAGE(CPVTFC3SG0050!C19:D19)</f>
        <v>0.43905</v>
      </c>
      <c r="N233" s="1099">
        <f>(M233-0.1671)/0.0138*400</f>
        <v>7882.6086956521749</v>
      </c>
      <c r="O233" s="1339" t="s">
        <v>315</v>
      </c>
      <c r="P233" s="694"/>
      <c r="Q233" s="694"/>
      <c r="R233" s="645"/>
      <c r="S233" s="694"/>
      <c r="T233" s="694"/>
      <c r="U233" s="694"/>
    </row>
    <row r="234" spans="1:23" x14ac:dyDescent="0.25">
      <c r="A234" s="6">
        <v>225</v>
      </c>
      <c r="B234" s="4813" t="s">
        <v>3381</v>
      </c>
      <c r="C234" s="263" t="s">
        <v>868</v>
      </c>
      <c r="D234" s="18">
        <v>44833</v>
      </c>
      <c r="E234" s="380" t="s">
        <v>4934</v>
      </c>
      <c r="F234" s="102">
        <v>141</v>
      </c>
      <c r="G234" s="275">
        <f>AVERAGE(CPVTFC3SG0026!J20:K20)</f>
        <v>0.16489999999999999</v>
      </c>
      <c r="H234" s="343">
        <f t="shared" si="15"/>
        <v>-27.819548872180523</v>
      </c>
      <c r="I234" s="349" t="s">
        <v>314</v>
      </c>
      <c r="J234" s="1100"/>
      <c r="K234" s="1101"/>
      <c r="L234" s="1102"/>
      <c r="M234" s="1103"/>
      <c r="N234" s="1104"/>
      <c r="O234" s="1101"/>
      <c r="P234" s="694"/>
      <c r="Q234" s="694"/>
      <c r="R234" s="645"/>
      <c r="S234" s="694"/>
      <c r="T234" s="694"/>
      <c r="U234" s="694"/>
      <c r="V234" s="4904" t="s">
        <v>1416</v>
      </c>
    </row>
    <row r="235" spans="1:23" x14ac:dyDescent="0.25">
      <c r="A235" s="8">
        <v>226</v>
      </c>
      <c r="B235" s="4813"/>
      <c r="C235" s="263" t="s">
        <v>220</v>
      </c>
      <c r="D235" s="18">
        <v>44833</v>
      </c>
      <c r="E235" s="380" t="s">
        <v>4934</v>
      </c>
      <c r="F235" s="102">
        <v>142</v>
      </c>
      <c r="G235" s="275">
        <f>AVERAGE(CPVTFC3SG0026!L20:M20)</f>
        <v>0.41349999999999998</v>
      </c>
      <c r="H235" s="343">
        <f t="shared" si="15"/>
        <v>906.76691729323306</v>
      </c>
      <c r="I235" s="4535" t="s">
        <v>314</v>
      </c>
      <c r="J235" s="875"/>
      <c r="K235" s="900"/>
      <c r="L235" s="877"/>
      <c r="M235" s="645"/>
      <c r="N235" s="646"/>
      <c r="O235" s="642"/>
      <c r="P235" s="1250"/>
      <c r="Q235" s="1259"/>
      <c r="R235" s="645"/>
      <c r="S235" s="645"/>
      <c r="T235" s="646"/>
      <c r="U235" s="1259"/>
      <c r="V235" s="4904"/>
    </row>
    <row r="236" spans="1:23" x14ac:dyDescent="0.25">
      <c r="A236" s="114">
        <v>227</v>
      </c>
      <c r="B236" s="4815" t="s">
        <v>3382</v>
      </c>
      <c r="C236" s="680" t="s">
        <v>868</v>
      </c>
      <c r="D236" s="115">
        <v>44833</v>
      </c>
      <c r="E236" s="388" t="s">
        <v>4934</v>
      </c>
      <c r="F236" s="444">
        <v>143</v>
      </c>
      <c r="G236" s="499">
        <f>AVERAGE(CPVTFC3SG0026!N20:O20)</f>
        <v>0.58414999999999995</v>
      </c>
      <c r="H236" s="505">
        <f t="shared" si="15"/>
        <v>1548.3082706766916</v>
      </c>
      <c r="I236" s="4542" t="s">
        <v>315</v>
      </c>
      <c r="J236" s="958"/>
      <c r="K236" s="958"/>
      <c r="L236" s="959"/>
      <c r="M236" s="656"/>
      <c r="N236" s="656"/>
      <c r="O236" s="672"/>
      <c r="P236" s="1295"/>
      <c r="Q236" s="1368"/>
      <c r="R236" s="830"/>
      <c r="S236" s="830"/>
      <c r="T236" s="831"/>
      <c r="U236" s="1368"/>
      <c r="V236" s="4868" t="s">
        <v>1416</v>
      </c>
      <c r="W236" s="5">
        <v>1</v>
      </c>
    </row>
    <row r="237" spans="1:23" x14ac:dyDescent="0.25">
      <c r="A237" s="68">
        <v>228</v>
      </c>
      <c r="B237" s="4820"/>
      <c r="C237" s="296" t="s">
        <v>220</v>
      </c>
      <c r="D237" s="65">
        <v>44833</v>
      </c>
      <c r="E237" s="387" t="s">
        <v>4934</v>
      </c>
      <c r="F237" s="164">
        <v>144</v>
      </c>
      <c r="G237" s="145">
        <f>AVERAGE(CPVTFC3SG0026!P20:Q20)</f>
        <v>2.8909000000000002</v>
      </c>
      <c r="H237" s="100">
        <f t="shared" si="15"/>
        <v>10220.3007518797</v>
      </c>
      <c r="I237" s="358" t="s">
        <v>315</v>
      </c>
      <c r="J237" s="875"/>
      <c r="K237" s="900"/>
      <c r="L237" s="877"/>
      <c r="M237" s="645"/>
      <c r="N237" s="646"/>
      <c r="O237" s="648"/>
      <c r="P237" s="1250"/>
      <c r="Q237" s="1259"/>
      <c r="R237" s="645"/>
      <c r="S237" s="645"/>
      <c r="T237" s="646"/>
      <c r="U237" s="1259"/>
      <c r="V237" s="4869"/>
    </row>
    <row r="238" spans="1:23" x14ac:dyDescent="0.25">
      <c r="A238" s="64">
        <v>229</v>
      </c>
      <c r="B238" s="4818" t="s">
        <v>3383</v>
      </c>
      <c r="C238" s="296" t="s">
        <v>868</v>
      </c>
      <c r="D238" s="65">
        <v>44833</v>
      </c>
      <c r="E238" s="387" t="s">
        <v>4934</v>
      </c>
      <c r="F238" s="164">
        <v>145</v>
      </c>
      <c r="G238" s="145">
        <f>AVERAGE(CPVTFC3SG0026!R20:S20)</f>
        <v>2.895</v>
      </c>
      <c r="H238" s="100">
        <f t="shared" si="15"/>
        <v>10235.714285714286</v>
      </c>
      <c r="I238" s="358" t="s">
        <v>315</v>
      </c>
      <c r="J238" s="1095">
        <v>44874</v>
      </c>
      <c r="K238" s="1096" t="s">
        <v>5455</v>
      </c>
      <c r="L238" s="1097">
        <v>46</v>
      </c>
      <c r="M238" s="1098">
        <f>AVERAGE(CPVTFC3SG0050!E19:F19)</f>
        <v>1.66465</v>
      </c>
      <c r="N238" s="1099">
        <f>(M238-0.1671)/0.0138*400</f>
        <v>43407.246376811592</v>
      </c>
      <c r="O238" s="1339" t="s">
        <v>315</v>
      </c>
      <c r="P238" s="1250"/>
      <c r="Q238" s="1259"/>
      <c r="R238" s="645"/>
      <c r="S238" s="645"/>
      <c r="T238" s="646"/>
      <c r="U238" s="1259"/>
      <c r="W238" s="5">
        <v>1</v>
      </c>
    </row>
    <row r="239" spans="1:23" x14ac:dyDescent="0.25">
      <c r="A239" s="68">
        <v>230</v>
      </c>
      <c r="B239" s="4820"/>
      <c r="C239" s="296" t="s">
        <v>220</v>
      </c>
      <c r="D239" s="65">
        <v>44833</v>
      </c>
      <c r="E239" s="387" t="s">
        <v>4934</v>
      </c>
      <c r="F239" s="164">
        <v>146</v>
      </c>
      <c r="G239" s="145">
        <f>AVERAGE(CPVTFC3SG0026!T20:U20)</f>
        <v>2.89215</v>
      </c>
      <c r="H239" s="100">
        <f t="shared" si="15"/>
        <v>10225.000000000002</v>
      </c>
      <c r="I239" s="358" t="s">
        <v>315</v>
      </c>
      <c r="J239" s="1095">
        <v>44874</v>
      </c>
      <c r="K239" s="1096" t="s">
        <v>5455</v>
      </c>
      <c r="L239" s="1097">
        <v>47</v>
      </c>
      <c r="M239" s="1098">
        <f>AVERAGE(CPVTFC3SG0050!G19:H19)</f>
        <v>0.9889</v>
      </c>
      <c r="N239" s="1099">
        <f>(M239-0.1671)/0.0138*400</f>
        <v>23820.289855072464</v>
      </c>
      <c r="O239" s="1339" t="s">
        <v>315</v>
      </c>
      <c r="P239" s="694"/>
      <c r="Q239" s="694"/>
      <c r="R239" s="645"/>
      <c r="S239" s="694"/>
      <c r="T239" s="694"/>
      <c r="U239" s="694"/>
    </row>
    <row r="240" spans="1:23" x14ac:dyDescent="0.25">
      <c r="A240" s="6">
        <v>231</v>
      </c>
      <c r="B240" s="4822" t="s">
        <v>3384</v>
      </c>
      <c r="C240" s="271" t="s">
        <v>868</v>
      </c>
      <c r="D240" s="18">
        <v>44833</v>
      </c>
      <c r="E240" s="380" t="s">
        <v>4934</v>
      </c>
      <c r="F240" s="102">
        <v>147</v>
      </c>
      <c r="G240" s="275">
        <f>AVERAGE(CPVTFC3SG0026!V20:W20)</f>
        <v>0.10175000000000001</v>
      </c>
      <c r="H240" s="343">
        <f t="shared" si="15"/>
        <v>-265.22556390977445</v>
      </c>
      <c r="I240" s="350" t="s">
        <v>314</v>
      </c>
      <c r="J240" s="875"/>
      <c r="K240" s="900"/>
      <c r="L240" s="877"/>
      <c r="M240" s="645"/>
      <c r="N240" s="646"/>
      <c r="O240" s="648"/>
      <c r="P240" s="694"/>
      <c r="Q240" s="694"/>
      <c r="R240" s="645"/>
      <c r="S240" s="694"/>
      <c r="T240" s="694"/>
      <c r="U240" s="694"/>
      <c r="V240" s="4895" t="s">
        <v>3403</v>
      </c>
    </row>
    <row r="241" spans="1:23" x14ac:dyDescent="0.25">
      <c r="A241" s="11">
        <v>232</v>
      </c>
      <c r="B241" s="4819"/>
      <c r="C241" s="288" t="s">
        <v>220</v>
      </c>
      <c r="D241" s="19">
        <v>44833</v>
      </c>
      <c r="E241" s="384" t="s">
        <v>4934</v>
      </c>
      <c r="F241" s="103">
        <v>148</v>
      </c>
      <c r="G241" s="276">
        <f>AVERAGE(CPVTFC3SG0026!X20:Y20)</f>
        <v>0.53079999999999994</v>
      </c>
      <c r="H241" s="344">
        <f t="shared" si="15"/>
        <v>1347.7443609022555</v>
      </c>
      <c r="I241" s="4543" t="s">
        <v>315</v>
      </c>
      <c r="J241" s="1100"/>
      <c r="K241" s="1101"/>
      <c r="L241" s="1102"/>
      <c r="M241" s="1103"/>
      <c r="N241" s="1104"/>
      <c r="O241" s="1363"/>
      <c r="P241" s="694"/>
      <c r="Q241" s="694"/>
      <c r="R241" s="645"/>
      <c r="S241" s="694"/>
      <c r="T241" s="694"/>
      <c r="U241" s="694"/>
      <c r="V241" s="4896"/>
    </row>
    <row r="242" spans="1:23" x14ac:dyDescent="0.25">
      <c r="A242" s="6">
        <v>233</v>
      </c>
      <c r="B242" s="4822" t="s">
        <v>3385</v>
      </c>
      <c r="C242" s="271" t="s">
        <v>868</v>
      </c>
      <c r="D242" s="18">
        <v>44833</v>
      </c>
      <c r="E242" s="380" t="s">
        <v>4934</v>
      </c>
      <c r="F242" s="102">
        <v>149</v>
      </c>
      <c r="G242" s="275">
        <f>AVERAGE(CPVTFC3SG0026!B22:C22)</f>
        <v>8.7900000000000006E-2</v>
      </c>
      <c r="H242" s="343">
        <f t="shared" si="15"/>
        <v>-317.29323308270676</v>
      </c>
      <c r="I242" s="350" t="s">
        <v>314</v>
      </c>
      <c r="J242" s="891"/>
      <c r="K242" s="642"/>
      <c r="L242" s="892"/>
      <c r="M242" s="893"/>
      <c r="N242" s="894"/>
      <c r="O242" s="648"/>
      <c r="P242" s="694"/>
      <c r="Q242" s="694"/>
      <c r="R242" s="645"/>
      <c r="S242" s="694"/>
      <c r="T242" s="694"/>
      <c r="U242" s="694"/>
      <c r="V242" s="4868" t="s">
        <v>1416</v>
      </c>
    </row>
    <row r="243" spans="1:23" x14ac:dyDescent="0.25">
      <c r="A243" s="11">
        <v>234</v>
      </c>
      <c r="B243" s="4819"/>
      <c r="C243" s="288" t="s">
        <v>220</v>
      </c>
      <c r="D243" s="19">
        <v>44833</v>
      </c>
      <c r="E243" s="384" t="s">
        <v>4934</v>
      </c>
      <c r="F243" s="103">
        <v>150</v>
      </c>
      <c r="G243" s="276">
        <f>AVERAGE(CPVTFC3SG0026!D22:E22)</f>
        <v>2.7394499999999997</v>
      </c>
      <c r="H243" s="344">
        <f t="shared" si="15"/>
        <v>9650.9398496240592</v>
      </c>
      <c r="I243" s="357" t="s">
        <v>315</v>
      </c>
      <c r="J243" s="1100"/>
      <c r="K243" s="1101"/>
      <c r="L243" s="1102"/>
      <c r="M243" s="1103"/>
      <c r="N243" s="1104"/>
      <c r="O243" s="1363"/>
      <c r="P243" s="694"/>
      <c r="Q243" s="694"/>
      <c r="R243" s="645"/>
      <c r="S243" s="694"/>
      <c r="T243" s="694"/>
      <c r="U243" s="694"/>
      <c r="V243" s="4869"/>
    </row>
    <row r="244" spans="1:23" x14ac:dyDescent="0.25">
      <c r="A244" s="64">
        <v>235</v>
      </c>
      <c r="B244" s="4818" t="s">
        <v>3386</v>
      </c>
      <c r="C244" s="296" t="s">
        <v>868</v>
      </c>
      <c r="D244" s="65">
        <v>44833</v>
      </c>
      <c r="E244" s="387" t="s">
        <v>4934</v>
      </c>
      <c r="F244" s="164">
        <v>151</v>
      </c>
      <c r="G244" s="145">
        <f>AVERAGE(CPVTFC3SG0026!F22:G22)</f>
        <v>0.98014999999999997</v>
      </c>
      <c r="H244" s="100">
        <f t="shared" si="15"/>
        <v>3037.0300751879699</v>
      </c>
      <c r="I244" s="358" t="s">
        <v>315</v>
      </c>
      <c r="J244" s="1100"/>
      <c r="K244" s="1101"/>
      <c r="L244" s="1102"/>
      <c r="M244" s="1103"/>
      <c r="N244" s="1104"/>
      <c r="O244" s="1363"/>
      <c r="P244" s="694"/>
      <c r="Q244" s="694"/>
      <c r="R244" s="645"/>
      <c r="S244" s="694"/>
      <c r="T244" s="694"/>
      <c r="U244" s="694"/>
      <c r="W244" s="5">
        <v>1</v>
      </c>
    </row>
    <row r="245" spans="1:23" x14ac:dyDescent="0.25">
      <c r="A245" s="68">
        <v>236</v>
      </c>
      <c r="B245" s="4820"/>
      <c r="C245" s="296" t="s">
        <v>220</v>
      </c>
      <c r="D245" s="65">
        <v>44833</v>
      </c>
      <c r="E245" s="387" t="s">
        <v>4934</v>
      </c>
      <c r="F245" s="164">
        <v>152</v>
      </c>
      <c r="G245" s="145">
        <f>AVERAGE(CPVTFC3SG0026!H22:I22)</f>
        <v>1.9017999999999999</v>
      </c>
      <c r="H245" s="100">
        <f t="shared" si="15"/>
        <v>6501.8796992481202</v>
      </c>
      <c r="I245" s="358" t="s">
        <v>315</v>
      </c>
      <c r="J245" s="1100"/>
      <c r="K245" s="1101"/>
      <c r="L245" s="1102"/>
      <c r="M245" s="1103"/>
      <c r="N245" s="1104"/>
      <c r="O245" s="1363"/>
      <c r="P245" s="1250"/>
      <c r="Q245" s="900"/>
      <c r="R245" s="645"/>
      <c r="S245" s="645"/>
      <c r="T245" s="646"/>
      <c r="U245" s="900"/>
    </row>
    <row r="246" spans="1:23" x14ac:dyDescent="0.25">
      <c r="A246" s="6">
        <v>237</v>
      </c>
      <c r="B246" s="4822" t="s">
        <v>3387</v>
      </c>
      <c r="C246" s="271" t="s">
        <v>868</v>
      </c>
      <c r="D246" s="18">
        <v>44833</v>
      </c>
      <c r="E246" s="380" t="s">
        <v>4934</v>
      </c>
      <c r="F246" s="102">
        <v>153</v>
      </c>
      <c r="G246" s="275">
        <f>AVERAGE(CPVTFC3SG0026!J22:K22)</f>
        <v>0.1799</v>
      </c>
      <c r="H246" s="343">
        <f t="shared" si="15"/>
        <v>28.571428571428559</v>
      </c>
      <c r="I246" s="350" t="s">
        <v>314</v>
      </c>
      <c r="J246" s="1100"/>
      <c r="K246" s="1101"/>
      <c r="L246" s="1102"/>
      <c r="M246" s="1103"/>
      <c r="N246" s="1104"/>
      <c r="O246" s="1363"/>
      <c r="P246" s="1250"/>
      <c r="Q246" s="900"/>
      <c r="R246" s="645"/>
      <c r="S246" s="645"/>
      <c r="T246" s="646"/>
      <c r="U246" s="900"/>
      <c r="V246" s="4868" t="s">
        <v>1416</v>
      </c>
    </row>
    <row r="247" spans="1:23" x14ac:dyDescent="0.25">
      <c r="A247" s="11">
        <v>238</v>
      </c>
      <c r="B247" s="4819"/>
      <c r="C247" s="288" t="s">
        <v>220</v>
      </c>
      <c r="D247" s="19">
        <v>44833</v>
      </c>
      <c r="E247" s="384" t="s">
        <v>4934</v>
      </c>
      <c r="F247" s="103">
        <v>154</v>
      </c>
      <c r="G247" s="276">
        <f>AVERAGE(CPVTFC3SG0026!L22:M22)</f>
        <v>1.3871</v>
      </c>
      <c r="H247" s="344">
        <f t="shared" si="15"/>
        <v>4566.9172932330821</v>
      </c>
      <c r="I247" s="357" t="s">
        <v>315</v>
      </c>
      <c r="J247" s="1100"/>
      <c r="K247" s="1101"/>
      <c r="L247" s="1102"/>
      <c r="M247" s="1103"/>
      <c r="N247" s="1104"/>
      <c r="O247" s="1363"/>
      <c r="P247" s="1250"/>
      <c r="Q247" s="900"/>
      <c r="R247" s="645"/>
      <c r="S247" s="645"/>
      <c r="T247" s="646"/>
      <c r="U247" s="900"/>
      <c r="V247" s="4869"/>
    </row>
    <row r="248" spans="1:23" x14ac:dyDescent="0.25">
      <c r="A248" s="64">
        <v>239</v>
      </c>
      <c r="B248" s="4818" t="s">
        <v>3388</v>
      </c>
      <c r="C248" s="296" t="s">
        <v>868</v>
      </c>
      <c r="D248" s="65">
        <v>44833</v>
      </c>
      <c r="E248" s="387" t="s">
        <v>4934</v>
      </c>
      <c r="F248" s="164">
        <v>155</v>
      </c>
      <c r="G248" s="145">
        <f>AVERAGE(CPVTFC3SG0026!N22:O22)</f>
        <v>2.8845499999999999</v>
      </c>
      <c r="H248" s="100">
        <f t="shared" si="15"/>
        <v>10196.428571428572</v>
      </c>
      <c r="I248" s="358" t="s">
        <v>315</v>
      </c>
      <c r="J248" s="1095">
        <v>44874</v>
      </c>
      <c r="K248" s="1096" t="s">
        <v>5455</v>
      </c>
      <c r="L248" s="1097">
        <v>48</v>
      </c>
      <c r="M248" s="1098">
        <f>AVERAGE(CPVTFC3SG0050!I19:J19)</f>
        <v>2.7561</v>
      </c>
      <c r="N248" s="1099">
        <f t="shared" ref="N248:N255" si="16">(M248-0.1671)/0.0138*400</f>
        <v>75043.478260869568</v>
      </c>
      <c r="O248" s="1339" t="s">
        <v>315</v>
      </c>
      <c r="P248" s="1250"/>
      <c r="Q248" s="900"/>
      <c r="R248" s="645"/>
      <c r="S248" s="645"/>
      <c r="T248" s="646"/>
      <c r="U248" s="900"/>
      <c r="W248" s="5">
        <v>1</v>
      </c>
    </row>
    <row r="249" spans="1:23" x14ac:dyDescent="0.25">
      <c r="A249" s="68">
        <v>240</v>
      </c>
      <c r="B249" s="4820"/>
      <c r="C249" s="296" t="s">
        <v>220</v>
      </c>
      <c r="D249" s="65">
        <v>44833</v>
      </c>
      <c r="E249" s="387" t="s">
        <v>4934</v>
      </c>
      <c r="F249" s="164">
        <v>156</v>
      </c>
      <c r="G249" s="145">
        <f>AVERAGE(CPVTFC3SG0026!P22:Q22)</f>
        <v>2.8965500000000004</v>
      </c>
      <c r="H249" s="100">
        <f t="shared" si="15"/>
        <v>10241.541353383462</v>
      </c>
      <c r="I249" s="358" t="s">
        <v>315</v>
      </c>
      <c r="J249" s="1095">
        <v>44874</v>
      </c>
      <c r="K249" s="1096" t="s">
        <v>5455</v>
      </c>
      <c r="L249" s="1097">
        <v>49</v>
      </c>
      <c r="M249" s="1098">
        <f>AVERAGE(CPVTFC3SG0050!K19:L19)</f>
        <v>2.5010000000000003</v>
      </c>
      <c r="N249" s="1099">
        <f t="shared" si="16"/>
        <v>67649.275362318847</v>
      </c>
      <c r="O249" s="1339" t="s">
        <v>315</v>
      </c>
      <c r="P249" s="1250"/>
      <c r="Q249" s="900"/>
      <c r="R249" s="645"/>
      <c r="S249" s="645"/>
      <c r="T249" s="646"/>
      <c r="U249" s="900"/>
    </row>
    <row r="250" spans="1:23" x14ac:dyDescent="0.25">
      <c r="A250" s="64">
        <v>241</v>
      </c>
      <c r="B250" s="4818" t="s">
        <v>3389</v>
      </c>
      <c r="C250" s="296" t="s">
        <v>868</v>
      </c>
      <c r="D250" s="65">
        <v>44833</v>
      </c>
      <c r="E250" s="387" t="s">
        <v>4934</v>
      </c>
      <c r="F250" s="164">
        <v>157</v>
      </c>
      <c r="G250" s="145">
        <f>AVERAGE(CPVTFC3SG0026!R22:S22)</f>
        <v>2.4510999999999998</v>
      </c>
      <c r="H250" s="100">
        <f t="shared" si="15"/>
        <v>8566.9172932330821</v>
      </c>
      <c r="I250" s="358" t="s">
        <v>315</v>
      </c>
      <c r="J250" s="1090">
        <v>44874</v>
      </c>
      <c r="K250" s="1091" t="s">
        <v>5455</v>
      </c>
      <c r="L250" s="1092">
        <v>50</v>
      </c>
      <c r="M250" s="1093">
        <f>AVERAGE(CPVTFC3SG0050!M19:N19)</f>
        <v>0.28949999999999998</v>
      </c>
      <c r="N250" s="1094">
        <f t="shared" si="16"/>
        <v>3547.8260869565211</v>
      </c>
      <c r="O250" s="1340" t="s">
        <v>315</v>
      </c>
      <c r="P250" s="1250"/>
      <c r="Q250" s="900"/>
      <c r="R250" s="645"/>
      <c r="S250" s="645"/>
      <c r="T250" s="646"/>
      <c r="U250" s="900"/>
      <c r="W250" s="5">
        <v>1</v>
      </c>
    </row>
    <row r="251" spans="1:23" x14ac:dyDescent="0.25">
      <c r="A251" s="68">
        <v>242</v>
      </c>
      <c r="B251" s="4820"/>
      <c r="C251" s="296" t="s">
        <v>220</v>
      </c>
      <c r="D251" s="65">
        <v>44833</v>
      </c>
      <c r="E251" s="387" t="s">
        <v>4934</v>
      </c>
      <c r="F251" s="164">
        <v>158</v>
      </c>
      <c r="G251" s="145">
        <f>AVERAGE(CPVTFC3SG0026!T22:U22)</f>
        <v>2.8750999999999998</v>
      </c>
      <c r="H251" s="100">
        <f t="shared" si="15"/>
        <v>10160.902255639099</v>
      </c>
      <c r="I251" s="358" t="s">
        <v>315</v>
      </c>
      <c r="J251" s="1095">
        <v>44874</v>
      </c>
      <c r="K251" s="1096" t="s">
        <v>5455</v>
      </c>
      <c r="L251" s="1097">
        <v>51</v>
      </c>
      <c r="M251" s="1098">
        <f>AVERAGE(CPVTFC3SG0050!O19:P19)</f>
        <v>1.0124</v>
      </c>
      <c r="N251" s="1099">
        <f t="shared" si="16"/>
        <v>24501.44927536232</v>
      </c>
      <c r="O251" s="1339" t="s">
        <v>315</v>
      </c>
      <c r="P251" s="694"/>
      <c r="Q251" s="694"/>
      <c r="R251" s="645"/>
      <c r="S251" s="694"/>
      <c r="T251" s="694"/>
      <c r="U251" s="694"/>
    </row>
    <row r="252" spans="1:23" x14ac:dyDescent="0.25">
      <c r="A252" s="64">
        <v>243</v>
      </c>
      <c r="B252" s="437" t="s">
        <v>3390</v>
      </c>
      <c r="C252" s="296" t="s">
        <v>868</v>
      </c>
      <c r="D252" s="65">
        <v>44833</v>
      </c>
      <c r="E252" s="387" t="s">
        <v>4934</v>
      </c>
      <c r="F252" s="164">
        <v>159</v>
      </c>
      <c r="G252" s="145">
        <f>AVERAGE(CPVTFC3SG0026!V22:W22)</f>
        <v>0.83160000000000001</v>
      </c>
      <c r="H252" s="100">
        <f t="shared" si="15"/>
        <v>2478.5714285714289</v>
      </c>
      <c r="I252" s="358" t="s">
        <v>315</v>
      </c>
      <c r="J252" s="891"/>
      <c r="K252" s="642"/>
      <c r="L252" s="892"/>
      <c r="M252" s="893"/>
      <c r="N252" s="894"/>
      <c r="O252" s="648"/>
      <c r="P252" s="694"/>
      <c r="Q252" s="694"/>
      <c r="R252" s="645"/>
      <c r="S252" s="694"/>
      <c r="T252" s="694"/>
      <c r="U252" s="694"/>
      <c r="V252" s="286"/>
      <c r="W252" s="5">
        <v>1</v>
      </c>
    </row>
    <row r="253" spans="1:23" x14ac:dyDescent="0.25">
      <c r="A253" s="68">
        <v>244</v>
      </c>
      <c r="B253" s="437" t="s">
        <v>3390</v>
      </c>
      <c r="C253" s="296" t="s">
        <v>220</v>
      </c>
      <c r="D253" s="65">
        <v>44833</v>
      </c>
      <c r="E253" s="387" t="s">
        <v>4934</v>
      </c>
      <c r="F253" s="164">
        <v>160</v>
      </c>
      <c r="G253" s="145">
        <f>AVERAGE(CPVTFC3SG0026!X22:Y22)</f>
        <v>2.7785000000000002</v>
      </c>
      <c r="H253" s="100">
        <f t="shared" si="15"/>
        <v>9797.7443609022575</v>
      </c>
      <c r="I253" s="358" t="s">
        <v>315</v>
      </c>
      <c r="J253" s="1095">
        <v>44874</v>
      </c>
      <c r="K253" s="1096" t="s">
        <v>5455</v>
      </c>
      <c r="L253" s="1097">
        <v>52</v>
      </c>
      <c r="M253" s="1098">
        <f>AVERAGE(CPVTFC3SG0050!Q19:R19)</f>
        <v>0.46140000000000003</v>
      </c>
      <c r="N253" s="1099">
        <f t="shared" si="16"/>
        <v>8530.434782608696</v>
      </c>
      <c r="O253" s="1339" t="s">
        <v>315</v>
      </c>
      <c r="P253" s="1250"/>
      <c r="Q253" s="900"/>
      <c r="R253" s="645"/>
      <c r="S253" s="645"/>
      <c r="T253" s="646"/>
      <c r="U253" s="900"/>
      <c r="V253" s="287"/>
    </row>
    <row r="254" spans="1:23" x14ac:dyDescent="0.25">
      <c r="A254" s="64">
        <v>245</v>
      </c>
      <c r="B254" s="437" t="s">
        <v>3391</v>
      </c>
      <c r="C254" s="296" t="s">
        <v>868</v>
      </c>
      <c r="D254" s="65">
        <v>44833</v>
      </c>
      <c r="E254" s="387" t="s">
        <v>4934</v>
      </c>
      <c r="F254" s="164">
        <v>161</v>
      </c>
      <c r="G254" s="145">
        <f>AVERAGE(CPVTFC3SG0026!B24:C24)</f>
        <v>1.6831499999999999</v>
      </c>
      <c r="H254" s="100">
        <f t="shared" si="15"/>
        <v>5679.8872180451135</v>
      </c>
      <c r="I254" s="358" t="s">
        <v>315</v>
      </c>
      <c r="J254" s="875"/>
      <c r="K254" s="900"/>
      <c r="L254" s="877"/>
      <c r="M254" s="645"/>
      <c r="N254" s="646"/>
      <c r="O254" s="648"/>
      <c r="P254" s="1250"/>
      <c r="Q254" s="900"/>
      <c r="R254" s="645"/>
      <c r="S254" s="645"/>
      <c r="T254" s="646"/>
      <c r="U254" s="900"/>
      <c r="W254" s="5">
        <v>1</v>
      </c>
    </row>
    <row r="255" spans="1:23" x14ac:dyDescent="0.25">
      <c r="A255" s="101">
        <v>246</v>
      </c>
      <c r="B255" s="437" t="s">
        <v>3391</v>
      </c>
      <c r="C255" s="296" t="s">
        <v>220</v>
      </c>
      <c r="D255" s="65">
        <v>44833</v>
      </c>
      <c r="E255" s="387" t="s">
        <v>4934</v>
      </c>
      <c r="F255" s="164">
        <v>162</v>
      </c>
      <c r="G255" s="145">
        <f>AVERAGE(CPVTFC3SG0026!D24:E24)</f>
        <v>2.9262000000000001</v>
      </c>
      <c r="H255" s="100">
        <f t="shared" si="15"/>
        <v>10353.007518796994</v>
      </c>
      <c r="I255" s="358" t="s">
        <v>315</v>
      </c>
      <c r="J255" s="1095">
        <v>44874</v>
      </c>
      <c r="K255" s="1096" t="s">
        <v>5455</v>
      </c>
      <c r="L255" s="1097">
        <v>53</v>
      </c>
      <c r="M255" s="1098">
        <f>AVERAGE(CPVTFC3SG0050!S19:T19)</f>
        <v>0.77034999999999998</v>
      </c>
      <c r="N255" s="1099">
        <f t="shared" si="16"/>
        <v>17485.507246376808</v>
      </c>
      <c r="O255" s="1339" t="s">
        <v>315</v>
      </c>
      <c r="P255" s="1250"/>
      <c r="Q255" s="900"/>
      <c r="R255" s="645"/>
      <c r="S255" s="645"/>
      <c r="T255" s="646"/>
      <c r="U255" s="900"/>
    </row>
    <row r="256" spans="1:23" x14ac:dyDescent="0.25">
      <c r="A256" s="135">
        <v>247</v>
      </c>
      <c r="B256" s="4812" t="s">
        <v>3392</v>
      </c>
      <c r="C256" s="271" t="s">
        <v>868</v>
      </c>
      <c r="D256" s="18">
        <v>44833</v>
      </c>
      <c r="E256" s="380" t="s">
        <v>4934</v>
      </c>
      <c r="F256" s="102">
        <v>163</v>
      </c>
      <c r="G256" s="275">
        <f>AVERAGE(CPVTFC3SG0026!F24:G24)</f>
        <v>0.19980000000000001</v>
      </c>
      <c r="H256" s="343">
        <f t="shared" si="15"/>
        <v>103.38345864661653</v>
      </c>
      <c r="I256" s="350" t="s">
        <v>314</v>
      </c>
      <c r="J256" s="891"/>
      <c r="K256" s="642"/>
      <c r="L256" s="892"/>
      <c r="M256" s="893"/>
      <c r="N256" s="894"/>
      <c r="O256" s="648"/>
      <c r="P256" s="1250"/>
      <c r="Q256" s="900"/>
      <c r="R256" s="645"/>
      <c r="S256" s="645"/>
      <c r="T256" s="646"/>
      <c r="U256" s="1259"/>
    </row>
    <row r="257" spans="1:24" x14ac:dyDescent="0.25">
      <c r="A257" s="8">
        <v>248</v>
      </c>
      <c r="B257" s="4817"/>
      <c r="C257" s="271" t="s">
        <v>220</v>
      </c>
      <c r="D257" s="18">
        <v>44833</v>
      </c>
      <c r="E257" s="380" t="s">
        <v>4934</v>
      </c>
      <c r="F257" s="102">
        <v>164</v>
      </c>
      <c r="G257" s="275">
        <f>AVERAGE(CPVTFC3SG0026!H24:I24)</f>
        <v>0.20450000000000002</v>
      </c>
      <c r="H257" s="343">
        <f t="shared" si="15"/>
        <v>121.05263157894738</v>
      </c>
      <c r="I257" s="350" t="s">
        <v>314</v>
      </c>
      <c r="J257" s="891"/>
      <c r="K257" s="642"/>
      <c r="L257" s="892"/>
      <c r="M257" s="893"/>
      <c r="N257" s="894"/>
      <c r="O257" s="648"/>
      <c r="P257" s="694"/>
      <c r="Q257" s="694"/>
      <c r="R257" s="645"/>
      <c r="S257" s="694"/>
      <c r="T257" s="694"/>
      <c r="U257" s="694"/>
    </row>
    <row r="258" spans="1:24" x14ac:dyDescent="0.25">
      <c r="A258" s="64">
        <v>249</v>
      </c>
      <c r="B258" s="437" t="s">
        <v>3393</v>
      </c>
      <c r="C258" s="296" t="s">
        <v>868</v>
      </c>
      <c r="D258" s="65">
        <v>44833</v>
      </c>
      <c r="E258" s="387" t="s">
        <v>4934</v>
      </c>
      <c r="F258" s="164">
        <v>165</v>
      </c>
      <c r="G258" s="145">
        <f>AVERAGE(CPVTFC3SG0026!J24:K24)</f>
        <v>2.5278999999999998</v>
      </c>
      <c r="H258" s="100">
        <f t="shared" si="15"/>
        <v>8855.6390977443607</v>
      </c>
      <c r="I258" s="358" t="s">
        <v>315</v>
      </c>
      <c r="J258" s="1090">
        <v>44874</v>
      </c>
      <c r="K258" s="1091" t="s">
        <v>5455</v>
      </c>
      <c r="L258" s="1092">
        <v>54</v>
      </c>
      <c r="M258" s="1093">
        <f>AVERAGE(CPVTFC3SG0050!U19:V19)</f>
        <v>0.23344999999999999</v>
      </c>
      <c r="N258" s="1094">
        <f>(M258-0.1671)/0.0138*400</f>
        <v>1923.1884057971013</v>
      </c>
      <c r="O258" s="1340" t="s">
        <v>315</v>
      </c>
      <c r="P258" s="1261"/>
      <c r="Q258" s="694"/>
      <c r="R258" s="645"/>
      <c r="S258" s="694"/>
      <c r="T258" s="694"/>
      <c r="U258" s="694"/>
      <c r="V258" s="286"/>
      <c r="W258" s="5">
        <v>1</v>
      </c>
    </row>
    <row r="259" spans="1:24" x14ac:dyDescent="0.25">
      <c r="A259" s="101">
        <v>250</v>
      </c>
      <c r="B259" s="437" t="s">
        <v>3393</v>
      </c>
      <c r="C259" s="296" t="s">
        <v>220</v>
      </c>
      <c r="D259" s="65">
        <v>44833</v>
      </c>
      <c r="E259" s="387" t="s">
        <v>4934</v>
      </c>
      <c r="F259" s="164">
        <v>166</v>
      </c>
      <c r="G259" s="145">
        <f>AVERAGE(CPVTFC3SG0026!L24:M24)</f>
        <v>2.0948500000000001</v>
      </c>
      <c r="H259" s="100">
        <f t="shared" si="15"/>
        <v>7227.6315789473701</v>
      </c>
      <c r="I259" s="358" t="s">
        <v>315</v>
      </c>
      <c r="J259" s="875"/>
      <c r="K259" s="900"/>
      <c r="L259" s="877"/>
      <c r="M259" s="645"/>
      <c r="N259" s="646"/>
      <c r="O259" s="648"/>
      <c r="P259" s="694"/>
      <c r="Q259" s="694"/>
      <c r="R259" s="645"/>
      <c r="S259" s="694"/>
      <c r="T259" s="694"/>
      <c r="U259" s="694"/>
      <c r="V259" s="287"/>
    </row>
    <row r="260" spans="1:24" x14ac:dyDescent="0.25">
      <c r="A260" s="64">
        <v>251</v>
      </c>
      <c r="B260" s="437" t="s">
        <v>3394</v>
      </c>
      <c r="C260" s="296" t="s">
        <v>868</v>
      </c>
      <c r="D260" s="65">
        <v>44833</v>
      </c>
      <c r="E260" s="387" t="s">
        <v>4934</v>
      </c>
      <c r="F260" s="164">
        <v>167</v>
      </c>
      <c r="G260" s="145">
        <f>AVERAGE(CPVTFC3SG0026!N24:O24)</f>
        <v>1.19055</v>
      </c>
      <c r="H260" s="100">
        <f t="shared" si="15"/>
        <v>3828.0075187969928</v>
      </c>
      <c r="I260" s="358" t="s">
        <v>315</v>
      </c>
      <c r="J260" s="891"/>
      <c r="K260" s="642"/>
      <c r="L260" s="892"/>
      <c r="M260" s="893"/>
      <c r="N260" s="894"/>
      <c r="O260" s="648"/>
      <c r="P260" s="1261"/>
      <c r="Q260" s="694"/>
      <c r="R260" s="645"/>
      <c r="S260" s="694"/>
      <c r="T260" s="694"/>
      <c r="U260" s="694"/>
      <c r="V260" s="286"/>
      <c r="W260" s="5">
        <v>1</v>
      </c>
    </row>
    <row r="261" spans="1:24" x14ac:dyDescent="0.25">
      <c r="A261" s="68">
        <v>252</v>
      </c>
      <c r="B261" s="437" t="s">
        <v>3394</v>
      </c>
      <c r="C261" s="296" t="s">
        <v>220</v>
      </c>
      <c r="D261" s="65">
        <v>44833</v>
      </c>
      <c r="E261" s="387" t="s">
        <v>4934</v>
      </c>
      <c r="F261" s="164">
        <v>168</v>
      </c>
      <c r="G261" s="145">
        <f>AVERAGE(CPVTFC3SG0026!P24:Q24)</f>
        <v>2.8879999999999999</v>
      </c>
      <c r="H261" s="100">
        <f t="shared" si="15"/>
        <v>10209.398496240603</v>
      </c>
      <c r="I261" s="358" t="s">
        <v>315</v>
      </c>
      <c r="J261" s="1095">
        <v>44874</v>
      </c>
      <c r="K261" s="1096" t="s">
        <v>5455</v>
      </c>
      <c r="L261" s="1097">
        <v>55</v>
      </c>
      <c r="M261" s="1098">
        <f>AVERAGE(CPVTFC3SG0050!W19:X19)</f>
        <v>0.64180000000000004</v>
      </c>
      <c r="N261" s="1099">
        <f t="shared" ref="N261:N287" si="17">(M261-0.1671)/0.0138*400</f>
        <v>13759.420289855072</v>
      </c>
      <c r="O261" s="1339" t="s">
        <v>315</v>
      </c>
      <c r="P261" s="694"/>
      <c r="Q261" s="694"/>
      <c r="R261" s="645"/>
      <c r="S261" s="694"/>
      <c r="T261" s="694"/>
      <c r="U261" s="694"/>
      <c r="V261" s="287"/>
    </row>
    <row r="262" spans="1:24" x14ac:dyDescent="0.25">
      <c r="A262" s="64">
        <v>253</v>
      </c>
      <c r="B262" s="437" t="s">
        <v>3395</v>
      </c>
      <c r="C262" s="296" t="s">
        <v>868</v>
      </c>
      <c r="D262" s="65">
        <v>44833</v>
      </c>
      <c r="E262" s="387" t="s">
        <v>4934</v>
      </c>
      <c r="F262" s="164">
        <v>169</v>
      </c>
      <c r="G262" s="145">
        <f>AVERAGE(CPVTFC3SG0026!R24:S24)</f>
        <v>1.4292</v>
      </c>
      <c r="H262" s="100">
        <f t="shared" si="15"/>
        <v>4725.187969924812</v>
      </c>
      <c r="I262" s="358" t="s">
        <v>315</v>
      </c>
      <c r="J262" s="1100"/>
      <c r="K262" s="1101"/>
      <c r="L262" s="1102"/>
      <c r="M262" s="1103"/>
      <c r="N262" s="1104"/>
      <c r="O262" s="1363"/>
      <c r="P262" s="694"/>
      <c r="Q262" s="694"/>
      <c r="R262" s="645"/>
      <c r="S262" s="694"/>
      <c r="T262" s="694"/>
      <c r="U262" s="694"/>
      <c r="V262" s="4868" t="s">
        <v>1416</v>
      </c>
      <c r="W262" s="370">
        <v>1</v>
      </c>
      <c r="X262" s="4711"/>
    </row>
    <row r="263" spans="1:24" x14ac:dyDescent="0.25">
      <c r="A263" s="101">
        <v>254</v>
      </c>
      <c r="B263" s="437" t="s">
        <v>3395</v>
      </c>
      <c r="C263" s="296" t="s">
        <v>220</v>
      </c>
      <c r="D263" s="65">
        <v>44833</v>
      </c>
      <c r="E263" s="387" t="s">
        <v>4934</v>
      </c>
      <c r="F263" s="164">
        <v>170</v>
      </c>
      <c r="G263" s="145">
        <f>AVERAGE(CPVTFC3SG0026!T24:U24)</f>
        <v>2.8817500000000003</v>
      </c>
      <c r="H263" s="100">
        <f t="shared" si="15"/>
        <v>10185.902255639099</v>
      </c>
      <c r="I263" s="358" t="s">
        <v>315</v>
      </c>
      <c r="J263" s="1095">
        <v>44874</v>
      </c>
      <c r="K263" s="1096" t="s">
        <v>5455</v>
      </c>
      <c r="L263" s="1097">
        <v>56</v>
      </c>
      <c r="M263" s="1098">
        <f>AVERAGE(CPVTFC3SG0050!C21:D21)</f>
        <v>0.97025000000000006</v>
      </c>
      <c r="N263" s="1099">
        <f t="shared" si="17"/>
        <v>23279.710144927536</v>
      </c>
      <c r="O263" s="1339" t="s">
        <v>315</v>
      </c>
      <c r="P263" s="694"/>
      <c r="Q263" s="694"/>
      <c r="R263" s="645"/>
      <c r="S263" s="694"/>
      <c r="T263" s="694"/>
      <c r="U263" s="694"/>
      <c r="V263" s="4869"/>
      <c r="W263" s="287"/>
      <c r="X263" s="4711"/>
    </row>
    <row r="264" spans="1:24" x14ac:dyDescent="0.25">
      <c r="A264" s="64">
        <v>255</v>
      </c>
      <c r="B264" s="4818" t="s">
        <v>3396</v>
      </c>
      <c r="C264" s="296" t="s">
        <v>868</v>
      </c>
      <c r="D264" s="65">
        <v>44833</v>
      </c>
      <c r="E264" s="387" t="s">
        <v>4934</v>
      </c>
      <c r="F264" s="164">
        <v>171</v>
      </c>
      <c r="G264" s="145">
        <f>AVERAGE(CPVTFC3SG0026!V24:W24)</f>
        <v>2.82185</v>
      </c>
      <c r="H264" s="100">
        <f t="shared" si="15"/>
        <v>9960.7142857142862</v>
      </c>
      <c r="I264" s="358" t="s">
        <v>315</v>
      </c>
      <c r="J264" s="1095">
        <v>44874</v>
      </c>
      <c r="K264" s="1096" t="s">
        <v>5455</v>
      </c>
      <c r="L264" s="1097">
        <v>57</v>
      </c>
      <c r="M264" s="1098">
        <f>AVERAGE(CPVTFC3SG0050!E21:F21)</f>
        <v>0.65049999999999997</v>
      </c>
      <c r="N264" s="1099">
        <f t="shared" si="17"/>
        <v>14011.59420289855</v>
      </c>
      <c r="O264" s="1339" t="s">
        <v>315</v>
      </c>
      <c r="P264" s="694"/>
      <c r="Q264" s="694"/>
      <c r="R264" s="645"/>
      <c r="S264" s="694"/>
      <c r="T264" s="694"/>
      <c r="U264" s="694"/>
      <c r="V264" s="286"/>
      <c r="W264" s="5">
        <v>1</v>
      </c>
    </row>
    <row r="265" spans="1:24" x14ac:dyDescent="0.25">
      <c r="A265" s="68">
        <v>256</v>
      </c>
      <c r="B265" s="4820"/>
      <c r="C265" s="296" t="s">
        <v>220</v>
      </c>
      <c r="D265" s="65">
        <v>44833</v>
      </c>
      <c r="E265" s="387" t="s">
        <v>4934</v>
      </c>
      <c r="F265" s="164">
        <v>172</v>
      </c>
      <c r="G265" s="145">
        <f>AVERAGE(CPVTFC3SG0026!X24:Y24)</f>
        <v>2.5287499999999996</v>
      </c>
      <c r="H265" s="100">
        <f t="shared" si="15"/>
        <v>8858.8345864661642</v>
      </c>
      <c r="I265" s="358" t="s">
        <v>315</v>
      </c>
      <c r="J265" s="1095">
        <v>44874</v>
      </c>
      <c r="K265" s="1096" t="s">
        <v>5455</v>
      </c>
      <c r="L265" s="1097">
        <v>58</v>
      </c>
      <c r="M265" s="1098">
        <f>AVERAGE(CPVTFC3SG0050!G21:H21)</f>
        <v>0.37739999999999996</v>
      </c>
      <c r="N265" s="1099">
        <f t="shared" si="17"/>
        <v>6095.6521739130421</v>
      </c>
      <c r="O265" s="1339" t="s">
        <v>315</v>
      </c>
      <c r="P265" s="1250"/>
      <c r="Q265" s="900"/>
      <c r="R265" s="645"/>
      <c r="S265" s="645"/>
      <c r="T265" s="646"/>
      <c r="U265" s="900"/>
      <c r="V265" s="287"/>
    </row>
    <row r="266" spans="1:24" x14ac:dyDescent="0.25">
      <c r="A266" s="64">
        <v>257</v>
      </c>
      <c r="B266" s="437" t="s">
        <v>3397</v>
      </c>
      <c r="C266" s="296" t="s">
        <v>868</v>
      </c>
      <c r="D266" s="65">
        <v>44833</v>
      </c>
      <c r="E266" s="387" t="s">
        <v>4934</v>
      </c>
      <c r="F266" s="164">
        <v>173</v>
      </c>
      <c r="G266" s="145">
        <f>AVERAGE(CPVTFC3SG0026!B26:C26)</f>
        <v>0.99824999999999997</v>
      </c>
      <c r="H266" s="100">
        <f t="shared" si="15"/>
        <v>3105.0751879699246</v>
      </c>
      <c r="I266" s="358" t="s">
        <v>315</v>
      </c>
      <c r="J266" s="1100"/>
      <c r="K266" s="1101"/>
      <c r="L266" s="1102"/>
      <c r="M266" s="1103"/>
      <c r="N266" s="1104"/>
      <c r="O266" s="1363"/>
      <c r="P266" s="1250"/>
      <c r="Q266" s="900"/>
      <c r="R266" s="645"/>
      <c r="S266" s="645"/>
      <c r="T266" s="646"/>
      <c r="U266" s="900"/>
      <c r="W266" s="5">
        <v>1</v>
      </c>
    </row>
    <row r="267" spans="1:24" ht="15.75" thickBot="1" x14ac:dyDescent="0.3">
      <c r="A267" s="120">
        <v>258</v>
      </c>
      <c r="B267" s="437" t="s">
        <v>3397</v>
      </c>
      <c r="C267" s="497" t="s">
        <v>220</v>
      </c>
      <c r="D267" s="121">
        <v>44833</v>
      </c>
      <c r="E267" s="452" t="s">
        <v>4934</v>
      </c>
      <c r="F267" s="445">
        <v>174</v>
      </c>
      <c r="G267" s="453">
        <f>AVERAGE(CPVTFC3SG0026!D26:E26)</f>
        <v>3.0143500000000003</v>
      </c>
      <c r="H267" s="454">
        <f t="shared" si="15"/>
        <v>10684.398496240605</v>
      </c>
      <c r="I267" s="1552" t="s">
        <v>315</v>
      </c>
      <c r="J267" s="1475">
        <v>44874</v>
      </c>
      <c r="K267" s="1476" t="s">
        <v>5455</v>
      </c>
      <c r="L267" s="1477">
        <v>59</v>
      </c>
      <c r="M267" s="1478">
        <f>AVERAGE(CPVTFC3SG0050!I21:J21)</f>
        <v>0.43884999999999996</v>
      </c>
      <c r="N267" s="1479">
        <f t="shared" si="17"/>
        <v>7876.8115942028971</v>
      </c>
      <c r="O267" s="1480" t="s">
        <v>315</v>
      </c>
      <c r="P267" s="1303"/>
      <c r="Q267" s="1267"/>
      <c r="R267" s="969"/>
      <c r="S267" s="969"/>
      <c r="T267" s="970"/>
      <c r="U267" s="1333"/>
    </row>
    <row r="268" spans="1:24" x14ac:dyDescent="0.25">
      <c r="A268" s="406">
        <v>259</v>
      </c>
      <c r="B268" s="4814" t="s">
        <v>3398</v>
      </c>
      <c r="C268" s="684" t="s">
        <v>868</v>
      </c>
      <c r="D268" s="407">
        <v>44833</v>
      </c>
      <c r="E268" s="477" t="s">
        <v>4934</v>
      </c>
      <c r="F268" s="478">
        <v>175</v>
      </c>
      <c r="G268" s="479">
        <f>AVERAGE(CPVTFC3SG0026!F26:G26)</f>
        <v>2.3994499999999999</v>
      </c>
      <c r="H268" s="480">
        <f t="shared" si="15"/>
        <v>8372.7443609022557</v>
      </c>
      <c r="I268" s="1554" t="s">
        <v>315</v>
      </c>
      <c r="J268" s="1400">
        <v>44874</v>
      </c>
      <c r="K268" s="1401" t="s">
        <v>5455</v>
      </c>
      <c r="L268" s="1402">
        <v>60</v>
      </c>
      <c r="M268" s="1403">
        <f>AVERAGE(CPVTFC3SG0050!K21:L21)</f>
        <v>0.20115</v>
      </c>
      <c r="N268" s="1404">
        <f t="shared" si="17"/>
        <v>986.95652173913027</v>
      </c>
      <c r="O268" s="1405" t="s">
        <v>315</v>
      </c>
      <c r="P268" s="931">
        <v>44881</v>
      </c>
      <c r="Q268" s="1178" t="s">
        <v>5476</v>
      </c>
      <c r="R268" s="589">
        <v>154</v>
      </c>
      <c r="S268" s="589">
        <f>AVERAGE(CPVTFC3SG0057!L22:M22)</f>
        <v>0.23580000000000001</v>
      </c>
      <c r="T268" s="622">
        <f t="shared" ref="T268" si="18">(S268-0.128)/0.0135*66</f>
        <v>527.02222222222224</v>
      </c>
      <c r="U268" s="1557" t="s">
        <v>314</v>
      </c>
      <c r="V268" s="4868" t="s">
        <v>1416</v>
      </c>
      <c r="W268" s="5">
        <v>1</v>
      </c>
    </row>
    <row r="269" spans="1:24" x14ac:dyDescent="0.25">
      <c r="A269" s="590"/>
      <c r="B269" s="4815"/>
      <c r="C269" s="296" t="s">
        <v>5448</v>
      </c>
      <c r="D269" s="1149"/>
      <c r="E269" s="1264"/>
      <c r="F269" s="695"/>
      <c r="G269" s="892"/>
      <c r="H269" s="894"/>
      <c r="I269" s="1559"/>
      <c r="J269" s="1100"/>
      <c r="K269" s="1101"/>
      <c r="L269" s="1102"/>
      <c r="M269" s="1103"/>
      <c r="N269" s="1104"/>
      <c r="O269" s="1363"/>
      <c r="P269" s="910">
        <v>44881</v>
      </c>
      <c r="Q269" s="1177" t="s">
        <v>5476</v>
      </c>
      <c r="R269" s="7">
        <v>155</v>
      </c>
      <c r="S269" s="7">
        <f>AVERAGE(CPVTFC3SG0057!N22:O22)</f>
        <v>0.26280000000000003</v>
      </c>
      <c r="T269" s="13">
        <f t="shared" ref="T269:T271" si="19">(S269-0.128)/0.0135*66</f>
        <v>659.02222222222235</v>
      </c>
      <c r="U269" s="1558" t="s">
        <v>314</v>
      </c>
      <c r="V269" s="4870"/>
    </row>
    <row r="270" spans="1:24" x14ac:dyDescent="0.25">
      <c r="A270" s="590"/>
      <c r="B270" s="4815"/>
      <c r="C270" s="296" t="s">
        <v>863</v>
      </c>
      <c r="D270" s="1149"/>
      <c r="E270" s="1264"/>
      <c r="F270" s="695"/>
      <c r="G270" s="892"/>
      <c r="H270" s="894"/>
      <c r="I270" s="1559"/>
      <c r="J270" s="1100"/>
      <c r="K270" s="1101"/>
      <c r="L270" s="1102"/>
      <c r="M270" s="1103"/>
      <c r="N270" s="1104"/>
      <c r="O270" s="1363"/>
      <c r="P270" s="928">
        <v>44881</v>
      </c>
      <c r="Q270" s="1185" t="s">
        <v>5476</v>
      </c>
      <c r="R270" s="66">
        <v>156</v>
      </c>
      <c r="S270" s="66">
        <f>AVERAGE(CPVTFC3SG0057!P22:Q22)</f>
        <v>2.82585</v>
      </c>
      <c r="T270" s="67">
        <f t="shared" si="19"/>
        <v>13189.488888888887</v>
      </c>
      <c r="U270" s="1548" t="s">
        <v>315</v>
      </c>
      <c r="V270" s="4870"/>
    </row>
    <row r="271" spans="1:24" ht="15.75" thickBot="1" x14ac:dyDescent="0.3">
      <c r="A271" s="411">
        <v>260</v>
      </c>
      <c r="B271" s="4821"/>
      <c r="C271" s="520" t="s">
        <v>220</v>
      </c>
      <c r="D271" s="412">
        <v>44833</v>
      </c>
      <c r="E271" s="484" t="s">
        <v>4934</v>
      </c>
      <c r="F271" s="485">
        <v>176</v>
      </c>
      <c r="G271" s="486">
        <f>AVERAGE(CPVTFC3SG0026!H26:I26)</f>
        <v>3.081</v>
      </c>
      <c r="H271" s="487">
        <f t="shared" si="15"/>
        <v>10934.962406015038</v>
      </c>
      <c r="I271" s="1556" t="s">
        <v>315</v>
      </c>
      <c r="J271" s="1454">
        <v>44874</v>
      </c>
      <c r="K271" s="1455" t="s">
        <v>5455</v>
      </c>
      <c r="L271" s="1456">
        <v>61</v>
      </c>
      <c r="M271" s="1457">
        <f>AVERAGE(CPVTFC3SG0050!M21:N21)</f>
        <v>2.59185</v>
      </c>
      <c r="N271" s="1458">
        <f t="shared" si="17"/>
        <v>70282.608695652176</v>
      </c>
      <c r="O271" s="1550" t="s">
        <v>315</v>
      </c>
      <c r="P271" s="964">
        <v>44881</v>
      </c>
      <c r="Q271" s="1184" t="s">
        <v>5476</v>
      </c>
      <c r="R271" s="414">
        <v>157</v>
      </c>
      <c r="S271" s="414">
        <f>AVERAGE(CPVTFC3SG0057!R22:S22)</f>
        <v>2.7051500000000002</v>
      </c>
      <c r="T271" s="415">
        <f t="shared" si="19"/>
        <v>12599.4</v>
      </c>
      <c r="U271" s="1551" t="s">
        <v>315</v>
      </c>
      <c r="V271" s="4869"/>
    </row>
    <row r="272" spans="1:24" x14ac:dyDescent="0.25">
      <c r="A272" s="114">
        <v>261</v>
      </c>
      <c r="B272" s="2200" t="s">
        <v>3399</v>
      </c>
      <c r="C272" s="680" t="s">
        <v>868</v>
      </c>
      <c r="D272" s="115">
        <v>44833</v>
      </c>
      <c r="E272" s="388" t="s">
        <v>4934</v>
      </c>
      <c r="F272" s="444">
        <v>177</v>
      </c>
      <c r="G272" s="499">
        <f>AVERAGE(CPVTFC3SG0026!J26:K26)</f>
        <v>1.1261999999999999</v>
      </c>
      <c r="H272" s="505">
        <f t="shared" si="15"/>
        <v>3586.0902255639098</v>
      </c>
      <c r="I272" s="1553" t="s">
        <v>315</v>
      </c>
      <c r="J272" s="1005"/>
      <c r="K272" s="1006"/>
      <c r="L272" s="959"/>
      <c r="M272" s="830"/>
      <c r="N272" s="831"/>
      <c r="O272" s="672"/>
      <c r="P272" s="1271"/>
      <c r="Q272" s="1271"/>
      <c r="R272" s="830"/>
      <c r="S272" s="1271"/>
      <c r="T272" s="1271"/>
      <c r="U272" s="1271"/>
      <c r="W272" s="5">
        <v>1</v>
      </c>
    </row>
    <row r="273" spans="1:23" x14ac:dyDescent="0.25">
      <c r="A273" s="68">
        <v>262</v>
      </c>
      <c r="B273" s="437" t="s">
        <v>3399</v>
      </c>
      <c r="C273" s="296" t="s">
        <v>220</v>
      </c>
      <c r="D273" s="65">
        <v>44833</v>
      </c>
      <c r="E273" s="387" t="s">
        <v>4934</v>
      </c>
      <c r="F273" s="164">
        <v>178</v>
      </c>
      <c r="G273" s="145">
        <f>AVERAGE(CPVTFC3SG0026!L26:M26)</f>
        <v>2.91675</v>
      </c>
      <c r="H273" s="100">
        <f t="shared" si="15"/>
        <v>10317.481203007521</v>
      </c>
      <c r="I273" s="358" t="s">
        <v>315</v>
      </c>
      <c r="J273" s="1090">
        <v>44874</v>
      </c>
      <c r="K273" s="1091" t="s">
        <v>5455</v>
      </c>
      <c r="L273" s="1092">
        <v>62</v>
      </c>
      <c r="M273" s="1093">
        <f>AVERAGE(CPVTFC3SG0050!O21:P21)</f>
        <v>0.38670000000000004</v>
      </c>
      <c r="N273" s="1094">
        <f t="shared" si="17"/>
        <v>6365.2173913043489</v>
      </c>
      <c r="O273" s="1340" t="s">
        <v>315</v>
      </c>
      <c r="P273" s="694"/>
      <c r="Q273" s="694"/>
      <c r="R273" s="645"/>
      <c r="S273" s="694"/>
      <c r="T273" s="694"/>
      <c r="U273" s="694"/>
    </row>
    <row r="274" spans="1:23" x14ac:dyDescent="0.25">
      <c r="A274" s="64">
        <v>263</v>
      </c>
      <c r="B274" s="4818" t="s">
        <v>3400</v>
      </c>
      <c r="C274" s="296" t="s">
        <v>868</v>
      </c>
      <c r="D274" s="65">
        <v>44833</v>
      </c>
      <c r="E274" s="387" t="s">
        <v>4934</v>
      </c>
      <c r="F274" s="164">
        <v>179</v>
      </c>
      <c r="G274" s="145">
        <f>AVERAGE(CPVTFC3SG0026!N26:O26)</f>
        <v>2.5705499999999999</v>
      </c>
      <c r="H274" s="100">
        <f t="shared" si="15"/>
        <v>9015.9774436090229</v>
      </c>
      <c r="I274" s="358" t="s">
        <v>315</v>
      </c>
      <c r="J274" s="1090">
        <v>44874</v>
      </c>
      <c r="K274" s="1091" t="s">
        <v>5455</v>
      </c>
      <c r="L274" s="1092">
        <v>63</v>
      </c>
      <c r="M274" s="1093">
        <f>AVERAGE(CPVTFC3SG0050!Q21:R21)</f>
        <v>0.27734999999999999</v>
      </c>
      <c r="N274" s="1094">
        <f t="shared" si="17"/>
        <v>3195.652173913043</v>
      </c>
      <c r="O274" s="1340" t="s">
        <v>315</v>
      </c>
      <c r="P274" s="694"/>
      <c r="Q274" s="694"/>
      <c r="R274" s="645"/>
      <c r="S274" s="694"/>
      <c r="T274" s="694"/>
      <c r="U274" s="694"/>
      <c r="V274" s="4868" t="s">
        <v>1416</v>
      </c>
      <c r="W274" s="5">
        <v>1</v>
      </c>
    </row>
    <row r="275" spans="1:23" x14ac:dyDescent="0.25">
      <c r="A275" s="68">
        <v>264</v>
      </c>
      <c r="B275" s="4820"/>
      <c r="C275" s="296" t="s">
        <v>220</v>
      </c>
      <c r="D275" s="65">
        <v>44833</v>
      </c>
      <c r="E275" s="387" t="s">
        <v>4934</v>
      </c>
      <c r="F275" s="164">
        <v>180</v>
      </c>
      <c r="G275" s="145">
        <f>AVERAGE(CPVTFC3SG0026!P26:Q26)</f>
        <v>3.0384000000000002</v>
      </c>
      <c r="H275" s="100">
        <f t="shared" si="15"/>
        <v>10774.812030075189</v>
      </c>
      <c r="I275" s="358" t="s">
        <v>315</v>
      </c>
      <c r="J275" s="1095">
        <v>44874</v>
      </c>
      <c r="K275" s="1096" t="s">
        <v>5455</v>
      </c>
      <c r="L275" s="1097">
        <v>64</v>
      </c>
      <c r="M275" s="1098">
        <f>AVERAGE(CPVTFC3SG0050!S21:T21)</f>
        <v>2.036</v>
      </c>
      <c r="N275" s="1099">
        <f t="shared" si="17"/>
        <v>54171.014492753624</v>
      </c>
      <c r="O275" s="1339" t="s">
        <v>315</v>
      </c>
      <c r="P275" s="694"/>
      <c r="Q275" s="694"/>
      <c r="R275" s="645"/>
      <c r="S275" s="694"/>
      <c r="T275" s="694"/>
      <c r="U275" s="694"/>
      <c r="V275" s="4869"/>
    </row>
    <row r="276" spans="1:23" x14ac:dyDescent="0.25">
      <c r="A276" s="64">
        <v>265</v>
      </c>
      <c r="B276" s="4818" t="s">
        <v>3401</v>
      </c>
      <c r="C276" s="296" t="s">
        <v>868</v>
      </c>
      <c r="D276" s="65">
        <v>44833</v>
      </c>
      <c r="E276" s="387" t="s">
        <v>4934</v>
      </c>
      <c r="F276" s="164">
        <v>181</v>
      </c>
      <c r="G276" s="145">
        <f>AVERAGE(CPVTFC3SG0026!R26:S26)</f>
        <v>3.0235000000000003</v>
      </c>
      <c r="H276" s="100">
        <f t="shared" si="15"/>
        <v>10718.796992481206</v>
      </c>
      <c r="I276" s="358" t="s">
        <v>315</v>
      </c>
      <c r="J276" s="1095">
        <v>44874</v>
      </c>
      <c r="K276" s="1096" t="s">
        <v>5455</v>
      </c>
      <c r="L276" s="1097">
        <v>65</v>
      </c>
      <c r="M276" s="1098">
        <f>AVERAGE(CPVTFC3SG0050!U21:V21)</f>
        <v>0.88224999999999998</v>
      </c>
      <c r="N276" s="1099">
        <f t="shared" si="17"/>
        <v>20728.985507246376</v>
      </c>
      <c r="O276" s="1339" t="s">
        <v>315</v>
      </c>
      <c r="P276" s="694"/>
      <c r="Q276" s="694"/>
      <c r="R276" s="645"/>
      <c r="S276" s="694"/>
      <c r="T276" s="694"/>
      <c r="U276" s="694"/>
      <c r="W276" s="5">
        <v>1</v>
      </c>
    </row>
    <row r="277" spans="1:23" x14ac:dyDescent="0.25">
      <c r="A277" s="68">
        <v>266</v>
      </c>
      <c r="B277" s="4820"/>
      <c r="C277" s="296" t="s">
        <v>220</v>
      </c>
      <c r="D277" s="65">
        <v>44833</v>
      </c>
      <c r="E277" s="387" t="s">
        <v>4934</v>
      </c>
      <c r="F277" s="164">
        <v>182</v>
      </c>
      <c r="G277" s="145">
        <f>AVERAGE(CPVTFC3SG0026!T26:U26)</f>
        <v>2.9081999999999999</v>
      </c>
      <c r="H277" s="100">
        <f t="shared" si="15"/>
        <v>10285.338345864662</v>
      </c>
      <c r="I277" s="358" t="s">
        <v>315</v>
      </c>
      <c r="J277" s="1095">
        <v>44874</v>
      </c>
      <c r="K277" s="1096" t="s">
        <v>5455</v>
      </c>
      <c r="L277" s="1097">
        <v>66</v>
      </c>
      <c r="M277" s="1098">
        <f>AVERAGE(CPVTFC3SG0050!W21:X21)</f>
        <v>0.46079999999999999</v>
      </c>
      <c r="N277" s="1099">
        <f t="shared" si="17"/>
        <v>8513.0434782608681</v>
      </c>
      <c r="O277" s="1339" t="s">
        <v>315</v>
      </c>
      <c r="P277" s="694"/>
      <c r="Q277" s="694"/>
      <c r="R277" s="645"/>
      <c r="S277" s="694"/>
      <c r="T277" s="694"/>
      <c r="U277" s="694"/>
    </row>
    <row r="278" spans="1:23" x14ac:dyDescent="0.25">
      <c r="A278" s="64">
        <v>267</v>
      </c>
      <c r="B278" s="437" t="s">
        <v>3402</v>
      </c>
      <c r="C278" s="296" t="s">
        <v>868</v>
      </c>
      <c r="D278" s="65">
        <v>44833</v>
      </c>
      <c r="E278" s="387" t="s">
        <v>4934</v>
      </c>
      <c r="F278" s="164">
        <v>183</v>
      </c>
      <c r="G278" s="145">
        <f>AVERAGE(CPVTFC3SG0026!V26:W26)</f>
        <v>1.13015</v>
      </c>
      <c r="H278" s="100">
        <f t="shared" si="15"/>
        <v>3600.9398496240601</v>
      </c>
      <c r="I278" s="358" t="s">
        <v>315</v>
      </c>
      <c r="J278" s="1100"/>
      <c r="K278" s="1101"/>
      <c r="L278" s="1102"/>
      <c r="M278" s="1103"/>
      <c r="N278" s="1104"/>
      <c r="O278" s="1363"/>
      <c r="P278" s="694"/>
      <c r="Q278" s="694"/>
      <c r="R278" s="645"/>
      <c r="S278" s="694"/>
      <c r="T278" s="694"/>
      <c r="U278" s="694"/>
      <c r="W278" s="5">
        <v>1</v>
      </c>
    </row>
    <row r="279" spans="1:23" x14ac:dyDescent="0.25">
      <c r="A279" s="68">
        <v>268</v>
      </c>
      <c r="B279" s="437" t="s">
        <v>3402</v>
      </c>
      <c r="C279" s="296" t="s">
        <v>220</v>
      </c>
      <c r="D279" s="65">
        <v>44833</v>
      </c>
      <c r="E279" s="387" t="s">
        <v>4934</v>
      </c>
      <c r="F279" s="164">
        <v>184</v>
      </c>
      <c r="G279" s="145">
        <f>AVERAGE(CPVTFC3SG0026!X26:Y26)</f>
        <v>2.9703499999999998</v>
      </c>
      <c r="H279" s="100">
        <f t="shared" si="15"/>
        <v>10518.984962406015</v>
      </c>
      <c r="I279" s="358" t="s">
        <v>315</v>
      </c>
      <c r="J279" s="1095">
        <v>44874</v>
      </c>
      <c r="K279" s="1096" t="s">
        <v>5455</v>
      </c>
      <c r="L279" s="1097">
        <v>67</v>
      </c>
      <c r="M279" s="1098">
        <f>AVERAGE(CPVTFC3SG0050!C23:D23)</f>
        <v>0.53509999999999991</v>
      </c>
      <c r="N279" s="1099">
        <f t="shared" si="17"/>
        <v>10666.666666666662</v>
      </c>
      <c r="O279" s="1339" t="s">
        <v>315</v>
      </c>
      <c r="P279" s="694"/>
      <c r="Q279" s="694"/>
      <c r="R279" s="645"/>
      <c r="S279" s="694"/>
      <c r="T279" s="694"/>
      <c r="U279" s="694"/>
    </row>
    <row r="280" spans="1:23" x14ac:dyDescent="0.25">
      <c r="A280" s="64">
        <v>269</v>
      </c>
      <c r="B280" s="4818" t="s">
        <v>3404</v>
      </c>
      <c r="C280" s="296" t="s">
        <v>868</v>
      </c>
      <c r="D280" s="65">
        <v>44838</v>
      </c>
      <c r="E280" s="387" t="s">
        <v>4935</v>
      </c>
      <c r="F280" s="164">
        <v>1</v>
      </c>
      <c r="G280" s="145">
        <f>AVERAGE(CPVTFC3SG0027!C11:D11)</f>
        <v>2.9217500000000003</v>
      </c>
      <c r="H280" s="100">
        <f>(G280-0.1852)/0.0139*50</f>
        <v>9843.7050359712248</v>
      </c>
      <c r="I280" s="358" t="s">
        <v>315</v>
      </c>
      <c r="J280" s="1095">
        <v>44874</v>
      </c>
      <c r="K280" s="1096" t="s">
        <v>5455</v>
      </c>
      <c r="L280" s="1097">
        <v>68</v>
      </c>
      <c r="M280" s="1098">
        <f>AVERAGE(CPVTFC3SG0050!D23:E23)</f>
        <v>1.6515</v>
      </c>
      <c r="N280" s="1099">
        <f t="shared" si="17"/>
        <v>43026.086956521736</v>
      </c>
      <c r="O280" s="1339" t="s">
        <v>315</v>
      </c>
      <c r="P280" s="694"/>
      <c r="Q280" s="694"/>
      <c r="R280" s="645"/>
      <c r="S280" s="694"/>
      <c r="T280" s="694"/>
      <c r="U280" s="694"/>
      <c r="V280" s="286"/>
      <c r="W280" s="5">
        <v>1</v>
      </c>
    </row>
    <row r="281" spans="1:23" x14ac:dyDescent="0.25">
      <c r="A281" s="68">
        <v>270</v>
      </c>
      <c r="B281" s="4820"/>
      <c r="C281" s="296" t="s">
        <v>220</v>
      </c>
      <c r="D281" s="65">
        <v>44838</v>
      </c>
      <c r="E281" s="387" t="s">
        <v>4935</v>
      </c>
      <c r="F281" s="164">
        <v>2</v>
      </c>
      <c r="G281" s="145">
        <f>AVERAGE(CPVTFC3SG0027!E11:F11)</f>
        <v>2.92685</v>
      </c>
      <c r="H281" s="100">
        <f t="shared" ref="H281:H353" si="20">(G281-0.1852)/0.0139*50</f>
        <v>9862.0503597122315</v>
      </c>
      <c r="I281" s="358" t="s">
        <v>315</v>
      </c>
      <c r="J281" s="1095">
        <v>44874</v>
      </c>
      <c r="K281" s="1096" t="s">
        <v>5455</v>
      </c>
      <c r="L281" s="1097">
        <v>69</v>
      </c>
      <c r="M281" s="1098">
        <f>AVERAGE(CPVTFC3SG0050!G23:H23)</f>
        <v>1.2887499999999998</v>
      </c>
      <c r="N281" s="1099">
        <f t="shared" si="17"/>
        <v>32511.594202898545</v>
      </c>
      <c r="O281" s="1339" t="s">
        <v>315</v>
      </c>
      <c r="P281" s="694"/>
      <c r="Q281" s="694"/>
      <c r="R281" s="645"/>
      <c r="S281" s="694"/>
      <c r="T281" s="694"/>
      <c r="U281" s="694"/>
      <c r="V281" s="287"/>
    </row>
    <row r="282" spans="1:23" x14ac:dyDescent="0.25">
      <c r="A282" s="64">
        <v>271</v>
      </c>
      <c r="B282" s="437" t="s">
        <v>3405</v>
      </c>
      <c r="C282" s="296" t="s">
        <v>868</v>
      </c>
      <c r="D282" s="65">
        <v>44838</v>
      </c>
      <c r="E282" s="387" t="s">
        <v>4935</v>
      </c>
      <c r="F282" s="164">
        <v>3</v>
      </c>
      <c r="G282" s="145">
        <f>AVERAGE(CPVTFC3SG0027!G11:H11)</f>
        <v>2.9034</v>
      </c>
      <c r="H282" s="100">
        <f t="shared" si="20"/>
        <v>9777.69784172662</v>
      </c>
      <c r="I282" s="358" t="s">
        <v>315</v>
      </c>
      <c r="J282" s="1095">
        <v>44874</v>
      </c>
      <c r="K282" s="1096" t="s">
        <v>5455</v>
      </c>
      <c r="L282" s="1097">
        <v>70</v>
      </c>
      <c r="M282" s="1098">
        <f>AVERAGE(CPVTFC3SG0050!I23:J23)</f>
        <v>0.68304999999999993</v>
      </c>
      <c r="N282" s="1099">
        <f t="shared" si="17"/>
        <v>14955.072463768112</v>
      </c>
      <c r="O282" s="1339" t="s">
        <v>315</v>
      </c>
      <c r="P282" s="694"/>
      <c r="Q282" s="694"/>
      <c r="R282" s="645"/>
      <c r="S282" s="694"/>
      <c r="T282" s="694"/>
      <c r="U282" s="694"/>
      <c r="W282" s="5">
        <v>1</v>
      </c>
    </row>
    <row r="283" spans="1:23" x14ac:dyDescent="0.25">
      <c r="A283" s="68">
        <v>272</v>
      </c>
      <c r="B283" s="437" t="s">
        <v>3405</v>
      </c>
      <c r="C283" s="296" t="s">
        <v>220</v>
      </c>
      <c r="D283" s="65">
        <v>44838</v>
      </c>
      <c r="E283" s="387" t="s">
        <v>4935</v>
      </c>
      <c r="F283" s="164">
        <v>4</v>
      </c>
      <c r="G283" s="145">
        <f>AVERAGE(CPVTFC3SG0027!I11:J11)</f>
        <v>2.2452500000000004</v>
      </c>
      <c r="H283" s="100">
        <f t="shared" si="20"/>
        <v>7410.251798561153</v>
      </c>
      <c r="I283" s="358" t="s">
        <v>315</v>
      </c>
      <c r="J283" s="891"/>
      <c r="K283" s="642"/>
      <c r="L283" s="892"/>
      <c r="M283" s="893"/>
      <c r="N283" s="894"/>
      <c r="O283" s="648"/>
      <c r="P283" s="1250"/>
      <c r="Q283" s="900"/>
      <c r="R283" s="645"/>
      <c r="S283" s="645"/>
      <c r="T283" s="646"/>
      <c r="U283" s="900"/>
    </row>
    <row r="284" spans="1:23" x14ac:dyDescent="0.25">
      <c r="A284" s="64">
        <v>273</v>
      </c>
      <c r="B284" s="437" t="s">
        <v>3406</v>
      </c>
      <c r="C284" s="296" t="s">
        <v>868</v>
      </c>
      <c r="D284" s="65">
        <v>44838</v>
      </c>
      <c r="E284" s="387" t="s">
        <v>4935</v>
      </c>
      <c r="F284" s="164">
        <v>5</v>
      </c>
      <c r="G284" s="145">
        <f>AVERAGE(CPVTFC3SG0027!K11:L11)</f>
        <v>2.3061499999999997</v>
      </c>
      <c r="H284" s="100">
        <f t="shared" si="20"/>
        <v>7629.3165467625895</v>
      </c>
      <c r="I284" s="358" t="s">
        <v>315</v>
      </c>
      <c r="J284" s="1090">
        <v>44874</v>
      </c>
      <c r="K284" s="1091" t="s">
        <v>5455</v>
      </c>
      <c r="L284" s="1092">
        <v>71</v>
      </c>
      <c r="M284" s="1093">
        <f>AVERAGE(CPVTFC3SG0050!K23:L23)</f>
        <v>0.18495</v>
      </c>
      <c r="N284" s="1094">
        <f t="shared" si="17"/>
        <v>517.39130434782624</v>
      </c>
      <c r="O284" s="1340" t="s">
        <v>315</v>
      </c>
      <c r="P284" s="1250"/>
      <c r="Q284" s="900"/>
      <c r="R284" s="645"/>
      <c r="S284" s="645"/>
      <c r="T284" s="646"/>
      <c r="U284" s="900"/>
      <c r="W284" s="5">
        <v>1</v>
      </c>
    </row>
    <row r="285" spans="1:23" x14ac:dyDescent="0.25">
      <c r="A285" s="68">
        <v>274</v>
      </c>
      <c r="B285" s="437" t="s">
        <v>3406</v>
      </c>
      <c r="C285" s="296" t="s">
        <v>220</v>
      </c>
      <c r="D285" s="65">
        <v>44838</v>
      </c>
      <c r="E285" s="387" t="s">
        <v>4935</v>
      </c>
      <c r="F285" s="164">
        <v>6</v>
      </c>
      <c r="G285" s="145">
        <f>AVERAGE(CPVTFC3SG0027!M11:N11)</f>
        <v>1.7461500000000001</v>
      </c>
      <c r="H285" s="100">
        <f t="shared" si="20"/>
        <v>5614.9280575539569</v>
      </c>
      <c r="I285" s="358" t="s">
        <v>315</v>
      </c>
      <c r="J285" s="891"/>
      <c r="K285" s="642"/>
      <c r="L285" s="892"/>
      <c r="M285" s="893"/>
      <c r="N285" s="894"/>
      <c r="O285" s="648"/>
      <c r="P285" s="1250"/>
      <c r="Q285" s="900"/>
      <c r="R285" s="645"/>
      <c r="S285" s="645"/>
      <c r="T285" s="646"/>
      <c r="U285" s="900"/>
    </row>
    <row r="286" spans="1:23" x14ac:dyDescent="0.25">
      <c r="A286" s="97">
        <v>275</v>
      </c>
      <c r="B286" s="4818" t="s">
        <v>3407</v>
      </c>
      <c r="C286" s="296" t="s">
        <v>868</v>
      </c>
      <c r="D286" s="65">
        <v>44838</v>
      </c>
      <c r="E286" s="387" t="s">
        <v>4935</v>
      </c>
      <c r="F286" s="164">
        <v>7</v>
      </c>
      <c r="G286" s="145">
        <f>AVERAGE(CPVTFC3SG0027!O11:P11)</f>
        <v>2.8593500000000001</v>
      </c>
      <c r="H286" s="100">
        <f t="shared" si="20"/>
        <v>9619.2446043165473</v>
      </c>
      <c r="I286" s="358" t="s">
        <v>315</v>
      </c>
      <c r="J286" s="1095">
        <v>44874</v>
      </c>
      <c r="K286" s="1096" t="s">
        <v>5455</v>
      </c>
      <c r="L286" s="1097">
        <v>72</v>
      </c>
      <c r="M286" s="1098">
        <f>AVERAGE(CPVTFC3SG0050!M23:N23)</f>
        <v>0.45495000000000002</v>
      </c>
      <c r="N286" s="1099">
        <f t="shared" si="17"/>
        <v>8343.4782608695677</v>
      </c>
      <c r="O286" s="1339" t="s">
        <v>315</v>
      </c>
      <c r="P286" s="1250"/>
      <c r="Q286" s="900"/>
      <c r="R286" s="645"/>
      <c r="S286" s="645"/>
      <c r="T286" s="646"/>
      <c r="U286" s="900"/>
      <c r="W286" s="5">
        <v>1</v>
      </c>
    </row>
    <row r="287" spans="1:23" x14ac:dyDescent="0.25">
      <c r="A287" s="68">
        <v>276</v>
      </c>
      <c r="B287" s="4820"/>
      <c r="C287" s="296" t="s">
        <v>220</v>
      </c>
      <c r="D287" s="65">
        <v>44838</v>
      </c>
      <c r="E287" s="387" t="s">
        <v>4935</v>
      </c>
      <c r="F287" s="164">
        <v>8</v>
      </c>
      <c r="G287" s="145">
        <f>AVERAGE(CPVTFC3SG0027!Q11:R11)</f>
        <v>2.5579000000000001</v>
      </c>
      <c r="H287" s="100">
        <f t="shared" si="20"/>
        <v>8534.8920863309359</v>
      </c>
      <c r="I287" s="358" t="s">
        <v>315</v>
      </c>
      <c r="J287" s="1090">
        <v>44874</v>
      </c>
      <c r="K287" s="1091" t="s">
        <v>5455</v>
      </c>
      <c r="L287" s="1092">
        <v>73</v>
      </c>
      <c r="M287" s="1093">
        <f>AVERAGE(CPVTFC3SG0050!O23:P23)</f>
        <v>0.34899999999999998</v>
      </c>
      <c r="N287" s="1094">
        <f t="shared" si="17"/>
        <v>5272.4637681159411</v>
      </c>
      <c r="O287" s="1340" t="s">
        <v>315</v>
      </c>
      <c r="P287" s="1250"/>
      <c r="Q287" s="900"/>
      <c r="R287" s="645"/>
      <c r="S287" s="645"/>
      <c r="T287" s="646"/>
      <c r="U287" s="900"/>
    </row>
    <row r="288" spans="1:23" x14ac:dyDescent="0.25">
      <c r="A288" s="6">
        <v>277</v>
      </c>
      <c r="B288" s="4812" t="s">
        <v>3408</v>
      </c>
      <c r="C288" s="271" t="s">
        <v>868</v>
      </c>
      <c r="D288" s="18">
        <v>44838</v>
      </c>
      <c r="E288" s="380" t="s">
        <v>4935</v>
      </c>
      <c r="F288" s="102">
        <v>9</v>
      </c>
      <c r="G288" s="275">
        <f>AVERAGE(CPVTFC3SG0027!S11:T11)</f>
        <v>0.11</v>
      </c>
      <c r="H288" s="343">
        <f t="shared" si="20"/>
        <v>-270.50359712230215</v>
      </c>
      <c r="I288" s="396" t="s">
        <v>314</v>
      </c>
      <c r="J288" s="878"/>
      <c r="K288" s="878"/>
      <c r="L288" s="877"/>
      <c r="M288" s="642"/>
      <c r="N288" s="642"/>
      <c r="O288" s="648"/>
      <c r="P288" s="1250"/>
      <c r="Q288" s="900"/>
      <c r="R288" s="645"/>
      <c r="S288" s="645"/>
      <c r="T288" s="646"/>
      <c r="U288" s="900"/>
      <c r="V288" s="308"/>
    </row>
    <row r="289" spans="1:24" x14ac:dyDescent="0.25">
      <c r="A289" s="8">
        <v>278</v>
      </c>
      <c r="B289" s="4817"/>
      <c r="C289" s="271" t="s">
        <v>220</v>
      </c>
      <c r="D289" s="18">
        <v>44838</v>
      </c>
      <c r="E289" s="380" t="s">
        <v>4935</v>
      </c>
      <c r="F289" s="102">
        <v>10</v>
      </c>
      <c r="G289" s="275">
        <f>AVERAGE(CPVTFC3SG0027!U11:V11)</f>
        <v>0.10505</v>
      </c>
      <c r="H289" s="343">
        <f t="shared" si="20"/>
        <v>-288.30935251798564</v>
      </c>
      <c r="I289" s="396" t="s">
        <v>314</v>
      </c>
      <c r="J289" s="875"/>
      <c r="K289" s="900"/>
      <c r="L289" s="877"/>
      <c r="M289" s="645"/>
      <c r="N289" s="646"/>
      <c r="O289" s="648"/>
      <c r="P289" s="1250"/>
      <c r="Q289" s="900"/>
      <c r="R289" s="645"/>
      <c r="S289" s="645"/>
      <c r="T289" s="646"/>
      <c r="U289" s="900"/>
      <c r="V289" s="287"/>
    </row>
    <row r="290" spans="1:24" x14ac:dyDescent="0.25">
      <c r="A290" s="64">
        <v>279</v>
      </c>
      <c r="B290" s="4818" t="s">
        <v>3409</v>
      </c>
      <c r="C290" s="296" t="s">
        <v>868</v>
      </c>
      <c r="D290" s="65">
        <v>44838</v>
      </c>
      <c r="E290" s="387" t="s">
        <v>4935</v>
      </c>
      <c r="F290" s="164">
        <v>11</v>
      </c>
      <c r="G290" s="145">
        <f>AVERAGE(CPVTFC3SG0027!W11:X11)</f>
        <v>2.5316000000000001</v>
      </c>
      <c r="H290" s="100">
        <f t="shared" si="20"/>
        <v>8440.2877697841723</v>
      </c>
      <c r="I290" s="358" t="s">
        <v>315</v>
      </c>
      <c r="J290" s="1090">
        <v>44874</v>
      </c>
      <c r="K290" s="1091" t="s">
        <v>5455</v>
      </c>
      <c r="L290" s="1092">
        <v>74</v>
      </c>
      <c r="M290" s="1093">
        <f>AVERAGE(CPVTFC3SG0050!Q23:R23)</f>
        <v>0.28994999999999999</v>
      </c>
      <c r="N290" s="1094">
        <f>(M290-0.1671)/0.0138*400</f>
        <v>3560.8695652173906</v>
      </c>
      <c r="O290" s="1340" t="s">
        <v>315</v>
      </c>
      <c r="P290" s="1250"/>
      <c r="Q290" s="900"/>
      <c r="R290" s="645"/>
      <c r="S290" s="645"/>
      <c r="T290" s="646"/>
      <c r="U290" s="900"/>
      <c r="W290" s="5">
        <v>1</v>
      </c>
    </row>
    <row r="291" spans="1:24" x14ac:dyDescent="0.25">
      <c r="A291" s="68">
        <v>280</v>
      </c>
      <c r="B291" s="4820"/>
      <c r="C291" s="296" t="s">
        <v>220</v>
      </c>
      <c r="D291" s="65">
        <v>44838</v>
      </c>
      <c r="E291" s="387" t="s">
        <v>4935</v>
      </c>
      <c r="F291" s="164">
        <v>12</v>
      </c>
      <c r="G291" s="145">
        <f>AVERAGE(CPVTFC3SG0027!C13:D13)</f>
        <v>2.4954499999999999</v>
      </c>
      <c r="H291" s="100">
        <f t="shared" si="20"/>
        <v>8310.2517985611521</v>
      </c>
      <c r="I291" s="358" t="s">
        <v>315</v>
      </c>
      <c r="J291" s="1090">
        <v>44874</v>
      </c>
      <c r="K291" s="1091" t="s">
        <v>5455</v>
      </c>
      <c r="L291" s="1092">
        <v>75</v>
      </c>
      <c r="M291" s="1093">
        <f>AVERAGE(CPVTFC3SG0050!S23:T23)</f>
        <v>0.24245</v>
      </c>
      <c r="N291" s="1094">
        <f>(M291-0.1671)/0.0138*400</f>
        <v>2184.057971014493</v>
      </c>
      <c r="O291" s="1340" t="s">
        <v>315</v>
      </c>
      <c r="P291" s="694"/>
      <c r="Q291" s="694"/>
      <c r="R291" s="645"/>
      <c r="S291" s="694"/>
      <c r="T291" s="694"/>
      <c r="U291" s="694"/>
    </row>
    <row r="292" spans="1:24" x14ac:dyDescent="0.25">
      <c r="A292" s="64">
        <v>281</v>
      </c>
      <c r="B292" s="4818" t="s">
        <v>3410</v>
      </c>
      <c r="C292" s="296" t="s">
        <v>868</v>
      </c>
      <c r="D292" s="65">
        <v>44838</v>
      </c>
      <c r="E292" s="387" t="s">
        <v>4935</v>
      </c>
      <c r="F292" s="164">
        <v>13</v>
      </c>
      <c r="G292" s="145">
        <f>AVERAGE(CPVTFC3SG0027!E13:F13)</f>
        <v>2.2275</v>
      </c>
      <c r="H292" s="100">
        <f t="shared" si="20"/>
        <v>7346.4028776978421</v>
      </c>
      <c r="I292" s="358" t="s">
        <v>315</v>
      </c>
      <c r="J292" s="875"/>
      <c r="K292" s="876"/>
      <c r="L292" s="877"/>
      <c r="M292" s="645"/>
      <c r="N292" s="646"/>
      <c r="O292" s="648"/>
      <c r="P292" s="694"/>
      <c r="Q292" s="694"/>
      <c r="R292" s="645"/>
      <c r="S292" s="694"/>
      <c r="T292" s="694"/>
      <c r="U292" s="694"/>
      <c r="W292" s="5">
        <v>1</v>
      </c>
    </row>
    <row r="293" spans="1:24" x14ac:dyDescent="0.25">
      <c r="A293" s="68">
        <v>282</v>
      </c>
      <c r="B293" s="4820"/>
      <c r="C293" s="296" t="s">
        <v>220</v>
      </c>
      <c r="D293" s="65">
        <v>44838</v>
      </c>
      <c r="E293" s="387" t="s">
        <v>4935</v>
      </c>
      <c r="F293" s="164">
        <v>14</v>
      </c>
      <c r="G293" s="145">
        <f>AVERAGE(CPVTFC3SG0027!G13:H13)</f>
        <v>1.3224499999999999</v>
      </c>
      <c r="H293" s="100">
        <f t="shared" si="20"/>
        <v>4090.8273381294962</v>
      </c>
      <c r="I293" s="358" t="s">
        <v>315</v>
      </c>
      <c r="J293" s="878"/>
      <c r="K293" s="878"/>
      <c r="L293" s="877"/>
      <c r="M293" s="642"/>
      <c r="N293" s="642"/>
      <c r="O293" s="648"/>
      <c r="P293" s="694"/>
      <c r="Q293" s="694"/>
      <c r="R293" s="645"/>
      <c r="S293" s="694"/>
      <c r="T293" s="694"/>
      <c r="U293" s="694"/>
    </row>
    <row r="294" spans="1:24" x14ac:dyDescent="0.25">
      <c r="A294" s="64">
        <v>283</v>
      </c>
      <c r="B294" s="4818" t="s">
        <v>3411</v>
      </c>
      <c r="C294" s="296" t="s">
        <v>868</v>
      </c>
      <c r="D294" s="65">
        <v>44838</v>
      </c>
      <c r="E294" s="387" t="s">
        <v>4935</v>
      </c>
      <c r="F294" s="164">
        <v>15</v>
      </c>
      <c r="G294" s="145">
        <f>AVERAGE(CPVTFC3SG0027!I13:J13)</f>
        <v>2.9321999999999999</v>
      </c>
      <c r="H294" s="100">
        <f t="shared" si="20"/>
        <v>9881.294964028777</v>
      </c>
      <c r="I294" s="358" t="s">
        <v>315</v>
      </c>
      <c r="J294" s="1095">
        <v>44874</v>
      </c>
      <c r="K294" s="1096" t="s">
        <v>5455</v>
      </c>
      <c r="L294" s="1097">
        <v>76</v>
      </c>
      <c r="M294" s="1098">
        <f>AVERAGE(CPVTFC3SG0050!U23:V23)</f>
        <v>2.8131500000000003</v>
      </c>
      <c r="N294" s="1099">
        <f t="shared" ref="N294:N299" si="21">(M294-0.1671)/0.0138*400</f>
        <v>76697.101449275375</v>
      </c>
      <c r="O294" s="1339" t="s">
        <v>315</v>
      </c>
      <c r="P294" s="694"/>
      <c r="Q294" s="694"/>
      <c r="R294" s="645"/>
      <c r="S294" s="694"/>
      <c r="T294" s="694"/>
      <c r="U294" s="694"/>
      <c r="V294" s="286"/>
      <c r="W294" s="5">
        <v>1</v>
      </c>
    </row>
    <row r="295" spans="1:24" x14ac:dyDescent="0.25">
      <c r="A295" s="68">
        <v>284</v>
      </c>
      <c r="B295" s="4820"/>
      <c r="C295" s="296" t="s">
        <v>220</v>
      </c>
      <c r="D295" s="65">
        <v>44838</v>
      </c>
      <c r="E295" s="387" t="s">
        <v>4935</v>
      </c>
      <c r="F295" s="164">
        <v>16</v>
      </c>
      <c r="G295" s="145">
        <f>AVERAGE(CPVTFC3SG0027!K13:L13)</f>
        <v>2.9040499999999998</v>
      </c>
      <c r="H295" s="100">
        <f t="shared" si="20"/>
        <v>9780.035971223022</v>
      </c>
      <c r="I295" s="358" t="s">
        <v>315</v>
      </c>
      <c r="J295" s="1095">
        <v>44874</v>
      </c>
      <c r="K295" s="1096" t="s">
        <v>5455</v>
      </c>
      <c r="L295" s="1097">
        <v>77</v>
      </c>
      <c r="M295" s="1098">
        <f>AVERAGE(CPVTFC3SG0050!W23:X23)</f>
        <v>2.81155</v>
      </c>
      <c r="N295" s="1099">
        <f t="shared" si="21"/>
        <v>76650.724637681167</v>
      </c>
      <c r="O295" s="1339" t="s">
        <v>315</v>
      </c>
      <c r="P295" s="694"/>
      <c r="Q295" s="694"/>
      <c r="R295" s="645"/>
      <c r="S295" s="694"/>
      <c r="T295" s="694"/>
      <c r="U295" s="694"/>
      <c r="V295" s="287"/>
    </row>
    <row r="296" spans="1:24" x14ac:dyDescent="0.25">
      <c r="A296" s="64">
        <v>285</v>
      </c>
      <c r="B296" s="437" t="s">
        <v>3412</v>
      </c>
      <c r="C296" s="296" t="s">
        <v>868</v>
      </c>
      <c r="D296" s="65">
        <v>44838</v>
      </c>
      <c r="E296" s="387" t="s">
        <v>4935</v>
      </c>
      <c r="F296" s="164">
        <v>17</v>
      </c>
      <c r="G296" s="145">
        <f>AVERAGE(CPVTFC3SG0027!M13:N13)</f>
        <v>2.0406500000000003</v>
      </c>
      <c r="H296" s="100">
        <f t="shared" si="20"/>
        <v>6674.2805755395693</v>
      </c>
      <c r="I296" s="358" t="s">
        <v>315</v>
      </c>
      <c r="J296" s="878"/>
      <c r="K296" s="878"/>
      <c r="L296" s="877"/>
      <c r="M296" s="642"/>
      <c r="N296" s="642"/>
      <c r="O296" s="648"/>
      <c r="P296" s="694"/>
      <c r="Q296" s="694"/>
      <c r="R296" s="645"/>
      <c r="S296" s="694"/>
      <c r="T296" s="694"/>
      <c r="U296" s="694"/>
      <c r="V296" s="4868" t="s">
        <v>1416</v>
      </c>
      <c r="W296" s="5">
        <v>1</v>
      </c>
    </row>
    <row r="297" spans="1:24" x14ac:dyDescent="0.25">
      <c r="A297" s="68">
        <v>286</v>
      </c>
      <c r="B297" s="437" t="s">
        <v>3412</v>
      </c>
      <c r="C297" s="296" t="s">
        <v>220</v>
      </c>
      <c r="D297" s="65">
        <v>44838</v>
      </c>
      <c r="E297" s="387" t="s">
        <v>4935</v>
      </c>
      <c r="F297" s="164">
        <v>18</v>
      </c>
      <c r="G297" s="145">
        <f>AVERAGE(CPVTFC3SG0027!O13:P13)</f>
        <v>2.8726000000000003</v>
      </c>
      <c r="H297" s="100">
        <f t="shared" si="20"/>
        <v>9666.9064748201454</v>
      </c>
      <c r="I297" s="358" t="s">
        <v>315</v>
      </c>
      <c r="J297" s="1095">
        <v>44874</v>
      </c>
      <c r="K297" s="1096" t="s">
        <v>5455</v>
      </c>
      <c r="L297" s="1097">
        <v>78</v>
      </c>
      <c r="M297" s="1098">
        <f>AVERAGE(CPVTFC3SG0050!C25:D25)</f>
        <v>2.8357999999999999</v>
      </c>
      <c r="N297" s="1099">
        <f t="shared" si="21"/>
        <v>77353.623188405792</v>
      </c>
      <c r="O297" s="1339" t="s">
        <v>315</v>
      </c>
      <c r="P297" s="694"/>
      <c r="Q297" s="694"/>
      <c r="R297" s="645"/>
      <c r="S297" s="694"/>
      <c r="T297" s="694"/>
      <c r="U297" s="694"/>
      <c r="V297" s="4869"/>
    </row>
    <row r="298" spans="1:24" x14ac:dyDescent="0.25">
      <c r="A298" s="64">
        <v>287</v>
      </c>
      <c r="B298" s="4818" t="s">
        <v>3413</v>
      </c>
      <c r="C298" s="296" t="s">
        <v>868</v>
      </c>
      <c r="D298" s="65">
        <v>44838</v>
      </c>
      <c r="E298" s="387" t="s">
        <v>4935</v>
      </c>
      <c r="F298" s="164">
        <v>19</v>
      </c>
      <c r="G298" s="145">
        <f>AVERAGE(CPVTFC3SG0027!Q13:R13)</f>
        <v>2.8527499999999999</v>
      </c>
      <c r="H298" s="100">
        <f t="shared" si="20"/>
        <v>9595.5035971223024</v>
      </c>
      <c r="I298" s="358" t="s">
        <v>315</v>
      </c>
      <c r="J298" s="1095">
        <v>44874</v>
      </c>
      <c r="K298" s="1096" t="s">
        <v>5455</v>
      </c>
      <c r="L298" s="1097">
        <v>79</v>
      </c>
      <c r="M298" s="1098">
        <f>AVERAGE(CPVTFC3SG0050!E25:F25)</f>
        <v>2.6724000000000001</v>
      </c>
      <c r="N298" s="1099">
        <f t="shared" si="21"/>
        <v>72617.391304347824</v>
      </c>
      <c r="O298" s="1339" t="s">
        <v>315</v>
      </c>
      <c r="P298" s="694"/>
      <c r="Q298" s="694"/>
      <c r="R298" s="645"/>
      <c r="S298" s="694"/>
      <c r="T298" s="694"/>
      <c r="U298" s="694"/>
      <c r="V298" s="286"/>
      <c r="W298" s="5">
        <v>1</v>
      </c>
    </row>
    <row r="299" spans="1:24" x14ac:dyDescent="0.25">
      <c r="A299" s="68">
        <v>288</v>
      </c>
      <c r="B299" s="4820"/>
      <c r="C299" s="296" t="s">
        <v>220</v>
      </c>
      <c r="D299" s="65">
        <v>44838</v>
      </c>
      <c r="E299" s="387" t="s">
        <v>4935</v>
      </c>
      <c r="F299" s="164">
        <v>20</v>
      </c>
      <c r="G299" s="145">
        <f>AVERAGE(CPVTFC3SG0027!S13:T13)</f>
        <v>2.8462000000000001</v>
      </c>
      <c r="H299" s="100">
        <f t="shared" si="20"/>
        <v>9571.9424460431674</v>
      </c>
      <c r="I299" s="358" t="s">
        <v>315</v>
      </c>
      <c r="J299" s="1095">
        <v>44874</v>
      </c>
      <c r="K299" s="1096" t="s">
        <v>5455</v>
      </c>
      <c r="L299" s="1097">
        <v>80</v>
      </c>
      <c r="M299" s="1098">
        <f>AVERAGE(CPVTFC3SG0050!G25:H25)</f>
        <v>1.5001500000000001</v>
      </c>
      <c r="N299" s="1099">
        <f t="shared" si="21"/>
        <v>38639.130434782615</v>
      </c>
      <c r="O299" s="1339" t="s">
        <v>315</v>
      </c>
      <c r="P299" s="694"/>
      <c r="Q299" s="694"/>
      <c r="R299" s="645"/>
      <c r="S299" s="694"/>
      <c r="T299" s="694"/>
      <c r="U299" s="694"/>
      <c r="V299" s="287"/>
    </row>
    <row r="300" spans="1:24" x14ac:dyDescent="0.25">
      <c r="A300" s="6">
        <v>289</v>
      </c>
      <c r="B300" s="4822" t="s">
        <v>3414</v>
      </c>
      <c r="C300" s="271" t="s">
        <v>868</v>
      </c>
      <c r="D300" s="18">
        <v>44838</v>
      </c>
      <c r="E300" s="380" t="s">
        <v>4935</v>
      </c>
      <c r="F300" s="102">
        <v>21</v>
      </c>
      <c r="G300" s="275">
        <f>AVERAGE(CPVTFC3SG0027!U13:V13)</f>
        <v>6.2E-2</v>
      </c>
      <c r="H300" s="343">
        <f t="shared" si="20"/>
        <v>-443.16546762589928</v>
      </c>
      <c r="I300" s="396" t="s">
        <v>314</v>
      </c>
      <c r="J300" s="891"/>
      <c r="K300" s="642"/>
      <c r="L300" s="892"/>
      <c r="M300" s="893"/>
      <c r="N300" s="894"/>
      <c r="O300" s="648"/>
      <c r="P300" s="694"/>
      <c r="Q300" s="694"/>
      <c r="R300" s="645"/>
      <c r="S300" s="694"/>
      <c r="T300" s="694"/>
      <c r="U300" s="694"/>
    </row>
    <row r="301" spans="1:24" ht="15.75" thickBot="1" x14ac:dyDescent="0.3">
      <c r="A301" s="78">
        <v>290</v>
      </c>
      <c r="B301" s="4807"/>
      <c r="C301" s="675" t="s">
        <v>220</v>
      </c>
      <c r="D301" s="79">
        <v>44838</v>
      </c>
      <c r="E301" s="525" t="s">
        <v>4935</v>
      </c>
      <c r="F301" s="173">
        <v>22</v>
      </c>
      <c r="G301" s="506">
        <f>AVERAGE(CPVTFC3SG0027!W13:X13)</f>
        <v>2.7904999999999998</v>
      </c>
      <c r="H301" s="507">
        <f t="shared" si="20"/>
        <v>9371.5827338129493</v>
      </c>
      <c r="I301" s="1560" t="s">
        <v>315</v>
      </c>
      <c r="J301" s="967"/>
      <c r="K301" s="1267"/>
      <c r="L301" s="794"/>
      <c r="M301" s="969"/>
      <c r="N301" s="970"/>
      <c r="O301" s="657"/>
      <c r="P301" s="1268"/>
      <c r="Q301" s="1268"/>
      <c r="R301" s="969"/>
      <c r="S301" s="1268"/>
      <c r="T301" s="1268"/>
      <c r="U301" s="1268"/>
    </row>
    <row r="302" spans="1:24" x14ac:dyDescent="0.25">
      <c r="A302" s="406">
        <v>291</v>
      </c>
      <c r="B302" s="4814" t="s">
        <v>3415</v>
      </c>
      <c r="C302" s="684" t="s">
        <v>868</v>
      </c>
      <c r="D302" s="407">
        <v>44838</v>
      </c>
      <c r="E302" s="477" t="s">
        <v>4935</v>
      </c>
      <c r="F302" s="478">
        <v>23</v>
      </c>
      <c r="G302" s="479">
        <f>AVERAGE(CPVTFC3SG0027!C15:D15)</f>
        <v>2.9508999999999999</v>
      </c>
      <c r="H302" s="480">
        <f t="shared" si="20"/>
        <v>9948.5611510791368</v>
      </c>
      <c r="I302" s="1554" t="s">
        <v>315</v>
      </c>
      <c r="J302" s="1369">
        <v>44874</v>
      </c>
      <c r="K302" s="1370" t="s">
        <v>5455</v>
      </c>
      <c r="L302" s="1371">
        <v>81</v>
      </c>
      <c r="M302" s="1372">
        <f>AVERAGE(CPVTFC3SG0050!I25:J25)</f>
        <v>2.71305</v>
      </c>
      <c r="N302" s="1373">
        <f t="shared" ref="N302:N317" si="22">(M302-0.1671)/0.0138*400</f>
        <v>73795.65217391304</v>
      </c>
      <c r="O302" s="1374" t="s">
        <v>315</v>
      </c>
      <c r="P302" s="1056">
        <v>44881</v>
      </c>
      <c r="Q302" s="1183" t="s">
        <v>5476</v>
      </c>
      <c r="R302" s="409">
        <v>158</v>
      </c>
      <c r="S302" s="409">
        <f>AVERAGE(CPVTFC3SG0057!T22:U22)</f>
        <v>2.0011999999999999</v>
      </c>
      <c r="T302" s="405">
        <f t="shared" ref="T302" si="23">(S302-0.128)/0.0135*66</f>
        <v>9157.866666666665</v>
      </c>
      <c r="U302" s="1555" t="s">
        <v>315</v>
      </c>
      <c r="V302" s="512"/>
      <c r="W302" s="5">
        <v>1</v>
      </c>
      <c r="X302" s="1582" t="s">
        <v>5483</v>
      </c>
    </row>
    <row r="303" spans="1:24" x14ac:dyDescent="0.25">
      <c r="A303" s="590"/>
      <c r="B303" s="4815"/>
      <c r="C303" s="296" t="s">
        <v>5448</v>
      </c>
      <c r="D303" s="1149"/>
      <c r="E303" s="1264"/>
      <c r="F303" s="695"/>
      <c r="G303" s="892"/>
      <c r="H303" s="894"/>
      <c r="I303" s="1559"/>
      <c r="J303" s="1100"/>
      <c r="K303" s="1101"/>
      <c r="L303" s="1102"/>
      <c r="M303" s="1103"/>
      <c r="N303" s="1104"/>
      <c r="O303" s="1363"/>
      <c r="P303" s="928">
        <v>44881</v>
      </c>
      <c r="Q303" s="1185" t="s">
        <v>5476</v>
      </c>
      <c r="R303" s="66">
        <v>159</v>
      </c>
      <c r="S303" s="66">
        <f>AVERAGE(CPVTFC3SG0057!V22:W22)</f>
        <v>2.3314500000000002</v>
      </c>
      <c r="T303" s="67">
        <f t="shared" ref="T303:T305" si="24">(S303-0.128)/0.0135*66</f>
        <v>10772.422222222223</v>
      </c>
      <c r="U303" s="1548" t="s">
        <v>315</v>
      </c>
      <c r="V303" s="512"/>
    </row>
    <row r="304" spans="1:24" x14ac:dyDescent="0.25">
      <c r="A304" s="590"/>
      <c r="B304" s="4815"/>
      <c r="C304" s="296" t="s">
        <v>863</v>
      </c>
      <c r="D304" s="1149"/>
      <c r="E304" s="1264"/>
      <c r="F304" s="695"/>
      <c r="G304" s="892"/>
      <c r="H304" s="894"/>
      <c r="I304" s="1559"/>
      <c r="J304" s="1100"/>
      <c r="K304" s="1101"/>
      <c r="L304" s="1102"/>
      <c r="M304" s="1103"/>
      <c r="N304" s="1104"/>
      <c r="O304" s="1363"/>
      <c r="P304" s="928">
        <v>44881</v>
      </c>
      <c r="Q304" s="1185" t="s">
        <v>5476</v>
      </c>
      <c r="R304" s="66">
        <v>160</v>
      </c>
      <c r="S304" s="66">
        <f>AVERAGE(CPVTFC3SG0057!X22:Y22)</f>
        <v>2.2449500000000002</v>
      </c>
      <c r="T304" s="67">
        <f t="shared" si="24"/>
        <v>10349.533333333335</v>
      </c>
      <c r="U304" s="1548" t="s">
        <v>315</v>
      </c>
      <c r="V304" s="512"/>
    </row>
    <row r="305" spans="1:24" ht="15.75" thickBot="1" x14ac:dyDescent="0.3">
      <c r="A305" s="411">
        <v>292</v>
      </c>
      <c r="B305" s="4821"/>
      <c r="C305" s="520" t="s">
        <v>220</v>
      </c>
      <c r="D305" s="412">
        <v>44838</v>
      </c>
      <c r="E305" s="484" t="s">
        <v>4935</v>
      </c>
      <c r="F305" s="485">
        <v>24</v>
      </c>
      <c r="G305" s="486">
        <f>AVERAGE(CPVTFC3SG0027!E15:F15)</f>
        <v>2.9042500000000002</v>
      </c>
      <c r="H305" s="487">
        <f t="shared" si="20"/>
        <v>9780.7553956834545</v>
      </c>
      <c r="I305" s="1556" t="s">
        <v>315</v>
      </c>
      <c r="J305" s="1454">
        <v>44874</v>
      </c>
      <c r="K305" s="1455" t="s">
        <v>5455</v>
      </c>
      <c r="L305" s="1456">
        <v>82</v>
      </c>
      <c r="M305" s="1457">
        <f>AVERAGE(CPVTFC3SG0050!K25:L25)</f>
        <v>2.48495</v>
      </c>
      <c r="N305" s="1458">
        <f t="shared" si="22"/>
        <v>67184.057971014481</v>
      </c>
      <c r="O305" s="1550" t="s">
        <v>315</v>
      </c>
      <c r="P305" s="964">
        <v>44881</v>
      </c>
      <c r="Q305" s="1184" t="s">
        <v>5476</v>
      </c>
      <c r="R305" s="414">
        <v>161</v>
      </c>
      <c r="S305" s="414">
        <f>AVERAGE(CPVTFC3SG0057!B24:C24)</f>
        <v>2.2028499999999998</v>
      </c>
      <c r="T305" s="415">
        <f t="shared" si="24"/>
        <v>10143.71111111111</v>
      </c>
      <c r="U305" s="1551" t="s">
        <v>315</v>
      </c>
      <c r="V305" s="287"/>
    </row>
    <row r="306" spans="1:24" x14ac:dyDescent="0.25">
      <c r="A306" s="114">
        <v>293</v>
      </c>
      <c r="B306" s="4815" t="s">
        <v>3416</v>
      </c>
      <c r="C306" s="680" t="s">
        <v>868</v>
      </c>
      <c r="D306" s="115">
        <v>44838</v>
      </c>
      <c r="E306" s="388" t="s">
        <v>4935</v>
      </c>
      <c r="F306" s="444">
        <v>25</v>
      </c>
      <c r="G306" s="499">
        <f>AVERAGE(CPVTFC3SG0027!G15:H15)</f>
        <v>2.8407999999999998</v>
      </c>
      <c r="H306" s="505">
        <f t="shared" si="20"/>
        <v>9552.5179856115101</v>
      </c>
      <c r="I306" s="1553" t="s">
        <v>315</v>
      </c>
      <c r="J306" s="1537">
        <v>44874</v>
      </c>
      <c r="K306" s="1538" t="s">
        <v>5455</v>
      </c>
      <c r="L306" s="1539">
        <v>83</v>
      </c>
      <c r="M306" s="1540">
        <f>AVERAGE(CPVTFC3SG0050!M25:N25)</f>
        <v>0.45645000000000002</v>
      </c>
      <c r="N306" s="1541">
        <f t="shared" si="22"/>
        <v>8386.95652173913</v>
      </c>
      <c r="O306" s="1542" t="s">
        <v>315</v>
      </c>
      <c r="P306" s="1271"/>
      <c r="Q306" s="1271"/>
      <c r="R306" s="830"/>
      <c r="S306" s="1271"/>
      <c r="T306" s="1271"/>
      <c r="U306" s="1271"/>
      <c r="V306" s="1485"/>
      <c r="W306" s="5">
        <v>1</v>
      </c>
    </row>
    <row r="307" spans="1:24" x14ac:dyDescent="0.25">
      <c r="A307" s="68">
        <v>294</v>
      </c>
      <c r="B307" s="4820"/>
      <c r="C307" s="296" t="s">
        <v>220</v>
      </c>
      <c r="D307" s="65">
        <v>44838</v>
      </c>
      <c r="E307" s="387" t="s">
        <v>4935</v>
      </c>
      <c r="F307" s="164">
        <v>26</v>
      </c>
      <c r="G307" s="145">
        <f>AVERAGE(CPVTFC3SG0027!I15:J15)</f>
        <v>2.8299500000000002</v>
      </c>
      <c r="H307" s="100">
        <f t="shared" si="20"/>
        <v>9513.4892086330947</v>
      </c>
      <c r="I307" s="358" t="s">
        <v>315</v>
      </c>
      <c r="J307" s="1095">
        <v>44874</v>
      </c>
      <c r="K307" s="1096" t="s">
        <v>5455</v>
      </c>
      <c r="L307" s="1097">
        <v>84</v>
      </c>
      <c r="M307" s="1098">
        <f>AVERAGE(CPVTFC3SG0050!O25:P25)</f>
        <v>0.35880000000000001</v>
      </c>
      <c r="N307" s="1099">
        <f t="shared" si="22"/>
        <v>5556.521739130435</v>
      </c>
      <c r="O307" s="1339" t="s">
        <v>315</v>
      </c>
      <c r="P307" s="694"/>
      <c r="Q307" s="694"/>
      <c r="R307" s="645"/>
      <c r="S307" s="694"/>
      <c r="T307" s="694"/>
      <c r="U307" s="694"/>
      <c r="V307" s="1486"/>
    </row>
    <row r="308" spans="1:24" x14ac:dyDescent="0.25">
      <c r="A308" s="64">
        <v>295</v>
      </c>
      <c r="B308" s="437" t="s">
        <v>3417</v>
      </c>
      <c r="C308" s="296" t="s">
        <v>868</v>
      </c>
      <c r="D308" s="65">
        <v>44838</v>
      </c>
      <c r="E308" s="387" t="s">
        <v>4935</v>
      </c>
      <c r="F308" s="164">
        <v>27</v>
      </c>
      <c r="G308" s="145">
        <f>AVERAGE(CPVTFC3SG0027!K15:L15)</f>
        <v>2.29895</v>
      </c>
      <c r="H308" s="100">
        <f t="shared" si="20"/>
        <v>7603.4172661870516</v>
      </c>
      <c r="I308" s="358" t="s">
        <v>315</v>
      </c>
      <c r="J308" s="1090">
        <v>44874</v>
      </c>
      <c r="K308" s="1091" t="s">
        <v>5455</v>
      </c>
      <c r="L308" s="1092">
        <v>85</v>
      </c>
      <c r="M308" s="1093">
        <f>AVERAGE(CPVTFC3SG0050!Q25:R25)</f>
        <v>0.2823</v>
      </c>
      <c r="N308" s="1094">
        <f t="shared" si="22"/>
        <v>3339.1304347826085</v>
      </c>
      <c r="O308" s="1340" t="s">
        <v>315</v>
      </c>
      <c r="P308" s="1250"/>
      <c r="Q308" s="1259"/>
      <c r="R308" s="645"/>
      <c r="S308" s="645"/>
      <c r="T308" s="646"/>
      <c r="U308" s="1491"/>
      <c r="V308" s="286"/>
      <c r="W308" s="5">
        <v>1</v>
      </c>
    </row>
    <row r="309" spans="1:24" x14ac:dyDescent="0.25">
      <c r="A309" s="68">
        <v>296</v>
      </c>
      <c r="B309" s="437" t="s">
        <v>3417</v>
      </c>
      <c r="C309" s="296" t="s">
        <v>220</v>
      </c>
      <c r="D309" s="65">
        <v>44838</v>
      </c>
      <c r="E309" s="387" t="s">
        <v>4935</v>
      </c>
      <c r="F309" s="164">
        <v>28</v>
      </c>
      <c r="G309" s="145">
        <f>AVERAGE(CPVTFC3SG0027!M15:N15)</f>
        <v>1.7424500000000001</v>
      </c>
      <c r="H309" s="100">
        <f t="shared" si="20"/>
        <v>5601.6187050359722</v>
      </c>
      <c r="I309" s="358" t="s">
        <v>315</v>
      </c>
      <c r="J309" s="1090">
        <v>44874</v>
      </c>
      <c r="K309" s="1091" t="s">
        <v>5455</v>
      </c>
      <c r="L309" s="1092">
        <v>86</v>
      </c>
      <c r="M309" s="1093">
        <f>AVERAGE(CPVTFC3SG0050!S25:T25)</f>
        <v>0.20050000000000001</v>
      </c>
      <c r="N309" s="1094">
        <f t="shared" si="22"/>
        <v>968.11594202898596</v>
      </c>
      <c r="O309" s="1340" t="s">
        <v>315</v>
      </c>
      <c r="P309" s="1250"/>
      <c r="Q309" s="1259"/>
      <c r="R309" s="645"/>
      <c r="S309" s="645"/>
      <c r="T309" s="646"/>
      <c r="U309" s="1491"/>
      <c r="V309" s="1342"/>
    </row>
    <row r="310" spans="1:24" x14ac:dyDescent="0.25">
      <c r="A310" s="64">
        <v>297</v>
      </c>
      <c r="B310" s="4818" t="s">
        <v>3418</v>
      </c>
      <c r="C310" s="296" t="s">
        <v>868</v>
      </c>
      <c r="D310" s="65">
        <v>44838</v>
      </c>
      <c r="E310" s="387" t="s">
        <v>4935</v>
      </c>
      <c r="F310" s="164">
        <v>29</v>
      </c>
      <c r="G310" s="145">
        <f>AVERAGE(CPVTFC3SG0027!O15:P15)</f>
        <v>2.8738000000000001</v>
      </c>
      <c r="H310" s="100">
        <f t="shared" si="20"/>
        <v>9671.2230215827349</v>
      </c>
      <c r="I310" s="358" t="s">
        <v>315</v>
      </c>
      <c r="J310" s="1095">
        <v>44874</v>
      </c>
      <c r="K310" s="1096" t="s">
        <v>5455</v>
      </c>
      <c r="L310" s="1097">
        <v>87</v>
      </c>
      <c r="M310" s="1098">
        <f>AVERAGE(CPVTFC3SG0050!U25:V25)</f>
        <v>2.6586499999999997</v>
      </c>
      <c r="N310" s="1099">
        <f t="shared" si="22"/>
        <v>72218.840579710144</v>
      </c>
      <c r="O310" s="1339" t="s">
        <v>315</v>
      </c>
      <c r="P310" s="1262"/>
      <c r="Q310" s="1263"/>
      <c r="R310" s="645"/>
      <c r="S310" s="645"/>
      <c r="T310" s="646"/>
      <c r="U310" s="843"/>
      <c r="V310" s="1343"/>
      <c r="W310" s="5">
        <v>1</v>
      </c>
      <c r="X310" s="1117" t="s">
        <v>5456</v>
      </c>
    </row>
    <row r="311" spans="1:24" x14ac:dyDescent="0.25">
      <c r="A311" s="120">
        <v>298</v>
      </c>
      <c r="B311" s="4815"/>
      <c r="C311" s="497" t="s">
        <v>220</v>
      </c>
      <c r="D311" s="121">
        <v>44838</v>
      </c>
      <c r="E311" s="452" t="s">
        <v>4935</v>
      </c>
      <c r="F311" s="445">
        <v>30</v>
      </c>
      <c r="G311" s="453">
        <f>AVERAGE(CPVTFC3SG0027!Q15:R15)</f>
        <v>2.9039000000000001</v>
      </c>
      <c r="H311" s="454">
        <f t="shared" si="20"/>
        <v>9779.4964028776994</v>
      </c>
      <c r="I311" s="1552" t="s">
        <v>315</v>
      </c>
      <c r="J311" s="1475">
        <v>44874</v>
      </c>
      <c r="K311" s="1476" t="s">
        <v>5455</v>
      </c>
      <c r="L311" s="1477">
        <v>88</v>
      </c>
      <c r="M311" s="1478">
        <f>AVERAGE(CPVTFC3SG0050!W25:X25)</f>
        <v>1.3694999999999999</v>
      </c>
      <c r="N311" s="1479">
        <f t="shared" si="22"/>
        <v>34852.173913043473</v>
      </c>
      <c r="O311" s="1480" t="s">
        <v>315</v>
      </c>
      <c r="P311" s="1303"/>
      <c r="Q311" s="1267"/>
      <c r="R311" s="969"/>
      <c r="S311" s="969"/>
      <c r="T311" s="970"/>
      <c r="U311" s="1267"/>
      <c r="V311" s="286"/>
    </row>
    <row r="312" spans="1:24" x14ac:dyDescent="0.25">
      <c r="A312" s="114">
        <v>299</v>
      </c>
      <c r="B312" s="4815" t="s">
        <v>3419</v>
      </c>
      <c r="C312" s="680" t="s">
        <v>868</v>
      </c>
      <c r="D312" s="115">
        <v>44838</v>
      </c>
      <c r="E312" s="388" t="s">
        <v>4935</v>
      </c>
      <c r="F312" s="444">
        <v>31</v>
      </c>
      <c r="G312" s="499">
        <f>AVERAGE(CPVTFC3SG0027!S15:T15)</f>
        <v>2.8467000000000002</v>
      </c>
      <c r="H312" s="505">
        <f t="shared" si="20"/>
        <v>9573.7410071942468</v>
      </c>
      <c r="I312" s="1553" t="s">
        <v>315</v>
      </c>
      <c r="J312" s="1537">
        <v>44874</v>
      </c>
      <c r="K312" s="1538" t="s">
        <v>5455</v>
      </c>
      <c r="L312" s="1539">
        <v>89</v>
      </c>
      <c r="M312" s="1540">
        <f>AVERAGE(CPVTFC3SG0050!B12:C12)</f>
        <v>2.1780499999999998</v>
      </c>
      <c r="N312" s="1541">
        <f t="shared" si="22"/>
        <v>58288.405797101448</v>
      </c>
      <c r="O312" s="1542" t="s">
        <v>315</v>
      </c>
      <c r="P312" s="1295"/>
      <c r="Q312" s="1281"/>
      <c r="R312" s="830"/>
      <c r="S312" s="830"/>
      <c r="T312" s="831"/>
      <c r="U312" s="1281"/>
      <c r="V312" s="287"/>
      <c r="W312" s="5">
        <v>1</v>
      </c>
    </row>
    <row r="313" spans="1:24" x14ac:dyDescent="0.25">
      <c r="A313" s="68">
        <v>300</v>
      </c>
      <c r="B313" s="4820"/>
      <c r="C313" s="296" t="s">
        <v>220</v>
      </c>
      <c r="D313" s="65">
        <v>44838</v>
      </c>
      <c r="E313" s="387" t="s">
        <v>4935</v>
      </c>
      <c r="F313" s="164">
        <v>32</v>
      </c>
      <c r="G313" s="145">
        <f>AVERAGE(CPVTFC3SG0027!U15:V15)</f>
        <v>2.8203</v>
      </c>
      <c r="H313" s="100">
        <f t="shared" si="20"/>
        <v>9478.7769784172669</v>
      </c>
      <c r="I313" s="358" t="s">
        <v>315</v>
      </c>
      <c r="J313" s="1095">
        <v>44874</v>
      </c>
      <c r="K313" s="1096" t="s">
        <v>5455</v>
      </c>
      <c r="L313" s="1097">
        <v>90</v>
      </c>
      <c r="M313" s="1098">
        <f>AVERAGE(CPVTFC3SG0050!D12:E12)</f>
        <v>0.97204999999999997</v>
      </c>
      <c r="N313" s="1099">
        <f t="shared" si="22"/>
        <v>23331.884057971012</v>
      </c>
      <c r="O313" s="1339" t="s">
        <v>315</v>
      </c>
      <c r="P313" s="1250"/>
      <c r="Q313" s="900"/>
      <c r="R313" s="645"/>
      <c r="S313" s="645"/>
      <c r="T313" s="646"/>
      <c r="U313" s="900"/>
    </row>
    <row r="314" spans="1:24" x14ac:dyDescent="0.25">
      <c r="A314" s="64">
        <v>301</v>
      </c>
      <c r="B314" s="4818" t="s">
        <v>3420</v>
      </c>
      <c r="C314" s="296" t="s">
        <v>868</v>
      </c>
      <c r="D314" s="65">
        <v>44838</v>
      </c>
      <c r="E314" s="387" t="s">
        <v>4935</v>
      </c>
      <c r="F314" s="164">
        <v>33</v>
      </c>
      <c r="G314" s="145">
        <f>AVERAGE(CPVTFC3SG0027!W15:X15)</f>
        <v>2.8253499999999998</v>
      </c>
      <c r="H314" s="100">
        <f t="shared" si="20"/>
        <v>9496.9424460431655</v>
      </c>
      <c r="I314" s="358" t="s">
        <v>315</v>
      </c>
      <c r="J314" s="1095">
        <v>44874</v>
      </c>
      <c r="K314" s="1096" t="s">
        <v>5455</v>
      </c>
      <c r="L314" s="1097">
        <v>91</v>
      </c>
      <c r="M314" s="1098">
        <f>AVERAGE(CPVTFC3SG0050!F12:G12)</f>
        <v>2.2810000000000001</v>
      </c>
      <c r="N314" s="1099">
        <f t="shared" si="22"/>
        <v>61272.463768115951</v>
      </c>
      <c r="O314" s="1339" t="s">
        <v>315</v>
      </c>
      <c r="P314" s="1250"/>
      <c r="Q314" s="900"/>
      <c r="R314" s="645"/>
      <c r="S314" s="645"/>
      <c r="T314" s="646"/>
      <c r="U314" s="900"/>
      <c r="W314" s="5">
        <v>1</v>
      </c>
    </row>
    <row r="315" spans="1:24" x14ac:dyDescent="0.25">
      <c r="A315" s="68">
        <v>302</v>
      </c>
      <c r="B315" s="4820"/>
      <c r="C315" s="296" t="s">
        <v>220</v>
      </c>
      <c r="D315" s="65">
        <v>44838</v>
      </c>
      <c r="E315" s="387" t="s">
        <v>4935</v>
      </c>
      <c r="F315" s="164">
        <v>34</v>
      </c>
      <c r="G315" s="145">
        <f>AVERAGE(CPVTFC3SG0027!C17:D17)</f>
        <v>2.9147500000000002</v>
      </c>
      <c r="H315" s="100">
        <f t="shared" si="20"/>
        <v>9818.5251798561167</v>
      </c>
      <c r="I315" s="358" t="s">
        <v>315</v>
      </c>
      <c r="J315" s="1095">
        <v>44874</v>
      </c>
      <c r="K315" s="1096" t="s">
        <v>5455</v>
      </c>
      <c r="L315" s="1097">
        <v>92</v>
      </c>
      <c r="M315" s="1098">
        <f>AVERAGE(CPVTFC3SG0050!H12:I12)</f>
        <v>0.72950000000000004</v>
      </c>
      <c r="N315" s="1099">
        <f t="shared" si="22"/>
        <v>16301.449275362318</v>
      </c>
      <c r="O315" s="1339" t="s">
        <v>315</v>
      </c>
      <c r="P315" s="694"/>
      <c r="Q315" s="694"/>
      <c r="R315" s="645"/>
      <c r="S315" s="694"/>
      <c r="T315" s="694"/>
      <c r="U315" s="694"/>
    </row>
    <row r="316" spans="1:24" x14ac:dyDescent="0.25">
      <c r="A316" s="64">
        <v>303</v>
      </c>
      <c r="B316" s="4818" t="s">
        <v>3421</v>
      </c>
      <c r="C316" s="296" t="s">
        <v>868</v>
      </c>
      <c r="D316" s="65">
        <v>44838</v>
      </c>
      <c r="E316" s="387" t="s">
        <v>4935</v>
      </c>
      <c r="F316" s="164">
        <v>35</v>
      </c>
      <c r="G316" s="145">
        <f>AVERAGE(CPVTFC3SG0027!E17:F17)</f>
        <v>2.8895499999999998</v>
      </c>
      <c r="H316" s="100">
        <f t="shared" si="20"/>
        <v>9727.8776978417263</v>
      </c>
      <c r="I316" s="358" t="s">
        <v>315</v>
      </c>
      <c r="J316" s="1095">
        <v>44874</v>
      </c>
      <c r="K316" s="1096" t="s">
        <v>5455</v>
      </c>
      <c r="L316" s="1097">
        <v>93</v>
      </c>
      <c r="M316" s="1098">
        <f>AVERAGE(CPVTFC3SG0050!J12:K12)</f>
        <v>2.2349000000000001</v>
      </c>
      <c r="N316" s="1099">
        <f t="shared" si="22"/>
        <v>59936.231884057976</v>
      </c>
      <c r="O316" s="1339" t="s">
        <v>315</v>
      </c>
      <c r="P316" s="694"/>
      <c r="Q316" s="694"/>
      <c r="R316" s="645"/>
      <c r="S316" s="694"/>
      <c r="T316" s="694"/>
      <c r="U316" s="694"/>
      <c r="W316" s="5">
        <v>1</v>
      </c>
    </row>
    <row r="317" spans="1:24" x14ac:dyDescent="0.25">
      <c r="A317" s="68">
        <v>304</v>
      </c>
      <c r="B317" s="4820"/>
      <c r="C317" s="296" t="s">
        <v>220</v>
      </c>
      <c r="D317" s="65">
        <v>44838</v>
      </c>
      <c r="E317" s="387" t="s">
        <v>4935</v>
      </c>
      <c r="F317" s="164">
        <v>36</v>
      </c>
      <c r="G317" s="145">
        <f>AVERAGE(CPVTFC3SG0027!G17:H17)</f>
        <v>2.65605</v>
      </c>
      <c r="H317" s="100">
        <f t="shared" si="20"/>
        <v>8887.9496402877703</v>
      </c>
      <c r="I317" s="358" t="s">
        <v>315</v>
      </c>
      <c r="J317" s="1095">
        <v>44874</v>
      </c>
      <c r="K317" s="1096" t="s">
        <v>5455</v>
      </c>
      <c r="L317" s="1097">
        <v>94</v>
      </c>
      <c r="M317" s="1098">
        <f>AVERAGE(CPVTFC3SG0050!L12:M12)</f>
        <v>1.7705500000000001</v>
      </c>
      <c r="N317" s="1099">
        <f t="shared" si="22"/>
        <v>46476.811594202896</v>
      </c>
      <c r="O317" s="1339" t="s">
        <v>315</v>
      </c>
      <c r="P317" s="1250"/>
      <c r="Q317" s="1259"/>
      <c r="R317" s="645"/>
      <c r="S317" s="645"/>
      <c r="T317" s="646"/>
      <c r="U317" s="1259"/>
    </row>
    <row r="318" spans="1:24" x14ac:dyDescent="0.25">
      <c r="A318" s="64">
        <v>305</v>
      </c>
      <c r="B318" s="4818" t="s">
        <v>3422</v>
      </c>
      <c r="C318" s="296" t="s">
        <v>868</v>
      </c>
      <c r="D318" s="65">
        <v>44838</v>
      </c>
      <c r="E318" s="387" t="s">
        <v>4935</v>
      </c>
      <c r="F318" s="164">
        <v>37</v>
      </c>
      <c r="G318" s="145">
        <f>AVERAGE(CPVTFC3SG0027!I17:J17)</f>
        <v>1.9561999999999999</v>
      </c>
      <c r="H318" s="100">
        <f t="shared" si="20"/>
        <v>6370.5035971223015</v>
      </c>
      <c r="I318" s="358" t="s">
        <v>315</v>
      </c>
      <c r="J318" s="875"/>
      <c r="K318" s="900"/>
      <c r="L318" s="877"/>
      <c r="M318" s="645"/>
      <c r="N318" s="646"/>
      <c r="O318" s="648"/>
      <c r="P318" s="1250"/>
      <c r="Q318" s="1259"/>
      <c r="R318" s="645"/>
      <c r="S318" s="645"/>
      <c r="T318" s="646"/>
      <c r="U318" s="1491"/>
      <c r="V318" s="286"/>
      <c r="W318" s="5">
        <v>1</v>
      </c>
    </row>
    <row r="319" spans="1:24" ht="15.75" thickBot="1" x14ac:dyDescent="0.3">
      <c r="A319" s="120">
        <v>306</v>
      </c>
      <c r="B319" s="4815"/>
      <c r="C319" s="497" t="s">
        <v>220</v>
      </c>
      <c r="D319" s="121">
        <v>44838</v>
      </c>
      <c r="E319" s="452" t="s">
        <v>4935</v>
      </c>
      <c r="F319" s="445">
        <v>38</v>
      </c>
      <c r="G319" s="453">
        <f>AVERAGE(CPVTFC3SG0027!K17:L17)</f>
        <v>1.6915</v>
      </c>
      <c r="H319" s="454">
        <f t="shared" si="20"/>
        <v>5418.3453237410076</v>
      </c>
      <c r="I319" s="1552" t="s">
        <v>315</v>
      </c>
      <c r="J319" s="1563"/>
      <c r="K319" s="1564"/>
      <c r="L319" s="1562"/>
      <c r="M319" s="1565"/>
      <c r="N319" s="1566"/>
      <c r="O319" s="1567"/>
      <c r="P319" s="1303"/>
      <c r="Q319" s="1333"/>
      <c r="R319" s="969"/>
      <c r="S319" s="969"/>
      <c r="T319" s="970"/>
      <c r="U319" s="1568"/>
      <c r="V319" s="287"/>
    </row>
    <row r="320" spans="1:24" x14ac:dyDescent="0.25">
      <c r="A320" s="406">
        <v>307</v>
      </c>
      <c r="B320" s="4800" t="s">
        <v>3423</v>
      </c>
      <c r="C320" s="476" t="s">
        <v>868</v>
      </c>
      <c r="D320" s="407">
        <v>44838</v>
      </c>
      <c r="E320" s="477" t="s">
        <v>4935</v>
      </c>
      <c r="F320" s="478">
        <v>39</v>
      </c>
      <c r="G320" s="479">
        <f>AVERAGE(CPVTFC3SG0027!M17:N17)</f>
        <v>1.698</v>
      </c>
      <c r="H320" s="480">
        <f t="shared" si="20"/>
        <v>5441.7266187050354</v>
      </c>
      <c r="I320" s="1543" t="s">
        <v>315</v>
      </c>
      <c r="J320" s="1569"/>
      <c r="K320" s="1570"/>
      <c r="L320" s="1571"/>
      <c r="M320" s="1572"/>
      <c r="N320" s="1573"/>
      <c r="O320" s="1570"/>
      <c r="P320" s="1251"/>
      <c r="Q320" s="1574"/>
      <c r="R320" s="667"/>
      <c r="S320" s="667"/>
      <c r="T320" s="661"/>
      <c r="U320" s="1575"/>
      <c r="W320" s="5">
        <v>1</v>
      </c>
    </row>
    <row r="321" spans="1:24" x14ac:dyDescent="0.25">
      <c r="A321" s="590"/>
      <c r="B321" s="4801"/>
      <c r="C321" s="436" t="s">
        <v>5448</v>
      </c>
      <c r="D321" s="1149"/>
      <c r="E321" s="1264"/>
      <c r="F321" s="695"/>
      <c r="G321" s="892"/>
      <c r="H321" s="894"/>
      <c r="I321" s="1534"/>
      <c r="J321" s="1100"/>
      <c r="K321" s="1101"/>
      <c r="L321" s="1102"/>
      <c r="M321" s="1103"/>
      <c r="N321" s="1104"/>
      <c r="O321" s="1101"/>
      <c r="P321" s="910">
        <v>44881</v>
      </c>
      <c r="Q321" s="1177" t="s">
        <v>5476</v>
      </c>
      <c r="R321" s="7">
        <v>162</v>
      </c>
      <c r="S321" s="7">
        <f>AVERAGE(CPVTFC3SG0057!D24:E24)</f>
        <v>0.1232</v>
      </c>
      <c r="T321" s="13">
        <f t="shared" ref="T321:T323" si="25">(S321-0.128)/0.0135*66</f>
        <v>-23.466666666666661</v>
      </c>
      <c r="U321" s="1558" t="s">
        <v>314</v>
      </c>
    </row>
    <row r="322" spans="1:24" x14ac:dyDescent="0.25">
      <c r="A322" s="590"/>
      <c r="B322" s="4801"/>
      <c r="C322" s="436" t="s">
        <v>863</v>
      </c>
      <c r="D322" s="1149"/>
      <c r="E322" s="1264"/>
      <c r="F322" s="695"/>
      <c r="G322" s="892"/>
      <c r="H322" s="894"/>
      <c r="I322" s="1534"/>
      <c r="J322" s="1100"/>
      <c r="K322" s="1101"/>
      <c r="L322" s="1102"/>
      <c r="M322" s="1103"/>
      <c r="N322" s="1104"/>
      <c r="O322" s="1101"/>
      <c r="P322" s="910">
        <v>44881</v>
      </c>
      <c r="Q322" s="1177" t="s">
        <v>5476</v>
      </c>
      <c r="R322" s="7">
        <v>163</v>
      </c>
      <c r="S322" s="7">
        <f>AVERAGE(CPVTFC3SG0057!F24:G24)</f>
        <v>0.14250000000000002</v>
      </c>
      <c r="T322" s="13">
        <f t="shared" si="25"/>
        <v>70.888888888888957</v>
      </c>
      <c r="U322" s="1558" t="s">
        <v>314</v>
      </c>
    </row>
    <row r="323" spans="1:24" ht="15.75" thickBot="1" x14ac:dyDescent="0.3">
      <c r="A323" s="411">
        <v>308</v>
      </c>
      <c r="B323" s="4802"/>
      <c r="C323" s="482" t="s">
        <v>220</v>
      </c>
      <c r="D323" s="412">
        <v>44838</v>
      </c>
      <c r="E323" s="484" t="s">
        <v>4935</v>
      </c>
      <c r="F323" s="485">
        <v>40</v>
      </c>
      <c r="G323" s="486">
        <f>AVERAGE(CPVTFC3SG0027!O17:P17)</f>
        <v>1.0023</v>
      </c>
      <c r="H323" s="487">
        <f t="shared" si="20"/>
        <v>2939.2086330935249</v>
      </c>
      <c r="I323" s="1549" t="s">
        <v>315</v>
      </c>
      <c r="J323" s="791"/>
      <c r="K323" s="791"/>
      <c r="L323" s="792"/>
      <c r="M323" s="778"/>
      <c r="N323" s="778"/>
      <c r="O323" s="778"/>
      <c r="P323" s="937">
        <v>44881</v>
      </c>
      <c r="Q323" s="1179" t="s">
        <v>5476</v>
      </c>
      <c r="R323" s="595">
        <v>164</v>
      </c>
      <c r="S323" s="595">
        <f>AVERAGE(CPVTFC3SG0057!H24:I24)</f>
        <v>0.13679999999999998</v>
      </c>
      <c r="T323" s="225">
        <f t="shared" si="25"/>
        <v>43.022222222222098</v>
      </c>
      <c r="U323" s="1561" t="s">
        <v>314</v>
      </c>
      <c r="V323" s="308"/>
    </row>
    <row r="324" spans="1:24" x14ac:dyDescent="0.25">
      <c r="A324" s="114">
        <v>309</v>
      </c>
      <c r="B324" s="2200" t="s">
        <v>3424</v>
      </c>
      <c r="C324" s="680" t="s">
        <v>868</v>
      </c>
      <c r="D324" s="115">
        <v>44838</v>
      </c>
      <c r="E324" s="388" t="s">
        <v>4935</v>
      </c>
      <c r="F324" s="444">
        <v>41</v>
      </c>
      <c r="G324" s="499">
        <f>AVERAGE(CPVTFC3SG0027!Q17:R17)</f>
        <v>2.7559</v>
      </c>
      <c r="H324" s="505">
        <f t="shared" si="20"/>
        <v>9247.1223021582737</v>
      </c>
      <c r="I324" s="1553" t="s">
        <v>315</v>
      </c>
      <c r="J324" s="1537">
        <v>44874</v>
      </c>
      <c r="K324" s="1538" t="s">
        <v>5455</v>
      </c>
      <c r="L324" s="1539">
        <v>95</v>
      </c>
      <c r="M324" s="1540">
        <f>AVERAGE(CPVTFC3SG0050!N12:O12)</f>
        <v>0.37895000000000001</v>
      </c>
      <c r="N324" s="1541">
        <f>(M324-0.1671)/0.0138*400</f>
        <v>6140.579710144928</v>
      </c>
      <c r="O324" s="1542" t="s">
        <v>315</v>
      </c>
      <c r="P324" s="1295"/>
      <c r="Q324" s="1368"/>
      <c r="R324" s="830"/>
      <c r="S324" s="830"/>
      <c r="T324" s="831"/>
      <c r="U324" s="1368"/>
      <c r="V324" s="1485"/>
      <c r="W324" s="5">
        <v>1</v>
      </c>
    </row>
    <row r="325" spans="1:24" ht="15.75" thickBot="1" x14ac:dyDescent="0.3">
      <c r="A325" s="120">
        <v>310</v>
      </c>
      <c r="B325" s="437" t="s">
        <v>3424</v>
      </c>
      <c r="C325" s="497" t="s">
        <v>220</v>
      </c>
      <c r="D325" s="121">
        <v>44838</v>
      </c>
      <c r="E325" s="452" t="s">
        <v>4935</v>
      </c>
      <c r="F325" s="445">
        <v>42</v>
      </c>
      <c r="G325" s="453">
        <f>AVERAGE(CPVTFC3SG0027!S17:T17)</f>
        <v>1.3596999999999999</v>
      </c>
      <c r="H325" s="454">
        <f t="shared" si="20"/>
        <v>4224.8201438848919</v>
      </c>
      <c r="I325" s="1552" t="s">
        <v>315</v>
      </c>
      <c r="J325" s="1563"/>
      <c r="K325" s="1564"/>
      <c r="L325" s="1562"/>
      <c r="M325" s="1565"/>
      <c r="N325" s="1566"/>
      <c r="O325" s="1567"/>
      <c r="P325" s="1303"/>
      <c r="Q325" s="1333"/>
      <c r="R325" s="969"/>
      <c r="S325" s="969"/>
      <c r="T325" s="970"/>
      <c r="U325" s="1333"/>
      <c r="V325" s="1486"/>
    </row>
    <row r="326" spans="1:24" x14ac:dyDescent="0.25">
      <c r="A326" s="406">
        <v>311</v>
      </c>
      <c r="B326" s="4814" t="s">
        <v>3425</v>
      </c>
      <c r="C326" s="684" t="s">
        <v>868</v>
      </c>
      <c r="D326" s="407">
        <v>44838</v>
      </c>
      <c r="E326" s="477" t="s">
        <v>4935</v>
      </c>
      <c r="F326" s="478">
        <v>43</v>
      </c>
      <c r="G326" s="479">
        <f>AVERAGE(CPVTFC3SG0027!U17:V17)</f>
        <v>2.8107500000000001</v>
      </c>
      <c r="H326" s="480">
        <f t="shared" si="20"/>
        <v>9444.4244604316555</v>
      </c>
      <c r="I326" s="1554" t="s">
        <v>315</v>
      </c>
      <c r="J326" s="1369">
        <v>44874</v>
      </c>
      <c r="K326" s="1370" t="s">
        <v>5455</v>
      </c>
      <c r="L326" s="1371">
        <v>96</v>
      </c>
      <c r="M326" s="1372">
        <f>AVERAGE(CPVTFC3SG0050!P12:Q12)</f>
        <v>0.81815000000000004</v>
      </c>
      <c r="N326" s="1373">
        <f>(M326-0.1671)/0.0138*400</f>
        <v>18871.014492753624</v>
      </c>
      <c r="O326" s="1374" t="s">
        <v>315</v>
      </c>
      <c r="P326" s="1056">
        <v>44881</v>
      </c>
      <c r="Q326" s="1183" t="s">
        <v>5476</v>
      </c>
      <c r="R326" s="409">
        <v>165</v>
      </c>
      <c r="S326" s="409">
        <f>AVERAGE(CPVTFC3SG0057!J24:K24)</f>
        <v>0.4178</v>
      </c>
      <c r="T326" s="405">
        <f t="shared" ref="T326:T329" si="26">(S326-0.128)/0.0135*66</f>
        <v>1416.8000000000002</v>
      </c>
      <c r="U326" s="1555" t="s">
        <v>315</v>
      </c>
      <c r="W326" s="5">
        <v>1</v>
      </c>
    </row>
    <row r="327" spans="1:24" x14ac:dyDescent="0.25">
      <c r="A327" s="590"/>
      <c r="B327" s="4815"/>
      <c r="C327" s="296" t="s">
        <v>5448</v>
      </c>
      <c r="D327" s="1149"/>
      <c r="E327" s="1264"/>
      <c r="F327" s="695"/>
      <c r="G327" s="892"/>
      <c r="H327" s="894"/>
      <c r="I327" s="1559"/>
      <c r="J327" s="1100"/>
      <c r="K327" s="1101"/>
      <c r="L327" s="1102"/>
      <c r="M327" s="1103"/>
      <c r="N327" s="1104"/>
      <c r="O327" s="1363"/>
      <c r="P327" s="928">
        <v>44881</v>
      </c>
      <c r="Q327" s="1185" t="s">
        <v>5476</v>
      </c>
      <c r="R327" s="66">
        <v>166</v>
      </c>
      <c r="S327" s="66">
        <f>AVERAGE(CPVTFC3SG0057!L24:M24)</f>
        <v>0.67914999999999992</v>
      </c>
      <c r="T327" s="67">
        <f t="shared" si="26"/>
        <v>2694.5111111111109</v>
      </c>
      <c r="U327" s="1548" t="s">
        <v>315</v>
      </c>
    </row>
    <row r="328" spans="1:24" x14ac:dyDescent="0.25">
      <c r="A328" s="590"/>
      <c r="B328" s="4815"/>
      <c r="C328" s="296" t="s">
        <v>863</v>
      </c>
      <c r="D328" s="1149"/>
      <c r="E328" s="1264"/>
      <c r="F328" s="695"/>
      <c r="G328" s="892"/>
      <c r="H328" s="894"/>
      <c r="I328" s="1559"/>
      <c r="J328" s="1100"/>
      <c r="K328" s="1101"/>
      <c r="L328" s="1102"/>
      <c r="M328" s="1103"/>
      <c r="N328" s="1104"/>
      <c r="O328" s="1363"/>
      <c r="P328" s="910">
        <v>44881</v>
      </c>
      <c r="Q328" s="1177" t="s">
        <v>5476</v>
      </c>
      <c r="R328" s="7">
        <v>167</v>
      </c>
      <c r="S328" s="7">
        <f>AVERAGE(CPVTFC3SG0057!N24:O24)</f>
        <v>0.3836</v>
      </c>
      <c r="T328" s="13">
        <f t="shared" si="26"/>
        <v>1249.5999999999999</v>
      </c>
      <c r="U328" s="1558" t="s">
        <v>314</v>
      </c>
      <c r="X328" s="1582" t="s">
        <v>5484</v>
      </c>
    </row>
    <row r="329" spans="1:24" ht="15.75" thickBot="1" x14ac:dyDescent="0.3">
      <c r="A329" s="411">
        <v>312</v>
      </c>
      <c r="B329" s="4821"/>
      <c r="C329" s="520" t="s">
        <v>220</v>
      </c>
      <c r="D329" s="412">
        <v>44838</v>
      </c>
      <c r="E329" s="484" t="s">
        <v>4935</v>
      </c>
      <c r="F329" s="485">
        <v>44</v>
      </c>
      <c r="G329" s="486">
        <f>AVERAGE(CPVTFC3SG0027!W17:X17)</f>
        <v>2.5052500000000002</v>
      </c>
      <c r="H329" s="487">
        <f t="shared" si="20"/>
        <v>8345.5035971223024</v>
      </c>
      <c r="I329" s="1556" t="s">
        <v>315</v>
      </c>
      <c r="J329" s="1407">
        <v>44874</v>
      </c>
      <c r="K329" s="1408" t="s">
        <v>5455</v>
      </c>
      <c r="L329" s="1409">
        <v>97</v>
      </c>
      <c r="M329" s="1410">
        <f>AVERAGE(CPVTFC3SG0050!R12:S12)</f>
        <v>0.34455000000000002</v>
      </c>
      <c r="N329" s="1411">
        <f>(M329-0.1671)/0.0138*400</f>
        <v>5143.4782608695659</v>
      </c>
      <c r="O329" s="1412" t="s">
        <v>315</v>
      </c>
      <c r="P329" s="964">
        <v>44881</v>
      </c>
      <c r="Q329" s="1184" t="s">
        <v>5476</v>
      </c>
      <c r="R329" s="414">
        <v>168</v>
      </c>
      <c r="S329" s="414">
        <f>AVERAGE(CPVTFC3SG0057!P24:Q24)</f>
        <v>0.47165000000000001</v>
      </c>
      <c r="T329" s="415">
        <f t="shared" si="26"/>
        <v>1680.0666666666666</v>
      </c>
      <c r="U329" s="1551" t="s">
        <v>315</v>
      </c>
    </row>
    <row r="330" spans="1:24" x14ac:dyDescent="0.25">
      <c r="A330" s="114">
        <v>313</v>
      </c>
      <c r="B330" s="2200" t="s">
        <v>3426</v>
      </c>
      <c r="C330" s="680" t="s">
        <v>868</v>
      </c>
      <c r="D330" s="115">
        <v>44838</v>
      </c>
      <c r="E330" s="388" t="s">
        <v>4935</v>
      </c>
      <c r="F330" s="444">
        <v>45</v>
      </c>
      <c r="G330" s="499">
        <f>AVERAGE(CPVTFC3SG0027!C19:D19)</f>
        <v>1.7879</v>
      </c>
      <c r="H330" s="505">
        <f t="shared" si="20"/>
        <v>5765.1079136690651</v>
      </c>
      <c r="I330" s="1553" t="s">
        <v>315</v>
      </c>
      <c r="J330" s="1576"/>
      <c r="K330" s="1577"/>
      <c r="L330" s="1578"/>
      <c r="M330" s="1579"/>
      <c r="N330" s="1580"/>
      <c r="O330" s="1581"/>
      <c r="P330" s="1271"/>
      <c r="Q330" s="1271"/>
      <c r="R330" s="830"/>
      <c r="S330" s="1271"/>
      <c r="T330" s="1271"/>
      <c r="U330" s="1271"/>
      <c r="V330" s="4897" t="s">
        <v>1416</v>
      </c>
      <c r="W330" s="5">
        <v>1</v>
      </c>
    </row>
    <row r="331" spans="1:24" x14ac:dyDescent="0.25">
      <c r="A331" s="68">
        <v>314</v>
      </c>
      <c r="B331" s="437" t="s">
        <v>3426</v>
      </c>
      <c r="C331" s="296" t="s">
        <v>220</v>
      </c>
      <c r="D331" s="65">
        <v>44838</v>
      </c>
      <c r="E331" s="387" t="s">
        <v>4935</v>
      </c>
      <c r="F331" s="164">
        <v>46</v>
      </c>
      <c r="G331" s="145">
        <f>AVERAGE(CPVTFC3SG0027!E19:F19)</f>
        <v>2.9065000000000003</v>
      </c>
      <c r="H331" s="100">
        <f t="shared" si="20"/>
        <v>9788.8489208633109</v>
      </c>
      <c r="I331" s="358" t="s">
        <v>315</v>
      </c>
      <c r="J331" s="1095">
        <v>44874</v>
      </c>
      <c r="K331" s="1096" t="s">
        <v>5455</v>
      </c>
      <c r="L331" s="1097">
        <v>98</v>
      </c>
      <c r="M331" s="1098">
        <f>AVERAGE(CPVTFC3SG0050!T12:U12)</f>
        <v>1.2616000000000001</v>
      </c>
      <c r="N331" s="1099">
        <f>(M331-0.1671)/0.0138*400</f>
        <v>31724.63768115942</v>
      </c>
      <c r="O331" s="1339" t="s">
        <v>315</v>
      </c>
      <c r="P331" s="694"/>
      <c r="Q331" s="694"/>
      <c r="R331" s="645"/>
      <c r="S331" s="694"/>
      <c r="T331" s="694"/>
      <c r="U331" s="694"/>
      <c r="V331" s="4898"/>
    </row>
    <row r="332" spans="1:24" x14ac:dyDescent="0.25">
      <c r="A332" s="64">
        <v>315</v>
      </c>
      <c r="B332" s="437" t="s">
        <v>3427</v>
      </c>
      <c r="C332" s="296" t="s">
        <v>868</v>
      </c>
      <c r="D332" s="65">
        <v>44838</v>
      </c>
      <c r="E332" s="387" t="s">
        <v>4935</v>
      </c>
      <c r="F332" s="164">
        <v>47</v>
      </c>
      <c r="G332" s="145">
        <f>AVERAGE(CPVTFC3SG0027!G19:H19)</f>
        <v>0.86660000000000004</v>
      </c>
      <c r="H332" s="100">
        <f t="shared" si="20"/>
        <v>2451.0791366906478</v>
      </c>
      <c r="I332" s="358" t="s">
        <v>315</v>
      </c>
      <c r="J332" s="891"/>
      <c r="K332" s="642"/>
      <c r="L332" s="892"/>
      <c r="M332" s="893"/>
      <c r="N332" s="894"/>
      <c r="O332" s="648"/>
      <c r="P332" s="694"/>
      <c r="Q332" s="694"/>
      <c r="R332" s="645"/>
      <c r="S332" s="694"/>
      <c r="T332" s="694"/>
      <c r="U332" s="694"/>
      <c r="V332" s="4897" t="s">
        <v>1416</v>
      </c>
      <c r="W332" s="5">
        <v>1</v>
      </c>
    </row>
    <row r="333" spans="1:24" x14ac:dyDescent="0.25">
      <c r="A333" s="120">
        <v>316</v>
      </c>
      <c r="B333" s="437" t="s">
        <v>3427</v>
      </c>
      <c r="C333" s="497" t="s">
        <v>220</v>
      </c>
      <c r="D333" s="121">
        <v>44838</v>
      </c>
      <c r="E333" s="452" t="s">
        <v>4935</v>
      </c>
      <c r="F333" s="445">
        <v>48</v>
      </c>
      <c r="G333" s="453">
        <f>AVERAGE(CPVTFC3SG0027!I19:J19)</f>
        <v>2.9321000000000002</v>
      </c>
      <c r="H333" s="454">
        <f t="shared" si="20"/>
        <v>9880.9352517985608</v>
      </c>
      <c r="I333" s="1552" t="s">
        <v>315</v>
      </c>
      <c r="J333" s="1475">
        <v>44874</v>
      </c>
      <c r="K333" s="1476" t="s">
        <v>5455</v>
      </c>
      <c r="L333" s="1477">
        <v>99</v>
      </c>
      <c r="M333" s="1478">
        <f>AVERAGE(CPVTFC3SG0050!V12:W12)</f>
        <v>2.7528999999999999</v>
      </c>
      <c r="N333" s="1479">
        <f>(M333-0.1671)/0.0138*400</f>
        <v>74950.724637681167</v>
      </c>
      <c r="O333" s="1480" t="s">
        <v>315</v>
      </c>
      <c r="P333" s="1303"/>
      <c r="Q333" s="1333"/>
      <c r="R333" s="969"/>
      <c r="S333" s="969"/>
      <c r="T333" s="970"/>
      <c r="U333" s="1333"/>
      <c r="V333" s="4898"/>
    </row>
    <row r="334" spans="1:24" x14ac:dyDescent="0.25">
      <c r="A334" s="114">
        <v>317</v>
      </c>
      <c r="B334" s="4815" t="s">
        <v>3428</v>
      </c>
      <c r="C334" s="680" t="s">
        <v>868</v>
      </c>
      <c r="D334" s="115">
        <v>44838</v>
      </c>
      <c r="E334" s="388" t="s">
        <v>4935</v>
      </c>
      <c r="F334" s="444">
        <v>49</v>
      </c>
      <c r="G334" s="499">
        <f>AVERAGE(CPVTFC3SG0027!K19:L19)</f>
        <v>1.5179499999999999</v>
      </c>
      <c r="H334" s="505">
        <f t="shared" si="20"/>
        <v>4794.0647482014383</v>
      </c>
      <c r="I334" s="1553" t="s">
        <v>315</v>
      </c>
      <c r="J334" s="1576"/>
      <c r="K334" s="1577"/>
      <c r="L334" s="1578"/>
      <c r="M334" s="1579"/>
      <c r="N334" s="1580"/>
      <c r="O334" s="1581"/>
      <c r="P334" s="1295"/>
      <c r="Q334" s="1368"/>
      <c r="R334" s="830"/>
      <c r="S334" s="830"/>
      <c r="T334" s="831"/>
      <c r="U334" s="1368"/>
      <c r="W334" s="5">
        <v>1</v>
      </c>
    </row>
    <row r="335" spans="1:24" x14ac:dyDescent="0.25">
      <c r="A335" s="68">
        <v>318</v>
      </c>
      <c r="B335" s="4820"/>
      <c r="C335" s="296" t="s">
        <v>220</v>
      </c>
      <c r="D335" s="65">
        <v>44838</v>
      </c>
      <c r="E335" s="387" t="s">
        <v>4935</v>
      </c>
      <c r="F335" s="164">
        <v>50</v>
      </c>
      <c r="G335" s="145">
        <f>AVERAGE(CPVTFC3SG0027!M19:N19)</f>
        <v>0.97350000000000003</v>
      </c>
      <c r="H335" s="100">
        <f t="shared" si="20"/>
        <v>2835.611510791367</v>
      </c>
      <c r="I335" s="358" t="s">
        <v>315</v>
      </c>
      <c r="J335" s="891"/>
      <c r="K335" s="642"/>
      <c r="L335" s="892"/>
      <c r="M335" s="893"/>
      <c r="N335" s="894"/>
      <c r="O335" s="648"/>
      <c r="P335" s="1250"/>
      <c r="Q335" s="1259"/>
      <c r="R335" s="645"/>
      <c r="S335" s="645"/>
      <c r="T335" s="646"/>
      <c r="U335" s="1259"/>
    </row>
    <row r="336" spans="1:24" x14ac:dyDescent="0.25">
      <c r="A336" s="64">
        <v>319</v>
      </c>
      <c r="B336" s="4818" t="s">
        <v>3429</v>
      </c>
      <c r="C336" s="296" t="s">
        <v>868</v>
      </c>
      <c r="D336" s="65">
        <v>44838</v>
      </c>
      <c r="E336" s="387" t="s">
        <v>4935</v>
      </c>
      <c r="F336" s="164">
        <v>51</v>
      </c>
      <c r="G336" s="145">
        <f>AVERAGE(CPVTFC3SG0027!O19:P19)</f>
        <v>2.8813500000000003</v>
      </c>
      <c r="H336" s="100">
        <f t="shared" si="20"/>
        <v>9698.3812949640305</v>
      </c>
      <c r="I336" s="358" t="s">
        <v>315</v>
      </c>
      <c r="J336" s="1095">
        <v>44874</v>
      </c>
      <c r="K336" s="1096" t="s">
        <v>5455</v>
      </c>
      <c r="L336" s="1097">
        <v>100</v>
      </c>
      <c r="M336" s="1098">
        <f>AVERAGE(CPVTFC3SG0050!X12:Y12)</f>
        <v>0.65985000000000005</v>
      </c>
      <c r="N336" s="1099">
        <f t="shared" ref="N336:N346" si="27">(M336-0.1671)/0.0138*400</f>
        <v>14282.608695652176</v>
      </c>
      <c r="O336" s="1339" t="s">
        <v>315</v>
      </c>
      <c r="P336" s="928">
        <v>44881</v>
      </c>
      <c r="Q336" s="1185" t="s">
        <v>5476</v>
      </c>
      <c r="R336" s="66">
        <v>169</v>
      </c>
      <c r="S336" s="66">
        <f>AVERAGE(CPVTFC3SG0057!R24:S24)</f>
        <v>0.8367</v>
      </c>
      <c r="T336" s="67">
        <f t="shared" ref="T336:T339" si="28">(S336-0.128)/0.0135*66</f>
        <v>3464.7555555555555</v>
      </c>
      <c r="U336" s="1533" t="s">
        <v>315</v>
      </c>
      <c r="V336" s="1485"/>
      <c r="W336" s="5">
        <v>1</v>
      </c>
    </row>
    <row r="337" spans="1:23" x14ac:dyDescent="0.25">
      <c r="A337" s="64"/>
      <c r="B337" s="4815"/>
      <c r="C337" s="296" t="s">
        <v>5448</v>
      </c>
      <c r="D337" s="1149"/>
      <c r="E337" s="1264"/>
      <c r="F337" s="695"/>
      <c r="G337" s="892"/>
      <c r="H337" s="894"/>
      <c r="I337" s="1559"/>
      <c r="J337" s="1100"/>
      <c r="K337" s="1101"/>
      <c r="L337" s="1102"/>
      <c r="M337" s="1103"/>
      <c r="N337" s="1104"/>
      <c r="O337" s="1363"/>
      <c r="P337" s="928">
        <v>44881</v>
      </c>
      <c r="Q337" s="1185" t="s">
        <v>5476</v>
      </c>
      <c r="R337" s="66">
        <v>170</v>
      </c>
      <c r="S337" s="66">
        <f>AVERAGE(CPVTFC3SG0057!T24:U24)</f>
        <v>0.49099999999999999</v>
      </c>
      <c r="T337" s="67">
        <f t="shared" si="28"/>
        <v>1774.6666666666667</v>
      </c>
      <c r="U337" s="1533" t="s">
        <v>315</v>
      </c>
      <c r="V337" s="1583"/>
    </row>
    <row r="338" spans="1:23" x14ac:dyDescent="0.25">
      <c r="A338" s="64"/>
      <c r="B338" s="4815"/>
      <c r="C338" s="296" t="s">
        <v>863</v>
      </c>
      <c r="D338" s="1149"/>
      <c r="E338" s="1264"/>
      <c r="F338" s="695"/>
      <c r="G338" s="892"/>
      <c r="H338" s="894"/>
      <c r="I338" s="1559"/>
      <c r="J338" s="1100"/>
      <c r="K338" s="1101"/>
      <c r="L338" s="1102"/>
      <c r="M338" s="1103"/>
      <c r="N338" s="1104"/>
      <c r="O338" s="1363"/>
      <c r="P338" s="928">
        <v>44881</v>
      </c>
      <c r="Q338" s="1185" t="s">
        <v>5476</v>
      </c>
      <c r="R338" s="66">
        <v>171</v>
      </c>
      <c r="S338" s="66">
        <f>AVERAGE(CPVTFC3SG0057!V24:W24)</f>
        <v>0.39450000000000002</v>
      </c>
      <c r="T338" s="67">
        <f t="shared" si="28"/>
        <v>1302.8888888888889</v>
      </c>
      <c r="U338" s="1533" t="s">
        <v>315</v>
      </c>
      <c r="V338" s="1583"/>
    </row>
    <row r="339" spans="1:23" x14ac:dyDescent="0.25">
      <c r="A339" s="68">
        <v>320</v>
      </c>
      <c r="B339" s="4820"/>
      <c r="C339" s="296" t="s">
        <v>220</v>
      </c>
      <c r="D339" s="65">
        <v>44838</v>
      </c>
      <c r="E339" s="387" t="s">
        <v>4935</v>
      </c>
      <c r="F339" s="164">
        <v>52</v>
      </c>
      <c r="G339" s="145">
        <f>AVERAGE(CPVTFC3SG0027!Q19:R19)</f>
        <v>2.8296999999999999</v>
      </c>
      <c r="H339" s="100">
        <f t="shared" si="20"/>
        <v>9512.5899280575541</v>
      </c>
      <c r="I339" s="358" t="s">
        <v>315</v>
      </c>
      <c r="J339" s="1095">
        <v>44874</v>
      </c>
      <c r="K339" s="1096" t="s">
        <v>5455</v>
      </c>
      <c r="L339" s="1097">
        <v>101</v>
      </c>
      <c r="M339" s="1098">
        <f>AVERAGE(CPVTFC3SG0050!B14:C14)</f>
        <v>0.48224999999999996</v>
      </c>
      <c r="N339" s="1099">
        <f t="shared" si="27"/>
        <v>9134.7826086956502</v>
      </c>
      <c r="O339" s="1339" t="s">
        <v>315</v>
      </c>
      <c r="P339" s="910">
        <v>44881</v>
      </c>
      <c r="Q339" s="1177" t="s">
        <v>5476</v>
      </c>
      <c r="R339" s="7">
        <v>172</v>
      </c>
      <c r="S339" s="7">
        <f>AVERAGE(CPVTFC3SG0057!X24:Y24)</f>
        <v>0.18680000000000002</v>
      </c>
      <c r="T339" s="13">
        <f t="shared" si="28"/>
        <v>287.46666666666675</v>
      </c>
      <c r="U339" s="1530" t="s">
        <v>314</v>
      </c>
      <c r="V339" s="1486"/>
    </row>
    <row r="340" spans="1:23" x14ac:dyDescent="0.25">
      <c r="A340" s="64">
        <v>321</v>
      </c>
      <c r="B340" s="4818" t="s">
        <v>3430</v>
      </c>
      <c r="C340" s="296" t="s">
        <v>868</v>
      </c>
      <c r="D340" s="65">
        <v>44838</v>
      </c>
      <c r="E340" s="387" t="s">
        <v>4935</v>
      </c>
      <c r="F340" s="164">
        <v>53</v>
      </c>
      <c r="G340" s="145">
        <f>AVERAGE(CPVTFC3SG0027!S19:T19)</f>
        <v>2.8299500000000002</v>
      </c>
      <c r="H340" s="100">
        <f t="shared" si="20"/>
        <v>9513.4892086330947</v>
      </c>
      <c r="I340" s="358" t="s">
        <v>315</v>
      </c>
      <c r="J340" s="1095">
        <v>44874</v>
      </c>
      <c r="K340" s="1096" t="s">
        <v>5455</v>
      </c>
      <c r="L340" s="1097">
        <v>102</v>
      </c>
      <c r="M340" s="1098">
        <f>AVERAGE(CPVTFC3SG0050!D14:E14)</f>
        <v>0.52944999999999998</v>
      </c>
      <c r="N340" s="1099">
        <f t="shared" si="27"/>
        <v>10502.898550724636</v>
      </c>
      <c r="O340" s="1339" t="s">
        <v>315</v>
      </c>
      <c r="P340" s="1271"/>
      <c r="Q340" s="1271"/>
      <c r="R340" s="830"/>
      <c r="S340" s="1271"/>
      <c r="T340" s="1271"/>
      <c r="U340" s="1271"/>
      <c r="W340" s="5">
        <v>1</v>
      </c>
    </row>
    <row r="341" spans="1:23" x14ac:dyDescent="0.25">
      <c r="A341" s="68">
        <v>322</v>
      </c>
      <c r="B341" s="4820"/>
      <c r="C341" s="296" t="s">
        <v>220</v>
      </c>
      <c r="D341" s="65">
        <v>44838</v>
      </c>
      <c r="E341" s="387" t="s">
        <v>4935</v>
      </c>
      <c r="F341" s="164">
        <v>54</v>
      </c>
      <c r="G341" s="145">
        <f>AVERAGE(CPVTFC3SG0027!U19:V19)</f>
        <v>2.5178000000000003</v>
      </c>
      <c r="H341" s="100">
        <f t="shared" si="20"/>
        <v>8390.6474820143903</v>
      </c>
      <c r="I341" s="358" t="s">
        <v>315</v>
      </c>
      <c r="J341" s="1090">
        <v>44874</v>
      </c>
      <c r="K341" s="1091" t="s">
        <v>5455</v>
      </c>
      <c r="L341" s="1092">
        <v>103</v>
      </c>
      <c r="M341" s="1093">
        <f>AVERAGE(CPVTFC3SG0050!F14:G14)</f>
        <v>0.37124999999999997</v>
      </c>
      <c r="N341" s="1094">
        <f t="shared" si="27"/>
        <v>5917.3913043478251</v>
      </c>
      <c r="O341" s="1340" t="s">
        <v>315</v>
      </c>
      <c r="P341" s="694"/>
      <c r="Q341" s="694"/>
      <c r="R341" s="645"/>
      <c r="S341" s="694"/>
      <c r="T341" s="694"/>
      <c r="U341" s="694"/>
    </row>
    <row r="342" spans="1:23" x14ac:dyDescent="0.25">
      <c r="A342" s="64">
        <v>323</v>
      </c>
      <c r="B342" s="4818" t="s">
        <v>3431</v>
      </c>
      <c r="C342" s="296" t="s">
        <v>868</v>
      </c>
      <c r="D342" s="65">
        <v>44838</v>
      </c>
      <c r="E342" s="387" t="s">
        <v>4935</v>
      </c>
      <c r="F342" s="164">
        <v>55</v>
      </c>
      <c r="G342" s="145">
        <f>AVERAGE(CPVTFC3SG0027!W19:X19)</f>
        <v>2.8216000000000001</v>
      </c>
      <c r="H342" s="100">
        <f t="shared" si="20"/>
        <v>9483.4532374100727</v>
      </c>
      <c r="I342" s="358" t="s">
        <v>315</v>
      </c>
      <c r="J342" s="1095">
        <v>44874</v>
      </c>
      <c r="K342" s="1096" t="s">
        <v>5455</v>
      </c>
      <c r="L342" s="1097">
        <v>104</v>
      </c>
      <c r="M342" s="1098">
        <f>AVERAGE(CPVTFC3SG0050!H14:I14)</f>
        <v>2.7648000000000001</v>
      </c>
      <c r="N342" s="1099">
        <f t="shared" si="27"/>
        <v>75295.652173913055</v>
      </c>
      <c r="O342" s="1339" t="s">
        <v>315</v>
      </c>
      <c r="P342" s="694"/>
      <c r="Q342" s="694"/>
      <c r="R342" s="645"/>
      <c r="S342" s="694"/>
      <c r="T342" s="694"/>
      <c r="U342" s="694"/>
      <c r="V342" s="4897" t="s">
        <v>1416</v>
      </c>
      <c r="W342" s="5">
        <v>1</v>
      </c>
    </row>
    <row r="343" spans="1:23" ht="15.75" thickBot="1" x14ac:dyDescent="0.3">
      <c r="A343" s="120">
        <v>324</v>
      </c>
      <c r="B343" s="4815"/>
      <c r="C343" s="497" t="s">
        <v>220</v>
      </c>
      <c r="D343" s="121">
        <v>44838</v>
      </c>
      <c r="E343" s="452" t="s">
        <v>4935</v>
      </c>
      <c r="F343" s="445">
        <v>56</v>
      </c>
      <c r="G343" s="453">
        <f>AVERAGE(CPVTFC3SG0027!C21:D21)</f>
        <v>2.8987499999999997</v>
      </c>
      <c r="H343" s="454">
        <f t="shared" si="20"/>
        <v>9760.9712230215828</v>
      </c>
      <c r="I343" s="1552" t="s">
        <v>315</v>
      </c>
      <c r="J343" s="1475">
        <v>44874</v>
      </c>
      <c r="K343" s="1476" t="s">
        <v>5455</v>
      </c>
      <c r="L343" s="1477">
        <v>105</v>
      </c>
      <c r="M343" s="1478">
        <f>AVERAGE(CPVTFC3SG0050!J14:K14)</f>
        <v>1.1646999999999998</v>
      </c>
      <c r="N343" s="1479">
        <f t="shared" si="27"/>
        <v>28915.942028985501</v>
      </c>
      <c r="O343" s="1480" t="s">
        <v>315</v>
      </c>
      <c r="P343" s="1268"/>
      <c r="Q343" s="1268"/>
      <c r="R343" s="969"/>
      <c r="S343" s="1268"/>
      <c r="T343" s="1268"/>
      <c r="U343" s="1268"/>
      <c r="V343" s="4898"/>
    </row>
    <row r="344" spans="1:23" ht="15.75" thickBot="1" x14ac:dyDescent="0.3">
      <c r="A344" s="1798"/>
      <c r="B344" s="2376" t="s">
        <v>3863</v>
      </c>
      <c r="C344" s="2000" t="s">
        <v>868</v>
      </c>
      <c r="D344" s="601">
        <v>44887</v>
      </c>
      <c r="E344" s="2904" t="s">
        <v>5523</v>
      </c>
      <c r="F344" s="2807">
        <v>150</v>
      </c>
      <c r="G344" s="137">
        <f>AVERAGE(CPVTFC3SG0066!D22:E22)</f>
        <v>2.9336500000000001</v>
      </c>
      <c r="H344" s="1802">
        <f t="shared" ref="H344" si="29">(G344-0.1622)/0.0135*50</f>
        <v>10264.62962962963</v>
      </c>
      <c r="I344" s="2905" t="s">
        <v>315</v>
      </c>
      <c r="J344" s="2913"/>
      <c r="K344" s="2914"/>
      <c r="L344" s="2915"/>
      <c r="M344" s="2916"/>
      <c r="N344" s="2917"/>
      <c r="O344" s="2918"/>
      <c r="P344" s="1994"/>
      <c r="Q344" s="1994"/>
      <c r="R344" s="652"/>
      <c r="S344" s="1994"/>
      <c r="T344" s="1994"/>
      <c r="U344" s="2792"/>
      <c r="V344" s="2919"/>
    </row>
    <row r="345" spans="1:23" x14ac:dyDescent="0.25">
      <c r="A345" s="114">
        <v>325</v>
      </c>
      <c r="B345" s="4815" t="s">
        <v>3432</v>
      </c>
      <c r="C345" s="680" t="s">
        <v>868</v>
      </c>
      <c r="D345" s="115">
        <v>44838</v>
      </c>
      <c r="E345" s="388" t="s">
        <v>4935</v>
      </c>
      <c r="F345" s="444">
        <v>57</v>
      </c>
      <c r="G345" s="499">
        <f>AVERAGE(CPVTFC3SG0027!E21:F21)</f>
        <v>2.3387500000000001</v>
      </c>
      <c r="H345" s="505">
        <f t="shared" si="20"/>
        <v>7746.5827338129502</v>
      </c>
      <c r="I345" s="1553" t="s">
        <v>315</v>
      </c>
      <c r="J345" s="1394">
        <v>44874</v>
      </c>
      <c r="K345" s="1395" t="s">
        <v>5455</v>
      </c>
      <c r="L345" s="1396">
        <v>106</v>
      </c>
      <c r="M345" s="1397">
        <f>AVERAGE(CPVTFC3SG0050!L14:M14)</f>
        <v>0.31030000000000002</v>
      </c>
      <c r="N345" s="1398">
        <f t="shared" si="27"/>
        <v>4150.7246376811599</v>
      </c>
      <c r="O345" s="1399" t="s">
        <v>315</v>
      </c>
      <c r="P345" s="1295"/>
      <c r="Q345" s="1368"/>
      <c r="R345" s="830"/>
      <c r="S345" s="830"/>
      <c r="T345" s="831"/>
      <c r="U345" s="1588"/>
      <c r="W345" s="5">
        <v>1</v>
      </c>
    </row>
    <row r="346" spans="1:23" x14ac:dyDescent="0.25">
      <c r="A346" s="68">
        <v>326</v>
      </c>
      <c r="B346" s="4820"/>
      <c r="C346" s="296" t="s">
        <v>220</v>
      </c>
      <c r="D346" s="65">
        <v>44838</v>
      </c>
      <c r="E346" s="387" t="s">
        <v>4935</v>
      </c>
      <c r="F346" s="164">
        <v>58</v>
      </c>
      <c r="G346" s="145">
        <f>AVERAGE(CPVTFC3SG0027!G21:H21)</f>
        <v>2.8095999999999997</v>
      </c>
      <c r="H346" s="100">
        <f t="shared" si="20"/>
        <v>9440.2877697841723</v>
      </c>
      <c r="I346" s="358" t="s">
        <v>315</v>
      </c>
      <c r="J346" s="1095">
        <v>44874</v>
      </c>
      <c r="K346" s="1096" t="s">
        <v>5455</v>
      </c>
      <c r="L346" s="1097">
        <v>107</v>
      </c>
      <c r="M346" s="1098">
        <f>AVERAGE(CPVTFC3SG0050!N14:O14)</f>
        <v>0.48620000000000002</v>
      </c>
      <c r="N346" s="1099">
        <f t="shared" si="27"/>
        <v>9249.2753623188419</v>
      </c>
      <c r="O346" s="1339" t="s">
        <v>315</v>
      </c>
      <c r="P346" s="1250"/>
      <c r="Q346" s="1259"/>
      <c r="R346" s="645"/>
      <c r="S346" s="645"/>
      <c r="T346" s="646"/>
      <c r="U346" s="1491"/>
      <c r="V346" s="308"/>
    </row>
    <row r="347" spans="1:23" x14ac:dyDescent="0.25">
      <c r="A347" s="64">
        <v>327</v>
      </c>
      <c r="B347" s="4818" t="s">
        <v>3433</v>
      </c>
      <c r="C347" s="296" t="s">
        <v>868</v>
      </c>
      <c r="D347" s="65">
        <v>44838</v>
      </c>
      <c r="E347" s="387" t="s">
        <v>4935</v>
      </c>
      <c r="F347" s="164">
        <v>59</v>
      </c>
      <c r="G347" s="145">
        <f>AVERAGE(CPVTFC3SG0027!I21:J21)</f>
        <v>0.57545000000000002</v>
      </c>
      <c r="H347" s="100">
        <f t="shared" si="20"/>
        <v>1403.7769784172663</v>
      </c>
      <c r="I347" s="358" t="s">
        <v>315</v>
      </c>
      <c r="J347" s="878"/>
      <c r="K347" s="878"/>
      <c r="L347" s="877"/>
      <c r="M347" s="642"/>
      <c r="N347" s="642"/>
      <c r="O347" s="648"/>
      <c r="P347" s="1250"/>
      <c r="Q347" s="1259"/>
      <c r="R347" s="645"/>
      <c r="S347" s="645"/>
      <c r="T347" s="646"/>
      <c r="U347" s="1491"/>
      <c r="V347" s="287"/>
      <c r="W347" s="5">
        <v>1</v>
      </c>
    </row>
    <row r="348" spans="1:23" x14ac:dyDescent="0.25">
      <c r="A348" s="68">
        <v>328</v>
      </c>
      <c r="B348" s="4820"/>
      <c r="C348" s="296" t="s">
        <v>220</v>
      </c>
      <c r="D348" s="65">
        <v>44838</v>
      </c>
      <c r="E348" s="387" t="s">
        <v>4935</v>
      </c>
      <c r="F348" s="164">
        <v>60</v>
      </c>
      <c r="G348" s="145">
        <f>AVERAGE(CPVTFC3SG0027!K21:L21)</f>
        <v>0.49914999999999998</v>
      </c>
      <c r="H348" s="100">
        <f t="shared" si="20"/>
        <v>1129.31654676259</v>
      </c>
      <c r="I348" s="358" t="s">
        <v>315</v>
      </c>
      <c r="J348" s="875"/>
      <c r="K348" s="876"/>
      <c r="L348" s="877"/>
      <c r="M348" s="645"/>
      <c r="N348" s="646"/>
      <c r="O348" s="648"/>
      <c r="P348" s="1250"/>
      <c r="Q348" s="1259"/>
      <c r="R348" s="645"/>
      <c r="S348" s="645"/>
      <c r="T348" s="646"/>
      <c r="U348" s="1259"/>
    </row>
    <row r="349" spans="1:23" x14ac:dyDescent="0.25">
      <c r="A349" s="64">
        <v>329</v>
      </c>
      <c r="B349" s="4818" t="s">
        <v>3434</v>
      </c>
      <c r="C349" s="296" t="s">
        <v>868</v>
      </c>
      <c r="D349" s="65">
        <v>44838</v>
      </c>
      <c r="E349" s="387" t="s">
        <v>4935</v>
      </c>
      <c r="F349" s="164">
        <v>61</v>
      </c>
      <c r="G349" s="145">
        <f>AVERAGE(CPVTFC3SG0027!M21:N21)</f>
        <v>2.52135</v>
      </c>
      <c r="H349" s="100">
        <f t="shared" si="20"/>
        <v>8403.4172661870507</v>
      </c>
      <c r="I349" s="358" t="s">
        <v>315</v>
      </c>
      <c r="J349" s="1090">
        <v>44874</v>
      </c>
      <c r="K349" s="1091" t="s">
        <v>5455</v>
      </c>
      <c r="L349" s="1092">
        <v>108</v>
      </c>
      <c r="M349" s="1093">
        <f>AVERAGE(CPVTFC3SG0050!P14:Q14)</f>
        <v>0.2351</v>
      </c>
      <c r="N349" s="1094">
        <f>(M349-0.1671)/0.0138*400</f>
        <v>1971.0144927536235</v>
      </c>
      <c r="O349" s="1340" t="s">
        <v>315</v>
      </c>
      <c r="P349" s="1250"/>
      <c r="Q349" s="1259"/>
      <c r="R349" s="645"/>
      <c r="S349" s="645"/>
      <c r="T349" s="646"/>
      <c r="U349" s="1259"/>
      <c r="W349" s="5">
        <v>1</v>
      </c>
    </row>
    <row r="350" spans="1:23" x14ac:dyDescent="0.25">
      <c r="A350" s="68">
        <v>330</v>
      </c>
      <c r="B350" s="4820"/>
      <c r="C350" s="296" t="s">
        <v>220</v>
      </c>
      <c r="D350" s="65">
        <v>44838</v>
      </c>
      <c r="E350" s="387" t="s">
        <v>4935</v>
      </c>
      <c r="F350" s="164">
        <v>62</v>
      </c>
      <c r="G350" s="145">
        <f>AVERAGE(CPVTFC3SG0027!O21:P21)</f>
        <v>2.3764500000000002</v>
      </c>
      <c r="H350" s="100">
        <f t="shared" si="20"/>
        <v>7882.1942446043176</v>
      </c>
      <c r="I350" s="358" t="s">
        <v>315</v>
      </c>
      <c r="J350" s="1090">
        <v>44874</v>
      </c>
      <c r="K350" s="1091" t="s">
        <v>5455</v>
      </c>
      <c r="L350" s="1092">
        <v>109</v>
      </c>
      <c r="M350" s="1093">
        <f>AVERAGE(CPVTFC3SG0050!R14:S14)</f>
        <v>0.25805</v>
      </c>
      <c r="N350" s="1094">
        <f>(M350-0.1671)/0.0138*400</f>
        <v>2636.231884057971</v>
      </c>
      <c r="O350" s="1340" t="s">
        <v>315</v>
      </c>
      <c r="P350" s="694"/>
      <c r="Q350" s="694"/>
      <c r="R350" s="645"/>
      <c r="S350" s="694"/>
      <c r="T350" s="694"/>
      <c r="U350" s="694"/>
    </row>
    <row r="351" spans="1:23" x14ac:dyDescent="0.25">
      <c r="A351" s="64">
        <v>331</v>
      </c>
      <c r="B351" s="4818" t="s">
        <v>3435</v>
      </c>
      <c r="C351" s="296" t="s">
        <v>868</v>
      </c>
      <c r="D351" s="65">
        <v>44838</v>
      </c>
      <c r="E351" s="387" t="s">
        <v>4935</v>
      </c>
      <c r="F351" s="164">
        <v>63</v>
      </c>
      <c r="G351" s="145">
        <f>AVERAGE(CPVTFC3SG0027!Q21:R21)</f>
        <v>2.7503500000000001</v>
      </c>
      <c r="H351" s="100">
        <f t="shared" si="20"/>
        <v>9227.1582733812957</v>
      </c>
      <c r="I351" s="358" t="s">
        <v>315</v>
      </c>
      <c r="J351" s="1090">
        <v>44874</v>
      </c>
      <c r="K351" s="1091" t="s">
        <v>5455</v>
      </c>
      <c r="L351" s="1092">
        <v>110</v>
      </c>
      <c r="M351" s="1093">
        <f>AVERAGE(CPVTFC3SG0050!T14:U14)</f>
        <v>0.33324999999999999</v>
      </c>
      <c r="N351" s="1094">
        <f>(M351-0.1671)/0.0138*400</f>
        <v>4815.942028985507</v>
      </c>
      <c r="O351" s="1340" t="s">
        <v>315</v>
      </c>
      <c r="P351" s="694"/>
      <c r="Q351" s="694"/>
      <c r="R351" s="645"/>
      <c r="S351" s="694"/>
      <c r="T351" s="694"/>
      <c r="U351" s="694"/>
      <c r="W351" s="5">
        <v>1</v>
      </c>
    </row>
    <row r="352" spans="1:23" x14ac:dyDescent="0.25">
      <c r="A352" s="68">
        <v>332</v>
      </c>
      <c r="B352" s="4820"/>
      <c r="C352" s="296" t="s">
        <v>220</v>
      </c>
      <c r="D352" s="65">
        <v>44838</v>
      </c>
      <c r="E352" s="387" t="s">
        <v>4935</v>
      </c>
      <c r="F352" s="164">
        <v>64</v>
      </c>
      <c r="G352" s="145">
        <f>AVERAGE(CPVTFC3SG0027!S21:T21)</f>
        <v>2.6386000000000003</v>
      </c>
      <c r="H352" s="100">
        <f t="shared" si="20"/>
        <v>8825.1798561151099</v>
      </c>
      <c r="I352" s="358" t="s">
        <v>315</v>
      </c>
      <c r="J352" s="1090">
        <v>44874</v>
      </c>
      <c r="K352" s="1091" t="s">
        <v>5455</v>
      </c>
      <c r="L352" s="1092">
        <v>111</v>
      </c>
      <c r="M352" s="1093">
        <f>AVERAGE(CPVTFC3SG0050!V14:W14)</f>
        <v>0.26739999999999997</v>
      </c>
      <c r="N352" s="1094">
        <f>(M352-0.1671)/0.0138*400</f>
        <v>2907.2463768115936</v>
      </c>
      <c r="O352" s="1340" t="s">
        <v>315</v>
      </c>
      <c r="P352" s="694"/>
      <c r="Q352" s="694"/>
      <c r="R352" s="645"/>
      <c r="S352" s="694"/>
      <c r="T352" s="694"/>
      <c r="U352" s="694"/>
    </row>
    <row r="353" spans="1:23" x14ac:dyDescent="0.25">
      <c r="A353" s="64">
        <v>333</v>
      </c>
      <c r="B353" s="4818" t="s">
        <v>3436</v>
      </c>
      <c r="C353" s="296" t="s">
        <v>868</v>
      </c>
      <c r="D353" s="65">
        <v>44838</v>
      </c>
      <c r="E353" s="387" t="s">
        <v>4935</v>
      </c>
      <c r="F353" s="164">
        <v>65</v>
      </c>
      <c r="G353" s="145">
        <f>AVERAGE(CPVTFC3SG0027!U21:V21)</f>
        <v>0.64490000000000003</v>
      </c>
      <c r="H353" s="100">
        <f t="shared" si="20"/>
        <v>1653.5971223021584</v>
      </c>
      <c r="I353" s="358" t="s">
        <v>315</v>
      </c>
      <c r="J353" s="891"/>
      <c r="K353" s="642"/>
      <c r="L353" s="892"/>
      <c r="M353" s="893"/>
      <c r="N353" s="894"/>
      <c r="O353" s="648"/>
      <c r="P353" s="1261"/>
      <c r="Q353" s="694"/>
      <c r="R353" s="645"/>
      <c r="S353" s="694"/>
      <c r="T353" s="694"/>
      <c r="U353" s="694"/>
      <c r="W353" s="5">
        <v>1</v>
      </c>
    </row>
    <row r="354" spans="1:23" x14ac:dyDescent="0.25">
      <c r="A354" s="68">
        <v>334</v>
      </c>
      <c r="B354" s="4820"/>
      <c r="C354" s="296" t="s">
        <v>220</v>
      </c>
      <c r="D354" s="65">
        <v>44838</v>
      </c>
      <c r="E354" s="387" t="s">
        <v>4935</v>
      </c>
      <c r="F354" s="164">
        <v>66</v>
      </c>
      <c r="G354" s="145">
        <f>AVERAGE(CPVTFC3SG0027!W21:X21)</f>
        <v>0.54579999999999995</v>
      </c>
      <c r="H354" s="100">
        <f t="shared" ref="H354:H425" si="30">(G354-0.1852)/0.0139*50</f>
        <v>1297.1223021582732</v>
      </c>
      <c r="I354" s="358" t="s">
        <v>315</v>
      </c>
      <c r="J354" s="891"/>
      <c r="K354" s="642"/>
      <c r="L354" s="892"/>
      <c r="M354" s="893"/>
      <c r="N354" s="894"/>
      <c r="O354" s="648"/>
      <c r="P354" s="694"/>
      <c r="Q354" s="694"/>
      <c r="R354" s="645"/>
      <c r="S354" s="694"/>
      <c r="T354" s="694"/>
      <c r="U354" s="694"/>
    </row>
    <row r="355" spans="1:23" x14ac:dyDescent="0.25">
      <c r="A355" s="6">
        <v>335</v>
      </c>
      <c r="B355" s="4822" t="s">
        <v>3437</v>
      </c>
      <c r="C355" s="271" t="s">
        <v>868</v>
      </c>
      <c r="D355" s="18">
        <v>44838</v>
      </c>
      <c r="E355" s="380" t="s">
        <v>4935</v>
      </c>
      <c r="F355" s="102">
        <v>67</v>
      </c>
      <c r="G355" s="275">
        <f>AVERAGE(CPVTFC3SG0027!C23:D23)</f>
        <v>9.4150000000000011E-2</v>
      </c>
      <c r="H355" s="343">
        <f t="shared" si="30"/>
        <v>-327.51798561151077</v>
      </c>
      <c r="I355" s="396" t="s">
        <v>314</v>
      </c>
      <c r="J355" s="1100"/>
      <c r="K355" s="1101"/>
      <c r="L355" s="1102"/>
      <c r="M355" s="1103"/>
      <c r="N355" s="1104"/>
      <c r="O355" s="1363"/>
      <c r="P355" s="1261"/>
      <c r="Q355" s="694"/>
      <c r="R355" s="645"/>
      <c r="S355" s="694"/>
      <c r="T355" s="694"/>
      <c r="U355" s="694"/>
      <c r="V355" s="308"/>
    </row>
    <row r="356" spans="1:23" x14ac:dyDescent="0.25">
      <c r="A356" s="11">
        <v>336</v>
      </c>
      <c r="B356" s="4819"/>
      <c r="C356" s="288" t="s">
        <v>220</v>
      </c>
      <c r="D356" s="19">
        <v>44838</v>
      </c>
      <c r="E356" s="384" t="s">
        <v>4935</v>
      </c>
      <c r="F356" s="103">
        <v>68</v>
      </c>
      <c r="G356" s="276">
        <f>AVERAGE(CPVTFC3SG0027!E23:F23)</f>
        <v>1.20035</v>
      </c>
      <c r="H356" s="344">
        <f t="shared" si="30"/>
        <v>3651.6187050359713</v>
      </c>
      <c r="I356" s="357" t="s">
        <v>315</v>
      </c>
      <c r="J356" s="878"/>
      <c r="K356" s="878"/>
      <c r="L356" s="877"/>
      <c r="M356" s="642"/>
      <c r="N356" s="642"/>
      <c r="O356" s="648"/>
      <c r="P356" s="1250"/>
      <c r="Q356" s="1259"/>
      <c r="R356" s="645"/>
      <c r="S356" s="645"/>
      <c r="T356" s="646"/>
      <c r="U356" s="1259"/>
      <c r="V356" s="287"/>
    </row>
    <row r="357" spans="1:23" x14ac:dyDescent="0.25">
      <c r="A357" s="64">
        <v>337</v>
      </c>
      <c r="B357" s="4818" t="s">
        <v>3438</v>
      </c>
      <c r="C357" s="296" t="s">
        <v>868</v>
      </c>
      <c r="D357" s="65">
        <v>44838</v>
      </c>
      <c r="E357" s="387" t="s">
        <v>4935</v>
      </c>
      <c r="F357" s="164">
        <v>69</v>
      </c>
      <c r="G357" s="145">
        <f>AVERAGE(CPVTFC3SG0027!G23:H23)</f>
        <v>2.1646999999999998</v>
      </c>
      <c r="H357" s="100">
        <f t="shared" si="30"/>
        <v>7120.5035971223024</v>
      </c>
      <c r="I357" s="358" t="s">
        <v>315</v>
      </c>
      <c r="J357" s="891"/>
      <c r="K357" s="642"/>
      <c r="L357" s="892"/>
      <c r="M357" s="893"/>
      <c r="N357" s="894"/>
      <c r="O357" s="648"/>
      <c r="P357" s="1250"/>
      <c r="Q357" s="1259"/>
      <c r="R357" s="645"/>
      <c r="S357" s="645"/>
      <c r="T357" s="646"/>
      <c r="U357" s="1259"/>
      <c r="W357" s="5">
        <v>1</v>
      </c>
    </row>
    <row r="358" spans="1:23" x14ac:dyDescent="0.25">
      <c r="A358" s="68">
        <v>338</v>
      </c>
      <c r="B358" s="4820"/>
      <c r="C358" s="296" t="s">
        <v>220</v>
      </c>
      <c r="D358" s="65">
        <v>44838</v>
      </c>
      <c r="E358" s="387" t="s">
        <v>4935</v>
      </c>
      <c r="F358" s="164">
        <v>70</v>
      </c>
      <c r="G358" s="145">
        <f>AVERAGE(CPVTFC3SG0027!I23:J23)</f>
        <v>1.6987000000000001</v>
      </c>
      <c r="H358" s="100">
        <f t="shared" si="30"/>
        <v>5444.2446043165473</v>
      </c>
      <c r="I358" s="358" t="s">
        <v>315</v>
      </c>
      <c r="J358" s="891"/>
      <c r="K358" s="642"/>
      <c r="L358" s="892"/>
      <c r="M358" s="893"/>
      <c r="N358" s="894"/>
      <c r="O358" s="648"/>
      <c r="P358" s="1250"/>
      <c r="Q358" s="1259"/>
      <c r="R358" s="645"/>
      <c r="S358" s="645"/>
      <c r="T358" s="646"/>
      <c r="U358" s="1259"/>
    </row>
    <row r="359" spans="1:23" x14ac:dyDescent="0.25">
      <c r="A359" s="64">
        <v>339</v>
      </c>
      <c r="B359" s="4818" t="s">
        <v>3439</v>
      </c>
      <c r="C359" s="296" t="s">
        <v>868</v>
      </c>
      <c r="D359" s="65">
        <v>44838</v>
      </c>
      <c r="E359" s="387" t="s">
        <v>4935</v>
      </c>
      <c r="F359" s="164">
        <v>71</v>
      </c>
      <c r="G359" s="145">
        <f>AVERAGE(CPVTFC3SG0027!K23:L23)</f>
        <v>1.6876500000000001</v>
      </c>
      <c r="H359" s="100">
        <f t="shared" si="30"/>
        <v>5404.4964028776985</v>
      </c>
      <c r="I359" s="358" t="s">
        <v>315</v>
      </c>
      <c r="J359" s="875"/>
      <c r="K359" s="876"/>
      <c r="L359" s="877"/>
      <c r="M359" s="645"/>
      <c r="N359" s="646"/>
      <c r="O359" s="648"/>
      <c r="P359" s="1250"/>
      <c r="Q359" s="1259"/>
      <c r="R359" s="645"/>
      <c r="S359" s="645"/>
      <c r="T359" s="646"/>
      <c r="U359" s="1259"/>
      <c r="V359" s="512"/>
      <c r="W359" s="5">
        <v>1</v>
      </c>
    </row>
    <row r="360" spans="1:23" x14ac:dyDescent="0.25">
      <c r="A360" s="68">
        <v>340</v>
      </c>
      <c r="B360" s="4820"/>
      <c r="C360" s="296" t="s">
        <v>220</v>
      </c>
      <c r="D360" s="65">
        <v>44838</v>
      </c>
      <c r="E360" s="387" t="s">
        <v>4935</v>
      </c>
      <c r="F360" s="164">
        <v>72</v>
      </c>
      <c r="G360" s="145">
        <f>AVERAGE(CPVTFC3SG0027!M23:N23)</f>
        <v>1.45495</v>
      </c>
      <c r="H360" s="100">
        <f t="shared" si="30"/>
        <v>4567.4460431654679</v>
      </c>
      <c r="I360" s="358" t="s">
        <v>315</v>
      </c>
      <c r="J360" s="1100"/>
      <c r="K360" s="1101"/>
      <c r="L360" s="1102"/>
      <c r="M360" s="1103"/>
      <c r="N360" s="1104"/>
      <c r="O360" s="1363"/>
      <c r="P360" s="694"/>
      <c r="Q360" s="694"/>
      <c r="R360" s="645"/>
      <c r="S360" s="694"/>
      <c r="T360" s="694"/>
      <c r="U360" s="694"/>
      <c r="V360" s="287"/>
    </row>
    <row r="361" spans="1:23" x14ac:dyDescent="0.25">
      <c r="A361" s="64">
        <v>341</v>
      </c>
      <c r="B361" s="4818" t="s">
        <v>3440</v>
      </c>
      <c r="C361" s="296" t="s">
        <v>868</v>
      </c>
      <c r="D361" s="65">
        <v>44838</v>
      </c>
      <c r="E361" s="387" t="s">
        <v>4935</v>
      </c>
      <c r="F361" s="164">
        <v>73</v>
      </c>
      <c r="G361" s="145">
        <f>AVERAGE(CPVTFC3SG0027!O23:P23)</f>
        <v>2.2636000000000003</v>
      </c>
      <c r="H361" s="100">
        <f t="shared" si="30"/>
        <v>7476.2589928057569</v>
      </c>
      <c r="I361" s="358" t="s">
        <v>315</v>
      </c>
      <c r="J361" s="1100"/>
      <c r="K361" s="1101"/>
      <c r="L361" s="1102"/>
      <c r="M361" s="1103"/>
      <c r="N361" s="1104"/>
      <c r="O361" s="1363"/>
      <c r="P361" s="694"/>
      <c r="Q361" s="694"/>
      <c r="R361" s="645"/>
      <c r="S361" s="694"/>
      <c r="T361" s="694"/>
      <c r="U361" s="694"/>
      <c r="W361" s="5">
        <v>1</v>
      </c>
    </row>
    <row r="362" spans="1:23" x14ac:dyDescent="0.25">
      <c r="A362" s="68">
        <v>342</v>
      </c>
      <c r="B362" s="4820"/>
      <c r="C362" s="296" t="s">
        <v>220</v>
      </c>
      <c r="D362" s="65">
        <v>44838</v>
      </c>
      <c r="E362" s="387" t="s">
        <v>4935</v>
      </c>
      <c r="F362" s="164">
        <v>74</v>
      </c>
      <c r="G362" s="145">
        <f>AVERAGE(CPVTFC3SG0027!Q23:R23)</f>
        <v>2.0648499999999999</v>
      </c>
      <c r="H362" s="100">
        <f t="shared" si="30"/>
        <v>6761.330935251799</v>
      </c>
      <c r="I362" s="358" t="s">
        <v>315</v>
      </c>
      <c r="J362" s="1100"/>
      <c r="K362" s="1101"/>
      <c r="L362" s="1102"/>
      <c r="M362" s="1103"/>
      <c r="N362" s="1104"/>
      <c r="O362" s="1363"/>
      <c r="P362" s="694"/>
      <c r="Q362" s="694"/>
      <c r="R362" s="645"/>
      <c r="S362" s="694"/>
      <c r="T362" s="694"/>
      <c r="U362" s="694"/>
    </row>
    <row r="363" spans="1:23" x14ac:dyDescent="0.25">
      <c r="A363" s="64">
        <v>343</v>
      </c>
      <c r="B363" s="437" t="s">
        <v>3441</v>
      </c>
      <c r="C363" s="296" t="s">
        <v>868</v>
      </c>
      <c r="D363" s="65">
        <v>44838</v>
      </c>
      <c r="E363" s="387" t="s">
        <v>4935</v>
      </c>
      <c r="F363" s="164">
        <v>75</v>
      </c>
      <c r="G363" s="145">
        <f>AVERAGE(CPVTFC3SG0027!S23:T23)</f>
        <v>0.97465000000000002</v>
      </c>
      <c r="H363" s="100">
        <f t="shared" si="30"/>
        <v>2839.7482014388493</v>
      </c>
      <c r="I363" s="358" t="s">
        <v>315</v>
      </c>
      <c r="J363" s="1100"/>
      <c r="K363" s="1101"/>
      <c r="L363" s="1102"/>
      <c r="M363" s="1103"/>
      <c r="N363" s="1104"/>
      <c r="O363" s="1363"/>
      <c r="P363" s="1261"/>
      <c r="Q363" s="694"/>
      <c r="R363" s="645"/>
      <c r="S363" s="694"/>
      <c r="T363" s="694"/>
      <c r="U363" s="694"/>
      <c r="V363" s="4897" t="s">
        <v>1416</v>
      </c>
      <c r="W363" s="5">
        <v>1</v>
      </c>
    </row>
    <row r="364" spans="1:23" x14ac:dyDescent="0.25">
      <c r="A364" s="68">
        <v>344</v>
      </c>
      <c r="B364" s="437" t="s">
        <v>3441</v>
      </c>
      <c r="C364" s="296" t="s">
        <v>220</v>
      </c>
      <c r="D364" s="65">
        <v>44838</v>
      </c>
      <c r="E364" s="387" t="s">
        <v>4935</v>
      </c>
      <c r="F364" s="164">
        <v>76</v>
      </c>
      <c r="G364" s="145">
        <f>AVERAGE(CPVTFC3SG0027!U23:V23)</f>
        <v>2.8563499999999999</v>
      </c>
      <c r="H364" s="100">
        <f t="shared" si="30"/>
        <v>9608.4532374100709</v>
      </c>
      <c r="I364" s="358" t="s">
        <v>315</v>
      </c>
      <c r="J364" s="1095">
        <v>44874</v>
      </c>
      <c r="K364" s="1096" t="s">
        <v>5455</v>
      </c>
      <c r="L364" s="1097">
        <v>112</v>
      </c>
      <c r="M364" s="1098">
        <f>AVERAGE(CPVTFC3SG0050!X14:Y14)</f>
        <v>2.3725500000000004</v>
      </c>
      <c r="N364" s="1099">
        <f>(M364-0.1671)/0.0138*400</f>
        <v>63926.086956521751</v>
      </c>
      <c r="O364" s="1339" t="s">
        <v>315</v>
      </c>
      <c r="P364" s="1250"/>
      <c r="Q364" s="1259"/>
      <c r="R364" s="645"/>
      <c r="S364" s="645"/>
      <c r="T364" s="646"/>
      <c r="U364" s="1259"/>
      <c r="V364" s="4898"/>
    </row>
    <row r="365" spans="1:23" x14ac:dyDescent="0.25">
      <c r="A365" s="64">
        <v>345</v>
      </c>
      <c r="B365" s="4818" t="s">
        <v>3442</v>
      </c>
      <c r="C365" s="296" t="s">
        <v>868</v>
      </c>
      <c r="D365" s="65">
        <v>44838</v>
      </c>
      <c r="E365" s="387" t="s">
        <v>4935</v>
      </c>
      <c r="F365" s="164">
        <v>77</v>
      </c>
      <c r="G365" s="145">
        <f>AVERAGE(CPVTFC3SG0027!W23:X23)</f>
        <v>2.8273999999999999</v>
      </c>
      <c r="H365" s="100">
        <f t="shared" si="30"/>
        <v>9504.3165467625895</v>
      </c>
      <c r="I365" s="358" t="s">
        <v>315</v>
      </c>
      <c r="J365" s="1095">
        <v>44874</v>
      </c>
      <c r="K365" s="1096" t="s">
        <v>5455</v>
      </c>
      <c r="L365" s="1097">
        <v>113</v>
      </c>
      <c r="M365" s="1098">
        <f>AVERAGE(CPVTFC3SG0050!B16:C16)</f>
        <v>0.69110000000000005</v>
      </c>
      <c r="N365" s="1099">
        <f>(M365-0.1671)/0.0138*400</f>
        <v>15188.40579710145</v>
      </c>
      <c r="O365" s="1339" t="s">
        <v>315</v>
      </c>
      <c r="P365" s="1250"/>
      <c r="Q365" s="1259"/>
      <c r="R365" s="645"/>
      <c r="S365" s="645"/>
      <c r="T365" s="646"/>
      <c r="U365" s="1259"/>
      <c r="V365" s="1485"/>
      <c r="W365" s="5">
        <v>1</v>
      </c>
    </row>
    <row r="366" spans="1:23" x14ac:dyDescent="0.25">
      <c r="A366" s="68">
        <v>346</v>
      </c>
      <c r="B366" s="4820"/>
      <c r="C366" s="296" t="s">
        <v>220</v>
      </c>
      <c r="D366" s="65">
        <v>44838</v>
      </c>
      <c r="E366" s="387" t="s">
        <v>4935</v>
      </c>
      <c r="F366" s="164">
        <v>78</v>
      </c>
      <c r="G366" s="145">
        <f>AVERAGE(CPVTFC3SG0027!C25:D25)</f>
        <v>2.8986499999999999</v>
      </c>
      <c r="H366" s="100">
        <f t="shared" si="30"/>
        <v>9760.6115107913665</v>
      </c>
      <c r="I366" s="358" t="s">
        <v>315</v>
      </c>
      <c r="J366" s="1095">
        <v>44874</v>
      </c>
      <c r="K366" s="1096" t="s">
        <v>5455</v>
      </c>
      <c r="L366" s="1097">
        <v>114</v>
      </c>
      <c r="M366" s="1098">
        <f>AVERAGE(CPVTFC3SG0050!D16:E16)</f>
        <v>0.72930000000000006</v>
      </c>
      <c r="N366" s="1099">
        <f>(M366-0.1671)/0.0138*400</f>
        <v>16295.652173913044</v>
      </c>
      <c r="O366" s="1339" t="s">
        <v>315</v>
      </c>
      <c r="P366" s="1250"/>
      <c r="Q366" s="1259"/>
      <c r="R366" s="645"/>
      <c r="S366" s="645"/>
      <c r="T366" s="646"/>
      <c r="U366" s="1259"/>
      <c r="V366" s="1486"/>
    </row>
    <row r="367" spans="1:23" x14ac:dyDescent="0.25">
      <c r="A367" s="64">
        <v>347</v>
      </c>
      <c r="B367" s="4818" t="s">
        <v>3443</v>
      </c>
      <c r="C367" s="296" t="s">
        <v>868</v>
      </c>
      <c r="D367" s="65">
        <v>44838</v>
      </c>
      <c r="E367" s="387" t="s">
        <v>4935</v>
      </c>
      <c r="F367" s="164">
        <v>79</v>
      </c>
      <c r="G367" s="145">
        <f>AVERAGE(CPVTFC3SG0027!E25:F25)</f>
        <v>2.8851</v>
      </c>
      <c r="H367" s="100">
        <f t="shared" si="30"/>
        <v>9711.8705035971234</v>
      </c>
      <c r="I367" s="358" t="s">
        <v>315</v>
      </c>
      <c r="J367" s="1095">
        <v>44874</v>
      </c>
      <c r="K367" s="1096" t="s">
        <v>5455</v>
      </c>
      <c r="L367" s="1097">
        <v>115</v>
      </c>
      <c r="M367" s="1098">
        <f>AVERAGE(CPVTFC3SG0050!F16:G16)</f>
        <v>1.39215</v>
      </c>
      <c r="N367" s="1099">
        <f>(M367-0.1671)/0.0138*400</f>
        <v>35508.695652173912</v>
      </c>
      <c r="O367" s="1339" t="s">
        <v>315</v>
      </c>
      <c r="P367" s="1250"/>
      <c r="Q367" s="1259"/>
      <c r="R367" s="645"/>
      <c r="S367" s="645"/>
      <c r="T367" s="646"/>
      <c r="U367" s="1259"/>
      <c r="V367" s="286"/>
      <c r="W367" s="5">
        <v>1</v>
      </c>
    </row>
    <row r="368" spans="1:23" x14ac:dyDescent="0.25">
      <c r="A368" s="68">
        <v>348</v>
      </c>
      <c r="B368" s="4820"/>
      <c r="C368" s="296" t="s">
        <v>220</v>
      </c>
      <c r="D368" s="65">
        <v>44838</v>
      </c>
      <c r="E368" s="387" t="s">
        <v>4935</v>
      </c>
      <c r="F368" s="164">
        <v>80</v>
      </c>
      <c r="G368" s="145">
        <f>AVERAGE(CPVTFC3SG0027!G25:H25)</f>
        <v>2.7066499999999998</v>
      </c>
      <c r="H368" s="100">
        <f t="shared" si="30"/>
        <v>9069.964028776978</v>
      </c>
      <c r="I368" s="358" t="s">
        <v>315</v>
      </c>
      <c r="J368" s="1095">
        <v>44874</v>
      </c>
      <c r="K368" s="1096" t="s">
        <v>5455</v>
      </c>
      <c r="L368" s="1097">
        <v>116</v>
      </c>
      <c r="M368" s="1098">
        <f>AVERAGE(CPVTFC3SG0050!H16:I16)</f>
        <v>0.50595000000000001</v>
      </c>
      <c r="N368" s="1099">
        <f>(M368-0.1671)/0.0138*400</f>
        <v>9821.7391304347821</v>
      </c>
      <c r="O368" s="1339" t="s">
        <v>315</v>
      </c>
      <c r="P368" s="694"/>
      <c r="Q368" s="694"/>
      <c r="R368" s="645"/>
      <c r="S368" s="694"/>
      <c r="T368" s="694"/>
      <c r="U368" s="694"/>
      <c r="V368" s="287"/>
    </row>
    <row r="369" spans="1:23" x14ac:dyDescent="0.25">
      <c r="A369" s="64">
        <v>349</v>
      </c>
      <c r="B369" s="4818" t="s">
        <v>3444</v>
      </c>
      <c r="C369" s="296" t="s">
        <v>868</v>
      </c>
      <c r="D369" s="65">
        <v>44838</v>
      </c>
      <c r="E369" s="387" t="s">
        <v>4935</v>
      </c>
      <c r="F369" s="164">
        <v>81</v>
      </c>
      <c r="G369" s="145">
        <f>AVERAGE(CPVTFC3SG0027!I25:J25)</f>
        <v>1.1745999999999999</v>
      </c>
      <c r="H369" s="100">
        <f t="shared" si="30"/>
        <v>3558.9928057553957</v>
      </c>
      <c r="I369" s="358" t="s">
        <v>315</v>
      </c>
      <c r="J369" s="1100"/>
      <c r="K369" s="1101"/>
      <c r="L369" s="1102"/>
      <c r="M369" s="1103"/>
      <c r="N369" s="1104"/>
      <c r="O369" s="1363"/>
      <c r="P369" s="1261"/>
      <c r="Q369" s="694"/>
      <c r="R369" s="645"/>
      <c r="S369" s="694"/>
      <c r="T369" s="694"/>
      <c r="U369" s="694"/>
      <c r="V369" s="286"/>
      <c r="W369" s="5">
        <v>1</v>
      </c>
    </row>
    <row r="370" spans="1:23" x14ac:dyDescent="0.25">
      <c r="A370" s="174">
        <v>350</v>
      </c>
      <c r="B370" s="4820"/>
      <c r="C370" s="296" t="s">
        <v>220</v>
      </c>
      <c r="D370" s="65">
        <v>44838</v>
      </c>
      <c r="E370" s="387" t="s">
        <v>4935</v>
      </c>
      <c r="F370" s="164">
        <v>82</v>
      </c>
      <c r="G370" s="145">
        <f>AVERAGE(CPVTFC3SG0027!K25:L25)</f>
        <v>0.78675000000000006</v>
      </c>
      <c r="H370" s="100">
        <f t="shared" si="30"/>
        <v>2163.8489208633096</v>
      </c>
      <c r="I370" s="358" t="s">
        <v>315</v>
      </c>
      <c r="J370" s="841"/>
      <c r="K370" s="841"/>
      <c r="L370" s="842"/>
      <c r="M370" s="642"/>
      <c r="N370" s="642"/>
      <c r="O370" s="648"/>
      <c r="P370" s="1250"/>
      <c r="Q370" s="1259"/>
      <c r="R370" s="645"/>
      <c r="S370" s="645"/>
      <c r="T370" s="646"/>
      <c r="U370" s="1259"/>
      <c r="V370" s="287"/>
    </row>
    <row r="371" spans="1:23" x14ac:dyDescent="0.25">
      <c r="A371" s="64">
        <v>351</v>
      </c>
      <c r="B371" s="4818" t="s">
        <v>3445</v>
      </c>
      <c r="C371" s="296" t="s">
        <v>868</v>
      </c>
      <c r="D371" s="65">
        <v>44838</v>
      </c>
      <c r="E371" s="387" t="s">
        <v>4935</v>
      </c>
      <c r="F371" s="164">
        <v>83</v>
      </c>
      <c r="G371" s="145">
        <f>AVERAGE(CPVTFC3SG0027!M25:N25)</f>
        <v>2.8593000000000002</v>
      </c>
      <c r="H371" s="100">
        <f t="shared" si="30"/>
        <v>9619.0647482014392</v>
      </c>
      <c r="I371" s="358" t="s">
        <v>315</v>
      </c>
      <c r="J371" s="1095">
        <v>44874</v>
      </c>
      <c r="K371" s="1096" t="s">
        <v>5455</v>
      </c>
      <c r="L371" s="1097">
        <v>117</v>
      </c>
      <c r="M371" s="1098">
        <f>AVERAGE(CPVTFC3SG0050!J16:K16)</f>
        <v>0.54905000000000004</v>
      </c>
      <c r="N371" s="1099">
        <f>(M371-0.1671)/0.0138*400</f>
        <v>11071.014492753624</v>
      </c>
      <c r="O371" s="1339" t="s">
        <v>315</v>
      </c>
      <c r="P371" s="1250"/>
      <c r="Q371" s="1259"/>
      <c r="R371" s="645"/>
      <c r="S371" s="645"/>
      <c r="T371" s="646"/>
      <c r="U371" s="1259"/>
      <c r="W371" s="5">
        <v>1</v>
      </c>
    </row>
    <row r="372" spans="1:23" x14ac:dyDescent="0.25">
      <c r="A372" s="68">
        <v>352</v>
      </c>
      <c r="B372" s="4820"/>
      <c r="C372" s="296" t="s">
        <v>220</v>
      </c>
      <c r="D372" s="65">
        <v>44838</v>
      </c>
      <c r="E372" s="387" t="s">
        <v>4935</v>
      </c>
      <c r="F372" s="164">
        <v>84</v>
      </c>
      <c r="G372" s="145">
        <f>AVERAGE(CPVTFC3SG0027!O25:P25)</f>
        <v>2.4463499999999998</v>
      </c>
      <c r="H372" s="100">
        <f t="shared" si="30"/>
        <v>8133.633093525179</v>
      </c>
      <c r="I372" s="358" t="s">
        <v>315</v>
      </c>
      <c r="J372" s="1090">
        <v>44874</v>
      </c>
      <c r="K372" s="1091" t="s">
        <v>5455</v>
      </c>
      <c r="L372" s="1092">
        <v>118</v>
      </c>
      <c r="M372" s="1093">
        <f>AVERAGE(CPVTFC3SG0050!L16:M16)</f>
        <v>0.35175000000000001</v>
      </c>
      <c r="N372" s="1094">
        <f>(M372-0.1671)/0.0138*400</f>
        <v>5352.1739130434789</v>
      </c>
      <c r="O372" s="1340" t="s">
        <v>315</v>
      </c>
      <c r="P372" s="1250"/>
      <c r="Q372" s="1259"/>
      <c r="R372" s="645"/>
      <c r="S372" s="645"/>
      <c r="T372" s="646"/>
      <c r="U372" s="1259"/>
    </row>
    <row r="373" spans="1:23" x14ac:dyDescent="0.25">
      <c r="A373" s="64">
        <v>353</v>
      </c>
      <c r="B373" s="4818" t="s">
        <v>3446</v>
      </c>
      <c r="C373" s="296" t="s">
        <v>868</v>
      </c>
      <c r="D373" s="65">
        <v>44838</v>
      </c>
      <c r="E373" s="387" t="s">
        <v>4935</v>
      </c>
      <c r="F373" s="164">
        <v>85</v>
      </c>
      <c r="G373" s="145">
        <f>AVERAGE(CPVTFC3SG0027!Q25:R25)</f>
        <v>2.8273000000000001</v>
      </c>
      <c r="H373" s="100">
        <f t="shared" si="30"/>
        <v>9503.9568345323751</v>
      </c>
      <c r="I373" s="358" t="s">
        <v>315</v>
      </c>
      <c r="J373" s="1095">
        <v>44874</v>
      </c>
      <c r="K373" s="1096" t="s">
        <v>5455</v>
      </c>
      <c r="L373" s="1097">
        <v>119</v>
      </c>
      <c r="M373" s="1098">
        <f>AVERAGE(CPVTFC3SG0050!N16:O16)</f>
        <v>0.56489999999999996</v>
      </c>
      <c r="N373" s="1099">
        <f>(M373-0.1671)/0.0138*400</f>
        <v>11530.434782608694</v>
      </c>
      <c r="O373" s="1339" t="s">
        <v>315</v>
      </c>
      <c r="P373" s="1250"/>
      <c r="Q373" s="1259"/>
      <c r="R373" s="645"/>
      <c r="S373" s="645"/>
      <c r="T373" s="646"/>
      <c r="U373" s="1259"/>
      <c r="V373" s="286"/>
      <c r="W373" s="5">
        <v>1</v>
      </c>
    </row>
    <row r="374" spans="1:23" x14ac:dyDescent="0.25">
      <c r="A374" s="68">
        <v>354</v>
      </c>
      <c r="B374" s="4820"/>
      <c r="C374" s="296" t="s">
        <v>220</v>
      </c>
      <c r="D374" s="65">
        <v>44838</v>
      </c>
      <c r="E374" s="387" t="s">
        <v>4935</v>
      </c>
      <c r="F374" s="164">
        <v>86</v>
      </c>
      <c r="G374" s="145">
        <f>AVERAGE(CPVTFC3SG0027!S25:T25)</f>
        <v>2.4004500000000002</v>
      </c>
      <c r="H374" s="100">
        <f t="shared" si="30"/>
        <v>7968.5251798561167</v>
      </c>
      <c r="I374" s="358" t="s">
        <v>315</v>
      </c>
      <c r="J374" s="1090">
        <v>44874</v>
      </c>
      <c r="K374" s="1091" t="s">
        <v>5455</v>
      </c>
      <c r="L374" s="1092">
        <v>120</v>
      </c>
      <c r="M374" s="1093">
        <f>AVERAGE(CPVTFC3SG0050!P16:Q16)</f>
        <v>0.27105000000000001</v>
      </c>
      <c r="N374" s="1094">
        <f>(M374-0.1671)/0.0138*400</f>
        <v>3013.04347826087</v>
      </c>
      <c r="O374" s="1340" t="s">
        <v>315</v>
      </c>
      <c r="P374" s="1250"/>
      <c r="Q374" s="1259"/>
      <c r="R374" s="645"/>
      <c r="S374" s="645"/>
      <c r="T374" s="646"/>
      <c r="U374" s="1259"/>
      <c r="V374" s="287"/>
    </row>
    <row r="375" spans="1:23" x14ac:dyDescent="0.25">
      <c r="A375" s="6">
        <v>355</v>
      </c>
      <c r="B375" s="4812" t="s">
        <v>3447</v>
      </c>
      <c r="C375" s="271" t="s">
        <v>868</v>
      </c>
      <c r="D375" s="18">
        <v>44838</v>
      </c>
      <c r="E375" s="380" t="s">
        <v>4935</v>
      </c>
      <c r="F375" s="102">
        <v>87</v>
      </c>
      <c r="G375" s="275">
        <f>AVERAGE(CPVTFC3SG0027!U25:V25)</f>
        <v>0.15920000000000001</v>
      </c>
      <c r="H375" s="343">
        <f t="shared" si="30"/>
        <v>-93.525179856115088</v>
      </c>
      <c r="I375" s="396" t="s">
        <v>314</v>
      </c>
      <c r="J375" s="891"/>
      <c r="K375" s="642"/>
      <c r="L375" s="892"/>
      <c r="M375" s="893"/>
      <c r="N375" s="894"/>
      <c r="O375" s="648"/>
      <c r="P375" s="1250"/>
      <c r="Q375" s="1259"/>
      <c r="R375" s="645"/>
      <c r="S375" s="645"/>
      <c r="T375" s="646"/>
      <c r="U375" s="1259"/>
    </row>
    <row r="376" spans="1:23" x14ac:dyDescent="0.25">
      <c r="A376" s="8">
        <v>356</v>
      </c>
      <c r="B376" s="4817"/>
      <c r="C376" s="271" t="s">
        <v>220</v>
      </c>
      <c r="D376" s="18">
        <v>44838</v>
      </c>
      <c r="E376" s="380" t="s">
        <v>4935</v>
      </c>
      <c r="F376" s="102">
        <v>88</v>
      </c>
      <c r="G376" s="275">
        <f>AVERAGE(CPVTFC3SG0027!W25:X25)</f>
        <v>0.21610000000000001</v>
      </c>
      <c r="H376" s="343">
        <f t="shared" si="30"/>
        <v>111.15107913669068</v>
      </c>
      <c r="I376" s="396" t="s">
        <v>314</v>
      </c>
      <c r="J376" s="1100"/>
      <c r="K376" s="1101"/>
      <c r="L376" s="1102"/>
      <c r="M376" s="1103"/>
      <c r="N376" s="1104"/>
      <c r="O376" s="1363"/>
      <c r="P376" s="1250"/>
      <c r="Q376" s="1259"/>
      <c r="R376" s="645"/>
      <c r="S376" s="645"/>
      <c r="T376" s="646"/>
      <c r="U376" s="1259"/>
    </row>
    <row r="377" spans="1:23" x14ac:dyDescent="0.25">
      <c r="A377" s="64">
        <v>357</v>
      </c>
      <c r="B377" s="437" t="s">
        <v>3448</v>
      </c>
      <c r="C377" s="296" t="s">
        <v>868</v>
      </c>
      <c r="D377" s="65">
        <v>44838</v>
      </c>
      <c r="E377" s="387" t="s">
        <v>4935</v>
      </c>
      <c r="F377" s="164">
        <v>89</v>
      </c>
      <c r="G377" s="145">
        <f>AVERAGE(CPVTFC3SG0027!B12:C12)</f>
        <v>2.7820499999999999</v>
      </c>
      <c r="H377" s="100">
        <f t="shared" si="30"/>
        <v>9341.1870503597129</v>
      </c>
      <c r="I377" s="358" t="s">
        <v>315</v>
      </c>
      <c r="J377" s="1095">
        <v>44874</v>
      </c>
      <c r="K377" s="1096" t="s">
        <v>5455</v>
      </c>
      <c r="L377" s="1097">
        <v>121</v>
      </c>
      <c r="M377" s="1098">
        <f>AVERAGE(CPVTFC3SG0050!R16:S16)</f>
        <v>0.45200000000000001</v>
      </c>
      <c r="N377" s="1099">
        <f>(M377-0.1671)/0.0138*400</f>
        <v>8257.971014492754</v>
      </c>
      <c r="O377" s="1339" t="s">
        <v>315</v>
      </c>
      <c r="P377" s="1250"/>
      <c r="Q377" s="1259"/>
      <c r="R377" s="645"/>
      <c r="S377" s="645"/>
      <c r="T377" s="646"/>
      <c r="U377" s="1259"/>
      <c r="V377" s="286"/>
      <c r="W377" s="5">
        <v>1</v>
      </c>
    </row>
    <row r="378" spans="1:23" x14ac:dyDescent="0.25">
      <c r="A378" s="68">
        <v>358</v>
      </c>
      <c r="B378" s="437" t="s">
        <v>3448</v>
      </c>
      <c r="C378" s="296" t="s">
        <v>220</v>
      </c>
      <c r="D378" s="65">
        <v>44838</v>
      </c>
      <c r="E378" s="387" t="s">
        <v>4935</v>
      </c>
      <c r="F378" s="164">
        <v>90</v>
      </c>
      <c r="G378" s="145">
        <f>AVERAGE(CPVTFC3SG0027!D12:E12)</f>
        <v>1.11575</v>
      </c>
      <c r="H378" s="100">
        <f t="shared" si="30"/>
        <v>3347.3021582733813</v>
      </c>
      <c r="I378" s="358" t="s">
        <v>315</v>
      </c>
      <c r="J378" s="694"/>
      <c r="K378" s="694"/>
      <c r="L378" s="695"/>
      <c r="M378" s="694"/>
      <c r="N378" s="694"/>
      <c r="O378" s="1260"/>
      <c r="P378" s="694"/>
      <c r="Q378" s="694"/>
      <c r="R378" s="645"/>
      <c r="S378" s="694"/>
      <c r="T378" s="694"/>
      <c r="U378" s="694"/>
      <c r="V378" s="287"/>
    </row>
    <row r="379" spans="1:23" x14ac:dyDescent="0.25">
      <c r="A379" s="9">
        <v>359</v>
      </c>
      <c r="B379" s="4822" t="s">
        <v>3449</v>
      </c>
      <c r="C379" s="288" t="s">
        <v>868</v>
      </c>
      <c r="D379" s="19">
        <v>44838</v>
      </c>
      <c r="E379" s="384" t="s">
        <v>4935</v>
      </c>
      <c r="F379" s="103">
        <v>91</v>
      </c>
      <c r="G379" s="276">
        <f>AVERAGE(CPVTFC3SG0027!F12:G12)</f>
        <v>0.86304999999999998</v>
      </c>
      <c r="H379" s="344">
        <f t="shared" si="30"/>
        <v>2438.3093525179856</v>
      </c>
      <c r="I379" s="357" t="s">
        <v>315</v>
      </c>
      <c r="J379" s="694"/>
      <c r="K379" s="694"/>
      <c r="L379" s="695"/>
      <c r="M379" s="694"/>
      <c r="N379" s="694"/>
      <c r="O379" s="1260"/>
      <c r="P379" s="1261"/>
      <c r="Q379" s="694"/>
      <c r="R379" s="645"/>
      <c r="S379" s="694"/>
      <c r="T379" s="694"/>
      <c r="U379" s="694"/>
      <c r="W379" s="5">
        <v>1</v>
      </c>
    </row>
    <row r="380" spans="1:23" ht="15.75" thickBot="1" x14ac:dyDescent="0.3">
      <c r="A380" s="110">
        <v>360</v>
      </c>
      <c r="B380" s="4807"/>
      <c r="C380" s="1584" t="s">
        <v>220</v>
      </c>
      <c r="D380" s="111">
        <v>44838</v>
      </c>
      <c r="E380" s="472" t="s">
        <v>4935</v>
      </c>
      <c r="F380" s="321">
        <v>92</v>
      </c>
      <c r="G380" s="473">
        <f>AVERAGE(CPVTFC3SG0027!H12:I12)</f>
        <v>0.38390000000000002</v>
      </c>
      <c r="H380" s="474">
        <f t="shared" si="30"/>
        <v>714.74820143884904</v>
      </c>
      <c r="I380" s="1585" t="s">
        <v>314</v>
      </c>
      <c r="J380" s="1268"/>
      <c r="K380" s="1268"/>
      <c r="L380" s="1586"/>
      <c r="M380" s="1268"/>
      <c r="N380" s="1268"/>
      <c r="O380" s="1587"/>
      <c r="P380" s="1303"/>
      <c r="Q380" s="1333"/>
      <c r="R380" s="969"/>
      <c r="S380" s="969"/>
      <c r="T380" s="970"/>
      <c r="U380" s="1333"/>
    </row>
    <row r="381" spans="1:23" x14ac:dyDescent="0.25">
      <c r="A381" s="406">
        <v>361</v>
      </c>
      <c r="B381" s="4814" t="s">
        <v>3450</v>
      </c>
      <c r="C381" s="684" t="s">
        <v>868</v>
      </c>
      <c r="D381" s="407">
        <v>44838</v>
      </c>
      <c r="E381" s="477" t="s">
        <v>4935</v>
      </c>
      <c r="F381" s="478">
        <v>93</v>
      </c>
      <c r="G381" s="479">
        <f>AVERAGE(CPVTFC3SG0027!J12:K12)</f>
        <v>1.9898500000000001</v>
      </c>
      <c r="H381" s="480">
        <f t="shared" si="30"/>
        <v>6491.5467625899282</v>
      </c>
      <c r="I381" s="1554" t="s">
        <v>315</v>
      </c>
      <c r="J381" s="806"/>
      <c r="K381" s="806"/>
      <c r="L381" s="809"/>
      <c r="M381" s="721"/>
      <c r="N381" s="721"/>
      <c r="O381" s="1299"/>
      <c r="P381" s="931">
        <v>44881</v>
      </c>
      <c r="Q381" s="1178" t="s">
        <v>5476</v>
      </c>
      <c r="R381" s="589">
        <v>173</v>
      </c>
      <c r="S381" s="589">
        <f>AVERAGE(CPVTFC3SG0057!B26:C26)</f>
        <v>0.26815</v>
      </c>
      <c r="T381" s="622">
        <f t="shared" ref="T381:T384" si="31">(S381-0.128)/0.0135*66</f>
        <v>685.17777777777781</v>
      </c>
      <c r="U381" s="1557" t="s">
        <v>314</v>
      </c>
      <c r="V381" s="286"/>
      <c r="W381" s="5">
        <v>1</v>
      </c>
    </row>
    <row r="382" spans="1:23" x14ac:dyDescent="0.25">
      <c r="A382" s="590"/>
      <c r="B382" s="4815"/>
      <c r="C382" s="296" t="s">
        <v>5448</v>
      </c>
      <c r="D382" s="1149"/>
      <c r="E382" s="1264"/>
      <c r="F382" s="695"/>
      <c r="G382" s="892"/>
      <c r="H382" s="894"/>
      <c r="I382" s="1559"/>
      <c r="J382" s="841"/>
      <c r="K382" s="841"/>
      <c r="L382" s="842"/>
      <c r="M382" s="642"/>
      <c r="N382" s="642"/>
      <c r="O382" s="648"/>
      <c r="P382" s="910">
        <v>44881</v>
      </c>
      <c r="Q382" s="1177" t="s">
        <v>5476</v>
      </c>
      <c r="R382" s="7">
        <v>174</v>
      </c>
      <c r="S382" s="7">
        <f>AVERAGE(CPVTFC3SG0057!D26:E26)</f>
        <v>0.14284999999999998</v>
      </c>
      <c r="T382" s="13">
        <f t="shared" si="31"/>
        <v>72.599999999999881</v>
      </c>
      <c r="U382" s="1558" t="s">
        <v>314</v>
      </c>
      <c r="V382" s="286"/>
    </row>
    <row r="383" spans="1:23" x14ac:dyDescent="0.25">
      <c r="A383" s="590"/>
      <c r="B383" s="4815"/>
      <c r="C383" s="296" t="s">
        <v>863</v>
      </c>
      <c r="D383" s="1149"/>
      <c r="E383" s="1264"/>
      <c r="F383" s="695"/>
      <c r="G383" s="892"/>
      <c r="H383" s="894"/>
      <c r="I383" s="1559"/>
      <c r="J383" s="841"/>
      <c r="K383" s="841"/>
      <c r="L383" s="842"/>
      <c r="M383" s="642"/>
      <c r="N383" s="642"/>
      <c r="O383" s="648"/>
      <c r="P383" s="910">
        <v>44881</v>
      </c>
      <c r="Q383" s="1177" t="s">
        <v>5476</v>
      </c>
      <c r="R383" s="7">
        <v>175</v>
      </c>
      <c r="S383" s="7">
        <f>AVERAGE(CPVTFC3SG0057!F26:G26)</f>
        <v>0.32200000000000001</v>
      </c>
      <c r="T383" s="13">
        <f t="shared" si="31"/>
        <v>948.44444444444446</v>
      </c>
      <c r="U383" s="1558" t="s">
        <v>314</v>
      </c>
      <c r="V383" s="286"/>
    </row>
    <row r="384" spans="1:23" ht="15.75" thickBot="1" x14ac:dyDescent="0.3">
      <c r="A384" s="599">
        <v>362</v>
      </c>
      <c r="B384" s="4815"/>
      <c r="C384" s="497" t="s">
        <v>220</v>
      </c>
      <c r="D384" s="121">
        <v>44838</v>
      </c>
      <c r="E384" s="452" t="s">
        <v>4935</v>
      </c>
      <c r="F384" s="445">
        <v>94</v>
      </c>
      <c r="G384" s="453">
        <f>AVERAGE(CPVTFC3SG0027!L12:M12)</f>
        <v>2.1547000000000001</v>
      </c>
      <c r="H384" s="454">
        <f t="shared" si="30"/>
        <v>7084.5323741007205</v>
      </c>
      <c r="I384" s="1552" t="s">
        <v>315</v>
      </c>
      <c r="J384" s="1563"/>
      <c r="K384" s="1564"/>
      <c r="L384" s="1562"/>
      <c r="M384" s="1565"/>
      <c r="N384" s="1566"/>
      <c r="O384" s="1567"/>
      <c r="P384" s="1186">
        <v>44881</v>
      </c>
      <c r="Q384" s="1204" t="s">
        <v>5476</v>
      </c>
      <c r="R384" s="112">
        <v>176</v>
      </c>
      <c r="S384" s="112">
        <f>AVERAGE(CPVTFC3SG0057!H26:I26)</f>
        <v>0.29510000000000003</v>
      </c>
      <c r="T384" s="113">
        <f t="shared" si="31"/>
        <v>816.93333333333351</v>
      </c>
      <c r="U384" s="1596" t="s">
        <v>314</v>
      </c>
      <c r="V384" s="287"/>
    </row>
    <row r="385" spans="1:23" x14ac:dyDescent="0.25">
      <c r="A385" s="508">
        <v>363</v>
      </c>
      <c r="B385" s="4803" t="s">
        <v>3451</v>
      </c>
      <c r="C385" s="687" t="s">
        <v>868</v>
      </c>
      <c r="D385" s="490">
        <v>44838</v>
      </c>
      <c r="E385" s="491" t="s">
        <v>4935</v>
      </c>
      <c r="F385" s="492">
        <v>95</v>
      </c>
      <c r="G385" s="493">
        <f>AVERAGE(CPVTFC3SG0027!N12:O12)</f>
        <v>0.44430000000000003</v>
      </c>
      <c r="H385" s="494">
        <f t="shared" si="30"/>
        <v>932.01438848920861</v>
      </c>
      <c r="I385" s="1598" t="s">
        <v>314</v>
      </c>
      <c r="J385" s="1544"/>
      <c r="K385" s="721"/>
      <c r="L385" s="1545"/>
      <c r="M385" s="1546"/>
      <c r="N385" s="1547"/>
      <c r="O385" s="1299"/>
      <c r="P385" s="931">
        <v>44881</v>
      </c>
      <c r="Q385" s="1178" t="s">
        <v>5476</v>
      </c>
      <c r="R385" s="589">
        <v>177</v>
      </c>
      <c r="S385" s="589">
        <f>AVERAGE(CPVTFC3SG0057!J26:K26)</f>
        <v>0.1152</v>
      </c>
      <c r="T385" s="622">
        <f t="shared" ref="T385:T388" si="32">(S385-0.128)/0.0135*66</f>
        <v>-62.577777777777811</v>
      </c>
      <c r="U385" s="1557" t="s">
        <v>314</v>
      </c>
      <c r="W385" s="5">
        <v>1</v>
      </c>
    </row>
    <row r="386" spans="1:23" x14ac:dyDescent="0.25">
      <c r="A386" s="584"/>
      <c r="B386" s="4804"/>
      <c r="C386" s="623" t="s">
        <v>5448</v>
      </c>
      <c r="D386" s="1286"/>
      <c r="E386" s="1287"/>
      <c r="F386" s="1288"/>
      <c r="G386" s="1365"/>
      <c r="H386" s="1367"/>
      <c r="I386" s="1595"/>
      <c r="J386" s="1364"/>
      <c r="K386" s="656"/>
      <c r="L386" s="1365"/>
      <c r="M386" s="1366"/>
      <c r="N386" s="1367"/>
      <c r="O386" s="672"/>
      <c r="P386" s="910">
        <v>44881</v>
      </c>
      <c r="Q386" s="1177" t="s">
        <v>5476</v>
      </c>
      <c r="R386" s="7">
        <v>178</v>
      </c>
      <c r="S386" s="7">
        <f>AVERAGE(CPVTFC3SG0057!L26:M26)</f>
        <v>9.459999999999999E-2</v>
      </c>
      <c r="T386" s="13">
        <f t="shared" si="32"/>
        <v>-163.28888888888898</v>
      </c>
      <c r="U386" s="1558" t="s">
        <v>314</v>
      </c>
    </row>
    <row r="387" spans="1:23" x14ac:dyDescent="0.25">
      <c r="A387" s="584"/>
      <c r="B387" s="4804"/>
      <c r="C387" s="623" t="s">
        <v>863</v>
      </c>
      <c r="D387" s="1286"/>
      <c r="E387" s="1287"/>
      <c r="F387" s="1288"/>
      <c r="G387" s="1365"/>
      <c r="H387" s="1367"/>
      <c r="I387" s="1595"/>
      <c r="J387" s="1364"/>
      <c r="K387" s="656"/>
      <c r="L387" s="1365"/>
      <c r="M387" s="1366"/>
      <c r="N387" s="1367"/>
      <c r="O387" s="672"/>
      <c r="P387" s="910">
        <v>44881</v>
      </c>
      <c r="Q387" s="1177" t="s">
        <v>5476</v>
      </c>
      <c r="R387" s="7">
        <v>179</v>
      </c>
      <c r="S387" s="7">
        <f>AVERAGE(CPVTFC3SG0057!N26:O26)</f>
        <v>0.10305</v>
      </c>
      <c r="T387" s="13">
        <f t="shared" si="32"/>
        <v>-121.97777777777777</v>
      </c>
      <c r="U387" s="1558" t="s">
        <v>314</v>
      </c>
    </row>
    <row r="388" spans="1:23" ht="15.75" thickBot="1" x14ac:dyDescent="0.3">
      <c r="A388" s="90">
        <v>364</v>
      </c>
      <c r="B388" s="4805"/>
      <c r="C388" s="685" t="s">
        <v>220</v>
      </c>
      <c r="D388" s="91">
        <v>44838</v>
      </c>
      <c r="E388" s="466" t="s">
        <v>4935</v>
      </c>
      <c r="F388" s="467">
        <v>96</v>
      </c>
      <c r="G388" s="468">
        <f>AVERAGE(CPVTFC3SG0027!P12:Q12)</f>
        <v>0.32540000000000002</v>
      </c>
      <c r="H388" s="469">
        <f t="shared" si="30"/>
        <v>504.31654676259001</v>
      </c>
      <c r="I388" s="1599" t="s">
        <v>314</v>
      </c>
      <c r="J388" s="1600"/>
      <c r="K388" s="778"/>
      <c r="L388" s="1385"/>
      <c r="M388" s="1601"/>
      <c r="N388" s="1386"/>
      <c r="O388" s="1306"/>
      <c r="P388" s="937">
        <v>44881</v>
      </c>
      <c r="Q388" s="1179" t="s">
        <v>5476</v>
      </c>
      <c r="R388" s="595">
        <v>180</v>
      </c>
      <c r="S388" s="595">
        <f>AVERAGE(CPVTFC3SG0057!P26:Q26)</f>
        <v>0.11355</v>
      </c>
      <c r="T388" s="225">
        <f t="shared" si="32"/>
        <v>-70.64444444444446</v>
      </c>
      <c r="U388" s="1561" t="s">
        <v>314</v>
      </c>
    </row>
    <row r="389" spans="1:23" x14ac:dyDescent="0.25">
      <c r="A389" s="82">
        <v>365</v>
      </c>
      <c r="B389" s="4804" t="s">
        <v>3452</v>
      </c>
      <c r="C389" s="623" t="s">
        <v>868</v>
      </c>
      <c r="D389" s="83">
        <v>44838</v>
      </c>
      <c r="E389" s="389" t="s">
        <v>4935</v>
      </c>
      <c r="F389" s="375">
        <v>97</v>
      </c>
      <c r="G389" s="511">
        <f>AVERAGE(CPVTFC3SG0027!R12:S12)</f>
        <v>0.29315000000000002</v>
      </c>
      <c r="H389" s="500">
        <f t="shared" si="30"/>
        <v>388.3093525179857</v>
      </c>
      <c r="I389" s="1597" t="s">
        <v>314</v>
      </c>
      <c r="J389" s="1005"/>
      <c r="K389" s="1281"/>
      <c r="L389" s="959"/>
      <c r="M389" s="830"/>
      <c r="N389" s="831"/>
      <c r="O389" s="672"/>
      <c r="P389" s="1295"/>
      <c r="Q389" s="1368"/>
      <c r="R389" s="830"/>
      <c r="S389" s="830"/>
      <c r="T389" s="831"/>
      <c r="U389" s="1588"/>
      <c r="V389" s="286"/>
    </row>
    <row r="390" spans="1:23" x14ac:dyDescent="0.25">
      <c r="A390" s="8">
        <v>366</v>
      </c>
      <c r="B390" s="4817"/>
      <c r="C390" s="271" t="s">
        <v>220</v>
      </c>
      <c r="D390" s="18">
        <v>44838</v>
      </c>
      <c r="E390" s="380" t="s">
        <v>4935</v>
      </c>
      <c r="F390" s="102">
        <v>98</v>
      </c>
      <c r="G390" s="275">
        <f>AVERAGE(CPVTFC3SG0027!T12:U12)</f>
        <v>0.17980000000000002</v>
      </c>
      <c r="H390" s="343">
        <f t="shared" si="30"/>
        <v>-19.424460431654637</v>
      </c>
      <c r="I390" s="396" t="s">
        <v>314</v>
      </c>
      <c r="J390" s="1100"/>
      <c r="K390" s="1101"/>
      <c r="L390" s="1102"/>
      <c r="M390" s="1103"/>
      <c r="N390" s="1104"/>
      <c r="O390" s="1363"/>
      <c r="P390" s="694"/>
      <c r="Q390" s="694"/>
      <c r="R390" s="645"/>
      <c r="S390" s="694"/>
      <c r="T390" s="694"/>
      <c r="U390" s="694"/>
      <c r="V390" s="287"/>
    </row>
    <row r="391" spans="1:23" x14ac:dyDescent="0.25">
      <c r="A391" s="64">
        <v>367</v>
      </c>
      <c r="B391" s="4818" t="s">
        <v>3453</v>
      </c>
      <c r="C391" s="296" t="s">
        <v>868</v>
      </c>
      <c r="D391" s="65">
        <v>44838</v>
      </c>
      <c r="E391" s="387" t="s">
        <v>4935</v>
      </c>
      <c r="F391" s="164">
        <v>99</v>
      </c>
      <c r="G391" s="145">
        <f>AVERAGE(CPVTFC3SG0027!V12:W12)</f>
        <v>2.5705</v>
      </c>
      <c r="H391" s="100">
        <f t="shared" si="30"/>
        <v>8580.2158273381301</v>
      </c>
      <c r="I391" s="358" t="s">
        <v>315</v>
      </c>
      <c r="J391" s="1090">
        <v>44874</v>
      </c>
      <c r="K391" s="1091" t="s">
        <v>5455</v>
      </c>
      <c r="L391" s="1092">
        <v>122</v>
      </c>
      <c r="M391" s="1093">
        <f>AVERAGE(CPVTFC3SG0050!T16:U16)</f>
        <v>0.37265000000000004</v>
      </c>
      <c r="N391" s="1094">
        <f>(M391-0.1671)/0.0138*400</f>
        <v>5957.9710144927549</v>
      </c>
      <c r="O391" s="1340" t="s">
        <v>315</v>
      </c>
      <c r="P391" s="1261"/>
      <c r="Q391" s="694"/>
      <c r="R391" s="645"/>
      <c r="S391" s="694"/>
      <c r="T391" s="694"/>
      <c r="U391" s="694"/>
      <c r="W391" s="5">
        <v>1</v>
      </c>
    </row>
    <row r="392" spans="1:23" ht="15.75" thickBot="1" x14ac:dyDescent="0.3">
      <c r="A392" s="120">
        <v>368</v>
      </c>
      <c r="B392" s="4815"/>
      <c r="C392" s="497" t="s">
        <v>220</v>
      </c>
      <c r="D392" s="121">
        <v>44838</v>
      </c>
      <c r="E392" s="452" t="s">
        <v>4935</v>
      </c>
      <c r="F392" s="445">
        <v>100</v>
      </c>
      <c r="G392" s="453">
        <f>AVERAGE(CPVTFC3SG0027!X12:Y12)</f>
        <v>2.5010500000000002</v>
      </c>
      <c r="H392" s="454">
        <f t="shared" si="30"/>
        <v>8330.3956834532382</v>
      </c>
      <c r="I392" s="1552" t="s">
        <v>315</v>
      </c>
      <c r="J392" s="1444">
        <v>44874</v>
      </c>
      <c r="K392" s="1445" t="s">
        <v>5455</v>
      </c>
      <c r="L392" s="1446">
        <v>123</v>
      </c>
      <c r="M392" s="1447">
        <f>AVERAGE(CPVTFC3SG0050!V16:W16)</f>
        <v>0.34214999999999995</v>
      </c>
      <c r="N392" s="1448">
        <f>(M392-0.1671)/0.0138*400</f>
        <v>5073.9130434782592</v>
      </c>
      <c r="O392" s="1449" t="s">
        <v>315</v>
      </c>
      <c r="P392" s="1303"/>
      <c r="Q392" s="1333"/>
      <c r="R392" s="969"/>
      <c r="S392" s="969"/>
      <c r="T392" s="970"/>
      <c r="U392" s="1333"/>
    </row>
    <row r="393" spans="1:23" x14ac:dyDescent="0.25">
      <c r="A393" s="406">
        <v>369</v>
      </c>
      <c r="B393" s="4814" t="s">
        <v>3454</v>
      </c>
      <c r="C393" s="684" t="s">
        <v>868</v>
      </c>
      <c r="D393" s="407">
        <v>44838</v>
      </c>
      <c r="E393" s="477" t="s">
        <v>4935</v>
      </c>
      <c r="F393" s="478">
        <v>101</v>
      </c>
      <c r="G393" s="479">
        <f>AVERAGE(CPVTFC3SG0027!B14:C14)</f>
        <v>1.70025</v>
      </c>
      <c r="H393" s="480">
        <f t="shared" si="30"/>
        <v>5449.8201438848919</v>
      </c>
      <c r="I393" s="1554" t="s">
        <v>315</v>
      </c>
      <c r="J393" s="834"/>
      <c r="K393" s="834"/>
      <c r="L393" s="835"/>
      <c r="M393" s="834"/>
      <c r="N393" s="834"/>
      <c r="O393" s="1602"/>
      <c r="P393" s="931">
        <v>44881</v>
      </c>
      <c r="Q393" s="1178" t="s">
        <v>5476</v>
      </c>
      <c r="R393" s="589">
        <v>181</v>
      </c>
      <c r="S393" s="589">
        <f>AVERAGE(CPVTFC3SG0057!R26:S26)</f>
        <v>0.13555</v>
      </c>
      <c r="T393" s="622">
        <f t="shared" ref="T393:T396" si="33">(S393-0.128)/0.0135*66</f>
        <v>36.911111111111119</v>
      </c>
      <c r="U393" s="1557" t="s">
        <v>314</v>
      </c>
      <c r="W393" s="5">
        <v>1</v>
      </c>
    </row>
    <row r="394" spans="1:23" x14ac:dyDescent="0.25">
      <c r="A394" s="590"/>
      <c r="B394" s="4815"/>
      <c r="C394" s="296" t="s">
        <v>5448</v>
      </c>
      <c r="D394" s="1149"/>
      <c r="E394" s="1264"/>
      <c r="F394" s="695"/>
      <c r="G394" s="892"/>
      <c r="H394" s="894"/>
      <c r="I394" s="1559"/>
      <c r="J394" s="694"/>
      <c r="K394" s="694"/>
      <c r="L394" s="695"/>
      <c r="M394" s="694"/>
      <c r="N394" s="694"/>
      <c r="O394" s="1260"/>
      <c r="P394" s="910">
        <v>44881</v>
      </c>
      <c r="Q394" s="1177" t="s">
        <v>5476</v>
      </c>
      <c r="R394" s="7">
        <v>182</v>
      </c>
      <c r="S394" s="7">
        <f>AVERAGE(CPVTFC3SG0057!T26:U26)</f>
        <v>0.11434999999999999</v>
      </c>
      <c r="T394" s="13">
        <f t="shared" si="33"/>
        <v>-66.733333333333377</v>
      </c>
      <c r="U394" s="1558" t="s">
        <v>314</v>
      </c>
    </row>
    <row r="395" spans="1:23" x14ac:dyDescent="0.25">
      <c r="A395" s="590"/>
      <c r="B395" s="4815"/>
      <c r="C395" s="296" t="s">
        <v>863</v>
      </c>
      <c r="D395" s="1149"/>
      <c r="E395" s="1264"/>
      <c r="F395" s="695"/>
      <c r="G395" s="892"/>
      <c r="H395" s="894"/>
      <c r="I395" s="1559"/>
      <c r="J395" s="694"/>
      <c r="K395" s="694"/>
      <c r="L395" s="695"/>
      <c r="M395" s="694"/>
      <c r="N395" s="694"/>
      <c r="O395" s="1260"/>
      <c r="P395" s="910">
        <v>44881</v>
      </c>
      <c r="Q395" s="1177" t="s">
        <v>5476</v>
      </c>
      <c r="R395" s="7">
        <v>183</v>
      </c>
      <c r="S395" s="7">
        <f>AVERAGE(CPVTFC3SG0057!V26:W26)</f>
        <v>0.13590000000000002</v>
      </c>
      <c r="T395" s="13">
        <f t="shared" si="33"/>
        <v>38.622222222222312</v>
      </c>
      <c r="U395" s="1558" t="s">
        <v>314</v>
      </c>
    </row>
    <row r="396" spans="1:23" ht="15.75" thickBot="1" x14ac:dyDescent="0.3">
      <c r="A396" s="599">
        <v>370</v>
      </c>
      <c r="B396" s="4815"/>
      <c r="C396" s="497" t="s">
        <v>220</v>
      </c>
      <c r="D396" s="121">
        <v>44838</v>
      </c>
      <c r="E396" s="452" t="s">
        <v>4935</v>
      </c>
      <c r="F396" s="445">
        <v>102</v>
      </c>
      <c r="G396" s="453">
        <f>AVERAGE(CPVTFC3SG0027!D14:E14)</f>
        <v>1.1691</v>
      </c>
      <c r="H396" s="454">
        <f t="shared" si="30"/>
        <v>3539.2086330935258</v>
      </c>
      <c r="I396" s="1552" t="s">
        <v>315</v>
      </c>
      <c r="J396" s="967"/>
      <c r="K396" s="968"/>
      <c r="L396" s="794"/>
      <c r="M396" s="969"/>
      <c r="N396" s="970"/>
      <c r="O396" s="657"/>
      <c r="P396" s="1186">
        <v>44881</v>
      </c>
      <c r="Q396" s="1204" t="s">
        <v>5476</v>
      </c>
      <c r="R396" s="112">
        <v>184</v>
      </c>
      <c r="S396" s="112">
        <f>AVERAGE(CPVTFC3SG0057!X26:Y26)</f>
        <v>0.13335</v>
      </c>
      <c r="T396" s="113">
        <f t="shared" si="33"/>
        <v>26.155555555555523</v>
      </c>
      <c r="U396" s="1596" t="s">
        <v>314</v>
      </c>
    </row>
    <row r="397" spans="1:23" x14ac:dyDescent="0.25">
      <c r="A397" s="406">
        <v>371</v>
      </c>
      <c r="B397" s="4814" t="s">
        <v>3455</v>
      </c>
      <c r="C397" s="684" t="s">
        <v>868</v>
      </c>
      <c r="D397" s="407">
        <v>44838</v>
      </c>
      <c r="E397" s="477" t="s">
        <v>4935</v>
      </c>
      <c r="F397" s="478">
        <v>103</v>
      </c>
      <c r="G397" s="479">
        <f>AVERAGE(CPVTFC3SG0027!F14:G14)</f>
        <v>1.7768999999999999</v>
      </c>
      <c r="H397" s="480">
        <f t="shared" si="30"/>
        <v>5725.5395683453235</v>
      </c>
      <c r="I397" s="1554" t="s">
        <v>315</v>
      </c>
      <c r="J397" s="806"/>
      <c r="K397" s="806"/>
      <c r="L397" s="809"/>
      <c r="M397" s="721"/>
      <c r="N397" s="721"/>
      <c r="O397" s="1299"/>
      <c r="P397" s="931">
        <v>44881</v>
      </c>
      <c r="Q397" s="1605" t="s">
        <v>5485</v>
      </c>
      <c r="R397" s="589">
        <v>1</v>
      </c>
      <c r="S397" s="589">
        <f>AVERAGE(CPVTFC3SG0058!C11:D11)</f>
        <v>0.32145000000000001</v>
      </c>
      <c r="T397" s="622">
        <f>(S397-0.1081)/0.0134*66</f>
        <v>1050.8283582089553</v>
      </c>
      <c r="U397" s="1557" t="s">
        <v>314</v>
      </c>
      <c r="V397" s="286"/>
      <c r="W397" s="5">
        <v>1</v>
      </c>
    </row>
    <row r="398" spans="1:23" x14ac:dyDescent="0.25">
      <c r="A398" s="591"/>
      <c r="B398" s="4815"/>
      <c r="C398" s="680" t="s">
        <v>5448</v>
      </c>
      <c r="D398" s="1286"/>
      <c r="E398" s="1287"/>
      <c r="F398" s="1288"/>
      <c r="G398" s="1365"/>
      <c r="H398" s="1367"/>
      <c r="I398" s="1603"/>
      <c r="J398" s="827"/>
      <c r="K398" s="827"/>
      <c r="L398" s="829"/>
      <c r="M398" s="656"/>
      <c r="N398" s="656"/>
      <c r="O398" s="672"/>
      <c r="P398" s="910">
        <v>44881</v>
      </c>
      <c r="Q398" s="1530" t="s">
        <v>5485</v>
      </c>
      <c r="R398" s="7">
        <v>2</v>
      </c>
      <c r="S398" s="7">
        <f>AVERAGE(CPVTFC3SG0058!E11:F11)</f>
        <v>0.19555</v>
      </c>
      <c r="T398" s="13">
        <f t="shared" ref="T398:T400" si="34">(S398-0.1081)/0.0134*66</f>
        <v>430.7238805970149</v>
      </c>
      <c r="U398" s="1558" t="s">
        <v>314</v>
      </c>
      <c r="V398" s="286"/>
    </row>
    <row r="399" spans="1:23" x14ac:dyDescent="0.25">
      <c r="A399" s="591"/>
      <c r="B399" s="4815"/>
      <c r="C399" s="680" t="s">
        <v>863</v>
      </c>
      <c r="D399" s="1286"/>
      <c r="E399" s="1287"/>
      <c r="F399" s="1288"/>
      <c r="G399" s="1365"/>
      <c r="H399" s="1367"/>
      <c r="I399" s="1603"/>
      <c r="J399" s="827"/>
      <c r="K399" s="827"/>
      <c r="L399" s="829"/>
      <c r="M399" s="656"/>
      <c r="N399" s="656"/>
      <c r="O399" s="672"/>
      <c r="P399" s="910">
        <v>44881</v>
      </c>
      <c r="Q399" s="1530" t="s">
        <v>5485</v>
      </c>
      <c r="R399" s="7">
        <v>3</v>
      </c>
      <c r="S399" s="7">
        <f>AVERAGE(CPVTFC3SG0058!G11:H11)</f>
        <v>0.2651</v>
      </c>
      <c r="T399" s="13">
        <f t="shared" si="34"/>
        <v>773.28358208955228</v>
      </c>
      <c r="U399" s="1558" t="s">
        <v>314</v>
      </c>
      <c r="V399" s="286"/>
    </row>
    <row r="400" spans="1:23" ht="15.75" thickBot="1" x14ac:dyDescent="0.3">
      <c r="A400" s="411">
        <v>372</v>
      </c>
      <c r="B400" s="4821"/>
      <c r="C400" s="520" t="s">
        <v>220</v>
      </c>
      <c r="D400" s="412">
        <v>44838</v>
      </c>
      <c r="E400" s="484" t="s">
        <v>4935</v>
      </c>
      <c r="F400" s="485">
        <v>104</v>
      </c>
      <c r="G400" s="486">
        <f>AVERAGE(CPVTFC3SG0027!H14:I14)</f>
        <v>1.4087999999999998</v>
      </c>
      <c r="H400" s="487">
        <f t="shared" si="30"/>
        <v>4401.4388489208632</v>
      </c>
      <c r="I400" s="1556" t="s">
        <v>315</v>
      </c>
      <c r="J400" s="815"/>
      <c r="K400" s="815"/>
      <c r="L400" s="816"/>
      <c r="M400" s="778"/>
      <c r="N400" s="778"/>
      <c r="O400" s="1306"/>
      <c r="P400" s="937">
        <v>44881</v>
      </c>
      <c r="Q400" s="1604" t="s">
        <v>5485</v>
      </c>
      <c r="R400" s="595">
        <v>4</v>
      </c>
      <c r="S400" s="595">
        <f>AVERAGE(CPVTFC3SG0058!I11:J11)</f>
        <v>0.19314999999999999</v>
      </c>
      <c r="T400" s="225">
        <f t="shared" si="34"/>
        <v>418.90298507462683</v>
      </c>
      <c r="U400" s="1561" t="s">
        <v>314</v>
      </c>
      <c r="V400" s="287"/>
    </row>
    <row r="401" spans="1:23" x14ac:dyDescent="0.25">
      <c r="A401" s="114">
        <v>373</v>
      </c>
      <c r="B401" s="4815" t="s">
        <v>3456</v>
      </c>
      <c r="C401" s="680" t="s">
        <v>868</v>
      </c>
      <c r="D401" s="115">
        <v>44838</v>
      </c>
      <c r="E401" s="388" t="s">
        <v>4935</v>
      </c>
      <c r="F401" s="444">
        <v>105</v>
      </c>
      <c r="G401" s="499">
        <f>AVERAGE(CPVTFC3SG0027!J14:K14)</f>
        <v>2.9563999999999999</v>
      </c>
      <c r="H401" s="505">
        <f t="shared" si="30"/>
        <v>9968.3453237410085</v>
      </c>
      <c r="I401" s="1553" t="s">
        <v>315</v>
      </c>
      <c r="J401" s="1537">
        <v>44874</v>
      </c>
      <c r="K401" s="1538" t="s">
        <v>5455</v>
      </c>
      <c r="L401" s="1539">
        <v>124</v>
      </c>
      <c r="M401" s="1540">
        <f>AVERAGE(CPVTFC3SG0050!X16:Y16)</f>
        <v>1.0281</v>
      </c>
      <c r="N401" s="1541">
        <f>(M401-0.1671)/0.0138*400</f>
        <v>24956.521739130436</v>
      </c>
      <c r="O401" s="1542" t="s">
        <v>315</v>
      </c>
      <c r="P401" s="1271"/>
      <c r="Q401" s="1271"/>
      <c r="R401" s="830"/>
      <c r="S401" s="1271"/>
      <c r="T401" s="1271"/>
      <c r="U401" s="1271"/>
      <c r="V401" s="1487"/>
      <c r="W401" s="5">
        <v>1</v>
      </c>
    </row>
    <row r="402" spans="1:23" x14ac:dyDescent="0.25">
      <c r="A402" s="68">
        <v>374</v>
      </c>
      <c r="B402" s="4820"/>
      <c r="C402" s="296" t="s">
        <v>220</v>
      </c>
      <c r="D402" s="65">
        <v>44838</v>
      </c>
      <c r="E402" s="387" t="s">
        <v>4935</v>
      </c>
      <c r="F402" s="164">
        <v>106</v>
      </c>
      <c r="G402" s="145">
        <f>AVERAGE(CPVTFC3SG0027!L14:M14)</f>
        <v>2.9422000000000001</v>
      </c>
      <c r="H402" s="100">
        <f t="shared" si="30"/>
        <v>9917.2661870503598</v>
      </c>
      <c r="I402" s="358" t="s">
        <v>315</v>
      </c>
      <c r="J402" s="1095">
        <v>44874</v>
      </c>
      <c r="K402" s="1096" t="s">
        <v>5455</v>
      </c>
      <c r="L402" s="1097">
        <v>125</v>
      </c>
      <c r="M402" s="1098">
        <f>AVERAGE(CPVTFC3SG0050!B18:C18)</f>
        <v>2.68675</v>
      </c>
      <c r="N402" s="1099">
        <f>(M402-0.1671)/0.0138*400</f>
        <v>73033.333333333343</v>
      </c>
      <c r="O402" s="1339" t="s">
        <v>315</v>
      </c>
      <c r="P402" s="694"/>
      <c r="Q402" s="694"/>
      <c r="R402" s="645"/>
      <c r="S402" s="694"/>
      <c r="T402" s="694"/>
      <c r="U402" s="694"/>
      <c r="V402" s="1488"/>
    </row>
    <row r="403" spans="1:23" x14ac:dyDescent="0.25">
      <c r="A403" s="64">
        <v>375</v>
      </c>
      <c r="B403" s="4818" t="s">
        <v>3457</v>
      </c>
      <c r="C403" s="296" t="s">
        <v>868</v>
      </c>
      <c r="D403" s="65">
        <v>44838</v>
      </c>
      <c r="E403" s="387" t="s">
        <v>4935</v>
      </c>
      <c r="F403" s="164">
        <v>107</v>
      </c>
      <c r="G403" s="145">
        <f>AVERAGE(CPVTFC3SG0027!N14:O14)</f>
        <v>0.71189999999999998</v>
      </c>
      <c r="H403" s="100">
        <f t="shared" si="30"/>
        <v>1894.6043165467624</v>
      </c>
      <c r="I403" s="358" t="s">
        <v>315</v>
      </c>
      <c r="J403" s="841"/>
      <c r="K403" s="841"/>
      <c r="L403" s="842"/>
      <c r="M403" s="642"/>
      <c r="N403" s="642"/>
      <c r="O403" s="648"/>
      <c r="P403" s="694"/>
      <c r="Q403" s="694"/>
      <c r="R403" s="645"/>
      <c r="S403" s="694"/>
      <c r="T403" s="694"/>
      <c r="U403" s="694"/>
      <c r="V403" s="286"/>
      <c r="W403" s="5">
        <v>1</v>
      </c>
    </row>
    <row r="404" spans="1:23" x14ac:dyDescent="0.25">
      <c r="A404" s="68">
        <v>376</v>
      </c>
      <c r="B404" s="4820"/>
      <c r="C404" s="296" t="s">
        <v>220</v>
      </c>
      <c r="D404" s="65">
        <v>44838</v>
      </c>
      <c r="E404" s="387" t="s">
        <v>4935</v>
      </c>
      <c r="F404" s="164">
        <v>108</v>
      </c>
      <c r="G404" s="145">
        <f>AVERAGE(CPVTFC3SG0027!P14:Q14)</f>
        <v>0.64189999999999992</v>
      </c>
      <c r="H404" s="100">
        <f t="shared" si="30"/>
        <v>1642.805755395683</v>
      </c>
      <c r="I404" s="358" t="s">
        <v>315</v>
      </c>
      <c r="J404" s="875"/>
      <c r="K404" s="900"/>
      <c r="L404" s="877"/>
      <c r="M404" s="645"/>
      <c r="N404" s="646"/>
      <c r="O404" s="648"/>
      <c r="P404" s="694"/>
      <c r="Q404" s="694"/>
      <c r="R404" s="645"/>
      <c r="S404" s="694"/>
      <c r="T404" s="694"/>
      <c r="U404" s="694"/>
      <c r="V404" s="287"/>
    </row>
    <row r="405" spans="1:23" x14ac:dyDescent="0.25">
      <c r="A405" s="6">
        <v>377</v>
      </c>
      <c r="B405" s="4812" t="s">
        <v>3458</v>
      </c>
      <c r="C405" s="271" t="s">
        <v>868</v>
      </c>
      <c r="D405" s="18">
        <v>44838</v>
      </c>
      <c r="E405" s="380" t="s">
        <v>4935</v>
      </c>
      <c r="F405" s="102">
        <v>109</v>
      </c>
      <c r="G405" s="275">
        <f>AVERAGE(CPVTFC3SG0027!R14:S14)</f>
        <v>8.1949999999999995E-2</v>
      </c>
      <c r="H405" s="343">
        <f t="shared" si="30"/>
        <v>-371.4028776978418</v>
      </c>
      <c r="I405" s="396" t="s">
        <v>314</v>
      </c>
      <c r="J405" s="841"/>
      <c r="K405" s="841"/>
      <c r="L405" s="842"/>
      <c r="M405" s="642"/>
      <c r="N405" s="642"/>
      <c r="O405" s="648"/>
      <c r="P405" s="694"/>
      <c r="Q405" s="694"/>
      <c r="R405" s="645"/>
      <c r="S405" s="694"/>
      <c r="T405" s="694"/>
      <c r="U405" s="694"/>
      <c r="V405" s="286"/>
    </row>
    <row r="406" spans="1:23" x14ac:dyDescent="0.25">
      <c r="A406" s="8">
        <v>378</v>
      </c>
      <c r="B406" s="4817"/>
      <c r="C406" s="271" t="s">
        <v>220</v>
      </c>
      <c r="D406" s="18">
        <v>44838</v>
      </c>
      <c r="E406" s="380" t="s">
        <v>4935</v>
      </c>
      <c r="F406" s="102">
        <v>110</v>
      </c>
      <c r="G406" s="275">
        <f>AVERAGE(CPVTFC3SG0027!T14:U14)</f>
        <v>7.1400000000000005E-2</v>
      </c>
      <c r="H406" s="343">
        <f t="shared" si="30"/>
        <v>-409.35251798561154</v>
      </c>
      <c r="I406" s="396" t="s">
        <v>314</v>
      </c>
      <c r="J406" s="841"/>
      <c r="K406" s="841"/>
      <c r="L406" s="842"/>
      <c r="M406" s="642"/>
      <c r="N406" s="642"/>
      <c r="O406" s="648"/>
      <c r="P406" s="694"/>
      <c r="Q406" s="694"/>
      <c r="R406" s="645"/>
      <c r="S406" s="694"/>
      <c r="T406" s="694"/>
      <c r="U406" s="694"/>
      <c r="V406" s="287"/>
    </row>
    <row r="407" spans="1:23" x14ac:dyDescent="0.25">
      <c r="A407" s="64">
        <v>379</v>
      </c>
      <c r="B407" s="437" t="s">
        <v>3459</v>
      </c>
      <c r="C407" s="296" t="s">
        <v>868</v>
      </c>
      <c r="D407" s="65">
        <v>44838</v>
      </c>
      <c r="E407" s="387" t="s">
        <v>4935</v>
      </c>
      <c r="F407" s="164">
        <v>111</v>
      </c>
      <c r="G407" s="145">
        <f>AVERAGE(CPVTFC3SG0027!V14:W14)</f>
        <v>1.7524000000000002</v>
      </c>
      <c r="H407" s="100">
        <f t="shared" si="30"/>
        <v>5637.4100719424468</v>
      </c>
      <c r="I407" s="358" t="s">
        <v>315</v>
      </c>
      <c r="J407" s="841"/>
      <c r="K407" s="841"/>
      <c r="L407" s="842"/>
      <c r="M407" s="642"/>
      <c r="N407" s="642"/>
      <c r="O407" s="648"/>
      <c r="P407" s="694"/>
      <c r="Q407" s="694"/>
      <c r="R407" s="645"/>
      <c r="S407" s="694"/>
      <c r="T407" s="694"/>
      <c r="U407" s="694"/>
      <c r="W407" s="5">
        <v>1</v>
      </c>
    </row>
    <row r="408" spans="1:23" x14ac:dyDescent="0.25">
      <c r="A408" s="68">
        <v>380</v>
      </c>
      <c r="B408" s="437" t="s">
        <v>3459</v>
      </c>
      <c r="C408" s="296" t="s">
        <v>220</v>
      </c>
      <c r="D408" s="65">
        <v>44838</v>
      </c>
      <c r="E408" s="387" t="s">
        <v>4935</v>
      </c>
      <c r="F408" s="164">
        <v>112</v>
      </c>
      <c r="G408" s="145">
        <f>AVERAGE(CPVTFC3SG0027!X14:Y14)</f>
        <v>2.3353999999999999</v>
      </c>
      <c r="H408" s="100">
        <f t="shared" si="30"/>
        <v>7734.5323741007196</v>
      </c>
      <c r="I408" s="358" t="s">
        <v>315</v>
      </c>
      <c r="J408" s="1090">
        <v>44874</v>
      </c>
      <c r="K408" s="1091" t="s">
        <v>5455</v>
      </c>
      <c r="L408" s="1092">
        <v>126</v>
      </c>
      <c r="M408" s="1093">
        <f>AVERAGE(CPVTFC3SG0050!D18:E18)</f>
        <v>0.24309999999999998</v>
      </c>
      <c r="N408" s="1094">
        <f>(M408-0.1671)/0.0138*400</f>
        <v>2202.8985507246371</v>
      </c>
      <c r="O408" s="1340" t="s">
        <v>315</v>
      </c>
      <c r="P408" s="694"/>
      <c r="Q408" s="694"/>
      <c r="R408" s="645"/>
      <c r="S408" s="694"/>
      <c r="T408" s="694"/>
      <c r="U408" s="694"/>
    </row>
    <row r="409" spans="1:23" x14ac:dyDescent="0.25">
      <c r="A409" s="64">
        <v>381</v>
      </c>
      <c r="B409" s="4818" t="s">
        <v>3460</v>
      </c>
      <c r="C409" s="296" t="s">
        <v>868</v>
      </c>
      <c r="D409" s="65">
        <v>44838</v>
      </c>
      <c r="E409" s="387" t="s">
        <v>4935</v>
      </c>
      <c r="F409" s="164">
        <v>113</v>
      </c>
      <c r="G409" s="145">
        <f>AVERAGE(CPVTFC3SG0027!B16:C16)</f>
        <v>2.5938499999999998</v>
      </c>
      <c r="H409" s="100">
        <f t="shared" si="30"/>
        <v>8664.2086330935235</v>
      </c>
      <c r="I409" s="358" t="s">
        <v>315</v>
      </c>
      <c r="J409" s="1090">
        <v>44874</v>
      </c>
      <c r="K409" s="1091" t="s">
        <v>5455</v>
      </c>
      <c r="L409" s="1092">
        <v>127</v>
      </c>
      <c r="M409" s="1093">
        <f>AVERAGE(CPVTFC3SG0050!F18:G18)</f>
        <v>0.28815000000000002</v>
      </c>
      <c r="N409" s="1094">
        <f>(M409-0.1671)/0.0138*400</f>
        <v>3508.6956521739139</v>
      </c>
      <c r="O409" s="1340" t="s">
        <v>315</v>
      </c>
      <c r="P409" s="694"/>
      <c r="Q409" s="694"/>
      <c r="R409" s="645"/>
      <c r="S409" s="694"/>
      <c r="T409" s="694"/>
      <c r="U409" s="694"/>
      <c r="W409" s="5">
        <v>1</v>
      </c>
    </row>
    <row r="410" spans="1:23" x14ac:dyDescent="0.25">
      <c r="A410" s="68">
        <v>382</v>
      </c>
      <c r="B410" s="4820"/>
      <c r="C410" s="296" t="s">
        <v>220</v>
      </c>
      <c r="D410" s="65">
        <v>44838</v>
      </c>
      <c r="E410" s="387" t="s">
        <v>4935</v>
      </c>
      <c r="F410" s="164">
        <v>114</v>
      </c>
      <c r="G410" s="145">
        <f>AVERAGE(CPVTFC3SG0027!D16:E16)</f>
        <v>2.3614999999999999</v>
      </c>
      <c r="H410" s="100">
        <f t="shared" si="30"/>
        <v>7828.4172661870498</v>
      </c>
      <c r="I410" s="358" t="s">
        <v>315</v>
      </c>
      <c r="J410" s="1090">
        <v>44874</v>
      </c>
      <c r="K410" s="1091" t="s">
        <v>5455</v>
      </c>
      <c r="L410" s="1092">
        <v>128</v>
      </c>
      <c r="M410" s="1093">
        <f>AVERAGE(CPVTFC3SG0050!H18:I18)</f>
        <v>0.23309999999999997</v>
      </c>
      <c r="N410" s="1094">
        <f>(M410-0.1671)/0.0138*400</f>
        <v>1913.0434782608688</v>
      </c>
      <c r="O410" s="1340" t="s">
        <v>315</v>
      </c>
      <c r="P410" s="1250"/>
      <c r="Q410" s="1259"/>
      <c r="R410" s="645"/>
      <c r="S410" s="645"/>
      <c r="T410" s="646"/>
      <c r="U410" s="1491"/>
    </row>
    <row r="411" spans="1:23" x14ac:dyDescent="0.25">
      <c r="A411" s="64">
        <v>383</v>
      </c>
      <c r="B411" s="4818" t="s">
        <v>3461</v>
      </c>
      <c r="C411" s="296" t="s">
        <v>868</v>
      </c>
      <c r="D411" s="65">
        <v>44838</v>
      </c>
      <c r="E411" s="387" t="s">
        <v>4935</v>
      </c>
      <c r="F411" s="164">
        <v>115</v>
      </c>
      <c r="G411" s="145">
        <f>AVERAGE(CPVTFC3SG0027!F16:G16)</f>
        <v>1.6246</v>
      </c>
      <c r="H411" s="100">
        <f t="shared" si="30"/>
        <v>5177.6978417266191</v>
      </c>
      <c r="I411" s="358" t="s">
        <v>315</v>
      </c>
      <c r="J411" s="1100"/>
      <c r="K411" s="1101"/>
      <c r="L411" s="1102"/>
      <c r="M411" s="1103"/>
      <c r="N411" s="1104"/>
      <c r="O411" s="1363"/>
      <c r="P411" s="1250"/>
      <c r="Q411" s="1259"/>
      <c r="R411" s="645"/>
      <c r="S411" s="645"/>
      <c r="T411" s="646"/>
      <c r="U411" s="1491"/>
      <c r="V411" s="286"/>
      <c r="W411" s="5">
        <v>1</v>
      </c>
    </row>
    <row r="412" spans="1:23" x14ac:dyDescent="0.25">
      <c r="A412" s="68">
        <v>384</v>
      </c>
      <c r="B412" s="4820"/>
      <c r="C412" s="296" t="s">
        <v>220</v>
      </c>
      <c r="D412" s="65">
        <v>44838</v>
      </c>
      <c r="E412" s="387" t="s">
        <v>4935</v>
      </c>
      <c r="F412" s="164">
        <v>116</v>
      </c>
      <c r="G412" s="145">
        <f>AVERAGE(CPVTFC3SG0027!H16:I16)</f>
        <v>1.21505</v>
      </c>
      <c r="H412" s="100">
        <f t="shared" si="30"/>
        <v>3704.4964028776981</v>
      </c>
      <c r="I412" s="358" t="s">
        <v>315</v>
      </c>
      <c r="J412" s="841"/>
      <c r="K412" s="841"/>
      <c r="L412" s="842"/>
      <c r="M412" s="642"/>
      <c r="N412" s="642"/>
      <c r="O412" s="648"/>
      <c r="P412" s="1250"/>
      <c r="Q412" s="1259"/>
      <c r="R412" s="645"/>
      <c r="S412" s="645"/>
      <c r="T412" s="646"/>
      <c r="U412" s="1259"/>
      <c r="V412" s="287"/>
    </row>
    <row r="413" spans="1:23" x14ac:dyDescent="0.25">
      <c r="A413" s="64">
        <v>385</v>
      </c>
      <c r="B413" s="4818" t="s">
        <v>3462</v>
      </c>
      <c r="C413" s="296" t="s">
        <v>868</v>
      </c>
      <c r="D413" s="65">
        <v>44838</v>
      </c>
      <c r="E413" s="387" t="s">
        <v>4935</v>
      </c>
      <c r="F413" s="164">
        <v>117</v>
      </c>
      <c r="G413" s="145">
        <f>AVERAGE(CPVTFC3SG0027!J16:K16)</f>
        <v>1.17265</v>
      </c>
      <c r="H413" s="100">
        <f t="shared" si="30"/>
        <v>3551.9784172661871</v>
      </c>
      <c r="I413" s="358" t="s">
        <v>315</v>
      </c>
      <c r="J413" s="841"/>
      <c r="K413" s="841"/>
      <c r="L413" s="842"/>
      <c r="M413" s="642"/>
      <c r="N413" s="642"/>
      <c r="O413" s="648"/>
      <c r="P413" s="1250"/>
      <c r="Q413" s="1259"/>
      <c r="R413" s="645"/>
      <c r="S413" s="645"/>
      <c r="T413" s="646"/>
      <c r="U413" s="1259"/>
      <c r="W413" s="5">
        <v>1</v>
      </c>
    </row>
    <row r="414" spans="1:23" x14ac:dyDescent="0.25">
      <c r="A414" s="68">
        <v>386</v>
      </c>
      <c r="B414" s="4820"/>
      <c r="C414" s="296" t="s">
        <v>220</v>
      </c>
      <c r="D414" s="65">
        <v>44838</v>
      </c>
      <c r="E414" s="387" t="s">
        <v>4935</v>
      </c>
      <c r="F414" s="164">
        <v>118</v>
      </c>
      <c r="G414" s="145">
        <f>AVERAGE(CPVTFC3SG0027!L16:M16)</f>
        <v>1.0815999999999999</v>
      </c>
      <c r="H414" s="100">
        <f t="shared" si="30"/>
        <v>3224.4604316546761</v>
      </c>
      <c r="I414" s="358" t="s">
        <v>315</v>
      </c>
      <c r="J414" s="875"/>
      <c r="K414" s="843"/>
      <c r="L414" s="877"/>
      <c r="M414" s="645"/>
      <c r="N414" s="646"/>
      <c r="O414" s="648"/>
      <c r="P414" s="694"/>
      <c r="Q414" s="694"/>
      <c r="R414" s="645"/>
      <c r="S414" s="694"/>
      <c r="T414" s="694"/>
      <c r="U414" s="694"/>
    </row>
    <row r="415" spans="1:23" x14ac:dyDescent="0.25">
      <c r="A415" s="9">
        <v>387</v>
      </c>
      <c r="B415" s="4822" t="s">
        <v>3463</v>
      </c>
      <c r="C415" s="288" t="s">
        <v>868</v>
      </c>
      <c r="D415" s="19">
        <v>44838</v>
      </c>
      <c r="E415" s="384" t="s">
        <v>4935</v>
      </c>
      <c r="F415" s="103">
        <v>119</v>
      </c>
      <c r="G415" s="276">
        <f>AVERAGE(CPVTFC3SG0027!N16:O16)</f>
        <v>1.3630499999999999</v>
      </c>
      <c r="H415" s="344">
        <f t="shared" si="30"/>
        <v>4236.8705035971216</v>
      </c>
      <c r="I415" s="357" t="s">
        <v>315</v>
      </c>
      <c r="J415" s="694"/>
      <c r="K415" s="694"/>
      <c r="L415" s="695"/>
      <c r="M415" s="694"/>
      <c r="N415" s="694"/>
      <c r="O415" s="1260"/>
      <c r="P415" s="694"/>
      <c r="Q415" s="694"/>
      <c r="R415" s="645"/>
      <c r="S415" s="694"/>
      <c r="T415" s="694"/>
      <c r="U415" s="694"/>
      <c r="V415" s="4901" t="s">
        <v>1643</v>
      </c>
      <c r="W415" s="5">
        <v>1</v>
      </c>
    </row>
    <row r="416" spans="1:23" ht="15.75" thickBot="1" x14ac:dyDescent="0.3">
      <c r="A416" s="110">
        <v>388</v>
      </c>
      <c r="B416" s="4807"/>
      <c r="C416" s="1584" t="s">
        <v>220</v>
      </c>
      <c r="D416" s="111">
        <v>44838</v>
      </c>
      <c r="E416" s="472" t="s">
        <v>4935</v>
      </c>
      <c r="F416" s="321">
        <v>120</v>
      </c>
      <c r="G416" s="473">
        <f>AVERAGE(CPVTFC3SG0027!P16:Q16)</f>
        <v>9.4750000000000001E-2</v>
      </c>
      <c r="H416" s="474">
        <f t="shared" si="30"/>
        <v>-325.35971223021585</v>
      </c>
      <c r="I416" s="1608" t="s">
        <v>314</v>
      </c>
      <c r="J416" s="1643"/>
      <c r="K416" s="1643"/>
      <c r="L416" s="1644"/>
      <c r="M416" s="650"/>
      <c r="N416" s="650"/>
      <c r="O416" s="657"/>
      <c r="P416" s="3031"/>
      <c r="Q416" s="3032"/>
      <c r="R416" s="969"/>
      <c r="S416" s="969"/>
      <c r="T416" s="970"/>
      <c r="U416" s="843"/>
      <c r="V416" s="4902"/>
    </row>
    <row r="417" spans="1:23" x14ac:dyDescent="0.25">
      <c r="A417" s="508">
        <v>389</v>
      </c>
      <c r="B417" s="4806" t="s">
        <v>3464</v>
      </c>
      <c r="C417" s="687" t="s">
        <v>868</v>
      </c>
      <c r="D417" s="490">
        <v>44838</v>
      </c>
      <c r="E417" s="491" t="s">
        <v>4935</v>
      </c>
      <c r="F417" s="492">
        <v>121</v>
      </c>
      <c r="G417" s="493">
        <f>AVERAGE(CPVTFC3SG0027!R16:S16)</f>
        <v>0.23974999999999999</v>
      </c>
      <c r="H417" s="494">
        <f t="shared" si="30"/>
        <v>196.22302158273376</v>
      </c>
      <c r="I417" s="1665" t="s">
        <v>314</v>
      </c>
      <c r="J417" s="1019"/>
      <c r="K417" s="1020"/>
      <c r="L417" s="659"/>
      <c r="M417" s="667"/>
      <c r="N417" s="661"/>
      <c r="O417" s="1299"/>
      <c r="P417" s="3697"/>
      <c r="Q417" s="2861"/>
      <c r="R417" s="667"/>
      <c r="S417" s="667"/>
      <c r="T417" s="3698"/>
      <c r="U417" s="3696"/>
      <c r="V417" s="4883" t="s">
        <v>1416</v>
      </c>
    </row>
    <row r="418" spans="1:23" ht="15.75" thickBot="1" x14ac:dyDescent="0.3">
      <c r="A418" s="219">
        <v>390</v>
      </c>
      <c r="B418" s="4808"/>
      <c r="C418" s="682" t="s">
        <v>220</v>
      </c>
      <c r="D418" s="220">
        <v>44838</v>
      </c>
      <c r="E418" s="517" t="s">
        <v>4935</v>
      </c>
      <c r="F418" s="518">
        <v>122</v>
      </c>
      <c r="G418" s="509">
        <f>AVERAGE(CPVTFC3SG0027!T16:U16)</f>
        <v>1.4252</v>
      </c>
      <c r="H418" s="510">
        <f t="shared" si="30"/>
        <v>4460.4316546762593</v>
      </c>
      <c r="I418" s="2929" t="s">
        <v>315</v>
      </c>
      <c r="J418" s="963"/>
      <c r="K418" s="1415"/>
      <c r="L418" s="792"/>
      <c r="M418" s="668"/>
      <c r="N418" s="662"/>
      <c r="O418" s="1306"/>
      <c r="P418" s="786"/>
      <c r="Q418" s="786"/>
      <c r="R418" s="668"/>
      <c r="S418" s="786"/>
      <c r="T418" s="788"/>
      <c r="U418" s="3680"/>
      <c r="V418" s="4884"/>
    </row>
    <row r="419" spans="1:23" x14ac:dyDescent="0.25">
      <c r="A419" s="114">
        <v>391</v>
      </c>
      <c r="B419" s="4815" t="s">
        <v>3465</v>
      </c>
      <c r="C419" s="680" t="s">
        <v>868</v>
      </c>
      <c r="D419" s="115">
        <v>44838</v>
      </c>
      <c r="E419" s="388" t="s">
        <v>4935</v>
      </c>
      <c r="F419" s="444">
        <v>123</v>
      </c>
      <c r="G419" s="499">
        <f>AVERAGE(CPVTFC3SG0027!V16:W16)</f>
        <v>1.2993999999999999</v>
      </c>
      <c r="H419" s="505">
        <f t="shared" si="30"/>
        <v>4007.9136690647479</v>
      </c>
      <c r="I419" s="1645" t="s">
        <v>315</v>
      </c>
      <c r="J419" s="1005"/>
      <c r="K419" s="1006"/>
      <c r="L419" s="959"/>
      <c r="M419" s="830"/>
      <c r="N419" s="831"/>
      <c r="O419" s="672"/>
      <c r="P419" s="1271"/>
      <c r="Q419" s="1271"/>
      <c r="R419" s="830"/>
      <c r="S419" s="1271"/>
      <c r="T419" s="1271"/>
      <c r="U419" s="1271"/>
      <c r="V419" s="286"/>
      <c r="W419" s="5">
        <v>1</v>
      </c>
    </row>
    <row r="420" spans="1:23" ht="15.75" thickBot="1" x14ac:dyDescent="0.3">
      <c r="A420" s="120">
        <v>392</v>
      </c>
      <c r="B420" s="4815"/>
      <c r="C420" s="497" t="s">
        <v>220</v>
      </c>
      <c r="D420" s="121">
        <v>44838</v>
      </c>
      <c r="E420" s="452" t="s">
        <v>4935</v>
      </c>
      <c r="F420" s="445">
        <v>124</v>
      </c>
      <c r="G420" s="453">
        <f>AVERAGE(CPVTFC3SG0027!X16:Y16)</f>
        <v>1.0246</v>
      </c>
      <c r="H420" s="454">
        <f t="shared" si="30"/>
        <v>3019.4244604316546</v>
      </c>
      <c r="I420" s="1646" t="s">
        <v>315</v>
      </c>
      <c r="J420" s="1643"/>
      <c r="K420" s="1643"/>
      <c r="L420" s="1644"/>
      <c r="M420" s="650"/>
      <c r="N420" s="650"/>
      <c r="O420" s="657"/>
      <c r="P420" s="1268"/>
      <c r="Q420" s="1268"/>
      <c r="R420" s="969"/>
      <c r="S420" s="1268"/>
      <c r="T420" s="1268"/>
      <c r="U420" s="1268"/>
      <c r="V420" s="287"/>
    </row>
    <row r="421" spans="1:23" x14ac:dyDescent="0.25">
      <c r="A421" s="86">
        <v>393</v>
      </c>
      <c r="B421" s="4806" t="s">
        <v>3466</v>
      </c>
      <c r="C421" s="457" t="s">
        <v>868</v>
      </c>
      <c r="D421" s="87">
        <v>44838</v>
      </c>
      <c r="E421" s="458" t="s">
        <v>4935</v>
      </c>
      <c r="F421" s="459">
        <v>125</v>
      </c>
      <c r="G421" s="460">
        <f>AVERAGE(CPVTFC3SG0027!B18:C18)</f>
        <v>0.85304999999999997</v>
      </c>
      <c r="H421" s="461">
        <f t="shared" si="30"/>
        <v>2402.3381294964029</v>
      </c>
      <c r="I421" s="2386" t="s">
        <v>315</v>
      </c>
      <c r="J421" s="1569"/>
      <c r="K421" s="1570"/>
      <c r="L421" s="1571"/>
      <c r="M421" s="834"/>
      <c r="N421" s="834"/>
      <c r="O421" s="834"/>
      <c r="P421" s="834"/>
      <c r="Q421" s="834"/>
      <c r="R421" s="834"/>
      <c r="S421" s="834"/>
      <c r="T421" s="834"/>
      <c r="U421" s="836"/>
      <c r="V421" s="4883" t="s">
        <v>1416</v>
      </c>
      <c r="W421" s="5">
        <v>1</v>
      </c>
    </row>
    <row r="422" spans="1:23" ht="15.75" thickBot="1" x14ac:dyDescent="0.3">
      <c r="A422" s="537"/>
      <c r="B422" s="4807"/>
      <c r="C422" s="423" t="s">
        <v>220</v>
      </c>
      <c r="D422" s="79">
        <v>44895</v>
      </c>
      <c r="E422" s="3452" t="s">
        <v>5572</v>
      </c>
      <c r="F422" s="173">
        <v>1</v>
      </c>
      <c r="G422" s="506">
        <f>AVERAGE(CPVTFC3SG0084!C11:D11)</f>
        <v>2.9229500000000002</v>
      </c>
      <c r="H422" s="510">
        <f>(G422-0.1318)/0.0134*50</f>
        <v>10414.738805970148</v>
      </c>
      <c r="I422" s="3453" t="s">
        <v>315</v>
      </c>
      <c r="J422" s="1563"/>
      <c r="K422" s="1564"/>
      <c r="L422" s="1562"/>
      <c r="M422" s="2084"/>
      <c r="N422" s="3687"/>
      <c r="O422" s="1586"/>
      <c r="P422" s="1391"/>
      <c r="Q422" s="1393"/>
      <c r="R422" s="3688"/>
      <c r="S422" s="1268"/>
      <c r="T422" s="1268"/>
      <c r="U422" s="788"/>
      <c r="V422" s="4884"/>
    </row>
    <row r="423" spans="1:23" x14ac:dyDescent="0.25">
      <c r="A423" s="508">
        <v>395</v>
      </c>
      <c r="B423" s="4809" t="s">
        <v>3467</v>
      </c>
      <c r="C423" s="489" t="s">
        <v>868</v>
      </c>
      <c r="D423" s="490">
        <v>44838</v>
      </c>
      <c r="E423" s="491" t="s">
        <v>4935</v>
      </c>
      <c r="F423" s="492">
        <v>127</v>
      </c>
      <c r="G423" s="493">
        <f>AVERAGE(CPVTFC3SG0027!F18:G18)</f>
        <v>0.45440000000000003</v>
      </c>
      <c r="H423" s="494">
        <f t="shared" si="30"/>
        <v>968.34532374100718</v>
      </c>
      <c r="I423" s="3695" t="s">
        <v>314</v>
      </c>
      <c r="J423" s="1019"/>
      <c r="K423" s="1274"/>
      <c r="L423" s="659"/>
      <c r="M423" s="667"/>
      <c r="N423" s="661"/>
      <c r="O423" s="721"/>
      <c r="P423" s="834"/>
      <c r="Q423" s="834"/>
      <c r="R423" s="667"/>
      <c r="S423" s="834"/>
      <c r="T423" s="836"/>
      <c r="U423" s="3693"/>
      <c r="V423" s="4883" t="s">
        <v>1416</v>
      </c>
      <c r="W423" s="5">
        <v>1</v>
      </c>
    </row>
    <row r="424" spans="1:23" ht="15.75" thickBot="1" x14ac:dyDescent="0.3">
      <c r="A424" s="516"/>
      <c r="B424" s="4810"/>
      <c r="C424" s="463" t="s">
        <v>220</v>
      </c>
      <c r="D424" s="220">
        <v>44895</v>
      </c>
      <c r="E424" s="3447" t="s">
        <v>5572</v>
      </c>
      <c r="F424" s="518">
        <v>2</v>
      </c>
      <c r="G424" s="509">
        <f>AVERAGE(CPVTFC3SG0084!E11:F11)</f>
        <v>0.6603</v>
      </c>
      <c r="H424" s="510">
        <f>(G424-0.1318)/0.0134*50</f>
        <v>1972.0149253731342</v>
      </c>
      <c r="I424" s="3448" t="s">
        <v>315</v>
      </c>
      <c r="J424" s="963"/>
      <c r="K424" s="839"/>
      <c r="L424" s="792"/>
      <c r="M424" s="668"/>
      <c r="N424" s="662"/>
      <c r="O424" s="778"/>
      <c r="P424" s="786"/>
      <c r="Q424" s="786"/>
      <c r="R424" s="668"/>
      <c r="S424" s="786"/>
      <c r="T424" s="788"/>
      <c r="U424" s="3694"/>
      <c r="V424" s="4884"/>
    </row>
    <row r="425" spans="1:23" x14ac:dyDescent="0.25">
      <c r="A425" s="508">
        <v>397</v>
      </c>
      <c r="B425" s="4811" t="s">
        <v>3468</v>
      </c>
      <c r="C425" s="489" t="s">
        <v>868</v>
      </c>
      <c r="D425" s="490">
        <v>44838</v>
      </c>
      <c r="E425" s="491" t="s">
        <v>4935</v>
      </c>
      <c r="F425" s="492">
        <v>129</v>
      </c>
      <c r="G425" s="493">
        <f>AVERAGE(CPVTFC3SG0027!J18:K18)</f>
        <v>0.1762</v>
      </c>
      <c r="H425" s="494">
        <f t="shared" si="30"/>
        <v>-32.37410071942449</v>
      </c>
      <c r="I425" s="2935" t="s">
        <v>314</v>
      </c>
      <c r="J425" s="1569"/>
      <c r="K425" s="1570"/>
      <c r="L425" s="1571"/>
      <c r="M425" s="1572"/>
      <c r="N425" s="1573"/>
      <c r="O425" s="1570"/>
      <c r="P425" s="834"/>
      <c r="Q425" s="834"/>
      <c r="R425" s="667"/>
      <c r="S425" s="834"/>
      <c r="T425" s="836"/>
      <c r="U425" s="3680"/>
    </row>
    <row r="426" spans="1:23" ht="15.75" thickBot="1" x14ac:dyDescent="0.3">
      <c r="A426" s="462"/>
      <c r="B426" s="4888"/>
      <c r="C426" s="464" t="s">
        <v>220</v>
      </c>
      <c r="D426" s="91">
        <v>44895</v>
      </c>
      <c r="E426" s="3449" t="s">
        <v>5572</v>
      </c>
      <c r="F426" s="467">
        <v>3</v>
      </c>
      <c r="G426" s="468">
        <f>AVERAGE(CPVTFC3SG0084!G11:H11)</f>
        <v>0.25285000000000002</v>
      </c>
      <c r="H426" s="510">
        <f>(G426-0.1318)/0.0134*50</f>
        <v>451.67910447761199</v>
      </c>
      <c r="I426" s="3450" t="s">
        <v>315</v>
      </c>
      <c r="J426" s="1589"/>
      <c r="K426" s="1590"/>
      <c r="L426" s="1591"/>
      <c r="M426" s="1592"/>
      <c r="N426" s="1593"/>
      <c r="O426" s="1590"/>
      <c r="P426" s="786"/>
      <c r="Q426" s="786"/>
      <c r="R426" s="668"/>
      <c r="S426" s="786"/>
      <c r="T426" s="788"/>
      <c r="U426" s="3694"/>
    </row>
    <row r="427" spans="1:23" x14ac:dyDescent="0.25">
      <c r="A427" s="86">
        <v>399</v>
      </c>
      <c r="B427" s="4809" t="s">
        <v>3469</v>
      </c>
      <c r="C427" s="457" t="s">
        <v>868</v>
      </c>
      <c r="D427" s="87">
        <v>44838</v>
      </c>
      <c r="E427" s="458" t="s">
        <v>4935</v>
      </c>
      <c r="F427" s="459">
        <v>131</v>
      </c>
      <c r="G427" s="460">
        <f>AVERAGE(CPVTFC3SG0027!N18:O18)</f>
        <v>0.75509999999999999</v>
      </c>
      <c r="H427" s="461">
        <f t="shared" ref="H427:H484" si="35">(G427-0.1852)/0.0139*50</f>
        <v>2050</v>
      </c>
      <c r="I427" s="2386" t="s">
        <v>315</v>
      </c>
      <c r="J427" s="1569"/>
      <c r="K427" s="1570"/>
      <c r="L427" s="1571"/>
      <c r="M427" s="1572"/>
      <c r="N427" s="1573"/>
      <c r="O427" s="1570"/>
      <c r="P427" s="834"/>
      <c r="Q427" s="834"/>
      <c r="R427" s="667"/>
      <c r="S427" s="834"/>
      <c r="T427" s="836"/>
      <c r="U427" s="3693"/>
      <c r="W427" s="5">
        <v>1</v>
      </c>
    </row>
    <row r="428" spans="1:23" ht="15.75" thickBot="1" x14ac:dyDescent="0.3">
      <c r="A428" s="516"/>
      <c r="B428" s="4810"/>
      <c r="C428" s="463" t="s">
        <v>220</v>
      </c>
      <c r="D428" s="220">
        <v>44895</v>
      </c>
      <c r="E428" s="3447" t="s">
        <v>5572</v>
      </c>
      <c r="F428" s="518">
        <v>4</v>
      </c>
      <c r="G428" s="509">
        <f>AVERAGE(CPVTFC3SG0084!I11:J11)</f>
        <v>1.4934499999999999</v>
      </c>
      <c r="H428" s="510">
        <f>(G428-0.1318)/0.0134*50</f>
        <v>5080.7835820895516</v>
      </c>
      <c r="I428" s="3448" t="s">
        <v>315</v>
      </c>
      <c r="J428" s="1589"/>
      <c r="K428" s="1590"/>
      <c r="L428" s="1591"/>
      <c r="M428" s="1592"/>
      <c r="N428" s="1593"/>
      <c r="O428" s="1590"/>
      <c r="P428" s="786"/>
      <c r="Q428" s="786"/>
      <c r="R428" s="668"/>
      <c r="S428" s="786"/>
      <c r="T428" s="788"/>
      <c r="U428" s="3693"/>
    </row>
    <row r="429" spans="1:23" x14ac:dyDescent="0.25">
      <c r="A429" s="86">
        <v>401</v>
      </c>
      <c r="B429" s="4809" t="s">
        <v>3470</v>
      </c>
      <c r="C429" s="457" t="s">
        <v>868</v>
      </c>
      <c r="D429" s="87">
        <v>44838</v>
      </c>
      <c r="E429" s="458" t="s">
        <v>4935</v>
      </c>
      <c r="F429" s="459">
        <v>133</v>
      </c>
      <c r="G429" s="460">
        <f>AVERAGE(CPVTFC3SG0027!R18:S18)</f>
        <v>2.8643999999999998</v>
      </c>
      <c r="H429" s="461">
        <f t="shared" si="35"/>
        <v>9637.4100719424459</v>
      </c>
      <c r="I429" s="2386" t="s">
        <v>315</v>
      </c>
      <c r="J429" s="4352">
        <v>44896</v>
      </c>
      <c r="K429" s="479" t="s">
        <v>5598</v>
      </c>
      <c r="L429" s="479">
        <v>55</v>
      </c>
      <c r="M429" s="479">
        <f>AVERAGE(CPVTFC3SG0085!W19:X19)</f>
        <v>0.88175000000000003</v>
      </c>
      <c r="N429" s="4004">
        <f t="shared" ref="N429:N430" si="36">(M429-0.0888)/0.0136*400</f>
        <v>23322.058823529413</v>
      </c>
      <c r="O429" s="4353" t="s">
        <v>315</v>
      </c>
      <c r="P429" s="2943"/>
      <c r="Q429" s="834"/>
      <c r="R429" s="667"/>
      <c r="S429" s="834"/>
      <c r="T429" s="836"/>
      <c r="U429" s="3679"/>
      <c r="W429" s="5">
        <v>1</v>
      </c>
    </row>
    <row r="430" spans="1:23" ht="15.75" thickBot="1" x14ac:dyDescent="0.3">
      <c r="A430" s="516"/>
      <c r="B430" s="4810"/>
      <c r="C430" s="463" t="s">
        <v>220</v>
      </c>
      <c r="D430" s="220">
        <v>44895</v>
      </c>
      <c r="E430" s="3447" t="s">
        <v>5572</v>
      </c>
      <c r="F430" s="518">
        <v>5</v>
      </c>
      <c r="G430" s="509">
        <f>AVERAGE(CPVTFC3SG0084!K11:L11)</f>
        <v>2.891</v>
      </c>
      <c r="H430" s="510">
        <f>(G430-0.1318)/0.0134*50</f>
        <v>10295.5223880597</v>
      </c>
      <c r="I430" s="3448" t="s">
        <v>315</v>
      </c>
      <c r="J430" s="4346">
        <v>44896</v>
      </c>
      <c r="K430" s="560" t="s">
        <v>5598</v>
      </c>
      <c r="L430" s="560">
        <v>56</v>
      </c>
      <c r="M430" s="560">
        <f>AVERAGE(CPVTFC3SG0085!C21:D21)</f>
        <v>0.45389999999999997</v>
      </c>
      <c r="N430" s="4016">
        <f t="shared" si="36"/>
        <v>10738.235294117647</v>
      </c>
      <c r="O430" s="4365" t="s">
        <v>315</v>
      </c>
      <c r="P430" s="2706"/>
      <c r="Q430" s="786"/>
      <c r="R430" s="668"/>
      <c r="S430" s="786"/>
      <c r="T430" s="788"/>
      <c r="U430" s="3692"/>
    </row>
    <row r="431" spans="1:23" x14ac:dyDescent="0.25">
      <c r="A431" s="2187">
        <v>403</v>
      </c>
      <c r="B431" s="4890" t="s">
        <v>3471</v>
      </c>
      <c r="C431" s="3689" t="s">
        <v>868</v>
      </c>
      <c r="D431" s="3676">
        <v>44838</v>
      </c>
      <c r="E431" s="1978" t="s">
        <v>4935</v>
      </c>
      <c r="F431" s="499">
        <v>135</v>
      </c>
      <c r="G431" s="499">
        <f>AVERAGE(CPVTFC3SG0027!V18:W18)</f>
        <v>2.8990499999999999</v>
      </c>
      <c r="H431" s="505">
        <f t="shared" si="35"/>
        <v>9762.0503597122315</v>
      </c>
      <c r="I431" s="1645" t="s">
        <v>315</v>
      </c>
      <c r="J431" s="1537">
        <v>44874</v>
      </c>
      <c r="K431" s="1538" t="s">
        <v>5455</v>
      </c>
      <c r="L431" s="1539">
        <v>129</v>
      </c>
      <c r="M431" s="1540">
        <f>AVERAGE(CPVTFC3SG0050!J18:K18)</f>
        <v>2.3784000000000001</v>
      </c>
      <c r="N431" s="1541">
        <f>(M431-0.1671)/0.0138*400</f>
        <v>64095.652173913048</v>
      </c>
      <c r="O431" s="1542" t="s">
        <v>315</v>
      </c>
      <c r="P431" s="3690">
        <v>44881</v>
      </c>
      <c r="Q431" s="3691" t="s">
        <v>5485</v>
      </c>
      <c r="R431" s="116">
        <v>5</v>
      </c>
      <c r="S431" s="116">
        <f>AVERAGE(CPVTFC3SG0058!K11:L11)</f>
        <v>2.1166</v>
      </c>
      <c r="T431" s="117">
        <f t="shared" ref="T431:T433" si="37">(S431-0.1081)/0.0134*66</f>
        <v>9892.6119402985078</v>
      </c>
      <c r="U431" s="1555" t="s">
        <v>315</v>
      </c>
      <c r="V431" s="1489"/>
      <c r="W431" s="5">
        <v>1</v>
      </c>
    </row>
    <row r="432" spans="1:23" x14ac:dyDescent="0.25">
      <c r="A432" s="1613"/>
      <c r="B432" s="4890"/>
      <c r="C432" s="429" t="s">
        <v>5448</v>
      </c>
      <c r="D432" s="1174"/>
      <c r="E432" s="893"/>
      <c r="F432" s="892"/>
      <c r="G432" s="892"/>
      <c r="H432" s="894"/>
      <c r="I432" s="1607"/>
      <c r="J432" s="1100"/>
      <c r="K432" s="1101"/>
      <c r="L432" s="1102"/>
      <c r="M432" s="1103"/>
      <c r="N432" s="1104"/>
      <c r="O432" s="1363"/>
      <c r="P432" s="928">
        <v>44881</v>
      </c>
      <c r="Q432" s="1533" t="s">
        <v>5485</v>
      </c>
      <c r="R432" s="66">
        <v>6</v>
      </c>
      <c r="S432" s="66">
        <f>AVERAGE(CPVTFC3SG0058!M11:N11)</f>
        <v>1.6364999999999998</v>
      </c>
      <c r="T432" s="67">
        <f t="shared" si="37"/>
        <v>7527.9402985074612</v>
      </c>
      <c r="U432" s="1548" t="s">
        <v>315</v>
      </c>
      <c r="V432" s="1606"/>
    </row>
    <row r="433" spans="1:23" x14ac:dyDescent="0.25">
      <c r="A433" s="1613"/>
      <c r="B433" s="4890"/>
      <c r="C433" s="429" t="s">
        <v>863</v>
      </c>
      <c r="D433" s="1174"/>
      <c r="E433" s="893"/>
      <c r="F433" s="892"/>
      <c r="G433" s="892"/>
      <c r="H433" s="894"/>
      <c r="I433" s="1607"/>
      <c r="J433" s="1100"/>
      <c r="K433" s="1101"/>
      <c r="L433" s="1102"/>
      <c r="M433" s="1103"/>
      <c r="N433" s="1104"/>
      <c r="O433" s="1363"/>
      <c r="P433" s="928">
        <v>44881</v>
      </c>
      <c r="Q433" s="1533" t="s">
        <v>5485</v>
      </c>
      <c r="R433" s="66">
        <v>7</v>
      </c>
      <c r="S433" s="66">
        <f>AVERAGE(CPVTFC3SG0058!O11:P11)</f>
        <v>2.0269500000000003</v>
      </c>
      <c r="T433" s="67">
        <f t="shared" si="37"/>
        <v>9451.0522388059708</v>
      </c>
      <c r="U433" s="1548" t="s">
        <v>315</v>
      </c>
      <c r="V433" s="1606"/>
    </row>
    <row r="434" spans="1:23" ht="15.75" thickBot="1" x14ac:dyDescent="0.3">
      <c r="A434" s="3702">
        <v>404</v>
      </c>
      <c r="B434" s="4890"/>
      <c r="C434" s="3703" t="s">
        <v>220</v>
      </c>
      <c r="D434" s="1389">
        <v>44838</v>
      </c>
      <c r="E434" s="1329" t="s">
        <v>4935</v>
      </c>
      <c r="F434" s="453">
        <v>136</v>
      </c>
      <c r="G434" s="453">
        <f>AVERAGE(CPVTFC3SG0027!X18:Y18)</f>
        <v>2.8463500000000002</v>
      </c>
      <c r="H434" s="454">
        <f t="shared" si="35"/>
        <v>9572.4820143884899</v>
      </c>
      <c r="I434" s="1646" t="s">
        <v>315</v>
      </c>
      <c r="J434" s="1475">
        <v>44874</v>
      </c>
      <c r="K434" s="1476" t="s">
        <v>5455</v>
      </c>
      <c r="L434" s="1477">
        <v>130</v>
      </c>
      <c r="M434" s="1478">
        <f>AVERAGE(CPVTFC3SG0050!L18:M18)</f>
        <v>1.0183499999999999</v>
      </c>
      <c r="N434" s="1479">
        <f>(M434-0.1671)/0.0138*400</f>
        <v>24673.913043478256</v>
      </c>
      <c r="O434" s="1480" t="s">
        <v>315</v>
      </c>
      <c r="P434" s="3500">
        <v>44895</v>
      </c>
      <c r="Q434" s="145" t="s">
        <v>5570</v>
      </c>
      <c r="R434" s="145">
        <v>72</v>
      </c>
      <c r="S434" s="145">
        <f>AVERAGE(CPVTFC3SG0083!M21:N21)</f>
        <v>2.5365000000000002</v>
      </c>
      <c r="T434" s="4002">
        <f t="shared" ref="T434" si="38">(S434-0.15)/0.0138*66</f>
        <v>11413.695652173916</v>
      </c>
      <c r="U434" s="4512" t="s">
        <v>315</v>
      </c>
      <c r="V434" s="1490"/>
    </row>
    <row r="435" spans="1:23" x14ac:dyDescent="0.25">
      <c r="A435" s="86">
        <v>405</v>
      </c>
      <c r="B435" s="4806" t="s">
        <v>3472</v>
      </c>
      <c r="C435" s="686" t="s">
        <v>868</v>
      </c>
      <c r="D435" s="87">
        <v>44838</v>
      </c>
      <c r="E435" s="458" t="s">
        <v>4935</v>
      </c>
      <c r="F435" s="459">
        <v>137</v>
      </c>
      <c r="G435" s="460">
        <f>AVERAGE(CPVTFC3SG0027!B20:C20)</f>
        <v>2.9551499999999997</v>
      </c>
      <c r="H435" s="461">
        <f t="shared" si="35"/>
        <v>9963.8489208633091</v>
      </c>
      <c r="I435" s="1620" t="s">
        <v>315</v>
      </c>
      <c r="J435" s="4352">
        <v>44896</v>
      </c>
      <c r="K435" s="479" t="s">
        <v>5598</v>
      </c>
      <c r="L435" s="479">
        <v>57</v>
      </c>
      <c r="M435" s="479">
        <f>AVERAGE(CPVTFC3SG0085!E21:F21)</f>
        <v>0.5958</v>
      </c>
      <c r="N435" s="4004">
        <f t="shared" ref="N435:N440" si="39">(M435-0.0888)/0.0136*400</f>
        <v>14911.764705882353</v>
      </c>
      <c r="O435" s="4353" t="s">
        <v>315</v>
      </c>
      <c r="P435" s="1251"/>
      <c r="Q435" s="1574"/>
      <c r="R435" s="667"/>
      <c r="S435" s="667"/>
      <c r="T435" s="3698"/>
      <c r="U435" s="3699"/>
      <c r="W435" s="5">
        <v>1</v>
      </c>
    </row>
    <row r="436" spans="1:23" ht="15.75" thickBot="1" x14ac:dyDescent="0.3">
      <c r="A436" s="2034"/>
      <c r="B436" s="4808"/>
      <c r="C436" s="463" t="s">
        <v>220</v>
      </c>
      <c r="D436" s="220">
        <v>44895</v>
      </c>
      <c r="E436" s="3447" t="s">
        <v>5572</v>
      </c>
      <c r="F436" s="518">
        <v>6</v>
      </c>
      <c r="G436" s="509">
        <f>AVERAGE(CPVTFC3SG0084!M11:N11)</f>
        <v>2.89235</v>
      </c>
      <c r="H436" s="510">
        <f>(G436-0.1318)/0.0134*50</f>
        <v>10300.559701492535</v>
      </c>
      <c r="I436" s="3448" t="s">
        <v>315</v>
      </c>
      <c r="J436" s="4346">
        <v>44896</v>
      </c>
      <c r="K436" s="560" t="s">
        <v>5598</v>
      </c>
      <c r="L436" s="560">
        <v>58</v>
      </c>
      <c r="M436" s="560">
        <f>AVERAGE(CPVTFC3SG0085!G21:H21)</f>
        <v>0.67195000000000005</v>
      </c>
      <c r="N436" s="4016">
        <f t="shared" si="39"/>
        <v>17151.470588235297</v>
      </c>
      <c r="O436" s="4365" t="s">
        <v>315</v>
      </c>
      <c r="P436" s="1255"/>
      <c r="Q436" s="1617"/>
      <c r="R436" s="1257"/>
      <c r="S436" s="1257"/>
      <c r="T436" s="3704"/>
      <c r="U436" s="3699"/>
    </row>
    <row r="437" spans="1:23" x14ac:dyDescent="0.25">
      <c r="A437" s="124">
        <v>407</v>
      </c>
      <c r="B437" s="4807" t="s">
        <v>3473</v>
      </c>
      <c r="C437" s="681" t="s">
        <v>868</v>
      </c>
      <c r="D437" s="125">
        <v>44838</v>
      </c>
      <c r="E437" s="390" t="s">
        <v>4935</v>
      </c>
      <c r="F437" s="449">
        <v>139</v>
      </c>
      <c r="G437" s="502">
        <f>AVERAGE(CPVTFC3SG0027!F20:G20)</f>
        <v>2.1669499999999999</v>
      </c>
      <c r="H437" s="503">
        <f t="shared" si="35"/>
        <v>7128.5971223021588</v>
      </c>
      <c r="I437" s="1609" t="s">
        <v>315</v>
      </c>
      <c r="J437" s="1005"/>
      <c r="K437" s="1006"/>
      <c r="L437" s="959"/>
      <c r="M437" s="830"/>
      <c r="N437" s="831"/>
      <c r="O437" s="672"/>
      <c r="P437" s="1271"/>
      <c r="Q437" s="1271"/>
      <c r="R437" s="830"/>
      <c r="S437" s="1271"/>
      <c r="T437" s="1271"/>
      <c r="U437" s="694"/>
      <c r="W437" s="5">
        <v>1</v>
      </c>
    </row>
    <row r="438" spans="1:23" ht="15.75" thickBot="1" x14ac:dyDescent="0.3">
      <c r="A438" s="524"/>
      <c r="B438" s="4807"/>
      <c r="C438" s="423" t="s">
        <v>220</v>
      </c>
      <c r="D438" s="79">
        <v>44895</v>
      </c>
      <c r="E438" s="3452" t="s">
        <v>5572</v>
      </c>
      <c r="F438" s="173">
        <v>7</v>
      </c>
      <c r="G438" s="506">
        <f>AVERAGE(CPVTFC3SG0084!O11:P11)</f>
        <v>2.8997999999999999</v>
      </c>
      <c r="H438" s="510">
        <f>(G438-0.1318)/0.0134*50</f>
        <v>10328.358208955222</v>
      </c>
      <c r="I438" s="3453" t="s">
        <v>315</v>
      </c>
      <c r="J438" s="4346">
        <v>44896</v>
      </c>
      <c r="K438" s="560" t="s">
        <v>5598</v>
      </c>
      <c r="L438" s="560">
        <v>59</v>
      </c>
      <c r="M438" s="560">
        <f>AVERAGE(CPVTFC3SG0085!I21:J21)</f>
        <v>2.4279000000000002</v>
      </c>
      <c r="N438" s="4016">
        <f t="shared" si="39"/>
        <v>68797.058823529427</v>
      </c>
      <c r="O438" s="4365" t="s">
        <v>315</v>
      </c>
      <c r="P438" s="1268"/>
      <c r="Q438" s="1268"/>
      <c r="R438" s="969"/>
      <c r="S438" s="1268"/>
      <c r="T438" s="1268"/>
      <c r="U438" s="694"/>
    </row>
    <row r="439" spans="1:23" x14ac:dyDescent="0.25">
      <c r="A439" s="86">
        <v>409</v>
      </c>
      <c r="B439" s="4806" t="s">
        <v>3474</v>
      </c>
      <c r="C439" s="686" t="s">
        <v>868</v>
      </c>
      <c r="D439" s="87">
        <v>44838</v>
      </c>
      <c r="E439" s="458" t="s">
        <v>4935</v>
      </c>
      <c r="F439" s="459">
        <v>141</v>
      </c>
      <c r="G439" s="460">
        <f>AVERAGE(CPVTFC3SG0027!J20:K20)</f>
        <v>2.6871</v>
      </c>
      <c r="H439" s="461">
        <f t="shared" si="35"/>
        <v>8999.6402877697838</v>
      </c>
      <c r="I439" s="1620" t="s">
        <v>315</v>
      </c>
      <c r="J439" s="4352">
        <v>44896</v>
      </c>
      <c r="K439" s="479" t="s">
        <v>5598</v>
      </c>
      <c r="L439" s="479">
        <v>60</v>
      </c>
      <c r="M439" s="479">
        <f>AVERAGE(CPVTFC3SG0085!K21:L21)</f>
        <v>0.31950000000000001</v>
      </c>
      <c r="N439" s="4004">
        <f t="shared" si="39"/>
        <v>6785.2941176470595</v>
      </c>
      <c r="O439" s="4353" t="s">
        <v>315</v>
      </c>
      <c r="P439" s="834"/>
      <c r="Q439" s="834"/>
      <c r="R439" s="667"/>
      <c r="S439" s="834"/>
      <c r="T439" s="836"/>
      <c r="U439" s="3679"/>
      <c r="W439" s="5">
        <v>1</v>
      </c>
    </row>
    <row r="440" spans="1:23" ht="15.75" thickBot="1" x14ac:dyDescent="0.3">
      <c r="A440" s="516"/>
      <c r="B440" s="4808"/>
      <c r="C440" s="463" t="s">
        <v>220</v>
      </c>
      <c r="D440" s="220">
        <v>44895</v>
      </c>
      <c r="E440" s="3447" t="s">
        <v>5572</v>
      </c>
      <c r="F440" s="518">
        <v>8</v>
      </c>
      <c r="G440" s="509">
        <f>AVERAGE(CPVTFC3SG0084!Q11:R11)</f>
        <v>2.7649999999999997</v>
      </c>
      <c r="H440" s="510">
        <f>(G440-0.1318)/0.0134*50</f>
        <v>9825.3731343283562</v>
      </c>
      <c r="I440" s="3448" t="s">
        <v>315</v>
      </c>
      <c r="J440" s="4346">
        <v>44896</v>
      </c>
      <c r="K440" s="560" t="s">
        <v>5598</v>
      </c>
      <c r="L440" s="560">
        <v>61</v>
      </c>
      <c r="M440" s="560">
        <f>AVERAGE(CPVTFC3SG0085!M21:N21)</f>
        <v>0.33289999999999997</v>
      </c>
      <c r="N440" s="4016">
        <f t="shared" si="39"/>
        <v>7179.4117647058829</v>
      </c>
      <c r="O440" s="4365" t="s">
        <v>315</v>
      </c>
      <c r="P440" s="786"/>
      <c r="Q440" s="786"/>
      <c r="R440" s="668"/>
      <c r="S440" s="786"/>
      <c r="T440" s="788"/>
      <c r="U440" s="3679"/>
    </row>
    <row r="441" spans="1:23" x14ac:dyDescent="0.25">
      <c r="A441" s="124">
        <v>411</v>
      </c>
      <c r="B441" s="4807" t="s">
        <v>3475</v>
      </c>
      <c r="C441" s="681" t="s">
        <v>868</v>
      </c>
      <c r="D441" s="125">
        <v>44838</v>
      </c>
      <c r="E441" s="390" t="s">
        <v>4935</v>
      </c>
      <c r="F441" s="449">
        <v>143</v>
      </c>
      <c r="G441" s="502">
        <f>AVERAGE(CPVTFC3SG0027!N20:O20)</f>
        <v>1.3890500000000001</v>
      </c>
      <c r="H441" s="503">
        <f t="shared" si="35"/>
        <v>4330.3956834532382</v>
      </c>
      <c r="I441" s="1609" t="s">
        <v>315</v>
      </c>
      <c r="J441" s="1005"/>
      <c r="K441" s="1006"/>
      <c r="L441" s="959"/>
      <c r="M441" s="830"/>
      <c r="N441" s="831"/>
      <c r="O441" s="672"/>
      <c r="P441" s="1271"/>
      <c r="Q441" s="1271"/>
      <c r="R441" s="830"/>
      <c r="S441" s="1271"/>
      <c r="T441" s="1271"/>
      <c r="U441" s="694"/>
      <c r="V441" s="286"/>
      <c r="W441" s="5">
        <v>1</v>
      </c>
    </row>
    <row r="442" spans="1:23" ht="15.75" thickBot="1" x14ac:dyDescent="0.3">
      <c r="A442" s="524"/>
      <c r="B442" s="4807"/>
      <c r="C442" s="423" t="s">
        <v>220</v>
      </c>
      <c r="D442" s="79">
        <v>44895</v>
      </c>
      <c r="E442" s="3452" t="s">
        <v>5572</v>
      </c>
      <c r="F442" s="173">
        <v>9</v>
      </c>
      <c r="G442" s="506">
        <f>AVERAGE(CPVTFC3SG0084!S11:T11)</f>
        <v>0.80095000000000005</v>
      </c>
      <c r="H442" s="510">
        <f>(G442-0.1318)/0.0134*50</f>
        <v>2496.8283582089553</v>
      </c>
      <c r="I442" s="3453" t="s">
        <v>315</v>
      </c>
      <c r="J442" s="967"/>
      <c r="K442" s="1022"/>
      <c r="L442" s="794"/>
      <c r="M442" s="969"/>
      <c r="N442" s="970"/>
      <c r="O442" s="657"/>
      <c r="P442" s="1268"/>
      <c r="Q442" s="1268"/>
      <c r="R442" s="969"/>
      <c r="S442" s="1268"/>
      <c r="T442" s="1268"/>
      <c r="U442" s="694"/>
      <c r="V442" s="286"/>
    </row>
    <row r="443" spans="1:23" x14ac:dyDescent="0.25">
      <c r="A443" s="508">
        <v>413</v>
      </c>
      <c r="B443" s="4806" t="s">
        <v>3476</v>
      </c>
      <c r="C443" s="687" t="s">
        <v>868</v>
      </c>
      <c r="D443" s="490">
        <v>44838</v>
      </c>
      <c r="E443" s="491" t="s">
        <v>4935</v>
      </c>
      <c r="F443" s="492">
        <v>145</v>
      </c>
      <c r="G443" s="493">
        <f>AVERAGE(CPVTFC3SG0027!R20:S20)</f>
        <v>0.17035</v>
      </c>
      <c r="H443" s="494">
        <f t="shared" si="35"/>
        <v>-53.417266187050373</v>
      </c>
      <c r="I443" s="1665" t="s">
        <v>314</v>
      </c>
      <c r="J443" s="1019"/>
      <c r="K443" s="1020"/>
      <c r="L443" s="659"/>
      <c r="M443" s="667"/>
      <c r="N443" s="661"/>
      <c r="O443" s="1299"/>
      <c r="P443" s="1251"/>
      <c r="Q443" s="1574"/>
      <c r="R443" s="667"/>
      <c r="S443" s="667"/>
      <c r="T443" s="3698"/>
      <c r="U443" s="3700"/>
      <c r="V443" s="4883" t="s">
        <v>1416</v>
      </c>
    </row>
    <row r="444" spans="1:23" ht="15.75" thickBot="1" x14ac:dyDescent="0.3">
      <c r="A444" s="2034"/>
      <c r="B444" s="4808"/>
      <c r="C444" s="463" t="s">
        <v>220</v>
      </c>
      <c r="D444" s="220">
        <v>44895</v>
      </c>
      <c r="E444" s="3447" t="s">
        <v>5572</v>
      </c>
      <c r="F444" s="518">
        <v>10</v>
      </c>
      <c r="G444" s="509">
        <f>AVERAGE(CPVTFC3SG0084!U11:V11)</f>
        <v>2.4737</v>
      </c>
      <c r="H444" s="510">
        <f>(G444-0.1318)/0.0134*50</f>
        <v>8738.432835820895</v>
      </c>
      <c r="I444" s="3448" t="s">
        <v>315</v>
      </c>
      <c r="J444" s="2024"/>
      <c r="K444" s="2025"/>
      <c r="L444" s="2026"/>
      <c r="M444" s="1257"/>
      <c r="N444" s="1258"/>
      <c r="O444" s="2027"/>
      <c r="P444" s="1255"/>
      <c r="Q444" s="1617"/>
      <c r="R444" s="1257"/>
      <c r="S444" s="1257"/>
      <c r="T444" s="3704"/>
      <c r="U444" s="3701"/>
      <c r="V444" s="4884"/>
    </row>
    <row r="445" spans="1:23" x14ac:dyDescent="0.25">
      <c r="A445" s="591">
        <v>415</v>
      </c>
      <c r="B445" s="4815" t="s">
        <v>3477</v>
      </c>
      <c r="C445" s="680" t="s">
        <v>868</v>
      </c>
      <c r="D445" s="115">
        <v>44838</v>
      </c>
      <c r="E445" s="388" t="s">
        <v>4935</v>
      </c>
      <c r="F445" s="444">
        <v>147</v>
      </c>
      <c r="G445" s="499">
        <f>AVERAGE(CPVTFC3SG0027!V20:W20)</f>
        <v>2.85345</v>
      </c>
      <c r="H445" s="505">
        <f t="shared" si="35"/>
        <v>9598.0215827338143</v>
      </c>
      <c r="I445" s="1645" t="s">
        <v>315</v>
      </c>
      <c r="J445" s="1537">
        <v>44874</v>
      </c>
      <c r="K445" s="1538" t="s">
        <v>5455</v>
      </c>
      <c r="L445" s="1539">
        <v>131</v>
      </c>
      <c r="M445" s="1540">
        <f>AVERAGE(CPVTFC3SG0050!N18:O18)</f>
        <v>0.91554999999999997</v>
      </c>
      <c r="N445" s="1541">
        <f>(M445-0.1671)/0.0138*400</f>
        <v>21694.20289855072</v>
      </c>
      <c r="O445" s="1542" t="s">
        <v>315</v>
      </c>
      <c r="P445" s="1295"/>
      <c r="Q445" s="1368"/>
      <c r="R445" s="830"/>
      <c r="S445" s="830"/>
      <c r="T445" s="831"/>
      <c r="U445" s="1575"/>
      <c r="W445" s="5">
        <v>1</v>
      </c>
    </row>
    <row r="446" spans="1:23" x14ac:dyDescent="0.25">
      <c r="A446" s="590"/>
      <c r="B446" s="4815"/>
      <c r="C446" s="296" t="s">
        <v>5448</v>
      </c>
      <c r="D446" s="1149"/>
      <c r="E446" s="1264"/>
      <c r="F446" s="695"/>
      <c r="G446" s="892"/>
      <c r="H446" s="894"/>
      <c r="I446" s="1607"/>
      <c r="J446" s="1100"/>
      <c r="K446" s="1101"/>
      <c r="L446" s="1102"/>
      <c r="M446" s="1103"/>
      <c r="N446" s="1104"/>
      <c r="O446" s="1363"/>
      <c r="P446" s="928">
        <v>44881</v>
      </c>
      <c r="Q446" s="1533" t="s">
        <v>5485</v>
      </c>
      <c r="R446" s="66">
        <v>23</v>
      </c>
      <c r="S446" s="66">
        <f>AVERAGE(CPVTFC3SG0058!C15:D15)</f>
        <v>0.48509999999999998</v>
      </c>
      <c r="T446" s="67">
        <f t="shared" ref="T446:T448" si="40">(S446-0.1081)/0.0134*66</f>
        <v>1856.8656716417909</v>
      </c>
      <c r="U446" s="1548" t="s">
        <v>315</v>
      </c>
    </row>
    <row r="447" spans="1:23" x14ac:dyDescent="0.25">
      <c r="A447" s="590"/>
      <c r="B447" s="4815"/>
      <c r="C447" s="296" t="s">
        <v>863</v>
      </c>
      <c r="D447" s="1149"/>
      <c r="E447" s="1264"/>
      <c r="F447" s="695"/>
      <c r="G447" s="892"/>
      <c r="H447" s="894"/>
      <c r="I447" s="1607"/>
      <c r="J447" s="1100"/>
      <c r="K447" s="1101"/>
      <c r="L447" s="1102"/>
      <c r="M447" s="1103"/>
      <c r="N447" s="1104"/>
      <c r="O447" s="1363"/>
      <c r="P447" s="928">
        <v>44881</v>
      </c>
      <c r="Q447" s="1533" t="s">
        <v>5485</v>
      </c>
      <c r="R447" s="66">
        <v>24</v>
      </c>
      <c r="S447" s="66">
        <f>AVERAGE(CPVTFC3SG0058!E15:F15)</f>
        <v>0.37180000000000002</v>
      </c>
      <c r="T447" s="67">
        <f t="shared" si="40"/>
        <v>1298.8208955223884</v>
      </c>
      <c r="U447" s="1548" t="s">
        <v>315</v>
      </c>
    </row>
    <row r="448" spans="1:23" ht="15.75" thickBot="1" x14ac:dyDescent="0.3">
      <c r="A448" s="411">
        <v>416</v>
      </c>
      <c r="B448" s="4821"/>
      <c r="C448" s="520" t="s">
        <v>220</v>
      </c>
      <c r="D448" s="412">
        <v>44838</v>
      </c>
      <c r="E448" s="484" t="s">
        <v>4935</v>
      </c>
      <c r="F448" s="485">
        <v>148</v>
      </c>
      <c r="G448" s="486">
        <f>AVERAGE(CPVTFC3SG0027!X20:Y20)</f>
        <v>1.9511500000000002</v>
      </c>
      <c r="H448" s="487">
        <f t="shared" si="35"/>
        <v>6352.3381294964038</v>
      </c>
      <c r="I448" s="1616" t="s">
        <v>315</v>
      </c>
      <c r="J448" s="1589"/>
      <c r="K448" s="1590"/>
      <c r="L448" s="1591"/>
      <c r="M448" s="1592"/>
      <c r="N448" s="1593"/>
      <c r="O448" s="1594"/>
      <c r="P448" s="937">
        <v>44881</v>
      </c>
      <c r="Q448" s="1604" t="s">
        <v>5485</v>
      </c>
      <c r="R448" s="595">
        <v>25</v>
      </c>
      <c r="S448" s="595">
        <f>AVERAGE(CPVTFC3SG0058!G15:H15)</f>
        <v>0.29659999999999997</v>
      </c>
      <c r="T448" s="225">
        <f t="shared" si="40"/>
        <v>928.43283582089532</v>
      </c>
      <c r="U448" s="1561" t="s">
        <v>314</v>
      </c>
    </row>
    <row r="449" spans="1:23" x14ac:dyDescent="0.25">
      <c r="A449" s="114">
        <v>417</v>
      </c>
      <c r="B449" s="4815" t="s">
        <v>3478</v>
      </c>
      <c r="C449" s="680" t="s">
        <v>868</v>
      </c>
      <c r="D449" s="115">
        <v>44838</v>
      </c>
      <c r="E449" s="388" t="s">
        <v>4935</v>
      </c>
      <c r="F449" s="444">
        <v>149</v>
      </c>
      <c r="G449" s="499">
        <f>AVERAGE(CPVTFC3SG0027!B22:C22)</f>
        <v>1.1560999999999999</v>
      </c>
      <c r="H449" s="505">
        <f t="shared" si="35"/>
        <v>3492.4460431654675</v>
      </c>
      <c r="I449" s="1645" t="s">
        <v>315</v>
      </c>
      <c r="J449" s="1576"/>
      <c r="K449" s="1577"/>
      <c r="L449" s="1578"/>
      <c r="M449" s="1579"/>
      <c r="N449" s="1580"/>
      <c r="O449" s="1581"/>
      <c r="P449" s="1295"/>
      <c r="Q449" s="1281"/>
      <c r="R449" s="830"/>
      <c r="S449" s="830"/>
      <c r="T449" s="831"/>
      <c r="U449" s="1281"/>
      <c r="W449" s="5">
        <v>1</v>
      </c>
    </row>
    <row r="450" spans="1:23" x14ac:dyDescent="0.25">
      <c r="A450" s="68">
        <v>418</v>
      </c>
      <c r="B450" s="4820"/>
      <c r="C450" s="296" t="s">
        <v>220</v>
      </c>
      <c r="D450" s="65">
        <v>44838</v>
      </c>
      <c r="E450" s="387" t="s">
        <v>4935</v>
      </c>
      <c r="F450" s="164">
        <v>150</v>
      </c>
      <c r="G450" s="145">
        <f>AVERAGE(CPVTFC3SG0027!D22:E22)</f>
        <v>0.83505000000000007</v>
      </c>
      <c r="H450" s="100">
        <f t="shared" si="35"/>
        <v>2337.5899280575541</v>
      </c>
      <c r="I450" s="427" t="s">
        <v>315</v>
      </c>
      <c r="J450" s="841"/>
      <c r="K450" s="841"/>
      <c r="L450" s="842"/>
      <c r="M450" s="642"/>
      <c r="N450" s="642"/>
      <c r="O450" s="648"/>
      <c r="P450" s="1250"/>
      <c r="Q450" s="900"/>
      <c r="R450" s="645"/>
      <c r="S450" s="645"/>
      <c r="T450" s="646"/>
      <c r="U450" s="900"/>
    </row>
    <row r="451" spans="1:23" x14ac:dyDescent="0.25">
      <c r="A451" s="64">
        <v>419</v>
      </c>
      <c r="B451" s="437" t="s">
        <v>3479</v>
      </c>
      <c r="C451" s="296" t="s">
        <v>868</v>
      </c>
      <c r="D451" s="65">
        <v>44838</v>
      </c>
      <c r="E451" s="387" t="s">
        <v>4935</v>
      </c>
      <c r="F451" s="164">
        <v>151</v>
      </c>
      <c r="G451" s="145">
        <f>AVERAGE(CPVTFC3SG0027!F22:G22)</f>
        <v>2.9181499999999998</v>
      </c>
      <c r="H451" s="100">
        <f t="shared" si="35"/>
        <v>9830.7553956834527</v>
      </c>
      <c r="I451" s="427" t="s">
        <v>315</v>
      </c>
      <c r="J451" s="1095">
        <v>44874</v>
      </c>
      <c r="K451" s="1096" t="s">
        <v>5455</v>
      </c>
      <c r="L451" s="1097">
        <v>132</v>
      </c>
      <c r="M451" s="1098">
        <f>AVERAGE(CPVTFC3SG0050!P18:Q18)</f>
        <v>0.46460000000000001</v>
      </c>
      <c r="N451" s="1099">
        <f>(M451-0.1671)/0.0138*400</f>
        <v>8623.188405797102</v>
      </c>
      <c r="O451" s="1339" t="s">
        <v>315</v>
      </c>
      <c r="P451" s="1250"/>
      <c r="Q451" s="900"/>
      <c r="R451" s="645"/>
      <c r="S451" s="645"/>
      <c r="T451" s="646"/>
      <c r="U451" s="900"/>
      <c r="W451" s="5">
        <v>1</v>
      </c>
    </row>
    <row r="452" spans="1:23" x14ac:dyDescent="0.25">
      <c r="A452" s="68">
        <v>420</v>
      </c>
      <c r="B452" s="437" t="s">
        <v>3479</v>
      </c>
      <c r="C452" s="296" t="s">
        <v>220</v>
      </c>
      <c r="D452" s="65">
        <v>44838</v>
      </c>
      <c r="E452" s="387" t="s">
        <v>4935</v>
      </c>
      <c r="F452" s="164">
        <v>152</v>
      </c>
      <c r="G452" s="145">
        <f>AVERAGE(CPVTFC3SG0027!H22:I22)</f>
        <v>2.0338000000000003</v>
      </c>
      <c r="H452" s="100">
        <f t="shared" si="35"/>
        <v>6649.6402877697865</v>
      </c>
      <c r="I452" s="427" t="s">
        <v>315</v>
      </c>
      <c r="J452" s="875"/>
      <c r="K452" s="876"/>
      <c r="L452" s="877"/>
      <c r="M452" s="645"/>
      <c r="N452" s="646"/>
      <c r="O452" s="648"/>
      <c r="P452" s="1250"/>
      <c r="Q452" s="900"/>
      <c r="R452" s="645"/>
      <c r="S452" s="645"/>
      <c r="T452" s="646"/>
      <c r="U452" s="900"/>
    </row>
    <row r="453" spans="1:23" x14ac:dyDescent="0.25">
      <c r="A453" s="64">
        <v>421</v>
      </c>
      <c r="B453" s="4818" t="s">
        <v>3480</v>
      </c>
      <c r="C453" s="296" t="s">
        <v>868</v>
      </c>
      <c r="D453" s="65">
        <v>44838</v>
      </c>
      <c r="E453" s="387" t="s">
        <v>4935</v>
      </c>
      <c r="F453" s="164">
        <v>153</v>
      </c>
      <c r="G453" s="145">
        <f>AVERAGE(CPVTFC3SG0027!J22:K22)</f>
        <v>2.9226000000000001</v>
      </c>
      <c r="H453" s="100">
        <f t="shared" si="35"/>
        <v>9846.7625899280574</v>
      </c>
      <c r="I453" s="427" t="s">
        <v>315</v>
      </c>
      <c r="J453" s="1095">
        <v>44874</v>
      </c>
      <c r="K453" s="1096" t="s">
        <v>5455</v>
      </c>
      <c r="L453" s="1097">
        <v>133</v>
      </c>
      <c r="M453" s="1098">
        <f>AVERAGE(CPVTFC3SG0050!R18:S18)</f>
        <v>0.61004999999999998</v>
      </c>
      <c r="N453" s="1099">
        <f>(M453-0.1671)/0.0138*400</f>
        <v>12839.130434782606</v>
      </c>
      <c r="O453" s="1339" t="s">
        <v>315</v>
      </c>
      <c r="P453" s="694"/>
      <c r="Q453" s="694"/>
      <c r="R453" s="645"/>
      <c r="S453" s="694"/>
      <c r="T453" s="694"/>
      <c r="U453" s="694"/>
      <c r="W453" s="5">
        <v>1</v>
      </c>
    </row>
    <row r="454" spans="1:23" x14ac:dyDescent="0.25">
      <c r="A454" s="68">
        <v>422</v>
      </c>
      <c r="B454" s="4820"/>
      <c r="C454" s="296" t="s">
        <v>220</v>
      </c>
      <c r="D454" s="65">
        <v>44838</v>
      </c>
      <c r="E454" s="387" t="s">
        <v>4935</v>
      </c>
      <c r="F454" s="164">
        <v>154</v>
      </c>
      <c r="G454" s="145">
        <f>AVERAGE(CPVTFC3SG0027!L22:M22)</f>
        <v>2.8868499999999999</v>
      </c>
      <c r="H454" s="100">
        <f t="shared" si="35"/>
        <v>9718.1654676259004</v>
      </c>
      <c r="I454" s="427" t="s">
        <v>315</v>
      </c>
      <c r="J454" s="1095">
        <v>44874</v>
      </c>
      <c r="K454" s="1096" t="s">
        <v>5455</v>
      </c>
      <c r="L454" s="1097">
        <v>134</v>
      </c>
      <c r="M454" s="1098">
        <f>AVERAGE(CPVTFC3SG0050!T18:U18)</f>
        <v>0.58929999999999993</v>
      </c>
      <c r="N454" s="1099">
        <f>(M454-0.1671)/0.0138*400</f>
        <v>12237.681159420288</v>
      </c>
      <c r="O454" s="1339" t="s">
        <v>315</v>
      </c>
      <c r="P454" s="1261"/>
      <c r="Q454" s="694"/>
      <c r="R454" s="645"/>
      <c r="S454" s="694"/>
      <c r="T454" s="694"/>
      <c r="U454" s="694"/>
    </row>
    <row r="455" spans="1:23" x14ac:dyDescent="0.25">
      <c r="A455" s="9">
        <v>423</v>
      </c>
      <c r="B455" s="4822" t="s">
        <v>3481</v>
      </c>
      <c r="C455" s="288" t="s">
        <v>868</v>
      </c>
      <c r="D455" s="19">
        <v>44838</v>
      </c>
      <c r="E455" s="384" t="s">
        <v>4935</v>
      </c>
      <c r="F455" s="103">
        <v>155</v>
      </c>
      <c r="G455" s="276">
        <f>AVERAGE(CPVTFC3SG0027!N22:O22)</f>
        <v>0.63149999999999995</v>
      </c>
      <c r="H455" s="344">
        <f t="shared" si="35"/>
        <v>1605.3956834532371</v>
      </c>
      <c r="I455" s="428" t="s">
        <v>315</v>
      </c>
      <c r="J455" s="841"/>
      <c r="K455" s="841"/>
      <c r="L455" s="842"/>
      <c r="M455" s="642"/>
      <c r="N455" s="642"/>
      <c r="O455" s="648"/>
      <c r="P455" s="694"/>
      <c r="Q455" s="694"/>
      <c r="R455" s="645"/>
      <c r="S455" s="694"/>
      <c r="T455" s="694"/>
      <c r="U455" s="694"/>
      <c r="W455" s="5">
        <v>1</v>
      </c>
    </row>
    <row r="456" spans="1:23" x14ac:dyDescent="0.25">
      <c r="A456" s="8">
        <v>424</v>
      </c>
      <c r="B456" s="4819"/>
      <c r="C456" s="271" t="s">
        <v>220</v>
      </c>
      <c r="D456" s="18">
        <v>44838</v>
      </c>
      <c r="E456" s="380" t="s">
        <v>4935</v>
      </c>
      <c r="F456" s="102">
        <v>156</v>
      </c>
      <c r="G456" s="275">
        <f>AVERAGE(CPVTFC3SG0027!P22:Q22)</f>
        <v>0.2964</v>
      </c>
      <c r="H456" s="343">
        <f t="shared" si="35"/>
        <v>400</v>
      </c>
      <c r="I456" s="426" t="s">
        <v>314</v>
      </c>
      <c r="J456" s="841"/>
      <c r="K456" s="841"/>
      <c r="L456" s="842"/>
      <c r="M456" s="642"/>
      <c r="N456" s="642"/>
      <c r="O456" s="648"/>
      <c r="P456" s="1261"/>
      <c r="Q456" s="694"/>
      <c r="R456" s="645"/>
      <c r="S456" s="694"/>
      <c r="T456" s="694"/>
      <c r="U456" s="694"/>
    </row>
    <row r="457" spans="1:23" x14ac:dyDescent="0.25">
      <c r="A457" s="64">
        <v>425</v>
      </c>
      <c r="B457" s="437" t="s">
        <v>3482</v>
      </c>
      <c r="C457" s="296" t="s">
        <v>868</v>
      </c>
      <c r="D457" s="65">
        <v>44838</v>
      </c>
      <c r="E457" s="387" t="s">
        <v>4935</v>
      </c>
      <c r="F457" s="164">
        <v>157</v>
      </c>
      <c r="G457" s="145">
        <f>AVERAGE(CPVTFC3SG0027!R22:S22)</f>
        <v>1.8742999999999999</v>
      </c>
      <c r="H457" s="100">
        <f t="shared" si="35"/>
        <v>6075.8992805755388</v>
      </c>
      <c r="I457" s="427" t="s">
        <v>315</v>
      </c>
      <c r="J457" s="875"/>
      <c r="K457" s="876"/>
      <c r="L457" s="877"/>
      <c r="M457" s="645"/>
      <c r="N457" s="646"/>
      <c r="O457" s="648"/>
      <c r="P457" s="694"/>
      <c r="Q457" s="694"/>
      <c r="R457" s="645"/>
      <c r="S457" s="694"/>
      <c r="T457" s="694"/>
      <c r="U457" s="694"/>
      <c r="V457" s="286"/>
      <c r="W457" s="5">
        <v>1</v>
      </c>
    </row>
    <row r="458" spans="1:23" x14ac:dyDescent="0.25">
      <c r="A458" s="68">
        <v>426</v>
      </c>
      <c r="B458" s="437" t="s">
        <v>3482</v>
      </c>
      <c r="C458" s="296" t="s">
        <v>220</v>
      </c>
      <c r="D458" s="65">
        <v>44838</v>
      </c>
      <c r="E458" s="387" t="s">
        <v>4935</v>
      </c>
      <c r="F458" s="164">
        <v>158</v>
      </c>
      <c r="G458" s="145">
        <f>AVERAGE(CPVTFC3SG0027!T22:U22)</f>
        <v>2.8645</v>
      </c>
      <c r="H458" s="100">
        <f t="shared" si="35"/>
        <v>9637.7697841726622</v>
      </c>
      <c r="I458" s="427" t="s">
        <v>315</v>
      </c>
      <c r="J458" s="1095">
        <v>44874</v>
      </c>
      <c r="K458" s="1096" t="s">
        <v>5455</v>
      </c>
      <c r="L458" s="1097">
        <v>135</v>
      </c>
      <c r="M458" s="1098">
        <f>AVERAGE(CPVTFC3SG0050!V18:W18)</f>
        <v>0.5675</v>
      </c>
      <c r="N458" s="1099">
        <f>(M458-0.1671)/0.0138*400</f>
        <v>11605.797101449276</v>
      </c>
      <c r="O458" s="1339" t="s">
        <v>315</v>
      </c>
      <c r="P458" s="694"/>
      <c r="Q458" s="694"/>
      <c r="R458" s="645"/>
      <c r="S458" s="694"/>
      <c r="T458" s="694"/>
      <c r="U458" s="694"/>
      <c r="V458" s="287"/>
    </row>
    <row r="459" spans="1:23" x14ac:dyDescent="0.25">
      <c r="A459" s="64">
        <v>427</v>
      </c>
      <c r="B459" s="4818" t="s">
        <v>3483</v>
      </c>
      <c r="C459" s="296" t="s">
        <v>868</v>
      </c>
      <c r="D459" s="65">
        <v>44838</v>
      </c>
      <c r="E459" s="387" t="s">
        <v>4935</v>
      </c>
      <c r="F459" s="164">
        <v>159</v>
      </c>
      <c r="G459" s="145">
        <f>AVERAGE(CPVTFC3SG0027!V22:W22)</f>
        <v>2.8793500000000001</v>
      </c>
      <c r="H459" s="100">
        <f t="shared" si="35"/>
        <v>9691.1870503597129</v>
      </c>
      <c r="I459" s="427" t="s">
        <v>315</v>
      </c>
      <c r="J459" s="1095">
        <v>44874</v>
      </c>
      <c r="K459" s="1096" t="s">
        <v>5455</v>
      </c>
      <c r="L459" s="1097">
        <v>136</v>
      </c>
      <c r="M459" s="1098">
        <f>AVERAGE(CPVTFC3SG0050!X18:Y18)</f>
        <v>2.77305</v>
      </c>
      <c r="N459" s="1099">
        <f>(M459-0.1671)/0.0138*400</f>
        <v>75534.782608695648</v>
      </c>
      <c r="O459" s="1339" t="s">
        <v>315</v>
      </c>
      <c r="P459" s="694"/>
      <c r="Q459" s="694"/>
      <c r="R459" s="645"/>
      <c r="S459" s="694"/>
      <c r="T459" s="694"/>
      <c r="U459" s="694"/>
      <c r="V459" s="1489"/>
      <c r="W459" s="5">
        <v>1</v>
      </c>
    </row>
    <row r="460" spans="1:23" x14ac:dyDescent="0.25">
      <c r="A460" s="68">
        <v>428</v>
      </c>
      <c r="B460" s="4820"/>
      <c r="C460" s="296" t="s">
        <v>220</v>
      </c>
      <c r="D460" s="65">
        <v>44838</v>
      </c>
      <c r="E460" s="387" t="s">
        <v>4935</v>
      </c>
      <c r="F460" s="164">
        <v>160</v>
      </c>
      <c r="G460" s="145">
        <f>AVERAGE(CPVTFC3SG0027!X22:Y22)</f>
        <v>2.9029499999999997</v>
      </c>
      <c r="H460" s="100">
        <f t="shared" si="35"/>
        <v>9776.0791366906469</v>
      </c>
      <c r="I460" s="427" t="s">
        <v>315</v>
      </c>
      <c r="J460" s="1095">
        <v>44874</v>
      </c>
      <c r="K460" s="1096" t="s">
        <v>5455</v>
      </c>
      <c r="L460" s="1097">
        <v>137</v>
      </c>
      <c r="M460" s="1098">
        <f>AVERAGE(CPVTFC3SG0050!B20:C20)</f>
        <v>2.4954499999999999</v>
      </c>
      <c r="N460" s="1099">
        <f>(M460-0.1671)/0.0138*400</f>
        <v>67488.405797101455</v>
      </c>
      <c r="O460" s="1339" t="s">
        <v>315</v>
      </c>
      <c r="P460" s="694"/>
      <c r="Q460" s="694"/>
      <c r="R460" s="645"/>
      <c r="S460" s="694"/>
      <c r="T460" s="694"/>
      <c r="U460" s="694"/>
      <c r="V460" s="1490"/>
    </row>
    <row r="461" spans="1:23" x14ac:dyDescent="0.25">
      <c r="A461" s="64">
        <v>429</v>
      </c>
      <c r="B461" s="4818" t="s">
        <v>3484</v>
      </c>
      <c r="C461" s="296" t="s">
        <v>868</v>
      </c>
      <c r="D461" s="65">
        <v>44838</v>
      </c>
      <c r="E461" s="387" t="s">
        <v>4935</v>
      </c>
      <c r="F461" s="164">
        <v>161</v>
      </c>
      <c r="G461" s="145">
        <f>AVERAGE(CPVTFC3SG0027!B24:C24)</f>
        <v>2.8059500000000002</v>
      </c>
      <c r="H461" s="100">
        <f t="shared" si="35"/>
        <v>9427.1582733812957</v>
      </c>
      <c r="I461" s="427" t="s">
        <v>315</v>
      </c>
      <c r="J461" s="1090">
        <v>44874</v>
      </c>
      <c r="K461" s="1091" t="s">
        <v>5455</v>
      </c>
      <c r="L461" s="1092">
        <v>138</v>
      </c>
      <c r="M461" s="1093">
        <f>AVERAGE(CPVTFC3SG0050!D20:E20)</f>
        <v>0.33604999999999996</v>
      </c>
      <c r="N461" s="1094">
        <f>(M461-0.1671)/0.0138*400</f>
        <v>4897.1014492753611</v>
      </c>
      <c r="O461" s="1340" t="s">
        <v>315</v>
      </c>
      <c r="P461" s="1261"/>
      <c r="Q461" s="694"/>
      <c r="R461" s="645"/>
      <c r="S461" s="694"/>
      <c r="T461" s="694"/>
      <c r="U461" s="694"/>
      <c r="V461" s="1489"/>
      <c r="W461" s="5">
        <v>1</v>
      </c>
    </row>
    <row r="462" spans="1:23" x14ac:dyDescent="0.25">
      <c r="A462" s="68">
        <v>430</v>
      </c>
      <c r="B462" s="4820"/>
      <c r="C462" s="296" t="s">
        <v>220</v>
      </c>
      <c r="D462" s="65">
        <v>44838</v>
      </c>
      <c r="E462" s="387" t="s">
        <v>4935</v>
      </c>
      <c r="F462" s="164">
        <v>162</v>
      </c>
      <c r="G462" s="145">
        <f>AVERAGE(CPVTFC3SG0027!D24:E24)</f>
        <v>2.5025500000000003</v>
      </c>
      <c r="H462" s="100">
        <f t="shared" si="35"/>
        <v>8335.7913669064765</v>
      </c>
      <c r="I462" s="427" t="s">
        <v>315</v>
      </c>
      <c r="J462" s="1090">
        <v>44874</v>
      </c>
      <c r="K462" s="1091" t="s">
        <v>5455</v>
      </c>
      <c r="L462" s="1092">
        <v>139</v>
      </c>
      <c r="M462" s="1093">
        <f>AVERAGE(CPVTFC3SG0050!F20:G20)</f>
        <v>0.22220000000000001</v>
      </c>
      <c r="N462" s="1094">
        <f>(M462-0.1671)/0.0138*400</f>
        <v>1597.1014492753627</v>
      </c>
      <c r="O462" s="1340" t="s">
        <v>315</v>
      </c>
      <c r="P462" s="1250"/>
      <c r="Q462" s="1259"/>
      <c r="R462" s="645"/>
      <c r="S462" s="645"/>
      <c r="T462" s="646"/>
      <c r="U462" s="1259"/>
      <c r="V462" s="1490"/>
    </row>
    <row r="463" spans="1:23" x14ac:dyDescent="0.25">
      <c r="A463" s="6">
        <v>431</v>
      </c>
      <c r="B463" s="4812" t="s">
        <v>3485</v>
      </c>
      <c r="C463" s="271" t="s">
        <v>868</v>
      </c>
      <c r="D463" s="18">
        <v>44838</v>
      </c>
      <c r="E463" s="380" t="s">
        <v>4935</v>
      </c>
      <c r="F463" s="102">
        <v>163</v>
      </c>
      <c r="G463" s="275">
        <f>AVERAGE(CPVTFC3SG0027!F24:G24)</f>
        <v>0.33975</v>
      </c>
      <c r="H463" s="343">
        <f t="shared" si="35"/>
        <v>555.93525179856113</v>
      </c>
      <c r="I463" s="426" t="s">
        <v>314</v>
      </c>
      <c r="J463" s="1100"/>
      <c r="K463" s="1101"/>
      <c r="L463" s="1102"/>
      <c r="M463" s="1103"/>
      <c r="N463" s="1104"/>
      <c r="O463" s="1363"/>
      <c r="P463" s="694"/>
      <c r="Q463" s="694"/>
      <c r="R463" s="645"/>
      <c r="S463" s="694"/>
      <c r="T463" s="694"/>
      <c r="U463" s="694"/>
      <c r="V463" s="286"/>
    </row>
    <row r="464" spans="1:23" x14ac:dyDescent="0.25">
      <c r="A464" s="8">
        <v>432</v>
      </c>
      <c r="B464" s="4817"/>
      <c r="C464" s="271" t="s">
        <v>220</v>
      </c>
      <c r="D464" s="18">
        <v>44838</v>
      </c>
      <c r="E464" s="380" t="s">
        <v>4935</v>
      </c>
      <c r="F464" s="102">
        <v>164</v>
      </c>
      <c r="G464" s="275">
        <f>AVERAGE(CPVTFC3SG0027!H24:I24)</f>
        <v>0.27354999999999996</v>
      </c>
      <c r="H464" s="343">
        <f t="shared" si="35"/>
        <v>317.80575539568332</v>
      </c>
      <c r="I464" s="426" t="s">
        <v>314</v>
      </c>
      <c r="J464" s="1100"/>
      <c r="K464" s="1101"/>
      <c r="L464" s="1102"/>
      <c r="M464" s="1103"/>
      <c r="N464" s="1104"/>
      <c r="O464" s="1363"/>
      <c r="P464" s="694"/>
      <c r="Q464" s="694"/>
      <c r="R464" s="645"/>
      <c r="S464" s="694"/>
      <c r="T464" s="694"/>
      <c r="U464" s="694"/>
      <c r="V464" s="287"/>
    </row>
    <row r="465" spans="1:23" x14ac:dyDescent="0.25">
      <c r="A465" s="64">
        <v>433</v>
      </c>
      <c r="B465" s="4818" t="s">
        <v>3486</v>
      </c>
      <c r="C465" s="296" t="s">
        <v>868</v>
      </c>
      <c r="D465" s="65">
        <v>44838</v>
      </c>
      <c r="E465" s="387" t="s">
        <v>4935</v>
      </c>
      <c r="F465" s="164">
        <v>165</v>
      </c>
      <c r="G465" s="145">
        <f>AVERAGE(CPVTFC3SG0027!J24:K24)</f>
        <v>2.9419</v>
      </c>
      <c r="H465" s="100">
        <f t="shared" si="35"/>
        <v>9916.1870503597129</v>
      </c>
      <c r="I465" s="427" t="s">
        <v>315</v>
      </c>
      <c r="J465" s="1095">
        <v>44874</v>
      </c>
      <c r="K465" s="1096" t="s">
        <v>5455</v>
      </c>
      <c r="L465" s="1097">
        <v>140</v>
      </c>
      <c r="M465" s="1098">
        <f>AVERAGE(CPVTFC3SG0050!H20:I20)</f>
        <v>0.65315000000000001</v>
      </c>
      <c r="N465" s="1099">
        <f>(M465-0.1671)/0.0138*400</f>
        <v>14088.40579710145</v>
      </c>
      <c r="O465" s="1339" t="s">
        <v>315</v>
      </c>
      <c r="P465" s="694"/>
      <c r="Q465" s="694"/>
      <c r="R465" s="645"/>
      <c r="S465" s="694"/>
      <c r="T465" s="694"/>
      <c r="U465" s="694"/>
      <c r="W465" s="5">
        <v>1</v>
      </c>
    </row>
    <row r="466" spans="1:23" x14ac:dyDescent="0.25">
      <c r="A466" s="68">
        <v>434</v>
      </c>
      <c r="B466" s="4820"/>
      <c r="C466" s="296" t="s">
        <v>220</v>
      </c>
      <c r="D466" s="65">
        <v>44838</v>
      </c>
      <c r="E466" s="387" t="s">
        <v>4935</v>
      </c>
      <c r="F466" s="164">
        <v>166</v>
      </c>
      <c r="G466" s="145">
        <f>AVERAGE(CPVTFC3SG0027!L24:M24)</f>
        <v>2.8959000000000001</v>
      </c>
      <c r="H466" s="100">
        <f t="shared" si="35"/>
        <v>9750.7194244604325</v>
      </c>
      <c r="I466" s="427" t="s">
        <v>315</v>
      </c>
      <c r="J466" s="1095">
        <v>44874</v>
      </c>
      <c r="K466" s="1096" t="s">
        <v>5455</v>
      </c>
      <c r="L466" s="1097">
        <v>141</v>
      </c>
      <c r="M466" s="1098">
        <f>AVERAGE(CPVTFC3SG0050!J20:K20)</f>
        <v>0.60230000000000006</v>
      </c>
      <c r="N466" s="1099">
        <f>(M466-0.1671)/0.0138*400</f>
        <v>12614.49275362319</v>
      </c>
      <c r="O466" s="1339" t="s">
        <v>315</v>
      </c>
      <c r="P466" s="694"/>
      <c r="Q466" s="694"/>
      <c r="R466" s="645"/>
      <c r="S466" s="694"/>
      <c r="T466" s="694"/>
      <c r="U466" s="694"/>
    </row>
    <row r="467" spans="1:23" x14ac:dyDescent="0.25">
      <c r="A467" s="64">
        <v>435</v>
      </c>
      <c r="B467" s="4818" t="s">
        <v>3487</v>
      </c>
      <c r="C467" s="296" t="s">
        <v>868</v>
      </c>
      <c r="D467" s="65">
        <v>44838</v>
      </c>
      <c r="E467" s="387" t="s">
        <v>4935</v>
      </c>
      <c r="F467" s="164">
        <v>167</v>
      </c>
      <c r="G467" s="145">
        <f>AVERAGE(CPVTFC3SG0027!N24:O24)</f>
        <v>2.4444499999999998</v>
      </c>
      <c r="H467" s="100">
        <f t="shared" si="35"/>
        <v>8126.7985611510785</v>
      </c>
      <c r="I467" s="427" t="s">
        <v>315</v>
      </c>
      <c r="J467" s="1095">
        <v>44874</v>
      </c>
      <c r="K467" s="1096" t="s">
        <v>5455</v>
      </c>
      <c r="L467" s="1097">
        <v>142</v>
      </c>
      <c r="M467" s="1098">
        <f>AVERAGE(CPVTFC3SG0050!L20:M20)</f>
        <v>0.31820000000000004</v>
      </c>
      <c r="N467" s="1099">
        <f>(M467-0.1671)/0.0138*400</f>
        <v>4379.7101449275378</v>
      </c>
      <c r="O467" s="1339" t="s">
        <v>315</v>
      </c>
      <c r="P467" s="694"/>
      <c r="Q467" s="694"/>
      <c r="R467" s="645"/>
      <c r="S467" s="694"/>
      <c r="T467" s="694"/>
      <c r="U467" s="694"/>
      <c r="W467" s="5">
        <v>1</v>
      </c>
    </row>
    <row r="468" spans="1:23" x14ac:dyDescent="0.25">
      <c r="A468" s="68">
        <v>436</v>
      </c>
      <c r="B468" s="4820"/>
      <c r="C468" s="296" t="s">
        <v>220</v>
      </c>
      <c r="D468" s="65">
        <v>44838</v>
      </c>
      <c r="E468" s="387" t="s">
        <v>4935</v>
      </c>
      <c r="F468" s="164">
        <v>168</v>
      </c>
      <c r="G468" s="145">
        <f>AVERAGE(CPVTFC3SG0027!P24:Q24)</f>
        <v>2.4581999999999997</v>
      </c>
      <c r="H468" s="100">
        <f t="shared" si="35"/>
        <v>8176.258992805755</v>
      </c>
      <c r="I468" s="427" t="s">
        <v>315</v>
      </c>
      <c r="J468" s="1090">
        <v>44874</v>
      </c>
      <c r="K468" s="1091" t="s">
        <v>5455</v>
      </c>
      <c r="L468" s="1092">
        <v>143</v>
      </c>
      <c r="M468" s="1093">
        <f>AVERAGE(CPVTFC3SG0050!N20:O20)</f>
        <v>0.27510000000000001</v>
      </c>
      <c r="N468" s="1094">
        <f>(M468-0.1671)/0.0138*400</f>
        <v>3130.434782608696</v>
      </c>
      <c r="O468" s="1340" t="s">
        <v>315</v>
      </c>
      <c r="P468" s="1261"/>
      <c r="Q468" s="694"/>
      <c r="R468" s="645"/>
      <c r="S468" s="694"/>
      <c r="T468" s="694"/>
      <c r="U468" s="694"/>
    </row>
    <row r="469" spans="1:23" x14ac:dyDescent="0.25">
      <c r="A469" s="64">
        <v>437</v>
      </c>
      <c r="B469" s="4818" t="s">
        <v>3488</v>
      </c>
      <c r="C469" s="296" t="s">
        <v>868</v>
      </c>
      <c r="D469" s="65">
        <v>44838</v>
      </c>
      <c r="E469" s="387" t="s">
        <v>4935</v>
      </c>
      <c r="F469" s="164">
        <v>169</v>
      </c>
      <c r="G469" s="145">
        <f>AVERAGE(CPVTFC3SG0027!R24:S24)</f>
        <v>2.0589500000000003</v>
      </c>
      <c r="H469" s="100">
        <f t="shared" si="35"/>
        <v>6740.1079136690651</v>
      </c>
      <c r="I469" s="427" t="s">
        <v>315</v>
      </c>
      <c r="J469" s="841"/>
      <c r="K469" s="841"/>
      <c r="L469" s="842"/>
      <c r="M469" s="642"/>
      <c r="N469" s="642"/>
      <c r="O469" s="648"/>
      <c r="P469" s="694"/>
      <c r="Q469" s="694"/>
      <c r="R469" s="645"/>
      <c r="S469" s="694"/>
      <c r="T469" s="694"/>
      <c r="U469" s="694"/>
      <c r="W469" s="5">
        <v>1</v>
      </c>
    </row>
    <row r="470" spans="1:23" x14ac:dyDescent="0.25">
      <c r="A470" s="68">
        <v>438</v>
      </c>
      <c r="B470" s="4820"/>
      <c r="C470" s="296" t="s">
        <v>220</v>
      </c>
      <c r="D470" s="65">
        <v>44838</v>
      </c>
      <c r="E470" s="387" t="s">
        <v>4935</v>
      </c>
      <c r="F470" s="164">
        <v>170</v>
      </c>
      <c r="G470" s="145">
        <f>AVERAGE(CPVTFC3SG0027!T24:U24)</f>
        <v>1.6697000000000002</v>
      </c>
      <c r="H470" s="100">
        <f t="shared" si="35"/>
        <v>5339.9280575539578</v>
      </c>
      <c r="I470" s="427" t="s">
        <v>315</v>
      </c>
      <c r="J470" s="841"/>
      <c r="K470" s="841"/>
      <c r="L470" s="842"/>
      <c r="M470" s="642"/>
      <c r="N470" s="642"/>
      <c r="O470" s="648"/>
      <c r="P470" s="1250"/>
      <c r="Q470" s="1259"/>
      <c r="R470" s="645"/>
      <c r="S470" s="645"/>
      <c r="T470" s="646"/>
      <c r="U470" s="1491"/>
    </row>
    <row r="471" spans="1:23" x14ac:dyDescent="0.25">
      <c r="A471" s="64">
        <v>439</v>
      </c>
      <c r="B471" s="4818" t="s">
        <v>3489</v>
      </c>
      <c r="C471" s="296" t="s">
        <v>868</v>
      </c>
      <c r="D471" s="65">
        <v>44838</v>
      </c>
      <c r="E471" s="387" t="s">
        <v>4935</v>
      </c>
      <c r="F471" s="164">
        <v>171</v>
      </c>
      <c r="G471" s="145">
        <f>AVERAGE(CPVTFC3SG0027!V24:W24)</f>
        <v>2.93425</v>
      </c>
      <c r="H471" s="100">
        <f t="shared" si="35"/>
        <v>9888.6690647482028</v>
      </c>
      <c r="I471" s="427" t="s">
        <v>315</v>
      </c>
      <c r="J471" s="1095">
        <v>44874</v>
      </c>
      <c r="K471" s="1096" t="s">
        <v>5455</v>
      </c>
      <c r="L471" s="1097">
        <v>144</v>
      </c>
      <c r="M471" s="1098">
        <f>AVERAGE(CPVTFC3SG0050!P20:Q20)</f>
        <v>2.7717499999999999</v>
      </c>
      <c r="N471" s="1099">
        <f>(M471-0.1671)/0.0138*400</f>
        <v>75497.10144927536</v>
      </c>
      <c r="O471" s="1339" t="s">
        <v>315</v>
      </c>
      <c r="P471" s="1250"/>
      <c r="Q471" s="1259"/>
      <c r="R471" s="645"/>
      <c r="S471" s="645"/>
      <c r="T471" s="646"/>
      <c r="U471" s="1491"/>
      <c r="V471" s="1489"/>
      <c r="W471" s="5">
        <v>1</v>
      </c>
    </row>
    <row r="472" spans="1:23" x14ac:dyDescent="0.25">
      <c r="A472" s="68">
        <v>440</v>
      </c>
      <c r="B472" s="4820"/>
      <c r="C472" s="296" t="s">
        <v>220</v>
      </c>
      <c r="D472" s="65">
        <v>44838</v>
      </c>
      <c r="E472" s="387" t="s">
        <v>4935</v>
      </c>
      <c r="F472" s="164">
        <v>172</v>
      </c>
      <c r="G472" s="145">
        <f>AVERAGE(CPVTFC3SG0027!X24:Y24)</f>
        <v>2.9143499999999998</v>
      </c>
      <c r="H472" s="100">
        <f t="shared" si="35"/>
        <v>9817.0863309352517</v>
      </c>
      <c r="I472" s="427" t="s">
        <v>315</v>
      </c>
      <c r="J472" s="1095">
        <v>44874</v>
      </c>
      <c r="K472" s="1096" t="s">
        <v>5455</v>
      </c>
      <c r="L472" s="1097">
        <v>145</v>
      </c>
      <c r="M472" s="1098">
        <f>AVERAGE(CPVTFC3SG0050!R20:S20)</f>
        <v>1.3108</v>
      </c>
      <c r="N472" s="1099">
        <f>(M472-0.1671)/0.0138*400</f>
        <v>33150.72463768116</v>
      </c>
      <c r="O472" s="1339" t="s">
        <v>315</v>
      </c>
      <c r="P472" s="694"/>
      <c r="Q472" s="694"/>
      <c r="R472" s="645"/>
      <c r="S472" s="694"/>
      <c r="T472" s="694"/>
      <c r="U472" s="694"/>
      <c r="V472" s="1490"/>
    </row>
    <row r="473" spans="1:23" x14ac:dyDescent="0.25">
      <c r="A473" s="64">
        <v>441</v>
      </c>
      <c r="B473" s="4818" t="s">
        <v>3490</v>
      </c>
      <c r="C473" s="296" t="s">
        <v>868</v>
      </c>
      <c r="D473" s="65">
        <v>44838</v>
      </c>
      <c r="E473" s="387" t="s">
        <v>4935</v>
      </c>
      <c r="F473" s="164">
        <v>173</v>
      </c>
      <c r="G473" s="145">
        <f>AVERAGE(CPVTFC3SG0027!B26:C26)</f>
        <v>2.8475999999999999</v>
      </c>
      <c r="H473" s="100">
        <f t="shared" si="35"/>
        <v>9576.9784172661875</v>
      </c>
      <c r="I473" s="427" t="s">
        <v>315</v>
      </c>
      <c r="J473" s="1090">
        <v>44874</v>
      </c>
      <c r="K473" s="1091" t="s">
        <v>5455</v>
      </c>
      <c r="L473" s="1092">
        <v>146</v>
      </c>
      <c r="M473" s="1093">
        <f>AVERAGE(CPVTFC3SG0050!T20:U20)</f>
        <v>0.33084999999999998</v>
      </c>
      <c r="N473" s="1094">
        <f>(M473-0.1671)/0.0138*400</f>
        <v>4746.3768115942021</v>
      </c>
      <c r="O473" s="1340" t="s">
        <v>315</v>
      </c>
      <c r="P473" s="694"/>
      <c r="Q473" s="694"/>
      <c r="R473" s="645"/>
      <c r="S473" s="694"/>
      <c r="T473" s="694"/>
      <c r="U473" s="694"/>
      <c r="W473" s="5">
        <v>1</v>
      </c>
    </row>
    <row r="474" spans="1:23" x14ac:dyDescent="0.25">
      <c r="A474" s="68">
        <v>442</v>
      </c>
      <c r="B474" s="4820"/>
      <c r="C474" s="296" t="s">
        <v>220</v>
      </c>
      <c r="D474" s="65">
        <v>44838</v>
      </c>
      <c r="E474" s="387" t="s">
        <v>4935</v>
      </c>
      <c r="F474" s="164">
        <v>174</v>
      </c>
      <c r="G474" s="145">
        <f>AVERAGE(CPVTFC3SG0027!D26:E26)</f>
        <v>2.7983500000000001</v>
      </c>
      <c r="H474" s="100">
        <f t="shared" si="35"/>
        <v>9399.8201438848919</v>
      </c>
      <c r="I474" s="427" t="s">
        <v>315</v>
      </c>
      <c r="J474" s="1090">
        <v>44874</v>
      </c>
      <c r="K474" s="1091" t="s">
        <v>5455</v>
      </c>
      <c r="L474" s="1092">
        <v>147</v>
      </c>
      <c r="M474" s="1093">
        <f>AVERAGE(CPVTFC3SG0050!V20:W20)</f>
        <v>0.32119999999999999</v>
      </c>
      <c r="N474" s="1094">
        <f>(M474-0.1671)/0.0138*400</f>
        <v>4466.6666666666661</v>
      </c>
      <c r="O474" s="1340" t="s">
        <v>315</v>
      </c>
      <c r="P474" s="694"/>
      <c r="Q474" s="694"/>
      <c r="R474" s="645"/>
      <c r="S474" s="694"/>
      <c r="T474" s="694"/>
      <c r="U474" s="694"/>
    </row>
    <row r="475" spans="1:23" x14ac:dyDescent="0.25">
      <c r="A475" s="6">
        <v>443</v>
      </c>
      <c r="B475" s="4812" t="s">
        <v>3491</v>
      </c>
      <c r="C475" s="271" t="s">
        <v>868</v>
      </c>
      <c r="D475" s="18">
        <v>44838</v>
      </c>
      <c r="E475" s="380" t="s">
        <v>4935</v>
      </c>
      <c r="F475" s="102">
        <v>175</v>
      </c>
      <c r="G475" s="275">
        <f>AVERAGE(CPVTFC3SG0027!F26:G26)</f>
        <v>0.437</v>
      </c>
      <c r="H475" s="343">
        <f t="shared" si="35"/>
        <v>905.75539568345334</v>
      </c>
      <c r="I475" s="426" t="s">
        <v>314</v>
      </c>
      <c r="J475" s="1100"/>
      <c r="K475" s="1101"/>
      <c r="L475" s="1102"/>
      <c r="M475" s="1103"/>
      <c r="N475" s="1104"/>
      <c r="O475" s="1363"/>
      <c r="P475" s="694"/>
      <c r="Q475" s="694"/>
      <c r="R475" s="645"/>
      <c r="S475" s="694"/>
      <c r="T475" s="694"/>
      <c r="U475" s="694"/>
    </row>
    <row r="476" spans="1:23" x14ac:dyDescent="0.25">
      <c r="A476" s="8">
        <v>444</v>
      </c>
      <c r="B476" s="4817"/>
      <c r="C476" s="271" t="s">
        <v>220</v>
      </c>
      <c r="D476" s="18">
        <v>44838</v>
      </c>
      <c r="E476" s="380" t="s">
        <v>4935</v>
      </c>
      <c r="F476" s="102">
        <v>176</v>
      </c>
      <c r="G476" s="275">
        <f>AVERAGE(CPVTFC3SG0027!H26:I26)</f>
        <v>0.38145000000000001</v>
      </c>
      <c r="H476" s="343">
        <f t="shared" si="35"/>
        <v>705.93525179856124</v>
      </c>
      <c r="I476" s="426" t="s">
        <v>314</v>
      </c>
      <c r="J476" s="841"/>
      <c r="K476" s="841"/>
      <c r="L476" s="842"/>
      <c r="M476" s="642"/>
      <c r="N476" s="642"/>
      <c r="O476" s="648"/>
      <c r="P476" s="694"/>
      <c r="Q476" s="694"/>
      <c r="R476" s="645"/>
      <c r="S476" s="694"/>
      <c r="T476" s="694"/>
      <c r="U476" s="694"/>
    </row>
    <row r="477" spans="1:23" x14ac:dyDescent="0.25">
      <c r="A477" s="6">
        <v>445</v>
      </c>
      <c r="B477" s="4812" t="s">
        <v>3492</v>
      </c>
      <c r="C477" s="271" t="s">
        <v>868</v>
      </c>
      <c r="D477" s="18">
        <v>44838</v>
      </c>
      <c r="E477" s="380" t="s">
        <v>4935</v>
      </c>
      <c r="F477" s="102">
        <v>177</v>
      </c>
      <c r="G477" s="275">
        <f>AVERAGE(CPVTFC3SG0027!J26:K26)</f>
        <v>0.33574999999999999</v>
      </c>
      <c r="H477" s="343">
        <f t="shared" si="35"/>
        <v>541.54676258992799</v>
      </c>
      <c r="I477" s="426" t="s">
        <v>314</v>
      </c>
      <c r="J477" s="841"/>
      <c r="K477" s="841"/>
      <c r="L477" s="842"/>
      <c r="M477" s="642"/>
      <c r="N477" s="642"/>
      <c r="O477" s="648"/>
      <c r="P477" s="694"/>
      <c r="Q477" s="694"/>
      <c r="R477" s="645"/>
      <c r="S477" s="694"/>
      <c r="T477" s="694"/>
      <c r="U477" s="694"/>
    </row>
    <row r="478" spans="1:23" x14ac:dyDescent="0.25">
      <c r="A478" s="8">
        <v>446</v>
      </c>
      <c r="B478" s="4817"/>
      <c r="C478" s="271" t="s">
        <v>220</v>
      </c>
      <c r="D478" s="18">
        <v>44838</v>
      </c>
      <c r="E478" s="380" t="s">
        <v>4935</v>
      </c>
      <c r="F478" s="102">
        <v>178</v>
      </c>
      <c r="G478" s="275">
        <f>AVERAGE(CPVTFC3SG0027!L26:M26)</f>
        <v>0.45955000000000001</v>
      </c>
      <c r="H478" s="343">
        <f t="shared" si="35"/>
        <v>986.87050359712225</v>
      </c>
      <c r="I478" s="4541" t="s">
        <v>314</v>
      </c>
      <c r="J478" s="841"/>
      <c r="K478" s="841"/>
      <c r="L478" s="842"/>
      <c r="M478" s="642"/>
      <c r="N478" s="642"/>
      <c r="O478" s="648"/>
      <c r="P478" s="694"/>
      <c r="Q478" s="694"/>
      <c r="R478" s="645"/>
      <c r="S478" s="694"/>
      <c r="T478" s="694"/>
      <c r="U478" s="694"/>
    </row>
    <row r="479" spans="1:23" x14ac:dyDescent="0.25">
      <c r="A479" s="64">
        <v>447</v>
      </c>
      <c r="B479" s="4818" t="s">
        <v>3493</v>
      </c>
      <c r="C479" s="296" t="s">
        <v>868</v>
      </c>
      <c r="D479" s="65">
        <v>44838</v>
      </c>
      <c r="E479" s="387" t="s">
        <v>4935</v>
      </c>
      <c r="F479" s="164">
        <v>179</v>
      </c>
      <c r="G479" s="145">
        <f>AVERAGE(CPVTFC3SG0027!N26:O26)</f>
        <v>0.97360000000000002</v>
      </c>
      <c r="H479" s="100">
        <f t="shared" si="35"/>
        <v>2835.9712230215832</v>
      </c>
      <c r="I479" s="427" t="s">
        <v>315</v>
      </c>
      <c r="J479" s="841"/>
      <c r="K479" s="841"/>
      <c r="L479" s="842"/>
      <c r="M479" s="642"/>
      <c r="N479" s="642"/>
      <c r="O479" s="648"/>
      <c r="P479" s="694"/>
      <c r="Q479" s="694"/>
      <c r="R479" s="645"/>
      <c r="S479" s="694"/>
      <c r="T479" s="694"/>
      <c r="U479" s="694"/>
      <c r="W479" s="5">
        <v>1</v>
      </c>
    </row>
    <row r="480" spans="1:23" x14ac:dyDescent="0.25">
      <c r="A480" s="68">
        <v>448</v>
      </c>
      <c r="B480" s="4820"/>
      <c r="C480" s="296" t="s">
        <v>220</v>
      </c>
      <c r="D480" s="65">
        <v>44838</v>
      </c>
      <c r="E480" s="387" t="s">
        <v>4935</v>
      </c>
      <c r="F480" s="164">
        <v>180</v>
      </c>
      <c r="G480" s="145">
        <f>AVERAGE(CPVTFC3SG0027!P26:Q26)</f>
        <v>0.66680000000000006</v>
      </c>
      <c r="H480" s="100">
        <f t="shared" si="35"/>
        <v>1732.3741007194246</v>
      </c>
      <c r="I480" s="427" t="s">
        <v>315</v>
      </c>
      <c r="J480" s="841"/>
      <c r="K480" s="841"/>
      <c r="L480" s="842"/>
      <c r="M480" s="642"/>
      <c r="N480" s="642"/>
      <c r="O480" s="648"/>
      <c r="P480" s="694"/>
      <c r="Q480" s="694"/>
      <c r="R480" s="645"/>
      <c r="S480" s="694"/>
      <c r="T480" s="694"/>
      <c r="U480" s="694"/>
    </row>
    <row r="481" spans="1:23" x14ac:dyDescent="0.25">
      <c r="A481" s="64">
        <v>449</v>
      </c>
      <c r="B481" s="4818" t="s">
        <v>3494</v>
      </c>
      <c r="C481" s="296" t="s">
        <v>868</v>
      </c>
      <c r="D481" s="65">
        <v>44838</v>
      </c>
      <c r="E481" s="387" t="s">
        <v>4935</v>
      </c>
      <c r="F481" s="164">
        <v>181</v>
      </c>
      <c r="G481" s="145">
        <f>AVERAGE(CPVTFC3SG0027!R26:S26)</f>
        <v>1.09415</v>
      </c>
      <c r="H481" s="100">
        <f t="shared" si="35"/>
        <v>3269.6043165467627</v>
      </c>
      <c r="I481" s="427" t="s">
        <v>315</v>
      </c>
      <c r="J481" s="875"/>
      <c r="K481" s="876"/>
      <c r="L481" s="877"/>
      <c r="M481" s="645"/>
      <c r="N481" s="646"/>
      <c r="O481" s="648"/>
      <c r="P481" s="694"/>
      <c r="Q481" s="694"/>
      <c r="R481" s="645"/>
      <c r="S481" s="694"/>
      <c r="T481" s="694"/>
      <c r="U481" s="694"/>
      <c r="W481" s="5">
        <v>1</v>
      </c>
    </row>
    <row r="482" spans="1:23" x14ac:dyDescent="0.25">
      <c r="A482" s="68">
        <v>450</v>
      </c>
      <c r="B482" s="4820"/>
      <c r="C482" s="296" t="s">
        <v>220</v>
      </c>
      <c r="D482" s="65">
        <v>44838</v>
      </c>
      <c r="E482" s="387" t="s">
        <v>4935</v>
      </c>
      <c r="F482" s="164">
        <v>182</v>
      </c>
      <c r="G482" s="145">
        <f>AVERAGE(CPVTFC3SG0027!T26:U26)</f>
        <v>0.71615000000000006</v>
      </c>
      <c r="H482" s="100">
        <f t="shared" si="35"/>
        <v>1909.8920863309356</v>
      </c>
      <c r="I482" s="427" t="s">
        <v>315</v>
      </c>
      <c r="J482" s="1100"/>
      <c r="K482" s="1101"/>
      <c r="L482" s="1102"/>
      <c r="M482" s="1103"/>
      <c r="N482" s="1104"/>
      <c r="O482" s="1363"/>
      <c r="P482" s="1261"/>
      <c r="Q482" s="694"/>
      <c r="R482" s="645"/>
      <c r="S482" s="694"/>
      <c r="T482" s="694"/>
      <c r="U482" s="694"/>
    </row>
    <row r="483" spans="1:23" x14ac:dyDescent="0.25">
      <c r="A483" s="64">
        <v>451</v>
      </c>
      <c r="B483" s="4818" t="s">
        <v>3495</v>
      </c>
      <c r="C483" s="296" t="s">
        <v>868</v>
      </c>
      <c r="D483" s="65">
        <v>44838</v>
      </c>
      <c r="E483" s="387" t="s">
        <v>4935</v>
      </c>
      <c r="F483" s="164">
        <v>183</v>
      </c>
      <c r="G483" s="145">
        <f>AVERAGE(CPVTFC3SG0027!V26:W26)</f>
        <v>1.6488499999999999</v>
      </c>
      <c r="H483" s="100">
        <f t="shared" si="35"/>
        <v>5264.9280575539569</v>
      </c>
      <c r="I483" s="427" t="s">
        <v>315</v>
      </c>
      <c r="J483" s="1100"/>
      <c r="K483" s="1101"/>
      <c r="L483" s="1102"/>
      <c r="M483" s="1103"/>
      <c r="N483" s="1104"/>
      <c r="O483" s="1363"/>
      <c r="P483" s="694"/>
      <c r="Q483" s="694"/>
      <c r="R483" s="645"/>
      <c r="S483" s="694"/>
      <c r="T483" s="694"/>
      <c r="U483" s="694"/>
      <c r="W483" s="5">
        <v>1</v>
      </c>
    </row>
    <row r="484" spans="1:23" ht="15.75" thickBot="1" x14ac:dyDescent="0.3">
      <c r="A484" s="120">
        <v>452</v>
      </c>
      <c r="B484" s="4815"/>
      <c r="C484" s="497" t="s">
        <v>220</v>
      </c>
      <c r="D484" s="121">
        <v>44838</v>
      </c>
      <c r="E484" s="452" t="s">
        <v>4935</v>
      </c>
      <c r="F484" s="445">
        <v>184</v>
      </c>
      <c r="G484" s="453">
        <f>AVERAGE(CPVTFC3SG0027!X26:Y26)</f>
        <v>1.2545999999999999</v>
      </c>
      <c r="H484" s="454">
        <f t="shared" si="35"/>
        <v>3846.7625899280579</v>
      </c>
      <c r="I484" s="1646" t="s">
        <v>315</v>
      </c>
      <c r="J484" s="1643"/>
      <c r="K484" s="1643"/>
      <c r="L484" s="1644"/>
      <c r="M484" s="650"/>
      <c r="N484" s="650"/>
      <c r="O484" s="657"/>
      <c r="P484" s="1268"/>
      <c r="Q484" s="1268"/>
      <c r="R484" s="969"/>
      <c r="S484" s="1268"/>
      <c r="T484" s="1268"/>
      <c r="U484" s="1268"/>
    </row>
    <row r="485" spans="1:23" x14ac:dyDescent="0.25">
      <c r="A485" s="406">
        <v>453</v>
      </c>
      <c r="B485" s="4814" t="s">
        <v>3496</v>
      </c>
      <c r="C485" s="684" t="s">
        <v>868</v>
      </c>
      <c r="D485" s="407">
        <v>44838</v>
      </c>
      <c r="E485" s="477" t="s">
        <v>4936</v>
      </c>
      <c r="F485" s="478">
        <v>1</v>
      </c>
      <c r="G485" s="479">
        <f>AVERAGE(CPVTFC3SG0028!C11:D11)</f>
        <v>2.9056500000000001</v>
      </c>
      <c r="H485" s="480">
        <f>(G485-0.1498)/0.0139*50</f>
        <v>9913.1294964028784</v>
      </c>
      <c r="I485" s="1612" t="s">
        <v>315</v>
      </c>
      <c r="J485" s="1369">
        <v>44874</v>
      </c>
      <c r="K485" s="1370" t="s">
        <v>5455</v>
      </c>
      <c r="L485" s="1371">
        <v>148</v>
      </c>
      <c r="M485" s="1372">
        <f>AVERAGE(CPVTFC3SG0050!X20:Y20)</f>
        <v>2.0724999999999998</v>
      </c>
      <c r="N485" s="1373">
        <f>(M485-0.1671)/0.0138*400</f>
        <v>55228.985507246376</v>
      </c>
      <c r="O485" s="1374" t="s">
        <v>315</v>
      </c>
      <c r="P485" s="1029">
        <v>44881</v>
      </c>
      <c r="Q485" s="1647" t="s">
        <v>5485</v>
      </c>
      <c r="R485" s="594">
        <v>26</v>
      </c>
      <c r="S485" s="594">
        <f>AVERAGE(CPVTFC3SG0058!I15:J15)</f>
        <v>2.0581</v>
      </c>
      <c r="T485" s="772">
        <f t="shared" ref="T485:T488" si="41">(S485-0.1081)/0.0134*66</f>
        <v>9604.4776119402977</v>
      </c>
      <c r="U485" s="1648" t="s">
        <v>315</v>
      </c>
      <c r="V485" s="1489"/>
      <c r="W485" s="5">
        <v>1</v>
      </c>
    </row>
    <row r="486" spans="1:23" x14ac:dyDescent="0.25">
      <c r="A486" s="590"/>
      <c r="B486" s="4815"/>
      <c r="C486" s="296" t="s">
        <v>5448</v>
      </c>
      <c r="D486" s="1149"/>
      <c r="E486" s="1264"/>
      <c r="F486" s="695"/>
      <c r="G486" s="892"/>
      <c r="H486" s="894"/>
      <c r="I486" s="1607"/>
      <c r="J486" s="1100"/>
      <c r="K486" s="1101"/>
      <c r="L486" s="1102"/>
      <c r="M486" s="1103"/>
      <c r="N486" s="1104"/>
      <c r="O486" s="1363"/>
      <c r="P486" s="928">
        <v>44881</v>
      </c>
      <c r="Q486" s="1533" t="s">
        <v>5485</v>
      </c>
      <c r="R486" s="66">
        <v>27</v>
      </c>
      <c r="S486" s="66">
        <f>AVERAGE(CPVTFC3SG0058!K15:L15)</f>
        <v>1.9416500000000001</v>
      </c>
      <c r="T486" s="67">
        <f t="shared" si="41"/>
        <v>9030.9179104477626</v>
      </c>
      <c r="U486" s="1548" t="s">
        <v>315</v>
      </c>
      <c r="V486" s="1606"/>
    </row>
    <row r="487" spans="1:23" x14ac:dyDescent="0.25">
      <c r="A487" s="590"/>
      <c r="B487" s="4815"/>
      <c r="C487" s="296" t="s">
        <v>863</v>
      </c>
      <c r="D487" s="1149"/>
      <c r="E487" s="1264"/>
      <c r="F487" s="695"/>
      <c r="G487" s="892"/>
      <c r="H487" s="894"/>
      <c r="I487" s="1607"/>
      <c r="J487" s="1100"/>
      <c r="K487" s="1101"/>
      <c r="L487" s="1102"/>
      <c r="M487" s="1103"/>
      <c r="N487" s="1104"/>
      <c r="O487" s="1363"/>
      <c r="P487" s="928">
        <v>44881</v>
      </c>
      <c r="Q487" s="1533" t="s">
        <v>5485</v>
      </c>
      <c r="R487" s="66">
        <v>28</v>
      </c>
      <c r="S487" s="66">
        <f>AVERAGE(CPVTFC3SG0058!M15:N15)</f>
        <v>1.0547</v>
      </c>
      <c r="T487" s="67">
        <f t="shared" si="41"/>
        <v>4662.3582089552237</v>
      </c>
      <c r="U487" s="1548" t="s">
        <v>315</v>
      </c>
      <c r="V487" s="1606"/>
    </row>
    <row r="488" spans="1:23" ht="15.75" thickBot="1" x14ac:dyDescent="0.3">
      <c r="A488" s="411">
        <v>454</v>
      </c>
      <c r="B488" s="4821"/>
      <c r="C488" s="520" t="s">
        <v>220</v>
      </c>
      <c r="D488" s="412">
        <v>44838</v>
      </c>
      <c r="E488" s="484" t="s">
        <v>4936</v>
      </c>
      <c r="F488" s="485">
        <v>2</v>
      </c>
      <c r="G488" s="486">
        <f>AVERAGE(CPVTFC3SG0028!E11:F11)</f>
        <v>2.8659499999999998</v>
      </c>
      <c r="H488" s="487">
        <f t="shared" ref="H488:H559" si="42">(G488-0.1498)/0.0139*50</f>
        <v>9770.3237410071943</v>
      </c>
      <c r="I488" s="1616" t="s">
        <v>315</v>
      </c>
      <c r="J488" s="1454">
        <v>44874</v>
      </c>
      <c r="K488" s="1455" t="s">
        <v>5455</v>
      </c>
      <c r="L488" s="1456">
        <v>149</v>
      </c>
      <c r="M488" s="1457">
        <f>AVERAGE(CPVTFC3SG0050!B22:C22)</f>
        <v>1.02275</v>
      </c>
      <c r="N488" s="1458">
        <f>(M488-0.1671)/0.0138*400</f>
        <v>24801.44927536232</v>
      </c>
      <c r="O488" s="1550" t="s">
        <v>315</v>
      </c>
      <c r="P488" s="1202">
        <v>44881</v>
      </c>
      <c r="Q488" s="1532" t="s">
        <v>5485</v>
      </c>
      <c r="R488" s="709">
        <v>29</v>
      </c>
      <c r="S488" s="709">
        <f>AVERAGE(CPVTFC3SG0058!O15:P15)</f>
        <v>1.0367999999999999</v>
      </c>
      <c r="T488" s="710">
        <f t="shared" si="41"/>
        <v>4574.1940298507461</v>
      </c>
      <c r="U488" s="1627" t="s">
        <v>315</v>
      </c>
      <c r="V488" s="1490"/>
    </row>
    <row r="489" spans="1:23" x14ac:dyDescent="0.25">
      <c r="A489" s="114">
        <v>455</v>
      </c>
      <c r="B489" s="4815" t="s">
        <v>3497</v>
      </c>
      <c r="C489" s="680" t="s">
        <v>868</v>
      </c>
      <c r="D489" s="115">
        <v>44838</v>
      </c>
      <c r="E489" s="388" t="s">
        <v>4936</v>
      </c>
      <c r="F489" s="444">
        <v>3</v>
      </c>
      <c r="G489" s="499">
        <f>AVERAGE(CPVTFC3SG0028!G11:H11)</f>
        <v>0.7238</v>
      </c>
      <c r="H489" s="505">
        <f t="shared" si="42"/>
        <v>2064.7482014388493</v>
      </c>
      <c r="I489" s="1645" t="s">
        <v>315</v>
      </c>
      <c r="J489" s="1005"/>
      <c r="K489" s="1006"/>
      <c r="L489" s="959"/>
      <c r="M489" s="830"/>
      <c r="N489" s="831"/>
      <c r="O489" s="672"/>
      <c r="P489" s="1271"/>
      <c r="Q489" s="1271"/>
      <c r="R489" s="830"/>
      <c r="S489" s="1271"/>
      <c r="T489" s="1271"/>
      <c r="U489" s="1271"/>
      <c r="W489" s="5">
        <v>1</v>
      </c>
    </row>
    <row r="490" spans="1:23" x14ac:dyDescent="0.25">
      <c r="A490" s="68">
        <v>456</v>
      </c>
      <c r="B490" s="4820"/>
      <c r="C490" s="296" t="s">
        <v>220</v>
      </c>
      <c r="D490" s="65">
        <v>44838</v>
      </c>
      <c r="E490" s="387" t="s">
        <v>4936</v>
      </c>
      <c r="F490" s="164">
        <v>4</v>
      </c>
      <c r="G490" s="145">
        <f>AVERAGE(CPVTFC3SG0028!I11:J11)</f>
        <v>0.64444999999999997</v>
      </c>
      <c r="H490" s="100">
        <f t="shared" si="42"/>
        <v>1779.3165467625902</v>
      </c>
      <c r="I490" s="427" t="s">
        <v>315</v>
      </c>
      <c r="J490" s="841"/>
      <c r="K490" s="841"/>
      <c r="L490" s="842"/>
      <c r="M490" s="642"/>
      <c r="N490" s="642"/>
      <c r="O490" s="648"/>
      <c r="P490" s="694"/>
      <c r="Q490" s="694"/>
      <c r="R490" s="645"/>
      <c r="S490" s="694"/>
      <c r="T490" s="694"/>
      <c r="U490" s="694"/>
    </row>
    <row r="491" spans="1:23" x14ac:dyDescent="0.25">
      <c r="A491" s="6">
        <v>457</v>
      </c>
      <c r="B491" s="4812" t="s">
        <v>3498</v>
      </c>
      <c r="C491" s="271" t="s">
        <v>868</v>
      </c>
      <c r="D491" s="18">
        <v>44838</v>
      </c>
      <c r="E491" s="380" t="s">
        <v>4936</v>
      </c>
      <c r="F491" s="102">
        <v>5</v>
      </c>
      <c r="G491" s="275">
        <f>AVERAGE(CPVTFC3SG0028!K11:L11)</f>
        <v>8.3699999999999997E-2</v>
      </c>
      <c r="H491" s="343">
        <f t="shared" si="42"/>
        <v>-237.76978417266184</v>
      </c>
      <c r="I491" s="426" t="s">
        <v>314</v>
      </c>
      <c r="J491" s="841"/>
      <c r="K491" s="841"/>
      <c r="L491" s="842"/>
      <c r="M491" s="642"/>
      <c r="N491" s="642"/>
      <c r="O491" s="648"/>
      <c r="P491" s="694"/>
      <c r="Q491" s="694"/>
      <c r="R491" s="645"/>
      <c r="S491" s="694"/>
      <c r="T491" s="694"/>
      <c r="U491" s="694"/>
    </row>
    <row r="492" spans="1:23" x14ac:dyDescent="0.25">
      <c r="A492" s="8">
        <v>458</v>
      </c>
      <c r="B492" s="4817"/>
      <c r="C492" s="271" t="s">
        <v>220</v>
      </c>
      <c r="D492" s="18">
        <v>44838</v>
      </c>
      <c r="E492" s="380" t="s">
        <v>4936</v>
      </c>
      <c r="F492" s="102">
        <v>6</v>
      </c>
      <c r="G492" s="275">
        <f>AVERAGE(CPVTFC3SG0028!M11:N11)</f>
        <v>8.1699999999999995E-2</v>
      </c>
      <c r="H492" s="343">
        <f t="shared" si="42"/>
        <v>-244.96402877697841</v>
      </c>
      <c r="I492" s="426" t="s">
        <v>314</v>
      </c>
      <c r="J492" s="1100"/>
      <c r="K492" s="1101"/>
      <c r="L492" s="1102"/>
      <c r="M492" s="1103"/>
      <c r="N492" s="1104"/>
      <c r="O492" s="1363"/>
      <c r="P492" s="1250"/>
      <c r="Q492" s="1259"/>
      <c r="R492" s="645"/>
      <c r="S492" s="645"/>
      <c r="T492" s="646"/>
      <c r="U492" s="1491"/>
    </row>
    <row r="493" spans="1:23" x14ac:dyDescent="0.25">
      <c r="A493" s="64">
        <v>459</v>
      </c>
      <c r="B493" s="4818" t="s">
        <v>3499</v>
      </c>
      <c r="C493" s="296" t="s">
        <v>868</v>
      </c>
      <c r="D493" s="65">
        <v>44838</v>
      </c>
      <c r="E493" s="387" t="s">
        <v>4936</v>
      </c>
      <c r="F493" s="164">
        <v>7</v>
      </c>
      <c r="G493" s="145">
        <f>AVERAGE(CPVTFC3SG0028!O11:P11)</f>
        <v>2.94015</v>
      </c>
      <c r="H493" s="100">
        <f t="shared" si="42"/>
        <v>10037.230215827338</v>
      </c>
      <c r="I493" s="427" t="s">
        <v>315</v>
      </c>
      <c r="J493" s="1095">
        <v>44874</v>
      </c>
      <c r="K493" s="1096" t="s">
        <v>5455</v>
      </c>
      <c r="L493" s="1097">
        <v>150</v>
      </c>
      <c r="M493" s="1098">
        <f>AVERAGE(CPVTFC3SG0050!D22:E22)</f>
        <v>1.86775</v>
      </c>
      <c r="N493" s="1099">
        <f>(M493-0.1671)/0.0138*400</f>
        <v>49294.202898550728</v>
      </c>
      <c r="O493" s="1339" t="s">
        <v>315</v>
      </c>
      <c r="P493" s="1250"/>
      <c r="Q493" s="1259"/>
      <c r="R493" s="645"/>
      <c r="S493" s="645"/>
      <c r="T493" s="646"/>
      <c r="U493" s="1491"/>
      <c r="W493" s="5">
        <v>1</v>
      </c>
    </row>
    <row r="494" spans="1:23" x14ac:dyDescent="0.25">
      <c r="A494" s="68">
        <v>460</v>
      </c>
      <c r="B494" s="4820"/>
      <c r="C494" s="296" t="s">
        <v>220</v>
      </c>
      <c r="D494" s="65">
        <v>44838</v>
      </c>
      <c r="E494" s="387" t="s">
        <v>4936</v>
      </c>
      <c r="F494" s="164">
        <v>8</v>
      </c>
      <c r="G494" s="145">
        <f>AVERAGE(CPVTFC3SG0028!Q11:R11)</f>
        <v>2.8086500000000001</v>
      </c>
      <c r="H494" s="100">
        <f t="shared" si="42"/>
        <v>9564.2086330935253</v>
      </c>
      <c r="I494" s="427" t="s">
        <v>315</v>
      </c>
      <c r="J494" s="1095">
        <v>44874</v>
      </c>
      <c r="K494" s="1096" t="s">
        <v>5455</v>
      </c>
      <c r="L494" s="1097">
        <v>151</v>
      </c>
      <c r="M494" s="1098">
        <f>AVERAGE(CPVTFC3SG0050!F22:G22)</f>
        <v>0.84820000000000007</v>
      </c>
      <c r="N494" s="1099">
        <f>(M494-0.1671)/0.0138*400</f>
        <v>19742.028985507248</v>
      </c>
      <c r="O494" s="1339" t="s">
        <v>315</v>
      </c>
      <c r="P494" s="1250"/>
      <c r="Q494" s="1259"/>
      <c r="R494" s="645"/>
      <c r="S494" s="645"/>
      <c r="T494" s="646"/>
      <c r="U494" s="1491"/>
    </row>
    <row r="495" spans="1:23" x14ac:dyDescent="0.25">
      <c r="A495" s="64">
        <v>461</v>
      </c>
      <c r="B495" s="437" t="s">
        <v>3500</v>
      </c>
      <c r="C495" s="296" t="s">
        <v>868</v>
      </c>
      <c r="D495" s="65">
        <v>44838</v>
      </c>
      <c r="E495" s="387" t="s">
        <v>4936</v>
      </c>
      <c r="F495" s="164">
        <v>9</v>
      </c>
      <c r="G495" s="145">
        <f>AVERAGE(CPVTFC3SG0028!S11:T11)</f>
        <v>2.2679999999999998</v>
      </c>
      <c r="H495" s="100">
        <f t="shared" si="42"/>
        <v>7619.4244604316555</v>
      </c>
      <c r="I495" s="427" t="s">
        <v>315</v>
      </c>
      <c r="J495" s="1090">
        <v>44874</v>
      </c>
      <c r="K495" s="1091" t="s">
        <v>5455</v>
      </c>
      <c r="L495" s="1092">
        <v>152</v>
      </c>
      <c r="M495" s="1093">
        <f>AVERAGE(CPVTFC3SG0050!H22:I22)</f>
        <v>0.25985000000000003</v>
      </c>
      <c r="N495" s="1094">
        <f>(M495-0.1671)/0.0138*400</f>
        <v>2688.4057971014499</v>
      </c>
      <c r="O495" s="1340" t="s">
        <v>315</v>
      </c>
      <c r="P495" s="1250"/>
      <c r="Q495" s="1259"/>
      <c r="R495" s="645"/>
      <c r="S495" s="645"/>
      <c r="T495" s="646"/>
      <c r="U495" s="1491"/>
      <c r="W495" s="5">
        <v>1</v>
      </c>
    </row>
    <row r="496" spans="1:23" x14ac:dyDescent="0.25">
      <c r="A496" s="68">
        <v>462</v>
      </c>
      <c r="B496" s="437" t="s">
        <v>3500</v>
      </c>
      <c r="C496" s="296" t="s">
        <v>220</v>
      </c>
      <c r="D496" s="65">
        <v>44838</v>
      </c>
      <c r="E496" s="387" t="s">
        <v>4936</v>
      </c>
      <c r="F496" s="164">
        <v>10</v>
      </c>
      <c r="G496" s="145">
        <f>AVERAGE(CPVTFC3SG0028!U11:V11)</f>
        <v>1.8299000000000001</v>
      </c>
      <c r="H496" s="100">
        <f t="shared" si="42"/>
        <v>6043.5251798561158</v>
      </c>
      <c r="I496" s="427" t="s">
        <v>315</v>
      </c>
      <c r="J496" s="841"/>
      <c r="K496" s="841"/>
      <c r="L496" s="842"/>
      <c r="M496" s="642"/>
      <c r="N496" s="642"/>
      <c r="O496" s="648"/>
      <c r="P496" s="1250"/>
      <c r="Q496" s="1259"/>
      <c r="R496" s="645"/>
      <c r="S496" s="645"/>
      <c r="T496" s="646"/>
      <c r="U496" s="1491"/>
    </row>
    <row r="497" spans="1:23" x14ac:dyDescent="0.25">
      <c r="A497" s="64">
        <v>463</v>
      </c>
      <c r="B497" s="437" t="s">
        <v>3501</v>
      </c>
      <c r="C497" s="296" t="s">
        <v>868</v>
      </c>
      <c r="D497" s="65">
        <v>44838</v>
      </c>
      <c r="E497" s="387" t="s">
        <v>4936</v>
      </c>
      <c r="F497" s="164">
        <v>11</v>
      </c>
      <c r="G497" s="145">
        <f>AVERAGE(CPVTFC3SG0028!W11:X11)</f>
        <v>2.2397499999999999</v>
      </c>
      <c r="H497" s="100">
        <f t="shared" si="42"/>
        <v>7517.8057553956833</v>
      </c>
      <c r="I497" s="427" t="s">
        <v>315</v>
      </c>
      <c r="J497" s="1090">
        <v>44874</v>
      </c>
      <c r="K497" s="1091" t="s">
        <v>5455</v>
      </c>
      <c r="L497" s="1092">
        <v>153</v>
      </c>
      <c r="M497" s="1093">
        <f>AVERAGE(CPVTFC3SG0050!J22:K22)</f>
        <v>0.3765</v>
      </c>
      <c r="N497" s="1094">
        <f>(M497-0.1671)/0.0138*400</f>
        <v>6069.5652173913049</v>
      </c>
      <c r="O497" s="1340" t="s">
        <v>315</v>
      </c>
      <c r="P497" s="694"/>
      <c r="Q497" s="694"/>
      <c r="R497" s="645"/>
      <c r="S497" s="694"/>
      <c r="T497" s="694"/>
      <c r="U497" s="694"/>
      <c r="W497" s="5">
        <v>1</v>
      </c>
    </row>
    <row r="498" spans="1:23" x14ac:dyDescent="0.25">
      <c r="A498" s="68">
        <v>464</v>
      </c>
      <c r="B498" s="437" t="s">
        <v>3501</v>
      </c>
      <c r="C498" s="296" t="s">
        <v>220</v>
      </c>
      <c r="D498" s="65">
        <v>44838</v>
      </c>
      <c r="E498" s="387" t="s">
        <v>4936</v>
      </c>
      <c r="F498" s="164">
        <v>12</v>
      </c>
      <c r="G498" s="145">
        <f>AVERAGE(CPVTFC3SG0028!C13:D13)</f>
        <v>2.2183999999999999</v>
      </c>
      <c r="H498" s="100">
        <f t="shared" si="42"/>
        <v>7441.0071942446048</v>
      </c>
      <c r="I498" s="427" t="s">
        <v>315</v>
      </c>
      <c r="J498" s="875"/>
      <c r="K498" s="876"/>
      <c r="L498" s="877"/>
      <c r="M498" s="645"/>
      <c r="N498" s="646"/>
      <c r="O498" s="648"/>
      <c r="P498" s="694"/>
      <c r="Q498" s="694"/>
      <c r="R498" s="645"/>
      <c r="S498" s="694"/>
      <c r="T498" s="694"/>
      <c r="U498" s="694"/>
    </row>
    <row r="499" spans="1:23" x14ac:dyDescent="0.25">
      <c r="A499" s="64">
        <v>465</v>
      </c>
      <c r="B499" s="4818" t="s">
        <v>3502</v>
      </c>
      <c r="C499" s="296" t="s">
        <v>868</v>
      </c>
      <c r="D499" s="65">
        <v>44838</v>
      </c>
      <c r="E499" s="387" t="s">
        <v>4936</v>
      </c>
      <c r="F499" s="164">
        <v>13</v>
      </c>
      <c r="G499" s="145">
        <f>AVERAGE(CPVTFC3SG0028!E13:F13)</f>
        <v>0.86369999999999991</v>
      </c>
      <c r="H499" s="100">
        <f t="shared" si="42"/>
        <v>2567.9856115107914</v>
      </c>
      <c r="I499" s="427" t="s">
        <v>315</v>
      </c>
      <c r="J499" s="1100"/>
      <c r="K499" s="1101"/>
      <c r="L499" s="1102"/>
      <c r="M499" s="1103"/>
      <c r="N499" s="1104"/>
      <c r="O499" s="1363"/>
      <c r="P499" s="1250"/>
      <c r="Q499" s="1259"/>
      <c r="R499" s="645"/>
      <c r="S499" s="645"/>
      <c r="T499" s="646"/>
      <c r="U499" s="1491"/>
      <c r="W499" s="5">
        <v>1</v>
      </c>
    </row>
    <row r="500" spans="1:23" x14ac:dyDescent="0.25">
      <c r="A500" s="68">
        <v>466</v>
      </c>
      <c r="B500" s="4820"/>
      <c r="C500" s="296" t="s">
        <v>220</v>
      </c>
      <c r="D500" s="65">
        <v>44838</v>
      </c>
      <c r="E500" s="387" t="s">
        <v>4936</v>
      </c>
      <c r="F500" s="164">
        <v>14</v>
      </c>
      <c r="G500" s="145">
        <f>AVERAGE(CPVTFC3SG0028!G13:H13)</f>
        <v>0.67290000000000005</v>
      </c>
      <c r="H500" s="100">
        <f t="shared" si="42"/>
        <v>1881.6546762589933</v>
      </c>
      <c r="I500" s="427" t="s">
        <v>315</v>
      </c>
      <c r="J500" s="875"/>
      <c r="K500" s="843"/>
      <c r="L500" s="877"/>
      <c r="M500" s="645"/>
      <c r="N500" s="646"/>
      <c r="O500" s="648"/>
      <c r="P500" s="1250"/>
      <c r="Q500" s="1259"/>
      <c r="R500" s="645"/>
      <c r="S500" s="645"/>
      <c r="T500" s="646"/>
      <c r="U500" s="1491"/>
      <c r="V500" s="1489"/>
    </row>
    <row r="501" spans="1:23" x14ac:dyDescent="0.25">
      <c r="A501" s="64">
        <v>467</v>
      </c>
      <c r="B501" s="4818" t="s">
        <v>3503</v>
      </c>
      <c r="C501" s="296" t="s">
        <v>868</v>
      </c>
      <c r="D501" s="65">
        <v>44838</v>
      </c>
      <c r="E501" s="387" t="s">
        <v>4936</v>
      </c>
      <c r="F501" s="164">
        <v>15</v>
      </c>
      <c r="G501" s="145">
        <f>AVERAGE(CPVTFC3SG0028!I13:J13)</f>
        <v>2.8585500000000001</v>
      </c>
      <c r="H501" s="100">
        <f t="shared" si="42"/>
        <v>9743.7050359712248</v>
      </c>
      <c r="I501" s="427" t="s">
        <v>315</v>
      </c>
      <c r="J501" s="1095">
        <v>44874</v>
      </c>
      <c r="K501" s="1096" t="s">
        <v>5455</v>
      </c>
      <c r="L501" s="1097">
        <v>154</v>
      </c>
      <c r="M501" s="1098">
        <f>AVERAGE(CPVTFC3SG0050!L22:M22)</f>
        <v>1.042</v>
      </c>
      <c r="N501" s="1099">
        <f>(M501-0.1671)/0.0138*400</f>
        <v>25359.420289855072</v>
      </c>
      <c r="O501" s="1339" t="s">
        <v>315</v>
      </c>
      <c r="P501" s="1261"/>
      <c r="Q501" s="1261"/>
      <c r="R501" s="645"/>
      <c r="S501" s="694"/>
      <c r="T501" s="694"/>
      <c r="U501" s="694"/>
      <c r="V501" s="1490"/>
      <c r="W501" s="5">
        <v>1</v>
      </c>
    </row>
    <row r="502" spans="1:23" x14ac:dyDescent="0.25">
      <c r="A502" s="68">
        <v>468</v>
      </c>
      <c r="B502" s="4820"/>
      <c r="C502" s="296" t="s">
        <v>220</v>
      </c>
      <c r="D502" s="65">
        <v>44838</v>
      </c>
      <c r="E502" s="387" t="s">
        <v>4936</v>
      </c>
      <c r="F502" s="164">
        <v>16</v>
      </c>
      <c r="G502" s="145">
        <f>AVERAGE(CPVTFC3SG0028!K13:L13)</f>
        <v>2.7298</v>
      </c>
      <c r="H502" s="100">
        <f t="shared" si="42"/>
        <v>9280.5755395683464</v>
      </c>
      <c r="I502" s="427" t="s">
        <v>315</v>
      </c>
      <c r="J502" s="1095">
        <v>44874</v>
      </c>
      <c r="K502" s="1096" t="s">
        <v>5455</v>
      </c>
      <c r="L502" s="1097">
        <v>155</v>
      </c>
      <c r="M502" s="1098">
        <f>AVERAGE(CPVTFC3SG0050!N22:O22)</f>
        <v>0.44890000000000002</v>
      </c>
      <c r="N502" s="1099">
        <f>(M502-0.1671)/0.0138*400</f>
        <v>8168.1159420289878</v>
      </c>
      <c r="O502" s="1339" t="s">
        <v>315</v>
      </c>
      <c r="P502" s="878"/>
      <c r="Q502" s="694"/>
      <c r="R502" s="645"/>
      <c r="S502" s="694"/>
      <c r="T502" s="694"/>
      <c r="U502" s="694"/>
      <c r="V502" s="287"/>
    </row>
    <row r="503" spans="1:23" x14ac:dyDescent="0.25">
      <c r="A503" s="64">
        <v>469</v>
      </c>
      <c r="B503" s="437" t="s">
        <v>3504</v>
      </c>
      <c r="C503" s="296" t="s">
        <v>868</v>
      </c>
      <c r="D503" s="65">
        <v>44838</v>
      </c>
      <c r="E503" s="387" t="s">
        <v>4936</v>
      </c>
      <c r="F503" s="164">
        <v>17</v>
      </c>
      <c r="G503" s="145">
        <f>AVERAGE(CPVTFC3SG0028!M13:N13)</f>
        <v>2.82525</v>
      </c>
      <c r="H503" s="100">
        <f t="shared" si="42"/>
        <v>9623.9208633093549</v>
      </c>
      <c r="I503" s="427" t="s">
        <v>315</v>
      </c>
      <c r="J503" s="1095">
        <v>44874</v>
      </c>
      <c r="K503" s="1096" t="s">
        <v>5455</v>
      </c>
      <c r="L503" s="1097">
        <v>156</v>
      </c>
      <c r="M503" s="1098">
        <f>AVERAGE(CPVTFC3SG0050!P22:Q22)</f>
        <v>0.90290000000000004</v>
      </c>
      <c r="N503" s="1099">
        <f>(M503-0.1671)/0.0138*400</f>
        <v>21327.53623188406</v>
      </c>
      <c r="O503" s="1339" t="s">
        <v>315</v>
      </c>
      <c r="P503" s="878"/>
      <c r="Q503" s="694"/>
      <c r="R503" s="645"/>
      <c r="S503" s="694"/>
      <c r="T503" s="694"/>
      <c r="U503" s="694"/>
      <c r="V503" s="4883"/>
      <c r="W503" s="5">
        <v>1</v>
      </c>
    </row>
    <row r="504" spans="1:23" x14ac:dyDescent="0.25">
      <c r="A504" s="68">
        <v>470</v>
      </c>
      <c r="B504" s="437" t="s">
        <v>3504</v>
      </c>
      <c r="C504" s="296" t="s">
        <v>220</v>
      </c>
      <c r="D504" s="65">
        <v>44838</v>
      </c>
      <c r="E504" s="387" t="s">
        <v>4936</v>
      </c>
      <c r="F504" s="164">
        <v>18</v>
      </c>
      <c r="G504" s="145">
        <f>AVERAGE(CPVTFC3SG0028!O13:P13)</f>
        <v>1.2288999999999999</v>
      </c>
      <c r="H504" s="100">
        <f t="shared" si="42"/>
        <v>3881.6546762589928</v>
      </c>
      <c r="I504" s="427" t="s">
        <v>315</v>
      </c>
      <c r="J504" s="1100"/>
      <c r="K504" s="1101"/>
      <c r="L504" s="1102"/>
      <c r="M504" s="1103"/>
      <c r="N504" s="1104"/>
      <c r="O504" s="1363"/>
      <c r="P504" s="1261"/>
      <c r="Q504" s="694"/>
      <c r="R504" s="645"/>
      <c r="S504" s="694"/>
      <c r="T504" s="694"/>
      <c r="U504" s="694"/>
      <c r="V504" s="4884"/>
    </row>
    <row r="505" spans="1:23" x14ac:dyDescent="0.25">
      <c r="A505" s="64">
        <v>471</v>
      </c>
      <c r="B505" s="4818" t="s">
        <v>3505</v>
      </c>
      <c r="C505" s="296" t="s">
        <v>868</v>
      </c>
      <c r="D505" s="65">
        <v>44838</v>
      </c>
      <c r="E505" s="387" t="s">
        <v>4936</v>
      </c>
      <c r="F505" s="164">
        <v>19</v>
      </c>
      <c r="G505" s="145">
        <f>AVERAGE(CPVTFC3SG0028!Q13:R13)</f>
        <v>2.8516000000000004</v>
      </c>
      <c r="H505" s="100">
        <f t="shared" si="42"/>
        <v>9718.7050359712248</v>
      </c>
      <c r="I505" s="427" t="s">
        <v>315</v>
      </c>
      <c r="J505" s="1095">
        <v>44874</v>
      </c>
      <c r="K505" s="1096" t="s">
        <v>5455</v>
      </c>
      <c r="L505" s="1097">
        <v>157</v>
      </c>
      <c r="M505" s="1098">
        <f>AVERAGE(CPVTFC3SG0050!R22:S22)</f>
        <v>1.2759499999999999</v>
      </c>
      <c r="N505" s="1099">
        <f>(M505-0.1671)/0.0138*400</f>
        <v>32140.579710144924</v>
      </c>
      <c r="O505" s="1339" t="s">
        <v>315</v>
      </c>
      <c r="P505" s="878"/>
      <c r="Q505" s="694"/>
      <c r="R505" s="645"/>
      <c r="S505" s="694"/>
      <c r="T505" s="694"/>
      <c r="U505" s="694"/>
      <c r="W505" s="5">
        <v>1</v>
      </c>
    </row>
    <row r="506" spans="1:23" x14ac:dyDescent="0.25">
      <c r="A506" s="68">
        <v>472</v>
      </c>
      <c r="B506" s="4820"/>
      <c r="C506" s="296" t="s">
        <v>220</v>
      </c>
      <c r="D506" s="65">
        <v>44838</v>
      </c>
      <c r="E506" s="387" t="s">
        <v>4936</v>
      </c>
      <c r="F506" s="164">
        <v>20</v>
      </c>
      <c r="G506" s="145">
        <f>AVERAGE(CPVTFC3SG0028!S13:T13)</f>
        <v>2.4977499999999999</v>
      </c>
      <c r="H506" s="100">
        <f t="shared" si="42"/>
        <v>8445.8633093525186</v>
      </c>
      <c r="I506" s="427" t="s">
        <v>315</v>
      </c>
      <c r="J506" s="1090">
        <v>44874</v>
      </c>
      <c r="K506" s="1091" t="s">
        <v>5455</v>
      </c>
      <c r="L506" s="1092">
        <v>158</v>
      </c>
      <c r="M506" s="1093">
        <f>AVERAGE(CPVTFC3SG0050!T22:U22)</f>
        <v>0.30215000000000003</v>
      </c>
      <c r="N506" s="1094">
        <f>(M506-0.1671)/0.0138*400</f>
        <v>3914.4927536231899</v>
      </c>
      <c r="O506" s="1340" t="s">
        <v>315</v>
      </c>
      <c r="P506" s="878"/>
      <c r="Q506" s="694"/>
      <c r="R506" s="645"/>
      <c r="S506" s="694"/>
      <c r="T506" s="694"/>
      <c r="U506" s="694"/>
    </row>
    <row r="507" spans="1:23" x14ac:dyDescent="0.25">
      <c r="A507" s="64">
        <v>473</v>
      </c>
      <c r="B507" s="4818" t="s">
        <v>3506</v>
      </c>
      <c r="C507" s="296" t="s">
        <v>868</v>
      </c>
      <c r="D507" s="65">
        <v>44838</v>
      </c>
      <c r="E507" s="387" t="s">
        <v>4936</v>
      </c>
      <c r="F507" s="164">
        <v>21</v>
      </c>
      <c r="G507" s="145">
        <f>AVERAGE(CPVTFC3SG0028!U13:V13)</f>
        <v>2.8059500000000002</v>
      </c>
      <c r="H507" s="100">
        <f t="shared" si="42"/>
        <v>9554.4964028776994</v>
      </c>
      <c r="I507" s="427" t="s">
        <v>315</v>
      </c>
      <c r="J507" s="1095">
        <v>44874</v>
      </c>
      <c r="K507" s="1096" t="s">
        <v>5455</v>
      </c>
      <c r="L507" s="1097">
        <v>159</v>
      </c>
      <c r="M507" s="1098">
        <f>AVERAGE(CPVTFC3SG0050!V22:W22)</f>
        <v>0.80075000000000007</v>
      </c>
      <c r="N507" s="1099">
        <f>(M507-0.1671)/0.0138*400</f>
        <v>18366.666666666668</v>
      </c>
      <c r="O507" s="1339" t="s">
        <v>315</v>
      </c>
      <c r="P507" s="878"/>
      <c r="Q507" s="694"/>
      <c r="R507" s="645"/>
      <c r="S507" s="694"/>
      <c r="T507" s="694"/>
      <c r="U507" s="694"/>
      <c r="W507" s="5">
        <v>1</v>
      </c>
    </row>
    <row r="508" spans="1:23" x14ac:dyDescent="0.25">
      <c r="A508" s="68">
        <v>474</v>
      </c>
      <c r="B508" s="4820"/>
      <c r="C508" s="296" t="s">
        <v>220</v>
      </c>
      <c r="D508" s="65">
        <v>44838</v>
      </c>
      <c r="E508" s="387" t="s">
        <v>4936</v>
      </c>
      <c r="F508" s="164">
        <v>22</v>
      </c>
      <c r="G508" s="145">
        <f>AVERAGE(CPVTFC3SG0028!W13:X13)</f>
        <v>2.4011</v>
      </c>
      <c r="H508" s="100">
        <f t="shared" si="42"/>
        <v>8098.2014388489215</v>
      </c>
      <c r="I508" s="427" t="s">
        <v>315</v>
      </c>
      <c r="J508" s="1090">
        <v>44874</v>
      </c>
      <c r="K508" s="1091" t="s">
        <v>5455</v>
      </c>
      <c r="L508" s="1092">
        <v>160</v>
      </c>
      <c r="M508" s="1093">
        <f>AVERAGE(CPVTFC3SG0050!X22:Y22)</f>
        <v>0.36975000000000002</v>
      </c>
      <c r="N508" s="1094">
        <f>(M508-0.1671)/0.0138*400</f>
        <v>5873.9130434782619</v>
      </c>
      <c r="O508" s="1340" t="s">
        <v>315</v>
      </c>
      <c r="P508" s="878"/>
      <c r="Q508" s="694"/>
      <c r="R508" s="645"/>
      <c r="S508" s="694"/>
      <c r="T508" s="694"/>
      <c r="U508" s="694"/>
    </row>
    <row r="509" spans="1:23" x14ac:dyDescent="0.25">
      <c r="A509" s="64">
        <v>475</v>
      </c>
      <c r="B509" s="4818" t="s">
        <v>3507</v>
      </c>
      <c r="C509" s="296" t="s">
        <v>868</v>
      </c>
      <c r="D509" s="65">
        <v>44838</v>
      </c>
      <c r="E509" s="387" t="s">
        <v>4936</v>
      </c>
      <c r="F509" s="164">
        <v>23</v>
      </c>
      <c r="G509" s="145">
        <f>AVERAGE(CPVTFC3SG0028!C15:D15)</f>
        <v>2.0803500000000001</v>
      </c>
      <c r="H509" s="100">
        <f t="shared" si="42"/>
        <v>6944.4244604316555</v>
      </c>
      <c r="I509" s="427" t="s">
        <v>315</v>
      </c>
      <c r="J509" s="841"/>
      <c r="K509" s="856"/>
      <c r="L509" s="842"/>
      <c r="M509" s="645"/>
      <c r="N509" s="646"/>
      <c r="O509" s="648"/>
      <c r="P509" s="878"/>
      <c r="Q509" s="694"/>
      <c r="R509" s="645"/>
      <c r="S509" s="694"/>
      <c r="T509" s="694"/>
      <c r="U509" s="694"/>
      <c r="W509" s="5">
        <v>1</v>
      </c>
    </row>
    <row r="510" spans="1:23" x14ac:dyDescent="0.25">
      <c r="A510" s="68">
        <v>476</v>
      </c>
      <c r="B510" s="4820"/>
      <c r="C510" s="296" t="s">
        <v>220</v>
      </c>
      <c r="D510" s="65">
        <v>44838</v>
      </c>
      <c r="E510" s="387" t="s">
        <v>4936</v>
      </c>
      <c r="F510" s="164">
        <v>24</v>
      </c>
      <c r="G510" s="145">
        <f>AVERAGE(CPVTFC3SG0028!E15:F15)</f>
        <v>1.3125499999999999</v>
      </c>
      <c r="H510" s="100">
        <f t="shared" si="42"/>
        <v>4182.553956834533</v>
      </c>
      <c r="I510" s="427" t="s">
        <v>315</v>
      </c>
      <c r="J510" s="841"/>
      <c r="K510" s="856"/>
      <c r="L510" s="842"/>
      <c r="M510" s="645"/>
      <c r="N510" s="646"/>
      <c r="O510" s="648"/>
      <c r="P510" s="878"/>
      <c r="Q510" s="694"/>
      <c r="R510" s="645"/>
      <c r="S510" s="694"/>
      <c r="T510" s="694"/>
      <c r="U510" s="694"/>
    </row>
    <row r="511" spans="1:23" x14ac:dyDescent="0.25">
      <c r="A511" s="64">
        <v>477</v>
      </c>
      <c r="B511" s="4818" t="s">
        <v>3508</v>
      </c>
      <c r="C511" s="296" t="s">
        <v>868</v>
      </c>
      <c r="D511" s="65">
        <v>44838</v>
      </c>
      <c r="E511" s="387" t="s">
        <v>4936</v>
      </c>
      <c r="F511" s="164">
        <v>25</v>
      </c>
      <c r="G511" s="145">
        <f>AVERAGE(CPVTFC3SG0028!G15:H15)</f>
        <v>2.0621499999999999</v>
      </c>
      <c r="H511" s="100">
        <f t="shared" si="42"/>
        <v>6878.9568345323742</v>
      </c>
      <c r="I511" s="427" t="s">
        <v>315</v>
      </c>
      <c r="J511" s="875"/>
      <c r="K511" s="876"/>
      <c r="L511" s="877"/>
      <c r="M511" s="645"/>
      <c r="N511" s="646"/>
      <c r="O511" s="648"/>
      <c r="P511" s="878"/>
      <c r="Q511" s="694"/>
      <c r="R511" s="645"/>
      <c r="S511" s="694"/>
      <c r="T511" s="694"/>
      <c r="U511" s="694"/>
      <c r="V511" s="286"/>
      <c r="W511" s="5">
        <v>1</v>
      </c>
    </row>
    <row r="512" spans="1:23" x14ac:dyDescent="0.25">
      <c r="A512" s="68">
        <v>478</v>
      </c>
      <c r="B512" s="4820"/>
      <c r="C512" s="296" t="s">
        <v>220</v>
      </c>
      <c r="D512" s="65">
        <v>44838</v>
      </c>
      <c r="E512" s="387" t="s">
        <v>4936</v>
      </c>
      <c r="F512" s="164">
        <v>26</v>
      </c>
      <c r="G512" s="145">
        <f>AVERAGE(CPVTFC3SG0028!I15:J15)</f>
        <v>1.6933</v>
      </c>
      <c r="H512" s="100">
        <f t="shared" si="42"/>
        <v>5552.1582733812957</v>
      </c>
      <c r="I512" s="427" t="s">
        <v>315</v>
      </c>
      <c r="J512" s="841"/>
      <c r="K512" s="841"/>
      <c r="L512" s="842"/>
      <c r="M512" s="642"/>
      <c r="N512" s="642"/>
      <c r="O512" s="648"/>
      <c r="P512" s="878"/>
      <c r="Q512" s="694"/>
      <c r="R512" s="645"/>
      <c r="S512" s="694"/>
      <c r="T512" s="694"/>
      <c r="U512" s="694"/>
      <c r="V512" s="287"/>
    </row>
    <row r="513" spans="1:23" x14ac:dyDescent="0.25">
      <c r="A513" s="64">
        <v>479</v>
      </c>
      <c r="B513" s="4818" t="s">
        <v>3509</v>
      </c>
      <c r="C513" s="296" t="s">
        <v>868</v>
      </c>
      <c r="D513" s="65">
        <v>44838</v>
      </c>
      <c r="E513" s="387" t="s">
        <v>4936</v>
      </c>
      <c r="F513" s="164">
        <v>27</v>
      </c>
      <c r="G513" s="145">
        <f>AVERAGE(CPVTFC3SG0028!K15:L15)</f>
        <v>2.8678499999999998</v>
      </c>
      <c r="H513" s="100">
        <f t="shared" si="42"/>
        <v>9777.1582733812957</v>
      </c>
      <c r="I513" s="427" t="s">
        <v>315</v>
      </c>
      <c r="J513" s="1095">
        <v>44874</v>
      </c>
      <c r="K513" s="1096" t="s">
        <v>5455</v>
      </c>
      <c r="L513" s="1097">
        <v>161</v>
      </c>
      <c r="M513" s="1098">
        <f>AVERAGE(CPVTFC3SG0050!B24:C24)</f>
        <v>1.2772000000000001</v>
      </c>
      <c r="N513" s="1099">
        <f>(M513-0.1671)/0.0138*400</f>
        <v>32176.8115942029</v>
      </c>
      <c r="O513" s="1339" t="s">
        <v>315</v>
      </c>
      <c r="P513" s="878"/>
      <c r="Q513" s="694"/>
      <c r="R513" s="645"/>
      <c r="S513" s="694"/>
      <c r="T513" s="694"/>
      <c r="U513" s="694"/>
      <c r="V513" s="286"/>
      <c r="W513" s="5">
        <v>1</v>
      </c>
    </row>
    <row r="514" spans="1:23" x14ac:dyDescent="0.25">
      <c r="A514" s="68">
        <v>480</v>
      </c>
      <c r="B514" s="4820"/>
      <c r="C514" s="296" t="s">
        <v>220</v>
      </c>
      <c r="D514" s="65">
        <v>44838</v>
      </c>
      <c r="E514" s="387" t="s">
        <v>4936</v>
      </c>
      <c r="F514" s="164">
        <v>28</v>
      </c>
      <c r="G514" s="145">
        <f>AVERAGE(CPVTFC3SG0028!M15:N15)</f>
        <v>2.5749</v>
      </c>
      <c r="H514" s="100">
        <f t="shared" si="42"/>
        <v>8723.3812949640287</v>
      </c>
      <c r="I514" s="427" t="s">
        <v>315</v>
      </c>
      <c r="J514" s="1090">
        <v>44874</v>
      </c>
      <c r="K514" s="1091" t="s">
        <v>5455</v>
      </c>
      <c r="L514" s="1092">
        <v>162</v>
      </c>
      <c r="M514" s="1093">
        <f>AVERAGE(CPVTFC3SG0050!D24:E24)</f>
        <v>0.32684999999999997</v>
      </c>
      <c r="N514" s="1094">
        <f>(M514-0.1671)/0.0138*400</f>
        <v>4630.4347826086951</v>
      </c>
      <c r="O514" s="1340" t="s">
        <v>315</v>
      </c>
      <c r="P514" s="878"/>
      <c r="Q514" s="694"/>
      <c r="R514" s="645"/>
      <c r="S514" s="694"/>
      <c r="T514" s="694"/>
      <c r="U514" s="694"/>
      <c r="V514" s="287"/>
    </row>
    <row r="515" spans="1:23" x14ac:dyDescent="0.25">
      <c r="A515" s="64">
        <v>481</v>
      </c>
      <c r="B515" s="4818" t="s">
        <v>3510</v>
      </c>
      <c r="C515" s="296" t="s">
        <v>868</v>
      </c>
      <c r="D515" s="65">
        <v>44838</v>
      </c>
      <c r="E515" s="387" t="s">
        <v>4936</v>
      </c>
      <c r="F515" s="164">
        <v>29</v>
      </c>
      <c r="G515" s="145">
        <f>AVERAGE(CPVTFC3SG0028!O15:P15)</f>
        <v>2.8347500000000001</v>
      </c>
      <c r="H515" s="100">
        <f t="shared" si="42"/>
        <v>9658.0935251798583</v>
      </c>
      <c r="I515" s="427" t="s">
        <v>315</v>
      </c>
      <c r="J515" s="1095">
        <v>44874</v>
      </c>
      <c r="K515" s="1096" t="s">
        <v>5455</v>
      </c>
      <c r="L515" s="1097">
        <v>163</v>
      </c>
      <c r="M515" s="1098">
        <f>AVERAGE(CPVTFC3SG0050!F24:G24)</f>
        <v>2.6794500000000001</v>
      </c>
      <c r="N515" s="1099">
        <f>(M515-0.1671)/0.0138*400</f>
        <v>72821.739130434784</v>
      </c>
      <c r="O515" s="1339" t="s">
        <v>315</v>
      </c>
      <c r="P515" s="878"/>
      <c r="Q515" s="694"/>
      <c r="R515" s="645"/>
      <c r="S515" s="694"/>
      <c r="T515" s="694"/>
      <c r="U515" s="694"/>
      <c r="V515" s="1489"/>
      <c r="W515" s="5">
        <v>1</v>
      </c>
    </row>
    <row r="516" spans="1:23" ht="15.75" thickBot="1" x14ac:dyDescent="0.3">
      <c r="A516" s="120">
        <v>482</v>
      </c>
      <c r="B516" s="4815"/>
      <c r="C516" s="497" t="s">
        <v>220</v>
      </c>
      <c r="D516" s="121">
        <v>44838</v>
      </c>
      <c r="E516" s="452" t="s">
        <v>4936</v>
      </c>
      <c r="F516" s="445">
        <v>30</v>
      </c>
      <c r="G516" s="453">
        <f>AVERAGE(CPVTFC3SG0028!Q15:R15)</f>
        <v>2.8539500000000002</v>
      </c>
      <c r="H516" s="454">
        <f t="shared" si="42"/>
        <v>9727.1582733812957</v>
      </c>
      <c r="I516" s="1646" t="s">
        <v>315</v>
      </c>
      <c r="J516" s="1475">
        <v>44874</v>
      </c>
      <c r="K516" s="1476" t="s">
        <v>5455</v>
      </c>
      <c r="L516" s="1477">
        <v>164</v>
      </c>
      <c r="M516" s="1478">
        <f>AVERAGE(CPVTFC3SG0050!H24:I24)</f>
        <v>1.41225</v>
      </c>
      <c r="N516" s="1479">
        <f>(M516-0.1671)/0.0138*400</f>
        <v>36091.304347826088</v>
      </c>
      <c r="O516" s="1480" t="s">
        <v>315</v>
      </c>
      <c r="P516" s="793"/>
      <c r="Q516" s="1268"/>
      <c r="R516" s="969"/>
      <c r="S516" s="1268"/>
      <c r="T516" s="1268"/>
      <c r="U516" s="1268"/>
      <c r="V516" s="1490"/>
    </row>
    <row r="517" spans="1:23" x14ac:dyDescent="0.25">
      <c r="A517" s="406">
        <v>483</v>
      </c>
      <c r="B517" s="4814" t="s">
        <v>3511</v>
      </c>
      <c r="C517" s="684" t="s">
        <v>868</v>
      </c>
      <c r="D517" s="407">
        <v>44838</v>
      </c>
      <c r="E517" s="477" t="s">
        <v>4936</v>
      </c>
      <c r="F517" s="478">
        <v>31</v>
      </c>
      <c r="G517" s="479">
        <f>AVERAGE(CPVTFC3SG0028!S15:T15)</f>
        <v>1.2442</v>
      </c>
      <c r="H517" s="480">
        <f t="shared" si="42"/>
        <v>3936.6906474820148</v>
      </c>
      <c r="I517" s="1612" t="s">
        <v>315</v>
      </c>
      <c r="J517" s="806"/>
      <c r="K517" s="806"/>
      <c r="L517" s="809"/>
      <c r="M517" s="721"/>
      <c r="N517" s="721"/>
      <c r="O517" s="1299"/>
      <c r="P517" s="931">
        <v>44881</v>
      </c>
      <c r="Q517" s="1605" t="s">
        <v>5485</v>
      </c>
      <c r="R517" s="589">
        <v>30</v>
      </c>
      <c r="S517" s="589">
        <f>AVERAGE(CPVTFC3SG0058!Q15:R15)</f>
        <v>0.18754999999999999</v>
      </c>
      <c r="T517" s="622">
        <f t="shared" ref="T517:T520" si="43">(S517-0.1081)/0.0134*66</f>
        <v>391.32089552238801</v>
      </c>
      <c r="U517" s="1557" t="s">
        <v>314</v>
      </c>
      <c r="V517" s="286"/>
      <c r="W517" s="5">
        <v>1</v>
      </c>
    </row>
    <row r="518" spans="1:23" x14ac:dyDescent="0.25">
      <c r="A518" s="590"/>
      <c r="B518" s="4815"/>
      <c r="C518" s="296" t="s">
        <v>5448</v>
      </c>
      <c r="D518" s="1149"/>
      <c r="E518" s="1264"/>
      <c r="F518" s="695"/>
      <c r="G518" s="892"/>
      <c r="H518" s="894"/>
      <c r="I518" s="1607"/>
      <c r="J518" s="841"/>
      <c r="K518" s="841"/>
      <c r="L518" s="842"/>
      <c r="M518" s="642"/>
      <c r="N518" s="642"/>
      <c r="O518" s="648"/>
      <c r="P518" s="910">
        <v>44881</v>
      </c>
      <c r="Q518" s="1530" t="s">
        <v>5485</v>
      </c>
      <c r="R518" s="7">
        <v>31</v>
      </c>
      <c r="S518" s="7">
        <f>AVERAGE(CPVTFC3SG0058!S15:T15)</f>
        <v>0.13140000000000002</v>
      </c>
      <c r="T518" s="13">
        <f t="shared" si="43"/>
        <v>114.76119402985083</v>
      </c>
      <c r="U518" s="1558" t="s">
        <v>314</v>
      </c>
      <c r="V518" s="286"/>
    </row>
    <row r="519" spans="1:23" x14ac:dyDescent="0.25">
      <c r="A519" s="590"/>
      <c r="B519" s="4815"/>
      <c r="C519" s="296" t="s">
        <v>863</v>
      </c>
      <c r="D519" s="1149"/>
      <c r="E519" s="1264"/>
      <c r="F519" s="695"/>
      <c r="G519" s="892"/>
      <c r="H519" s="894"/>
      <c r="I519" s="1607"/>
      <c r="J519" s="841"/>
      <c r="K519" s="841"/>
      <c r="L519" s="842"/>
      <c r="M519" s="642"/>
      <c r="N519" s="642"/>
      <c r="O519" s="648"/>
      <c r="P519" s="910">
        <v>44881</v>
      </c>
      <c r="Q519" s="1530" t="s">
        <v>5485</v>
      </c>
      <c r="R519" s="7">
        <v>32</v>
      </c>
      <c r="S519" s="7">
        <f>AVERAGE(CPVTFC3SG0058!U15:V15)</f>
        <v>0.16365000000000002</v>
      </c>
      <c r="T519" s="13">
        <f t="shared" si="43"/>
        <v>273.60447761194035</v>
      </c>
      <c r="U519" s="1558" t="s">
        <v>314</v>
      </c>
      <c r="V519" s="286"/>
    </row>
    <row r="520" spans="1:23" ht="15.75" thickBot="1" x14ac:dyDescent="0.3">
      <c r="A520" s="411">
        <v>484</v>
      </c>
      <c r="B520" s="4821"/>
      <c r="C520" s="520" t="s">
        <v>220</v>
      </c>
      <c r="D520" s="412">
        <v>44838</v>
      </c>
      <c r="E520" s="484" t="s">
        <v>4936</v>
      </c>
      <c r="F520" s="485">
        <v>32</v>
      </c>
      <c r="G520" s="486">
        <f>AVERAGE(CPVTFC3SG0028!U15:V15)</f>
        <v>1.13585</v>
      </c>
      <c r="H520" s="487">
        <f t="shared" si="42"/>
        <v>3546.942446043166</v>
      </c>
      <c r="I520" s="1616" t="s">
        <v>315</v>
      </c>
      <c r="J520" s="963"/>
      <c r="K520" s="1415"/>
      <c r="L520" s="792"/>
      <c r="M520" s="668"/>
      <c r="N520" s="662"/>
      <c r="O520" s="1306"/>
      <c r="P520" s="937">
        <v>44881</v>
      </c>
      <c r="Q520" s="1604" t="s">
        <v>5485</v>
      </c>
      <c r="R520" s="595">
        <v>33</v>
      </c>
      <c r="S520" s="595">
        <f>AVERAGE(CPVTFC3SG0058!W15:X15)</f>
        <v>0.16799999999999998</v>
      </c>
      <c r="T520" s="225">
        <f t="shared" si="43"/>
        <v>295.02985074626855</v>
      </c>
      <c r="U520" s="1561" t="s">
        <v>314</v>
      </c>
      <c r="V520" s="287"/>
    </row>
    <row r="521" spans="1:23" x14ac:dyDescent="0.25">
      <c r="A521" s="114">
        <v>485</v>
      </c>
      <c r="B521" s="4815" t="s">
        <v>3512</v>
      </c>
      <c r="C521" s="680" t="s">
        <v>868</v>
      </c>
      <c r="D521" s="115">
        <v>44838</v>
      </c>
      <c r="E521" s="388" t="s">
        <v>4936</v>
      </c>
      <c r="F521" s="444">
        <v>33</v>
      </c>
      <c r="G521" s="499">
        <f>AVERAGE(CPVTFC3SG0028!W15:X15)</f>
        <v>1.5463</v>
      </c>
      <c r="H521" s="505">
        <f t="shared" si="42"/>
        <v>5023.3812949640296</v>
      </c>
      <c r="I521" s="1645" t="s">
        <v>315</v>
      </c>
      <c r="J521" s="1576"/>
      <c r="K521" s="1577"/>
      <c r="L521" s="1578"/>
      <c r="M521" s="1579"/>
      <c r="N521" s="1580"/>
      <c r="O521" s="1581"/>
      <c r="P521" s="958"/>
      <c r="Q521" s="1271"/>
      <c r="R521" s="830"/>
      <c r="S521" s="1271"/>
      <c r="T521" s="1271"/>
      <c r="U521" s="1271"/>
      <c r="W521" s="5">
        <v>1</v>
      </c>
    </row>
    <row r="522" spans="1:23" ht="15.75" thickBot="1" x14ac:dyDescent="0.3">
      <c r="A522" s="120">
        <v>486</v>
      </c>
      <c r="B522" s="4815"/>
      <c r="C522" s="497" t="s">
        <v>220</v>
      </c>
      <c r="D522" s="121">
        <v>44838</v>
      </c>
      <c r="E522" s="452" t="s">
        <v>4936</v>
      </c>
      <c r="F522" s="445">
        <v>34</v>
      </c>
      <c r="G522" s="453">
        <f>AVERAGE(CPVTFC3SG0028!C17:D17)</f>
        <v>1.2115499999999999</v>
      </c>
      <c r="H522" s="454">
        <f t="shared" si="42"/>
        <v>3819.2446043165469</v>
      </c>
      <c r="I522" s="1646" t="s">
        <v>315</v>
      </c>
      <c r="J522" s="1563"/>
      <c r="K522" s="1564"/>
      <c r="L522" s="1562"/>
      <c r="M522" s="1565"/>
      <c r="N522" s="1566"/>
      <c r="O522" s="1567"/>
      <c r="P522" s="793"/>
      <c r="Q522" s="1268"/>
      <c r="R522" s="969"/>
      <c r="S522" s="1268"/>
      <c r="T522" s="1268"/>
      <c r="U522" s="1268"/>
    </row>
    <row r="523" spans="1:23" x14ac:dyDescent="0.25">
      <c r="A523" s="406">
        <v>487</v>
      </c>
      <c r="B523" s="4814" t="s">
        <v>3513</v>
      </c>
      <c r="C523" s="684" t="s">
        <v>868</v>
      </c>
      <c r="D523" s="407">
        <v>44838</v>
      </c>
      <c r="E523" s="477" t="s">
        <v>4936</v>
      </c>
      <c r="F523" s="478">
        <v>35</v>
      </c>
      <c r="G523" s="479">
        <f>AVERAGE(CPVTFC3SG0028!E17:F17)</f>
        <v>2.8382000000000001</v>
      </c>
      <c r="H523" s="480">
        <f t="shared" si="42"/>
        <v>9670.5035971223024</v>
      </c>
      <c r="I523" s="1612" t="s">
        <v>315</v>
      </c>
      <c r="J523" s="1369">
        <v>44874</v>
      </c>
      <c r="K523" s="1370" t="s">
        <v>5455</v>
      </c>
      <c r="L523" s="1371">
        <v>165</v>
      </c>
      <c r="M523" s="1372">
        <f>AVERAGE(CPVTFC3SG0050!J24:K24)</f>
        <v>0.47665000000000002</v>
      </c>
      <c r="N523" s="1373">
        <f>(M523-0.1671)/0.0138*400</f>
        <v>8972.463768115942</v>
      </c>
      <c r="O523" s="1374" t="s">
        <v>315</v>
      </c>
      <c r="P523" s="1056">
        <v>44881</v>
      </c>
      <c r="Q523" s="1531" t="s">
        <v>5485</v>
      </c>
      <c r="R523" s="409">
        <v>34</v>
      </c>
      <c r="S523" s="409">
        <f>AVERAGE(CPVTFC3SG0058!C17:D17)</f>
        <v>0.77879999999999994</v>
      </c>
      <c r="T523" s="405">
        <f t="shared" ref="T523:T526" si="44">(S523-0.1081)/0.0134*66</f>
        <v>3303.4477611940292</v>
      </c>
      <c r="U523" s="1555" t="s">
        <v>315</v>
      </c>
      <c r="W523" s="5">
        <v>1</v>
      </c>
    </row>
    <row r="524" spans="1:23" x14ac:dyDescent="0.25">
      <c r="A524" s="590"/>
      <c r="B524" s="4815"/>
      <c r="C524" s="296" t="s">
        <v>5448</v>
      </c>
      <c r="D524" s="1149"/>
      <c r="E524" s="1264"/>
      <c r="F524" s="695"/>
      <c r="G524" s="892"/>
      <c r="H524" s="894"/>
      <c r="I524" s="1607"/>
      <c r="J524" s="1100"/>
      <c r="K524" s="1101"/>
      <c r="L524" s="1102"/>
      <c r="M524" s="1103"/>
      <c r="N524" s="1104"/>
      <c r="O524" s="1363"/>
      <c r="P524" s="928">
        <v>44881</v>
      </c>
      <c r="Q524" s="1533" t="s">
        <v>5485</v>
      </c>
      <c r="R524" s="66">
        <v>35</v>
      </c>
      <c r="S524" s="66">
        <f>AVERAGE(CPVTFC3SG0058!E17:F17)</f>
        <v>0.60034999999999994</v>
      </c>
      <c r="T524" s="67">
        <f t="shared" si="44"/>
        <v>2424.5149253731342</v>
      </c>
      <c r="U524" s="1548" t="s">
        <v>315</v>
      </c>
    </row>
    <row r="525" spans="1:23" x14ac:dyDescent="0.25">
      <c r="A525" s="590"/>
      <c r="B525" s="4815"/>
      <c r="C525" s="296" t="s">
        <v>863</v>
      </c>
      <c r="D525" s="1149"/>
      <c r="E525" s="1264"/>
      <c r="F525" s="695"/>
      <c r="G525" s="892"/>
      <c r="H525" s="894"/>
      <c r="I525" s="1607"/>
      <c r="J525" s="1100"/>
      <c r="K525" s="1101"/>
      <c r="L525" s="1102"/>
      <c r="M525" s="1103"/>
      <c r="N525" s="1104"/>
      <c r="O525" s="1363"/>
      <c r="P525" s="928">
        <v>44881</v>
      </c>
      <c r="Q525" s="1533" t="s">
        <v>5485</v>
      </c>
      <c r="R525" s="66">
        <v>36</v>
      </c>
      <c r="S525" s="66">
        <f>AVERAGE(CPVTFC3SG0058!G17:H17)</f>
        <v>0.64915</v>
      </c>
      <c r="T525" s="67">
        <f t="shared" si="44"/>
        <v>2664.8731343283584</v>
      </c>
      <c r="U525" s="1548" t="s">
        <v>315</v>
      </c>
    </row>
    <row r="526" spans="1:23" ht="15.75" thickBot="1" x14ac:dyDescent="0.3">
      <c r="A526" s="411">
        <v>488</v>
      </c>
      <c r="B526" s="4821"/>
      <c r="C526" s="520" t="s">
        <v>220</v>
      </c>
      <c r="D526" s="412">
        <v>44838</v>
      </c>
      <c r="E526" s="484" t="s">
        <v>4936</v>
      </c>
      <c r="F526" s="485">
        <v>36</v>
      </c>
      <c r="G526" s="486">
        <f>AVERAGE(CPVTFC3SG0028!G17:H17)</f>
        <v>2.67265</v>
      </c>
      <c r="H526" s="487">
        <f t="shared" si="42"/>
        <v>9075</v>
      </c>
      <c r="I526" s="1616" t="s">
        <v>315</v>
      </c>
      <c r="J526" s="1454">
        <v>44874</v>
      </c>
      <c r="K526" s="1455" t="s">
        <v>5455</v>
      </c>
      <c r="L526" s="1456">
        <v>166</v>
      </c>
      <c r="M526" s="1457">
        <f>AVERAGE(CPVTFC3SG0050!L24:M24)</f>
        <v>0.71675</v>
      </c>
      <c r="N526" s="1458">
        <f>(M526-0.1671)/0.0138*400</f>
        <v>15931.884057971012</v>
      </c>
      <c r="O526" s="1550" t="s">
        <v>315</v>
      </c>
      <c r="P526" s="964">
        <v>44881</v>
      </c>
      <c r="Q526" s="1622" t="s">
        <v>5485</v>
      </c>
      <c r="R526" s="414">
        <v>37</v>
      </c>
      <c r="S526" s="414">
        <f>AVERAGE(CPVTFC3SG0058!I17:J17)</f>
        <v>0.76324999999999998</v>
      </c>
      <c r="T526" s="415">
        <f t="shared" si="44"/>
        <v>3226.8582089552237</v>
      </c>
      <c r="U526" s="1551" t="s">
        <v>315</v>
      </c>
    </row>
    <row r="527" spans="1:23" x14ac:dyDescent="0.25">
      <c r="A527" s="114">
        <v>489</v>
      </c>
      <c r="B527" s="4815" t="s">
        <v>3514</v>
      </c>
      <c r="C527" s="680" t="s">
        <v>868</v>
      </c>
      <c r="D527" s="115">
        <v>44838</v>
      </c>
      <c r="E527" s="388" t="s">
        <v>4936</v>
      </c>
      <c r="F527" s="444">
        <v>37</v>
      </c>
      <c r="G527" s="499">
        <f>AVERAGE(CPVTFC3SG0028!I17:J17)</f>
        <v>1.2401</v>
      </c>
      <c r="H527" s="505">
        <f t="shared" si="42"/>
        <v>3921.942446043166</v>
      </c>
      <c r="I527" s="1645" t="s">
        <v>315</v>
      </c>
      <c r="J527" s="827"/>
      <c r="K527" s="827"/>
      <c r="L527" s="829"/>
      <c r="M527" s="656"/>
      <c r="N527" s="656"/>
      <c r="O527" s="672"/>
      <c r="P527" s="958"/>
      <c r="Q527" s="1271"/>
      <c r="R527" s="830"/>
      <c r="S527" s="1271"/>
      <c r="T527" s="1271"/>
      <c r="U527" s="1271"/>
      <c r="W527" s="5">
        <v>1</v>
      </c>
    </row>
    <row r="528" spans="1:23" x14ac:dyDescent="0.25">
      <c r="A528" s="68">
        <v>490</v>
      </c>
      <c r="B528" s="4820"/>
      <c r="C528" s="296" t="s">
        <v>220</v>
      </c>
      <c r="D528" s="65">
        <v>44838</v>
      </c>
      <c r="E528" s="387" t="s">
        <v>4936</v>
      </c>
      <c r="F528" s="164">
        <v>38</v>
      </c>
      <c r="G528" s="145">
        <f>AVERAGE(CPVTFC3SG0028!K17:L17)</f>
        <v>1.9716</v>
      </c>
      <c r="H528" s="100">
        <f t="shared" si="42"/>
        <v>6553.2374100719435</v>
      </c>
      <c r="I528" s="427" t="s">
        <v>315</v>
      </c>
      <c r="J528" s="841"/>
      <c r="K528" s="841"/>
      <c r="L528" s="842"/>
      <c r="M528" s="642"/>
      <c r="N528" s="642"/>
      <c r="O528" s="648"/>
      <c r="P528" s="878"/>
      <c r="Q528" s="694"/>
      <c r="R528" s="645"/>
      <c r="S528" s="694"/>
      <c r="T528" s="694"/>
      <c r="U528" s="694"/>
    </row>
    <row r="529" spans="1:23" x14ac:dyDescent="0.25">
      <c r="A529" s="64">
        <v>491</v>
      </c>
      <c r="B529" s="437" t="s">
        <v>3515</v>
      </c>
      <c r="C529" s="296" t="s">
        <v>868</v>
      </c>
      <c r="D529" s="65">
        <v>44838</v>
      </c>
      <c r="E529" s="387" t="s">
        <v>4936</v>
      </c>
      <c r="F529" s="164">
        <v>39</v>
      </c>
      <c r="G529" s="145">
        <f>AVERAGE(CPVTFC3SG0028!M17:N17)</f>
        <v>2.7647000000000004</v>
      </c>
      <c r="H529" s="100">
        <f t="shared" si="42"/>
        <v>9406.1151079136707</v>
      </c>
      <c r="I529" s="427" t="s">
        <v>315</v>
      </c>
      <c r="J529" s="1095">
        <v>44874</v>
      </c>
      <c r="K529" s="1096" t="s">
        <v>5455</v>
      </c>
      <c r="L529" s="1097">
        <v>167</v>
      </c>
      <c r="M529" s="1098">
        <f>AVERAGE(CPVTFC3SG0050!N24:O24)</f>
        <v>0.56515000000000004</v>
      </c>
      <c r="N529" s="1099">
        <f>(M529-0.1671)/0.0138*400</f>
        <v>11537.68115942029</v>
      </c>
      <c r="O529" s="1339" t="s">
        <v>315</v>
      </c>
      <c r="P529" s="878"/>
      <c r="Q529" s="694"/>
      <c r="R529" s="645"/>
      <c r="S529" s="694"/>
      <c r="T529" s="694"/>
      <c r="U529" s="694"/>
      <c r="V529" s="1489"/>
      <c r="W529" s="5">
        <v>1</v>
      </c>
    </row>
    <row r="530" spans="1:23" x14ac:dyDescent="0.25">
      <c r="A530" s="68">
        <v>492</v>
      </c>
      <c r="B530" s="437" t="s">
        <v>3515</v>
      </c>
      <c r="C530" s="296" t="s">
        <v>220</v>
      </c>
      <c r="D530" s="65">
        <v>44838</v>
      </c>
      <c r="E530" s="387" t="s">
        <v>4936</v>
      </c>
      <c r="F530" s="164">
        <v>40</v>
      </c>
      <c r="G530" s="145">
        <f>AVERAGE(CPVTFC3SG0028!O17:P17)</f>
        <v>1.3183499999999999</v>
      </c>
      <c r="H530" s="100">
        <f t="shared" si="42"/>
        <v>4203.4172661870507</v>
      </c>
      <c r="I530" s="427" t="s">
        <v>315</v>
      </c>
      <c r="J530" s="875"/>
      <c r="K530" s="876"/>
      <c r="L530" s="877"/>
      <c r="M530" s="645"/>
      <c r="N530" s="646"/>
      <c r="O530" s="648"/>
      <c r="P530" s="878"/>
      <c r="Q530" s="694"/>
      <c r="R530" s="645"/>
      <c r="S530" s="694"/>
      <c r="T530" s="694"/>
      <c r="U530" s="694"/>
      <c r="V530" s="1490"/>
    </row>
    <row r="531" spans="1:23" x14ac:dyDescent="0.25">
      <c r="A531" s="64">
        <v>493</v>
      </c>
      <c r="B531" s="4818" t="s">
        <v>3516</v>
      </c>
      <c r="C531" s="296" t="s">
        <v>868</v>
      </c>
      <c r="D531" s="65">
        <v>44838</v>
      </c>
      <c r="E531" s="387" t="s">
        <v>4936</v>
      </c>
      <c r="F531" s="164">
        <v>41</v>
      </c>
      <c r="G531" s="145">
        <f>AVERAGE(CPVTFC3SG0028!Q17:R17)</f>
        <v>1.29175</v>
      </c>
      <c r="H531" s="100">
        <f t="shared" si="42"/>
        <v>4107.7338129496402</v>
      </c>
      <c r="I531" s="427" t="s">
        <v>315</v>
      </c>
      <c r="J531" s="875"/>
      <c r="K531" s="876"/>
      <c r="L531" s="877"/>
      <c r="M531" s="645"/>
      <c r="N531" s="646"/>
      <c r="O531" s="648"/>
      <c r="P531" s="694"/>
      <c r="Q531" s="694"/>
      <c r="R531" s="645"/>
      <c r="S531" s="694"/>
      <c r="T531" s="694"/>
      <c r="U531" s="694"/>
      <c r="W531" s="5">
        <v>1</v>
      </c>
    </row>
    <row r="532" spans="1:23" x14ac:dyDescent="0.25">
      <c r="A532" s="68">
        <v>494</v>
      </c>
      <c r="B532" s="4820"/>
      <c r="C532" s="296" t="s">
        <v>220</v>
      </c>
      <c r="D532" s="65">
        <v>44838</v>
      </c>
      <c r="E532" s="387" t="s">
        <v>4936</v>
      </c>
      <c r="F532" s="164">
        <v>42</v>
      </c>
      <c r="G532" s="145">
        <f>AVERAGE(CPVTFC3SG0028!S17:T17)</f>
        <v>1.47705</v>
      </c>
      <c r="H532" s="100">
        <f t="shared" si="42"/>
        <v>4774.2805755395684</v>
      </c>
      <c r="I532" s="427" t="s">
        <v>315</v>
      </c>
      <c r="J532" s="841"/>
      <c r="K532" s="841"/>
      <c r="L532" s="842"/>
      <c r="M532" s="642"/>
      <c r="N532" s="642"/>
      <c r="O532" s="648"/>
      <c r="P532" s="694"/>
      <c r="Q532" s="694"/>
      <c r="R532" s="645"/>
      <c r="S532" s="694"/>
      <c r="T532" s="694"/>
      <c r="U532" s="694"/>
    </row>
    <row r="533" spans="1:23" x14ac:dyDescent="0.25">
      <c r="A533" s="64">
        <v>495</v>
      </c>
      <c r="B533" s="4818" t="s">
        <v>3517</v>
      </c>
      <c r="C533" s="296" t="s">
        <v>868</v>
      </c>
      <c r="D533" s="65">
        <v>44838</v>
      </c>
      <c r="E533" s="387" t="s">
        <v>4936</v>
      </c>
      <c r="F533" s="164">
        <v>43</v>
      </c>
      <c r="G533" s="145">
        <f>AVERAGE(CPVTFC3SG0028!U17:V17)</f>
        <v>0.89595000000000002</v>
      </c>
      <c r="H533" s="100">
        <f t="shared" si="42"/>
        <v>2683.9928057553961</v>
      </c>
      <c r="I533" s="427" t="s">
        <v>315</v>
      </c>
      <c r="J533" s="841"/>
      <c r="K533" s="841"/>
      <c r="L533" s="842"/>
      <c r="M533" s="642"/>
      <c r="N533" s="642"/>
      <c r="O533" s="648"/>
      <c r="P533" s="694"/>
      <c r="Q533" s="694"/>
      <c r="R533" s="645"/>
      <c r="S533" s="694"/>
      <c r="T533" s="694"/>
      <c r="U533" s="694"/>
      <c r="W533" s="5">
        <v>1</v>
      </c>
    </row>
    <row r="534" spans="1:23" x14ac:dyDescent="0.25">
      <c r="A534" s="68">
        <v>496</v>
      </c>
      <c r="B534" s="4820"/>
      <c r="C534" s="296" t="s">
        <v>220</v>
      </c>
      <c r="D534" s="65">
        <v>44838</v>
      </c>
      <c r="E534" s="387" t="s">
        <v>4936</v>
      </c>
      <c r="F534" s="164">
        <v>44</v>
      </c>
      <c r="G534" s="145">
        <f>AVERAGE(CPVTFC3SG0028!W17:X17)</f>
        <v>1.3481999999999998</v>
      </c>
      <c r="H534" s="100">
        <f t="shared" si="42"/>
        <v>4310.7913669064747</v>
      </c>
      <c r="I534" s="427" t="s">
        <v>315</v>
      </c>
      <c r="J534" s="875"/>
      <c r="K534" s="876"/>
      <c r="L534" s="877"/>
      <c r="M534" s="645"/>
      <c r="N534" s="646"/>
      <c r="O534" s="648"/>
      <c r="P534" s="694"/>
      <c r="Q534" s="694"/>
      <c r="R534" s="645"/>
      <c r="S534" s="694"/>
      <c r="T534" s="694"/>
      <c r="U534" s="694"/>
    </row>
    <row r="535" spans="1:23" x14ac:dyDescent="0.25">
      <c r="A535" s="64">
        <v>497</v>
      </c>
      <c r="B535" s="4818" t="s">
        <v>3518</v>
      </c>
      <c r="C535" s="296" t="s">
        <v>868</v>
      </c>
      <c r="D535" s="65">
        <v>44838</v>
      </c>
      <c r="E535" s="387" t="s">
        <v>4936</v>
      </c>
      <c r="F535" s="164">
        <v>45</v>
      </c>
      <c r="G535" s="145">
        <f>AVERAGE(CPVTFC3SG0028!C19:D19)</f>
        <v>1.79155</v>
      </c>
      <c r="H535" s="100">
        <f t="shared" si="42"/>
        <v>5905.5755395683454</v>
      </c>
      <c r="I535" s="427" t="s">
        <v>315</v>
      </c>
      <c r="J535" s="875"/>
      <c r="K535" s="876"/>
      <c r="L535" s="877"/>
      <c r="M535" s="645"/>
      <c r="N535" s="646"/>
      <c r="O535" s="648"/>
      <c r="P535" s="694"/>
      <c r="Q535" s="694"/>
      <c r="R535" s="645"/>
      <c r="S535" s="694"/>
      <c r="T535" s="694"/>
      <c r="U535" s="694"/>
      <c r="W535" s="5">
        <v>1</v>
      </c>
    </row>
    <row r="536" spans="1:23" x14ac:dyDescent="0.25">
      <c r="A536" s="68">
        <v>498</v>
      </c>
      <c r="B536" s="4820"/>
      <c r="C536" s="296" t="s">
        <v>220</v>
      </c>
      <c r="D536" s="65">
        <v>44838</v>
      </c>
      <c r="E536" s="387" t="s">
        <v>4936</v>
      </c>
      <c r="F536" s="164">
        <v>46</v>
      </c>
      <c r="G536" s="145">
        <f>AVERAGE(CPVTFC3SG0028!E19:F19)</f>
        <v>1.4047999999999998</v>
      </c>
      <c r="H536" s="100">
        <f t="shared" si="42"/>
        <v>4514.3884892086326</v>
      </c>
      <c r="I536" s="427" t="s">
        <v>315</v>
      </c>
      <c r="J536" s="875"/>
      <c r="K536" s="876"/>
      <c r="L536" s="877"/>
      <c r="M536" s="645"/>
      <c r="N536" s="646"/>
      <c r="O536" s="648"/>
      <c r="P536" s="694"/>
      <c r="Q536" s="694"/>
      <c r="R536" s="645"/>
      <c r="S536" s="694"/>
      <c r="T536" s="694"/>
      <c r="U536" s="694"/>
    </row>
    <row r="537" spans="1:23" x14ac:dyDescent="0.25">
      <c r="A537" s="9">
        <v>499</v>
      </c>
      <c r="B537" s="4822" t="s">
        <v>3519</v>
      </c>
      <c r="C537" s="288" t="s">
        <v>868</v>
      </c>
      <c r="D537" s="19">
        <v>44838</v>
      </c>
      <c r="E537" s="384" t="s">
        <v>4936</v>
      </c>
      <c r="F537" s="103">
        <v>47</v>
      </c>
      <c r="G537" s="276">
        <f>AVERAGE(CPVTFC3SG0028!G19:H19)</f>
        <v>0.65439999999999998</v>
      </c>
      <c r="H537" s="344">
        <f t="shared" si="42"/>
        <v>1815.1079136690648</v>
      </c>
      <c r="I537" s="428" t="s">
        <v>315</v>
      </c>
      <c r="J537" s="875"/>
      <c r="K537" s="876"/>
      <c r="L537" s="877"/>
      <c r="M537" s="645"/>
      <c r="N537" s="646"/>
      <c r="O537" s="648"/>
      <c r="P537" s="694"/>
      <c r="Q537" s="694"/>
      <c r="R537" s="645"/>
      <c r="S537" s="694"/>
      <c r="T537" s="694"/>
      <c r="U537" s="694"/>
      <c r="W537" s="5">
        <v>1</v>
      </c>
    </row>
    <row r="538" spans="1:23" x14ac:dyDescent="0.25">
      <c r="A538" s="8">
        <v>500</v>
      </c>
      <c r="B538" s="4819"/>
      <c r="C538" s="271" t="s">
        <v>220</v>
      </c>
      <c r="D538" s="18">
        <v>44838</v>
      </c>
      <c r="E538" s="380" t="s">
        <v>4936</v>
      </c>
      <c r="F538" s="102">
        <v>48</v>
      </c>
      <c r="G538" s="275">
        <f>AVERAGE(CPVTFC3SG0028!I19:J19)</f>
        <v>0.46599999999999997</v>
      </c>
      <c r="H538" s="343">
        <f t="shared" si="42"/>
        <v>1137.4100719424459</v>
      </c>
      <c r="I538" s="4541" t="s">
        <v>314</v>
      </c>
      <c r="J538" s="841"/>
      <c r="K538" s="841"/>
      <c r="L538" s="842"/>
      <c r="M538" s="642"/>
      <c r="N538" s="642"/>
      <c r="O538" s="648"/>
      <c r="P538" s="694"/>
      <c r="Q538" s="694"/>
      <c r="R538" s="645"/>
      <c r="S538" s="694"/>
      <c r="T538" s="694"/>
      <c r="U538" s="694"/>
    </row>
    <row r="539" spans="1:23" x14ac:dyDescent="0.25">
      <c r="A539" s="64">
        <v>501</v>
      </c>
      <c r="B539" s="4818" t="s">
        <v>3520</v>
      </c>
      <c r="C539" s="296" t="s">
        <v>868</v>
      </c>
      <c r="D539" s="65">
        <v>44838</v>
      </c>
      <c r="E539" s="387" t="s">
        <v>4936</v>
      </c>
      <c r="F539" s="164">
        <v>49</v>
      </c>
      <c r="G539" s="145">
        <f>AVERAGE(CPVTFC3SG0028!K19:L19)</f>
        <v>2.9269999999999996</v>
      </c>
      <c r="H539" s="100">
        <f t="shared" si="42"/>
        <v>9989.928057553956</v>
      </c>
      <c r="I539" s="427" t="s">
        <v>315</v>
      </c>
      <c r="J539" s="1095">
        <v>44874</v>
      </c>
      <c r="K539" s="1096" t="s">
        <v>5455</v>
      </c>
      <c r="L539" s="1097">
        <v>168</v>
      </c>
      <c r="M539" s="1098">
        <f>AVERAGE(CPVTFC3SG0050!P24:Q24)</f>
        <v>2.8177000000000003</v>
      </c>
      <c r="N539" s="1099">
        <f>(M539-0.1671)/0.0138*400</f>
        <v>76828.985507246383</v>
      </c>
      <c r="O539" s="1339" t="s">
        <v>315</v>
      </c>
      <c r="P539" s="694"/>
      <c r="Q539" s="694"/>
      <c r="R539" s="645"/>
      <c r="S539" s="694"/>
      <c r="T539" s="694"/>
      <c r="U539" s="694"/>
      <c r="V539" s="4883" t="s">
        <v>1416</v>
      </c>
      <c r="W539" s="5">
        <v>1</v>
      </c>
    </row>
    <row r="540" spans="1:23" x14ac:dyDescent="0.25">
      <c r="A540" s="68">
        <v>502</v>
      </c>
      <c r="B540" s="4820"/>
      <c r="C540" s="296" t="s">
        <v>220</v>
      </c>
      <c r="D540" s="65">
        <v>44838</v>
      </c>
      <c r="E540" s="387" t="s">
        <v>4936</v>
      </c>
      <c r="F540" s="164">
        <v>50</v>
      </c>
      <c r="G540" s="145">
        <f>AVERAGE(CPVTFC3SG0028!M19:N19)</f>
        <v>2.8857999999999997</v>
      </c>
      <c r="H540" s="100">
        <f t="shared" si="42"/>
        <v>9841.7266187050354</v>
      </c>
      <c r="I540" s="427" t="s">
        <v>315</v>
      </c>
      <c r="J540" s="1095">
        <v>44874</v>
      </c>
      <c r="K540" s="1096" t="s">
        <v>5455</v>
      </c>
      <c r="L540" s="1097">
        <v>169</v>
      </c>
      <c r="M540" s="1098">
        <f>AVERAGE(CPVTFC3SG0050!R24:S24)</f>
        <v>2.0756999999999999</v>
      </c>
      <c r="N540" s="1099">
        <f>(M540-0.1671)/0.0138*400</f>
        <v>55321.739130434777</v>
      </c>
      <c r="O540" s="1339" t="s">
        <v>315</v>
      </c>
      <c r="P540" s="694"/>
      <c r="Q540" s="694"/>
      <c r="R540" s="645"/>
      <c r="S540" s="694"/>
      <c r="T540" s="694"/>
      <c r="U540" s="694"/>
      <c r="V540" s="4884"/>
    </row>
    <row r="541" spans="1:23" x14ac:dyDescent="0.25">
      <c r="A541" s="64">
        <v>503</v>
      </c>
      <c r="B541" s="4818" t="s">
        <v>3521</v>
      </c>
      <c r="C541" s="296" t="s">
        <v>868</v>
      </c>
      <c r="D541" s="65">
        <v>44838</v>
      </c>
      <c r="E541" s="387" t="s">
        <v>4936</v>
      </c>
      <c r="F541" s="164">
        <v>51</v>
      </c>
      <c r="G541" s="145">
        <f>AVERAGE(CPVTFC3SG0028!O19:P19)</f>
        <v>1.29925</v>
      </c>
      <c r="H541" s="100">
        <f t="shared" si="42"/>
        <v>4134.7122302158277</v>
      </c>
      <c r="I541" s="427" t="s">
        <v>315</v>
      </c>
      <c r="J541" s="841"/>
      <c r="K541" s="841"/>
      <c r="L541" s="842"/>
      <c r="M541" s="642"/>
      <c r="N541" s="642"/>
      <c r="O541" s="648"/>
      <c r="P541" s="694"/>
      <c r="Q541" s="694"/>
      <c r="R541" s="645"/>
      <c r="S541" s="694"/>
      <c r="T541" s="694"/>
      <c r="U541" s="694"/>
      <c r="W541" s="5">
        <v>1</v>
      </c>
    </row>
    <row r="542" spans="1:23" x14ac:dyDescent="0.25">
      <c r="A542" s="68">
        <v>504</v>
      </c>
      <c r="B542" s="4820"/>
      <c r="C542" s="296" t="s">
        <v>220</v>
      </c>
      <c r="D542" s="65">
        <v>44838</v>
      </c>
      <c r="E542" s="387" t="s">
        <v>4936</v>
      </c>
      <c r="F542" s="164">
        <v>52</v>
      </c>
      <c r="G542" s="145">
        <f>AVERAGE(CPVTFC3SG0028!Q19:R19)</f>
        <v>0.94185000000000008</v>
      </c>
      <c r="H542" s="100">
        <f t="shared" si="42"/>
        <v>2849.1007194244607</v>
      </c>
      <c r="I542" s="427" t="s">
        <v>315</v>
      </c>
      <c r="J542" s="841"/>
      <c r="K542" s="841"/>
      <c r="L542" s="842"/>
      <c r="M542" s="642"/>
      <c r="N542" s="642"/>
      <c r="O542" s="648"/>
      <c r="P542" s="694"/>
      <c r="Q542" s="694"/>
      <c r="R542" s="645"/>
      <c r="S542" s="694"/>
      <c r="T542" s="694"/>
      <c r="U542" s="694"/>
    </row>
    <row r="543" spans="1:23" x14ac:dyDescent="0.25">
      <c r="A543" s="64">
        <v>505</v>
      </c>
      <c r="B543" s="4818" t="s">
        <v>3522</v>
      </c>
      <c r="C543" s="296" t="s">
        <v>868</v>
      </c>
      <c r="D543" s="65">
        <v>44838</v>
      </c>
      <c r="E543" s="387" t="s">
        <v>4936</v>
      </c>
      <c r="F543" s="164">
        <v>53</v>
      </c>
      <c r="G543" s="145">
        <f>AVERAGE(CPVTFC3SG0028!S19:T19)</f>
        <v>1.8191000000000002</v>
      </c>
      <c r="H543" s="100">
        <f t="shared" si="42"/>
        <v>6004.6762589928076</v>
      </c>
      <c r="I543" s="427" t="s">
        <v>315</v>
      </c>
      <c r="J543" s="875"/>
      <c r="K543" s="876"/>
      <c r="L543" s="877"/>
      <c r="M543" s="645"/>
      <c r="N543" s="646"/>
      <c r="O543" s="648"/>
      <c r="P543" s="694"/>
      <c r="Q543" s="694"/>
      <c r="R543" s="645"/>
      <c r="S543" s="694"/>
      <c r="T543" s="694"/>
      <c r="U543" s="694"/>
      <c r="V543" s="286"/>
      <c r="W543" s="5">
        <v>1</v>
      </c>
    </row>
    <row r="544" spans="1:23" ht="15.75" thickBot="1" x14ac:dyDescent="0.3">
      <c r="A544" s="120">
        <v>506</v>
      </c>
      <c r="B544" s="4815"/>
      <c r="C544" s="497" t="s">
        <v>220</v>
      </c>
      <c r="D544" s="121">
        <v>44838</v>
      </c>
      <c r="E544" s="452" t="s">
        <v>4936</v>
      </c>
      <c r="F544" s="445">
        <v>54</v>
      </c>
      <c r="G544" s="453">
        <f>AVERAGE(CPVTFC3SG0028!U19:V19)</f>
        <v>1.32165</v>
      </c>
      <c r="H544" s="454">
        <f t="shared" si="42"/>
        <v>4215.2877697841732</v>
      </c>
      <c r="I544" s="1646" t="s">
        <v>315</v>
      </c>
      <c r="J544" s="967"/>
      <c r="K544" s="1022"/>
      <c r="L544" s="794"/>
      <c r="M544" s="969"/>
      <c r="N544" s="970"/>
      <c r="O544" s="657"/>
      <c r="P544" s="1268"/>
      <c r="Q544" s="1268"/>
      <c r="R544" s="969"/>
      <c r="S544" s="1268"/>
      <c r="T544" s="1268"/>
      <c r="U544" s="1268"/>
      <c r="V544" s="287"/>
    </row>
    <row r="545" spans="1:24" x14ac:dyDescent="0.25">
      <c r="A545" s="406">
        <v>507</v>
      </c>
      <c r="B545" s="4814" t="s">
        <v>3523</v>
      </c>
      <c r="C545" s="684" t="s">
        <v>868</v>
      </c>
      <c r="D545" s="407">
        <v>44838</v>
      </c>
      <c r="E545" s="477" t="s">
        <v>4936</v>
      </c>
      <c r="F545" s="478">
        <v>55</v>
      </c>
      <c r="G545" s="479">
        <f>AVERAGE(CPVTFC3SG0028!W19:X19)</f>
        <v>0.6984999999999999</v>
      </c>
      <c r="H545" s="480">
        <f t="shared" si="42"/>
        <v>1973.7410071942445</v>
      </c>
      <c r="I545" s="1612" t="s">
        <v>315</v>
      </c>
      <c r="J545" s="1019"/>
      <c r="K545" s="1020"/>
      <c r="L545" s="659"/>
      <c r="M545" s="667"/>
      <c r="N545" s="661"/>
      <c r="O545" s="1299"/>
      <c r="P545" s="931">
        <v>44881</v>
      </c>
      <c r="Q545" s="1605" t="s">
        <v>5485</v>
      </c>
      <c r="R545" s="589">
        <v>38</v>
      </c>
      <c r="S545" s="589">
        <f>AVERAGE(CPVTFC3SG0058!K17:L17)</f>
        <v>0.16654999999999998</v>
      </c>
      <c r="T545" s="622">
        <f t="shared" ref="T545:T548" si="45">(S545-0.1081)/0.0134*66</f>
        <v>287.88805970149235</v>
      </c>
      <c r="U545" s="1557" t="s">
        <v>314</v>
      </c>
      <c r="W545" s="5">
        <v>1</v>
      </c>
    </row>
    <row r="546" spans="1:24" x14ac:dyDescent="0.25">
      <c r="A546" s="590"/>
      <c r="B546" s="4815"/>
      <c r="C546" s="296" t="s">
        <v>5448</v>
      </c>
      <c r="D546" s="1149"/>
      <c r="E546" s="1264"/>
      <c r="F546" s="695"/>
      <c r="G546" s="892"/>
      <c r="H546" s="894"/>
      <c r="I546" s="1607"/>
      <c r="J546" s="875"/>
      <c r="K546" s="876"/>
      <c r="L546" s="877"/>
      <c r="M546" s="645"/>
      <c r="N546" s="646"/>
      <c r="O546" s="648"/>
      <c r="P546" s="910">
        <v>44881</v>
      </c>
      <c r="Q546" s="1530" t="s">
        <v>5485</v>
      </c>
      <c r="R546" s="7">
        <v>39</v>
      </c>
      <c r="S546" s="7">
        <f>AVERAGE(CPVTFC3SG0058!M17:N17)</f>
        <v>0.14100000000000001</v>
      </c>
      <c r="T546" s="13">
        <f t="shared" si="45"/>
        <v>162.04477611940305</v>
      </c>
      <c r="U546" s="1558" t="s">
        <v>314</v>
      </c>
    </row>
    <row r="547" spans="1:24" x14ac:dyDescent="0.25">
      <c r="A547" s="590"/>
      <c r="B547" s="4815"/>
      <c r="C547" s="296" t="s">
        <v>863</v>
      </c>
      <c r="D547" s="1149"/>
      <c r="E547" s="1264"/>
      <c r="F547" s="695"/>
      <c r="G547" s="892"/>
      <c r="H547" s="894"/>
      <c r="I547" s="1607"/>
      <c r="J547" s="875"/>
      <c r="K547" s="876"/>
      <c r="L547" s="877"/>
      <c r="M547" s="645"/>
      <c r="N547" s="646"/>
      <c r="O547" s="648"/>
      <c r="P547" s="910">
        <v>44881</v>
      </c>
      <c r="Q547" s="1530" t="s">
        <v>5485</v>
      </c>
      <c r="R547" s="7">
        <v>40</v>
      </c>
      <c r="S547" s="7">
        <f>AVERAGE(CPVTFC3SG0058!O17:P17)</f>
        <v>0.12454999999999999</v>
      </c>
      <c r="T547" s="13">
        <f t="shared" si="45"/>
        <v>81.022388059701456</v>
      </c>
      <c r="U547" s="1558" t="s">
        <v>314</v>
      </c>
    </row>
    <row r="548" spans="1:24" ht="15.75" thickBot="1" x14ac:dyDescent="0.3">
      <c r="A548" s="411">
        <v>508</v>
      </c>
      <c r="B548" s="4821"/>
      <c r="C548" s="520" t="s">
        <v>220</v>
      </c>
      <c r="D548" s="412">
        <v>44838</v>
      </c>
      <c r="E548" s="484" t="s">
        <v>4936</v>
      </c>
      <c r="F548" s="485">
        <v>56</v>
      </c>
      <c r="G548" s="486">
        <f>AVERAGE(CPVTFC3SG0028!C21:D21)</f>
        <v>0.62929999999999997</v>
      </c>
      <c r="H548" s="487">
        <f t="shared" si="42"/>
        <v>1724.8201438848919</v>
      </c>
      <c r="I548" s="1616" t="s">
        <v>315</v>
      </c>
      <c r="J548" s="815"/>
      <c r="K548" s="815"/>
      <c r="L548" s="816"/>
      <c r="M548" s="778"/>
      <c r="N548" s="778"/>
      <c r="O548" s="1306"/>
      <c r="P548" s="937">
        <v>44881</v>
      </c>
      <c r="Q548" s="1604" t="s">
        <v>5485</v>
      </c>
      <c r="R548" s="595">
        <v>41</v>
      </c>
      <c r="S548" s="595">
        <f>AVERAGE(CPVTFC3SG0058!Q17:R17)</f>
        <v>0.1331</v>
      </c>
      <c r="T548" s="225">
        <f t="shared" si="45"/>
        <v>123.13432835820893</v>
      </c>
      <c r="U548" s="1561" t="s">
        <v>314</v>
      </c>
    </row>
    <row r="549" spans="1:24" x14ac:dyDescent="0.25">
      <c r="A549" s="114">
        <v>509</v>
      </c>
      <c r="B549" s="4815" t="s">
        <v>3524</v>
      </c>
      <c r="C549" s="680" t="s">
        <v>868</v>
      </c>
      <c r="D549" s="115">
        <v>44838</v>
      </c>
      <c r="E549" s="388" t="s">
        <v>4936</v>
      </c>
      <c r="F549" s="444">
        <v>57</v>
      </c>
      <c r="G549" s="499">
        <f>AVERAGE(CPVTFC3SG0028!E21:F21)</f>
        <v>1.6465000000000001</v>
      </c>
      <c r="H549" s="505">
        <f t="shared" si="42"/>
        <v>5383.8129496402889</v>
      </c>
      <c r="I549" s="1645" t="s">
        <v>315</v>
      </c>
      <c r="J549" s="1005"/>
      <c r="K549" s="1006"/>
      <c r="L549" s="959"/>
      <c r="M549" s="830"/>
      <c r="N549" s="831"/>
      <c r="O549" s="672"/>
      <c r="P549" s="1271"/>
      <c r="Q549" s="1271"/>
      <c r="R549" s="830"/>
      <c r="S549" s="1271"/>
      <c r="T549" s="1271"/>
      <c r="U549" s="1271"/>
      <c r="W549" s="5">
        <v>1</v>
      </c>
    </row>
    <row r="550" spans="1:24" x14ac:dyDescent="0.25">
      <c r="A550" s="68">
        <v>510</v>
      </c>
      <c r="B550" s="4820"/>
      <c r="C550" s="296" t="s">
        <v>220</v>
      </c>
      <c r="D550" s="65">
        <v>44838</v>
      </c>
      <c r="E550" s="387" t="s">
        <v>4936</v>
      </c>
      <c r="F550" s="164">
        <v>58</v>
      </c>
      <c r="G550" s="145">
        <f>AVERAGE(CPVTFC3SG0028!G21:H21)</f>
        <v>1.1703000000000001</v>
      </c>
      <c r="H550" s="100">
        <f t="shared" si="42"/>
        <v>3670.8633093525186</v>
      </c>
      <c r="I550" s="427" t="s">
        <v>315</v>
      </c>
      <c r="J550" s="841"/>
      <c r="K550" s="841"/>
      <c r="L550" s="842"/>
      <c r="M550" s="642"/>
      <c r="N550" s="642"/>
      <c r="O550" s="648"/>
      <c r="P550" s="694"/>
      <c r="Q550" s="694"/>
      <c r="R550" s="645"/>
      <c r="S550" s="694"/>
      <c r="T550" s="694"/>
      <c r="U550" s="694"/>
    </row>
    <row r="551" spans="1:24" x14ac:dyDescent="0.25">
      <c r="A551" s="64">
        <v>511</v>
      </c>
      <c r="B551" s="437" t="s">
        <v>3525</v>
      </c>
      <c r="C551" s="296" t="s">
        <v>868</v>
      </c>
      <c r="D551" s="65">
        <v>44838</v>
      </c>
      <c r="E551" s="387" t="s">
        <v>4936</v>
      </c>
      <c r="F551" s="164">
        <v>59</v>
      </c>
      <c r="G551" s="145">
        <f>AVERAGE(CPVTFC3SG0028!I21:J21)</f>
        <v>2.4385000000000003</v>
      </c>
      <c r="H551" s="100">
        <f t="shared" si="42"/>
        <v>8232.733812949642</v>
      </c>
      <c r="I551" s="427" t="s">
        <v>315</v>
      </c>
      <c r="J551" s="1090">
        <v>44874</v>
      </c>
      <c r="K551" s="1091" t="s">
        <v>5455</v>
      </c>
      <c r="L551" s="1092">
        <v>170</v>
      </c>
      <c r="M551" s="1093">
        <f>AVERAGE(CPVTFC3SG0050!T24:U24)</f>
        <v>0.30354999999999999</v>
      </c>
      <c r="N551" s="1094">
        <f>(M551-0.1671)/0.0138*400</f>
        <v>3955.0724637681155</v>
      </c>
      <c r="O551" s="1340" t="s">
        <v>315</v>
      </c>
      <c r="P551" s="694"/>
      <c r="Q551" s="694"/>
      <c r="R551" s="645"/>
      <c r="S551" s="694"/>
      <c r="T551" s="694"/>
      <c r="U551" s="694"/>
      <c r="W551" s="5">
        <v>1</v>
      </c>
    </row>
    <row r="552" spans="1:24" x14ac:dyDescent="0.25">
      <c r="A552" s="68">
        <v>512</v>
      </c>
      <c r="B552" s="437" t="s">
        <v>3525</v>
      </c>
      <c r="C552" s="296" t="s">
        <v>220</v>
      </c>
      <c r="D552" s="65">
        <v>44838</v>
      </c>
      <c r="E552" s="387" t="s">
        <v>4936</v>
      </c>
      <c r="F552" s="164">
        <v>60</v>
      </c>
      <c r="G552" s="145">
        <f>AVERAGE(CPVTFC3SG0028!K21:L21)</f>
        <v>2.2557499999999999</v>
      </c>
      <c r="H552" s="100">
        <f t="shared" si="42"/>
        <v>7575.3597122302172</v>
      </c>
      <c r="I552" s="427" t="s">
        <v>315</v>
      </c>
      <c r="J552" s="852"/>
      <c r="K552" s="845"/>
      <c r="L552" s="853"/>
      <c r="M552" s="66"/>
      <c r="N552" s="67"/>
      <c r="O552" s="858"/>
      <c r="P552" s="694"/>
      <c r="Q552" s="694"/>
      <c r="R552" s="645"/>
      <c r="S552" s="694"/>
      <c r="T552" s="694"/>
      <c r="U552" s="694"/>
      <c r="X552" s="446"/>
    </row>
    <row r="553" spans="1:24" x14ac:dyDescent="0.25">
      <c r="A553" s="64">
        <v>513</v>
      </c>
      <c r="B553" s="437" t="s">
        <v>3526</v>
      </c>
      <c r="C553" s="296" t="s">
        <v>868</v>
      </c>
      <c r="D553" s="65">
        <v>44838</v>
      </c>
      <c r="E553" s="387" t="s">
        <v>4936</v>
      </c>
      <c r="F553" s="164">
        <v>61</v>
      </c>
      <c r="G553" s="145">
        <f>AVERAGE(CPVTFC3SG0028!M21:N21)</f>
        <v>2.0293999999999999</v>
      </c>
      <c r="H553" s="100">
        <f t="shared" si="42"/>
        <v>6761.1510791366909</v>
      </c>
      <c r="I553" s="427" t="s">
        <v>315</v>
      </c>
      <c r="J553" s="875"/>
      <c r="K553" s="876"/>
      <c r="L553" s="877"/>
      <c r="M553" s="645"/>
      <c r="N553" s="646"/>
      <c r="O553" s="648"/>
      <c r="P553" s="694"/>
      <c r="Q553" s="694"/>
      <c r="R553" s="645"/>
      <c r="S553" s="694"/>
      <c r="T553" s="694"/>
      <c r="U553" s="694"/>
      <c r="V553" s="4883" t="s">
        <v>1416</v>
      </c>
      <c r="W553" s="5">
        <v>1</v>
      </c>
    </row>
    <row r="554" spans="1:24" x14ac:dyDescent="0.25">
      <c r="A554" s="68">
        <v>514</v>
      </c>
      <c r="B554" s="437" t="s">
        <v>3526</v>
      </c>
      <c r="C554" s="296" t="s">
        <v>220</v>
      </c>
      <c r="D554" s="65">
        <v>44838</v>
      </c>
      <c r="E554" s="387" t="s">
        <v>4936</v>
      </c>
      <c r="F554" s="164">
        <v>62</v>
      </c>
      <c r="G554" s="145">
        <f>AVERAGE(CPVTFC3SG0028!O21:P21)</f>
        <v>2.8534999999999999</v>
      </c>
      <c r="H554" s="100">
        <f t="shared" si="42"/>
        <v>9725.5395683453244</v>
      </c>
      <c r="I554" s="427" t="s">
        <v>315</v>
      </c>
      <c r="J554" s="1095">
        <v>44874</v>
      </c>
      <c r="K554" s="1096" t="s">
        <v>5455</v>
      </c>
      <c r="L554" s="1097">
        <v>171</v>
      </c>
      <c r="M554" s="1098">
        <f>AVERAGE(CPVTFC3SG0050!V24:W24)</f>
        <v>2.5768</v>
      </c>
      <c r="N554" s="1099">
        <f>(M554-0.1671)/0.0138*400</f>
        <v>69846.376811594208</v>
      </c>
      <c r="O554" s="1339" t="s">
        <v>315</v>
      </c>
      <c r="P554" s="694"/>
      <c r="Q554" s="694"/>
      <c r="R554" s="645"/>
      <c r="S554" s="694"/>
      <c r="T554" s="694"/>
      <c r="U554" s="694"/>
      <c r="V554" s="4884"/>
    </row>
    <row r="555" spans="1:24" x14ac:dyDescent="0.25">
      <c r="A555" s="64">
        <v>515</v>
      </c>
      <c r="B555" s="4818" t="s">
        <v>3527</v>
      </c>
      <c r="C555" s="296" t="s">
        <v>868</v>
      </c>
      <c r="D555" s="65">
        <v>44838</v>
      </c>
      <c r="E555" s="387" t="s">
        <v>4936</v>
      </c>
      <c r="F555" s="164">
        <v>63</v>
      </c>
      <c r="G555" s="145">
        <f>AVERAGE(CPVTFC3SG0028!Q21:R21)</f>
        <v>1.80515</v>
      </c>
      <c r="H555" s="100">
        <f t="shared" si="42"/>
        <v>5954.4964028776985</v>
      </c>
      <c r="I555" s="427" t="s">
        <v>315</v>
      </c>
      <c r="J555" s="875"/>
      <c r="K555" s="876"/>
      <c r="L555" s="877"/>
      <c r="M555" s="645"/>
      <c r="N555" s="646"/>
      <c r="O555" s="648"/>
      <c r="P555" s="694"/>
      <c r="Q555" s="694"/>
      <c r="R555" s="645"/>
      <c r="S555" s="694"/>
      <c r="T555" s="694"/>
      <c r="U555" s="694"/>
      <c r="W555" s="5">
        <v>1</v>
      </c>
    </row>
    <row r="556" spans="1:24" x14ac:dyDescent="0.25">
      <c r="A556" s="68">
        <v>516</v>
      </c>
      <c r="B556" s="4820"/>
      <c r="C556" s="296" t="s">
        <v>220</v>
      </c>
      <c r="D556" s="65">
        <v>44838</v>
      </c>
      <c r="E556" s="387" t="s">
        <v>4936</v>
      </c>
      <c r="F556" s="164">
        <v>64</v>
      </c>
      <c r="G556" s="145">
        <f>AVERAGE(CPVTFC3SG0028!S21:T21)</f>
        <v>1.65655</v>
      </c>
      <c r="H556" s="100">
        <f t="shared" si="42"/>
        <v>5419.9640287769789</v>
      </c>
      <c r="I556" s="427" t="s">
        <v>315</v>
      </c>
      <c r="J556" s="875"/>
      <c r="K556" s="876"/>
      <c r="L556" s="877"/>
      <c r="M556" s="645"/>
      <c r="N556" s="646"/>
      <c r="O556" s="648"/>
      <c r="P556" s="694"/>
      <c r="Q556" s="694"/>
      <c r="R556" s="645"/>
      <c r="S556" s="694"/>
      <c r="T556" s="694"/>
      <c r="U556" s="694"/>
    </row>
    <row r="557" spans="1:24" x14ac:dyDescent="0.25">
      <c r="A557" s="64">
        <v>517</v>
      </c>
      <c r="B557" s="4818" t="s">
        <v>3528</v>
      </c>
      <c r="C557" s="296" t="s">
        <v>868</v>
      </c>
      <c r="D557" s="65">
        <v>44838</v>
      </c>
      <c r="E557" s="387" t="s">
        <v>4936</v>
      </c>
      <c r="F557" s="164">
        <v>65</v>
      </c>
      <c r="G557" s="145">
        <f>AVERAGE(CPVTFC3SG0028!U21:V21)</f>
        <v>2.45865</v>
      </c>
      <c r="H557" s="100">
        <f t="shared" si="42"/>
        <v>8305.2158273381301</v>
      </c>
      <c r="I557" s="427" t="s">
        <v>315</v>
      </c>
      <c r="J557" s="1090">
        <v>44874</v>
      </c>
      <c r="K557" s="1091" t="s">
        <v>5455</v>
      </c>
      <c r="L557" s="1092">
        <v>172</v>
      </c>
      <c r="M557" s="1093">
        <f>AVERAGE(CPVTFC3SG0050!X24:Y24)</f>
        <v>0.32274999999999998</v>
      </c>
      <c r="N557" s="1094">
        <f>(M557-0.1671)/0.0138*400</f>
        <v>4511.5942028985501</v>
      </c>
      <c r="O557" s="1340" t="s">
        <v>315</v>
      </c>
      <c r="P557" s="694"/>
      <c r="Q557" s="694"/>
      <c r="R557" s="645"/>
      <c r="S557" s="694"/>
      <c r="T557" s="694"/>
      <c r="U557" s="694"/>
      <c r="V557" s="286"/>
      <c r="W557" s="5">
        <v>1</v>
      </c>
    </row>
    <row r="558" spans="1:24" x14ac:dyDescent="0.25">
      <c r="A558" s="68">
        <v>518</v>
      </c>
      <c r="B558" s="4820"/>
      <c r="C558" s="296" t="s">
        <v>220</v>
      </c>
      <c r="D558" s="65">
        <v>44838</v>
      </c>
      <c r="E558" s="387" t="s">
        <v>4936</v>
      </c>
      <c r="F558" s="164">
        <v>66</v>
      </c>
      <c r="G558" s="145">
        <f>AVERAGE(CPVTFC3SG0028!W21:X21)</f>
        <v>2.7754000000000003</v>
      </c>
      <c r="H558" s="100">
        <f>(G558-0.1498)/0.0139*50</f>
        <v>9444.6043165467636</v>
      </c>
      <c r="I558" s="427" t="s">
        <v>315</v>
      </c>
      <c r="J558" s="1095">
        <v>44874</v>
      </c>
      <c r="K558" s="1096" t="s">
        <v>5455</v>
      </c>
      <c r="L558" s="1097">
        <v>173</v>
      </c>
      <c r="M558" s="1098">
        <f>AVERAGE(CPVTFC3SG0050!B26:C26)</f>
        <v>0.86795</v>
      </c>
      <c r="N558" s="1099">
        <f>(M558-0.1671)/0.0138*400</f>
        <v>20314.492753623188</v>
      </c>
      <c r="O558" s="1339" t="s">
        <v>315</v>
      </c>
      <c r="P558" s="694"/>
      <c r="Q558" s="694"/>
      <c r="R558" s="645"/>
      <c r="S558" s="694"/>
      <c r="T558" s="694"/>
      <c r="U558" s="694"/>
      <c r="V558" s="287"/>
    </row>
    <row r="559" spans="1:24" x14ac:dyDescent="0.25">
      <c r="A559" s="64">
        <v>519</v>
      </c>
      <c r="B559" s="4818" t="s">
        <v>3529</v>
      </c>
      <c r="C559" s="296" t="s">
        <v>868</v>
      </c>
      <c r="D559" s="65">
        <v>44838</v>
      </c>
      <c r="E559" s="387" t="s">
        <v>4936</v>
      </c>
      <c r="F559" s="164">
        <v>67</v>
      </c>
      <c r="G559" s="145">
        <f>AVERAGE(CPVTFC3SG0028!C23:D23)</f>
        <v>2.6578999999999997</v>
      </c>
      <c r="H559" s="100">
        <f t="shared" si="42"/>
        <v>9021.9424460431655</v>
      </c>
      <c r="I559" s="427" t="s">
        <v>315</v>
      </c>
      <c r="J559" s="1090">
        <v>44874</v>
      </c>
      <c r="K559" s="1091" t="s">
        <v>5455</v>
      </c>
      <c r="L559" s="1092">
        <v>174</v>
      </c>
      <c r="M559" s="1093">
        <f>AVERAGE(CPVTFC3SG0050!D26:E26)</f>
        <v>0.37839999999999996</v>
      </c>
      <c r="N559" s="1094">
        <f>(M559-0.1671)/0.0138*400</f>
        <v>6124.6376811594191</v>
      </c>
      <c r="O559" s="1340" t="s">
        <v>315</v>
      </c>
      <c r="P559" s="694"/>
      <c r="Q559" s="694"/>
      <c r="R559" s="645"/>
      <c r="S559" s="694"/>
      <c r="T559" s="694"/>
      <c r="U559" s="694"/>
      <c r="V559" s="286"/>
      <c r="W559" s="5">
        <v>1</v>
      </c>
    </row>
    <row r="560" spans="1:24" ht="15.75" thickBot="1" x14ac:dyDescent="0.3">
      <c r="A560" s="120">
        <v>520</v>
      </c>
      <c r="B560" s="4815"/>
      <c r="C560" s="497" t="s">
        <v>220</v>
      </c>
      <c r="D560" s="121">
        <v>44838</v>
      </c>
      <c r="E560" s="452" t="s">
        <v>4936</v>
      </c>
      <c r="F560" s="445">
        <v>68</v>
      </c>
      <c r="G560" s="453">
        <f>AVERAGE(CPVTFC3SG0028!E23:F23)</f>
        <v>2.5056000000000003</v>
      </c>
      <c r="H560" s="454">
        <f t="shared" ref="H560:H625" si="46">(G560-0.1498)/0.0139*50</f>
        <v>8474.1007194244612</v>
      </c>
      <c r="I560" s="1646" t="s">
        <v>315</v>
      </c>
      <c r="J560" s="1444">
        <v>44874</v>
      </c>
      <c r="K560" s="1445" t="s">
        <v>5455</v>
      </c>
      <c r="L560" s="1446">
        <v>175</v>
      </c>
      <c r="M560" s="1447">
        <f>AVERAGE(CPVTFC3SG0050!F26:G26)</f>
        <v>0.30745</v>
      </c>
      <c r="N560" s="1448">
        <f>(M560-0.1671)/0.0138*400</f>
        <v>4068.115942028986</v>
      </c>
      <c r="O560" s="1449" t="s">
        <v>315</v>
      </c>
      <c r="P560" s="1268"/>
      <c r="Q560" s="1268"/>
      <c r="R560" s="969"/>
      <c r="S560" s="1268"/>
      <c r="T560" s="1268"/>
      <c r="U560" s="1268"/>
      <c r="V560" s="287"/>
    </row>
    <row r="561" spans="1:23" x14ac:dyDescent="0.25">
      <c r="A561" s="406">
        <v>521</v>
      </c>
      <c r="B561" s="4814" t="s">
        <v>3530</v>
      </c>
      <c r="C561" s="684" t="s">
        <v>868</v>
      </c>
      <c r="D561" s="407">
        <v>44838</v>
      </c>
      <c r="E561" s="477" t="s">
        <v>4936</v>
      </c>
      <c r="F561" s="478">
        <v>69</v>
      </c>
      <c r="G561" s="479">
        <f>AVERAGE(CPVTFC3SG0028!G23:H23)</f>
        <v>1.0746500000000001</v>
      </c>
      <c r="H561" s="480">
        <f t="shared" si="46"/>
        <v>3326.7985611510803</v>
      </c>
      <c r="I561" s="1612" t="s">
        <v>315</v>
      </c>
      <c r="J561" s="806"/>
      <c r="K561" s="806"/>
      <c r="L561" s="809"/>
      <c r="M561" s="721"/>
      <c r="N561" s="721"/>
      <c r="O561" s="1299"/>
      <c r="P561" s="931">
        <v>44881</v>
      </c>
      <c r="Q561" s="1605" t="s">
        <v>5485</v>
      </c>
      <c r="R561" s="589">
        <v>42</v>
      </c>
      <c r="S561" s="589">
        <f>AVERAGE(CPVTFC3SG0058!S17:T17)</f>
        <v>0.17199999999999999</v>
      </c>
      <c r="T561" s="622">
        <f t="shared" ref="T561:T564" si="47">(S561-0.1081)/0.0134*66</f>
        <v>314.73134328358202</v>
      </c>
      <c r="U561" s="1557" t="s">
        <v>314</v>
      </c>
      <c r="V561" s="286"/>
      <c r="W561" s="5">
        <v>1</v>
      </c>
    </row>
    <row r="562" spans="1:23" x14ac:dyDescent="0.25">
      <c r="A562" s="590"/>
      <c r="B562" s="4815"/>
      <c r="C562" s="296" t="s">
        <v>5448</v>
      </c>
      <c r="D562" s="1149"/>
      <c r="E562" s="1264"/>
      <c r="F562" s="695"/>
      <c r="G562" s="892"/>
      <c r="H562" s="894"/>
      <c r="I562" s="1607"/>
      <c r="J562" s="841"/>
      <c r="K562" s="841"/>
      <c r="L562" s="842"/>
      <c r="M562" s="642"/>
      <c r="N562" s="642"/>
      <c r="O562" s="648"/>
      <c r="P562" s="910">
        <v>44881</v>
      </c>
      <c r="Q562" s="1530" t="s">
        <v>5485</v>
      </c>
      <c r="R562" s="7">
        <v>43</v>
      </c>
      <c r="S562" s="7">
        <f>AVERAGE(CPVTFC3SG0058!U17:V17)</f>
        <v>0.18525</v>
      </c>
      <c r="T562" s="13">
        <f t="shared" si="47"/>
        <v>379.99253731343276</v>
      </c>
      <c r="U562" s="1558" t="s">
        <v>314</v>
      </c>
      <c r="V562" s="286"/>
    </row>
    <row r="563" spans="1:23" x14ac:dyDescent="0.25">
      <c r="A563" s="590"/>
      <c r="B563" s="4815"/>
      <c r="C563" s="296" t="s">
        <v>863</v>
      </c>
      <c r="D563" s="1149"/>
      <c r="E563" s="1264"/>
      <c r="F563" s="695"/>
      <c r="G563" s="892"/>
      <c r="H563" s="894"/>
      <c r="I563" s="1607"/>
      <c r="J563" s="841"/>
      <c r="K563" s="841"/>
      <c r="L563" s="842"/>
      <c r="M563" s="642"/>
      <c r="N563" s="642"/>
      <c r="O563" s="648"/>
      <c r="P563" s="910">
        <v>44881</v>
      </c>
      <c r="Q563" s="1530" t="s">
        <v>5485</v>
      </c>
      <c r="R563" s="7">
        <v>44</v>
      </c>
      <c r="S563" s="7">
        <f>AVERAGE(CPVTFC3SG0058!W17:X17)</f>
        <v>0.14205000000000001</v>
      </c>
      <c r="T563" s="13">
        <f t="shared" si="47"/>
        <v>167.2164179104478</v>
      </c>
      <c r="U563" s="1558" t="s">
        <v>314</v>
      </c>
      <c r="V563" s="286"/>
    </row>
    <row r="564" spans="1:23" ht="15.75" thickBot="1" x14ac:dyDescent="0.3">
      <c r="A564" s="411">
        <v>522</v>
      </c>
      <c r="B564" s="4821"/>
      <c r="C564" s="520" t="s">
        <v>220</v>
      </c>
      <c r="D564" s="412">
        <v>44838</v>
      </c>
      <c r="E564" s="484" t="s">
        <v>4936</v>
      </c>
      <c r="F564" s="485">
        <v>70</v>
      </c>
      <c r="G564" s="486">
        <f>AVERAGE(CPVTFC3SG0028!I23:J23)</f>
        <v>1.1428500000000001</v>
      </c>
      <c r="H564" s="487">
        <f t="shared" si="46"/>
        <v>3572.1223021582746</v>
      </c>
      <c r="I564" s="1616" t="s">
        <v>315</v>
      </c>
      <c r="J564" s="815"/>
      <c r="K564" s="815"/>
      <c r="L564" s="816"/>
      <c r="M564" s="778"/>
      <c r="N564" s="778"/>
      <c r="O564" s="1306"/>
      <c r="P564" s="937">
        <v>44881</v>
      </c>
      <c r="Q564" s="1604" t="s">
        <v>5485</v>
      </c>
      <c r="R564" s="595">
        <v>45</v>
      </c>
      <c r="S564" s="595">
        <f>AVERAGE(CPVTFC3SG0058!C19:D19)</f>
        <v>0.19775000000000001</v>
      </c>
      <c r="T564" s="225">
        <f t="shared" si="47"/>
        <v>441.55970149253739</v>
      </c>
      <c r="U564" s="1561" t="s">
        <v>314</v>
      </c>
      <c r="V564" s="287"/>
    </row>
    <row r="565" spans="1:23" x14ac:dyDescent="0.25">
      <c r="A565" s="82">
        <v>523</v>
      </c>
      <c r="B565" s="4804" t="s">
        <v>3531</v>
      </c>
      <c r="C565" s="623" t="s">
        <v>868</v>
      </c>
      <c r="D565" s="83">
        <v>44838</v>
      </c>
      <c r="E565" s="389" t="s">
        <v>4936</v>
      </c>
      <c r="F565" s="375">
        <v>71</v>
      </c>
      <c r="G565" s="511">
        <f>AVERAGE(CPVTFC3SG0028!K23:L23)</f>
        <v>0.27684999999999998</v>
      </c>
      <c r="H565" s="500">
        <f t="shared" si="46"/>
        <v>457.01438848920867</v>
      </c>
      <c r="I565" s="1649" t="s">
        <v>314</v>
      </c>
      <c r="J565" s="1005"/>
      <c r="K565" s="1006"/>
      <c r="L565" s="959"/>
      <c r="M565" s="830"/>
      <c r="N565" s="831"/>
      <c r="O565" s="672"/>
      <c r="P565" s="1271"/>
      <c r="Q565" s="1271"/>
      <c r="R565" s="830"/>
      <c r="S565" s="1271"/>
      <c r="T565" s="1271"/>
      <c r="U565" s="1271"/>
    </row>
    <row r="566" spans="1:23" x14ac:dyDescent="0.25">
      <c r="A566" s="8">
        <v>524</v>
      </c>
      <c r="B566" s="4817"/>
      <c r="C566" s="271" t="s">
        <v>220</v>
      </c>
      <c r="D566" s="18">
        <v>44838</v>
      </c>
      <c r="E566" s="380" t="s">
        <v>4936</v>
      </c>
      <c r="F566" s="102">
        <v>72</v>
      </c>
      <c r="G566" s="275">
        <f>AVERAGE(CPVTFC3SG0028!M23:N23)</f>
        <v>0.40054999999999996</v>
      </c>
      <c r="H566" s="343">
        <f t="shared" si="46"/>
        <v>901.97841726618697</v>
      </c>
      <c r="I566" s="426" t="s">
        <v>314</v>
      </c>
      <c r="J566" s="841"/>
      <c r="K566" s="841"/>
      <c r="L566" s="842"/>
      <c r="M566" s="642"/>
      <c r="N566" s="642"/>
      <c r="O566" s="648"/>
      <c r="P566" s="694"/>
      <c r="Q566" s="694"/>
      <c r="R566" s="645"/>
      <c r="S566" s="694"/>
      <c r="T566" s="694"/>
      <c r="U566" s="694"/>
    </row>
    <row r="567" spans="1:23" x14ac:dyDescent="0.25">
      <c r="A567" s="64">
        <v>525</v>
      </c>
      <c r="B567" s="4818" t="s">
        <v>3532</v>
      </c>
      <c r="C567" s="296" t="s">
        <v>868</v>
      </c>
      <c r="D567" s="65">
        <v>44838</v>
      </c>
      <c r="E567" s="387" t="s">
        <v>4936</v>
      </c>
      <c r="F567" s="164">
        <v>73</v>
      </c>
      <c r="G567" s="145">
        <f>AVERAGE(CPVTFC3SG0028!O23:P23)</f>
        <v>1.9686999999999999</v>
      </c>
      <c r="H567" s="100">
        <f t="shared" si="46"/>
        <v>6542.8057553956833</v>
      </c>
      <c r="I567" s="427" t="s">
        <v>315</v>
      </c>
      <c r="J567" s="841"/>
      <c r="K567" s="841"/>
      <c r="L567" s="842"/>
      <c r="M567" s="642"/>
      <c r="N567" s="642"/>
      <c r="O567" s="648"/>
      <c r="P567" s="694"/>
      <c r="Q567" s="694"/>
      <c r="R567" s="645"/>
      <c r="S567" s="694"/>
      <c r="T567" s="694"/>
      <c r="U567" s="694"/>
      <c r="W567" s="5">
        <v>1</v>
      </c>
    </row>
    <row r="568" spans="1:23" x14ac:dyDescent="0.25">
      <c r="A568" s="68">
        <v>526</v>
      </c>
      <c r="B568" s="4820"/>
      <c r="C568" s="296" t="s">
        <v>220</v>
      </c>
      <c r="D568" s="65">
        <v>44838</v>
      </c>
      <c r="E568" s="387" t="s">
        <v>4936</v>
      </c>
      <c r="F568" s="164">
        <v>74</v>
      </c>
      <c r="G568" s="145">
        <f>AVERAGE(CPVTFC3SG0028!Q23:R23)</f>
        <v>1.4576</v>
      </c>
      <c r="H568" s="100">
        <f t="shared" si="46"/>
        <v>4704.3165467625904</v>
      </c>
      <c r="I568" s="427" t="s">
        <v>315</v>
      </c>
      <c r="J568" s="841"/>
      <c r="K568" s="841"/>
      <c r="L568" s="842"/>
      <c r="M568" s="642"/>
      <c r="N568" s="642"/>
      <c r="O568" s="648"/>
      <c r="P568" s="694"/>
      <c r="Q568" s="694"/>
      <c r="R568" s="645"/>
      <c r="S568" s="694"/>
      <c r="T568" s="694"/>
      <c r="U568" s="694"/>
    </row>
    <row r="569" spans="1:23" x14ac:dyDescent="0.25">
      <c r="A569" s="64">
        <v>527</v>
      </c>
      <c r="B569" s="4818" t="s">
        <v>3533</v>
      </c>
      <c r="C569" s="296" t="s">
        <v>868</v>
      </c>
      <c r="D569" s="65">
        <v>44838</v>
      </c>
      <c r="E569" s="387" t="s">
        <v>4936</v>
      </c>
      <c r="F569" s="164">
        <v>75</v>
      </c>
      <c r="G569" s="145">
        <f>AVERAGE(CPVTFC3SG0028!S23:T23)</f>
        <v>0.93609999999999993</v>
      </c>
      <c r="H569" s="100">
        <f t="shared" si="46"/>
        <v>2828.4172661870507</v>
      </c>
      <c r="I569" s="427" t="s">
        <v>315</v>
      </c>
      <c r="J569" s="875"/>
      <c r="K569" s="876"/>
      <c r="L569" s="877"/>
      <c r="M569" s="645"/>
      <c r="N569" s="646"/>
      <c r="O569" s="648"/>
      <c r="P569" s="694"/>
      <c r="Q569" s="694"/>
      <c r="R569" s="645"/>
      <c r="S569" s="694"/>
      <c r="T569" s="694"/>
      <c r="U569" s="694"/>
      <c r="V569" s="286"/>
      <c r="W569" s="5">
        <v>1</v>
      </c>
    </row>
    <row r="570" spans="1:23" x14ac:dyDescent="0.25">
      <c r="A570" s="68">
        <v>528</v>
      </c>
      <c r="B570" s="4820"/>
      <c r="C570" s="296" t="s">
        <v>220</v>
      </c>
      <c r="D570" s="65">
        <v>44838</v>
      </c>
      <c r="E570" s="387" t="s">
        <v>4936</v>
      </c>
      <c r="F570" s="164">
        <v>76</v>
      </c>
      <c r="G570" s="145">
        <f>AVERAGE(CPVTFC3SG0028!U23:V23)</f>
        <v>0.82050000000000001</v>
      </c>
      <c r="H570" s="100">
        <f t="shared" si="46"/>
        <v>2412.5899280575545</v>
      </c>
      <c r="I570" s="427" t="s">
        <v>315</v>
      </c>
      <c r="J570" s="875"/>
      <c r="K570" s="876"/>
      <c r="L570" s="877"/>
      <c r="M570" s="645"/>
      <c r="N570" s="646"/>
      <c r="O570" s="648"/>
      <c r="P570" s="694"/>
      <c r="Q570" s="694"/>
      <c r="R570" s="645"/>
      <c r="S570" s="694"/>
      <c r="T570" s="694"/>
      <c r="U570" s="694"/>
      <c r="V570" s="287"/>
    </row>
    <row r="571" spans="1:23" x14ac:dyDescent="0.25">
      <c r="A571" s="64">
        <v>529</v>
      </c>
      <c r="B571" s="4818" t="s">
        <v>3534</v>
      </c>
      <c r="C571" s="296" t="s">
        <v>868</v>
      </c>
      <c r="D571" s="65">
        <v>44838</v>
      </c>
      <c r="E571" s="387" t="s">
        <v>4936</v>
      </c>
      <c r="F571" s="164">
        <v>77</v>
      </c>
      <c r="G571" s="145">
        <f>AVERAGE(CPVTFC3SG0028!W23:X23)</f>
        <v>1.7578499999999999</v>
      </c>
      <c r="H571" s="100">
        <f t="shared" si="46"/>
        <v>5784.3525179856115</v>
      </c>
      <c r="I571" s="427" t="s">
        <v>315</v>
      </c>
      <c r="J571" s="875"/>
      <c r="K571" s="876"/>
      <c r="L571" s="877"/>
      <c r="M571" s="645"/>
      <c r="N571" s="646"/>
      <c r="O571" s="648"/>
      <c r="P571" s="694"/>
      <c r="Q571" s="694"/>
      <c r="R571" s="645"/>
      <c r="S571" s="694"/>
      <c r="T571" s="694"/>
      <c r="U571" s="694"/>
      <c r="W571" s="5">
        <v>1</v>
      </c>
    </row>
    <row r="572" spans="1:23" x14ac:dyDescent="0.25">
      <c r="A572" s="68">
        <v>530</v>
      </c>
      <c r="B572" s="4820"/>
      <c r="C572" s="296" t="s">
        <v>220</v>
      </c>
      <c r="D572" s="65">
        <v>44838</v>
      </c>
      <c r="E572" s="387" t="s">
        <v>4936</v>
      </c>
      <c r="F572" s="164">
        <v>78</v>
      </c>
      <c r="G572" s="145">
        <f>AVERAGE(CPVTFC3SG0028!C25:D25)</f>
        <v>1.2490999999999999</v>
      </c>
      <c r="H572" s="100">
        <f t="shared" si="46"/>
        <v>3954.3165467625895</v>
      </c>
      <c r="I572" s="427" t="s">
        <v>315</v>
      </c>
      <c r="J572" s="841"/>
      <c r="K572" s="841"/>
      <c r="L572" s="842"/>
      <c r="M572" s="642"/>
      <c r="N572" s="642"/>
      <c r="O572" s="648"/>
      <c r="P572" s="694"/>
      <c r="Q572" s="694"/>
      <c r="R572" s="645"/>
      <c r="S572" s="694"/>
      <c r="T572" s="694"/>
      <c r="U572" s="694"/>
    </row>
    <row r="573" spans="1:23" x14ac:dyDescent="0.25">
      <c r="A573" s="6">
        <v>531</v>
      </c>
      <c r="B573" s="4812" t="s">
        <v>3535</v>
      </c>
      <c r="C573" s="271" t="s">
        <v>868</v>
      </c>
      <c r="D573" s="18">
        <v>44838</v>
      </c>
      <c r="E573" s="380" t="s">
        <v>4936</v>
      </c>
      <c r="F573" s="102">
        <v>79</v>
      </c>
      <c r="G573" s="275">
        <f>AVERAGE(CPVTFC3SG0028!E25:F25)</f>
        <v>0.11355</v>
      </c>
      <c r="H573" s="343">
        <f t="shared" si="46"/>
        <v>-130.39568345323738</v>
      </c>
      <c r="I573" s="426" t="s">
        <v>314</v>
      </c>
      <c r="J573" s="841"/>
      <c r="K573" s="841"/>
      <c r="L573" s="842"/>
      <c r="M573" s="642"/>
      <c r="N573" s="642"/>
      <c r="O573" s="648"/>
      <c r="P573" s="694"/>
      <c r="Q573" s="694"/>
      <c r="R573" s="645"/>
      <c r="S573" s="694"/>
      <c r="T573" s="694"/>
      <c r="U573" s="694"/>
      <c r="V573" s="286"/>
    </row>
    <row r="574" spans="1:23" x14ac:dyDescent="0.25">
      <c r="A574" s="8">
        <v>532</v>
      </c>
      <c r="B574" s="4817"/>
      <c r="C574" s="271" t="s">
        <v>220</v>
      </c>
      <c r="D574" s="18">
        <v>44838</v>
      </c>
      <c r="E574" s="380" t="s">
        <v>4936</v>
      </c>
      <c r="F574" s="102">
        <v>80</v>
      </c>
      <c r="G574" s="275">
        <f>AVERAGE(CPVTFC3SG0028!G25:H25)</f>
        <v>0.10694999999999999</v>
      </c>
      <c r="H574" s="343">
        <f t="shared" si="46"/>
        <v>-154.136690647482</v>
      </c>
      <c r="I574" s="426" t="s">
        <v>314</v>
      </c>
      <c r="J574" s="841"/>
      <c r="K574" s="841"/>
      <c r="L574" s="842"/>
      <c r="M574" s="642"/>
      <c r="N574" s="642"/>
      <c r="O574" s="648"/>
      <c r="P574" s="694"/>
      <c r="Q574" s="694"/>
      <c r="R574" s="645"/>
      <c r="S574" s="694"/>
      <c r="T574" s="694"/>
      <c r="U574" s="694"/>
      <c r="V574" s="287"/>
    </row>
    <row r="575" spans="1:23" x14ac:dyDescent="0.25">
      <c r="A575" s="64">
        <v>533</v>
      </c>
      <c r="B575" s="4818" t="s">
        <v>3536</v>
      </c>
      <c r="C575" s="296" t="s">
        <v>868</v>
      </c>
      <c r="D575" s="65">
        <v>44838</v>
      </c>
      <c r="E575" s="387" t="s">
        <v>4936</v>
      </c>
      <c r="F575" s="164">
        <v>81</v>
      </c>
      <c r="G575" s="145">
        <f>AVERAGE(CPVTFC3SG0028!I25:J25)</f>
        <v>1.4452500000000001</v>
      </c>
      <c r="H575" s="100">
        <f t="shared" si="46"/>
        <v>4659.8920863309359</v>
      </c>
      <c r="I575" s="427" t="s">
        <v>315</v>
      </c>
      <c r="J575" s="841"/>
      <c r="K575" s="841"/>
      <c r="L575" s="842"/>
      <c r="M575" s="642"/>
      <c r="N575" s="642"/>
      <c r="O575" s="648"/>
      <c r="P575" s="694"/>
      <c r="Q575" s="694"/>
      <c r="R575" s="645"/>
      <c r="S575" s="694"/>
      <c r="T575" s="694"/>
      <c r="U575" s="694"/>
      <c r="W575" s="5">
        <v>1</v>
      </c>
    </row>
    <row r="576" spans="1:23" x14ac:dyDescent="0.25">
      <c r="A576" s="68">
        <v>534</v>
      </c>
      <c r="B576" s="4820"/>
      <c r="C576" s="296" t="s">
        <v>220</v>
      </c>
      <c r="D576" s="65">
        <v>44838</v>
      </c>
      <c r="E576" s="387" t="s">
        <v>4936</v>
      </c>
      <c r="F576" s="164">
        <v>82</v>
      </c>
      <c r="G576" s="145">
        <f>AVERAGE(CPVTFC3SG0028!K25:L25)</f>
        <v>1.4403000000000001</v>
      </c>
      <c r="H576" s="100">
        <f t="shared" si="46"/>
        <v>4642.0863309352526</v>
      </c>
      <c r="I576" s="427" t="s">
        <v>315</v>
      </c>
      <c r="J576" s="841"/>
      <c r="K576" s="841"/>
      <c r="L576" s="842"/>
      <c r="M576" s="642"/>
      <c r="N576" s="642"/>
      <c r="O576" s="648"/>
      <c r="P576" s="694"/>
      <c r="Q576" s="694"/>
      <c r="R576" s="645"/>
      <c r="S576" s="694"/>
      <c r="T576" s="694"/>
      <c r="U576" s="694"/>
    </row>
    <row r="577" spans="1:23" x14ac:dyDescent="0.25">
      <c r="A577" s="6">
        <v>535</v>
      </c>
      <c r="B577" s="4822" t="s">
        <v>3537</v>
      </c>
      <c r="C577" s="271" t="s">
        <v>868</v>
      </c>
      <c r="D577" s="18">
        <v>44838</v>
      </c>
      <c r="E577" s="380" t="s">
        <v>4936</v>
      </c>
      <c r="F577" s="102">
        <v>83</v>
      </c>
      <c r="G577" s="275">
        <f>AVERAGE(CPVTFC3SG0028!M25:N25)</f>
        <v>9.06E-2</v>
      </c>
      <c r="H577" s="343">
        <f t="shared" si="46"/>
        <v>-212.94964028776974</v>
      </c>
      <c r="I577" s="426" t="s">
        <v>314</v>
      </c>
      <c r="J577" s="875"/>
      <c r="K577" s="876"/>
      <c r="L577" s="877"/>
      <c r="M577" s="645"/>
      <c r="N577" s="646"/>
      <c r="O577" s="648"/>
      <c r="P577" s="694"/>
      <c r="Q577" s="694"/>
      <c r="R577" s="645"/>
      <c r="S577" s="694"/>
      <c r="T577" s="694"/>
      <c r="U577" s="694"/>
      <c r="V577" s="4883" t="s">
        <v>1416</v>
      </c>
    </row>
    <row r="578" spans="1:23" x14ac:dyDescent="0.25">
      <c r="A578" s="11">
        <v>536</v>
      </c>
      <c r="B578" s="4819"/>
      <c r="C578" s="288" t="s">
        <v>220</v>
      </c>
      <c r="D578" s="19">
        <v>44838</v>
      </c>
      <c r="E578" s="384" t="s">
        <v>4936</v>
      </c>
      <c r="F578" s="103">
        <v>84</v>
      </c>
      <c r="G578" s="276">
        <f>AVERAGE(CPVTFC3SG0028!O25:P25)</f>
        <v>0.70865</v>
      </c>
      <c r="H578" s="344">
        <f t="shared" si="46"/>
        <v>2010.2517985611512</v>
      </c>
      <c r="I578" s="428" t="s">
        <v>315</v>
      </c>
      <c r="J578" s="875"/>
      <c r="K578" s="876"/>
      <c r="L578" s="877"/>
      <c r="M578" s="645"/>
      <c r="N578" s="646"/>
      <c r="O578" s="648"/>
      <c r="P578" s="694"/>
      <c r="Q578" s="694"/>
      <c r="R578" s="645"/>
      <c r="S578" s="694"/>
      <c r="T578" s="694"/>
      <c r="U578" s="694"/>
      <c r="V578" s="4884"/>
    </row>
    <row r="579" spans="1:23" x14ac:dyDescent="0.25">
      <c r="A579" s="64">
        <v>537</v>
      </c>
      <c r="B579" s="4818" t="s">
        <v>3538</v>
      </c>
      <c r="C579" s="296" t="s">
        <v>868</v>
      </c>
      <c r="D579" s="65">
        <v>44838</v>
      </c>
      <c r="E579" s="387" t="s">
        <v>4936</v>
      </c>
      <c r="F579" s="164">
        <v>85</v>
      </c>
      <c r="G579" s="145">
        <f>AVERAGE(CPVTFC3SG0028!Q25:R25)</f>
        <v>1.39785</v>
      </c>
      <c r="H579" s="100">
        <f t="shared" si="46"/>
        <v>4489.3884892086344</v>
      </c>
      <c r="I579" s="427" t="s">
        <v>315</v>
      </c>
      <c r="J579" s="875"/>
      <c r="K579" s="876"/>
      <c r="L579" s="877"/>
      <c r="M579" s="645"/>
      <c r="N579" s="646"/>
      <c r="O579" s="648"/>
      <c r="P579" s="694"/>
      <c r="Q579" s="694"/>
      <c r="R579" s="645"/>
      <c r="S579" s="694"/>
      <c r="T579" s="694"/>
      <c r="U579" s="694"/>
      <c r="W579" s="5">
        <v>1</v>
      </c>
    </row>
    <row r="580" spans="1:23" x14ac:dyDescent="0.25">
      <c r="A580" s="68">
        <v>538</v>
      </c>
      <c r="B580" s="4820"/>
      <c r="C580" s="296" t="s">
        <v>220</v>
      </c>
      <c r="D580" s="65">
        <v>44838</v>
      </c>
      <c r="E580" s="387" t="s">
        <v>4936</v>
      </c>
      <c r="F580" s="164">
        <v>86</v>
      </c>
      <c r="G580" s="145">
        <f>AVERAGE(CPVTFC3SG0028!S25:T25)</f>
        <v>1.2122999999999999</v>
      </c>
      <c r="H580" s="100">
        <f t="shared" si="46"/>
        <v>3821.9424460431655</v>
      </c>
      <c r="I580" s="427" t="s">
        <v>315</v>
      </c>
      <c r="J580" s="875"/>
      <c r="K580" s="876"/>
      <c r="L580" s="877"/>
      <c r="M580" s="645"/>
      <c r="N580" s="646"/>
      <c r="O580" s="648"/>
      <c r="P580" s="694"/>
      <c r="Q580" s="694"/>
      <c r="R580" s="645"/>
      <c r="S580" s="694"/>
      <c r="T580" s="694"/>
      <c r="U580" s="694"/>
    </row>
    <row r="581" spans="1:23" x14ac:dyDescent="0.25">
      <c r="A581" s="64">
        <v>539</v>
      </c>
      <c r="B581" s="4818" t="s">
        <v>3539</v>
      </c>
      <c r="C581" s="296" t="s">
        <v>868</v>
      </c>
      <c r="D581" s="65">
        <v>44838</v>
      </c>
      <c r="E581" s="387" t="s">
        <v>4936</v>
      </c>
      <c r="F581" s="164">
        <v>87</v>
      </c>
      <c r="G581" s="145">
        <f>AVERAGE(CPVTFC3SG0028!U25:V25)</f>
        <v>1.78315</v>
      </c>
      <c r="H581" s="100">
        <f t="shared" si="46"/>
        <v>5875.3597122302172</v>
      </c>
      <c r="I581" s="427" t="s">
        <v>315</v>
      </c>
      <c r="J581" s="875"/>
      <c r="K581" s="876"/>
      <c r="L581" s="877"/>
      <c r="M581" s="645"/>
      <c r="N581" s="646"/>
      <c r="O581" s="648"/>
      <c r="P581" s="694"/>
      <c r="Q581" s="694"/>
      <c r="R581" s="645"/>
      <c r="S581" s="694"/>
      <c r="T581" s="694"/>
      <c r="U581" s="694"/>
      <c r="W581" s="5">
        <v>1</v>
      </c>
    </row>
    <row r="582" spans="1:23" x14ac:dyDescent="0.25">
      <c r="A582" s="68">
        <v>540</v>
      </c>
      <c r="B582" s="4820"/>
      <c r="C582" s="296" t="s">
        <v>220</v>
      </c>
      <c r="D582" s="65">
        <v>44838</v>
      </c>
      <c r="E582" s="387" t="s">
        <v>4936</v>
      </c>
      <c r="F582" s="164">
        <v>88</v>
      </c>
      <c r="G582" s="145">
        <f>AVERAGE(CPVTFC3SG0028!W25:X25)</f>
        <v>1.2283999999999999</v>
      </c>
      <c r="H582" s="100">
        <f t="shared" si="46"/>
        <v>3879.8561151079143</v>
      </c>
      <c r="I582" s="427" t="s">
        <v>315</v>
      </c>
      <c r="J582" s="841"/>
      <c r="K582" s="841"/>
      <c r="L582" s="842"/>
      <c r="M582" s="642"/>
      <c r="N582" s="642"/>
      <c r="O582" s="648"/>
      <c r="P582" s="694"/>
      <c r="Q582" s="694"/>
      <c r="R582" s="645"/>
      <c r="S582" s="694"/>
      <c r="T582" s="694"/>
      <c r="U582" s="694"/>
    </row>
    <row r="583" spans="1:23" x14ac:dyDescent="0.25">
      <c r="A583" s="64">
        <v>541</v>
      </c>
      <c r="B583" s="4818" t="s">
        <v>3540</v>
      </c>
      <c r="C583" s="296" t="s">
        <v>868</v>
      </c>
      <c r="D583" s="65">
        <v>44838</v>
      </c>
      <c r="E583" s="387" t="s">
        <v>4936</v>
      </c>
      <c r="F583" s="164">
        <v>89</v>
      </c>
      <c r="G583" s="145">
        <f>AVERAGE(CPVTFC3SG0028!B12:C12)</f>
        <v>2.6858500000000003</v>
      </c>
      <c r="H583" s="100">
        <f t="shared" si="46"/>
        <v>9122.4820143884917</v>
      </c>
      <c r="I583" s="427" t="s">
        <v>315</v>
      </c>
      <c r="J583" s="1095">
        <v>44874</v>
      </c>
      <c r="K583" s="1096" t="s">
        <v>5455</v>
      </c>
      <c r="L583" s="1097">
        <v>176</v>
      </c>
      <c r="M583" s="1098">
        <f>AVERAGE(CPVTFC3SG0050!H26:I26)</f>
        <v>0.58255000000000001</v>
      </c>
      <c r="N583" s="1099">
        <f t="shared" ref="N583:N588" si="48">(M583-0.1671)/0.0138*400</f>
        <v>12042.028985507246</v>
      </c>
      <c r="O583" s="1339" t="s">
        <v>315</v>
      </c>
      <c r="P583" s="694"/>
      <c r="Q583" s="694"/>
      <c r="R583" s="645"/>
      <c r="S583" s="694"/>
      <c r="T583" s="694"/>
      <c r="U583" s="694"/>
      <c r="W583" s="5">
        <v>1</v>
      </c>
    </row>
    <row r="584" spans="1:23" x14ac:dyDescent="0.25">
      <c r="A584" s="68">
        <v>542</v>
      </c>
      <c r="B584" s="4820"/>
      <c r="C584" s="296" t="s">
        <v>220</v>
      </c>
      <c r="D584" s="65">
        <v>44838</v>
      </c>
      <c r="E584" s="387" t="s">
        <v>4936</v>
      </c>
      <c r="F584" s="164">
        <v>90</v>
      </c>
      <c r="G584" s="145">
        <f>AVERAGE(CPVTFC3SG0028!D12:E12)</f>
        <v>2.7660999999999998</v>
      </c>
      <c r="H584" s="100">
        <f t="shared" si="46"/>
        <v>9411.1510791366909</v>
      </c>
      <c r="I584" s="427" t="s">
        <v>315</v>
      </c>
      <c r="J584" s="1095">
        <v>44874</v>
      </c>
      <c r="K584" s="1096" t="s">
        <v>5455</v>
      </c>
      <c r="L584" s="1097">
        <v>177</v>
      </c>
      <c r="M584" s="1098">
        <f>AVERAGE(CPVTFC3SG0050!J26:K26)</f>
        <v>0.9214</v>
      </c>
      <c r="N584" s="1099">
        <f t="shared" si="48"/>
        <v>21863.768115942028</v>
      </c>
      <c r="O584" s="1339" t="s">
        <v>315</v>
      </c>
      <c r="P584" s="694"/>
      <c r="Q584" s="694"/>
      <c r="R584" s="645"/>
      <c r="S584" s="694"/>
      <c r="T584" s="694"/>
      <c r="U584" s="694"/>
    </row>
    <row r="585" spans="1:23" x14ac:dyDescent="0.25">
      <c r="A585" s="9">
        <v>543</v>
      </c>
      <c r="B585" s="4822" t="s">
        <v>3541</v>
      </c>
      <c r="C585" s="288" t="s">
        <v>868</v>
      </c>
      <c r="D585" s="19">
        <v>44838</v>
      </c>
      <c r="E585" s="384" t="s">
        <v>4936</v>
      </c>
      <c r="F585" s="103">
        <v>91</v>
      </c>
      <c r="G585" s="276">
        <f>AVERAGE(CPVTFC3SG0028!F12:G12)</f>
        <v>0.81400000000000006</v>
      </c>
      <c r="H585" s="344">
        <f t="shared" si="46"/>
        <v>2389.2086330935258</v>
      </c>
      <c r="I585" s="428" t="s">
        <v>315</v>
      </c>
      <c r="J585" s="875"/>
      <c r="K585" s="876"/>
      <c r="L585" s="877"/>
      <c r="M585" s="645"/>
      <c r="N585" s="646"/>
      <c r="O585" s="648"/>
      <c r="P585" s="694"/>
      <c r="Q585" s="694"/>
      <c r="R585" s="645"/>
      <c r="S585" s="694"/>
      <c r="T585" s="694"/>
      <c r="U585" s="694"/>
      <c r="W585" s="5">
        <v>1</v>
      </c>
    </row>
    <row r="586" spans="1:23" x14ac:dyDescent="0.25">
      <c r="A586" s="8">
        <v>544</v>
      </c>
      <c r="B586" s="4819"/>
      <c r="C586" s="271" t="s">
        <v>220</v>
      </c>
      <c r="D586" s="18">
        <v>44838</v>
      </c>
      <c r="E586" s="380" t="s">
        <v>4936</v>
      </c>
      <c r="F586" s="102">
        <v>92</v>
      </c>
      <c r="G586" s="275">
        <f>AVERAGE(CPVTFC3SG0028!H12:I12)</f>
        <v>0.43659999999999999</v>
      </c>
      <c r="H586" s="343">
        <f t="shared" si="46"/>
        <v>1031.6546762589928</v>
      </c>
      <c r="I586" s="4541" t="s">
        <v>314</v>
      </c>
      <c r="J586" s="841"/>
      <c r="K586" s="841"/>
      <c r="L586" s="842"/>
      <c r="M586" s="642"/>
      <c r="N586" s="642"/>
      <c r="O586" s="648"/>
      <c r="P586" s="694"/>
      <c r="Q586" s="694"/>
      <c r="R586" s="645"/>
      <c r="S586" s="694"/>
      <c r="T586" s="694"/>
      <c r="U586" s="694"/>
    </row>
    <row r="587" spans="1:23" x14ac:dyDescent="0.25">
      <c r="A587" s="64">
        <v>545</v>
      </c>
      <c r="B587" s="4818" t="s">
        <v>3542</v>
      </c>
      <c r="C587" s="296" t="s">
        <v>868</v>
      </c>
      <c r="D587" s="65">
        <v>44838</v>
      </c>
      <c r="E587" s="387" t="s">
        <v>4936</v>
      </c>
      <c r="F587" s="164">
        <v>93</v>
      </c>
      <c r="G587" s="145">
        <f>AVERAGE(CPVTFC3SG0028!J12:K12)</f>
        <v>2.8023499999999997</v>
      </c>
      <c r="H587" s="100">
        <f t="shared" si="46"/>
        <v>9541.5467625899291</v>
      </c>
      <c r="I587" s="427" t="s">
        <v>315</v>
      </c>
      <c r="J587" s="1095">
        <v>44874</v>
      </c>
      <c r="K587" s="1096" t="s">
        <v>5455</v>
      </c>
      <c r="L587" s="1097">
        <v>178</v>
      </c>
      <c r="M587" s="1098">
        <f>AVERAGE(CPVTFC3SG0050!L26:M26)</f>
        <v>1.3146</v>
      </c>
      <c r="N587" s="1099">
        <f t="shared" si="48"/>
        <v>33260.869565217392</v>
      </c>
      <c r="O587" s="1339" t="s">
        <v>315</v>
      </c>
      <c r="P587" s="694"/>
      <c r="Q587" s="694"/>
      <c r="R587" s="645"/>
      <c r="S587" s="694"/>
      <c r="T587" s="694"/>
      <c r="U587" s="694"/>
      <c r="V587" s="286"/>
      <c r="W587" s="5">
        <v>1</v>
      </c>
    </row>
    <row r="588" spans="1:23" x14ac:dyDescent="0.25">
      <c r="A588" s="68">
        <v>546</v>
      </c>
      <c r="B588" s="4820"/>
      <c r="C588" s="296" t="s">
        <v>220</v>
      </c>
      <c r="D588" s="65">
        <v>44838</v>
      </c>
      <c r="E588" s="387" t="s">
        <v>4936</v>
      </c>
      <c r="F588" s="164">
        <v>94</v>
      </c>
      <c r="G588" s="145">
        <f>AVERAGE(CPVTFC3SG0028!L12:M12)</f>
        <v>2.7837499999999999</v>
      </c>
      <c r="H588" s="100">
        <f t="shared" si="46"/>
        <v>9474.6402877697838</v>
      </c>
      <c r="I588" s="427" t="s">
        <v>315</v>
      </c>
      <c r="J588" s="1095">
        <v>44874</v>
      </c>
      <c r="K588" s="1096" t="s">
        <v>5455</v>
      </c>
      <c r="L588" s="1097">
        <v>179</v>
      </c>
      <c r="M588" s="1098">
        <f>AVERAGE(CPVTFC3SG0050!N26:O26)</f>
        <v>2.1615000000000002</v>
      </c>
      <c r="N588" s="1099">
        <f t="shared" si="48"/>
        <v>57808.695652173927</v>
      </c>
      <c r="O588" s="1339" t="s">
        <v>315</v>
      </c>
      <c r="P588" s="694"/>
      <c r="Q588" s="694"/>
      <c r="R588" s="645"/>
      <c r="S588" s="694"/>
      <c r="T588" s="694"/>
      <c r="U588" s="694"/>
      <c r="V588" s="287"/>
    </row>
    <row r="589" spans="1:23" x14ac:dyDescent="0.25">
      <c r="A589" s="6">
        <v>547</v>
      </c>
      <c r="B589" s="4812" t="s">
        <v>3543</v>
      </c>
      <c r="C589" s="271" t="s">
        <v>868</v>
      </c>
      <c r="D589" s="18">
        <v>44838</v>
      </c>
      <c r="E589" s="380" t="s">
        <v>4936</v>
      </c>
      <c r="F589" s="102">
        <v>95</v>
      </c>
      <c r="G589" s="275">
        <f>AVERAGE(CPVTFC3SG0028!N12:O12)</f>
        <v>0.10935</v>
      </c>
      <c r="H589" s="343">
        <f t="shared" si="46"/>
        <v>-145.50359712230212</v>
      </c>
      <c r="I589" s="426" t="s">
        <v>314</v>
      </c>
      <c r="J589" s="875"/>
      <c r="K589" s="876"/>
      <c r="L589" s="877"/>
      <c r="M589" s="645"/>
      <c r="N589" s="646"/>
      <c r="O589" s="648"/>
      <c r="P589" s="694"/>
      <c r="Q589" s="694"/>
      <c r="R589" s="645"/>
      <c r="S589" s="694"/>
      <c r="T589" s="694"/>
      <c r="U589" s="694"/>
    </row>
    <row r="590" spans="1:23" x14ac:dyDescent="0.25">
      <c r="A590" s="8">
        <v>548</v>
      </c>
      <c r="B590" s="4817"/>
      <c r="C590" s="271" t="s">
        <v>220</v>
      </c>
      <c r="D590" s="18">
        <v>44838</v>
      </c>
      <c r="E590" s="380" t="s">
        <v>4936</v>
      </c>
      <c r="F590" s="102">
        <v>96</v>
      </c>
      <c r="G590" s="275">
        <f>AVERAGE(CPVTFC3SG0028!P12:Q12)</f>
        <v>9.4649999999999998E-2</v>
      </c>
      <c r="H590" s="343">
        <f t="shared" si="46"/>
        <v>-198.38129496402877</v>
      </c>
      <c r="I590" s="426" t="s">
        <v>314</v>
      </c>
      <c r="J590" s="875"/>
      <c r="K590" s="876"/>
      <c r="L590" s="877"/>
      <c r="M590" s="645"/>
      <c r="N590" s="646"/>
      <c r="O590" s="648"/>
      <c r="P590" s="694"/>
      <c r="Q590" s="694"/>
      <c r="R590" s="645"/>
      <c r="S590" s="694"/>
      <c r="T590" s="694"/>
      <c r="U590" s="694"/>
    </row>
    <row r="591" spans="1:23" x14ac:dyDescent="0.25">
      <c r="A591" s="64">
        <v>549</v>
      </c>
      <c r="B591" s="4818" t="s">
        <v>3544</v>
      </c>
      <c r="C591" s="296" t="s">
        <v>868</v>
      </c>
      <c r="D591" s="65">
        <v>44838</v>
      </c>
      <c r="E591" s="387" t="s">
        <v>4936</v>
      </c>
      <c r="F591" s="164">
        <v>97</v>
      </c>
      <c r="G591" s="145">
        <f>AVERAGE(CPVTFC3SG0028!R12:S12)</f>
        <v>1.5897000000000001</v>
      </c>
      <c r="H591" s="100">
        <f t="shared" si="46"/>
        <v>5179.4964028776985</v>
      </c>
      <c r="I591" s="427" t="s">
        <v>315</v>
      </c>
      <c r="J591" s="841"/>
      <c r="K591" s="841"/>
      <c r="L591" s="842"/>
      <c r="M591" s="642"/>
      <c r="N591" s="642"/>
      <c r="O591" s="648"/>
      <c r="P591" s="694"/>
      <c r="Q591" s="694"/>
      <c r="R591" s="645"/>
      <c r="S591" s="694"/>
      <c r="T591" s="694"/>
      <c r="U591" s="694"/>
      <c r="V591" s="286"/>
      <c r="W591" s="5">
        <v>1</v>
      </c>
    </row>
    <row r="592" spans="1:23" x14ac:dyDescent="0.25">
      <c r="A592" s="68">
        <v>550</v>
      </c>
      <c r="B592" s="4820"/>
      <c r="C592" s="296" t="s">
        <v>220</v>
      </c>
      <c r="D592" s="65">
        <v>44838</v>
      </c>
      <c r="E592" s="387" t="s">
        <v>4936</v>
      </c>
      <c r="F592" s="164">
        <v>98</v>
      </c>
      <c r="G592" s="145">
        <f>AVERAGE(CPVTFC3SG0028!T12:U12)</f>
        <v>1.46225</v>
      </c>
      <c r="H592" s="100">
        <f t="shared" si="46"/>
        <v>4721.0431654676267</v>
      </c>
      <c r="I592" s="427" t="s">
        <v>315</v>
      </c>
      <c r="J592" s="841"/>
      <c r="K592" s="841"/>
      <c r="L592" s="842"/>
      <c r="M592" s="642"/>
      <c r="N592" s="642"/>
      <c r="O592" s="648"/>
      <c r="P592" s="694"/>
      <c r="Q592" s="694"/>
      <c r="R592" s="645"/>
      <c r="S592" s="694"/>
      <c r="T592" s="694"/>
      <c r="U592" s="694"/>
      <c r="V592" s="287"/>
    </row>
    <row r="593" spans="1:23" x14ac:dyDescent="0.25">
      <c r="A593" s="269">
        <v>551</v>
      </c>
      <c r="B593" s="4812" t="s">
        <v>3545</v>
      </c>
      <c r="C593" s="271" t="s">
        <v>868</v>
      </c>
      <c r="D593" s="18">
        <v>44838</v>
      </c>
      <c r="E593" s="380" t="s">
        <v>4936</v>
      </c>
      <c r="F593" s="102">
        <v>99</v>
      </c>
      <c r="G593" s="275">
        <f>AVERAGE(CPVTFC3SG0028!V12:W12)</f>
        <v>0.21705000000000002</v>
      </c>
      <c r="H593" s="343">
        <f t="shared" si="46"/>
        <v>241.90647482014401</v>
      </c>
      <c r="I593" s="426" t="s">
        <v>314</v>
      </c>
      <c r="J593" s="841"/>
      <c r="K593" s="841"/>
      <c r="L593" s="842"/>
      <c r="M593" s="642"/>
      <c r="N593" s="642"/>
      <c r="O593" s="648"/>
      <c r="P593" s="694"/>
      <c r="Q593" s="694"/>
      <c r="R593" s="645"/>
      <c r="S593" s="694"/>
      <c r="T593" s="694"/>
      <c r="U593" s="694"/>
    </row>
    <row r="594" spans="1:23" x14ac:dyDescent="0.25">
      <c r="A594" s="138">
        <v>552</v>
      </c>
      <c r="B594" s="4817"/>
      <c r="C594" s="271" t="s">
        <v>220</v>
      </c>
      <c r="D594" s="18">
        <v>44838</v>
      </c>
      <c r="E594" s="380" t="s">
        <v>4936</v>
      </c>
      <c r="F594" s="102">
        <v>100</v>
      </c>
      <c r="G594" s="275">
        <f>AVERAGE(CPVTFC3SG0028!X12:Y12)</f>
        <v>0.19895000000000002</v>
      </c>
      <c r="H594" s="343">
        <f t="shared" si="46"/>
        <v>176.79856115107924</v>
      </c>
      <c r="I594" s="426" t="s">
        <v>314</v>
      </c>
      <c r="J594" s="841"/>
      <c r="K594" s="841"/>
      <c r="L594" s="842"/>
      <c r="M594" s="642"/>
      <c r="N594" s="642"/>
      <c r="O594" s="648"/>
      <c r="P594" s="694"/>
      <c r="Q594" s="694"/>
      <c r="R594" s="645"/>
      <c r="S594" s="694"/>
      <c r="T594" s="694"/>
      <c r="U594" s="694"/>
    </row>
    <row r="595" spans="1:23" x14ac:dyDescent="0.25">
      <c r="A595" s="64">
        <v>553</v>
      </c>
      <c r="B595" s="4818" t="s">
        <v>3546</v>
      </c>
      <c r="C595" s="296" t="s">
        <v>868</v>
      </c>
      <c r="D595" s="65">
        <v>44838</v>
      </c>
      <c r="E595" s="387" t="s">
        <v>4936</v>
      </c>
      <c r="F595" s="164">
        <v>101</v>
      </c>
      <c r="G595" s="145">
        <f>AVERAGE(CPVTFC3SG0028!B14:C14)</f>
        <v>1.2326000000000001</v>
      </c>
      <c r="H595" s="100">
        <f t="shared" si="46"/>
        <v>3894.9640287769798</v>
      </c>
      <c r="I595" s="427" t="s">
        <v>315</v>
      </c>
      <c r="J595" s="841"/>
      <c r="K595" s="841"/>
      <c r="L595" s="842"/>
      <c r="M595" s="642"/>
      <c r="N595" s="642"/>
      <c r="O595" s="648"/>
      <c r="P595" s="694"/>
      <c r="Q595" s="694"/>
      <c r="R595" s="645"/>
      <c r="S595" s="694"/>
      <c r="T595" s="694"/>
      <c r="U595" s="694"/>
      <c r="W595" s="5">
        <v>1</v>
      </c>
    </row>
    <row r="596" spans="1:23" x14ac:dyDescent="0.25">
      <c r="A596" s="68">
        <v>554</v>
      </c>
      <c r="B596" s="4820"/>
      <c r="C596" s="296" t="s">
        <v>220</v>
      </c>
      <c r="D596" s="65">
        <v>44838</v>
      </c>
      <c r="E596" s="387" t="s">
        <v>4936</v>
      </c>
      <c r="F596" s="164">
        <v>102</v>
      </c>
      <c r="G596" s="145">
        <f>AVERAGE(CPVTFC3SG0028!D14:E14)</f>
        <v>0.70035000000000003</v>
      </c>
      <c r="H596" s="100">
        <f t="shared" si="46"/>
        <v>1980.3956834532378</v>
      </c>
      <c r="I596" s="427" t="s">
        <v>315</v>
      </c>
      <c r="J596" s="841"/>
      <c r="K596" s="841"/>
      <c r="L596" s="842"/>
      <c r="M596" s="642"/>
      <c r="N596" s="642"/>
      <c r="O596" s="648"/>
      <c r="P596" s="694"/>
      <c r="Q596" s="694"/>
      <c r="R596" s="645"/>
      <c r="S596" s="694"/>
      <c r="T596" s="694"/>
      <c r="U596" s="694"/>
    </row>
    <row r="597" spans="1:23" x14ac:dyDescent="0.25">
      <c r="A597" s="6">
        <v>555</v>
      </c>
      <c r="B597" s="4812" t="s">
        <v>3547</v>
      </c>
      <c r="C597" s="271" t="s">
        <v>868</v>
      </c>
      <c r="D597" s="18">
        <v>44838</v>
      </c>
      <c r="E597" s="380" t="s">
        <v>4936</v>
      </c>
      <c r="F597" s="102">
        <v>103</v>
      </c>
      <c r="G597" s="275">
        <f>AVERAGE(CPVTFC3SG0028!F14:G14)</f>
        <v>0.10145000000000001</v>
      </c>
      <c r="H597" s="343">
        <f t="shared" si="46"/>
        <v>-173.92086330935243</v>
      </c>
      <c r="I597" s="426" t="s">
        <v>314</v>
      </c>
      <c r="J597" s="841"/>
      <c r="K597" s="841"/>
      <c r="L597" s="842"/>
      <c r="M597" s="642"/>
      <c r="N597" s="642"/>
      <c r="O597" s="648"/>
      <c r="P597" s="694"/>
      <c r="Q597" s="694"/>
      <c r="R597" s="645"/>
      <c r="S597" s="694"/>
      <c r="T597" s="694"/>
      <c r="U597" s="694"/>
    </row>
    <row r="598" spans="1:23" x14ac:dyDescent="0.25">
      <c r="A598" s="8">
        <v>556</v>
      </c>
      <c r="B598" s="4817"/>
      <c r="C598" s="271" t="s">
        <v>220</v>
      </c>
      <c r="D598" s="18">
        <v>44838</v>
      </c>
      <c r="E598" s="380" t="s">
        <v>4936</v>
      </c>
      <c r="F598" s="102">
        <v>104</v>
      </c>
      <c r="G598" s="275">
        <f>AVERAGE(CPVTFC3SG0028!H14:I14)</f>
        <v>9.2749999999999999E-2</v>
      </c>
      <c r="H598" s="343">
        <f t="shared" si="46"/>
        <v>-205.21582733812949</v>
      </c>
      <c r="I598" s="426" t="s">
        <v>314</v>
      </c>
      <c r="J598" s="841"/>
      <c r="K598" s="841"/>
      <c r="L598" s="842"/>
      <c r="M598" s="642"/>
      <c r="N598" s="642"/>
      <c r="O598" s="648"/>
      <c r="P598" s="694"/>
      <c r="Q598" s="694"/>
      <c r="R598" s="645"/>
      <c r="S598" s="694"/>
      <c r="T598" s="694"/>
      <c r="U598" s="694"/>
    </row>
    <row r="599" spans="1:23" x14ac:dyDescent="0.25">
      <c r="A599" s="6">
        <v>557</v>
      </c>
      <c r="B599" s="4822" t="s">
        <v>3548</v>
      </c>
      <c r="C599" s="271" t="s">
        <v>868</v>
      </c>
      <c r="D599" s="18">
        <v>44838</v>
      </c>
      <c r="E599" s="380" t="s">
        <v>4936</v>
      </c>
      <c r="F599" s="102">
        <v>105</v>
      </c>
      <c r="G599" s="275">
        <f>AVERAGE(CPVTFC3SG0028!J14:K14)</f>
        <v>0.47025</v>
      </c>
      <c r="H599" s="343">
        <f t="shared" si="46"/>
        <v>1152.6978417266187</v>
      </c>
      <c r="I599" s="4541" t="s">
        <v>314</v>
      </c>
      <c r="J599" s="841"/>
      <c r="K599" s="841"/>
      <c r="L599" s="842"/>
      <c r="M599" s="642"/>
      <c r="N599" s="642"/>
      <c r="O599" s="648"/>
      <c r="P599" s="694"/>
      <c r="Q599" s="694"/>
      <c r="R599" s="645"/>
      <c r="S599" s="694"/>
      <c r="T599" s="694"/>
      <c r="U599" s="694"/>
      <c r="V599" s="4883" t="s">
        <v>1416</v>
      </c>
      <c r="W599" s="5">
        <v>1</v>
      </c>
    </row>
    <row r="600" spans="1:23" x14ac:dyDescent="0.25">
      <c r="A600" s="11">
        <v>558</v>
      </c>
      <c r="B600" s="4819"/>
      <c r="C600" s="288" t="s">
        <v>220</v>
      </c>
      <c r="D600" s="19">
        <v>44838</v>
      </c>
      <c r="E600" s="384" t="s">
        <v>4936</v>
      </c>
      <c r="F600" s="103">
        <v>106</v>
      </c>
      <c r="G600" s="276">
        <f>AVERAGE(CPVTFC3SG0028!L14:M14)</f>
        <v>1.9337500000000001</v>
      </c>
      <c r="H600" s="344">
        <f t="shared" si="46"/>
        <v>6417.0863309352526</v>
      </c>
      <c r="I600" s="428" t="s">
        <v>315</v>
      </c>
      <c r="J600" s="841"/>
      <c r="K600" s="841"/>
      <c r="L600" s="842"/>
      <c r="M600" s="642"/>
      <c r="N600" s="642"/>
      <c r="O600" s="648"/>
      <c r="P600" s="694"/>
      <c r="Q600" s="694"/>
      <c r="R600" s="645"/>
      <c r="S600" s="694"/>
      <c r="T600" s="694"/>
      <c r="U600" s="694"/>
      <c r="V600" s="4884"/>
    </row>
    <row r="601" spans="1:23" x14ac:dyDescent="0.25">
      <c r="A601" s="64">
        <v>559</v>
      </c>
      <c r="B601" s="437" t="s">
        <v>3549</v>
      </c>
      <c r="C601" s="296" t="s">
        <v>868</v>
      </c>
      <c r="D601" s="65">
        <v>44838</v>
      </c>
      <c r="E601" s="387" t="s">
        <v>4936</v>
      </c>
      <c r="F601" s="164">
        <v>107</v>
      </c>
      <c r="G601" s="145">
        <f>AVERAGE(CPVTFC3SG0028!N14:O14)</f>
        <v>2.4683999999999999</v>
      </c>
      <c r="H601" s="100">
        <f t="shared" si="46"/>
        <v>8340.2877697841723</v>
      </c>
      <c r="I601" s="427" t="s">
        <v>315</v>
      </c>
      <c r="J601" s="1090">
        <v>44874</v>
      </c>
      <c r="K601" s="1091" t="s">
        <v>5455</v>
      </c>
      <c r="L601" s="1092">
        <v>180</v>
      </c>
      <c r="M601" s="1093">
        <f>AVERAGE(CPVTFC3SG0050!P26:Q26)</f>
        <v>0.32620000000000005</v>
      </c>
      <c r="N601" s="1094">
        <f>(M601-0.1671)/0.0138*400</f>
        <v>4611.5942028985519</v>
      </c>
      <c r="O601" s="1340" t="s">
        <v>315</v>
      </c>
      <c r="P601" s="694"/>
      <c r="Q601" s="694"/>
      <c r="R601" s="645"/>
      <c r="S601" s="694"/>
      <c r="T601" s="694"/>
      <c r="U601" s="694"/>
      <c r="W601" s="5">
        <v>1</v>
      </c>
    </row>
    <row r="602" spans="1:23" x14ac:dyDescent="0.25">
      <c r="A602" s="68">
        <v>560</v>
      </c>
      <c r="B602" s="437" t="s">
        <v>3549</v>
      </c>
      <c r="C602" s="296" t="s">
        <v>220</v>
      </c>
      <c r="D602" s="65">
        <v>44838</v>
      </c>
      <c r="E602" s="387" t="s">
        <v>4936</v>
      </c>
      <c r="F602" s="164">
        <v>108</v>
      </c>
      <c r="G602" s="145">
        <f>AVERAGE(CPVTFC3SG0028!P14:Q14)</f>
        <v>2.2334499999999999</v>
      </c>
      <c r="H602" s="100">
        <f t="shared" si="46"/>
        <v>7495.143884892087</v>
      </c>
      <c r="I602" s="427" t="s">
        <v>315</v>
      </c>
      <c r="J602" s="875"/>
      <c r="K602" s="876"/>
      <c r="L602" s="877"/>
      <c r="M602" s="645"/>
      <c r="N602" s="646"/>
      <c r="O602" s="648"/>
      <c r="P602" s="694"/>
      <c r="Q602" s="694"/>
      <c r="R602" s="645"/>
      <c r="S602" s="694"/>
      <c r="T602" s="694"/>
      <c r="U602" s="694"/>
    </row>
    <row r="603" spans="1:23" x14ac:dyDescent="0.25">
      <c r="A603" s="64">
        <v>561</v>
      </c>
      <c r="B603" s="4818" t="s">
        <v>3550</v>
      </c>
      <c r="C603" s="296" t="s">
        <v>868</v>
      </c>
      <c r="D603" s="65">
        <v>44838</v>
      </c>
      <c r="E603" s="387" t="s">
        <v>4936</v>
      </c>
      <c r="F603" s="164">
        <v>109</v>
      </c>
      <c r="G603" s="145">
        <f>AVERAGE(CPVTFC3SG0028!R14:S14)</f>
        <v>1.2143999999999999</v>
      </c>
      <c r="H603" s="100">
        <f t="shared" si="46"/>
        <v>3829.4964028776981</v>
      </c>
      <c r="I603" s="427" t="s">
        <v>315</v>
      </c>
      <c r="J603" s="875"/>
      <c r="K603" s="876"/>
      <c r="L603" s="877"/>
      <c r="M603" s="645"/>
      <c r="N603" s="646"/>
      <c r="O603" s="648"/>
      <c r="P603" s="694"/>
      <c r="Q603" s="694"/>
      <c r="R603" s="645"/>
      <c r="S603" s="694"/>
      <c r="T603" s="694"/>
      <c r="U603" s="694"/>
      <c r="W603" s="5">
        <v>1</v>
      </c>
    </row>
    <row r="604" spans="1:23" x14ac:dyDescent="0.25">
      <c r="A604" s="68">
        <v>562</v>
      </c>
      <c r="B604" s="4820"/>
      <c r="C604" s="296" t="s">
        <v>220</v>
      </c>
      <c r="D604" s="65">
        <v>44838</v>
      </c>
      <c r="E604" s="387" t="s">
        <v>4936</v>
      </c>
      <c r="F604" s="164">
        <v>110</v>
      </c>
      <c r="G604" s="145">
        <f>AVERAGE(CPVTFC3SG0028!T14:U14)</f>
        <v>0.91110000000000002</v>
      </c>
      <c r="H604" s="100">
        <f t="shared" si="46"/>
        <v>2738.4892086330938</v>
      </c>
      <c r="I604" s="427" t="s">
        <v>315</v>
      </c>
      <c r="J604" s="875"/>
      <c r="K604" s="876"/>
      <c r="L604" s="877"/>
      <c r="M604" s="645"/>
      <c r="N604" s="646"/>
      <c r="O604" s="648"/>
      <c r="P604" s="694"/>
      <c r="Q604" s="694"/>
      <c r="R604" s="645"/>
      <c r="S604" s="694"/>
      <c r="T604" s="694"/>
      <c r="U604" s="694"/>
    </row>
    <row r="605" spans="1:23" x14ac:dyDescent="0.25">
      <c r="A605" s="64">
        <v>563</v>
      </c>
      <c r="B605" s="437" t="s">
        <v>3551</v>
      </c>
      <c r="C605" s="296" t="s">
        <v>868</v>
      </c>
      <c r="D605" s="65">
        <v>44838</v>
      </c>
      <c r="E605" s="387" t="s">
        <v>4936</v>
      </c>
      <c r="F605" s="164">
        <v>111</v>
      </c>
      <c r="G605" s="145">
        <f>AVERAGE(CPVTFC3SG0028!V14:W14)</f>
        <v>2.8314000000000004</v>
      </c>
      <c r="H605" s="100">
        <f t="shared" si="46"/>
        <v>9646.0431654676286</v>
      </c>
      <c r="I605" s="427" t="s">
        <v>315</v>
      </c>
      <c r="J605" s="1128">
        <v>44874</v>
      </c>
      <c r="K605" s="1129" t="s">
        <v>5455</v>
      </c>
      <c r="L605" s="1130">
        <v>181</v>
      </c>
      <c r="M605" s="1131">
        <f>AVERAGE(CPVTFC3SG0050!R26:S26)</f>
        <v>0.93625000000000003</v>
      </c>
      <c r="N605" s="1132">
        <f>(M605-0.1671)/0.0138*400</f>
        <v>22294.202898550724</v>
      </c>
      <c r="O605" s="1133" t="s">
        <v>315</v>
      </c>
      <c r="P605" s="694"/>
      <c r="Q605" s="694"/>
      <c r="R605" s="645"/>
      <c r="S605" s="694"/>
      <c r="T605" s="694"/>
      <c r="U605" s="694"/>
      <c r="W605" s="5">
        <v>1</v>
      </c>
    </row>
    <row r="606" spans="1:23" x14ac:dyDescent="0.25">
      <c r="A606" s="68">
        <v>564</v>
      </c>
      <c r="B606" s="437" t="s">
        <v>3551</v>
      </c>
      <c r="C606" s="296" t="s">
        <v>220</v>
      </c>
      <c r="D606" s="65">
        <v>44838</v>
      </c>
      <c r="E606" s="387" t="s">
        <v>4936</v>
      </c>
      <c r="F606" s="164">
        <v>112</v>
      </c>
      <c r="G606" s="145">
        <f>AVERAGE(CPVTFC3SG0028!X14:Y14)</f>
        <v>1.9578</v>
      </c>
      <c r="H606" s="100">
        <f t="shared" si="46"/>
        <v>6503.5971223021588</v>
      </c>
      <c r="I606" s="427" t="s">
        <v>315</v>
      </c>
      <c r="J606" s="1123"/>
      <c r="K606" s="1123"/>
      <c r="L606" s="1124"/>
      <c r="M606" s="1123"/>
      <c r="N606" s="1123"/>
      <c r="O606" s="1483"/>
      <c r="P606" s="694"/>
      <c r="Q606" s="694"/>
      <c r="R606" s="645"/>
      <c r="S606" s="694"/>
      <c r="T606" s="694"/>
      <c r="U606" s="694"/>
    </row>
    <row r="607" spans="1:23" x14ac:dyDescent="0.25">
      <c r="A607" s="6">
        <v>565</v>
      </c>
      <c r="B607" s="4812" t="s">
        <v>3552</v>
      </c>
      <c r="C607" s="271" t="s">
        <v>868</v>
      </c>
      <c r="D607" s="18">
        <v>44838</v>
      </c>
      <c r="E607" s="380" t="s">
        <v>4936</v>
      </c>
      <c r="F607" s="102">
        <v>113</v>
      </c>
      <c r="G607" s="275">
        <f>AVERAGE(CPVTFC3SG0028!B16:C16)</f>
        <v>0.33504999999999996</v>
      </c>
      <c r="H607" s="343">
        <f t="shared" si="46"/>
        <v>666.3669064748201</v>
      </c>
      <c r="I607" s="426" t="s">
        <v>314</v>
      </c>
      <c r="J607" s="1123"/>
      <c r="K607" s="1123"/>
      <c r="L607" s="1124"/>
      <c r="M607" s="1123"/>
      <c r="N607" s="1123"/>
      <c r="O607" s="1483"/>
      <c r="P607" s="694"/>
      <c r="Q607" s="694"/>
      <c r="R607" s="645"/>
      <c r="S607" s="694"/>
      <c r="T607" s="694"/>
      <c r="U607" s="694"/>
    </row>
    <row r="608" spans="1:23" x14ac:dyDescent="0.25">
      <c r="A608" s="8">
        <v>566</v>
      </c>
      <c r="B608" s="4817"/>
      <c r="C608" s="271" t="s">
        <v>220</v>
      </c>
      <c r="D608" s="18">
        <v>44838</v>
      </c>
      <c r="E608" s="380" t="s">
        <v>4936</v>
      </c>
      <c r="F608" s="102">
        <v>114</v>
      </c>
      <c r="G608" s="275">
        <f>AVERAGE(CPVTFC3SG0028!D16:E16)</f>
        <v>0.2999</v>
      </c>
      <c r="H608" s="343">
        <f t="shared" si="46"/>
        <v>539.92805755395693</v>
      </c>
      <c r="I608" s="426" t="s">
        <v>314</v>
      </c>
      <c r="J608" s="1125"/>
      <c r="K608" s="1123"/>
      <c r="L608" s="1124"/>
      <c r="M608" s="1126"/>
      <c r="N608" s="1127"/>
      <c r="O608" s="1483"/>
      <c r="P608" s="694"/>
      <c r="Q608" s="694"/>
      <c r="R608" s="645"/>
      <c r="S608" s="694"/>
      <c r="T608" s="694"/>
      <c r="U608" s="694"/>
    </row>
    <row r="609" spans="1:23" x14ac:dyDescent="0.25">
      <c r="A609" s="64">
        <v>567</v>
      </c>
      <c r="B609" s="437" t="s">
        <v>3553</v>
      </c>
      <c r="C609" s="296" t="s">
        <v>868</v>
      </c>
      <c r="D609" s="65">
        <v>44838</v>
      </c>
      <c r="E609" s="387" t="s">
        <v>4936</v>
      </c>
      <c r="F609" s="164">
        <v>115</v>
      </c>
      <c r="G609" s="145">
        <f>AVERAGE(CPVTFC3SG0028!F16:G16)</f>
        <v>2.3596500000000002</v>
      </c>
      <c r="H609" s="100">
        <f t="shared" si="46"/>
        <v>7949.1007194244612</v>
      </c>
      <c r="I609" s="427" t="s">
        <v>315</v>
      </c>
      <c r="J609" s="1118">
        <v>44874</v>
      </c>
      <c r="K609" s="1119" t="s">
        <v>5455</v>
      </c>
      <c r="L609" s="1120">
        <v>182</v>
      </c>
      <c r="M609" s="1121">
        <f>AVERAGE(CPVTFC3SG0050!T26:U26)</f>
        <v>0.40310000000000001</v>
      </c>
      <c r="N609" s="1122">
        <f>(M609-0.1671)/0.0138*400</f>
        <v>6840.579710144928</v>
      </c>
      <c r="O609" s="1484" t="s">
        <v>315</v>
      </c>
      <c r="P609" s="694"/>
      <c r="Q609" s="694"/>
      <c r="R609" s="645"/>
      <c r="S609" s="694"/>
      <c r="T609" s="694"/>
      <c r="U609" s="694"/>
      <c r="W609" s="5">
        <v>1</v>
      </c>
    </row>
    <row r="610" spans="1:23" x14ac:dyDescent="0.25">
      <c r="A610" s="68">
        <v>568</v>
      </c>
      <c r="B610" s="437" t="s">
        <v>3553</v>
      </c>
      <c r="C610" s="296" t="s">
        <v>220</v>
      </c>
      <c r="D610" s="65">
        <v>44838</v>
      </c>
      <c r="E610" s="387" t="s">
        <v>4936</v>
      </c>
      <c r="F610" s="164">
        <v>116</v>
      </c>
      <c r="G610" s="145">
        <f>AVERAGE(CPVTFC3SG0028!H16:I16)</f>
        <v>2.00095</v>
      </c>
      <c r="H610" s="100">
        <f t="shared" si="46"/>
        <v>6658.8129496402889</v>
      </c>
      <c r="I610" s="427" t="s">
        <v>315</v>
      </c>
      <c r="J610" s="1123"/>
      <c r="K610" s="1123"/>
      <c r="L610" s="1124"/>
      <c r="M610" s="1123"/>
      <c r="N610" s="1123"/>
      <c r="O610" s="1483"/>
      <c r="P610" s="694"/>
      <c r="Q610" s="694"/>
      <c r="R610" s="645"/>
      <c r="S610" s="694"/>
      <c r="T610" s="694"/>
      <c r="U610" s="694"/>
    </row>
    <row r="611" spans="1:23" x14ac:dyDescent="0.25">
      <c r="A611" s="64">
        <v>569</v>
      </c>
      <c r="B611" s="4818" t="s">
        <v>3554</v>
      </c>
      <c r="C611" s="296" t="s">
        <v>868</v>
      </c>
      <c r="D611" s="65">
        <v>44838</v>
      </c>
      <c r="E611" s="387" t="s">
        <v>4936</v>
      </c>
      <c r="F611" s="164">
        <v>117</v>
      </c>
      <c r="G611" s="145">
        <f>AVERAGE(CPVTFC3SG0028!J16:K16)</f>
        <v>2.7635500000000004</v>
      </c>
      <c r="H611" s="100">
        <f t="shared" si="46"/>
        <v>9401.9784172661894</v>
      </c>
      <c r="I611" s="427" t="s">
        <v>315</v>
      </c>
      <c r="J611" s="1128">
        <v>44874</v>
      </c>
      <c r="K611" s="1129" t="s">
        <v>5455</v>
      </c>
      <c r="L611" s="1130">
        <v>183</v>
      </c>
      <c r="M611" s="1131">
        <f>AVERAGE(CPVTFC3SG0050!V26:W26)</f>
        <v>0.59545000000000003</v>
      </c>
      <c r="N611" s="1132">
        <f>(M611-0.1671)/0.0138*400</f>
        <v>12415.942028985508</v>
      </c>
      <c r="O611" s="1133" t="s">
        <v>315</v>
      </c>
      <c r="P611" s="694"/>
      <c r="Q611" s="694"/>
      <c r="R611" s="645"/>
      <c r="S611" s="694"/>
      <c r="T611" s="694"/>
      <c r="U611" s="694"/>
      <c r="W611" s="5">
        <v>1</v>
      </c>
    </row>
    <row r="612" spans="1:23" x14ac:dyDescent="0.25">
      <c r="A612" s="68">
        <v>570</v>
      </c>
      <c r="B612" s="4820"/>
      <c r="C612" s="296" t="s">
        <v>220</v>
      </c>
      <c r="D612" s="65">
        <v>44838</v>
      </c>
      <c r="E612" s="387" t="s">
        <v>4936</v>
      </c>
      <c r="F612" s="164">
        <v>118</v>
      </c>
      <c r="G612" s="145">
        <f>AVERAGE(CPVTFC3SG0028!L16:M16)</f>
        <v>2.7173499999999997</v>
      </c>
      <c r="H612" s="100">
        <f t="shared" si="46"/>
        <v>9235.7913669064747</v>
      </c>
      <c r="I612" s="427" t="s">
        <v>315</v>
      </c>
      <c r="J612" s="1128">
        <v>44874</v>
      </c>
      <c r="K612" s="1129" t="s">
        <v>5455</v>
      </c>
      <c r="L612" s="1130">
        <v>184</v>
      </c>
      <c r="M612" s="1131">
        <f>AVERAGE(CPVTFC3SG0050!X26:Y26)</f>
        <v>0.52544999999999997</v>
      </c>
      <c r="N612" s="1132">
        <f>(M612-0.1671)/0.0138*400</f>
        <v>10386.95652173913</v>
      </c>
      <c r="O612" s="1133" t="s">
        <v>315</v>
      </c>
      <c r="P612" s="694"/>
      <c r="Q612" s="694"/>
      <c r="R612" s="645"/>
      <c r="S612" s="694"/>
      <c r="T612" s="694"/>
      <c r="U612" s="694"/>
    </row>
    <row r="613" spans="1:23" x14ac:dyDescent="0.25">
      <c r="A613" s="6">
        <v>571</v>
      </c>
      <c r="B613" s="4812" t="s">
        <v>3555</v>
      </c>
      <c r="C613" s="271" t="s">
        <v>868</v>
      </c>
      <c r="D613" s="18">
        <v>44838</v>
      </c>
      <c r="E613" s="380" t="s">
        <v>4936</v>
      </c>
      <c r="F613" s="102">
        <v>119</v>
      </c>
      <c r="G613" s="275">
        <f>AVERAGE(CPVTFC3SG0028!N16:O16)</f>
        <v>0.33939999999999998</v>
      </c>
      <c r="H613" s="343">
        <f t="shared" si="46"/>
        <v>682.01438848920861</v>
      </c>
      <c r="I613" s="426" t="s">
        <v>314</v>
      </c>
      <c r="J613" s="875"/>
      <c r="K613" s="876"/>
      <c r="L613" s="877"/>
      <c r="M613" s="645"/>
      <c r="N613" s="646"/>
      <c r="O613" s="648"/>
      <c r="P613" s="694"/>
      <c r="Q613" s="694"/>
      <c r="R613" s="645"/>
      <c r="S613" s="694"/>
      <c r="T613" s="694"/>
      <c r="U613" s="694"/>
    </row>
    <row r="614" spans="1:23" x14ac:dyDescent="0.25">
      <c r="A614" s="8">
        <v>572</v>
      </c>
      <c r="B614" s="4817"/>
      <c r="C614" s="271" t="s">
        <v>220</v>
      </c>
      <c r="D614" s="18">
        <v>44838</v>
      </c>
      <c r="E614" s="380" t="s">
        <v>4936</v>
      </c>
      <c r="F614" s="102">
        <v>120</v>
      </c>
      <c r="G614" s="275">
        <f>AVERAGE(CPVTFC3SG0028!P16:Q16)</f>
        <v>5.4650000000000004E-2</v>
      </c>
      <c r="H614" s="343">
        <f t="shared" si="46"/>
        <v>-342.26618705035969</v>
      </c>
      <c r="I614" s="426" t="s">
        <v>314</v>
      </c>
      <c r="J614" s="875"/>
      <c r="K614" s="876"/>
      <c r="L614" s="877"/>
      <c r="M614" s="645"/>
      <c r="N614" s="646"/>
      <c r="O614" s="648"/>
      <c r="P614" s="694"/>
      <c r="Q614" s="694"/>
      <c r="R614" s="645"/>
      <c r="S614" s="694"/>
      <c r="T614" s="694"/>
      <c r="U614" s="694"/>
    </row>
    <row r="615" spans="1:23" x14ac:dyDescent="0.25">
      <c r="A615" s="64">
        <v>573</v>
      </c>
      <c r="B615" s="437" t="s">
        <v>3556</v>
      </c>
      <c r="C615" s="296" t="s">
        <v>868</v>
      </c>
      <c r="D615" s="65">
        <v>44838</v>
      </c>
      <c r="E615" s="387" t="s">
        <v>4936</v>
      </c>
      <c r="F615" s="164">
        <v>121</v>
      </c>
      <c r="G615" s="145">
        <f>AVERAGE(CPVTFC3SG0028!R16:S16)</f>
        <v>2.2664499999999999</v>
      </c>
      <c r="H615" s="100">
        <f t="shared" si="46"/>
        <v>7613.8489208633091</v>
      </c>
      <c r="I615" s="427" t="s">
        <v>315</v>
      </c>
      <c r="J615" s="1118">
        <v>44875</v>
      </c>
      <c r="K615" s="1119" t="s">
        <v>5457</v>
      </c>
      <c r="L615" s="1120">
        <v>2</v>
      </c>
      <c r="M615" s="1121">
        <f>AVERAGE(CPVTFC3SG0051!E11:F11)</f>
        <v>0.21460000000000001</v>
      </c>
      <c r="N615" s="73">
        <f>(M615-0.1302)/0.0142*400</f>
        <v>2377.4647887323945</v>
      </c>
      <c r="O615" s="1484" t="s">
        <v>865</v>
      </c>
      <c r="P615" s="694"/>
      <c r="Q615" s="694"/>
      <c r="R615" s="645"/>
      <c r="S615" s="694"/>
      <c r="T615" s="694"/>
      <c r="U615" s="694"/>
      <c r="W615" s="5">
        <v>1</v>
      </c>
    </row>
    <row r="616" spans="1:23" x14ac:dyDescent="0.25">
      <c r="A616" s="68">
        <v>574</v>
      </c>
      <c r="B616" s="437" t="s">
        <v>3556</v>
      </c>
      <c r="C616" s="296" t="s">
        <v>220</v>
      </c>
      <c r="D616" s="65">
        <v>44838</v>
      </c>
      <c r="E616" s="387" t="s">
        <v>4936</v>
      </c>
      <c r="F616" s="164">
        <v>122</v>
      </c>
      <c r="G616" s="145">
        <f>AVERAGE(CPVTFC3SG0028!T16:U16)</f>
        <v>0.82774999999999999</v>
      </c>
      <c r="H616" s="100">
        <f t="shared" si="46"/>
        <v>2438.6690647482014</v>
      </c>
      <c r="I616" s="427" t="s">
        <v>315</v>
      </c>
      <c r="J616" s="841"/>
      <c r="K616" s="841"/>
      <c r="L616" s="842"/>
      <c r="M616" s="642"/>
      <c r="N616" s="642"/>
      <c r="O616" s="648"/>
      <c r="P616" s="694"/>
      <c r="Q616" s="694"/>
      <c r="R616" s="645"/>
      <c r="S616" s="694"/>
      <c r="T616" s="694"/>
      <c r="U616" s="694"/>
    </row>
    <row r="617" spans="1:23" x14ac:dyDescent="0.25">
      <c r="A617" s="64">
        <v>575</v>
      </c>
      <c r="B617" s="4818" t="s">
        <v>3557</v>
      </c>
      <c r="C617" s="296" t="s">
        <v>868</v>
      </c>
      <c r="D617" s="65">
        <v>44838</v>
      </c>
      <c r="E617" s="387" t="s">
        <v>4936</v>
      </c>
      <c r="F617" s="164">
        <v>123</v>
      </c>
      <c r="G617" s="145">
        <f>AVERAGE(CPVTFC3SG0028!V16:W16)</f>
        <v>1.10765</v>
      </c>
      <c r="H617" s="100">
        <f t="shared" si="46"/>
        <v>3445.5035971223024</v>
      </c>
      <c r="I617" s="427" t="s">
        <v>315</v>
      </c>
      <c r="J617" s="875"/>
      <c r="K617" s="876"/>
      <c r="L617" s="877"/>
      <c r="M617" s="645"/>
      <c r="N617" s="646"/>
      <c r="O617" s="648"/>
      <c r="P617" s="694"/>
      <c r="Q617" s="694"/>
      <c r="R617" s="645"/>
      <c r="S617" s="694"/>
      <c r="T617" s="694"/>
      <c r="U617" s="694"/>
      <c r="W617" s="5">
        <v>1</v>
      </c>
    </row>
    <row r="618" spans="1:23" x14ac:dyDescent="0.25">
      <c r="A618" s="68">
        <v>576</v>
      </c>
      <c r="B618" s="4820"/>
      <c r="C618" s="296" t="s">
        <v>220</v>
      </c>
      <c r="D618" s="65">
        <v>44838</v>
      </c>
      <c r="E618" s="387" t="s">
        <v>4936</v>
      </c>
      <c r="F618" s="164">
        <v>124</v>
      </c>
      <c r="G618" s="145">
        <f>AVERAGE(CPVTFC3SG0028!X16:Y16)</f>
        <v>0.69545000000000001</v>
      </c>
      <c r="H618" s="100">
        <f t="shared" si="46"/>
        <v>1962.769784172662</v>
      </c>
      <c r="I618" s="427" t="s">
        <v>315</v>
      </c>
      <c r="J618" s="875"/>
      <c r="K618" s="876"/>
      <c r="L618" s="877"/>
      <c r="M618" s="645"/>
      <c r="N618" s="646"/>
      <c r="O618" s="648"/>
      <c r="P618" s="694"/>
      <c r="Q618" s="694"/>
      <c r="R618" s="645"/>
      <c r="S618" s="694"/>
      <c r="T618" s="694"/>
      <c r="U618" s="694"/>
    </row>
    <row r="619" spans="1:23" x14ac:dyDescent="0.25">
      <c r="A619" s="64">
        <v>577</v>
      </c>
      <c r="B619" s="4818" t="s">
        <v>3558</v>
      </c>
      <c r="C619" s="296" t="s">
        <v>868</v>
      </c>
      <c r="D619" s="65">
        <v>44838</v>
      </c>
      <c r="E619" s="387" t="s">
        <v>4936</v>
      </c>
      <c r="F619" s="164">
        <v>125</v>
      </c>
      <c r="G619" s="145">
        <f>AVERAGE(CPVTFC3SG0028!B18:C18)</f>
        <v>2.9497499999999999</v>
      </c>
      <c r="H619" s="100">
        <f t="shared" si="46"/>
        <v>10071.762589928057</v>
      </c>
      <c r="I619" s="427" t="s">
        <v>315</v>
      </c>
      <c r="J619" s="1128">
        <v>44875</v>
      </c>
      <c r="K619" s="1129" t="s">
        <v>5457</v>
      </c>
      <c r="L619" s="1130">
        <v>3</v>
      </c>
      <c r="M619" s="1131">
        <f>AVERAGE(CPVTFC3SG0051!G11:H11)</f>
        <v>1.1903000000000001</v>
      </c>
      <c r="N619" s="67">
        <f t="shared" ref="N619:N620" si="49">(M619-0.1302)/0.0142*400</f>
        <v>29861.971830985913</v>
      </c>
      <c r="O619" s="1133" t="s">
        <v>315</v>
      </c>
      <c r="P619" s="694"/>
      <c r="Q619" s="694"/>
      <c r="R619" s="645"/>
      <c r="S619" s="694"/>
      <c r="T619" s="694"/>
      <c r="U619" s="694"/>
      <c r="V619" s="286"/>
      <c r="W619" s="5">
        <v>1</v>
      </c>
    </row>
    <row r="620" spans="1:23" x14ac:dyDescent="0.25">
      <c r="A620" s="68">
        <v>578</v>
      </c>
      <c r="B620" s="4820"/>
      <c r="C620" s="296" t="s">
        <v>220</v>
      </c>
      <c r="D620" s="65">
        <v>44838</v>
      </c>
      <c r="E620" s="387" t="s">
        <v>4936</v>
      </c>
      <c r="F620" s="164">
        <v>126</v>
      </c>
      <c r="G620" s="145">
        <f>AVERAGE(CPVTFC3SG0028!D18:E18)</f>
        <v>2.79135</v>
      </c>
      <c r="H620" s="100">
        <f t="shared" si="46"/>
        <v>9501.9784172661875</v>
      </c>
      <c r="I620" s="427" t="s">
        <v>315</v>
      </c>
      <c r="J620" s="1128">
        <v>44875</v>
      </c>
      <c r="K620" s="1129" t="s">
        <v>5457</v>
      </c>
      <c r="L620" s="1130">
        <v>4</v>
      </c>
      <c r="M620" s="1131">
        <f>AVERAGE(CPVTFC3SG0051!I11:J11)</f>
        <v>0.39265</v>
      </c>
      <c r="N620" s="67">
        <f t="shared" si="49"/>
        <v>7392.9577464788717</v>
      </c>
      <c r="O620" s="1133" t="s">
        <v>315</v>
      </c>
      <c r="P620" s="694"/>
      <c r="Q620" s="694"/>
      <c r="R620" s="645"/>
      <c r="S620" s="694"/>
      <c r="T620" s="694"/>
      <c r="U620" s="694"/>
      <c r="V620" s="287"/>
    </row>
    <row r="621" spans="1:23" x14ac:dyDescent="0.25">
      <c r="A621" s="6">
        <v>579</v>
      </c>
      <c r="B621" s="4822" t="s">
        <v>3559</v>
      </c>
      <c r="C621" s="271" t="s">
        <v>868</v>
      </c>
      <c r="D621" s="18">
        <v>44838</v>
      </c>
      <c r="E621" s="380" t="s">
        <v>4936</v>
      </c>
      <c r="F621" s="102">
        <v>127</v>
      </c>
      <c r="G621" s="275">
        <f>AVERAGE(CPVTFC3SG0028!F18:G18)</f>
        <v>0.40615000000000001</v>
      </c>
      <c r="H621" s="343">
        <f t="shared" si="46"/>
        <v>922.12230215827356</v>
      </c>
      <c r="I621" s="426" t="s">
        <v>314</v>
      </c>
      <c r="J621" s="841"/>
      <c r="K621" s="841"/>
      <c r="L621" s="842"/>
      <c r="M621" s="642"/>
      <c r="N621" s="642"/>
      <c r="O621" s="648"/>
      <c r="P621" s="694"/>
      <c r="Q621" s="694"/>
      <c r="R621" s="645"/>
      <c r="S621" s="694"/>
      <c r="T621" s="694"/>
      <c r="U621" s="694"/>
      <c r="V621" s="4883" t="s">
        <v>1416</v>
      </c>
    </row>
    <row r="622" spans="1:23" x14ac:dyDescent="0.25">
      <c r="A622" s="11">
        <v>580</v>
      </c>
      <c r="B622" s="4819"/>
      <c r="C622" s="288" t="s">
        <v>220</v>
      </c>
      <c r="D622" s="19">
        <v>44838</v>
      </c>
      <c r="E622" s="384" t="s">
        <v>4936</v>
      </c>
      <c r="F622" s="103">
        <v>128</v>
      </c>
      <c r="G622" s="276">
        <f>AVERAGE(CPVTFC3SG0028!H18:I18)</f>
        <v>2.9279000000000002</v>
      </c>
      <c r="H622" s="344">
        <f t="shared" si="46"/>
        <v>9993.1654676259004</v>
      </c>
      <c r="I622" s="428" t="s">
        <v>315</v>
      </c>
      <c r="J622" s="875"/>
      <c r="K622" s="876"/>
      <c r="L622" s="877"/>
      <c r="M622" s="645"/>
      <c r="N622" s="646"/>
      <c r="O622" s="648"/>
      <c r="P622" s="694"/>
      <c r="Q622" s="694"/>
      <c r="R622" s="645"/>
      <c r="S622" s="694"/>
      <c r="T622" s="694"/>
      <c r="U622" s="694"/>
      <c r="V622" s="4884"/>
    </row>
    <row r="623" spans="1:23" x14ac:dyDescent="0.25">
      <c r="A623" s="64">
        <v>581</v>
      </c>
      <c r="B623" s="4818" t="s">
        <v>3560</v>
      </c>
      <c r="C623" s="296" t="s">
        <v>868</v>
      </c>
      <c r="D623" s="65">
        <v>44838</v>
      </c>
      <c r="E623" s="387" t="s">
        <v>4936</v>
      </c>
      <c r="F623" s="164">
        <v>129</v>
      </c>
      <c r="G623" s="145">
        <f>AVERAGE(CPVTFC3SG0028!J18:K18)</f>
        <v>1.6732499999999999</v>
      </c>
      <c r="H623" s="100">
        <f t="shared" si="46"/>
        <v>5480.035971223022</v>
      </c>
      <c r="I623" s="427" t="s">
        <v>315</v>
      </c>
      <c r="J623" s="875"/>
      <c r="K623" s="876"/>
      <c r="L623" s="877"/>
      <c r="M623" s="645"/>
      <c r="N623" s="646"/>
      <c r="O623" s="648"/>
      <c r="P623" s="694"/>
      <c r="Q623" s="694"/>
      <c r="R623" s="645"/>
      <c r="S623" s="694"/>
      <c r="T623" s="694"/>
      <c r="U623" s="694"/>
      <c r="W623" s="5">
        <v>1</v>
      </c>
    </row>
    <row r="624" spans="1:23" x14ac:dyDescent="0.25">
      <c r="A624" s="68">
        <v>582</v>
      </c>
      <c r="B624" s="4820"/>
      <c r="C624" s="296" t="s">
        <v>220</v>
      </c>
      <c r="D624" s="65">
        <v>44838</v>
      </c>
      <c r="E624" s="387" t="s">
        <v>4936</v>
      </c>
      <c r="F624" s="164">
        <v>130</v>
      </c>
      <c r="G624" s="145">
        <f>AVERAGE(CPVTFC3SG0028!L18:M18)</f>
        <v>1.0661999999999998</v>
      </c>
      <c r="H624" s="100">
        <f t="shared" si="46"/>
        <v>3296.4028776978416</v>
      </c>
      <c r="I624" s="427" t="s">
        <v>315</v>
      </c>
      <c r="J624" s="841"/>
      <c r="K624" s="841"/>
      <c r="L624" s="842"/>
      <c r="M624" s="642"/>
      <c r="N624" s="642"/>
      <c r="O624" s="648"/>
      <c r="P624" s="694"/>
      <c r="Q624" s="694"/>
      <c r="R624" s="645"/>
      <c r="S624" s="694"/>
      <c r="T624" s="694"/>
      <c r="U624" s="694"/>
    </row>
    <row r="625" spans="1:23" x14ac:dyDescent="0.25">
      <c r="A625" s="6">
        <v>583</v>
      </c>
      <c r="B625" s="4812" t="s">
        <v>3561</v>
      </c>
      <c r="C625" s="271" t="s">
        <v>868</v>
      </c>
      <c r="D625" s="18">
        <v>44838</v>
      </c>
      <c r="E625" s="380" t="s">
        <v>4936</v>
      </c>
      <c r="F625" s="102">
        <v>131</v>
      </c>
      <c r="G625" s="275">
        <f>AVERAGE(CPVTFC3SG0028!N18:O18)</f>
        <v>8.8900000000000007E-2</v>
      </c>
      <c r="H625" s="343">
        <f t="shared" si="46"/>
        <v>-219.06474820143882</v>
      </c>
      <c r="I625" s="426" t="s">
        <v>314</v>
      </c>
      <c r="J625" s="875"/>
      <c r="K625" s="876"/>
      <c r="L625" s="877"/>
      <c r="M625" s="645"/>
      <c r="N625" s="646"/>
      <c r="O625" s="648"/>
      <c r="P625" s="694"/>
      <c r="Q625" s="694"/>
      <c r="R625" s="645"/>
      <c r="S625" s="694"/>
      <c r="T625" s="694"/>
      <c r="U625" s="694"/>
    </row>
    <row r="626" spans="1:23" x14ac:dyDescent="0.25">
      <c r="A626" s="8">
        <v>584</v>
      </c>
      <c r="B626" s="4817"/>
      <c r="C626" s="271" t="s">
        <v>220</v>
      </c>
      <c r="D626" s="18">
        <v>44838</v>
      </c>
      <c r="E626" s="380" t="s">
        <v>4936</v>
      </c>
      <c r="F626" s="102">
        <v>132</v>
      </c>
      <c r="G626" s="275">
        <f>AVERAGE(CPVTFC3SG0028!P18:Q18)</f>
        <v>8.5999999999999993E-2</v>
      </c>
      <c r="H626" s="343">
        <f t="shared" ref="H626:H682" si="50">(G626-0.1498)/0.0139*50</f>
        <v>-229.49640287769785</v>
      </c>
      <c r="I626" s="426" t="s">
        <v>314</v>
      </c>
      <c r="J626" s="875"/>
      <c r="K626" s="876"/>
      <c r="L626" s="877"/>
      <c r="M626" s="645"/>
      <c r="N626" s="646"/>
      <c r="O626" s="648"/>
      <c r="P626" s="694"/>
      <c r="Q626" s="694"/>
      <c r="R626" s="645"/>
      <c r="S626" s="694"/>
      <c r="T626" s="694"/>
      <c r="U626" s="694"/>
    </row>
    <row r="627" spans="1:23" x14ac:dyDescent="0.25">
      <c r="A627" s="64">
        <v>585</v>
      </c>
      <c r="B627" s="437" t="s">
        <v>3562</v>
      </c>
      <c r="C627" s="296" t="s">
        <v>868</v>
      </c>
      <c r="D627" s="65">
        <v>44838</v>
      </c>
      <c r="E627" s="387" t="s">
        <v>4936</v>
      </c>
      <c r="F627" s="164">
        <v>133</v>
      </c>
      <c r="G627" s="145">
        <f>AVERAGE(CPVTFC3SG0028!R18:S18)</f>
        <v>2.8491999999999997</v>
      </c>
      <c r="H627" s="100">
        <f t="shared" si="50"/>
        <v>9710.071942446044</v>
      </c>
      <c r="I627" s="427" t="s">
        <v>315</v>
      </c>
      <c r="J627" s="1128">
        <v>44875</v>
      </c>
      <c r="K627" s="1129" t="s">
        <v>5457</v>
      </c>
      <c r="L627" s="1130">
        <v>5</v>
      </c>
      <c r="M627" s="1131">
        <f>AVERAGE(CPVTFC3SG0051!K11:L11)</f>
        <v>0.87204999999999999</v>
      </c>
      <c r="N627" s="67">
        <f t="shared" ref="N627" si="51">(M627-0.1302)/0.0142*400</f>
        <v>20897.183098591548</v>
      </c>
      <c r="O627" s="1133" t="s">
        <v>315</v>
      </c>
      <c r="P627" s="694"/>
      <c r="Q627" s="694"/>
      <c r="R627" s="645"/>
      <c r="S627" s="694"/>
      <c r="T627" s="694"/>
      <c r="U627" s="694"/>
      <c r="W627" s="5">
        <v>1</v>
      </c>
    </row>
    <row r="628" spans="1:23" x14ac:dyDescent="0.25">
      <c r="A628" s="68">
        <v>586</v>
      </c>
      <c r="B628" s="437" t="s">
        <v>3562</v>
      </c>
      <c r="C628" s="296" t="s">
        <v>220</v>
      </c>
      <c r="D628" s="65">
        <v>44838</v>
      </c>
      <c r="E628" s="387" t="s">
        <v>4936</v>
      </c>
      <c r="F628" s="164">
        <v>134</v>
      </c>
      <c r="G628" s="145">
        <f>AVERAGE(CPVTFC3SG0028!T18:U18)</f>
        <v>0.9476</v>
      </c>
      <c r="H628" s="100">
        <f t="shared" si="50"/>
        <v>2869.7841726618708</v>
      </c>
      <c r="I628" s="427" t="s">
        <v>315</v>
      </c>
      <c r="J628" s="841"/>
      <c r="K628" s="841"/>
      <c r="L628" s="842"/>
      <c r="M628" s="642"/>
      <c r="N628" s="642"/>
      <c r="O628" s="648"/>
      <c r="P628" s="694"/>
      <c r="Q628" s="694"/>
      <c r="R628" s="645"/>
      <c r="S628" s="694"/>
      <c r="T628" s="694"/>
      <c r="U628" s="694"/>
    </row>
    <row r="629" spans="1:23" x14ac:dyDescent="0.25">
      <c r="A629" s="64">
        <v>587</v>
      </c>
      <c r="B629" s="4818" t="s">
        <v>3563</v>
      </c>
      <c r="C629" s="296" t="s">
        <v>868</v>
      </c>
      <c r="D629" s="65">
        <v>44838</v>
      </c>
      <c r="E629" s="387" t="s">
        <v>4936</v>
      </c>
      <c r="F629" s="164">
        <v>135</v>
      </c>
      <c r="G629" s="145">
        <f>AVERAGE(CPVTFC3SG0028!V18:W18)</f>
        <v>2.8133999999999997</v>
      </c>
      <c r="H629" s="100">
        <f t="shared" si="50"/>
        <v>9581.294964028777</v>
      </c>
      <c r="I629" s="427" t="s">
        <v>315</v>
      </c>
      <c r="J629" s="1128">
        <v>44875</v>
      </c>
      <c r="K629" s="1129" t="s">
        <v>5457</v>
      </c>
      <c r="L629" s="1130">
        <v>6</v>
      </c>
      <c r="M629" s="1131">
        <f>AVERAGE(CPVTFC3SG0051!M11:N11)</f>
        <v>0.80125000000000002</v>
      </c>
      <c r="N629" s="67">
        <f t="shared" ref="N629:N638" si="52">(M629-0.1302)/0.0142*400</f>
        <v>18902.816901408452</v>
      </c>
      <c r="O629" s="1133" t="s">
        <v>315</v>
      </c>
      <c r="P629" s="694"/>
      <c r="Q629" s="694"/>
      <c r="R629" s="645"/>
      <c r="S629" s="694"/>
      <c r="T629" s="694"/>
      <c r="U629" s="694"/>
      <c r="W629" s="5">
        <v>1</v>
      </c>
    </row>
    <row r="630" spans="1:23" x14ac:dyDescent="0.25">
      <c r="A630" s="68">
        <v>588</v>
      </c>
      <c r="B630" s="4820"/>
      <c r="C630" s="296" t="s">
        <v>220</v>
      </c>
      <c r="D630" s="65">
        <v>44838</v>
      </c>
      <c r="E630" s="387" t="s">
        <v>4936</v>
      </c>
      <c r="F630" s="164">
        <v>136</v>
      </c>
      <c r="G630" s="145">
        <f>AVERAGE(CPVTFC3SG0028!X18:Y18)</f>
        <v>2.6488499999999999</v>
      </c>
      <c r="H630" s="100">
        <f t="shared" si="50"/>
        <v>8989.3884892086335</v>
      </c>
      <c r="I630" s="427" t="s">
        <v>315</v>
      </c>
      <c r="J630" s="1118">
        <v>44875</v>
      </c>
      <c r="K630" s="1119" t="s">
        <v>5457</v>
      </c>
      <c r="L630" s="1120">
        <v>7</v>
      </c>
      <c r="M630" s="1121">
        <f>AVERAGE(CPVTFC3SG0051!O11:P11)</f>
        <v>0.32469999999999999</v>
      </c>
      <c r="N630" s="73">
        <f t="shared" si="52"/>
        <v>5478.8732394366189</v>
      </c>
      <c r="O630" s="1484" t="s">
        <v>315</v>
      </c>
      <c r="P630" s="694"/>
      <c r="Q630" s="694"/>
      <c r="R630" s="645"/>
      <c r="S630" s="694"/>
      <c r="T630" s="694"/>
      <c r="U630" s="694"/>
    </row>
    <row r="631" spans="1:23" x14ac:dyDescent="0.25">
      <c r="A631" s="64">
        <v>589</v>
      </c>
      <c r="B631" s="4818" t="s">
        <v>3564</v>
      </c>
      <c r="C631" s="296" t="s">
        <v>868</v>
      </c>
      <c r="D631" s="65">
        <v>44838</v>
      </c>
      <c r="E631" s="387" t="s">
        <v>4936</v>
      </c>
      <c r="F631" s="164">
        <v>137</v>
      </c>
      <c r="G631" s="145">
        <f>AVERAGE(CPVTFC3SG0028!B20:C20)</f>
        <v>2.9254499999999997</v>
      </c>
      <c r="H631" s="100">
        <f t="shared" si="50"/>
        <v>9984.3525179856115</v>
      </c>
      <c r="I631" s="427" t="s">
        <v>315</v>
      </c>
      <c r="J631" s="1128">
        <v>44875</v>
      </c>
      <c r="K631" s="1129" t="s">
        <v>5457</v>
      </c>
      <c r="L631" s="1130">
        <v>8</v>
      </c>
      <c r="M631" s="1131">
        <f>AVERAGE(CPVTFC3SG0051!Q11:R11)</f>
        <v>0.99175000000000002</v>
      </c>
      <c r="N631" s="67">
        <f t="shared" si="52"/>
        <v>24269.014084507042</v>
      </c>
      <c r="O631" s="1133" t="s">
        <v>315</v>
      </c>
      <c r="P631" s="694"/>
      <c r="Q631" s="694"/>
      <c r="R631" s="645"/>
      <c r="S631" s="694"/>
      <c r="T631" s="694"/>
      <c r="U631" s="694"/>
      <c r="W631" s="5">
        <v>1</v>
      </c>
    </row>
    <row r="632" spans="1:23" x14ac:dyDescent="0.25">
      <c r="A632" s="68">
        <v>590</v>
      </c>
      <c r="B632" s="4820"/>
      <c r="C632" s="296" t="s">
        <v>220</v>
      </c>
      <c r="D632" s="65">
        <v>44838</v>
      </c>
      <c r="E632" s="387" t="s">
        <v>4936</v>
      </c>
      <c r="F632" s="164">
        <v>138</v>
      </c>
      <c r="G632" s="145">
        <f>AVERAGE(CPVTFC3SG0028!D20:E20)</f>
        <v>2.8612000000000002</v>
      </c>
      <c r="H632" s="100">
        <f t="shared" si="50"/>
        <v>9753.2374100719444</v>
      </c>
      <c r="I632" s="427" t="s">
        <v>315</v>
      </c>
      <c r="J632" s="1128">
        <v>44875</v>
      </c>
      <c r="K632" s="1129" t="s">
        <v>5457</v>
      </c>
      <c r="L632" s="1130">
        <v>9</v>
      </c>
      <c r="M632" s="1131">
        <f>AVERAGE(CPVTFC3SG0051!S11:T11)</f>
        <v>0.40529999999999999</v>
      </c>
      <c r="N632" s="67">
        <f t="shared" si="52"/>
        <v>7749.2957746478869</v>
      </c>
      <c r="O632" s="1133" t="s">
        <v>315</v>
      </c>
      <c r="P632" s="694"/>
      <c r="Q632" s="694"/>
      <c r="R632" s="645"/>
      <c r="S632" s="694"/>
      <c r="T632" s="694"/>
      <c r="U632" s="694"/>
    </row>
    <row r="633" spans="1:23" x14ac:dyDescent="0.25">
      <c r="A633" s="64">
        <v>591</v>
      </c>
      <c r="B633" s="437" t="s">
        <v>3565</v>
      </c>
      <c r="C633" s="296" t="s">
        <v>868</v>
      </c>
      <c r="D633" s="65">
        <v>44838</v>
      </c>
      <c r="E633" s="387" t="s">
        <v>4936</v>
      </c>
      <c r="F633" s="164">
        <v>139</v>
      </c>
      <c r="G633" s="145">
        <f>AVERAGE(CPVTFC3SG0028!F20:G20)</f>
        <v>2.8937499999999998</v>
      </c>
      <c r="H633" s="100">
        <f t="shared" si="50"/>
        <v>9870.3237410071943</v>
      </c>
      <c r="I633" s="427" t="s">
        <v>315</v>
      </c>
      <c r="J633" s="1128">
        <v>44875</v>
      </c>
      <c r="K633" s="1129" t="s">
        <v>5457</v>
      </c>
      <c r="L633" s="1130">
        <v>10</v>
      </c>
      <c r="M633" s="1131">
        <f>AVERAGE(CPVTFC3SG0051!U11:V11)</f>
        <v>1.04715</v>
      </c>
      <c r="N633" s="67">
        <f t="shared" si="52"/>
        <v>25829.57746478873</v>
      </c>
      <c r="O633" s="1133" t="s">
        <v>315</v>
      </c>
      <c r="P633" s="694"/>
      <c r="Q633" s="694"/>
      <c r="R633" s="645"/>
      <c r="S633" s="694"/>
      <c r="T633" s="694"/>
      <c r="U633" s="694"/>
      <c r="W633" s="5">
        <v>1</v>
      </c>
    </row>
    <row r="634" spans="1:23" x14ac:dyDescent="0.25">
      <c r="A634" s="68">
        <v>592</v>
      </c>
      <c r="B634" s="437" t="s">
        <v>3565</v>
      </c>
      <c r="C634" s="296" t="s">
        <v>220</v>
      </c>
      <c r="D634" s="65">
        <v>44838</v>
      </c>
      <c r="E634" s="387" t="s">
        <v>4936</v>
      </c>
      <c r="F634" s="164">
        <v>140</v>
      </c>
      <c r="G634" s="145">
        <f>AVERAGE(CPVTFC3SG0028!H20:I20)</f>
        <v>1.9919500000000001</v>
      </c>
      <c r="H634" s="100">
        <f t="shared" si="50"/>
        <v>6626.4388489208641</v>
      </c>
      <c r="I634" s="427" t="s">
        <v>315</v>
      </c>
      <c r="J634" s="841"/>
      <c r="K634" s="841"/>
      <c r="L634" s="842"/>
      <c r="M634" s="642"/>
      <c r="N634" s="642"/>
      <c r="O634" s="648"/>
      <c r="P634" s="694"/>
      <c r="Q634" s="694"/>
      <c r="R634" s="645"/>
      <c r="S634" s="694"/>
      <c r="T634" s="694"/>
      <c r="U634" s="694"/>
    </row>
    <row r="635" spans="1:23" x14ac:dyDescent="0.25">
      <c r="A635" s="64">
        <v>593</v>
      </c>
      <c r="B635" s="4818" t="s">
        <v>3566</v>
      </c>
      <c r="C635" s="296" t="s">
        <v>868</v>
      </c>
      <c r="D635" s="65">
        <v>44838</v>
      </c>
      <c r="E635" s="387" t="s">
        <v>4936</v>
      </c>
      <c r="F635" s="164">
        <v>141</v>
      </c>
      <c r="G635" s="145">
        <f>AVERAGE(CPVTFC3SG0028!J20:K20)</f>
        <v>2.8270999999999997</v>
      </c>
      <c r="H635" s="100">
        <f t="shared" si="50"/>
        <v>9630.5755395683445</v>
      </c>
      <c r="I635" s="427" t="s">
        <v>315</v>
      </c>
      <c r="J635" s="1128">
        <v>44875</v>
      </c>
      <c r="K635" s="1129" t="s">
        <v>5457</v>
      </c>
      <c r="L635" s="1130">
        <v>11</v>
      </c>
      <c r="M635" s="1131">
        <f>AVERAGE(CPVTFC3SG0051!W11:X11)</f>
        <v>0.62785000000000002</v>
      </c>
      <c r="N635" s="67">
        <f t="shared" si="52"/>
        <v>14018.309859154931</v>
      </c>
      <c r="O635" s="1133" t="s">
        <v>315</v>
      </c>
      <c r="P635" s="694"/>
      <c r="Q635" s="694"/>
      <c r="R635" s="645"/>
      <c r="S635" s="694"/>
      <c r="T635" s="694"/>
      <c r="U635" s="694"/>
      <c r="W635" s="5">
        <v>1</v>
      </c>
    </row>
    <row r="636" spans="1:23" x14ac:dyDescent="0.25">
      <c r="A636" s="68">
        <v>594</v>
      </c>
      <c r="B636" s="4820"/>
      <c r="C636" s="296" t="s">
        <v>220</v>
      </c>
      <c r="D636" s="65">
        <v>44838</v>
      </c>
      <c r="E636" s="387" t="s">
        <v>4936</v>
      </c>
      <c r="F636" s="164">
        <v>142</v>
      </c>
      <c r="G636" s="145">
        <f>AVERAGE(CPVTFC3SG0028!L20:M20)</f>
        <v>2.3879000000000001</v>
      </c>
      <c r="H636" s="100">
        <f t="shared" si="50"/>
        <v>8050.7194244604334</v>
      </c>
      <c r="I636" s="427" t="s">
        <v>315</v>
      </c>
      <c r="J636" s="1118">
        <v>44875</v>
      </c>
      <c r="K636" s="1119" t="s">
        <v>5457</v>
      </c>
      <c r="L636" s="1120">
        <v>12</v>
      </c>
      <c r="M636" s="1121">
        <f>AVERAGE(CPVTFC3SG0051!C13:D13)</f>
        <v>0.29559999999999997</v>
      </c>
      <c r="N636" s="73">
        <f t="shared" si="52"/>
        <v>4659.154929577463</v>
      </c>
      <c r="O636" s="1484" t="s">
        <v>315</v>
      </c>
      <c r="P636" s="694"/>
      <c r="Q636" s="694"/>
      <c r="R636" s="645"/>
      <c r="S636" s="694"/>
      <c r="T636" s="694"/>
      <c r="U636" s="694"/>
    </row>
    <row r="637" spans="1:23" x14ac:dyDescent="0.25">
      <c r="A637" s="64">
        <v>595</v>
      </c>
      <c r="B637" s="437" t="s">
        <v>3567</v>
      </c>
      <c r="C637" s="296" t="s">
        <v>868</v>
      </c>
      <c r="D637" s="65">
        <v>44838</v>
      </c>
      <c r="E637" s="387" t="s">
        <v>4936</v>
      </c>
      <c r="F637" s="164">
        <v>143</v>
      </c>
      <c r="G637" s="145">
        <f>AVERAGE(CPVTFC3SG0028!N20:O20)</f>
        <v>1.98455</v>
      </c>
      <c r="H637" s="100">
        <f t="shared" si="50"/>
        <v>6599.8201438848919</v>
      </c>
      <c r="I637" s="427" t="s">
        <v>315</v>
      </c>
      <c r="J637" s="875"/>
      <c r="K637" s="876"/>
      <c r="L637" s="877"/>
      <c r="M637" s="645"/>
      <c r="N637" s="646"/>
      <c r="O637" s="648"/>
      <c r="P637" s="1250"/>
      <c r="Q637" s="1259"/>
      <c r="R637" s="645"/>
      <c r="S637" s="645"/>
      <c r="T637" s="646"/>
      <c r="U637" s="1491"/>
      <c r="V637" s="4883" t="s">
        <v>1416</v>
      </c>
      <c r="W637" s="5">
        <v>1</v>
      </c>
    </row>
    <row r="638" spans="1:23" x14ac:dyDescent="0.25">
      <c r="A638" s="68">
        <v>596</v>
      </c>
      <c r="B638" s="437" t="s">
        <v>3567</v>
      </c>
      <c r="C638" s="296" t="s">
        <v>220</v>
      </c>
      <c r="D638" s="65">
        <v>44838</v>
      </c>
      <c r="E638" s="387" t="s">
        <v>4936</v>
      </c>
      <c r="F638" s="164">
        <v>144</v>
      </c>
      <c r="G638" s="145">
        <f>AVERAGE(CPVTFC3SG0028!P20:Q20)</f>
        <v>2.91805</v>
      </c>
      <c r="H638" s="100">
        <f t="shared" si="50"/>
        <v>9957.733812949642</v>
      </c>
      <c r="I638" s="427" t="s">
        <v>315</v>
      </c>
      <c r="J638" s="1128">
        <v>44875</v>
      </c>
      <c r="K638" s="1129" t="s">
        <v>5457</v>
      </c>
      <c r="L638" s="1130">
        <v>13</v>
      </c>
      <c r="M638" s="1131">
        <f>AVERAGE(CPVTFC3SG0051!E13:F13)</f>
        <v>2.5560499999999999</v>
      </c>
      <c r="N638" s="67">
        <f t="shared" si="52"/>
        <v>68333.8028169014</v>
      </c>
      <c r="O638" s="1133" t="s">
        <v>315</v>
      </c>
      <c r="P638" s="1250"/>
      <c r="Q638" s="1259"/>
      <c r="R638" s="645"/>
      <c r="S638" s="645"/>
      <c r="T638" s="646"/>
      <c r="U638" s="1491"/>
      <c r="V638" s="4884"/>
    </row>
    <row r="639" spans="1:23" x14ac:dyDescent="0.25">
      <c r="A639" s="6">
        <v>597</v>
      </c>
      <c r="B639" s="4822" t="s">
        <v>3568</v>
      </c>
      <c r="C639" s="271" t="s">
        <v>868</v>
      </c>
      <c r="D639" s="18">
        <v>44838</v>
      </c>
      <c r="E639" s="380" t="s">
        <v>4936</v>
      </c>
      <c r="F639" s="102">
        <v>145</v>
      </c>
      <c r="G639" s="275">
        <f>AVERAGE(CPVTFC3SG0028!R20:S20)</f>
        <v>7.51E-2</v>
      </c>
      <c r="H639" s="343">
        <f t="shared" si="50"/>
        <v>-268.70503597122297</v>
      </c>
      <c r="I639" s="426" t="s">
        <v>314</v>
      </c>
      <c r="J639" s="841"/>
      <c r="K639" s="841"/>
      <c r="L639" s="842"/>
      <c r="M639" s="642"/>
      <c r="N639" s="642"/>
      <c r="O639" s="648"/>
      <c r="P639" s="694"/>
      <c r="Q639" s="694"/>
      <c r="R639" s="645"/>
      <c r="S639" s="694"/>
      <c r="T639" s="694"/>
      <c r="U639" s="694"/>
      <c r="V639" s="4883" t="s">
        <v>1416</v>
      </c>
    </row>
    <row r="640" spans="1:23" x14ac:dyDescent="0.25">
      <c r="A640" s="11">
        <v>598</v>
      </c>
      <c r="B640" s="4819"/>
      <c r="C640" s="288" t="s">
        <v>220</v>
      </c>
      <c r="D640" s="19">
        <v>44838</v>
      </c>
      <c r="E640" s="384" t="s">
        <v>4936</v>
      </c>
      <c r="F640" s="103">
        <v>146</v>
      </c>
      <c r="G640" s="276">
        <f>AVERAGE(CPVTFC3SG0028!T20:U20)</f>
        <v>2.0556000000000001</v>
      </c>
      <c r="H640" s="344">
        <f t="shared" si="50"/>
        <v>6855.3956834532382</v>
      </c>
      <c r="I640" s="428" t="s">
        <v>315</v>
      </c>
      <c r="J640" s="875"/>
      <c r="K640" s="876"/>
      <c r="L640" s="877"/>
      <c r="M640" s="645"/>
      <c r="N640" s="646"/>
      <c r="O640" s="648"/>
      <c r="P640" s="694"/>
      <c r="Q640" s="694"/>
      <c r="R640" s="645"/>
      <c r="S640" s="694"/>
      <c r="T640" s="694"/>
      <c r="U640" s="694"/>
      <c r="V640" s="4884"/>
    </row>
    <row r="641" spans="1:23" x14ac:dyDescent="0.25">
      <c r="A641" s="64">
        <v>599</v>
      </c>
      <c r="B641" s="4818" t="s">
        <v>3569</v>
      </c>
      <c r="C641" s="296" t="s">
        <v>868</v>
      </c>
      <c r="D641" s="65">
        <v>44838</v>
      </c>
      <c r="E641" s="387" t="s">
        <v>4936</v>
      </c>
      <c r="F641" s="164">
        <v>147</v>
      </c>
      <c r="G641" s="145">
        <f>AVERAGE(CPVTFC3SG0028!V20:W20)</f>
        <v>2.8428</v>
      </c>
      <c r="H641" s="100">
        <f t="shared" si="50"/>
        <v>9687.0503597122315</v>
      </c>
      <c r="I641" s="427" t="s">
        <v>315</v>
      </c>
      <c r="J641" s="1128">
        <v>44875</v>
      </c>
      <c r="K641" s="1129" t="s">
        <v>5457</v>
      </c>
      <c r="L641" s="1130">
        <v>14</v>
      </c>
      <c r="M641" s="1131">
        <f>AVERAGE(CPVTFC3SG0051!G13:H13)</f>
        <v>1.1706000000000001</v>
      </c>
      <c r="N641" s="67">
        <f t="shared" ref="N641:N646" si="53">(M641-0.1302)/0.0142*400</f>
        <v>29307.042253521126</v>
      </c>
      <c r="O641" s="1133" t="s">
        <v>315</v>
      </c>
      <c r="P641" s="694"/>
      <c r="Q641" s="694"/>
      <c r="R641" s="645"/>
      <c r="S641" s="694"/>
      <c r="T641" s="694"/>
      <c r="U641" s="694"/>
      <c r="W641" s="5">
        <v>1</v>
      </c>
    </row>
    <row r="642" spans="1:23" x14ac:dyDescent="0.25">
      <c r="A642" s="68">
        <v>600</v>
      </c>
      <c r="B642" s="4820"/>
      <c r="C642" s="296" t="s">
        <v>220</v>
      </c>
      <c r="D642" s="65">
        <v>44838</v>
      </c>
      <c r="E642" s="387" t="s">
        <v>4936</v>
      </c>
      <c r="F642" s="164">
        <v>148</v>
      </c>
      <c r="G642" s="145">
        <f>AVERAGE(CPVTFC3SG0028!X20:Y20)</f>
        <v>2.6332</v>
      </c>
      <c r="H642" s="100">
        <f t="shared" si="50"/>
        <v>8933.0935251798564</v>
      </c>
      <c r="I642" s="427" t="s">
        <v>315</v>
      </c>
      <c r="J642" s="1128">
        <v>44875</v>
      </c>
      <c r="K642" s="1129" t="s">
        <v>5457</v>
      </c>
      <c r="L642" s="1130">
        <v>15</v>
      </c>
      <c r="M642" s="1131">
        <f>AVERAGE(CPVTFC3SG0051!I13:J13)</f>
        <v>0.50680000000000003</v>
      </c>
      <c r="N642" s="67">
        <f t="shared" si="53"/>
        <v>10608.450704225354</v>
      </c>
      <c r="O642" s="1133" t="s">
        <v>315</v>
      </c>
      <c r="P642" s="694"/>
      <c r="Q642" s="694"/>
      <c r="R642" s="645"/>
      <c r="S642" s="694"/>
      <c r="T642" s="694"/>
      <c r="U642" s="694"/>
    </row>
    <row r="643" spans="1:23" x14ac:dyDescent="0.25">
      <c r="A643" s="64">
        <v>601</v>
      </c>
      <c r="B643" s="4818" t="s">
        <v>3570</v>
      </c>
      <c r="C643" s="296" t="s">
        <v>868</v>
      </c>
      <c r="D643" s="65">
        <v>44838</v>
      </c>
      <c r="E643" s="387" t="s">
        <v>4936</v>
      </c>
      <c r="F643" s="164">
        <v>149</v>
      </c>
      <c r="G643" s="145">
        <f>AVERAGE(CPVTFC3SG0028!B22:C22)</f>
        <v>2.95295</v>
      </c>
      <c r="H643" s="100">
        <f t="shared" si="50"/>
        <v>10083.273381294965</v>
      </c>
      <c r="I643" s="427" t="s">
        <v>315</v>
      </c>
      <c r="J643" s="1128">
        <v>44875</v>
      </c>
      <c r="K643" s="1129" t="s">
        <v>5457</v>
      </c>
      <c r="L643" s="1130">
        <v>16</v>
      </c>
      <c r="M643" s="1131">
        <f>AVERAGE(CPVTFC3SG0051!K13:L13)</f>
        <v>1.8797000000000001</v>
      </c>
      <c r="N643" s="67">
        <f t="shared" si="53"/>
        <v>49281.690140845072</v>
      </c>
      <c r="O643" s="1133" t="s">
        <v>315</v>
      </c>
      <c r="P643" s="694"/>
      <c r="Q643" s="694"/>
      <c r="R643" s="645"/>
      <c r="S643" s="694"/>
      <c r="T643" s="694"/>
      <c r="U643" s="694"/>
      <c r="W643" s="5">
        <v>1</v>
      </c>
    </row>
    <row r="644" spans="1:23" x14ac:dyDescent="0.25">
      <c r="A644" s="68">
        <v>602</v>
      </c>
      <c r="B644" s="4820"/>
      <c r="C644" s="296" t="s">
        <v>220</v>
      </c>
      <c r="D644" s="65">
        <v>44838</v>
      </c>
      <c r="E644" s="387" t="s">
        <v>4936</v>
      </c>
      <c r="F644" s="164">
        <v>150</v>
      </c>
      <c r="G644" s="145">
        <f>AVERAGE(CPVTFC3SG0028!D22:E22)</f>
        <v>2.8274499999999998</v>
      </c>
      <c r="H644" s="100">
        <f t="shared" si="50"/>
        <v>9631.8345323741014</v>
      </c>
      <c r="I644" s="427" t="s">
        <v>315</v>
      </c>
      <c r="J644" s="1128">
        <v>44875</v>
      </c>
      <c r="K644" s="1129" t="s">
        <v>5457</v>
      </c>
      <c r="L644" s="1130">
        <v>17</v>
      </c>
      <c r="M644" s="1131">
        <f>AVERAGE(CPVTFC3SG0051!M13:N13)</f>
        <v>0.89119999999999999</v>
      </c>
      <c r="N644" s="67">
        <f t="shared" si="53"/>
        <v>21436.619718309859</v>
      </c>
      <c r="O644" s="1133" t="s">
        <v>315</v>
      </c>
      <c r="P644" s="694"/>
      <c r="Q644" s="694"/>
      <c r="R644" s="645"/>
      <c r="S644" s="694"/>
      <c r="T644" s="694"/>
      <c r="U644" s="694"/>
    </row>
    <row r="645" spans="1:23" x14ac:dyDescent="0.25">
      <c r="A645" s="64">
        <v>603</v>
      </c>
      <c r="B645" s="4818" t="s">
        <v>3571</v>
      </c>
      <c r="C645" s="296" t="s">
        <v>868</v>
      </c>
      <c r="D645" s="65">
        <v>44838</v>
      </c>
      <c r="E645" s="387" t="s">
        <v>4936</v>
      </c>
      <c r="F645" s="164">
        <v>151</v>
      </c>
      <c r="G645" s="145">
        <f>AVERAGE(CPVTFC3SG0028!F22:G22)</f>
        <v>2.6282999999999999</v>
      </c>
      <c r="H645" s="100">
        <f t="shared" si="50"/>
        <v>8915.4676258992804</v>
      </c>
      <c r="I645" s="427" t="s">
        <v>315</v>
      </c>
      <c r="J645" s="1118">
        <v>44875</v>
      </c>
      <c r="K645" s="1119" t="s">
        <v>5457</v>
      </c>
      <c r="L645" s="1120">
        <v>18</v>
      </c>
      <c r="M645" s="1121">
        <f>AVERAGE(CPVTFC3SG0051!O13:P13)</f>
        <v>0.36114999999999997</v>
      </c>
      <c r="N645" s="73">
        <f t="shared" si="53"/>
        <v>6505.6338028168993</v>
      </c>
      <c r="O645" s="1484" t="s">
        <v>315</v>
      </c>
      <c r="P645" s="694"/>
      <c r="Q645" s="694"/>
      <c r="R645" s="645"/>
      <c r="S645" s="694"/>
      <c r="T645" s="694"/>
      <c r="U645" s="694"/>
      <c r="V645" s="4883" t="s">
        <v>1416</v>
      </c>
      <c r="W645" s="5">
        <v>1</v>
      </c>
    </row>
    <row r="646" spans="1:23" x14ac:dyDescent="0.25">
      <c r="A646" s="68">
        <v>604</v>
      </c>
      <c r="B646" s="4820"/>
      <c r="C646" s="296" t="s">
        <v>220</v>
      </c>
      <c r="D646" s="65">
        <v>44838</v>
      </c>
      <c r="E646" s="387" t="s">
        <v>4936</v>
      </c>
      <c r="F646" s="164">
        <v>152</v>
      </c>
      <c r="G646" s="145">
        <f>AVERAGE(CPVTFC3SG0028!H22:I22)</f>
        <v>2.9104999999999999</v>
      </c>
      <c r="H646" s="100">
        <f t="shared" si="50"/>
        <v>9930.5755395683464</v>
      </c>
      <c r="I646" s="427" t="s">
        <v>315</v>
      </c>
      <c r="J646" s="1128">
        <v>44875</v>
      </c>
      <c r="K646" s="1129" t="s">
        <v>5457</v>
      </c>
      <c r="L646" s="1130">
        <v>19</v>
      </c>
      <c r="M646" s="1131">
        <f>AVERAGE(CPVTFC3SG0051!Q13:R13)</f>
        <v>2.8433999999999999</v>
      </c>
      <c r="N646" s="67">
        <f t="shared" si="53"/>
        <v>76428.169014084502</v>
      </c>
      <c r="O646" s="1133" t="s">
        <v>315</v>
      </c>
      <c r="P646" s="694"/>
      <c r="Q646" s="694"/>
      <c r="R646" s="645"/>
      <c r="S646" s="694"/>
      <c r="T646" s="694"/>
      <c r="U646" s="694"/>
      <c r="V646" s="4884"/>
    </row>
    <row r="647" spans="1:23" x14ac:dyDescent="0.25">
      <c r="A647" s="9">
        <v>605</v>
      </c>
      <c r="B647" s="4822" t="s">
        <v>3572</v>
      </c>
      <c r="C647" s="288" t="s">
        <v>868</v>
      </c>
      <c r="D647" s="19">
        <v>44838</v>
      </c>
      <c r="E647" s="384" t="s">
        <v>4936</v>
      </c>
      <c r="F647" s="103">
        <v>153</v>
      </c>
      <c r="G647" s="276">
        <f>AVERAGE(CPVTFC3SG0028!J22:K22)</f>
        <v>1.3197000000000001</v>
      </c>
      <c r="H647" s="344">
        <f t="shared" si="50"/>
        <v>4208.2733812949646</v>
      </c>
      <c r="I647" s="428" t="s">
        <v>315</v>
      </c>
      <c r="J647" s="855"/>
      <c r="K647" s="855"/>
      <c r="L647" s="857"/>
      <c r="M647" s="642"/>
      <c r="N647" s="642"/>
      <c r="O647" s="648"/>
      <c r="P647" s="694"/>
      <c r="Q647" s="694"/>
      <c r="R647" s="645"/>
      <c r="S647" s="694"/>
      <c r="T647" s="694"/>
      <c r="U647" s="694"/>
      <c r="W647" s="5">
        <v>1</v>
      </c>
    </row>
    <row r="648" spans="1:23" x14ac:dyDescent="0.25">
      <c r="A648" s="8">
        <v>606</v>
      </c>
      <c r="B648" s="4819"/>
      <c r="C648" s="271" t="s">
        <v>220</v>
      </c>
      <c r="D648" s="18">
        <v>44838</v>
      </c>
      <c r="E648" s="380" t="s">
        <v>4936</v>
      </c>
      <c r="F648" s="102">
        <v>154</v>
      </c>
      <c r="G648" s="275">
        <f>AVERAGE(CPVTFC3SG0028!L22:M22)</f>
        <v>0.46465000000000001</v>
      </c>
      <c r="H648" s="343">
        <f t="shared" si="50"/>
        <v>1132.5539568345325</v>
      </c>
      <c r="I648" s="4541" t="s">
        <v>314</v>
      </c>
      <c r="J648" s="875"/>
      <c r="K648" s="876"/>
      <c r="L648" s="877"/>
      <c r="M648" s="645"/>
      <c r="N648" s="646"/>
      <c r="O648" s="648"/>
      <c r="P648" s="694"/>
      <c r="Q648" s="694"/>
      <c r="R648" s="645"/>
      <c r="S648" s="694"/>
      <c r="T648" s="694"/>
      <c r="U648" s="694"/>
    </row>
    <row r="649" spans="1:23" x14ac:dyDescent="0.25">
      <c r="A649" s="64">
        <v>607</v>
      </c>
      <c r="B649" s="4818" t="s">
        <v>3573</v>
      </c>
      <c r="C649" s="296" t="s">
        <v>868</v>
      </c>
      <c r="D649" s="65">
        <v>44838</v>
      </c>
      <c r="E649" s="387" t="s">
        <v>4936</v>
      </c>
      <c r="F649" s="164">
        <v>155</v>
      </c>
      <c r="G649" s="145">
        <f>AVERAGE(CPVTFC3SG0028!N22:O22)</f>
        <v>2.4199000000000002</v>
      </c>
      <c r="H649" s="100">
        <f t="shared" si="50"/>
        <v>8165.8273381294975</v>
      </c>
      <c r="I649" s="427" t="s">
        <v>315</v>
      </c>
      <c r="J649" s="1128">
        <v>44875</v>
      </c>
      <c r="K649" s="1129" t="s">
        <v>5457</v>
      </c>
      <c r="L649" s="1130">
        <v>20</v>
      </c>
      <c r="M649" s="1131">
        <f>AVERAGE(CPVTFC3SG0051!S13:T13)</f>
        <v>0.41610000000000003</v>
      </c>
      <c r="N649" s="67">
        <f t="shared" ref="N649:N650" si="54">(M649-0.1302)/0.0142*400</f>
        <v>8053.5211267605646</v>
      </c>
      <c r="O649" s="1133" t="s">
        <v>315</v>
      </c>
      <c r="P649" s="694"/>
      <c r="Q649" s="694"/>
      <c r="R649" s="645"/>
      <c r="S649" s="694"/>
      <c r="T649" s="694"/>
      <c r="U649" s="694"/>
      <c r="W649" s="5">
        <v>1</v>
      </c>
    </row>
    <row r="650" spans="1:23" x14ac:dyDescent="0.25">
      <c r="A650" s="68">
        <v>608</v>
      </c>
      <c r="B650" s="4820"/>
      <c r="C650" s="296" t="s">
        <v>220</v>
      </c>
      <c r="D650" s="65">
        <v>44838</v>
      </c>
      <c r="E650" s="387" t="s">
        <v>4936</v>
      </c>
      <c r="F650" s="164">
        <v>156</v>
      </c>
      <c r="G650" s="145">
        <f>AVERAGE(CPVTFC3SG0028!P22:Q22)</f>
        <v>2.3082000000000003</v>
      </c>
      <c r="H650" s="100">
        <f t="shared" si="50"/>
        <v>7764.028776978419</v>
      </c>
      <c r="I650" s="427" t="s">
        <v>315</v>
      </c>
      <c r="J650" s="1118">
        <v>44875</v>
      </c>
      <c r="K650" s="1119" t="s">
        <v>5457</v>
      </c>
      <c r="L650" s="1120">
        <v>21</v>
      </c>
      <c r="M650" s="1121">
        <f>AVERAGE(CPVTFC3SG0051!U13:V13)</f>
        <v>0.30830000000000002</v>
      </c>
      <c r="N650" s="73">
        <f t="shared" si="54"/>
        <v>5016.9014084507044</v>
      </c>
      <c r="O650" s="1484" t="s">
        <v>315</v>
      </c>
      <c r="P650" s="694"/>
      <c r="Q650" s="694"/>
      <c r="R650" s="645"/>
      <c r="S650" s="694"/>
      <c r="T650" s="694"/>
      <c r="U650" s="694"/>
    </row>
    <row r="651" spans="1:23" x14ac:dyDescent="0.25">
      <c r="A651" s="6">
        <v>609</v>
      </c>
      <c r="B651" s="4812" t="s">
        <v>3574</v>
      </c>
      <c r="C651" s="271" t="s">
        <v>868</v>
      </c>
      <c r="D651" s="18">
        <v>44838</v>
      </c>
      <c r="E651" s="380" t="s">
        <v>4936</v>
      </c>
      <c r="F651" s="102">
        <v>157</v>
      </c>
      <c r="G651" s="275">
        <f>AVERAGE(CPVTFC3SG0028!R22:S22)</f>
        <v>0.1079</v>
      </c>
      <c r="H651" s="343">
        <f t="shared" si="50"/>
        <v>-150.71942446043164</v>
      </c>
      <c r="I651" s="426" t="s">
        <v>314</v>
      </c>
      <c r="J651" s="875"/>
      <c r="K651" s="876"/>
      <c r="L651" s="877"/>
      <c r="M651" s="645"/>
      <c r="N651" s="646"/>
      <c r="O651" s="648"/>
      <c r="P651" s="694"/>
      <c r="Q651" s="694"/>
      <c r="R651" s="645"/>
      <c r="S651" s="694"/>
      <c r="T651" s="694"/>
      <c r="U651" s="694"/>
    </row>
    <row r="652" spans="1:23" x14ac:dyDescent="0.25">
      <c r="A652" s="8">
        <v>610</v>
      </c>
      <c r="B652" s="4817"/>
      <c r="C652" s="271" t="s">
        <v>220</v>
      </c>
      <c r="D652" s="18">
        <v>44838</v>
      </c>
      <c r="E652" s="380" t="s">
        <v>4936</v>
      </c>
      <c r="F652" s="102">
        <v>158</v>
      </c>
      <c r="G652" s="275">
        <f>AVERAGE(CPVTFC3SG0028!T22:U22)</f>
        <v>0.1216</v>
      </c>
      <c r="H652" s="343">
        <f t="shared" si="50"/>
        <v>-101.43884892086328</v>
      </c>
      <c r="I652" s="426" t="s">
        <v>314</v>
      </c>
      <c r="J652" s="875"/>
      <c r="K652" s="876"/>
      <c r="L652" s="877"/>
      <c r="M652" s="645"/>
      <c r="N652" s="646"/>
      <c r="O652" s="648"/>
      <c r="P652" s="694"/>
      <c r="Q652" s="694"/>
      <c r="R652" s="645"/>
      <c r="S652" s="694"/>
      <c r="T652" s="694"/>
      <c r="U652" s="694"/>
    </row>
    <row r="653" spans="1:23" x14ac:dyDescent="0.25">
      <c r="A653" s="64">
        <v>611</v>
      </c>
      <c r="B653" s="4818" t="s">
        <v>3575</v>
      </c>
      <c r="C653" s="296" t="s">
        <v>868</v>
      </c>
      <c r="D653" s="65">
        <v>44838</v>
      </c>
      <c r="E653" s="387" t="s">
        <v>4936</v>
      </c>
      <c r="F653" s="164">
        <v>159</v>
      </c>
      <c r="G653" s="145">
        <f>AVERAGE(CPVTFC3SG0028!V22:W22)</f>
        <v>2.8394500000000003</v>
      </c>
      <c r="H653" s="100">
        <f t="shared" si="50"/>
        <v>9675.0000000000018</v>
      </c>
      <c r="I653" s="427" t="s">
        <v>315</v>
      </c>
      <c r="J653" s="1128">
        <v>44875</v>
      </c>
      <c r="K653" s="1129" t="s">
        <v>5457</v>
      </c>
      <c r="L653" s="1130">
        <v>22</v>
      </c>
      <c r="M653" s="1131">
        <f>AVERAGE(CPVTFC3SG0051!W13:X13)</f>
        <v>1.6246499999999999</v>
      </c>
      <c r="N653" s="67">
        <f t="shared" ref="N653:N654" si="55">(M653-0.1302)/0.0142*400</f>
        <v>42097.183098591544</v>
      </c>
      <c r="O653" s="1133" t="s">
        <v>315</v>
      </c>
      <c r="P653" s="694"/>
      <c r="Q653" s="694"/>
      <c r="R653" s="645"/>
      <c r="S653" s="694"/>
      <c r="T653" s="694"/>
      <c r="U653" s="694"/>
      <c r="V653" s="4883"/>
      <c r="W653" s="5">
        <v>1</v>
      </c>
    </row>
    <row r="654" spans="1:23" x14ac:dyDescent="0.25">
      <c r="A654" s="68">
        <v>612</v>
      </c>
      <c r="B654" s="4820"/>
      <c r="C654" s="296" t="s">
        <v>220</v>
      </c>
      <c r="D654" s="65">
        <v>44838</v>
      </c>
      <c r="E654" s="387" t="s">
        <v>4936</v>
      </c>
      <c r="F654" s="164">
        <v>160</v>
      </c>
      <c r="G654" s="145">
        <f>AVERAGE(CPVTFC3SG0028!X22:Y22)</f>
        <v>2.5168499999999998</v>
      </c>
      <c r="H654" s="100">
        <f t="shared" si="50"/>
        <v>8514.5683453237416</v>
      </c>
      <c r="I654" s="427" t="s">
        <v>315</v>
      </c>
      <c r="J654" s="1128">
        <v>44875</v>
      </c>
      <c r="K654" s="1129" t="s">
        <v>5457</v>
      </c>
      <c r="L654" s="1130">
        <v>23</v>
      </c>
      <c r="M654" s="1131">
        <f>AVERAGE(CPVTFC3SG0051!C15:D15)</f>
        <v>0.37605</v>
      </c>
      <c r="N654" s="67">
        <f t="shared" si="55"/>
        <v>6925.3521126760561</v>
      </c>
      <c r="O654" s="1133" t="s">
        <v>315</v>
      </c>
      <c r="P654" s="694"/>
      <c r="Q654" s="694"/>
      <c r="R654" s="645"/>
      <c r="S654" s="694"/>
      <c r="T654" s="694"/>
      <c r="U654" s="694"/>
      <c r="V654" s="4884"/>
    </row>
    <row r="655" spans="1:23" x14ac:dyDescent="0.25">
      <c r="A655" s="64">
        <v>613</v>
      </c>
      <c r="B655" s="4818" t="s">
        <v>3576</v>
      </c>
      <c r="C655" s="296" t="s">
        <v>868</v>
      </c>
      <c r="D655" s="65">
        <v>44838</v>
      </c>
      <c r="E655" s="387" t="s">
        <v>4936</v>
      </c>
      <c r="F655" s="164">
        <v>161</v>
      </c>
      <c r="G655" s="145">
        <f>AVERAGE(CPVTFC3SG0028!B24:C24)</f>
        <v>0.63949999999999996</v>
      </c>
      <c r="H655" s="100">
        <f t="shared" si="50"/>
        <v>1761.5107913669065</v>
      </c>
      <c r="I655" s="427" t="s">
        <v>315</v>
      </c>
      <c r="J655" s="875"/>
      <c r="K655" s="876"/>
      <c r="L655" s="877"/>
      <c r="M655" s="645"/>
      <c r="N655" s="646"/>
      <c r="O655" s="648"/>
      <c r="P655" s="694"/>
      <c r="Q655" s="694"/>
      <c r="R655" s="645"/>
      <c r="S655" s="694"/>
      <c r="T655" s="694"/>
      <c r="U655" s="694"/>
      <c r="W655" s="5">
        <v>1</v>
      </c>
    </row>
    <row r="656" spans="1:23" x14ac:dyDescent="0.25">
      <c r="A656" s="68">
        <v>614</v>
      </c>
      <c r="B656" s="4820"/>
      <c r="C656" s="296" t="s">
        <v>220</v>
      </c>
      <c r="D656" s="65">
        <v>44838</v>
      </c>
      <c r="E656" s="387" t="s">
        <v>4936</v>
      </c>
      <c r="F656" s="164">
        <v>162</v>
      </c>
      <c r="G656" s="145">
        <f>AVERAGE(CPVTFC3SG0028!D24:E24)</f>
        <v>0.93025000000000002</v>
      </c>
      <c r="H656" s="100">
        <f t="shared" si="50"/>
        <v>2807.3741007194249</v>
      </c>
      <c r="I656" s="427" t="s">
        <v>315</v>
      </c>
      <c r="J656" s="875"/>
      <c r="K656" s="876"/>
      <c r="L656" s="877"/>
      <c r="M656" s="645"/>
      <c r="N656" s="646"/>
      <c r="O656" s="648"/>
      <c r="P656" s="694"/>
      <c r="Q656" s="694"/>
      <c r="R656" s="645"/>
      <c r="S656" s="694"/>
      <c r="T656" s="694"/>
      <c r="U656" s="694"/>
    </row>
    <row r="657" spans="1:23" x14ac:dyDescent="0.25">
      <c r="A657" s="64">
        <v>615</v>
      </c>
      <c r="B657" s="4818" t="s">
        <v>3577</v>
      </c>
      <c r="C657" s="296" t="s">
        <v>868</v>
      </c>
      <c r="D657" s="65">
        <v>44838</v>
      </c>
      <c r="E657" s="387" t="s">
        <v>4936</v>
      </c>
      <c r="F657" s="164">
        <v>163</v>
      </c>
      <c r="G657" s="145">
        <f>AVERAGE(CPVTFC3SG0028!F24:G24)</f>
        <v>2.8228</v>
      </c>
      <c r="H657" s="100">
        <f t="shared" si="50"/>
        <v>9615.107913669066</v>
      </c>
      <c r="I657" s="427" t="s">
        <v>315</v>
      </c>
      <c r="J657" s="1128">
        <v>44875</v>
      </c>
      <c r="K657" s="1129" t="s">
        <v>5457</v>
      </c>
      <c r="L657" s="1130">
        <v>24</v>
      </c>
      <c r="M657" s="1131">
        <f>AVERAGE(CPVTFC3SG0051!E15:F15)</f>
        <v>0.38824999999999998</v>
      </c>
      <c r="N657" s="67">
        <f t="shared" ref="N657:N658" si="56">(M657-0.1302)/0.0142*400</f>
        <v>7269.0140845070418</v>
      </c>
      <c r="O657" s="1133" t="s">
        <v>315</v>
      </c>
      <c r="P657" s="694"/>
      <c r="Q657" s="694"/>
      <c r="R657" s="645"/>
      <c r="S657" s="694"/>
      <c r="T657" s="694"/>
      <c r="U657" s="694"/>
      <c r="W657" s="5">
        <v>1</v>
      </c>
    </row>
    <row r="658" spans="1:23" x14ac:dyDescent="0.25">
      <c r="A658" s="68">
        <v>616</v>
      </c>
      <c r="B658" s="4820"/>
      <c r="C658" s="296" t="s">
        <v>220</v>
      </c>
      <c r="D658" s="65">
        <v>44838</v>
      </c>
      <c r="E658" s="387" t="s">
        <v>4936</v>
      </c>
      <c r="F658" s="164">
        <v>164</v>
      </c>
      <c r="G658" s="145">
        <f>AVERAGE(CPVTFC3SG0028!H24:I24)</f>
        <v>2.8285</v>
      </c>
      <c r="H658" s="100">
        <f t="shared" si="50"/>
        <v>9635.6115107913683</v>
      </c>
      <c r="I658" s="427" t="s">
        <v>315</v>
      </c>
      <c r="J658" s="1128">
        <v>44875</v>
      </c>
      <c r="K658" s="1129" t="s">
        <v>5457</v>
      </c>
      <c r="L658" s="1130">
        <v>25</v>
      </c>
      <c r="M658" s="1131">
        <f>AVERAGE(CPVTFC3SG0051!G15:H15)</f>
        <v>0.43164999999999998</v>
      </c>
      <c r="N658" s="67">
        <f t="shared" si="56"/>
        <v>8491.5492957746483</v>
      </c>
      <c r="O658" s="1133" t="s">
        <v>315</v>
      </c>
      <c r="P658" s="1250"/>
      <c r="Q658" s="1259"/>
      <c r="R658" s="645"/>
      <c r="S658" s="645"/>
      <c r="T658" s="646"/>
      <c r="U658" s="1491"/>
    </row>
    <row r="659" spans="1:23" x14ac:dyDescent="0.25">
      <c r="A659" s="6">
        <v>617</v>
      </c>
      <c r="B659" s="4812" t="s">
        <v>3578</v>
      </c>
      <c r="C659" s="271" t="s">
        <v>868</v>
      </c>
      <c r="D659" s="18">
        <v>44838</v>
      </c>
      <c r="E659" s="380" t="s">
        <v>4936</v>
      </c>
      <c r="F659" s="102">
        <v>165</v>
      </c>
      <c r="G659" s="275">
        <f>AVERAGE(CPVTFC3SG0028!J24:K24)</f>
        <v>9.4700000000000006E-2</v>
      </c>
      <c r="H659" s="343">
        <f t="shared" si="50"/>
        <v>-198.20143884892082</v>
      </c>
      <c r="I659" s="426" t="s">
        <v>314</v>
      </c>
      <c r="J659" s="855"/>
      <c r="K659" s="855"/>
      <c r="L659" s="857"/>
      <c r="M659" s="642"/>
      <c r="N659" s="642"/>
      <c r="O659" s="648"/>
      <c r="P659" s="1250"/>
      <c r="Q659" s="1259"/>
      <c r="R659" s="645"/>
      <c r="S659" s="645"/>
      <c r="T659" s="646"/>
      <c r="U659" s="1491"/>
    </row>
    <row r="660" spans="1:23" x14ac:dyDescent="0.25">
      <c r="A660" s="8">
        <v>618</v>
      </c>
      <c r="B660" s="4817"/>
      <c r="C660" s="271" t="s">
        <v>220</v>
      </c>
      <c r="D660" s="18">
        <v>44838</v>
      </c>
      <c r="E660" s="380" t="s">
        <v>4936</v>
      </c>
      <c r="F660" s="102">
        <v>166</v>
      </c>
      <c r="G660" s="275">
        <f>AVERAGE(CPVTFC3SG0028!L24:M24)</f>
        <v>9.69E-2</v>
      </c>
      <c r="H660" s="343">
        <f t="shared" si="50"/>
        <v>-190.28776978417264</v>
      </c>
      <c r="I660" s="426" t="s">
        <v>314</v>
      </c>
      <c r="J660" s="855"/>
      <c r="K660" s="855"/>
      <c r="L660" s="857"/>
      <c r="M660" s="642"/>
      <c r="N660" s="642"/>
      <c r="O660" s="648"/>
      <c r="P660" s="694"/>
      <c r="Q660" s="694"/>
      <c r="R660" s="645"/>
      <c r="S660" s="694"/>
      <c r="T660" s="694"/>
      <c r="U660" s="694"/>
    </row>
    <row r="661" spans="1:23" x14ac:dyDescent="0.25">
      <c r="A661" s="64">
        <v>619</v>
      </c>
      <c r="B661" s="4818" t="s">
        <v>3579</v>
      </c>
      <c r="C661" s="296" t="s">
        <v>868</v>
      </c>
      <c r="D661" s="65">
        <v>44838</v>
      </c>
      <c r="E661" s="387" t="s">
        <v>4936</v>
      </c>
      <c r="F661" s="164">
        <v>167</v>
      </c>
      <c r="G661" s="145">
        <f>AVERAGE(CPVTFC3SG0028!N24:O24)</f>
        <v>2.8754999999999997</v>
      </c>
      <c r="H661" s="100">
        <f t="shared" si="50"/>
        <v>9804.6762589928057</v>
      </c>
      <c r="I661" s="427" t="s">
        <v>315</v>
      </c>
      <c r="J661" s="1128">
        <v>44875</v>
      </c>
      <c r="K661" s="1129" t="s">
        <v>5457</v>
      </c>
      <c r="L661" s="1130">
        <v>26</v>
      </c>
      <c r="M661" s="1131">
        <f>AVERAGE(CPVTFC3SG0051!I15:J15)</f>
        <v>1.8707499999999999</v>
      </c>
      <c r="N661" s="67">
        <f t="shared" ref="N661:N662" si="57">(M661-0.1302)/0.0142*400</f>
        <v>49029.577464788723</v>
      </c>
      <c r="O661" s="1133" t="s">
        <v>315</v>
      </c>
      <c r="P661" s="694"/>
      <c r="Q661" s="694"/>
      <c r="R661" s="645"/>
      <c r="S661" s="694"/>
      <c r="T661" s="694"/>
      <c r="U661" s="694"/>
      <c r="V661" s="4883"/>
      <c r="W661" s="5">
        <v>1</v>
      </c>
    </row>
    <row r="662" spans="1:23" x14ac:dyDescent="0.25">
      <c r="A662" s="68">
        <v>620</v>
      </c>
      <c r="B662" s="4820"/>
      <c r="C662" s="296" t="s">
        <v>220</v>
      </c>
      <c r="D662" s="65">
        <v>44838</v>
      </c>
      <c r="E662" s="387" t="s">
        <v>4936</v>
      </c>
      <c r="F662" s="164">
        <v>168</v>
      </c>
      <c r="G662" s="145">
        <f>AVERAGE(CPVTFC3SG0028!P24:Q24)</f>
        <v>2.7262</v>
      </c>
      <c r="H662" s="100">
        <f t="shared" si="50"/>
        <v>9267.625899280576</v>
      </c>
      <c r="I662" s="427" t="s">
        <v>315</v>
      </c>
      <c r="J662" s="1128">
        <v>44875</v>
      </c>
      <c r="K662" s="1129" t="s">
        <v>5457</v>
      </c>
      <c r="L662" s="1130">
        <v>27</v>
      </c>
      <c r="M662" s="1131">
        <f>AVERAGE(CPVTFC3SG0051!K15:L15)</f>
        <v>0.53445000000000009</v>
      </c>
      <c r="N662" s="67">
        <f t="shared" si="57"/>
        <v>11387.323943661973</v>
      </c>
      <c r="O662" s="1133" t="s">
        <v>315</v>
      </c>
      <c r="P662" s="694"/>
      <c r="Q662" s="694"/>
      <c r="R662" s="645"/>
      <c r="S662" s="694"/>
      <c r="T662" s="694"/>
      <c r="U662" s="694"/>
      <c r="V662" s="4884"/>
    </row>
    <row r="663" spans="1:23" x14ac:dyDescent="0.25">
      <c r="A663" s="64">
        <v>621</v>
      </c>
      <c r="B663" s="4818" t="s">
        <v>3580</v>
      </c>
      <c r="C663" s="296" t="s">
        <v>868</v>
      </c>
      <c r="D663" s="65">
        <v>44838</v>
      </c>
      <c r="E663" s="387" t="s">
        <v>4936</v>
      </c>
      <c r="F663" s="164">
        <v>169</v>
      </c>
      <c r="G663" s="145">
        <f>AVERAGE(CPVTFC3SG0028!R24:S24)</f>
        <v>1.5579999999999998</v>
      </c>
      <c r="H663" s="100">
        <f t="shared" si="50"/>
        <v>5065.4676258992804</v>
      </c>
      <c r="I663" s="427" t="s">
        <v>315</v>
      </c>
      <c r="J663" s="875"/>
      <c r="K663" s="876"/>
      <c r="L663" s="877"/>
      <c r="M663" s="645"/>
      <c r="N663" s="646"/>
      <c r="O663" s="648"/>
      <c r="P663" s="1250"/>
      <c r="Q663" s="1259"/>
      <c r="R663" s="645"/>
      <c r="S663" s="645"/>
      <c r="T663" s="646"/>
      <c r="U663" s="1491"/>
      <c r="W663" s="5">
        <v>1</v>
      </c>
    </row>
    <row r="664" spans="1:23" ht="15.75" thickBot="1" x14ac:dyDescent="0.3">
      <c r="A664" s="120">
        <v>622</v>
      </c>
      <c r="B664" s="4815"/>
      <c r="C664" s="497" t="s">
        <v>220</v>
      </c>
      <c r="D664" s="121">
        <v>44838</v>
      </c>
      <c r="E664" s="452" t="s">
        <v>4936</v>
      </c>
      <c r="F664" s="445">
        <v>170</v>
      </c>
      <c r="G664" s="453">
        <f>AVERAGE(CPVTFC3SG0028!T24:U24)</f>
        <v>1.0930499999999999</v>
      </c>
      <c r="H664" s="454">
        <f t="shared" si="50"/>
        <v>3392.9856115107909</v>
      </c>
      <c r="I664" s="1646" t="s">
        <v>315</v>
      </c>
      <c r="J664" s="967"/>
      <c r="K664" s="1022"/>
      <c r="L664" s="794"/>
      <c r="M664" s="969"/>
      <c r="N664" s="970"/>
      <c r="O664" s="657"/>
      <c r="P664" s="1268"/>
      <c r="Q664" s="1268"/>
      <c r="R664" s="969"/>
      <c r="S664" s="1268"/>
      <c r="T664" s="1268"/>
      <c r="U664" s="1268"/>
    </row>
    <row r="665" spans="1:23" x14ac:dyDescent="0.25">
      <c r="A665" s="406">
        <v>623</v>
      </c>
      <c r="B665" s="4814" t="s">
        <v>3581</v>
      </c>
      <c r="C665" s="684" t="s">
        <v>868</v>
      </c>
      <c r="D665" s="407">
        <v>44838</v>
      </c>
      <c r="E665" s="477" t="s">
        <v>4936</v>
      </c>
      <c r="F665" s="478">
        <v>171</v>
      </c>
      <c r="G665" s="479">
        <f>AVERAGE(CPVTFC3SG0028!V24:W24)</f>
        <v>1.1288499999999999</v>
      </c>
      <c r="H665" s="480">
        <f t="shared" si="50"/>
        <v>3521.7625899280579</v>
      </c>
      <c r="I665" s="1612" t="s">
        <v>315</v>
      </c>
      <c r="J665" s="1019"/>
      <c r="K665" s="1020"/>
      <c r="L665" s="659"/>
      <c r="M665" s="667"/>
      <c r="N665" s="661"/>
      <c r="O665" s="1299"/>
      <c r="P665" s="931">
        <v>44881</v>
      </c>
      <c r="Q665" s="1605" t="s">
        <v>5485</v>
      </c>
      <c r="R665" s="589">
        <v>46</v>
      </c>
      <c r="S665" s="589">
        <f>AVERAGE(CPVTFC3SG0058!E19:F19)</f>
        <v>0.15279999999999999</v>
      </c>
      <c r="T665" s="622">
        <f t="shared" ref="T665:T668" si="58">(S665-0.1081)/0.0134*66</f>
        <v>220.16417910447757</v>
      </c>
      <c r="U665" s="1557" t="s">
        <v>314</v>
      </c>
      <c r="V665" s="4883" t="s">
        <v>1416</v>
      </c>
      <c r="W665" s="5">
        <v>1</v>
      </c>
    </row>
    <row r="666" spans="1:23" x14ac:dyDescent="0.25">
      <c r="A666" s="590"/>
      <c r="B666" s="4815"/>
      <c r="C666" s="296" t="s">
        <v>5448</v>
      </c>
      <c r="D666" s="1149"/>
      <c r="E666" s="1264"/>
      <c r="F666" s="695"/>
      <c r="G666" s="892"/>
      <c r="H666" s="894"/>
      <c r="I666" s="1607"/>
      <c r="J666" s="875"/>
      <c r="K666" s="876"/>
      <c r="L666" s="877"/>
      <c r="M666" s="645"/>
      <c r="N666" s="646"/>
      <c r="O666" s="648"/>
      <c r="P666" s="910">
        <v>44881</v>
      </c>
      <c r="Q666" s="1530" t="s">
        <v>5485</v>
      </c>
      <c r="R666" s="7">
        <v>47</v>
      </c>
      <c r="S666" s="7">
        <f>AVERAGE(CPVTFC3SG0058!G19:H19)</f>
        <v>0.14235</v>
      </c>
      <c r="T666" s="13">
        <f t="shared" si="58"/>
        <v>168.69402985074629</v>
      </c>
      <c r="U666" s="1558" t="s">
        <v>314</v>
      </c>
      <c r="V666" s="4903"/>
    </row>
    <row r="667" spans="1:23" x14ac:dyDescent="0.25">
      <c r="A667" s="590"/>
      <c r="B667" s="4815"/>
      <c r="C667" s="296" t="s">
        <v>863</v>
      </c>
      <c r="D667" s="1149"/>
      <c r="E667" s="1264"/>
      <c r="F667" s="695"/>
      <c r="G667" s="892"/>
      <c r="H667" s="894"/>
      <c r="I667" s="1607"/>
      <c r="J667" s="875"/>
      <c r="K667" s="876"/>
      <c r="L667" s="877"/>
      <c r="M667" s="645"/>
      <c r="N667" s="646"/>
      <c r="O667" s="648"/>
      <c r="P667" s="910">
        <v>44881</v>
      </c>
      <c r="Q667" s="1530" t="s">
        <v>5485</v>
      </c>
      <c r="R667" s="7">
        <v>48</v>
      </c>
      <c r="S667" s="7">
        <f>AVERAGE(CPVTFC3SG0058!I19:J19)</f>
        <v>0.15200000000000002</v>
      </c>
      <c r="T667" s="13">
        <f t="shared" si="58"/>
        <v>216.22388059701501</v>
      </c>
      <c r="U667" s="1558" t="s">
        <v>314</v>
      </c>
      <c r="V667" s="4903"/>
    </row>
    <row r="668" spans="1:23" ht="15.75" thickBot="1" x14ac:dyDescent="0.3">
      <c r="A668" s="411">
        <v>624</v>
      </c>
      <c r="B668" s="4821"/>
      <c r="C668" s="520" t="s">
        <v>220</v>
      </c>
      <c r="D668" s="412">
        <v>44838</v>
      </c>
      <c r="E668" s="484" t="s">
        <v>4936</v>
      </c>
      <c r="F668" s="485">
        <v>172</v>
      </c>
      <c r="G668" s="486">
        <f>AVERAGE(CPVTFC3SG0028!X24:Y24)</f>
        <v>2.8731499999999999</v>
      </c>
      <c r="H668" s="487">
        <f t="shared" si="50"/>
        <v>9796.2230215827349</v>
      </c>
      <c r="I668" s="1616" t="s">
        <v>315</v>
      </c>
      <c r="J668" s="1650">
        <v>44875</v>
      </c>
      <c r="K668" s="1651" t="s">
        <v>5457</v>
      </c>
      <c r="L668" s="1652">
        <v>28</v>
      </c>
      <c r="M668" s="1653">
        <f>AVERAGE(CPVTFC3SG0051!M15:N15)</f>
        <v>2.5168499999999998</v>
      </c>
      <c r="N668" s="415">
        <f t="shared" ref="N668" si="59">(M668-0.1302)/0.0142*400</f>
        <v>67229.57746478873</v>
      </c>
      <c r="O668" s="1654" t="s">
        <v>315</v>
      </c>
      <c r="P668" s="964">
        <v>44881</v>
      </c>
      <c r="Q668" s="1622" t="s">
        <v>5485</v>
      </c>
      <c r="R668" s="414">
        <v>49</v>
      </c>
      <c r="S668" s="414">
        <f>AVERAGE(CPVTFC3SG0058!K19:L19)</f>
        <v>2.4055999999999997</v>
      </c>
      <c r="T668" s="415">
        <f t="shared" si="58"/>
        <v>11316.044776119403</v>
      </c>
      <c r="U668" s="1551" t="s">
        <v>315</v>
      </c>
      <c r="V668" s="4884"/>
    </row>
    <row r="669" spans="1:23" x14ac:dyDescent="0.25">
      <c r="A669" s="114">
        <v>625</v>
      </c>
      <c r="B669" s="4815" t="s">
        <v>3582</v>
      </c>
      <c r="C669" s="680" t="s">
        <v>868</v>
      </c>
      <c r="D669" s="115">
        <v>44838</v>
      </c>
      <c r="E669" s="388" t="s">
        <v>4936</v>
      </c>
      <c r="F669" s="444">
        <v>173</v>
      </c>
      <c r="G669" s="499">
        <f>AVERAGE(CPVTFC3SG0028!B26:C26)</f>
        <v>1.6585999999999999</v>
      </c>
      <c r="H669" s="505">
        <f t="shared" si="50"/>
        <v>5427.3381294964029</v>
      </c>
      <c r="I669" s="1645" t="s">
        <v>315</v>
      </c>
      <c r="J669" s="1005"/>
      <c r="K669" s="1006"/>
      <c r="L669" s="959"/>
      <c r="M669" s="830"/>
      <c r="N669" s="831"/>
      <c r="O669" s="672"/>
      <c r="P669" s="1271"/>
      <c r="Q669" s="1271"/>
      <c r="R669" s="830"/>
      <c r="S669" s="1271"/>
      <c r="T669" s="1271"/>
      <c r="U669" s="1271"/>
      <c r="W669" s="5">
        <v>1</v>
      </c>
    </row>
    <row r="670" spans="1:23" x14ac:dyDescent="0.25">
      <c r="A670" s="68">
        <v>626</v>
      </c>
      <c r="B670" s="4820"/>
      <c r="C670" s="296" t="s">
        <v>220</v>
      </c>
      <c r="D670" s="65">
        <v>44838</v>
      </c>
      <c r="E670" s="387" t="s">
        <v>4936</v>
      </c>
      <c r="F670" s="164">
        <v>174</v>
      </c>
      <c r="G670" s="145">
        <f>AVERAGE(CPVTFC3SG0028!D26:E26)</f>
        <v>1.4607999999999999</v>
      </c>
      <c r="H670" s="100">
        <f t="shared" si="50"/>
        <v>4715.8273381294966</v>
      </c>
      <c r="I670" s="427" t="s">
        <v>315</v>
      </c>
      <c r="J670" s="855"/>
      <c r="K670" s="855"/>
      <c r="L670" s="857"/>
      <c r="M670" s="642"/>
      <c r="N670" s="642"/>
      <c r="O670" s="648"/>
      <c r="P670" s="694"/>
      <c r="Q670" s="694"/>
      <c r="R670" s="645"/>
      <c r="S670" s="694"/>
      <c r="T670" s="694"/>
      <c r="U670" s="694"/>
    </row>
    <row r="671" spans="1:23" x14ac:dyDescent="0.25">
      <c r="A671" s="64">
        <v>627</v>
      </c>
      <c r="B671" s="4818" t="s">
        <v>3583</v>
      </c>
      <c r="C671" s="296" t="s">
        <v>868</v>
      </c>
      <c r="D671" s="65">
        <v>44838</v>
      </c>
      <c r="E671" s="387" t="s">
        <v>4936</v>
      </c>
      <c r="F671" s="164">
        <v>175</v>
      </c>
      <c r="G671" s="145">
        <f>AVERAGE(CPVTFC3SG0028!F26:G26)</f>
        <v>3.0651000000000002</v>
      </c>
      <c r="H671" s="100">
        <f t="shared" si="50"/>
        <v>10486.690647482015</v>
      </c>
      <c r="I671" s="427" t="s">
        <v>315</v>
      </c>
      <c r="J671" s="1128">
        <v>44875</v>
      </c>
      <c r="K671" s="1129" t="s">
        <v>5457</v>
      </c>
      <c r="L671" s="1130">
        <v>29</v>
      </c>
      <c r="M671" s="1131">
        <f>AVERAGE(CPVTFC3SG0051!O15:P15)</f>
        <v>2.76</v>
      </c>
      <c r="N671" s="67">
        <f t="shared" ref="N671:N676" si="60">(M671-0.1302)/0.0142*400</f>
        <v>74078.873239436609</v>
      </c>
      <c r="O671" s="1133" t="s">
        <v>315</v>
      </c>
      <c r="P671" s="694"/>
      <c r="Q671" s="694"/>
      <c r="R671" s="645"/>
      <c r="S671" s="694"/>
      <c r="T671" s="694"/>
      <c r="U671" s="694"/>
      <c r="W671" s="5">
        <v>1</v>
      </c>
    </row>
    <row r="672" spans="1:23" ht="15.75" thickBot="1" x14ac:dyDescent="0.3">
      <c r="A672" s="120">
        <v>628</v>
      </c>
      <c r="B672" s="4815"/>
      <c r="C672" s="497" t="s">
        <v>220</v>
      </c>
      <c r="D672" s="121">
        <v>44838</v>
      </c>
      <c r="E672" s="452" t="s">
        <v>4936</v>
      </c>
      <c r="F672" s="445">
        <v>176</v>
      </c>
      <c r="G672" s="453">
        <f>AVERAGE(CPVTFC3SG0028!H26:I26)</f>
        <v>3.0635000000000003</v>
      </c>
      <c r="H672" s="454">
        <f t="shared" si="50"/>
        <v>10480.935251798563</v>
      </c>
      <c r="I672" s="1646" t="s">
        <v>315</v>
      </c>
      <c r="J672" s="1655">
        <v>44875</v>
      </c>
      <c r="K672" s="1656" t="s">
        <v>5457</v>
      </c>
      <c r="L672" s="1657">
        <v>30</v>
      </c>
      <c r="M672" s="1658">
        <f>AVERAGE(CPVTFC3SG0051!Q15:R15)</f>
        <v>2.1947999999999999</v>
      </c>
      <c r="N672" s="123">
        <f t="shared" si="60"/>
        <v>58157.74647887324</v>
      </c>
      <c r="O672" s="1659" t="s">
        <v>315</v>
      </c>
      <c r="P672" s="1268"/>
      <c r="Q672" s="1268"/>
      <c r="R672" s="969"/>
      <c r="S672" s="1268"/>
      <c r="T672" s="1268"/>
      <c r="U672" s="1268"/>
    </row>
    <row r="673" spans="1:23" x14ac:dyDescent="0.25">
      <c r="A673" s="406">
        <v>629</v>
      </c>
      <c r="B673" s="4814" t="s">
        <v>3584</v>
      </c>
      <c r="C673" s="684" t="s">
        <v>868</v>
      </c>
      <c r="D673" s="407">
        <v>44838</v>
      </c>
      <c r="E673" s="477" t="s">
        <v>4936</v>
      </c>
      <c r="F673" s="478">
        <v>177</v>
      </c>
      <c r="G673" s="479">
        <f>AVERAGE(CPVTFC3SG0028!J26:K26)</f>
        <v>3.1027</v>
      </c>
      <c r="H673" s="480">
        <f t="shared" si="50"/>
        <v>10621.942446043167</v>
      </c>
      <c r="I673" s="1612" t="s">
        <v>315</v>
      </c>
      <c r="J673" s="1660">
        <v>44875</v>
      </c>
      <c r="K673" s="1661" t="s">
        <v>5457</v>
      </c>
      <c r="L673" s="1662">
        <v>31</v>
      </c>
      <c r="M673" s="1663">
        <f>AVERAGE(CPVTFC3SG0051!S15:T15)</f>
        <v>1.6436999999999999</v>
      </c>
      <c r="N673" s="405">
        <f t="shared" si="60"/>
        <v>42633.8028169014</v>
      </c>
      <c r="O673" s="1664" t="s">
        <v>315</v>
      </c>
      <c r="P673" s="834"/>
      <c r="Q673" s="834"/>
      <c r="R673" s="667"/>
      <c r="S673" s="834"/>
      <c r="T673" s="834"/>
      <c r="U673" s="836"/>
      <c r="V673" s="4883"/>
      <c r="W673" s="5">
        <v>1</v>
      </c>
    </row>
    <row r="674" spans="1:23" x14ac:dyDescent="0.25">
      <c r="A674" s="590"/>
      <c r="B674" s="4815"/>
      <c r="C674" s="296" t="s">
        <v>5448</v>
      </c>
      <c r="D674" s="1149"/>
      <c r="E674" s="1264"/>
      <c r="F674" s="695"/>
      <c r="G674" s="892"/>
      <c r="H674" s="894"/>
      <c r="I674" s="1607"/>
      <c r="J674" s="1125"/>
      <c r="K674" s="1123"/>
      <c r="L674" s="1124"/>
      <c r="M674" s="1126"/>
      <c r="N674" s="646"/>
      <c r="O674" s="1483"/>
      <c r="P674" s="928">
        <v>44881</v>
      </c>
      <c r="Q674" s="1533" t="s">
        <v>5485</v>
      </c>
      <c r="R674" s="66">
        <v>50</v>
      </c>
      <c r="S674" s="66">
        <f>AVERAGE(CPVTFC3SG0058!M19:N19)</f>
        <v>0.95734999999999992</v>
      </c>
      <c r="T674" s="67">
        <f t="shared" ref="T674:T676" si="61">(S674-0.1081)/0.0134*66</f>
        <v>4182.873134328358</v>
      </c>
      <c r="U674" s="1548" t="s">
        <v>315</v>
      </c>
      <c r="V674" s="4903"/>
    </row>
    <row r="675" spans="1:23" x14ac:dyDescent="0.25">
      <c r="A675" s="590"/>
      <c r="B675" s="4815"/>
      <c r="C675" s="296" t="s">
        <v>863</v>
      </c>
      <c r="D675" s="1149"/>
      <c r="E675" s="1264"/>
      <c r="F675" s="695"/>
      <c r="G675" s="892"/>
      <c r="H675" s="894"/>
      <c r="I675" s="1607"/>
      <c r="J675" s="1125"/>
      <c r="K675" s="1123"/>
      <c r="L675" s="1124"/>
      <c r="M675" s="1126"/>
      <c r="N675" s="646"/>
      <c r="O675" s="1483"/>
      <c r="P675" s="928">
        <v>44881</v>
      </c>
      <c r="Q675" s="1533" t="s">
        <v>5485</v>
      </c>
      <c r="R675" s="66">
        <v>51</v>
      </c>
      <c r="S675" s="66">
        <f>AVERAGE(CPVTFC3SG0058!O19:P19)</f>
        <v>0.65359999999999996</v>
      </c>
      <c r="T675" s="67">
        <f t="shared" si="61"/>
        <v>2686.7910447761192</v>
      </c>
      <c r="U675" s="1548" t="s">
        <v>315</v>
      </c>
      <c r="V675" s="4903"/>
    </row>
    <row r="676" spans="1:23" ht="15.75" thickBot="1" x14ac:dyDescent="0.3">
      <c r="A676" s="411">
        <v>630</v>
      </c>
      <c r="B676" s="4821"/>
      <c r="C676" s="520" t="s">
        <v>220</v>
      </c>
      <c r="D676" s="412">
        <v>44838</v>
      </c>
      <c r="E676" s="484" t="s">
        <v>4936</v>
      </c>
      <c r="F676" s="485">
        <v>178</v>
      </c>
      <c r="G676" s="486">
        <f>AVERAGE(CPVTFC3SG0028!L26:M26)</f>
        <v>3.0193000000000003</v>
      </c>
      <c r="H676" s="487">
        <f t="shared" si="50"/>
        <v>10321.942446043167</v>
      </c>
      <c r="I676" s="1616" t="s">
        <v>315</v>
      </c>
      <c r="J676" s="1650">
        <v>44875</v>
      </c>
      <c r="K676" s="1651" t="s">
        <v>5457</v>
      </c>
      <c r="L676" s="1652">
        <v>32</v>
      </c>
      <c r="M676" s="1653">
        <f>AVERAGE(CPVTFC3SG0051!U15:V15)</f>
        <v>0.46350000000000002</v>
      </c>
      <c r="N676" s="415">
        <f t="shared" si="60"/>
        <v>9388.7323943661977</v>
      </c>
      <c r="O676" s="1654" t="s">
        <v>315</v>
      </c>
      <c r="P676" s="964">
        <v>44881</v>
      </c>
      <c r="Q676" s="1622" t="s">
        <v>5485</v>
      </c>
      <c r="R676" s="414">
        <v>52</v>
      </c>
      <c r="S676" s="414">
        <f>AVERAGE(CPVTFC3SG0058!Q19:R19)</f>
        <v>0.50645000000000007</v>
      </c>
      <c r="T676" s="415">
        <f t="shared" si="61"/>
        <v>1962.0223880597018</v>
      </c>
      <c r="U676" s="1551" t="s">
        <v>315</v>
      </c>
      <c r="V676" s="4884"/>
    </row>
    <row r="677" spans="1:23" x14ac:dyDescent="0.25">
      <c r="A677" s="114">
        <v>631</v>
      </c>
      <c r="B677" s="4815" t="s">
        <v>3585</v>
      </c>
      <c r="C677" s="680" t="s">
        <v>868</v>
      </c>
      <c r="D677" s="115">
        <v>44838</v>
      </c>
      <c r="E677" s="388" t="s">
        <v>4936</v>
      </c>
      <c r="F677" s="444">
        <v>179</v>
      </c>
      <c r="G677" s="499">
        <f>AVERAGE(CPVTFC3SG0028!N26:O26)</f>
        <v>1.4569000000000001</v>
      </c>
      <c r="H677" s="505">
        <f t="shared" si="50"/>
        <v>4701.7985611510803</v>
      </c>
      <c r="I677" s="1645" t="s">
        <v>315</v>
      </c>
      <c r="J677" s="1430"/>
      <c r="K677" s="1430"/>
      <c r="L677" s="1431"/>
      <c r="M677" s="656"/>
      <c r="N677" s="656"/>
      <c r="O677" s="672"/>
      <c r="P677" s="1271"/>
      <c r="Q677" s="1271"/>
      <c r="R677" s="830"/>
      <c r="S677" s="1271"/>
      <c r="T677" s="1271"/>
      <c r="U677" s="1271"/>
      <c r="V677" s="286"/>
      <c r="W677" s="5">
        <v>1</v>
      </c>
    </row>
    <row r="678" spans="1:23" x14ac:dyDescent="0.25">
      <c r="A678" s="68">
        <v>632</v>
      </c>
      <c r="B678" s="4820"/>
      <c r="C678" s="296" t="s">
        <v>220</v>
      </c>
      <c r="D678" s="65">
        <v>44838</v>
      </c>
      <c r="E678" s="387" t="s">
        <v>4936</v>
      </c>
      <c r="F678" s="164">
        <v>180</v>
      </c>
      <c r="G678" s="145">
        <f>AVERAGE(CPVTFC3SG0028!P26:Q26)</f>
        <v>1.4657</v>
      </c>
      <c r="H678" s="100">
        <f t="shared" si="50"/>
        <v>4733.4532374100727</v>
      </c>
      <c r="I678" s="427" t="s">
        <v>315</v>
      </c>
      <c r="J678" s="855"/>
      <c r="K678" s="855"/>
      <c r="L678" s="857"/>
      <c r="M678" s="642"/>
      <c r="N678" s="642"/>
      <c r="O678" s="648"/>
      <c r="P678" s="694"/>
      <c r="Q678" s="694"/>
      <c r="R678" s="645"/>
      <c r="S678" s="694"/>
      <c r="T678" s="694"/>
      <c r="U678" s="694"/>
      <c r="V678" s="287"/>
    </row>
    <row r="679" spans="1:23" x14ac:dyDescent="0.25">
      <c r="A679" s="9">
        <v>633</v>
      </c>
      <c r="B679" s="4822" t="s">
        <v>3586</v>
      </c>
      <c r="C679" s="288" t="s">
        <v>868</v>
      </c>
      <c r="D679" s="19">
        <v>44838</v>
      </c>
      <c r="E679" s="384" t="s">
        <v>4936</v>
      </c>
      <c r="F679" s="103">
        <v>181</v>
      </c>
      <c r="G679" s="276">
        <f>AVERAGE(CPVTFC3SG0028!R26:S26)</f>
        <v>0.62275000000000003</v>
      </c>
      <c r="H679" s="344">
        <f t="shared" si="50"/>
        <v>1701.2589928057555</v>
      </c>
      <c r="I679" s="428" t="s">
        <v>315</v>
      </c>
      <c r="J679" s="875"/>
      <c r="K679" s="876"/>
      <c r="L679" s="877"/>
      <c r="M679" s="645"/>
      <c r="N679" s="646"/>
      <c r="O679" s="648"/>
      <c r="P679" s="694"/>
      <c r="Q679" s="694"/>
      <c r="R679" s="645"/>
      <c r="S679" s="694"/>
      <c r="T679" s="694"/>
      <c r="U679" s="694"/>
      <c r="W679" s="5">
        <v>1</v>
      </c>
    </row>
    <row r="680" spans="1:23" x14ac:dyDescent="0.25">
      <c r="A680" s="8">
        <v>634</v>
      </c>
      <c r="B680" s="4819"/>
      <c r="C680" s="271" t="s">
        <v>220</v>
      </c>
      <c r="D680" s="18">
        <v>44838</v>
      </c>
      <c r="E680" s="380" t="s">
        <v>4936</v>
      </c>
      <c r="F680" s="102">
        <v>182</v>
      </c>
      <c r="G680" s="275">
        <f>AVERAGE(CPVTFC3SG0028!T26:U26)</f>
        <v>0.44259999999999999</v>
      </c>
      <c r="H680" s="343">
        <f t="shared" si="50"/>
        <v>1053.2374100719426</v>
      </c>
      <c r="I680" s="4535" t="s">
        <v>314</v>
      </c>
      <c r="J680" s="875"/>
      <c r="K680" s="876"/>
      <c r="L680" s="877"/>
      <c r="M680" s="645"/>
      <c r="N680" s="646"/>
      <c r="O680" s="648"/>
      <c r="P680" s="694"/>
      <c r="Q680" s="694"/>
      <c r="R680" s="645"/>
      <c r="S680" s="694"/>
      <c r="T680" s="694"/>
      <c r="U680" s="694"/>
    </row>
    <row r="681" spans="1:23" x14ac:dyDescent="0.25">
      <c r="A681" s="64">
        <v>635</v>
      </c>
      <c r="B681" s="4818" t="s">
        <v>3587</v>
      </c>
      <c r="C681" s="296" t="s">
        <v>868</v>
      </c>
      <c r="D681" s="65">
        <v>44838</v>
      </c>
      <c r="E681" s="387" t="s">
        <v>4936</v>
      </c>
      <c r="F681" s="164">
        <v>183</v>
      </c>
      <c r="G681" s="145">
        <f>AVERAGE(CPVTFC3SG0028!V26:W26)</f>
        <v>2.9937499999999999</v>
      </c>
      <c r="H681" s="100">
        <f t="shared" si="50"/>
        <v>10230.035971223022</v>
      </c>
      <c r="I681" s="427" t="s">
        <v>315</v>
      </c>
      <c r="J681" s="1128">
        <v>44875</v>
      </c>
      <c r="K681" s="1129" t="s">
        <v>5457</v>
      </c>
      <c r="L681" s="1130">
        <v>33</v>
      </c>
      <c r="M681" s="1131">
        <f>AVERAGE(CPVTFC3SG0051!W15:X15)</f>
        <v>1.0726</v>
      </c>
      <c r="N681" s="67">
        <f t="shared" ref="N681:N694" si="62">(M681-0.1302)/0.0142*400</f>
        <v>26546.478873239437</v>
      </c>
      <c r="O681" s="1133" t="s">
        <v>315</v>
      </c>
      <c r="P681" s="1250"/>
      <c r="Q681" s="1259"/>
      <c r="R681" s="645"/>
      <c r="S681" s="645"/>
      <c r="T681" s="646"/>
      <c r="U681" s="1491"/>
      <c r="W681" s="5">
        <v>1</v>
      </c>
    </row>
    <row r="682" spans="1:23" x14ac:dyDescent="0.25">
      <c r="A682" s="68">
        <v>636</v>
      </c>
      <c r="B682" s="4820"/>
      <c r="C682" s="296" t="s">
        <v>220</v>
      </c>
      <c r="D682" s="65">
        <v>44838</v>
      </c>
      <c r="E682" s="387" t="s">
        <v>4936</v>
      </c>
      <c r="F682" s="164">
        <v>184</v>
      </c>
      <c r="G682" s="145">
        <f>AVERAGE(CPVTFC3SG0028!X26:Y26)</f>
        <v>2.2941500000000001</v>
      </c>
      <c r="H682" s="100">
        <f t="shared" si="50"/>
        <v>7713.4892086330947</v>
      </c>
      <c r="I682" s="427" t="s">
        <v>315</v>
      </c>
      <c r="J682" s="1118">
        <v>44875</v>
      </c>
      <c r="K682" s="1119" t="s">
        <v>5457</v>
      </c>
      <c r="L682" s="1120">
        <v>34</v>
      </c>
      <c r="M682" s="1121">
        <f>AVERAGE(CPVTFC3SG0051!C17:D17)</f>
        <v>0.27415</v>
      </c>
      <c r="N682" s="73">
        <f t="shared" si="62"/>
        <v>4054.9295774647881</v>
      </c>
      <c r="O682" s="1484" t="s">
        <v>315</v>
      </c>
      <c r="P682" s="694"/>
      <c r="Q682" s="694"/>
      <c r="R682" s="645"/>
      <c r="S682" s="694"/>
      <c r="T682" s="694"/>
      <c r="U682" s="694"/>
    </row>
    <row r="683" spans="1:23" x14ac:dyDescent="0.25">
      <c r="A683" s="64">
        <v>637</v>
      </c>
      <c r="B683" s="4818" t="s">
        <v>3588</v>
      </c>
      <c r="C683" s="296" t="s">
        <v>868</v>
      </c>
      <c r="D683" s="65">
        <v>44838</v>
      </c>
      <c r="E683" s="387" t="s">
        <v>4937</v>
      </c>
      <c r="F683" s="66">
        <v>1</v>
      </c>
      <c r="G683" s="145">
        <f>AVERAGE(CPVTFC3SG0029!C11:D11)</f>
        <v>2.4653499999999999</v>
      </c>
      <c r="H683" s="100">
        <f t="shared" ref="H683:H756" si="63">(G683-0.1616)/0.0135*50</f>
        <v>8532.4074074074069</v>
      </c>
      <c r="I683" s="427" t="s">
        <v>315</v>
      </c>
      <c r="J683" s="1118">
        <v>44875</v>
      </c>
      <c r="K683" s="1119" t="s">
        <v>5457</v>
      </c>
      <c r="L683" s="1120">
        <v>35</v>
      </c>
      <c r="M683" s="1121">
        <f>AVERAGE(CPVTFC3SG0051!E17:F17)</f>
        <v>0.24399999999999999</v>
      </c>
      <c r="N683" s="73">
        <f t="shared" si="62"/>
        <v>3205.6338028169007</v>
      </c>
      <c r="O683" s="1484" t="s">
        <v>315</v>
      </c>
      <c r="P683" s="694"/>
      <c r="Q683" s="694"/>
      <c r="R683" s="645"/>
      <c r="S683" s="694"/>
      <c r="T683" s="694"/>
      <c r="U683" s="694"/>
      <c r="V683" s="4883" t="s">
        <v>1416</v>
      </c>
      <c r="W683" s="5">
        <v>1</v>
      </c>
    </row>
    <row r="684" spans="1:23" x14ac:dyDescent="0.25">
      <c r="A684" s="68">
        <v>638</v>
      </c>
      <c r="B684" s="4820"/>
      <c r="C684" s="296" t="s">
        <v>220</v>
      </c>
      <c r="D684" s="65">
        <v>44838</v>
      </c>
      <c r="E684" s="387" t="s">
        <v>4937</v>
      </c>
      <c r="F684" s="66">
        <v>2</v>
      </c>
      <c r="G684" s="145">
        <f>AVERAGE(CPVTFC3SG0029!E11:F11)</f>
        <v>2.9118500000000003</v>
      </c>
      <c r="H684" s="100">
        <f t="shared" si="63"/>
        <v>10186.111111111113</v>
      </c>
      <c r="I684" s="427" t="s">
        <v>315</v>
      </c>
      <c r="J684" s="1128">
        <v>44875</v>
      </c>
      <c r="K684" s="1129" t="s">
        <v>5457</v>
      </c>
      <c r="L684" s="1130">
        <v>36</v>
      </c>
      <c r="M684" s="1131">
        <f>AVERAGE(CPVTFC3SG0051!G17:H17)</f>
        <v>2.4882</v>
      </c>
      <c r="N684" s="67">
        <f t="shared" si="62"/>
        <v>66422.535211267605</v>
      </c>
      <c r="O684" s="1133" t="s">
        <v>315</v>
      </c>
      <c r="P684" s="694"/>
      <c r="Q684" s="694"/>
      <c r="R684" s="645"/>
      <c r="S684" s="694"/>
      <c r="T684" s="694"/>
      <c r="U684" s="694"/>
      <c r="V684" s="4884"/>
    </row>
    <row r="685" spans="1:23" x14ac:dyDescent="0.25">
      <c r="A685" s="64">
        <v>639</v>
      </c>
      <c r="B685" s="4818" t="s">
        <v>3589</v>
      </c>
      <c r="C685" s="296" t="s">
        <v>868</v>
      </c>
      <c r="D685" s="65">
        <v>44838</v>
      </c>
      <c r="E685" s="387" t="s">
        <v>4937</v>
      </c>
      <c r="F685" s="66">
        <v>3</v>
      </c>
      <c r="G685" s="145">
        <f>AVERAGE(CPVTFC3SG0029!G11:H11)</f>
        <v>2.9051</v>
      </c>
      <c r="H685" s="100">
        <f t="shared" si="63"/>
        <v>10161.111111111111</v>
      </c>
      <c r="I685" s="427" t="s">
        <v>315</v>
      </c>
      <c r="J685" s="1128">
        <v>44875</v>
      </c>
      <c r="K685" s="1129" t="s">
        <v>5457</v>
      </c>
      <c r="L685" s="1130">
        <v>37</v>
      </c>
      <c r="M685" s="1131">
        <f>AVERAGE(CPVTFC3SG0051!I17:J17)</f>
        <v>2.6131000000000002</v>
      </c>
      <c r="N685" s="67">
        <f t="shared" si="62"/>
        <v>69940.84507042254</v>
      </c>
      <c r="O685" s="1133" t="s">
        <v>315</v>
      </c>
      <c r="P685" s="694"/>
      <c r="Q685" s="694"/>
      <c r="R685" s="645"/>
      <c r="S685" s="694"/>
      <c r="T685" s="694"/>
      <c r="U685" s="694"/>
      <c r="W685" s="5">
        <v>1</v>
      </c>
    </row>
    <row r="686" spans="1:23" x14ac:dyDescent="0.25">
      <c r="A686" s="68">
        <v>640</v>
      </c>
      <c r="B686" s="4820"/>
      <c r="C686" s="296" t="s">
        <v>220</v>
      </c>
      <c r="D686" s="65">
        <v>44838</v>
      </c>
      <c r="E686" s="387" t="s">
        <v>4937</v>
      </c>
      <c r="F686" s="66">
        <v>4</v>
      </c>
      <c r="G686" s="145">
        <f>AVERAGE(CPVTFC3SG0029!I11:J11)</f>
        <v>2.8822000000000001</v>
      </c>
      <c r="H686" s="100">
        <f t="shared" si="63"/>
        <v>10076.296296296297</v>
      </c>
      <c r="I686" s="427" t="s">
        <v>315</v>
      </c>
      <c r="J686" s="1128">
        <v>44875</v>
      </c>
      <c r="K686" s="1129" t="s">
        <v>5457</v>
      </c>
      <c r="L686" s="1130">
        <v>38</v>
      </c>
      <c r="M686" s="1131">
        <f>AVERAGE(CPVTFC3SG0051!K17:L17)</f>
        <v>0.89915</v>
      </c>
      <c r="N686" s="67">
        <f t="shared" si="62"/>
        <v>21660.563380281688</v>
      </c>
      <c r="O686" s="1133" t="s">
        <v>315</v>
      </c>
      <c r="P686" s="1250"/>
      <c r="Q686" s="1259"/>
      <c r="R686" s="645"/>
      <c r="S686" s="645"/>
      <c r="T686" s="646"/>
      <c r="U686" s="1491"/>
    </row>
    <row r="687" spans="1:23" x14ac:dyDescent="0.25">
      <c r="A687" s="64">
        <v>641</v>
      </c>
      <c r="B687" s="4818" t="s">
        <v>3590</v>
      </c>
      <c r="C687" s="296" t="s">
        <v>868</v>
      </c>
      <c r="D687" s="65">
        <v>44838</v>
      </c>
      <c r="E687" s="387" t="s">
        <v>4937</v>
      </c>
      <c r="F687" s="66">
        <v>5</v>
      </c>
      <c r="G687" s="145">
        <f>AVERAGE(CPVTFC3SG0029!K11:L11)</f>
        <v>2.7690999999999999</v>
      </c>
      <c r="H687" s="100">
        <f t="shared" si="63"/>
        <v>9657.4074074074069</v>
      </c>
      <c r="I687" s="427" t="s">
        <v>315</v>
      </c>
      <c r="J687" s="1118">
        <v>44875</v>
      </c>
      <c r="K687" s="1119" t="s">
        <v>5457</v>
      </c>
      <c r="L687" s="1120">
        <v>39</v>
      </c>
      <c r="M687" s="1121">
        <f>AVERAGE(CPVTFC3SG0051!M17:N17)</f>
        <v>0.30530000000000002</v>
      </c>
      <c r="N687" s="73">
        <f t="shared" si="62"/>
        <v>4932.3943661971834</v>
      </c>
      <c r="O687" s="1484" t="s">
        <v>315</v>
      </c>
      <c r="P687" s="1250"/>
      <c r="Q687" s="1259"/>
      <c r="R687" s="645"/>
      <c r="S687" s="645"/>
      <c r="T687" s="646"/>
      <c r="U687" s="1491"/>
      <c r="W687" s="5">
        <v>1</v>
      </c>
    </row>
    <row r="688" spans="1:23" x14ac:dyDescent="0.25">
      <c r="A688" s="68">
        <v>642</v>
      </c>
      <c r="B688" s="4820"/>
      <c r="C688" s="296" t="s">
        <v>220</v>
      </c>
      <c r="D688" s="65">
        <v>44838</v>
      </c>
      <c r="E688" s="387" t="s">
        <v>4937</v>
      </c>
      <c r="F688" s="66">
        <v>6</v>
      </c>
      <c r="G688" s="145">
        <f>AVERAGE(CPVTFC3SG0029!M11:N11)</f>
        <v>2.1595499999999999</v>
      </c>
      <c r="H688" s="100">
        <f t="shared" si="63"/>
        <v>7399.8148148148148</v>
      </c>
      <c r="I688" s="427" t="s">
        <v>315</v>
      </c>
      <c r="J688" s="1118">
        <v>44875</v>
      </c>
      <c r="K688" s="1119" t="s">
        <v>5457</v>
      </c>
      <c r="L688" s="1120">
        <v>40</v>
      </c>
      <c r="M688" s="1121">
        <f>AVERAGE(CPVTFC3SG0051!O17:P17)</f>
        <v>0.26505000000000001</v>
      </c>
      <c r="N688" s="73">
        <f t="shared" si="62"/>
        <v>3798.5915492957743</v>
      </c>
      <c r="O688" s="1484" t="s">
        <v>315</v>
      </c>
      <c r="P688" s="1250"/>
      <c r="Q688" s="1259"/>
      <c r="R688" s="645"/>
      <c r="S688" s="645"/>
      <c r="T688" s="646"/>
      <c r="U688" s="1491"/>
    </row>
    <row r="689" spans="1:23" x14ac:dyDescent="0.25">
      <c r="A689" s="64">
        <v>643</v>
      </c>
      <c r="B689" s="4818" t="s">
        <v>3591</v>
      </c>
      <c r="C689" s="296" t="s">
        <v>868</v>
      </c>
      <c r="D689" s="65">
        <v>44838</v>
      </c>
      <c r="E689" s="387" t="s">
        <v>4937</v>
      </c>
      <c r="F689" s="66">
        <v>7</v>
      </c>
      <c r="G689" s="145">
        <f>AVERAGE(CPVTFC3SG0029!O11:P11)</f>
        <v>2.9423500000000002</v>
      </c>
      <c r="H689" s="100">
        <f t="shared" si="63"/>
        <v>10299.074074074075</v>
      </c>
      <c r="I689" s="427" t="s">
        <v>315</v>
      </c>
      <c r="J689" s="1128">
        <v>44875</v>
      </c>
      <c r="K689" s="1129" t="s">
        <v>5457</v>
      </c>
      <c r="L689" s="1130">
        <v>41</v>
      </c>
      <c r="M689" s="1131">
        <f>AVERAGE(CPVTFC3SG0051!Q17:R17)</f>
        <v>1.3807</v>
      </c>
      <c r="N689" s="67">
        <f t="shared" si="62"/>
        <v>35225.352112676053</v>
      </c>
      <c r="O689" s="1133" t="s">
        <v>315</v>
      </c>
      <c r="P689" s="694"/>
      <c r="Q689" s="694"/>
      <c r="R689" s="645"/>
      <c r="S689" s="694"/>
      <c r="T689" s="694"/>
      <c r="U689" s="694"/>
      <c r="V689" s="557"/>
      <c r="W689" s="5">
        <v>1</v>
      </c>
    </row>
    <row r="690" spans="1:23" x14ac:dyDescent="0.25">
      <c r="A690" s="68">
        <v>644</v>
      </c>
      <c r="B690" s="4820"/>
      <c r="C690" s="296" t="s">
        <v>220</v>
      </c>
      <c r="D690" s="65">
        <v>44838</v>
      </c>
      <c r="E690" s="387" t="s">
        <v>4937</v>
      </c>
      <c r="F690" s="66">
        <v>8</v>
      </c>
      <c r="G690" s="145">
        <f>AVERAGE(CPVTFC3SG0029!Q11:R11)</f>
        <v>2.8751500000000001</v>
      </c>
      <c r="H690" s="100">
        <f t="shared" si="63"/>
        <v>10050.185185185186</v>
      </c>
      <c r="I690" s="427" t="s">
        <v>315</v>
      </c>
      <c r="J690" s="1128">
        <v>44875</v>
      </c>
      <c r="K690" s="1129" t="s">
        <v>5457</v>
      </c>
      <c r="L690" s="1130">
        <v>42</v>
      </c>
      <c r="M690" s="1131">
        <f>AVERAGE(CPVTFC3SG0051!S17:T17)</f>
        <v>0.88314999999999999</v>
      </c>
      <c r="N690" s="67">
        <f t="shared" si="62"/>
        <v>21209.859154929578</v>
      </c>
      <c r="O690" s="1133" t="s">
        <v>315</v>
      </c>
      <c r="P690" s="694"/>
      <c r="Q690" s="694"/>
      <c r="R690" s="645"/>
      <c r="S690" s="694"/>
      <c r="T690" s="694"/>
      <c r="U690" s="694"/>
      <c r="V690" s="287"/>
    </row>
    <row r="691" spans="1:23" x14ac:dyDescent="0.25">
      <c r="A691" s="64">
        <v>645</v>
      </c>
      <c r="B691" s="4818" t="s">
        <v>3592</v>
      </c>
      <c r="C691" s="296" t="s">
        <v>868</v>
      </c>
      <c r="D691" s="65">
        <v>44838</v>
      </c>
      <c r="E691" s="387" t="s">
        <v>4937</v>
      </c>
      <c r="F691" s="66">
        <v>9</v>
      </c>
      <c r="G691" s="145">
        <f>AVERAGE(CPVTFC3SG0029!S11:T11)</f>
        <v>2.91215</v>
      </c>
      <c r="H691" s="100">
        <f t="shared" si="63"/>
        <v>10187.222222222223</v>
      </c>
      <c r="I691" s="427" t="s">
        <v>315</v>
      </c>
      <c r="J691" s="1128">
        <v>44875</v>
      </c>
      <c r="K691" s="1129" t="s">
        <v>5457</v>
      </c>
      <c r="L691" s="1130">
        <v>43</v>
      </c>
      <c r="M691" s="1131">
        <f>AVERAGE(CPVTFC3SG0051!U17:V17)</f>
        <v>0.78434999999999999</v>
      </c>
      <c r="N691" s="67">
        <f t="shared" si="62"/>
        <v>18426.760563380281</v>
      </c>
      <c r="O691" s="1133" t="s">
        <v>315</v>
      </c>
      <c r="P691" s="1250"/>
      <c r="Q691" s="1259"/>
      <c r="R691" s="645"/>
      <c r="S691" s="645"/>
      <c r="T691" s="646"/>
      <c r="U691" s="1491"/>
      <c r="W691" s="5">
        <v>1</v>
      </c>
    </row>
    <row r="692" spans="1:23" x14ac:dyDescent="0.25">
      <c r="A692" s="68">
        <v>646</v>
      </c>
      <c r="B692" s="4820"/>
      <c r="C692" s="296" t="s">
        <v>220</v>
      </c>
      <c r="D692" s="65">
        <v>44838</v>
      </c>
      <c r="E692" s="387" t="s">
        <v>4937</v>
      </c>
      <c r="F692" s="66">
        <v>10</v>
      </c>
      <c r="G692" s="145">
        <f>AVERAGE(CPVTFC3SG0029!U11:V11)</f>
        <v>2.8139500000000002</v>
      </c>
      <c r="H692" s="100">
        <f t="shared" si="63"/>
        <v>9823.5185185185182</v>
      </c>
      <c r="I692" s="427" t="s">
        <v>315</v>
      </c>
      <c r="J692" s="1128">
        <v>44875</v>
      </c>
      <c r="K692" s="1129" t="s">
        <v>5457</v>
      </c>
      <c r="L692" s="1130">
        <v>44</v>
      </c>
      <c r="M692" s="1131">
        <f>AVERAGE(CPVTFC3SG0051!W17:X17)</f>
        <v>0.43695000000000001</v>
      </c>
      <c r="N692" s="67">
        <f t="shared" si="62"/>
        <v>8640.8450704225343</v>
      </c>
      <c r="O692" s="1133" t="s">
        <v>315</v>
      </c>
      <c r="P692" s="1250"/>
      <c r="Q692" s="1259"/>
      <c r="R692" s="645"/>
      <c r="S692" s="645"/>
      <c r="T692" s="646"/>
      <c r="U692" s="1491"/>
    </row>
    <row r="693" spans="1:23" x14ac:dyDescent="0.25">
      <c r="A693" s="64">
        <v>647</v>
      </c>
      <c r="B693" s="4818" t="s">
        <v>3593</v>
      </c>
      <c r="C693" s="296" t="s">
        <v>868</v>
      </c>
      <c r="D693" s="65">
        <v>44838</v>
      </c>
      <c r="E693" s="387" t="s">
        <v>4937</v>
      </c>
      <c r="F693" s="66">
        <v>11</v>
      </c>
      <c r="G693" s="145">
        <f>AVERAGE(CPVTFC3SG0029!W11:X11)</f>
        <v>2.8754</v>
      </c>
      <c r="H693" s="100">
        <f t="shared" si="63"/>
        <v>10051.111111111111</v>
      </c>
      <c r="I693" s="427" t="s">
        <v>315</v>
      </c>
      <c r="J693" s="1128">
        <v>44875</v>
      </c>
      <c r="K693" s="1129" t="s">
        <v>5457</v>
      </c>
      <c r="L693" s="1130">
        <v>45</v>
      </c>
      <c r="M693" s="1131">
        <f>AVERAGE(CPVTFC3SG0051!C19:D19)</f>
        <v>1.1032000000000002</v>
      </c>
      <c r="N693" s="67">
        <f t="shared" si="62"/>
        <v>27408.450704225357</v>
      </c>
      <c r="O693" s="1133" t="s">
        <v>315</v>
      </c>
      <c r="P693" s="694"/>
      <c r="Q693" s="694"/>
      <c r="R693" s="645"/>
      <c r="S693" s="694"/>
      <c r="T693" s="694"/>
      <c r="U693" s="694"/>
      <c r="W693" s="5">
        <v>1</v>
      </c>
    </row>
    <row r="694" spans="1:23" ht="15.75" thickBot="1" x14ac:dyDescent="0.3">
      <c r="A694" s="120">
        <v>648</v>
      </c>
      <c r="B694" s="4815"/>
      <c r="C694" s="497" t="s">
        <v>220</v>
      </c>
      <c r="D694" s="121">
        <v>44838</v>
      </c>
      <c r="E694" s="452" t="s">
        <v>4937</v>
      </c>
      <c r="F694" s="122">
        <v>12</v>
      </c>
      <c r="G694" s="453">
        <f>AVERAGE(CPVTFC3SG0029!C13:D13)</f>
        <v>2.8554500000000003</v>
      </c>
      <c r="H694" s="454">
        <f t="shared" si="63"/>
        <v>9977.2222222222244</v>
      </c>
      <c r="I694" s="1646" t="s">
        <v>315</v>
      </c>
      <c r="J694" s="1655">
        <v>44875</v>
      </c>
      <c r="K694" s="1656" t="s">
        <v>5457</v>
      </c>
      <c r="L694" s="1657">
        <v>46</v>
      </c>
      <c r="M694" s="1658">
        <f>AVERAGE(CPVTFC3SG0051!E19:F19)</f>
        <v>0.58984999999999999</v>
      </c>
      <c r="N694" s="123">
        <f t="shared" si="62"/>
        <v>12947.887323943662</v>
      </c>
      <c r="O694" s="1659" t="s">
        <v>315</v>
      </c>
      <c r="P694" s="1268"/>
      <c r="Q694" s="1268"/>
      <c r="R694" s="969"/>
      <c r="S694" s="1268"/>
      <c r="T694" s="1268"/>
      <c r="U694" s="1268"/>
      <c r="V694" s="558"/>
    </row>
    <row r="695" spans="1:23" x14ac:dyDescent="0.25">
      <c r="A695" s="1667">
        <v>649</v>
      </c>
      <c r="B695" s="4885" t="s">
        <v>3594</v>
      </c>
      <c r="C695" s="687" t="s">
        <v>868</v>
      </c>
      <c r="D695" s="490">
        <v>44838</v>
      </c>
      <c r="E695" s="491" t="s">
        <v>4937</v>
      </c>
      <c r="F695" s="589">
        <v>13</v>
      </c>
      <c r="G695" s="493">
        <f>AVERAGE(CPVTFC3SG0029!E13:F13)</f>
        <v>9.4600000000000004E-2</v>
      </c>
      <c r="H695" s="494">
        <f t="shared" si="63"/>
        <v>-248.1481481481481</v>
      </c>
      <c r="I695" s="1665" t="s">
        <v>314</v>
      </c>
      <c r="J695" s="1437"/>
      <c r="K695" s="747"/>
      <c r="L695" s="670"/>
      <c r="M695" s="667"/>
      <c r="N695" s="661"/>
      <c r="O695" s="1299"/>
      <c r="P695" s="834"/>
      <c r="Q695" s="834"/>
      <c r="R695" s="667"/>
      <c r="S695" s="834"/>
      <c r="T695" s="834"/>
      <c r="U695" s="836"/>
      <c r="V695" s="287"/>
    </row>
    <row r="696" spans="1:23" x14ac:dyDescent="0.25">
      <c r="A696" s="1668"/>
      <c r="B696" s="4886"/>
      <c r="C696" s="271" t="s">
        <v>5448</v>
      </c>
      <c r="D696" s="1149"/>
      <c r="E696" s="1264"/>
      <c r="F696" s="645"/>
      <c r="G696" s="892"/>
      <c r="H696" s="894"/>
      <c r="I696" s="1607"/>
      <c r="J696" s="855"/>
      <c r="K696" s="856"/>
      <c r="L696" s="857"/>
      <c r="M696" s="645"/>
      <c r="N696" s="646"/>
      <c r="O696" s="648"/>
      <c r="P696" s="910">
        <v>44881</v>
      </c>
      <c r="Q696" s="1530" t="s">
        <v>5485</v>
      </c>
      <c r="R696" s="7">
        <v>53</v>
      </c>
      <c r="S696" s="7">
        <f>AVERAGE(CPVTFC3SG0058!S19:T19)</f>
        <v>0.10794999999999999</v>
      </c>
      <c r="T696" s="13">
        <f>(S696-0.1081)/0.0134*66</f>
        <v>-0.73880597014930904</v>
      </c>
      <c r="U696" s="1558" t="s">
        <v>314</v>
      </c>
      <c r="V696" s="287"/>
    </row>
    <row r="697" spans="1:23" x14ac:dyDescent="0.25">
      <c r="A697" s="1668"/>
      <c r="B697" s="4886"/>
      <c r="C697" s="271" t="s">
        <v>863</v>
      </c>
      <c r="D697" s="1149"/>
      <c r="E697" s="1264"/>
      <c r="F697" s="645"/>
      <c r="G697" s="892"/>
      <c r="H697" s="894"/>
      <c r="I697" s="1607"/>
      <c r="J697" s="855"/>
      <c r="K697" s="856"/>
      <c r="L697" s="857"/>
      <c r="M697" s="645"/>
      <c r="N697" s="646"/>
      <c r="O697" s="648"/>
      <c r="P697" s="910">
        <v>44881</v>
      </c>
      <c r="Q697" s="1530" t="s">
        <v>5485</v>
      </c>
      <c r="R697" s="7">
        <v>54</v>
      </c>
      <c r="S697" s="7">
        <f>AVERAGE(CPVTFC3SG0058!U19:V19)</f>
        <v>0.1084</v>
      </c>
      <c r="T697" s="13">
        <f>(S697-0.1081)/0.0134*66</f>
        <v>1.4776119402984813</v>
      </c>
      <c r="U697" s="1558" t="s">
        <v>314</v>
      </c>
      <c r="V697" s="287"/>
    </row>
    <row r="698" spans="1:23" ht="15.75" thickBot="1" x14ac:dyDescent="0.3">
      <c r="A698" s="1669">
        <v>650</v>
      </c>
      <c r="B698" s="4887"/>
      <c r="C698" s="685" t="s">
        <v>220</v>
      </c>
      <c r="D698" s="91">
        <v>44838</v>
      </c>
      <c r="E698" s="466" t="s">
        <v>4937</v>
      </c>
      <c r="F698" s="595">
        <v>14</v>
      </c>
      <c r="G698" s="468">
        <f>AVERAGE(CPVTFC3SG0029!G13:H13)</f>
        <v>8.7799999999999989E-2</v>
      </c>
      <c r="H698" s="469">
        <f t="shared" si="63"/>
        <v>-273.33333333333331</v>
      </c>
      <c r="I698" s="1666" t="s">
        <v>314</v>
      </c>
      <c r="J698" s="1438"/>
      <c r="K698" s="754"/>
      <c r="L698" s="671"/>
      <c r="M698" s="668"/>
      <c r="N698" s="662"/>
      <c r="O698" s="1306"/>
      <c r="P698" s="937">
        <v>44881</v>
      </c>
      <c r="Q698" s="1604" t="s">
        <v>5485</v>
      </c>
      <c r="R698" s="595">
        <v>55</v>
      </c>
      <c r="S698" s="595">
        <f>AVERAGE(CPVTFC3SG0058!W19:X19)</f>
        <v>0.1057</v>
      </c>
      <c r="T698" s="225">
        <f>(S698-0.1081)/0.0134*66</f>
        <v>-11.820895522388055</v>
      </c>
      <c r="U698" s="1561" t="s">
        <v>314</v>
      </c>
    </row>
    <row r="699" spans="1:23" x14ac:dyDescent="0.25">
      <c r="A699" s="406">
        <v>651</v>
      </c>
      <c r="B699" s="4814" t="s">
        <v>3595</v>
      </c>
      <c r="C699" s="684" t="s">
        <v>868</v>
      </c>
      <c r="D699" s="407">
        <v>44838</v>
      </c>
      <c r="E699" s="477" t="s">
        <v>4937</v>
      </c>
      <c r="F699" s="409">
        <v>15</v>
      </c>
      <c r="G699" s="479">
        <f>AVERAGE(CPVTFC3SG0029!I13:J13)</f>
        <v>1.3458000000000001</v>
      </c>
      <c r="H699" s="480">
        <f t="shared" si="63"/>
        <v>4385.925925925927</v>
      </c>
      <c r="I699" s="1612" t="s">
        <v>315</v>
      </c>
      <c r="J699" s="1019"/>
      <c r="K699" s="1020"/>
      <c r="L699" s="659"/>
      <c r="M699" s="667"/>
      <c r="N699" s="661"/>
      <c r="O699" s="1299"/>
      <c r="P699" s="834"/>
      <c r="Q699" s="834"/>
      <c r="R699" s="667"/>
      <c r="S699" s="834"/>
      <c r="T699" s="834"/>
      <c r="U699" s="836"/>
      <c r="V699" s="286"/>
      <c r="W699" s="5">
        <v>1</v>
      </c>
    </row>
    <row r="700" spans="1:23" x14ac:dyDescent="0.25">
      <c r="A700" s="591"/>
      <c r="B700" s="4815"/>
      <c r="C700" s="680" t="s">
        <v>5448</v>
      </c>
      <c r="D700" s="1286"/>
      <c r="E700" s="1287"/>
      <c r="F700" s="830"/>
      <c r="G700" s="1365"/>
      <c r="H700" s="1367"/>
      <c r="I700" s="1670"/>
      <c r="J700" s="1005"/>
      <c r="K700" s="1006"/>
      <c r="L700" s="959"/>
      <c r="M700" s="830"/>
      <c r="N700" s="831"/>
      <c r="O700" s="672"/>
      <c r="P700" s="910">
        <v>44881</v>
      </c>
      <c r="Q700" s="1530" t="s">
        <v>5485</v>
      </c>
      <c r="R700" s="7">
        <v>56</v>
      </c>
      <c r="S700" s="7">
        <f>AVERAGE(CPVTFC3SG0058!C21:D21)</f>
        <v>0.1235</v>
      </c>
      <c r="T700" s="13">
        <f t="shared" ref="T700:T706" si="64">(S700-0.1081)/0.0134*66</f>
        <v>75.850746268656707</v>
      </c>
      <c r="U700" s="1558" t="s">
        <v>314</v>
      </c>
      <c r="V700" s="286"/>
    </row>
    <row r="701" spans="1:23" x14ac:dyDescent="0.25">
      <c r="A701" s="591"/>
      <c r="B701" s="4815"/>
      <c r="C701" s="680" t="s">
        <v>863</v>
      </c>
      <c r="D701" s="1286"/>
      <c r="E701" s="1287"/>
      <c r="F701" s="830"/>
      <c r="G701" s="1365"/>
      <c r="H701" s="1367"/>
      <c r="I701" s="1670"/>
      <c r="J701" s="1005"/>
      <c r="K701" s="1006"/>
      <c r="L701" s="959"/>
      <c r="M701" s="830"/>
      <c r="N701" s="831"/>
      <c r="O701" s="672"/>
      <c r="P701" s="910">
        <v>44881</v>
      </c>
      <c r="Q701" s="1530" t="s">
        <v>5485</v>
      </c>
      <c r="R701" s="7">
        <v>57</v>
      </c>
      <c r="S701" s="7">
        <f>AVERAGE(CPVTFC3SG0058!E21:F21)</f>
        <v>0.19800000000000001</v>
      </c>
      <c r="T701" s="13">
        <f t="shared" si="64"/>
        <v>442.79104477611941</v>
      </c>
      <c r="U701" s="1558" t="s">
        <v>314</v>
      </c>
      <c r="V701" s="286"/>
    </row>
    <row r="702" spans="1:23" ht="15.75" thickBot="1" x14ac:dyDescent="0.3">
      <c r="A702" s="411">
        <v>652</v>
      </c>
      <c r="B702" s="4821"/>
      <c r="C702" s="520" t="s">
        <v>220</v>
      </c>
      <c r="D702" s="412">
        <v>44838</v>
      </c>
      <c r="E702" s="484" t="s">
        <v>4937</v>
      </c>
      <c r="F702" s="414">
        <v>16</v>
      </c>
      <c r="G702" s="486">
        <f>AVERAGE(CPVTFC3SG0029!K13:L13)</f>
        <v>1.2717499999999999</v>
      </c>
      <c r="H702" s="487">
        <f t="shared" si="63"/>
        <v>4111.666666666667</v>
      </c>
      <c r="I702" s="1616" t="s">
        <v>315</v>
      </c>
      <c r="J702" s="1438"/>
      <c r="K702" s="1438"/>
      <c r="L702" s="671"/>
      <c r="M702" s="778"/>
      <c r="N702" s="778"/>
      <c r="O702" s="1306"/>
      <c r="P702" s="937">
        <v>44881</v>
      </c>
      <c r="Q702" s="1604" t="s">
        <v>5485</v>
      </c>
      <c r="R702" s="595">
        <v>58</v>
      </c>
      <c r="S702" s="595">
        <f>AVERAGE(CPVTFC3SG0058!G21:H21)</f>
        <v>0.20050000000000001</v>
      </c>
      <c r="T702" s="225">
        <f t="shared" si="64"/>
        <v>455.10447761194035</v>
      </c>
      <c r="U702" s="1561" t="s">
        <v>314</v>
      </c>
      <c r="V702" s="287"/>
    </row>
    <row r="703" spans="1:23" x14ac:dyDescent="0.25">
      <c r="A703" s="406">
        <v>653</v>
      </c>
      <c r="B703" s="4814" t="s">
        <v>3596</v>
      </c>
      <c r="C703" s="684" t="s">
        <v>868</v>
      </c>
      <c r="D703" s="407">
        <v>44838</v>
      </c>
      <c r="E703" s="477" t="s">
        <v>4937</v>
      </c>
      <c r="F703" s="409">
        <v>17</v>
      </c>
      <c r="G703" s="479">
        <f>AVERAGE(CPVTFC3SG0029!M13:N13)</f>
        <v>1.6952500000000001</v>
      </c>
      <c r="H703" s="480">
        <f t="shared" si="63"/>
        <v>5680.1851851851861</v>
      </c>
      <c r="I703" s="1612" t="s">
        <v>315</v>
      </c>
      <c r="J703" s="1437"/>
      <c r="K703" s="1437"/>
      <c r="L703" s="670"/>
      <c r="M703" s="721"/>
      <c r="N703" s="721"/>
      <c r="O703" s="1299"/>
      <c r="P703" s="834"/>
      <c r="Q703" s="834"/>
      <c r="R703" s="667"/>
      <c r="S703" s="834"/>
      <c r="T703" s="834"/>
      <c r="U703" s="836"/>
      <c r="W703" s="5">
        <v>1</v>
      </c>
    </row>
    <row r="704" spans="1:23" x14ac:dyDescent="0.25">
      <c r="A704" s="591"/>
      <c r="B704" s="4815"/>
      <c r="C704" s="680" t="s">
        <v>5448</v>
      </c>
      <c r="D704" s="1286"/>
      <c r="E704" s="1287"/>
      <c r="F704" s="830"/>
      <c r="G704" s="1365"/>
      <c r="H704" s="1367"/>
      <c r="I704" s="1670"/>
      <c r="J704" s="1430"/>
      <c r="K704" s="1430"/>
      <c r="L704" s="1431"/>
      <c r="M704" s="656"/>
      <c r="N704" s="656"/>
      <c r="O704" s="672"/>
      <c r="P704" s="910">
        <v>44881</v>
      </c>
      <c r="Q704" s="1530" t="s">
        <v>5485</v>
      </c>
      <c r="R704" s="7">
        <v>59</v>
      </c>
      <c r="S704" s="7">
        <f>AVERAGE(CPVTFC3SG0058!I21:J21)</f>
        <v>0.14674999999999999</v>
      </c>
      <c r="T704" s="13">
        <f t="shared" si="64"/>
        <v>190.36567164179101</v>
      </c>
      <c r="U704" s="1558" t="s">
        <v>314</v>
      </c>
    </row>
    <row r="705" spans="1:23" x14ac:dyDescent="0.25">
      <c r="A705" s="591"/>
      <c r="B705" s="4815"/>
      <c r="C705" s="680" t="s">
        <v>863</v>
      </c>
      <c r="D705" s="1286"/>
      <c r="E705" s="1287"/>
      <c r="F705" s="830"/>
      <c r="G705" s="1365"/>
      <c r="H705" s="1367"/>
      <c r="I705" s="1670"/>
      <c r="J705" s="1430"/>
      <c r="K705" s="1430"/>
      <c r="L705" s="1431"/>
      <c r="M705" s="656"/>
      <c r="N705" s="656"/>
      <c r="O705" s="672"/>
      <c r="P705" s="910">
        <v>44881</v>
      </c>
      <c r="Q705" s="1530" t="s">
        <v>5485</v>
      </c>
      <c r="R705" s="7">
        <v>60</v>
      </c>
      <c r="S705" s="7">
        <f>AVERAGE(CPVTFC3SG0058!K21:L21)</f>
        <v>0.13950000000000001</v>
      </c>
      <c r="T705" s="13">
        <f t="shared" si="64"/>
        <v>154.6567164179105</v>
      </c>
      <c r="U705" s="1558" t="s">
        <v>314</v>
      </c>
    </row>
    <row r="706" spans="1:23" ht="15.75" thickBot="1" x14ac:dyDescent="0.3">
      <c r="A706" s="411">
        <v>654</v>
      </c>
      <c r="B706" s="4821"/>
      <c r="C706" s="520" t="s">
        <v>220</v>
      </c>
      <c r="D706" s="412">
        <v>44838</v>
      </c>
      <c r="E706" s="484" t="s">
        <v>4937</v>
      </c>
      <c r="F706" s="414">
        <v>18</v>
      </c>
      <c r="G706" s="486">
        <f>AVERAGE(CPVTFC3SG0029!O13:P13)</f>
        <v>0.9829</v>
      </c>
      <c r="H706" s="487">
        <f t="shared" si="63"/>
        <v>3041.8518518518522</v>
      </c>
      <c r="I706" s="1616" t="s">
        <v>315</v>
      </c>
      <c r="J706" s="1438"/>
      <c r="K706" s="1438"/>
      <c r="L706" s="671"/>
      <c r="M706" s="778"/>
      <c r="N706" s="778"/>
      <c r="O706" s="1306"/>
      <c r="P706" s="937">
        <v>44881</v>
      </c>
      <c r="Q706" s="1604" t="s">
        <v>5485</v>
      </c>
      <c r="R706" s="595">
        <v>61</v>
      </c>
      <c r="S706" s="595">
        <f>AVERAGE(CPVTFC3SG0058!M21:N21)</f>
        <v>0.13514999999999999</v>
      </c>
      <c r="T706" s="225">
        <f t="shared" si="64"/>
        <v>133.23134328358205</v>
      </c>
      <c r="U706" s="1561" t="s">
        <v>314</v>
      </c>
    </row>
    <row r="707" spans="1:23" x14ac:dyDescent="0.25">
      <c r="A707" s="114">
        <v>655</v>
      </c>
      <c r="B707" s="4815" t="s">
        <v>3597</v>
      </c>
      <c r="C707" s="680" t="s">
        <v>868</v>
      </c>
      <c r="D707" s="115">
        <v>44838</v>
      </c>
      <c r="E707" s="388" t="s">
        <v>4937</v>
      </c>
      <c r="F707" s="116">
        <v>19</v>
      </c>
      <c r="G707" s="499">
        <f>AVERAGE(CPVTFC3SG0029!Q13:R13)</f>
        <v>2.8697499999999998</v>
      </c>
      <c r="H707" s="505">
        <f t="shared" si="63"/>
        <v>10030.185185185184</v>
      </c>
      <c r="I707" s="1645" t="s">
        <v>315</v>
      </c>
      <c r="J707" s="1671">
        <v>44875</v>
      </c>
      <c r="K707" s="1672" t="s">
        <v>5457</v>
      </c>
      <c r="L707" s="1673">
        <v>47</v>
      </c>
      <c r="M707" s="1674">
        <f>AVERAGE(CPVTFC3SG0051!G19:H19)</f>
        <v>1.4292</v>
      </c>
      <c r="N707" s="117">
        <f t="shared" ref="N707:N710" si="65">(M707-0.1302)/0.0142*400</f>
        <v>36591.549295774646</v>
      </c>
      <c r="O707" s="1675" t="s">
        <v>315</v>
      </c>
      <c r="P707" s="1271"/>
      <c r="Q707" s="1271"/>
      <c r="R707" s="830"/>
      <c r="S707" s="1271"/>
      <c r="T707" s="1271"/>
      <c r="U707" s="1271"/>
      <c r="W707" s="5">
        <v>1</v>
      </c>
    </row>
    <row r="708" spans="1:23" x14ac:dyDescent="0.25">
      <c r="A708" s="68">
        <v>656</v>
      </c>
      <c r="B708" s="4820"/>
      <c r="C708" s="296" t="s">
        <v>220</v>
      </c>
      <c r="D708" s="65">
        <v>44838</v>
      </c>
      <c r="E708" s="387" t="s">
        <v>4937</v>
      </c>
      <c r="F708" s="66">
        <v>20</v>
      </c>
      <c r="G708" s="145">
        <f>AVERAGE(CPVTFC3SG0029!S13:T13)</f>
        <v>2.8028</v>
      </c>
      <c r="H708" s="100">
        <f t="shared" si="63"/>
        <v>9782.2222222222226</v>
      </c>
      <c r="I708" s="427" t="s">
        <v>315</v>
      </c>
      <c r="J708" s="1128">
        <v>44875</v>
      </c>
      <c r="K708" s="1129" t="s">
        <v>5457</v>
      </c>
      <c r="L708" s="1130">
        <v>48</v>
      </c>
      <c r="M708" s="1131">
        <f>AVERAGE(CPVTFC3SG0051!I19:J19)</f>
        <v>0.65660000000000007</v>
      </c>
      <c r="N708" s="67">
        <f t="shared" si="65"/>
        <v>14828.169014084509</v>
      </c>
      <c r="O708" s="1133" t="s">
        <v>315</v>
      </c>
      <c r="P708" s="694"/>
      <c r="Q708" s="694"/>
      <c r="R708" s="645"/>
      <c r="S708" s="694"/>
      <c r="T708" s="694"/>
      <c r="U708" s="694"/>
      <c r="V708" s="558"/>
    </row>
    <row r="709" spans="1:23" x14ac:dyDescent="0.25">
      <c r="A709" s="64">
        <v>657</v>
      </c>
      <c r="B709" s="4818" t="s">
        <v>3598</v>
      </c>
      <c r="C709" s="296" t="s">
        <v>868</v>
      </c>
      <c r="D709" s="65">
        <v>44838</v>
      </c>
      <c r="E709" s="387" t="s">
        <v>4937</v>
      </c>
      <c r="F709" s="66">
        <v>21</v>
      </c>
      <c r="G709" s="145">
        <f>AVERAGE(CPVTFC3SG0029!U13:V13)</f>
        <v>2.8152499999999998</v>
      </c>
      <c r="H709" s="100">
        <f t="shared" si="63"/>
        <v>9828.3333333333339</v>
      </c>
      <c r="I709" s="427" t="s">
        <v>315</v>
      </c>
      <c r="J709" s="1128">
        <v>44875</v>
      </c>
      <c r="K709" s="1129" t="s">
        <v>5457</v>
      </c>
      <c r="L709" s="1130">
        <v>49</v>
      </c>
      <c r="M709" s="1131">
        <f>AVERAGE(CPVTFC3SG0051!K19:L19)</f>
        <v>0.94535000000000002</v>
      </c>
      <c r="N709" s="67">
        <f t="shared" si="65"/>
        <v>22961.971830985916</v>
      </c>
      <c r="O709" s="1133" t="s">
        <v>315</v>
      </c>
      <c r="P709" s="694"/>
      <c r="Q709" s="694"/>
      <c r="R709" s="645"/>
      <c r="S709" s="694"/>
      <c r="T709" s="694"/>
      <c r="U709" s="694"/>
      <c r="V709" s="287"/>
      <c r="W709" s="5">
        <v>1</v>
      </c>
    </row>
    <row r="710" spans="1:23" ht="15.75" thickBot="1" x14ac:dyDescent="0.3">
      <c r="A710" s="120">
        <v>658</v>
      </c>
      <c r="B710" s="4815"/>
      <c r="C710" s="497" t="s">
        <v>220</v>
      </c>
      <c r="D710" s="121">
        <v>44838</v>
      </c>
      <c r="E710" s="452" t="s">
        <v>4937</v>
      </c>
      <c r="F710" s="122">
        <v>22</v>
      </c>
      <c r="G710" s="453">
        <f>AVERAGE(CPVTFC3SG0029!W13:X13)</f>
        <v>2.5635000000000003</v>
      </c>
      <c r="H710" s="454">
        <f t="shared" si="63"/>
        <v>8895.925925925927</v>
      </c>
      <c r="I710" s="1646" t="s">
        <v>315</v>
      </c>
      <c r="J710" s="1676">
        <v>44875</v>
      </c>
      <c r="K710" s="1677" t="s">
        <v>5457</v>
      </c>
      <c r="L710" s="1678">
        <v>50</v>
      </c>
      <c r="M710" s="1679">
        <f>AVERAGE(CPVTFC3SG0051!M19:N19)</f>
        <v>0.33604999999999996</v>
      </c>
      <c r="N710" s="1003">
        <f t="shared" si="65"/>
        <v>5798.5915492957729</v>
      </c>
      <c r="O710" s="1680" t="s">
        <v>315</v>
      </c>
      <c r="P710" s="1268"/>
      <c r="Q710" s="1268"/>
      <c r="R710" s="969"/>
      <c r="S710" s="1268"/>
      <c r="T710" s="1268"/>
      <c r="U710" s="1268"/>
      <c r="V710" s="558"/>
    </row>
    <row r="711" spans="1:23" x14ac:dyDescent="0.25">
      <c r="A711" s="406">
        <v>659</v>
      </c>
      <c r="B711" s="4814" t="s">
        <v>3599</v>
      </c>
      <c r="C711" s="684" t="s">
        <v>868</v>
      </c>
      <c r="D711" s="407">
        <v>44838</v>
      </c>
      <c r="E711" s="477" t="s">
        <v>4937</v>
      </c>
      <c r="F711" s="409">
        <v>23</v>
      </c>
      <c r="G711" s="479">
        <f>AVERAGE(CPVTFC3SG0029!C15:D15)</f>
        <v>0.74824999999999997</v>
      </c>
      <c r="H711" s="480">
        <f t="shared" si="63"/>
        <v>2172.7777777777778</v>
      </c>
      <c r="I711" s="1612" t="s">
        <v>315</v>
      </c>
      <c r="J711" s="1437"/>
      <c r="K711" s="747"/>
      <c r="L711" s="670"/>
      <c r="M711" s="667"/>
      <c r="N711" s="661"/>
      <c r="O711" s="1299"/>
      <c r="P711" s="931">
        <v>44881</v>
      </c>
      <c r="Q711" s="1605" t="s">
        <v>5485</v>
      </c>
      <c r="R711" s="589">
        <v>62</v>
      </c>
      <c r="S711" s="589">
        <f>AVERAGE(CPVTFC3SG0058!O21:P21)</f>
        <v>0.123</v>
      </c>
      <c r="T711" s="622">
        <f t="shared" ref="T711:T714" si="66">(S711-0.1081)/0.0134*66</f>
        <v>73.388059701492523</v>
      </c>
      <c r="U711" s="1557" t="s">
        <v>314</v>
      </c>
      <c r="V711" s="287"/>
      <c r="W711" s="5">
        <v>1</v>
      </c>
    </row>
    <row r="712" spans="1:23" x14ac:dyDescent="0.25">
      <c r="A712" s="590"/>
      <c r="B712" s="4815"/>
      <c r="C712" s="296" t="s">
        <v>5448</v>
      </c>
      <c r="D712" s="1149"/>
      <c r="E712" s="1264"/>
      <c r="F712" s="645"/>
      <c r="G712" s="892"/>
      <c r="H712" s="894"/>
      <c r="I712" s="1607"/>
      <c r="J712" s="855"/>
      <c r="K712" s="856"/>
      <c r="L712" s="857"/>
      <c r="M712" s="645"/>
      <c r="N712" s="646"/>
      <c r="O712" s="648"/>
      <c r="P712" s="910">
        <v>44881</v>
      </c>
      <c r="Q712" s="1530" t="s">
        <v>5485</v>
      </c>
      <c r="R712" s="7">
        <v>63</v>
      </c>
      <c r="S712" s="7">
        <f>AVERAGE(CPVTFC3SG0058!Q21:R21)</f>
        <v>0.12470000000000001</v>
      </c>
      <c r="T712" s="13">
        <f t="shared" si="66"/>
        <v>81.761194029850756</v>
      </c>
      <c r="U712" s="1558" t="s">
        <v>314</v>
      </c>
      <c r="V712" s="287"/>
    </row>
    <row r="713" spans="1:23" x14ac:dyDescent="0.25">
      <c r="A713" s="590"/>
      <c r="B713" s="4815"/>
      <c r="C713" s="296" t="s">
        <v>863</v>
      </c>
      <c r="D713" s="1149"/>
      <c r="E713" s="1264"/>
      <c r="F713" s="645"/>
      <c r="G713" s="892"/>
      <c r="H713" s="894"/>
      <c r="I713" s="1607"/>
      <c r="J713" s="855"/>
      <c r="K713" s="856"/>
      <c r="L713" s="857"/>
      <c r="M713" s="645"/>
      <c r="N713" s="646"/>
      <c r="O713" s="648"/>
      <c r="P713" s="910">
        <v>44881</v>
      </c>
      <c r="Q713" s="1530" t="s">
        <v>5485</v>
      </c>
      <c r="R713" s="7">
        <v>64</v>
      </c>
      <c r="S713" s="7">
        <f>AVERAGE(CPVTFC3SG0058!S21:T21)</f>
        <v>0.12570000000000001</v>
      </c>
      <c r="T713" s="13">
        <f t="shared" si="66"/>
        <v>86.686567164179124</v>
      </c>
      <c r="U713" s="1558" t="s">
        <v>314</v>
      </c>
      <c r="V713" s="287"/>
    </row>
    <row r="714" spans="1:23" ht="15.75" thickBot="1" x14ac:dyDescent="0.3">
      <c r="A714" s="411">
        <v>660</v>
      </c>
      <c r="B714" s="4821"/>
      <c r="C714" s="520" t="s">
        <v>220</v>
      </c>
      <c r="D714" s="412">
        <v>44838</v>
      </c>
      <c r="E714" s="484" t="s">
        <v>4937</v>
      </c>
      <c r="F714" s="414">
        <v>24</v>
      </c>
      <c r="G714" s="486">
        <f>AVERAGE(CPVTFC3SG0029!E15:F15)</f>
        <v>0.66144999999999998</v>
      </c>
      <c r="H714" s="487">
        <f t="shared" si="63"/>
        <v>1851.2962962962963</v>
      </c>
      <c r="I714" s="1616" t="s">
        <v>315</v>
      </c>
      <c r="J714" s="1438"/>
      <c r="K714" s="754"/>
      <c r="L714" s="671"/>
      <c r="M714" s="668"/>
      <c r="N714" s="662"/>
      <c r="O714" s="1306"/>
      <c r="P714" s="937">
        <v>44881</v>
      </c>
      <c r="Q714" s="1604" t="s">
        <v>5485</v>
      </c>
      <c r="R714" s="595">
        <v>65</v>
      </c>
      <c r="S714" s="595">
        <f>AVERAGE(CPVTFC3SG0058!U21:V21)</f>
        <v>0.13774999999999998</v>
      </c>
      <c r="T714" s="225">
        <f t="shared" si="66"/>
        <v>146.03731343283573</v>
      </c>
      <c r="U714" s="1561" t="s">
        <v>314</v>
      </c>
      <c r="V714" s="558"/>
    </row>
    <row r="715" spans="1:23" x14ac:dyDescent="0.25">
      <c r="A715" s="114">
        <v>661</v>
      </c>
      <c r="B715" s="4815" t="s">
        <v>3600</v>
      </c>
      <c r="C715" s="680" t="s">
        <v>868</v>
      </c>
      <c r="D715" s="115">
        <v>44838</v>
      </c>
      <c r="E715" s="388" t="s">
        <v>4937</v>
      </c>
      <c r="F715" s="116">
        <v>25</v>
      </c>
      <c r="G715" s="499">
        <f>AVERAGE(CPVTFC3SG0029!G15:H15)</f>
        <v>2.8361999999999998</v>
      </c>
      <c r="H715" s="505">
        <f t="shared" si="63"/>
        <v>9905.9259259259252</v>
      </c>
      <c r="I715" s="1645" t="s">
        <v>315</v>
      </c>
      <c r="J715" s="1681">
        <v>44875</v>
      </c>
      <c r="K715" s="1682" t="s">
        <v>5457</v>
      </c>
      <c r="L715" s="1683">
        <v>51</v>
      </c>
      <c r="M715" s="1684">
        <f>AVERAGE(CPVTFC3SG0051!O19:P19)</f>
        <v>0.33760000000000001</v>
      </c>
      <c r="N715" s="978">
        <f t="shared" ref="N715:N716" si="67">(M715-0.1302)/0.0142*400</f>
        <v>5842.2535211267605</v>
      </c>
      <c r="O715" s="1685" t="s">
        <v>315</v>
      </c>
      <c r="P715" s="1271"/>
      <c r="Q715" s="1271"/>
      <c r="R715" s="830"/>
      <c r="S715" s="1271"/>
      <c r="T715" s="1271"/>
      <c r="U715" s="1271"/>
      <c r="V715" s="287"/>
      <c r="W715" s="5">
        <v>1</v>
      </c>
    </row>
    <row r="716" spans="1:23" x14ac:dyDescent="0.25">
      <c r="A716" s="68">
        <v>662</v>
      </c>
      <c r="B716" s="4820"/>
      <c r="C716" s="296" t="s">
        <v>220</v>
      </c>
      <c r="D716" s="65">
        <v>44838</v>
      </c>
      <c r="E716" s="387" t="s">
        <v>4937</v>
      </c>
      <c r="F716" s="66">
        <v>26</v>
      </c>
      <c r="G716" s="145">
        <f>AVERAGE(CPVTFC3SG0029!I15:J15)</f>
        <v>2.3742000000000001</v>
      </c>
      <c r="H716" s="100">
        <f t="shared" si="63"/>
        <v>8194.8148148148157</v>
      </c>
      <c r="I716" s="427" t="s">
        <v>315</v>
      </c>
      <c r="J716" s="1118">
        <v>44875</v>
      </c>
      <c r="K716" s="1119" t="s">
        <v>5457</v>
      </c>
      <c r="L716" s="1120">
        <v>52</v>
      </c>
      <c r="M716" s="1121">
        <f>AVERAGE(CPVTFC3SG0051!Q19:R19)</f>
        <v>0.1784</v>
      </c>
      <c r="N716" s="73">
        <f t="shared" si="67"/>
        <v>1357.7464788732393</v>
      </c>
      <c r="O716" s="1484" t="s">
        <v>314</v>
      </c>
      <c r="P716" s="694"/>
      <c r="Q716" s="694"/>
      <c r="R716" s="645"/>
      <c r="S716" s="694"/>
      <c r="T716" s="694"/>
      <c r="U716" s="694"/>
    </row>
    <row r="717" spans="1:23" x14ac:dyDescent="0.25">
      <c r="A717" s="64">
        <v>663</v>
      </c>
      <c r="B717" s="4818" t="s">
        <v>3601</v>
      </c>
      <c r="C717" s="296" t="s">
        <v>868</v>
      </c>
      <c r="D717" s="65">
        <v>44838</v>
      </c>
      <c r="E717" s="387" t="s">
        <v>4937</v>
      </c>
      <c r="F717" s="66">
        <v>27</v>
      </c>
      <c r="G717" s="145">
        <f>AVERAGE(CPVTFC3SG0029!K15:L15)</f>
        <v>2.0008500000000002</v>
      </c>
      <c r="H717" s="100">
        <f t="shared" si="63"/>
        <v>6812.0370370370383</v>
      </c>
      <c r="I717" s="427" t="s">
        <v>315</v>
      </c>
      <c r="J717" s="875"/>
      <c r="K717" s="876"/>
      <c r="L717" s="877"/>
      <c r="M717" s="645"/>
      <c r="N717" s="646"/>
      <c r="O717" s="648"/>
      <c r="P717" s="694"/>
      <c r="Q717" s="694"/>
      <c r="R717" s="645"/>
      <c r="S717" s="694"/>
      <c r="T717" s="694"/>
      <c r="U717" s="694"/>
      <c r="W717" s="5">
        <v>1</v>
      </c>
    </row>
    <row r="718" spans="1:23" x14ac:dyDescent="0.25">
      <c r="A718" s="68">
        <v>664</v>
      </c>
      <c r="B718" s="4820"/>
      <c r="C718" s="296" t="s">
        <v>220</v>
      </c>
      <c r="D718" s="65">
        <v>44838</v>
      </c>
      <c r="E718" s="387" t="s">
        <v>4937</v>
      </c>
      <c r="F718" s="66">
        <v>28</v>
      </c>
      <c r="G718" s="145">
        <f>AVERAGE(CPVTFC3SG0029!M15:N15)</f>
        <v>2.1488499999999999</v>
      </c>
      <c r="H718" s="100">
        <f t="shared" si="63"/>
        <v>7360.1851851851843</v>
      </c>
      <c r="I718" s="427" t="s">
        <v>315</v>
      </c>
      <c r="J718" s="855"/>
      <c r="K718" s="855"/>
      <c r="L718" s="857"/>
      <c r="M718" s="642"/>
      <c r="N718" s="642"/>
      <c r="O718" s="648"/>
      <c r="P718" s="694"/>
      <c r="Q718" s="694"/>
      <c r="R718" s="645"/>
      <c r="S718" s="694"/>
      <c r="T718" s="694"/>
      <c r="U718" s="694"/>
      <c r="V718" s="558"/>
    </row>
    <row r="719" spans="1:23" x14ac:dyDescent="0.25">
      <c r="A719" s="64">
        <v>665</v>
      </c>
      <c r="B719" s="4818" t="s">
        <v>3602</v>
      </c>
      <c r="C719" s="296" t="s">
        <v>868</v>
      </c>
      <c r="D719" s="65">
        <v>44838</v>
      </c>
      <c r="E719" s="387" t="s">
        <v>4937</v>
      </c>
      <c r="F719" s="66">
        <v>29</v>
      </c>
      <c r="G719" s="145">
        <f>AVERAGE(CPVTFC3SG0029!O15:P15)</f>
        <v>2.65415</v>
      </c>
      <c r="H719" s="100">
        <f t="shared" si="63"/>
        <v>9231.6666666666661</v>
      </c>
      <c r="I719" s="427" t="s">
        <v>315</v>
      </c>
      <c r="J719" s="1118">
        <v>44875</v>
      </c>
      <c r="K719" s="1119" t="s">
        <v>5457</v>
      </c>
      <c r="L719" s="1120">
        <v>53</v>
      </c>
      <c r="M719" s="1121">
        <f>AVERAGE(CPVTFC3SG0051!S19:T19)</f>
        <v>0.23344999999999999</v>
      </c>
      <c r="N719" s="73">
        <f t="shared" ref="N719:N720" si="68">(M719-0.1302)/0.0142*400</f>
        <v>2908.4507042253513</v>
      </c>
      <c r="O719" s="1484" t="s">
        <v>315</v>
      </c>
      <c r="P719" s="694"/>
      <c r="Q719" s="694"/>
      <c r="R719" s="645"/>
      <c r="S719" s="694"/>
      <c r="T719" s="694"/>
      <c r="U719" s="694"/>
      <c r="V719" s="287"/>
      <c r="W719" s="5">
        <v>1</v>
      </c>
    </row>
    <row r="720" spans="1:23" x14ac:dyDescent="0.25">
      <c r="A720" s="68">
        <v>666</v>
      </c>
      <c r="B720" s="4820"/>
      <c r="C720" s="296" t="s">
        <v>220</v>
      </c>
      <c r="D720" s="65">
        <v>44838</v>
      </c>
      <c r="E720" s="387" t="s">
        <v>4937</v>
      </c>
      <c r="F720" s="66">
        <v>30</v>
      </c>
      <c r="G720" s="145">
        <f>AVERAGE(CPVTFC3SG0029!Q15:R15)</f>
        <v>2.8765000000000001</v>
      </c>
      <c r="H720" s="100">
        <f t="shared" si="63"/>
        <v>10055.185185185184</v>
      </c>
      <c r="I720" s="427" t="s">
        <v>315</v>
      </c>
      <c r="J720" s="1128">
        <v>44875</v>
      </c>
      <c r="K720" s="1129" t="s">
        <v>5457</v>
      </c>
      <c r="L720" s="1130">
        <v>54</v>
      </c>
      <c r="M720" s="1131">
        <f>AVERAGE(CPVTFC3SG0051!U19:V19)</f>
        <v>2.8064</v>
      </c>
      <c r="N720" s="67">
        <f t="shared" si="68"/>
        <v>75385.915492957749</v>
      </c>
      <c r="O720" s="1133" t="s">
        <v>315</v>
      </c>
      <c r="P720" s="694"/>
      <c r="Q720" s="694"/>
      <c r="R720" s="645"/>
      <c r="S720" s="694"/>
      <c r="T720" s="694"/>
      <c r="U720" s="694"/>
    </row>
    <row r="721" spans="1:23" x14ac:dyDescent="0.25">
      <c r="A721" s="64">
        <v>667</v>
      </c>
      <c r="B721" s="4818" t="s">
        <v>3603</v>
      </c>
      <c r="C721" s="296" t="s">
        <v>868</v>
      </c>
      <c r="D721" s="65">
        <v>44838</v>
      </c>
      <c r="E721" s="387" t="s">
        <v>4937</v>
      </c>
      <c r="F721" s="66">
        <v>31</v>
      </c>
      <c r="G721" s="145">
        <f>AVERAGE(CPVTFC3SG0029!S15:T15)</f>
        <v>1.2678499999999999</v>
      </c>
      <c r="H721" s="100">
        <f t="shared" si="63"/>
        <v>4097.2222222222217</v>
      </c>
      <c r="I721" s="427" t="s">
        <v>315</v>
      </c>
      <c r="J721" s="855"/>
      <c r="K721" s="855"/>
      <c r="L721" s="857"/>
      <c r="M721" s="642"/>
      <c r="N721" s="642"/>
      <c r="O721" s="648"/>
      <c r="P721" s="694"/>
      <c r="Q721" s="694"/>
      <c r="R721" s="645"/>
      <c r="S721" s="694"/>
      <c r="T721" s="694"/>
      <c r="U721" s="694"/>
      <c r="W721" s="5">
        <v>1</v>
      </c>
    </row>
    <row r="722" spans="1:23" x14ac:dyDescent="0.25">
      <c r="A722" s="68">
        <v>668</v>
      </c>
      <c r="B722" s="4820"/>
      <c r="C722" s="296" t="s">
        <v>220</v>
      </c>
      <c r="D722" s="65">
        <v>44838</v>
      </c>
      <c r="E722" s="387" t="s">
        <v>4937</v>
      </c>
      <c r="F722" s="66">
        <v>32</v>
      </c>
      <c r="G722" s="145">
        <f>AVERAGE(CPVTFC3SG0029!U15:V15)</f>
        <v>1.2093500000000001</v>
      </c>
      <c r="H722" s="100">
        <f t="shared" si="63"/>
        <v>3880.5555555555566</v>
      </c>
      <c r="I722" s="427" t="s">
        <v>315</v>
      </c>
      <c r="J722" s="855"/>
      <c r="K722" s="855"/>
      <c r="L722" s="857"/>
      <c r="M722" s="642"/>
      <c r="N722" s="642"/>
      <c r="O722" s="648"/>
      <c r="P722" s="694"/>
      <c r="Q722" s="694"/>
      <c r="R722" s="645"/>
      <c r="S722" s="694"/>
      <c r="T722" s="694"/>
      <c r="U722" s="694"/>
    </row>
    <row r="723" spans="1:23" x14ac:dyDescent="0.25">
      <c r="A723" s="64">
        <v>669</v>
      </c>
      <c r="B723" s="4818" t="s">
        <v>3604</v>
      </c>
      <c r="C723" s="296" t="s">
        <v>868</v>
      </c>
      <c r="D723" s="65">
        <v>44838</v>
      </c>
      <c r="E723" s="387" t="s">
        <v>4937</v>
      </c>
      <c r="F723" s="66">
        <v>33</v>
      </c>
      <c r="G723" s="145">
        <f>AVERAGE(CPVTFC3SG0029!W15:X15)</f>
        <v>1.82</v>
      </c>
      <c r="H723" s="100">
        <f t="shared" si="63"/>
        <v>6142.2222222222226</v>
      </c>
      <c r="I723" s="427" t="s">
        <v>315</v>
      </c>
      <c r="J723" s="875"/>
      <c r="K723" s="876"/>
      <c r="L723" s="877"/>
      <c r="M723" s="645"/>
      <c r="N723" s="646"/>
      <c r="O723" s="648"/>
      <c r="P723" s="694"/>
      <c r="Q723" s="694"/>
      <c r="R723" s="645"/>
      <c r="S723" s="694"/>
      <c r="T723" s="694"/>
      <c r="U723" s="694"/>
      <c r="W723" s="5">
        <v>1</v>
      </c>
    </row>
    <row r="724" spans="1:23" x14ac:dyDescent="0.25">
      <c r="A724" s="68">
        <v>670</v>
      </c>
      <c r="B724" s="4820"/>
      <c r="C724" s="296" t="s">
        <v>220</v>
      </c>
      <c r="D724" s="65">
        <v>44838</v>
      </c>
      <c r="E724" s="387" t="s">
        <v>4937</v>
      </c>
      <c r="F724" s="66">
        <v>34</v>
      </c>
      <c r="G724" s="145">
        <f>AVERAGE(CPVTFC3SG0029!C17:D17)</f>
        <v>1.5385</v>
      </c>
      <c r="H724" s="100">
        <f t="shared" si="63"/>
        <v>5099.6296296296305</v>
      </c>
      <c r="I724" s="427" t="s">
        <v>315</v>
      </c>
      <c r="J724" s="855"/>
      <c r="K724" s="855"/>
      <c r="L724" s="857"/>
      <c r="M724" s="642"/>
      <c r="N724" s="642"/>
      <c r="O724" s="648"/>
      <c r="P724" s="694"/>
      <c r="Q724" s="694"/>
      <c r="R724" s="645"/>
      <c r="S724" s="694"/>
      <c r="T724" s="694"/>
      <c r="U724" s="694"/>
    </row>
    <row r="725" spans="1:23" x14ac:dyDescent="0.25">
      <c r="A725" s="64">
        <v>671</v>
      </c>
      <c r="B725" s="4818" t="s">
        <v>3605</v>
      </c>
      <c r="C725" s="296" t="s">
        <v>868</v>
      </c>
      <c r="D725" s="65">
        <v>44838</v>
      </c>
      <c r="E725" s="387" t="s">
        <v>4937</v>
      </c>
      <c r="F725" s="66">
        <v>35</v>
      </c>
      <c r="G725" s="145">
        <f>AVERAGE(CPVTFC3SG0029!E17:F17)</f>
        <v>2.8796499999999998</v>
      </c>
      <c r="H725" s="100">
        <f t="shared" si="63"/>
        <v>10066.85185185185</v>
      </c>
      <c r="I725" s="427" t="s">
        <v>315</v>
      </c>
      <c r="J725" s="1128">
        <v>44875</v>
      </c>
      <c r="K725" s="1129" t="s">
        <v>5457</v>
      </c>
      <c r="L725" s="1130">
        <v>55</v>
      </c>
      <c r="M725" s="1131">
        <f>AVERAGE(CPVTFC3SG0051!W19:X19)</f>
        <v>2.3184</v>
      </c>
      <c r="N725" s="67">
        <f t="shared" ref="N725:N728" si="69">(M725-0.1302)/0.0142*400</f>
        <v>61639.436619718312</v>
      </c>
      <c r="O725" s="1133" t="s">
        <v>315</v>
      </c>
      <c r="P725" s="694"/>
      <c r="Q725" s="694"/>
      <c r="R725" s="645"/>
      <c r="S725" s="694"/>
      <c r="T725" s="694"/>
      <c r="U725" s="694"/>
      <c r="W725" s="5">
        <v>1</v>
      </c>
    </row>
    <row r="726" spans="1:23" x14ac:dyDescent="0.25">
      <c r="A726" s="68">
        <v>672</v>
      </c>
      <c r="B726" s="4820"/>
      <c r="C726" s="296" t="s">
        <v>220</v>
      </c>
      <c r="D726" s="65">
        <v>44838</v>
      </c>
      <c r="E726" s="387" t="s">
        <v>4937</v>
      </c>
      <c r="F726" s="66">
        <v>36</v>
      </c>
      <c r="G726" s="145">
        <f>AVERAGE(CPVTFC3SG0029!G17:H17)</f>
        <v>2.80375</v>
      </c>
      <c r="H726" s="100">
        <f t="shared" si="63"/>
        <v>9785.7407407407409</v>
      </c>
      <c r="I726" s="427" t="s">
        <v>315</v>
      </c>
      <c r="J726" s="1128">
        <v>44875</v>
      </c>
      <c r="K726" s="1129" t="s">
        <v>5457</v>
      </c>
      <c r="L726" s="1130">
        <v>56</v>
      </c>
      <c r="M726" s="1131">
        <f>AVERAGE(CPVTFC3SG0051!C21:D21)</f>
        <v>1.1413500000000001</v>
      </c>
      <c r="N726" s="67">
        <f t="shared" si="69"/>
        <v>28483.098591549293</v>
      </c>
      <c r="O726" s="1133" t="s">
        <v>315</v>
      </c>
      <c r="P726" s="694"/>
      <c r="Q726" s="694"/>
      <c r="R726" s="645"/>
      <c r="S726" s="694"/>
      <c r="T726" s="694"/>
      <c r="U726" s="694"/>
    </row>
    <row r="727" spans="1:23" x14ac:dyDescent="0.25">
      <c r="A727" s="64">
        <v>673</v>
      </c>
      <c r="B727" s="4818" t="s">
        <v>3606</v>
      </c>
      <c r="C727" s="296" t="s">
        <v>868</v>
      </c>
      <c r="D727" s="65">
        <v>44838</v>
      </c>
      <c r="E727" s="387" t="s">
        <v>4937</v>
      </c>
      <c r="F727" s="66">
        <v>37</v>
      </c>
      <c r="G727" s="145">
        <f>AVERAGE(CPVTFC3SG0029!I17:J17)</f>
        <v>2.90625</v>
      </c>
      <c r="H727" s="100">
        <f t="shared" si="63"/>
        <v>10165.37037037037</v>
      </c>
      <c r="I727" s="427" t="s">
        <v>315</v>
      </c>
      <c r="J727" s="1128">
        <v>44875</v>
      </c>
      <c r="K727" s="1129" t="s">
        <v>5457</v>
      </c>
      <c r="L727" s="1130">
        <v>57</v>
      </c>
      <c r="M727" s="1131">
        <f>AVERAGE(CPVTFC3SG0051!E21:F21)</f>
        <v>1.0085500000000001</v>
      </c>
      <c r="N727" s="67">
        <f t="shared" si="69"/>
        <v>24742.25352112676</v>
      </c>
      <c r="O727" s="1133" t="s">
        <v>315</v>
      </c>
      <c r="P727" s="694"/>
      <c r="Q727" s="694"/>
      <c r="R727" s="645"/>
      <c r="S727" s="694"/>
      <c r="T727" s="694"/>
      <c r="U727" s="694"/>
      <c r="W727" s="5">
        <v>1</v>
      </c>
    </row>
    <row r="728" spans="1:23" x14ac:dyDescent="0.25">
      <c r="A728" s="68">
        <v>674</v>
      </c>
      <c r="B728" s="4820"/>
      <c r="C728" s="296" t="s">
        <v>220</v>
      </c>
      <c r="D728" s="65">
        <v>44838</v>
      </c>
      <c r="E728" s="387" t="s">
        <v>4937</v>
      </c>
      <c r="F728" s="66">
        <v>38</v>
      </c>
      <c r="G728" s="145">
        <f>AVERAGE(CPVTFC3SG0029!K17:L17)</f>
        <v>2.8268499999999999</v>
      </c>
      <c r="H728" s="100">
        <f t="shared" si="63"/>
        <v>9871.2962962962956</v>
      </c>
      <c r="I728" s="427" t="s">
        <v>315</v>
      </c>
      <c r="J728" s="1128">
        <v>44875</v>
      </c>
      <c r="K728" s="1129" t="s">
        <v>5457</v>
      </c>
      <c r="L728" s="1130">
        <v>58</v>
      </c>
      <c r="M728" s="1131">
        <f>AVERAGE(CPVTFC3SG0051!G21:H21)</f>
        <v>0.49944999999999995</v>
      </c>
      <c r="N728" s="67">
        <f t="shared" si="69"/>
        <v>10401.408450704224</v>
      </c>
      <c r="O728" s="1133" t="s">
        <v>315</v>
      </c>
      <c r="P728" s="694"/>
      <c r="Q728" s="694"/>
      <c r="R728" s="645"/>
      <c r="S728" s="694"/>
      <c r="T728" s="694"/>
      <c r="U728" s="694"/>
    </row>
    <row r="729" spans="1:23" x14ac:dyDescent="0.25">
      <c r="A729" s="64">
        <v>675</v>
      </c>
      <c r="B729" s="4818" t="s">
        <v>3607</v>
      </c>
      <c r="C729" s="296" t="s">
        <v>868</v>
      </c>
      <c r="D729" s="65">
        <v>44838</v>
      </c>
      <c r="E729" s="387" t="s">
        <v>4937</v>
      </c>
      <c r="F729" s="66">
        <v>39</v>
      </c>
      <c r="G729" s="145">
        <f>AVERAGE(CPVTFC3SG0029!M17:N17)</f>
        <v>1.43045</v>
      </c>
      <c r="H729" s="100">
        <f t="shared" si="63"/>
        <v>4699.4444444444443</v>
      </c>
      <c r="I729" s="427" t="s">
        <v>315</v>
      </c>
      <c r="J729" s="875"/>
      <c r="K729" s="876"/>
      <c r="L729" s="877"/>
      <c r="M729" s="645"/>
      <c r="N729" s="646"/>
      <c r="O729" s="648"/>
      <c r="P729" s="694"/>
      <c r="Q729" s="694"/>
      <c r="R729" s="645"/>
      <c r="S729" s="694"/>
      <c r="T729" s="694"/>
      <c r="U729" s="694"/>
      <c r="W729" s="5">
        <v>1</v>
      </c>
    </row>
    <row r="730" spans="1:23" x14ac:dyDescent="0.25">
      <c r="A730" s="68">
        <v>676</v>
      </c>
      <c r="B730" s="4820"/>
      <c r="C730" s="296" t="s">
        <v>220</v>
      </c>
      <c r="D730" s="65">
        <v>44838</v>
      </c>
      <c r="E730" s="387" t="s">
        <v>4937</v>
      </c>
      <c r="F730" s="66">
        <v>40</v>
      </c>
      <c r="G730" s="145">
        <f>AVERAGE(CPVTFC3SG0029!O17:P17)</f>
        <v>1.355</v>
      </c>
      <c r="H730" s="100">
        <f t="shared" si="63"/>
        <v>4420</v>
      </c>
      <c r="I730" s="427" t="s">
        <v>315</v>
      </c>
      <c r="J730" s="875"/>
      <c r="K730" s="876"/>
      <c r="L730" s="877"/>
      <c r="M730" s="645"/>
      <c r="N730" s="646"/>
      <c r="O730" s="648"/>
      <c r="P730" s="694"/>
      <c r="Q730" s="694"/>
      <c r="R730" s="645"/>
      <c r="S730" s="694"/>
      <c r="T730" s="694"/>
      <c r="U730" s="694"/>
    </row>
    <row r="731" spans="1:23" x14ac:dyDescent="0.25">
      <c r="A731" s="64">
        <v>677</v>
      </c>
      <c r="B731" s="4818" t="s">
        <v>3608</v>
      </c>
      <c r="C731" s="296" t="s">
        <v>868</v>
      </c>
      <c r="D731" s="65">
        <v>44838</v>
      </c>
      <c r="E731" s="387" t="s">
        <v>4937</v>
      </c>
      <c r="F731" s="66">
        <v>41</v>
      </c>
      <c r="G731" s="145">
        <f>AVERAGE(CPVTFC3SG0029!Q17:R17)</f>
        <v>0.56709999999999994</v>
      </c>
      <c r="H731" s="100">
        <f t="shared" si="63"/>
        <v>1501.8518518518517</v>
      </c>
      <c r="I731" s="427" t="s">
        <v>315</v>
      </c>
      <c r="J731" s="875"/>
      <c r="K731" s="876"/>
      <c r="L731" s="877"/>
      <c r="M731" s="645"/>
      <c r="N731" s="646"/>
      <c r="O731" s="648"/>
      <c r="P731" s="694"/>
      <c r="Q731" s="694"/>
      <c r="R731" s="645"/>
      <c r="S731" s="694"/>
      <c r="T731" s="694"/>
      <c r="U731" s="694"/>
      <c r="W731" s="5">
        <v>1</v>
      </c>
    </row>
    <row r="732" spans="1:23" x14ac:dyDescent="0.25">
      <c r="A732" s="68">
        <v>678</v>
      </c>
      <c r="B732" s="4820"/>
      <c r="C732" s="296" t="s">
        <v>220</v>
      </c>
      <c r="D732" s="65">
        <v>44838</v>
      </c>
      <c r="E732" s="387" t="s">
        <v>4937</v>
      </c>
      <c r="F732" s="66">
        <v>42</v>
      </c>
      <c r="G732" s="145">
        <f>AVERAGE(CPVTFC3SG0029!S17:T17)</f>
        <v>0.59130000000000005</v>
      </c>
      <c r="H732" s="100">
        <f t="shared" si="63"/>
        <v>1591.4814814814818</v>
      </c>
      <c r="I732" s="427" t="s">
        <v>315</v>
      </c>
      <c r="J732" s="875"/>
      <c r="K732" s="876"/>
      <c r="L732" s="877"/>
      <c r="M732" s="645"/>
      <c r="N732" s="646"/>
      <c r="O732" s="648"/>
      <c r="P732" s="694"/>
      <c r="Q732" s="694"/>
      <c r="R732" s="645"/>
      <c r="S732" s="694"/>
      <c r="T732" s="694"/>
      <c r="U732" s="694"/>
    </row>
    <row r="733" spans="1:23" x14ac:dyDescent="0.25">
      <c r="A733" s="64">
        <v>679</v>
      </c>
      <c r="B733" s="4818" t="s">
        <v>3609</v>
      </c>
      <c r="C733" s="296" t="s">
        <v>868</v>
      </c>
      <c r="D733" s="65">
        <v>44838</v>
      </c>
      <c r="E733" s="387" t="s">
        <v>4937</v>
      </c>
      <c r="F733" s="66">
        <v>43</v>
      </c>
      <c r="G733" s="145">
        <f>AVERAGE(CPVTFC3SG0029!U17:V17)</f>
        <v>1.8771</v>
      </c>
      <c r="H733" s="100">
        <f t="shared" si="63"/>
        <v>6353.7037037037035</v>
      </c>
      <c r="I733" s="427" t="s">
        <v>315</v>
      </c>
      <c r="J733" s="875"/>
      <c r="K733" s="876"/>
      <c r="L733" s="877"/>
      <c r="M733" s="645"/>
      <c r="N733" s="646"/>
      <c r="O733" s="648"/>
      <c r="P733" s="694"/>
      <c r="Q733" s="694"/>
      <c r="R733" s="645"/>
      <c r="S733" s="694"/>
      <c r="T733" s="694"/>
      <c r="U733" s="694"/>
      <c r="W733" s="5">
        <v>1</v>
      </c>
    </row>
    <row r="734" spans="1:23" ht="15.75" thickBot="1" x14ac:dyDescent="0.3">
      <c r="A734" s="120">
        <v>680</v>
      </c>
      <c r="B734" s="4815"/>
      <c r="C734" s="497" t="s">
        <v>220</v>
      </c>
      <c r="D734" s="121">
        <v>44838</v>
      </c>
      <c r="E734" s="452" t="s">
        <v>4937</v>
      </c>
      <c r="F734" s="122">
        <v>44</v>
      </c>
      <c r="G734" s="453">
        <f>AVERAGE(CPVTFC3SG0029!W17:X17)</f>
        <v>0.47309999999999997</v>
      </c>
      <c r="H734" s="454">
        <f t="shared" si="63"/>
        <v>1153.7037037037037</v>
      </c>
      <c r="I734" s="1646" t="s">
        <v>315</v>
      </c>
      <c r="J734" s="1413"/>
      <c r="K734" s="1413"/>
      <c r="L734" s="1414"/>
      <c r="M734" s="650"/>
      <c r="N734" s="650"/>
      <c r="O734" s="657"/>
      <c r="P734" s="1268"/>
      <c r="Q734" s="1268"/>
      <c r="R734" s="969"/>
      <c r="S734" s="1268"/>
      <c r="T734" s="1268"/>
      <c r="U734" s="694"/>
    </row>
    <row r="735" spans="1:23" x14ac:dyDescent="0.25">
      <c r="A735" s="86">
        <v>681</v>
      </c>
      <c r="B735" s="4806" t="s">
        <v>3610</v>
      </c>
      <c r="C735" s="686" t="s">
        <v>868</v>
      </c>
      <c r="D735" s="87">
        <v>44838</v>
      </c>
      <c r="E735" s="458" t="s">
        <v>4937</v>
      </c>
      <c r="F735" s="88">
        <v>45</v>
      </c>
      <c r="G735" s="460">
        <f>AVERAGE(CPVTFC3SG0029!C19:D19)</f>
        <v>2.9028499999999999</v>
      </c>
      <c r="H735" s="461">
        <f t="shared" si="63"/>
        <v>10152.777777777777</v>
      </c>
      <c r="I735" s="1620" t="s">
        <v>315</v>
      </c>
      <c r="J735" s="4339">
        <v>44896</v>
      </c>
      <c r="K735" s="499" t="s">
        <v>5598</v>
      </c>
      <c r="L735" s="499">
        <v>62</v>
      </c>
      <c r="M735" s="499">
        <f>AVERAGE(CPVTFC3SG0085!O21:P21)</f>
        <v>0.61864999999999992</v>
      </c>
      <c r="N735" s="4000">
        <f t="shared" ref="N735:N736" si="70">(M735-0.0888)/0.0136*400</f>
        <v>15583.823529411762</v>
      </c>
      <c r="O735" s="4359" t="s">
        <v>315</v>
      </c>
      <c r="P735" s="834"/>
      <c r="Q735" s="834"/>
      <c r="R735" s="667"/>
      <c r="S735" s="834"/>
      <c r="T735" s="836"/>
      <c r="U735" s="3679"/>
      <c r="W735" s="5">
        <v>1</v>
      </c>
    </row>
    <row r="736" spans="1:23" ht="15.75" thickBot="1" x14ac:dyDescent="0.3">
      <c r="A736" s="2034"/>
      <c r="B736" s="4808"/>
      <c r="C736" s="2019" t="s">
        <v>220</v>
      </c>
      <c r="D736" s="220">
        <v>44895</v>
      </c>
      <c r="E736" s="3447" t="s">
        <v>5572</v>
      </c>
      <c r="F736" s="518">
        <v>11</v>
      </c>
      <c r="G736" s="509">
        <f>AVERAGE(CPVTFC3SG0084!W11:X11)</f>
        <v>2.8293999999999997</v>
      </c>
      <c r="H736" s="510">
        <f>(G736-0.1318)/0.0134*50</f>
        <v>10065.671641791043</v>
      </c>
      <c r="I736" s="3448" t="s">
        <v>315</v>
      </c>
      <c r="J736" s="4346">
        <v>44896</v>
      </c>
      <c r="K736" s="560" t="s">
        <v>5598</v>
      </c>
      <c r="L736" s="560">
        <v>63</v>
      </c>
      <c r="M736" s="560">
        <f>AVERAGE(CPVTFC3SG0085!Q21:R21)</f>
        <v>0.77695000000000003</v>
      </c>
      <c r="N736" s="4016">
        <f t="shared" si="70"/>
        <v>20239.705882352944</v>
      </c>
      <c r="O736" s="4365" t="s">
        <v>315</v>
      </c>
      <c r="P736" s="1256"/>
      <c r="Q736" s="1256"/>
      <c r="R736" s="1257"/>
      <c r="S736" s="1256"/>
      <c r="T736" s="1756"/>
      <c r="U736" s="3692"/>
    </row>
    <row r="737" spans="1:23" x14ac:dyDescent="0.25">
      <c r="A737" s="508">
        <v>683</v>
      </c>
      <c r="B737" s="4803" t="s">
        <v>3611</v>
      </c>
      <c r="C737" s="687" t="s">
        <v>868</v>
      </c>
      <c r="D737" s="490">
        <v>44838</v>
      </c>
      <c r="E737" s="491" t="s">
        <v>4937</v>
      </c>
      <c r="F737" s="589">
        <v>47</v>
      </c>
      <c r="G737" s="493">
        <f>AVERAGE(CPVTFC3SG0029!G19:H19)</f>
        <v>8.48E-2</v>
      </c>
      <c r="H737" s="494">
        <f t="shared" si="63"/>
        <v>-284.4444444444444</v>
      </c>
      <c r="I737" s="1688" t="s">
        <v>314</v>
      </c>
      <c r="J737" s="1019"/>
      <c r="K737" s="1020"/>
      <c r="L737" s="659"/>
      <c r="M737" s="667"/>
      <c r="N737" s="661"/>
      <c r="O737" s="1299"/>
      <c r="P737" s="931">
        <v>44881</v>
      </c>
      <c r="Q737" s="1605" t="s">
        <v>5485</v>
      </c>
      <c r="R737" s="589">
        <v>66</v>
      </c>
      <c r="S737" s="589">
        <f>AVERAGE(CPVTFC3SG0058!W21:X21)</f>
        <v>0.10439999999999999</v>
      </c>
      <c r="T737" s="622">
        <f t="shared" ref="T737:T740" si="71">(S737-0.1081)/0.0134*66</f>
        <v>-18.223880597014968</v>
      </c>
      <c r="U737" s="1557" t="s">
        <v>314</v>
      </c>
    </row>
    <row r="738" spans="1:23" x14ac:dyDescent="0.25">
      <c r="A738" s="585"/>
      <c r="B738" s="4804"/>
      <c r="C738" s="271" t="s">
        <v>5448</v>
      </c>
      <c r="D738" s="1149"/>
      <c r="E738" s="1264"/>
      <c r="F738" s="645"/>
      <c r="G738" s="892"/>
      <c r="H738" s="894"/>
      <c r="I738" s="1630"/>
      <c r="J738" s="875"/>
      <c r="K738" s="876"/>
      <c r="L738" s="877"/>
      <c r="M738" s="645"/>
      <c r="N738" s="646"/>
      <c r="O738" s="648"/>
      <c r="P738" s="910">
        <v>44881</v>
      </c>
      <c r="Q738" s="1530" t="s">
        <v>5485</v>
      </c>
      <c r="R738" s="7">
        <v>67</v>
      </c>
      <c r="S738" s="7">
        <f>AVERAGE(CPVTFC3SG0058!C23:D23)</f>
        <v>0.11194999999999999</v>
      </c>
      <c r="T738" s="13">
        <f t="shared" si="71"/>
        <v>18.962686567164141</v>
      </c>
      <c r="U738" s="1558" t="s">
        <v>314</v>
      </c>
    </row>
    <row r="739" spans="1:23" x14ac:dyDescent="0.25">
      <c r="A739" s="585"/>
      <c r="B739" s="4804"/>
      <c r="C739" s="271" t="s">
        <v>863</v>
      </c>
      <c r="D739" s="1149"/>
      <c r="E739" s="1264"/>
      <c r="F739" s="645"/>
      <c r="G739" s="892"/>
      <c r="H739" s="894"/>
      <c r="I739" s="1630"/>
      <c r="J739" s="875"/>
      <c r="K739" s="876"/>
      <c r="L739" s="877"/>
      <c r="M739" s="645"/>
      <c r="N739" s="646"/>
      <c r="O739" s="648"/>
      <c r="P739" s="910">
        <v>44881</v>
      </c>
      <c r="Q739" s="1530" t="s">
        <v>5485</v>
      </c>
      <c r="R739" s="7">
        <v>68</v>
      </c>
      <c r="S739" s="7">
        <f>AVERAGE(CPVTFC3SG0058!E23:F23)</f>
        <v>0.10045</v>
      </c>
      <c r="T739" s="13">
        <f t="shared" si="71"/>
        <v>-37.679104477611958</v>
      </c>
      <c r="U739" s="1558" t="s">
        <v>314</v>
      </c>
    </row>
    <row r="740" spans="1:23" ht="15.75" thickBot="1" x14ac:dyDescent="0.3">
      <c r="A740" s="462"/>
      <c r="B740" s="4805"/>
      <c r="C740" s="685" t="s">
        <v>220</v>
      </c>
      <c r="D740" s="91">
        <v>44895</v>
      </c>
      <c r="E740" s="3449" t="s">
        <v>5572</v>
      </c>
      <c r="F740" s="467">
        <v>12</v>
      </c>
      <c r="G740" s="468">
        <f>AVERAGE(CPVTFC3SG0084!C13:D13)</f>
        <v>8.3249999999999991E-2</v>
      </c>
      <c r="H740" s="469">
        <f>(G740-0.1318)/0.0134*50</f>
        <v>-181.15671641791047</v>
      </c>
      <c r="I740" s="3450" t="s">
        <v>314</v>
      </c>
      <c r="J740" s="963"/>
      <c r="K740" s="1415"/>
      <c r="L740" s="792"/>
      <c r="M740" s="668"/>
      <c r="N740" s="662"/>
      <c r="O740" s="1306"/>
      <c r="P740" s="937">
        <v>44881</v>
      </c>
      <c r="Q740" s="1604" t="s">
        <v>5485</v>
      </c>
      <c r="R740" s="595">
        <v>69</v>
      </c>
      <c r="S740" s="595">
        <f>AVERAGE(CPVTFC3SG0058!G23:H23)</f>
        <v>0.10475000000000001</v>
      </c>
      <c r="T740" s="225">
        <f t="shared" si="71"/>
        <v>-16.499999999999961</v>
      </c>
      <c r="U740" s="1561" t="s">
        <v>314</v>
      </c>
    </row>
    <row r="741" spans="1:23" x14ac:dyDescent="0.25">
      <c r="A741" s="9">
        <v>685</v>
      </c>
      <c r="B741" s="4806" t="s">
        <v>3612</v>
      </c>
      <c r="C741" s="288" t="s">
        <v>868</v>
      </c>
      <c r="D741" s="19">
        <v>44838</v>
      </c>
      <c r="E741" s="384" t="s">
        <v>4937</v>
      </c>
      <c r="F741" s="10">
        <v>49</v>
      </c>
      <c r="G741" s="276">
        <f>AVERAGE(CPVTFC3SG0029!K19:L19)</f>
        <v>2.9066999999999998</v>
      </c>
      <c r="H741" s="344">
        <f t="shared" si="63"/>
        <v>10167.037037037036</v>
      </c>
      <c r="I741" s="428" t="s">
        <v>315</v>
      </c>
      <c r="J741" s="4339">
        <v>44896</v>
      </c>
      <c r="K741" s="499" t="s">
        <v>5598</v>
      </c>
      <c r="L741" s="499">
        <v>64</v>
      </c>
      <c r="M741" s="499">
        <f>AVERAGE(CPVTFC3SG0085!S21:T21)</f>
        <v>0.5455000000000001</v>
      </c>
      <c r="N741" s="4000">
        <f t="shared" ref="N741:N744" si="72">(M741-0.0888)/0.0136*400</f>
        <v>13432.352941176476</v>
      </c>
      <c r="O741" s="4359" t="s">
        <v>315</v>
      </c>
      <c r="P741" s="694"/>
      <c r="Q741" s="694"/>
      <c r="R741" s="645"/>
      <c r="S741" s="694"/>
      <c r="T741" s="694"/>
      <c r="U741" s="694"/>
      <c r="W741" s="5">
        <v>1</v>
      </c>
    </row>
    <row r="742" spans="1:23" ht="15.75" thickBot="1" x14ac:dyDescent="0.3">
      <c r="A742" s="524"/>
      <c r="B742" s="4807"/>
      <c r="C742" s="675" t="s">
        <v>220</v>
      </c>
      <c r="D742" s="79">
        <v>44895</v>
      </c>
      <c r="E742" s="3452" t="s">
        <v>5572</v>
      </c>
      <c r="F742" s="173">
        <v>13</v>
      </c>
      <c r="G742" s="506">
        <f>AVERAGE(CPVTFC3SG0084!E13:F13)</f>
        <v>2.8353000000000002</v>
      </c>
      <c r="H742" s="507">
        <f>(G742-0.1318)/0.0134*50</f>
        <v>10087.686567164179</v>
      </c>
      <c r="I742" s="1619" t="s">
        <v>315</v>
      </c>
      <c r="J742" s="4346">
        <v>44896</v>
      </c>
      <c r="K742" s="560" t="s">
        <v>5598</v>
      </c>
      <c r="L742" s="560">
        <v>65</v>
      </c>
      <c r="M742" s="560">
        <f>AVERAGE(CPVTFC3SG0085!U21:V21)</f>
        <v>0.83184999999999998</v>
      </c>
      <c r="N742" s="4016">
        <f t="shared" si="72"/>
        <v>21854.411764705885</v>
      </c>
      <c r="O742" s="4365" t="s">
        <v>315</v>
      </c>
      <c r="P742" s="1268"/>
      <c r="Q742" s="1268"/>
      <c r="R742" s="969"/>
      <c r="S742" s="1268"/>
      <c r="T742" s="1268"/>
      <c r="U742" s="694"/>
    </row>
    <row r="743" spans="1:23" x14ac:dyDescent="0.25">
      <c r="A743" s="86">
        <v>687</v>
      </c>
      <c r="B743" s="4806" t="s">
        <v>3613</v>
      </c>
      <c r="C743" s="686" t="s">
        <v>868</v>
      </c>
      <c r="D743" s="87">
        <v>44838</v>
      </c>
      <c r="E743" s="458" t="s">
        <v>4937</v>
      </c>
      <c r="F743" s="88">
        <v>51</v>
      </c>
      <c r="G743" s="460">
        <f>AVERAGE(CPVTFC3SG0029!O19:P19)</f>
        <v>2.3049999999999997</v>
      </c>
      <c r="H743" s="461">
        <f t="shared" si="63"/>
        <v>7938.5185185185182</v>
      </c>
      <c r="I743" s="1620" t="s">
        <v>315</v>
      </c>
      <c r="J743" s="4362">
        <v>44896</v>
      </c>
      <c r="K743" s="1322" t="s">
        <v>5598</v>
      </c>
      <c r="L743" s="1322">
        <v>66</v>
      </c>
      <c r="M743" s="1322">
        <f>AVERAGE(CPVTFC3SG0085!W21:X21)</f>
        <v>0.1777</v>
      </c>
      <c r="N743" s="4363">
        <f t="shared" si="72"/>
        <v>2614.705882352941</v>
      </c>
      <c r="O743" s="4364" t="s">
        <v>315</v>
      </c>
      <c r="P743" s="834"/>
      <c r="Q743" s="834"/>
      <c r="R743" s="667"/>
      <c r="S743" s="834"/>
      <c r="T743" s="836"/>
      <c r="U743" s="3679"/>
      <c r="W743" s="5">
        <v>1</v>
      </c>
    </row>
    <row r="744" spans="1:23" ht="15.75" thickBot="1" x14ac:dyDescent="0.3">
      <c r="A744" s="516"/>
      <c r="B744" s="4808"/>
      <c r="C744" s="682" t="s">
        <v>220</v>
      </c>
      <c r="D744" s="220">
        <v>44895</v>
      </c>
      <c r="E744" s="3447" t="s">
        <v>5572</v>
      </c>
      <c r="F744" s="518">
        <v>14</v>
      </c>
      <c r="G744" s="509">
        <f>AVERAGE(CPVTFC3SG0084!G13:H13)</f>
        <v>2.7523</v>
      </c>
      <c r="H744" s="510">
        <f>(G744-0.1318)/0.0134*50</f>
        <v>9777.9850746268658</v>
      </c>
      <c r="I744" s="2929" t="s">
        <v>315</v>
      </c>
      <c r="J744" s="4346">
        <v>44896</v>
      </c>
      <c r="K744" s="560" t="s">
        <v>5598</v>
      </c>
      <c r="L744" s="560">
        <v>67</v>
      </c>
      <c r="M744" s="560">
        <f>AVERAGE(CPVTFC3SG0085!C23:D23)</f>
        <v>2.7737499999999997</v>
      </c>
      <c r="N744" s="4016">
        <f t="shared" si="72"/>
        <v>78969.117647058811</v>
      </c>
      <c r="O744" s="4365" t="s">
        <v>315</v>
      </c>
      <c r="P744" s="786"/>
      <c r="Q744" s="786"/>
      <c r="R744" s="668"/>
      <c r="S744" s="786"/>
      <c r="T744" s="788"/>
      <c r="U744" s="3679"/>
    </row>
    <row r="745" spans="1:23" x14ac:dyDescent="0.25">
      <c r="A745" s="3707">
        <v>689</v>
      </c>
      <c r="B745" s="4807" t="s">
        <v>3614</v>
      </c>
      <c r="C745" s="681" t="s">
        <v>868</v>
      </c>
      <c r="D745" s="125">
        <v>44838</v>
      </c>
      <c r="E745" s="390" t="s">
        <v>4937</v>
      </c>
      <c r="F745" s="126">
        <v>53</v>
      </c>
      <c r="G745" s="502">
        <f>AVERAGE(CPVTFC3SG0029!S19:T19)</f>
        <v>1.5102500000000001</v>
      </c>
      <c r="H745" s="503">
        <f t="shared" si="63"/>
        <v>4995</v>
      </c>
      <c r="I745" s="1609" t="s">
        <v>315</v>
      </c>
      <c r="J745" s="1005"/>
      <c r="K745" s="1006"/>
      <c r="L745" s="959"/>
      <c r="M745" s="830"/>
      <c r="N745" s="831"/>
      <c r="O745" s="672"/>
      <c r="P745" s="1271"/>
      <c r="Q745" s="1271"/>
      <c r="R745" s="830"/>
      <c r="S745" s="1271"/>
      <c r="T745" s="1271"/>
      <c r="U745" s="694"/>
      <c r="W745" s="5">
        <v>1</v>
      </c>
    </row>
    <row r="746" spans="1:23" ht="15.75" thickBot="1" x14ac:dyDescent="0.3">
      <c r="A746" s="2105"/>
      <c r="B746" s="4807"/>
      <c r="C746" s="675" t="s">
        <v>220</v>
      </c>
      <c r="D746" s="79">
        <v>44895</v>
      </c>
      <c r="E746" s="3452" t="s">
        <v>5572</v>
      </c>
      <c r="F746" s="173">
        <v>15</v>
      </c>
      <c r="G746" s="506">
        <f>AVERAGE(CPVTFC3SG0084!I13:J13)</f>
        <v>1.3227</v>
      </c>
      <c r="H746" s="507">
        <f>(G746-0.1318)/0.0134*50</f>
        <v>4443.6567164179105</v>
      </c>
      <c r="I746" s="1619" t="s">
        <v>315</v>
      </c>
      <c r="J746" s="967"/>
      <c r="K746" s="1022"/>
      <c r="L746" s="794"/>
      <c r="M746" s="969"/>
      <c r="N746" s="970"/>
      <c r="O746" s="657"/>
      <c r="P746" s="1268"/>
      <c r="Q746" s="1268"/>
      <c r="R746" s="969"/>
      <c r="S746" s="1268"/>
      <c r="T746" s="1268"/>
      <c r="U746" s="694"/>
    </row>
    <row r="747" spans="1:23" x14ac:dyDescent="0.25">
      <c r="A747" s="86">
        <v>691</v>
      </c>
      <c r="B747" s="4806" t="s">
        <v>3615</v>
      </c>
      <c r="C747" s="686" t="s">
        <v>868</v>
      </c>
      <c r="D747" s="87">
        <v>44838</v>
      </c>
      <c r="E747" s="458" t="s">
        <v>4937</v>
      </c>
      <c r="F747" s="88">
        <v>55</v>
      </c>
      <c r="G747" s="460">
        <f>AVERAGE(CPVTFC3SG0029!W19:X19)</f>
        <v>2.597</v>
      </c>
      <c r="H747" s="461">
        <f t="shared" si="63"/>
        <v>9020</v>
      </c>
      <c r="I747" s="1620" t="s">
        <v>315</v>
      </c>
      <c r="J747" s="4339">
        <v>44896</v>
      </c>
      <c r="K747" s="499" t="s">
        <v>5598</v>
      </c>
      <c r="L747" s="499">
        <v>68</v>
      </c>
      <c r="M747" s="499">
        <f>AVERAGE(CPVTFC3SG0085!E23:F23)</f>
        <v>0.36735000000000001</v>
      </c>
      <c r="N747" s="4000">
        <f t="shared" ref="N747:N748" si="73">(M747-0.0888)/0.0136*400</f>
        <v>8192.6470588235297</v>
      </c>
      <c r="O747" s="4359" t="s">
        <v>315</v>
      </c>
      <c r="P747" s="1251"/>
      <c r="Q747" s="1574"/>
      <c r="R747" s="667"/>
      <c r="S747" s="667"/>
      <c r="T747" s="3698"/>
      <c r="U747" s="3705"/>
      <c r="W747" s="5">
        <v>1</v>
      </c>
    </row>
    <row r="748" spans="1:23" ht="15.75" thickBot="1" x14ac:dyDescent="0.3">
      <c r="A748" s="516"/>
      <c r="B748" s="4808"/>
      <c r="C748" s="682" t="s">
        <v>220</v>
      </c>
      <c r="D748" s="220">
        <v>44895</v>
      </c>
      <c r="E748" s="3447" t="s">
        <v>5572</v>
      </c>
      <c r="F748" s="518">
        <v>16</v>
      </c>
      <c r="G748" s="509">
        <f>AVERAGE(CPVTFC3SG0084!K13:L13)</f>
        <v>2.6753499999999999</v>
      </c>
      <c r="H748" s="510">
        <f>(G748-0.1318)/0.0134*50</f>
        <v>9490.8582089552219</v>
      </c>
      <c r="I748" s="2929" t="s">
        <v>315</v>
      </c>
      <c r="J748" s="4346">
        <v>44896</v>
      </c>
      <c r="K748" s="560" t="s">
        <v>5598</v>
      </c>
      <c r="L748" s="560">
        <v>69</v>
      </c>
      <c r="M748" s="560">
        <f>AVERAGE(CPVTFC3SG0085!G23:H23)</f>
        <v>0.42849999999999999</v>
      </c>
      <c r="N748" s="4016">
        <f t="shared" si="73"/>
        <v>9991.176470588236</v>
      </c>
      <c r="O748" s="4365" t="s">
        <v>315</v>
      </c>
      <c r="P748" s="3016"/>
      <c r="Q748" s="3047"/>
      <c r="R748" s="668"/>
      <c r="S748" s="668"/>
      <c r="T748" s="3708"/>
      <c r="U748" s="3705"/>
    </row>
    <row r="749" spans="1:23" x14ac:dyDescent="0.25">
      <c r="A749" s="114">
        <v>693</v>
      </c>
      <c r="B749" s="4815" t="s">
        <v>3616</v>
      </c>
      <c r="C749" s="680" t="s">
        <v>868</v>
      </c>
      <c r="D749" s="115">
        <v>44838</v>
      </c>
      <c r="E749" s="388" t="s">
        <v>4937</v>
      </c>
      <c r="F749" s="116">
        <v>57</v>
      </c>
      <c r="G749" s="499">
        <f>AVERAGE(CPVTFC3SG0029!E21:F21)</f>
        <v>2.17835</v>
      </c>
      <c r="H749" s="505">
        <f t="shared" si="63"/>
        <v>7469.4444444444443</v>
      </c>
      <c r="I749" s="3706" t="s">
        <v>315</v>
      </c>
      <c r="J749" s="1430"/>
      <c r="K749" s="1430"/>
      <c r="L749" s="1431"/>
      <c r="M749" s="656"/>
      <c r="N749" s="656"/>
      <c r="O749" s="672"/>
      <c r="P749" s="1271"/>
      <c r="Q749" s="1271"/>
      <c r="R749" s="830"/>
      <c r="S749" s="1271"/>
      <c r="T749" s="1271"/>
      <c r="U749" s="694"/>
      <c r="W749" s="5">
        <v>1</v>
      </c>
    </row>
    <row r="750" spans="1:23" x14ac:dyDescent="0.25">
      <c r="A750" s="68">
        <v>694</v>
      </c>
      <c r="B750" s="4820"/>
      <c r="C750" s="296" t="s">
        <v>220</v>
      </c>
      <c r="D750" s="65">
        <v>44838</v>
      </c>
      <c r="E750" s="387" t="s">
        <v>4937</v>
      </c>
      <c r="F750" s="66">
        <v>58</v>
      </c>
      <c r="G750" s="145">
        <f>AVERAGE(CPVTFC3SG0029!G21:H21)</f>
        <v>2.1314500000000001</v>
      </c>
      <c r="H750" s="100">
        <f t="shared" si="63"/>
        <v>7295.7407407407418</v>
      </c>
      <c r="I750" s="432" t="s">
        <v>315</v>
      </c>
      <c r="J750" s="875"/>
      <c r="K750" s="876"/>
      <c r="L750" s="877"/>
      <c r="M750" s="645"/>
      <c r="N750" s="646"/>
      <c r="O750" s="648"/>
      <c r="P750" s="1250"/>
      <c r="Q750" s="1259"/>
      <c r="R750" s="645"/>
      <c r="S750" s="645"/>
      <c r="T750" s="646"/>
      <c r="U750" s="1491"/>
    </row>
    <row r="751" spans="1:23" x14ac:dyDescent="0.25">
      <c r="A751" s="6">
        <v>695</v>
      </c>
      <c r="B751" s="4822" t="s">
        <v>3617</v>
      </c>
      <c r="C751" s="271" t="s">
        <v>868</v>
      </c>
      <c r="D751" s="18">
        <v>44838</v>
      </c>
      <c r="E751" s="380" t="s">
        <v>4937</v>
      </c>
      <c r="F751" s="7">
        <v>59</v>
      </c>
      <c r="G751" s="275">
        <f>AVERAGE(CPVTFC3SG0029!I21:J21)</f>
        <v>0.11315</v>
      </c>
      <c r="H751" s="343">
        <f t="shared" si="63"/>
        <v>-179.44444444444443</v>
      </c>
      <c r="I751" s="431" t="s">
        <v>314</v>
      </c>
      <c r="J751" s="855"/>
      <c r="K751" s="855"/>
      <c r="L751" s="857"/>
      <c r="M751" s="642"/>
      <c r="N751" s="642"/>
      <c r="O751" s="648"/>
      <c r="P751" s="1250"/>
      <c r="Q751" s="1259"/>
      <c r="R751" s="645"/>
      <c r="S751" s="645"/>
      <c r="T751" s="646"/>
      <c r="U751" s="1491"/>
      <c r="V751" s="4899" t="s">
        <v>1416</v>
      </c>
    </row>
    <row r="752" spans="1:23" x14ac:dyDescent="0.25">
      <c r="A752" s="11">
        <v>696</v>
      </c>
      <c r="B752" s="4819"/>
      <c r="C752" s="288" t="s">
        <v>220</v>
      </c>
      <c r="D752" s="19">
        <v>44838</v>
      </c>
      <c r="E752" s="384" t="s">
        <v>4937</v>
      </c>
      <c r="F752" s="10">
        <v>60</v>
      </c>
      <c r="G752" s="276">
        <f>AVERAGE(CPVTFC3SG0029!K21:L21)</f>
        <v>2.7261500000000001</v>
      </c>
      <c r="H752" s="344">
        <f t="shared" si="63"/>
        <v>9498.3333333333339</v>
      </c>
      <c r="I752" s="428" t="s">
        <v>315</v>
      </c>
      <c r="J752" s="855"/>
      <c r="K752" s="855"/>
      <c r="L752" s="857"/>
      <c r="M752" s="642"/>
      <c r="N752" s="642"/>
      <c r="O752" s="648"/>
      <c r="P752" s="694"/>
      <c r="Q752" s="694"/>
      <c r="R752" s="645"/>
      <c r="S752" s="694"/>
      <c r="T752" s="694"/>
      <c r="U752" s="694"/>
      <c r="V752" s="4900"/>
    </row>
    <row r="753" spans="1:23" x14ac:dyDescent="0.25">
      <c r="A753" s="64">
        <v>697</v>
      </c>
      <c r="B753" s="4818" t="s">
        <v>3618</v>
      </c>
      <c r="C753" s="296" t="s">
        <v>868</v>
      </c>
      <c r="D753" s="65">
        <v>44838</v>
      </c>
      <c r="E753" s="387" t="s">
        <v>4937</v>
      </c>
      <c r="F753" s="66">
        <v>61</v>
      </c>
      <c r="G753" s="145">
        <f>AVERAGE(CPVTFC3SG0029!M21:N21)</f>
        <v>2.0975000000000001</v>
      </c>
      <c r="H753" s="100">
        <f t="shared" si="63"/>
        <v>7170</v>
      </c>
      <c r="I753" s="427" t="s">
        <v>315</v>
      </c>
      <c r="J753" s="855"/>
      <c r="K753" s="855"/>
      <c r="L753" s="857"/>
      <c r="M753" s="642"/>
      <c r="N753" s="642"/>
      <c r="O753" s="648"/>
      <c r="P753" s="694"/>
      <c r="Q753" s="694"/>
      <c r="R753" s="645"/>
      <c r="S753" s="694"/>
      <c r="T753" s="694"/>
      <c r="U753" s="694"/>
      <c r="W753" s="5">
        <v>1</v>
      </c>
    </row>
    <row r="754" spans="1:23" x14ac:dyDescent="0.25">
      <c r="A754" s="68">
        <v>698</v>
      </c>
      <c r="B754" s="4820"/>
      <c r="C754" s="296" t="s">
        <v>220</v>
      </c>
      <c r="D754" s="65">
        <v>44838</v>
      </c>
      <c r="E754" s="387" t="s">
        <v>4937</v>
      </c>
      <c r="F754" s="66">
        <v>62</v>
      </c>
      <c r="G754" s="145">
        <f>AVERAGE(CPVTFC3SG0029!O21:P21)</f>
        <v>1.7857500000000002</v>
      </c>
      <c r="H754" s="100">
        <f t="shared" si="63"/>
        <v>6015.3703703703713</v>
      </c>
      <c r="I754" s="427" t="s">
        <v>315</v>
      </c>
      <c r="J754" s="855"/>
      <c r="K754" s="855"/>
      <c r="L754" s="857"/>
      <c r="M754" s="642"/>
      <c r="N754" s="642"/>
      <c r="O754" s="648"/>
      <c r="P754" s="694"/>
      <c r="Q754" s="694"/>
      <c r="R754" s="645"/>
      <c r="S754" s="694"/>
      <c r="T754" s="694"/>
      <c r="U754" s="694"/>
    </row>
    <row r="755" spans="1:23" x14ac:dyDescent="0.25">
      <c r="A755" s="6">
        <v>699</v>
      </c>
      <c r="B755" s="4812" t="s">
        <v>3619</v>
      </c>
      <c r="C755" s="271" t="s">
        <v>868</v>
      </c>
      <c r="D755" s="18">
        <v>44838</v>
      </c>
      <c r="E755" s="380" t="s">
        <v>4937</v>
      </c>
      <c r="F755" s="7">
        <v>63</v>
      </c>
      <c r="G755" s="275">
        <f>AVERAGE(CPVTFC3SG0029!Q21:R21)</f>
        <v>0.1023</v>
      </c>
      <c r="H755" s="343">
        <f t="shared" si="63"/>
        <v>-219.62962962962962</v>
      </c>
      <c r="I755" s="431" t="s">
        <v>314</v>
      </c>
      <c r="J755" s="875"/>
      <c r="K755" s="876"/>
      <c r="L755" s="877"/>
      <c r="M755" s="645"/>
      <c r="N755" s="646"/>
      <c r="O755" s="648"/>
      <c r="P755" s="694"/>
      <c r="Q755" s="694"/>
      <c r="R755" s="645"/>
      <c r="S755" s="694"/>
      <c r="T755" s="694"/>
      <c r="U755" s="694"/>
    </row>
    <row r="756" spans="1:23" x14ac:dyDescent="0.25">
      <c r="A756" s="8">
        <v>700</v>
      </c>
      <c r="B756" s="4817"/>
      <c r="C756" s="271" t="s">
        <v>220</v>
      </c>
      <c r="D756" s="18">
        <v>44838</v>
      </c>
      <c r="E756" s="380" t="s">
        <v>4937</v>
      </c>
      <c r="F756" s="7">
        <v>64</v>
      </c>
      <c r="G756" s="275">
        <f>AVERAGE(CPVTFC3SG0029!S21:T21)</f>
        <v>9.9650000000000002E-2</v>
      </c>
      <c r="H756" s="343">
        <f t="shared" si="63"/>
        <v>-229.44444444444443</v>
      </c>
      <c r="I756" s="431" t="s">
        <v>314</v>
      </c>
      <c r="J756" s="875"/>
      <c r="K756" s="876"/>
      <c r="L756" s="877"/>
      <c r="M756" s="645"/>
      <c r="N756" s="646"/>
      <c r="O756" s="648"/>
      <c r="P756" s="694"/>
      <c r="Q756" s="694"/>
      <c r="R756" s="645"/>
      <c r="S756" s="694"/>
      <c r="T756" s="694"/>
      <c r="U756" s="694"/>
    </row>
    <row r="757" spans="1:23" x14ac:dyDescent="0.25">
      <c r="A757" s="6">
        <v>701</v>
      </c>
      <c r="B757" s="4822" t="s">
        <v>3620</v>
      </c>
      <c r="C757" s="271" t="s">
        <v>868</v>
      </c>
      <c r="D757" s="18">
        <v>44838</v>
      </c>
      <c r="E757" s="380" t="s">
        <v>4937</v>
      </c>
      <c r="F757" s="7">
        <v>65</v>
      </c>
      <c r="G757" s="275">
        <f>AVERAGE(CPVTFC3SG0029!U21:V21)</f>
        <v>0.45729999999999998</v>
      </c>
      <c r="H757" s="343">
        <f t="shared" ref="H757:H848" si="74">(G757-0.1616)/0.0135*50</f>
        <v>1095.185185185185</v>
      </c>
      <c r="I757" s="4535" t="s">
        <v>314</v>
      </c>
      <c r="J757" s="855"/>
      <c r="K757" s="856"/>
      <c r="L757" s="857"/>
      <c r="M757" s="645"/>
      <c r="N757" s="646"/>
      <c r="O757" s="648"/>
      <c r="P757" s="694"/>
      <c r="Q757" s="694"/>
      <c r="R757" s="645"/>
      <c r="S757" s="694"/>
      <c r="T757" s="694"/>
      <c r="U757" s="694"/>
      <c r="V757" s="4899" t="s">
        <v>1416</v>
      </c>
      <c r="W757" s="5">
        <v>1</v>
      </c>
    </row>
    <row r="758" spans="1:23" x14ac:dyDescent="0.25">
      <c r="A758" s="11">
        <v>702</v>
      </c>
      <c r="B758" s="4819"/>
      <c r="C758" s="288" t="s">
        <v>220</v>
      </c>
      <c r="D758" s="19">
        <v>44838</v>
      </c>
      <c r="E758" s="384" t="s">
        <v>4937</v>
      </c>
      <c r="F758" s="10">
        <v>66</v>
      </c>
      <c r="G758" s="276">
        <f>AVERAGE(CPVTFC3SG0029!W21:X21)</f>
        <v>2.7884000000000002</v>
      </c>
      <c r="H758" s="344">
        <f t="shared" si="74"/>
        <v>9728.8888888888905</v>
      </c>
      <c r="I758" s="433" t="s">
        <v>315</v>
      </c>
      <c r="J758" s="855"/>
      <c r="K758" s="856"/>
      <c r="L758" s="857"/>
      <c r="M758" s="645"/>
      <c r="N758" s="646"/>
      <c r="O758" s="648"/>
      <c r="P758" s="694"/>
      <c r="Q758" s="694"/>
      <c r="R758" s="645"/>
      <c r="S758" s="694"/>
      <c r="T758" s="694"/>
      <c r="U758" s="694"/>
      <c r="V758" s="4900"/>
    </row>
    <row r="759" spans="1:23" x14ac:dyDescent="0.25">
      <c r="A759" s="64">
        <v>703</v>
      </c>
      <c r="B759" s="437" t="s">
        <v>3621</v>
      </c>
      <c r="C759" s="296" t="s">
        <v>868</v>
      </c>
      <c r="D759" s="65">
        <v>44838</v>
      </c>
      <c r="E759" s="387" t="s">
        <v>4937</v>
      </c>
      <c r="F759" s="66">
        <v>67</v>
      </c>
      <c r="G759" s="145">
        <f>AVERAGE(CPVTFC3SG0029!C23:D23)</f>
        <v>1.6560000000000001</v>
      </c>
      <c r="H759" s="100">
        <f t="shared" si="74"/>
        <v>5534.8148148148157</v>
      </c>
      <c r="I759" s="427" t="s">
        <v>315</v>
      </c>
      <c r="J759" s="855"/>
      <c r="K759" s="855"/>
      <c r="L759" s="857"/>
      <c r="M759" s="642"/>
      <c r="N759" s="642"/>
      <c r="O759" s="648"/>
      <c r="P759" s="694"/>
      <c r="Q759" s="694"/>
      <c r="R759" s="645"/>
      <c r="S759" s="694"/>
      <c r="T759" s="694"/>
      <c r="U759" s="694"/>
      <c r="W759" s="5">
        <v>1</v>
      </c>
    </row>
    <row r="760" spans="1:23" x14ac:dyDescent="0.25">
      <c r="A760" s="68">
        <v>704</v>
      </c>
      <c r="B760" s="437" t="s">
        <v>3621</v>
      </c>
      <c r="C760" s="296" t="s">
        <v>220</v>
      </c>
      <c r="D760" s="65">
        <v>44838</v>
      </c>
      <c r="E760" s="387" t="s">
        <v>4937</v>
      </c>
      <c r="F760" s="66">
        <v>68</v>
      </c>
      <c r="G760" s="145">
        <f>AVERAGE(CPVTFC3SG0029!E23:F23)</f>
        <v>2.40245</v>
      </c>
      <c r="H760" s="100">
        <f t="shared" si="74"/>
        <v>8299.4444444444434</v>
      </c>
      <c r="I760" s="427" t="s">
        <v>315</v>
      </c>
      <c r="J760" s="1118">
        <v>44875</v>
      </c>
      <c r="K760" s="1119" t="s">
        <v>5457</v>
      </c>
      <c r="L760" s="1120">
        <v>59</v>
      </c>
      <c r="M760" s="1121">
        <f>AVERAGE(CPVTFC3SG0051!I21:J21)</f>
        <v>0.15365000000000001</v>
      </c>
      <c r="N760" s="73">
        <f t="shared" ref="N760:N762" si="75">(M760-0.1302)/0.0142*400</f>
        <v>660.56338028169012</v>
      </c>
      <c r="O760" s="1484" t="s">
        <v>315</v>
      </c>
      <c r="P760" s="694"/>
      <c r="Q760" s="694"/>
      <c r="R760" s="645"/>
      <c r="S760" s="694"/>
      <c r="T760" s="694"/>
      <c r="U760" s="694"/>
    </row>
    <row r="761" spans="1:23" x14ac:dyDescent="0.25">
      <c r="A761" s="64">
        <v>705</v>
      </c>
      <c r="B761" s="4818" t="s">
        <v>3622</v>
      </c>
      <c r="C761" s="296" t="s">
        <v>868</v>
      </c>
      <c r="D761" s="65">
        <v>44838</v>
      </c>
      <c r="E761" s="387" t="s">
        <v>4937</v>
      </c>
      <c r="F761" s="66">
        <v>69</v>
      </c>
      <c r="G761" s="145">
        <f>AVERAGE(CPVTFC3SG0029!G23:H23)</f>
        <v>2.6205499999999997</v>
      </c>
      <c r="H761" s="100">
        <f t="shared" si="74"/>
        <v>9107.2222222222208</v>
      </c>
      <c r="I761" s="427" t="s">
        <v>315</v>
      </c>
      <c r="J761" s="1118">
        <v>44875</v>
      </c>
      <c r="K761" s="1119" t="s">
        <v>5457</v>
      </c>
      <c r="L761" s="1120">
        <v>60</v>
      </c>
      <c r="M761" s="1121">
        <f>AVERAGE(CPVTFC3SG0051!K21:L21)</f>
        <v>0.31425000000000003</v>
      </c>
      <c r="N761" s="73">
        <f t="shared" si="75"/>
        <v>5184.5070422535218</v>
      </c>
      <c r="O761" s="1484" t="s">
        <v>315</v>
      </c>
      <c r="P761" s="694"/>
      <c r="Q761" s="694"/>
      <c r="R761" s="645"/>
      <c r="S761" s="694"/>
      <c r="T761" s="694"/>
      <c r="U761" s="694"/>
      <c r="W761" s="5">
        <v>1</v>
      </c>
    </row>
    <row r="762" spans="1:23" x14ac:dyDescent="0.25">
      <c r="A762" s="68">
        <v>706</v>
      </c>
      <c r="B762" s="4820"/>
      <c r="C762" s="296" t="s">
        <v>220</v>
      </c>
      <c r="D762" s="65">
        <v>44838</v>
      </c>
      <c r="E762" s="387" t="s">
        <v>4937</v>
      </c>
      <c r="F762" s="66">
        <v>70</v>
      </c>
      <c r="G762" s="145">
        <f>AVERAGE(CPVTFC3SG0029!I23:J23)</f>
        <v>2.72905</v>
      </c>
      <c r="H762" s="100">
        <f t="shared" si="74"/>
        <v>9509.0740740740748</v>
      </c>
      <c r="I762" s="427" t="s">
        <v>315</v>
      </c>
      <c r="J762" s="1118">
        <v>44875</v>
      </c>
      <c r="K762" s="1119" t="s">
        <v>5457</v>
      </c>
      <c r="L762" s="1120">
        <v>61</v>
      </c>
      <c r="M762" s="1121">
        <f>AVERAGE(CPVTFC3SG0051!M21:N21)</f>
        <v>0.3029</v>
      </c>
      <c r="N762" s="73">
        <f t="shared" si="75"/>
        <v>4864.788732394366</v>
      </c>
      <c r="O762" s="1484" t="s">
        <v>315</v>
      </c>
      <c r="P762" s="694"/>
      <c r="Q762" s="694"/>
      <c r="R762" s="645"/>
      <c r="S762" s="694"/>
      <c r="T762" s="694"/>
      <c r="U762" s="694"/>
    </row>
    <row r="763" spans="1:23" x14ac:dyDescent="0.25">
      <c r="A763" s="9">
        <v>707</v>
      </c>
      <c r="B763" s="288" t="s">
        <v>3623</v>
      </c>
      <c r="C763" s="288" t="s">
        <v>868</v>
      </c>
      <c r="D763" s="19">
        <v>44838</v>
      </c>
      <c r="E763" s="384" t="s">
        <v>4937</v>
      </c>
      <c r="F763" s="10">
        <v>71</v>
      </c>
      <c r="G763" s="276">
        <f>AVERAGE(CPVTFC3SG0029!K23:L23)</f>
        <v>1.4904000000000002</v>
      </c>
      <c r="H763" s="344">
        <f t="shared" si="74"/>
        <v>4921.4814814814827</v>
      </c>
      <c r="I763" s="428" t="s">
        <v>315</v>
      </c>
      <c r="J763" s="875"/>
      <c r="K763" s="876"/>
      <c r="L763" s="877"/>
      <c r="M763" s="645"/>
      <c r="N763" s="646"/>
      <c r="O763" s="648"/>
      <c r="P763" s="694"/>
      <c r="Q763" s="694"/>
      <c r="R763" s="645"/>
      <c r="S763" s="694"/>
      <c r="T763" s="694"/>
      <c r="U763" s="694"/>
      <c r="W763" s="5">
        <v>1</v>
      </c>
    </row>
    <row r="764" spans="1:23" ht="15.75" thickBot="1" x14ac:dyDescent="0.3">
      <c r="A764" s="78">
        <v>708</v>
      </c>
      <c r="B764" s="675" t="s">
        <v>3624</v>
      </c>
      <c r="C764" s="675" t="s">
        <v>868</v>
      </c>
      <c r="D764" s="79">
        <v>44838</v>
      </c>
      <c r="E764" s="525" t="s">
        <v>4937</v>
      </c>
      <c r="F764" s="80">
        <v>72</v>
      </c>
      <c r="G764" s="506">
        <f>AVERAGE(CPVTFC3SG0029!M23:N23)</f>
        <v>1.26125</v>
      </c>
      <c r="H764" s="507">
        <f t="shared" si="74"/>
        <v>4072.7777777777783</v>
      </c>
      <c r="I764" s="1619" t="s">
        <v>315</v>
      </c>
      <c r="J764" s="967"/>
      <c r="K764" s="1022"/>
      <c r="L764" s="794"/>
      <c r="M764" s="969"/>
      <c r="N764" s="970"/>
      <c r="O764" s="657"/>
      <c r="P764" s="1268"/>
      <c r="Q764" s="1268"/>
      <c r="R764" s="969"/>
      <c r="S764" s="1268"/>
      <c r="T764" s="1268"/>
      <c r="U764" s="1268"/>
      <c r="W764" s="5">
        <v>1</v>
      </c>
    </row>
    <row r="765" spans="1:23" ht="15.75" thickBot="1" x14ac:dyDescent="0.3">
      <c r="A765" s="600">
        <v>709</v>
      </c>
      <c r="B765" s="2000" t="s">
        <v>3625</v>
      </c>
      <c r="C765" s="2000" t="s">
        <v>868</v>
      </c>
      <c r="D765" s="601">
        <v>44838</v>
      </c>
      <c r="E765" s="602" t="s">
        <v>4937</v>
      </c>
      <c r="F765" s="137">
        <v>73</v>
      </c>
      <c r="G765" s="540">
        <f>AVERAGE(CPVTFC3SG0029!O23:P23)</f>
        <v>1.1448499999999999</v>
      </c>
      <c r="H765" s="603">
        <f t="shared" si="74"/>
        <v>3641.6666666666665</v>
      </c>
      <c r="I765" s="2384" t="s">
        <v>315</v>
      </c>
      <c r="J765" s="1427"/>
      <c r="K765" s="1427"/>
      <c r="L765" s="1428"/>
      <c r="M765" s="1429"/>
      <c r="N765" s="1429"/>
      <c r="O765" s="654"/>
      <c r="P765" s="2326">
        <v>44883</v>
      </c>
      <c r="Q765" s="2307" t="s">
        <v>5503</v>
      </c>
      <c r="R765" s="1312">
        <v>44</v>
      </c>
      <c r="S765" s="1312">
        <f>AVERAGE(CPVTFC3SG0062!W17:X17)</f>
        <v>0.17915</v>
      </c>
      <c r="T765" s="1313">
        <f t="shared" ref="T765" si="76">(S765-0.1)/0.0138*66</f>
        <v>378.54347826086956</v>
      </c>
      <c r="U765" s="2297" t="s">
        <v>314</v>
      </c>
      <c r="W765" s="5">
        <v>1</v>
      </c>
    </row>
    <row r="766" spans="1:23" x14ac:dyDescent="0.25">
      <c r="A766" s="456">
        <v>710</v>
      </c>
      <c r="B766" s="4806" t="s">
        <v>3626</v>
      </c>
      <c r="C766" s="686" t="s">
        <v>868</v>
      </c>
      <c r="D766" s="87">
        <v>44838</v>
      </c>
      <c r="E766" s="458" t="s">
        <v>4937</v>
      </c>
      <c r="F766" s="88">
        <v>74</v>
      </c>
      <c r="G766" s="460">
        <f>AVERAGE(CPVTFC3SG0029!Q23:R23)</f>
        <v>1.7847499999999998</v>
      </c>
      <c r="H766" s="461">
        <f t="shared" si="74"/>
        <v>6011.6666666666661</v>
      </c>
      <c r="I766" s="1620" t="s">
        <v>315</v>
      </c>
      <c r="J766" s="1437"/>
      <c r="K766" s="1437"/>
      <c r="L766" s="670"/>
      <c r="M766" s="721"/>
      <c r="N766" s="721"/>
      <c r="O766" s="1299"/>
      <c r="P766" s="2329">
        <v>44883</v>
      </c>
      <c r="Q766" s="2311" t="s">
        <v>5503</v>
      </c>
      <c r="R766" s="492">
        <v>45</v>
      </c>
      <c r="S766" s="492">
        <f>AVERAGE(CPVTFC3SG0062!C19:D19)</f>
        <v>0.28675</v>
      </c>
      <c r="T766" s="622">
        <f t="shared" ref="T766:T767" si="77">(S766-0.1)/0.0138*66</f>
        <v>893.1521739130435</v>
      </c>
      <c r="U766" s="2302" t="s">
        <v>314</v>
      </c>
      <c r="W766" s="5">
        <v>1</v>
      </c>
    </row>
    <row r="767" spans="1:23" ht="15.75" thickBot="1" x14ac:dyDescent="0.3">
      <c r="A767" s="219"/>
      <c r="B767" s="4808"/>
      <c r="C767" s="682" t="s">
        <v>5448</v>
      </c>
      <c r="D767" s="1383"/>
      <c r="E767" s="1384"/>
      <c r="F767" s="668"/>
      <c r="G767" s="1385"/>
      <c r="H767" s="1386"/>
      <c r="I767" s="1621"/>
      <c r="J767" s="1438"/>
      <c r="K767" s="1438"/>
      <c r="L767" s="671"/>
      <c r="M767" s="778"/>
      <c r="N767" s="778"/>
      <c r="O767" s="1306"/>
      <c r="P767" s="1525">
        <v>44883</v>
      </c>
      <c r="Q767" s="2312" t="s">
        <v>5503</v>
      </c>
      <c r="R767" s="467">
        <v>46</v>
      </c>
      <c r="S767" s="467">
        <f>AVERAGE(CPVTFC3SG0062!E19:F19)</f>
        <v>0.30220000000000002</v>
      </c>
      <c r="T767" s="225">
        <f t="shared" si="77"/>
        <v>967.04347826086973</v>
      </c>
      <c r="U767" s="2295" t="s">
        <v>314</v>
      </c>
    </row>
    <row r="768" spans="1:23" x14ac:dyDescent="0.25">
      <c r="A768" s="86">
        <v>711</v>
      </c>
      <c r="B768" s="4806" t="s">
        <v>3627</v>
      </c>
      <c r="C768" s="686" t="s">
        <v>868</v>
      </c>
      <c r="D768" s="87">
        <v>44838</v>
      </c>
      <c r="E768" s="458" t="s">
        <v>4937</v>
      </c>
      <c r="F768" s="88">
        <v>75</v>
      </c>
      <c r="G768" s="460">
        <f>AVERAGE(CPVTFC3SG0029!S23:T23)</f>
        <v>2.6656500000000003</v>
      </c>
      <c r="H768" s="461">
        <f t="shared" si="74"/>
        <v>9274.2592592592609</v>
      </c>
      <c r="I768" s="1620" t="s">
        <v>315</v>
      </c>
      <c r="J768" s="1437"/>
      <c r="K768" s="747"/>
      <c r="L768" s="670"/>
      <c r="M768" s="667"/>
      <c r="N768" s="661"/>
      <c r="O768" s="1299"/>
      <c r="P768" s="2332">
        <v>44883</v>
      </c>
      <c r="Q768" s="2318" t="s">
        <v>5503</v>
      </c>
      <c r="R768" s="478">
        <v>47</v>
      </c>
      <c r="S768" s="478">
        <f>AVERAGE(CPVTFC3SG0062!G19:H19)</f>
        <v>0.60904999999999998</v>
      </c>
      <c r="T768" s="405">
        <f t="shared" ref="T768:T769" si="78">(S768-0.1)/0.0138*66</f>
        <v>2434.586956521739</v>
      </c>
      <c r="U768" s="2319" t="s">
        <v>315</v>
      </c>
      <c r="W768" s="5">
        <v>1</v>
      </c>
    </row>
    <row r="769" spans="1:23" ht="15.75" thickBot="1" x14ac:dyDescent="0.3">
      <c r="A769" s="516"/>
      <c r="B769" s="4808"/>
      <c r="C769" s="682" t="s">
        <v>5448</v>
      </c>
      <c r="D769" s="1383"/>
      <c r="E769" s="1384"/>
      <c r="F769" s="668"/>
      <c r="G769" s="1385"/>
      <c r="H769" s="1386"/>
      <c r="I769" s="1621"/>
      <c r="J769" s="1438"/>
      <c r="K769" s="754"/>
      <c r="L769" s="671"/>
      <c r="M769" s="668"/>
      <c r="N769" s="662"/>
      <c r="O769" s="1306"/>
      <c r="P769" s="1511">
        <v>44883</v>
      </c>
      <c r="Q769" s="2320" t="s">
        <v>5503</v>
      </c>
      <c r="R769" s="485">
        <v>48</v>
      </c>
      <c r="S769" s="485">
        <f>AVERAGE(CPVTFC3SG0062!I19:J19)</f>
        <v>0.61010000000000009</v>
      </c>
      <c r="T769" s="415">
        <f t="shared" si="78"/>
        <v>2439.6086956521744</v>
      </c>
      <c r="U769" s="2321" t="s">
        <v>315</v>
      </c>
    </row>
    <row r="770" spans="1:23" ht="15.75" thickBot="1" x14ac:dyDescent="0.3">
      <c r="A770" s="1461">
        <v>712</v>
      </c>
      <c r="B770" s="1623" t="s">
        <v>3628</v>
      </c>
      <c r="C770" s="1623" t="s">
        <v>868</v>
      </c>
      <c r="D770" s="676">
        <v>44838</v>
      </c>
      <c r="E770" s="1463" t="s">
        <v>4937</v>
      </c>
      <c r="F770" s="1624">
        <v>76</v>
      </c>
      <c r="G770" s="587">
        <f>AVERAGE(CPVTFC3SG0029!U23:V23)</f>
        <v>0.94274999999999998</v>
      </c>
      <c r="H770" s="553">
        <f t="shared" si="74"/>
        <v>2893.1481481481483</v>
      </c>
      <c r="I770" s="1625" t="s">
        <v>315</v>
      </c>
      <c r="J770" s="2362"/>
      <c r="K770" s="2363"/>
      <c r="L770" s="2364"/>
      <c r="M770" s="1469"/>
      <c r="N770" s="1470"/>
      <c r="O770" s="1471"/>
      <c r="P770" s="3800">
        <v>44894</v>
      </c>
      <c r="Q770" s="1783" t="s">
        <v>5593</v>
      </c>
      <c r="R770" s="1783">
        <v>92</v>
      </c>
      <c r="S770" s="1783">
        <f>AVERAGE(CPVTFC3SG0081!H12:I12)</f>
        <v>0.1923</v>
      </c>
      <c r="T770" s="469">
        <f t="shared" ref="T770" si="79">(S770-0.1617)/0.0141*66</f>
        <v>143.23404255319144</v>
      </c>
      <c r="U770" s="1784" t="s">
        <v>314</v>
      </c>
      <c r="W770" s="5">
        <v>1</v>
      </c>
    </row>
    <row r="771" spans="1:23" x14ac:dyDescent="0.25">
      <c r="A771" s="86">
        <v>713</v>
      </c>
      <c r="B771" s="4806" t="s">
        <v>3629</v>
      </c>
      <c r="C771" s="686" t="s">
        <v>868</v>
      </c>
      <c r="D771" s="87">
        <v>44838</v>
      </c>
      <c r="E771" s="458" t="s">
        <v>4937</v>
      </c>
      <c r="F771" s="88">
        <v>77</v>
      </c>
      <c r="G771" s="460">
        <f>AVERAGE(CPVTFC3SG0029!W23:X23)</f>
        <v>2.7922000000000002</v>
      </c>
      <c r="H771" s="461">
        <f t="shared" si="74"/>
        <v>9742.9629629629653</v>
      </c>
      <c r="I771" s="1620" t="s">
        <v>315</v>
      </c>
      <c r="J771" s="1019"/>
      <c r="K771" s="1020"/>
      <c r="L771" s="659"/>
      <c r="M771" s="667"/>
      <c r="N771" s="661"/>
      <c r="O771" s="1299"/>
      <c r="P771" s="2332">
        <v>44883</v>
      </c>
      <c r="Q771" s="2318" t="s">
        <v>5503</v>
      </c>
      <c r="R771" s="478">
        <v>49</v>
      </c>
      <c r="S771" s="478">
        <f>AVERAGE(CPVTFC3SG0062!K19:L19)</f>
        <v>0.49969999999999998</v>
      </c>
      <c r="T771" s="405">
        <f t="shared" ref="T771:T774" si="80">(S771-0.1)/0.0138*66</f>
        <v>1911.6086956521735</v>
      </c>
      <c r="U771" s="2319" t="s">
        <v>315</v>
      </c>
      <c r="W771" s="5">
        <v>1</v>
      </c>
    </row>
    <row r="772" spans="1:23" x14ac:dyDescent="0.25">
      <c r="A772" s="596"/>
      <c r="B772" s="4807"/>
      <c r="C772" s="288" t="s">
        <v>5448</v>
      </c>
      <c r="D772" s="1149"/>
      <c r="E772" s="1264"/>
      <c r="F772" s="645"/>
      <c r="G772" s="892"/>
      <c r="H772" s="894"/>
      <c r="I772" s="1607"/>
      <c r="J772" s="875"/>
      <c r="K772" s="876"/>
      <c r="L772" s="877"/>
      <c r="M772" s="645"/>
      <c r="N772" s="646"/>
      <c r="O772" s="648"/>
      <c r="P772" s="2340">
        <v>44883</v>
      </c>
      <c r="Q772" s="2310" t="s">
        <v>5503</v>
      </c>
      <c r="R772" s="102">
        <v>50</v>
      </c>
      <c r="S772" s="102">
        <f>AVERAGE(CPVTFC3SG0062!M19:N19)</f>
        <v>0.27959999999999996</v>
      </c>
      <c r="T772" s="13">
        <f t="shared" si="80"/>
        <v>858.95652173913027</v>
      </c>
      <c r="U772" s="2380" t="s">
        <v>314</v>
      </c>
    </row>
    <row r="773" spans="1:23" x14ac:dyDescent="0.25">
      <c r="A773" s="596"/>
      <c r="B773" s="4807"/>
      <c r="C773" s="288" t="s">
        <v>863</v>
      </c>
      <c r="D773" s="1149"/>
      <c r="E773" s="1264"/>
      <c r="F773" s="645"/>
      <c r="G773" s="892"/>
      <c r="H773" s="894"/>
      <c r="I773" s="1607"/>
      <c r="J773" s="875"/>
      <c r="K773" s="876"/>
      <c r="L773" s="877"/>
      <c r="M773" s="645"/>
      <c r="N773" s="646"/>
      <c r="O773" s="648"/>
      <c r="P773" s="2340">
        <v>44883</v>
      </c>
      <c r="Q773" s="2310" t="s">
        <v>5503</v>
      </c>
      <c r="R773" s="102">
        <v>51</v>
      </c>
      <c r="S773" s="102">
        <f>AVERAGE(CPVTFC3SG0062!O19:P19)</f>
        <v>0.2994</v>
      </c>
      <c r="T773" s="13">
        <f t="shared" si="80"/>
        <v>953.65217391304338</v>
      </c>
      <c r="U773" s="2380" t="s">
        <v>314</v>
      </c>
    </row>
    <row r="774" spans="1:23" ht="15.75" thickBot="1" x14ac:dyDescent="0.3">
      <c r="A774" s="516"/>
      <c r="B774" s="4808"/>
      <c r="C774" s="682" t="s">
        <v>220</v>
      </c>
      <c r="D774" s="1383"/>
      <c r="E774" s="1384"/>
      <c r="F774" s="668"/>
      <c r="G774" s="1385"/>
      <c r="H774" s="1386"/>
      <c r="I774" s="1621"/>
      <c r="J774" s="963"/>
      <c r="K774" s="1415"/>
      <c r="L774" s="792"/>
      <c r="M774" s="668"/>
      <c r="N774" s="662"/>
      <c r="O774" s="1306"/>
      <c r="P774" s="1511">
        <v>44883</v>
      </c>
      <c r="Q774" s="2320" t="s">
        <v>5503</v>
      </c>
      <c r="R774" s="485">
        <v>52</v>
      </c>
      <c r="S774" s="485">
        <f>AVERAGE(CPVTFC3SG0062!Q19:R19)</f>
        <v>0.36875000000000002</v>
      </c>
      <c r="T774" s="415">
        <f t="shared" si="80"/>
        <v>1285.326086956522</v>
      </c>
      <c r="U774" s="2321" t="s">
        <v>315</v>
      </c>
    </row>
    <row r="775" spans="1:23" ht="15.75" thickBot="1" x14ac:dyDescent="0.3">
      <c r="A775" s="2083">
        <v>714</v>
      </c>
      <c r="B775" s="2009" t="s">
        <v>3630</v>
      </c>
      <c r="C775" s="2009" t="s">
        <v>868</v>
      </c>
      <c r="D775" s="2010">
        <v>44838</v>
      </c>
      <c r="E775" s="2011" t="s">
        <v>4937</v>
      </c>
      <c r="F775" s="2400">
        <v>78</v>
      </c>
      <c r="G775" s="535">
        <f>AVERAGE(CPVTFC3SG0029!C25:D25)</f>
        <v>0.68710000000000004</v>
      </c>
      <c r="H775" s="548">
        <f t="shared" si="74"/>
        <v>1946.2962962962965</v>
      </c>
      <c r="I775" s="2922" t="s">
        <v>315</v>
      </c>
      <c r="J775" s="2886"/>
      <c r="K775" s="2886"/>
      <c r="L775" s="859"/>
      <c r="M775" s="2017"/>
      <c r="N775" s="2017"/>
      <c r="O775" s="861"/>
      <c r="P775" s="2923">
        <v>44883</v>
      </c>
      <c r="Q775" s="2322" t="s">
        <v>5503</v>
      </c>
      <c r="R775" s="1810">
        <v>53</v>
      </c>
      <c r="S775" s="1810">
        <f>AVERAGE(CPVTFC3SG0062!S19:T19)</f>
        <v>0.12254999999999999</v>
      </c>
      <c r="T775" s="1175">
        <f t="shared" ref="T775" si="81">(S775-0.1)/0.0138*66</f>
        <v>107.84782608695646</v>
      </c>
      <c r="U775" s="2299" t="s">
        <v>314</v>
      </c>
      <c r="W775" s="5">
        <v>1</v>
      </c>
    </row>
    <row r="776" spans="1:23" x14ac:dyDescent="0.25">
      <c r="A776" s="86">
        <v>715</v>
      </c>
      <c r="B776" s="4806" t="s">
        <v>3631</v>
      </c>
      <c r="C776" s="457" t="s">
        <v>868</v>
      </c>
      <c r="D776" s="87">
        <v>44838</v>
      </c>
      <c r="E776" s="458" t="s">
        <v>4937</v>
      </c>
      <c r="F776" s="88">
        <v>79</v>
      </c>
      <c r="G776" s="460">
        <f>AVERAGE(CPVTFC3SG0029!E25:F25)</f>
        <v>0.93640000000000001</v>
      </c>
      <c r="H776" s="461">
        <f t="shared" si="74"/>
        <v>2869.62962962963</v>
      </c>
      <c r="I776" s="2386" t="s">
        <v>315</v>
      </c>
      <c r="J776" s="1019"/>
      <c r="K776" s="1020"/>
      <c r="L776" s="659"/>
      <c r="M776" s="667"/>
      <c r="N776" s="661"/>
      <c r="O776" s="721"/>
      <c r="P776" s="834"/>
      <c r="Q776" s="834"/>
      <c r="R776" s="667"/>
      <c r="S776" s="834"/>
      <c r="T776" s="834"/>
      <c r="U776" s="836"/>
      <c r="W776" s="5">
        <v>1</v>
      </c>
    </row>
    <row r="777" spans="1:23" ht="15.75" thickBot="1" x14ac:dyDescent="0.3">
      <c r="A777" s="1870"/>
      <c r="B777" s="4807"/>
      <c r="C777" s="346" t="s">
        <v>220</v>
      </c>
      <c r="D777" s="111">
        <v>44887</v>
      </c>
      <c r="E777" s="2864" t="s">
        <v>5523</v>
      </c>
      <c r="F777" s="2768">
        <v>151</v>
      </c>
      <c r="G777" s="112">
        <f>AVERAGE(CPVTFC3SG0066!F22:G22)</f>
        <v>0.36270000000000002</v>
      </c>
      <c r="H777" s="113">
        <f t="shared" ref="H777" si="82">(G777-0.1622)/0.0135*50</f>
        <v>742.59259259259261</v>
      </c>
      <c r="I777" s="2894" t="s">
        <v>314</v>
      </c>
      <c r="J777" s="967"/>
      <c r="K777" s="1022"/>
      <c r="L777" s="794"/>
      <c r="M777" s="969"/>
      <c r="N777" s="970"/>
      <c r="O777" s="650"/>
      <c r="P777" s="1268"/>
      <c r="Q777" s="1268"/>
      <c r="R777" s="969"/>
      <c r="S777" s="1268"/>
      <c r="T777" s="1268"/>
      <c r="U777" s="2127"/>
      <c r="V777" s="2920"/>
    </row>
    <row r="778" spans="1:23" x14ac:dyDescent="0.25">
      <c r="A778" s="456">
        <v>716</v>
      </c>
      <c r="B778" s="4809" t="s">
        <v>3632</v>
      </c>
      <c r="C778" s="457" t="s">
        <v>868</v>
      </c>
      <c r="D778" s="87">
        <v>44838</v>
      </c>
      <c r="E778" s="458" t="s">
        <v>4937</v>
      </c>
      <c r="F778" s="88">
        <v>80</v>
      </c>
      <c r="G778" s="460">
        <f>AVERAGE(CPVTFC3SG0029!G25:H25)</f>
        <v>2.8897499999999998</v>
      </c>
      <c r="H778" s="461">
        <f t="shared" si="74"/>
        <v>10104.259259259259</v>
      </c>
      <c r="I778" s="2386" t="s">
        <v>315</v>
      </c>
      <c r="J778" s="4339">
        <v>44895</v>
      </c>
      <c r="K778" s="479" t="s">
        <v>5572</v>
      </c>
      <c r="L778" s="479">
        <v>141</v>
      </c>
      <c r="M778" s="479">
        <f>AVERAGE(CPVTFC3SG0084!J20:K20)</f>
        <v>2.7115999999999998</v>
      </c>
      <c r="N778" s="4004">
        <f t="shared" ref="N778:N779" si="83">(M778-0.1318)/0.0134*400</f>
        <v>77008.955223880577</v>
      </c>
      <c r="O778" s="4353" t="s">
        <v>315</v>
      </c>
      <c r="P778" s="834"/>
      <c r="Q778" s="834"/>
      <c r="R778" s="667"/>
      <c r="S778" s="834"/>
      <c r="T778" s="834"/>
      <c r="U778" s="836"/>
      <c r="W778" s="5">
        <v>1</v>
      </c>
    </row>
    <row r="779" spans="1:23" ht="15.75" thickBot="1" x14ac:dyDescent="0.3">
      <c r="A779" s="219"/>
      <c r="B779" s="4810"/>
      <c r="C779" s="463" t="s">
        <v>220</v>
      </c>
      <c r="D779" s="220">
        <v>44887</v>
      </c>
      <c r="E779" s="2852" t="s">
        <v>5523</v>
      </c>
      <c r="F779" s="2757">
        <v>152</v>
      </c>
      <c r="G779" s="222">
        <f>AVERAGE(CPVTFC3SG0066!H22:I22)</f>
        <v>2.9013499999999999</v>
      </c>
      <c r="H779" s="218">
        <f t="shared" ref="H779" si="84">(G779-0.1622)/0.0135*50</f>
        <v>10145</v>
      </c>
      <c r="I779" s="2928" t="s">
        <v>315</v>
      </c>
      <c r="J779" s="4339">
        <v>44895</v>
      </c>
      <c r="K779" s="486" t="s">
        <v>5572</v>
      </c>
      <c r="L779" s="486">
        <v>142</v>
      </c>
      <c r="M779" s="486">
        <f>AVERAGE(CPVTFC3SG0084!L20:M20)</f>
        <v>0.83679999999999999</v>
      </c>
      <c r="N779" s="4001">
        <f t="shared" si="83"/>
        <v>21044.776119402981</v>
      </c>
      <c r="O779" s="4354" t="s">
        <v>315</v>
      </c>
      <c r="P779" s="786"/>
      <c r="Q779" s="786"/>
      <c r="R779" s="668"/>
      <c r="S779" s="786"/>
      <c r="T779" s="786"/>
      <c r="U779" s="788"/>
      <c r="V779" s="287"/>
    </row>
    <row r="780" spans="1:23" x14ac:dyDescent="0.25">
      <c r="A780" s="592">
        <v>717</v>
      </c>
      <c r="B780" s="4819" t="s">
        <v>3633</v>
      </c>
      <c r="C780" s="439" t="s">
        <v>868</v>
      </c>
      <c r="D780" s="125">
        <v>44838</v>
      </c>
      <c r="E780" s="390" t="s">
        <v>4937</v>
      </c>
      <c r="F780" s="126">
        <v>81</v>
      </c>
      <c r="G780" s="502">
        <f>AVERAGE(CPVTFC3SG0029!I25:J25)</f>
        <v>2.5621499999999999</v>
      </c>
      <c r="H780" s="503">
        <f t="shared" si="74"/>
        <v>8890.9259259259252</v>
      </c>
      <c r="I780" s="2924" t="s">
        <v>315</v>
      </c>
      <c r="J780" s="1005"/>
      <c r="K780" s="1006"/>
      <c r="L780" s="959"/>
      <c r="M780" s="830"/>
      <c r="N780" s="831"/>
      <c r="O780" s="656"/>
      <c r="P780" s="2925">
        <v>44883</v>
      </c>
      <c r="Q780" s="2926" t="s">
        <v>5503</v>
      </c>
      <c r="R780" s="449">
        <v>54</v>
      </c>
      <c r="S780" s="449">
        <f>AVERAGE(CPVTFC3SG0062!U19:V19)</f>
        <v>0.60424999999999995</v>
      </c>
      <c r="T780" s="1076">
        <f t="shared" ref="T780:T785" si="85">(S780-0.1)/0.0138*66</f>
        <v>2411.6304347826085</v>
      </c>
      <c r="U780" s="2927" t="s">
        <v>315</v>
      </c>
      <c r="W780" s="5">
        <v>1</v>
      </c>
    </row>
    <row r="781" spans="1:23" x14ac:dyDescent="0.25">
      <c r="A781" s="596"/>
      <c r="B781" s="4816"/>
      <c r="C781" s="443" t="s">
        <v>5448</v>
      </c>
      <c r="D781" s="1149"/>
      <c r="E781" s="1264"/>
      <c r="F781" s="645"/>
      <c r="G781" s="892"/>
      <c r="H781" s="894"/>
      <c r="I781" s="2385"/>
      <c r="J781" s="875"/>
      <c r="K781" s="876"/>
      <c r="L781" s="877"/>
      <c r="M781" s="645"/>
      <c r="N781" s="646"/>
      <c r="O781" s="642"/>
      <c r="P781" s="2340">
        <v>44883</v>
      </c>
      <c r="Q781" s="2310" t="s">
        <v>5503</v>
      </c>
      <c r="R781" s="102">
        <v>55</v>
      </c>
      <c r="S781" s="102">
        <f>AVERAGE(CPVTFC3SG0062!W19:X19)</f>
        <v>0.13585</v>
      </c>
      <c r="T781" s="13">
        <f t="shared" si="85"/>
        <v>171.45652173913038</v>
      </c>
      <c r="U781" s="2380" t="s">
        <v>314</v>
      </c>
    </row>
    <row r="782" spans="1:23" ht="15.75" thickBot="1" x14ac:dyDescent="0.3">
      <c r="A782" s="537"/>
      <c r="B782" s="4822"/>
      <c r="C782" s="423" t="s">
        <v>863</v>
      </c>
      <c r="D782" s="2084"/>
      <c r="E782" s="2085"/>
      <c r="F782" s="969"/>
      <c r="G782" s="1391"/>
      <c r="H782" s="1393"/>
      <c r="I782" s="2388"/>
      <c r="J782" s="967"/>
      <c r="K782" s="1022"/>
      <c r="L782" s="794"/>
      <c r="M782" s="969"/>
      <c r="N782" s="970"/>
      <c r="O782" s="650"/>
      <c r="P782" s="2232">
        <v>44883</v>
      </c>
      <c r="Q782" s="2389" t="s">
        <v>5503</v>
      </c>
      <c r="R782" s="321">
        <v>56</v>
      </c>
      <c r="S782" s="321">
        <f>AVERAGE(CPVTFC3SG0062!C21:D21)</f>
        <v>0.1767</v>
      </c>
      <c r="T782" s="113">
        <f t="shared" si="85"/>
        <v>366.82608695652169</v>
      </c>
      <c r="U782" s="2305" t="s">
        <v>314</v>
      </c>
    </row>
    <row r="783" spans="1:23" x14ac:dyDescent="0.25">
      <c r="A783" s="456">
        <v>718</v>
      </c>
      <c r="B783" s="4809" t="s">
        <v>3634</v>
      </c>
      <c r="C783" s="457" t="s">
        <v>868</v>
      </c>
      <c r="D783" s="87">
        <v>44838</v>
      </c>
      <c r="E783" s="458" t="s">
        <v>4937</v>
      </c>
      <c r="F783" s="88">
        <v>82</v>
      </c>
      <c r="G783" s="460">
        <f>AVERAGE(CPVTFC3SG0029!K25:L25)</f>
        <v>2.8266999999999998</v>
      </c>
      <c r="H783" s="461">
        <f t="shared" si="74"/>
        <v>9870.7407407407409</v>
      </c>
      <c r="I783" s="2386" t="s">
        <v>315</v>
      </c>
      <c r="J783" s="1019"/>
      <c r="K783" s="1020"/>
      <c r="L783" s="659"/>
      <c r="M783" s="667"/>
      <c r="N783" s="661"/>
      <c r="O783" s="721"/>
      <c r="P783" s="2332">
        <v>44883</v>
      </c>
      <c r="Q783" s="2318" t="s">
        <v>5503</v>
      </c>
      <c r="R783" s="478">
        <v>57</v>
      </c>
      <c r="S783" s="478">
        <f>AVERAGE(CPVTFC3SG0062!E21:F21)</f>
        <v>2.1321500000000002</v>
      </c>
      <c r="T783" s="405">
        <f t="shared" si="85"/>
        <v>9718.9782608695659</v>
      </c>
      <c r="U783" s="2319" t="s">
        <v>315</v>
      </c>
      <c r="W783" s="5">
        <v>1</v>
      </c>
    </row>
    <row r="784" spans="1:23" x14ac:dyDescent="0.25">
      <c r="A784" s="597"/>
      <c r="B784" s="4816"/>
      <c r="C784" s="443" t="s">
        <v>5448</v>
      </c>
      <c r="D784" s="1149"/>
      <c r="E784" s="1264"/>
      <c r="F784" s="645"/>
      <c r="G784" s="892"/>
      <c r="H784" s="894"/>
      <c r="I784" s="2385"/>
      <c r="J784" s="875"/>
      <c r="K784" s="876"/>
      <c r="L784" s="877"/>
      <c r="M784" s="645"/>
      <c r="N784" s="646"/>
      <c r="O784" s="642"/>
      <c r="P784" s="2337">
        <v>44883</v>
      </c>
      <c r="Q784" s="2368" t="s">
        <v>5503</v>
      </c>
      <c r="R784" s="164">
        <v>58</v>
      </c>
      <c r="S784" s="164">
        <f>AVERAGE(CPVTFC3SG0062!G21:H21)</f>
        <v>1.49715</v>
      </c>
      <c r="T784" s="67">
        <f t="shared" si="85"/>
        <v>6682.021739130435</v>
      </c>
      <c r="U784" s="2390" t="s">
        <v>315</v>
      </c>
    </row>
    <row r="785" spans="1:23" ht="15.75" thickBot="1" x14ac:dyDescent="0.3">
      <c r="A785" s="219"/>
      <c r="B785" s="4810"/>
      <c r="C785" s="463" t="s">
        <v>863</v>
      </c>
      <c r="D785" s="1383"/>
      <c r="E785" s="1384"/>
      <c r="F785" s="668"/>
      <c r="G785" s="1385"/>
      <c r="H785" s="1386"/>
      <c r="I785" s="2387"/>
      <c r="J785" s="963"/>
      <c r="K785" s="1415"/>
      <c r="L785" s="792"/>
      <c r="M785" s="668"/>
      <c r="N785" s="662"/>
      <c r="O785" s="778"/>
      <c r="P785" s="1511">
        <v>44883</v>
      </c>
      <c r="Q785" s="2320" t="s">
        <v>5503</v>
      </c>
      <c r="R785" s="485">
        <v>59</v>
      </c>
      <c r="S785" s="485">
        <f>AVERAGE(CPVTFC3SG0062!I21:J21)</f>
        <v>0.94425000000000003</v>
      </c>
      <c r="T785" s="415">
        <f t="shared" si="85"/>
        <v>4037.717391304348</v>
      </c>
      <c r="U785" s="2321" t="s">
        <v>315</v>
      </c>
    </row>
    <row r="786" spans="1:23" x14ac:dyDescent="0.25">
      <c r="A786" s="124">
        <v>719</v>
      </c>
      <c r="B786" s="681" t="s">
        <v>3635</v>
      </c>
      <c r="C786" s="681" t="s">
        <v>868</v>
      </c>
      <c r="D786" s="125">
        <v>44838</v>
      </c>
      <c r="E786" s="390" t="s">
        <v>4937</v>
      </c>
      <c r="F786" s="126">
        <v>83</v>
      </c>
      <c r="G786" s="502">
        <f>AVERAGE(CPVTFC3SG0029!M25:N25)</f>
        <v>2.7705500000000001</v>
      </c>
      <c r="H786" s="503">
        <f t="shared" si="74"/>
        <v>9662.7777777777774</v>
      </c>
      <c r="I786" s="1609" t="s">
        <v>315</v>
      </c>
      <c r="J786" s="1005"/>
      <c r="K786" s="1006"/>
      <c r="L786" s="959"/>
      <c r="M786" s="830"/>
      <c r="N786" s="831"/>
      <c r="O786" s="672"/>
      <c r="P786" s="1271"/>
      <c r="Q786" s="1271"/>
      <c r="R786" s="830"/>
      <c r="S786" s="1271"/>
      <c r="T786" s="1271"/>
      <c r="U786" s="1271"/>
      <c r="W786" s="5">
        <v>1</v>
      </c>
    </row>
    <row r="787" spans="1:23" x14ac:dyDescent="0.25">
      <c r="A787" s="8">
        <v>720</v>
      </c>
      <c r="B787" s="271" t="s">
        <v>3636</v>
      </c>
      <c r="C787" s="271" t="s">
        <v>868</v>
      </c>
      <c r="D787" s="18">
        <v>44838</v>
      </c>
      <c r="E787" s="380" t="s">
        <v>4937</v>
      </c>
      <c r="F787" s="7">
        <v>84</v>
      </c>
      <c r="G787" s="275">
        <f>AVERAGE(CPVTFC3SG0029!O25:P25)</f>
        <v>0.44455</v>
      </c>
      <c r="H787" s="343">
        <f t="shared" si="74"/>
        <v>1047.962962962963</v>
      </c>
      <c r="I787" s="2294" t="s">
        <v>314</v>
      </c>
      <c r="J787" s="855"/>
      <c r="K787" s="855"/>
      <c r="L787" s="857"/>
      <c r="M787" s="642"/>
      <c r="N787" s="642"/>
      <c r="O787" s="648"/>
      <c r="P787" s="694"/>
      <c r="Q787" s="694"/>
      <c r="R787" s="645"/>
      <c r="S787" s="694"/>
      <c r="T787" s="694"/>
      <c r="U787" s="694"/>
      <c r="W787" s="5">
        <v>1</v>
      </c>
    </row>
    <row r="788" spans="1:23" ht="15.75" thickBot="1" x14ac:dyDescent="0.3">
      <c r="A788" s="547">
        <v>721</v>
      </c>
      <c r="B788" s="1584" t="s">
        <v>3637</v>
      </c>
      <c r="C788" s="1584" t="s">
        <v>868</v>
      </c>
      <c r="D788" s="111">
        <v>44838</v>
      </c>
      <c r="E788" s="472" t="s">
        <v>4937</v>
      </c>
      <c r="F788" s="112">
        <v>85</v>
      </c>
      <c r="G788" s="473">
        <f>AVERAGE(CPVTFC3SG0029!Q25:R25)</f>
        <v>0.15200000000000002</v>
      </c>
      <c r="H788" s="474">
        <f t="shared" si="74"/>
        <v>-35.555555555555443</v>
      </c>
      <c r="I788" s="2391" t="s">
        <v>314</v>
      </c>
      <c r="J788" s="967"/>
      <c r="K788" s="1022"/>
      <c r="L788" s="794"/>
      <c r="M788" s="969"/>
      <c r="N788" s="970"/>
      <c r="O788" s="657"/>
      <c r="P788" s="1268"/>
      <c r="Q788" s="1268"/>
      <c r="R788" s="969"/>
      <c r="S788" s="1268"/>
      <c r="T788" s="1268"/>
      <c r="U788" s="1268"/>
    </row>
    <row r="789" spans="1:23" x14ac:dyDescent="0.25">
      <c r="A789" s="456">
        <v>722</v>
      </c>
      <c r="B789" s="4809" t="s">
        <v>3638</v>
      </c>
      <c r="C789" s="457" t="s">
        <v>868</v>
      </c>
      <c r="D789" s="87">
        <v>44838</v>
      </c>
      <c r="E789" s="458" t="s">
        <v>4937</v>
      </c>
      <c r="F789" s="88">
        <v>86</v>
      </c>
      <c r="G789" s="460">
        <f>AVERAGE(CPVTFC3SG0029!S25:T25)</f>
        <v>2.7318499999999997</v>
      </c>
      <c r="H789" s="461">
        <f t="shared" si="74"/>
        <v>9519.4444444444434</v>
      </c>
      <c r="I789" s="2386" t="s">
        <v>315</v>
      </c>
      <c r="J789" s="1437"/>
      <c r="K789" s="1437"/>
      <c r="L789" s="670"/>
      <c r="M789" s="721"/>
      <c r="N789" s="721"/>
      <c r="O789" s="721"/>
      <c r="P789" s="2329">
        <v>44883</v>
      </c>
      <c r="Q789" s="2311" t="s">
        <v>5503</v>
      </c>
      <c r="R789" s="492">
        <v>60</v>
      </c>
      <c r="S789" s="492">
        <f>AVERAGE(CPVTFC3SG0062!K21:L21)</f>
        <v>0.35150000000000003</v>
      </c>
      <c r="T789" s="622">
        <f t="shared" ref="T789:T791" si="86">(S789-0.1)/0.0138*66</f>
        <v>1202.826086956522</v>
      </c>
      <c r="U789" s="2302" t="s">
        <v>314</v>
      </c>
      <c r="W789" s="5">
        <v>1</v>
      </c>
    </row>
    <row r="790" spans="1:23" x14ac:dyDescent="0.25">
      <c r="A790" s="597"/>
      <c r="B790" s="4816"/>
      <c r="C790" s="443" t="s">
        <v>5448</v>
      </c>
      <c r="D790" s="1149"/>
      <c r="E790" s="1264"/>
      <c r="F790" s="645"/>
      <c r="G790" s="892"/>
      <c r="H790" s="894"/>
      <c r="I790" s="2385"/>
      <c r="J790" s="855"/>
      <c r="K790" s="855"/>
      <c r="L790" s="857"/>
      <c r="M790" s="642"/>
      <c r="N790" s="642"/>
      <c r="O790" s="642"/>
      <c r="P790" s="2392">
        <v>44883</v>
      </c>
      <c r="Q790" s="2315" t="s">
        <v>5503</v>
      </c>
      <c r="R790" s="103">
        <v>61</v>
      </c>
      <c r="S790" s="103">
        <f>AVERAGE(CPVTFC3SG0062!M21:N21)</f>
        <v>0.52994999999999992</v>
      </c>
      <c r="T790" s="14">
        <f t="shared" si="86"/>
        <v>2056.282608695652</v>
      </c>
      <c r="U790" s="2393" t="s">
        <v>315</v>
      </c>
    </row>
    <row r="791" spans="1:23" ht="15.75" thickBot="1" x14ac:dyDescent="0.3">
      <c r="A791" s="219"/>
      <c r="B791" s="4810"/>
      <c r="C791" s="463" t="s">
        <v>863</v>
      </c>
      <c r="D791" s="1383"/>
      <c r="E791" s="1384"/>
      <c r="F791" s="668"/>
      <c r="G791" s="1385"/>
      <c r="H791" s="1386"/>
      <c r="I791" s="2387"/>
      <c r="J791" s="1438"/>
      <c r="K791" s="1438"/>
      <c r="L791" s="671"/>
      <c r="M791" s="778"/>
      <c r="N791" s="778"/>
      <c r="O791" s="778"/>
      <c r="P791" s="1525">
        <v>44883</v>
      </c>
      <c r="Q791" s="2312" t="s">
        <v>5503</v>
      </c>
      <c r="R791" s="467">
        <v>62</v>
      </c>
      <c r="S791" s="467">
        <f>AVERAGE(CPVTFC3SG0062!O21:P21)</f>
        <v>0.18085000000000001</v>
      </c>
      <c r="T791" s="225">
        <f t="shared" si="86"/>
        <v>386.67391304347825</v>
      </c>
      <c r="U791" s="2295" t="s">
        <v>314</v>
      </c>
    </row>
    <row r="792" spans="1:23" x14ac:dyDescent="0.25">
      <c r="A792" s="124">
        <v>723</v>
      </c>
      <c r="B792" s="681" t="s">
        <v>3639</v>
      </c>
      <c r="C792" s="681" t="s">
        <v>868</v>
      </c>
      <c r="D792" s="125">
        <v>44838</v>
      </c>
      <c r="E792" s="390" t="s">
        <v>4937</v>
      </c>
      <c r="F792" s="126">
        <v>87</v>
      </c>
      <c r="G792" s="502">
        <f>AVERAGE(CPVTFC3SG0029!U25:V25)</f>
        <v>1.1651499999999999</v>
      </c>
      <c r="H792" s="503">
        <f t="shared" si="74"/>
        <v>3716.8518518518517</v>
      </c>
      <c r="I792" s="1609" t="s">
        <v>315</v>
      </c>
      <c r="J792" s="1430"/>
      <c r="K792" s="1430"/>
      <c r="L792" s="1431"/>
      <c r="M792" s="656"/>
      <c r="N792" s="656"/>
      <c r="O792" s="672"/>
      <c r="P792" s="1271"/>
      <c r="Q792" s="1271"/>
      <c r="R792" s="830"/>
      <c r="S792" s="1271"/>
      <c r="T792" s="1271"/>
      <c r="U792" s="1271"/>
      <c r="W792" s="5">
        <v>1</v>
      </c>
    </row>
    <row r="793" spans="1:23" x14ac:dyDescent="0.25">
      <c r="A793" s="11">
        <v>724</v>
      </c>
      <c r="B793" s="288" t="s">
        <v>3640</v>
      </c>
      <c r="C793" s="288" t="s">
        <v>868</v>
      </c>
      <c r="D793" s="19">
        <v>44838</v>
      </c>
      <c r="E793" s="384" t="s">
        <v>4937</v>
      </c>
      <c r="F793" s="10">
        <v>88</v>
      </c>
      <c r="G793" s="276">
        <f>AVERAGE(CPVTFC3SG0029!W25:X25)</f>
        <v>2.4042500000000002</v>
      </c>
      <c r="H793" s="344">
        <f t="shared" si="74"/>
        <v>8306.1111111111113</v>
      </c>
      <c r="I793" s="428" t="s">
        <v>315</v>
      </c>
      <c r="J793" s="855"/>
      <c r="K793" s="855"/>
      <c r="L793" s="857"/>
      <c r="M793" s="642"/>
      <c r="N793" s="642"/>
      <c r="O793" s="648"/>
      <c r="P793" s="694"/>
      <c r="Q793" s="694"/>
      <c r="R793" s="645"/>
      <c r="S793" s="694"/>
      <c r="T793" s="694"/>
      <c r="U793" s="694"/>
      <c r="W793" s="5">
        <v>1</v>
      </c>
    </row>
    <row r="794" spans="1:23" x14ac:dyDescent="0.25">
      <c r="A794" s="9">
        <v>725</v>
      </c>
      <c r="B794" s="288" t="s">
        <v>3641</v>
      </c>
      <c r="C794" s="288" t="s">
        <v>868</v>
      </c>
      <c r="D794" s="19">
        <v>44838</v>
      </c>
      <c r="E794" s="384" t="s">
        <v>4937</v>
      </c>
      <c r="F794" s="10">
        <v>89</v>
      </c>
      <c r="G794" s="276">
        <f>AVERAGE(CPVTFC3SG0029!B12:C12)</f>
        <v>2.7643500000000003</v>
      </c>
      <c r="H794" s="344">
        <f t="shared" si="74"/>
        <v>9639.8148148148175</v>
      </c>
      <c r="I794" s="428" t="s">
        <v>315</v>
      </c>
      <c r="J794" s="855"/>
      <c r="K794" s="855"/>
      <c r="L794" s="857"/>
      <c r="M794" s="642"/>
      <c r="N794" s="642"/>
      <c r="O794" s="648"/>
      <c r="P794" s="694"/>
      <c r="Q794" s="694"/>
      <c r="R794" s="645"/>
      <c r="S794" s="694"/>
      <c r="T794" s="694"/>
      <c r="U794" s="694"/>
      <c r="W794" s="5">
        <v>1</v>
      </c>
    </row>
    <row r="795" spans="1:23" x14ac:dyDescent="0.25">
      <c r="A795" s="11">
        <v>726</v>
      </c>
      <c r="B795" s="288" t="s">
        <v>3642</v>
      </c>
      <c r="C795" s="288" t="s">
        <v>868</v>
      </c>
      <c r="D795" s="19">
        <v>44838</v>
      </c>
      <c r="E795" s="384" t="s">
        <v>4937</v>
      </c>
      <c r="F795" s="10">
        <v>90</v>
      </c>
      <c r="G795" s="276">
        <f>AVERAGE(CPVTFC3SG0029!D12:E12)</f>
        <v>2.7942499999999999</v>
      </c>
      <c r="H795" s="344">
        <f t="shared" si="74"/>
        <v>9750.5555555555566</v>
      </c>
      <c r="I795" s="428" t="s">
        <v>315</v>
      </c>
      <c r="J795" s="855"/>
      <c r="K795" s="855"/>
      <c r="L795" s="857"/>
      <c r="M795" s="642"/>
      <c r="N795" s="642"/>
      <c r="O795" s="648"/>
      <c r="P795" s="694"/>
      <c r="Q795" s="694"/>
      <c r="R795" s="645"/>
      <c r="S795" s="694"/>
      <c r="T795" s="694"/>
      <c r="U795" s="694"/>
      <c r="W795" s="5">
        <v>1</v>
      </c>
    </row>
    <row r="796" spans="1:23" x14ac:dyDescent="0.25">
      <c r="A796" s="9">
        <v>727</v>
      </c>
      <c r="B796" s="288" t="s">
        <v>3643</v>
      </c>
      <c r="C796" s="288" t="s">
        <v>868</v>
      </c>
      <c r="D796" s="19">
        <v>44838</v>
      </c>
      <c r="E796" s="384" t="s">
        <v>4937</v>
      </c>
      <c r="F796" s="10">
        <v>91</v>
      </c>
      <c r="G796" s="276">
        <f>AVERAGE(CPVTFC3SG0029!F12:G12)</f>
        <v>2.3380000000000001</v>
      </c>
      <c r="H796" s="344">
        <f t="shared" si="74"/>
        <v>8060.7407407407409</v>
      </c>
      <c r="I796" s="428" t="s">
        <v>315</v>
      </c>
      <c r="J796" s="855"/>
      <c r="K796" s="855"/>
      <c r="L796" s="857"/>
      <c r="M796" s="642"/>
      <c r="N796" s="642"/>
      <c r="O796" s="648"/>
      <c r="P796" s="1250"/>
      <c r="Q796" s="1259"/>
      <c r="R796" s="645"/>
      <c r="S796" s="645"/>
      <c r="T796" s="646"/>
      <c r="U796" s="1491"/>
      <c r="W796" s="5">
        <v>1</v>
      </c>
    </row>
    <row r="797" spans="1:23" x14ac:dyDescent="0.25">
      <c r="A797" s="11">
        <v>728</v>
      </c>
      <c r="B797" s="288" t="s">
        <v>3644</v>
      </c>
      <c r="C797" s="288" t="s">
        <v>868</v>
      </c>
      <c r="D797" s="19">
        <v>44838</v>
      </c>
      <c r="E797" s="384" t="s">
        <v>4937</v>
      </c>
      <c r="F797" s="10">
        <v>92</v>
      </c>
      <c r="G797" s="276">
        <f>AVERAGE(CPVTFC3SG0029!H12:I12)</f>
        <v>1.1303999999999998</v>
      </c>
      <c r="H797" s="344">
        <f t="shared" si="74"/>
        <v>3588.1481481481478</v>
      </c>
      <c r="I797" s="428" t="s">
        <v>315</v>
      </c>
      <c r="J797" s="855"/>
      <c r="K797" s="855"/>
      <c r="L797" s="857"/>
      <c r="M797" s="642"/>
      <c r="N797" s="642"/>
      <c r="O797" s="648"/>
      <c r="P797" s="1250"/>
      <c r="Q797" s="1259"/>
      <c r="R797" s="645"/>
      <c r="S797" s="645"/>
      <c r="T797" s="646"/>
      <c r="U797" s="1491"/>
      <c r="W797" s="5">
        <v>1</v>
      </c>
    </row>
    <row r="798" spans="1:23" x14ac:dyDescent="0.25">
      <c r="A798" s="9">
        <v>729</v>
      </c>
      <c r="B798" s="288" t="s">
        <v>3645</v>
      </c>
      <c r="C798" s="288" t="s">
        <v>868</v>
      </c>
      <c r="D798" s="19">
        <v>44838</v>
      </c>
      <c r="E798" s="384" t="s">
        <v>4937</v>
      </c>
      <c r="F798" s="10">
        <v>93</v>
      </c>
      <c r="G798" s="276">
        <f>AVERAGE(CPVTFC3SG0029!J12:K12)</f>
        <v>2.13375</v>
      </c>
      <c r="H798" s="344">
        <f t="shared" si="74"/>
        <v>7304.25925925926</v>
      </c>
      <c r="I798" s="428" t="s">
        <v>315</v>
      </c>
      <c r="J798" s="855"/>
      <c r="K798" s="855"/>
      <c r="L798" s="857"/>
      <c r="M798" s="642"/>
      <c r="N798" s="642"/>
      <c r="O798" s="648"/>
      <c r="P798" s="694"/>
      <c r="Q798" s="694"/>
      <c r="R798" s="645"/>
      <c r="S798" s="694"/>
      <c r="T798" s="694"/>
      <c r="U798" s="694"/>
      <c r="W798" s="5">
        <v>1</v>
      </c>
    </row>
    <row r="799" spans="1:23" ht="15.75" thickBot="1" x14ac:dyDescent="0.3">
      <c r="A799" s="78">
        <v>730</v>
      </c>
      <c r="B799" s="675" t="s">
        <v>3646</v>
      </c>
      <c r="C799" s="675" t="s">
        <v>868</v>
      </c>
      <c r="D799" s="79">
        <v>44838</v>
      </c>
      <c r="E799" s="525" t="s">
        <v>4937</v>
      </c>
      <c r="F799" s="80">
        <v>94</v>
      </c>
      <c r="G799" s="506">
        <f>AVERAGE(CPVTFC3SG0029!L12:M12)</f>
        <v>1.6515499999999999</v>
      </c>
      <c r="H799" s="507">
        <f t="shared" si="74"/>
        <v>5518.333333333333</v>
      </c>
      <c r="I799" s="1619" t="s">
        <v>315</v>
      </c>
      <c r="J799" s="1413"/>
      <c r="K799" s="1413"/>
      <c r="L799" s="1414"/>
      <c r="M799" s="650"/>
      <c r="N799" s="650"/>
      <c r="O799" s="657"/>
      <c r="P799" s="1268"/>
      <c r="Q799" s="1268"/>
      <c r="R799" s="969"/>
      <c r="S799" s="1268"/>
      <c r="T799" s="1268"/>
      <c r="U799" s="1268"/>
      <c r="W799" s="5">
        <v>1</v>
      </c>
    </row>
    <row r="800" spans="1:23" x14ac:dyDescent="0.25">
      <c r="A800" s="86">
        <v>731</v>
      </c>
      <c r="B800" s="4809" t="s">
        <v>3647</v>
      </c>
      <c r="C800" s="457" t="s">
        <v>868</v>
      </c>
      <c r="D800" s="87">
        <v>44838</v>
      </c>
      <c r="E800" s="458" t="s">
        <v>4937</v>
      </c>
      <c r="F800" s="88">
        <v>95</v>
      </c>
      <c r="G800" s="460">
        <f>AVERAGE(CPVTFC3SG0029!N12:O12)</f>
        <v>1.7564</v>
      </c>
      <c r="H800" s="461">
        <f t="shared" si="74"/>
        <v>5906.666666666667</v>
      </c>
      <c r="I800" s="2386" t="s">
        <v>315</v>
      </c>
      <c r="J800" s="1437"/>
      <c r="K800" s="1437"/>
      <c r="L800" s="670"/>
      <c r="M800" s="721"/>
      <c r="N800" s="721"/>
      <c r="O800" s="721"/>
      <c r="P800" s="2329">
        <v>44883</v>
      </c>
      <c r="Q800" s="2311" t="s">
        <v>5503</v>
      </c>
      <c r="R800" s="492">
        <v>63</v>
      </c>
      <c r="S800" s="492">
        <f>AVERAGE(CPVTFC3SG0062!Q21:R21)</f>
        <v>0.21360000000000001</v>
      </c>
      <c r="T800" s="622">
        <f t="shared" ref="T800:T803" si="87">(S800-0.1)/0.0138*66</f>
        <v>543.304347826087</v>
      </c>
      <c r="U800" s="2302" t="s">
        <v>314</v>
      </c>
      <c r="W800" s="5">
        <v>1</v>
      </c>
    </row>
    <row r="801" spans="1:23" x14ac:dyDescent="0.25">
      <c r="A801" s="596"/>
      <c r="B801" s="4816"/>
      <c r="C801" s="443" t="s">
        <v>5448</v>
      </c>
      <c r="D801" s="1149"/>
      <c r="E801" s="1264"/>
      <c r="F801" s="645"/>
      <c r="G801" s="892"/>
      <c r="H801" s="894"/>
      <c r="I801" s="2385"/>
      <c r="J801" s="855"/>
      <c r="K801" s="855"/>
      <c r="L801" s="857"/>
      <c r="M801" s="642"/>
      <c r="N801" s="642"/>
      <c r="O801" s="642"/>
      <c r="P801" s="2340">
        <v>44883</v>
      </c>
      <c r="Q801" s="2310" t="s">
        <v>5503</v>
      </c>
      <c r="R801" s="102">
        <v>64</v>
      </c>
      <c r="S801" s="102">
        <f>AVERAGE(CPVTFC3SG0062!S21:T21)</f>
        <v>0.21124999999999999</v>
      </c>
      <c r="T801" s="13">
        <f t="shared" si="87"/>
        <v>532.06521739130437</v>
      </c>
      <c r="U801" s="2380" t="s">
        <v>314</v>
      </c>
    </row>
    <row r="802" spans="1:23" x14ac:dyDescent="0.25">
      <c r="A802" s="596"/>
      <c r="B802" s="4816"/>
      <c r="C802" s="443" t="s">
        <v>863</v>
      </c>
      <c r="D802" s="1149"/>
      <c r="E802" s="1264"/>
      <c r="F802" s="645"/>
      <c r="G802" s="892"/>
      <c r="H802" s="894"/>
      <c r="I802" s="2385"/>
      <c r="J802" s="855"/>
      <c r="K802" s="855"/>
      <c r="L802" s="857"/>
      <c r="M802" s="642"/>
      <c r="N802" s="642"/>
      <c r="O802" s="642"/>
      <c r="P802" s="2340">
        <v>44883</v>
      </c>
      <c r="Q802" s="2310" t="s">
        <v>5503</v>
      </c>
      <c r="R802" s="102">
        <v>65</v>
      </c>
      <c r="S802" s="102">
        <f>AVERAGE(CPVTFC3SG0062!U21:V21)</f>
        <v>0.32855000000000001</v>
      </c>
      <c r="T802" s="13">
        <f t="shared" si="87"/>
        <v>1093.0652173913043</v>
      </c>
      <c r="U802" s="2380" t="s">
        <v>314</v>
      </c>
    </row>
    <row r="803" spans="1:23" ht="15.75" thickBot="1" x14ac:dyDescent="0.3">
      <c r="A803" s="516"/>
      <c r="B803" s="4810"/>
      <c r="C803" s="463" t="s">
        <v>220</v>
      </c>
      <c r="D803" s="1383"/>
      <c r="E803" s="1384"/>
      <c r="F803" s="668"/>
      <c r="G803" s="1385"/>
      <c r="H803" s="1386"/>
      <c r="I803" s="2387"/>
      <c r="J803" s="1438"/>
      <c r="K803" s="1438"/>
      <c r="L803" s="671"/>
      <c r="M803" s="778"/>
      <c r="N803" s="778"/>
      <c r="O803" s="778"/>
      <c r="P803" s="1516">
        <v>44883</v>
      </c>
      <c r="Q803" s="2314" t="s">
        <v>5503</v>
      </c>
      <c r="R803" s="518">
        <v>66</v>
      </c>
      <c r="S803" s="518">
        <f>AVERAGE(CPVTFC3SG0062!W21:X21)</f>
        <v>0.37424999999999997</v>
      </c>
      <c r="T803" s="218">
        <f t="shared" si="87"/>
        <v>1311.6304347826087</v>
      </c>
      <c r="U803" s="2293" t="s">
        <v>315</v>
      </c>
    </row>
    <row r="804" spans="1:23" x14ac:dyDescent="0.25">
      <c r="A804" s="318">
        <v>732</v>
      </c>
      <c r="B804" s="623" t="s">
        <v>3648</v>
      </c>
      <c r="C804" s="623" t="s">
        <v>868</v>
      </c>
      <c r="D804" s="83">
        <v>44838</v>
      </c>
      <c r="E804" s="389" t="s">
        <v>4937</v>
      </c>
      <c r="F804" s="84">
        <v>96</v>
      </c>
      <c r="G804" s="511">
        <f>AVERAGE(CPVTFC3SG0029!P12:Q12)</f>
        <v>0.10400000000000001</v>
      </c>
      <c r="H804" s="500">
        <f t="shared" si="74"/>
        <v>-213.33333333333329</v>
      </c>
      <c r="I804" s="1687" t="s">
        <v>314</v>
      </c>
      <c r="J804" s="1430"/>
      <c r="K804" s="1430"/>
      <c r="L804" s="1431"/>
      <c r="M804" s="656"/>
      <c r="N804" s="656"/>
      <c r="O804" s="672"/>
      <c r="P804" s="1271"/>
      <c r="Q804" s="1271"/>
      <c r="R804" s="830"/>
      <c r="S804" s="1271"/>
      <c r="T804" s="1271"/>
      <c r="U804" s="1271"/>
    </row>
    <row r="805" spans="1:23" x14ac:dyDescent="0.25">
      <c r="A805" s="9">
        <v>733</v>
      </c>
      <c r="B805" s="288" t="s">
        <v>3649</v>
      </c>
      <c r="C805" s="288" t="s">
        <v>868</v>
      </c>
      <c r="D805" s="19">
        <v>44838</v>
      </c>
      <c r="E805" s="384" t="s">
        <v>4937</v>
      </c>
      <c r="F805" s="10">
        <v>97</v>
      </c>
      <c r="G805" s="276">
        <f>AVERAGE(CPVTFC3SG0029!R12:S12)</f>
        <v>1.54715</v>
      </c>
      <c r="H805" s="344">
        <f t="shared" si="74"/>
        <v>5131.666666666667</v>
      </c>
      <c r="I805" s="428" t="s">
        <v>315</v>
      </c>
      <c r="J805" s="855"/>
      <c r="K805" s="855"/>
      <c r="L805" s="857"/>
      <c r="M805" s="642"/>
      <c r="N805" s="642"/>
      <c r="O805" s="648"/>
      <c r="P805" s="694"/>
      <c r="Q805" s="694"/>
      <c r="R805" s="645"/>
      <c r="S805" s="694"/>
      <c r="T805" s="694"/>
      <c r="U805" s="694"/>
      <c r="W805" s="5">
        <v>1</v>
      </c>
    </row>
    <row r="806" spans="1:23" x14ac:dyDescent="0.25">
      <c r="A806" s="11">
        <v>734</v>
      </c>
      <c r="B806" s="288" t="s">
        <v>3650</v>
      </c>
      <c r="C806" s="288" t="s">
        <v>868</v>
      </c>
      <c r="D806" s="19">
        <v>44838</v>
      </c>
      <c r="E806" s="384" t="s">
        <v>4937</v>
      </c>
      <c r="F806" s="10">
        <v>98</v>
      </c>
      <c r="G806" s="276">
        <f>AVERAGE(CPVTFC3SG0029!T12:U12)</f>
        <v>2.7918000000000003</v>
      </c>
      <c r="H806" s="344">
        <f t="shared" si="74"/>
        <v>9741.4814814814836</v>
      </c>
      <c r="I806" s="428" t="s">
        <v>315</v>
      </c>
      <c r="J806" s="875"/>
      <c r="K806" s="876"/>
      <c r="L806" s="877"/>
      <c r="M806" s="645"/>
      <c r="N806" s="646"/>
      <c r="O806" s="648"/>
      <c r="P806" s="694"/>
      <c r="Q806" s="694"/>
      <c r="R806" s="645"/>
      <c r="S806" s="694"/>
      <c r="T806" s="694"/>
      <c r="U806" s="694"/>
      <c r="W806" s="5">
        <v>1</v>
      </c>
    </row>
    <row r="807" spans="1:23" x14ac:dyDescent="0.25">
      <c r="A807" s="9">
        <v>735</v>
      </c>
      <c r="B807" s="288" t="s">
        <v>3651</v>
      </c>
      <c r="C807" s="288" t="s">
        <v>868</v>
      </c>
      <c r="D807" s="19">
        <v>44838</v>
      </c>
      <c r="E807" s="384" t="s">
        <v>4937</v>
      </c>
      <c r="F807" s="10">
        <v>99</v>
      </c>
      <c r="G807" s="276">
        <f>AVERAGE(CPVTFC3SG0029!V12:W12)</f>
        <v>2.7638999999999996</v>
      </c>
      <c r="H807" s="344">
        <f t="shared" si="74"/>
        <v>9638.1481481481478</v>
      </c>
      <c r="I807" s="428" t="s">
        <v>315</v>
      </c>
      <c r="J807" s="875"/>
      <c r="K807" s="876"/>
      <c r="L807" s="877"/>
      <c r="M807" s="645"/>
      <c r="N807" s="646"/>
      <c r="O807" s="648"/>
      <c r="P807" s="694"/>
      <c r="Q807" s="694"/>
      <c r="R807" s="645"/>
      <c r="S807" s="694"/>
      <c r="T807" s="694"/>
      <c r="U807" s="694"/>
      <c r="W807" s="5">
        <v>1</v>
      </c>
    </row>
    <row r="808" spans="1:23" x14ac:dyDescent="0.25">
      <c r="A808" s="11">
        <v>736</v>
      </c>
      <c r="B808" s="288" t="s">
        <v>3652</v>
      </c>
      <c r="C808" s="288" t="s">
        <v>868</v>
      </c>
      <c r="D808" s="19">
        <v>44838</v>
      </c>
      <c r="E808" s="384" t="s">
        <v>4937</v>
      </c>
      <c r="F808" s="10">
        <v>100</v>
      </c>
      <c r="G808" s="276">
        <f>AVERAGE(CPVTFC3SG0029!X12:Y12)</f>
        <v>1.2345999999999999</v>
      </c>
      <c r="H808" s="344">
        <f t="shared" si="74"/>
        <v>3974.0740740740739</v>
      </c>
      <c r="I808" s="428" t="s">
        <v>315</v>
      </c>
      <c r="J808" s="875"/>
      <c r="K808" s="876"/>
      <c r="L808" s="877"/>
      <c r="M808" s="645"/>
      <c r="N808" s="646"/>
      <c r="O808" s="648"/>
      <c r="P808" s="694"/>
      <c r="Q808" s="694"/>
      <c r="R808" s="645"/>
      <c r="S808" s="694"/>
      <c r="T808" s="694"/>
      <c r="U808" s="694"/>
      <c r="W808" s="5">
        <v>1</v>
      </c>
    </row>
    <row r="809" spans="1:23" x14ac:dyDescent="0.25">
      <c r="A809" s="9">
        <v>737</v>
      </c>
      <c r="B809" s="288" t="s">
        <v>3653</v>
      </c>
      <c r="C809" s="288" t="s">
        <v>868</v>
      </c>
      <c r="D809" s="19">
        <v>44838</v>
      </c>
      <c r="E809" s="384" t="s">
        <v>4937</v>
      </c>
      <c r="F809" s="10">
        <v>101</v>
      </c>
      <c r="G809" s="276">
        <f>AVERAGE(CPVTFC3SG0029!B14:C14)</f>
        <v>2.75495</v>
      </c>
      <c r="H809" s="344">
        <f t="shared" si="74"/>
        <v>9605</v>
      </c>
      <c r="I809" s="428" t="s">
        <v>315</v>
      </c>
      <c r="J809" s="855"/>
      <c r="K809" s="855"/>
      <c r="L809" s="857"/>
      <c r="M809" s="642"/>
      <c r="N809" s="642"/>
      <c r="O809" s="648"/>
      <c r="P809" s="694"/>
      <c r="Q809" s="694"/>
      <c r="R809" s="645"/>
      <c r="S809" s="694"/>
      <c r="T809" s="694"/>
      <c r="U809" s="694"/>
      <c r="W809" s="5">
        <v>1</v>
      </c>
    </row>
    <row r="810" spans="1:23" x14ac:dyDescent="0.25">
      <c r="A810" s="11">
        <v>738</v>
      </c>
      <c r="B810" s="288" t="s">
        <v>3654</v>
      </c>
      <c r="C810" s="288" t="s">
        <v>868</v>
      </c>
      <c r="D810" s="19">
        <v>44838</v>
      </c>
      <c r="E810" s="384" t="s">
        <v>4937</v>
      </c>
      <c r="F810" s="10">
        <v>102</v>
      </c>
      <c r="G810" s="276">
        <f>AVERAGE(CPVTFC3SG0029!D14:E14)</f>
        <v>2.8973</v>
      </c>
      <c r="H810" s="344">
        <f t="shared" si="74"/>
        <v>10132.222222222223</v>
      </c>
      <c r="I810" s="428" t="s">
        <v>315</v>
      </c>
      <c r="J810" s="855"/>
      <c r="K810" s="855"/>
      <c r="L810" s="857"/>
      <c r="M810" s="642"/>
      <c r="N810" s="642"/>
      <c r="O810" s="648"/>
      <c r="P810" s="694"/>
      <c r="Q810" s="694"/>
      <c r="R810" s="645"/>
      <c r="S810" s="694"/>
      <c r="T810" s="694"/>
      <c r="U810" s="694"/>
      <c r="W810" s="5">
        <v>1</v>
      </c>
    </row>
    <row r="811" spans="1:23" x14ac:dyDescent="0.25">
      <c r="A811" s="6">
        <v>739</v>
      </c>
      <c r="B811" s="271" t="s">
        <v>3655</v>
      </c>
      <c r="C811" s="271" t="s">
        <v>868</v>
      </c>
      <c r="D811" s="18">
        <v>44838</v>
      </c>
      <c r="E811" s="380" t="s">
        <v>4937</v>
      </c>
      <c r="F811" s="7">
        <v>103</v>
      </c>
      <c r="G811" s="275">
        <f>AVERAGE(CPVTFC3SG0029!F14:G14)</f>
        <v>0.37140000000000001</v>
      </c>
      <c r="H811" s="343">
        <f t="shared" si="74"/>
        <v>777.03703703703707</v>
      </c>
      <c r="I811" s="431" t="s">
        <v>314</v>
      </c>
      <c r="J811" s="855"/>
      <c r="K811" s="855"/>
      <c r="L811" s="857"/>
      <c r="M811" s="642"/>
      <c r="N811" s="642"/>
      <c r="O811" s="648"/>
      <c r="P811" s="694"/>
      <c r="Q811" s="694"/>
      <c r="R811" s="645"/>
      <c r="S811" s="694"/>
      <c r="T811" s="694"/>
      <c r="U811" s="694"/>
    </row>
    <row r="812" spans="1:23" x14ac:dyDescent="0.25">
      <c r="A812" s="11">
        <v>740</v>
      </c>
      <c r="B812" s="288" t="s">
        <v>3656</v>
      </c>
      <c r="C812" s="288" t="s">
        <v>868</v>
      </c>
      <c r="D812" s="19">
        <v>44838</v>
      </c>
      <c r="E812" s="384" t="s">
        <v>4937</v>
      </c>
      <c r="F812" s="10">
        <v>104</v>
      </c>
      <c r="G812" s="276">
        <f>AVERAGE(CPVTFC3SG0029!H14:I14)</f>
        <v>1.6608000000000001</v>
      </c>
      <c r="H812" s="344">
        <f t="shared" si="74"/>
        <v>5552.5925925925931</v>
      </c>
      <c r="I812" s="428" t="s">
        <v>315</v>
      </c>
      <c r="J812" s="855"/>
      <c r="K812" s="855"/>
      <c r="L812" s="857"/>
      <c r="M812" s="642"/>
      <c r="N812" s="642"/>
      <c r="O812" s="648"/>
      <c r="P812" s="694"/>
      <c r="Q812" s="694"/>
      <c r="R812" s="645"/>
      <c r="S812" s="694"/>
      <c r="T812" s="694"/>
      <c r="U812" s="694"/>
      <c r="W812" s="5">
        <v>1</v>
      </c>
    </row>
    <row r="813" spans="1:23" x14ac:dyDescent="0.25">
      <c r="A813" s="9">
        <v>741</v>
      </c>
      <c r="B813" s="288" t="s">
        <v>3657</v>
      </c>
      <c r="C813" s="288" t="s">
        <v>868</v>
      </c>
      <c r="D813" s="19">
        <v>44838</v>
      </c>
      <c r="E813" s="384" t="s">
        <v>4937</v>
      </c>
      <c r="F813" s="10">
        <v>105</v>
      </c>
      <c r="G813" s="276">
        <f>AVERAGE(CPVTFC3SG0029!J14:K14)</f>
        <v>2.9516499999999999</v>
      </c>
      <c r="H813" s="344">
        <f t="shared" si="74"/>
        <v>10333.518518518518</v>
      </c>
      <c r="I813" s="428" t="s">
        <v>315</v>
      </c>
      <c r="J813" s="875"/>
      <c r="K813" s="876"/>
      <c r="L813" s="877"/>
      <c r="M813" s="645"/>
      <c r="N813" s="646"/>
      <c r="O813" s="648"/>
      <c r="P813" s="694"/>
      <c r="Q813" s="694"/>
      <c r="R813" s="645"/>
      <c r="S813" s="694"/>
      <c r="T813" s="694"/>
      <c r="U813" s="694"/>
      <c r="W813" s="5">
        <v>1</v>
      </c>
    </row>
    <row r="814" spans="1:23" x14ac:dyDescent="0.25">
      <c r="A814" s="11">
        <v>742</v>
      </c>
      <c r="B814" s="288" t="s">
        <v>3658</v>
      </c>
      <c r="C814" s="288" t="s">
        <v>868</v>
      </c>
      <c r="D814" s="19">
        <v>44838</v>
      </c>
      <c r="E814" s="384" t="s">
        <v>4937</v>
      </c>
      <c r="F814" s="10">
        <v>106</v>
      </c>
      <c r="G814" s="276">
        <f>AVERAGE(CPVTFC3SG0029!L14:M14)</f>
        <v>2.8740999999999999</v>
      </c>
      <c r="H814" s="344">
        <f t="shared" si="74"/>
        <v>10046.296296296296</v>
      </c>
      <c r="I814" s="428" t="s">
        <v>315</v>
      </c>
      <c r="J814" s="875"/>
      <c r="K814" s="876"/>
      <c r="L814" s="877"/>
      <c r="M814" s="645"/>
      <c r="N814" s="646"/>
      <c r="O814" s="648"/>
      <c r="P814" s="694"/>
      <c r="Q814" s="694"/>
      <c r="R814" s="645"/>
      <c r="S814" s="694"/>
      <c r="T814" s="694"/>
      <c r="U814" s="694"/>
      <c r="W814" s="5">
        <v>1</v>
      </c>
    </row>
    <row r="815" spans="1:23" x14ac:dyDescent="0.25">
      <c r="A815" s="6">
        <v>743</v>
      </c>
      <c r="B815" s="271" t="s">
        <v>3659</v>
      </c>
      <c r="C815" s="271" t="s">
        <v>868</v>
      </c>
      <c r="D815" s="18">
        <v>44838</v>
      </c>
      <c r="E815" s="380" t="s">
        <v>4937</v>
      </c>
      <c r="F815" s="7">
        <v>107</v>
      </c>
      <c r="G815" s="275">
        <f>AVERAGE(CPVTFC3SG0029!N14:O14)</f>
        <v>0.48765000000000003</v>
      </c>
      <c r="H815" s="343">
        <f t="shared" si="74"/>
        <v>1207.5925925925928</v>
      </c>
      <c r="I815" s="4535" t="s">
        <v>314</v>
      </c>
      <c r="J815" s="855"/>
      <c r="K815" s="855"/>
      <c r="L815" s="857"/>
      <c r="M815" s="642"/>
      <c r="N815" s="642"/>
      <c r="O815" s="648"/>
      <c r="P815" s="694"/>
      <c r="Q815" s="694"/>
      <c r="R815" s="645"/>
      <c r="S815" s="694"/>
      <c r="T815" s="694"/>
      <c r="U815" s="694"/>
      <c r="V815" s="286"/>
      <c r="W815" s="5">
        <v>1</v>
      </c>
    </row>
    <row r="816" spans="1:23" x14ac:dyDescent="0.25">
      <c r="A816" s="11">
        <v>744</v>
      </c>
      <c r="B816" s="288" t="s">
        <v>3660</v>
      </c>
      <c r="C816" s="288" t="s">
        <v>868</v>
      </c>
      <c r="D816" s="19">
        <v>44838</v>
      </c>
      <c r="E816" s="384" t="s">
        <v>4937</v>
      </c>
      <c r="F816" s="10">
        <v>108</v>
      </c>
      <c r="G816" s="276">
        <f>AVERAGE(CPVTFC3SG0029!P14:Q14)</f>
        <v>2.5932500000000003</v>
      </c>
      <c r="H816" s="344">
        <f t="shared" si="74"/>
        <v>9006.1111111111113</v>
      </c>
      <c r="I816" s="428" t="s">
        <v>315</v>
      </c>
      <c r="J816" s="855"/>
      <c r="K816" s="855"/>
      <c r="L816" s="857"/>
      <c r="M816" s="642"/>
      <c r="N816" s="642"/>
      <c r="O816" s="648"/>
      <c r="P816" s="694"/>
      <c r="Q816" s="694"/>
      <c r="R816" s="645"/>
      <c r="S816" s="694"/>
      <c r="T816" s="694"/>
      <c r="U816" s="694"/>
      <c r="V816" s="287"/>
      <c r="W816" s="5">
        <v>1</v>
      </c>
    </row>
    <row r="817" spans="1:23" x14ac:dyDescent="0.25">
      <c r="A817" s="9">
        <v>745</v>
      </c>
      <c r="B817" s="288" t="s">
        <v>3661</v>
      </c>
      <c r="C817" s="288" t="s">
        <v>868</v>
      </c>
      <c r="D817" s="19">
        <v>44838</v>
      </c>
      <c r="E817" s="384" t="s">
        <v>4937</v>
      </c>
      <c r="F817" s="10">
        <v>109</v>
      </c>
      <c r="G817" s="276">
        <f>AVERAGE(CPVTFC3SG0029!R14:S14)</f>
        <v>2.8988</v>
      </c>
      <c r="H817" s="344">
        <f t="shared" si="74"/>
        <v>10137.777777777777</v>
      </c>
      <c r="I817" s="428" t="s">
        <v>315</v>
      </c>
      <c r="J817" s="875"/>
      <c r="K817" s="876"/>
      <c r="L817" s="877"/>
      <c r="M817" s="645"/>
      <c r="N817" s="646"/>
      <c r="O817" s="648"/>
      <c r="P817" s="694"/>
      <c r="Q817" s="694"/>
      <c r="R817" s="645"/>
      <c r="S817" s="694"/>
      <c r="T817" s="694"/>
      <c r="U817" s="694"/>
      <c r="W817" s="5">
        <v>1</v>
      </c>
    </row>
    <row r="818" spans="1:23" x14ac:dyDescent="0.25">
      <c r="A818" s="11">
        <v>746</v>
      </c>
      <c r="B818" s="288" t="s">
        <v>3662</v>
      </c>
      <c r="C818" s="288" t="s">
        <v>868</v>
      </c>
      <c r="D818" s="19">
        <v>44838</v>
      </c>
      <c r="E818" s="384" t="s">
        <v>4937</v>
      </c>
      <c r="F818" s="10">
        <v>110</v>
      </c>
      <c r="G818" s="276">
        <f>AVERAGE(CPVTFC3SG0029!T14:U14)</f>
        <v>1.97445</v>
      </c>
      <c r="H818" s="344">
        <f t="shared" si="74"/>
        <v>6714.2592592592591</v>
      </c>
      <c r="I818" s="428" t="s">
        <v>315</v>
      </c>
      <c r="J818" s="875"/>
      <c r="K818" s="876"/>
      <c r="L818" s="877"/>
      <c r="M818" s="645"/>
      <c r="N818" s="646"/>
      <c r="O818" s="648"/>
      <c r="P818" s="694"/>
      <c r="Q818" s="694"/>
      <c r="R818" s="645"/>
      <c r="S818" s="694"/>
      <c r="T818" s="694"/>
      <c r="U818" s="694"/>
      <c r="W818" s="5">
        <v>1</v>
      </c>
    </row>
    <row r="819" spans="1:23" ht="15.75" thickBot="1" x14ac:dyDescent="0.3">
      <c r="A819" s="524">
        <v>747</v>
      </c>
      <c r="B819" s="675" t="s">
        <v>3663</v>
      </c>
      <c r="C819" s="675" t="s">
        <v>868</v>
      </c>
      <c r="D819" s="79">
        <v>44838</v>
      </c>
      <c r="E819" s="525" t="s">
        <v>4937</v>
      </c>
      <c r="F819" s="80">
        <v>111</v>
      </c>
      <c r="G819" s="506">
        <f>AVERAGE(CPVTFC3SG0029!V14:W14)</f>
        <v>2.5447500000000001</v>
      </c>
      <c r="H819" s="507">
        <f t="shared" si="74"/>
        <v>8826.4814814814818</v>
      </c>
      <c r="I819" s="1619" t="s">
        <v>315</v>
      </c>
      <c r="J819" s="1413"/>
      <c r="K819" s="1413"/>
      <c r="L819" s="1414"/>
      <c r="M819" s="650"/>
      <c r="N819" s="650"/>
      <c r="O819" s="657"/>
      <c r="P819" s="1268"/>
      <c r="Q819" s="1268"/>
      <c r="R819" s="969"/>
      <c r="S819" s="1268"/>
      <c r="T819" s="1268"/>
      <c r="U819" s="1268"/>
      <c r="W819" s="5">
        <v>1</v>
      </c>
    </row>
    <row r="820" spans="1:23" x14ac:dyDescent="0.25">
      <c r="A820" s="475">
        <v>748</v>
      </c>
      <c r="B820" s="4814" t="s">
        <v>3664</v>
      </c>
      <c r="C820" s="684" t="s">
        <v>868</v>
      </c>
      <c r="D820" s="407">
        <v>44838</v>
      </c>
      <c r="E820" s="477" t="s">
        <v>4937</v>
      </c>
      <c r="F820" s="409">
        <v>112</v>
      </c>
      <c r="G820" s="479">
        <f>AVERAGE(CPVTFC3SG0029!X14:Y14)</f>
        <v>2.8429500000000001</v>
      </c>
      <c r="H820" s="480">
        <f t="shared" si="74"/>
        <v>9930.925925925927</v>
      </c>
      <c r="I820" s="1612" t="s">
        <v>315</v>
      </c>
      <c r="J820" s="1437"/>
      <c r="K820" s="1437"/>
      <c r="L820" s="670"/>
      <c r="M820" s="721"/>
      <c r="N820" s="721"/>
      <c r="O820" s="1299"/>
      <c r="P820" s="1207">
        <v>44881</v>
      </c>
      <c r="Q820" s="1531" t="s">
        <v>5485</v>
      </c>
      <c r="R820" s="409">
        <v>8</v>
      </c>
      <c r="S820" s="409">
        <f>AVERAGE(CPVTFC3SG0058!Q11:R11)</f>
        <v>2.5259499999999999</v>
      </c>
      <c r="T820" s="405">
        <f t="shared" ref="T820:T822" si="88">(S820-0.1081)/0.0134*66</f>
        <v>11908.813432835821</v>
      </c>
      <c r="U820" s="1555" t="s">
        <v>315</v>
      </c>
      <c r="W820" s="5">
        <v>1</v>
      </c>
    </row>
    <row r="821" spans="1:23" x14ac:dyDescent="0.25">
      <c r="A821" s="586"/>
      <c r="B821" s="4815"/>
      <c r="C821" s="296" t="s">
        <v>5448</v>
      </c>
      <c r="D821" s="1149"/>
      <c r="E821" s="1264"/>
      <c r="F821" s="645"/>
      <c r="G821" s="892"/>
      <c r="H821" s="894"/>
      <c r="I821" s="1607"/>
      <c r="J821" s="855"/>
      <c r="K821" s="855"/>
      <c r="L821" s="857"/>
      <c r="M821" s="642"/>
      <c r="N821" s="642"/>
      <c r="O821" s="648"/>
      <c r="P821" s="1214">
        <v>44881</v>
      </c>
      <c r="Q821" s="1533" t="s">
        <v>5485</v>
      </c>
      <c r="R821" s="66">
        <v>9</v>
      </c>
      <c r="S821" s="66">
        <f>AVERAGE(CPVTFC3SG0058!S11:T11)</f>
        <v>1.7392500000000002</v>
      </c>
      <c r="T821" s="67">
        <f t="shared" si="88"/>
        <v>8034.0223880597023</v>
      </c>
      <c r="U821" s="1548" t="s">
        <v>315</v>
      </c>
    </row>
    <row r="822" spans="1:23" x14ac:dyDescent="0.25">
      <c r="A822" s="586"/>
      <c r="B822" s="4815"/>
      <c r="C822" s="296" t="s">
        <v>863</v>
      </c>
      <c r="D822" s="1149"/>
      <c r="E822" s="1264"/>
      <c r="F822" s="645"/>
      <c r="G822" s="892"/>
      <c r="H822" s="894"/>
      <c r="I822" s="1607"/>
      <c r="J822" s="855"/>
      <c r="K822" s="855"/>
      <c r="L822" s="857"/>
      <c r="M822" s="642"/>
      <c r="N822" s="642"/>
      <c r="O822" s="648"/>
      <c r="P822" s="1214">
        <v>44881</v>
      </c>
      <c r="Q822" s="1533" t="s">
        <v>5485</v>
      </c>
      <c r="R822" s="66">
        <v>10</v>
      </c>
      <c r="S822" s="66">
        <f>AVERAGE(CPVTFC3SG0058!U11:V11)</f>
        <v>2.1025999999999998</v>
      </c>
      <c r="T822" s="67">
        <f t="shared" si="88"/>
        <v>9823.6567164179087</v>
      </c>
      <c r="U822" s="1548" t="s">
        <v>315</v>
      </c>
    </row>
    <row r="823" spans="1:23" ht="15.75" thickBot="1" x14ac:dyDescent="0.3">
      <c r="A823" s="411"/>
      <c r="B823" s="4821"/>
      <c r="C823" s="520" t="s">
        <v>220</v>
      </c>
      <c r="D823" s="1383"/>
      <c r="E823" s="1384"/>
      <c r="F823" s="668"/>
      <c r="G823" s="1385"/>
      <c r="H823" s="1386"/>
      <c r="I823" s="1621"/>
      <c r="J823" s="1438"/>
      <c r="K823" s="1438"/>
      <c r="L823" s="671"/>
      <c r="M823" s="778"/>
      <c r="N823" s="778"/>
      <c r="O823" s="1306"/>
      <c r="P823" s="1215">
        <v>44881</v>
      </c>
      <c r="Q823" s="1532" t="s">
        <v>5485</v>
      </c>
      <c r="R823" s="709">
        <v>11</v>
      </c>
      <c r="S823" s="709">
        <f>AVERAGE(CPVTFC3SG0058!W11:X11)</f>
        <v>1.65835</v>
      </c>
      <c r="T823" s="710">
        <f>(S823-0.1081)/0.0134*66</f>
        <v>7635.5597014925361</v>
      </c>
      <c r="U823" s="1627" t="s">
        <v>315</v>
      </c>
    </row>
    <row r="824" spans="1:23" ht="15.75" thickBot="1" x14ac:dyDescent="0.3">
      <c r="A824" s="531">
        <v>749</v>
      </c>
      <c r="B824" s="1623" t="s">
        <v>3665</v>
      </c>
      <c r="C824" s="1623" t="s">
        <v>868</v>
      </c>
      <c r="D824" s="676">
        <v>44838</v>
      </c>
      <c r="E824" s="1463" t="s">
        <v>4937</v>
      </c>
      <c r="F824" s="1624">
        <v>113</v>
      </c>
      <c r="G824" s="587">
        <f>AVERAGE(CPVTFC3SG0029!B16:C16)</f>
        <v>1.5333000000000001</v>
      </c>
      <c r="H824" s="553">
        <f t="shared" si="74"/>
        <v>5080.3703703703713</v>
      </c>
      <c r="I824" s="1625" t="s">
        <v>315</v>
      </c>
      <c r="J824" s="1466"/>
      <c r="K824" s="1467"/>
      <c r="L824" s="1468"/>
      <c r="M824" s="1469"/>
      <c r="N824" s="1470"/>
      <c r="O824" s="1471"/>
      <c r="P824" s="1472"/>
      <c r="Q824" s="1472"/>
      <c r="R824" s="1469"/>
      <c r="S824" s="1472"/>
      <c r="T824" s="1472"/>
      <c r="U824" s="1472"/>
      <c r="W824" s="5">
        <v>1</v>
      </c>
    </row>
    <row r="825" spans="1:23" x14ac:dyDescent="0.25">
      <c r="A825" s="456">
        <v>750</v>
      </c>
      <c r="B825" s="4806" t="s">
        <v>3666</v>
      </c>
      <c r="C825" s="686" t="s">
        <v>868</v>
      </c>
      <c r="D825" s="87">
        <v>44838</v>
      </c>
      <c r="E825" s="458" t="s">
        <v>4937</v>
      </c>
      <c r="F825" s="88">
        <v>114</v>
      </c>
      <c r="G825" s="460">
        <f>AVERAGE(CPVTFC3SG0029!D16:E16)</f>
        <v>0.68254999999999999</v>
      </c>
      <c r="H825" s="461">
        <f t="shared" si="74"/>
        <v>1929.4444444444443</v>
      </c>
      <c r="I825" s="1620" t="s">
        <v>315</v>
      </c>
      <c r="J825" s="1019"/>
      <c r="K825" s="1020"/>
      <c r="L825" s="659"/>
      <c r="M825" s="667"/>
      <c r="N825" s="661"/>
      <c r="O825" s="1299"/>
      <c r="P825" s="931">
        <v>44881</v>
      </c>
      <c r="Q825" s="1605" t="s">
        <v>5485</v>
      </c>
      <c r="R825" s="589">
        <v>12</v>
      </c>
      <c r="S825" s="589">
        <f>AVERAGE(CPVTFC3SG0058!C13:D13)</f>
        <v>0.12739999999999999</v>
      </c>
      <c r="T825" s="622">
        <f>(S825-0.1081)/0.0134*66</f>
        <v>95.059701492537229</v>
      </c>
      <c r="U825" s="1557" t="s">
        <v>314</v>
      </c>
      <c r="W825" s="5">
        <v>1</v>
      </c>
    </row>
    <row r="826" spans="1:23" x14ac:dyDescent="0.25">
      <c r="A826" s="597"/>
      <c r="B826" s="4807"/>
      <c r="C826" s="288" t="s">
        <v>5448</v>
      </c>
      <c r="D826" s="1149"/>
      <c r="E826" s="1264"/>
      <c r="F826" s="645"/>
      <c r="G826" s="892"/>
      <c r="H826" s="894"/>
      <c r="I826" s="1607"/>
      <c r="J826" s="875"/>
      <c r="K826" s="876"/>
      <c r="L826" s="877"/>
      <c r="M826" s="645"/>
      <c r="N826" s="646"/>
      <c r="O826" s="648"/>
      <c r="P826" s="910">
        <v>44881</v>
      </c>
      <c r="Q826" s="1530" t="s">
        <v>5485</v>
      </c>
      <c r="R826" s="7">
        <v>13</v>
      </c>
      <c r="S826" s="7">
        <f>AVERAGE(CPVTFC3SG0058!E13:F13)</f>
        <v>0.14565</v>
      </c>
      <c r="T826" s="13">
        <f>(S826-0.1081)/0.0134*66</f>
        <v>184.94776119402985</v>
      </c>
      <c r="U826" s="1558" t="s">
        <v>314</v>
      </c>
    </row>
    <row r="827" spans="1:23" x14ac:dyDescent="0.25">
      <c r="A827" s="597"/>
      <c r="B827" s="4807"/>
      <c r="C827" s="288" t="s">
        <v>863</v>
      </c>
      <c r="D827" s="1149"/>
      <c r="E827" s="1264"/>
      <c r="F827" s="645"/>
      <c r="G827" s="892"/>
      <c r="H827" s="894"/>
      <c r="I827" s="1607"/>
      <c r="J827" s="875"/>
      <c r="K827" s="876"/>
      <c r="L827" s="877"/>
      <c r="M827" s="645"/>
      <c r="N827" s="646"/>
      <c r="O827" s="648"/>
      <c r="P827" s="910">
        <v>44881</v>
      </c>
      <c r="Q827" s="1530" t="s">
        <v>5485</v>
      </c>
      <c r="R827" s="7">
        <v>14</v>
      </c>
      <c r="S827" s="7">
        <f>AVERAGE(CPVTFC3SG0058!G13:H13)</f>
        <v>0.16244999999999998</v>
      </c>
      <c r="T827" s="13">
        <f t="shared" ref="T827:T828" si="89">(S827-0.1081)/0.0134*66</f>
        <v>267.69402985074618</v>
      </c>
      <c r="U827" s="1558" t="s">
        <v>314</v>
      </c>
    </row>
    <row r="828" spans="1:23" ht="15.75" thickBot="1" x14ac:dyDescent="0.3">
      <c r="A828" s="219"/>
      <c r="B828" s="4808"/>
      <c r="C828" s="682" t="s">
        <v>220</v>
      </c>
      <c r="D828" s="1383"/>
      <c r="E828" s="1384"/>
      <c r="F828" s="668"/>
      <c r="G828" s="1385"/>
      <c r="H828" s="1386"/>
      <c r="I828" s="1621"/>
      <c r="J828" s="963"/>
      <c r="K828" s="1415"/>
      <c r="L828" s="792"/>
      <c r="M828" s="668"/>
      <c r="N828" s="662"/>
      <c r="O828" s="1306"/>
      <c r="P828" s="937">
        <v>44881</v>
      </c>
      <c r="Q828" s="1604" t="s">
        <v>5485</v>
      </c>
      <c r="R828" s="595">
        <v>15</v>
      </c>
      <c r="S828" s="595">
        <f>AVERAGE(CPVTFC3SG0058!I13:J13)</f>
        <v>0.14990000000000001</v>
      </c>
      <c r="T828" s="225">
        <f t="shared" si="89"/>
        <v>205.8805970149254</v>
      </c>
      <c r="U828" s="1561" t="s">
        <v>314</v>
      </c>
    </row>
    <row r="829" spans="1:23" x14ac:dyDescent="0.25">
      <c r="A829" s="124">
        <v>751</v>
      </c>
      <c r="B829" s="681" t="s">
        <v>3667</v>
      </c>
      <c r="C829" s="681" t="s">
        <v>868</v>
      </c>
      <c r="D829" s="125">
        <v>44838</v>
      </c>
      <c r="E829" s="390" t="s">
        <v>4937</v>
      </c>
      <c r="F829" s="126">
        <v>115</v>
      </c>
      <c r="G829" s="502">
        <f>AVERAGE(CPVTFC3SG0029!F16:G16)</f>
        <v>1.1497000000000002</v>
      </c>
      <c r="H829" s="503">
        <f t="shared" si="74"/>
        <v>3659.62962962963</v>
      </c>
      <c r="I829" s="1609" t="s">
        <v>315</v>
      </c>
      <c r="J829" s="1430"/>
      <c r="K829" s="1430"/>
      <c r="L829" s="1431"/>
      <c r="M829" s="656"/>
      <c r="N829" s="656"/>
      <c r="O829" s="672"/>
      <c r="P829" s="1271"/>
      <c r="Q829" s="1271"/>
      <c r="R829" s="830"/>
      <c r="S829" s="1271"/>
      <c r="T829" s="1271"/>
      <c r="U829" s="1271"/>
      <c r="W829" s="5">
        <v>1</v>
      </c>
    </row>
    <row r="830" spans="1:23" ht="15.75" thickBot="1" x14ac:dyDescent="0.3">
      <c r="A830" s="78">
        <v>752</v>
      </c>
      <c r="B830" s="675" t="s">
        <v>3668</v>
      </c>
      <c r="C830" s="675" t="s">
        <v>868</v>
      </c>
      <c r="D830" s="79">
        <v>44838</v>
      </c>
      <c r="E830" s="525" t="s">
        <v>4937</v>
      </c>
      <c r="F830" s="80">
        <v>116</v>
      </c>
      <c r="G830" s="506">
        <f>AVERAGE(CPVTFC3SG0029!H16:I16)</f>
        <v>1.141</v>
      </c>
      <c r="H830" s="507">
        <f t="shared" si="74"/>
        <v>3627.4074074074078</v>
      </c>
      <c r="I830" s="1619" t="s">
        <v>315</v>
      </c>
      <c r="J830" s="967"/>
      <c r="K830" s="1022"/>
      <c r="L830" s="794"/>
      <c r="M830" s="969"/>
      <c r="N830" s="970"/>
      <c r="O830" s="657"/>
      <c r="P830" s="1268"/>
      <c r="Q830" s="1268"/>
      <c r="R830" s="969"/>
      <c r="S830" s="1268"/>
      <c r="T830" s="1268"/>
      <c r="U830" s="1268"/>
      <c r="W830" s="5">
        <v>1</v>
      </c>
    </row>
    <row r="831" spans="1:23" x14ac:dyDescent="0.25">
      <c r="A831" s="508">
        <v>753</v>
      </c>
      <c r="B831" s="4803" t="s">
        <v>3669</v>
      </c>
      <c r="C831" s="687" t="s">
        <v>868</v>
      </c>
      <c r="D831" s="490">
        <v>44838</v>
      </c>
      <c r="E831" s="491" t="s">
        <v>4937</v>
      </c>
      <c r="F831" s="589">
        <v>117</v>
      </c>
      <c r="G831" s="493">
        <f>AVERAGE(CPVTFC3SG0029!J16:K16)</f>
        <v>8.1049999999999997E-2</v>
      </c>
      <c r="H831" s="494">
        <f t="shared" si="74"/>
        <v>-298.33333333333331</v>
      </c>
      <c r="I831" s="1628" t="s">
        <v>314</v>
      </c>
      <c r="J831" s="1437"/>
      <c r="K831" s="1437"/>
      <c r="L831" s="670"/>
      <c r="M831" s="721"/>
      <c r="N831" s="721"/>
      <c r="O831" s="1299"/>
      <c r="P831" s="931">
        <v>44881</v>
      </c>
      <c r="Q831" s="1605" t="s">
        <v>5485</v>
      </c>
      <c r="R831" s="589">
        <v>16</v>
      </c>
      <c r="S831" s="589">
        <f>AVERAGE(CPVTFC3SG0058!K13:L13)</f>
        <v>9.8500000000000004E-2</v>
      </c>
      <c r="T831" s="622">
        <f t="shared" ref="T831:T834" si="90">(S831-0.1081)/0.0134*66</f>
        <v>-47.283582089552219</v>
      </c>
      <c r="U831" s="1557" t="s">
        <v>314</v>
      </c>
    </row>
    <row r="832" spans="1:23" x14ac:dyDescent="0.25">
      <c r="A832" s="585"/>
      <c r="B832" s="4804"/>
      <c r="C832" s="271" t="s">
        <v>5448</v>
      </c>
      <c r="D832" s="1149"/>
      <c r="E832" s="1264"/>
      <c r="F832" s="645"/>
      <c r="G832" s="892"/>
      <c r="H832" s="894"/>
      <c r="I832" s="1626"/>
      <c r="J832" s="855"/>
      <c r="K832" s="855"/>
      <c r="L832" s="857"/>
      <c r="M832" s="642"/>
      <c r="N832" s="642"/>
      <c r="O832" s="648"/>
      <c r="P832" s="910">
        <v>44881</v>
      </c>
      <c r="Q832" s="1530" t="s">
        <v>5485</v>
      </c>
      <c r="R832" s="7">
        <v>17</v>
      </c>
      <c r="S832" s="7">
        <f>AVERAGE(CPVTFC3SG0058!M13:N13)</f>
        <v>0.10630000000000001</v>
      </c>
      <c r="T832" s="13">
        <f t="shared" si="90"/>
        <v>-8.8656716417910246</v>
      </c>
      <c r="U832" s="1558" t="s">
        <v>314</v>
      </c>
    </row>
    <row r="833" spans="1:23" x14ac:dyDescent="0.25">
      <c r="A833" s="585"/>
      <c r="B833" s="4804"/>
      <c r="C833" s="271" t="s">
        <v>863</v>
      </c>
      <c r="D833" s="1149"/>
      <c r="E833" s="1264"/>
      <c r="F833" s="645"/>
      <c r="G833" s="892"/>
      <c r="H833" s="894"/>
      <c r="I833" s="1626"/>
      <c r="J833" s="855"/>
      <c r="K833" s="855"/>
      <c r="L833" s="857"/>
      <c r="M833" s="642"/>
      <c r="N833" s="642"/>
      <c r="O833" s="648"/>
      <c r="P833" s="910">
        <v>44881</v>
      </c>
      <c r="Q833" s="1530" t="s">
        <v>5485</v>
      </c>
      <c r="R833" s="7">
        <v>18</v>
      </c>
      <c r="S833" s="7">
        <f>AVERAGE(CPVTFC3SG0058!O13:P13)</f>
        <v>9.7450000000000009E-2</v>
      </c>
      <c r="T833" s="13">
        <f t="shared" si="90"/>
        <v>-52.455223880596982</v>
      </c>
      <c r="U833" s="1558" t="s">
        <v>314</v>
      </c>
    </row>
    <row r="834" spans="1:23" ht="15.75" thickBot="1" x14ac:dyDescent="0.3">
      <c r="A834" s="462"/>
      <c r="B834" s="4805"/>
      <c r="C834" s="685" t="s">
        <v>220</v>
      </c>
      <c r="D834" s="1383"/>
      <c r="E834" s="1384"/>
      <c r="F834" s="668"/>
      <c r="G834" s="1385"/>
      <c r="H834" s="1386"/>
      <c r="I834" s="1629"/>
      <c r="J834" s="1438"/>
      <c r="K834" s="1438"/>
      <c r="L834" s="671"/>
      <c r="M834" s="778"/>
      <c r="N834" s="778"/>
      <c r="O834" s="1306"/>
      <c r="P834" s="937">
        <v>44881</v>
      </c>
      <c r="Q834" s="1604" t="s">
        <v>5485</v>
      </c>
      <c r="R834" s="595">
        <v>19</v>
      </c>
      <c r="S834" s="595">
        <f>AVERAGE(CPVTFC3SG0058!Q13:R13)</f>
        <v>0.10275000000000001</v>
      </c>
      <c r="T834" s="225">
        <f t="shared" si="90"/>
        <v>-26.350746268656682</v>
      </c>
      <c r="U834" s="1561" t="s">
        <v>314</v>
      </c>
    </row>
    <row r="835" spans="1:23" ht="15.75" thickBot="1" x14ac:dyDescent="0.3">
      <c r="A835" s="1461">
        <v>754</v>
      </c>
      <c r="B835" s="1623" t="s">
        <v>3670</v>
      </c>
      <c r="C835" s="1623" t="s">
        <v>868</v>
      </c>
      <c r="D835" s="676">
        <v>44838</v>
      </c>
      <c r="E835" s="1463" t="s">
        <v>4937</v>
      </c>
      <c r="F835" s="1624">
        <v>118</v>
      </c>
      <c r="G835" s="587">
        <f>AVERAGE(CPVTFC3SG0029!L16:M16)</f>
        <v>2.5587999999999997</v>
      </c>
      <c r="H835" s="553">
        <f t="shared" si="74"/>
        <v>8878.5185185185182</v>
      </c>
      <c r="I835" s="1625" t="s">
        <v>315</v>
      </c>
      <c r="J835" s="2362"/>
      <c r="K835" s="2362"/>
      <c r="L835" s="2364"/>
      <c r="M835" s="1973"/>
      <c r="N835" s="1973"/>
      <c r="O835" s="1471"/>
      <c r="P835" s="1472"/>
      <c r="Q835" s="1472"/>
      <c r="R835" s="1469"/>
      <c r="S835" s="1472"/>
      <c r="T835" s="1472"/>
      <c r="U835" s="1472"/>
      <c r="W835" s="5">
        <v>1</v>
      </c>
    </row>
    <row r="836" spans="1:23" x14ac:dyDescent="0.25">
      <c r="A836" s="86">
        <v>755</v>
      </c>
      <c r="B836" s="4809" t="s">
        <v>3671</v>
      </c>
      <c r="C836" s="457" t="s">
        <v>868</v>
      </c>
      <c r="D836" s="87">
        <v>44838</v>
      </c>
      <c r="E836" s="458" t="s">
        <v>4937</v>
      </c>
      <c r="F836" s="88">
        <v>119</v>
      </c>
      <c r="G836" s="460">
        <f>AVERAGE(CPVTFC3SG0029!N16:O16)</f>
        <v>1.2624</v>
      </c>
      <c r="H836" s="461">
        <f t="shared" si="74"/>
        <v>4077.0370370370374</v>
      </c>
      <c r="I836" s="2386" t="s">
        <v>315</v>
      </c>
      <c r="J836" s="1437"/>
      <c r="K836" s="1437"/>
      <c r="L836" s="670"/>
      <c r="M836" s="721"/>
      <c r="N836" s="721"/>
      <c r="O836" s="721"/>
      <c r="P836" s="2329">
        <v>44883</v>
      </c>
      <c r="Q836" s="2311" t="s">
        <v>5503</v>
      </c>
      <c r="R836" s="492">
        <v>67</v>
      </c>
      <c r="S836" s="492">
        <f>AVERAGE(CPVTFC3SG0062!C23:D23)</f>
        <v>0.24354999999999999</v>
      </c>
      <c r="T836" s="622">
        <f t="shared" ref="T836:T839" si="91">(S836-0.1)/0.0138*66</f>
        <v>686.54347826086951</v>
      </c>
      <c r="U836" s="1557" t="s">
        <v>314</v>
      </c>
      <c r="W836" s="5">
        <v>1</v>
      </c>
    </row>
    <row r="837" spans="1:23" x14ac:dyDescent="0.25">
      <c r="A837" s="596"/>
      <c r="B837" s="4816"/>
      <c r="C837" s="443" t="s">
        <v>5448</v>
      </c>
      <c r="D837" s="1149"/>
      <c r="E837" s="1264"/>
      <c r="F837" s="645"/>
      <c r="G837" s="892"/>
      <c r="H837" s="894"/>
      <c r="I837" s="2385"/>
      <c r="J837" s="855"/>
      <c r="K837" s="855"/>
      <c r="L837" s="857"/>
      <c r="M837" s="642"/>
      <c r="N837" s="642"/>
      <c r="O837" s="642"/>
      <c r="P837" s="2340">
        <v>44883</v>
      </c>
      <c r="Q837" s="2310" t="s">
        <v>5503</v>
      </c>
      <c r="R837" s="102">
        <v>68</v>
      </c>
      <c r="S837" s="102">
        <f>AVERAGE(CPVTFC3SG0062!E23:F23)</f>
        <v>0.15034999999999998</v>
      </c>
      <c r="T837" s="13">
        <f t="shared" si="91"/>
        <v>240.80434782608688</v>
      </c>
      <c r="U837" s="1558" t="s">
        <v>314</v>
      </c>
    </row>
    <row r="838" spans="1:23" x14ac:dyDescent="0.25">
      <c r="A838" s="596"/>
      <c r="B838" s="4816"/>
      <c r="C838" s="443" t="s">
        <v>863</v>
      </c>
      <c r="D838" s="1149"/>
      <c r="E838" s="1264"/>
      <c r="F838" s="645"/>
      <c r="G838" s="892"/>
      <c r="H838" s="894"/>
      <c r="I838" s="2385"/>
      <c r="J838" s="855"/>
      <c r="K838" s="855"/>
      <c r="L838" s="857"/>
      <c r="M838" s="642"/>
      <c r="N838" s="642"/>
      <c r="O838" s="642"/>
      <c r="P838" s="2340">
        <v>44883</v>
      </c>
      <c r="Q838" s="2310" t="s">
        <v>5503</v>
      </c>
      <c r="R838" s="102">
        <v>69</v>
      </c>
      <c r="S838" s="102">
        <f>AVERAGE(CPVTFC3SG0062!G23:H23)</f>
        <v>0.17020000000000002</v>
      </c>
      <c r="T838" s="13">
        <f t="shared" si="91"/>
        <v>335.73913043478268</v>
      </c>
      <c r="U838" s="1558" t="s">
        <v>314</v>
      </c>
    </row>
    <row r="839" spans="1:23" ht="15.75" thickBot="1" x14ac:dyDescent="0.3">
      <c r="A839" s="516"/>
      <c r="B839" s="4810"/>
      <c r="C839" s="463" t="s">
        <v>220</v>
      </c>
      <c r="D839" s="1383"/>
      <c r="E839" s="1384"/>
      <c r="F839" s="668"/>
      <c r="G839" s="1385"/>
      <c r="H839" s="1386"/>
      <c r="I839" s="2387"/>
      <c r="J839" s="1438"/>
      <c r="K839" s="1438"/>
      <c r="L839" s="671"/>
      <c r="M839" s="778"/>
      <c r="N839" s="778"/>
      <c r="O839" s="778"/>
      <c r="P839" s="1516">
        <v>44883</v>
      </c>
      <c r="Q839" s="2314" t="s">
        <v>5503</v>
      </c>
      <c r="R839" s="518">
        <v>70</v>
      </c>
      <c r="S839" s="518">
        <f>AVERAGE(CPVTFC3SG0062!I23:J23)</f>
        <v>1.1207499999999999</v>
      </c>
      <c r="T839" s="218">
        <f t="shared" si="91"/>
        <v>4881.847826086956</v>
      </c>
      <c r="U839" s="2293" t="s">
        <v>315</v>
      </c>
    </row>
    <row r="840" spans="1:23" x14ac:dyDescent="0.25">
      <c r="A840" s="501">
        <v>756</v>
      </c>
      <c r="B840" s="681" t="s">
        <v>3672</v>
      </c>
      <c r="C840" s="681" t="s">
        <v>868</v>
      </c>
      <c r="D840" s="125">
        <v>44838</v>
      </c>
      <c r="E840" s="390" t="s">
        <v>4937</v>
      </c>
      <c r="F840" s="126">
        <v>120</v>
      </c>
      <c r="G840" s="502">
        <f>AVERAGE(CPVTFC3SG0029!P16:Q16)</f>
        <v>1.1137999999999999</v>
      </c>
      <c r="H840" s="503">
        <f t="shared" si="74"/>
        <v>3526.6666666666665</v>
      </c>
      <c r="I840" s="1609" t="s">
        <v>315</v>
      </c>
      <c r="J840" s="1430"/>
      <c r="K840" s="1430"/>
      <c r="L840" s="1431"/>
      <c r="M840" s="656"/>
      <c r="N840" s="656"/>
      <c r="O840" s="672"/>
      <c r="P840" s="1271"/>
      <c r="Q840" s="1271"/>
      <c r="R840" s="830"/>
      <c r="S840" s="1271"/>
      <c r="T840" s="1271"/>
      <c r="U840" s="1271"/>
      <c r="W840" s="5">
        <v>1</v>
      </c>
    </row>
    <row r="841" spans="1:23" x14ac:dyDescent="0.25">
      <c r="A841" s="9">
        <v>757</v>
      </c>
      <c r="B841" s="288" t="s">
        <v>3673</v>
      </c>
      <c r="C841" s="288" t="s">
        <v>868</v>
      </c>
      <c r="D841" s="19">
        <v>44838</v>
      </c>
      <c r="E841" s="384" t="s">
        <v>4937</v>
      </c>
      <c r="F841" s="10">
        <v>121</v>
      </c>
      <c r="G841" s="276">
        <f>AVERAGE(CPVTFC3SG0029!R16:S16)</f>
        <v>2.7502</v>
      </c>
      <c r="H841" s="344">
        <f t="shared" si="74"/>
        <v>9587.4074074074069</v>
      </c>
      <c r="I841" s="428" t="s">
        <v>315</v>
      </c>
      <c r="J841" s="875"/>
      <c r="K841" s="876"/>
      <c r="L841" s="877"/>
      <c r="M841" s="645"/>
      <c r="N841" s="646"/>
      <c r="O841" s="648"/>
      <c r="P841" s="694"/>
      <c r="Q841" s="694"/>
      <c r="R841" s="645"/>
      <c r="S841" s="694"/>
      <c r="T841" s="694"/>
      <c r="U841" s="694"/>
      <c r="W841" s="5">
        <v>1</v>
      </c>
    </row>
    <row r="842" spans="1:23" x14ac:dyDescent="0.25">
      <c r="A842" s="11">
        <v>758</v>
      </c>
      <c r="B842" s="288" t="s">
        <v>3674</v>
      </c>
      <c r="C842" s="288" t="s">
        <v>868</v>
      </c>
      <c r="D842" s="19">
        <v>44838</v>
      </c>
      <c r="E842" s="384" t="s">
        <v>4937</v>
      </c>
      <c r="F842" s="10">
        <v>122</v>
      </c>
      <c r="G842" s="276">
        <f>AVERAGE(CPVTFC3SG0029!T16:U16)</f>
        <v>1.7374499999999999</v>
      </c>
      <c r="H842" s="344">
        <f t="shared" si="74"/>
        <v>5836.4814814814818</v>
      </c>
      <c r="I842" s="428" t="s">
        <v>315</v>
      </c>
      <c r="J842" s="875"/>
      <c r="K842" s="876"/>
      <c r="L842" s="877"/>
      <c r="M842" s="645"/>
      <c r="N842" s="646"/>
      <c r="O842" s="648"/>
      <c r="P842" s="694"/>
      <c r="Q842" s="694"/>
      <c r="R842" s="645"/>
      <c r="S842" s="694"/>
      <c r="T842" s="694"/>
      <c r="U842" s="694"/>
      <c r="W842" s="5">
        <v>1</v>
      </c>
    </row>
    <row r="843" spans="1:23" x14ac:dyDescent="0.25">
      <c r="A843" s="9">
        <v>759</v>
      </c>
      <c r="B843" s="288" t="s">
        <v>3675</v>
      </c>
      <c r="C843" s="288" t="s">
        <v>868</v>
      </c>
      <c r="D843" s="19">
        <v>44838</v>
      </c>
      <c r="E843" s="384" t="s">
        <v>4937</v>
      </c>
      <c r="F843" s="10">
        <v>123</v>
      </c>
      <c r="G843" s="276">
        <f>AVERAGE(CPVTFC3SG0029!V16:W16)</f>
        <v>1.1129</v>
      </c>
      <c r="H843" s="344">
        <f t="shared" si="74"/>
        <v>3523.3333333333335</v>
      </c>
      <c r="I843" s="428" t="s">
        <v>315</v>
      </c>
      <c r="J843" s="863"/>
      <c r="K843" s="863"/>
      <c r="L843" s="864"/>
      <c r="M843" s="642"/>
      <c r="N843" s="642"/>
      <c r="O843" s="648"/>
      <c r="P843" s="694"/>
      <c r="Q843" s="694"/>
      <c r="R843" s="645"/>
      <c r="S843" s="694"/>
      <c r="T843" s="694"/>
      <c r="U843" s="694"/>
      <c r="W843" s="5">
        <v>1</v>
      </c>
    </row>
    <row r="844" spans="1:23" x14ac:dyDescent="0.25">
      <c r="A844" s="11">
        <v>760</v>
      </c>
      <c r="B844" s="288" t="s">
        <v>3676</v>
      </c>
      <c r="C844" s="288" t="s">
        <v>868</v>
      </c>
      <c r="D844" s="19">
        <v>44838</v>
      </c>
      <c r="E844" s="384" t="s">
        <v>4937</v>
      </c>
      <c r="F844" s="10">
        <v>124</v>
      </c>
      <c r="G844" s="276">
        <f>AVERAGE(CPVTFC3SG0029!X16:Y16)</f>
        <v>1.2429999999999999</v>
      </c>
      <c r="H844" s="344">
        <f t="shared" si="74"/>
        <v>4005.1851851851852</v>
      </c>
      <c r="I844" s="428" t="s">
        <v>315</v>
      </c>
      <c r="J844" s="863"/>
      <c r="K844" s="863"/>
      <c r="L844" s="864"/>
      <c r="M844" s="642"/>
      <c r="N844" s="642"/>
      <c r="O844" s="648"/>
      <c r="P844" s="694"/>
      <c r="Q844" s="694"/>
      <c r="R844" s="645"/>
      <c r="S844" s="694"/>
      <c r="T844" s="694"/>
      <c r="U844" s="694"/>
      <c r="W844" s="5">
        <v>1</v>
      </c>
    </row>
    <row r="845" spans="1:23" x14ac:dyDescent="0.25">
      <c r="A845" s="9">
        <v>761</v>
      </c>
      <c r="B845" s="288" t="s">
        <v>3677</v>
      </c>
      <c r="C845" s="288" t="s">
        <v>868</v>
      </c>
      <c r="D845" s="19">
        <v>44838</v>
      </c>
      <c r="E845" s="384" t="s">
        <v>4937</v>
      </c>
      <c r="F845" s="10">
        <v>125</v>
      </c>
      <c r="G845" s="276">
        <f>AVERAGE(CPVTFC3SG0029!B18:C18)</f>
        <v>2.0132000000000003</v>
      </c>
      <c r="H845" s="344">
        <f t="shared" si="74"/>
        <v>6857.7777777777801</v>
      </c>
      <c r="I845" s="428" t="s">
        <v>315</v>
      </c>
      <c r="J845" s="863"/>
      <c r="K845" s="863"/>
      <c r="L845" s="864"/>
      <c r="M845" s="642"/>
      <c r="N845" s="642"/>
      <c r="O845" s="648"/>
      <c r="P845" s="694"/>
      <c r="Q845" s="694"/>
      <c r="R845" s="645"/>
      <c r="S845" s="694"/>
      <c r="T845" s="694"/>
      <c r="U845" s="694"/>
      <c r="V845" s="286"/>
      <c r="W845" s="5">
        <v>1</v>
      </c>
    </row>
    <row r="846" spans="1:23" x14ac:dyDescent="0.25">
      <c r="A846" s="11">
        <v>762</v>
      </c>
      <c r="B846" s="288" t="s">
        <v>3678</v>
      </c>
      <c r="C846" s="288" t="s">
        <v>868</v>
      </c>
      <c r="D846" s="19">
        <v>44838</v>
      </c>
      <c r="E846" s="384" t="s">
        <v>4937</v>
      </c>
      <c r="F846" s="10">
        <v>126</v>
      </c>
      <c r="G846" s="276">
        <f>AVERAGE(CPVTFC3SG0029!D18:E18)</f>
        <v>2.4181499999999998</v>
      </c>
      <c r="H846" s="344">
        <f t="shared" si="74"/>
        <v>8357.5925925925912</v>
      </c>
      <c r="I846" s="428" t="s">
        <v>315</v>
      </c>
      <c r="J846" s="863"/>
      <c r="K846" s="863"/>
      <c r="L846" s="864"/>
      <c r="M846" s="642"/>
      <c r="N846" s="642"/>
      <c r="O846" s="648"/>
      <c r="P846" s="694"/>
      <c r="Q846" s="694"/>
      <c r="R846" s="645"/>
      <c r="S846" s="694"/>
      <c r="T846" s="694"/>
      <c r="U846" s="694"/>
      <c r="V846" s="287"/>
      <c r="W846" s="5">
        <v>1</v>
      </c>
    </row>
    <row r="847" spans="1:23" x14ac:dyDescent="0.25">
      <c r="A847" s="9">
        <v>763</v>
      </c>
      <c r="B847" s="288" t="s">
        <v>3679</v>
      </c>
      <c r="C847" s="288" t="s">
        <v>868</v>
      </c>
      <c r="D847" s="19">
        <v>44838</v>
      </c>
      <c r="E847" s="384" t="s">
        <v>4937</v>
      </c>
      <c r="F847" s="10">
        <v>127</v>
      </c>
      <c r="G847" s="276">
        <f>AVERAGE(CPVTFC3SG0029!F18:G18)</f>
        <v>2.9069500000000001</v>
      </c>
      <c r="H847" s="344">
        <f t="shared" si="74"/>
        <v>10167.962962962964</v>
      </c>
      <c r="I847" s="428" t="s">
        <v>315</v>
      </c>
      <c r="J847" s="875"/>
      <c r="K847" s="876"/>
      <c r="L847" s="877"/>
      <c r="M847" s="645"/>
      <c r="N847" s="646"/>
      <c r="O847" s="648"/>
      <c r="P847" s="694"/>
      <c r="Q847" s="694"/>
      <c r="R847" s="645"/>
      <c r="S847" s="694"/>
      <c r="T847" s="694"/>
      <c r="U847" s="694"/>
      <c r="W847" s="5">
        <v>1</v>
      </c>
    </row>
    <row r="848" spans="1:23" x14ac:dyDescent="0.25">
      <c r="A848" s="11">
        <v>764</v>
      </c>
      <c r="B848" s="288" t="s">
        <v>3680</v>
      </c>
      <c r="C848" s="288" t="s">
        <v>868</v>
      </c>
      <c r="D848" s="19">
        <v>44838</v>
      </c>
      <c r="E848" s="384" t="s">
        <v>4937</v>
      </c>
      <c r="F848" s="10">
        <v>128</v>
      </c>
      <c r="G848" s="276">
        <f>AVERAGE(CPVTFC3SG0029!H18:I18)</f>
        <v>1.1789499999999999</v>
      </c>
      <c r="H848" s="344">
        <f t="shared" si="74"/>
        <v>3767.962962962963</v>
      </c>
      <c r="I848" s="428" t="s">
        <v>315</v>
      </c>
      <c r="J848" s="875"/>
      <c r="K848" s="876"/>
      <c r="L848" s="877"/>
      <c r="M848" s="645"/>
      <c r="N848" s="646"/>
      <c r="O848" s="648"/>
      <c r="P848" s="694"/>
      <c r="Q848" s="694"/>
      <c r="R848" s="645"/>
      <c r="S848" s="694"/>
      <c r="T848" s="694"/>
      <c r="U848" s="694"/>
      <c r="W848" s="5">
        <v>1</v>
      </c>
    </row>
    <row r="849" spans="1:23" x14ac:dyDescent="0.25">
      <c r="A849" s="6">
        <v>765</v>
      </c>
      <c r="B849" s="271" t="s">
        <v>3681</v>
      </c>
      <c r="C849" s="271" t="s">
        <v>868</v>
      </c>
      <c r="D849" s="18">
        <v>44838</v>
      </c>
      <c r="E849" s="380" t="s">
        <v>4937</v>
      </c>
      <c r="F849" s="7">
        <v>129</v>
      </c>
      <c r="G849" s="275">
        <f>AVERAGE(CPVTFC3SG0029!J18:K18)</f>
        <v>0.37165000000000004</v>
      </c>
      <c r="H849" s="343">
        <f t="shared" ref="H849:H943" si="92">(G849-0.1616)/0.0135*50</f>
        <v>777.96296296296305</v>
      </c>
      <c r="I849" s="431" t="s">
        <v>314</v>
      </c>
      <c r="J849" s="875"/>
      <c r="K849" s="876"/>
      <c r="L849" s="877"/>
      <c r="M849" s="645"/>
      <c r="N849" s="646"/>
      <c r="O849" s="648"/>
      <c r="P849" s="694"/>
      <c r="Q849" s="694"/>
      <c r="R849" s="645"/>
      <c r="S849" s="694"/>
      <c r="T849" s="694"/>
      <c r="U849" s="694"/>
    </row>
    <row r="850" spans="1:23" x14ac:dyDescent="0.25">
      <c r="A850" s="11">
        <v>766</v>
      </c>
      <c r="B850" s="288" t="s">
        <v>3682</v>
      </c>
      <c r="C850" s="288" t="s">
        <v>868</v>
      </c>
      <c r="D850" s="19">
        <v>44838</v>
      </c>
      <c r="E850" s="384" t="s">
        <v>4937</v>
      </c>
      <c r="F850" s="10">
        <v>130</v>
      </c>
      <c r="G850" s="276">
        <f>AVERAGE(CPVTFC3SG0029!L18:M18)</f>
        <v>0.85050000000000003</v>
      </c>
      <c r="H850" s="344">
        <f t="shared" si="92"/>
        <v>2551.4814814814818</v>
      </c>
      <c r="I850" s="428" t="s">
        <v>315</v>
      </c>
      <c r="J850" s="863"/>
      <c r="K850" s="856"/>
      <c r="L850" s="864"/>
      <c r="M850" s="645"/>
      <c r="N850" s="646"/>
      <c r="O850" s="648"/>
      <c r="P850" s="694"/>
      <c r="Q850" s="694"/>
      <c r="R850" s="645"/>
      <c r="S850" s="694"/>
      <c r="T850" s="694"/>
      <c r="U850" s="694"/>
      <c r="W850" s="5">
        <v>1</v>
      </c>
    </row>
    <row r="851" spans="1:23" x14ac:dyDescent="0.25">
      <c r="A851" s="9">
        <v>767</v>
      </c>
      <c r="B851" s="288" t="s">
        <v>3683</v>
      </c>
      <c r="C851" s="288" t="s">
        <v>868</v>
      </c>
      <c r="D851" s="19">
        <v>44838</v>
      </c>
      <c r="E851" s="384" t="s">
        <v>4937</v>
      </c>
      <c r="F851" s="10">
        <v>131</v>
      </c>
      <c r="G851" s="276">
        <f>AVERAGE(CPVTFC3SG0029!N18:O18)</f>
        <v>2.5334500000000002</v>
      </c>
      <c r="H851" s="344">
        <f t="shared" si="92"/>
        <v>8784.6296296296296</v>
      </c>
      <c r="I851" s="428" t="s">
        <v>315</v>
      </c>
      <c r="J851" s="863"/>
      <c r="K851" s="863"/>
      <c r="L851" s="864"/>
      <c r="M851" s="642"/>
      <c r="N851" s="642"/>
      <c r="O851" s="648"/>
      <c r="P851" s="694"/>
      <c r="Q851" s="694"/>
      <c r="R851" s="645"/>
      <c r="S851" s="694"/>
      <c r="T851" s="694"/>
      <c r="U851" s="694"/>
      <c r="V851" s="286"/>
      <c r="W851" s="5">
        <v>1</v>
      </c>
    </row>
    <row r="852" spans="1:23" x14ac:dyDescent="0.25">
      <c r="A852" s="11">
        <v>768</v>
      </c>
      <c r="B852" s="288" t="s">
        <v>3684</v>
      </c>
      <c r="C852" s="288" t="s">
        <v>868</v>
      </c>
      <c r="D852" s="19">
        <v>44838</v>
      </c>
      <c r="E852" s="384" t="s">
        <v>4937</v>
      </c>
      <c r="F852" s="10">
        <v>132</v>
      </c>
      <c r="G852" s="276">
        <f>AVERAGE(CPVTFC3SG0029!P18:Q18)</f>
        <v>1.2643500000000001</v>
      </c>
      <c r="H852" s="344">
        <f t="shared" si="92"/>
        <v>4084.2592592592596</v>
      </c>
      <c r="I852" s="428" t="s">
        <v>315</v>
      </c>
      <c r="J852" s="863"/>
      <c r="K852" s="863"/>
      <c r="L852" s="864"/>
      <c r="M852" s="642"/>
      <c r="N852" s="642"/>
      <c r="O852" s="648"/>
      <c r="P852" s="694"/>
      <c r="Q852" s="694"/>
      <c r="R852" s="645"/>
      <c r="S852" s="694"/>
      <c r="T852" s="694"/>
      <c r="U852" s="694"/>
      <c r="V852" s="287"/>
      <c r="W852" s="5">
        <v>1</v>
      </c>
    </row>
    <row r="853" spans="1:23" x14ac:dyDescent="0.25">
      <c r="A853" s="9">
        <v>769</v>
      </c>
      <c r="B853" s="288" t="s">
        <v>3685</v>
      </c>
      <c r="C853" s="288" t="s">
        <v>868</v>
      </c>
      <c r="D853" s="19">
        <v>44838</v>
      </c>
      <c r="E853" s="384" t="s">
        <v>4937</v>
      </c>
      <c r="F853" s="10">
        <v>133</v>
      </c>
      <c r="G853" s="276">
        <f>AVERAGE(CPVTFC3SG0029!R18:S18)</f>
        <v>0.80225000000000002</v>
      </c>
      <c r="H853" s="344">
        <f t="shared" si="92"/>
        <v>2372.7777777777783</v>
      </c>
      <c r="I853" s="428" t="s">
        <v>315</v>
      </c>
      <c r="J853" s="875"/>
      <c r="K853" s="876"/>
      <c r="L853" s="877"/>
      <c r="M853" s="645"/>
      <c r="N853" s="646"/>
      <c r="O853" s="648"/>
      <c r="P853" s="694"/>
      <c r="Q853" s="694"/>
      <c r="R853" s="645"/>
      <c r="S853" s="694"/>
      <c r="T853" s="694"/>
      <c r="U853" s="694"/>
      <c r="W853" s="5">
        <v>1</v>
      </c>
    </row>
    <row r="854" spans="1:23" x14ac:dyDescent="0.25">
      <c r="A854" s="11">
        <v>770</v>
      </c>
      <c r="B854" s="288" t="s">
        <v>3686</v>
      </c>
      <c r="C854" s="288" t="s">
        <v>868</v>
      </c>
      <c r="D854" s="19">
        <v>44838</v>
      </c>
      <c r="E854" s="384" t="s">
        <v>4937</v>
      </c>
      <c r="F854" s="10">
        <v>134</v>
      </c>
      <c r="G854" s="276">
        <f>AVERAGE(CPVTFC3SG0029!T18:U18)</f>
        <v>1</v>
      </c>
      <c r="H854" s="344">
        <f t="shared" si="92"/>
        <v>3105.1851851851852</v>
      </c>
      <c r="I854" s="428" t="s">
        <v>315</v>
      </c>
      <c r="J854" s="875"/>
      <c r="K854" s="876"/>
      <c r="L854" s="877"/>
      <c r="M854" s="645"/>
      <c r="N854" s="646"/>
      <c r="O854" s="648"/>
      <c r="P854" s="694"/>
      <c r="Q854" s="694"/>
      <c r="R854" s="645"/>
      <c r="S854" s="694"/>
      <c r="T854" s="694"/>
      <c r="U854" s="694"/>
      <c r="W854" s="5">
        <v>1</v>
      </c>
    </row>
    <row r="855" spans="1:23" ht="15.75" thickBot="1" x14ac:dyDescent="0.3">
      <c r="A855" s="524">
        <v>771</v>
      </c>
      <c r="B855" s="675" t="s">
        <v>3687</v>
      </c>
      <c r="C855" s="675" t="s">
        <v>868</v>
      </c>
      <c r="D855" s="79">
        <v>44838</v>
      </c>
      <c r="E855" s="525" t="s">
        <v>4937</v>
      </c>
      <c r="F855" s="80">
        <v>135</v>
      </c>
      <c r="G855" s="506">
        <f>AVERAGE(CPVTFC3SG0029!V18:W18)</f>
        <v>2.5240499999999999</v>
      </c>
      <c r="H855" s="507">
        <f t="shared" si="92"/>
        <v>8749.8148148148139</v>
      </c>
      <c r="I855" s="1619" t="s">
        <v>315</v>
      </c>
      <c r="J855" s="1632"/>
      <c r="K855" s="1632"/>
      <c r="L855" s="1633"/>
      <c r="M855" s="650"/>
      <c r="N855" s="650"/>
      <c r="O855" s="657"/>
      <c r="P855" s="1268"/>
      <c r="Q855" s="1268"/>
      <c r="R855" s="969"/>
      <c r="S855" s="1268"/>
      <c r="T855" s="1268"/>
      <c r="U855" s="1268"/>
      <c r="V855" s="286"/>
      <c r="W855" s="5">
        <v>1</v>
      </c>
    </row>
    <row r="856" spans="1:23" x14ac:dyDescent="0.25">
      <c r="A856" s="488">
        <v>772</v>
      </c>
      <c r="B856" s="4803" t="s">
        <v>3688</v>
      </c>
      <c r="C856" s="489" t="s">
        <v>868</v>
      </c>
      <c r="D856" s="490">
        <v>44838</v>
      </c>
      <c r="E856" s="491" t="s">
        <v>4937</v>
      </c>
      <c r="F856" s="589">
        <v>136</v>
      </c>
      <c r="G856" s="493">
        <f>AVERAGE(CPVTFC3SG0029!X18:Y18)</f>
        <v>7.485E-2</v>
      </c>
      <c r="H856" s="494">
        <f t="shared" si="92"/>
        <v>-321.2962962962963</v>
      </c>
      <c r="I856" s="1688" t="s">
        <v>314</v>
      </c>
      <c r="J856" s="1638"/>
      <c r="K856" s="1638"/>
      <c r="L856" s="1639"/>
      <c r="M856" s="721"/>
      <c r="N856" s="721"/>
      <c r="O856" s="721"/>
      <c r="P856" s="2329">
        <v>44883</v>
      </c>
      <c r="Q856" s="2311" t="s">
        <v>5503</v>
      </c>
      <c r="R856" s="492">
        <v>71</v>
      </c>
      <c r="S856" s="492">
        <f>AVERAGE(CPVTFC3SG0062!K23:L23)</f>
        <v>9.8000000000000004E-2</v>
      </c>
      <c r="T856" s="622">
        <f t="shared" ref="T856:T858" si="93">(S856-0.1)/0.0138*66</f>
        <v>-9.5652173913043566</v>
      </c>
      <c r="U856" s="2302" t="s">
        <v>314</v>
      </c>
      <c r="V856" s="287"/>
    </row>
    <row r="857" spans="1:23" x14ac:dyDescent="0.25">
      <c r="A857" s="593"/>
      <c r="B857" s="4804"/>
      <c r="C857" s="263" t="s">
        <v>5448</v>
      </c>
      <c r="D857" s="1149"/>
      <c r="E857" s="1264"/>
      <c r="F857" s="645"/>
      <c r="G857" s="892"/>
      <c r="H857" s="894"/>
      <c r="I857" s="1630"/>
      <c r="J857" s="863"/>
      <c r="K857" s="863"/>
      <c r="L857" s="864"/>
      <c r="M857" s="642"/>
      <c r="N857" s="642"/>
      <c r="O857" s="642"/>
      <c r="P857" s="2340">
        <v>44883</v>
      </c>
      <c r="Q857" s="2310" t="s">
        <v>5503</v>
      </c>
      <c r="R857" s="102">
        <v>72</v>
      </c>
      <c r="S857" s="102">
        <f>AVERAGE(CPVTFC3SG0062!M23:N23)</f>
        <v>0.12045</v>
      </c>
      <c r="T857" s="13">
        <f t="shared" si="93"/>
        <v>97.804347826086939</v>
      </c>
      <c r="U857" s="2380" t="s">
        <v>314</v>
      </c>
      <c r="V857" s="287"/>
    </row>
    <row r="858" spans="1:23" x14ac:dyDescent="0.25">
      <c r="A858" s="593"/>
      <c r="B858" s="4804"/>
      <c r="C858" s="263" t="s">
        <v>863</v>
      </c>
      <c r="D858" s="1149"/>
      <c r="E858" s="1264"/>
      <c r="F858" s="645"/>
      <c r="G858" s="892"/>
      <c r="H858" s="894"/>
      <c r="I858" s="1630"/>
      <c r="J858" s="863"/>
      <c r="K858" s="863"/>
      <c r="L858" s="864"/>
      <c r="M858" s="642"/>
      <c r="N858" s="642"/>
      <c r="O858" s="642"/>
      <c r="P858" s="2340">
        <v>44883</v>
      </c>
      <c r="Q858" s="2310" t="s">
        <v>5503</v>
      </c>
      <c r="R858" s="102">
        <v>73</v>
      </c>
      <c r="S858" s="102">
        <f>AVERAGE(CPVTFC3SG0062!O23:P23)</f>
        <v>0.18390000000000001</v>
      </c>
      <c r="T858" s="13">
        <f t="shared" si="93"/>
        <v>401.26086956521738</v>
      </c>
      <c r="U858" s="2380" t="s">
        <v>314</v>
      </c>
      <c r="V858" s="287"/>
    </row>
    <row r="859" spans="1:23" ht="15.75" thickBot="1" x14ac:dyDescent="0.3">
      <c r="A859" s="90"/>
      <c r="B859" s="4805"/>
      <c r="C859" s="464" t="s">
        <v>220</v>
      </c>
      <c r="D859" s="1383"/>
      <c r="E859" s="1384"/>
      <c r="F859" s="668"/>
      <c r="G859" s="1385"/>
      <c r="H859" s="1386"/>
      <c r="I859" s="1640"/>
      <c r="J859" s="1641"/>
      <c r="K859" s="1641"/>
      <c r="L859" s="1642"/>
      <c r="M859" s="778"/>
      <c r="N859" s="778"/>
      <c r="O859" s="778"/>
      <c r="P859" s="3800">
        <v>44894</v>
      </c>
      <c r="Q859" s="1783" t="s">
        <v>5593</v>
      </c>
      <c r="R859" s="1783">
        <v>93</v>
      </c>
      <c r="S859" s="1783">
        <f>AVERAGE(CPVTFC3SG0081!J12:K12)</f>
        <v>0.1736</v>
      </c>
      <c r="T859" s="469">
        <f t="shared" ref="T859" si="94">(S859-0.1617)/0.0141*66</f>
        <v>55.702127659574437</v>
      </c>
      <c r="U859" s="1784" t="s">
        <v>314</v>
      </c>
      <c r="V859" s="287"/>
    </row>
    <row r="860" spans="1:23" x14ac:dyDescent="0.25">
      <c r="A860" s="124">
        <v>773</v>
      </c>
      <c r="B860" s="681" t="s">
        <v>3689</v>
      </c>
      <c r="C860" s="681" t="s">
        <v>868</v>
      </c>
      <c r="D860" s="125">
        <v>44838</v>
      </c>
      <c r="E860" s="390" t="s">
        <v>4937</v>
      </c>
      <c r="F860" s="126">
        <v>137</v>
      </c>
      <c r="G860" s="502">
        <f>AVERAGE(CPVTFC3SG0029!B20:C20)</f>
        <v>1.15185</v>
      </c>
      <c r="H860" s="503">
        <f t="shared" si="92"/>
        <v>3667.5925925925931</v>
      </c>
      <c r="I860" s="1609" t="s">
        <v>315</v>
      </c>
      <c r="J860" s="1635"/>
      <c r="K860" s="1635"/>
      <c r="L860" s="1636"/>
      <c r="M860" s="656"/>
      <c r="N860" s="656"/>
      <c r="O860" s="672"/>
      <c r="P860" s="1271"/>
      <c r="Q860" s="1271"/>
      <c r="R860" s="830"/>
      <c r="S860" s="1271"/>
      <c r="T860" s="1271"/>
      <c r="U860" s="1271"/>
      <c r="W860" s="5">
        <v>1</v>
      </c>
    </row>
    <row r="861" spans="1:23" x14ac:dyDescent="0.25">
      <c r="A861" s="11">
        <v>774</v>
      </c>
      <c r="B861" s="288" t="s">
        <v>3690</v>
      </c>
      <c r="C861" s="288" t="s">
        <v>868</v>
      </c>
      <c r="D861" s="19">
        <v>44838</v>
      </c>
      <c r="E861" s="384" t="s">
        <v>4937</v>
      </c>
      <c r="F861" s="10">
        <v>138</v>
      </c>
      <c r="G861" s="276">
        <f>AVERAGE(CPVTFC3SG0029!D20:E20)</f>
        <v>2.1902499999999998</v>
      </c>
      <c r="H861" s="344">
        <f t="shared" si="92"/>
        <v>7513.5185185185182</v>
      </c>
      <c r="I861" s="428" t="s">
        <v>315</v>
      </c>
      <c r="J861" s="863"/>
      <c r="K861" s="863"/>
      <c r="L861" s="864"/>
      <c r="M861" s="642"/>
      <c r="N861" s="642"/>
      <c r="O861" s="648"/>
      <c r="P861" s="694"/>
      <c r="Q861" s="694"/>
      <c r="R861" s="645"/>
      <c r="S861" s="694"/>
      <c r="T861" s="694"/>
      <c r="U861" s="694"/>
      <c r="W861" s="5">
        <v>1</v>
      </c>
    </row>
    <row r="862" spans="1:23" x14ac:dyDescent="0.25">
      <c r="A862" s="6">
        <v>775</v>
      </c>
      <c r="B862" s="271" t="s">
        <v>3691</v>
      </c>
      <c r="C862" s="271" t="s">
        <v>868</v>
      </c>
      <c r="D862" s="18">
        <v>44838</v>
      </c>
      <c r="E862" s="380" t="s">
        <v>4937</v>
      </c>
      <c r="F862" s="7">
        <v>139</v>
      </c>
      <c r="G862" s="275">
        <f>AVERAGE(CPVTFC3SG0029!F20:G20)</f>
        <v>0.15379999999999999</v>
      </c>
      <c r="H862" s="343">
        <f t="shared" si="92"/>
        <v>-28.888888888888893</v>
      </c>
      <c r="I862" s="431" t="s">
        <v>314</v>
      </c>
      <c r="J862" s="863"/>
      <c r="K862" s="863"/>
      <c r="L862" s="864"/>
      <c r="M862" s="642"/>
      <c r="N862" s="642"/>
      <c r="O862" s="648"/>
      <c r="P862" s="694"/>
      <c r="Q862" s="694"/>
      <c r="R862" s="645"/>
      <c r="S862" s="694"/>
      <c r="T862" s="694"/>
      <c r="U862" s="694"/>
    </row>
    <row r="863" spans="1:23" x14ac:dyDescent="0.25">
      <c r="A863" s="11">
        <v>776</v>
      </c>
      <c r="B863" s="288" t="s">
        <v>3692</v>
      </c>
      <c r="C863" s="288" t="s">
        <v>868</v>
      </c>
      <c r="D863" s="19">
        <v>44838</v>
      </c>
      <c r="E863" s="384" t="s">
        <v>4937</v>
      </c>
      <c r="F863" s="10">
        <v>140</v>
      </c>
      <c r="G863" s="276">
        <f>AVERAGE(CPVTFC3SG0029!H20:I20)</f>
        <v>1.8761999999999999</v>
      </c>
      <c r="H863" s="344">
        <f t="shared" si="92"/>
        <v>6350.3703703703695</v>
      </c>
      <c r="I863" s="428" t="s">
        <v>315</v>
      </c>
      <c r="J863" s="863"/>
      <c r="K863" s="863"/>
      <c r="L863" s="864"/>
      <c r="M863" s="642"/>
      <c r="N863" s="642"/>
      <c r="O863" s="648"/>
      <c r="P863" s="694"/>
      <c r="Q863" s="694"/>
      <c r="R863" s="645"/>
      <c r="S863" s="694"/>
      <c r="T863" s="694"/>
      <c r="U863" s="694"/>
      <c r="W863" s="5">
        <v>1</v>
      </c>
    </row>
    <row r="864" spans="1:23" x14ac:dyDescent="0.25">
      <c r="A864" s="9">
        <v>777</v>
      </c>
      <c r="B864" s="288" t="s">
        <v>3693</v>
      </c>
      <c r="C864" s="288" t="s">
        <v>868</v>
      </c>
      <c r="D864" s="19">
        <v>44838</v>
      </c>
      <c r="E864" s="384" t="s">
        <v>4937</v>
      </c>
      <c r="F864" s="10">
        <v>141</v>
      </c>
      <c r="G864" s="276">
        <f>AVERAGE(CPVTFC3SG0029!J20:K20)</f>
        <v>2.9107500000000002</v>
      </c>
      <c r="H864" s="344">
        <f t="shared" si="92"/>
        <v>10182.037037037038</v>
      </c>
      <c r="I864" s="428" t="s">
        <v>315</v>
      </c>
      <c r="J864" s="863"/>
      <c r="K864" s="863"/>
      <c r="L864" s="864"/>
      <c r="M864" s="642"/>
      <c r="N864" s="642"/>
      <c r="O864" s="648"/>
      <c r="P864" s="694"/>
      <c r="Q864" s="694"/>
      <c r="R864" s="645"/>
      <c r="S864" s="694"/>
      <c r="T864" s="694"/>
      <c r="U864" s="694"/>
      <c r="W864" s="5">
        <v>1</v>
      </c>
    </row>
    <row r="865" spans="1:23" x14ac:dyDescent="0.25">
      <c r="A865" s="11">
        <v>778</v>
      </c>
      <c r="B865" s="288" t="s">
        <v>3694</v>
      </c>
      <c r="C865" s="288" t="s">
        <v>868</v>
      </c>
      <c r="D865" s="19">
        <v>44838</v>
      </c>
      <c r="E865" s="384" t="s">
        <v>4937</v>
      </c>
      <c r="F865" s="10">
        <v>142</v>
      </c>
      <c r="G865" s="276">
        <f>AVERAGE(CPVTFC3SG0029!L20:M20)</f>
        <v>1.0352999999999999</v>
      </c>
      <c r="H865" s="344">
        <f t="shared" si="92"/>
        <v>3235.9259259259252</v>
      </c>
      <c r="I865" s="428" t="s">
        <v>315</v>
      </c>
      <c r="J865" s="863"/>
      <c r="K865" s="863"/>
      <c r="L865" s="864"/>
      <c r="M865" s="642"/>
      <c r="N865" s="642"/>
      <c r="O865" s="648"/>
      <c r="P865" s="694"/>
      <c r="Q865" s="694"/>
      <c r="R865" s="645"/>
      <c r="S865" s="694"/>
      <c r="T865" s="694"/>
      <c r="U865" s="694"/>
      <c r="W865" s="5">
        <v>1</v>
      </c>
    </row>
    <row r="866" spans="1:23" x14ac:dyDescent="0.25">
      <c r="A866" s="9">
        <v>779</v>
      </c>
      <c r="B866" s="288" t="s">
        <v>3695</v>
      </c>
      <c r="C866" s="288" t="s">
        <v>868</v>
      </c>
      <c r="D866" s="19">
        <v>44838</v>
      </c>
      <c r="E866" s="384" t="s">
        <v>4937</v>
      </c>
      <c r="F866" s="10">
        <v>143</v>
      </c>
      <c r="G866" s="276">
        <f>AVERAGE(CPVTFC3SG0029!N20:O20)</f>
        <v>1.1290499999999999</v>
      </c>
      <c r="H866" s="344">
        <f t="shared" si="92"/>
        <v>3583.1481481481483</v>
      </c>
      <c r="I866" s="428" t="s">
        <v>315</v>
      </c>
      <c r="J866" s="863"/>
      <c r="K866" s="863"/>
      <c r="L866" s="864"/>
      <c r="M866" s="642"/>
      <c r="N866" s="642"/>
      <c r="O866" s="648"/>
      <c r="P866" s="694"/>
      <c r="Q866" s="694"/>
      <c r="R866" s="645"/>
      <c r="S866" s="694"/>
      <c r="T866" s="694"/>
      <c r="U866" s="694"/>
      <c r="W866" s="5">
        <v>1</v>
      </c>
    </row>
    <row r="867" spans="1:23" x14ac:dyDescent="0.25">
      <c r="A867" s="11">
        <v>780</v>
      </c>
      <c r="B867" s="288" t="s">
        <v>3696</v>
      </c>
      <c r="C867" s="288" t="s">
        <v>868</v>
      </c>
      <c r="D867" s="19">
        <v>44838</v>
      </c>
      <c r="E867" s="384" t="s">
        <v>4937</v>
      </c>
      <c r="F867" s="10">
        <v>144</v>
      </c>
      <c r="G867" s="276">
        <f>AVERAGE(CPVTFC3SG0029!P20:Q20)</f>
        <v>1.8442000000000001</v>
      </c>
      <c r="H867" s="344">
        <f t="shared" si="92"/>
        <v>6231.8518518518522</v>
      </c>
      <c r="I867" s="428" t="s">
        <v>315</v>
      </c>
      <c r="J867" s="863"/>
      <c r="K867" s="863"/>
      <c r="L867" s="864"/>
      <c r="M867" s="642"/>
      <c r="N867" s="642"/>
      <c r="O867" s="648"/>
      <c r="P867" s="694"/>
      <c r="Q867" s="694"/>
      <c r="R867" s="645"/>
      <c r="S867" s="694"/>
      <c r="T867" s="694"/>
      <c r="U867" s="694"/>
      <c r="W867" s="5">
        <v>1</v>
      </c>
    </row>
    <row r="868" spans="1:23" x14ac:dyDescent="0.25">
      <c r="A868" s="9">
        <v>781</v>
      </c>
      <c r="B868" s="288" t="s">
        <v>3697</v>
      </c>
      <c r="C868" s="288" t="s">
        <v>868</v>
      </c>
      <c r="D868" s="19">
        <v>44838</v>
      </c>
      <c r="E868" s="384" t="s">
        <v>4937</v>
      </c>
      <c r="F868" s="10">
        <v>145</v>
      </c>
      <c r="G868" s="276">
        <f>AVERAGE(CPVTFC3SG0029!R20:S20)</f>
        <v>0.97570000000000001</v>
      </c>
      <c r="H868" s="344">
        <f t="shared" si="92"/>
        <v>3015.1851851851857</v>
      </c>
      <c r="I868" s="428" t="s">
        <v>315</v>
      </c>
      <c r="J868" s="863"/>
      <c r="K868" s="863"/>
      <c r="L868" s="864"/>
      <c r="M868" s="642"/>
      <c r="N868" s="642"/>
      <c r="O868" s="648"/>
      <c r="P868" s="694"/>
      <c r="Q868" s="694"/>
      <c r="R868" s="645"/>
      <c r="S868" s="694"/>
      <c r="T868" s="694"/>
      <c r="U868" s="694"/>
      <c r="W868" s="5">
        <v>1</v>
      </c>
    </row>
    <row r="869" spans="1:23" x14ac:dyDescent="0.25">
      <c r="A869" s="11">
        <v>782</v>
      </c>
      <c r="B869" s="288" t="s">
        <v>3698</v>
      </c>
      <c r="C869" s="288" t="s">
        <v>868</v>
      </c>
      <c r="D869" s="19">
        <v>44838</v>
      </c>
      <c r="E869" s="384" t="s">
        <v>4937</v>
      </c>
      <c r="F869" s="10">
        <v>146</v>
      </c>
      <c r="G869" s="276">
        <f>AVERAGE(CPVTFC3SG0029!T20:U20)</f>
        <v>2.0254000000000003</v>
      </c>
      <c r="H869" s="344">
        <f t="shared" si="92"/>
        <v>6902.9629629629635</v>
      </c>
      <c r="I869" s="428" t="s">
        <v>315</v>
      </c>
      <c r="J869" s="863"/>
      <c r="K869" s="863"/>
      <c r="L869" s="864"/>
      <c r="M869" s="642"/>
      <c r="N869" s="642"/>
      <c r="O869" s="648"/>
      <c r="P869" s="694"/>
      <c r="Q869" s="694"/>
      <c r="R869" s="645"/>
      <c r="S869" s="694"/>
      <c r="T869" s="694"/>
      <c r="U869" s="694"/>
      <c r="W869" s="5">
        <v>1</v>
      </c>
    </row>
    <row r="870" spans="1:23" x14ac:dyDescent="0.25">
      <c r="A870" s="9">
        <v>783</v>
      </c>
      <c r="B870" s="288" t="s">
        <v>3699</v>
      </c>
      <c r="C870" s="288" t="s">
        <v>868</v>
      </c>
      <c r="D870" s="19">
        <v>44838</v>
      </c>
      <c r="E870" s="384" t="s">
        <v>4937</v>
      </c>
      <c r="F870" s="10">
        <v>147</v>
      </c>
      <c r="G870" s="276">
        <f>AVERAGE(CPVTFC3SG0029!V20:W20)</f>
        <v>2.1750499999999997</v>
      </c>
      <c r="H870" s="344">
        <f t="shared" si="92"/>
        <v>7457.2222222222208</v>
      </c>
      <c r="I870" s="428" t="s">
        <v>315</v>
      </c>
      <c r="J870" s="863"/>
      <c r="K870" s="863"/>
      <c r="L870" s="864"/>
      <c r="M870" s="642"/>
      <c r="N870" s="642"/>
      <c r="O870" s="648"/>
      <c r="P870" s="694"/>
      <c r="Q870" s="694"/>
      <c r="R870" s="645"/>
      <c r="S870" s="694"/>
      <c r="T870" s="694"/>
      <c r="U870" s="694"/>
      <c r="W870" s="5">
        <v>1</v>
      </c>
    </row>
    <row r="871" spans="1:23" x14ac:dyDescent="0.25">
      <c r="A871" s="11">
        <v>784</v>
      </c>
      <c r="B871" s="288" t="s">
        <v>3700</v>
      </c>
      <c r="C871" s="288" t="s">
        <v>868</v>
      </c>
      <c r="D871" s="19">
        <v>44838</v>
      </c>
      <c r="E871" s="384" t="s">
        <v>4937</v>
      </c>
      <c r="F871" s="10">
        <v>148</v>
      </c>
      <c r="G871" s="276">
        <f>AVERAGE(CPVTFC3SG0029!X20:Y20)</f>
        <v>2.8421500000000002</v>
      </c>
      <c r="H871" s="344">
        <f t="shared" si="92"/>
        <v>9927.9629629629635</v>
      </c>
      <c r="I871" s="428" t="s">
        <v>315</v>
      </c>
      <c r="J871" s="863"/>
      <c r="K871" s="863"/>
      <c r="L871" s="864"/>
      <c r="M871" s="642"/>
      <c r="N871" s="642"/>
      <c r="O871" s="648"/>
      <c r="P871" s="694"/>
      <c r="Q871" s="694"/>
      <c r="R871" s="645"/>
      <c r="S871" s="694"/>
      <c r="T871" s="694"/>
      <c r="U871" s="694"/>
      <c r="W871" s="5">
        <v>1</v>
      </c>
    </row>
    <row r="872" spans="1:23" x14ac:dyDescent="0.25">
      <c r="A872" s="9">
        <v>785</v>
      </c>
      <c r="B872" s="288" t="s">
        <v>3701</v>
      </c>
      <c r="C872" s="288" t="s">
        <v>868</v>
      </c>
      <c r="D872" s="19">
        <v>44838</v>
      </c>
      <c r="E872" s="384" t="s">
        <v>4937</v>
      </c>
      <c r="F872" s="10">
        <v>149</v>
      </c>
      <c r="G872" s="276">
        <f>AVERAGE(CPVTFC3SG0029!B22:C22)</f>
        <v>0.58950000000000002</v>
      </c>
      <c r="H872" s="344">
        <f t="shared" si="92"/>
        <v>1584.814814814815</v>
      </c>
      <c r="I872" s="428" t="s">
        <v>315</v>
      </c>
      <c r="J872" s="863"/>
      <c r="K872" s="863"/>
      <c r="L872" s="864"/>
      <c r="M872" s="642"/>
      <c r="N872" s="642"/>
      <c r="O872" s="648"/>
      <c r="P872" s="694"/>
      <c r="Q872" s="694"/>
      <c r="R872" s="645"/>
      <c r="S872" s="694"/>
      <c r="T872" s="694"/>
      <c r="U872" s="694"/>
      <c r="W872" s="5">
        <v>1</v>
      </c>
    </row>
    <row r="873" spans="1:23" x14ac:dyDescent="0.25">
      <c r="A873" s="11">
        <v>786</v>
      </c>
      <c r="B873" s="288" t="s">
        <v>3702</v>
      </c>
      <c r="C873" s="288" t="s">
        <v>868</v>
      </c>
      <c r="D873" s="19">
        <v>44838</v>
      </c>
      <c r="E873" s="384" t="s">
        <v>4937</v>
      </c>
      <c r="F873" s="10">
        <v>150</v>
      </c>
      <c r="G873" s="276">
        <f>AVERAGE(CPVTFC3SG0029!D22:E22)</f>
        <v>1.0056</v>
      </c>
      <c r="H873" s="344">
        <f t="shared" si="92"/>
        <v>3125.9259259259261</v>
      </c>
      <c r="I873" s="428" t="s">
        <v>315</v>
      </c>
      <c r="J873" s="863"/>
      <c r="K873" s="863"/>
      <c r="L873" s="864"/>
      <c r="M873" s="642"/>
      <c r="N873" s="642"/>
      <c r="O873" s="648"/>
      <c r="P873" s="694"/>
      <c r="Q873" s="694"/>
      <c r="R873" s="645"/>
      <c r="S873" s="694"/>
      <c r="T873" s="694"/>
      <c r="U873" s="694"/>
      <c r="W873" s="5">
        <v>1</v>
      </c>
    </row>
    <row r="874" spans="1:23" x14ac:dyDescent="0.25">
      <c r="A874" s="9">
        <v>787</v>
      </c>
      <c r="B874" s="288" t="s">
        <v>3703</v>
      </c>
      <c r="C874" s="288" t="s">
        <v>868</v>
      </c>
      <c r="D874" s="19">
        <v>44838</v>
      </c>
      <c r="E874" s="384" t="s">
        <v>4937</v>
      </c>
      <c r="F874" s="10">
        <v>151</v>
      </c>
      <c r="G874" s="276">
        <f>AVERAGE(CPVTFC3SG0029!F22:G22)</f>
        <v>2.5459000000000001</v>
      </c>
      <c r="H874" s="344">
        <f t="shared" si="92"/>
        <v>8830.7407407407409</v>
      </c>
      <c r="I874" s="428" t="s">
        <v>315</v>
      </c>
      <c r="J874" s="863"/>
      <c r="K874" s="863"/>
      <c r="L874" s="864"/>
      <c r="M874" s="642"/>
      <c r="N874" s="642"/>
      <c r="O874" s="648"/>
      <c r="P874" s="694"/>
      <c r="Q874" s="694"/>
      <c r="R874" s="645"/>
      <c r="S874" s="694"/>
      <c r="T874" s="694"/>
      <c r="U874" s="694"/>
      <c r="W874" s="5">
        <v>1</v>
      </c>
    </row>
    <row r="875" spans="1:23" ht="15.75" thickBot="1" x14ac:dyDescent="0.3">
      <c r="A875" s="78">
        <v>788</v>
      </c>
      <c r="B875" s="675" t="s">
        <v>3704</v>
      </c>
      <c r="C875" s="675" t="s">
        <v>868</v>
      </c>
      <c r="D875" s="79">
        <v>44838</v>
      </c>
      <c r="E875" s="525" t="s">
        <v>4937</v>
      </c>
      <c r="F875" s="80">
        <v>152</v>
      </c>
      <c r="G875" s="506">
        <f>AVERAGE(CPVTFC3SG0029!H22:I22)</f>
        <v>0.84850000000000003</v>
      </c>
      <c r="H875" s="507">
        <f t="shared" si="92"/>
        <v>2544.0740740740744</v>
      </c>
      <c r="I875" s="1619" t="s">
        <v>315</v>
      </c>
      <c r="J875" s="1632"/>
      <c r="K875" s="1632"/>
      <c r="L875" s="1633"/>
      <c r="M875" s="650"/>
      <c r="N875" s="650"/>
      <c r="O875" s="657"/>
      <c r="P875" s="1268"/>
      <c r="Q875" s="1268"/>
      <c r="R875" s="969"/>
      <c r="S875" s="1268"/>
      <c r="T875" s="1268"/>
      <c r="U875" s="1268"/>
      <c r="W875" s="5">
        <v>1</v>
      </c>
    </row>
    <row r="876" spans="1:23" x14ac:dyDescent="0.25">
      <c r="A876" s="86">
        <v>789</v>
      </c>
      <c r="B876" s="4806" t="s">
        <v>3705</v>
      </c>
      <c r="C876" s="457" t="s">
        <v>868</v>
      </c>
      <c r="D876" s="87">
        <v>44838</v>
      </c>
      <c r="E876" s="458" t="s">
        <v>4937</v>
      </c>
      <c r="F876" s="88">
        <v>153</v>
      </c>
      <c r="G876" s="460">
        <f>AVERAGE(CPVTFC3SG0029!J22:K22)</f>
        <v>2.2984999999999998</v>
      </c>
      <c r="H876" s="461">
        <f t="shared" si="92"/>
        <v>7914.4444444444434</v>
      </c>
      <c r="I876" s="2386" t="s">
        <v>315</v>
      </c>
      <c r="J876" s="1638"/>
      <c r="K876" s="1638"/>
      <c r="L876" s="1639"/>
      <c r="M876" s="721"/>
      <c r="N876" s="721"/>
      <c r="O876" s="721"/>
      <c r="P876" s="2107">
        <v>44883</v>
      </c>
      <c r="Q876" s="2316" t="s">
        <v>5503</v>
      </c>
      <c r="R876" s="459">
        <v>74</v>
      </c>
      <c r="S876" s="459">
        <f>AVERAGE(CPVTFC3SG0062!Q23:R23)</f>
        <v>0.42044999999999999</v>
      </c>
      <c r="T876" s="89">
        <f t="shared" ref="T876:T878" si="95">(S876-0.1)/0.0138*66</f>
        <v>1532.5869565217392</v>
      </c>
      <c r="U876" s="2317" t="s">
        <v>315</v>
      </c>
      <c r="W876" s="5">
        <v>1</v>
      </c>
    </row>
    <row r="877" spans="1:23" x14ac:dyDescent="0.25">
      <c r="A877" s="596"/>
      <c r="B877" s="4807"/>
      <c r="C877" s="443" t="s">
        <v>5448</v>
      </c>
      <c r="D877" s="1149"/>
      <c r="E877" s="1264"/>
      <c r="F877" s="645"/>
      <c r="G877" s="892"/>
      <c r="H877" s="894"/>
      <c r="I877" s="1630"/>
      <c r="J877" s="863"/>
      <c r="K877" s="863"/>
      <c r="L877" s="864"/>
      <c r="M877" s="642"/>
      <c r="N877" s="642"/>
      <c r="O877" s="642"/>
      <c r="P877" s="2340">
        <v>44883</v>
      </c>
      <c r="Q877" s="2310" t="s">
        <v>5503</v>
      </c>
      <c r="R877" s="102">
        <v>75</v>
      </c>
      <c r="S877" s="102">
        <f>AVERAGE(CPVTFC3SG0062!S23:T23)</f>
        <v>0.34015000000000001</v>
      </c>
      <c r="T877" s="13">
        <f t="shared" si="95"/>
        <v>1148.5434782608697</v>
      </c>
      <c r="U877" s="2380" t="s">
        <v>314</v>
      </c>
    </row>
    <row r="878" spans="1:23" x14ac:dyDescent="0.25">
      <c r="A878" s="596"/>
      <c r="B878" s="4807"/>
      <c r="C878" s="443" t="s">
        <v>863</v>
      </c>
      <c r="D878" s="1149"/>
      <c r="E878" s="1264"/>
      <c r="F878" s="645"/>
      <c r="G878" s="892"/>
      <c r="H878" s="894"/>
      <c r="I878" s="1630"/>
      <c r="J878" s="863"/>
      <c r="K878" s="863"/>
      <c r="L878" s="864"/>
      <c r="M878" s="642"/>
      <c r="N878" s="642"/>
      <c r="O878" s="642"/>
      <c r="P878" s="2392">
        <v>44883</v>
      </c>
      <c r="Q878" s="2315" t="s">
        <v>5503</v>
      </c>
      <c r="R878" s="103">
        <v>76</v>
      </c>
      <c r="S878" s="103">
        <f>AVERAGE(CPVTFC3SG0062!U23:V23)</f>
        <v>0.38345000000000001</v>
      </c>
      <c r="T878" s="14">
        <f t="shared" si="95"/>
        <v>1355.6304347826085</v>
      </c>
      <c r="U878" s="2393" t="s">
        <v>315</v>
      </c>
    </row>
    <row r="879" spans="1:23" ht="15.75" thickBot="1" x14ac:dyDescent="0.3">
      <c r="A879" s="516"/>
      <c r="B879" s="4808"/>
      <c r="C879" s="463" t="s">
        <v>220</v>
      </c>
      <c r="D879" s="1383"/>
      <c r="E879" s="1384"/>
      <c r="F879" s="668"/>
      <c r="G879" s="1385"/>
      <c r="H879" s="1386"/>
      <c r="I879" s="1640"/>
      <c r="J879" s="1641"/>
      <c r="K879" s="1641"/>
      <c r="L879" s="1642"/>
      <c r="M879" s="778"/>
      <c r="N879" s="778"/>
      <c r="O879" s="778"/>
      <c r="P879" s="3800">
        <v>44894</v>
      </c>
      <c r="Q879" s="1783" t="s">
        <v>5593</v>
      </c>
      <c r="R879" s="1783">
        <v>94</v>
      </c>
      <c r="S879" s="1783">
        <f>AVERAGE(CPVTFC3SG0081!L12:M12)</f>
        <v>0.20255000000000001</v>
      </c>
      <c r="T879" s="469">
        <f t="shared" ref="T879" si="96">(S879-0.1617)/0.0141*66</f>
        <v>191.21276595744678</v>
      </c>
      <c r="U879" s="1784" t="s">
        <v>314</v>
      </c>
    </row>
    <row r="880" spans="1:23" x14ac:dyDescent="0.25">
      <c r="A880" s="501">
        <v>790</v>
      </c>
      <c r="B880" s="681" t="s">
        <v>3706</v>
      </c>
      <c r="C880" s="681" t="s">
        <v>868</v>
      </c>
      <c r="D880" s="125">
        <v>44838</v>
      </c>
      <c r="E880" s="390" t="s">
        <v>4937</v>
      </c>
      <c r="F880" s="126">
        <v>154</v>
      </c>
      <c r="G880" s="502">
        <f>AVERAGE(CPVTFC3SG0029!L22:M22)</f>
        <v>0.98055000000000003</v>
      </c>
      <c r="H880" s="503">
        <f t="shared" si="92"/>
        <v>3033.1481481481487</v>
      </c>
      <c r="I880" s="1609" t="s">
        <v>315</v>
      </c>
      <c r="J880" s="1635"/>
      <c r="K880" s="1635"/>
      <c r="L880" s="1636"/>
      <c r="M880" s="656"/>
      <c r="N880" s="656"/>
      <c r="O880" s="672"/>
      <c r="P880" s="1271"/>
      <c r="Q880" s="1271"/>
      <c r="R880" s="830"/>
      <c r="S880" s="1271"/>
      <c r="T880" s="1271"/>
      <c r="U880" s="1271"/>
      <c r="W880" s="5">
        <v>1</v>
      </c>
    </row>
    <row r="881" spans="1:23" x14ac:dyDescent="0.25">
      <c r="A881" s="6">
        <v>791</v>
      </c>
      <c r="B881" s="271" t="s">
        <v>3707</v>
      </c>
      <c r="C881" s="271" t="s">
        <v>868</v>
      </c>
      <c r="D881" s="18">
        <v>44838</v>
      </c>
      <c r="E881" s="380" t="s">
        <v>4937</v>
      </c>
      <c r="F881" s="7">
        <v>155</v>
      </c>
      <c r="G881" s="275">
        <f>AVERAGE(CPVTFC3SG0029!N22:O22)</f>
        <v>0.2888</v>
      </c>
      <c r="H881" s="343">
        <f t="shared" si="92"/>
        <v>471.11111111111114</v>
      </c>
      <c r="I881" s="431" t="s">
        <v>314</v>
      </c>
      <c r="J881" s="863"/>
      <c r="K881" s="863"/>
      <c r="L881" s="864"/>
      <c r="M881" s="642"/>
      <c r="N881" s="642"/>
      <c r="O881" s="648"/>
      <c r="P881" s="694"/>
      <c r="Q881" s="694"/>
      <c r="R881" s="645"/>
      <c r="S881" s="694"/>
      <c r="T881" s="694"/>
      <c r="U881" s="694"/>
    </row>
    <row r="882" spans="1:23" ht="15.75" thickBot="1" x14ac:dyDescent="0.3">
      <c r="A882" s="78">
        <v>792</v>
      </c>
      <c r="B882" s="675" t="s">
        <v>3708</v>
      </c>
      <c r="C882" s="675" t="s">
        <v>868</v>
      </c>
      <c r="D882" s="79">
        <v>44838</v>
      </c>
      <c r="E882" s="525" t="s">
        <v>4937</v>
      </c>
      <c r="F882" s="80">
        <v>156</v>
      </c>
      <c r="G882" s="506">
        <f>AVERAGE(CPVTFC3SG0029!P22:Q22)</f>
        <v>0.75239999999999996</v>
      </c>
      <c r="H882" s="507">
        <f t="shared" si="92"/>
        <v>2188.1481481481483</v>
      </c>
      <c r="I882" s="1619" t="s">
        <v>315</v>
      </c>
      <c r="J882" s="1632"/>
      <c r="K882" s="1632"/>
      <c r="L882" s="1633"/>
      <c r="M882" s="650"/>
      <c r="N882" s="650"/>
      <c r="O882" s="657"/>
      <c r="P882" s="1268"/>
      <c r="Q882" s="1268"/>
      <c r="R882" s="969"/>
      <c r="S882" s="1268"/>
      <c r="T882" s="1268"/>
      <c r="U882" s="1268"/>
      <c r="W882" s="5">
        <v>1</v>
      </c>
    </row>
    <row r="883" spans="1:23" x14ac:dyDescent="0.25">
      <c r="A883" s="86">
        <v>793</v>
      </c>
      <c r="B883" s="4806" t="s">
        <v>3709</v>
      </c>
      <c r="C883" s="457" t="s">
        <v>868</v>
      </c>
      <c r="D883" s="87">
        <v>44838</v>
      </c>
      <c r="E883" s="458" t="s">
        <v>4937</v>
      </c>
      <c r="F883" s="88">
        <v>157</v>
      </c>
      <c r="G883" s="460">
        <f>AVERAGE(CPVTFC3SG0029!R22:S22)</f>
        <v>0.89969999999999994</v>
      </c>
      <c r="H883" s="461">
        <f t="shared" si="92"/>
        <v>2733.7037037037035</v>
      </c>
      <c r="I883" s="2386" t="s">
        <v>315</v>
      </c>
      <c r="J883" s="1638"/>
      <c r="K883" s="1638"/>
      <c r="L883" s="1639"/>
      <c r="M883" s="721"/>
      <c r="N883" s="721"/>
      <c r="O883" s="721"/>
      <c r="P883" s="2329">
        <v>44883</v>
      </c>
      <c r="Q883" s="2311" t="s">
        <v>5503</v>
      </c>
      <c r="R883" s="492">
        <v>77</v>
      </c>
      <c r="S883" s="492">
        <f>AVERAGE(CPVTFC3SG0062!W23:X23)</f>
        <v>0.14855000000000002</v>
      </c>
      <c r="T883" s="622">
        <f t="shared" ref="T883:T889" si="97">(S883-0.1)/0.0138*66</f>
        <v>232.19565217391309</v>
      </c>
      <c r="U883" s="2302" t="s">
        <v>314</v>
      </c>
      <c r="W883" s="5">
        <v>1</v>
      </c>
    </row>
    <row r="884" spans="1:23" x14ac:dyDescent="0.25">
      <c r="A884" s="596"/>
      <c r="B884" s="4807"/>
      <c r="C884" s="443" t="s">
        <v>5448</v>
      </c>
      <c r="D884" s="1149"/>
      <c r="E884" s="1264"/>
      <c r="F884" s="645"/>
      <c r="G884" s="892"/>
      <c r="H884" s="894"/>
      <c r="I884" s="2385"/>
      <c r="J884" s="863"/>
      <c r="K884" s="863"/>
      <c r="L884" s="864"/>
      <c r="M884" s="642"/>
      <c r="N884" s="642"/>
      <c r="O884" s="642"/>
      <c r="P884" s="2340">
        <v>44883</v>
      </c>
      <c r="Q884" s="2310" t="s">
        <v>5503</v>
      </c>
      <c r="R884" s="102">
        <v>78</v>
      </c>
      <c r="S884" s="102">
        <f>AVERAGE(CPVTFC3SG0062!C25:D25)</f>
        <v>0.20515</v>
      </c>
      <c r="T884" s="13">
        <f t="shared" si="97"/>
        <v>502.89130434782606</v>
      </c>
      <c r="U884" s="2380" t="s">
        <v>314</v>
      </c>
    </row>
    <row r="885" spans="1:23" x14ac:dyDescent="0.25">
      <c r="A885" s="596"/>
      <c r="B885" s="4807"/>
      <c r="C885" s="443" t="s">
        <v>863</v>
      </c>
      <c r="D885" s="1149"/>
      <c r="E885" s="1264"/>
      <c r="F885" s="645"/>
      <c r="G885" s="892"/>
      <c r="H885" s="894"/>
      <c r="I885" s="2385"/>
      <c r="J885" s="863"/>
      <c r="K885" s="863"/>
      <c r="L885" s="864"/>
      <c r="M885" s="642"/>
      <c r="N885" s="642"/>
      <c r="O885" s="642"/>
      <c r="P885" s="2340">
        <v>44883</v>
      </c>
      <c r="Q885" s="2310" t="s">
        <v>5503</v>
      </c>
      <c r="R885" s="102">
        <v>79</v>
      </c>
      <c r="S885" s="102">
        <f>AVERAGE(CPVTFC3SG0062!E25:F25)</f>
        <v>0.18259999999999998</v>
      </c>
      <c r="T885" s="13">
        <f t="shared" si="97"/>
        <v>395.04347826086945</v>
      </c>
      <c r="U885" s="2380" t="s">
        <v>314</v>
      </c>
    </row>
    <row r="886" spans="1:23" ht="15.75" thickBot="1" x14ac:dyDescent="0.3">
      <c r="A886" s="516"/>
      <c r="B886" s="4808"/>
      <c r="C886" s="463" t="s">
        <v>220</v>
      </c>
      <c r="D886" s="1383"/>
      <c r="E886" s="1384"/>
      <c r="F886" s="668"/>
      <c r="G886" s="1385"/>
      <c r="H886" s="1386"/>
      <c r="I886" s="2387"/>
      <c r="J886" s="1641"/>
      <c r="K886" s="1641"/>
      <c r="L886" s="1642"/>
      <c r="M886" s="778"/>
      <c r="N886" s="778"/>
      <c r="O886" s="778"/>
      <c r="P886" s="3800">
        <v>44894</v>
      </c>
      <c r="Q886" s="1783" t="s">
        <v>5593</v>
      </c>
      <c r="R886" s="1783">
        <v>95</v>
      </c>
      <c r="S886" s="1783">
        <f>AVERAGE(CPVTFC3SG0081!N12:O12)</f>
        <v>0.1449</v>
      </c>
      <c r="T886" s="469">
        <f t="shared" ref="T886" si="98">(S886-0.1617)/0.0141*66</f>
        <v>-78.638297872340459</v>
      </c>
      <c r="U886" s="1784" t="s">
        <v>314</v>
      </c>
    </row>
    <row r="887" spans="1:23" x14ac:dyDescent="0.25">
      <c r="A887" s="488">
        <v>794</v>
      </c>
      <c r="B887" s="4803" t="s">
        <v>3710</v>
      </c>
      <c r="C887" s="489" t="s">
        <v>868</v>
      </c>
      <c r="D887" s="490">
        <v>44838</v>
      </c>
      <c r="E887" s="491" t="s">
        <v>4937</v>
      </c>
      <c r="F887" s="589">
        <v>158</v>
      </c>
      <c r="G887" s="493">
        <f>AVERAGE(CPVTFC3SG0029!T22:U22)</f>
        <v>0.19624999999999998</v>
      </c>
      <c r="H887" s="494">
        <f t="shared" si="92"/>
        <v>128.33333333333329</v>
      </c>
      <c r="I887" s="1688" t="s">
        <v>314</v>
      </c>
      <c r="J887" s="1638"/>
      <c r="K887" s="1638"/>
      <c r="L887" s="1639"/>
      <c r="M887" s="721"/>
      <c r="N887" s="721"/>
      <c r="O887" s="721"/>
      <c r="P887" s="2329">
        <v>44883</v>
      </c>
      <c r="Q887" s="2311" t="s">
        <v>5503</v>
      </c>
      <c r="R887" s="492">
        <v>80</v>
      </c>
      <c r="S887" s="492">
        <f>AVERAGE(CPVTFC3SG0062!G25:H25)</f>
        <v>0.10314999999999999</v>
      </c>
      <c r="T887" s="622">
        <f t="shared" si="97"/>
        <v>15.06521739130428</v>
      </c>
      <c r="U887" s="2302" t="s">
        <v>314</v>
      </c>
    </row>
    <row r="888" spans="1:23" x14ac:dyDescent="0.25">
      <c r="A888" s="593"/>
      <c r="B888" s="4804"/>
      <c r="C888" s="263" t="s">
        <v>5448</v>
      </c>
      <c r="D888" s="1149"/>
      <c r="E888" s="1264"/>
      <c r="F888" s="645"/>
      <c r="G888" s="892"/>
      <c r="H888" s="894"/>
      <c r="I888" s="2385"/>
      <c r="J888" s="863"/>
      <c r="K888" s="863"/>
      <c r="L888" s="864"/>
      <c r="M888" s="642"/>
      <c r="N888" s="642"/>
      <c r="O888" s="642"/>
      <c r="P888" s="2340">
        <v>44883</v>
      </c>
      <c r="Q888" s="2310" t="s">
        <v>5503</v>
      </c>
      <c r="R888" s="102">
        <v>81</v>
      </c>
      <c r="S888" s="102">
        <f>AVERAGE(CPVTFC3SG0062!I25:J25)</f>
        <v>0.11180000000000001</v>
      </c>
      <c r="T888" s="13">
        <f t="shared" si="97"/>
        <v>56.434782608695677</v>
      </c>
      <c r="U888" s="2380" t="s">
        <v>314</v>
      </c>
    </row>
    <row r="889" spans="1:23" x14ac:dyDescent="0.25">
      <c r="A889" s="593"/>
      <c r="B889" s="4804"/>
      <c r="C889" s="263" t="s">
        <v>863</v>
      </c>
      <c r="D889" s="1149"/>
      <c r="E889" s="1264"/>
      <c r="F889" s="645"/>
      <c r="G889" s="892"/>
      <c r="H889" s="894"/>
      <c r="I889" s="2385"/>
      <c r="J889" s="863"/>
      <c r="K889" s="863"/>
      <c r="L889" s="864"/>
      <c r="M889" s="642"/>
      <c r="N889" s="642"/>
      <c r="O889" s="642"/>
      <c r="P889" s="2340">
        <v>44883</v>
      </c>
      <c r="Q889" s="2310" t="s">
        <v>5503</v>
      </c>
      <c r="R889" s="102">
        <v>82</v>
      </c>
      <c r="S889" s="102">
        <f>AVERAGE(CPVTFC3SG0062!K25:L25)</f>
        <v>0.10489999999999999</v>
      </c>
      <c r="T889" s="13">
        <f t="shared" si="97"/>
        <v>23.434782608695595</v>
      </c>
      <c r="U889" s="2380" t="s">
        <v>314</v>
      </c>
    </row>
    <row r="890" spans="1:23" ht="15.75" thickBot="1" x14ac:dyDescent="0.3">
      <c r="A890" s="90"/>
      <c r="B890" s="4805"/>
      <c r="C890" s="463" t="s">
        <v>220</v>
      </c>
      <c r="D890" s="1383"/>
      <c r="E890" s="1384"/>
      <c r="F890" s="668"/>
      <c r="G890" s="1385"/>
      <c r="H890" s="1386"/>
      <c r="I890" s="2387"/>
      <c r="J890" s="1641"/>
      <c r="K890" s="1641"/>
      <c r="L890" s="1642"/>
      <c r="M890" s="778"/>
      <c r="N890" s="778"/>
      <c r="O890" s="778"/>
      <c r="P890" s="3800">
        <v>44894</v>
      </c>
      <c r="Q890" s="1783" t="s">
        <v>5593</v>
      </c>
      <c r="R890" s="1783">
        <v>96</v>
      </c>
      <c r="S890" s="1783">
        <f>AVERAGE(CPVTFC3SG0081!P12:Q12)</f>
        <v>0.10639999999999999</v>
      </c>
      <c r="T890" s="469">
        <f t="shared" ref="T890" si="99">(S890-0.1617)/0.0141*66</f>
        <v>-258.85106382978734</v>
      </c>
      <c r="U890" s="1784" t="s">
        <v>314</v>
      </c>
    </row>
    <row r="891" spans="1:23" ht="15.75" thickBot="1" x14ac:dyDescent="0.3">
      <c r="A891" s="531">
        <v>795</v>
      </c>
      <c r="B891" s="1623" t="s">
        <v>3711</v>
      </c>
      <c r="C891" s="1623" t="s">
        <v>868</v>
      </c>
      <c r="D891" s="676">
        <v>44838</v>
      </c>
      <c r="E891" s="1463" t="s">
        <v>4937</v>
      </c>
      <c r="F891" s="1624">
        <v>159</v>
      </c>
      <c r="G891" s="587">
        <f>AVERAGE(CPVTFC3SG0029!V22:W22)</f>
        <v>2.5246</v>
      </c>
      <c r="H891" s="553">
        <f t="shared" si="92"/>
        <v>8751.8518518518522</v>
      </c>
      <c r="I891" s="1625" t="s">
        <v>315</v>
      </c>
      <c r="J891" s="2395"/>
      <c r="K891" s="2395"/>
      <c r="L891" s="2396"/>
      <c r="M891" s="1973"/>
      <c r="N891" s="1973"/>
      <c r="O891" s="1471"/>
      <c r="P891" s="1472"/>
      <c r="Q891" s="1472"/>
      <c r="R891" s="1469"/>
      <c r="S891" s="1472"/>
      <c r="T891" s="1472"/>
      <c r="U891" s="1472"/>
      <c r="W891" s="5">
        <v>1</v>
      </c>
    </row>
    <row r="892" spans="1:23" x14ac:dyDescent="0.25">
      <c r="A892" s="456">
        <v>796</v>
      </c>
      <c r="B892" s="4806" t="s">
        <v>3712</v>
      </c>
      <c r="C892" s="686" t="s">
        <v>868</v>
      </c>
      <c r="D892" s="87">
        <v>44838</v>
      </c>
      <c r="E892" s="458" t="s">
        <v>4937</v>
      </c>
      <c r="F892" s="88">
        <v>160</v>
      </c>
      <c r="G892" s="460">
        <f>AVERAGE(CPVTFC3SG0029!X22:Y22)</f>
        <v>1.6185499999999999</v>
      </c>
      <c r="H892" s="461">
        <f t="shared" si="92"/>
        <v>5396.1111111111113</v>
      </c>
      <c r="I892" s="1620" t="s">
        <v>315</v>
      </c>
      <c r="J892" s="1638"/>
      <c r="K892" s="1638"/>
      <c r="L892" s="1639"/>
      <c r="M892" s="721"/>
      <c r="N892" s="721"/>
      <c r="O892" s="1299"/>
      <c r="P892" s="834"/>
      <c r="Q892" s="834"/>
      <c r="R892" s="667"/>
      <c r="S892" s="834"/>
      <c r="T892" s="834"/>
      <c r="U892" s="836"/>
      <c r="V892" s="4882"/>
      <c r="W892" s="5">
        <v>1</v>
      </c>
    </row>
    <row r="893" spans="1:23" ht="15.75" thickBot="1" x14ac:dyDescent="0.3">
      <c r="A893" s="219"/>
      <c r="B893" s="4808"/>
      <c r="C893" s="682" t="s">
        <v>220</v>
      </c>
      <c r="D893" s="220">
        <v>44887</v>
      </c>
      <c r="E893" s="2852" t="s">
        <v>5523</v>
      </c>
      <c r="F893" s="2757">
        <v>153</v>
      </c>
      <c r="G893" s="222">
        <f>AVERAGE(CPVTFC3SG0066!J22:K22)</f>
        <v>2.9051499999999999</v>
      </c>
      <c r="H893" s="218">
        <f t="shared" ref="H893" si="100">(G893-0.1622)/0.0135*50</f>
        <v>10159.074074074075</v>
      </c>
      <c r="I893" s="2928" t="s">
        <v>315</v>
      </c>
      <c r="J893" s="4341">
        <v>44895</v>
      </c>
      <c r="K893" s="486" t="s">
        <v>5572</v>
      </c>
      <c r="L893" s="486">
        <v>143</v>
      </c>
      <c r="M893" s="486">
        <f>AVERAGE(CPVTFC3SG0084!N20:O20)</f>
        <v>2.49735</v>
      </c>
      <c r="N893" s="4001">
        <f t="shared" ref="N893" si="101">(M893-0.1318)/0.0134*400</f>
        <v>70613.432835820888</v>
      </c>
      <c r="O893" s="4354" t="s">
        <v>315</v>
      </c>
      <c r="P893" s="786"/>
      <c r="Q893" s="786"/>
      <c r="R893" s="668"/>
      <c r="S893" s="786"/>
      <c r="T893" s="786"/>
      <c r="U893" s="788"/>
      <c r="V893" s="4694"/>
    </row>
    <row r="894" spans="1:23" x14ac:dyDescent="0.25">
      <c r="A894" s="124">
        <v>797</v>
      </c>
      <c r="B894" s="681" t="s">
        <v>3713</v>
      </c>
      <c r="C894" s="681" t="s">
        <v>868</v>
      </c>
      <c r="D894" s="125">
        <v>44838</v>
      </c>
      <c r="E894" s="390" t="s">
        <v>4937</v>
      </c>
      <c r="F894" s="126">
        <v>161</v>
      </c>
      <c r="G894" s="502">
        <f>AVERAGE(CPVTFC3SG0029!B24:C24)</f>
        <v>2.6574</v>
      </c>
      <c r="H894" s="503">
        <f t="shared" si="92"/>
        <v>9243.7037037037044</v>
      </c>
      <c r="I894" s="1609" t="s">
        <v>315</v>
      </c>
      <c r="J894" s="1635"/>
      <c r="K894" s="1635"/>
      <c r="L894" s="1636"/>
      <c r="M894" s="656"/>
      <c r="N894" s="656"/>
      <c r="O894" s="672"/>
      <c r="P894" s="1271"/>
      <c r="Q894" s="1271"/>
      <c r="R894" s="830"/>
      <c r="S894" s="1271"/>
      <c r="T894" s="1271"/>
      <c r="U894" s="1271"/>
      <c r="W894" s="5">
        <v>1</v>
      </c>
    </row>
    <row r="895" spans="1:23" x14ac:dyDescent="0.25">
      <c r="A895" s="11">
        <v>798</v>
      </c>
      <c r="B895" s="288" t="s">
        <v>3714</v>
      </c>
      <c r="C895" s="288" t="s">
        <v>868</v>
      </c>
      <c r="D895" s="19">
        <v>44838</v>
      </c>
      <c r="E895" s="384" t="s">
        <v>4937</v>
      </c>
      <c r="F895" s="10">
        <v>162</v>
      </c>
      <c r="G895" s="276">
        <f>AVERAGE(CPVTFC3SG0029!D24:E24)</f>
        <v>1.77145</v>
      </c>
      <c r="H895" s="344">
        <f t="shared" si="92"/>
        <v>5962.4074074074069</v>
      </c>
      <c r="I895" s="428" t="s">
        <v>315</v>
      </c>
      <c r="J895" s="863"/>
      <c r="K895" s="863"/>
      <c r="L895" s="864"/>
      <c r="M895" s="642"/>
      <c r="N895" s="642"/>
      <c r="O895" s="648"/>
      <c r="P895" s="694"/>
      <c r="Q895" s="694"/>
      <c r="R895" s="645"/>
      <c r="S895" s="694"/>
      <c r="T895" s="694"/>
      <c r="U895" s="694"/>
      <c r="W895" s="5">
        <v>1</v>
      </c>
    </row>
    <row r="896" spans="1:23" ht="15.75" thickBot="1" x14ac:dyDescent="0.3">
      <c r="A896" s="524">
        <v>799</v>
      </c>
      <c r="B896" s="675" t="s">
        <v>3715</v>
      </c>
      <c r="C896" s="675" t="s">
        <v>868</v>
      </c>
      <c r="D896" s="79">
        <v>44838</v>
      </c>
      <c r="E896" s="525" t="s">
        <v>4937</v>
      </c>
      <c r="F896" s="80">
        <v>163</v>
      </c>
      <c r="G896" s="506">
        <f>AVERAGE(CPVTFC3SG0029!F24:G24)</f>
        <v>0.91449999999999998</v>
      </c>
      <c r="H896" s="507">
        <f t="shared" si="92"/>
        <v>2788.5185185185187</v>
      </c>
      <c r="I896" s="1619" t="s">
        <v>315</v>
      </c>
      <c r="J896" s="1632"/>
      <c r="K896" s="1632"/>
      <c r="L896" s="1633"/>
      <c r="M896" s="650"/>
      <c r="N896" s="650"/>
      <c r="O896" s="657"/>
      <c r="P896" s="1268"/>
      <c r="Q896" s="1268"/>
      <c r="R896" s="969"/>
      <c r="S896" s="1268"/>
      <c r="T896" s="1268"/>
      <c r="U896" s="1268"/>
      <c r="W896" s="5">
        <v>1</v>
      </c>
    </row>
    <row r="897" spans="1:23" x14ac:dyDescent="0.25">
      <c r="A897" s="456">
        <v>800</v>
      </c>
      <c r="B897" s="4809" t="s">
        <v>3716</v>
      </c>
      <c r="C897" s="457" t="s">
        <v>868</v>
      </c>
      <c r="D897" s="87">
        <v>44838</v>
      </c>
      <c r="E897" s="458" t="s">
        <v>4937</v>
      </c>
      <c r="F897" s="88">
        <v>164</v>
      </c>
      <c r="G897" s="460">
        <f>AVERAGE(CPVTFC3SG0029!H24:I24)</f>
        <v>1.2174</v>
      </c>
      <c r="H897" s="461">
        <f t="shared" si="92"/>
        <v>3910.3703703703709</v>
      </c>
      <c r="I897" s="2386" t="s">
        <v>315</v>
      </c>
      <c r="J897" s="1638"/>
      <c r="K897" s="1638"/>
      <c r="L897" s="1639"/>
      <c r="M897" s="721"/>
      <c r="N897" s="721"/>
      <c r="O897" s="721"/>
      <c r="P897" s="2329">
        <v>44883</v>
      </c>
      <c r="Q897" s="2311" t="s">
        <v>5503</v>
      </c>
      <c r="R897" s="492">
        <v>83</v>
      </c>
      <c r="S897" s="492">
        <f>AVERAGE(CPVTFC3SG0062!M25:N25)</f>
        <v>0.22145000000000001</v>
      </c>
      <c r="T897" s="622">
        <f t="shared" ref="T897:T899" si="102">(S897-0.1)/0.0138*66</f>
        <v>580.84782608695662</v>
      </c>
      <c r="U897" s="2302" t="s">
        <v>314</v>
      </c>
      <c r="W897" s="5">
        <v>1</v>
      </c>
    </row>
    <row r="898" spans="1:23" x14ac:dyDescent="0.25">
      <c r="A898" s="597"/>
      <c r="B898" s="4816"/>
      <c r="C898" s="263" t="s">
        <v>5448</v>
      </c>
      <c r="D898" s="1149"/>
      <c r="E898" s="1264"/>
      <c r="F898" s="645"/>
      <c r="G898" s="892"/>
      <c r="H898" s="894"/>
      <c r="I898" s="2385"/>
      <c r="J898" s="863"/>
      <c r="K898" s="863"/>
      <c r="L898" s="864"/>
      <c r="M898" s="642"/>
      <c r="N898" s="642"/>
      <c r="O898" s="642"/>
      <c r="P898" s="2392">
        <v>44883</v>
      </c>
      <c r="Q898" s="2315" t="s">
        <v>5503</v>
      </c>
      <c r="R898" s="103">
        <v>84</v>
      </c>
      <c r="S898" s="103">
        <f>AVERAGE(CPVTFC3SG0062!O25:P25)</f>
        <v>2.6262499999999998</v>
      </c>
      <c r="T898" s="14">
        <f t="shared" si="102"/>
        <v>12082.065217391304</v>
      </c>
      <c r="U898" s="2393" t="s">
        <v>315</v>
      </c>
    </row>
    <row r="899" spans="1:23" ht="15.75" thickBot="1" x14ac:dyDescent="0.3">
      <c r="A899" s="219"/>
      <c r="B899" s="4810"/>
      <c r="C899" s="464" t="s">
        <v>863</v>
      </c>
      <c r="D899" s="1383"/>
      <c r="E899" s="1384"/>
      <c r="F899" s="668"/>
      <c r="G899" s="1385"/>
      <c r="H899" s="1386"/>
      <c r="I899" s="2387"/>
      <c r="J899" s="1641"/>
      <c r="K899" s="1641"/>
      <c r="L899" s="1642"/>
      <c r="M899" s="778"/>
      <c r="N899" s="778"/>
      <c r="O899" s="778"/>
      <c r="P899" s="1525">
        <v>44883</v>
      </c>
      <c r="Q899" s="2312" t="s">
        <v>5503</v>
      </c>
      <c r="R899" s="467">
        <v>85</v>
      </c>
      <c r="S899" s="467">
        <f>AVERAGE(CPVTFC3SG0062!Q25:R25)</f>
        <v>0.19309999999999999</v>
      </c>
      <c r="T899" s="225">
        <f t="shared" si="102"/>
        <v>445.26086956521732</v>
      </c>
      <c r="U899" s="2295" t="s">
        <v>314</v>
      </c>
    </row>
    <row r="900" spans="1:23" x14ac:dyDescent="0.25">
      <c r="A900" s="82">
        <v>801</v>
      </c>
      <c r="B900" s="623" t="s">
        <v>3717</v>
      </c>
      <c r="C900" s="623" t="s">
        <v>868</v>
      </c>
      <c r="D900" s="83">
        <v>44838</v>
      </c>
      <c r="E900" s="389" t="s">
        <v>4937</v>
      </c>
      <c r="F900" s="84">
        <v>165</v>
      </c>
      <c r="G900" s="511">
        <f>AVERAGE(CPVTFC3SG0029!J24:K24)</f>
        <v>6.9550000000000001E-2</v>
      </c>
      <c r="H900" s="500">
        <f t="shared" si="92"/>
        <v>-340.92592592592592</v>
      </c>
      <c r="I900" s="1687" t="s">
        <v>314</v>
      </c>
      <c r="J900" s="1635"/>
      <c r="K900" s="1635"/>
      <c r="L900" s="1636"/>
      <c r="M900" s="656"/>
      <c r="N900" s="656"/>
      <c r="O900" s="672"/>
      <c r="P900" s="1271"/>
      <c r="Q900" s="1271"/>
      <c r="R900" s="830"/>
      <c r="S900" s="1271"/>
      <c r="T900" s="1271"/>
      <c r="U900" s="1271"/>
    </row>
    <row r="901" spans="1:23" x14ac:dyDescent="0.25">
      <c r="A901" s="11">
        <v>802</v>
      </c>
      <c r="B901" s="288" t="s">
        <v>3718</v>
      </c>
      <c r="C901" s="288" t="s">
        <v>868</v>
      </c>
      <c r="D901" s="19">
        <v>44838</v>
      </c>
      <c r="E901" s="384" t="s">
        <v>4937</v>
      </c>
      <c r="F901" s="10">
        <v>166</v>
      </c>
      <c r="G901" s="276">
        <f>AVERAGE(CPVTFC3SG0029!L24:M24)</f>
        <v>0.50355000000000005</v>
      </c>
      <c r="H901" s="344">
        <f t="shared" si="92"/>
        <v>1266.4814814814818</v>
      </c>
      <c r="I901" s="2292" t="s">
        <v>315</v>
      </c>
      <c r="J901" s="863"/>
      <c r="K901" s="863"/>
      <c r="L901" s="864"/>
      <c r="M901" s="642"/>
      <c r="N901" s="642"/>
      <c r="O901" s="648"/>
      <c r="P901" s="694"/>
      <c r="Q901" s="694"/>
      <c r="R901" s="645"/>
      <c r="S901" s="694"/>
      <c r="T901" s="694"/>
      <c r="U901" s="694"/>
      <c r="W901" s="5">
        <v>1</v>
      </c>
    </row>
    <row r="902" spans="1:23" x14ac:dyDescent="0.25">
      <c r="A902" s="9">
        <v>803</v>
      </c>
      <c r="B902" s="288" t="s">
        <v>3719</v>
      </c>
      <c r="C902" s="288" t="s">
        <v>868</v>
      </c>
      <c r="D902" s="19">
        <v>44838</v>
      </c>
      <c r="E902" s="384" t="s">
        <v>4937</v>
      </c>
      <c r="F902" s="10">
        <v>167</v>
      </c>
      <c r="G902" s="276">
        <f>AVERAGE(CPVTFC3SG0029!N24:O24)</f>
        <v>0.61860000000000004</v>
      </c>
      <c r="H902" s="344">
        <f t="shared" si="92"/>
        <v>1692.5925925925928</v>
      </c>
      <c r="I902" s="428" t="s">
        <v>315</v>
      </c>
      <c r="J902" s="863"/>
      <c r="K902" s="863"/>
      <c r="L902" s="864"/>
      <c r="M902" s="642"/>
      <c r="N902" s="642"/>
      <c r="O902" s="648"/>
      <c r="P902" s="694"/>
      <c r="Q902" s="694"/>
      <c r="R902" s="645"/>
      <c r="S902" s="694"/>
      <c r="T902" s="694"/>
      <c r="U902" s="694"/>
      <c r="W902" s="5">
        <v>1</v>
      </c>
    </row>
    <row r="903" spans="1:23" x14ac:dyDescent="0.25">
      <c r="A903" s="11">
        <v>804</v>
      </c>
      <c r="B903" s="288" t="s">
        <v>3720</v>
      </c>
      <c r="C903" s="288" t="s">
        <v>868</v>
      </c>
      <c r="D903" s="19">
        <v>44838</v>
      </c>
      <c r="E903" s="384" t="s">
        <v>4937</v>
      </c>
      <c r="F903" s="10">
        <v>168</v>
      </c>
      <c r="G903" s="276">
        <f>AVERAGE(CPVTFC3SG0029!P24:Q24)</f>
        <v>1.7122999999999999</v>
      </c>
      <c r="H903" s="344">
        <f t="shared" si="92"/>
        <v>5743.333333333333</v>
      </c>
      <c r="I903" s="428" t="s">
        <v>315</v>
      </c>
      <c r="J903" s="863"/>
      <c r="K903" s="863"/>
      <c r="L903" s="864"/>
      <c r="M903" s="642"/>
      <c r="N903" s="642"/>
      <c r="O903" s="648"/>
      <c r="P903" s="694"/>
      <c r="Q903" s="694"/>
      <c r="R903" s="645"/>
      <c r="S903" s="694"/>
      <c r="T903" s="694"/>
      <c r="U903" s="694"/>
      <c r="W903" s="5">
        <v>1</v>
      </c>
    </row>
    <row r="904" spans="1:23" x14ac:dyDescent="0.25">
      <c r="A904" s="9">
        <v>805</v>
      </c>
      <c r="B904" s="288" t="s">
        <v>3721</v>
      </c>
      <c r="C904" s="288" t="s">
        <v>868</v>
      </c>
      <c r="D904" s="19">
        <v>44838</v>
      </c>
      <c r="E904" s="384" t="s">
        <v>4937</v>
      </c>
      <c r="F904" s="10">
        <v>169</v>
      </c>
      <c r="G904" s="276">
        <f>AVERAGE(CPVTFC3SG0029!R24:S24)</f>
        <v>0.99295</v>
      </c>
      <c r="H904" s="344">
        <f t="shared" si="92"/>
        <v>3079.0740740740739</v>
      </c>
      <c r="I904" s="428" t="s">
        <v>315</v>
      </c>
      <c r="J904" s="863"/>
      <c r="K904" s="863"/>
      <c r="L904" s="864"/>
      <c r="M904" s="642"/>
      <c r="N904" s="642"/>
      <c r="O904" s="648"/>
      <c r="P904" s="694"/>
      <c r="Q904" s="694"/>
      <c r="R904" s="645"/>
      <c r="S904" s="694"/>
      <c r="T904" s="694"/>
      <c r="U904" s="694"/>
      <c r="W904" s="5">
        <v>1</v>
      </c>
    </row>
    <row r="905" spans="1:23" ht="15.75" thickBot="1" x14ac:dyDescent="0.3">
      <c r="A905" s="78">
        <v>806</v>
      </c>
      <c r="B905" s="675" t="s">
        <v>3722</v>
      </c>
      <c r="C905" s="675" t="s">
        <v>868</v>
      </c>
      <c r="D905" s="79">
        <v>44838</v>
      </c>
      <c r="E905" s="525" t="s">
        <v>4937</v>
      </c>
      <c r="F905" s="80">
        <v>170</v>
      </c>
      <c r="G905" s="506">
        <f>AVERAGE(CPVTFC3SG0029!T24:U24)</f>
        <v>2.7182000000000004</v>
      </c>
      <c r="H905" s="507">
        <f t="shared" si="92"/>
        <v>9468.8888888888905</v>
      </c>
      <c r="I905" s="1619" t="s">
        <v>315</v>
      </c>
      <c r="J905" s="1641"/>
      <c r="K905" s="1641"/>
      <c r="L905" s="1642"/>
      <c r="M905" s="778"/>
      <c r="N905" s="778"/>
      <c r="O905" s="778"/>
      <c r="P905" s="1268"/>
      <c r="Q905" s="1268"/>
      <c r="R905" s="969"/>
      <c r="S905" s="1268"/>
      <c r="T905" s="1268"/>
      <c r="U905" s="1268"/>
      <c r="W905" s="5">
        <v>1</v>
      </c>
    </row>
    <row r="906" spans="1:23" x14ac:dyDescent="0.25">
      <c r="A906" s="86">
        <v>807</v>
      </c>
      <c r="B906" s="4806" t="s">
        <v>3723</v>
      </c>
      <c r="C906" s="686" t="s">
        <v>868</v>
      </c>
      <c r="D906" s="87">
        <v>44838</v>
      </c>
      <c r="E906" s="458" t="s">
        <v>4937</v>
      </c>
      <c r="F906" s="88">
        <v>171</v>
      </c>
      <c r="G906" s="460">
        <f>AVERAGE(CPVTFC3SG0029!V24:W24)</f>
        <v>2.4684499999999998</v>
      </c>
      <c r="H906" s="461">
        <f t="shared" si="92"/>
        <v>8543.8888888888887</v>
      </c>
      <c r="I906" s="1620" t="s">
        <v>315</v>
      </c>
      <c r="J906" s="4339">
        <v>44895</v>
      </c>
      <c r="K906" s="499" t="s">
        <v>5572</v>
      </c>
      <c r="L906" s="499">
        <v>144</v>
      </c>
      <c r="M906" s="499">
        <f>AVERAGE(CPVTFC3SG0084!P20:Q20)</f>
        <v>0.37504999999999999</v>
      </c>
      <c r="N906" s="4000">
        <f t="shared" ref="N906" si="103">(M906-0.1318)/0.0134*400</f>
        <v>7261.1940298507461</v>
      </c>
      <c r="O906" s="4359" t="s">
        <v>315</v>
      </c>
      <c r="P906" s="834"/>
      <c r="Q906" s="834"/>
      <c r="R906" s="667"/>
      <c r="S906" s="834"/>
      <c r="T906" s="834"/>
      <c r="U906" s="836"/>
      <c r="W906" s="5">
        <v>1</v>
      </c>
    </row>
    <row r="907" spans="1:23" ht="15.75" thickBot="1" x14ac:dyDescent="0.3">
      <c r="A907" s="516"/>
      <c r="B907" s="4808"/>
      <c r="C907" s="682" t="s">
        <v>220</v>
      </c>
      <c r="D907" s="220">
        <v>44887</v>
      </c>
      <c r="E907" s="2852" t="s">
        <v>5523</v>
      </c>
      <c r="F907" s="2757">
        <v>154</v>
      </c>
      <c r="G907" s="222">
        <f>AVERAGE(CPVTFC3SG0066!L22:M22)</f>
        <v>1.7965499999999999</v>
      </c>
      <c r="H907" s="218">
        <f t="shared" ref="H907" si="104">(G907-0.1622)/0.0135*50</f>
        <v>6053.1481481481478</v>
      </c>
      <c r="I907" s="2928" t="s">
        <v>315</v>
      </c>
      <c r="J907" s="2687"/>
      <c r="K907" s="2687"/>
      <c r="L907" s="2767"/>
      <c r="M907" s="1509"/>
      <c r="N907" s="1509"/>
      <c r="O907" s="2027"/>
      <c r="P907" s="786"/>
      <c r="Q907" s="786"/>
      <c r="R907" s="668"/>
      <c r="S907" s="786"/>
      <c r="T907" s="786"/>
      <c r="U907" s="788"/>
    </row>
    <row r="908" spans="1:23" x14ac:dyDescent="0.25">
      <c r="A908" s="488">
        <v>808</v>
      </c>
      <c r="B908" s="4803" t="s">
        <v>3724</v>
      </c>
      <c r="C908" s="687" t="s">
        <v>868</v>
      </c>
      <c r="D908" s="490">
        <v>44838</v>
      </c>
      <c r="E908" s="491" t="s">
        <v>4937</v>
      </c>
      <c r="F908" s="589">
        <v>172</v>
      </c>
      <c r="G908" s="493">
        <f>AVERAGE(CPVTFC3SG0029!X24:Y24)</f>
        <v>0.32140000000000002</v>
      </c>
      <c r="H908" s="494">
        <f t="shared" si="92"/>
        <v>591.85185185185196</v>
      </c>
      <c r="I908" s="1688" t="s">
        <v>314</v>
      </c>
      <c r="J908" s="1638"/>
      <c r="K908" s="1638"/>
      <c r="L908" s="1639"/>
      <c r="M908" s="721"/>
      <c r="N908" s="721"/>
      <c r="O908" s="1299"/>
      <c r="P908" s="834"/>
      <c r="Q908" s="834"/>
      <c r="R908" s="667"/>
      <c r="S908" s="834"/>
      <c r="T908" s="834"/>
      <c r="U908" s="836"/>
    </row>
    <row r="909" spans="1:23" ht="15.75" thickBot="1" x14ac:dyDescent="0.3">
      <c r="A909" s="90"/>
      <c r="B909" s="4805"/>
      <c r="C909" s="685" t="s">
        <v>220</v>
      </c>
      <c r="D909" s="91">
        <v>44887</v>
      </c>
      <c r="E909" s="2856" t="s">
        <v>5523</v>
      </c>
      <c r="F909" s="2758">
        <v>155</v>
      </c>
      <c r="G909" s="595">
        <f>AVERAGE(CPVTFC3SG0066!N22:O22)</f>
        <v>0.27815000000000001</v>
      </c>
      <c r="H909" s="225">
        <f t="shared" ref="H909" si="105">(G909-0.1622)/0.0135*50</f>
        <v>429.44444444444446</v>
      </c>
      <c r="I909" s="2930" t="s">
        <v>314</v>
      </c>
      <c r="J909" s="1641"/>
      <c r="K909" s="1641"/>
      <c r="L909" s="1642"/>
      <c r="M909" s="778"/>
      <c r="N909" s="778"/>
      <c r="O909" s="1306"/>
      <c r="P909" s="786"/>
      <c r="Q909" s="786"/>
      <c r="R909" s="668"/>
      <c r="S909" s="786"/>
      <c r="T909" s="786"/>
      <c r="U909" s="788"/>
    </row>
    <row r="910" spans="1:23" x14ac:dyDescent="0.25">
      <c r="A910" s="124">
        <v>809</v>
      </c>
      <c r="B910" s="681" t="s">
        <v>3725</v>
      </c>
      <c r="C910" s="681" t="s">
        <v>868</v>
      </c>
      <c r="D910" s="125">
        <v>44838</v>
      </c>
      <c r="E910" s="390" t="s">
        <v>4937</v>
      </c>
      <c r="F910" s="126">
        <v>173</v>
      </c>
      <c r="G910" s="502">
        <f>AVERAGE(CPVTFC3SG0029!B26:C26)</f>
        <v>2.78505</v>
      </c>
      <c r="H910" s="503">
        <f t="shared" si="92"/>
        <v>9716.4814814814818</v>
      </c>
      <c r="I910" s="1634" t="s">
        <v>315</v>
      </c>
      <c r="J910" s="1635"/>
      <c r="K910" s="1635"/>
      <c r="L910" s="1636"/>
      <c r="M910" s="656"/>
      <c r="N910" s="656"/>
      <c r="O910" s="672"/>
      <c r="P910" s="1271"/>
      <c r="Q910" s="1271"/>
      <c r="R910" s="830"/>
      <c r="S910" s="1271"/>
      <c r="T910" s="1271"/>
      <c r="U910" s="1271"/>
      <c r="W910" s="5">
        <v>1</v>
      </c>
    </row>
    <row r="911" spans="1:23" x14ac:dyDescent="0.25">
      <c r="A911" s="11">
        <v>810</v>
      </c>
      <c r="B911" s="288" t="s">
        <v>3726</v>
      </c>
      <c r="C911" s="288" t="s">
        <v>868</v>
      </c>
      <c r="D911" s="19">
        <v>44838</v>
      </c>
      <c r="E911" s="384" t="s">
        <v>4937</v>
      </c>
      <c r="F911" s="10">
        <v>174</v>
      </c>
      <c r="G911" s="276">
        <f>AVERAGE(CPVTFC3SG0029!D26:E26)</f>
        <v>2.4137499999999998</v>
      </c>
      <c r="H911" s="344">
        <f t="shared" si="92"/>
        <v>8341.2962962962956</v>
      </c>
      <c r="I911" s="433" t="s">
        <v>315</v>
      </c>
      <c r="J911" s="863"/>
      <c r="K911" s="863"/>
      <c r="L911" s="864"/>
      <c r="M911" s="642"/>
      <c r="N911" s="642"/>
      <c r="O911" s="648"/>
      <c r="P911" s="694"/>
      <c r="Q911" s="694"/>
      <c r="R911" s="645"/>
      <c r="S911" s="694"/>
      <c r="T911" s="694"/>
      <c r="U911" s="694"/>
      <c r="W911" s="5">
        <v>1</v>
      </c>
    </row>
    <row r="912" spans="1:23" ht="15.75" thickBot="1" x14ac:dyDescent="0.3">
      <c r="A912" s="524">
        <v>811</v>
      </c>
      <c r="B912" s="675" t="s">
        <v>3727</v>
      </c>
      <c r="C912" s="675" t="s">
        <v>868</v>
      </c>
      <c r="D912" s="79">
        <v>44838</v>
      </c>
      <c r="E912" s="525" t="s">
        <v>4937</v>
      </c>
      <c r="F912" s="80">
        <v>175</v>
      </c>
      <c r="G912" s="506">
        <f>AVERAGE(CPVTFC3SG0029!F26:G26)</f>
        <v>2.8523000000000001</v>
      </c>
      <c r="H912" s="507">
        <f t="shared" si="92"/>
        <v>9965.5555555555566</v>
      </c>
      <c r="I912" s="1631" t="s">
        <v>315</v>
      </c>
      <c r="J912" s="1632"/>
      <c r="K912" s="1632"/>
      <c r="L912" s="1633"/>
      <c r="M912" s="650"/>
      <c r="N912" s="650"/>
      <c r="O912" s="657"/>
      <c r="P912" s="1268"/>
      <c r="Q912" s="1268"/>
      <c r="R912" s="969"/>
      <c r="S912" s="1268"/>
      <c r="T912" s="1268"/>
      <c r="U912" s="1268"/>
      <c r="W912" s="5">
        <v>1</v>
      </c>
    </row>
    <row r="913" spans="1:23" x14ac:dyDescent="0.25">
      <c r="A913" s="456">
        <v>812</v>
      </c>
      <c r="B913" s="4809" t="s">
        <v>3728</v>
      </c>
      <c r="C913" s="457" t="s">
        <v>868</v>
      </c>
      <c r="D913" s="87">
        <v>44838</v>
      </c>
      <c r="E913" s="458" t="s">
        <v>4937</v>
      </c>
      <c r="F913" s="88">
        <v>176</v>
      </c>
      <c r="G913" s="460">
        <f>AVERAGE(CPVTFC3SG0029!H26:I26)</f>
        <v>1.23645</v>
      </c>
      <c r="H913" s="461">
        <f t="shared" si="92"/>
        <v>3980.9259259259265</v>
      </c>
      <c r="I913" s="1637" t="s">
        <v>315</v>
      </c>
      <c r="J913" s="1638"/>
      <c r="K913" s="1638"/>
      <c r="L913" s="1639"/>
      <c r="M913" s="721"/>
      <c r="N913" s="721"/>
      <c r="O913" s="721"/>
      <c r="P913" s="931">
        <v>44881</v>
      </c>
      <c r="Q913" s="1605" t="s">
        <v>5485</v>
      </c>
      <c r="R913" s="589">
        <v>20</v>
      </c>
      <c r="S913" s="589">
        <f>AVERAGE(CPVTFC3SG0058!S13:T13)</f>
        <v>0.18934999999999999</v>
      </c>
      <c r="T913" s="622">
        <f t="shared" ref="T913:T915" si="106">(S913-0.1081)/0.0134*66</f>
        <v>400.18656716417905</v>
      </c>
      <c r="U913" s="1557" t="s">
        <v>314</v>
      </c>
      <c r="W913" s="5">
        <v>1</v>
      </c>
    </row>
    <row r="914" spans="1:23" x14ac:dyDescent="0.25">
      <c r="A914" s="597"/>
      <c r="B914" s="4816"/>
      <c r="C914" s="443" t="s">
        <v>5448</v>
      </c>
      <c r="D914" s="1149"/>
      <c r="E914" s="1264"/>
      <c r="F914" s="645"/>
      <c r="G914" s="892"/>
      <c r="H914" s="894"/>
      <c r="I914" s="1630"/>
      <c r="J914" s="863"/>
      <c r="K914" s="863"/>
      <c r="L914" s="864"/>
      <c r="M914" s="642"/>
      <c r="N914" s="642"/>
      <c r="O914" s="642"/>
      <c r="P914" s="910">
        <v>44881</v>
      </c>
      <c r="Q914" s="1530" t="s">
        <v>5485</v>
      </c>
      <c r="R914" s="7">
        <v>21</v>
      </c>
      <c r="S914" s="7">
        <f>AVERAGE(CPVTFC3SG0058!U13:V13)</f>
        <v>0.22039999999999998</v>
      </c>
      <c r="T914" s="13">
        <f t="shared" si="106"/>
        <v>553.11940298507443</v>
      </c>
      <c r="U914" s="1558" t="s">
        <v>314</v>
      </c>
    </row>
    <row r="915" spans="1:23" x14ac:dyDescent="0.25">
      <c r="A915" s="597"/>
      <c r="B915" s="4816"/>
      <c r="C915" s="443" t="s">
        <v>863</v>
      </c>
      <c r="D915" s="1149"/>
      <c r="E915" s="1264"/>
      <c r="F915" s="645"/>
      <c r="G915" s="892"/>
      <c r="H915" s="894"/>
      <c r="I915" s="1630"/>
      <c r="J915" s="863"/>
      <c r="K915" s="863"/>
      <c r="L915" s="864"/>
      <c r="M915" s="642"/>
      <c r="N915" s="642"/>
      <c r="O915" s="642"/>
      <c r="P915" s="910">
        <v>44881</v>
      </c>
      <c r="Q915" s="1530" t="s">
        <v>5485</v>
      </c>
      <c r="R915" s="7">
        <v>22</v>
      </c>
      <c r="S915" s="7">
        <f>AVERAGE(CPVTFC3SG0058!W13:X13)</f>
        <v>0.17219999999999999</v>
      </c>
      <c r="T915" s="13">
        <f t="shared" si="106"/>
        <v>315.71641791044766</v>
      </c>
      <c r="U915" s="1558" t="s">
        <v>314</v>
      </c>
    </row>
    <row r="916" spans="1:23" ht="15.75" thickBot="1" x14ac:dyDescent="0.3">
      <c r="A916" s="219"/>
      <c r="B916" s="4810"/>
      <c r="C916" s="463" t="s">
        <v>220</v>
      </c>
      <c r="D916" s="1383"/>
      <c r="E916" s="1384"/>
      <c r="F916" s="668"/>
      <c r="G916" s="1385"/>
      <c r="H916" s="1386"/>
      <c r="I916" s="1640"/>
      <c r="J916" s="1641"/>
      <c r="K916" s="1641"/>
      <c r="L916" s="1642"/>
      <c r="M916" s="778"/>
      <c r="N916" s="778"/>
      <c r="O916" s="778"/>
      <c r="P916" s="4250">
        <v>44895</v>
      </c>
      <c r="Q916" s="468" t="s">
        <v>5570</v>
      </c>
      <c r="R916" s="468">
        <v>73</v>
      </c>
      <c r="S916" s="468">
        <f>AVERAGE(CPVTFC3SG0083!O23:P23)</f>
        <v>0.22234999999999999</v>
      </c>
      <c r="T916" s="4009">
        <f t="shared" ref="T916" si="107">(S916-0.15)/0.0138*66</f>
        <v>346.02173913043475</v>
      </c>
      <c r="U916" s="4508" t="s">
        <v>314</v>
      </c>
    </row>
    <row r="917" spans="1:23" x14ac:dyDescent="0.25">
      <c r="A917" s="124">
        <v>813</v>
      </c>
      <c r="B917" s="681" t="s">
        <v>3729</v>
      </c>
      <c r="C917" s="681" t="s">
        <v>868</v>
      </c>
      <c r="D917" s="125">
        <v>44838</v>
      </c>
      <c r="E917" s="390" t="s">
        <v>4937</v>
      </c>
      <c r="F917" s="126">
        <v>177</v>
      </c>
      <c r="G917" s="502">
        <f>AVERAGE(CPVTFC3SG0029!J26:K26)</f>
        <v>2.5542999999999996</v>
      </c>
      <c r="H917" s="503">
        <f t="shared" si="92"/>
        <v>8861.8518518518504</v>
      </c>
      <c r="I917" s="1634" t="s">
        <v>315</v>
      </c>
      <c r="J917" s="1635"/>
      <c r="K917" s="1635"/>
      <c r="L917" s="1636"/>
      <c r="M917" s="656"/>
      <c r="N917" s="656"/>
      <c r="O917" s="672"/>
      <c r="P917" s="1271"/>
      <c r="Q917" s="1271"/>
      <c r="R917" s="830"/>
      <c r="S917" s="1271"/>
      <c r="T917" s="1271"/>
      <c r="U917" s="1271"/>
      <c r="W917" s="5">
        <v>1</v>
      </c>
    </row>
    <row r="918" spans="1:23" x14ac:dyDescent="0.25">
      <c r="A918" s="11">
        <v>814</v>
      </c>
      <c r="B918" s="288" t="s">
        <v>3730</v>
      </c>
      <c r="C918" s="288" t="s">
        <v>868</v>
      </c>
      <c r="D918" s="19">
        <v>44838</v>
      </c>
      <c r="E918" s="384" t="s">
        <v>4937</v>
      </c>
      <c r="F918" s="10">
        <v>178</v>
      </c>
      <c r="G918" s="276">
        <f>AVERAGE(CPVTFC3SG0029!L26:M26)</f>
        <v>1.2845499999999999</v>
      </c>
      <c r="H918" s="344">
        <f t="shared" si="92"/>
        <v>4159.0740740740739</v>
      </c>
      <c r="I918" s="433" t="s">
        <v>315</v>
      </c>
      <c r="J918" s="863"/>
      <c r="K918" s="863"/>
      <c r="L918" s="864"/>
      <c r="M918" s="642"/>
      <c r="N918" s="642"/>
      <c r="O918" s="648"/>
      <c r="P918" s="694"/>
      <c r="Q918" s="694"/>
      <c r="R918" s="645"/>
      <c r="S918" s="694"/>
      <c r="T918" s="694"/>
      <c r="U918" s="694"/>
      <c r="W918" s="5">
        <v>1</v>
      </c>
    </row>
    <row r="919" spans="1:23" ht="15.75" thickBot="1" x14ac:dyDescent="0.3">
      <c r="A919" s="524">
        <v>815</v>
      </c>
      <c r="B919" s="675" t="s">
        <v>3731</v>
      </c>
      <c r="C919" s="675" t="s">
        <v>868</v>
      </c>
      <c r="D919" s="79">
        <v>44838</v>
      </c>
      <c r="E919" s="525" t="s">
        <v>4937</v>
      </c>
      <c r="F919" s="80">
        <v>179</v>
      </c>
      <c r="G919" s="506">
        <f>AVERAGE(CPVTFC3SG0029!N26:O26)</f>
        <v>0.76834999999999998</v>
      </c>
      <c r="H919" s="507">
        <f t="shared" si="92"/>
        <v>2247.2222222222222</v>
      </c>
      <c r="I919" s="1631" t="s">
        <v>315</v>
      </c>
      <c r="J919" s="1641"/>
      <c r="K919" s="1641"/>
      <c r="L919" s="1642"/>
      <c r="M919" s="778"/>
      <c r="N919" s="778"/>
      <c r="O919" s="778"/>
      <c r="P919" s="1268"/>
      <c r="Q919" s="1268"/>
      <c r="R919" s="969"/>
      <c r="S919" s="1268"/>
      <c r="T919" s="1268"/>
      <c r="U919" s="1268"/>
      <c r="W919" s="5">
        <v>1</v>
      </c>
    </row>
    <row r="920" spans="1:23" x14ac:dyDescent="0.25">
      <c r="A920" s="86"/>
      <c r="B920" s="4809" t="s">
        <v>5526</v>
      </c>
      <c r="C920" s="457" t="s">
        <v>868</v>
      </c>
      <c r="D920" s="87">
        <v>44887</v>
      </c>
      <c r="E920" s="2868" t="s">
        <v>5523</v>
      </c>
      <c r="F920" s="2824">
        <v>156</v>
      </c>
      <c r="G920" s="88">
        <f>AVERAGE(CPVTFC3SG0066!P22:Q22)</f>
        <v>2.2864500000000003</v>
      </c>
      <c r="H920" s="89">
        <f t="shared" ref="H920:H921" si="108">(G920-0.1622)/0.0135*50</f>
        <v>7867.592592592594</v>
      </c>
      <c r="I920" s="2931" t="s">
        <v>315</v>
      </c>
      <c r="J920" s="4362">
        <v>44895</v>
      </c>
      <c r="K920" s="1322" t="s">
        <v>5572</v>
      </c>
      <c r="L920" s="1322">
        <v>145</v>
      </c>
      <c r="M920" s="1322">
        <f>AVERAGE(CPVTFC3SG0084!R20:S20)</f>
        <v>0.27329999999999999</v>
      </c>
      <c r="N920" s="4363">
        <f t="shared" ref="N920:N921" si="109">(M920-0.1318)/0.0134*400</f>
        <v>4223.8805970149251</v>
      </c>
      <c r="O920" s="4364" t="s">
        <v>315</v>
      </c>
      <c r="P920" s="834"/>
      <c r="Q920" s="834"/>
      <c r="R920" s="667"/>
      <c r="S920" s="834"/>
      <c r="T920" s="834"/>
      <c r="U920" s="836"/>
    </row>
    <row r="921" spans="1:23" ht="15.75" thickBot="1" x14ac:dyDescent="0.3">
      <c r="A921" s="537"/>
      <c r="B921" s="4822"/>
      <c r="C921" s="423" t="s">
        <v>220</v>
      </c>
      <c r="D921" s="79">
        <v>44887</v>
      </c>
      <c r="E921" s="2867" t="s">
        <v>5523</v>
      </c>
      <c r="F921" s="2760">
        <v>157</v>
      </c>
      <c r="G921" s="80">
        <f>AVERAGE(CPVTFC3SG0066!R22:S22)</f>
        <v>2.2233000000000001</v>
      </c>
      <c r="H921" s="81">
        <f t="shared" si="108"/>
        <v>7633.7037037037053</v>
      </c>
      <c r="I921" s="2932" t="s">
        <v>315</v>
      </c>
      <c r="J921" s="4362">
        <v>44895</v>
      </c>
      <c r="K921" s="1322" t="s">
        <v>5572</v>
      </c>
      <c r="L921" s="1322">
        <v>146</v>
      </c>
      <c r="M921" s="1322">
        <f>AVERAGE(CPVTFC3SG0084!T20:U20)</f>
        <v>0.26624999999999999</v>
      </c>
      <c r="N921" s="4363">
        <f t="shared" si="109"/>
        <v>4013.4328358208945</v>
      </c>
      <c r="O921" s="4364" t="s">
        <v>315</v>
      </c>
      <c r="P921" s="1268"/>
      <c r="Q921" s="1268"/>
      <c r="R921" s="969"/>
      <c r="S921" s="1268"/>
      <c r="T921" s="1268"/>
      <c r="U921" s="2127"/>
    </row>
    <row r="922" spans="1:23" x14ac:dyDescent="0.25">
      <c r="A922" s="86"/>
      <c r="B922" s="4809" t="s">
        <v>5527</v>
      </c>
      <c r="C922" s="457" t="s">
        <v>868</v>
      </c>
      <c r="D922" s="87">
        <v>44887</v>
      </c>
      <c r="E922" s="2868" t="s">
        <v>5523</v>
      </c>
      <c r="F922" s="2824">
        <v>158</v>
      </c>
      <c r="G922" s="88">
        <f>AVERAGE(CPVTFC3SG0066!T22:U22)</f>
        <v>1.9875500000000001</v>
      </c>
      <c r="H922" s="89">
        <f t="shared" ref="H922:H923" si="110">(G922-0.1622)/0.0135*50</f>
        <v>6760.5555555555566</v>
      </c>
      <c r="I922" s="2931" t="s">
        <v>315</v>
      </c>
      <c r="J922" s="1638"/>
      <c r="K922" s="1638"/>
      <c r="L922" s="1639"/>
      <c r="M922" s="721"/>
      <c r="N922" s="721"/>
      <c r="O922" s="721"/>
      <c r="P922" s="834"/>
      <c r="Q922" s="834"/>
      <c r="R922" s="667"/>
      <c r="S922" s="834"/>
      <c r="T922" s="834"/>
      <c r="U922" s="836"/>
    </row>
    <row r="923" spans="1:23" ht="15.75" thickBot="1" x14ac:dyDescent="0.3">
      <c r="A923" s="537"/>
      <c r="B923" s="4822"/>
      <c r="C923" s="423" t="s">
        <v>220</v>
      </c>
      <c r="D923" s="79">
        <v>44887</v>
      </c>
      <c r="E923" s="2867" t="s">
        <v>5523</v>
      </c>
      <c r="F923" s="2760">
        <v>159</v>
      </c>
      <c r="G923" s="80">
        <f>AVERAGE(CPVTFC3SG0066!V22:W22)</f>
        <v>1.8647</v>
      </c>
      <c r="H923" s="81">
        <f t="shared" si="110"/>
        <v>6305.5555555555566</v>
      </c>
      <c r="I923" s="2932" t="s">
        <v>315</v>
      </c>
      <c r="J923" s="1641"/>
      <c r="K923" s="1641"/>
      <c r="L923" s="1642"/>
      <c r="M923" s="778"/>
      <c r="N923" s="778"/>
      <c r="O923" s="778"/>
      <c r="P923" s="1268"/>
      <c r="Q923" s="1268"/>
      <c r="R923" s="969"/>
      <c r="S923" s="1268"/>
      <c r="T923" s="1268"/>
      <c r="U923" s="2127"/>
    </row>
    <row r="924" spans="1:23" x14ac:dyDescent="0.25">
      <c r="A924" s="86"/>
      <c r="B924" s="4809" t="s">
        <v>5528</v>
      </c>
      <c r="C924" s="457" t="s">
        <v>868</v>
      </c>
      <c r="D924" s="87">
        <v>44887</v>
      </c>
      <c r="E924" s="2868" t="s">
        <v>5523</v>
      </c>
      <c r="F924" s="2824">
        <v>160</v>
      </c>
      <c r="G924" s="88">
        <f>AVERAGE(CPVTFC3SG0066!X22:Y22)</f>
        <v>2.5881499999999997</v>
      </c>
      <c r="H924" s="89">
        <f t="shared" ref="H924:H925" si="111">(G924-0.1622)/0.0135*50</f>
        <v>8985</v>
      </c>
      <c r="I924" s="2931" t="s">
        <v>315</v>
      </c>
      <c r="J924" s="4362">
        <v>44895</v>
      </c>
      <c r="K924" s="1322" t="s">
        <v>5572</v>
      </c>
      <c r="L924" s="1322">
        <v>147</v>
      </c>
      <c r="M924" s="1322">
        <f>AVERAGE(CPVTFC3SG0084!V20:W20)</f>
        <v>0.31489999999999996</v>
      </c>
      <c r="N924" s="4363">
        <f t="shared" ref="N924:N925" si="112">(M924-0.1318)/0.0134*400</f>
        <v>5465.6716417910429</v>
      </c>
      <c r="O924" s="4364" t="s">
        <v>315</v>
      </c>
      <c r="P924" s="834"/>
      <c r="Q924" s="834"/>
      <c r="R924" s="667"/>
      <c r="S924" s="834"/>
      <c r="T924" s="834"/>
      <c r="U924" s="836"/>
    </row>
    <row r="925" spans="1:23" ht="15.75" thickBot="1" x14ac:dyDescent="0.3">
      <c r="A925" s="537"/>
      <c r="B925" s="4822"/>
      <c r="C925" s="423" t="s">
        <v>220</v>
      </c>
      <c r="D925" s="79">
        <v>44887</v>
      </c>
      <c r="E925" s="2867" t="s">
        <v>5523</v>
      </c>
      <c r="F925" s="2760">
        <v>161</v>
      </c>
      <c r="G925" s="80">
        <f>AVERAGE(CPVTFC3SG0066!B24:C24)</f>
        <v>2.8062999999999998</v>
      </c>
      <c r="H925" s="81">
        <f t="shared" si="111"/>
        <v>9792.9629629629635</v>
      </c>
      <c r="I925" s="2932" t="s">
        <v>315</v>
      </c>
      <c r="J925" s="4362">
        <v>44895</v>
      </c>
      <c r="K925" s="1322" t="s">
        <v>5572</v>
      </c>
      <c r="L925" s="1322">
        <v>148</v>
      </c>
      <c r="M925" s="1322">
        <f>AVERAGE(CPVTFC3SG0084!X20:Y20)</f>
        <v>0.33155000000000001</v>
      </c>
      <c r="N925" s="4363">
        <f t="shared" si="112"/>
        <v>5962.6865671641799</v>
      </c>
      <c r="O925" s="4364" t="s">
        <v>315</v>
      </c>
      <c r="P925" s="1268"/>
      <c r="Q925" s="1268"/>
      <c r="R925" s="969"/>
      <c r="S925" s="1268"/>
      <c r="T925" s="1268"/>
      <c r="U925" s="2127"/>
    </row>
    <row r="926" spans="1:23" ht="15.75" thickBot="1" x14ac:dyDescent="0.3">
      <c r="A926" s="2008"/>
      <c r="B926" s="2482" t="s">
        <v>5529</v>
      </c>
      <c r="C926" s="2482" t="s">
        <v>868</v>
      </c>
      <c r="D926" s="2010">
        <v>44887</v>
      </c>
      <c r="E926" s="2933" t="s">
        <v>5523</v>
      </c>
      <c r="F926" s="2843">
        <v>162</v>
      </c>
      <c r="G926" s="2400">
        <f>AVERAGE(CPVTFC3SG0066!D24:E24)</f>
        <v>1.49495</v>
      </c>
      <c r="H926" s="2013">
        <f t="shared" ref="H926:H928" si="113">(G926-0.1622)/0.0135*50</f>
        <v>4936.1111111111104</v>
      </c>
      <c r="I926" s="2934" t="s">
        <v>315</v>
      </c>
      <c r="J926" s="2402"/>
      <c r="K926" s="2402"/>
      <c r="L926" s="2403"/>
      <c r="M926" s="2017"/>
      <c r="N926" s="2017"/>
      <c r="O926" s="2017"/>
      <c r="P926" s="2839"/>
      <c r="Q926" s="2839"/>
      <c r="R926" s="2074"/>
      <c r="S926" s="2839"/>
      <c r="T926" s="2839"/>
      <c r="U926" s="2840"/>
    </row>
    <row r="927" spans="1:23" x14ac:dyDescent="0.25">
      <c r="A927" s="86"/>
      <c r="B927" s="4809" t="s">
        <v>5530</v>
      </c>
      <c r="C927" s="457" t="s">
        <v>868</v>
      </c>
      <c r="D927" s="87">
        <v>44887</v>
      </c>
      <c r="E927" s="2868" t="s">
        <v>5523</v>
      </c>
      <c r="F927" s="2824">
        <v>163</v>
      </c>
      <c r="G927" s="88">
        <f>AVERAGE(CPVTFC3SG0066!F24:G24)</f>
        <v>1.4037999999999999</v>
      </c>
      <c r="H927" s="89">
        <f t="shared" si="113"/>
        <v>4598.5185185185192</v>
      </c>
      <c r="I927" s="2931" t="s">
        <v>315</v>
      </c>
      <c r="J927" s="1638"/>
      <c r="K927" s="1638"/>
      <c r="L927" s="1639"/>
      <c r="M927" s="721"/>
      <c r="N927" s="721"/>
      <c r="O927" s="721"/>
      <c r="P927" s="834"/>
      <c r="Q927" s="834"/>
      <c r="R927" s="667"/>
      <c r="S927" s="834"/>
      <c r="T927" s="834"/>
      <c r="U927" s="836"/>
    </row>
    <row r="928" spans="1:23" ht="15.75" thickBot="1" x14ac:dyDescent="0.3">
      <c r="A928" s="537"/>
      <c r="B928" s="4822"/>
      <c r="C928" s="423" t="s">
        <v>220</v>
      </c>
      <c r="D928" s="79">
        <v>44887</v>
      </c>
      <c r="E928" s="2867" t="s">
        <v>5523</v>
      </c>
      <c r="F928" s="2760">
        <v>164</v>
      </c>
      <c r="G928" s="80">
        <f>AVERAGE(CPVTFC3SG0066!H24:I24)</f>
        <v>0.98544999999999994</v>
      </c>
      <c r="H928" s="81">
        <f t="shared" si="113"/>
        <v>3049.0740740740739</v>
      </c>
      <c r="I928" s="2932" t="s">
        <v>315</v>
      </c>
      <c r="J928" s="1641"/>
      <c r="K928" s="1641"/>
      <c r="L928" s="1642"/>
      <c r="M928" s="778"/>
      <c r="N928" s="778"/>
      <c r="O928" s="778"/>
      <c r="P928" s="1268"/>
      <c r="Q928" s="1268"/>
      <c r="R928" s="969"/>
      <c r="S928" s="1268"/>
      <c r="T928" s="1268"/>
      <c r="U928" s="2127"/>
    </row>
    <row r="929" spans="1:23" x14ac:dyDescent="0.25">
      <c r="A929" s="86"/>
      <c r="B929" s="4809" t="s">
        <v>5531</v>
      </c>
      <c r="C929" s="457" t="s">
        <v>868</v>
      </c>
      <c r="D929" s="87">
        <v>44887</v>
      </c>
      <c r="E929" s="2868" t="s">
        <v>5523</v>
      </c>
      <c r="F929" s="2824">
        <v>165</v>
      </c>
      <c r="G929" s="88">
        <f>AVERAGE(CPVTFC3SG0066!J24:K24)</f>
        <v>2.8747499999999997</v>
      </c>
      <c r="H929" s="89">
        <f t="shared" ref="H929:H930" si="114">(G929-0.1622)/0.0135*50</f>
        <v>10046.481481481482</v>
      </c>
      <c r="I929" s="2931" t="s">
        <v>315</v>
      </c>
      <c r="J929" s="4339">
        <v>44895</v>
      </c>
      <c r="K929" s="499" t="s">
        <v>5572</v>
      </c>
      <c r="L929" s="499">
        <v>149</v>
      </c>
      <c r="M929" s="499">
        <f>AVERAGE(CPVTFC3SG0084!B22:C22)</f>
        <v>0.51754999999999995</v>
      </c>
      <c r="N929" s="4000">
        <f t="shared" ref="N929:N930" si="115">(M929-0.1318)/0.0134*400</f>
        <v>11514.925373134325</v>
      </c>
      <c r="O929" s="4359" t="s">
        <v>315</v>
      </c>
      <c r="P929" s="834"/>
      <c r="Q929" s="834"/>
      <c r="R929" s="667"/>
      <c r="S929" s="834"/>
      <c r="T929" s="834"/>
      <c r="U929" s="836"/>
    </row>
    <row r="930" spans="1:23" ht="15.75" thickBot="1" x14ac:dyDescent="0.3">
      <c r="A930" s="537"/>
      <c r="B930" s="4822"/>
      <c r="C930" s="423" t="s">
        <v>220</v>
      </c>
      <c r="D930" s="79">
        <v>44887</v>
      </c>
      <c r="E930" s="2867" t="s">
        <v>5523</v>
      </c>
      <c r="F930" s="2760">
        <v>166</v>
      </c>
      <c r="G930" s="80">
        <f>AVERAGE(CPVTFC3SG0066!L24:M24)</f>
        <v>2.71875</v>
      </c>
      <c r="H930" s="81">
        <f t="shared" si="114"/>
        <v>9468.7037037037044</v>
      </c>
      <c r="I930" s="2932" t="s">
        <v>315</v>
      </c>
      <c r="J930" s="4339">
        <v>44895</v>
      </c>
      <c r="K930" s="499" t="s">
        <v>5572</v>
      </c>
      <c r="L930" s="499">
        <v>150</v>
      </c>
      <c r="M930" s="499">
        <f>AVERAGE(CPVTFC3SG0084!D22:E22)</f>
        <v>0.3503</v>
      </c>
      <c r="N930" s="4000">
        <f t="shared" si="115"/>
        <v>6522.3880597014922</v>
      </c>
      <c r="O930" s="4359" t="s">
        <v>315</v>
      </c>
      <c r="P930" s="1268"/>
      <c r="Q930" s="1268"/>
      <c r="R930" s="969"/>
      <c r="S930" s="1268"/>
      <c r="T930" s="1268"/>
      <c r="U930" s="2127"/>
    </row>
    <row r="931" spans="1:23" x14ac:dyDescent="0.25">
      <c r="A931" s="86"/>
      <c r="B931" s="4809" t="s">
        <v>5532</v>
      </c>
      <c r="C931" s="457" t="s">
        <v>868</v>
      </c>
      <c r="D931" s="87">
        <v>44887</v>
      </c>
      <c r="E931" s="2868" t="s">
        <v>5523</v>
      </c>
      <c r="F931" s="2824">
        <v>167</v>
      </c>
      <c r="G931" s="88">
        <f>AVERAGE(CPVTFC3SG0066!N24:O24)</f>
        <v>0.73085</v>
      </c>
      <c r="H931" s="89">
        <f t="shared" ref="H931:H932" si="116">(G931-0.1622)/0.0135*50</f>
        <v>2106.1111111111109</v>
      </c>
      <c r="I931" s="2931" t="s">
        <v>315</v>
      </c>
      <c r="J931" s="1638"/>
      <c r="K931" s="1638"/>
      <c r="L931" s="1639"/>
      <c r="M931" s="721"/>
      <c r="N931" s="721"/>
      <c r="O931" s="721"/>
      <c r="P931" s="834"/>
      <c r="Q931" s="834"/>
      <c r="R931" s="667"/>
      <c r="S931" s="834"/>
      <c r="T931" s="834"/>
      <c r="U931" s="836"/>
    </row>
    <row r="932" spans="1:23" ht="15.75" thickBot="1" x14ac:dyDescent="0.3">
      <c r="A932" s="516"/>
      <c r="B932" s="4810"/>
      <c r="C932" s="463" t="s">
        <v>220</v>
      </c>
      <c r="D932" s="220">
        <v>44887</v>
      </c>
      <c r="E932" s="2852" t="s">
        <v>5523</v>
      </c>
      <c r="F932" s="2757">
        <v>168</v>
      </c>
      <c r="G932" s="222">
        <f>AVERAGE(CPVTFC3SG0066!P24:Q24)</f>
        <v>0.59384999999999999</v>
      </c>
      <c r="H932" s="218">
        <f t="shared" si="116"/>
        <v>1598.7037037037035</v>
      </c>
      <c r="I932" s="2928" t="s">
        <v>315</v>
      </c>
      <c r="J932" s="1641"/>
      <c r="K932" s="1641"/>
      <c r="L932" s="1642"/>
      <c r="M932" s="778"/>
      <c r="N932" s="778"/>
      <c r="O932" s="778"/>
      <c r="P932" s="786"/>
      <c r="Q932" s="786"/>
      <c r="R932" s="668"/>
      <c r="S932" s="786"/>
      <c r="T932" s="786"/>
      <c r="U932" s="788"/>
    </row>
    <row r="933" spans="1:23" x14ac:dyDescent="0.25">
      <c r="A933" s="456">
        <v>816</v>
      </c>
      <c r="B933" s="4806" t="s">
        <v>3732</v>
      </c>
      <c r="C933" s="686" t="s">
        <v>868</v>
      </c>
      <c r="D933" s="87">
        <v>44838</v>
      </c>
      <c r="E933" s="458" t="s">
        <v>4937</v>
      </c>
      <c r="F933" s="88">
        <v>180</v>
      </c>
      <c r="G933" s="460">
        <f>AVERAGE(CPVTFC3SG0029!P26:Q26)</f>
        <v>2.3342000000000001</v>
      </c>
      <c r="H933" s="461">
        <f t="shared" si="92"/>
        <v>8046.666666666667</v>
      </c>
      <c r="I933" s="1637" t="s">
        <v>315</v>
      </c>
      <c r="J933" s="4362">
        <v>44895</v>
      </c>
      <c r="K933" s="1322" t="s">
        <v>5572</v>
      </c>
      <c r="L933" s="1322">
        <v>151</v>
      </c>
      <c r="M933" s="1322">
        <f>AVERAGE(CPVTFC3SG0084!F22:G22)</f>
        <v>0.23769999999999999</v>
      </c>
      <c r="N933" s="4363">
        <f t="shared" ref="N933" si="117">(M933-0.1318)/0.0134*400</f>
        <v>3161.1940298507461</v>
      </c>
      <c r="O933" s="4364" t="s">
        <v>315</v>
      </c>
      <c r="P933" s="834"/>
      <c r="Q933" s="834"/>
      <c r="R933" s="667"/>
      <c r="S933" s="834"/>
      <c r="T933" s="834"/>
      <c r="U933" s="836"/>
      <c r="W933" s="5">
        <v>1</v>
      </c>
    </row>
    <row r="934" spans="1:23" ht="15.75" thickBot="1" x14ac:dyDescent="0.3">
      <c r="A934" s="1910"/>
      <c r="B934" s="4807"/>
      <c r="C934" s="423" t="s">
        <v>220</v>
      </c>
      <c r="D934" s="79">
        <v>44887</v>
      </c>
      <c r="E934" s="2867" t="s">
        <v>5523</v>
      </c>
      <c r="F934" s="2760">
        <v>169</v>
      </c>
      <c r="G934" s="80">
        <f>AVERAGE(CPVTFC3SG0066!R24:S24)</f>
        <v>2.0687500000000001</v>
      </c>
      <c r="H934" s="81">
        <f t="shared" ref="H934" si="118">(G934-0.1622)/0.0135*50</f>
        <v>7061.2962962962965</v>
      </c>
      <c r="I934" s="2932" t="s">
        <v>315</v>
      </c>
      <c r="J934" s="2395"/>
      <c r="K934" s="2395"/>
      <c r="L934" s="2396"/>
      <c r="M934" s="1973"/>
      <c r="N934" s="1973"/>
      <c r="O934" s="1471"/>
      <c r="P934" s="1472"/>
      <c r="Q934" s="1472"/>
      <c r="R934" s="1469"/>
      <c r="S934" s="1472"/>
      <c r="T934" s="1472"/>
      <c r="U934" s="2161"/>
    </row>
    <row r="935" spans="1:23" x14ac:dyDescent="0.25">
      <c r="A935" s="508">
        <v>817</v>
      </c>
      <c r="B935" s="4803" t="s">
        <v>3733</v>
      </c>
      <c r="C935" s="489" t="s">
        <v>868</v>
      </c>
      <c r="D935" s="490">
        <v>44838</v>
      </c>
      <c r="E935" s="491" t="s">
        <v>4937</v>
      </c>
      <c r="F935" s="589">
        <v>181</v>
      </c>
      <c r="G935" s="493">
        <f>AVERAGE(CPVTFC3SG0029!R26:S26)</f>
        <v>0.27029999999999998</v>
      </c>
      <c r="H935" s="494">
        <f t="shared" si="92"/>
        <v>402.5925925925925</v>
      </c>
      <c r="I935" s="1688" t="s">
        <v>314</v>
      </c>
      <c r="J935" s="1638"/>
      <c r="K935" s="1638"/>
      <c r="L935" s="1639"/>
      <c r="M935" s="721"/>
      <c r="N935" s="721"/>
      <c r="O935" s="1299"/>
      <c r="P935" s="834"/>
      <c r="Q935" s="834"/>
      <c r="R935" s="667"/>
      <c r="S935" s="834"/>
      <c r="T935" s="834"/>
      <c r="U935" s="836"/>
    </row>
    <row r="936" spans="1:23" ht="15.75" thickBot="1" x14ac:dyDescent="0.3">
      <c r="A936" s="462"/>
      <c r="B936" s="4805"/>
      <c r="C936" s="464" t="s">
        <v>220</v>
      </c>
      <c r="D936" s="91">
        <v>44887</v>
      </c>
      <c r="E936" s="2856" t="s">
        <v>5523</v>
      </c>
      <c r="F936" s="2758">
        <v>170</v>
      </c>
      <c r="G936" s="595">
        <f>AVERAGE(CPVTFC3SG0066!T24:U24)</f>
        <v>0.28644999999999998</v>
      </c>
      <c r="H936" s="225">
        <f t="shared" ref="H936" si="119">(G936-0.1622)/0.0135*50</f>
        <v>460.18518518518511</v>
      </c>
      <c r="I936" s="2930" t="s">
        <v>314</v>
      </c>
      <c r="J936" s="1641"/>
      <c r="K936" s="1641"/>
      <c r="L936" s="1642"/>
      <c r="M936" s="778"/>
      <c r="N936" s="778"/>
      <c r="O936" s="1306"/>
      <c r="P936" s="786"/>
      <c r="Q936" s="786"/>
      <c r="R936" s="668"/>
      <c r="S936" s="786"/>
      <c r="T936" s="786"/>
      <c r="U936" s="788"/>
    </row>
    <row r="937" spans="1:23" x14ac:dyDescent="0.25">
      <c r="A937" s="456">
        <v>818</v>
      </c>
      <c r="B937" s="4806" t="s">
        <v>3734</v>
      </c>
      <c r="C937" s="686" t="s">
        <v>868</v>
      </c>
      <c r="D937" s="87">
        <v>44838</v>
      </c>
      <c r="E937" s="458" t="s">
        <v>4937</v>
      </c>
      <c r="F937" s="88">
        <v>182</v>
      </c>
      <c r="G937" s="460">
        <f>AVERAGE(CPVTFC3SG0029!T26:U26)</f>
        <v>2.7594500000000002</v>
      </c>
      <c r="H937" s="461">
        <f t="shared" si="92"/>
        <v>9621.6666666666679</v>
      </c>
      <c r="I937" s="1637" t="s">
        <v>315</v>
      </c>
      <c r="J937" s="4339">
        <v>44895</v>
      </c>
      <c r="K937" s="499" t="s">
        <v>5572</v>
      </c>
      <c r="L937" s="499">
        <v>152</v>
      </c>
      <c r="M937" s="499">
        <f>AVERAGE(CPVTFC3SG0084!H22:I22)</f>
        <v>0.42580000000000001</v>
      </c>
      <c r="N937" s="4000">
        <f t="shared" ref="N937:N938" si="120">(M937-0.1318)/0.0134*400</f>
        <v>8776.1194029850758</v>
      </c>
      <c r="O937" s="4359" t="s">
        <v>315</v>
      </c>
      <c r="P937" s="834"/>
      <c r="Q937" s="834"/>
      <c r="R937" s="667"/>
      <c r="S937" s="834"/>
      <c r="T937" s="834"/>
      <c r="U937" s="836"/>
      <c r="W937" s="5">
        <v>1</v>
      </c>
    </row>
    <row r="938" spans="1:23" ht="15.75" thickBot="1" x14ac:dyDescent="0.3">
      <c r="A938" s="598"/>
      <c r="B938" s="4807"/>
      <c r="C938" s="423" t="s">
        <v>220</v>
      </c>
      <c r="D938" s="79">
        <v>44887</v>
      </c>
      <c r="E938" s="2867" t="s">
        <v>5523</v>
      </c>
      <c r="F938" s="2760">
        <v>171</v>
      </c>
      <c r="G938" s="80">
        <f>AVERAGE(CPVTFC3SG0066!V24:W24)</f>
        <v>2.8920499999999998</v>
      </c>
      <c r="H938" s="81">
        <f t="shared" ref="H938" si="121">(G938-0.1622)/0.0135*50</f>
        <v>10110.555555555555</v>
      </c>
      <c r="I938" s="2932" t="s">
        <v>315</v>
      </c>
      <c r="J938" s="4339">
        <v>44895</v>
      </c>
      <c r="K938" s="499" t="s">
        <v>5572</v>
      </c>
      <c r="L938" s="499">
        <v>153</v>
      </c>
      <c r="M938" s="499">
        <f>AVERAGE(CPVTFC3SG0084!J22:K22)</f>
        <v>2.8410500000000001</v>
      </c>
      <c r="N938" s="4000">
        <f t="shared" si="120"/>
        <v>80873.13432835821</v>
      </c>
      <c r="O938" s="4359" t="s">
        <v>315</v>
      </c>
      <c r="P938" s="1268"/>
      <c r="Q938" s="1268"/>
      <c r="R938" s="969"/>
      <c r="S938" s="1268"/>
      <c r="T938" s="1268"/>
      <c r="U938" s="2127"/>
    </row>
    <row r="939" spans="1:23" x14ac:dyDescent="0.25">
      <c r="A939" s="456"/>
      <c r="B939" s="4809" t="s">
        <v>5533</v>
      </c>
      <c r="C939" s="457" t="s">
        <v>868</v>
      </c>
      <c r="D939" s="87">
        <v>44887</v>
      </c>
      <c r="E939" s="2868" t="s">
        <v>5523</v>
      </c>
      <c r="F939" s="2824">
        <v>172</v>
      </c>
      <c r="G939" s="88">
        <f>AVERAGE(CPVTFC3SG0066!X24:Y24)</f>
        <v>0.55349999999999999</v>
      </c>
      <c r="H939" s="89">
        <f t="shared" ref="H939:H940" si="122">(G939-0.1622)/0.0135*50</f>
        <v>1449.2592592592591</v>
      </c>
      <c r="I939" s="2931" t="s">
        <v>315</v>
      </c>
      <c r="J939" s="1638"/>
      <c r="K939" s="1638"/>
      <c r="L939" s="1639"/>
      <c r="M939" s="721"/>
      <c r="N939" s="721"/>
      <c r="O939" s="721"/>
      <c r="P939" s="834"/>
      <c r="Q939" s="834"/>
      <c r="R939" s="667"/>
      <c r="S939" s="834"/>
      <c r="T939" s="834"/>
      <c r="U939" s="836"/>
    </row>
    <row r="940" spans="1:23" ht="15.75" thickBot="1" x14ac:dyDescent="0.3">
      <c r="A940" s="598"/>
      <c r="B940" s="4822"/>
      <c r="C940" s="423" t="s">
        <v>220</v>
      </c>
      <c r="D940" s="79">
        <v>44887</v>
      </c>
      <c r="E940" s="2867" t="s">
        <v>5523</v>
      </c>
      <c r="F940" s="2760">
        <v>173</v>
      </c>
      <c r="G940" s="80">
        <f>AVERAGE(CPVTFC3SG0066!B26:C26)</f>
        <v>0.53205000000000002</v>
      </c>
      <c r="H940" s="81">
        <f t="shared" si="122"/>
        <v>1369.814814814815</v>
      </c>
      <c r="I940" s="2932" t="s">
        <v>315</v>
      </c>
      <c r="J940" s="1641"/>
      <c r="K940" s="1641"/>
      <c r="L940" s="1642"/>
      <c r="M940" s="778"/>
      <c r="N940" s="778"/>
      <c r="O940" s="778"/>
      <c r="P940" s="1268"/>
      <c r="Q940" s="1268"/>
      <c r="R940" s="969"/>
      <c r="S940" s="1268"/>
      <c r="T940" s="1268"/>
      <c r="U940" s="2127"/>
    </row>
    <row r="941" spans="1:23" x14ac:dyDescent="0.25">
      <c r="A941" s="86">
        <v>819</v>
      </c>
      <c r="B941" s="4806" t="s">
        <v>3735</v>
      </c>
      <c r="C941" s="686" t="s">
        <v>868</v>
      </c>
      <c r="D941" s="87">
        <v>44838</v>
      </c>
      <c r="E941" s="458" t="s">
        <v>4937</v>
      </c>
      <c r="F941" s="88">
        <v>183</v>
      </c>
      <c r="G941" s="460">
        <f>AVERAGE(CPVTFC3SG0029!V26:W26)</f>
        <v>2.80965</v>
      </c>
      <c r="H941" s="461">
        <f t="shared" si="92"/>
        <v>9807.5925925925931</v>
      </c>
      <c r="I941" s="1637" t="s">
        <v>315</v>
      </c>
      <c r="J941" s="4339">
        <v>44895</v>
      </c>
      <c r="K941" s="499" t="s">
        <v>5572</v>
      </c>
      <c r="L941" s="499">
        <v>154</v>
      </c>
      <c r="M941" s="499">
        <f>AVERAGE(CPVTFC3SG0084!L22:M22)</f>
        <v>0.35704999999999998</v>
      </c>
      <c r="N941" s="4000">
        <f t="shared" ref="N941:N942" si="123">(M941-0.1318)/0.0134*400</f>
        <v>6723.8805970149242</v>
      </c>
      <c r="O941" s="4359" t="s">
        <v>315</v>
      </c>
      <c r="P941" s="834"/>
      <c r="Q941" s="834"/>
      <c r="R941" s="667"/>
      <c r="S941" s="834"/>
      <c r="T941" s="834"/>
      <c r="U941" s="836"/>
      <c r="W941" s="5">
        <v>1</v>
      </c>
    </row>
    <row r="942" spans="1:23" ht="15.75" thickBot="1" x14ac:dyDescent="0.3">
      <c r="A942" s="2034"/>
      <c r="B942" s="4808"/>
      <c r="C942" s="463" t="s">
        <v>220</v>
      </c>
      <c r="D942" s="220">
        <v>44887</v>
      </c>
      <c r="E942" s="2852" t="s">
        <v>5523</v>
      </c>
      <c r="F942" s="2757">
        <v>174</v>
      </c>
      <c r="G942" s="222">
        <f>AVERAGE(CPVTFC3SG0066!D26:E26)</f>
        <v>2.9177499999999998</v>
      </c>
      <c r="H942" s="218">
        <f t="shared" ref="H942" si="124">(G942-0.1622)/0.0135*50</f>
        <v>10205.740740740741</v>
      </c>
      <c r="I942" s="2928" t="s">
        <v>315</v>
      </c>
      <c r="J942" s="4339">
        <v>44895</v>
      </c>
      <c r="K942" s="499" t="s">
        <v>5572</v>
      </c>
      <c r="L942" s="499">
        <v>155</v>
      </c>
      <c r="M942" s="499">
        <f>AVERAGE(CPVTFC3SG0084!N22:O22)</f>
        <v>0.34850000000000003</v>
      </c>
      <c r="N942" s="4000">
        <f t="shared" si="123"/>
        <v>6468.6567164179105</v>
      </c>
      <c r="O942" s="4359" t="s">
        <v>315</v>
      </c>
      <c r="P942" s="1256"/>
      <c r="Q942" s="1256"/>
      <c r="R942" s="1257"/>
      <c r="S942" s="1256"/>
      <c r="T942" s="1256"/>
      <c r="U942" s="1756"/>
    </row>
    <row r="943" spans="1:23" x14ac:dyDescent="0.25">
      <c r="A943" s="456">
        <v>820</v>
      </c>
      <c r="B943" s="4806" t="s">
        <v>3736</v>
      </c>
      <c r="C943" s="686" t="s">
        <v>868</v>
      </c>
      <c r="D943" s="87">
        <v>44838</v>
      </c>
      <c r="E943" s="458" t="s">
        <v>4937</v>
      </c>
      <c r="F943" s="88">
        <v>184</v>
      </c>
      <c r="G943" s="460">
        <f>AVERAGE(CPVTFC3SG0029!X26:Y26)</f>
        <v>0.55879999999999996</v>
      </c>
      <c r="H943" s="461">
        <f t="shared" si="92"/>
        <v>1471.1111111111111</v>
      </c>
      <c r="I943" s="2366" t="s">
        <v>315</v>
      </c>
      <c r="J943" s="1638"/>
      <c r="K943" s="1638"/>
      <c r="L943" s="1639"/>
      <c r="M943" s="721"/>
      <c r="N943" s="721"/>
      <c r="O943" s="1299"/>
      <c r="P943" s="834"/>
      <c r="Q943" s="834"/>
      <c r="R943" s="667"/>
      <c r="S943" s="834"/>
      <c r="T943" s="834"/>
      <c r="U943" s="836"/>
      <c r="W943" s="5">
        <v>1</v>
      </c>
    </row>
    <row r="944" spans="1:23" ht="15.75" thickBot="1" x14ac:dyDescent="0.3">
      <c r="A944" s="598"/>
      <c r="B944" s="4807"/>
      <c r="C944" s="423" t="s">
        <v>220</v>
      </c>
      <c r="D944" s="79">
        <v>44887</v>
      </c>
      <c r="E944" s="2867" t="s">
        <v>5523</v>
      </c>
      <c r="F944" s="2760">
        <v>175</v>
      </c>
      <c r="G944" s="80">
        <f>AVERAGE(CPVTFC3SG0066!F26:G26)</f>
        <v>0.74635000000000007</v>
      </c>
      <c r="H944" s="81">
        <f t="shared" ref="H944" si="125">(G944-0.1622)/0.0135*50</f>
        <v>2163.5185185185187</v>
      </c>
      <c r="I944" s="2932" t="s">
        <v>315</v>
      </c>
      <c r="J944" s="1632"/>
      <c r="K944" s="1632"/>
      <c r="L944" s="1633"/>
      <c r="M944" s="650"/>
      <c r="N944" s="650"/>
      <c r="O944" s="657"/>
      <c r="P944" s="1268"/>
      <c r="Q944" s="1268"/>
      <c r="R944" s="969"/>
      <c r="S944" s="1268"/>
      <c r="T944" s="1268"/>
      <c r="U944" s="2127"/>
    </row>
    <row r="945" spans="1:23" x14ac:dyDescent="0.25">
      <c r="A945" s="488">
        <v>394</v>
      </c>
      <c r="B945" s="4809" t="s">
        <v>3737</v>
      </c>
      <c r="C945" s="489" t="s">
        <v>868</v>
      </c>
      <c r="D945" s="490">
        <v>44838</v>
      </c>
      <c r="E945" s="491" t="s">
        <v>4935</v>
      </c>
      <c r="F945" s="492">
        <v>126</v>
      </c>
      <c r="G945" s="493">
        <f>AVERAGE(CPVTFC3SG0027!D18:E18)</f>
        <v>9.0900000000000009E-2</v>
      </c>
      <c r="H945" s="494">
        <f>(G945-0.1852)/0.0139*50</f>
        <v>-339.20863309352518</v>
      </c>
      <c r="I945" s="2935" t="s">
        <v>314</v>
      </c>
      <c r="J945" s="1019"/>
      <c r="K945" s="1274"/>
      <c r="L945" s="659"/>
      <c r="M945" s="667"/>
      <c r="N945" s="661"/>
      <c r="O945" s="721"/>
      <c r="P945" s="834"/>
      <c r="Q945" s="834"/>
      <c r="R945" s="667"/>
      <c r="S945" s="834"/>
      <c r="T945" s="834"/>
      <c r="U945" s="836"/>
    </row>
    <row r="946" spans="1:23" ht="15.75" thickBot="1" x14ac:dyDescent="0.3">
      <c r="A946" s="219"/>
      <c r="B946" s="4810"/>
      <c r="C946" s="463" t="s">
        <v>220</v>
      </c>
      <c r="D946" s="220">
        <v>44887</v>
      </c>
      <c r="E946" s="2852" t="s">
        <v>5523</v>
      </c>
      <c r="F946" s="2757">
        <v>176</v>
      </c>
      <c r="G946" s="222">
        <f>AVERAGE(CPVTFC3SG0066!H26:I26)</f>
        <v>0.81455</v>
      </c>
      <c r="H946" s="218">
        <f t="shared" ref="H946" si="126">(G946-0.1622)/0.0135*50</f>
        <v>2416.1111111111113</v>
      </c>
      <c r="I946" s="2928" t="s">
        <v>315</v>
      </c>
      <c r="J946" s="963"/>
      <c r="K946" s="839"/>
      <c r="L946" s="792"/>
      <c r="M946" s="668"/>
      <c r="N946" s="662"/>
      <c r="O946" s="778"/>
      <c r="P946" s="786"/>
      <c r="Q946" s="786"/>
      <c r="R946" s="668"/>
      <c r="S946" s="786"/>
      <c r="T946" s="786"/>
      <c r="U946" s="788"/>
    </row>
    <row r="947" spans="1:23" x14ac:dyDescent="0.25">
      <c r="A947" s="456">
        <v>396</v>
      </c>
      <c r="B947" s="4806" t="s">
        <v>3738</v>
      </c>
      <c r="C947" s="686" t="s">
        <v>868</v>
      </c>
      <c r="D947" s="87">
        <v>44838</v>
      </c>
      <c r="E947" s="458" t="s">
        <v>4935</v>
      </c>
      <c r="F947" s="459">
        <v>128</v>
      </c>
      <c r="G947" s="460">
        <f>AVERAGE(CPVTFC3SG0027!H18:I18)</f>
        <v>0.98080000000000001</v>
      </c>
      <c r="H947" s="461">
        <f>(G947-0.1852)/0.0139*50</f>
        <v>2861.8705035971225</v>
      </c>
      <c r="I947" s="1620" t="s">
        <v>315</v>
      </c>
      <c r="J947" s="1569"/>
      <c r="K947" s="1570"/>
      <c r="L947" s="1571"/>
      <c r="M947" s="1572"/>
      <c r="N947" s="1573"/>
      <c r="O947" s="2936"/>
      <c r="P947" s="834"/>
      <c r="Q947" s="834"/>
      <c r="R947" s="667"/>
      <c r="S947" s="834"/>
      <c r="T947" s="834"/>
      <c r="U947" s="836"/>
      <c r="W947" s="5">
        <v>1</v>
      </c>
    </row>
    <row r="948" spans="1:23" ht="15.75" thickBot="1" x14ac:dyDescent="0.3">
      <c r="A948" s="1857"/>
      <c r="B948" s="4808"/>
      <c r="C948" s="464" t="s">
        <v>220</v>
      </c>
      <c r="D948" s="91">
        <v>44887</v>
      </c>
      <c r="E948" s="2856" t="s">
        <v>5523</v>
      </c>
      <c r="F948" s="2758">
        <v>177</v>
      </c>
      <c r="G948" s="595">
        <f>AVERAGE(CPVTFC3SG0066!J26:K26)</f>
        <v>8.299999999999999E-2</v>
      </c>
      <c r="H948" s="225">
        <f t="shared" ref="H948" si="127">(G948-0.1622)/0.0135*50</f>
        <v>-293.33333333333343</v>
      </c>
      <c r="I948" s="2930" t="s">
        <v>314</v>
      </c>
      <c r="J948" s="2937"/>
      <c r="K948" s="2938"/>
      <c r="L948" s="2939"/>
      <c r="M948" s="2940"/>
      <c r="N948" s="2941"/>
      <c r="O948" s="2942"/>
      <c r="P948" s="1256"/>
      <c r="Q948" s="1256"/>
      <c r="R948" s="1257"/>
      <c r="S948" s="1256"/>
      <c r="T948" s="1256"/>
      <c r="U948" s="1756"/>
    </row>
    <row r="949" spans="1:23" x14ac:dyDescent="0.25">
      <c r="A949" s="456">
        <v>398</v>
      </c>
      <c r="B949" s="4806" t="s">
        <v>3739</v>
      </c>
      <c r="C949" s="457" t="s">
        <v>868</v>
      </c>
      <c r="D949" s="87">
        <v>44838</v>
      </c>
      <c r="E949" s="458" t="s">
        <v>4935</v>
      </c>
      <c r="F949" s="459">
        <v>130</v>
      </c>
      <c r="G949" s="460">
        <f>AVERAGE(CPVTFC3SG0027!L18:M18)</f>
        <v>2.49275</v>
      </c>
      <c r="H949" s="461">
        <f>(G949-0.1852)/0.0139*50</f>
        <v>8300.5395683453244</v>
      </c>
      <c r="I949" s="2386" t="s">
        <v>315</v>
      </c>
      <c r="J949" s="1569"/>
      <c r="K949" s="1570"/>
      <c r="L949" s="1571"/>
      <c r="M949" s="1572"/>
      <c r="N949" s="1573"/>
      <c r="O949" s="1570"/>
      <c r="P949" s="2332">
        <v>44883</v>
      </c>
      <c r="Q949" s="2318" t="s">
        <v>5503</v>
      </c>
      <c r="R949" s="478">
        <v>86</v>
      </c>
      <c r="S949" s="478">
        <f>AVERAGE(CPVTFC3SG0062!S25:T25)</f>
        <v>0.43585000000000002</v>
      </c>
      <c r="T949" s="405">
        <f t="shared" ref="T949:T950" si="128">(S949-0.1)/0.0138*66</f>
        <v>1606.2391304347825</v>
      </c>
      <c r="U949" s="2319" t="s">
        <v>315</v>
      </c>
      <c r="W949" s="5">
        <v>1</v>
      </c>
    </row>
    <row r="950" spans="1:23" ht="15.75" thickBot="1" x14ac:dyDescent="0.3">
      <c r="A950" s="219"/>
      <c r="B950" s="4808"/>
      <c r="C950" s="463" t="s">
        <v>863</v>
      </c>
      <c r="D950" s="1383"/>
      <c r="E950" s="1384"/>
      <c r="F950" s="787"/>
      <c r="G950" s="1385"/>
      <c r="H950" s="1386"/>
      <c r="I950" s="2387"/>
      <c r="J950" s="1589"/>
      <c r="K950" s="1590"/>
      <c r="L950" s="1591"/>
      <c r="M950" s="1592"/>
      <c r="N950" s="1593"/>
      <c r="O950" s="1590"/>
      <c r="P950" s="1511">
        <v>44883</v>
      </c>
      <c r="Q950" s="2320" t="s">
        <v>5503</v>
      </c>
      <c r="R950" s="485">
        <v>87</v>
      </c>
      <c r="S950" s="485">
        <f>AVERAGE(CPVTFC3SG0062!U25:V25)</f>
        <v>0.39229999999999998</v>
      </c>
      <c r="T950" s="415">
        <f t="shared" si="128"/>
        <v>1397.9565217391305</v>
      </c>
      <c r="U950" s="2321" t="s">
        <v>315</v>
      </c>
    </row>
    <row r="951" spans="1:23" x14ac:dyDescent="0.25">
      <c r="A951" s="456">
        <v>400</v>
      </c>
      <c r="B951" s="4806" t="s">
        <v>3740</v>
      </c>
      <c r="C951" s="686" t="s">
        <v>868</v>
      </c>
      <c r="D951" s="87">
        <v>44838</v>
      </c>
      <c r="E951" s="458" t="s">
        <v>4935</v>
      </c>
      <c r="F951" s="459">
        <v>132</v>
      </c>
      <c r="G951" s="460">
        <f>AVERAGE(CPVTFC3SG0027!P18:Q18)</f>
        <v>2.0340500000000001</v>
      </c>
      <c r="H951" s="461">
        <f>(G951-0.1852)/0.0139*50</f>
        <v>6650.5395683453244</v>
      </c>
      <c r="I951" s="1620" t="s">
        <v>315</v>
      </c>
      <c r="J951" s="1019"/>
      <c r="K951" s="1274"/>
      <c r="L951" s="659"/>
      <c r="M951" s="667"/>
      <c r="N951" s="661"/>
      <c r="O951" s="1299"/>
      <c r="P951" s="834"/>
      <c r="Q951" s="834"/>
      <c r="R951" s="667"/>
      <c r="S951" s="834"/>
      <c r="T951" s="834"/>
      <c r="U951" s="836"/>
      <c r="V951" s="4882" t="s">
        <v>1416</v>
      </c>
      <c r="W951" s="5">
        <v>1</v>
      </c>
    </row>
    <row r="952" spans="1:23" ht="15.75" thickBot="1" x14ac:dyDescent="0.3">
      <c r="A952" s="1910"/>
      <c r="B952" s="4807"/>
      <c r="C952" s="423" t="s">
        <v>220</v>
      </c>
      <c r="D952" s="79">
        <v>44887</v>
      </c>
      <c r="E952" s="2867" t="s">
        <v>5523</v>
      </c>
      <c r="F952" s="2760">
        <v>178</v>
      </c>
      <c r="G952" s="80">
        <f>AVERAGE(CPVTFC3SG0066!L26:M26)</f>
        <v>3.1308499999999997</v>
      </c>
      <c r="H952" s="81">
        <f t="shared" ref="H952" si="129">(G952-0.1622)/0.0135*50</f>
        <v>10994.999999999998</v>
      </c>
      <c r="I952" s="2932" t="s">
        <v>315</v>
      </c>
      <c r="J952" s="4339">
        <v>44895</v>
      </c>
      <c r="K952" s="499" t="s">
        <v>5572</v>
      </c>
      <c r="L952" s="499">
        <v>156</v>
      </c>
      <c r="M952" s="499">
        <f>AVERAGE(CPVTFC3SG0084!P22:Q22)</f>
        <v>1.4641</v>
      </c>
      <c r="N952" s="4000">
        <f t="shared" ref="N952" si="130">(M952-0.1318)/0.0134*400</f>
        <v>39770.149253731339</v>
      </c>
      <c r="O952" s="4359" t="s">
        <v>315</v>
      </c>
      <c r="P952" s="1472"/>
      <c r="Q952" s="1472"/>
      <c r="R952" s="1469"/>
      <c r="S952" s="1472"/>
      <c r="T952" s="1472"/>
      <c r="U952" s="2161"/>
      <c r="V952" s="4694"/>
    </row>
    <row r="953" spans="1:23" x14ac:dyDescent="0.25">
      <c r="A953" s="488">
        <v>402</v>
      </c>
      <c r="B953" s="4811" t="s">
        <v>3741</v>
      </c>
      <c r="C953" s="489" t="s">
        <v>868</v>
      </c>
      <c r="D953" s="490">
        <v>44838</v>
      </c>
      <c r="E953" s="491" t="s">
        <v>4935</v>
      </c>
      <c r="F953" s="492">
        <v>134</v>
      </c>
      <c r="G953" s="493">
        <f>AVERAGE(CPVTFC3SG0027!T18:U18)</f>
        <v>9.6599999999999991E-2</v>
      </c>
      <c r="H953" s="494">
        <f>(G953-0.1852)/0.0139*50</f>
        <v>-318.70503597122308</v>
      </c>
      <c r="I953" s="2935" t="s">
        <v>314</v>
      </c>
      <c r="J953" s="1019"/>
      <c r="K953" s="1020"/>
      <c r="L953" s="659"/>
      <c r="M953" s="667"/>
      <c r="N953" s="661"/>
      <c r="O953" s="721"/>
      <c r="P953" s="834"/>
      <c r="Q953" s="834"/>
      <c r="R953" s="667"/>
      <c r="S953" s="834"/>
      <c r="T953" s="834"/>
      <c r="U953" s="836"/>
    </row>
    <row r="954" spans="1:23" ht="15.75" thickBot="1" x14ac:dyDescent="0.3">
      <c r="A954" s="90"/>
      <c r="B954" s="4888"/>
      <c r="C954" s="464" t="s">
        <v>220</v>
      </c>
      <c r="D954" s="91">
        <v>44887</v>
      </c>
      <c r="E954" s="2856" t="s">
        <v>5523</v>
      </c>
      <c r="F954" s="2758">
        <v>179</v>
      </c>
      <c r="G954" s="595">
        <f>AVERAGE(CPVTFC3SG0066!N26:O26)</f>
        <v>0.11215</v>
      </c>
      <c r="H954" s="225">
        <f t="shared" ref="H954" si="131">(G954-0.1622)/0.0135*50</f>
        <v>-185.37037037037041</v>
      </c>
      <c r="I954" s="2930" t="s">
        <v>314</v>
      </c>
      <c r="J954" s="963"/>
      <c r="K954" s="1415"/>
      <c r="L954" s="792"/>
      <c r="M954" s="668"/>
      <c r="N954" s="662"/>
      <c r="O954" s="778"/>
      <c r="P954" s="786"/>
      <c r="Q954" s="786"/>
      <c r="R954" s="668"/>
      <c r="S954" s="786"/>
      <c r="T954" s="786"/>
      <c r="U954" s="788"/>
    </row>
    <row r="955" spans="1:23" x14ac:dyDescent="0.25">
      <c r="A955" s="456">
        <v>406</v>
      </c>
      <c r="B955" s="4806" t="s">
        <v>3742</v>
      </c>
      <c r="C955" s="686" t="s">
        <v>868</v>
      </c>
      <c r="D955" s="87">
        <v>44838</v>
      </c>
      <c r="E955" s="458" t="s">
        <v>4935</v>
      </c>
      <c r="F955" s="459">
        <v>138</v>
      </c>
      <c r="G955" s="460">
        <f>AVERAGE(CPVTFC3SG0027!D20:E20)</f>
        <v>0.82879999999999998</v>
      </c>
      <c r="H955" s="461">
        <f>(G955-0.1852)/0.0139*50</f>
        <v>2315.1079136690646</v>
      </c>
      <c r="I955" s="1620" t="s">
        <v>315</v>
      </c>
      <c r="J955" s="1019"/>
      <c r="K955" s="1020"/>
      <c r="L955" s="659"/>
      <c r="M955" s="667"/>
      <c r="N955" s="661"/>
      <c r="O955" s="1299"/>
      <c r="P955" s="1251"/>
      <c r="Q955" s="1574"/>
      <c r="R955" s="667"/>
      <c r="S955" s="667"/>
      <c r="T955" s="661"/>
      <c r="U955" s="1575"/>
      <c r="V955" s="4882" t="s">
        <v>1416</v>
      </c>
      <c r="W955" s="5">
        <v>1</v>
      </c>
    </row>
    <row r="956" spans="1:23" ht="15.75" thickBot="1" x14ac:dyDescent="0.3">
      <c r="A956" s="1523"/>
      <c r="B956" s="4808"/>
      <c r="C956" s="463" t="s">
        <v>220</v>
      </c>
      <c r="D956" s="220">
        <v>44887</v>
      </c>
      <c r="E956" s="2852" t="s">
        <v>5523</v>
      </c>
      <c r="F956" s="2757">
        <v>180</v>
      </c>
      <c r="G956" s="222">
        <f>AVERAGE(CPVTFC3SG0066!P26:Q26)</f>
        <v>2.9016000000000002</v>
      </c>
      <c r="H956" s="218">
        <f t="shared" ref="H956" si="132">(G956-0.1622)/0.0135*50</f>
        <v>10145.925925925927</v>
      </c>
      <c r="I956" s="2928" t="s">
        <v>315</v>
      </c>
      <c r="J956" s="2024"/>
      <c r="K956" s="2025"/>
      <c r="L956" s="2026"/>
      <c r="M956" s="1257"/>
      <c r="N956" s="1258"/>
      <c r="O956" s="2027"/>
      <c r="P956" s="1255"/>
      <c r="Q956" s="1617"/>
      <c r="R956" s="1257"/>
      <c r="S956" s="1257"/>
      <c r="T956" s="1258"/>
      <c r="U956" s="1618"/>
      <c r="V956" s="4694"/>
    </row>
    <row r="957" spans="1:23" x14ac:dyDescent="0.25">
      <c r="A957" s="456">
        <v>408</v>
      </c>
      <c r="B957" s="4806" t="s">
        <v>3743</v>
      </c>
      <c r="C957" s="686" t="s">
        <v>868</v>
      </c>
      <c r="D957" s="87">
        <v>44838</v>
      </c>
      <c r="E957" s="458" t="s">
        <v>4935</v>
      </c>
      <c r="F957" s="459">
        <v>140</v>
      </c>
      <c r="G957" s="460">
        <f>AVERAGE(CPVTFC3SG0027!H20:I20)</f>
        <v>2.0940000000000003</v>
      </c>
      <c r="H957" s="461">
        <f>(G957-0.1852)/0.0139*50</f>
        <v>6866.1870503597147</v>
      </c>
      <c r="I957" s="1620" t="s">
        <v>315</v>
      </c>
      <c r="J957" s="806"/>
      <c r="K957" s="747"/>
      <c r="L957" s="809"/>
      <c r="M957" s="667"/>
      <c r="N957" s="661"/>
      <c r="O957" s="1299"/>
      <c r="P957" s="834"/>
      <c r="Q957" s="834"/>
      <c r="R957" s="667"/>
      <c r="S957" s="834"/>
      <c r="T957" s="834"/>
      <c r="U957" s="836"/>
      <c r="V957" s="4882" t="s">
        <v>1416</v>
      </c>
      <c r="W957" s="5">
        <v>1</v>
      </c>
    </row>
    <row r="958" spans="1:23" ht="15.75" thickBot="1" x14ac:dyDescent="0.3">
      <c r="A958" s="1523"/>
      <c r="B958" s="4808"/>
      <c r="C958" s="463" t="s">
        <v>220</v>
      </c>
      <c r="D958" s="220">
        <v>44887</v>
      </c>
      <c r="E958" s="2852" t="s">
        <v>5523</v>
      </c>
      <c r="F958" s="2757">
        <v>181</v>
      </c>
      <c r="G958" s="222">
        <f>AVERAGE(CPVTFC3SG0066!R26:S26)</f>
        <v>3.0581</v>
      </c>
      <c r="H958" s="218">
        <f t="shared" ref="H958" si="133">(G958-0.1622)/0.0135*50</f>
        <v>10725.555555555557</v>
      </c>
      <c r="I958" s="2928" t="s">
        <v>315</v>
      </c>
      <c r="J958" s="4339">
        <v>44895</v>
      </c>
      <c r="K958" s="499" t="s">
        <v>5572</v>
      </c>
      <c r="L958" s="499">
        <v>157</v>
      </c>
      <c r="M958" s="499">
        <f>AVERAGE(CPVTFC3SG0084!R22:S22)</f>
        <v>2.8587500000000001</v>
      </c>
      <c r="N958" s="4000">
        <f t="shared" ref="N958:N963" si="134">(M958-0.1318)/0.0134*400</f>
        <v>81401.492537313432</v>
      </c>
      <c r="O958" s="4359" t="s">
        <v>315</v>
      </c>
      <c r="P958" s="1256"/>
      <c r="Q958" s="1256"/>
      <c r="R958" s="1257"/>
      <c r="S958" s="1256"/>
      <c r="T958" s="1256"/>
      <c r="U958" s="1756"/>
      <c r="V958" s="4694"/>
    </row>
    <row r="959" spans="1:23" x14ac:dyDescent="0.25">
      <c r="A959" s="456">
        <v>410</v>
      </c>
      <c r="B959" s="4806" t="s">
        <v>3744</v>
      </c>
      <c r="C959" s="686" t="s">
        <v>868</v>
      </c>
      <c r="D959" s="87">
        <v>44838</v>
      </c>
      <c r="E959" s="458" t="s">
        <v>4935</v>
      </c>
      <c r="F959" s="459">
        <v>142</v>
      </c>
      <c r="G959" s="460">
        <f>AVERAGE(CPVTFC3SG0027!L20:M20)</f>
        <v>1.1349</v>
      </c>
      <c r="H959" s="461">
        <f>(G959-0.1852)/0.0139*50</f>
        <v>3416.187050359712</v>
      </c>
      <c r="I959" s="1620" t="s">
        <v>315</v>
      </c>
      <c r="J959" s="1019"/>
      <c r="K959" s="1020"/>
      <c r="L959" s="659"/>
      <c r="M959" s="667"/>
      <c r="N959" s="661"/>
      <c r="O959" s="1299"/>
      <c r="P959" s="2943"/>
      <c r="Q959" s="834"/>
      <c r="R959" s="667"/>
      <c r="S959" s="834"/>
      <c r="T959" s="834"/>
      <c r="U959" s="836"/>
      <c r="W959" s="5">
        <v>1</v>
      </c>
    </row>
    <row r="960" spans="1:23" ht="15.75" thickBot="1" x14ac:dyDescent="0.3">
      <c r="A960" s="1523"/>
      <c r="B960" s="4808"/>
      <c r="C960" s="463" t="s">
        <v>220</v>
      </c>
      <c r="D960" s="220">
        <v>44887</v>
      </c>
      <c r="E960" s="2852" t="s">
        <v>5523</v>
      </c>
      <c r="F960" s="2757">
        <v>182</v>
      </c>
      <c r="G960" s="222">
        <f>AVERAGE(CPVTFC3SG0066!T26:U26)</f>
        <v>2.3124500000000001</v>
      </c>
      <c r="H960" s="218">
        <f>(G960-0.1622)/0.0135*50</f>
        <v>7963.8888888888896</v>
      </c>
      <c r="I960" s="2928" t="s">
        <v>315</v>
      </c>
      <c r="J960" s="4343">
        <v>44895</v>
      </c>
      <c r="K960" s="1335" t="s">
        <v>5572</v>
      </c>
      <c r="L960" s="1335">
        <v>158</v>
      </c>
      <c r="M960" s="1335">
        <f>AVERAGE(CPVTFC3SG0084!T22:U22)</f>
        <v>0.26315</v>
      </c>
      <c r="N960" s="4344">
        <f t="shared" si="134"/>
        <v>3920.8955223880594</v>
      </c>
      <c r="O960" s="4355" t="s">
        <v>315</v>
      </c>
      <c r="P960" s="2944"/>
      <c r="Q960" s="1256"/>
      <c r="R960" s="1257"/>
      <c r="S960" s="1256"/>
      <c r="T960" s="1256"/>
      <c r="U960" s="1756"/>
    </row>
    <row r="961" spans="1:23" x14ac:dyDescent="0.25">
      <c r="A961" s="456">
        <v>412</v>
      </c>
      <c r="B961" s="4806" t="s">
        <v>3745</v>
      </c>
      <c r="C961" s="686" t="s">
        <v>868</v>
      </c>
      <c r="D961" s="87">
        <v>44838</v>
      </c>
      <c r="E961" s="458" t="s">
        <v>4935</v>
      </c>
      <c r="F961" s="459">
        <v>144</v>
      </c>
      <c r="G961" s="460">
        <f>AVERAGE(CPVTFC3SG0027!P20:Q20)</f>
        <v>2.6852</v>
      </c>
      <c r="H961" s="461">
        <f>(G961-0.1852)/0.0139*50</f>
        <v>8992.8057553956842</v>
      </c>
      <c r="I961" s="1620" t="s">
        <v>315</v>
      </c>
      <c r="J961" s="4339">
        <v>44895</v>
      </c>
      <c r="K961" s="499" t="s">
        <v>5572</v>
      </c>
      <c r="L961" s="499">
        <v>159</v>
      </c>
      <c r="M961" s="499">
        <f>AVERAGE(CPVTFC3SG0084!V22:W22)</f>
        <v>0.38180000000000003</v>
      </c>
      <c r="N961" s="4000">
        <f t="shared" si="134"/>
        <v>7462.6865671641799</v>
      </c>
      <c r="O961" s="4359" t="s">
        <v>315</v>
      </c>
      <c r="P961" s="834"/>
      <c r="Q961" s="834"/>
      <c r="R961" s="667"/>
      <c r="S961" s="834"/>
      <c r="T961" s="834"/>
      <c r="U961" s="836"/>
      <c r="V961" s="287"/>
      <c r="W961" s="5">
        <v>1</v>
      </c>
    </row>
    <row r="962" spans="1:23" ht="15.75" thickBot="1" x14ac:dyDescent="0.3">
      <c r="A962" s="1910"/>
      <c r="B962" s="4807"/>
      <c r="C962" s="423" t="s">
        <v>220</v>
      </c>
      <c r="D962" s="79">
        <v>44887</v>
      </c>
      <c r="E962" s="2867" t="s">
        <v>5523</v>
      </c>
      <c r="F962" s="2760">
        <v>183</v>
      </c>
      <c r="G962" s="80">
        <f>AVERAGE(CPVTFC3SG0066!V26:W26)</f>
        <v>2.5977000000000001</v>
      </c>
      <c r="H962" s="81">
        <f>(G962-0.1622)/0.0135*50</f>
        <v>9020.3703703703704</v>
      </c>
      <c r="I962" s="2932" t="s">
        <v>315</v>
      </c>
      <c r="J962" s="4341">
        <v>44895</v>
      </c>
      <c r="K962" s="486" t="s">
        <v>5572</v>
      </c>
      <c r="L962" s="486">
        <v>160</v>
      </c>
      <c r="M962" s="486">
        <f>AVERAGE(CPVTFC3SG0084!X22:Y22)</f>
        <v>0.34965000000000002</v>
      </c>
      <c r="N962" s="4001">
        <f t="shared" si="134"/>
        <v>6502.9850746268667</v>
      </c>
      <c r="O962" s="4354" t="s">
        <v>315</v>
      </c>
      <c r="P962" s="1472"/>
      <c r="Q962" s="1472"/>
      <c r="R962" s="1469"/>
      <c r="S962" s="1472"/>
      <c r="T962" s="1472"/>
      <c r="U962" s="2161"/>
      <c r="V962" s="287"/>
    </row>
    <row r="963" spans="1:23" x14ac:dyDescent="0.25">
      <c r="A963" s="456">
        <v>414</v>
      </c>
      <c r="B963" s="4809" t="s">
        <v>3746</v>
      </c>
      <c r="C963" s="457" t="s">
        <v>868</v>
      </c>
      <c r="D963" s="87">
        <v>44838</v>
      </c>
      <c r="E963" s="458" t="s">
        <v>4935</v>
      </c>
      <c r="F963" s="459">
        <v>146</v>
      </c>
      <c r="G963" s="460">
        <f>AVERAGE(CPVTFC3SG0027!T20:U20)</f>
        <v>2.3294999999999999</v>
      </c>
      <c r="H963" s="461">
        <f>(G963-0.1852)/0.0139*50</f>
        <v>7713.3093525179856</v>
      </c>
      <c r="I963" s="2386" t="s">
        <v>315</v>
      </c>
      <c r="J963" s="4339">
        <v>44895</v>
      </c>
      <c r="K963" s="499" t="s">
        <v>5572</v>
      </c>
      <c r="L963" s="499">
        <v>161</v>
      </c>
      <c r="M963" s="499">
        <f>AVERAGE(CPVTFC3SG0084!B24:C24)</f>
        <v>0.38170000000000004</v>
      </c>
      <c r="N963" s="4000">
        <f t="shared" si="134"/>
        <v>7459.7014925373142</v>
      </c>
      <c r="O963" s="4359" t="s">
        <v>315</v>
      </c>
      <c r="P963" s="1251"/>
      <c r="Q963" s="1574"/>
      <c r="R963" s="667"/>
      <c r="S963" s="667"/>
      <c r="T963" s="661"/>
      <c r="U963" s="1575"/>
      <c r="W963" s="5">
        <v>1</v>
      </c>
    </row>
    <row r="964" spans="1:23" ht="15.75" thickBot="1" x14ac:dyDescent="0.3">
      <c r="A964" s="598"/>
      <c r="B964" s="4822"/>
      <c r="C964" s="423" t="s">
        <v>220</v>
      </c>
      <c r="D964" s="79">
        <v>44887</v>
      </c>
      <c r="E964" s="2867" t="s">
        <v>5523</v>
      </c>
      <c r="F964" s="2760">
        <v>184</v>
      </c>
      <c r="G964" s="80">
        <f>AVERAGE(CPVTFC3SG0066!X26:Y26)</f>
        <v>1.75925</v>
      </c>
      <c r="H964" s="81">
        <f>(G964-0.1622)/0.0135*50</f>
        <v>5915</v>
      </c>
      <c r="I964" s="2932" t="s">
        <v>315</v>
      </c>
      <c r="J964" s="1643"/>
      <c r="K964" s="1643"/>
      <c r="L964" s="1644"/>
      <c r="M964" s="650"/>
      <c r="N964" s="650"/>
      <c r="O964" s="650"/>
      <c r="P964" s="1303"/>
      <c r="Q964" s="1333"/>
      <c r="R964" s="969"/>
      <c r="S964" s="969"/>
      <c r="T964" s="970"/>
      <c r="U964" s="2950"/>
    </row>
    <row r="965" spans="1:23" x14ac:dyDescent="0.25">
      <c r="A965" s="488">
        <v>682</v>
      </c>
      <c r="B965" s="4811" t="s">
        <v>3747</v>
      </c>
      <c r="C965" s="489" t="s">
        <v>868</v>
      </c>
      <c r="D965" s="490">
        <v>44838</v>
      </c>
      <c r="E965" s="491" t="s">
        <v>4937</v>
      </c>
      <c r="F965" s="589">
        <v>46</v>
      </c>
      <c r="G965" s="493">
        <f>AVERAGE(CPVTFC3SG0029!E19:F19)</f>
        <v>0.24545</v>
      </c>
      <c r="H965" s="494">
        <f>(G965-0.1616)/0.0135*50</f>
        <v>310.5555555555556</v>
      </c>
      <c r="I965" s="1688" t="s">
        <v>314</v>
      </c>
      <c r="J965" s="1019"/>
      <c r="K965" s="1020"/>
      <c r="L965" s="659"/>
      <c r="M965" s="667"/>
      <c r="N965" s="661"/>
      <c r="O965" s="721"/>
      <c r="P965" s="834"/>
      <c r="Q965" s="834"/>
      <c r="R965" s="667"/>
      <c r="S965" s="834"/>
      <c r="T965" s="834"/>
      <c r="U965" s="836"/>
    </row>
    <row r="966" spans="1:23" ht="15.75" thickBot="1" x14ac:dyDescent="0.3">
      <c r="A966" s="90"/>
      <c r="B966" s="4888"/>
      <c r="C966" s="464" t="s">
        <v>220</v>
      </c>
      <c r="D966" s="91">
        <v>44888</v>
      </c>
      <c r="E966" s="2948" t="s">
        <v>5540</v>
      </c>
      <c r="F966" s="2758">
        <v>1</v>
      </c>
      <c r="G966" s="595">
        <f>AVERAGE(CPVTFC3SG0067!C11:D11)</f>
        <v>0.34940000000000004</v>
      </c>
      <c r="H966" s="225">
        <f>(G966-0.1927)/0.0137*50</f>
        <v>571.89781021897818</v>
      </c>
      <c r="I966" s="2949" t="s">
        <v>314</v>
      </c>
      <c r="J966" s="963"/>
      <c r="K966" s="1415"/>
      <c r="L966" s="792"/>
      <c r="M966" s="668"/>
      <c r="N966" s="662"/>
      <c r="O966" s="778"/>
      <c r="P966" s="786"/>
      <c r="Q966" s="786"/>
      <c r="R966" s="668"/>
      <c r="S966" s="786"/>
      <c r="T966" s="786"/>
      <c r="U966" s="788"/>
    </row>
    <row r="967" spans="1:23" x14ac:dyDescent="0.25">
      <c r="A967" s="536">
        <v>684</v>
      </c>
      <c r="B967" s="4807" t="s">
        <v>3748</v>
      </c>
      <c r="C967" s="623" t="s">
        <v>868</v>
      </c>
      <c r="D967" s="83">
        <v>44838</v>
      </c>
      <c r="E967" s="389" t="s">
        <v>4937</v>
      </c>
      <c r="F967" s="84">
        <v>48</v>
      </c>
      <c r="G967" s="511">
        <f>AVERAGE(CPVTFC3SG0029!I19:J19)</f>
        <v>0.11385000000000001</v>
      </c>
      <c r="H967" s="500">
        <f>(G967-0.1616)/0.0135*50</f>
        <v>-176.85185185185182</v>
      </c>
      <c r="I967" s="1687" t="s">
        <v>314</v>
      </c>
      <c r="J967" s="1005"/>
      <c r="K967" s="1006"/>
      <c r="L967" s="959"/>
      <c r="M967" s="830"/>
      <c r="N967" s="831"/>
      <c r="O967" s="672"/>
      <c r="P967" s="1271"/>
      <c r="Q967" s="1271"/>
      <c r="R967" s="830"/>
      <c r="S967" s="1271"/>
      <c r="T967" s="1271"/>
      <c r="U967" s="2131"/>
      <c r="V967" s="4882" t="s">
        <v>1416</v>
      </c>
    </row>
    <row r="968" spans="1:23" ht="15.75" thickBot="1" x14ac:dyDescent="0.3">
      <c r="A968" s="1523"/>
      <c r="B968" s="4808"/>
      <c r="C968" s="463" t="s">
        <v>220</v>
      </c>
      <c r="D968" s="220">
        <v>44888</v>
      </c>
      <c r="E968" s="2946" t="s">
        <v>5540</v>
      </c>
      <c r="F968" s="2757">
        <v>2</v>
      </c>
      <c r="G968" s="222">
        <f>AVERAGE(CPVTFC3SG0067!E11:F11)</f>
        <v>2.9315499999999997</v>
      </c>
      <c r="H968" s="218">
        <f>(G968-0.1927)/0.0137*50</f>
        <v>9995.8029197080286</v>
      </c>
      <c r="I968" s="2947" t="s">
        <v>315</v>
      </c>
      <c r="J968" s="2024"/>
      <c r="K968" s="2025"/>
      <c r="L968" s="2026"/>
      <c r="M968" s="1257"/>
      <c r="N968" s="1258"/>
      <c r="O968" s="2027"/>
      <c r="P968" s="1256"/>
      <c r="Q968" s="1256"/>
      <c r="R968" s="1257"/>
      <c r="S968" s="1256"/>
      <c r="T968" s="1256"/>
      <c r="U968" s="1756"/>
      <c r="V968" s="4694"/>
    </row>
    <row r="969" spans="1:23" x14ac:dyDescent="0.25">
      <c r="A969" s="456">
        <v>686</v>
      </c>
      <c r="B969" s="4806" t="s">
        <v>3749</v>
      </c>
      <c r="C969" s="686" t="s">
        <v>868</v>
      </c>
      <c r="D969" s="87">
        <v>44838</v>
      </c>
      <c r="E969" s="458" t="s">
        <v>4937</v>
      </c>
      <c r="F969" s="88">
        <v>50</v>
      </c>
      <c r="G969" s="460">
        <f>AVERAGE(CPVTFC3SG0029!M19:N19)</f>
        <v>1.90205</v>
      </c>
      <c r="H969" s="461">
        <f>(G969-0.1616)/0.0135*50</f>
        <v>6446.1111111111113</v>
      </c>
      <c r="I969" s="1620" t="s">
        <v>315</v>
      </c>
      <c r="J969" s="1437"/>
      <c r="K969" s="1437"/>
      <c r="L969" s="670"/>
      <c r="M969" s="721"/>
      <c r="N969" s="721"/>
      <c r="O969" s="1299"/>
      <c r="P969" s="834"/>
      <c r="Q969" s="834"/>
      <c r="R969" s="667"/>
      <c r="S969" s="834"/>
      <c r="T969" s="834"/>
      <c r="U969" s="836"/>
      <c r="W969" s="5">
        <v>1</v>
      </c>
    </row>
    <row r="970" spans="1:23" ht="15.75" thickBot="1" x14ac:dyDescent="0.3">
      <c r="A970" s="1523"/>
      <c r="B970" s="4808"/>
      <c r="C970" s="463" t="s">
        <v>220</v>
      </c>
      <c r="D970" s="220">
        <v>44888</v>
      </c>
      <c r="E970" s="2946" t="s">
        <v>5540</v>
      </c>
      <c r="F970" s="2757">
        <v>3</v>
      </c>
      <c r="G970" s="222">
        <f>AVERAGE(CPVTFC3SG0067!G11:H11)</f>
        <v>2.8094000000000001</v>
      </c>
      <c r="H970" s="218">
        <f>(G970-0.1927)/0.0137*50</f>
        <v>9550</v>
      </c>
      <c r="I970" s="2947" t="s">
        <v>315</v>
      </c>
      <c r="J970" s="4343">
        <v>44895</v>
      </c>
      <c r="K970" s="1335" t="s">
        <v>5572</v>
      </c>
      <c r="L970" s="1335">
        <v>162</v>
      </c>
      <c r="M970" s="1335">
        <f>AVERAGE(CPVTFC3SG0084!D24:E24)</f>
        <v>0.2185</v>
      </c>
      <c r="N970" s="4344">
        <f t="shared" ref="N970:N972" si="135">(M970-0.1318)/0.0134*400</f>
        <v>2588.059701492537</v>
      </c>
      <c r="O970" s="4355" t="s">
        <v>315</v>
      </c>
      <c r="P970" s="1256"/>
      <c r="Q970" s="1256"/>
      <c r="R970" s="1257"/>
      <c r="S970" s="1256"/>
      <c r="T970" s="1256"/>
      <c r="U970" s="1756"/>
    </row>
    <row r="971" spans="1:23" x14ac:dyDescent="0.25">
      <c r="A971" s="1955">
        <v>688</v>
      </c>
      <c r="B971" s="4806" t="s">
        <v>3750</v>
      </c>
      <c r="C971" s="686" t="s">
        <v>868</v>
      </c>
      <c r="D971" s="87">
        <v>44838</v>
      </c>
      <c r="E971" s="458" t="s">
        <v>4937</v>
      </c>
      <c r="F971" s="88">
        <v>52</v>
      </c>
      <c r="G971" s="460">
        <f>AVERAGE(CPVTFC3SG0029!Q19:R19)</f>
        <v>2.6729000000000003</v>
      </c>
      <c r="H971" s="461">
        <f>(G971-0.1616)/0.0135*50</f>
        <v>9301.1111111111113</v>
      </c>
      <c r="I971" s="1620" t="s">
        <v>315</v>
      </c>
      <c r="J971" s="4362">
        <v>44895</v>
      </c>
      <c r="K971" s="1322" t="s">
        <v>5572</v>
      </c>
      <c r="L971" s="1322">
        <v>163</v>
      </c>
      <c r="M971" s="1322">
        <f>AVERAGE(CPVTFC3SG0084!F24:G24)</f>
        <v>0.23354999999999998</v>
      </c>
      <c r="N971" s="4363">
        <f t="shared" si="135"/>
        <v>3037.3134328358201</v>
      </c>
      <c r="O971" s="4364" t="s">
        <v>315</v>
      </c>
      <c r="P971" s="834"/>
      <c r="Q971" s="834"/>
      <c r="R971" s="667"/>
      <c r="S971" s="834"/>
      <c r="T971" s="834"/>
      <c r="U971" s="836"/>
      <c r="W971" s="5">
        <v>1</v>
      </c>
    </row>
    <row r="972" spans="1:23" ht="15.75" thickBot="1" x14ac:dyDescent="0.3">
      <c r="A972" s="1961"/>
      <c r="B972" s="4808"/>
      <c r="C972" s="463" t="s">
        <v>220</v>
      </c>
      <c r="D972" s="220">
        <v>44888</v>
      </c>
      <c r="E972" s="2946" t="s">
        <v>5540</v>
      </c>
      <c r="F972" s="2757">
        <v>4</v>
      </c>
      <c r="G972" s="222">
        <f>AVERAGE(CPVTFC3SG0067!I11:J11)</f>
        <v>2.7775499999999997</v>
      </c>
      <c r="H972" s="218">
        <f>(G972-0.1927)/0.0137*50</f>
        <v>9433.7591240875918</v>
      </c>
      <c r="I972" s="2947" t="s">
        <v>315</v>
      </c>
      <c r="J972" s="4343">
        <v>44895</v>
      </c>
      <c r="K972" s="1335" t="s">
        <v>5572</v>
      </c>
      <c r="L972" s="1335">
        <v>164</v>
      </c>
      <c r="M972" s="1335">
        <f>AVERAGE(CPVTFC3SG0084!H24:I24)</f>
        <v>0.2107</v>
      </c>
      <c r="N972" s="4344">
        <f t="shared" si="135"/>
        <v>2355.2238805970146</v>
      </c>
      <c r="O972" s="4355" t="s">
        <v>315</v>
      </c>
      <c r="P972" s="1256"/>
      <c r="Q972" s="1256"/>
      <c r="R972" s="1257"/>
      <c r="S972" s="1256"/>
      <c r="T972" s="1256"/>
      <c r="U972" s="1756"/>
    </row>
    <row r="973" spans="1:23" x14ac:dyDescent="0.25">
      <c r="A973" s="456">
        <v>690</v>
      </c>
      <c r="B973" s="4806" t="s">
        <v>3751</v>
      </c>
      <c r="C973" s="686" t="s">
        <v>868</v>
      </c>
      <c r="D973" s="87">
        <v>44838</v>
      </c>
      <c r="E973" s="458" t="s">
        <v>4937</v>
      </c>
      <c r="F973" s="88">
        <v>54</v>
      </c>
      <c r="G973" s="460">
        <f>AVERAGE(CPVTFC3SG0029!U19:V19)</f>
        <v>0.79469999999999996</v>
      </c>
      <c r="H973" s="461">
        <f>(G973-0.1616)/0.0135*50</f>
        <v>2344.8148148148148</v>
      </c>
      <c r="I973" s="1620" t="s">
        <v>315</v>
      </c>
      <c r="J973" s="1437"/>
      <c r="K973" s="1437"/>
      <c r="L973" s="670"/>
      <c r="M973" s="721"/>
      <c r="N973" s="721"/>
      <c r="O973" s="1299"/>
      <c r="P973" s="1251"/>
      <c r="Q973" s="1574"/>
      <c r="R973" s="667"/>
      <c r="S973" s="667"/>
      <c r="T973" s="661"/>
      <c r="U973" s="2951"/>
      <c r="V973" s="4882" t="s">
        <v>1416</v>
      </c>
      <c r="W973" s="5">
        <v>1</v>
      </c>
    </row>
    <row r="974" spans="1:23" ht="15.75" thickBot="1" x14ac:dyDescent="0.3">
      <c r="A974" s="1523"/>
      <c r="B974" s="4808"/>
      <c r="C974" s="463" t="s">
        <v>220</v>
      </c>
      <c r="D974" s="220">
        <v>44888</v>
      </c>
      <c r="E974" s="2946" t="s">
        <v>5540</v>
      </c>
      <c r="F974" s="2757">
        <v>5</v>
      </c>
      <c r="G974" s="222">
        <f>AVERAGE(CPVTFC3SG0067!K11:L11)</f>
        <v>2.9241999999999999</v>
      </c>
      <c r="H974" s="218">
        <f>(G974-0.1927)/0.0137*50</f>
        <v>9968.9781021897816</v>
      </c>
      <c r="I974" s="2947" t="s">
        <v>315</v>
      </c>
      <c r="J974" s="2877"/>
      <c r="K974" s="2877"/>
      <c r="L974" s="2878"/>
      <c r="M974" s="1509"/>
      <c r="N974" s="1509"/>
      <c r="O974" s="2027"/>
      <c r="P974" s="1255"/>
      <c r="Q974" s="1617"/>
      <c r="R974" s="1257"/>
      <c r="S974" s="1257"/>
      <c r="T974" s="1258"/>
      <c r="U974" s="2834"/>
      <c r="V974" s="4694"/>
    </row>
    <row r="975" spans="1:23" x14ac:dyDescent="0.25">
      <c r="A975" s="456">
        <v>692</v>
      </c>
      <c r="B975" s="4806" t="s">
        <v>3752</v>
      </c>
      <c r="C975" s="686" t="s">
        <v>868</v>
      </c>
      <c r="D975" s="87">
        <v>44838</v>
      </c>
      <c r="E975" s="458" t="s">
        <v>4937</v>
      </c>
      <c r="F975" s="88">
        <v>56</v>
      </c>
      <c r="G975" s="460">
        <f>AVERAGE(CPVTFC3SG0029!C21:D21)</f>
        <v>2.1742999999999997</v>
      </c>
      <c r="H975" s="461">
        <f>(G975-0.1616)/0.0135*50</f>
        <v>7454.4444444444434</v>
      </c>
      <c r="I975" s="1620" t="s">
        <v>315</v>
      </c>
      <c r="J975" s="1437"/>
      <c r="K975" s="1437"/>
      <c r="L975" s="670"/>
      <c r="M975" s="721"/>
      <c r="N975" s="721"/>
      <c r="O975" s="1299"/>
      <c r="P975" s="1251"/>
      <c r="Q975" s="1574"/>
      <c r="R975" s="667"/>
      <c r="S975" s="667"/>
      <c r="T975" s="661"/>
      <c r="U975" s="2951"/>
      <c r="W975" s="5">
        <v>1</v>
      </c>
    </row>
    <row r="976" spans="1:23" ht="15.75" thickBot="1" x14ac:dyDescent="0.3">
      <c r="A976" s="1523"/>
      <c r="B976" s="4808"/>
      <c r="C976" s="463" t="s">
        <v>220</v>
      </c>
      <c r="D976" s="220">
        <v>44888</v>
      </c>
      <c r="E976" s="2946" t="s">
        <v>5540</v>
      </c>
      <c r="F976" s="2757">
        <v>6</v>
      </c>
      <c r="G976" s="222">
        <f>AVERAGE(CPVTFC3SG0067!M11:N11)</f>
        <v>2.9652500000000002</v>
      </c>
      <c r="H976" s="218">
        <f>(G976-0.1927)/0.0137*50</f>
        <v>10118.795620437957</v>
      </c>
      <c r="I976" s="2947" t="s">
        <v>315</v>
      </c>
      <c r="J976" s="4341">
        <v>44895</v>
      </c>
      <c r="K976" s="486" t="s">
        <v>5572</v>
      </c>
      <c r="L976" s="486">
        <v>165</v>
      </c>
      <c r="M976" s="486">
        <f>AVERAGE(CPVTFC3SG0084!J24:K24)</f>
        <v>0.63890000000000002</v>
      </c>
      <c r="N976" s="4001">
        <f t="shared" ref="N976:N980" si="136">(M976-0.1318)/0.0134*400</f>
        <v>15137.313432835819</v>
      </c>
      <c r="O976" s="4354" t="s">
        <v>315</v>
      </c>
      <c r="P976" s="1255"/>
      <c r="Q976" s="1617"/>
      <c r="R976" s="1257"/>
      <c r="S976" s="1257"/>
      <c r="T976" s="1258"/>
      <c r="U976" s="2834"/>
    </row>
    <row r="977" spans="1:23" x14ac:dyDescent="0.25">
      <c r="A977" s="124">
        <v>821</v>
      </c>
      <c r="B977" s="4806" t="s">
        <v>3753</v>
      </c>
      <c r="C977" s="681" t="s">
        <v>868</v>
      </c>
      <c r="D977" s="125">
        <v>44839</v>
      </c>
      <c r="E977" s="390" t="s">
        <v>4938</v>
      </c>
      <c r="F977" s="126">
        <v>1</v>
      </c>
      <c r="G977" s="502">
        <f>AVERAGE(CPVTFC3SG0030!C11:D11)</f>
        <v>2.9016000000000002</v>
      </c>
      <c r="H977" s="503">
        <f>(G977-0.4588)/0.0136*50</f>
        <v>8980.8823529411766</v>
      </c>
      <c r="I977" s="1634" t="s">
        <v>315</v>
      </c>
      <c r="J977" s="4339">
        <v>44895</v>
      </c>
      <c r="K977" s="499" t="s">
        <v>5572</v>
      </c>
      <c r="L977" s="499">
        <v>166</v>
      </c>
      <c r="M977" s="499">
        <f>AVERAGE(CPVTFC3SG0084!L24:M24)</f>
        <v>0.83220000000000005</v>
      </c>
      <c r="N977" s="4000">
        <f t="shared" si="136"/>
        <v>20907.462686567163</v>
      </c>
      <c r="O977" s="4359" t="s">
        <v>315</v>
      </c>
      <c r="P977" s="1271"/>
      <c r="Q977" s="1271"/>
      <c r="R977" s="830"/>
      <c r="S977" s="1271"/>
      <c r="T977" s="1271"/>
      <c r="U977" s="1271"/>
      <c r="W977" s="5">
        <v>1</v>
      </c>
    </row>
    <row r="978" spans="1:23" ht="15.75" thickBot="1" x14ac:dyDescent="0.3">
      <c r="A978" s="531"/>
      <c r="B978" s="4807"/>
      <c r="C978" s="423" t="s">
        <v>220</v>
      </c>
      <c r="D978" s="79">
        <v>44888</v>
      </c>
      <c r="E978" s="2952" t="s">
        <v>5540</v>
      </c>
      <c r="F978" s="2760">
        <v>7</v>
      </c>
      <c r="G978" s="80">
        <f>AVERAGE(CPVTFC3SG0067!O11:P11)</f>
        <v>2.9267000000000003</v>
      </c>
      <c r="H978" s="81">
        <f>(G978-0.1927)/0.0137*50</f>
        <v>9978.1021897810242</v>
      </c>
      <c r="I978" s="2953" t="s">
        <v>315</v>
      </c>
      <c r="J978" s="4341">
        <v>44895</v>
      </c>
      <c r="K978" s="486" t="s">
        <v>5572</v>
      </c>
      <c r="L978" s="486">
        <v>167</v>
      </c>
      <c r="M978" s="486">
        <f>AVERAGE(CPVTFC3SG0084!N24:O24)</f>
        <v>0.78885000000000005</v>
      </c>
      <c r="N978" s="4001">
        <f t="shared" si="136"/>
        <v>19613.432835820895</v>
      </c>
      <c r="O978" s="4354" t="s">
        <v>315</v>
      </c>
      <c r="P978" s="1472"/>
      <c r="Q978" s="1472"/>
      <c r="R978" s="1469"/>
      <c r="S978" s="1472"/>
      <c r="T978" s="1472"/>
      <c r="U978" s="1472"/>
    </row>
    <row r="979" spans="1:23" x14ac:dyDescent="0.25">
      <c r="A979" s="456">
        <v>822</v>
      </c>
      <c r="B979" s="4806" t="s">
        <v>3754</v>
      </c>
      <c r="C979" s="686" t="s">
        <v>868</v>
      </c>
      <c r="D979" s="87">
        <v>44839</v>
      </c>
      <c r="E979" s="458" t="s">
        <v>4938</v>
      </c>
      <c r="F979" s="88">
        <v>2</v>
      </c>
      <c r="G979" s="460">
        <f>AVERAGE(CPVTFC3SG0030!E11:F11)</f>
        <v>2.7510500000000002</v>
      </c>
      <c r="H979" s="461">
        <f t="shared" ref="H979:H1080" si="137">(G979-0.4588)/0.0136*50</f>
        <v>8427.3897058823532</v>
      </c>
      <c r="I979" s="1637" t="s">
        <v>315</v>
      </c>
      <c r="J979" s="4362">
        <v>44895</v>
      </c>
      <c r="K979" s="1322" t="s">
        <v>5572</v>
      </c>
      <c r="L979" s="1322">
        <v>168</v>
      </c>
      <c r="M979" s="1322">
        <f>AVERAGE(CPVTFC3SG0084!P24:Q24)</f>
        <v>0.1605</v>
      </c>
      <c r="N979" s="4363">
        <f t="shared" si="136"/>
        <v>856.71641791044783</v>
      </c>
      <c r="O979" s="4364" t="s">
        <v>314</v>
      </c>
      <c r="P979" s="834"/>
      <c r="Q979" s="834"/>
      <c r="R979" s="667"/>
      <c r="S979" s="834"/>
      <c r="T979" s="834"/>
      <c r="U979" s="836"/>
      <c r="W979" s="5">
        <v>1</v>
      </c>
    </row>
    <row r="980" spans="1:23" ht="15.75" thickBot="1" x14ac:dyDescent="0.3">
      <c r="A980" s="219"/>
      <c r="B980" s="4808"/>
      <c r="C980" s="463" t="s">
        <v>220</v>
      </c>
      <c r="D980" s="220">
        <v>44888</v>
      </c>
      <c r="E980" s="2946" t="s">
        <v>5540</v>
      </c>
      <c r="F980" s="2757">
        <v>8</v>
      </c>
      <c r="G980" s="222">
        <f>AVERAGE(CPVTFC3SG0067!Q11:R11)</f>
        <v>2.4472499999999999</v>
      </c>
      <c r="H980" s="218">
        <f>(G980-0.1927)/0.0137*50</f>
        <v>8228.2846715328469</v>
      </c>
      <c r="I980" s="2947" t="s">
        <v>315</v>
      </c>
      <c r="J980" s="4343">
        <v>44895</v>
      </c>
      <c r="K980" s="1335" t="s">
        <v>5572</v>
      </c>
      <c r="L980" s="1335">
        <v>169</v>
      </c>
      <c r="M980" s="1335">
        <f>AVERAGE(CPVTFC3SG0084!R24:S24)</f>
        <v>0.15675</v>
      </c>
      <c r="N980" s="4344">
        <f t="shared" si="136"/>
        <v>744.77611940298505</v>
      </c>
      <c r="O980" s="4355" t="s">
        <v>314</v>
      </c>
      <c r="P980" s="786"/>
      <c r="Q980" s="786"/>
      <c r="R980" s="668"/>
      <c r="S980" s="786"/>
      <c r="T980" s="786"/>
      <c r="U980" s="788"/>
    </row>
    <row r="981" spans="1:23" x14ac:dyDescent="0.25">
      <c r="A981" s="86">
        <v>823</v>
      </c>
      <c r="B981" s="4806" t="s">
        <v>3755</v>
      </c>
      <c r="C981" s="686" t="s">
        <v>868</v>
      </c>
      <c r="D981" s="87">
        <v>44839</v>
      </c>
      <c r="E981" s="458" t="s">
        <v>4938</v>
      </c>
      <c r="F981" s="88">
        <v>3</v>
      </c>
      <c r="G981" s="460">
        <f>AVERAGE(CPVTFC3SG0030!G11:H11)</f>
        <v>2.129</v>
      </c>
      <c r="H981" s="461">
        <f t="shared" si="137"/>
        <v>6140.4411764705883</v>
      </c>
      <c r="I981" s="1637" t="s">
        <v>315</v>
      </c>
      <c r="J981" s="1638"/>
      <c r="K981" s="1638"/>
      <c r="L981" s="1639"/>
      <c r="M981" s="721"/>
      <c r="N981" s="721"/>
      <c r="O981" s="1299"/>
      <c r="P981" s="834"/>
      <c r="Q981" s="834"/>
      <c r="R981" s="667"/>
      <c r="S981" s="834"/>
      <c r="T981" s="834"/>
      <c r="U981" s="836"/>
      <c r="W981" s="5">
        <v>1</v>
      </c>
    </row>
    <row r="982" spans="1:23" ht="15.75" thickBot="1" x14ac:dyDescent="0.3">
      <c r="A982" s="516"/>
      <c r="B982" s="4808"/>
      <c r="C982" s="463" t="s">
        <v>220</v>
      </c>
      <c r="D982" s="220">
        <v>44888</v>
      </c>
      <c r="E982" s="2946" t="s">
        <v>5540</v>
      </c>
      <c r="F982" s="2757">
        <v>9</v>
      </c>
      <c r="G982" s="222">
        <f>AVERAGE(CPVTFC3SG0067!S11:T11)</f>
        <v>1.6346499999999999</v>
      </c>
      <c r="H982" s="218">
        <f>(G982-0.1927)/0.0137*50</f>
        <v>5262.5912408759123</v>
      </c>
      <c r="I982" s="2947" t="s">
        <v>315</v>
      </c>
      <c r="J982" s="1641"/>
      <c r="K982" s="1641"/>
      <c r="L982" s="1642"/>
      <c r="M982" s="778"/>
      <c r="N982" s="778"/>
      <c r="O982" s="1306"/>
      <c r="P982" s="786"/>
      <c r="Q982" s="786"/>
      <c r="R982" s="668"/>
      <c r="S982" s="786"/>
      <c r="T982" s="786"/>
      <c r="U982" s="788"/>
    </row>
    <row r="983" spans="1:23" x14ac:dyDescent="0.25">
      <c r="A983" s="501">
        <v>824</v>
      </c>
      <c r="B983" s="4807" t="s">
        <v>3756</v>
      </c>
      <c r="C983" s="681" t="s">
        <v>868</v>
      </c>
      <c r="D983" s="125">
        <v>44839</v>
      </c>
      <c r="E983" s="390" t="s">
        <v>4938</v>
      </c>
      <c r="F983" s="126">
        <v>4</v>
      </c>
      <c r="G983" s="502">
        <f>AVERAGE(CPVTFC3SG0030!I11:J11)</f>
        <v>2.2856000000000001</v>
      </c>
      <c r="H983" s="503">
        <f t="shared" si="137"/>
        <v>6716.176470588236</v>
      </c>
      <c r="I983" s="1634" t="s">
        <v>315</v>
      </c>
      <c r="J983" s="1635"/>
      <c r="K983" s="1635"/>
      <c r="L983" s="1636"/>
      <c r="M983" s="656"/>
      <c r="N983" s="656"/>
      <c r="O983" s="672"/>
      <c r="P983" s="1271"/>
      <c r="Q983" s="1271"/>
      <c r="R983" s="830"/>
      <c r="S983" s="1271"/>
      <c r="T983" s="1271"/>
      <c r="U983" s="1271"/>
      <c r="V983" s="4882" t="s">
        <v>1416</v>
      </c>
      <c r="W983" s="5">
        <v>1</v>
      </c>
    </row>
    <row r="984" spans="1:23" ht="15.75" thickBot="1" x14ac:dyDescent="0.3">
      <c r="A984" s="78"/>
      <c r="B984" s="4807"/>
      <c r="C984" s="423" t="s">
        <v>220</v>
      </c>
      <c r="D984" s="79">
        <v>44888</v>
      </c>
      <c r="E984" s="2952" t="s">
        <v>5540</v>
      </c>
      <c r="F984" s="2760">
        <v>10</v>
      </c>
      <c r="G984" s="80">
        <f>AVERAGE(CPVTFC3SG0067!U11:V11)</f>
        <v>2.8970500000000001</v>
      </c>
      <c r="H984" s="81">
        <f>(G984-0.1927)/0.0137*50</f>
        <v>9869.890510948906</v>
      </c>
      <c r="I984" s="2953" t="s">
        <v>315</v>
      </c>
      <c r="J984" s="4341">
        <v>44895</v>
      </c>
      <c r="K984" s="486" t="s">
        <v>5572</v>
      </c>
      <c r="L984" s="486">
        <v>170</v>
      </c>
      <c r="M984" s="486">
        <f>AVERAGE(CPVTFC3SG0084!T24:U24)</f>
        <v>2.8736999999999999</v>
      </c>
      <c r="N984" s="4001">
        <f t="shared" ref="N984" si="138">(M984-0.1318)/0.0134*400</f>
        <v>81847.761194029837</v>
      </c>
      <c r="O984" s="4354" t="s">
        <v>315</v>
      </c>
      <c r="P984" s="1268"/>
      <c r="Q984" s="1268"/>
      <c r="R984" s="969"/>
      <c r="S984" s="1268"/>
      <c r="T984" s="1268"/>
      <c r="U984" s="1268"/>
      <c r="V984" s="4694"/>
    </row>
    <row r="985" spans="1:23" x14ac:dyDescent="0.25">
      <c r="A985" s="86">
        <v>825</v>
      </c>
      <c r="B985" s="4806" t="s">
        <v>3757</v>
      </c>
      <c r="C985" s="686" t="s">
        <v>868</v>
      </c>
      <c r="D985" s="87">
        <v>44839</v>
      </c>
      <c r="E985" s="458" t="s">
        <v>4938</v>
      </c>
      <c r="F985" s="88">
        <v>5</v>
      </c>
      <c r="G985" s="460">
        <f>AVERAGE(CPVTFC3SG0030!K11:L11)</f>
        <v>1.67205</v>
      </c>
      <c r="H985" s="461">
        <f t="shared" si="137"/>
        <v>4460.4779411764703</v>
      </c>
      <c r="I985" s="1637" t="s">
        <v>315</v>
      </c>
      <c r="J985" s="1638"/>
      <c r="K985" s="1638"/>
      <c r="L985" s="1639"/>
      <c r="M985" s="721"/>
      <c r="N985" s="721"/>
      <c r="O985" s="1299"/>
      <c r="P985" s="834"/>
      <c r="Q985" s="834"/>
      <c r="R985" s="667"/>
      <c r="S985" s="834"/>
      <c r="T985" s="834"/>
      <c r="U985" s="836"/>
      <c r="W985" s="5">
        <v>1</v>
      </c>
    </row>
    <row r="986" spans="1:23" ht="15.75" thickBot="1" x14ac:dyDescent="0.3">
      <c r="A986" s="462"/>
      <c r="B986" s="4808"/>
      <c r="C986" s="464" t="s">
        <v>220</v>
      </c>
      <c r="D986" s="91">
        <v>44888</v>
      </c>
      <c r="E986" s="2948" t="s">
        <v>5540</v>
      </c>
      <c r="F986" s="2758">
        <v>11</v>
      </c>
      <c r="G986" s="595">
        <f>AVERAGE(CPVTFC3SG0067!W11:X11)</f>
        <v>0.45184999999999997</v>
      </c>
      <c r="H986" s="225">
        <f>(G986-0.1927)/0.0137*50</f>
        <v>945.80291970802909</v>
      </c>
      <c r="I986" s="2949" t="s">
        <v>314</v>
      </c>
      <c r="J986" s="1641"/>
      <c r="K986" s="1641"/>
      <c r="L986" s="1642"/>
      <c r="M986" s="778"/>
      <c r="N986" s="778"/>
      <c r="O986" s="1306"/>
      <c r="P986" s="786"/>
      <c r="Q986" s="786"/>
      <c r="R986" s="668"/>
      <c r="S986" s="786"/>
      <c r="T986" s="786"/>
      <c r="U986" s="788"/>
    </row>
    <row r="987" spans="1:23" x14ac:dyDescent="0.25">
      <c r="A987" s="501">
        <v>826</v>
      </c>
      <c r="B987" s="4807" t="s">
        <v>3758</v>
      </c>
      <c r="C987" s="681" t="s">
        <v>868</v>
      </c>
      <c r="D987" s="125">
        <v>44839</v>
      </c>
      <c r="E987" s="390" t="s">
        <v>4938</v>
      </c>
      <c r="F987" s="126">
        <v>6</v>
      </c>
      <c r="G987" s="502">
        <f>AVERAGE(CPVTFC3SG0030!M11:N11)</f>
        <v>1.6108</v>
      </c>
      <c r="H987" s="503">
        <f t="shared" si="137"/>
        <v>4235.2941176470595</v>
      </c>
      <c r="I987" s="1634" t="s">
        <v>315</v>
      </c>
      <c r="J987" s="1635"/>
      <c r="K987" s="1635"/>
      <c r="L987" s="1636"/>
      <c r="M987" s="656"/>
      <c r="N987" s="656"/>
      <c r="O987" s="672"/>
      <c r="P987" s="1271"/>
      <c r="Q987" s="1271"/>
      <c r="R987" s="830"/>
      <c r="S987" s="1271"/>
      <c r="T987" s="1271"/>
      <c r="U987" s="1271"/>
      <c r="V987" s="4882" t="s">
        <v>1416</v>
      </c>
      <c r="W987" s="5">
        <v>1</v>
      </c>
    </row>
    <row r="988" spans="1:23" ht="15.75" thickBot="1" x14ac:dyDescent="0.3">
      <c r="A988" s="78"/>
      <c r="B988" s="4807"/>
      <c r="C988" s="423" t="s">
        <v>220</v>
      </c>
      <c r="D988" s="79">
        <v>44888</v>
      </c>
      <c r="E988" s="2952" t="s">
        <v>5540</v>
      </c>
      <c r="F988" s="2760">
        <v>12</v>
      </c>
      <c r="G988" s="80">
        <f>AVERAGE(CPVTFC3SG0067!C13:D13)</f>
        <v>2.88245</v>
      </c>
      <c r="H988" s="81">
        <f>(G988-0.1927)/0.0137*50</f>
        <v>9816.6058394160591</v>
      </c>
      <c r="I988" s="2953" t="s">
        <v>315</v>
      </c>
      <c r="J988" s="4341">
        <v>44895</v>
      </c>
      <c r="K988" s="486" t="s">
        <v>5572</v>
      </c>
      <c r="L988" s="486">
        <v>171</v>
      </c>
      <c r="M988" s="486">
        <f>AVERAGE(CPVTFC3SG0084!V24:W24)</f>
        <v>1.2850999999999999</v>
      </c>
      <c r="N988" s="4001">
        <f t="shared" ref="N988" si="139">(M988-0.1318)/0.0134*400</f>
        <v>34426.86567164179</v>
      </c>
      <c r="O988" s="4354" t="s">
        <v>315</v>
      </c>
      <c r="P988" s="1268"/>
      <c r="Q988" s="1268"/>
      <c r="R988" s="969"/>
      <c r="S988" s="1268"/>
      <c r="T988" s="1268"/>
      <c r="U988" s="1268"/>
      <c r="V988" s="4694"/>
    </row>
    <row r="989" spans="1:23" x14ac:dyDescent="0.25">
      <c r="A989" s="86">
        <v>827</v>
      </c>
      <c r="B989" s="4806" t="s">
        <v>3759</v>
      </c>
      <c r="C989" s="686" t="s">
        <v>868</v>
      </c>
      <c r="D989" s="87">
        <v>44839</v>
      </c>
      <c r="E989" s="458" t="s">
        <v>4938</v>
      </c>
      <c r="F989" s="88">
        <v>7</v>
      </c>
      <c r="G989" s="460">
        <f>AVERAGE(CPVTFC3SG0030!O11:P11)</f>
        <v>1.3885000000000001</v>
      </c>
      <c r="H989" s="461">
        <f t="shared" si="137"/>
        <v>3418.0147058823536</v>
      </c>
      <c r="I989" s="1637" t="s">
        <v>315</v>
      </c>
      <c r="J989" s="1638"/>
      <c r="K989" s="1638"/>
      <c r="L989" s="1639"/>
      <c r="M989" s="721"/>
      <c r="N989" s="721"/>
      <c r="O989" s="1299"/>
      <c r="P989" s="834"/>
      <c r="Q989" s="834"/>
      <c r="R989" s="667"/>
      <c r="S989" s="834"/>
      <c r="T989" s="834"/>
      <c r="U989" s="836"/>
      <c r="W989" s="5">
        <v>1</v>
      </c>
    </row>
    <row r="990" spans="1:23" ht="15.75" thickBot="1" x14ac:dyDescent="0.3">
      <c r="A990" s="498"/>
      <c r="B990" s="4807"/>
      <c r="C990" s="346" t="s">
        <v>220</v>
      </c>
      <c r="D990" s="111">
        <v>44888</v>
      </c>
      <c r="E990" s="2973" t="s">
        <v>5540</v>
      </c>
      <c r="F990" s="2768">
        <v>13</v>
      </c>
      <c r="G990" s="112">
        <f>AVERAGE(CPVTFC3SG0067!E13:F13)</f>
        <v>0.19555</v>
      </c>
      <c r="H990" s="113">
        <f>(G990-0.1927)/0.0137*50</f>
        <v>10.401459854014567</v>
      </c>
      <c r="I990" s="4526" t="s">
        <v>314</v>
      </c>
      <c r="J990" s="1632"/>
      <c r="K990" s="1632"/>
      <c r="L990" s="1633"/>
      <c r="M990" s="650"/>
      <c r="N990" s="650"/>
      <c r="O990" s="657"/>
      <c r="P990" s="1268"/>
      <c r="Q990" s="1268"/>
      <c r="R990" s="969"/>
      <c r="S990" s="1268"/>
      <c r="T990" s="1268"/>
      <c r="U990" s="2127"/>
    </row>
    <row r="991" spans="1:23" x14ac:dyDescent="0.25">
      <c r="A991" s="456">
        <v>828</v>
      </c>
      <c r="B991" s="4809" t="s">
        <v>3760</v>
      </c>
      <c r="C991" s="457" t="s">
        <v>868</v>
      </c>
      <c r="D991" s="87">
        <v>44839</v>
      </c>
      <c r="E991" s="458" t="s">
        <v>4938</v>
      </c>
      <c r="F991" s="88">
        <v>8</v>
      </c>
      <c r="G991" s="460">
        <f>AVERAGE(CPVTFC3SG0030!Q11:R11)</f>
        <v>2.7118500000000001</v>
      </c>
      <c r="H991" s="461">
        <f t="shared" si="137"/>
        <v>8283.2720588235297</v>
      </c>
      <c r="I991" s="1637" t="s">
        <v>315</v>
      </c>
      <c r="J991" s="4373">
        <v>44895</v>
      </c>
      <c r="K991" s="1357" t="s">
        <v>5572</v>
      </c>
      <c r="L991" s="1357">
        <v>172</v>
      </c>
      <c r="M991" s="1357">
        <f>AVERAGE(CPVTFC3SG0084!X24:Y24)</f>
        <v>0.20275000000000001</v>
      </c>
      <c r="N991" s="4374">
        <f t="shared" ref="N991:N992" si="140">(M991-0.1318)/0.0134*400</f>
        <v>2117.9104477611945</v>
      </c>
      <c r="O991" s="4375" t="s">
        <v>315</v>
      </c>
      <c r="P991" s="834"/>
      <c r="Q991" s="834"/>
      <c r="R991" s="667"/>
      <c r="S991" s="834"/>
      <c r="T991" s="834"/>
      <c r="U991" s="836"/>
      <c r="W991" s="5">
        <v>1</v>
      </c>
    </row>
    <row r="992" spans="1:23" ht="15.75" thickBot="1" x14ac:dyDescent="0.3">
      <c r="A992" s="219"/>
      <c r="B992" s="4810"/>
      <c r="C992" s="463" t="s">
        <v>220</v>
      </c>
      <c r="D992" s="220">
        <v>44888</v>
      </c>
      <c r="E992" s="2946" t="s">
        <v>5540</v>
      </c>
      <c r="F992" s="2757">
        <v>14</v>
      </c>
      <c r="G992" s="222">
        <f>AVERAGE(CPVTFC3SG0067!G13:H13)</f>
        <v>2.5056000000000003</v>
      </c>
      <c r="H992" s="218">
        <f>(G992-0.1927)/0.0137*50</f>
        <v>8441.24087591241</v>
      </c>
      <c r="I992" s="2947" t="s">
        <v>315</v>
      </c>
      <c r="J992" s="4343">
        <v>44895</v>
      </c>
      <c r="K992" s="1335" t="s">
        <v>5572</v>
      </c>
      <c r="L992" s="1335">
        <v>173</v>
      </c>
      <c r="M992" s="1335">
        <f>AVERAGE(CPVTFC3SG0084!B26:C26)</f>
        <v>0.16539999999999999</v>
      </c>
      <c r="N992" s="4344">
        <f t="shared" si="140"/>
        <v>1002.9850746268654</v>
      </c>
      <c r="O992" s="4355" t="s">
        <v>314</v>
      </c>
      <c r="P992" s="786"/>
      <c r="Q992" s="786"/>
      <c r="R992" s="786"/>
      <c r="S992" s="786"/>
      <c r="T992" s="786"/>
      <c r="U992" s="788"/>
    </row>
    <row r="993" spans="1:23" x14ac:dyDescent="0.25">
      <c r="A993" s="2045">
        <v>829</v>
      </c>
      <c r="B993" s="4807" t="s">
        <v>3761</v>
      </c>
      <c r="C993" s="1623" t="s">
        <v>868</v>
      </c>
      <c r="D993" s="676">
        <v>44839</v>
      </c>
      <c r="E993" s="1463" t="s">
        <v>4938</v>
      </c>
      <c r="F993" s="1624">
        <v>9</v>
      </c>
      <c r="G993" s="587">
        <f>AVERAGE(CPVTFC3SG0030!S11:T11)</f>
        <v>2.06745</v>
      </c>
      <c r="H993" s="553">
        <f t="shared" si="137"/>
        <v>5914.1544117647054</v>
      </c>
      <c r="I993" s="2404" t="s">
        <v>315</v>
      </c>
      <c r="J993" s="2395"/>
      <c r="K993" s="2395"/>
      <c r="L993" s="2396"/>
      <c r="M993" s="1973"/>
      <c r="N993" s="1973"/>
      <c r="O993" s="1471"/>
      <c r="P993" s="1472"/>
      <c r="Q993" s="1472"/>
      <c r="R993" s="1469"/>
      <c r="S993" s="1472"/>
      <c r="T993" s="1472"/>
      <c r="U993" s="2161"/>
      <c r="W993" s="5">
        <v>1</v>
      </c>
    </row>
    <row r="994" spans="1:23" ht="15.75" thickBot="1" x14ac:dyDescent="0.3">
      <c r="A994" s="2045"/>
      <c r="B994" s="4807"/>
      <c r="C994" s="423" t="s">
        <v>220</v>
      </c>
      <c r="D994" s="79">
        <v>44888</v>
      </c>
      <c r="E994" s="2952" t="s">
        <v>5540</v>
      </c>
      <c r="F994" s="2760">
        <v>15</v>
      </c>
      <c r="G994" s="80">
        <f>AVERAGE(CPVTFC3SG0067!I13:J13)</f>
        <v>2.69815</v>
      </c>
      <c r="H994" s="81">
        <f>(G994-0.1927)/0.0137*50</f>
        <v>9143.9781021897816</v>
      </c>
      <c r="I994" s="2953" t="s">
        <v>315</v>
      </c>
      <c r="J994" s="4343">
        <v>44895</v>
      </c>
      <c r="K994" s="1335" t="s">
        <v>5572</v>
      </c>
      <c r="L994" s="1335">
        <v>174</v>
      </c>
      <c r="M994" s="1335">
        <f>AVERAGE(CPVTFC3SG0084!D26:E26)</f>
        <v>0.19739999999999999</v>
      </c>
      <c r="N994" s="4344">
        <f t="shared" ref="N994" si="141">(M994-0.1318)/0.0134*400</f>
        <v>1958.2089552238801</v>
      </c>
      <c r="O994" s="4355" t="s">
        <v>315</v>
      </c>
      <c r="P994" s="1472"/>
      <c r="Q994" s="1472"/>
      <c r="R994" s="1469"/>
      <c r="S994" s="1472"/>
      <c r="T994" s="1472"/>
      <c r="U994" s="2161"/>
    </row>
    <row r="995" spans="1:23" x14ac:dyDescent="0.25">
      <c r="A995" s="456">
        <v>830</v>
      </c>
      <c r="B995" s="4806" t="s">
        <v>3762</v>
      </c>
      <c r="C995" s="457" t="s">
        <v>868</v>
      </c>
      <c r="D995" s="87">
        <v>44839</v>
      </c>
      <c r="E995" s="458" t="s">
        <v>4938</v>
      </c>
      <c r="F995" s="88">
        <v>10</v>
      </c>
      <c r="G995" s="460">
        <f>AVERAGE(CPVTFC3SG0030!U11:V11)</f>
        <v>2.5465499999999999</v>
      </c>
      <c r="H995" s="461">
        <f t="shared" si="137"/>
        <v>7675.5514705882351</v>
      </c>
      <c r="I995" s="1637" t="s">
        <v>315</v>
      </c>
      <c r="J995" s="1638"/>
      <c r="K995" s="1638"/>
      <c r="L995" s="1639"/>
      <c r="M995" s="721"/>
      <c r="N995" s="721"/>
      <c r="O995" s="721"/>
      <c r="P995" s="2329">
        <v>44883</v>
      </c>
      <c r="Q995" s="2311" t="s">
        <v>5503</v>
      </c>
      <c r="R995" s="492">
        <v>88</v>
      </c>
      <c r="S995" s="492">
        <f>AVERAGE(CPVTFC3SG0062!W25:X25)</f>
        <v>0.21660000000000001</v>
      </c>
      <c r="T995" s="622">
        <f t="shared" ref="T995:T1018" si="142">(S995-0.1)/0.0138*66</f>
        <v>557.6521739130435</v>
      </c>
      <c r="U995" s="2302" t="s">
        <v>314</v>
      </c>
      <c r="W995" s="5">
        <v>1</v>
      </c>
    </row>
    <row r="996" spans="1:23" x14ac:dyDescent="0.25">
      <c r="A996" s="597"/>
      <c r="B996" s="4807"/>
      <c r="C996" s="443" t="s">
        <v>5448</v>
      </c>
      <c r="D996" s="1149"/>
      <c r="E996" s="1264"/>
      <c r="F996" s="645"/>
      <c r="G996" s="892"/>
      <c r="H996" s="894"/>
      <c r="I996" s="1630"/>
      <c r="J996" s="863"/>
      <c r="K996" s="863"/>
      <c r="L996" s="864"/>
      <c r="M996" s="642"/>
      <c r="N996" s="642"/>
      <c r="O996" s="642"/>
      <c r="P996" s="2340">
        <v>44883</v>
      </c>
      <c r="Q996" s="2310" t="s">
        <v>5503</v>
      </c>
      <c r="R996" s="102">
        <v>89</v>
      </c>
      <c r="S996" s="102">
        <f>AVERAGE(CPVTFC3SG0062!B12:C12)</f>
        <v>0.17230000000000001</v>
      </c>
      <c r="T996" s="13">
        <f t="shared" si="142"/>
        <v>345.78260869565224</v>
      </c>
      <c r="U996" s="2380" t="s">
        <v>314</v>
      </c>
    </row>
    <row r="997" spans="1:23" x14ac:dyDescent="0.25">
      <c r="A997" s="597"/>
      <c r="B997" s="4807"/>
      <c r="C997" s="443" t="s">
        <v>863</v>
      </c>
      <c r="D997" s="1149"/>
      <c r="E997" s="1264"/>
      <c r="F997" s="645"/>
      <c r="G997" s="892"/>
      <c r="H997" s="894"/>
      <c r="I997" s="1630"/>
      <c r="J997" s="863"/>
      <c r="K997" s="863"/>
      <c r="L997" s="864"/>
      <c r="M997" s="642"/>
      <c r="N997" s="642"/>
      <c r="O997" s="642"/>
      <c r="P997" s="2392">
        <v>44883</v>
      </c>
      <c r="Q997" s="2315" t="s">
        <v>5503</v>
      </c>
      <c r="R997" s="103">
        <v>90</v>
      </c>
      <c r="S997" s="103">
        <f>AVERAGE(CPVTFC3SG0062!D12:E12)</f>
        <v>0.91050000000000009</v>
      </c>
      <c r="T997" s="14">
        <f t="shared" si="142"/>
        <v>3876.3043478260875</v>
      </c>
      <c r="U997" s="2393" t="s">
        <v>315</v>
      </c>
    </row>
    <row r="998" spans="1:23" ht="15.75" thickBot="1" x14ac:dyDescent="0.3">
      <c r="A998" s="219"/>
      <c r="B998" s="4808"/>
      <c r="C998" s="463" t="s">
        <v>220</v>
      </c>
      <c r="D998" s="1383"/>
      <c r="E998" s="1384"/>
      <c r="F998" s="668"/>
      <c r="G998" s="1385"/>
      <c r="H998" s="1386"/>
      <c r="I998" s="1640"/>
      <c r="J998" s="1641"/>
      <c r="K998" s="1641"/>
      <c r="L998" s="1642"/>
      <c r="M998" s="778"/>
      <c r="N998" s="778"/>
      <c r="O998" s="778"/>
      <c r="P998" s="3782">
        <v>44894</v>
      </c>
      <c r="Q998" s="3783" t="s">
        <v>5593</v>
      </c>
      <c r="R998" s="3783">
        <v>97</v>
      </c>
      <c r="S998" s="3783">
        <f>AVERAGE(CPVTFC3SG0081!R12:S12)</f>
        <v>1.1111</v>
      </c>
      <c r="T998" s="510">
        <f t="shared" ref="T998" si="143">(S998-0.1617)/0.0141*66</f>
        <v>4444.0000000000009</v>
      </c>
      <c r="U998" s="3784" t="s">
        <v>315</v>
      </c>
    </row>
    <row r="999" spans="1:23" x14ac:dyDescent="0.25">
      <c r="A999" s="1804">
        <v>831</v>
      </c>
      <c r="B999" s="4807" t="s">
        <v>3763</v>
      </c>
      <c r="C999" s="2053" t="s">
        <v>868</v>
      </c>
      <c r="D999" s="471">
        <v>44839</v>
      </c>
      <c r="E999" s="1520" t="s">
        <v>4938</v>
      </c>
      <c r="F999" s="1226">
        <v>11</v>
      </c>
      <c r="G999" s="523">
        <f>AVERAGE(CPVTFC3SG0030!W11:X11)</f>
        <v>0.64365000000000006</v>
      </c>
      <c r="H999" s="521">
        <f t="shared" si="137"/>
        <v>679.59558823529437</v>
      </c>
      <c r="I999" s="2394" t="s">
        <v>314</v>
      </c>
      <c r="J999" s="2395"/>
      <c r="K999" s="2395"/>
      <c r="L999" s="2396"/>
      <c r="M999" s="1973"/>
      <c r="N999" s="1973"/>
      <c r="O999" s="1471"/>
      <c r="P999" s="1472"/>
      <c r="Q999" s="1472"/>
      <c r="R999" s="1469"/>
      <c r="S999" s="1472"/>
      <c r="T999" s="1472"/>
      <c r="U999" s="1472"/>
      <c r="V999" s="4882" t="s">
        <v>1416</v>
      </c>
    </row>
    <row r="1000" spans="1:23" ht="15.75" thickBot="1" x14ac:dyDescent="0.3">
      <c r="A1000" s="2842"/>
      <c r="B1000" s="4808"/>
      <c r="C1000" s="463" t="s">
        <v>220</v>
      </c>
      <c r="D1000" s="220">
        <v>44888</v>
      </c>
      <c r="E1000" s="2946" t="s">
        <v>5540</v>
      </c>
      <c r="F1000" s="2757">
        <v>16</v>
      </c>
      <c r="G1000" s="222">
        <f>AVERAGE(CPVTFC3SG0067!K13:L13)</f>
        <v>2.8848500000000001</v>
      </c>
      <c r="H1000" s="218">
        <f>(G1000-0.1927)/0.0137*50</f>
        <v>9825.3649635036509</v>
      </c>
      <c r="I1000" s="2947" t="s">
        <v>315</v>
      </c>
      <c r="J1000" s="2395"/>
      <c r="K1000" s="2395"/>
      <c r="L1000" s="2396"/>
      <c r="M1000" s="1973"/>
      <c r="N1000" s="1973"/>
      <c r="O1000" s="1471"/>
      <c r="P1000" s="1472"/>
      <c r="Q1000" s="1472"/>
      <c r="R1000" s="1469"/>
      <c r="S1000" s="1472"/>
      <c r="T1000" s="1472"/>
      <c r="U1000" s="2837"/>
      <c r="V1000" s="4694"/>
    </row>
    <row r="1001" spans="1:23" ht="15.75" thickBot="1" x14ac:dyDescent="0.3">
      <c r="A1001" s="2083">
        <v>832</v>
      </c>
      <c r="B1001" s="2009" t="s">
        <v>3764</v>
      </c>
      <c r="C1001" s="2009" t="s">
        <v>868</v>
      </c>
      <c r="D1001" s="2010">
        <v>44839</v>
      </c>
      <c r="E1001" s="2011" t="s">
        <v>4938</v>
      </c>
      <c r="F1001" s="2400">
        <v>12</v>
      </c>
      <c r="G1001" s="535">
        <f>AVERAGE(CPVTFC3SG0030!C13:D13)</f>
        <v>2.8501500000000002</v>
      </c>
      <c r="H1001" s="548">
        <f t="shared" si="137"/>
        <v>8791.7279411764703</v>
      </c>
      <c r="I1001" s="2401" t="s">
        <v>315</v>
      </c>
      <c r="J1001" s="2402"/>
      <c r="K1001" s="2402"/>
      <c r="L1001" s="2403"/>
      <c r="M1001" s="2017"/>
      <c r="N1001" s="2017"/>
      <c r="O1001" s="861"/>
      <c r="P1001" s="2327">
        <v>44883</v>
      </c>
      <c r="Q1001" s="2322" t="s">
        <v>5503</v>
      </c>
      <c r="R1001" s="1810">
        <v>91</v>
      </c>
      <c r="S1001" s="1810">
        <f>AVERAGE(CPVTFC3SG0062!F12:G12)</f>
        <v>0.35050000000000003</v>
      </c>
      <c r="T1001" s="1175">
        <f t="shared" si="142"/>
        <v>1198.04347826087</v>
      </c>
      <c r="U1001" s="2299" t="s">
        <v>314</v>
      </c>
      <c r="W1001" s="5">
        <v>1</v>
      </c>
    </row>
    <row r="1002" spans="1:23" x14ac:dyDescent="0.25">
      <c r="A1002" s="86">
        <v>833</v>
      </c>
      <c r="B1002" s="4809" t="s">
        <v>3765</v>
      </c>
      <c r="C1002" s="457" t="s">
        <v>868</v>
      </c>
      <c r="D1002" s="87">
        <v>44839</v>
      </c>
      <c r="E1002" s="458" t="s">
        <v>4938</v>
      </c>
      <c r="F1002" s="88">
        <v>13</v>
      </c>
      <c r="G1002" s="460">
        <f>AVERAGE(CPVTFC3SG0030!E13:F13)</f>
        <v>2.3398500000000002</v>
      </c>
      <c r="H1002" s="461">
        <f t="shared" si="137"/>
        <v>6915.6250000000018</v>
      </c>
      <c r="I1002" s="1637" t="s">
        <v>315</v>
      </c>
      <c r="J1002" s="1638"/>
      <c r="K1002" s="1638"/>
      <c r="L1002" s="1639"/>
      <c r="M1002" s="721"/>
      <c r="N1002" s="721"/>
      <c r="O1002" s="721"/>
      <c r="P1002" s="2329">
        <v>44883</v>
      </c>
      <c r="Q1002" s="2311" t="s">
        <v>5503</v>
      </c>
      <c r="R1002" s="492">
        <v>92</v>
      </c>
      <c r="S1002" s="492">
        <f>AVERAGE(CPVTFC3SG0062!H12:I12)</f>
        <v>0.1694</v>
      </c>
      <c r="T1002" s="622">
        <f t="shared" si="142"/>
        <v>331.91304347826082</v>
      </c>
      <c r="U1002" s="2302" t="s">
        <v>314</v>
      </c>
      <c r="W1002" s="5">
        <v>1</v>
      </c>
    </row>
    <row r="1003" spans="1:23" ht="15.75" thickBot="1" x14ac:dyDescent="0.3">
      <c r="A1003" s="516"/>
      <c r="B1003" s="4810"/>
      <c r="C1003" s="463" t="s">
        <v>5448</v>
      </c>
      <c r="D1003" s="1383"/>
      <c r="E1003" s="1384"/>
      <c r="F1003" s="668"/>
      <c r="G1003" s="1385"/>
      <c r="H1003" s="1386"/>
      <c r="I1003" s="1640"/>
      <c r="J1003" s="1641"/>
      <c r="K1003" s="1641"/>
      <c r="L1003" s="1642"/>
      <c r="M1003" s="778"/>
      <c r="N1003" s="778"/>
      <c r="O1003" s="778"/>
      <c r="P1003" s="1525">
        <v>44883</v>
      </c>
      <c r="Q1003" s="2312" t="s">
        <v>5503</v>
      </c>
      <c r="R1003" s="467">
        <v>93</v>
      </c>
      <c r="S1003" s="467">
        <f>AVERAGE(CPVTFC3SG0062!J12:K12)</f>
        <v>0.15050000000000002</v>
      </c>
      <c r="T1003" s="225">
        <f t="shared" si="142"/>
        <v>241.52173913043487</v>
      </c>
      <c r="U1003" s="2295" t="s">
        <v>314</v>
      </c>
    </row>
    <row r="1004" spans="1:23" ht="15.75" thickBot="1" x14ac:dyDescent="0.3">
      <c r="A1004" s="2083">
        <v>834</v>
      </c>
      <c r="B1004" s="2009" t="s">
        <v>3766</v>
      </c>
      <c r="C1004" s="2009" t="s">
        <v>868</v>
      </c>
      <c r="D1004" s="2010">
        <v>44839</v>
      </c>
      <c r="E1004" s="2011" t="s">
        <v>4938</v>
      </c>
      <c r="F1004" s="2400">
        <v>14</v>
      </c>
      <c r="G1004" s="535">
        <f>AVERAGE(CPVTFC3SG0030!G13:H13)</f>
        <v>2.72845</v>
      </c>
      <c r="H1004" s="548">
        <f t="shared" si="137"/>
        <v>8344.301470588236</v>
      </c>
      <c r="I1004" s="2401" t="s">
        <v>315</v>
      </c>
      <c r="J1004" s="2402"/>
      <c r="K1004" s="2402"/>
      <c r="L1004" s="2403"/>
      <c r="M1004" s="2017"/>
      <c r="N1004" s="2017"/>
      <c r="O1004" s="861"/>
      <c r="P1004" s="2327">
        <v>44883</v>
      </c>
      <c r="Q1004" s="2322" t="s">
        <v>5503</v>
      </c>
      <c r="R1004" s="1810">
        <v>94</v>
      </c>
      <c r="S1004" s="1810">
        <f>AVERAGE(CPVTFC3SG0062!L12:M12)</f>
        <v>0.33230000000000004</v>
      </c>
      <c r="T1004" s="1175">
        <f t="shared" si="142"/>
        <v>1111.0000000000002</v>
      </c>
      <c r="U1004" s="2299" t="s">
        <v>314</v>
      </c>
      <c r="W1004" s="5">
        <v>1</v>
      </c>
    </row>
    <row r="1005" spans="1:23" x14ac:dyDescent="0.25">
      <c r="A1005" s="86">
        <v>835</v>
      </c>
      <c r="B1005" s="4809" t="s">
        <v>3767</v>
      </c>
      <c r="C1005" s="457" t="s">
        <v>868</v>
      </c>
      <c r="D1005" s="87">
        <v>44839</v>
      </c>
      <c r="E1005" s="458" t="s">
        <v>4938</v>
      </c>
      <c r="F1005" s="88">
        <v>15</v>
      </c>
      <c r="G1005" s="460">
        <f>AVERAGE(CPVTFC3SG0030!I13:J13)</f>
        <v>2.7115999999999998</v>
      </c>
      <c r="H1005" s="461">
        <f t="shared" si="137"/>
        <v>8282.3529411764703</v>
      </c>
      <c r="I1005" s="1637" t="s">
        <v>315</v>
      </c>
      <c r="J1005" s="1638"/>
      <c r="K1005" s="1638"/>
      <c r="L1005" s="1639"/>
      <c r="M1005" s="721"/>
      <c r="N1005" s="721"/>
      <c r="O1005" s="721"/>
      <c r="P1005" s="2329">
        <v>44883</v>
      </c>
      <c r="Q1005" s="2311" t="s">
        <v>5503</v>
      </c>
      <c r="R1005" s="492">
        <v>95</v>
      </c>
      <c r="S1005" s="492">
        <f>AVERAGE(CPVTFC3SG0062!N12:O12)</f>
        <v>0.31254999999999999</v>
      </c>
      <c r="T1005" s="622">
        <f t="shared" si="142"/>
        <v>1016.5434782608696</v>
      </c>
      <c r="U1005" s="2302" t="s">
        <v>314</v>
      </c>
      <c r="W1005" s="5">
        <v>1</v>
      </c>
    </row>
    <row r="1006" spans="1:23" ht="15.75" thickBot="1" x14ac:dyDescent="0.3">
      <c r="A1006" s="516"/>
      <c r="B1006" s="4810"/>
      <c r="C1006" s="463" t="s">
        <v>5448</v>
      </c>
      <c r="D1006" s="1383"/>
      <c r="E1006" s="1384"/>
      <c r="F1006" s="668"/>
      <c r="G1006" s="1385"/>
      <c r="H1006" s="1386"/>
      <c r="I1006" s="1640"/>
      <c r="J1006" s="1641"/>
      <c r="K1006" s="1641"/>
      <c r="L1006" s="1642"/>
      <c r="M1006" s="778"/>
      <c r="N1006" s="778"/>
      <c r="O1006" s="778"/>
      <c r="P1006" s="1525">
        <v>44883</v>
      </c>
      <c r="Q1006" s="2312" t="s">
        <v>5503</v>
      </c>
      <c r="R1006" s="467">
        <v>96</v>
      </c>
      <c r="S1006" s="467">
        <f>AVERAGE(CPVTFC3SG0062!P12:Q12)</f>
        <v>0.23735000000000001</v>
      </c>
      <c r="T1006" s="225">
        <f t="shared" si="142"/>
        <v>656.89130434782612</v>
      </c>
      <c r="U1006" s="2295" t="s">
        <v>314</v>
      </c>
    </row>
    <row r="1007" spans="1:23" ht="15.75" thickBot="1" x14ac:dyDescent="0.3">
      <c r="A1007" s="2083">
        <v>836</v>
      </c>
      <c r="B1007" s="2009" t="s">
        <v>3768</v>
      </c>
      <c r="C1007" s="2009" t="s">
        <v>868</v>
      </c>
      <c r="D1007" s="2010">
        <v>44839</v>
      </c>
      <c r="E1007" s="2011" t="s">
        <v>4938</v>
      </c>
      <c r="F1007" s="2400">
        <v>16</v>
      </c>
      <c r="G1007" s="535">
        <f>AVERAGE(CPVTFC3SG0030!K13:L13)</f>
        <v>2.8718500000000002</v>
      </c>
      <c r="H1007" s="548">
        <f t="shared" si="137"/>
        <v>8871.5073529411766</v>
      </c>
      <c r="I1007" s="2401" t="s">
        <v>315</v>
      </c>
      <c r="J1007" s="2402"/>
      <c r="K1007" s="2402"/>
      <c r="L1007" s="2403"/>
      <c r="M1007" s="2017"/>
      <c r="N1007" s="2017"/>
      <c r="O1007" s="861"/>
      <c r="P1007" s="2327">
        <v>44883</v>
      </c>
      <c r="Q1007" s="2322" t="s">
        <v>5503</v>
      </c>
      <c r="R1007" s="1810">
        <v>97</v>
      </c>
      <c r="S1007" s="1810">
        <f>AVERAGE(CPVTFC3SG0062!R12:S12)</f>
        <v>0.35819999999999996</v>
      </c>
      <c r="T1007" s="1175">
        <f t="shared" si="142"/>
        <v>1234.8695652173913</v>
      </c>
      <c r="U1007" s="2299" t="s">
        <v>314</v>
      </c>
      <c r="W1007" s="5">
        <v>1</v>
      </c>
    </row>
    <row r="1008" spans="1:23" x14ac:dyDescent="0.25">
      <c r="A1008" s="86">
        <v>837</v>
      </c>
      <c r="B1008" s="4809" t="s">
        <v>3769</v>
      </c>
      <c r="C1008" s="457" t="s">
        <v>868</v>
      </c>
      <c r="D1008" s="87">
        <v>44839</v>
      </c>
      <c r="E1008" s="458" t="s">
        <v>4938</v>
      </c>
      <c r="F1008" s="88">
        <v>17</v>
      </c>
      <c r="G1008" s="460">
        <f>AVERAGE(CPVTFC3SG0030!M13:N13)</f>
        <v>0.97520000000000007</v>
      </c>
      <c r="H1008" s="461">
        <f t="shared" si="137"/>
        <v>1898.5294117647061</v>
      </c>
      <c r="I1008" s="1637" t="s">
        <v>315</v>
      </c>
      <c r="J1008" s="1638"/>
      <c r="K1008" s="1638"/>
      <c r="L1008" s="1639"/>
      <c r="M1008" s="721"/>
      <c r="N1008" s="721"/>
      <c r="O1008" s="721"/>
      <c r="P1008" s="2329">
        <v>44883</v>
      </c>
      <c r="Q1008" s="2311" t="s">
        <v>5503</v>
      </c>
      <c r="R1008" s="492">
        <v>98</v>
      </c>
      <c r="S1008" s="492">
        <f>AVERAGE(CPVTFC3SG0062!T12:U12)</f>
        <v>0.10639999999999999</v>
      </c>
      <c r="T1008" s="622">
        <f t="shared" si="142"/>
        <v>30.608695652173861</v>
      </c>
      <c r="U1008" s="2302" t="s">
        <v>314</v>
      </c>
      <c r="W1008" s="5">
        <v>1</v>
      </c>
    </row>
    <row r="1009" spans="1:23" ht="15.75" thickBot="1" x14ac:dyDescent="0.3">
      <c r="A1009" s="516"/>
      <c r="B1009" s="4810"/>
      <c r="C1009" s="463" t="s">
        <v>5448</v>
      </c>
      <c r="D1009" s="1383"/>
      <c r="E1009" s="1384"/>
      <c r="F1009" s="668"/>
      <c r="G1009" s="1385"/>
      <c r="H1009" s="1386"/>
      <c r="I1009" s="1640"/>
      <c r="J1009" s="1641"/>
      <c r="K1009" s="1641"/>
      <c r="L1009" s="1642"/>
      <c r="M1009" s="778"/>
      <c r="N1009" s="778"/>
      <c r="O1009" s="778"/>
      <c r="P1009" s="1525">
        <v>44883</v>
      </c>
      <c r="Q1009" s="2312" t="s">
        <v>5503</v>
      </c>
      <c r="R1009" s="467">
        <v>99</v>
      </c>
      <c r="S1009" s="467">
        <f>AVERAGE(CPVTFC3SG0062!V12:W12)</f>
        <v>0.11165</v>
      </c>
      <c r="T1009" s="225">
        <f t="shared" si="142"/>
        <v>55.717391304347792</v>
      </c>
      <c r="U1009" s="2295" t="s">
        <v>314</v>
      </c>
    </row>
    <row r="1010" spans="1:23" ht="15.75" thickBot="1" x14ac:dyDescent="0.3">
      <c r="A1010" s="1798">
        <v>838</v>
      </c>
      <c r="B1010" s="2000" t="s">
        <v>3770</v>
      </c>
      <c r="C1010" s="2000" t="s">
        <v>868</v>
      </c>
      <c r="D1010" s="601">
        <v>44839</v>
      </c>
      <c r="E1010" s="602" t="s">
        <v>4938</v>
      </c>
      <c r="F1010" s="137">
        <v>18</v>
      </c>
      <c r="G1010" s="540">
        <f>AVERAGE(CPVTFC3SG0030!O13:P13)</f>
        <v>2.3740000000000001</v>
      </c>
      <c r="H1010" s="603">
        <f t="shared" si="137"/>
        <v>7041.176470588236</v>
      </c>
      <c r="I1010" s="2397" t="s">
        <v>315</v>
      </c>
      <c r="J1010" s="2398"/>
      <c r="K1010" s="2398"/>
      <c r="L1010" s="2399"/>
      <c r="M1010" s="1429"/>
      <c r="N1010" s="1429"/>
      <c r="O1010" s="654"/>
      <c r="P1010" s="2326">
        <v>44883</v>
      </c>
      <c r="Q1010" s="2307" t="s">
        <v>5503</v>
      </c>
      <c r="R1010" s="1312">
        <v>100</v>
      </c>
      <c r="S1010" s="1312">
        <f>AVERAGE(CPVTFC3SG0062!X12:Y12)</f>
        <v>0.22839999999999999</v>
      </c>
      <c r="T1010" s="1313">
        <f t="shared" si="142"/>
        <v>614.08695652173901</v>
      </c>
      <c r="U1010" s="2297" t="s">
        <v>314</v>
      </c>
      <c r="W1010" s="5">
        <v>1</v>
      </c>
    </row>
    <row r="1011" spans="1:23" ht="15.75" thickBot="1" x14ac:dyDescent="0.3">
      <c r="A1011" s="531">
        <v>839</v>
      </c>
      <c r="B1011" s="1623" t="s">
        <v>3771</v>
      </c>
      <c r="C1011" s="1623" t="s">
        <v>868</v>
      </c>
      <c r="D1011" s="676">
        <v>44839</v>
      </c>
      <c r="E1011" s="1463" t="s">
        <v>4938</v>
      </c>
      <c r="F1011" s="1624">
        <v>19</v>
      </c>
      <c r="G1011" s="587">
        <f>AVERAGE(CPVTFC3SG0030!Q13:R13)</f>
        <v>1.77145</v>
      </c>
      <c r="H1011" s="553">
        <f t="shared" si="137"/>
        <v>4825.9191176470595</v>
      </c>
      <c r="I1011" s="2404" t="s">
        <v>315</v>
      </c>
      <c r="J1011" s="2395"/>
      <c r="K1011" s="2395"/>
      <c r="L1011" s="2396"/>
      <c r="M1011" s="1973"/>
      <c r="N1011" s="1973"/>
      <c r="O1011" s="1471"/>
      <c r="P1011" s="2327">
        <v>44883</v>
      </c>
      <c r="Q1011" s="2322" t="s">
        <v>5503</v>
      </c>
      <c r="R1011" s="1810">
        <v>101</v>
      </c>
      <c r="S1011" s="1810">
        <f>AVERAGE(CPVTFC3SG0062!B14:C14)</f>
        <v>0.1547</v>
      </c>
      <c r="T1011" s="1175">
        <f t="shared" si="142"/>
        <v>261.60869565217388</v>
      </c>
      <c r="U1011" s="2299" t="s">
        <v>314</v>
      </c>
      <c r="W1011" s="5">
        <v>1</v>
      </c>
    </row>
    <row r="1012" spans="1:23" ht="15.75" thickBot="1" x14ac:dyDescent="0.3">
      <c r="A1012" s="2083">
        <v>840</v>
      </c>
      <c r="B1012" s="2009" t="s">
        <v>3772</v>
      </c>
      <c r="C1012" s="2009" t="s">
        <v>868</v>
      </c>
      <c r="D1012" s="2010">
        <v>44839</v>
      </c>
      <c r="E1012" s="2011" t="s">
        <v>4938</v>
      </c>
      <c r="F1012" s="2400">
        <v>20</v>
      </c>
      <c r="G1012" s="535">
        <f>AVERAGE(CPVTFC3SG0030!S13:T13)</f>
        <v>0.90575000000000006</v>
      </c>
      <c r="H1012" s="548">
        <f t="shared" si="137"/>
        <v>1643.1985294117653</v>
      </c>
      <c r="I1012" s="2401" t="s">
        <v>315</v>
      </c>
      <c r="J1012" s="2402"/>
      <c r="K1012" s="2402"/>
      <c r="L1012" s="2403"/>
      <c r="M1012" s="2017"/>
      <c r="N1012" s="2017"/>
      <c r="O1012" s="861"/>
      <c r="P1012" s="2327">
        <v>44883</v>
      </c>
      <c r="Q1012" s="2322" t="s">
        <v>5503</v>
      </c>
      <c r="R1012" s="1810">
        <v>102</v>
      </c>
      <c r="S1012" s="1810">
        <f>AVERAGE(CPVTFC3SG0062!D14:E14)</f>
        <v>0.1019</v>
      </c>
      <c r="T1012" s="1175">
        <f t="shared" si="142"/>
        <v>9.0869565217391255</v>
      </c>
      <c r="U1012" s="2299" t="s">
        <v>314</v>
      </c>
      <c r="W1012" s="5">
        <v>1</v>
      </c>
    </row>
    <row r="1013" spans="1:23" x14ac:dyDescent="0.25">
      <c r="A1013" s="86">
        <v>841</v>
      </c>
      <c r="B1013" s="4806" t="s">
        <v>3773</v>
      </c>
      <c r="C1013" s="457" t="s">
        <v>868</v>
      </c>
      <c r="D1013" s="87">
        <v>44839</v>
      </c>
      <c r="E1013" s="458" t="s">
        <v>4938</v>
      </c>
      <c r="F1013" s="88">
        <v>21</v>
      </c>
      <c r="G1013" s="460">
        <f>AVERAGE(CPVTFC3SG0030!U13:V13)</f>
        <v>2.0464500000000001</v>
      </c>
      <c r="H1013" s="461">
        <f t="shared" si="137"/>
        <v>5836.9485294117649</v>
      </c>
      <c r="I1013" s="1637" t="s">
        <v>315</v>
      </c>
      <c r="J1013" s="1638"/>
      <c r="K1013" s="1638"/>
      <c r="L1013" s="1639"/>
      <c r="M1013" s="721"/>
      <c r="N1013" s="721"/>
      <c r="O1013" s="721"/>
      <c r="P1013" s="2329">
        <v>44883</v>
      </c>
      <c r="Q1013" s="2311" t="s">
        <v>5503</v>
      </c>
      <c r="R1013" s="492">
        <v>103</v>
      </c>
      <c r="S1013" s="492">
        <f>AVERAGE(CPVTFC3SG0062!F14:G14)</f>
        <v>0.13235</v>
      </c>
      <c r="T1013" s="622">
        <f t="shared" si="142"/>
        <v>154.71739130434776</v>
      </c>
      <c r="U1013" s="2302" t="s">
        <v>314</v>
      </c>
      <c r="W1013" s="5">
        <v>1</v>
      </c>
    </row>
    <row r="1014" spans="1:23" ht="15.75" thickBot="1" x14ac:dyDescent="0.3">
      <c r="A1014" s="537"/>
      <c r="B1014" s="4808"/>
      <c r="C1014" s="423" t="s">
        <v>5448</v>
      </c>
      <c r="D1014" s="2084"/>
      <c r="E1014" s="2085"/>
      <c r="F1014" s="969"/>
      <c r="G1014" s="1391"/>
      <c r="H1014" s="1393"/>
      <c r="I1014" s="2405"/>
      <c r="J1014" s="1632"/>
      <c r="K1014" s="1632"/>
      <c r="L1014" s="1633"/>
      <c r="M1014" s="650"/>
      <c r="N1014" s="650"/>
      <c r="O1014" s="650"/>
      <c r="P1014" s="2232">
        <v>44883</v>
      </c>
      <c r="Q1014" s="2389" t="s">
        <v>5503</v>
      </c>
      <c r="R1014" s="321">
        <v>104</v>
      </c>
      <c r="S1014" s="321">
        <f>AVERAGE(CPVTFC3SG0062!H14:I14)</f>
        <v>0.10594999999999999</v>
      </c>
      <c r="T1014" s="113">
        <f t="shared" si="142"/>
        <v>28.456521739130356</v>
      </c>
      <c r="U1014" s="2305" t="s">
        <v>314</v>
      </c>
    </row>
    <row r="1015" spans="1:23" x14ac:dyDescent="0.25">
      <c r="A1015" s="456">
        <v>842</v>
      </c>
      <c r="B1015" s="4806" t="s">
        <v>3774</v>
      </c>
      <c r="C1015" s="457" t="s">
        <v>868</v>
      </c>
      <c r="D1015" s="87">
        <v>44839</v>
      </c>
      <c r="E1015" s="458" t="s">
        <v>4938</v>
      </c>
      <c r="F1015" s="88">
        <v>22</v>
      </c>
      <c r="G1015" s="460">
        <f>AVERAGE(CPVTFC3SG0030!W13:X13)</f>
        <v>1.5603499999999999</v>
      </c>
      <c r="H1015" s="461">
        <f t="shared" si="137"/>
        <v>4049.8161764705883</v>
      </c>
      <c r="I1015" s="1637" t="s">
        <v>315</v>
      </c>
      <c r="J1015" s="1638"/>
      <c r="K1015" s="1638"/>
      <c r="L1015" s="1639"/>
      <c r="M1015" s="721"/>
      <c r="N1015" s="721"/>
      <c r="O1015" s="721"/>
      <c r="P1015" s="2329">
        <v>44883</v>
      </c>
      <c r="Q1015" s="2311" t="s">
        <v>5503</v>
      </c>
      <c r="R1015" s="492">
        <v>105</v>
      </c>
      <c r="S1015" s="492">
        <f>AVERAGE(CPVTFC3SG0062!J14:K14)</f>
        <v>0.11305</v>
      </c>
      <c r="T1015" s="622">
        <f t="shared" si="142"/>
        <v>62.413043478260832</v>
      </c>
      <c r="U1015" s="2302" t="s">
        <v>314</v>
      </c>
      <c r="W1015" s="5">
        <v>1</v>
      </c>
    </row>
    <row r="1016" spans="1:23" x14ac:dyDescent="0.25">
      <c r="A1016" s="597"/>
      <c r="B1016" s="4807"/>
      <c r="C1016" s="443" t="s">
        <v>5448</v>
      </c>
      <c r="D1016" s="1149"/>
      <c r="E1016" s="1264"/>
      <c r="F1016" s="645"/>
      <c r="G1016" s="892"/>
      <c r="H1016" s="894"/>
      <c r="I1016" s="1630"/>
      <c r="J1016" s="863"/>
      <c r="K1016" s="863"/>
      <c r="L1016" s="864"/>
      <c r="M1016" s="642"/>
      <c r="N1016" s="642"/>
      <c r="O1016" s="642"/>
      <c r="P1016" s="2340">
        <v>44883</v>
      </c>
      <c r="Q1016" s="2310" t="s">
        <v>5503</v>
      </c>
      <c r="R1016" s="102">
        <v>106</v>
      </c>
      <c r="S1016" s="102">
        <f>AVERAGE(CPVTFC3SG0062!L14:M14)</f>
        <v>8.5900000000000004E-2</v>
      </c>
      <c r="T1016" s="13">
        <f t="shared" si="142"/>
        <v>-67.434782608695656</v>
      </c>
      <c r="U1016" s="2380" t="s">
        <v>314</v>
      </c>
    </row>
    <row r="1017" spans="1:23" ht="15.75" thickBot="1" x14ac:dyDescent="0.3">
      <c r="A1017" s="219"/>
      <c r="B1017" s="4808"/>
      <c r="C1017" s="463" t="s">
        <v>863</v>
      </c>
      <c r="D1017" s="1383"/>
      <c r="E1017" s="1384"/>
      <c r="F1017" s="668"/>
      <c r="G1017" s="1385"/>
      <c r="H1017" s="1386"/>
      <c r="I1017" s="1640"/>
      <c r="J1017" s="1641"/>
      <c r="K1017" s="1641"/>
      <c r="L1017" s="1642"/>
      <c r="M1017" s="778"/>
      <c r="N1017" s="778"/>
      <c r="O1017" s="778"/>
      <c r="P1017" s="1525">
        <v>44883</v>
      </c>
      <c r="Q1017" s="2312" t="s">
        <v>5503</v>
      </c>
      <c r="R1017" s="467">
        <v>107</v>
      </c>
      <c r="S1017" s="467">
        <f>AVERAGE(CPVTFC3SG0062!N14:O14)</f>
        <v>0.1399</v>
      </c>
      <c r="T1017" s="225">
        <f t="shared" si="142"/>
        <v>190.82608695652172</v>
      </c>
      <c r="U1017" s="2295" t="s">
        <v>314</v>
      </c>
    </row>
    <row r="1018" spans="1:23" ht="15.75" thickBot="1" x14ac:dyDescent="0.3">
      <c r="A1018" s="600">
        <v>843</v>
      </c>
      <c r="B1018" s="2000" t="s">
        <v>3775</v>
      </c>
      <c r="C1018" s="2000" t="s">
        <v>868</v>
      </c>
      <c r="D1018" s="601">
        <v>44839</v>
      </c>
      <c r="E1018" s="602" t="s">
        <v>4938</v>
      </c>
      <c r="F1018" s="137">
        <v>23</v>
      </c>
      <c r="G1018" s="540">
        <f>AVERAGE(CPVTFC3SG0030!C15:D15)</f>
        <v>2.9516499999999999</v>
      </c>
      <c r="H1018" s="603">
        <f t="shared" si="137"/>
        <v>9164.8897058823513</v>
      </c>
      <c r="I1018" s="2397" t="s">
        <v>315</v>
      </c>
      <c r="J1018" s="2398"/>
      <c r="K1018" s="2398"/>
      <c r="L1018" s="2399"/>
      <c r="M1018" s="1429"/>
      <c r="N1018" s="1429"/>
      <c r="O1018" s="654"/>
      <c r="P1018" s="2325">
        <v>44883</v>
      </c>
      <c r="Q1018" s="2306" t="s">
        <v>5503</v>
      </c>
      <c r="R1018" s="1425">
        <v>108</v>
      </c>
      <c r="S1018" s="1425">
        <f>AVERAGE(CPVTFC3SG0062!P14:Q14)</f>
        <v>2.8420000000000001</v>
      </c>
      <c r="T1018" s="1802">
        <f t="shared" si="142"/>
        <v>13113.91304347826</v>
      </c>
      <c r="U1018" s="2289" t="s">
        <v>315</v>
      </c>
      <c r="W1018" s="5">
        <v>1</v>
      </c>
    </row>
    <row r="1019" spans="1:23" x14ac:dyDescent="0.25">
      <c r="A1019" s="456">
        <v>844</v>
      </c>
      <c r="B1019" s="4806" t="s">
        <v>3776</v>
      </c>
      <c r="C1019" s="686" t="s">
        <v>868</v>
      </c>
      <c r="D1019" s="87">
        <v>44839</v>
      </c>
      <c r="E1019" s="458" t="s">
        <v>4938</v>
      </c>
      <c r="F1019" s="88">
        <v>24</v>
      </c>
      <c r="G1019" s="460">
        <f>AVERAGE(CPVTFC3SG0030!E15:F15)</f>
        <v>1.8559999999999999</v>
      </c>
      <c r="H1019" s="461">
        <f t="shared" si="137"/>
        <v>5136.7647058823522</v>
      </c>
      <c r="I1019" s="1637" t="s">
        <v>315</v>
      </c>
      <c r="J1019" s="1638"/>
      <c r="K1019" s="1638"/>
      <c r="L1019" s="1639"/>
      <c r="M1019" s="721"/>
      <c r="N1019" s="721"/>
      <c r="O1019" s="1299"/>
      <c r="P1019" s="834"/>
      <c r="Q1019" s="834"/>
      <c r="R1019" s="667"/>
      <c r="S1019" s="834"/>
      <c r="T1019" s="834"/>
      <c r="U1019" s="836"/>
      <c r="W1019" s="5">
        <v>1</v>
      </c>
    </row>
    <row r="1020" spans="1:23" ht="15.75" thickBot="1" x14ac:dyDescent="0.3">
      <c r="A1020" s="1910"/>
      <c r="B1020" s="4807"/>
      <c r="C1020" s="423" t="s">
        <v>220</v>
      </c>
      <c r="D1020" s="79">
        <v>44888</v>
      </c>
      <c r="E1020" s="2952" t="s">
        <v>5540</v>
      </c>
      <c r="F1020" s="2760">
        <v>23</v>
      </c>
      <c r="G1020" s="80">
        <f>AVERAGE(CPVTFC3SG0067!C15:D15)</f>
        <v>1.2539500000000001</v>
      </c>
      <c r="H1020" s="81">
        <f t="shared" ref="H1020:H1034" si="144">(G1020-0.1927)/0.0137*50</f>
        <v>3873.1751824817516</v>
      </c>
      <c r="I1020" s="2953" t="s">
        <v>315</v>
      </c>
      <c r="J1020" s="2395"/>
      <c r="K1020" s="2395"/>
      <c r="L1020" s="2396"/>
      <c r="M1020" s="1973"/>
      <c r="N1020" s="1973"/>
      <c r="O1020" s="1471"/>
      <c r="P1020" s="1472"/>
      <c r="Q1020" s="1472"/>
      <c r="R1020" s="1469"/>
      <c r="S1020" s="1472"/>
      <c r="T1020" s="1472"/>
      <c r="U1020" s="2161"/>
    </row>
    <row r="1021" spans="1:23" x14ac:dyDescent="0.25">
      <c r="A1021" s="86">
        <v>845</v>
      </c>
      <c r="B1021" s="4806" t="s">
        <v>3777</v>
      </c>
      <c r="C1021" s="686" t="s">
        <v>868</v>
      </c>
      <c r="D1021" s="87">
        <v>44839</v>
      </c>
      <c r="E1021" s="458" t="s">
        <v>4938</v>
      </c>
      <c r="F1021" s="88">
        <v>25</v>
      </c>
      <c r="G1021" s="460">
        <f>AVERAGE(CPVTFC3SG0030!G15:H15)</f>
        <v>2.8320999999999996</v>
      </c>
      <c r="H1021" s="461">
        <f t="shared" si="137"/>
        <v>8725.3676470588216</v>
      </c>
      <c r="I1021" s="1637" t="s">
        <v>315</v>
      </c>
      <c r="J1021" s="4352">
        <v>44895</v>
      </c>
      <c r="K1021" s="479" t="s">
        <v>5572</v>
      </c>
      <c r="L1021" s="479">
        <v>175</v>
      </c>
      <c r="M1021" s="479">
        <f>AVERAGE(CPVTFC3SG0084!F26:G26)</f>
        <v>0.48880000000000001</v>
      </c>
      <c r="N1021" s="4004">
        <f t="shared" ref="N1021:N1024" si="145">(M1021-0.1318)/0.0134*400</f>
        <v>10656.716417910447</v>
      </c>
      <c r="O1021" s="4353" t="s">
        <v>315</v>
      </c>
      <c r="P1021" s="834"/>
      <c r="Q1021" s="834"/>
      <c r="R1021" s="667"/>
      <c r="S1021" s="834"/>
      <c r="T1021" s="834"/>
      <c r="U1021" s="836"/>
      <c r="W1021" s="5">
        <v>1</v>
      </c>
    </row>
    <row r="1022" spans="1:23" ht="15.75" thickBot="1" x14ac:dyDescent="0.3">
      <c r="A1022" s="2034"/>
      <c r="B1022" s="4808"/>
      <c r="C1022" s="463" t="s">
        <v>220</v>
      </c>
      <c r="D1022" s="220">
        <v>44888</v>
      </c>
      <c r="E1022" s="2946" t="s">
        <v>5540</v>
      </c>
      <c r="F1022" s="2757">
        <v>24</v>
      </c>
      <c r="G1022" s="222">
        <f>AVERAGE(CPVTFC3SG0067!E15:F15)</f>
        <v>2.8850499999999997</v>
      </c>
      <c r="H1022" s="218">
        <f t="shared" si="144"/>
        <v>9826.0948905109472</v>
      </c>
      <c r="I1022" s="2947" t="s">
        <v>315</v>
      </c>
      <c r="J1022" s="4341">
        <v>44895</v>
      </c>
      <c r="K1022" s="486" t="s">
        <v>5572</v>
      </c>
      <c r="L1022" s="486">
        <v>176</v>
      </c>
      <c r="M1022" s="486">
        <f>AVERAGE(CPVTFC3SG0084!H26:I26)</f>
        <v>0.64444999999999997</v>
      </c>
      <c r="N1022" s="4001">
        <f t="shared" si="145"/>
        <v>15302.985074626864</v>
      </c>
      <c r="O1022" s="4354" t="s">
        <v>315</v>
      </c>
      <c r="P1022" s="1256"/>
      <c r="Q1022" s="1256"/>
      <c r="R1022" s="1257"/>
      <c r="S1022" s="1256"/>
      <c r="T1022" s="1256"/>
      <c r="U1022" s="1756"/>
    </row>
    <row r="1023" spans="1:23" x14ac:dyDescent="0.25">
      <c r="A1023" s="501">
        <v>846</v>
      </c>
      <c r="B1023" s="4807" t="s">
        <v>3778</v>
      </c>
      <c r="C1023" s="681" t="s">
        <v>868</v>
      </c>
      <c r="D1023" s="125">
        <v>44839</v>
      </c>
      <c r="E1023" s="390" t="s">
        <v>4938</v>
      </c>
      <c r="F1023" s="126">
        <v>26</v>
      </c>
      <c r="G1023" s="502">
        <f>AVERAGE(CPVTFC3SG0030!I15:J15)</f>
        <v>2.8762499999999998</v>
      </c>
      <c r="H1023" s="503">
        <f t="shared" si="137"/>
        <v>8887.6838235294108</v>
      </c>
      <c r="I1023" s="1634" t="s">
        <v>315</v>
      </c>
      <c r="J1023" s="4352">
        <v>44895</v>
      </c>
      <c r="K1023" s="479" t="s">
        <v>5572</v>
      </c>
      <c r="L1023" s="479">
        <v>177</v>
      </c>
      <c r="M1023" s="479">
        <f>AVERAGE(CPVTFC3SG0084!J26:K26)</f>
        <v>0.41639999999999999</v>
      </c>
      <c r="N1023" s="4004">
        <f t="shared" si="145"/>
        <v>8495.5223880597005</v>
      </c>
      <c r="O1023" s="4353" t="s">
        <v>315</v>
      </c>
      <c r="P1023" s="1271"/>
      <c r="Q1023" s="1271"/>
      <c r="R1023" s="830"/>
      <c r="S1023" s="1271"/>
      <c r="T1023" s="1271"/>
      <c r="U1023" s="1271"/>
      <c r="V1023" s="4882" t="s">
        <v>1416</v>
      </c>
      <c r="W1023" s="5">
        <v>1</v>
      </c>
    </row>
    <row r="1024" spans="1:23" ht="15.75" thickBot="1" x14ac:dyDescent="0.3">
      <c r="A1024" s="78"/>
      <c r="B1024" s="4807"/>
      <c r="C1024" s="423" t="s">
        <v>220</v>
      </c>
      <c r="D1024" s="79">
        <v>44888</v>
      </c>
      <c r="E1024" s="2952" t="s">
        <v>5540</v>
      </c>
      <c r="F1024" s="2760">
        <v>25</v>
      </c>
      <c r="G1024" s="80">
        <f>AVERAGE(CPVTFC3SG0067!G15:H15)</f>
        <v>2.8914999999999997</v>
      </c>
      <c r="H1024" s="81">
        <f t="shared" si="144"/>
        <v>9849.6350364963491</v>
      </c>
      <c r="I1024" s="2953" t="s">
        <v>315</v>
      </c>
      <c r="J1024" s="4341">
        <v>44895</v>
      </c>
      <c r="K1024" s="486" t="s">
        <v>5572</v>
      </c>
      <c r="L1024" s="486">
        <v>178</v>
      </c>
      <c r="M1024" s="486">
        <f>AVERAGE(CPVTFC3SG0084!L26:M26)</f>
        <v>1.62595</v>
      </c>
      <c r="N1024" s="4001">
        <f t="shared" si="145"/>
        <v>44601.492537313439</v>
      </c>
      <c r="O1024" s="4354" t="s">
        <v>315</v>
      </c>
      <c r="P1024" s="1268"/>
      <c r="Q1024" s="1268"/>
      <c r="R1024" s="969"/>
      <c r="S1024" s="1268"/>
      <c r="T1024" s="1268"/>
      <c r="U1024" s="1268"/>
      <c r="V1024" s="4694"/>
    </row>
    <row r="1025" spans="1:23" x14ac:dyDescent="0.25">
      <c r="A1025" s="86">
        <v>847</v>
      </c>
      <c r="B1025" s="4806" t="s">
        <v>3779</v>
      </c>
      <c r="C1025" s="686" t="s">
        <v>868</v>
      </c>
      <c r="D1025" s="87">
        <v>44839</v>
      </c>
      <c r="E1025" s="458" t="s">
        <v>4938</v>
      </c>
      <c r="F1025" s="88">
        <v>27</v>
      </c>
      <c r="G1025" s="460">
        <f>AVERAGE(CPVTFC3SG0030!K15:L15)</f>
        <v>2.3222500000000004</v>
      </c>
      <c r="H1025" s="461">
        <f t="shared" si="137"/>
        <v>6850.9191176470613</v>
      </c>
      <c r="I1025" s="1637" t="s">
        <v>315</v>
      </c>
      <c r="J1025" s="1638"/>
      <c r="K1025" s="1638"/>
      <c r="L1025" s="1639"/>
      <c r="M1025" s="721"/>
      <c r="N1025" s="721"/>
      <c r="O1025" s="1299"/>
      <c r="P1025" s="834"/>
      <c r="Q1025" s="834"/>
      <c r="R1025" s="667"/>
      <c r="S1025" s="834"/>
      <c r="T1025" s="834"/>
      <c r="U1025" s="836"/>
      <c r="W1025" s="5">
        <v>1</v>
      </c>
    </row>
    <row r="1026" spans="1:23" ht="15.75" thickBot="1" x14ac:dyDescent="0.3">
      <c r="A1026" s="516"/>
      <c r="B1026" s="4808"/>
      <c r="C1026" s="463" t="s">
        <v>220</v>
      </c>
      <c r="D1026" s="220">
        <v>44888</v>
      </c>
      <c r="E1026" s="2946" t="s">
        <v>5540</v>
      </c>
      <c r="F1026" s="2757">
        <v>26</v>
      </c>
      <c r="G1026" s="222">
        <f>AVERAGE(CPVTFC3SG0067!I15:J15)</f>
        <v>2.4512499999999999</v>
      </c>
      <c r="H1026" s="218">
        <f t="shared" si="144"/>
        <v>8242.8832116788308</v>
      </c>
      <c r="I1026" s="2947" t="s">
        <v>315</v>
      </c>
      <c r="J1026" s="4343">
        <v>44895</v>
      </c>
      <c r="K1026" s="1335" t="s">
        <v>5572</v>
      </c>
      <c r="L1026" s="1335">
        <v>179</v>
      </c>
      <c r="M1026" s="1335">
        <f>AVERAGE(CPVTFC3SG0084!N26:O26)</f>
        <v>0.1641</v>
      </c>
      <c r="N1026" s="4344">
        <f t="shared" ref="N1026:N1030" si="146">(M1026-0.1318)/0.0134*400</f>
        <v>964.17910447761187</v>
      </c>
      <c r="O1026" s="4355" t="s">
        <v>314</v>
      </c>
      <c r="P1026" s="786"/>
      <c r="Q1026" s="786"/>
      <c r="R1026" s="668"/>
      <c r="S1026" s="786"/>
      <c r="T1026" s="786"/>
      <c r="U1026" s="788"/>
    </row>
    <row r="1027" spans="1:23" x14ac:dyDescent="0.25">
      <c r="A1027" s="501">
        <v>848</v>
      </c>
      <c r="B1027" s="4807" t="s">
        <v>3780</v>
      </c>
      <c r="C1027" s="681" t="s">
        <v>868</v>
      </c>
      <c r="D1027" s="125">
        <v>44839</v>
      </c>
      <c r="E1027" s="390" t="s">
        <v>4938</v>
      </c>
      <c r="F1027" s="126">
        <v>28</v>
      </c>
      <c r="G1027" s="502">
        <f>AVERAGE(CPVTFC3SG0030!M15:N15)</f>
        <v>2.8708499999999999</v>
      </c>
      <c r="H1027" s="503">
        <f t="shared" si="137"/>
        <v>8867.8308823529405</v>
      </c>
      <c r="I1027" s="1634" t="s">
        <v>315</v>
      </c>
      <c r="J1027" s="4352">
        <v>44895</v>
      </c>
      <c r="K1027" s="479" t="s">
        <v>5572</v>
      </c>
      <c r="L1027" s="479">
        <v>180</v>
      </c>
      <c r="M1027" s="479">
        <f>AVERAGE(CPVTFC3SG0084!P26:Q26)</f>
        <v>1.0805500000000001</v>
      </c>
      <c r="N1027" s="4004">
        <f t="shared" si="146"/>
        <v>28320.895522388058</v>
      </c>
      <c r="O1027" s="4353" t="s">
        <v>315</v>
      </c>
      <c r="P1027" s="1271"/>
      <c r="Q1027" s="1271"/>
      <c r="R1027" s="830"/>
      <c r="S1027" s="1271"/>
      <c r="T1027" s="1271"/>
      <c r="U1027" s="1271"/>
      <c r="W1027" s="5">
        <v>1</v>
      </c>
    </row>
    <row r="1028" spans="1:23" ht="15.75" thickBot="1" x14ac:dyDescent="0.3">
      <c r="A1028" s="78"/>
      <c r="B1028" s="4807"/>
      <c r="C1028" s="423" t="s">
        <v>220</v>
      </c>
      <c r="D1028" s="79">
        <v>44888</v>
      </c>
      <c r="E1028" s="2952" t="s">
        <v>5540</v>
      </c>
      <c r="F1028" s="2760">
        <v>27</v>
      </c>
      <c r="G1028" s="80">
        <f>AVERAGE(CPVTFC3SG0067!K15:L15)</f>
        <v>2.8866499999999999</v>
      </c>
      <c r="H1028" s="81">
        <f t="shared" si="144"/>
        <v>9831.9343065693429</v>
      </c>
      <c r="I1028" s="2953" t="s">
        <v>315</v>
      </c>
      <c r="J1028" s="4341">
        <v>44895</v>
      </c>
      <c r="K1028" s="486" t="s">
        <v>5572</v>
      </c>
      <c r="L1028" s="486">
        <v>181</v>
      </c>
      <c r="M1028" s="486">
        <f>AVERAGE(CPVTFC3SG0084!R26:S26)</f>
        <v>0.70240000000000002</v>
      </c>
      <c r="N1028" s="4001">
        <f t="shared" si="146"/>
        <v>17032.835820895521</v>
      </c>
      <c r="O1028" s="4354" t="s">
        <v>315</v>
      </c>
      <c r="P1028" s="1268"/>
      <c r="Q1028" s="1268"/>
      <c r="R1028" s="969"/>
      <c r="S1028" s="1268"/>
      <c r="T1028" s="1268"/>
      <c r="U1028" s="1268"/>
    </row>
    <row r="1029" spans="1:23" x14ac:dyDescent="0.25">
      <c r="A1029" s="86">
        <v>849</v>
      </c>
      <c r="B1029" s="4806" t="s">
        <v>3781</v>
      </c>
      <c r="C1029" s="686" t="s">
        <v>868</v>
      </c>
      <c r="D1029" s="87">
        <v>44839</v>
      </c>
      <c r="E1029" s="458" t="s">
        <v>4938</v>
      </c>
      <c r="F1029" s="88">
        <v>29</v>
      </c>
      <c r="G1029" s="460">
        <f>AVERAGE(CPVTFC3SG0030!O15:P15)</f>
        <v>2.6181999999999999</v>
      </c>
      <c r="H1029" s="461">
        <f t="shared" si="137"/>
        <v>7938.9705882352946</v>
      </c>
      <c r="I1029" s="1637" t="s">
        <v>315</v>
      </c>
      <c r="J1029" s="4373">
        <v>44895</v>
      </c>
      <c r="K1029" s="1357" t="s">
        <v>5572</v>
      </c>
      <c r="L1029" s="1357">
        <v>182</v>
      </c>
      <c r="M1029" s="1357">
        <f>AVERAGE(CPVTFC3SG0084!T26:U26)</f>
        <v>0.26939999999999997</v>
      </c>
      <c r="N1029" s="4374">
        <f t="shared" si="146"/>
        <v>4107.4626865671635</v>
      </c>
      <c r="O1029" s="4375" t="s">
        <v>315</v>
      </c>
      <c r="P1029" s="834"/>
      <c r="Q1029" s="834"/>
      <c r="R1029" s="667"/>
      <c r="S1029" s="834"/>
      <c r="T1029" s="834"/>
      <c r="U1029" s="836"/>
      <c r="V1029" s="4882" t="s">
        <v>1416</v>
      </c>
      <c r="W1029" s="5">
        <v>1</v>
      </c>
    </row>
    <row r="1030" spans="1:23" ht="15.75" thickBot="1" x14ac:dyDescent="0.3">
      <c r="A1030" s="516"/>
      <c r="B1030" s="4808"/>
      <c r="C1030" s="463" t="s">
        <v>220</v>
      </c>
      <c r="D1030" s="220">
        <v>44888</v>
      </c>
      <c r="E1030" s="2946" t="s">
        <v>5540</v>
      </c>
      <c r="F1030" s="2757">
        <v>28</v>
      </c>
      <c r="G1030" s="222">
        <f>AVERAGE(CPVTFC3SG0067!M15:N15)</f>
        <v>2.8555999999999999</v>
      </c>
      <c r="H1030" s="218">
        <f t="shared" si="144"/>
        <v>9718.6131386861325</v>
      </c>
      <c r="I1030" s="2947" t="s">
        <v>315</v>
      </c>
      <c r="J1030" s="4341">
        <v>44895</v>
      </c>
      <c r="K1030" s="486" t="s">
        <v>5572</v>
      </c>
      <c r="L1030" s="486">
        <v>183</v>
      </c>
      <c r="M1030" s="486">
        <f>AVERAGE(CPVTFC3SG0084!V26:W26)</f>
        <v>2.1090499999999999</v>
      </c>
      <c r="N1030" s="4001">
        <f t="shared" si="146"/>
        <v>59022.388059701487</v>
      </c>
      <c r="O1030" s="4354" t="s">
        <v>315</v>
      </c>
      <c r="P1030" s="786"/>
      <c r="Q1030" s="786"/>
      <c r="R1030" s="668"/>
      <c r="S1030" s="786"/>
      <c r="T1030" s="786"/>
      <c r="U1030" s="788"/>
      <c r="V1030" s="4694"/>
    </row>
    <row r="1031" spans="1:23" x14ac:dyDescent="0.25">
      <c r="A1031" s="501">
        <v>850</v>
      </c>
      <c r="B1031" s="4807" t="s">
        <v>3782</v>
      </c>
      <c r="C1031" s="681" t="s">
        <v>868</v>
      </c>
      <c r="D1031" s="125">
        <v>44839</v>
      </c>
      <c r="E1031" s="390" t="s">
        <v>4938</v>
      </c>
      <c r="F1031" s="126">
        <v>30</v>
      </c>
      <c r="G1031" s="502">
        <f>AVERAGE(CPVTFC3SG0030!Q15:R15)</f>
        <v>2.9012000000000002</v>
      </c>
      <c r="H1031" s="503">
        <f t="shared" si="137"/>
        <v>8979.4117647058847</v>
      </c>
      <c r="I1031" s="1634" t="s">
        <v>315</v>
      </c>
      <c r="J1031" s="4352">
        <v>44895</v>
      </c>
      <c r="K1031" s="479" t="s">
        <v>5572</v>
      </c>
      <c r="L1031" s="479">
        <v>184</v>
      </c>
      <c r="M1031" s="479">
        <f>AVERAGE(CPVTFC3SG0084!X26:Y26)</f>
        <v>0.84275</v>
      </c>
      <c r="N1031" s="4004">
        <f t="shared" ref="N1031" si="147">(M1031-0.1318)/0.0134*400</f>
        <v>21222.38805970149</v>
      </c>
      <c r="O1031" s="4353" t="s">
        <v>315</v>
      </c>
      <c r="P1031" s="1271"/>
      <c r="Q1031" s="1271"/>
      <c r="R1031" s="830"/>
      <c r="S1031" s="1271"/>
      <c r="T1031" s="1271"/>
      <c r="U1031" s="1271"/>
      <c r="W1031" s="5">
        <v>1</v>
      </c>
    </row>
    <row r="1032" spans="1:23" ht="15.75" thickBot="1" x14ac:dyDescent="0.3">
      <c r="A1032" s="78"/>
      <c r="B1032" s="4807"/>
      <c r="C1032" s="423" t="s">
        <v>220</v>
      </c>
      <c r="D1032" s="79">
        <v>44888</v>
      </c>
      <c r="E1032" s="2952" t="s">
        <v>5540</v>
      </c>
      <c r="F1032" s="2760">
        <v>29</v>
      </c>
      <c r="G1032" s="80">
        <f>AVERAGE(CPVTFC3SG0067!O15:P15)</f>
        <v>2.8448000000000002</v>
      </c>
      <c r="H1032" s="81">
        <f t="shared" si="144"/>
        <v>9679.1970802919714</v>
      </c>
      <c r="I1032" s="2953" t="s">
        <v>315</v>
      </c>
      <c r="J1032" s="4346">
        <v>44896</v>
      </c>
      <c r="K1032" s="560" t="s">
        <v>5598</v>
      </c>
      <c r="L1032" s="560">
        <v>1</v>
      </c>
      <c r="M1032" s="560">
        <f>AVERAGE(CPVTFC3SG0085!C11:D11)</f>
        <v>0.73685</v>
      </c>
      <c r="N1032" s="4016">
        <f>(M1032-0.0888)/0.0136*400</f>
        <v>19060.294117647059</v>
      </c>
      <c r="O1032" s="4365" t="s">
        <v>315</v>
      </c>
      <c r="P1032" s="1268"/>
      <c r="Q1032" s="1268"/>
      <c r="R1032" s="969"/>
      <c r="S1032" s="1268"/>
      <c r="T1032" s="1268"/>
      <c r="U1032" s="1268"/>
    </row>
    <row r="1033" spans="1:23" x14ac:dyDescent="0.25">
      <c r="A1033" s="2008">
        <v>851</v>
      </c>
      <c r="B1033" s="4806" t="s">
        <v>3783</v>
      </c>
      <c r="C1033" s="2009" t="s">
        <v>868</v>
      </c>
      <c r="D1033" s="2010">
        <v>44839</v>
      </c>
      <c r="E1033" s="2011" t="s">
        <v>4938</v>
      </c>
      <c r="F1033" s="2400">
        <v>31</v>
      </c>
      <c r="G1033" s="535">
        <f>AVERAGE(CPVTFC3SG0030!S15:T15)</f>
        <v>2.7403500000000003</v>
      </c>
      <c r="H1033" s="548">
        <f t="shared" si="137"/>
        <v>8388.051470588236</v>
      </c>
      <c r="I1033" s="2401" t="s">
        <v>315</v>
      </c>
      <c r="J1033" s="4352">
        <v>44896</v>
      </c>
      <c r="K1033" s="479" t="s">
        <v>5598</v>
      </c>
      <c r="L1033" s="479">
        <v>2</v>
      </c>
      <c r="M1033" s="479">
        <f>AVERAGE(CPVTFC3SG0085!E11:F11)</f>
        <v>0.38334999999999997</v>
      </c>
      <c r="N1033" s="4004">
        <f>(M1033-0.0888)/0.0136*400</f>
        <v>8663.2352941176468</v>
      </c>
      <c r="O1033" s="4353" t="s">
        <v>315</v>
      </c>
      <c r="P1033" s="2839"/>
      <c r="Q1033" s="2839"/>
      <c r="R1033" s="2074"/>
      <c r="S1033" s="2839"/>
      <c r="T1033" s="2839"/>
      <c r="U1033" s="2840"/>
      <c r="W1033" s="5">
        <v>1</v>
      </c>
    </row>
    <row r="1034" spans="1:23" ht="15.75" thickBot="1" x14ac:dyDescent="0.3">
      <c r="A1034" s="2034"/>
      <c r="B1034" s="4808"/>
      <c r="C1034" s="463" t="s">
        <v>220</v>
      </c>
      <c r="D1034" s="220">
        <v>44888</v>
      </c>
      <c r="E1034" s="2946" t="s">
        <v>5540</v>
      </c>
      <c r="F1034" s="2757">
        <v>30</v>
      </c>
      <c r="G1034" s="222">
        <f>AVERAGE(CPVTFC3SG0067!Q15:R15)</f>
        <v>1.9009499999999999</v>
      </c>
      <c r="H1034" s="218">
        <f t="shared" si="144"/>
        <v>6234.4890510948899</v>
      </c>
      <c r="I1034" s="2947" t="s">
        <v>315</v>
      </c>
      <c r="J1034" s="2687"/>
      <c r="K1034" s="2687"/>
      <c r="L1034" s="2767"/>
      <c r="M1034" s="1509"/>
      <c r="N1034" s="1509"/>
      <c r="O1034" s="2027"/>
      <c r="P1034" s="1256"/>
      <c r="Q1034" s="1256"/>
      <c r="R1034" s="1257"/>
      <c r="S1034" s="1256"/>
      <c r="T1034" s="1256"/>
      <c r="U1034" s="1756"/>
    </row>
    <row r="1035" spans="1:23" ht="15.75" thickBot="1" x14ac:dyDescent="0.3">
      <c r="A1035" s="1949">
        <v>852</v>
      </c>
      <c r="B1035" s="2053" t="s">
        <v>3784</v>
      </c>
      <c r="C1035" s="2053" t="s">
        <v>868</v>
      </c>
      <c r="D1035" s="471">
        <v>44839</v>
      </c>
      <c r="E1035" s="1520" t="s">
        <v>4938</v>
      </c>
      <c r="F1035" s="1226">
        <v>32</v>
      </c>
      <c r="G1035" s="523">
        <f>AVERAGE(CPVTFC3SG0030!U15:V15)</f>
        <v>0.58955000000000002</v>
      </c>
      <c r="H1035" s="521">
        <f t="shared" si="137"/>
        <v>480.69852941176487</v>
      </c>
      <c r="I1035" s="2394" t="s">
        <v>314</v>
      </c>
      <c r="J1035" s="2395"/>
      <c r="K1035" s="2395"/>
      <c r="L1035" s="2396"/>
      <c r="M1035" s="1973"/>
      <c r="N1035" s="1973"/>
      <c r="O1035" s="1471"/>
      <c r="P1035" s="2330">
        <v>44883</v>
      </c>
      <c r="Q1035" s="2313" t="s">
        <v>5503</v>
      </c>
      <c r="R1035" s="1521">
        <v>109</v>
      </c>
      <c r="S1035" s="1521">
        <f>AVERAGE(CPVTFC3SG0062!R14:S14)</f>
        <v>0.11549999999999999</v>
      </c>
      <c r="T1035" s="1193">
        <f t="shared" ref="T1035" si="148">(S1035-0.1)/0.0138*66</f>
        <v>74.130434782608631</v>
      </c>
      <c r="U1035" s="2300" t="s">
        <v>314</v>
      </c>
    </row>
    <row r="1036" spans="1:23" x14ac:dyDescent="0.25">
      <c r="A1036" s="86">
        <v>853</v>
      </c>
      <c r="B1036" s="4806" t="s">
        <v>3785</v>
      </c>
      <c r="C1036" s="686" t="s">
        <v>868</v>
      </c>
      <c r="D1036" s="87">
        <v>44839</v>
      </c>
      <c r="E1036" s="458" t="s">
        <v>4938</v>
      </c>
      <c r="F1036" s="88">
        <v>33</v>
      </c>
      <c r="G1036" s="460">
        <f>AVERAGE(CPVTFC3SG0030!W15:X15)</f>
        <v>2.8080499999999997</v>
      </c>
      <c r="H1036" s="461">
        <f t="shared" si="137"/>
        <v>8636.948529411764</v>
      </c>
      <c r="I1036" s="1637" t="s">
        <v>315</v>
      </c>
      <c r="J1036" s="4339">
        <v>44896</v>
      </c>
      <c r="K1036" s="479" t="s">
        <v>5598</v>
      </c>
      <c r="L1036" s="479">
        <v>3</v>
      </c>
      <c r="M1036" s="479">
        <f>AVERAGE(CPVTFC3SG0085!G11:H11)</f>
        <v>0.70904999999999996</v>
      </c>
      <c r="N1036" s="4004">
        <f>(M1036-0.0888)/0.0136*400</f>
        <v>18242.647058823532</v>
      </c>
      <c r="O1036" s="4353" t="s">
        <v>315</v>
      </c>
      <c r="P1036" s="834"/>
      <c r="Q1036" s="834"/>
      <c r="R1036" s="667"/>
      <c r="S1036" s="834"/>
      <c r="T1036" s="834"/>
      <c r="U1036" s="836"/>
      <c r="W1036" s="5">
        <v>1</v>
      </c>
    </row>
    <row r="1037" spans="1:23" ht="15.75" thickBot="1" x14ac:dyDescent="0.3">
      <c r="A1037" s="2034"/>
      <c r="B1037" s="4808"/>
      <c r="C1037" s="463" t="s">
        <v>220</v>
      </c>
      <c r="D1037" s="220">
        <v>44888</v>
      </c>
      <c r="E1037" s="2946" t="s">
        <v>5540</v>
      </c>
      <c r="F1037" s="2757">
        <v>31</v>
      </c>
      <c r="G1037" s="222">
        <f>AVERAGE(CPVTFC3SG0067!S15:T15)</f>
        <v>2.8409</v>
      </c>
      <c r="H1037" s="218">
        <f t="shared" ref="H1037" si="149">(G1037-0.1927)/0.0137*50</f>
        <v>9664.9635036496347</v>
      </c>
      <c r="I1037" s="2947" t="s">
        <v>315</v>
      </c>
      <c r="J1037" s="4346">
        <v>44896</v>
      </c>
      <c r="K1037" s="560" t="s">
        <v>5598</v>
      </c>
      <c r="L1037" s="560">
        <v>4</v>
      </c>
      <c r="M1037" s="560">
        <f>AVERAGE(CPVTFC3SG0085!I11:J11)</f>
        <v>2.8301500000000002</v>
      </c>
      <c r="N1037" s="4016">
        <f>(M1037-0.0888)/0.0136*400</f>
        <v>80627.941176470602</v>
      </c>
      <c r="O1037" s="4365" t="s">
        <v>315</v>
      </c>
      <c r="P1037" s="1256"/>
      <c r="Q1037" s="1256"/>
      <c r="R1037" s="1257"/>
      <c r="S1037" s="1256"/>
      <c r="T1037" s="1256"/>
      <c r="U1037" s="1756"/>
    </row>
    <row r="1038" spans="1:23" x14ac:dyDescent="0.25">
      <c r="A1038" s="501">
        <v>854</v>
      </c>
      <c r="B1038" s="4806" t="s">
        <v>3786</v>
      </c>
      <c r="C1038" s="681" t="s">
        <v>868</v>
      </c>
      <c r="D1038" s="125">
        <v>44839</v>
      </c>
      <c r="E1038" s="390" t="s">
        <v>4938</v>
      </c>
      <c r="F1038" s="126">
        <v>34</v>
      </c>
      <c r="G1038" s="502">
        <f>AVERAGE(CPVTFC3SG0030!C17:D17)</f>
        <v>2.9070499999999999</v>
      </c>
      <c r="H1038" s="503">
        <f t="shared" si="137"/>
        <v>9000.9191176470576</v>
      </c>
      <c r="I1038" s="1634" t="s">
        <v>315</v>
      </c>
      <c r="J1038" s="4339">
        <v>44896</v>
      </c>
      <c r="K1038" s="479" t="s">
        <v>5598</v>
      </c>
      <c r="L1038" s="479">
        <v>5</v>
      </c>
      <c r="M1038" s="479">
        <f>AVERAGE(CPVTFC3SG0085!K11:L11)</f>
        <v>0.51824999999999999</v>
      </c>
      <c r="N1038" s="4004">
        <f>(M1038-0.0888)/0.0136*400</f>
        <v>12630.882352941177</v>
      </c>
      <c r="O1038" s="4353" t="s">
        <v>315</v>
      </c>
      <c r="P1038" s="1271"/>
      <c r="Q1038" s="1271"/>
      <c r="R1038" s="830"/>
      <c r="S1038" s="1271"/>
      <c r="T1038" s="1271"/>
      <c r="U1038" s="1271"/>
      <c r="W1038" s="5">
        <v>1</v>
      </c>
    </row>
    <row r="1039" spans="1:23" ht="15.75" thickBot="1" x14ac:dyDescent="0.3">
      <c r="A1039" s="78"/>
      <c r="B1039" s="4808"/>
      <c r="C1039" s="423" t="s">
        <v>220</v>
      </c>
      <c r="D1039" s="79">
        <v>44888</v>
      </c>
      <c r="E1039" s="2952" t="s">
        <v>5540</v>
      </c>
      <c r="F1039" s="2760">
        <v>32</v>
      </c>
      <c r="G1039" s="80">
        <f>AVERAGE(CPVTFC3SG0067!U15:V15)</f>
        <v>2.8048500000000001</v>
      </c>
      <c r="H1039" s="81">
        <f t="shared" ref="H1039" si="150">(G1039-0.1927)/0.0137*50</f>
        <v>9533.3941605839409</v>
      </c>
      <c r="I1039" s="2953" t="s">
        <v>315</v>
      </c>
      <c r="J1039" s="4346">
        <v>44896</v>
      </c>
      <c r="K1039" s="560" t="s">
        <v>5598</v>
      </c>
      <c r="L1039" s="560">
        <v>6</v>
      </c>
      <c r="M1039" s="560">
        <f>AVERAGE(CPVTFC3SG0085!M11:N11)</f>
        <v>0.54500000000000004</v>
      </c>
      <c r="N1039" s="4016">
        <f>(M1039-0.0888)/0.0136*400</f>
        <v>13417.64705882353</v>
      </c>
      <c r="O1039" s="4365" t="s">
        <v>315</v>
      </c>
      <c r="P1039" s="1268"/>
      <c r="Q1039" s="1268"/>
      <c r="R1039" s="969"/>
      <c r="S1039" s="1268"/>
      <c r="T1039" s="1268"/>
      <c r="U1039" s="1268"/>
    </row>
    <row r="1040" spans="1:23" x14ac:dyDescent="0.25">
      <c r="A1040" s="86">
        <v>855</v>
      </c>
      <c r="B1040" s="4806" t="s">
        <v>3787</v>
      </c>
      <c r="C1040" s="686" t="s">
        <v>868</v>
      </c>
      <c r="D1040" s="87">
        <v>44839</v>
      </c>
      <c r="E1040" s="458" t="s">
        <v>4938</v>
      </c>
      <c r="F1040" s="88">
        <v>35</v>
      </c>
      <c r="G1040" s="460">
        <f>AVERAGE(CPVTFC3SG0030!E17:F17)</f>
        <v>2.3161</v>
      </c>
      <c r="H1040" s="461">
        <f t="shared" si="137"/>
        <v>6828.3088235294117</v>
      </c>
      <c r="I1040" s="1637" t="s">
        <v>315</v>
      </c>
      <c r="J1040" s="1638"/>
      <c r="K1040" s="1638"/>
      <c r="L1040" s="1639"/>
      <c r="M1040" s="721"/>
      <c r="N1040" s="721"/>
      <c r="O1040" s="1299"/>
      <c r="P1040" s="834"/>
      <c r="Q1040" s="834"/>
      <c r="R1040" s="667"/>
      <c r="S1040" s="834"/>
      <c r="T1040" s="834"/>
      <c r="U1040" s="836"/>
      <c r="W1040" s="5">
        <v>1</v>
      </c>
    </row>
    <row r="1041" spans="1:23" ht="15.75" thickBot="1" x14ac:dyDescent="0.3">
      <c r="A1041" s="516"/>
      <c r="B1041" s="4808"/>
      <c r="C1041" s="463" t="s">
        <v>220</v>
      </c>
      <c r="D1041" s="220">
        <v>44888</v>
      </c>
      <c r="E1041" s="2946" t="s">
        <v>5540</v>
      </c>
      <c r="F1041" s="2757">
        <v>33</v>
      </c>
      <c r="G1041" s="222">
        <f>AVERAGE(CPVTFC3SG0067!W15:X15)</f>
        <v>2.0745</v>
      </c>
      <c r="H1041" s="218">
        <f t="shared" ref="H1041" si="151">(G1041-0.1927)/0.0137*50</f>
        <v>6867.8832116788317</v>
      </c>
      <c r="I1041" s="2947" t="s">
        <v>315</v>
      </c>
      <c r="J1041" s="1641"/>
      <c r="K1041" s="1641"/>
      <c r="L1041" s="1642"/>
      <c r="M1041" s="778"/>
      <c r="N1041" s="778"/>
      <c r="O1041" s="1306"/>
      <c r="P1041" s="786"/>
      <c r="Q1041" s="786"/>
      <c r="R1041" s="668"/>
      <c r="S1041" s="786"/>
      <c r="T1041" s="786"/>
      <c r="U1041" s="788"/>
    </row>
    <row r="1042" spans="1:23" x14ac:dyDescent="0.25">
      <c r="A1042" s="501">
        <v>856</v>
      </c>
      <c r="B1042" s="681" t="s">
        <v>3788</v>
      </c>
      <c r="C1042" s="681" t="s">
        <v>868</v>
      </c>
      <c r="D1042" s="125">
        <v>44839</v>
      </c>
      <c r="E1042" s="390" t="s">
        <v>4938</v>
      </c>
      <c r="F1042" s="126">
        <v>36</v>
      </c>
      <c r="G1042" s="502">
        <f>AVERAGE(CPVTFC3SG0030!G17:H17)</f>
        <v>1.6959</v>
      </c>
      <c r="H1042" s="503">
        <f t="shared" si="137"/>
        <v>4548.161764705882</v>
      </c>
      <c r="I1042" s="1634" t="s">
        <v>315</v>
      </c>
      <c r="J1042" s="1635"/>
      <c r="K1042" s="1635"/>
      <c r="L1042" s="1636"/>
      <c r="M1042" s="656"/>
      <c r="N1042" s="656"/>
      <c r="O1042" s="672"/>
      <c r="P1042" s="1271"/>
      <c r="Q1042" s="1271"/>
      <c r="R1042" s="830"/>
      <c r="S1042" s="1271"/>
      <c r="T1042" s="1271"/>
      <c r="U1042" s="1271"/>
      <c r="W1042" s="5">
        <v>1</v>
      </c>
    </row>
    <row r="1043" spans="1:23" ht="15.75" thickBot="1" x14ac:dyDescent="0.3">
      <c r="A1043" s="524">
        <v>857</v>
      </c>
      <c r="B1043" s="675" t="s">
        <v>3789</v>
      </c>
      <c r="C1043" s="675" t="s">
        <v>868</v>
      </c>
      <c r="D1043" s="79">
        <v>44839</v>
      </c>
      <c r="E1043" s="525" t="s">
        <v>4938</v>
      </c>
      <c r="F1043" s="80">
        <v>37</v>
      </c>
      <c r="G1043" s="506">
        <f>AVERAGE(CPVTFC3SG0030!I17:J17)</f>
        <v>2.6972</v>
      </c>
      <c r="H1043" s="507">
        <f t="shared" si="137"/>
        <v>8229.4117647058829</v>
      </c>
      <c r="I1043" s="1631" t="s">
        <v>315</v>
      </c>
      <c r="J1043" s="1632"/>
      <c r="K1043" s="1632"/>
      <c r="L1043" s="1633"/>
      <c r="M1043" s="650"/>
      <c r="N1043" s="650"/>
      <c r="O1043" s="657"/>
      <c r="P1043" s="1268"/>
      <c r="Q1043" s="1268"/>
      <c r="R1043" s="969"/>
      <c r="S1043" s="1268"/>
      <c r="T1043" s="1268"/>
      <c r="U1043" s="1268"/>
      <c r="W1043" s="5">
        <v>1</v>
      </c>
    </row>
    <row r="1044" spans="1:23" x14ac:dyDescent="0.25">
      <c r="A1044" s="456">
        <v>858</v>
      </c>
      <c r="B1044" s="4809" t="s">
        <v>3790</v>
      </c>
      <c r="C1044" s="457" t="s">
        <v>868</v>
      </c>
      <c r="D1044" s="87">
        <v>44839</v>
      </c>
      <c r="E1044" s="458" t="s">
        <v>4938</v>
      </c>
      <c r="F1044" s="88">
        <v>38</v>
      </c>
      <c r="G1044" s="460">
        <f>AVERAGE(CPVTFC3SG0030!K17:L17)</f>
        <v>2.1118000000000001</v>
      </c>
      <c r="H1044" s="461">
        <f t="shared" si="137"/>
        <v>6077.2058823529414</v>
      </c>
      <c r="I1044" s="1637" t="s">
        <v>315</v>
      </c>
      <c r="J1044" s="1638"/>
      <c r="K1044" s="1638"/>
      <c r="L1044" s="1639"/>
      <c r="M1044" s="721"/>
      <c r="N1044" s="721"/>
      <c r="O1044" s="721"/>
      <c r="P1044" s="2329">
        <v>44883</v>
      </c>
      <c r="Q1044" s="2311" t="s">
        <v>5503</v>
      </c>
      <c r="R1044" s="492">
        <v>110</v>
      </c>
      <c r="S1044" s="492">
        <f>AVERAGE(CPVTFC3SG0062!T14:U14)</f>
        <v>0.18609999999999999</v>
      </c>
      <c r="T1044" s="622">
        <f t="shared" ref="T1044:T1046" si="152">(S1044-0.1)/0.0138*66</f>
        <v>411.78260869565207</v>
      </c>
      <c r="U1044" s="2302" t="s">
        <v>314</v>
      </c>
      <c r="W1044" s="5">
        <v>1</v>
      </c>
    </row>
    <row r="1045" spans="1:23" x14ac:dyDescent="0.25">
      <c r="A1045" s="597"/>
      <c r="B1045" s="4816"/>
      <c r="C1045" s="443" t="s">
        <v>5448</v>
      </c>
      <c r="D1045" s="1149"/>
      <c r="E1045" s="1264"/>
      <c r="F1045" s="645"/>
      <c r="G1045" s="892"/>
      <c r="H1045" s="894"/>
      <c r="I1045" s="1630"/>
      <c r="J1045" s="863"/>
      <c r="K1045" s="863"/>
      <c r="L1045" s="864"/>
      <c r="M1045" s="642"/>
      <c r="N1045" s="642"/>
      <c r="O1045" s="642"/>
      <c r="P1045" s="2340">
        <v>44883</v>
      </c>
      <c r="Q1045" s="2310" t="s">
        <v>5503</v>
      </c>
      <c r="R1045" s="102">
        <v>111</v>
      </c>
      <c r="S1045" s="102">
        <f>AVERAGE(CPVTFC3SG0062!V14:W14)</f>
        <v>0.13225000000000001</v>
      </c>
      <c r="T1045" s="13">
        <f t="shared" si="152"/>
        <v>154.2391304347826</v>
      </c>
      <c r="U1045" s="2380" t="s">
        <v>314</v>
      </c>
    </row>
    <row r="1046" spans="1:23" ht="15.75" thickBot="1" x14ac:dyDescent="0.3">
      <c r="A1046" s="219"/>
      <c r="B1046" s="4810"/>
      <c r="C1046" s="463" t="s">
        <v>863</v>
      </c>
      <c r="D1046" s="1383"/>
      <c r="E1046" s="1384"/>
      <c r="F1046" s="668"/>
      <c r="G1046" s="1385"/>
      <c r="H1046" s="1386"/>
      <c r="I1046" s="1640"/>
      <c r="J1046" s="1641"/>
      <c r="K1046" s="1641"/>
      <c r="L1046" s="1642"/>
      <c r="M1046" s="778"/>
      <c r="N1046" s="778"/>
      <c r="O1046" s="778"/>
      <c r="P1046" s="1525">
        <v>44883</v>
      </c>
      <c r="Q1046" s="2312" t="s">
        <v>5503</v>
      </c>
      <c r="R1046" s="467">
        <v>112</v>
      </c>
      <c r="S1046" s="467">
        <f>AVERAGE(CPVTFC3SG0062!X14:Y14)</f>
        <v>0.18554999999999999</v>
      </c>
      <c r="T1046" s="225">
        <f t="shared" si="152"/>
        <v>409.15217391304344</v>
      </c>
      <c r="U1046" s="2295" t="s">
        <v>314</v>
      </c>
    </row>
    <row r="1047" spans="1:23" x14ac:dyDescent="0.25">
      <c r="A1047" s="124">
        <v>859</v>
      </c>
      <c r="B1047" s="681" t="s">
        <v>3791</v>
      </c>
      <c r="C1047" s="681" t="s">
        <v>868</v>
      </c>
      <c r="D1047" s="125">
        <v>44839</v>
      </c>
      <c r="E1047" s="390" t="s">
        <v>4938</v>
      </c>
      <c r="F1047" s="126">
        <v>39</v>
      </c>
      <c r="G1047" s="502">
        <f>AVERAGE(CPVTFC3SG0030!M17:N17)</f>
        <v>2.7962499999999997</v>
      </c>
      <c r="H1047" s="503">
        <f t="shared" si="137"/>
        <v>8593.5661764705874</v>
      </c>
      <c r="I1047" s="1634" t="s">
        <v>315</v>
      </c>
      <c r="J1047" s="1635"/>
      <c r="K1047" s="1635"/>
      <c r="L1047" s="1636"/>
      <c r="M1047" s="656"/>
      <c r="N1047" s="656"/>
      <c r="O1047" s="672"/>
      <c r="P1047" s="1271"/>
      <c r="Q1047" s="1271"/>
      <c r="R1047" s="830"/>
      <c r="S1047" s="1271"/>
      <c r="T1047" s="1271"/>
      <c r="U1047" s="1271"/>
      <c r="W1047" s="5">
        <v>1</v>
      </c>
    </row>
    <row r="1048" spans="1:23" ht="15.75" thickBot="1" x14ac:dyDescent="0.3">
      <c r="A1048" s="78">
        <v>860</v>
      </c>
      <c r="B1048" s="675" t="s">
        <v>3792</v>
      </c>
      <c r="C1048" s="675" t="s">
        <v>868</v>
      </c>
      <c r="D1048" s="79">
        <v>44839</v>
      </c>
      <c r="E1048" s="525" t="s">
        <v>4938</v>
      </c>
      <c r="F1048" s="80">
        <v>40</v>
      </c>
      <c r="G1048" s="506">
        <f>AVERAGE(CPVTFC3SG0030!O17:P17)</f>
        <v>2.8150500000000003</v>
      </c>
      <c r="H1048" s="507">
        <f t="shared" si="137"/>
        <v>8662.6838235294126</v>
      </c>
      <c r="I1048" s="1631" t="s">
        <v>315</v>
      </c>
      <c r="J1048" s="1632"/>
      <c r="K1048" s="1632"/>
      <c r="L1048" s="1633"/>
      <c r="M1048" s="650"/>
      <c r="N1048" s="650"/>
      <c r="O1048" s="657"/>
      <c r="P1048" s="1268"/>
      <c r="Q1048" s="1268"/>
      <c r="R1048" s="969"/>
      <c r="S1048" s="1268"/>
      <c r="T1048" s="1268"/>
      <c r="U1048" s="1268"/>
      <c r="W1048" s="5">
        <v>1</v>
      </c>
    </row>
    <row r="1049" spans="1:23" x14ac:dyDescent="0.25">
      <c r="A1049" s="86">
        <v>861</v>
      </c>
      <c r="B1049" s="4806" t="s">
        <v>3793</v>
      </c>
      <c r="C1049" s="457" t="s">
        <v>868</v>
      </c>
      <c r="D1049" s="87">
        <v>44839</v>
      </c>
      <c r="E1049" s="458" t="s">
        <v>4938</v>
      </c>
      <c r="F1049" s="88">
        <v>41</v>
      </c>
      <c r="G1049" s="460">
        <f>AVERAGE(CPVTFC3SG0030!Q17:R17)</f>
        <v>2.3462500000000004</v>
      </c>
      <c r="H1049" s="461">
        <f t="shared" si="137"/>
        <v>6939.1544117647072</v>
      </c>
      <c r="I1049" s="1637" t="s">
        <v>315</v>
      </c>
      <c r="J1049" s="1638"/>
      <c r="K1049" s="1638"/>
      <c r="L1049" s="1639"/>
      <c r="M1049" s="721"/>
      <c r="N1049" s="721"/>
      <c r="O1049" s="721"/>
      <c r="P1049" s="2329">
        <v>44883</v>
      </c>
      <c r="Q1049" s="2311" t="s">
        <v>5503</v>
      </c>
      <c r="R1049" s="492">
        <v>113</v>
      </c>
      <c r="S1049" s="492">
        <f>AVERAGE(CPVTFC3SG0062!B16:C16)</f>
        <v>0.20810000000000001</v>
      </c>
      <c r="T1049" s="622">
        <f t="shared" ref="T1049:T1053" si="153">(S1049-0.1)/0.0138*66</f>
        <v>517</v>
      </c>
      <c r="U1049" s="2302" t="s">
        <v>314</v>
      </c>
      <c r="W1049" s="5">
        <v>1</v>
      </c>
    </row>
    <row r="1050" spans="1:23" ht="15.75" thickBot="1" x14ac:dyDescent="0.3">
      <c r="A1050" s="537"/>
      <c r="B1050" s="4808"/>
      <c r="C1050" s="423" t="s">
        <v>5448</v>
      </c>
      <c r="D1050" s="2084"/>
      <c r="E1050" s="2085"/>
      <c r="F1050" s="969"/>
      <c r="G1050" s="1391"/>
      <c r="H1050" s="1393"/>
      <c r="I1050" s="2405"/>
      <c r="J1050" s="1632"/>
      <c r="K1050" s="1632"/>
      <c r="L1050" s="1633"/>
      <c r="M1050" s="650"/>
      <c r="N1050" s="650"/>
      <c r="O1050" s="650"/>
      <c r="P1050" s="2232">
        <v>44883</v>
      </c>
      <c r="Q1050" s="2389" t="s">
        <v>5503</v>
      </c>
      <c r="R1050" s="321">
        <v>114</v>
      </c>
      <c r="S1050" s="321">
        <f>AVERAGE(CPVTFC3SG0062!D16:E16)</f>
        <v>0.1714</v>
      </c>
      <c r="T1050" s="113">
        <f t="shared" si="153"/>
        <v>341.47826086956519</v>
      </c>
      <c r="U1050" s="2305" t="s">
        <v>314</v>
      </c>
    </row>
    <row r="1051" spans="1:23" x14ac:dyDescent="0.25">
      <c r="A1051" s="456">
        <v>862</v>
      </c>
      <c r="B1051" s="4806" t="s">
        <v>3794</v>
      </c>
      <c r="C1051" s="457" t="s">
        <v>868</v>
      </c>
      <c r="D1051" s="87">
        <v>44839</v>
      </c>
      <c r="E1051" s="458" t="s">
        <v>4938</v>
      </c>
      <c r="F1051" s="88">
        <v>42</v>
      </c>
      <c r="G1051" s="460">
        <f>AVERAGE(CPVTFC3SG0030!S17:T17)</f>
        <v>1.1036000000000001</v>
      </c>
      <c r="H1051" s="461">
        <f t="shared" si="137"/>
        <v>2370.5882352941185</v>
      </c>
      <c r="I1051" s="1637" t="s">
        <v>315</v>
      </c>
      <c r="J1051" s="1638"/>
      <c r="K1051" s="1638"/>
      <c r="L1051" s="1639"/>
      <c r="M1051" s="721"/>
      <c r="N1051" s="721"/>
      <c r="O1051" s="721"/>
      <c r="P1051" s="2329">
        <v>44883</v>
      </c>
      <c r="Q1051" s="2311" t="s">
        <v>5503</v>
      </c>
      <c r="R1051" s="492">
        <v>115</v>
      </c>
      <c r="S1051" s="492">
        <f>AVERAGE(CPVTFC3SG0062!F16:G16)</f>
        <v>0.15105000000000002</v>
      </c>
      <c r="T1051" s="622">
        <f t="shared" si="153"/>
        <v>244.15217391304355</v>
      </c>
      <c r="U1051" s="2302" t="s">
        <v>314</v>
      </c>
      <c r="W1051" s="5">
        <v>1</v>
      </c>
    </row>
    <row r="1052" spans="1:23" x14ac:dyDescent="0.25">
      <c r="A1052" s="597"/>
      <c r="B1052" s="4807"/>
      <c r="C1052" s="443" t="s">
        <v>5448</v>
      </c>
      <c r="D1052" s="1149"/>
      <c r="E1052" s="1264"/>
      <c r="F1052" s="645"/>
      <c r="G1052" s="892"/>
      <c r="H1052" s="894"/>
      <c r="I1052" s="1630"/>
      <c r="J1052" s="863"/>
      <c r="K1052" s="863"/>
      <c r="L1052" s="864"/>
      <c r="M1052" s="642"/>
      <c r="N1052" s="642"/>
      <c r="O1052" s="642"/>
      <c r="P1052" s="2340">
        <v>44883</v>
      </c>
      <c r="Q1052" s="2310" t="s">
        <v>5503</v>
      </c>
      <c r="R1052" s="102">
        <v>116</v>
      </c>
      <c r="S1052" s="102">
        <f>AVERAGE(CPVTFC3SG0062!H16:I16)</f>
        <v>0.14645</v>
      </c>
      <c r="T1052" s="13">
        <f t="shared" si="153"/>
        <v>222.15217391304344</v>
      </c>
      <c r="U1052" s="2380" t="s">
        <v>314</v>
      </c>
    </row>
    <row r="1053" spans="1:23" ht="15.75" thickBot="1" x14ac:dyDescent="0.3">
      <c r="A1053" s="219"/>
      <c r="B1053" s="4808"/>
      <c r="C1053" s="463" t="s">
        <v>863</v>
      </c>
      <c r="D1053" s="1383"/>
      <c r="E1053" s="1384"/>
      <c r="F1053" s="668"/>
      <c r="G1053" s="1385"/>
      <c r="H1053" s="1386"/>
      <c r="I1053" s="1640"/>
      <c r="J1053" s="1641"/>
      <c r="K1053" s="1641"/>
      <c r="L1053" s="1642"/>
      <c r="M1053" s="778"/>
      <c r="N1053" s="778"/>
      <c r="O1053" s="778"/>
      <c r="P1053" s="1525">
        <v>44883</v>
      </c>
      <c r="Q1053" s="2312" t="s">
        <v>5503</v>
      </c>
      <c r="R1053" s="467">
        <v>117</v>
      </c>
      <c r="S1053" s="467">
        <f>AVERAGE(CPVTFC3SG0062!J16:K16)</f>
        <v>0.1123</v>
      </c>
      <c r="T1053" s="225">
        <f t="shared" si="153"/>
        <v>58.826086956521699</v>
      </c>
      <c r="U1053" s="2295" t="s">
        <v>314</v>
      </c>
    </row>
    <row r="1054" spans="1:23" x14ac:dyDescent="0.25">
      <c r="A1054" s="124">
        <v>863</v>
      </c>
      <c r="B1054" s="681" t="s">
        <v>3795</v>
      </c>
      <c r="C1054" s="681" t="s">
        <v>868</v>
      </c>
      <c r="D1054" s="125">
        <v>44839</v>
      </c>
      <c r="E1054" s="390" t="s">
        <v>4938</v>
      </c>
      <c r="F1054" s="126">
        <v>43</v>
      </c>
      <c r="G1054" s="502">
        <f>AVERAGE(CPVTFC3SG0030!U17:V17)</f>
        <v>1.8968500000000001</v>
      </c>
      <c r="H1054" s="503">
        <f t="shared" si="137"/>
        <v>5286.9485294117649</v>
      </c>
      <c r="I1054" s="1634" t="s">
        <v>315</v>
      </c>
      <c r="J1054" s="1635"/>
      <c r="K1054" s="1635"/>
      <c r="L1054" s="1636"/>
      <c r="M1054" s="656"/>
      <c r="N1054" s="656"/>
      <c r="O1054" s="672"/>
      <c r="P1054" s="1271"/>
      <c r="Q1054" s="1271"/>
      <c r="R1054" s="830"/>
      <c r="S1054" s="1271"/>
      <c r="T1054" s="1271"/>
      <c r="U1054" s="1271"/>
      <c r="W1054" s="5">
        <v>1</v>
      </c>
    </row>
    <row r="1055" spans="1:23" ht="15.75" thickBot="1" x14ac:dyDescent="0.3">
      <c r="A1055" s="78">
        <v>864</v>
      </c>
      <c r="B1055" s="675" t="s">
        <v>3796</v>
      </c>
      <c r="C1055" s="675" t="s">
        <v>868</v>
      </c>
      <c r="D1055" s="79">
        <v>44839</v>
      </c>
      <c r="E1055" s="525" t="s">
        <v>4938</v>
      </c>
      <c r="F1055" s="80">
        <v>44</v>
      </c>
      <c r="G1055" s="506">
        <f>AVERAGE(CPVTFC3SG0030!W17:X17)</f>
        <v>1.7142500000000001</v>
      </c>
      <c r="H1055" s="507">
        <f t="shared" si="137"/>
        <v>4615.6250000000009</v>
      </c>
      <c r="I1055" s="1631" t="s">
        <v>315</v>
      </c>
      <c r="J1055" s="1632"/>
      <c r="K1055" s="1632"/>
      <c r="L1055" s="1633"/>
      <c r="M1055" s="650"/>
      <c r="N1055" s="650"/>
      <c r="O1055" s="657"/>
      <c r="P1055" s="1268"/>
      <c r="Q1055" s="1268"/>
      <c r="R1055" s="969"/>
      <c r="S1055" s="1268"/>
      <c r="T1055" s="1268"/>
      <c r="U1055" s="1268"/>
      <c r="W1055" s="5">
        <v>1</v>
      </c>
    </row>
    <row r="1056" spans="1:23" ht="15.75" thickBot="1" x14ac:dyDescent="0.3">
      <c r="A1056" s="600">
        <v>865</v>
      </c>
      <c r="B1056" s="2000" t="s">
        <v>3797</v>
      </c>
      <c r="C1056" s="2000" t="s">
        <v>868</v>
      </c>
      <c r="D1056" s="601">
        <v>44839</v>
      </c>
      <c r="E1056" s="602" t="s">
        <v>4938</v>
      </c>
      <c r="F1056" s="137">
        <v>45</v>
      </c>
      <c r="G1056" s="540">
        <f>AVERAGE(CPVTFC3SG0030!C19:D19)</f>
        <v>2.92685</v>
      </c>
      <c r="H1056" s="603">
        <f t="shared" si="137"/>
        <v>9073.7132352941171</v>
      </c>
      <c r="I1056" s="2397" t="s">
        <v>315</v>
      </c>
      <c r="J1056" s="2398"/>
      <c r="K1056" s="2398"/>
      <c r="L1056" s="2399"/>
      <c r="M1056" s="1429"/>
      <c r="N1056" s="1429"/>
      <c r="O1056" s="654"/>
      <c r="P1056" s="2325">
        <v>44883</v>
      </c>
      <c r="Q1056" s="2306" t="s">
        <v>5503</v>
      </c>
      <c r="R1056" s="1425">
        <v>118</v>
      </c>
      <c r="S1056" s="1425">
        <f>AVERAGE(CPVTFC3SG0062!L16:M16)</f>
        <v>1.9803500000000001</v>
      </c>
      <c r="T1056" s="1802">
        <f t="shared" ref="T1056" si="154">(S1056-0.1)/0.0138*66</f>
        <v>8992.9782608695659</v>
      </c>
      <c r="U1056" s="2289" t="s">
        <v>315</v>
      </c>
      <c r="W1056" s="5">
        <v>1</v>
      </c>
    </row>
    <row r="1057" spans="1:23" x14ac:dyDescent="0.25">
      <c r="A1057" s="501">
        <v>866</v>
      </c>
      <c r="B1057" s="681" t="s">
        <v>3798</v>
      </c>
      <c r="C1057" s="681" t="s">
        <v>868</v>
      </c>
      <c r="D1057" s="125">
        <v>44839</v>
      </c>
      <c r="E1057" s="390" t="s">
        <v>4938</v>
      </c>
      <c r="F1057" s="126">
        <v>46</v>
      </c>
      <c r="G1057" s="502">
        <f>AVERAGE(CPVTFC3SG0030!E19:F19)</f>
        <v>2.3014000000000001</v>
      </c>
      <c r="H1057" s="503">
        <f t="shared" si="137"/>
        <v>6774.2647058823532</v>
      </c>
      <c r="I1057" s="1634" t="s">
        <v>315</v>
      </c>
      <c r="J1057" s="1635"/>
      <c r="K1057" s="1635"/>
      <c r="L1057" s="1636"/>
      <c r="M1057" s="656"/>
      <c r="N1057" s="656"/>
      <c r="O1057" s="672"/>
      <c r="P1057" s="1271"/>
      <c r="Q1057" s="1271"/>
      <c r="R1057" s="830"/>
      <c r="S1057" s="1271"/>
      <c r="T1057" s="1271"/>
      <c r="U1057" s="1271"/>
      <c r="W1057" s="5">
        <v>1</v>
      </c>
    </row>
    <row r="1058" spans="1:23" x14ac:dyDescent="0.25">
      <c r="A1058" s="9">
        <v>867</v>
      </c>
      <c r="B1058" s="288" t="s">
        <v>3799</v>
      </c>
      <c r="C1058" s="288" t="s">
        <v>868</v>
      </c>
      <c r="D1058" s="19">
        <v>44839</v>
      </c>
      <c r="E1058" s="384" t="s">
        <v>4938</v>
      </c>
      <c r="F1058" s="10">
        <v>47</v>
      </c>
      <c r="G1058" s="276">
        <f>AVERAGE(CPVTFC3SG0030!G19:H19)</f>
        <v>2.2184499999999998</v>
      </c>
      <c r="H1058" s="344">
        <f t="shared" si="137"/>
        <v>6469.3014705882351</v>
      </c>
      <c r="I1058" s="433" t="s">
        <v>315</v>
      </c>
      <c r="J1058" s="863"/>
      <c r="K1058" s="863"/>
      <c r="L1058" s="864"/>
      <c r="M1058" s="642"/>
      <c r="N1058" s="642"/>
      <c r="O1058" s="648"/>
      <c r="P1058" s="694"/>
      <c r="Q1058" s="694"/>
      <c r="R1058" s="645"/>
      <c r="S1058" s="694"/>
      <c r="T1058" s="694"/>
      <c r="U1058" s="694"/>
      <c r="W1058" s="5">
        <v>1</v>
      </c>
    </row>
    <row r="1059" spans="1:23" x14ac:dyDescent="0.25">
      <c r="A1059" s="11">
        <v>868</v>
      </c>
      <c r="B1059" s="288" t="s">
        <v>3800</v>
      </c>
      <c r="C1059" s="288" t="s">
        <v>868</v>
      </c>
      <c r="D1059" s="19">
        <v>44839</v>
      </c>
      <c r="E1059" s="384" t="s">
        <v>4938</v>
      </c>
      <c r="F1059" s="10">
        <v>48</v>
      </c>
      <c r="G1059" s="276">
        <f>AVERAGE(CPVTFC3SG0030!I19:J19)</f>
        <v>1.6290499999999999</v>
      </c>
      <c r="H1059" s="344">
        <f t="shared" si="137"/>
        <v>4302.3897058823522</v>
      </c>
      <c r="I1059" s="433" t="s">
        <v>315</v>
      </c>
      <c r="J1059" s="863"/>
      <c r="K1059" s="863"/>
      <c r="L1059" s="864"/>
      <c r="M1059" s="642"/>
      <c r="N1059" s="642"/>
      <c r="O1059" s="648"/>
      <c r="P1059" s="694"/>
      <c r="Q1059" s="694"/>
      <c r="R1059" s="645"/>
      <c r="S1059" s="694"/>
      <c r="T1059" s="694"/>
      <c r="U1059" s="694"/>
      <c r="W1059" s="5">
        <v>1</v>
      </c>
    </row>
    <row r="1060" spans="1:23" x14ac:dyDescent="0.25">
      <c r="A1060" s="9">
        <v>869</v>
      </c>
      <c r="B1060" s="288" t="s">
        <v>3801</v>
      </c>
      <c r="C1060" s="288" t="s">
        <v>868</v>
      </c>
      <c r="D1060" s="19">
        <v>44839</v>
      </c>
      <c r="E1060" s="384" t="s">
        <v>4938</v>
      </c>
      <c r="F1060" s="10">
        <v>49</v>
      </c>
      <c r="G1060" s="276">
        <f>AVERAGE(CPVTFC3SG0030!K19:L19)</f>
        <v>1.39035</v>
      </c>
      <c r="H1060" s="344">
        <f t="shared" si="137"/>
        <v>3424.8161764705883</v>
      </c>
      <c r="I1060" s="433" t="s">
        <v>315</v>
      </c>
      <c r="J1060" s="863"/>
      <c r="K1060" s="863"/>
      <c r="L1060" s="864"/>
      <c r="M1060" s="642"/>
      <c r="N1060" s="642"/>
      <c r="O1060" s="648"/>
      <c r="P1060" s="694"/>
      <c r="Q1060" s="694"/>
      <c r="R1060" s="645"/>
      <c r="S1060" s="694"/>
      <c r="T1060" s="694"/>
      <c r="U1060" s="694"/>
      <c r="W1060" s="5">
        <v>1</v>
      </c>
    </row>
    <row r="1061" spans="1:23" x14ac:dyDescent="0.25">
      <c r="A1061" s="11">
        <v>870</v>
      </c>
      <c r="B1061" s="288" t="s">
        <v>3802</v>
      </c>
      <c r="C1061" s="288" t="s">
        <v>868</v>
      </c>
      <c r="D1061" s="19">
        <v>44839</v>
      </c>
      <c r="E1061" s="384" t="s">
        <v>4938</v>
      </c>
      <c r="F1061" s="10">
        <v>50</v>
      </c>
      <c r="G1061" s="276">
        <f>AVERAGE(CPVTFC3SG0030!M19:N19)</f>
        <v>1.9362999999999999</v>
      </c>
      <c r="H1061" s="344">
        <f t="shared" si="137"/>
        <v>5431.9852941176478</v>
      </c>
      <c r="I1061" s="433" t="s">
        <v>315</v>
      </c>
      <c r="J1061" s="863"/>
      <c r="K1061" s="863"/>
      <c r="L1061" s="864"/>
      <c r="M1061" s="642"/>
      <c r="N1061" s="642"/>
      <c r="O1061" s="648"/>
      <c r="P1061" s="694"/>
      <c r="Q1061" s="694"/>
      <c r="R1061" s="645"/>
      <c r="S1061" s="694"/>
      <c r="T1061" s="694"/>
      <c r="U1061" s="694"/>
      <c r="W1061" s="5">
        <v>1</v>
      </c>
    </row>
    <row r="1062" spans="1:23" x14ac:dyDescent="0.25">
      <c r="A1062" s="9">
        <v>871</v>
      </c>
      <c r="B1062" s="288" t="s">
        <v>3803</v>
      </c>
      <c r="C1062" s="288" t="s">
        <v>868</v>
      </c>
      <c r="D1062" s="19">
        <v>44839</v>
      </c>
      <c r="E1062" s="384" t="s">
        <v>4938</v>
      </c>
      <c r="F1062" s="10">
        <v>51</v>
      </c>
      <c r="G1062" s="276">
        <f>AVERAGE(CPVTFC3SG0030!O19:P19)</f>
        <v>1.42205</v>
      </c>
      <c r="H1062" s="344">
        <f t="shared" si="137"/>
        <v>3541.3602941176473</v>
      </c>
      <c r="I1062" s="433" t="s">
        <v>315</v>
      </c>
      <c r="J1062" s="863"/>
      <c r="K1062" s="863"/>
      <c r="L1062" s="864"/>
      <c r="M1062" s="642"/>
      <c r="N1062" s="642"/>
      <c r="O1062" s="648"/>
      <c r="P1062" s="694"/>
      <c r="Q1062" s="694"/>
      <c r="R1062" s="645"/>
      <c r="S1062" s="694"/>
      <c r="T1062" s="694"/>
      <c r="U1062" s="694"/>
      <c r="W1062" s="5">
        <v>1</v>
      </c>
    </row>
    <row r="1063" spans="1:23" x14ac:dyDescent="0.25">
      <c r="A1063" s="11">
        <v>872</v>
      </c>
      <c r="B1063" s="288" t="s">
        <v>3804</v>
      </c>
      <c r="C1063" s="288" t="s">
        <v>868</v>
      </c>
      <c r="D1063" s="19">
        <v>44839</v>
      </c>
      <c r="E1063" s="384" t="s">
        <v>4938</v>
      </c>
      <c r="F1063" s="10">
        <v>52</v>
      </c>
      <c r="G1063" s="276">
        <f>AVERAGE(CPVTFC3SG0030!Q19:R19)</f>
        <v>1.99295</v>
      </c>
      <c r="H1063" s="344">
        <f t="shared" si="137"/>
        <v>5640.2573529411757</v>
      </c>
      <c r="I1063" s="433" t="s">
        <v>315</v>
      </c>
      <c r="J1063" s="881"/>
      <c r="K1063" s="881"/>
      <c r="L1063" s="882"/>
      <c r="M1063" s="642"/>
      <c r="N1063" s="642"/>
      <c r="O1063" s="648"/>
      <c r="P1063" s="694"/>
      <c r="Q1063" s="694"/>
      <c r="R1063" s="645"/>
      <c r="S1063" s="694"/>
      <c r="T1063" s="694"/>
      <c r="U1063" s="694"/>
      <c r="W1063" s="5">
        <v>1</v>
      </c>
    </row>
    <row r="1064" spans="1:23" x14ac:dyDescent="0.25">
      <c r="A1064" s="9">
        <v>873</v>
      </c>
      <c r="B1064" s="288" t="s">
        <v>3805</v>
      </c>
      <c r="C1064" s="288" t="s">
        <v>868</v>
      </c>
      <c r="D1064" s="19">
        <v>44839</v>
      </c>
      <c r="E1064" s="384" t="s">
        <v>4938</v>
      </c>
      <c r="F1064" s="10">
        <v>53</v>
      </c>
      <c r="G1064" s="276">
        <f>AVERAGE(CPVTFC3SG0030!S19:T19)</f>
        <v>1.5855999999999999</v>
      </c>
      <c r="H1064" s="344">
        <f t="shared" si="137"/>
        <v>4142.6470588235288</v>
      </c>
      <c r="I1064" s="433" t="s">
        <v>315</v>
      </c>
      <c r="J1064" s="863"/>
      <c r="K1064" s="863"/>
      <c r="L1064" s="864"/>
      <c r="M1064" s="642"/>
      <c r="N1064" s="642"/>
      <c r="O1064" s="648"/>
      <c r="P1064" s="694"/>
      <c r="Q1064" s="694"/>
      <c r="R1064" s="645"/>
      <c r="S1064" s="694"/>
      <c r="T1064" s="694"/>
      <c r="U1064" s="694"/>
      <c r="W1064" s="5">
        <v>1</v>
      </c>
    </row>
    <row r="1065" spans="1:23" ht="15.75" thickBot="1" x14ac:dyDescent="0.3">
      <c r="A1065" s="78">
        <v>874</v>
      </c>
      <c r="B1065" s="675" t="s">
        <v>3806</v>
      </c>
      <c r="C1065" s="675" t="s">
        <v>868</v>
      </c>
      <c r="D1065" s="79">
        <v>44839</v>
      </c>
      <c r="E1065" s="525" t="s">
        <v>4938</v>
      </c>
      <c r="F1065" s="80">
        <v>54</v>
      </c>
      <c r="G1065" s="506">
        <f>AVERAGE(CPVTFC3SG0030!U19:V19)</f>
        <v>0.80925000000000002</v>
      </c>
      <c r="H1065" s="507">
        <f t="shared" si="137"/>
        <v>1288.419117647059</v>
      </c>
      <c r="I1065" s="2414" t="s">
        <v>315</v>
      </c>
      <c r="J1065" s="1632"/>
      <c r="K1065" s="1632"/>
      <c r="L1065" s="1633"/>
      <c r="M1065" s="650"/>
      <c r="N1065" s="650"/>
      <c r="O1065" s="657"/>
      <c r="P1065" s="1268"/>
      <c r="Q1065" s="1268"/>
      <c r="R1065" s="969"/>
      <c r="S1065" s="1268"/>
      <c r="T1065" s="1268"/>
      <c r="U1065" s="1268"/>
      <c r="W1065" s="5">
        <v>1</v>
      </c>
    </row>
    <row r="1066" spans="1:23" x14ac:dyDescent="0.25">
      <c r="A1066" s="86">
        <v>875</v>
      </c>
      <c r="B1066" s="4806" t="s">
        <v>3807</v>
      </c>
      <c r="C1066" s="686" t="s">
        <v>868</v>
      </c>
      <c r="D1066" s="87">
        <v>44839</v>
      </c>
      <c r="E1066" s="458" t="s">
        <v>4938</v>
      </c>
      <c r="F1066" s="88">
        <v>55</v>
      </c>
      <c r="G1066" s="460">
        <f>AVERAGE(CPVTFC3SG0030!W19:X19)</f>
        <v>2.8039500000000004</v>
      </c>
      <c r="H1066" s="461">
        <f t="shared" si="137"/>
        <v>8621.8750000000018</v>
      </c>
      <c r="I1066" s="1637" t="s">
        <v>315</v>
      </c>
      <c r="J1066" s="1638"/>
      <c r="K1066" s="1638"/>
      <c r="L1066" s="1639"/>
      <c r="M1066" s="721"/>
      <c r="N1066" s="721"/>
      <c r="O1066" s="1299"/>
      <c r="P1066" s="1056">
        <v>44881</v>
      </c>
      <c r="Q1066" s="1531" t="s">
        <v>5485</v>
      </c>
      <c r="R1066" s="409">
        <v>70</v>
      </c>
      <c r="S1066" s="409">
        <f>AVERAGE(CPVTFC3SG0058!I23:J23)</f>
        <v>0.4168</v>
      </c>
      <c r="T1066" s="405">
        <f t="shared" ref="T1066:T1069" si="155">(S1066-0.1081)/0.0134*66</f>
        <v>1520.4626865671642</v>
      </c>
      <c r="U1066" s="1555" t="s">
        <v>315</v>
      </c>
      <c r="W1066" s="5">
        <v>1</v>
      </c>
    </row>
    <row r="1067" spans="1:23" x14ac:dyDescent="0.25">
      <c r="A1067" s="596"/>
      <c r="B1067" s="4807"/>
      <c r="C1067" s="288" t="s">
        <v>5448</v>
      </c>
      <c r="D1067" s="1149"/>
      <c r="E1067" s="1264"/>
      <c r="F1067" s="645"/>
      <c r="G1067" s="892"/>
      <c r="H1067" s="894"/>
      <c r="I1067" s="1630"/>
      <c r="J1067" s="863"/>
      <c r="K1067" s="863"/>
      <c r="L1067" s="864"/>
      <c r="M1067" s="642"/>
      <c r="N1067" s="642"/>
      <c r="O1067" s="648"/>
      <c r="P1067" s="910">
        <v>44881</v>
      </c>
      <c r="Q1067" s="1530" t="s">
        <v>5485</v>
      </c>
      <c r="R1067" s="7">
        <v>71</v>
      </c>
      <c r="S1067" s="7">
        <f>AVERAGE(CPVTFC3SG0058!K23:L23)</f>
        <v>0.31820000000000004</v>
      </c>
      <c r="T1067" s="13">
        <f t="shared" si="155"/>
        <v>1034.8208955223881</v>
      </c>
      <c r="U1067" s="1558" t="s">
        <v>314</v>
      </c>
    </row>
    <row r="1068" spans="1:23" x14ac:dyDescent="0.25">
      <c r="A1068" s="596"/>
      <c r="B1068" s="4807"/>
      <c r="C1068" s="288" t="s">
        <v>863</v>
      </c>
      <c r="D1068" s="1149"/>
      <c r="E1068" s="1264"/>
      <c r="F1068" s="645"/>
      <c r="G1068" s="892"/>
      <c r="H1068" s="894"/>
      <c r="I1068" s="1630"/>
      <c r="J1068" s="863"/>
      <c r="K1068" s="863"/>
      <c r="L1068" s="864"/>
      <c r="M1068" s="642"/>
      <c r="N1068" s="642"/>
      <c r="O1068" s="648"/>
      <c r="P1068" s="928">
        <v>44881</v>
      </c>
      <c r="Q1068" s="1533" t="s">
        <v>5485</v>
      </c>
      <c r="R1068" s="66">
        <v>72</v>
      </c>
      <c r="S1068" s="66">
        <f>AVERAGE(CPVTFC3SG0058!M23:N23)</f>
        <v>0.48099999999999998</v>
      </c>
      <c r="T1068" s="67">
        <f t="shared" si="155"/>
        <v>1836.6716417910447</v>
      </c>
      <c r="U1068" s="1548" t="s">
        <v>315</v>
      </c>
    </row>
    <row r="1069" spans="1:23" ht="15.75" thickBot="1" x14ac:dyDescent="0.3">
      <c r="A1069" s="516"/>
      <c r="B1069" s="4808"/>
      <c r="C1069" s="682" t="s">
        <v>220</v>
      </c>
      <c r="D1069" s="1383"/>
      <c r="E1069" s="1384"/>
      <c r="F1069" s="668"/>
      <c r="G1069" s="1385"/>
      <c r="H1069" s="1386"/>
      <c r="I1069" s="1640"/>
      <c r="J1069" s="1641"/>
      <c r="K1069" s="1641"/>
      <c r="L1069" s="1642"/>
      <c r="M1069" s="778"/>
      <c r="N1069" s="778"/>
      <c r="O1069" s="1306"/>
      <c r="P1069" s="964">
        <v>44881</v>
      </c>
      <c r="Q1069" s="1622" t="s">
        <v>5485</v>
      </c>
      <c r="R1069" s="414">
        <v>73</v>
      </c>
      <c r="S1069" s="414">
        <f>AVERAGE(CPVTFC3SG0058!O23:P23)</f>
        <v>0.59309999999999996</v>
      </c>
      <c r="T1069" s="415">
        <f t="shared" si="155"/>
        <v>2388.8059701492539</v>
      </c>
      <c r="U1069" s="1551" t="s">
        <v>315</v>
      </c>
    </row>
    <row r="1070" spans="1:23" x14ac:dyDescent="0.25">
      <c r="A1070" s="318">
        <v>876</v>
      </c>
      <c r="B1070" s="623" t="s">
        <v>3808</v>
      </c>
      <c r="C1070" s="623" t="s">
        <v>868</v>
      </c>
      <c r="D1070" s="83">
        <v>44839</v>
      </c>
      <c r="E1070" s="389" t="s">
        <v>4938</v>
      </c>
      <c r="F1070" s="84">
        <v>56</v>
      </c>
      <c r="G1070" s="511">
        <f>AVERAGE(CPVTFC3SG0030!C21:D21)</f>
        <v>0.18495</v>
      </c>
      <c r="H1070" s="500">
        <f t="shared" si="137"/>
        <v>-1006.8014705882354</v>
      </c>
      <c r="I1070" s="1687" t="s">
        <v>314</v>
      </c>
      <c r="J1070" s="1635"/>
      <c r="K1070" s="1635"/>
      <c r="L1070" s="1636"/>
      <c r="M1070" s="656"/>
      <c r="N1070" s="656"/>
      <c r="O1070" s="672"/>
      <c r="P1070" s="1271"/>
      <c r="Q1070" s="1271"/>
      <c r="R1070" s="830"/>
      <c r="S1070" s="1271"/>
      <c r="T1070" s="1271"/>
      <c r="U1070" s="1271"/>
    </row>
    <row r="1071" spans="1:23" ht="15.75" thickBot="1" x14ac:dyDescent="0.3">
      <c r="A1071" s="524">
        <v>877</v>
      </c>
      <c r="B1071" s="675" t="s">
        <v>3809</v>
      </c>
      <c r="C1071" s="675" t="s">
        <v>868</v>
      </c>
      <c r="D1071" s="79">
        <v>44839</v>
      </c>
      <c r="E1071" s="525" t="s">
        <v>4938</v>
      </c>
      <c r="F1071" s="80">
        <v>57</v>
      </c>
      <c r="G1071" s="506">
        <f>AVERAGE(CPVTFC3SG0030!E21:F21)</f>
        <v>2.1106499999999997</v>
      </c>
      <c r="H1071" s="507">
        <f t="shared" si="137"/>
        <v>6072.9779411764694</v>
      </c>
      <c r="I1071" s="1631" t="s">
        <v>315</v>
      </c>
      <c r="J1071" s="1632"/>
      <c r="K1071" s="1632"/>
      <c r="L1071" s="1633"/>
      <c r="M1071" s="650"/>
      <c r="N1071" s="650"/>
      <c r="O1071" s="657"/>
      <c r="P1071" s="1268"/>
      <c r="Q1071" s="1268"/>
      <c r="R1071" s="969"/>
      <c r="S1071" s="1268"/>
      <c r="T1071" s="1268"/>
      <c r="U1071" s="1268"/>
      <c r="W1071" s="5">
        <v>1</v>
      </c>
    </row>
    <row r="1072" spans="1:23" ht="15.75" thickBot="1" x14ac:dyDescent="0.3">
      <c r="A1072" s="600"/>
      <c r="B1072" s="2000" t="s">
        <v>5542</v>
      </c>
      <c r="C1072" s="2000" t="s">
        <v>868</v>
      </c>
      <c r="D1072" s="601">
        <v>44888</v>
      </c>
      <c r="E1072" s="2961" t="s">
        <v>5540</v>
      </c>
      <c r="F1072" s="2807">
        <v>34</v>
      </c>
      <c r="G1072" s="137">
        <f>AVERAGE(CPVTFC3SG0067!C17:D17)</f>
        <v>1.3633</v>
      </c>
      <c r="H1072" s="1802">
        <f t="shared" ref="H1072" si="156">(G1072-0.1927)/0.0137*50</f>
        <v>4272.2627737226267</v>
      </c>
      <c r="I1072" s="2962" t="s">
        <v>315</v>
      </c>
      <c r="J1072" s="2398"/>
      <c r="K1072" s="2398"/>
      <c r="L1072" s="2399"/>
      <c r="M1072" s="1429"/>
      <c r="N1072" s="1429"/>
      <c r="O1072" s="654"/>
      <c r="P1072" s="1994"/>
      <c r="Q1072" s="1994"/>
      <c r="R1072" s="652"/>
      <c r="S1072" s="1994"/>
      <c r="T1072" s="1994"/>
      <c r="U1072" s="2792"/>
    </row>
    <row r="1073" spans="1:23" x14ac:dyDescent="0.25">
      <c r="A1073" s="501">
        <v>878</v>
      </c>
      <c r="B1073" s="681" t="s">
        <v>3810</v>
      </c>
      <c r="C1073" s="681" t="s">
        <v>868</v>
      </c>
      <c r="D1073" s="125">
        <v>44839</v>
      </c>
      <c r="E1073" s="390" t="s">
        <v>4938</v>
      </c>
      <c r="F1073" s="126">
        <v>58</v>
      </c>
      <c r="G1073" s="502">
        <f>AVERAGE(CPVTFC3SG0030!G21:H21)</f>
        <v>0.84935000000000005</v>
      </c>
      <c r="H1073" s="503">
        <f t="shared" si="137"/>
        <v>1435.8455882352944</v>
      </c>
      <c r="I1073" s="1634" t="s">
        <v>315</v>
      </c>
      <c r="J1073" s="1635"/>
      <c r="K1073" s="1635"/>
      <c r="L1073" s="1636"/>
      <c r="M1073" s="656"/>
      <c r="N1073" s="656"/>
      <c r="O1073" s="672"/>
      <c r="P1073" s="1271"/>
      <c r="Q1073" s="1271"/>
      <c r="R1073" s="830"/>
      <c r="S1073" s="1271"/>
      <c r="T1073" s="1271"/>
      <c r="U1073" s="1271"/>
      <c r="W1073" s="5">
        <v>1</v>
      </c>
    </row>
    <row r="1074" spans="1:23" x14ac:dyDescent="0.25">
      <c r="A1074" s="9">
        <v>879</v>
      </c>
      <c r="B1074" s="288" t="s">
        <v>3811</v>
      </c>
      <c r="C1074" s="288" t="s">
        <v>868</v>
      </c>
      <c r="D1074" s="19">
        <v>44839</v>
      </c>
      <c r="E1074" s="384" t="s">
        <v>4938</v>
      </c>
      <c r="F1074" s="10">
        <v>59</v>
      </c>
      <c r="G1074" s="276">
        <f>AVERAGE(CPVTFC3SG0030!I21:J21)</f>
        <v>1.4047000000000001</v>
      </c>
      <c r="H1074" s="344">
        <f t="shared" si="137"/>
        <v>3477.5735294117653</v>
      </c>
      <c r="I1074" s="433" t="s">
        <v>315</v>
      </c>
      <c r="J1074" s="863"/>
      <c r="K1074" s="863"/>
      <c r="L1074" s="864"/>
      <c r="M1074" s="642"/>
      <c r="N1074" s="642"/>
      <c r="O1074" s="648"/>
      <c r="P1074" s="694"/>
      <c r="Q1074" s="694"/>
      <c r="R1074" s="645"/>
      <c r="S1074" s="694"/>
      <c r="T1074" s="694"/>
      <c r="U1074" s="694"/>
      <c r="W1074" s="5">
        <v>1</v>
      </c>
    </row>
    <row r="1075" spans="1:23" ht="15.75" thickBot="1" x14ac:dyDescent="0.3">
      <c r="A1075" s="78">
        <v>880</v>
      </c>
      <c r="B1075" s="675" t="s">
        <v>3812</v>
      </c>
      <c r="C1075" s="675" t="s">
        <v>868</v>
      </c>
      <c r="D1075" s="79">
        <v>44839</v>
      </c>
      <c r="E1075" s="525" t="s">
        <v>4938</v>
      </c>
      <c r="F1075" s="80">
        <v>60</v>
      </c>
      <c r="G1075" s="506">
        <f>AVERAGE(CPVTFC3SG0030!K21:L21)</f>
        <v>1.42025</v>
      </c>
      <c r="H1075" s="507">
        <f t="shared" si="137"/>
        <v>3534.7426470588239</v>
      </c>
      <c r="I1075" s="1631" t="s">
        <v>315</v>
      </c>
      <c r="J1075" s="2406"/>
      <c r="K1075" s="2406"/>
      <c r="L1075" s="2407"/>
      <c r="M1075" s="650"/>
      <c r="N1075" s="650"/>
      <c r="O1075" s="657"/>
      <c r="P1075" s="1268"/>
      <c r="Q1075" s="1268"/>
      <c r="R1075" s="969"/>
      <c r="S1075" s="1268"/>
      <c r="T1075" s="1268"/>
      <c r="U1075" s="1268"/>
      <c r="W1075" s="5">
        <v>1</v>
      </c>
    </row>
    <row r="1076" spans="1:23" ht="15.75" thickBot="1" x14ac:dyDescent="0.3">
      <c r="A1076" s="600">
        <v>881</v>
      </c>
      <c r="B1076" s="2000" t="s">
        <v>3813</v>
      </c>
      <c r="C1076" s="2000" t="s">
        <v>868</v>
      </c>
      <c r="D1076" s="601">
        <v>44839</v>
      </c>
      <c r="E1076" s="602" t="s">
        <v>4938</v>
      </c>
      <c r="F1076" s="137">
        <v>61</v>
      </c>
      <c r="G1076" s="540">
        <f>AVERAGE(CPVTFC3SG0030!M21:N21)</f>
        <v>2.8105000000000002</v>
      </c>
      <c r="H1076" s="603">
        <f t="shared" si="137"/>
        <v>8645.9558823529424</v>
      </c>
      <c r="I1076" s="2397" t="s">
        <v>315</v>
      </c>
      <c r="J1076" s="2398"/>
      <c r="K1076" s="2398"/>
      <c r="L1076" s="2399"/>
      <c r="M1076" s="1429"/>
      <c r="N1076" s="1429"/>
      <c r="O1076" s="654"/>
      <c r="P1076" s="2325">
        <v>44883</v>
      </c>
      <c r="Q1076" s="2306" t="s">
        <v>5503</v>
      </c>
      <c r="R1076" s="1425">
        <v>119</v>
      </c>
      <c r="S1076" s="1425">
        <f>AVERAGE(CPVTFC3SG0062!N16:O16)</f>
        <v>0.27585000000000004</v>
      </c>
      <c r="T1076" s="1802">
        <f t="shared" ref="T1076" si="157">(S1076-0.1)/0.0138*66</f>
        <v>841.02173913043498</v>
      </c>
      <c r="U1076" s="2289" t="s">
        <v>315</v>
      </c>
      <c r="W1076" s="5">
        <v>1</v>
      </c>
    </row>
    <row r="1077" spans="1:23" x14ac:dyDescent="0.25">
      <c r="A1077" s="318">
        <v>882</v>
      </c>
      <c r="B1077" s="623" t="s">
        <v>3814</v>
      </c>
      <c r="C1077" s="623" t="s">
        <v>868</v>
      </c>
      <c r="D1077" s="83">
        <v>44839</v>
      </c>
      <c r="E1077" s="389" t="s">
        <v>4938</v>
      </c>
      <c r="F1077" s="84">
        <v>62</v>
      </c>
      <c r="G1077" s="511">
        <f>AVERAGE(CPVTFC3SG0030!O21:P21)</f>
        <v>0.59584999999999999</v>
      </c>
      <c r="H1077" s="500">
        <f t="shared" si="137"/>
        <v>503.86029411764707</v>
      </c>
      <c r="I1077" s="1687" t="s">
        <v>314</v>
      </c>
      <c r="J1077" s="1635"/>
      <c r="K1077" s="1635"/>
      <c r="L1077" s="1636"/>
      <c r="M1077" s="656"/>
      <c r="N1077" s="656"/>
      <c r="O1077" s="672"/>
      <c r="P1077" s="1271"/>
      <c r="Q1077" s="1271"/>
      <c r="R1077" s="830"/>
      <c r="S1077" s="1271"/>
      <c r="T1077" s="1271"/>
      <c r="U1077" s="1271"/>
    </row>
    <row r="1078" spans="1:23" x14ac:dyDescent="0.25">
      <c r="A1078" s="9">
        <v>883</v>
      </c>
      <c r="B1078" s="288" t="s">
        <v>3815</v>
      </c>
      <c r="C1078" s="288" t="s">
        <v>868</v>
      </c>
      <c r="D1078" s="19">
        <v>44839</v>
      </c>
      <c r="E1078" s="384" t="s">
        <v>4938</v>
      </c>
      <c r="F1078" s="10">
        <v>63</v>
      </c>
      <c r="G1078" s="276">
        <f>AVERAGE(CPVTFC3SG0030!Q21:R21)</f>
        <v>2.7545500000000001</v>
      </c>
      <c r="H1078" s="344">
        <f t="shared" si="137"/>
        <v>8440.2573529411766</v>
      </c>
      <c r="I1078" s="433" t="s">
        <v>315</v>
      </c>
      <c r="J1078" s="863"/>
      <c r="K1078" s="863"/>
      <c r="L1078" s="864"/>
      <c r="M1078" s="642"/>
      <c r="N1078" s="642"/>
      <c r="O1078" s="648"/>
      <c r="P1078" s="694"/>
      <c r="Q1078" s="694"/>
      <c r="R1078" s="645"/>
      <c r="S1078" s="694"/>
      <c r="T1078" s="694"/>
      <c r="U1078" s="694"/>
      <c r="W1078" s="5">
        <v>1</v>
      </c>
    </row>
    <row r="1079" spans="1:23" x14ac:dyDescent="0.25">
      <c r="A1079" s="11">
        <v>884</v>
      </c>
      <c r="B1079" s="288" t="s">
        <v>3816</v>
      </c>
      <c r="C1079" s="288" t="s">
        <v>868</v>
      </c>
      <c r="D1079" s="19">
        <v>44839</v>
      </c>
      <c r="E1079" s="384" t="s">
        <v>4938</v>
      </c>
      <c r="F1079" s="10">
        <v>64</v>
      </c>
      <c r="G1079" s="276">
        <f>AVERAGE(CPVTFC3SG0030!S21:T21)</f>
        <v>1.4474499999999999</v>
      </c>
      <c r="H1079" s="344">
        <f t="shared" si="137"/>
        <v>3634.7426470588234</v>
      </c>
      <c r="I1079" s="433" t="s">
        <v>315</v>
      </c>
      <c r="J1079" s="863"/>
      <c r="K1079" s="863"/>
      <c r="L1079" s="864"/>
      <c r="M1079" s="642"/>
      <c r="N1079" s="642"/>
      <c r="O1079" s="648"/>
      <c r="P1079" s="694"/>
      <c r="Q1079" s="694"/>
      <c r="R1079" s="645"/>
      <c r="S1079" s="694"/>
      <c r="T1079" s="694"/>
      <c r="U1079" s="694"/>
      <c r="W1079" s="5">
        <v>1</v>
      </c>
    </row>
    <row r="1080" spans="1:23" x14ac:dyDescent="0.25">
      <c r="A1080" s="9">
        <v>885</v>
      </c>
      <c r="B1080" s="288" t="s">
        <v>3817</v>
      </c>
      <c r="C1080" s="288" t="s">
        <v>868</v>
      </c>
      <c r="D1080" s="19">
        <v>44839</v>
      </c>
      <c r="E1080" s="384" t="s">
        <v>4938</v>
      </c>
      <c r="F1080" s="10">
        <v>65</v>
      </c>
      <c r="G1080" s="276">
        <f>AVERAGE(CPVTFC3SG0030!U21:V21)</f>
        <v>2.4431500000000002</v>
      </c>
      <c r="H1080" s="344">
        <f t="shared" si="137"/>
        <v>7295.4044117647054</v>
      </c>
      <c r="I1080" s="433" t="s">
        <v>315</v>
      </c>
      <c r="J1080" s="863"/>
      <c r="K1080" s="863"/>
      <c r="L1080" s="864"/>
      <c r="M1080" s="642"/>
      <c r="N1080" s="642"/>
      <c r="O1080" s="648"/>
      <c r="P1080" s="694"/>
      <c r="Q1080" s="694"/>
      <c r="R1080" s="645"/>
      <c r="S1080" s="694"/>
      <c r="T1080" s="694"/>
      <c r="U1080" s="694"/>
      <c r="W1080" s="5">
        <v>1</v>
      </c>
    </row>
    <row r="1081" spans="1:23" x14ac:dyDescent="0.25">
      <c r="A1081" s="11">
        <v>886</v>
      </c>
      <c r="B1081" s="288" t="s">
        <v>3818</v>
      </c>
      <c r="C1081" s="288" t="s">
        <v>868</v>
      </c>
      <c r="D1081" s="19">
        <v>44839</v>
      </c>
      <c r="E1081" s="384" t="s">
        <v>4938</v>
      </c>
      <c r="F1081" s="10">
        <v>66</v>
      </c>
      <c r="G1081" s="276">
        <f>AVERAGE(CPVTFC3SG0030!W21:X21)</f>
        <v>0.81194999999999995</v>
      </c>
      <c r="H1081" s="344">
        <f t="shared" ref="H1081:H1167" si="158">(G1081-0.4588)/0.0136*50</f>
        <v>1298.3455882352939</v>
      </c>
      <c r="I1081" s="2292" t="s">
        <v>315</v>
      </c>
      <c r="J1081" s="863"/>
      <c r="K1081" s="863"/>
      <c r="L1081" s="864"/>
      <c r="M1081" s="642"/>
      <c r="N1081" s="642"/>
      <c r="O1081" s="648"/>
      <c r="P1081" s="694"/>
      <c r="Q1081" s="694"/>
      <c r="R1081" s="645"/>
      <c r="S1081" s="694"/>
      <c r="T1081" s="694"/>
      <c r="U1081" s="694"/>
      <c r="W1081" s="5">
        <v>1</v>
      </c>
    </row>
    <row r="1082" spans="1:23" x14ac:dyDescent="0.25">
      <c r="A1082" s="6">
        <v>887</v>
      </c>
      <c r="B1082" s="271" t="s">
        <v>3819</v>
      </c>
      <c r="C1082" s="271" t="s">
        <v>868</v>
      </c>
      <c r="D1082" s="18">
        <v>44839</v>
      </c>
      <c r="E1082" s="380" t="s">
        <v>4938</v>
      </c>
      <c r="F1082" s="7">
        <v>67</v>
      </c>
      <c r="G1082" s="275">
        <f>AVERAGE(CPVTFC3SG0030!C23:D23)</f>
        <v>0.65569999999999995</v>
      </c>
      <c r="H1082" s="343">
        <f t="shared" si="158"/>
        <v>723.89705882352939</v>
      </c>
      <c r="I1082" s="431" t="s">
        <v>314</v>
      </c>
      <c r="J1082" s="863"/>
      <c r="K1082" s="863"/>
      <c r="L1082" s="864"/>
      <c r="M1082" s="642"/>
      <c r="N1082" s="642"/>
      <c r="O1082" s="648"/>
      <c r="P1082" s="694"/>
      <c r="Q1082" s="694"/>
      <c r="R1082" s="645"/>
      <c r="S1082" s="694"/>
      <c r="T1082" s="694"/>
      <c r="U1082" s="694"/>
    </row>
    <row r="1083" spans="1:23" x14ac:dyDescent="0.25">
      <c r="A1083" s="11">
        <v>888</v>
      </c>
      <c r="B1083" s="288" t="s">
        <v>3820</v>
      </c>
      <c r="C1083" s="288" t="s">
        <v>868</v>
      </c>
      <c r="D1083" s="19">
        <v>44839</v>
      </c>
      <c r="E1083" s="384" t="s">
        <v>4938</v>
      </c>
      <c r="F1083" s="10">
        <v>68</v>
      </c>
      <c r="G1083" s="276">
        <f>AVERAGE(CPVTFC3SG0030!E23:F23)</f>
        <v>2.8664000000000001</v>
      </c>
      <c r="H1083" s="344">
        <f t="shared" si="158"/>
        <v>8851.4705882352937</v>
      </c>
      <c r="I1083" s="433" t="s">
        <v>315</v>
      </c>
      <c r="J1083" s="863"/>
      <c r="K1083" s="863"/>
      <c r="L1083" s="864"/>
      <c r="M1083" s="642"/>
      <c r="N1083" s="642"/>
      <c r="O1083" s="648"/>
      <c r="P1083" s="694"/>
      <c r="Q1083" s="694"/>
      <c r="R1083" s="645"/>
      <c r="S1083" s="694"/>
      <c r="T1083" s="694"/>
      <c r="U1083" s="694"/>
      <c r="W1083" s="5">
        <v>1</v>
      </c>
    </row>
    <row r="1084" spans="1:23" x14ac:dyDescent="0.25">
      <c r="A1084" s="9">
        <v>889</v>
      </c>
      <c r="B1084" s="288" t="s">
        <v>3821</v>
      </c>
      <c r="C1084" s="288" t="s">
        <v>868</v>
      </c>
      <c r="D1084" s="19">
        <v>44839</v>
      </c>
      <c r="E1084" s="384" t="s">
        <v>4938</v>
      </c>
      <c r="F1084" s="10">
        <v>69</v>
      </c>
      <c r="G1084" s="276">
        <f>AVERAGE(CPVTFC3SG0030!G23:H23)</f>
        <v>2.4651000000000001</v>
      </c>
      <c r="H1084" s="344">
        <f t="shared" si="158"/>
        <v>7376.1029411764712</v>
      </c>
      <c r="I1084" s="433" t="s">
        <v>315</v>
      </c>
      <c r="J1084" s="863"/>
      <c r="K1084" s="863"/>
      <c r="L1084" s="864"/>
      <c r="M1084" s="642"/>
      <c r="N1084" s="642"/>
      <c r="O1084" s="648"/>
      <c r="P1084" s="694"/>
      <c r="Q1084" s="694"/>
      <c r="R1084" s="645"/>
      <c r="S1084" s="694"/>
      <c r="T1084" s="694"/>
      <c r="U1084" s="694"/>
      <c r="W1084" s="5">
        <v>1</v>
      </c>
    </row>
    <row r="1085" spans="1:23" x14ac:dyDescent="0.25">
      <c r="A1085" s="11">
        <v>890</v>
      </c>
      <c r="B1085" s="288" t="s">
        <v>3822</v>
      </c>
      <c r="C1085" s="288" t="s">
        <v>868</v>
      </c>
      <c r="D1085" s="19">
        <v>44839</v>
      </c>
      <c r="E1085" s="384" t="s">
        <v>4938</v>
      </c>
      <c r="F1085" s="10">
        <v>70</v>
      </c>
      <c r="G1085" s="276">
        <f>AVERAGE(CPVTFC3SG0030!I23:J23)</f>
        <v>0.96089999999999998</v>
      </c>
      <c r="H1085" s="344">
        <f t="shared" si="158"/>
        <v>1845.9558823529412</v>
      </c>
      <c r="I1085" s="433" t="s">
        <v>315</v>
      </c>
      <c r="J1085" s="863"/>
      <c r="K1085" s="863"/>
      <c r="L1085" s="864"/>
      <c r="M1085" s="642"/>
      <c r="N1085" s="642"/>
      <c r="O1085" s="648"/>
      <c r="P1085" s="694"/>
      <c r="Q1085" s="694"/>
      <c r="R1085" s="645"/>
      <c r="S1085" s="694"/>
      <c r="T1085" s="694"/>
      <c r="U1085" s="694"/>
      <c r="W1085" s="5">
        <v>1</v>
      </c>
    </row>
    <row r="1086" spans="1:23" x14ac:dyDescent="0.25">
      <c r="A1086" s="9">
        <v>891</v>
      </c>
      <c r="B1086" s="288" t="s">
        <v>3823</v>
      </c>
      <c r="C1086" s="288" t="s">
        <v>868</v>
      </c>
      <c r="D1086" s="19">
        <v>44839</v>
      </c>
      <c r="E1086" s="384" t="s">
        <v>4938</v>
      </c>
      <c r="F1086" s="10">
        <v>71</v>
      </c>
      <c r="G1086" s="276">
        <f>AVERAGE(CPVTFC3SG0030!K23:L23)</f>
        <v>2.5116500000000004</v>
      </c>
      <c r="H1086" s="344">
        <f t="shared" si="158"/>
        <v>7547.2426470588243</v>
      </c>
      <c r="I1086" s="433" t="s">
        <v>315</v>
      </c>
      <c r="J1086" s="863"/>
      <c r="K1086" s="863"/>
      <c r="L1086" s="864"/>
      <c r="M1086" s="642"/>
      <c r="N1086" s="642"/>
      <c r="O1086" s="648"/>
      <c r="P1086" s="694"/>
      <c r="Q1086" s="694"/>
      <c r="R1086" s="645"/>
      <c r="S1086" s="694"/>
      <c r="T1086" s="694"/>
      <c r="U1086" s="694"/>
      <c r="W1086" s="5">
        <v>1</v>
      </c>
    </row>
    <row r="1087" spans="1:23" x14ac:dyDescent="0.25">
      <c r="A1087" s="11">
        <v>892</v>
      </c>
      <c r="B1087" s="288" t="s">
        <v>3824</v>
      </c>
      <c r="C1087" s="288" t="s">
        <v>868</v>
      </c>
      <c r="D1087" s="19">
        <v>44839</v>
      </c>
      <c r="E1087" s="384" t="s">
        <v>4938</v>
      </c>
      <c r="F1087" s="10">
        <v>72</v>
      </c>
      <c r="G1087" s="276">
        <f>AVERAGE(CPVTFC3SG0030!M23:N23)</f>
        <v>2.7496999999999998</v>
      </c>
      <c r="H1087" s="344">
        <f t="shared" si="158"/>
        <v>8422.4264705882342</v>
      </c>
      <c r="I1087" s="433" t="s">
        <v>315</v>
      </c>
      <c r="J1087" s="863"/>
      <c r="K1087" s="863"/>
      <c r="L1087" s="864"/>
      <c r="M1087" s="642"/>
      <c r="N1087" s="642"/>
      <c r="O1087" s="648"/>
      <c r="P1087" s="694"/>
      <c r="Q1087" s="694"/>
      <c r="R1087" s="645"/>
      <c r="S1087" s="694"/>
      <c r="T1087" s="694"/>
      <c r="U1087" s="694"/>
      <c r="W1087" s="5">
        <v>1</v>
      </c>
    </row>
    <row r="1088" spans="1:23" x14ac:dyDescent="0.25">
      <c r="A1088" s="9">
        <v>893</v>
      </c>
      <c r="B1088" s="288" t="s">
        <v>3825</v>
      </c>
      <c r="C1088" s="288" t="s">
        <v>868</v>
      </c>
      <c r="D1088" s="19">
        <v>44839</v>
      </c>
      <c r="E1088" s="384" t="s">
        <v>4938</v>
      </c>
      <c r="F1088" s="10">
        <v>73</v>
      </c>
      <c r="G1088" s="276">
        <f>AVERAGE(CPVTFC3SG0030!O23:P23)</f>
        <v>2.1246</v>
      </c>
      <c r="H1088" s="344">
        <f t="shared" si="158"/>
        <v>6124.2647058823532</v>
      </c>
      <c r="I1088" s="433" t="s">
        <v>315</v>
      </c>
      <c r="J1088" s="863"/>
      <c r="K1088" s="863"/>
      <c r="L1088" s="864"/>
      <c r="M1088" s="642"/>
      <c r="N1088" s="642"/>
      <c r="O1088" s="648"/>
      <c r="P1088" s="694"/>
      <c r="Q1088" s="694"/>
      <c r="R1088" s="645"/>
      <c r="S1088" s="694"/>
      <c r="T1088" s="694"/>
      <c r="U1088" s="694"/>
      <c r="W1088" s="5">
        <v>1</v>
      </c>
    </row>
    <row r="1089" spans="1:23" x14ac:dyDescent="0.25">
      <c r="A1089" s="8">
        <v>894</v>
      </c>
      <c r="B1089" s="271" t="s">
        <v>3826</v>
      </c>
      <c r="C1089" s="271" t="s">
        <v>868</v>
      </c>
      <c r="D1089" s="18">
        <v>44839</v>
      </c>
      <c r="E1089" s="380" t="s">
        <v>4938</v>
      </c>
      <c r="F1089" s="7">
        <v>74</v>
      </c>
      <c r="G1089" s="275">
        <f>AVERAGE(CPVTFC3SG0030!Q23:R23)</f>
        <v>0.24364999999999998</v>
      </c>
      <c r="H1089" s="343">
        <f t="shared" si="158"/>
        <v>-790.99264705882365</v>
      </c>
      <c r="I1089" s="431" t="s">
        <v>314</v>
      </c>
      <c r="J1089" s="863"/>
      <c r="K1089" s="863"/>
      <c r="L1089" s="864"/>
      <c r="M1089" s="642"/>
      <c r="N1089" s="642"/>
      <c r="O1089" s="648"/>
      <c r="P1089" s="694"/>
      <c r="Q1089" s="694"/>
      <c r="R1089" s="645"/>
      <c r="S1089" s="694"/>
      <c r="T1089" s="694"/>
      <c r="U1089" s="694"/>
    </row>
    <row r="1090" spans="1:23" x14ac:dyDescent="0.25">
      <c r="A1090" s="9">
        <v>895</v>
      </c>
      <c r="B1090" s="288" t="s">
        <v>3827</v>
      </c>
      <c r="C1090" s="288" t="s">
        <v>868</v>
      </c>
      <c r="D1090" s="19">
        <v>44839</v>
      </c>
      <c r="E1090" s="384" t="s">
        <v>4938</v>
      </c>
      <c r="F1090" s="10">
        <v>75</v>
      </c>
      <c r="G1090" s="276">
        <f>AVERAGE(CPVTFC3SG0030!S23:T23)</f>
        <v>1.04535</v>
      </c>
      <c r="H1090" s="344">
        <f t="shared" si="158"/>
        <v>2156.4338235294122</v>
      </c>
      <c r="I1090" s="433" t="s">
        <v>315</v>
      </c>
      <c r="J1090" s="863"/>
      <c r="K1090" s="863"/>
      <c r="L1090" s="864"/>
      <c r="M1090" s="642"/>
      <c r="N1090" s="642"/>
      <c r="O1090" s="648"/>
      <c r="P1090" s="694"/>
      <c r="Q1090" s="694"/>
      <c r="R1090" s="645"/>
      <c r="S1090" s="694"/>
      <c r="T1090" s="694"/>
      <c r="U1090" s="694"/>
      <c r="W1090" s="5">
        <v>1</v>
      </c>
    </row>
    <row r="1091" spans="1:23" x14ac:dyDescent="0.25">
      <c r="A1091" s="11">
        <v>896</v>
      </c>
      <c r="B1091" s="288" t="s">
        <v>3828</v>
      </c>
      <c r="C1091" s="288" t="s">
        <v>868</v>
      </c>
      <c r="D1091" s="19">
        <v>44839</v>
      </c>
      <c r="E1091" s="384" t="s">
        <v>4938</v>
      </c>
      <c r="F1091" s="10">
        <v>76</v>
      </c>
      <c r="G1091" s="276">
        <f>AVERAGE(CPVTFC3SG0030!U23:V23)</f>
        <v>1.3004</v>
      </c>
      <c r="H1091" s="344">
        <f t="shared" si="158"/>
        <v>3094.1176470588239</v>
      </c>
      <c r="I1091" s="433" t="s">
        <v>315</v>
      </c>
      <c r="J1091" s="863"/>
      <c r="K1091" s="863"/>
      <c r="L1091" s="864"/>
      <c r="M1091" s="642"/>
      <c r="N1091" s="642"/>
      <c r="O1091" s="648"/>
      <c r="P1091" s="694"/>
      <c r="Q1091" s="694"/>
      <c r="R1091" s="645"/>
      <c r="S1091" s="694"/>
      <c r="T1091" s="694"/>
      <c r="U1091" s="694"/>
      <c r="W1091" s="5">
        <v>1</v>
      </c>
    </row>
    <row r="1092" spans="1:23" ht="15.75" thickBot="1" x14ac:dyDescent="0.3">
      <c r="A1092" s="524">
        <v>897</v>
      </c>
      <c r="B1092" s="675" t="s">
        <v>3829</v>
      </c>
      <c r="C1092" s="675" t="s">
        <v>868</v>
      </c>
      <c r="D1092" s="79">
        <v>44839</v>
      </c>
      <c r="E1092" s="525" t="s">
        <v>4938</v>
      </c>
      <c r="F1092" s="80">
        <v>77</v>
      </c>
      <c r="G1092" s="506">
        <f>AVERAGE(CPVTFC3SG0030!W23:X23)</f>
        <v>2.8010999999999999</v>
      </c>
      <c r="H1092" s="507">
        <f t="shared" si="158"/>
        <v>8611.3970588235297</v>
      </c>
      <c r="I1092" s="1631" t="s">
        <v>315</v>
      </c>
      <c r="J1092" s="2406"/>
      <c r="K1092" s="2406"/>
      <c r="L1092" s="2407"/>
      <c r="M1092" s="650"/>
      <c r="N1092" s="650"/>
      <c r="O1092" s="657"/>
      <c r="P1092" s="1268"/>
      <c r="Q1092" s="1268"/>
      <c r="R1092" s="969"/>
      <c r="S1092" s="1268"/>
      <c r="T1092" s="1268"/>
      <c r="U1092" s="1268"/>
      <c r="W1092" s="5">
        <v>1</v>
      </c>
    </row>
    <row r="1093" spans="1:23" x14ac:dyDescent="0.25">
      <c r="A1093" s="488">
        <v>898</v>
      </c>
      <c r="B1093" s="4803" t="s">
        <v>3830</v>
      </c>
      <c r="C1093" s="489" t="s">
        <v>868</v>
      </c>
      <c r="D1093" s="490">
        <v>44839</v>
      </c>
      <c r="E1093" s="491" t="s">
        <v>4938</v>
      </c>
      <c r="F1093" s="589">
        <v>78</v>
      </c>
      <c r="G1093" s="493">
        <f>AVERAGE(CPVTFC3SG0030!C25:D25)</f>
        <v>0.32695000000000002</v>
      </c>
      <c r="H1093" s="494">
        <f t="shared" si="158"/>
        <v>-484.74264705882348</v>
      </c>
      <c r="I1093" s="1688" t="s">
        <v>314</v>
      </c>
      <c r="J1093" s="2410"/>
      <c r="K1093" s="2410"/>
      <c r="L1093" s="2411"/>
      <c r="M1093" s="721"/>
      <c r="N1093" s="721"/>
      <c r="O1093" s="721"/>
      <c r="P1093" s="2329">
        <v>44883</v>
      </c>
      <c r="Q1093" s="2311" t="s">
        <v>5503</v>
      </c>
      <c r="R1093" s="492">
        <v>120</v>
      </c>
      <c r="S1093" s="492">
        <f>AVERAGE(CPVTFC3SG0062!P16:Q16)</f>
        <v>9.1499999999999998E-2</v>
      </c>
      <c r="T1093" s="622">
        <f t="shared" ref="T1093:T1100" si="159">(S1093-0.1)/0.0138*66</f>
        <v>-40.652173913043512</v>
      </c>
      <c r="U1093" s="2302" t="s">
        <v>314</v>
      </c>
    </row>
    <row r="1094" spans="1:23" ht="15.75" thickBot="1" x14ac:dyDescent="0.3">
      <c r="A1094" s="1870"/>
      <c r="B1094" s="4804"/>
      <c r="C1094" s="346" t="s">
        <v>5448</v>
      </c>
      <c r="D1094" s="2084"/>
      <c r="E1094" s="2085"/>
      <c r="F1094" s="969"/>
      <c r="G1094" s="1391"/>
      <c r="H1094" s="1393"/>
      <c r="I1094" s="2405"/>
      <c r="J1094" s="2406"/>
      <c r="K1094" s="2406"/>
      <c r="L1094" s="2407"/>
      <c r="M1094" s="650"/>
      <c r="N1094" s="650"/>
      <c r="O1094" s="650"/>
      <c r="P1094" s="2232">
        <v>44883</v>
      </c>
      <c r="Q1094" s="2389" t="s">
        <v>5503</v>
      </c>
      <c r="R1094" s="321">
        <v>121</v>
      </c>
      <c r="S1094" s="321">
        <f>AVERAGE(CPVTFC3SG0062!R16:S16)</f>
        <v>9.4700000000000006E-2</v>
      </c>
      <c r="T1094" s="113">
        <f t="shared" si="159"/>
        <v>-25.347826086956516</v>
      </c>
      <c r="U1094" s="2305" t="s">
        <v>314</v>
      </c>
    </row>
    <row r="1095" spans="1:23" x14ac:dyDescent="0.25">
      <c r="A1095" s="86">
        <v>899</v>
      </c>
      <c r="B1095" s="4806" t="s">
        <v>3831</v>
      </c>
      <c r="C1095" s="457" t="s">
        <v>868</v>
      </c>
      <c r="D1095" s="87">
        <v>44839</v>
      </c>
      <c r="E1095" s="458" t="s">
        <v>4938</v>
      </c>
      <c r="F1095" s="88">
        <v>79</v>
      </c>
      <c r="G1095" s="460">
        <f>AVERAGE(CPVTFC3SG0030!E25:F25)</f>
        <v>2.8814500000000001</v>
      </c>
      <c r="H1095" s="461">
        <f t="shared" si="158"/>
        <v>8906.801470588236</v>
      </c>
      <c r="I1095" s="1637" t="s">
        <v>315</v>
      </c>
      <c r="J1095" s="2410"/>
      <c r="K1095" s="2410"/>
      <c r="L1095" s="2411"/>
      <c r="M1095" s="721"/>
      <c r="N1095" s="721"/>
      <c r="O1095" s="721"/>
      <c r="P1095" s="2107">
        <v>44883</v>
      </c>
      <c r="Q1095" s="2316" t="s">
        <v>5503</v>
      </c>
      <c r="R1095" s="459">
        <v>122</v>
      </c>
      <c r="S1095" s="459">
        <f>AVERAGE(CPVTFC3SG0062!T16:U16)</f>
        <v>0.53594999999999993</v>
      </c>
      <c r="T1095" s="89">
        <f t="shared" si="159"/>
        <v>2084.978260869565</v>
      </c>
      <c r="U1095" s="2317" t="s">
        <v>315</v>
      </c>
      <c r="W1095" s="5">
        <v>1</v>
      </c>
    </row>
    <row r="1096" spans="1:23" ht="15.75" thickBot="1" x14ac:dyDescent="0.3">
      <c r="A1096" s="537"/>
      <c r="B1096" s="4807"/>
      <c r="C1096" s="423" t="s">
        <v>5448</v>
      </c>
      <c r="D1096" s="2084"/>
      <c r="E1096" s="2085"/>
      <c r="F1096" s="969"/>
      <c r="G1096" s="1391"/>
      <c r="H1096" s="1393"/>
      <c r="I1096" s="2405"/>
      <c r="J1096" s="2406"/>
      <c r="K1096" s="2406"/>
      <c r="L1096" s="2407"/>
      <c r="M1096" s="650"/>
      <c r="N1096" s="650"/>
      <c r="O1096" s="650"/>
      <c r="P1096" s="1785">
        <v>44883</v>
      </c>
      <c r="Q1096" s="2434" t="s">
        <v>5503</v>
      </c>
      <c r="R1096" s="173">
        <v>123</v>
      </c>
      <c r="S1096" s="173">
        <f>AVERAGE(CPVTFC3SG0062!V16:W16)</f>
        <v>0.58989999999999998</v>
      </c>
      <c r="T1096" s="81">
        <f t="shared" si="159"/>
        <v>2343</v>
      </c>
      <c r="U1096" s="2436" t="s">
        <v>315</v>
      </c>
    </row>
    <row r="1097" spans="1:23" x14ac:dyDescent="0.25">
      <c r="A1097" s="456">
        <v>900</v>
      </c>
      <c r="B1097" s="4806" t="s">
        <v>3832</v>
      </c>
      <c r="C1097" s="457" t="s">
        <v>868</v>
      </c>
      <c r="D1097" s="87">
        <v>44839</v>
      </c>
      <c r="E1097" s="458" t="s">
        <v>4938</v>
      </c>
      <c r="F1097" s="88">
        <v>80</v>
      </c>
      <c r="G1097" s="460">
        <f>AVERAGE(CPVTFC3SG0030!G25:H25)</f>
        <v>2.84335</v>
      </c>
      <c r="H1097" s="461">
        <f t="shared" si="158"/>
        <v>8766.7279411764703</v>
      </c>
      <c r="I1097" s="1637" t="s">
        <v>315</v>
      </c>
      <c r="J1097" s="4339">
        <v>44896</v>
      </c>
      <c r="K1097" s="479" t="s">
        <v>5598</v>
      </c>
      <c r="L1097" s="479">
        <v>7</v>
      </c>
      <c r="M1097" s="479">
        <f>AVERAGE(CPVTFC3SG0085!O11:P11)</f>
        <v>0.3775</v>
      </c>
      <c r="N1097" s="4004">
        <f>(M1097-0.0888)/0.0136*400</f>
        <v>8491.176470588236</v>
      </c>
      <c r="O1097" s="4353" t="s">
        <v>315</v>
      </c>
      <c r="P1097" s="834"/>
      <c r="Q1097" s="834"/>
      <c r="R1097" s="667"/>
      <c r="S1097" s="834"/>
      <c r="T1097" s="834"/>
      <c r="U1097" s="836"/>
      <c r="W1097" s="5">
        <v>1</v>
      </c>
    </row>
    <row r="1098" spans="1:23" ht="15.75" thickBot="1" x14ac:dyDescent="0.3">
      <c r="A1098" s="598"/>
      <c r="B1098" s="4807"/>
      <c r="C1098" s="423" t="s">
        <v>220</v>
      </c>
      <c r="D1098" s="79">
        <v>44888</v>
      </c>
      <c r="E1098" s="2952" t="s">
        <v>5540</v>
      </c>
      <c r="F1098" s="2760">
        <v>35</v>
      </c>
      <c r="G1098" s="80">
        <f>AVERAGE(CPVTFC3SG0067!E17:F17)</f>
        <v>2.8786500000000004</v>
      </c>
      <c r="H1098" s="81">
        <f t="shared" ref="H1098" si="160">(G1098-0.1927)/0.0137*50</f>
        <v>9802.7372262773733</v>
      </c>
      <c r="I1098" s="2953" t="s">
        <v>315</v>
      </c>
      <c r="J1098" s="4346">
        <v>44896</v>
      </c>
      <c r="K1098" s="560" t="s">
        <v>5598</v>
      </c>
      <c r="L1098" s="560">
        <v>8</v>
      </c>
      <c r="M1098" s="560">
        <f>AVERAGE(CPVTFC3SG0085!Q11:R11)</f>
        <v>0.39890000000000003</v>
      </c>
      <c r="N1098" s="4016">
        <f>(M1098-0.0888)/0.0136*400</f>
        <v>9120.5882352941189</v>
      </c>
      <c r="O1098" s="4365" t="s">
        <v>315</v>
      </c>
      <c r="P1098" s="1268"/>
      <c r="Q1098" s="1268"/>
      <c r="R1098" s="969"/>
      <c r="S1098" s="1268"/>
      <c r="T1098" s="1268"/>
      <c r="U1098" s="2127"/>
    </row>
    <row r="1099" spans="1:23" x14ac:dyDescent="0.25">
      <c r="A1099" s="86">
        <v>901</v>
      </c>
      <c r="B1099" s="4806" t="s">
        <v>3833</v>
      </c>
      <c r="C1099" s="457" t="s">
        <v>868</v>
      </c>
      <c r="D1099" s="87">
        <v>44839</v>
      </c>
      <c r="E1099" s="458" t="s">
        <v>4938</v>
      </c>
      <c r="F1099" s="88">
        <v>81</v>
      </c>
      <c r="G1099" s="460">
        <f>AVERAGE(CPVTFC3SG0030!I25:J25)</f>
        <v>2.9023500000000002</v>
      </c>
      <c r="H1099" s="461">
        <f t="shared" si="158"/>
        <v>8983.6397058823532</v>
      </c>
      <c r="I1099" s="1637" t="s">
        <v>315</v>
      </c>
      <c r="J1099" s="2410"/>
      <c r="K1099" s="2410"/>
      <c r="L1099" s="2411"/>
      <c r="M1099" s="721"/>
      <c r="N1099" s="721"/>
      <c r="O1099" s="721"/>
      <c r="P1099" s="2107">
        <v>44883</v>
      </c>
      <c r="Q1099" s="2316" t="s">
        <v>5503</v>
      </c>
      <c r="R1099" s="459">
        <v>124</v>
      </c>
      <c r="S1099" s="459">
        <f>AVERAGE(CPVTFC3SG0062!X16:Y16)</f>
        <v>0.58145000000000002</v>
      </c>
      <c r="T1099" s="89">
        <f t="shared" si="159"/>
        <v>2302.5869565217395</v>
      </c>
      <c r="U1099" s="2317" t="s">
        <v>315</v>
      </c>
      <c r="W1099" s="5">
        <v>1</v>
      </c>
    </row>
    <row r="1100" spans="1:23" x14ac:dyDescent="0.25">
      <c r="A1100" s="596"/>
      <c r="B1100" s="4807"/>
      <c r="C1100" s="443" t="s">
        <v>5448</v>
      </c>
      <c r="D1100" s="1149"/>
      <c r="E1100" s="1264"/>
      <c r="F1100" s="645"/>
      <c r="G1100" s="892"/>
      <c r="H1100" s="894"/>
      <c r="I1100" s="1630"/>
      <c r="J1100" s="881"/>
      <c r="K1100" s="881"/>
      <c r="L1100" s="882"/>
      <c r="M1100" s="642"/>
      <c r="N1100" s="642"/>
      <c r="O1100" s="642"/>
      <c r="P1100" s="2392">
        <v>44883</v>
      </c>
      <c r="Q1100" s="2315" t="s">
        <v>5503</v>
      </c>
      <c r="R1100" s="103">
        <v>125</v>
      </c>
      <c r="S1100" s="103">
        <f>AVERAGE(CPVTFC3SG0062!B18:C18)</f>
        <v>0.44489999999999996</v>
      </c>
      <c r="T1100" s="14">
        <f t="shared" si="159"/>
        <v>1649.5217391304348</v>
      </c>
      <c r="U1100" s="2393" t="s">
        <v>315</v>
      </c>
    </row>
    <row r="1101" spans="1:23" ht="15.75" thickBot="1" x14ac:dyDescent="0.3">
      <c r="A1101" s="516"/>
      <c r="B1101" s="4808"/>
      <c r="C1101" s="463" t="s">
        <v>863</v>
      </c>
      <c r="D1101" s="1383"/>
      <c r="E1101" s="1384"/>
      <c r="F1101" s="668"/>
      <c r="G1101" s="1385"/>
      <c r="H1101" s="1386"/>
      <c r="I1101" s="1640"/>
      <c r="J1101" s="2412"/>
      <c r="K1101" s="2412"/>
      <c r="L1101" s="2413"/>
      <c r="M1101" s="778"/>
      <c r="N1101" s="778"/>
      <c r="O1101" s="778"/>
      <c r="P1101" s="3782">
        <v>44894</v>
      </c>
      <c r="Q1101" s="3783" t="s">
        <v>5593</v>
      </c>
      <c r="R1101" s="3783">
        <v>98</v>
      </c>
      <c r="S1101" s="3783">
        <f>AVERAGE(CPVTFC3SG0081!T12:U12)</f>
        <v>0.58095000000000008</v>
      </c>
      <c r="T1101" s="510">
        <f t="shared" ref="T1101" si="161">(S1101-0.1617)/0.0141*66</f>
        <v>1962.4468085106384</v>
      </c>
      <c r="U1101" s="3784" t="s">
        <v>315</v>
      </c>
    </row>
    <row r="1102" spans="1:23" x14ac:dyDescent="0.25">
      <c r="A1102" s="501">
        <v>902</v>
      </c>
      <c r="B1102" s="681" t="s">
        <v>3834</v>
      </c>
      <c r="C1102" s="681" t="s">
        <v>868</v>
      </c>
      <c r="D1102" s="125">
        <v>44839</v>
      </c>
      <c r="E1102" s="390" t="s">
        <v>4938</v>
      </c>
      <c r="F1102" s="126">
        <v>82</v>
      </c>
      <c r="G1102" s="502">
        <f>AVERAGE(CPVTFC3SG0030!K25:L25)</f>
        <v>2.8081500000000004</v>
      </c>
      <c r="H1102" s="503">
        <f t="shared" si="158"/>
        <v>8637.3161764705892</v>
      </c>
      <c r="I1102" s="1634" t="s">
        <v>315</v>
      </c>
      <c r="J1102" s="2408"/>
      <c r="K1102" s="2408"/>
      <c r="L1102" s="2409"/>
      <c r="M1102" s="656"/>
      <c r="N1102" s="656"/>
      <c r="O1102" s="672"/>
      <c r="P1102" s="1271"/>
      <c r="Q1102" s="1271"/>
      <c r="R1102" s="830"/>
      <c r="S1102" s="1271"/>
      <c r="T1102" s="1271"/>
      <c r="U1102" s="1271"/>
      <c r="W1102" s="5">
        <v>1</v>
      </c>
    </row>
    <row r="1103" spans="1:23" x14ac:dyDescent="0.25">
      <c r="A1103" s="9">
        <v>903</v>
      </c>
      <c r="B1103" s="288" t="s">
        <v>3835</v>
      </c>
      <c r="C1103" s="288" t="s">
        <v>868</v>
      </c>
      <c r="D1103" s="19">
        <v>44839</v>
      </c>
      <c r="E1103" s="384" t="s">
        <v>4938</v>
      </c>
      <c r="F1103" s="10">
        <v>83</v>
      </c>
      <c r="G1103" s="276">
        <f>AVERAGE(CPVTFC3SG0030!M25:N25)</f>
        <v>2.5806500000000003</v>
      </c>
      <c r="H1103" s="344">
        <f t="shared" si="158"/>
        <v>7800.9191176470613</v>
      </c>
      <c r="I1103" s="433" t="s">
        <v>315</v>
      </c>
      <c r="J1103" s="881"/>
      <c r="K1103" s="881"/>
      <c r="L1103" s="882"/>
      <c r="M1103" s="642"/>
      <c r="N1103" s="642"/>
      <c r="O1103" s="648"/>
      <c r="P1103" s="694"/>
      <c r="Q1103" s="694"/>
      <c r="R1103" s="645"/>
      <c r="S1103" s="694"/>
      <c r="T1103" s="694"/>
      <c r="U1103" s="694"/>
      <c r="W1103" s="5">
        <v>1</v>
      </c>
    </row>
    <row r="1104" spans="1:23" ht="15.75" thickBot="1" x14ac:dyDescent="0.3">
      <c r="A1104" s="110">
        <v>904</v>
      </c>
      <c r="B1104" s="1584" t="s">
        <v>3836</v>
      </c>
      <c r="C1104" s="1584" t="s">
        <v>868</v>
      </c>
      <c r="D1104" s="111">
        <v>44839</v>
      </c>
      <c r="E1104" s="472" t="s">
        <v>4938</v>
      </c>
      <c r="F1104" s="112">
        <v>84</v>
      </c>
      <c r="G1104" s="473">
        <f>AVERAGE(CPVTFC3SG0030!O25:P25)</f>
        <v>0.15789999999999998</v>
      </c>
      <c r="H1104" s="474">
        <f t="shared" si="158"/>
        <v>-1106.25</v>
      </c>
      <c r="I1104" s="1686" t="s">
        <v>314</v>
      </c>
      <c r="J1104" s="2406"/>
      <c r="K1104" s="2406"/>
      <c r="L1104" s="2407"/>
      <c r="M1104" s="650"/>
      <c r="N1104" s="650"/>
      <c r="O1104" s="657"/>
      <c r="P1104" s="1268"/>
      <c r="Q1104" s="1268"/>
      <c r="R1104" s="969"/>
      <c r="S1104" s="1268"/>
      <c r="T1104" s="1268"/>
      <c r="U1104" s="1268"/>
    </row>
    <row r="1105" spans="1:23" ht="15.75" thickBot="1" x14ac:dyDescent="0.3">
      <c r="A1105" s="1798"/>
      <c r="B1105" s="2000" t="s">
        <v>5543</v>
      </c>
      <c r="C1105" s="2376" t="s">
        <v>868</v>
      </c>
      <c r="D1105" s="601">
        <v>44888</v>
      </c>
      <c r="E1105" s="2961" t="s">
        <v>5540</v>
      </c>
      <c r="F1105" s="2807">
        <v>36</v>
      </c>
      <c r="G1105" s="137">
        <f>AVERAGE(CPVTFC3SG0067!G17:H17)</f>
        <v>1.7103999999999999</v>
      </c>
      <c r="H1105" s="1802">
        <f t="shared" ref="H1105" si="162">(G1105-0.1927)/0.0137*50</f>
        <v>5539.0510948905103</v>
      </c>
      <c r="I1105" s="2962" t="s">
        <v>315</v>
      </c>
      <c r="J1105" s="2963"/>
      <c r="K1105" s="2963"/>
      <c r="L1105" s="2964"/>
      <c r="M1105" s="1429"/>
      <c r="N1105" s="1429"/>
      <c r="O1105" s="654"/>
      <c r="P1105" s="1994"/>
      <c r="Q1105" s="1994"/>
      <c r="R1105" s="652"/>
      <c r="S1105" s="1994"/>
      <c r="T1105" s="1994"/>
      <c r="U1105" s="2792"/>
    </row>
    <row r="1106" spans="1:23" x14ac:dyDescent="0.25">
      <c r="A1106" s="124">
        <v>905</v>
      </c>
      <c r="B1106" s="681" t="s">
        <v>3837</v>
      </c>
      <c r="C1106" s="681" t="s">
        <v>868</v>
      </c>
      <c r="D1106" s="125">
        <v>44839</v>
      </c>
      <c r="E1106" s="390" t="s">
        <v>4938</v>
      </c>
      <c r="F1106" s="126">
        <v>85</v>
      </c>
      <c r="G1106" s="502">
        <f>AVERAGE(CPVTFC3SG0030!Q25:R25)</f>
        <v>1.4622000000000002</v>
      </c>
      <c r="H1106" s="503">
        <f t="shared" si="158"/>
        <v>3688.9705882352951</v>
      </c>
      <c r="I1106" s="1634" t="s">
        <v>315</v>
      </c>
      <c r="J1106" s="2408"/>
      <c r="K1106" s="2408"/>
      <c r="L1106" s="2409"/>
      <c r="M1106" s="656"/>
      <c r="N1106" s="656"/>
      <c r="O1106" s="672"/>
      <c r="P1106" s="1271"/>
      <c r="Q1106" s="1271"/>
      <c r="R1106" s="830"/>
      <c r="S1106" s="1271"/>
      <c r="T1106" s="1271"/>
      <c r="U1106" s="1271"/>
      <c r="W1106" s="5">
        <v>1</v>
      </c>
    </row>
    <row r="1107" spans="1:23" ht="15.75" thickBot="1" x14ac:dyDescent="0.3">
      <c r="A1107" s="78">
        <v>906</v>
      </c>
      <c r="B1107" s="675" t="s">
        <v>3838</v>
      </c>
      <c r="C1107" s="675" t="s">
        <v>868</v>
      </c>
      <c r="D1107" s="79">
        <v>44839</v>
      </c>
      <c r="E1107" s="525" t="s">
        <v>4938</v>
      </c>
      <c r="F1107" s="80">
        <v>86</v>
      </c>
      <c r="G1107" s="506">
        <f>AVERAGE(CPVTFC3SG0030!S25:T25)</f>
        <v>1.4034</v>
      </c>
      <c r="H1107" s="507">
        <f t="shared" si="158"/>
        <v>3472.7941176470586</v>
      </c>
      <c r="I1107" s="1631" t="s">
        <v>315</v>
      </c>
      <c r="J1107" s="2406"/>
      <c r="K1107" s="2406"/>
      <c r="L1107" s="2407"/>
      <c r="M1107" s="650"/>
      <c r="N1107" s="650"/>
      <c r="O1107" s="657"/>
      <c r="P1107" s="1268"/>
      <c r="Q1107" s="1268"/>
      <c r="R1107" s="969"/>
      <c r="S1107" s="1268"/>
      <c r="T1107" s="1268"/>
      <c r="U1107" s="1268"/>
      <c r="W1107" s="5">
        <v>1</v>
      </c>
    </row>
    <row r="1108" spans="1:23" x14ac:dyDescent="0.25">
      <c r="A1108" s="508">
        <v>907</v>
      </c>
      <c r="B1108" s="4806" t="s">
        <v>3839</v>
      </c>
      <c r="C1108" s="489" t="s">
        <v>868</v>
      </c>
      <c r="D1108" s="490">
        <v>44839</v>
      </c>
      <c r="E1108" s="491" t="s">
        <v>4938</v>
      </c>
      <c r="F1108" s="589">
        <v>87</v>
      </c>
      <c r="G1108" s="493">
        <f>AVERAGE(CPVTFC3SG0030!U25:V25)</f>
        <v>0.33089999999999997</v>
      </c>
      <c r="H1108" s="494">
        <f t="shared" si="158"/>
        <v>-470.2205882352942</v>
      </c>
      <c r="I1108" s="1688" t="s">
        <v>314</v>
      </c>
      <c r="J1108" s="2410"/>
      <c r="K1108" s="2410"/>
      <c r="L1108" s="2411"/>
      <c r="M1108" s="721"/>
      <c r="N1108" s="721"/>
      <c r="O1108" s="721"/>
      <c r="P1108" s="834"/>
      <c r="Q1108" s="834"/>
      <c r="R1108" s="667"/>
      <c r="S1108" s="834"/>
      <c r="T1108" s="834"/>
      <c r="U1108" s="836"/>
      <c r="V1108" s="4889" t="s">
        <v>1416</v>
      </c>
    </row>
    <row r="1109" spans="1:23" ht="15.75" thickBot="1" x14ac:dyDescent="0.3">
      <c r="A1109" s="516"/>
      <c r="B1109" s="4808"/>
      <c r="C1109" s="463" t="s">
        <v>220</v>
      </c>
      <c r="D1109" s="220">
        <v>44888</v>
      </c>
      <c r="E1109" s="2946" t="s">
        <v>5540</v>
      </c>
      <c r="F1109" s="2757">
        <v>38</v>
      </c>
      <c r="G1109" s="222">
        <f>AVERAGE(CPVTFC3SG0067!K17:L17)</f>
        <v>2.8653</v>
      </c>
      <c r="H1109" s="218">
        <f t="shared" ref="H1109" si="163">(G1109-0.1927)/0.0137*50</f>
        <v>9754.0145985401468</v>
      </c>
      <c r="I1109" s="2947" t="s">
        <v>315</v>
      </c>
      <c r="J1109" s="2412"/>
      <c r="K1109" s="2412"/>
      <c r="L1109" s="2413"/>
      <c r="M1109" s="778"/>
      <c r="N1109" s="778"/>
      <c r="O1109" s="778"/>
      <c r="P1109" s="786"/>
      <c r="Q1109" s="786"/>
      <c r="R1109" s="668"/>
      <c r="S1109" s="786"/>
      <c r="T1109" s="786"/>
      <c r="U1109" s="788"/>
      <c r="V1109" s="4694"/>
    </row>
    <row r="1110" spans="1:23" x14ac:dyDescent="0.25">
      <c r="A1110" s="488">
        <v>908</v>
      </c>
      <c r="B1110" s="4806" t="s">
        <v>3840</v>
      </c>
      <c r="C1110" s="489" t="s">
        <v>868</v>
      </c>
      <c r="D1110" s="490">
        <v>44839</v>
      </c>
      <c r="E1110" s="491" t="s">
        <v>4938</v>
      </c>
      <c r="F1110" s="589">
        <v>88</v>
      </c>
      <c r="G1110" s="493">
        <f>AVERAGE(CPVTFC3SG0030!W25:X25)</f>
        <v>0.38544999999999996</v>
      </c>
      <c r="H1110" s="494">
        <f t="shared" si="158"/>
        <v>-269.6691176470589</v>
      </c>
      <c r="I1110" s="1688" t="s">
        <v>314</v>
      </c>
      <c r="J1110" s="2410"/>
      <c r="K1110" s="2410"/>
      <c r="L1110" s="2411"/>
      <c r="M1110" s="721"/>
      <c r="N1110" s="721"/>
      <c r="O1110" s="721"/>
      <c r="P1110" s="834"/>
      <c r="Q1110" s="834"/>
      <c r="R1110" s="667"/>
      <c r="S1110" s="834"/>
      <c r="T1110" s="834"/>
      <c r="U1110" s="836"/>
      <c r="V1110" s="4889" t="s">
        <v>1416</v>
      </c>
    </row>
    <row r="1111" spans="1:23" ht="15.75" thickBot="1" x14ac:dyDescent="0.3">
      <c r="A1111" s="219"/>
      <c r="B1111" s="4808"/>
      <c r="C1111" s="463" t="s">
        <v>220</v>
      </c>
      <c r="D1111" s="220">
        <v>44888</v>
      </c>
      <c r="E1111" s="2946" t="s">
        <v>5540</v>
      </c>
      <c r="F1111" s="2757">
        <v>39</v>
      </c>
      <c r="G1111" s="222">
        <f>AVERAGE(CPVTFC3SG0067!M17:N17)</f>
        <v>0.54544999999999999</v>
      </c>
      <c r="H1111" s="218">
        <f t="shared" ref="H1111" si="164">(G1111-0.1927)/0.0137*50</f>
        <v>1287.4087591240875</v>
      </c>
      <c r="I1111" s="2947" t="s">
        <v>315</v>
      </c>
      <c r="J1111" s="2412"/>
      <c r="K1111" s="2412"/>
      <c r="L1111" s="2413"/>
      <c r="M1111" s="778"/>
      <c r="N1111" s="778"/>
      <c r="O1111" s="778"/>
      <c r="P1111" s="786"/>
      <c r="Q1111" s="786"/>
      <c r="R1111" s="668"/>
      <c r="S1111" s="786"/>
      <c r="T1111" s="786"/>
      <c r="U1111" s="788"/>
      <c r="V1111" s="4694"/>
    </row>
    <row r="1112" spans="1:23" x14ac:dyDescent="0.25">
      <c r="A1112" s="508">
        <v>909</v>
      </c>
      <c r="B1112" s="4806" t="s">
        <v>3841</v>
      </c>
      <c r="C1112" s="489" t="s">
        <v>868</v>
      </c>
      <c r="D1112" s="490">
        <v>44839</v>
      </c>
      <c r="E1112" s="491" t="s">
        <v>4938</v>
      </c>
      <c r="F1112" s="589">
        <v>89</v>
      </c>
      <c r="G1112" s="493">
        <f>AVERAGE(CPVTFC3SG0030!B12:C12)</f>
        <v>0.58465</v>
      </c>
      <c r="H1112" s="494">
        <f t="shared" si="158"/>
        <v>462.68382352941188</v>
      </c>
      <c r="I1112" s="2972" t="s">
        <v>314</v>
      </c>
      <c r="J1112" s="2410"/>
      <c r="K1112" s="2410"/>
      <c r="L1112" s="2411"/>
      <c r="M1112" s="721"/>
      <c r="N1112" s="721"/>
      <c r="O1112" s="721"/>
      <c r="P1112" s="834"/>
      <c r="Q1112" s="834"/>
      <c r="R1112" s="667"/>
      <c r="S1112" s="834"/>
      <c r="T1112" s="834"/>
      <c r="U1112" s="836"/>
      <c r="V1112" s="4889" t="s">
        <v>1416</v>
      </c>
      <c r="W1112" s="5">
        <v>1</v>
      </c>
    </row>
    <row r="1113" spans="1:23" ht="15.75" thickBot="1" x14ac:dyDescent="0.3">
      <c r="A1113" s="516"/>
      <c r="B1113" s="4808"/>
      <c r="C1113" s="463" t="s">
        <v>220</v>
      </c>
      <c r="D1113" s="220">
        <v>44888</v>
      </c>
      <c r="E1113" s="2946" t="s">
        <v>5540</v>
      </c>
      <c r="F1113" s="2757">
        <v>40</v>
      </c>
      <c r="G1113" s="222">
        <f>AVERAGE(CPVTFC3SG0067!O17:P17)</f>
        <v>2.7534000000000001</v>
      </c>
      <c r="H1113" s="218">
        <f t="shared" ref="H1113" si="165">(G1113-0.1927)/0.0137*50</f>
        <v>9345.6204379562059</v>
      </c>
      <c r="I1113" s="2947" t="s">
        <v>315</v>
      </c>
      <c r="J1113" s="2412"/>
      <c r="K1113" s="2412"/>
      <c r="L1113" s="2413"/>
      <c r="M1113" s="778"/>
      <c r="N1113" s="778"/>
      <c r="O1113" s="778"/>
      <c r="P1113" s="786"/>
      <c r="Q1113" s="786"/>
      <c r="R1113" s="668"/>
      <c r="S1113" s="786"/>
      <c r="T1113" s="786"/>
      <c r="U1113" s="788"/>
      <c r="V1113" s="4694"/>
    </row>
    <row r="1114" spans="1:23" x14ac:dyDescent="0.25">
      <c r="A1114" s="456">
        <v>910</v>
      </c>
      <c r="B1114" s="4806" t="s">
        <v>3842</v>
      </c>
      <c r="C1114" s="457" t="s">
        <v>868</v>
      </c>
      <c r="D1114" s="87">
        <v>44839</v>
      </c>
      <c r="E1114" s="458" t="s">
        <v>4938</v>
      </c>
      <c r="F1114" s="88">
        <v>90</v>
      </c>
      <c r="G1114" s="460">
        <f>AVERAGE(CPVTFC3SG0030!D12:E12)</f>
        <v>0.9919</v>
      </c>
      <c r="H1114" s="461">
        <f t="shared" si="158"/>
        <v>1959.9264705882356</v>
      </c>
      <c r="I1114" s="1637" t="s">
        <v>315</v>
      </c>
      <c r="J1114" s="2410"/>
      <c r="K1114" s="2410"/>
      <c r="L1114" s="2411"/>
      <c r="M1114" s="721"/>
      <c r="N1114" s="721"/>
      <c r="O1114" s="721"/>
      <c r="P1114" s="834"/>
      <c r="Q1114" s="834"/>
      <c r="R1114" s="667"/>
      <c r="S1114" s="834"/>
      <c r="T1114" s="834"/>
      <c r="U1114" s="836"/>
      <c r="W1114" s="5">
        <v>1</v>
      </c>
    </row>
    <row r="1115" spans="1:23" ht="15.75" thickBot="1" x14ac:dyDescent="0.3">
      <c r="A1115" s="219"/>
      <c r="B1115" s="4808"/>
      <c r="C1115" s="463" t="s">
        <v>220</v>
      </c>
      <c r="D1115" s="220">
        <v>44888</v>
      </c>
      <c r="E1115" s="2946" t="s">
        <v>5540</v>
      </c>
      <c r="F1115" s="2757">
        <v>41</v>
      </c>
      <c r="G1115" s="222">
        <f>AVERAGE(CPVTFC3SG0067!Q17:R17)</f>
        <v>0.78659999999999997</v>
      </c>
      <c r="H1115" s="218">
        <f t="shared" ref="H1115" si="166">(G1115-0.1927)/0.0137*50</f>
        <v>2167.5182481751822</v>
      </c>
      <c r="I1115" s="2947" t="s">
        <v>315</v>
      </c>
      <c r="J1115" s="2412"/>
      <c r="K1115" s="2412"/>
      <c r="L1115" s="2413"/>
      <c r="M1115" s="778"/>
      <c r="N1115" s="778"/>
      <c r="O1115" s="778"/>
      <c r="P1115" s="786"/>
      <c r="Q1115" s="786"/>
      <c r="R1115" s="668"/>
      <c r="S1115" s="786"/>
      <c r="T1115" s="786"/>
      <c r="U1115" s="788"/>
    </row>
    <row r="1116" spans="1:23" ht="15.75" thickBot="1" x14ac:dyDescent="0.3">
      <c r="A1116" s="531">
        <v>911</v>
      </c>
      <c r="B1116" s="1623" t="s">
        <v>3843</v>
      </c>
      <c r="C1116" s="1623" t="s">
        <v>868</v>
      </c>
      <c r="D1116" s="676">
        <v>44839</v>
      </c>
      <c r="E1116" s="1463" t="s">
        <v>4938</v>
      </c>
      <c r="F1116" s="1624">
        <v>91</v>
      </c>
      <c r="G1116" s="587">
        <f>AVERAGE(CPVTFC3SG0030!F12:G12)</f>
        <v>0.39890000000000003</v>
      </c>
      <c r="H1116" s="553">
        <f t="shared" si="158"/>
        <v>-220.22058823529397</v>
      </c>
      <c r="I1116" s="2404" t="s">
        <v>315</v>
      </c>
      <c r="J1116" s="2415"/>
      <c r="K1116" s="2415"/>
      <c r="L1116" s="2416"/>
      <c r="M1116" s="1973"/>
      <c r="N1116" s="1973"/>
      <c r="O1116" s="1471"/>
      <c r="P1116" s="1472"/>
      <c r="Q1116" s="1472"/>
      <c r="R1116" s="1469"/>
      <c r="S1116" s="1472"/>
      <c r="T1116" s="1472"/>
      <c r="U1116" s="1472"/>
      <c r="W1116" s="5">
        <v>1</v>
      </c>
    </row>
    <row r="1117" spans="1:23" x14ac:dyDescent="0.25">
      <c r="A1117" s="456">
        <v>912</v>
      </c>
      <c r="B1117" s="4806" t="s">
        <v>3844</v>
      </c>
      <c r="C1117" s="686" t="s">
        <v>868</v>
      </c>
      <c r="D1117" s="87">
        <v>44839</v>
      </c>
      <c r="E1117" s="458" t="s">
        <v>4938</v>
      </c>
      <c r="F1117" s="88">
        <v>92</v>
      </c>
      <c r="G1117" s="460">
        <f>AVERAGE(CPVTFC3SG0030!H12:I12)</f>
        <v>2.6834500000000001</v>
      </c>
      <c r="H1117" s="461">
        <f t="shared" si="158"/>
        <v>8178.8602941176478</v>
      </c>
      <c r="I1117" s="1637" t="s">
        <v>315</v>
      </c>
      <c r="J1117" s="4362">
        <v>44896</v>
      </c>
      <c r="K1117" s="1357" t="s">
        <v>5598</v>
      </c>
      <c r="L1117" s="1357">
        <v>9</v>
      </c>
      <c r="M1117" s="1357">
        <f>AVERAGE(CPVTFC3SG0085!S11:T11)</f>
        <v>0.24930000000000002</v>
      </c>
      <c r="N1117" s="4374">
        <f t="shared" ref="N1117:N1122" si="167">(M1117-0.0888)/0.0136*400</f>
        <v>4720.5882352941189</v>
      </c>
      <c r="O1117" s="4375" t="s">
        <v>315</v>
      </c>
      <c r="P1117" s="834"/>
      <c r="Q1117" s="834"/>
      <c r="R1117" s="667"/>
      <c r="S1117" s="834"/>
      <c r="T1117" s="834"/>
      <c r="U1117" s="836"/>
      <c r="W1117" s="5">
        <v>1</v>
      </c>
    </row>
    <row r="1118" spans="1:23" ht="15.75" thickBot="1" x14ac:dyDescent="0.3">
      <c r="A1118" s="219"/>
      <c r="B1118" s="4808"/>
      <c r="C1118" s="463" t="s">
        <v>220</v>
      </c>
      <c r="D1118" s="220">
        <v>44888</v>
      </c>
      <c r="E1118" s="2946" t="s">
        <v>5540</v>
      </c>
      <c r="F1118" s="2757">
        <v>42</v>
      </c>
      <c r="G1118" s="222">
        <f>AVERAGE(CPVTFC3SG0067!S17:T17)</f>
        <v>2.78965</v>
      </c>
      <c r="H1118" s="218">
        <f t="shared" ref="H1118" si="168">(G1118-0.1927)/0.0137*50</f>
        <v>9477.919708029196</v>
      </c>
      <c r="I1118" s="2947" t="s">
        <v>315</v>
      </c>
      <c r="J1118" s="4367">
        <v>44896</v>
      </c>
      <c r="K1118" s="4368" t="s">
        <v>5598</v>
      </c>
      <c r="L1118" s="4368">
        <v>10</v>
      </c>
      <c r="M1118" s="4368">
        <f>AVERAGE(CPVTFC3SG0085!U11:V11)</f>
        <v>0.27600000000000002</v>
      </c>
      <c r="N1118" s="4369">
        <f t="shared" si="167"/>
        <v>5505.8823529411775</v>
      </c>
      <c r="O1118" s="4370" t="s">
        <v>315</v>
      </c>
      <c r="P1118" s="786"/>
      <c r="Q1118" s="786"/>
      <c r="R1118" s="668"/>
      <c r="S1118" s="786"/>
      <c r="T1118" s="786"/>
      <c r="U1118" s="788"/>
    </row>
    <row r="1119" spans="1:23" x14ac:dyDescent="0.25">
      <c r="A1119" s="124">
        <v>913</v>
      </c>
      <c r="B1119" s="4806" t="s">
        <v>3845</v>
      </c>
      <c r="C1119" s="681" t="s">
        <v>868</v>
      </c>
      <c r="D1119" s="125">
        <v>44839</v>
      </c>
      <c r="E1119" s="390" t="s">
        <v>4938</v>
      </c>
      <c r="F1119" s="126">
        <v>93</v>
      </c>
      <c r="G1119" s="502">
        <f>AVERAGE(CPVTFC3SG0030!J12:K12)</f>
        <v>2.7139499999999996</v>
      </c>
      <c r="H1119" s="503">
        <f t="shared" si="158"/>
        <v>8290.9926470588216</v>
      </c>
      <c r="I1119" s="1634" t="s">
        <v>315</v>
      </c>
      <c r="J1119" s="4339">
        <v>44896</v>
      </c>
      <c r="K1119" s="479" t="s">
        <v>5598</v>
      </c>
      <c r="L1119" s="479">
        <v>11</v>
      </c>
      <c r="M1119" s="479">
        <f>AVERAGE(CPVTFC3SG0085!W11:X11)</f>
        <v>0.32335000000000003</v>
      </c>
      <c r="N1119" s="4004">
        <f t="shared" si="167"/>
        <v>6898.5294117647072</v>
      </c>
      <c r="O1119" s="4353" t="s">
        <v>315</v>
      </c>
      <c r="P1119" s="1271"/>
      <c r="Q1119" s="1271"/>
      <c r="R1119" s="830"/>
      <c r="S1119" s="1271"/>
      <c r="T1119" s="1271"/>
      <c r="U1119" s="1271"/>
      <c r="W1119" s="5">
        <v>1</v>
      </c>
    </row>
    <row r="1120" spans="1:23" ht="15.75" thickBot="1" x14ac:dyDescent="0.3">
      <c r="A1120" s="531"/>
      <c r="B1120" s="4807"/>
      <c r="C1120" s="423" t="s">
        <v>220</v>
      </c>
      <c r="D1120" s="79">
        <v>44888</v>
      </c>
      <c r="E1120" s="2952" t="s">
        <v>5540</v>
      </c>
      <c r="F1120" s="2760">
        <v>43</v>
      </c>
      <c r="G1120" s="80">
        <f>AVERAGE(CPVTFC3SG0067!U17:V17)</f>
        <v>2.7527999999999997</v>
      </c>
      <c r="H1120" s="81">
        <f t="shared" ref="H1120" si="169">(G1120-0.1927)/0.0137*50</f>
        <v>9343.4306569343044</v>
      </c>
      <c r="I1120" s="2953" t="s">
        <v>315</v>
      </c>
      <c r="J1120" s="4346">
        <v>44896</v>
      </c>
      <c r="K1120" s="560" t="s">
        <v>5598</v>
      </c>
      <c r="L1120" s="560">
        <v>12</v>
      </c>
      <c r="M1120" s="560">
        <f>AVERAGE(CPVTFC3SG0085!C13:D13)</f>
        <v>0.51870000000000005</v>
      </c>
      <c r="N1120" s="4016">
        <f t="shared" si="167"/>
        <v>12644.117647058825</v>
      </c>
      <c r="O1120" s="4365" t="s">
        <v>315</v>
      </c>
      <c r="P1120" s="1472"/>
      <c r="Q1120" s="1472"/>
      <c r="R1120" s="1469"/>
      <c r="S1120" s="1472"/>
      <c r="T1120" s="1472"/>
      <c r="U1120" s="1472"/>
    </row>
    <row r="1121" spans="1:23" x14ac:dyDescent="0.25">
      <c r="A1121" s="456">
        <v>914</v>
      </c>
      <c r="B1121" s="4806" t="s">
        <v>3846</v>
      </c>
      <c r="C1121" s="686" t="s">
        <v>868</v>
      </c>
      <c r="D1121" s="87">
        <v>44839</v>
      </c>
      <c r="E1121" s="458" t="s">
        <v>4938</v>
      </c>
      <c r="F1121" s="88">
        <v>94</v>
      </c>
      <c r="G1121" s="460">
        <f>AVERAGE(CPVTFC3SG0030!L12:M12)</f>
        <v>2.8582999999999998</v>
      </c>
      <c r="H1121" s="461">
        <f t="shared" si="158"/>
        <v>8821.6911764705892</v>
      </c>
      <c r="I1121" s="1637" t="s">
        <v>315</v>
      </c>
      <c r="J1121" s="4339">
        <v>44896</v>
      </c>
      <c r="K1121" s="479" t="s">
        <v>5598</v>
      </c>
      <c r="L1121" s="479">
        <v>13</v>
      </c>
      <c r="M1121" s="479">
        <f>AVERAGE(CPVTFC3SG0085!E13:F13)</f>
        <v>0.9335</v>
      </c>
      <c r="N1121" s="4004">
        <f t="shared" si="167"/>
        <v>24844.117647058825</v>
      </c>
      <c r="O1121" s="4353" t="s">
        <v>315</v>
      </c>
      <c r="P1121" s="834"/>
      <c r="Q1121" s="834"/>
      <c r="R1121" s="667"/>
      <c r="S1121" s="834"/>
      <c r="T1121" s="834"/>
      <c r="U1121" s="836"/>
      <c r="W1121" s="5">
        <v>1</v>
      </c>
    </row>
    <row r="1122" spans="1:23" ht="15.75" thickBot="1" x14ac:dyDescent="0.3">
      <c r="A1122" s="219"/>
      <c r="B1122" s="4808"/>
      <c r="C1122" s="463" t="s">
        <v>220</v>
      </c>
      <c r="D1122" s="220">
        <v>44888</v>
      </c>
      <c r="E1122" s="2946" t="s">
        <v>5540</v>
      </c>
      <c r="F1122" s="2757">
        <v>44</v>
      </c>
      <c r="G1122" s="222">
        <f>AVERAGE(CPVTFC3SG0067!W17:X17)</f>
        <v>2.7872000000000003</v>
      </c>
      <c r="H1122" s="218">
        <f t="shared" ref="H1122" si="170">(G1122-0.1927)/0.0137*50</f>
        <v>9468.9781021897834</v>
      </c>
      <c r="I1122" s="2947" t="s">
        <v>315</v>
      </c>
      <c r="J1122" s="4346">
        <v>44896</v>
      </c>
      <c r="K1122" s="560" t="s">
        <v>5598</v>
      </c>
      <c r="L1122" s="560">
        <v>14</v>
      </c>
      <c r="M1122" s="560">
        <f>AVERAGE(CPVTFC3SG0085!G13:H13)</f>
        <v>0.92859999999999998</v>
      </c>
      <c r="N1122" s="4016">
        <f t="shared" si="167"/>
        <v>24700</v>
      </c>
      <c r="O1122" s="4365" t="s">
        <v>315</v>
      </c>
      <c r="P1122" s="786"/>
      <c r="Q1122" s="786"/>
      <c r="R1122" s="668"/>
      <c r="S1122" s="786"/>
      <c r="T1122" s="786"/>
      <c r="U1122" s="788"/>
    </row>
    <row r="1123" spans="1:23" x14ac:dyDescent="0.25">
      <c r="A1123" s="82">
        <v>915</v>
      </c>
      <c r="B1123" s="4804" t="s">
        <v>3847</v>
      </c>
      <c r="C1123" s="623" t="s">
        <v>868</v>
      </c>
      <c r="D1123" s="83">
        <v>44839</v>
      </c>
      <c r="E1123" s="389" t="s">
        <v>4938</v>
      </c>
      <c r="F1123" s="84">
        <v>95</v>
      </c>
      <c r="G1123" s="511">
        <f>AVERAGE(CPVTFC3SG0030!N12:O12)</f>
        <v>0.19855</v>
      </c>
      <c r="H1123" s="500">
        <f t="shared" si="158"/>
        <v>-956.80147058823536</v>
      </c>
      <c r="I1123" s="1687" t="s">
        <v>314</v>
      </c>
      <c r="J1123" s="2408"/>
      <c r="K1123" s="2408"/>
      <c r="L1123" s="2409"/>
      <c r="M1123" s="656"/>
      <c r="N1123" s="656"/>
      <c r="O1123" s="672"/>
      <c r="P1123" s="1271"/>
      <c r="Q1123" s="1271"/>
      <c r="R1123" s="830"/>
      <c r="S1123" s="1271"/>
      <c r="T1123" s="1271"/>
      <c r="U1123" s="1271"/>
    </row>
    <row r="1124" spans="1:23" ht="15.75" thickBot="1" x14ac:dyDescent="0.3">
      <c r="A1124" s="470"/>
      <c r="B1124" s="4804"/>
      <c r="C1124" s="346" t="s">
        <v>220</v>
      </c>
      <c r="D1124" s="111">
        <v>44888</v>
      </c>
      <c r="E1124" s="2973" t="s">
        <v>5540</v>
      </c>
      <c r="F1124" s="2768">
        <v>45</v>
      </c>
      <c r="G1124" s="112">
        <f>AVERAGE(CPVTFC3SG0067!C19:D19)</f>
        <v>0.3115</v>
      </c>
      <c r="H1124" s="113">
        <f t="shared" ref="H1124" si="171">(G1124-0.1927)/0.0137*50</f>
        <v>433.57664233576639</v>
      </c>
      <c r="I1124" s="2974" t="s">
        <v>314</v>
      </c>
      <c r="J1124" s="2406"/>
      <c r="K1124" s="2406"/>
      <c r="L1124" s="2407"/>
      <c r="M1124" s="650"/>
      <c r="N1124" s="650"/>
      <c r="O1124" s="657"/>
      <c r="P1124" s="1268"/>
      <c r="Q1124" s="1268"/>
      <c r="R1124" s="969"/>
      <c r="S1124" s="1268"/>
      <c r="T1124" s="1268"/>
      <c r="U1124" s="1268"/>
    </row>
    <row r="1125" spans="1:23" x14ac:dyDescent="0.25">
      <c r="A1125" s="456">
        <v>916</v>
      </c>
      <c r="B1125" s="4806" t="s">
        <v>3848</v>
      </c>
      <c r="C1125" s="686" t="s">
        <v>868</v>
      </c>
      <c r="D1125" s="87">
        <v>44839</v>
      </c>
      <c r="E1125" s="458" t="s">
        <v>4938</v>
      </c>
      <c r="F1125" s="88">
        <v>96</v>
      </c>
      <c r="G1125" s="460">
        <f>AVERAGE(CPVTFC3SG0030!P12:Q12)</f>
        <v>2.5594000000000001</v>
      </c>
      <c r="H1125" s="461">
        <f t="shared" si="158"/>
        <v>7722.7941176470595</v>
      </c>
      <c r="I1125" s="1637" t="s">
        <v>315</v>
      </c>
      <c r="J1125" s="4339">
        <v>44896</v>
      </c>
      <c r="K1125" s="479" t="s">
        <v>5598</v>
      </c>
      <c r="L1125" s="479">
        <v>15</v>
      </c>
      <c r="M1125" s="479">
        <f>AVERAGE(CPVTFC3SG0085!I13:J13)</f>
        <v>0.42649999999999999</v>
      </c>
      <c r="N1125" s="4004">
        <f>(M1125-0.0888)/0.0136*400</f>
        <v>9932.3529411764703</v>
      </c>
      <c r="O1125" s="4353" t="s">
        <v>315</v>
      </c>
      <c r="P1125" s="834"/>
      <c r="Q1125" s="834"/>
      <c r="R1125" s="667"/>
      <c r="S1125" s="834"/>
      <c r="T1125" s="834"/>
      <c r="U1125" s="836"/>
      <c r="W1125" s="5">
        <v>1</v>
      </c>
    </row>
    <row r="1126" spans="1:23" ht="15.75" thickBot="1" x14ac:dyDescent="0.3">
      <c r="A1126" s="219"/>
      <c r="B1126" s="4808"/>
      <c r="C1126" s="463" t="s">
        <v>220</v>
      </c>
      <c r="D1126" s="220">
        <v>44888</v>
      </c>
      <c r="E1126" s="2946" t="s">
        <v>5540</v>
      </c>
      <c r="F1126" s="2757">
        <v>46</v>
      </c>
      <c r="G1126" s="222">
        <f>AVERAGE(CPVTFC3SG0067!E19:F19)</f>
        <v>2.6612499999999999</v>
      </c>
      <c r="H1126" s="218">
        <f t="shared" ref="H1126" si="172">(G1126-0.1927)/0.0137*50</f>
        <v>9009.3065693430653</v>
      </c>
      <c r="I1126" s="2947" t="s">
        <v>315</v>
      </c>
      <c r="J1126" s="4367">
        <v>44896</v>
      </c>
      <c r="K1126" s="4368" t="s">
        <v>5598</v>
      </c>
      <c r="L1126" s="4368">
        <v>16</v>
      </c>
      <c r="M1126" s="4368">
        <f>AVERAGE(CPVTFC3SG0085!K13:L13)</f>
        <v>0.23815</v>
      </c>
      <c r="N1126" s="4369">
        <f>(M1126-0.0888)/0.0136*400</f>
        <v>4392.6470588235288</v>
      </c>
      <c r="O1126" s="4370" t="s">
        <v>315</v>
      </c>
      <c r="P1126" s="786"/>
      <c r="Q1126" s="786"/>
      <c r="R1126" s="668"/>
      <c r="S1126" s="786"/>
      <c r="T1126" s="786"/>
      <c r="U1126" s="788"/>
    </row>
    <row r="1127" spans="1:23" x14ac:dyDescent="0.25">
      <c r="A1127" s="124">
        <v>917</v>
      </c>
      <c r="B1127" s="4807" t="s">
        <v>3849</v>
      </c>
      <c r="C1127" s="681" t="s">
        <v>868</v>
      </c>
      <c r="D1127" s="125">
        <v>44839</v>
      </c>
      <c r="E1127" s="390" t="s">
        <v>4938</v>
      </c>
      <c r="F1127" s="126">
        <v>97</v>
      </c>
      <c r="G1127" s="502">
        <f>AVERAGE(CPVTFC3SG0030!R12:S12)</f>
        <v>1.159</v>
      </c>
      <c r="H1127" s="503">
        <f t="shared" si="158"/>
        <v>2574.2647058823532</v>
      </c>
      <c r="I1127" s="1634" t="s">
        <v>315</v>
      </c>
      <c r="J1127" s="2408"/>
      <c r="K1127" s="2408"/>
      <c r="L1127" s="2409"/>
      <c r="M1127" s="656"/>
      <c r="N1127" s="656"/>
      <c r="O1127" s="672"/>
      <c r="P1127" s="1271"/>
      <c r="Q1127" s="1271"/>
      <c r="R1127" s="830"/>
      <c r="S1127" s="1271"/>
      <c r="T1127" s="1271"/>
      <c r="U1127" s="1271"/>
      <c r="W1127" s="5">
        <v>1</v>
      </c>
    </row>
    <row r="1128" spans="1:23" ht="15.75" thickBot="1" x14ac:dyDescent="0.3">
      <c r="A1128" s="524"/>
      <c r="B1128" s="4807"/>
      <c r="C1128" s="423" t="s">
        <v>220</v>
      </c>
      <c r="D1128" s="79">
        <v>44888</v>
      </c>
      <c r="E1128" s="2952" t="s">
        <v>5540</v>
      </c>
      <c r="F1128" s="2760">
        <v>47</v>
      </c>
      <c r="G1128" s="80">
        <f>AVERAGE(CPVTFC3SG0067!G19:H19)</f>
        <v>2.0253000000000001</v>
      </c>
      <c r="H1128" s="81">
        <f t="shared" ref="H1128" si="173">(G1128-0.1927)/0.0137*50</f>
        <v>6688.3211678832113</v>
      </c>
      <c r="I1128" s="2953" t="s">
        <v>315</v>
      </c>
      <c r="J1128" s="2406"/>
      <c r="K1128" s="2406"/>
      <c r="L1128" s="2407"/>
      <c r="M1128" s="650"/>
      <c r="N1128" s="650"/>
      <c r="O1128" s="657"/>
      <c r="P1128" s="1268"/>
      <c r="Q1128" s="1268"/>
      <c r="R1128" s="969"/>
      <c r="S1128" s="1268"/>
      <c r="T1128" s="1268"/>
      <c r="U1128" s="1268"/>
    </row>
    <row r="1129" spans="1:23" x14ac:dyDescent="0.25">
      <c r="A1129" s="456">
        <v>918</v>
      </c>
      <c r="B1129" s="4806" t="s">
        <v>3850</v>
      </c>
      <c r="C1129" s="686" t="s">
        <v>868</v>
      </c>
      <c r="D1129" s="87">
        <v>44839</v>
      </c>
      <c r="E1129" s="458" t="s">
        <v>4938</v>
      </c>
      <c r="F1129" s="88">
        <v>98</v>
      </c>
      <c r="G1129" s="460">
        <f>AVERAGE(CPVTFC3SG0030!T12:U12)</f>
        <v>2.4242499999999998</v>
      </c>
      <c r="H1129" s="461">
        <f t="shared" si="158"/>
        <v>7225.9191176470576</v>
      </c>
      <c r="I1129" s="1637" t="s">
        <v>315</v>
      </c>
      <c r="J1129" s="2410"/>
      <c r="K1129" s="2410"/>
      <c r="L1129" s="2411"/>
      <c r="M1129" s="721"/>
      <c r="N1129" s="721"/>
      <c r="O1129" s="1299"/>
      <c r="P1129" s="834"/>
      <c r="Q1129" s="834"/>
      <c r="R1129" s="667"/>
      <c r="S1129" s="834"/>
      <c r="T1129" s="834"/>
      <c r="U1129" s="836"/>
      <c r="W1129" s="5">
        <v>1</v>
      </c>
    </row>
    <row r="1130" spans="1:23" ht="15.75" thickBot="1" x14ac:dyDescent="0.3">
      <c r="A1130" s="219"/>
      <c r="B1130" s="4808"/>
      <c r="C1130" s="463" t="s">
        <v>220</v>
      </c>
      <c r="D1130" s="220">
        <v>44888</v>
      </c>
      <c r="E1130" s="2946" t="s">
        <v>5540</v>
      </c>
      <c r="F1130" s="2757">
        <v>48</v>
      </c>
      <c r="G1130" s="222">
        <f>AVERAGE(CPVTFC3SG0067!I19:J19)</f>
        <v>2.7281</v>
      </c>
      <c r="H1130" s="218">
        <f t="shared" ref="H1130" si="174">(G1130-0.1927)/0.0137*50</f>
        <v>9253.2846715328469</v>
      </c>
      <c r="I1130" s="2947" t="s">
        <v>315</v>
      </c>
      <c r="J1130" s="4346">
        <v>44896</v>
      </c>
      <c r="K1130" s="560" t="s">
        <v>5598</v>
      </c>
      <c r="L1130" s="560">
        <v>17</v>
      </c>
      <c r="M1130" s="560">
        <f>AVERAGE(CPVTFC3SG0085!M13:N13)</f>
        <v>0.31289999999999996</v>
      </c>
      <c r="N1130" s="4016">
        <f>(M1130-0.0888)/0.0136*400</f>
        <v>6591.1764705882351</v>
      </c>
      <c r="O1130" s="4365" t="s">
        <v>315</v>
      </c>
      <c r="P1130" s="786"/>
      <c r="Q1130" s="786"/>
      <c r="R1130" s="668"/>
      <c r="S1130" s="786"/>
      <c r="T1130" s="786"/>
      <c r="U1130" s="788"/>
    </row>
    <row r="1131" spans="1:23" x14ac:dyDescent="0.25">
      <c r="A1131" s="124">
        <v>919</v>
      </c>
      <c r="B1131" s="4807" t="s">
        <v>3851</v>
      </c>
      <c r="C1131" s="681" t="s">
        <v>868</v>
      </c>
      <c r="D1131" s="125">
        <v>44839</v>
      </c>
      <c r="E1131" s="390" t="s">
        <v>4938</v>
      </c>
      <c r="F1131" s="126">
        <v>99</v>
      </c>
      <c r="G1131" s="502">
        <f>AVERAGE(CPVTFC3SG0030!V12:W12)</f>
        <v>2.75345</v>
      </c>
      <c r="H1131" s="503">
        <f t="shared" si="158"/>
        <v>8436.2132352941171</v>
      </c>
      <c r="I1131" s="1634" t="s">
        <v>315</v>
      </c>
      <c r="J1131" s="4339">
        <v>44896</v>
      </c>
      <c r="K1131" s="479" t="s">
        <v>5598</v>
      </c>
      <c r="L1131" s="479">
        <v>18</v>
      </c>
      <c r="M1131" s="479">
        <f>AVERAGE(CPVTFC3SG0085!O13:P13)</f>
        <v>1.56325</v>
      </c>
      <c r="N1131" s="4004">
        <f>(M1131-0.0888)/0.0136*400</f>
        <v>43366.176470588238</v>
      </c>
      <c r="O1131" s="4353" t="s">
        <v>315</v>
      </c>
      <c r="P1131" s="1271"/>
      <c r="Q1131" s="1271"/>
      <c r="R1131" s="830"/>
      <c r="S1131" s="1271"/>
      <c r="T1131" s="1271"/>
      <c r="U1131" s="1271"/>
      <c r="W1131" s="5">
        <v>1</v>
      </c>
    </row>
    <row r="1132" spans="1:23" ht="15.75" thickBot="1" x14ac:dyDescent="0.3">
      <c r="A1132" s="524"/>
      <c r="B1132" s="4807"/>
      <c r="C1132" s="423" t="s">
        <v>220</v>
      </c>
      <c r="D1132" s="79">
        <v>44888</v>
      </c>
      <c r="E1132" s="2952" t="s">
        <v>5540</v>
      </c>
      <c r="F1132" s="2760">
        <v>49</v>
      </c>
      <c r="G1132" s="80">
        <f>AVERAGE(CPVTFC3SG0067!K19:L19)</f>
        <v>2.9253</v>
      </c>
      <c r="H1132" s="81">
        <f t="shared" ref="H1132" si="175">(G1132-0.1927)/0.0137*50</f>
        <v>9972.9927007299266</v>
      </c>
      <c r="I1132" s="2953" t="s">
        <v>315</v>
      </c>
      <c r="J1132" s="4346">
        <v>44896</v>
      </c>
      <c r="K1132" s="560" t="s">
        <v>5598</v>
      </c>
      <c r="L1132" s="560">
        <v>19</v>
      </c>
      <c r="M1132" s="560">
        <f>AVERAGE(CPVTFC3SG0085!Q13:R13)</f>
        <v>0.84984999999999999</v>
      </c>
      <c r="N1132" s="4016">
        <f>(M1132-0.0888)/0.0136*400</f>
        <v>22383.823529411766</v>
      </c>
      <c r="O1132" s="4365" t="s">
        <v>315</v>
      </c>
      <c r="P1132" s="1268"/>
      <c r="Q1132" s="1268"/>
      <c r="R1132" s="969"/>
      <c r="S1132" s="1268"/>
      <c r="T1132" s="1268"/>
      <c r="U1132" s="1268"/>
    </row>
    <row r="1133" spans="1:23" x14ac:dyDescent="0.25">
      <c r="A1133" s="456">
        <v>920</v>
      </c>
      <c r="B1133" s="4806" t="s">
        <v>3852</v>
      </c>
      <c r="C1133" s="686" t="s">
        <v>868</v>
      </c>
      <c r="D1133" s="87">
        <v>44839</v>
      </c>
      <c r="E1133" s="458" t="s">
        <v>4938</v>
      </c>
      <c r="F1133" s="88">
        <v>100</v>
      </c>
      <c r="G1133" s="460">
        <f>AVERAGE(CPVTFC3SG0030!X12:Y12)</f>
        <v>1.2564500000000001</v>
      </c>
      <c r="H1133" s="461">
        <f t="shared" si="158"/>
        <v>2932.5367647058829</v>
      </c>
      <c r="I1133" s="1637" t="s">
        <v>315</v>
      </c>
      <c r="J1133" s="2410"/>
      <c r="K1133" s="2410"/>
      <c r="L1133" s="2411"/>
      <c r="M1133" s="721"/>
      <c r="N1133" s="721"/>
      <c r="O1133" s="1299"/>
      <c r="P1133" s="834"/>
      <c r="Q1133" s="834"/>
      <c r="R1133" s="667"/>
      <c r="S1133" s="834"/>
      <c r="T1133" s="834"/>
      <c r="U1133" s="836"/>
      <c r="W1133" s="5">
        <v>1</v>
      </c>
    </row>
    <row r="1134" spans="1:23" ht="15.75" thickBot="1" x14ac:dyDescent="0.3">
      <c r="A1134" s="598"/>
      <c r="B1134" s="4807"/>
      <c r="C1134" s="423" t="s">
        <v>220</v>
      </c>
      <c r="D1134" s="79">
        <v>44888</v>
      </c>
      <c r="E1134" s="2952" t="s">
        <v>5540</v>
      </c>
      <c r="F1134" s="2760">
        <v>50</v>
      </c>
      <c r="G1134" s="80">
        <f>AVERAGE(CPVTFC3SG0067!M19:N19)</f>
        <v>2.89995</v>
      </c>
      <c r="H1134" s="81">
        <f t="shared" ref="H1134" si="176">(G1134-0.1927)/0.0137*50</f>
        <v>9880.4744525547449</v>
      </c>
      <c r="I1134" s="2953" t="s">
        <v>315</v>
      </c>
      <c r="J1134" s="4346">
        <v>44896</v>
      </c>
      <c r="K1134" s="560" t="s">
        <v>5598</v>
      </c>
      <c r="L1134" s="560">
        <v>20</v>
      </c>
      <c r="M1134" s="560">
        <f>AVERAGE(CPVTFC3SG0085!S13:T13)</f>
        <v>2.73705</v>
      </c>
      <c r="N1134" s="4016">
        <f>(M1134-0.0888)/0.0136*400</f>
        <v>77889.705882352951</v>
      </c>
      <c r="O1134" s="4365" t="s">
        <v>315</v>
      </c>
      <c r="P1134" s="1268"/>
      <c r="Q1134" s="1268"/>
      <c r="R1134" s="969"/>
      <c r="S1134" s="1268"/>
      <c r="T1134" s="1268"/>
      <c r="U1134" s="2127"/>
    </row>
    <row r="1135" spans="1:23" x14ac:dyDescent="0.25">
      <c r="A1135" s="86">
        <v>921</v>
      </c>
      <c r="B1135" s="4806" t="s">
        <v>3853</v>
      </c>
      <c r="C1135" s="686" t="s">
        <v>868</v>
      </c>
      <c r="D1135" s="87">
        <v>44839</v>
      </c>
      <c r="E1135" s="458" t="s">
        <v>4938</v>
      </c>
      <c r="F1135" s="88">
        <v>101</v>
      </c>
      <c r="G1135" s="460">
        <f>AVERAGE(CPVTFC3SG0030!B14:C14)</f>
        <v>1.0913999999999999</v>
      </c>
      <c r="H1135" s="461">
        <f t="shared" si="158"/>
        <v>2325.7352941176473</v>
      </c>
      <c r="I1135" s="1637" t="s">
        <v>315</v>
      </c>
      <c r="J1135" s="2410"/>
      <c r="K1135" s="2410"/>
      <c r="L1135" s="2411"/>
      <c r="M1135" s="721"/>
      <c r="N1135" s="721"/>
      <c r="O1135" s="1299"/>
      <c r="P1135" s="834"/>
      <c r="Q1135" s="834"/>
      <c r="R1135" s="667"/>
      <c r="S1135" s="834"/>
      <c r="T1135" s="834"/>
      <c r="U1135" s="836"/>
      <c r="W1135" s="5">
        <v>1</v>
      </c>
    </row>
    <row r="1136" spans="1:23" ht="15.75" thickBot="1" x14ac:dyDescent="0.3">
      <c r="A1136" s="2034"/>
      <c r="B1136" s="4808"/>
      <c r="C1136" s="463" t="s">
        <v>220</v>
      </c>
      <c r="D1136" s="220">
        <v>44888</v>
      </c>
      <c r="E1136" s="2946" t="s">
        <v>5540</v>
      </c>
      <c r="F1136" s="2757">
        <v>51</v>
      </c>
      <c r="G1136" s="222">
        <f>AVERAGE(CPVTFC3SG0067!O19:P19)</f>
        <v>0.89844999999999997</v>
      </c>
      <c r="H1136" s="218">
        <f t="shared" ref="H1136" si="177">(G1136-0.1927)/0.0137*50</f>
        <v>2575.729927007299</v>
      </c>
      <c r="I1136" s="2947" t="s">
        <v>315</v>
      </c>
      <c r="J1136" s="2798"/>
      <c r="K1136" s="2798"/>
      <c r="L1136" s="2686"/>
      <c r="M1136" s="1509"/>
      <c r="N1136" s="1509"/>
      <c r="O1136" s="2027"/>
      <c r="P1136" s="1256"/>
      <c r="Q1136" s="1256"/>
      <c r="R1136" s="1257"/>
      <c r="S1136" s="1256"/>
      <c r="T1136" s="1256"/>
      <c r="U1136" s="1756"/>
    </row>
    <row r="1137" spans="1:23" x14ac:dyDescent="0.25">
      <c r="A1137" s="501">
        <v>922</v>
      </c>
      <c r="B1137" s="4806" t="s">
        <v>3854</v>
      </c>
      <c r="C1137" s="681" t="s">
        <v>868</v>
      </c>
      <c r="D1137" s="125">
        <v>44839</v>
      </c>
      <c r="E1137" s="390" t="s">
        <v>4938</v>
      </c>
      <c r="F1137" s="126">
        <v>102</v>
      </c>
      <c r="G1137" s="502">
        <f>AVERAGE(CPVTFC3SG0030!D14:E14)</f>
        <v>2.02325</v>
      </c>
      <c r="H1137" s="503">
        <f t="shared" si="158"/>
        <v>5751.6544117647054</v>
      </c>
      <c r="I1137" s="1634" t="s">
        <v>315</v>
      </c>
      <c r="J1137" s="2408"/>
      <c r="K1137" s="2408"/>
      <c r="L1137" s="2409"/>
      <c r="M1137" s="656"/>
      <c r="N1137" s="656"/>
      <c r="O1137" s="672"/>
      <c r="P1137" s="1271"/>
      <c r="Q1137" s="1271"/>
      <c r="R1137" s="830"/>
      <c r="S1137" s="1271"/>
      <c r="T1137" s="1271"/>
      <c r="U1137" s="1271"/>
      <c r="W1137" s="5">
        <v>1</v>
      </c>
    </row>
    <row r="1138" spans="1:23" ht="15.75" thickBot="1" x14ac:dyDescent="0.3">
      <c r="A1138" s="78"/>
      <c r="B1138" s="4808"/>
      <c r="C1138" s="423" t="s">
        <v>220</v>
      </c>
      <c r="D1138" s="79">
        <v>44888</v>
      </c>
      <c r="E1138" s="2952" t="s">
        <v>5540</v>
      </c>
      <c r="F1138" s="2760">
        <v>52</v>
      </c>
      <c r="G1138" s="80">
        <f>AVERAGE(CPVTFC3SG0067!Q19:R19)</f>
        <v>2.9006999999999996</v>
      </c>
      <c r="H1138" s="81">
        <f t="shared" ref="H1138" si="178">(G1138-0.1927)/0.0137*50</f>
        <v>9883.2116788321164</v>
      </c>
      <c r="I1138" s="2953" t="s">
        <v>315</v>
      </c>
      <c r="J1138" s="4346">
        <v>44896</v>
      </c>
      <c r="K1138" s="560" t="s">
        <v>5598</v>
      </c>
      <c r="L1138" s="560">
        <v>21</v>
      </c>
      <c r="M1138" s="560">
        <f>AVERAGE(CPVTFC3SG0085!U13:V13)</f>
        <v>1.3005499999999999</v>
      </c>
      <c r="N1138" s="4016">
        <f>(M1138-0.0888)/0.0136*400</f>
        <v>35639.705882352937</v>
      </c>
      <c r="O1138" s="4365" t="s">
        <v>315</v>
      </c>
      <c r="P1138" s="1268"/>
      <c r="Q1138" s="1268"/>
      <c r="R1138" s="969"/>
      <c r="S1138" s="1268"/>
      <c r="T1138" s="1268"/>
      <c r="U1138" s="1268"/>
    </row>
    <row r="1139" spans="1:23" x14ac:dyDescent="0.25">
      <c r="A1139" s="86">
        <v>923</v>
      </c>
      <c r="B1139" s="4806" t="s">
        <v>3855</v>
      </c>
      <c r="C1139" s="686" t="s">
        <v>868</v>
      </c>
      <c r="D1139" s="87">
        <v>44839</v>
      </c>
      <c r="E1139" s="458" t="s">
        <v>4938</v>
      </c>
      <c r="F1139" s="88">
        <v>103</v>
      </c>
      <c r="G1139" s="460">
        <f>AVERAGE(CPVTFC3SG0030!F14:G14)</f>
        <v>1.9425000000000001</v>
      </c>
      <c r="H1139" s="461">
        <f t="shared" si="158"/>
        <v>5454.7794117647072</v>
      </c>
      <c r="I1139" s="1637" t="s">
        <v>315</v>
      </c>
      <c r="J1139" s="2410"/>
      <c r="K1139" s="2410"/>
      <c r="L1139" s="2411"/>
      <c r="M1139" s="721"/>
      <c r="N1139" s="721"/>
      <c r="O1139" s="1299"/>
      <c r="P1139" s="834"/>
      <c r="Q1139" s="834"/>
      <c r="R1139" s="667"/>
      <c r="S1139" s="834"/>
      <c r="T1139" s="834"/>
      <c r="U1139" s="836"/>
      <c r="W1139" s="5">
        <v>1</v>
      </c>
    </row>
    <row r="1140" spans="1:23" ht="15.75" thickBot="1" x14ac:dyDescent="0.3">
      <c r="A1140" s="516"/>
      <c r="B1140" s="4808"/>
      <c r="C1140" s="463" t="s">
        <v>220</v>
      </c>
      <c r="D1140" s="220">
        <v>44888</v>
      </c>
      <c r="E1140" s="2946" t="s">
        <v>5540</v>
      </c>
      <c r="F1140" s="2757">
        <v>53</v>
      </c>
      <c r="G1140" s="222">
        <f>AVERAGE(CPVTFC3SG0067!S19:T19)</f>
        <v>2.3329499999999999</v>
      </c>
      <c r="H1140" s="218">
        <f t="shared" ref="H1140" si="179">(G1140-0.1927)/0.0137*50</f>
        <v>7811.1313868613142</v>
      </c>
      <c r="I1140" s="2947" t="s">
        <v>315</v>
      </c>
      <c r="J1140" s="4367">
        <v>44896</v>
      </c>
      <c r="K1140" s="4368" t="s">
        <v>5598</v>
      </c>
      <c r="L1140" s="4368">
        <v>22</v>
      </c>
      <c r="M1140" s="4368">
        <f>AVERAGE(CPVTFC3SG0085!W13:X13)</f>
        <v>0.16495000000000001</v>
      </c>
      <c r="N1140" s="4369">
        <f>(M1140-0.0888)/0.0136*400</f>
        <v>2239.7058823529414</v>
      </c>
      <c r="O1140" s="4370" t="s">
        <v>315</v>
      </c>
      <c r="P1140" s="786"/>
      <c r="Q1140" s="786"/>
      <c r="R1140" s="668"/>
      <c r="S1140" s="786"/>
      <c r="T1140" s="786"/>
      <c r="U1140" s="788"/>
    </row>
    <row r="1141" spans="1:23" x14ac:dyDescent="0.25">
      <c r="A1141" s="501">
        <v>924</v>
      </c>
      <c r="B1141" s="4806" t="s">
        <v>3856</v>
      </c>
      <c r="C1141" s="681" t="s">
        <v>868</v>
      </c>
      <c r="D1141" s="125">
        <v>44839</v>
      </c>
      <c r="E1141" s="390" t="s">
        <v>4938</v>
      </c>
      <c r="F1141" s="126">
        <v>104</v>
      </c>
      <c r="G1141" s="502">
        <f>AVERAGE(CPVTFC3SG0030!H14:I14)</f>
        <v>2.5752999999999999</v>
      </c>
      <c r="H1141" s="503">
        <f t="shared" si="158"/>
        <v>7781.25</v>
      </c>
      <c r="I1141" s="1634" t="s">
        <v>315</v>
      </c>
      <c r="J1141" s="4362">
        <v>44896</v>
      </c>
      <c r="K1141" s="1357" t="s">
        <v>5598</v>
      </c>
      <c r="L1141" s="1357">
        <v>23</v>
      </c>
      <c r="M1141" s="1357">
        <f>AVERAGE(CPVTFC3SG0085!C15:D15)</f>
        <v>0.27090000000000003</v>
      </c>
      <c r="N1141" s="4374">
        <f>(M1141-0.0888)/0.0136*400</f>
        <v>5355.8823529411784</v>
      </c>
      <c r="O1141" s="4375" t="s">
        <v>315</v>
      </c>
      <c r="P1141" s="1271"/>
      <c r="Q1141" s="1271"/>
      <c r="R1141" s="830"/>
      <c r="S1141" s="1271"/>
      <c r="T1141" s="1271"/>
      <c r="U1141" s="1271"/>
      <c r="W1141" s="5">
        <v>1</v>
      </c>
    </row>
    <row r="1142" spans="1:23" ht="15.75" thickBot="1" x14ac:dyDescent="0.3">
      <c r="A1142" s="78"/>
      <c r="B1142" s="4808"/>
      <c r="C1142" s="423" t="s">
        <v>220</v>
      </c>
      <c r="D1142" s="79">
        <v>44888</v>
      </c>
      <c r="E1142" s="2952" t="s">
        <v>5540</v>
      </c>
      <c r="F1142" s="2760">
        <v>54</v>
      </c>
      <c r="G1142" s="80">
        <f>AVERAGE(CPVTFC3SG0067!U19:V19)</f>
        <v>2.5751499999999998</v>
      </c>
      <c r="H1142" s="81">
        <f t="shared" ref="H1142" si="180">(G1142-0.1927)/0.0137*50</f>
        <v>8695.0729927007305</v>
      </c>
      <c r="I1142" s="2953" t="s">
        <v>315</v>
      </c>
      <c r="J1142" s="4367">
        <v>44896</v>
      </c>
      <c r="K1142" s="4368" t="s">
        <v>5598</v>
      </c>
      <c r="L1142" s="4368">
        <v>24</v>
      </c>
      <c r="M1142" s="4368">
        <f>AVERAGE(CPVTFC3SG0085!E15:F15)</f>
        <v>0.22650000000000001</v>
      </c>
      <c r="N1142" s="4369">
        <f>(M1142-0.0888)/0.0136*400</f>
        <v>4050</v>
      </c>
      <c r="O1142" s="4370" t="s">
        <v>315</v>
      </c>
      <c r="P1142" s="1268"/>
      <c r="Q1142" s="1268"/>
      <c r="R1142" s="969"/>
      <c r="S1142" s="1268"/>
      <c r="T1142" s="1268"/>
      <c r="U1142" s="1268"/>
    </row>
    <row r="1143" spans="1:23" x14ac:dyDescent="0.25">
      <c r="A1143" s="86">
        <v>925</v>
      </c>
      <c r="B1143" s="4806" t="s">
        <v>3857</v>
      </c>
      <c r="C1143" s="686" t="s">
        <v>868</v>
      </c>
      <c r="D1143" s="87">
        <v>44839</v>
      </c>
      <c r="E1143" s="458" t="s">
        <v>4938</v>
      </c>
      <c r="F1143" s="88">
        <v>105</v>
      </c>
      <c r="G1143" s="460">
        <f>AVERAGE(CPVTFC3SG0030!J14:K14)</f>
        <v>1.6713499999999999</v>
      </c>
      <c r="H1143" s="461">
        <f t="shared" si="158"/>
        <v>4457.9044117647054</v>
      </c>
      <c r="I1143" s="1637" t="s">
        <v>315</v>
      </c>
      <c r="J1143" s="2410"/>
      <c r="K1143" s="2410"/>
      <c r="L1143" s="2411"/>
      <c r="M1143" s="721"/>
      <c r="N1143" s="721"/>
      <c r="O1143" s="1299"/>
      <c r="P1143" s="834"/>
      <c r="Q1143" s="834"/>
      <c r="R1143" s="667"/>
      <c r="S1143" s="834"/>
      <c r="T1143" s="834"/>
      <c r="U1143" s="836"/>
      <c r="W1143" s="5">
        <v>1</v>
      </c>
    </row>
    <row r="1144" spans="1:23" ht="15.75" thickBot="1" x14ac:dyDescent="0.3">
      <c r="A1144" s="516"/>
      <c r="B1144" s="4808"/>
      <c r="C1144" s="463" t="s">
        <v>220</v>
      </c>
      <c r="D1144" s="220">
        <v>44888</v>
      </c>
      <c r="E1144" s="2946" t="s">
        <v>5540</v>
      </c>
      <c r="F1144" s="2757">
        <v>55</v>
      </c>
      <c r="G1144" s="222">
        <f>AVERAGE(CPVTFC3SG0067!W19:X19)</f>
        <v>2.3439999999999999</v>
      </c>
      <c r="H1144" s="218">
        <f t="shared" ref="H1144" si="181">(G1144-0.1927)/0.0137*50</f>
        <v>7851.459854014598</v>
      </c>
      <c r="I1144" s="2947" t="s">
        <v>315</v>
      </c>
      <c r="J1144" s="4367">
        <v>44896</v>
      </c>
      <c r="K1144" s="4368" t="s">
        <v>5598</v>
      </c>
      <c r="L1144" s="4368">
        <v>25</v>
      </c>
      <c r="M1144" s="4368">
        <f>AVERAGE(CPVTFC3SG0085!G15:H15)</f>
        <v>0.18519999999999998</v>
      </c>
      <c r="N1144" s="4369">
        <f>(M1144-0.0888)/0.0136*400</f>
        <v>2835.2941176470581</v>
      </c>
      <c r="O1144" s="4370" t="s">
        <v>315</v>
      </c>
      <c r="P1144" s="786"/>
      <c r="Q1144" s="786"/>
      <c r="R1144" s="668"/>
      <c r="S1144" s="786"/>
      <c r="T1144" s="786"/>
      <c r="U1144" s="788"/>
    </row>
    <row r="1145" spans="1:23" x14ac:dyDescent="0.25">
      <c r="A1145" s="501">
        <v>926</v>
      </c>
      <c r="B1145" s="4806" t="s">
        <v>3858</v>
      </c>
      <c r="C1145" s="681" t="s">
        <v>868</v>
      </c>
      <c r="D1145" s="125">
        <v>44839</v>
      </c>
      <c r="E1145" s="390" t="s">
        <v>4938</v>
      </c>
      <c r="F1145" s="126">
        <v>106</v>
      </c>
      <c r="G1145" s="502">
        <f>AVERAGE(CPVTFC3SG0030!L14:M14)</f>
        <v>1.7558500000000001</v>
      </c>
      <c r="H1145" s="503">
        <f t="shared" si="158"/>
        <v>4768.5661764705883</v>
      </c>
      <c r="I1145" s="1634" t="s">
        <v>315</v>
      </c>
      <c r="J1145" s="2408"/>
      <c r="K1145" s="2408"/>
      <c r="L1145" s="2409"/>
      <c r="M1145" s="656"/>
      <c r="N1145" s="656"/>
      <c r="O1145" s="672"/>
      <c r="P1145" s="1271"/>
      <c r="Q1145" s="1271"/>
      <c r="R1145" s="830"/>
      <c r="S1145" s="1271"/>
      <c r="T1145" s="1271"/>
      <c r="U1145" s="1271"/>
      <c r="W1145" s="5">
        <v>1</v>
      </c>
    </row>
    <row r="1146" spans="1:23" ht="15.75" thickBot="1" x14ac:dyDescent="0.3">
      <c r="A1146" s="78"/>
      <c r="B1146" s="4808"/>
      <c r="C1146" s="423" t="s">
        <v>220</v>
      </c>
      <c r="D1146" s="79">
        <v>44888</v>
      </c>
      <c r="E1146" s="2952" t="s">
        <v>5540</v>
      </c>
      <c r="F1146" s="2760">
        <v>56</v>
      </c>
      <c r="G1146" s="80">
        <f>AVERAGE(CPVTFC3SG0067!C21:D21)</f>
        <v>2.4996499999999999</v>
      </c>
      <c r="H1146" s="81">
        <f t="shared" ref="H1146" si="182">(G1146-0.1927)/0.0137*50</f>
        <v>8419.5255474452551</v>
      </c>
      <c r="I1146" s="2953" t="s">
        <v>315</v>
      </c>
      <c r="J1146" s="4367">
        <v>44896</v>
      </c>
      <c r="K1146" s="4368" t="s">
        <v>5598</v>
      </c>
      <c r="L1146" s="4368">
        <v>26</v>
      </c>
      <c r="M1146" s="4368">
        <f>AVERAGE(CPVTFC3SG0085!I15:J15)</f>
        <v>0.20290000000000002</v>
      </c>
      <c r="N1146" s="4369">
        <f>(M1146-0.0888)/0.0136*400</f>
        <v>3355.8823529411775</v>
      </c>
      <c r="O1146" s="4370" t="s">
        <v>315</v>
      </c>
      <c r="P1146" s="1268"/>
      <c r="Q1146" s="1268"/>
      <c r="R1146" s="969"/>
      <c r="S1146" s="1268"/>
      <c r="T1146" s="1268"/>
      <c r="U1146" s="1268"/>
    </row>
    <row r="1147" spans="1:23" x14ac:dyDescent="0.25">
      <c r="A1147" s="508">
        <v>927</v>
      </c>
      <c r="B1147" s="4806" t="s">
        <v>3859</v>
      </c>
      <c r="C1147" s="687" t="s">
        <v>868</v>
      </c>
      <c r="D1147" s="490">
        <v>44839</v>
      </c>
      <c r="E1147" s="491" t="s">
        <v>4938</v>
      </c>
      <c r="F1147" s="589">
        <v>107</v>
      </c>
      <c r="G1147" s="493">
        <f>AVERAGE(CPVTFC3SG0030!N14:O14)</f>
        <v>0.43569999999999998</v>
      </c>
      <c r="H1147" s="494">
        <f t="shared" si="158"/>
        <v>-84.926470588235333</v>
      </c>
      <c r="I1147" s="1688" t="s">
        <v>314</v>
      </c>
      <c r="J1147" s="2410"/>
      <c r="K1147" s="2410"/>
      <c r="L1147" s="2411"/>
      <c r="M1147" s="721"/>
      <c r="N1147" s="721"/>
      <c r="O1147" s="1299"/>
      <c r="P1147" s="834"/>
      <c r="Q1147" s="834"/>
      <c r="R1147" s="667"/>
      <c r="S1147" s="834"/>
      <c r="T1147" s="834"/>
      <c r="U1147" s="836"/>
      <c r="V1147" s="4889" t="s">
        <v>1416</v>
      </c>
    </row>
    <row r="1148" spans="1:23" ht="15.75" thickBot="1" x14ac:dyDescent="0.3">
      <c r="A1148" s="516"/>
      <c r="B1148" s="4808"/>
      <c r="C1148" s="463" t="s">
        <v>220</v>
      </c>
      <c r="D1148" s="220">
        <v>44888</v>
      </c>
      <c r="E1148" s="2946" t="s">
        <v>5540</v>
      </c>
      <c r="F1148" s="2757">
        <v>57</v>
      </c>
      <c r="G1148" s="222">
        <f>AVERAGE(CPVTFC3SG0067!E21:F21)</f>
        <v>2.9279999999999999</v>
      </c>
      <c r="H1148" s="218">
        <f t="shared" ref="H1148" si="183">(G1148-0.1927)/0.0137*50</f>
        <v>9982.8467153284673</v>
      </c>
      <c r="I1148" s="2947" t="s">
        <v>315</v>
      </c>
      <c r="J1148" s="2412"/>
      <c r="K1148" s="2412"/>
      <c r="L1148" s="2413"/>
      <c r="M1148" s="778"/>
      <c r="N1148" s="778"/>
      <c r="O1148" s="1306"/>
      <c r="P1148" s="786"/>
      <c r="Q1148" s="786"/>
      <c r="R1148" s="668"/>
      <c r="S1148" s="786"/>
      <c r="T1148" s="786"/>
      <c r="U1148" s="788"/>
      <c r="V1148" s="4694"/>
    </row>
    <row r="1149" spans="1:23" x14ac:dyDescent="0.25">
      <c r="A1149" s="318">
        <v>928</v>
      </c>
      <c r="B1149" s="4803" t="s">
        <v>3860</v>
      </c>
      <c r="C1149" s="623" t="s">
        <v>868</v>
      </c>
      <c r="D1149" s="83">
        <v>44839</v>
      </c>
      <c r="E1149" s="389" t="s">
        <v>4938</v>
      </c>
      <c r="F1149" s="84">
        <v>108</v>
      </c>
      <c r="G1149" s="511">
        <f>AVERAGE(CPVTFC3SG0030!P14:Q14)</f>
        <v>0.10500000000000001</v>
      </c>
      <c r="H1149" s="500">
        <f t="shared" si="158"/>
        <v>-1300.7352941176471</v>
      </c>
      <c r="I1149" s="1687" t="s">
        <v>314</v>
      </c>
      <c r="J1149" s="2408"/>
      <c r="K1149" s="2408"/>
      <c r="L1149" s="2409"/>
      <c r="M1149" s="656"/>
      <c r="N1149" s="656"/>
      <c r="O1149" s="672"/>
      <c r="P1149" s="1271"/>
      <c r="Q1149" s="1271"/>
      <c r="R1149" s="830"/>
      <c r="S1149" s="1271"/>
      <c r="T1149" s="1271"/>
      <c r="U1149" s="1271"/>
    </row>
    <row r="1150" spans="1:23" ht="15.75" thickBot="1" x14ac:dyDescent="0.3">
      <c r="A1150" s="110"/>
      <c r="B1150" s="4805"/>
      <c r="C1150" s="346" t="s">
        <v>220</v>
      </c>
      <c r="D1150" s="111">
        <v>44888</v>
      </c>
      <c r="E1150" s="2973" t="s">
        <v>5540</v>
      </c>
      <c r="F1150" s="2768">
        <v>58</v>
      </c>
      <c r="G1150" s="112">
        <f>AVERAGE(CPVTFC3SG0067!G21:H21)</f>
        <v>9.7900000000000001E-2</v>
      </c>
      <c r="H1150" s="113">
        <f t="shared" ref="H1150" si="184">(G1150-0.1927)/0.0137*50</f>
        <v>-345.98540145985407</v>
      </c>
      <c r="I1150" s="2974" t="s">
        <v>314</v>
      </c>
      <c r="J1150" s="2406"/>
      <c r="K1150" s="2406"/>
      <c r="L1150" s="2407"/>
      <c r="M1150" s="650"/>
      <c r="N1150" s="650"/>
      <c r="O1150" s="657"/>
      <c r="P1150" s="1268"/>
      <c r="Q1150" s="1268"/>
      <c r="R1150" s="969"/>
      <c r="S1150" s="1268"/>
      <c r="T1150" s="1268"/>
      <c r="U1150" s="1268"/>
    </row>
    <row r="1151" spans="1:23" x14ac:dyDescent="0.25">
      <c r="A1151" s="86">
        <v>929</v>
      </c>
      <c r="B1151" s="4806" t="s">
        <v>3861</v>
      </c>
      <c r="C1151" s="686" t="s">
        <v>868</v>
      </c>
      <c r="D1151" s="87">
        <v>44839</v>
      </c>
      <c r="E1151" s="458" t="s">
        <v>4938</v>
      </c>
      <c r="F1151" s="88">
        <v>109</v>
      </c>
      <c r="G1151" s="460">
        <f>AVERAGE(CPVTFC3SG0030!R14:S14)</f>
        <v>0.52290000000000003</v>
      </c>
      <c r="H1151" s="461">
        <f t="shared" si="158"/>
        <v>235.66176470588252</v>
      </c>
      <c r="I1151" s="1637" t="s">
        <v>315</v>
      </c>
      <c r="J1151" s="2410"/>
      <c r="K1151" s="2410"/>
      <c r="L1151" s="2411"/>
      <c r="M1151" s="721"/>
      <c r="N1151" s="721"/>
      <c r="O1151" s="1299"/>
      <c r="P1151" s="834"/>
      <c r="Q1151" s="834"/>
      <c r="R1151" s="667"/>
      <c r="S1151" s="834"/>
      <c r="T1151" s="834"/>
      <c r="U1151" s="836"/>
      <c r="V1151" s="4889" t="s">
        <v>1416</v>
      </c>
      <c r="W1151" s="5">
        <v>1</v>
      </c>
    </row>
    <row r="1152" spans="1:23" ht="15.75" thickBot="1" x14ac:dyDescent="0.3">
      <c r="A1152" s="516"/>
      <c r="B1152" s="4808"/>
      <c r="C1152" s="463" t="s">
        <v>220</v>
      </c>
      <c r="D1152" s="220">
        <v>44888</v>
      </c>
      <c r="E1152" s="2946" t="s">
        <v>5540</v>
      </c>
      <c r="F1152" s="2757">
        <v>59</v>
      </c>
      <c r="G1152" s="222">
        <f>AVERAGE(CPVTFC3SG0067!I21:J21)</f>
        <v>2.923</v>
      </c>
      <c r="H1152" s="218">
        <f t="shared" ref="H1152" si="185">(G1152-0.1927)/0.0137*50</f>
        <v>9964.5985401459857</v>
      </c>
      <c r="I1152" s="2947" t="s">
        <v>315</v>
      </c>
      <c r="J1152" s="2412"/>
      <c r="K1152" s="2412"/>
      <c r="L1152" s="2413"/>
      <c r="M1152" s="778"/>
      <c r="N1152" s="778"/>
      <c r="O1152" s="1306"/>
      <c r="P1152" s="786"/>
      <c r="Q1152" s="786"/>
      <c r="R1152" s="668"/>
      <c r="S1152" s="786"/>
      <c r="T1152" s="786"/>
      <c r="U1152" s="788"/>
      <c r="V1152" s="4694"/>
    </row>
    <row r="1153" spans="1:23" x14ac:dyDescent="0.25">
      <c r="A1153" s="456">
        <v>930</v>
      </c>
      <c r="B1153" s="4806" t="s">
        <v>3862</v>
      </c>
      <c r="C1153" s="686" t="s">
        <v>868</v>
      </c>
      <c r="D1153" s="87">
        <v>44839</v>
      </c>
      <c r="E1153" s="458" t="s">
        <v>4938</v>
      </c>
      <c r="F1153" s="88">
        <v>110</v>
      </c>
      <c r="G1153" s="460">
        <f>AVERAGE(CPVTFC3SG0030!T14:U14)</f>
        <v>1.0441</v>
      </c>
      <c r="H1153" s="461">
        <f t="shared" si="158"/>
        <v>2151.8382352941176</v>
      </c>
      <c r="I1153" s="1637" t="s">
        <v>315</v>
      </c>
      <c r="J1153" s="2410"/>
      <c r="K1153" s="2410"/>
      <c r="L1153" s="2411"/>
      <c r="M1153" s="721"/>
      <c r="N1153" s="721"/>
      <c r="O1153" s="1299"/>
      <c r="P1153" s="834"/>
      <c r="Q1153" s="834"/>
      <c r="R1153" s="667"/>
      <c r="S1153" s="834"/>
      <c r="T1153" s="834"/>
      <c r="U1153" s="836"/>
      <c r="V1153" s="4889" t="s">
        <v>1416</v>
      </c>
      <c r="W1153" s="5">
        <v>1</v>
      </c>
    </row>
    <row r="1154" spans="1:23" ht="15.75" thickBot="1" x14ac:dyDescent="0.3">
      <c r="A1154" s="219"/>
      <c r="B1154" s="4808"/>
      <c r="C1154" s="463" t="s">
        <v>220</v>
      </c>
      <c r="D1154" s="220">
        <v>44888</v>
      </c>
      <c r="E1154" s="2946" t="s">
        <v>5540</v>
      </c>
      <c r="F1154" s="2757">
        <v>60</v>
      </c>
      <c r="G1154" s="222">
        <f>AVERAGE(CPVTFC3SG0067!K21:L21)</f>
        <v>2.7732000000000001</v>
      </c>
      <c r="H1154" s="218">
        <f t="shared" ref="H1154" si="186">(G1154-0.1927)/0.0137*50</f>
        <v>9417.8832116788326</v>
      </c>
      <c r="I1154" s="2947" t="s">
        <v>315</v>
      </c>
      <c r="J1154" s="2412"/>
      <c r="K1154" s="2412"/>
      <c r="L1154" s="2413"/>
      <c r="M1154" s="778"/>
      <c r="N1154" s="778"/>
      <c r="O1154" s="1306"/>
      <c r="P1154" s="786"/>
      <c r="Q1154" s="786"/>
      <c r="R1154" s="668"/>
      <c r="S1154" s="786"/>
      <c r="T1154" s="786"/>
      <c r="U1154" s="788"/>
      <c r="V1154" s="4694"/>
    </row>
    <row r="1155" spans="1:23" ht="15.75" thickBot="1" x14ac:dyDescent="0.3">
      <c r="A1155" s="531">
        <v>931</v>
      </c>
      <c r="B1155" s="1623" t="s">
        <v>3863</v>
      </c>
      <c r="C1155" s="1623" t="s">
        <v>220</v>
      </c>
      <c r="D1155" s="676">
        <v>44839</v>
      </c>
      <c r="E1155" s="1463" t="s">
        <v>4938</v>
      </c>
      <c r="F1155" s="1624">
        <v>111</v>
      </c>
      <c r="G1155" s="587">
        <f>AVERAGE(CPVTFC3SG0030!V14:W14)</f>
        <v>2.6245500000000002</v>
      </c>
      <c r="H1155" s="553">
        <f t="shared" si="158"/>
        <v>7962.3161764705883</v>
      </c>
      <c r="I1155" s="2404" t="s">
        <v>315</v>
      </c>
      <c r="J1155" s="2415"/>
      <c r="K1155" s="2415"/>
      <c r="L1155" s="2416"/>
      <c r="M1155" s="1973"/>
      <c r="N1155" s="1973"/>
      <c r="O1155" s="1471"/>
      <c r="P1155" s="1472"/>
      <c r="Q1155" s="1472"/>
      <c r="R1155" s="1469"/>
      <c r="S1155" s="1472"/>
      <c r="T1155" s="1472"/>
      <c r="U1155" s="1472"/>
      <c r="W1155" s="5">
        <v>1</v>
      </c>
    </row>
    <row r="1156" spans="1:23" ht="15.75" thickBot="1" x14ac:dyDescent="0.3">
      <c r="A1156" s="86"/>
      <c r="B1156" s="4809" t="s">
        <v>3864</v>
      </c>
      <c r="C1156" s="457" t="s">
        <v>868</v>
      </c>
      <c r="D1156" s="87">
        <v>44888</v>
      </c>
      <c r="E1156" s="2954" t="s">
        <v>5540</v>
      </c>
      <c r="F1156" s="2824">
        <v>17</v>
      </c>
      <c r="G1156" s="88">
        <f>AVERAGE(CPVTFC3SG0067!M13:N13)</f>
        <v>2.6889000000000003</v>
      </c>
      <c r="H1156" s="89">
        <f>(G1156-0.1927)/0.0137*50</f>
        <v>9110.2189781021898</v>
      </c>
      <c r="I1156" s="2955" t="s">
        <v>315</v>
      </c>
      <c r="J1156" s="4367">
        <v>44896</v>
      </c>
      <c r="K1156" s="1357" t="s">
        <v>5598</v>
      </c>
      <c r="L1156" s="1357">
        <v>27</v>
      </c>
      <c r="M1156" s="1357">
        <f>AVERAGE(CPVTFC3SG0085!K15:L15)</f>
        <v>0.20024999999999998</v>
      </c>
      <c r="N1156" s="4374">
        <f>(M1156-0.0888)/0.0136*400</f>
        <v>3277.9411764705878</v>
      </c>
      <c r="O1156" s="4375" t="s">
        <v>315</v>
      </c>
      <c r="P1156" s="834"/>
      <c r="Q1156" s="834"/>
      <c r="R1156" s="667"/>
      <c r="S1156" s="834"/>
      <c r="T1156" s="834"/>
      <c r="U1156" s="836"/>
    </row>
    <row r="1157" spans="1:23" ht="15.75" thickBot="1" x14ac:dyDescent="0.3">
      <c r="A1157" s="598">
        <v>932</v>
      </c>
      <c r="B1157" s="4822"/>
      <c r="C1157" s="423" t="s">
        <v>220</v>
      </c>
      <c r="D1157" s="79">
        <v>44839</v>
      </c>
      <c r="E1157" s="525" t="s">
        <v>4938</v>
      </c>
      <c r="F1157" s="80">
        <v>112</v>
      </c>
      <c r="G1157" s="506">
        <f>AVERAGE(CPVTFC3SG0030!X14:Y14)</f>
        <v>1.2046999999999999</v>
      </c>
      <c r="H1157" s="507">
        <f t="shared" si="158"/>
        <v>2742.2794117647059</v>
      </c>
      <c r="I1157" s="1631" t="s">
        <v>315</v>
      </c>
      <c r="J1157" s="2406"/>
      <c r="K1157" s="2406"/>
      <c r="L1157" s="2407"/>
      <c r="M1157" s="650"/>
      <c r="N1157" s="650"/>
      <c r="O1157" s="650"/>
      <c r="P1157" s="1268"/>
      <c r="Q1157" s="1268"/>
      <c r="R1157" s="969"/>
      <c r="S1157" s="1268"/>
      <c r="T1157" s="1268"/>
      <c r="U1157" s="2127"/>
      <c r="W1157" s="5">
        <v>1</v>
      </c>
    </row>
    <row r="1158" spans="1:23" x14ac:dyDescent="0.25">
      <c r="A1158" s="2083"/>
      <c r="B1158" s="4806" t="s">
        <v>3865</v>
      </c>
      <c r="C1158" s="457" t="s">
        <v>868</v>
      </c>
      <c r="D1158" s="87">
        <v>44888</v>
      </c>
      <c r="E1158" s="2954" t="s">
        <v>5540</v>
      </c>
      <c r="F1158" s="2824">
        <v>18</v>
      </c>
      <c r="G1158" s="88">
        <f>AVERAGE(CPVTFC3SG0067!O13:P13)</f>
        <v>2.0749500000000003</v>
      </c>
      <c r="H1158" s="89">
        <f>(G1158-0.1927)/0.0137*50</f>
        <v>6869.525547445257</v>
      </c>
      <c r="I1158" s="2955" t="s">
        <v>315</v>
      </c>
      <c r="J1158" s="2956"/>
      <c r="K1158" s="2956"/>
      <c r="L1158" s="2957"/>
      <c r="M1158" s="2017"/>
      <c r="N1158" s="2017"/>
      <c r="O1158" s="861"/>
      <c r="P1158" s="2839"/>
      <c r="Q1158" s="2839"/>
      <c r="R1158" s="2074"/>
      <c r="S1158" s="2839"/>
      <c r="T1158" s="2839"/>
      <c r="U1158" s="2840"/>
    </row>
    <row r="1159" spans="1:23" ht="15.75" thickBot="1" x14ac:dyDescent="0.3">
      <c r="A1159" s="1861">
        <v>933</v>
      </c>
      <c r="B1159" s="4808"/>
      <c r="C1159" s="2610" t="s">
        <v>220</v>
      </c>
      <c r="D1159" s="465">
        <v>44839</v>
      </c>
      <c r="E1159" s="2872" t="s">
        <v>4938</v>
      </c>
      <c r="F1159" s="955">
        <v>113</v>
      </c>
      <c r="G1159" s="2873">
        <f>AVERAGE(CPVTFC3SG0030!B16:C16)</f>
        <v>0.1028</v>
      </c>
      <c r="H1159" s="559">
        <f t="shared" si="158"/>
        <v>-1308.8235294117646</v>
      </c>
      <c r="I1159" s="2958" t="s">
        <v>314</v>
      </c>
      <c r="J1159" s="2798"/>
      <c r="K1159" s="2798"/>
      <c r="L1159" s="2686"/>
      <c r="M1159" s="1509"/>
      <c r="N1159" s="1509"/>
      <c r="O1159" s="2027"/>
      <c r="P1159" s="1256"/>
      <c r="Q1159" s="1256"/>
      <c r="R1159" s="1257"/>
      <c r="S1159" s="1256"/>
      <c r="T1159" s="1256"/>
      <c r="U1159" s="1756"/>
    </row>
    <row r="1160" spans="1:23" x14ac:dyDescent="0.25">
      <c r="A1160" s="508"/>
      <c r="B1160" s="4806" t="s">
        <v>3866</v>
      </c>
      <c r="C1160" s="489" t="s">
        <v>868</v>
      </c>
      <c r="D1160" s="490">
        <v>44888</v>
      </c>
      <c r="E1160" s="2959" t="s">
        <v>5540</v>
      </c>
      <c r="F1160" s="2848">
        <v>19</v>
      </c>
      <c r="G1160" s="589">
        <f>AVERAGE(CPVTFC3SG0067!Q13:R13)</f>
        <v>0.13650000000000001</v>
      </c>
      <c r="H1160" s="622">
        <f>(G1160-0.1927)/0.0137*50</f>
        <v>-205.1094890510949</v>
      </c>
      <c r="I1160" s="2960" t="s">
        <v>314</v>
      </c>
      <c r="J1160" s="2410"/>
      <c r="K1160" s="2410"/>
      <c r="L1160" s="2411"/>
      <c r="M1160" s="721"/>
      <c r="N1160" s="721"/>
      <c r="O1160" s="1299"/>
      <c r="P1160" s="834"/>
      <c r="Q1160" s="834"/>
      <c r="R1160" s="667"/>
      <c r="S1160" s="834"/>
      <c r="T1160" s="834"/>
      <c r="U1160" s="836"/>
      <c r="V1160" s="4889" t="s">
        <v>1416</v>
      </c>
    </row>
    <row r="1161" spans="1:23" ht="15.75" thickBot="1" x14ac:dyDescent="0.3">
      <c r="A1161" s="219">
        <v>934</v>
      </c>
      <c r="B1161" s="4808"/>
      <c r="C1161" s="682" t="s">
        <v>220</v>
      </c>
      <c r="D1161" s="220">
        <v>44839</v>
      </c>
      <c r="E1161" s="517" t="s">
        <v>4938</v>
      </c>
      <c r="F1161" s="222">
        <v>114</v>
      </c>
      <c r="G1161" s="509">
        <f>AVERAGE(CPVTFC3SG0030!D16:E16)</f>
        <v>1.3444</v>
      </c>
      <c r="H1161" s="510">
        <f t="shared" si="158"/>
        <v>3255.8823529411766</v>
      </c>
      <c r="I1161" s="1747" t="s">
        <v>315</v>
      </c>
      <c r="J1161" s="2412"/>
      <c r="K1161" s="2412"/>
      <c r="L1161" s="2413"/>
      <c r="M1161" s="778"/>
      <c r="N1161" s="778"/>
      <c r="O1161" s="1306"/>
      <c r="P1161" s="786"/>
      <c r="Q1161" s="786"/>
      <c r="R1161" s="668"/>
      <c r="S1161" s="786"/>
      <c r="T1161" s="786"/>
      <c r="U1161" s="788"/>
      <c r="V1161" s="4694"/>
      <c r="W1161" s="5">
        <v>1</v>
      </c>
    </row>
    <row r="1162" spans="1:23" ht="15.75" thickBot="1" x14ac:dyDescent="0.3">
      <c r="A1162" s="456"/>
      <c r="B1162" s="4806" t="s">
        <v>3867</v>
      </c>
      <c r="C1162" s="457" t="s">
        <v>868</v>
      </c>
      <c r="D1162" s="87">
        <v>44888</v>
      </c>
      <c r="E1162" s="2954" t="s">
        <v>5540</v>
      </c>
      <c r="F1162" s="2824">
        <v>20</v>
      </c>
      <c r="G1162" s="88">
        <f>AVERAGE(CPVTFC3SG0067!S13:T13)</f>
        <v>2.5898500000000002</v>
      </c>
      <c r="H1162" s="89">
        <f>(G1162-0.1927)/0.0137*50</f>
        <v>8748.7226277372265</v>
      </c>
      <c r="I1162" s="2955" t="s">
        <v>315</v>
      </c>
      <c r="J1162" s="4367">
        <v>44896</v>
      </c>
      <c r="K1162" s="1357" t="s">
        <v>5598</v>
      </c>
      <c r="L1162" s="1357">
        <v>28</v>
      </c>
      <c r="M1162" s="1357">
        <f>AVERAGE(CPVTFC3SG0085!M15:N15)</f>
        <v>0.17299999999999999</v>
      </c>
      <c r="N1162" s="4374">
        <f>(M1162-0.0888)/0.0136*400</f>
        <v>2476.4705882352937</v>
      </c>
      <c r="O1162" s="4375" t="s">
        <v>315</v>
      </c>
      <c r="P1162" s="834"/>
      <c r="Q1162" s="834"/>
      <c r="R1162" s="667"/>
      <c r="S1162" s="834"/>
      <c r="T1162" s="834"/>
      <c r="U1162" s="836"/>
    </row>
    <row r="1163" spans="1:23" ht="15.75" thickBot="1" x14ac:dyDescent="0.3">
      <c r="A1163" s="537">
        <v>935</v>
      </c>
      <c r="B1163" s="4807"/>
      <c r="C1163" s="675" t="s">
        <v>220</v>
      </c>
      <c r="D1163" s="79">
        <v>44839</v>
      </c>
      <c r="E1163" s="525" t="s">
        <v>4938</v>
      </c>
      <c r="F1163" s="80">
        <v>115</v>
      </c>
      <c r="G1163" s="506">
        <f>AVERAGE(CPVTFC3SG0030!F16:G16)</f>
        <v>1.3684499999999999</v>
      </c>
      <c r="H1163" s="507">
        <f t="shared" si="158"/>
        <v>3344.3014705882356</v>
      </c>
      <c r="I1163" s="1631" t="s">
        <v>315</v>
      </c>
      <c r="J1163" s="2406"/>
      <c r="K1163" s="2406"/>
      <c r="L1163" s="2407"/>
      <c r="M1163" s="650"/>
      <c r="N1163" s="650"/>
      <c r="O1163" s="657"/>
      <c r="P1163" s="1268"/>
      <c r="Q1163" s="1268"/>
      <c r="R1163" s="969"/>
      <c r="S1163" s="1268"/>
      <c r="T1163" s="1268"/>
      <c r="U1163" s="2127"/>
      <c r="W1163" s="5">
        <v>1</v>
      </c>
    </row>
    <row r="1164" spans="1:23" x14ac:dyDescent="0.25">
      <c r="A1164" s="86"/>
      <c r="B1164" s="4809" t="s">
        <v>5541</v>
      </c>
      <c r="C1164" s="457" t="s">
        <v>868</v>
      </c>
      <c r="D1164" s="87">
        <v>44888</v>
      </c>
      <c r="E1164" s="2954" t="s">
        <v>5540</v>
      </c>
      <c r="F1164" s="2824">
        <v>21</v>
      </c>
      <c r="G1164" s="88">
        <f>AVERAGE(CPVTFC3SG0067!U13:V13)</f>
        <v>2.7919499999999999</v>
      </c>
      <c r="H1164" s="89">
        <f t="shared" ref="H1164:H1166" si="187">(G1164-0.1927)/0.0137*50</f>
        <v>9486.3138686131388</v>
      </c>
      <c r="I1164" s="2955" t="s">
        <v>315</v>
      </c>
      <c r="J1164" s="4339">
        <v>44896</v>
      </c>
      <c r="K1164" s="479" t="s">
        <v>5598</v>
      </c>
      <c r="L1164" s="479">
        <v>29</v>
      </c>
      <c r="M1164" s="479">
        <f>AVERAGE(CPVTFC3SG0085!O15:P15)</f>
        <v>0.75564999999999993</v>
      </c>
      <c r="N1164" s="4004">
        <f>(M1164-0.0888)/0.0136*400</f>
        <v>19613.235294117647</v>
      </c>
      <c r="O1164" s="4353" t="s">
        <v>315</v>
      </c>
      <c r="P1164" s="834"/>
      <c r="Q1164" s="834"/>
      <c r="R1164" s="667"/>
      <c r="S1164" s="834"/>
      <c r="T1164" s="834"/>
      <c r="U1164" s="836"/>
    </row>
    <row r="1165" spans="1:23" ht="15.75" thickBot="1" x14ac:dyDescent="0.3">
      <c r="A1165" s="537"/>
      <c r="B1165" s="4822"/>
      <c r="C1165" s="423" t="s">
        <v>220</v>
      </c>
      <c r="D1165" s="79">
        <v>44888</v>
      </c>
      <c r="E1165" s="2952" t="s">
        <v>5540</v>
      </c>
      <c r="F1165" s="2760">
        <v>22</v>
      </c>
      <c r="G1165" s="80">
        <f>AVERAGE(CPVTFC3SG0067!W13:X13)</f>
        <v>2.7541000000000002</v>
      </c>
      <c r="H1165" s="81">
        <f t="shared" si="187"/>
        <v>9348.1751824817529</v>
      </c>
      <c r="I1165" s="2953" t="s">
        <v>315</v>
      </c>
      <c r="J1165" s="4346">
        <v>44896</v>
      </c>
      <c r="K1165" s="560" t="s">
        <v>5598</v>
      </c>
      <c r="L1165" s="560">
        <v>30</v>
      </c>
      <c r="M1165" s="560">
        <f>AVERAGE(CPVTFC3SG0085!Q15:R15)</f>
        <v>0.55474999999999997</v>
      </c>
      <c r="N1165" s="4016">
        <f>(M1165-0.0888)/0.0136*400</f>
        <v>13704.411764705881</v>
      </c>
      <c r="O1165" s="4365" t="s">
        <v>315</v>
      </c>
      <c r="P1165" s="786"/>
      <c r="Q1165" s="786"/>
      <c r="R1165" s="668"/>
      <c r="S1165" s="786"/>
      <c r="T1165" s="786"/>
      <c r="U1165" s="788"/>
    </row>
    <row r="1166" spans="1:23" x14ac:dyDescent="0.25">
      <c r="A1166" s="86"/>
      <c r="B1166" s="4809" t="s">
        <v>3868</v>
      </c>
      <c r="C1166" s="457" t="s">
        <v>868</v>
      </c>
      <c r="D1166" s="87">
        <v>44888</v>
      </c>
      <c r="E1166" s="2954" t="s">
        <v>5540</v>
      </c>
      <c r="F1166" s="2824">
        <v>37</v>
      </c>
      <c r="G1166" s="88">
        <f>AVERAGE(CPVTFC3SG0067!I17:J17)</f>
        <v>1.2281</v>
      </c>
      <c r="H1166" s="89">
        <f t="shared" si="187"/>
        <v>3778.8321167883205</v>
      </c>
      <c r="I1166" s="2955" t="s">
        <v>315</v>
      </c>
      <c r="J1166" s="2965"/>
      <c r="K1166" s="2415"/>
      <c r="L1166" s="2416"/>
      <c r="M1166" s="1973"/>
      <c r="N1166" s="1973"/>
      <c r="O1166" s="1471"/>
      <c r="P1166" s="1472"/>
      <c r="Q1166" s="1472"/>
      <c r="R1166" s="1469"/>
      <c r="S1166" s="1472"/>
      <c r="T1166" s="1472"/>
      <c r="U1166" s="2837"/>
    </row>
    <row r="1167" spans="1:23" ht="15.75" thickBot="1" x14ac:dyDescent="0.3">
      <c r="A1167" s="219">
        <v>936</v>
      </c>
      <c r="B1167" s="4810"/>
      <c r="C1167" s="463" t="s">
        <v>220</v>
      </c>
      <c r="D1167" s="220">
        <v>44839</v>
      </c>
      <c r="E1167" s="517" t="s">
        <v>4938</v>
      </c>
      <c r="F1167" s="222">
        <v>116</v>
      </c>
      <c r="G1167" s="509">
        <f>AVERAGE(CPVTFC3SG0030!H16:I16)</f>
        <v>1.20425</v>
      </c>
      <c r="H1167" s="510">
        <f t="shared" si="158"/>
        <v>2740.6250000000005</v>
      </c>
      <c r="I1167" s="1747" t="s">
        <v>315</v>
      </c>
      <c r="J1167" s="2803"/>
      <c r="K1167" s="2408"/>
      <c r="L1167" s="2409"/>
      <c r="M1167" s="656"/>
      <c r="N1167" s="656"/>
      <c r="O1167" s="672"/>
      <c r="P1167" s="1271"/>
      <c r="Q1167" s="1271"/>
      <c r="R1167" s="830"/>
      <c r="S1167" s="1271"/>
      <c r="T1167" s="1271"/>
      <c r="U1167" s="1271"/>
      <c r="W1167" s="5">
        <v>1</v>
      </c>
    </row>
    <row r="1168" spans="1:23" x14ac:dyDescent="0.25">
      <c r="A1168" s="82">
        <v>937</v>
      </c>
      <c r="B1168" s="2116"/>
      <c r="C1168" s="2116"/>
      <c r="D1168" s="83"/>
      <c r="E1168" s="127"/>
      <c r="F1168" s="84"/>
      <c r="G1168" s="84"/>
      <c r="H1168" s="85"/>
      <c r="I1168" s="2370"/>
      <c r="J1168" s="881"/>
      <c r="K1168" s="881"/>
      <c r="L1168" s="882"/>
      <c r="M1168" s="642"/>
      <c r="N1168" s="642"/>
      <c r="O1168" s="648"/>
      <c r="P1168" s="694"/>
      <c r="Q1168" s="694"/>
      <c r="R1168" s="645"/>
      <c r="S1168" s="694"/>
      <c r="T1168" s="694"/>
      <c r="U1168" s="694"/>
      <c r="W1168" s="5">
        <f>SUM(W6:W1167)</f>
        <v>520</v>
      </c>
    </row>
    <row r="1169" spans="1:22" x14ac:dyDescent="0.25">
      <c r="A1169" s="8">
        <v>938</v>
      </c>
      <c r="B1169" s="144"/>
      <c r="C1169" s="144"/>
      <c r="D1169" s="18"/>
      <c r="E1169" s="92"/>
      <c r="F1169" s="7"/>
      <c r="G1169" s="7"/>
      <c r="H1169" s="13"/>
      <c r="I1169" s="257"/>
      <c r="J1169" s="881"/>
      <c r="K1169" s="881"/>
      <c r="L1169" s="882"/>
      <c r="M1169" s="642"/>
      <c r="N1169" s="642"/>
      <c r="O1169" s="648"/>
      <c r="P1169" s="694"/>
      <c r="Q1169" s="694"/>
      <c r="R1169" s="645"/>
      <c r="S1169" s="694"/>
      <c r="T1169" s="694"/>
      <c r="U1169" s="694"/>
    </row>
    <row r="1170" spans="1:22" x14ac:dyDescent="0.25">
      <c r="A1170" s="6">
        <v>939</v>
      </c>
      <c r="B1170" s="144"/>
      <c r="C1170" s="144"/>
      <c r="D1170" s="18"/>
      <c r="E1170" s="92"/>
      <c r="F1170" s="7"/>
      <c r="G1170" s="7"/>
      <c r="H1170" s="13"/>
      <c r="I1170" s="257"/>
      <c r="J1170" s="881"/>
      <c r="K1170" s="881"/>
      <c r="L1170" s="882"/>
      <c r="M1170" s="642"/>
      <c r="N1170" s="642"/>
      <c r="O1170" s="648"/>
      <c r="P1170" s="694"/>
      <c r="Q1170" s="694"/>
      <c r="R1170" s="645"/>
      <c r="S1170" s="694"/>
      <c r="T1170" s="694"/>
      <c r="U1170" s="694"/>
    </row>
    <row r="1171" spans="1:22" x14ac:dyDescent="0.25">
      <c r="A1171" s="8">
        <v>940</v>
      </c>
      <c r="B1171" s="144"/>
      <c r="C1171" s="144"/>
      <c r="D1171" s="18"/>
      <c r="E1171" s="92"/>
      <c r="F1171" s="7"/>
      <c r="G1171" s="7"/>
      <c r="H1171" s="13"/>
      <c r="I1171" s="257"/>
      <c r="J1171" s="881"/>
      <c r="K1171" s="881"/>
      <c r="L1171" s="882"/>
      <c r="M1171" s="642"/>
      <c r="N1171" s="642"/>
      <c r="O1171" s="648"/>
      <c r="P1171" s="694"/>
      <c r="Q1171" s="694"/>
      <c r="R1171" s="645"/>
      <c r="S1171" s="694"/>
      <c r="T1171" s="694"/>
      <c r="U1171" s="694"/>
    </row>
    <row r="1172" spans="1:22" x14ac:dyDescent="0.25">
      <c r="A1172" s="6">
        <v>941</v>
      </c>
      <c r="B1172" s="144"/>
      <c r="C1172" s="144"/>
      <c r="D1172" s="18"/>
      <c r="E1172" s="92"/>
      <c r="F1172" s="7"/>
      <c r="G1172" s="7"/>
      <c r="H1172" s="13"/>
      <c r="I1172" s="257"/>
      <c r="J1172" s="881"/>
      <c r="K1172" s="881"/>
      <c r="L1172" s="882"/>
      <c r="M1172" s="642"/>
      <c r="N1172" s="642"/>
      <c r="O1172" s="648"/>
      <c r="P1172" s="694"/>
      <c r="Q1172" s="694"/>
      <c r="R1172" s="645"/>
      <c r="S1172" s="694"/>
      <c r="T1172" s="694"/>
      <c r="U1172" s="694"/>
    </row>
    <row r="1173" spans="1:22" x14ac:dyDescent="0.25">
      <c r="A1173" s="8">
        <v>942</v>
      </c>
      <c r="B1173" s="144"/>
      <c r="C1173" s="144"/>
      <c r="D1173" s="18"/>
      <c r="E1173" s="92"/>
      <c r="F1173" s="7"/>
      <c r="G1173" s="7"/>
      <c r="H1173" s="13"/>
      <c r="I1173" s="257"/>
      <c r="J1173" s="881"/>
      <c r="K1173" s="881"/>
      <c r="L1173" s="882"/>
      <c r="M1173" s="642"/>
      <c r="N1173" s="642"/>
      <c r="O1173" s="648"/>
      <c r="P1173" s="694"/>
      <c r="Q1173" s="694"/>
      <c r="R1173" s="645"/>
      <c r="S1173" s="694"/>
      <c r="T1173" s="694"/>
      <c r="U1173" s="694"/>
    </row>
    <row r="1174" spans="1:22" x14ac:dyDescent="0.25">
      <c r="A1174" s="6">
        <v>943</v>
      </c>
      <c r="B1174" s="144"/>
      <c r="C1174" s="144"/>
      <c r="D1174" s="18"/>
      <c r="E1174" s="92"/>
      <c r="F1174" s="7"/>
      <c r="G1174" s="7"/>
      <c r="H1174" s="13"/>
      <c r="I1174" s="257"/>
      <c r="J1174" s="881"/>
      <c r="K1174" s="881"/>
      <c r="L1174" s="882"/>
      <c r="M1174" s="642"/>
      <c r="N1174" s="642"/>
      <c r="O1174" s="648"/>
      <c r="P1174" s="694"/>
      <c r="Q1174" s="694"/>
      <c r="R1174" s="645"/>
      <c r="S1174" s="694"/>
      <c r="T1174" s="694"/>
      <c r="U1174" s="694"/>
    </row>
    <row r="1175" spans="1:22" x14ac:dyDescent="0.25">
      <c r="A1175" s="8">
        <v>944</v>
      </c>
      <c r="B1175" s="144"/>
      <c r="C1175" s="144"/>
      <c r="D1175" s="18"/>
      <c r="E1175" s="92"/>
      <c r="F1175" s="7"/>
      <c r="G1175" s="7"/>
      <c r="H1175" s="13"/>
      <c r="I1175" s="257"/>
      <c r="J1175" s="881"/>
      <c r="K1175" s="881"/>
      <c r="L1175" s="882"/>
      <c r="M1175" s="642"/>
      <c r="N1175" s="642"/>
      <c r="O1175" s="642"/>
      <c r="P1175" s="694"/>
      <c r="Q1175" s="694"/>
      <c r="R1175" s="645"/>
      <c r="S1175" s="694"/>
      <c r="T1175" s="694"/>
      <c r="U1175" s="694"/>
      <c r="V1175" s="262"/>
    </row>
    <row r="1176" spans="1:22" x14ac:dyDescent="0.25">
      <c r="A1176" s="6">
        <v>945</v>
      </c>
      <c r="B1176" s="144"/>
      <c r="C1176" s="144"/>
      <c r="D1176" s="18"/>
      <c r="E1176" s="92"/>
      <c r="F1176" s="7"/>
      <c r="G1176" s="7"/>
      <c r="H1176" s="13"/>
      <c r="I1176" s="257"/>
      <c r="J1176" s="881"/>
      <c r="K1176" s="881"/>
      <c r="L1176" s="882"/>
      <c r="M1176" s="642"/>
      <c r="N1176" s="642"/>
      <c r="O1176" s="642"/>
      <c r="P1176" s="694"/>
      <c r="Q1176" s="694"/>
      <c r="R1176" s="645"/>
      <c r="S1176" s="694"/>
      <c r="T1176" s="694"/>
      <c r="U1176" s="694"/>
      <c r="V1176" s="262"/>
    </row>
    <row r="1177" spans="1:22" x14ac:dyDescent="0.25">
      <c r="A1177" s="8">
        <v>946</v>
      </c>
      <c r="B1177" s="144"/>
      <c r="C1177" s="144"/>
      <c r="D1177" s="18"/>
      <c r="E1177" s="92"/>
      <c r="F1177" s="7"/>
      <c r="G1177" s="7"/>
      <c r="H1177" s="13"/>
      <c r="I1177" s="257"/>
      <c r="J1177" s="881"/>
      <c r="K1177" s="881"/>
      <c r="L1177" s="882"/>
      <c r="M1177" s="642"/>
      <c r="N1177" s="642"/>
      <c r="O1177" s="642"/>
      <c r="P1177" s="694"/>
      <c r="Q1177" s="694"/>
      <c r="R1177" s="645"/>
      <c r="S1177" s="694"/>
      <c r="T1177" s="694"/>
      <c r="U1177" s="694"/>
      <c r="V1177" s="262"/>
    </row>
    <row r="1178" spans="1:22" x14ac:dyDescent="0.25">
      <c r="A1178" s="6">
        <v>947</v>
      </c>
      <c r="B1178" s="144"/>
      <c r="C1178" s="144"/>
      <c r="D1178" s="18"/>
      <c r="E1178" s="92"/>
      <c r="F1178" s="7"/>
      <c r="G1178" s="7"/>
      <c r="H1178" s="13"/>
      <c r="I1178" s="257"/>
      <c r="J1178" s="881"/>
      <c r="K1178" s="881"/>
      <c r="L1178" s="882"/>
      <c r="M1178" s="642"/>
      <c r="N1178" s="642"/>
      <c r="O1178" s="642"/>
      <c r="P1178" s="694"/>
      <c r="Q1178" s="694"/>
      <c r="R1178" s="645"/>
      <c r="S1178" s="694"/>
      <c r="T1178" s="694"/>
      <c r="U1178" s="694"/>
      <c r="V1178" s="262"/>
    </row>
    <row r="1179" spans="1:22" x14ac:dyDescent="0.25">
      <c r="A1179" s="8">
        <v>948</v>
      </c>
      <c r="B1179" s="144"/>
      <c r="C1179" s="144"/>
      <c r="D1179" s="18"/>
      <c r="E1179" s="92"/>
      <c r="F1179" s="7"/>
      <c r="G1179" s="7"/>
      <c r="H1179" s="13"/>
      <c r="I1179" s="257"/>
      <c r="J1179" s="881"/>
      <c r="K1179" s="881"/>
      <c r="L1179" s="882"/>
      <c r="M1179" s="642"/>
      <c r="N1179" s="642"/>
      <c r="O1179" s="642"/>
      <c r="P1179" s="694"/>
      <c r="Q1179" s="694"/>
      <c r="R1179" s="645"/>
      <c r="S1179" s="694"/>
      <c r="T1179" s="694"/>
      <c r="U1179" s="694"/>
      <c r="V1179" s="262"/>
    </row>
    <row r="1180" spans="1:22" x14ac:dyDescent="0.25">
      <c r="A1180" s="6">
        <v>949</v>
      </c>
      <c r="B1180" s="144"/>
      <c r="C1180" s="144"/>
      <c r="D1180" s="18"/>
      <c r="E1180" s="92"/>
      <c r="F1180" s="7"/>
      <c r="G1180" s="7"/>
      <c r="H1180" s="13"/>
      <c r="I1180" s="257"/>
      <c r="J1180" s="881"/>
      <c r="K1180" s="881"/>
      <c r="L1180" s="882"/>
      <c r="M1180" s="642"/>
      <c r="N1180" s="642"/>
      <c r="O1180" s="642"/>
      <c r="P1180" s="694"/>
      <c r="Q1180" s="694"/>
      <c r="R1180" s="645"/>
      <c r="S1180" s="694"/>
      <c r="T1180" s="694"/>
      <c r="U1180" s="694"/>
    </row>
    <row r="1181" spans="1:22" x14ac:dyDescent="0.25">
      <c r="A1181" s="8">
        <v>950</v>
      </c>
      <c r="B1181" s="144"/>
      <c r="C1181" s="144"/>
      <c r="D1181" s="18"/>
      <c r="E1181" s="92"/>
      <c r="F1181" s="7"/>
      <c r="G1181" s="7"/>
      <c r="H1181" s="13"/>
      <c r="I1181" s="257"/>
      <c r="J1181" s="881"/>
      <c r="K1181" s="881"/>
      <c r="L1181" s="882"/>
      <c r="M1181" s="642"/>
      <c r="N1181" s="642"/>
      <c r="O1181" s="642"/>
      <c r="P1181" s="694"/>
      <c r="Q1181" s="694"/>
      <c r="R1181" s="645"/>
      <c r="S1181" s="694"/>
      <c r="T1181" s="694"/>
      <c r="U1181" s="694"/>
    </row>
    <row r="1182" spans="1:22" x14ac:dyDescent="0.25">
      <c r="A1182" s="6">
        <v>951</v>
      </c>
      <c r="B1182" s="144"/>
      <c r="C1182" s="144"/>
      <c r="D1182" s="18"/>
      <c r="E1182" s="92"/>
      <c r="F1182" s="7"/>
      <c r="G1182" s="7"/>
      <c r="H1182" s="13"/>
      <c r="I1182" s="257"/>
      <c r="J1182" s="881"/>
      <c r="K1182" s="881"/>
      <c r="L1182" s="882"/>
      <c r="M1182" s="642"/>
      <c r="N1182" s="642"/>
      <c r="O1182" s="642"/>
      <c r="P1182" s="694"/>
      <c r="Q1182" s="694"/>
      <c r="R1182" s="645"/>
      <c r="S1182" s="694"/>
      <c r="T1182" s="694"/>
      <c r="U1182" s="694"/>
    </row>
    <row r="1183" spans="1:22" x14ac:dyDescent="0.25">
      <c r="A1183" s="8">
        <v>952</v>
      </c>
      <c r="B1183" s="144"/>
      <c r="C1183" s="144"/>
      <c r="D1183" s="18"/>
      <c r="E1183" s="92"/>
      <c r="F1183" s="7"/>
      <c r="G1183" s="7"/>
      <c r="H1183" s="13"/>
      <c r="I1183" s="257"/>
      <c r="J1183" s="881"/>
      <c r="K1183" s="881"/>
      <c r="L1183" s="882"/>
      <c r="M1183" s="642"/>
      <c r="N1183" s="642"/>
      <c r="O1183" s="642"/>
      <c r="P1183" s="694"/>
      <c r="Q1183" s="694"/>
      <c r="R1183" s="645"/>
      <c r="S1183" s="694"/>
      <c r="T1183" s="694"/>
      <c r="U1183" s="694"/>
    </row>
    <row r="1184" spans="1:22" x14ac:dyDescent="0.25">
      <c r="A1184" s="6">
        <v>953</v>
      </c>
      <c r="B1184" s="144"/>
      <c r="C1184" s="144"/>
      <c r="D1184" s="18"/>
      <c r="E1184" s="92"/>
      <c r="F1184" s="7"/>
      <c r="G1184" s="7"/>
      <c r="H1184" s="13"/>
      <c r="I1184" s="257"/>
      <c r="J1184" s="881"/>
      <c r="K1184" s="881"/>
      <c r="L1184" s="882"/>
      <c r="M1184" s="642"/>
      <c r="N1184" s="642"/>
      <c r="O1184" s="642"/>
      <c r="P1184" s="694"/>
      <c r="Q1184" s="694"/>
      <c r="R1184" s="645"/>
      <c r="S1184" s="694"/>
      <c r="T1184" s="694"/>
      <c r="U1184" s="694"/>
    </row>
    <row r="1185" spans="1:21" x14ac:dyDescent="0.25">
      <c r="A1185" s="8">
        <v>954</v>
      </c>
      <c r="B1185" s="144"/>
      <c r="C1185" s="144"/>
      <c r="D1185" s="18"/>
      <c r="E1185" s="92"/>
      <c r="F1185" s="7"/>
      <c r="G1185" s="7"/>
      <c r="H1185" s="13"/>
      <c r="I1185" s="257"/>
      <c r="J1185" s="881"/>
      <c r="K1185" s="881"/>
      <c r="L1185" s="882"/>
      <c r="M1185" s="642"/>
      <c r="N1185" s="642"/>
      <c r="O1185" s="642"/>
      <c r="P1185" s="694"/>
      <c r="Q1185" s="694"/>
      <c r="R1185" s="645"/>
      <c r="S1185" s="694"/>
      <c r="T1185" s="694"/>
      <c r="U1185" s="694"/>
    </row>
    <row r="1186" spans="1:21" x14ac:dyDescent="0.25">
      <c r="A1186" s="6">
        <v>955</v>
      </c>
      <c r="B1186" s="144"/>
      <c r="C1186" s="144"/>
      <c r="D1186" s="18"/>
      <c r="E1186" s="92"/>
      <c r="F1186" s="7"/>
      <c r="G1186" s="7"/>
      <c r="H1186" s="13"/>
      <c r="I1186" s="257"/>
      <c r="J1186" s="881"/>
      <c r="K1186" s="881"/>
      <c r="L1186" s="882"/>
      <c r="M1186" s="642"/>
      <c r="N1186" s="642"/>
      <c r="O1186" s="642"/>
      <c r="P1186" s="694"/>
      <c r="Q1186" s="694"/>
      <c r="R1186" s="645"/>
      <c r="S1186" s="694"/>
      <c r="T1186" s="694"/>
      <c r="U1186" s="694"/>
    </row>
    <row r="1187" spans="1:21" x14ac:dyDescent="0.25">
      <c r="A1187" s="8">
        <v>956</v>
      </c>
      <c r="B1187" s="169"/>
      <c r="C1187" s="169"/>
      <c r="D1187" s="18"/>
      <c r="E1187" s="264"/>
      <c r="F1187" s="265"/>
      <c r="G1187" s="8"/>
      <c r="H1187" s="13"/>
      <c r="I1187" s="8"/>
      <c r="J1187" s="881"/>
      <c r="K1187" s="881"/>
      <c r="L1187" s="882"/>
      <c r="M1187" s="642"/>
      <c r="N1187" s="642"/>
      <c r="O1187" s="642"/>
      <c r="P1187" s="694"/>
      <c r="Q1187" s="694"/>
      <c r="R1187" s="645"/>
      <c r="S1187" s="694"/>
      <c r="T1187" s="694"/>
      <c r="U1187" s="694"/>
    </row>
    <row r="1188" spans="1:21" x14ac:dyDescent="0.25">
      <c r="A1188" s="6">
        <v>957</v>
      </c>
      <c r="B1188" s="169"/>
      <c r="C1188" s="169"/>
      <c r="D1188" s="18"/>
      <c r="E1188" s="264"/>
      <c r="F1188" s="265"/>
      <c r="G1188" s="8"/>
      <c r="H1188" s="13"/>
      <c r="I1188" s="8"/>
      <c r="J1188" s="881"/>
      <c r="K1188" s="881"/>
      <c r="L1188" s="882"/>
      <c r="M1188" s="642"/>
      <c r="N1188" s="642"/>
      <c r="O1188" s="642"/>
      <c r="P1188" s="694"/>
      <c r="Q1188" s="694"/>
      <c r="R1188" s="645"/>
      <c r="S1188" s="694"/>
      <c r="T1188" s="694"/>
      <c r="U1188" s="694"/>
    </row>
    <row r="1189" spans="1:21" s="261" customFormat="1" x14ac:dyDescent="0.25">
      <c r="A1189" s="8">
        <v>958</v>
      </c>
      <c r="B1189" s="169"/>
      <c r="C1189" s="169"/>
      <c r="D1189" s="18"/>
      <c r="E1189" s="264"/>
      <c r="F1189" s="265"/>
      <c r="G1189" s="8"/>
      <c r="H1189" s="13"/>
      <c r="I1189" s="8"/>
      <c r="J1189" s="881"/>
      <c r="K1189" s="881"/>
      <c r="L1189" s="882"/>
      <c r="M1189" s="642"/>
      <c r="N1189" s="642"/>
      <c r="O1189" s="642"/>
      <c r="P1189" s="694"/>
      <c r="Q1189" s="694"/>
      <c r="R1189" s="645"/>
      <c r="S1189" s="694"/>
      <c r="T1189" s="694"/>
      <c r="U1189" s="694"/>
    </row>
    <row r="1190" spans="1:21" s="261" customFormat="1" x14ac:dyDescent="0.25">
      <c r="A1190" s="6">
        <v>959</v>
      </c>
      <c r="B1190" s="169"/>
      <c r="C1190" s="169"/>
      <c r="D1190" s="18"/>
      <c r="E1190" s="264"/>
      <c r="F1190" s="265"/>
      <c r="G1190" s="8"/>
      <c r="H1190" s="13"/>
      <c r="I1190" s="8"/>
      <c r="J1190" s="881"/>
      <c r="K1190" s="881"/>
      <c r="L1190" s="882"/>
      <c r="M1190" s="642"/>
      <c r="N1190" s="642"/>
      <c r="O1190" s="642"/>
      <c r="P1190" s="694"/>
      <c r="Q1190" s="694"/>
      <c r="R1190" s="645"/>
      <c r="S1190" s="694"/>
      <c r="T1190" s="694"/>
      <c r="U1190" s="694"/>
    </row>
    <row r="1191" spans="1:21" s="261" customFormat="1" x14ac:dyDescent="0.25">
      <c r="A1191" s="8">
        <v>960</v>
      </c>
      <c r="B1191" s="169"/>
      <c r="C1191" s="169"/>
      <c r="D1191" s="18"/>
      <c r="E1191" s="264"/>
      <c r="F1191" s="265"/>
      <c r="G1191" s="8"/>
      <c r="H1191" s="13"/>
      <c r="I1191" s="8"/>
      <c r="J1191" s="881"/>
      <c r="K1191" s="881"/>
      <c r="L1191" s="882"/>
      <c r="M1191" s="642"/>
      <c r="N1191" s="642"/>
      <c r="O1191" s="642"/>
      <c r="P1191" s="694"/>
      <c r="Q1191" s="694"/>
      <c r="R1191" s="645"/>
      <c r="S1191" s="694"/>
      <c r="T1191" s="694"/>
      <c r="U1191" s="694"/>
    </row>
    <row r="1192" spans="1:21" s="261" customFormat="1" x14ac:dyDescent="0.25">
      <c r="A1192" s="6">
        <v>961</v>
      </c>
      <c r="B1192" s="169"/>
      <c r="C1192" s="169"/>
      <c r="D1192" s="18"/>
      <c r="E1192" s="264"/>
      <c r="F1192" s="265"/>
      <c r="G1192" s="8"/>
      <c r="H1192" s="13"/>
      <c r="I1192" s="8"/>
      <c r="J1192" s="881"/>
      <c r="K1192" s="881"/>
      <c r="L1192" s="882"/>
      <c r="M1192" s="642"/>
      <c r="N1192" s="642"/>
      <c r="O1192" s="642"/>
      <c r="P1192" s="694"/>
      <c r="Q1192" s="694"/>
      <c r="R1192" s="645"/>
      <c r="S1192" s="694"/>
      <c r="T1192" s="694"/>
      <c r="U1192" s="694"/>
    </row>
    <row r="1193" spans="1:21" s="261" customFormat="1" x14ac:dyDescent="0.25">
      <c r="A1193" s="8">
        <v>962</v>
      </c>
      <c r="B1193" s="169"/>
      <c r="C1193" s="169"/>
      <c r="D1193" s="18"/>
      <c r="E1193" s="264"/>
      <c r="F1193" s="265"/>
      <c r="G1193" s="8"/>
      <c r="H1193" s="13"/>
      <c r="I1193" s="8"/>
      <c r="J1193" s="881"/>
      <c r="K1193" s="881"/>
      <c r="L1193" s="882"/>
      <c r="M1193" s="642"/>
      <c r="N1193" s="642"/>
      <c r="O1193" s="642"/>
      <c r="P1193" s="694"/>
      <c r="Q1193" s="694"/>
      <c r="R1193" s="645"/>
      <c r="S1193" s="694"/>
      <c r="T1193" s="694"/>
      <c r="U1193" s="694"/>
    </row>
    <row r="1194" spans="1:21" s="261" customFormat="1" x14ac:dyDescent="0.25">
      <c r="A1194" s="6">
        <v>963</v>
      </c>
      <c r="B1194" s="169"/>
      <c r="C1194" s="169"/>
      <c r="D1194" s="18"/>
      <c r="E1194" s="264"/>
      <c r="F1194" s="265"/>
      <c r="G1194" s="8"/>
      <c r="H1194" s="13"/>
      <c r="I1194" s="8"/>
      <c r="J1194" s="881"/>
      <c r="K1194" s="881"/>
      <c r="L1194" s="882"/>
      <c r="M1194" s="642"/>
      <c r="N1194" s="642"/>
      <c r="O1194" s="642"/>
      <c r="P1194" s="694"/>
      <c r="Q1194" s="694"/>
      <c r="R1194" s="645"/>
      <c r="S1194" s="694"/>
      <c r="T1194" s="694"/>
      <c r="U1194" s="694"/>
    </row>
    <row r="1195" spans="1:21" s="261" customFormat="1" x14ac:dyDescent="0.25">
      <c r="A1195" s="8">
        <v>964</v>
      </c>
      <c r="B1195" s="169"/>
      <c r="C1195" s="169"/>
      <c r="D1195" s="18"/>
      <c r="E1195" s="264"/>
      <c r="F1195" s="265"/>
      <c r="G1195" s="8"/>
      <c r="H1195" s="13"/>
      <c r="I1195" s="8"/>
      <c r="J1195" s="881"/>
      <c r="K1195" s="881"/>
      <c r="L1195" s="882"/>
      <c r="M1195" s="642"/>
      <c r="N1195" s="642"/>
      <c r="O1195" s="642"/>
      <c r="P1195" s="694"/>
      <c r="Q1195" s="694"/>
      <c r="R1195" s="645"/>
      <c r="S1195" s="694"/>
      <c r="T1195" s="694"/>
      <c r="U1195" s="694"/>
    </row>
    <row r="1196" spans="1:21" s="261" customFormat="1" x14ac:dyDescent="0.25">
      <c r="A1196" s="6">
        <v>965</v>
      </c>
      <c r="B1196" s="169"/>
      <c r="C1196" s="169"/>
      <c r="D1196" s="18"/>
      <c r="E1196" s="264"/>
      <c r="F1196" s="265"/>
      <c r="G1196" s="8"/>
      <c r="H1196" s="13"/>
      <c r="I1196" s="8"/>
      <c r="J1196" s="881"/>
      <c r="K1196" s="881"/>
      <c r="L1196" s="882"/>
      <c r="M1196" s="642"/>
      <c r="N1196" s="642"/>
      <c r="O1196" s="642"/>
      <c r="P1196" s="694"/>
      <c r="Q1196" s="694"/>
      <c r="R1196" s="645"/>
      <c r="S1196" s="694"/>
      <c r="T1196" s="694"/>
      <c r="U1196" s="694"/>
    </row>
    <row r="1197" spans="1:21" s="261" customFormat="1" x14ac:dyDescent="0.25">
      <c r="A1197" s="8">
        <v>966</v>
      </c>
      <c r="B1197" s="169"/>
      <c r="C1197" s="169"/>
      <c r="D1197" s="18"/>
      <c r="E1197" s="264"/>
      <c r="F1197" s="265"/>
      <c r="G1197" s="8"/>
      <c r="H1197" s="13"/>
      <c r="I1197" s="8"/>
      <c r="J1197" s="881"/>
      <c r="K1197" s="881"/>
      <c r="L1197" s="882"/>
      <c r="M1197" s="642"/>
      <c r="N1197" s="642"/>
      <c r="O1197" s="642"/>
      <c r="P1197" s="694"/>
      <c r="Q1197" s="694"/>
      <c r="R1197" s="645"/>
      <c r="S1197" s="694"/>
      <c r="T1197" s="694"/>
      <c r="U1197" s="694"/>
    </row>
    <row r="1198" spans="1:21" s="261" customFormat="1" x14ac:dyDescent="0.25">
      <c r="A1198" s="6">
        <v>967</v>
      </c>
      <c r="B1198" s="169"/>
      <c r="C1198" s="169"/>
      <c r="D1198" s="18"/>
      <c r="E1198" s="264"/>
      <c r="F1198" s="265"/>
      <c r="G1198" s="8"/>
      <c r="H1198" s="13"/>
      <c r="I1198" s="8"/>
      <c r="J1198" s="881"/>
      <c r="K1198" s="881"/>
      <c r="L1198" s="882"/>
      <c r="M1198" s="642"/>
      <c r="N1198" s="642"/>
      <c r="O1198" s="642"/>
      <c r="P1198" s="694"/>
      <c r="Q1198" s="694"/>
      <c r="R1198" s="645"/>
      <c r="S1198" s="694"/>
      <c r="T1198" s="694"/>
      <c r="U1198" s="694"/>
    </row>
    <row r="1199" spans="1:21" s="261" customFormat="1" x14ac:dyDescent="0.25">
      <c r="A1199" s="8">
        <v>968</v>
      </c>
      <c r="B1199" s="169"/>
      <c r="C1199" s="169"/>
      <c r="D1199" s="18"/>
      <c r="E1199" s="264"/>
      <c r="F1199" s="265"/>
      <c r="G1199" s="8"/>
      <c r="H1199" s="13"/>
      <c r="I1199" s="8"/>
      <c r="J1199" s="881"/>
      <c r="K1199" s="881"/>
      <c r="L1199" s="882"/>
      <c r="M1199" s="642"/>
      <c r="N1199" s="642"/>
      <c r="O1199" s="642"/>
      <c r="P1199" s="694"/>
      <c r="Q1199" s="694"/>
      <c r="R1199" s="645"/>
      <c r="S1199" s="694"/>
      <c r="T1199" s="694"/>
      <c r="U1199" s="694"/>
    </row>
    <row r="1200" spans="1:21" s="261" customFormat="1" x14ac:dyDescent="0.25">
      <c r="A1200" s="6">
        <v>969</v>
      </c>
      <c r="B1200" s="169"/>
      <c r="C1200" s="169"/>
      <c r="D1200" s="18"/>
      <c r="E1200" s="264"/>
      <c r="F1200" s="265"/>
      <c r="G1200" s="8"/>
      <c r="H1200" s="13"/>
      <c r="I1200" s="8"/>
      <c r="J1200" s="881"/>
      <c r="K1200" s="881"/>
      <c r="L1200" s="882"/>
      <c r="M1200" s="642"/>
      <c r="N1200" s="642"/>
      <c r="O1200" s="642"/>
      <c r="P1200" s="694"/>
      <c r="Q1200" s="694"/>
      <c r="R1200" s="645"/>
      <c r="S1200" s="694"/>
      <c r="T1200" s="694"/>
      <c r="U1200" s="694"/>
    </row>
    <row r="1201" spans="1:21" s="261" customFormat="1" x14ac:dyDescent="0.25">
      <c r="A1201" s="8">
        <v>970</v>
      </c>
      <c r="B1201" s="169"/>
      <c r="C1201" s="169"/>
      <c r="D1201" s="18"/>
      <c r="E1201" s="264"/>
      <c r="F1201" s="265"/>
      <c r="G1201" s="8"/>
      <c r="H1201" s="13"/>
      <c r="I1201" s="8"/>
      <c r="J1201" s="881"/>
      <c r="K1201" s="881"/>
      <c r="L1201" s="882"/>
      <c r="M1201" s="642"/>
      <c r="N1201" s="642"/>
      <c r="O1201" s="642"/>
      <c r="P1201" s="694"/>
      <c r="Q1201" s="694"/>
      <c r="R1201" s="645"/>
      <c r="S1201" s="694"/>
      <c r="T1201" s="694"/>
      <c r="U1201" s="694"/>
    </row>
    <row r="1202" spans="1:21" s="261" customFormat="1" x14ac:dyDescent="0.25">
      <c r="A1202" s="6">
        <v>971</v>
      </c>
      <c r="B1202" s="169"/>
      <c r="C1202" s="169"/>
      <c r="D1202" s="18"/>
      <c r="E1202" s="264"/>
      <c r="F1202" s="265"/>
      <c r="G1202" s="8"/>
      <c r="H1202" s="13"/>
      <c r="I1202" s="8"/>
      <c r="J1202" s="881"/>
      <c r="K1202" s="881"/>
      <c r="L1202" s="882"/>
      <c r="M1202" s="642"/>
      <c r="N1202" s="642"/>
      <c r="O1202" s="642"/>
      <c r="P1202" s="694"/>
      <c r="Q1202" s="694"/>
      <c r="R1202" s="645"/>
      <c r="S1202" s="694"/>
      <c r="T1202" s="694"/>
      <c r="U1202" s="694"/>
    </row>
    <row r="1203" spans="1:21" s="261" customFormat="1" x14ac:dyDescent="0.25">
      <c r="A1203" s="8">
        <v>972</v>
      </c>
      <c r="B1203" s="169"/>
      <c r="C1203" s="169"/>
      <c r="D1203" s="18"/>
      <c r="E1203" s="264"/>
      <c r="F1203" s="265"/>
      <c r="G1203" s="8"/>
      <c r="H1203" s="13"/>
      <c r="I1203" s="8"/>
      <c r="J1203" s="881"/>
      <c r="K1203" s="881"/>
      <c r="L1203" s="882"/>
      <c r="M1203" s="642"/>
      <c r="N1203" s="642"/>
      <c r="O1203" s="642"/>
      <c r="P1203" s="694"/>
      <c r="Q1203" s="694"/>
      <c r="R1203" s="645"/>
      <c r="S1203" s="694"/>
      <c r="T1203" s="694"/>
      <c r="U1203" s="694"/>
    </row>
    <row r="1204" spans="1:21" s="261" customFormat="1" x14ac:dyDescent="0.25">
      <c r="A1204" s="6">
        <v>973</v>
      </c>
      <c r="B1204" s="169"/>
      <c r="C1204" s="169"/>
      <c r="D1204" s="18"/>
      <c r="E1204" s="264"/>
      <c r="F1204" s="265"/>
      <c r="G1204" s="8"/>
      <c r="H1204" s="13"/>
      <c r="I1204" s="8"/>
      <c r="J1204" s="881"/>
      <c r="K1204" s="881"/>
      <c r="L1204" s="882"/>
      <c r="M1204" s="642"/>
      <c r="N1204" s="642"/>
      <c r="O1204" s="642"/>
      <c r="P1204" s="694"/>
      <c r="Q1204" s="694"/>
      <c r="R1204" s="645"/>
      <c r="S1204" s="694"/>
      <c r="T1204" s="694"/>
      <c r="U1204" s="694"/>
    </row>
    <row r="1205" spans="1:21" s="261" customFormat="1" x14ac:dyDescent="0.25">
      <c r="A1205" s="8">
        <v>974</v>
      </c>
      <c r="B1205" s="169"/>
      <c r="C1205" s="169"/>
      <c r="D1205" s="18"/>
      <c r="E1205" s="264"/>
      <c r="F1205" s="265"/>
      <c r="G1205" s="8"/>
      <c r="H1205" s="13"/>
      <c r="I1205" s="8"/>
      <c r="J1205" s="881"/>
      <c r="K1205" s="881"/>
      <c r="L1205" s="882"/>
      <c r="M1205" s="642"/>
      <c r="N1205" s="642"/>
      <c r="O1205" s="642"/>
      <c r="P1205" s="694"/>
      <c r="Q1205" s="694"/>
      <c r="R1205" s="645"/>
      <c r="S1205" s="694"/>
      <c r="T1205" s="694"/>
      <c r="U1205" s="694"/>
    </row>
    <row r="1206" spans="1:21" s="261" customFormat="1" x14ac:dyDescent="0.25">
      <c r="A1206" s="6">
        <v>975</v>
      </c>
      <c r="B1206" s="169"/>
      <c r="C1206" s="169"/>
      <c r="D1206" s="18"/>
      <c r="E1206" s="264"/>
      <c r="F1206" s="265"/>
      <c r="G1206" s="8"/>
      <c r="H1206" s="13"/>
      <c r="I1206" s="8"/>
      <c r="J1206" s="881"/>
      <c r="K1206" s="881"/>
      <c r="L1206" s="882"/>
      <c r="M1206" s="642"/>
      <c r="N1206" s="642"/>
      <c r="O1206" s="642"/>
      <c r="P1206" s="694"/>
      <c r="Q1206" s="694"/>
      <c r="R1206" s="645"/>
      <c r="S1206" s="694"/>
      <c r="T1206" s="694"/>
      <c r="U1206" s="694"/>
    </row>
    <row r="1207" spans="1:21" s="261" customFormat="1" x14ac:dyDescent="0.25">
      <c r="A1207" s="8">
        <v>976</v>
      </c>
      <c r="B1207" s="169"/>
      <c r="C1207" s="169"/>
      <c r="D1207" s="18"/>
      <c r="E1207" s="264"/>
      <c r="F1207" s="265"/>
      <c r="G1207" s="8"/>
      <c r="H1207" s="13"/>
      <c r="I1207" s="8"/>
      <c r="J1207" s="881"/>
      <c r="K1207" s="881"/>
      <c r="L1207" s="882"/>
      <c r="M1207" s="642"/>
      <c r="N1207" s="642"/>
      <c r="O1207" s="642"/>
      <c r="P1207" s="694"/>
      <c r="Q1207" s="694"/>
      <c r="R1207" s="645"/>
      <c r="S1207" s="694"/>
      <c r="T1207" s="694"/>
      <c r="U1207" s="694"/>
    </row>
    <row r="1208" spans="1:21" s="261" customFormat="1" x14ac:dyDescent="0.25">
      <c r="A1208" s="6">
        <v>977</v>
      </c>
      <c r="B1208" s="169"/>
      <c r="C1208" s="169"/>
      <c r="D1208" s="18"/>
      <c r="E1208" s="264"/>
      <c r="F1208" s="265"/>
      <c r="G1208" s="8"/>
      <c r="H1208" s="13"/>
      <c r="I1208" s="8"/>
      <c r="J1208" s="881"/>
      <c r="K1208" s="881"/>
      <c r="L1208" s="882"/>
      <c r="M1208" s="642"/>
      <c r="N1208" s="642"/>
      <c r="O1208" s="642"/>
      <c r="P1208" s="694"/>
      <c r="Q1208" s="694"/>
      <c r="R1208" s="645"/>
      <c r="S1208" s="694"/>
      <c r="T1208" s="694"/>
      <c r="U1208" s="694"/>
    </row>
    <row r="1209" spans="1:21" s="261" customFormat="1" x14ac:dyDescent="0.25">
      <c r="A1209" s="8">
        <v>978</v>
      </c>
      <c r="B1209" s="169"/>
      <c r="C1209" s="169"/>
      <c r="D1209" s="18"/>
      <c r="E1209" s="264"/>
      <c r="F1209" s="265"/>
      <c r="G1209" s="8"/>
      <c r="H1209" s="13"/>
      <c r="I1209" s="8"/>
      <c r="J1209" s="881"/>
      <c r="K1209" s="881"/>
      <c r="L1209" s="882"/>
      <c r="M1209" s="642"/>
      <c r="N1209" s="642"/>
      <c r="O1209" s="642"/>
      <c r="P1209" s="694"/>
      <c r="Q1209" s="694"/>
      <c r="R1209" s="645"/>
      <c r="S1209" s="694"/>
      <c r="T1209" s="694"/>
      <c r="U1209" s="694"/>
    </row>
    <row r="1210" spans="1:21" s="261" customFormat="1" x14ac:dyDescent="0.25">
      <c r="A1210" s="6">
        <v>979</v>
      </c>
      <c r="B1210" s="169"/>
      <c r="C1210" s="169"/>
      <c r="D1210" s="18"/>
      <c r="E1210" s="264"/>
      <c r="F1210" s="265"/>
      <c r="G1210" s="8"/>
      <c r="H1210" s="13"/>
      <c r="I1210" s="8"/>
      <c r="J1210" s="881"/>
      <c r="K1210" s="881"/>
      <c r="L1210" s="882"/>
      <c r="M1210" s="642"/>
      <c r="N1210" s="642"/>
      <c r="O1210" s="642"/>
      <c r="P1210" s="694"/>
      <c r="Q1210" s="694"/>
      <c r="R1210" s="645"/>
      <c r="S1210" s="694"/>
      <c r="T1210" s="694"/>
      <c r="U1210" s="694"/>
    </row>
    <row r="1211" spans="1:21" s="261" customFormat="1" x14ac:dyDescent="0.25">
      <c r="A1211" s="8">
        <v>980</v>
      </c>
      <c r="B1211" s="169"/>
      <c r="C1211" s="169"/>
      <c r="D1211" s="18"/>
      <c r="E1211" s="264"/>
      <c r="F1211" s="265"/>
      <c r="G1211" s="8"/>
      <c r="H1211" s="13"/>
      <c r="I1211" s="8"/>
      <c r="J1211" s="881"/>
      <c r="K1211" s="881"/>
      <c r="L1211" s="882"/>
      <c r="M1211" s="642"/>
      <c r="N1211" s="642"/>
      <c r="O1211" s="642"/>
      <c r="P1211" s="694"/>
      <c r="Q1211" s="694"/>
      <c r="R1211" s="645"/>
      <c r="S1211" s="694"/>
      <c r="T1211" s="694"/>
      <c r="U1211" s="694"/>
    </row>
    <row r="1212" spans="1:21" s="261" customFormat="1" x14ac:dyDescent="0.25">
      <c r="A1212" s="6">
        <v>981</v>
      </c>
      <c r="B1212" s="169"/>
      <c r="C1212" s="169"/>
      <c r="D1212" s="18"/>
      <c r="E1212" s="264"/>
      <c r="F1212" s="265"/>
      <c r="G1212" s="8"/>
      <c r="H1212" s="13"/>
      <c r="I1212" s="8"/>
      <c r="J1212" s="881"/>
      <c r="K1212" s="881"/>
      <c r="L1212" s="882"/>
      <c r="M1212" s="642"/>
      <c r="N1212" s="642"/>
      <c r="O1212" s="642"/>
      <c r="P1212" s="694"/>
      <c r="Q1212" s="694"/>
      <c r="R1212" s="645"/>
      <c r="S1212" s="694"/>
      <c r="T1212" s="694"/>
      <c r="U1212" s="694"/>
    </row>
    <row r="1213" spans="1:21" s="261" customFormat="1" x14ac:dyDescent="0.25">
      <c r="A1213" s="8">
        <v>982</v>
      </c>
      <c r="B1213" s="169"/>
      <c r="C1213" s="169"/>
      <c r="D1213" s="18"/>
      <c r="E1213" s="264"/>
      <c r="F1213" s="265"/>
      <c r="G1213" s="8"/>
      <c r="H1213" s="13"/>
      <c r="I1213" s="8"/>
      <c r="J1213" s="881"/>
      <c r="K1213" s="881"/>
      <c r="L1213" s="882"/>
      <c r="M1213" s="642"/>
      <c r="N1213" s="642"/>
      <c r="O1213" s="642"/>
      <c r="P1213" s="694"/>
      <c r="Q1213" s="694"/>
      <c r="R1213" s="645"/>
      <c r="S1213" s="694"/>
      <c r="T1213" s="694"/>
      <c r="U1213" s="694"/>
    </row>
    <row r="1214" spans="1:21" s="261" customFormat="1" x14ac:dyDescent="0.25">
      <c r="A1214" s="6">
        <v>983</v>
      </c>
      <c r="B1214" s="169"/>
      <c r="C1214" s="169"/>
      <c r="D1214" s="18"/>
      <c r="E1214" s="264"/>
      <c r="F1214" s="265"/>
      <c r="G1214" s="8"/>
      <c r="H1214" s="13"/>
      <c r="I1214" s="8"/>
      <c r="J1214" s="881"/>
      <c r="K1214" s="881"/>
      <c r="L1214" s="882"/>
      <c r="M1214" s="642"/>
      <c r="N1214" s="642"/>
      <c r="O1214" s="642"/>
      <c r="P1214" s="694"/>
      <c r="Q1214" s="694"/>
      <c r="R1214" s="645"/>
      <c r="S1214" s="694"/>
      <c r="T1214" s="694"/>
      <c r="U1214" s="694"/>
    </row>
    <row r="1215" spans="1:21" s="261" customFormat="1" x14ac:dyDescent="0.25">
      <c r="A1215" s="8">
        <v>984</v>
      </c>
      <c r="B1215" s="169"/>
      <c r="C1215" s="169"/>
      <c r="D1215" s="18"/>
      <c r="E1215" s="264"/>
      <c r="F1215" s="265"/>
      <c r="G1215" s="8"/>
      <c r="H1215" s="13"/>
      <c r="I1215" s="8"/>
      <c r="J1215" s="881"/>
      <c r="K1215" s="881"/>
      <c r="L1215" s="882"/>
      <c r="M1215" s="642"/>
      <c r="N1215" s="642"/>
      <c r="O1215" s="642"/>
      <c r="P1215" s="694"/>
      <c r="Q1215" s="694"/>
      <c r="R1215" s="645"/>
      <c r="S1215" s="694"/>
      <c r="T1215" s="694"/>
      <c r="U1215" s="694"/>
    </row>
    <row r="1216" spans="1:21" s="261" customFormat="1" x14ac:dyDescent="0.25">
      <c r="A1216" s="6">
        <v>985</v>
      </c>
      <c r="B1216" s="169"/>
      <c r="C1216" s="169"/>
      <c r="D1216" s="18"/>
      <c r="E1216" s="264"/>
      <c r="F1216" s="265"/>
      <c r="G1216" s="8"/>
      <c r="H1216" s="13"/>
      <c r="I1216" s="8"/>
      <c r="J1216" s="881"/>
      <c r="K1216" s="881"/>
      <c r="L1216" s="882"/>
      <c r="M1216" s="642"/>
      <c r="N1216" s="642"/>
      <c r="O1216" s="642"/>
      <c r="P1216" s="694"/>
      <c r="Q1216" s="694"/>
      <c r="R1216" s="645"/>
      <c r="S1216" s="694"/>
      <c r="T1216" s="694"/>
      <c r="U1216" s="694"/>
    </row>
    <row r="1217" spans="1:21" s="261" customFormat="1" x14ac:dyDescent="0.25">
      <c r="A1217" s="8">
        <v>986</v>
      </c>
      <c r="B1217" s="169"/>
      <c r="C1217" s="169"/>
      <c r="D1217" s="18"/>
      <c r="E1217" s="264"/>
      <c r="F1217" s="265"/>
      <c r="G1217" s="8"/>
      <c r="H1217" s="13"/>
      <c r="I1217" s="8"/>
      <c r="J1217" s="881"/>
      <c r="K1217" s="881"/>
      <c r="L1217" s="882"/>
      <c r="M1217" s="642"/>
      <c r="N1217" s="642"/>
      <c r="O1217" s="642"/>
      <c r="P1217" s="694"/>
      <c r="Q1217" s="694"/>
      <c r="R1217" s="645"/>
      <c r="S1217" s="694"/>
      <c r="T1217" s="694"/>
      <c r="U1217" s="694"/>
    </row>
    <row r="1218" spans="1:21" s="261" customFormat="1" x14ac:dyDescent="0.25">
      <c r="A1218" s="6">
        <v>987</v>
      </c>
      <c r="B1218" s="169"/>
      <c r="C1218" s="169"/>
      <c r="D1218" s="18"/>
      <c r="E1218" s="264"/>
      <c r="F1218" s="265"/>
      <c r="G1218" s="8"/>
      <c r="H1218" s="13"/>
      <c r="I1218" s="8"/>
      <c r="J1218" s="881"/>
      <c r="K1218" s="881"/>
      <c r="L1218" s="882"/>
      <c r="M1218" s="642"/>
      <c r="N1218" s="642"/>
      <c r="O1218" s="642"/>
      <c r="P1218" s="694"/>
      <c r="Q1218" s="694"/>
      <c r="R1218" s="645"/>
      <c r="S1218" s="694"/>
      <c r="T1218" s="694"/>
      <c r="U1218" s="694"/>
    </row>
    <row r="1219" spans="1:21" s="261" customFormat="1" x14ac:dyDescent="0.25">
      <c r="A1219" s="8">
        <v>988</v>
      </c>
      <c r="B1219" s="169"/>
      <c r="C1219" s="169"/>
      <c r="D1219" s="18"/>
      <c r="E1219" s="264"/>
      <c r="F1219" s="265"/>
      <c r="G1219" s="8"/>
      <c r="H1219" s="13"/>
      <c r="I1219" s="8"/>
      <c r="J1219" s="881"/>
      <c r="K1219" s="881"/>
      <c r="L1219" s="882"/>
      <c r="M1219" s="642"/>
      <c r="N1219" s="642"/>
      <c r="O1219" s="642"/>
      <c r="P1219" s="694"/>
      <c r="Q1219" s="694"/>
      <c r="R1219" s="645"/>
      <c r="S1219" s="694"/>
      <c r="T1219" s="694"/>
      <c r="U1219" s="694"/>
    </row>
    <row r="1220" spans="1:21" s="261" customFormat="1" x14ac:dyDescent="0.25">
      <c r="A1220" s="6">
        <v>989</v>
      </c>
      <c r="B1220" s="169"/>
      <c r="C1220" s="169"/>
      <c r="D1220" s="18"/>
      <c r="E1220" s="264"/>
      <c r="F1220" s="265"/>
      <c r="G1220" s="8"/>
      <c r="H1220" s="13"/>
      <c r="I1220" s="8"/>
      <c r="J1220" s="881"/>
      <c r="K1220" s="881"/>
      <c r="L1220" s="882"/>
      <c r="M1220" s="642"/>
      <c r="N1220" s="642"/>
      <c r="O1220" s="642"/>
      <c r="P1220" s="694"/>
      <c r="Q1220" s="694"/>
      <c r="R1220" s="645"/>
      <c r="S1220" s="694"/>
      <c r="T1220" s="694"/>
      <c r="U1220" s="694"/>
    </row>
    <row r="1221" spans="1:21" s="261" customFormat="1" x14ac:dyDescent="0.25">
      <c r="A1221" s="8">
        <v>990</v>
      </c>
      <c r="B1221" s="169"/>
      <c r="C1221" s="169"/>
      <c r="D1221" s="18"/>
      <c r="E1221" s="264"/>
      <c r="F1221" s="265"/>
      <c r="G1221" s="8"/>
      <c r="H1221" s="13"/>
      <c r="I1221" s="8"/>
      <c r="J1221" s="881"/>
      <c r="K1221" s="881"/>
      <c r="L1221" s="882"/>
      <c r="M1221" s="642"/>
      <c r="N1221" s="642"/>
      <c r="O1221" s="642"/>
      <c r="P1221" s="694"/>
      <c r="Q1221" s="694"/>
      <c r="R1221" s="645"/>
      <c r="S1221" s="694"/>
      <c r="T1221" s="694"/>
      <c r="U1221" s="694"/>
    </row>
    <row r="1222" spans="1:21" s="261" customFormat="1" x14ac:dyDescent="0.25">
      <c r="A1222" s="6">
        <v>991</v>
      </c>
      <c r="B1222" s="169"/>
      <c r="C1222" s="169"/>
      <c r="D1222" s="18"/>
      <c r="E1222" s="264"/>
      <c r="F1222" s="265"/>
      <c r="G1222" s="8"/>
      <c r="H1222" s="13"/>
      <c r="I1222" s="8"/>
      <c r="J1222" s="881"/>
      <c r="K1222" s="881"/>
      <c r="L1222" s="882"/>
      <c r="M1222" s="642"/>
      <c r="N1222" s="642"/>
      <c r="O1222" s="642"/>
      <c r="P1222" s="694"/>
      <c r="Q1222" s="694"/>
      <c r="R1222" s="645"/>
      <c r="S1222" s="694"/>
      <c r="T1222" s="694"/>
      <c r="U1222" s="694"/>
    </row>
    <row r="1223" spans="1:21" s="261" customFormat="1" x14ac:dyDescent="0.25">
      <c r="A1223" s="8">
        <v>992</v>
      </c>
      <c r="B1223" s="169"/>
      <c r="C1223" s="169"/>
      <c r="D1223" s="18"/>
      <c r="E1223" s="264"/>
      <c r="F1223" s="265"/>
      <c r="G1223" s="8"/>
      <c r="H1223" s="13"/>
      <c r="I1223" s="8"/>
      <c r="J1223" s="881"/>
      <c r="K1223" s="881"/>
      <c r="L1223" s="882"/>
      <c r="M1223" s="642"/>
      <c r="N1223" s="642"/>
      <c r="O1223" s="642"/>
      <c r="P1223" s="694"/>
      <c r="Q1223" s="694"/>
      <c r="R1223" s="645"/>
      <c r="S1223" s="694"/>
      <c r="T1223" s="694"/>
      <c r="U1223" s="694"/>
    </row>
    <row r="1224" spans="1:21" s="261" customFormat="1" x14ac:dyDescent="0.25">
      <c r="A1224" s="6">
        <v>993</v>
      </c>
      <c r="B1224" s="2381"/>
      <c r="C1224" s="140"/>
      <c r="D1224" s="18"/>
      <c r="E1224" s="92"/>
      <c r="F1224" s="139"/>
      <c r="G1224" s="8"/>
      <c r="H1224" s="13"/>
      <c r="I1224" s="8"/>
      <c r="J1224" s="881"/>
      <c r="K1224" s="881"/>
      <c r="L1224" s="882"/>
      <c r="M1224" s="642"/>
      <c r="N1224" s="642"/>
      <c r="O1224" s="642"/>
      <c r="P1224" s="694"/>
      <c r="Q1224" s="694"/>
      <c r="R1224" s="645"/>
      <c r="S1224" s="694"/>
      <c r="T1224" s="694"/>
      <c r="U1224" s="694"/>
    </row>
    <row r="1225" spans="1:21" s="261" customFormat="1" x14ac:dyDescent="0.25">
      <c r="A1225" s="8">
        <v>994</v>
      </c>
      <c r="B1225" s="2382"/>
      <c r="C1225" s="140"/>
      <c r="D1225" s="18"/>
      <c r="E1225" s="92"/>
      <c r="F1225" s="139"/>
      <c r="G1225" s="8"/>
      <c r="H1225" s="13"/>
      <c r="I1225" s="8"/>
      <c r="J1225" s="881"/>
      <c r="K1225" s="881"/>
      <c r="L1225" s="882"/>
      <c r="M1225" s="642"/>
      <c r="N1225" s="642"/>
      <c r="O1225" s="642"/>
      <c r="P1225" s="694"/>
      <c r="Q1225" s="694"/>
      <c r="R1225" s="645"/>
      <c r="S1225" s="694"/>
      <c r="T1225" s="694"/>
      <c r="U1225" s="694"/>
    </row>
    <row r="1226" spans="1:21" s="261" customFormat="1" x14ac:dyDescent="0.25">
      <c r="A1226" s="6">
        <v>995</v>
      </c>
      <c r="B1226" s="2383"/>
      <c r="C1226" s="140"/>
      <c r="D1226" s="18"/>
      <c r="E1226" s="92"/>
      <c r="F1226" s="139"/>
      <c r="G1226" s="8"/>
      <c r="H1226" s="13"/>
      <c r="I1226" s="8"/>
      <c r="J1226" s="881"/>
      <c r="K1226" s="881"/>
      <c r="L1226" s="882"/>
      <c r="M1226" s="642"/>
      <c r="N1226" s="642"/>
      <c r="O1226" s="642"/>
      <c r="P1226" s="694"/>
      <c r="Q1226" s="694"/>
      <c r="R1226" s="645"/>
      <c r="S1226" s="694"/>
      <c r="T1226" s="694"/>
      <c r="U1226" s="694"/>
    </row>
    <row r="1227" spans="1:21" s="261" customFormat="1" x14ac:dyDescent="0.25">
      <c r="A1227" s="8">
        <v>996</v>
      </c>
      <c r="B1227" s="2381"/>
      <c r="C1227" s="140"/>
      <c r="D1227" s="18"/>
      <c r="E1227" s="92"/>
      <c r="F1227" s="139"/>
      <c r="G1227" s="8"/>
      <c r="H1227" s="13"/>
      <c r="I1227" s="8"/>
      <c r="J1227" s="881"/>
      <c r="K1227" s="881"/>
      <c r="L1227" s="882"/>
      <c r="M1227" s="642"/>
      <c r="N1227" s="642"/>
      <c r="O1227" s="642"/>
      <c r="P1227" s="694"/>
      <c r="Q1227" s="694"/>
      <c r="R1227" s="645"/>
      <c r="S1227" s="694"/>
      <c r="T1227" s="694"/>
      <c r="U1227" s="694"/>
    </row>
    <row r="1228" spans="1:21" s="261" customFormat="1" x14ac:dyDescent="0.25">
      <c r="A1228" s="6">
        <v>997</v>
      </c>
      <c r="B1228" s="2382"/>
      <c r="C1228" s="140"/>
      <c r="D1228" s="18"/>
      <c r="E1228" s="92"/>
      <c r="F1228" s="139"/>
      <c r="G1228" s="8"/>
      <c r="H1228" s="13"/>
      <c r="I1228" s="8"/>
      <c r="J1228" s="881"/>
      <c r="K1228" s="881"/>
      <c r="L1228" s="882"/>
      <c r="M1228" s="642"/>
      <c r="N1228" s="642"/>
      <c r="O1228" s="642"/>
      <c r="P1228" s="694"/>
      <c r="Q1228" s="694"/>
      <c r="R1228" s="645"/>
      <c r="S1228" s="694"/>
      <c r="T1228" s="694"/>
      <c r="U1228" s="694"/>
    </row>
    <row r="1229" spans="1:21" s="261" customFormat="1" x14ac:dyDescent="0.25">
      <c r="A1229" s="8">
        <v>998</v>
      </c>
      <c r="B1229" s="2383"/>
      <c r="C1229" s="140"/>
      <c r="D1229" s="18"/>
      <c r="E1229" s="92"/>
      <c r="F1229" s="139"/>
      <c r="G1229" s="8"/>
      <c r="H1229" s="13"/>
      <c r="I1229" s="8"/>
      <c r="J1229" s="881"/>
      <c r="K1229" s="881"/>
      <c r="L1229" s="882"/>
      <c r="M1229" s="642"/>
      <c r="N1229" s="642"/>
      <c r="O1229" s="642"/>
      <c r="P1229" s="694"/>
      <c r="Q1229" s="694"/>
      <c r="R1229" s="645"/>
      <c r="S1229" s="694"/>
      <c r="T1229" s="694"/>
      <c r="U1229" s="694"/>
    </row>
    <row r="1230" spans="1:21" s="261" customFormat="1" x14ac:dyDescent="0.25">
      <c r="A1230" s="6">
        <v>999</v>
      </c>
      <c r="B1230" s="2381"/>
      <c r="C1230" s="140"/>
      <c r="D1230" s="18"/>
      <c r="E1230" s="92"/>
      <c r="F1230" s="139"/>
      <c r="G1230" s="8"/>
      <c r="H1230" s="13"/>
      <c r="I1230" s="8"/>
      <c r="J1230" s="881"/>
      <c r="K1230" s="881"/>
      <c r="L1230" s="882"/>
      <c r="M1230" s="642"/>
      <c r="N1230" s="642"/>
      <c r="O1230" s="642"/>
      <c r="P1230" s="694"/>
      <c r="Q1230" s="694"/>
      <c r="R1230" s="645"/>
      <c r="S1230" s="694"/>
      <c r="T1230" s="694"/>
      <c r="U1230" s="694"/>
    </row>
    <row r="1231" spans="1:21" s="261" customFormat="1" x14ac:dyDescent="0.25">
      <c r="A1231" s="8">
        <v>1000</v>
      </c>
      <c r="B1231" s="2382"/>
      <c r="C1231" s="140"/>
      <c r="D1231" s="18"/>
      <c r="E1231" s="92"/>
      <c r="F1231" s="139"/>
      <c r="G1231" s="8"/>
      <c r="H1231" s="13"/>
      <c r="I1231" s="8"/>
      <c r="J1231" s="881"/>
      <c r="K1231" s="881"/>
      <c r="L1231" s="882"/>
      <c r="M1231" s="642"/>
      <c r="N1231" s="642"/>
      <c r="O1231" s="642"/>
      <c r="P1231" s="694"/>
      <c r="Q1231" s="694"/>
      <c r="R1231" s="645"/>
      <c r="S1231" s="694"/>
      <c r="T1231" s="694"/>
      <c r="U1231" s="694"/>
    </row>
    <row r="1232" spans="1:21" s="261" customFormat="1" x14ac:dyDescent="0.25">
      <c r="A1232" s="6">
        <v>1001</v>
      </c>
      <c r="B1232" s="2383"/>
      <c r="C1232" s="140"/>
      <c r="D1232" s="18"/>
      <c r="E1232" s="92"/>
      <c r="F1232" s="139"/>
      <c r="G1232" s="8"/>
      <c r="H1232" s="13"/>
      <c r="I1232" s="8"/>
      <c r="J1232" s="881"/>
      <c r="K1232" s="881"/>
      <c r="L1232" s="882"/>
      <c r="M1232" s="642"/>
      <c r="N1232" s="642"/>
      <c r="O1232" s="642"/>
      <c r="P1232" s="694"/>
      <c r="Q1232" s="694"/>
      <c r="R1232" s="645"/>
      <c r="S1232" s="694"/>
      <c r="T1232" s="694"/>
      <c r="U1232" s="694"/>
    </row>
    <row r="1233" spans="1:21" s="261" customFormat="1" x14ac:dyDescent="0.25">
      <c r="A1233" s="8">
        <v>1002</v>
      </c>
      <c r="B1233" s="2381"/>
      <c r="C1233" s="140"/>
      <c r="D1233" s="18"/>
      <c r="E1233" s="92"/>
      <c r="F1233" s="139"/>
      <c r="G1233" s="8"/>
      <c r="H1233" s="13"/>
      <c r="I1233" s="8"/>
      <c r="J1233" s="640"/>
      <c r="K1233" s="238"/>
      <c r="L1233" s="256"/>
      <c r="M1233" s="207"/>
      <c r="N1233" s="207"/>
      <c r="O1233" s="207"/>
      <c r="P1233" s="694"/>
      <c r="Q1233" s="694"/>
      <c r="R1233" s="645"/>
      <c r="S1233" s="694"/>
      <c r="T1233" s="694"/>
      <c r="U1233" s="694"/>
    </row>
    <row r="1234" spans="1:21" s="261" customFormat="1" x14ac:dyDescent="0.25">
      <c r="A1234" s="6">
        <v>1003</v>
      </c>
      <c r="B1234" s="2382"/>
      <c r="C1234" s="140"/>
      <c r="D1234" s="18"/>
      <c r="E1234" s="92"/>
      <c r="F1234" s="139"/>
      <c r="G1234" s="8"/>
      <c r="H1234" s="13"/>
      <c r="I1234" s="8"/>
      <c r="J1234" s="640"/>
      <c r="K1234" s="238"/>
      <c r="L1234" s="256"/>
      <c r="M1234" s="207"/>
      <c r="N1234" s="207"/>
      <c r="O1234" s="207"/>
      <c r="P1234" s="694"/>
      <c r="Q1234" s="694"/>
      <c r="R1234" s="645"/>
      <c r="S1234" s="694"/>
      <c r="T1234" s="694"/>
      <c r="U1234" s="694"/>
    </row>
    <row r="1235" spans="1:21" s="261" customFormat="1" x14ac:dyDescent="0.25">
      <c r="A1235" s="8">
        <v>1004</v>
      </c>
      <c r="B1235" s="2383"/>
      <c r="C1235" s="140"/>
      <c r="D1235" s="18"/>
      <c r="E1235" s="92"/>
      <c r="F1235" s="139"/>
      <c r="G1235" s="8"/>
      <c r="H1235" s="13"/>
      <c r="I1235" s="8"/>
      <c r="J1235" s="640"/>
      <c r="K1235" s="238"/>
      <c r="L1235" s="256"/>
      <c r="M1235" s="207"/>
      <c r="N1235" s="207"/>
      <c r="O1235" s="207"/>
      <c r="P1235" s="694"/>
      <c r="Q1235" s="694"/>
      <c r="R1235" s="645"/>
      <c r="S1235" s="694"/>
      <c r="T1235" s="694"/>
      <c r="U1235" s="694"/>
    </row>
    <row r="1236" spans="1:21" s="261" customFormat="1" x14ac:dyDescent="0.25">
      <c r="A1236" s="6">
        <v>1005</v>
      </c>
      <c r="B1236" s="2381"/>
      <c r="C1236" s="140"/>
      <c r="D1236" s="18"/>
      <c r="E1236" s="92"/>
      <c r="F1236" s="139"/>
      <c r="G1236" s="8"/>
      <c r="H1236" s="13"/>
      <c r="I1236" s="8"/>
      <c r="J1236" s="640"/>
      <c r="K1236" s="238"/>
      <c r="L1236" s="256"/>
      <c r="M1236" s="207"/>
      <c r="N1236" s="207"/>
      <c r="O1236" s="207"/>
      <c r="P1236" s="694"/>
      <c r="Q1236" s="694"/>
      <c r="R1236" s="645"/>
      <c r="S1236" s="694"/>
      <c r="T1236" s="694"/>
      <c r="U1236" s="694"/>
    </row>
    <row r="1237" spans="1:21" s="261" customFormat="1" x14ac:dyDescent="0.25">
      <c r="A1237" s="8">
        <v>1006</v>
      </c>
      <c r="B1237" s="23"/>
      <c r="C1237" s="5"/>
      <c r="D1237" s="18"/>
      <c r="E1237" s="92"/>
      <c r="F1237" s="139"/>
      <c r="G1237" s="8"/>
      <c r="H1237" s="13"/>
      <c r="I1237" s="8"/>
      <c r="J1237" s="640"/>
      <c r="K1237" s="238"/>
      <c r="L1237" s="256"/>
      <c r="M1237" s="207"/>
      <c r="N1237" s="207"/>
      <c r="O1237" s="207"/>
      <c r="P1237" s="694"/>
      <c r="Q1237" s="694"/>
      <c r="R1237" s="645"/>
      <c r="S1237" s="694"/>
      <c r="T1237" s="694"/>
      <c r="U1237" s="694"/>
    </row>
    <row r="1238" spans="1:21" s="261" customFormat="1" x14ac:dyDescent="0.25">
      <c r="A1238" s="6">
        <v>1007</v>
      </c>
      <c r="B1238" s="23"/>
      <c r="C1238" s="5"/>
      <c r="D1238" s="18"/>
      <c r="E1238" s="92"/>
      <c r="F1238" s="139"/>
      <c r="G1238" s="8"/>
      <c r="H1238" s="13"/>
      <c r="I1238" s="8"/>
      <c r="J1238" s="640"/>
      <c r="K1238" s="238"/>
      <c r="L1238" s="256"/>
      <c r="M1238" s="207"/>
      <c r="N1238" s="207"/>
      <c r="O1238" s="207"/>
      <c r="P1238" s="694"/>
      <c r="Q1238" s="694"/>
      <c r="R1238" s="645"/>
      <c r="S1238" s="694"/>
      <c r="T1238" s="694"/>
      <c r="U1238" s="694"/>
    </row>
    <row r="1239" spans="1:21" s="261" customFormat="1" x14ac:dyDescent="0.25">
      <c r="A1239" s="8">
        <v>1008</v>
      </c>
      <c r="B1239" s="23"/>
      <c r="C1239" s="5"/>
      <c r="D1239" s="23"/>
      <c r="E1239" s="23"/>
      <c r="F1239" s="23"/>
      <c r="G1239" s="5"/>
      <c r="H1239" s="12"/>
      <c r="I1239" s="5"/>
      <c r="J1239" s="5"/>
      <c r="K1239" s="5"/>
      <c r="L1239" s="166"/>
      <c r="M1239" s="5"/>
      <c r="N1239" s="5"/>
      <c r="O1239" s="5"/>
      <c r="P1239" s="694"/>
      <c r="Q1239" s="694"/>
      <c r="R1239" s="645"/>
      <c r="S1239" s="694"/>
      <c r="T1239" s="694"/>
      <c r="U1239" s="694"/>
    </row>
    <row r="1240" spans="1:21" s="261" customFormat="1" x14ac:dyDescent="0.25">
      <c r="A1240" s="6">
        <v>1009</v>
      </c>
      <c r="B1240" s="23"/>
      <c r="C1240" s="5"/>
      <c r="D1240" s="23"/>
      <c r="E1240" s="23"/>
      <c r="F1240" s="23"/>
      <c r="G1240" s="5"/>
      <c r="H1240" s="12"/>
      <c r="I1240" s="5"/>
      <c r="J1240" s="5"/>
      <c r="K1240" s="5"/>
      <c r="L1240" s="166"/>
      <c r="M1240" s="5"/>
      <c r="N1240" s="5"/>
      <c r="O1240" s="5"/>
      <c r="P1240" s="694"/>
      <c r="Q1240" s="694"/>
      <c r="R1240" s="645"/>
      <c r="S1240" s="694"/>
      <c r="T1240" s="694"/>
      <c r="U1240" s="694"/>
    </row>
    <row r="1241" spans="1:21" s="261" customFormat="1" x14ac:dyDescent="0.25">
      <c r="A1241" s="8">
        <v>1010</v>
      </c>
      <c r="B1241" s="23"/>
      <c r="C1241" s="5"/>
      <c r="D1241" s="23"/>
      <c r="E1241" s="23"/>
      <c r="F1241" s="23"/>
      <c r="G1241" s="5"/>
      <c r="H1241" s="12"/>
      <c r="I1241" s="5"/>
      <c r="J1241" s="5"/>
      <c r="K1241" s="5"/>
      <c r="L1241" s="166"/>
      <c r="M1241" s="5"/>
      <c r="N1241" s="5"/>
      <c r="O1241" s="5"/>
      <c r="P1241" s="694"/>
      <c r="Q1241" s="694"/>
      <c r="R1241" s="645"/>
      <c r="S1241" s="694"/>
      <c r="T1241" s="694"/>
      <c r="U1241" s="694"/>
    </row>
    <row r="1242" spans="1:21" s="261" customFormat="1" x14ac:dyDescent="0.25">
      <c r="A1242" s="6">
        <v>1011</v>
      </c>
      <c r="B1242" s="23"/>
      <c r="C1242" s="5"/>
      <c r="D1242" s="23"/>
      <c r="E1242" s="23"/>
      <c r="F1242" s="23"/>
      <c r="G1242" s="5"/>
      <c r="H1242" s="12"/>
      <c r="I1242" s="5"/>
      <c r="J1242" s="5"/>
      <c r="K1242" s="5"/>
      <c r="L1242" s="166"/>
      <c r="M1242" s="5"/>
      <c r="N1242" s="5"/>
      <c r="O1242" s="5"/>
      <c r="P1242" s="694"/>
      <c r="Q1242" s="694"/>
      <c r="R1242" s="645"/>
      <c r="S1242" s="694"/>
      <c r="T1242" s="694"/>
      <c r="U1242" s="694"/>
    </row>
    <row r="1243" spans="1:21" s="261" customFormat="1" x14ac:dyDescent="0.25">
      <c r="A1243" s="8">
        <v>1012</v>
      </c>
      <c r="B1243" s="23"/>
      <c r="C1243" s="5"/>
      <c r="D1243" s="23"/>
      <c r="E1243" s="23"/>
      <c r="F1243" s="23"/>
      <c r="G1243" s="5"/>
      <c r="H1243" s="12"/>
      <c r="I1243" s="5"/>
      <c r="J1243" s="5"/>
      <c r="K1243" s="5"/>
      <c r="L1243" s="166"/>
      <c r="M1243" s="5"/>
      <c r="N1243" s="5"/>
      <c r="O1243" s="5"/>
      <c r="P1243" s="694"/>
      <c r="Q1243" s="694"/>
      <c r="R1243" s="645"/>
      <c r="S1243" s="694"/>
      <c r="T1243" s="694"/>
      <c r="U1243" s="694"/>
    </row>
    <row r="1244" spans="1:21" s="261" customFormat="1" x14ac:dyDescent="0.25">
      <c r="A1244" s="6">
        <v>1013</v>
      </c>
      <c r="B1244" s="23"/>
      <c r="C1244" s="5"/>
      <c r="D1244" s="23"/>
      <c r="E1244" s="23"/>
      <c r="F1244" s="23"/>
      <c r="G1244" s="5"/>
      <c r="H1244" s="12"/>
      <c r="I1244" s="5"/>
      <c r="J1244" s="5"/>
      <c r="K1244" s="5"/>
      <c r="L1244" s="166"/>
      <c r="M1244" s="5"/>
      <c r="N1244" s="5"/>
      <c r="O1244" s="5"/>
      <c r="P1244" s="694"/>
      <c r="Q1244" s="694"/>
      <c r="R1244" s="645"/>
      <c r="S1244" s="694"/>
      <c r="T1244" s="694"/>
      <c r="U1244" s="694"/>
    </row>
    <row r="1245" spans="1:21" s="261" customFormat="1" x14ac:dyDescent="0.25">
      <c r="A1245" s="8">
        <v>1014</v>
      </c>
      <c r="B1245" s="23"/>
      <c r="C1245" s="5"/>
      <c r="D1245" s="23"/>
      <c r="E1245" s="23"/>
      <c r="F1245" s="23"/>
      <c r="G1245" s="5"/>
      <c r="H1245" s="12"/>
      <c r="I1245" s="5"/>
      <c r="J1245" s="5"/>
      <c r="K1245" s="5"/>
      <c r="L1245" s="166"/>
      <c r="M1245" s="5"/>
      <c r="N1245" s="5"/>
      <c r="O1245" s="5"/>
      <c r="P1245" s="694"/>
      <c r="Q1245" s="694"/>
      <c r="R1245" s="645"/>
      <c r="S1245" s="694"/>
      <c r="T1245" s="694"/>
      <c r="U1245" s="694"/>
    </row>
    <row r="1246" spans="1:21" s="261" customFormat="1" x14ac:dyDescent="0.25">
      <c r="A1246" s="6">
        <v>1015</v>
      </c>
      <c r="B1246" s="23"/>
      <c r="C1246" s="5"/>
      <c r="D1246" s="23"/>
      <c r="E1246" s="23"/>
      <c r="F1246" s="23"/>
      <c r="G1246" s="5"/>
      <c r="H1246" s="12"/>
      <c r="I1246" s="5"/>
      <c r="J1246" s="5"/>
      <c r="K1246" s="5"/>
      <c r="L1246" s="166"/>
      <c r="M1246" s="5"/>
      <c r="N1246" s="5"/>
      <c r="O1246" s="5"/>
      <c r="P1246" s="694"/>
      <c r="Q1246" s="694"/>
      <c r="R1246" s="645"/>
      <c r="S1246" s="694"/>
      <c r="T1246" s="694"/>
      <c r="U1246" s="694"/>
    </row>
    <row r="1247" spans="1:21" s="261" customFormat="1" x14ac:dyDescent="0.25">
      <c r="A1247" s="8">
        <v>1016</v>
      </c>
      <c r="B1247" s="23"/>
      <c r="C1247" s="5"/>
      <c r="D1247" s="23"/>
      <c r="E1247" s="23"/>
      <c r="F1247" s="23"/>
      <c r="G1247" s="5"/>
      <c r="H1247" s="12"/>
      <c r="I1247" s="5"/>
      <c r="J1247" s="5"/>
      <c r="K1247" s="5"/>
      <c r="L1247" s="166"/>
      <c r="M1247" s="5"/>
      <c r="N1247" s="5"/>
      <c r="O1247" s="5"/>
      <c r="P1247" s="694"/>
      <c r="Q1247" s="694"/>
      <c r="R1247" s="645"/>
      <c r="S1247" s="694"/>
      <c r="T1247" s="694"/>
      <c r="U1247" s="694"/>
    </row>
    <row r="1248" spans="1:21" s="261" customFormat="1" x14ac:dyDescent="0.25">
      <c r="A1248" s="6">
        <v>1017</v>
      </c>
      <c r="B1248" s="23"/>
      <c r="C1248" s="5"/>
      <c r="D1248" s="23"/>
      <c r="E1248" s="23"/>
      <c r="F1248" s="23"/>
      <c r="G1248" s="5"/>
      <c r="H1248" s="12"/>
      <c r="I1248" s="5"/>
      <c r="J1248" s="5"/>
      <c r="K1248" s="5"/>
      <c r="L1248" s="166"/>
      <c r="M1248" s="5"/>
      <c r="N1248" s="5"/>
      <c r="O1248" s="5"/>
      <c r="P1248" s="694"/>
      <c r="Q1248" s="694"/>
      <c r="R1248" s="645"/>
      <c r="S1248" s="694"/>
      <c r="T1248" s="694"/>
      <c r="U1248" s="694"/>
    </row>
    <row r="1249" spans="1:22" s="261" customFormat="1" x14ac:dyDescent="0.25">
      <c r="A1249" s="8">
        <v>1018</v>
      </c>
      <c r="B1249" s="23"/>
      <c r="C1249" s="5"/>
      <c r="D1249" s="23"/>
      <c r="E1249" s="23"/>
      <c r="F1249" s="23"/>
      <c r="G1249" s="5"/>
      <c r="H1249" s="12"/>
      <c r="I1249" s="5"/>
      <c r="J1249" s="5"/>
      <c r="K1249" s="5"/>
      <c r="L1249" s="166"/>
      <c r="M1249" s="5"/>
      <c r="N1249" s="5"/>
      <c r="O1249" s="5"/>
      <c r="P1249" s="694"/>
      <c r="Q1249" s="694"/>
      <c r="R1249" s="645"/>
      <c r="S1249" s="694"/>
      <c r="T1249" s="694"/>
      <c r="U1249" s="694"/>
    </row>
    <row r="1250" spans="1:22" s="261" customFormat="1" x14ac:dyDescent="0.25">
      <c r="A1250" s="6">
        <v>1019</v>
      </c>
      <c r="B1250" s="23"/>
      <c r="C1250" s="5"/>
      <c r="D1250" s="23"/>
      <c r="E1250" s="23"/>
      <c r="F1250" s="23"/>
      <c r="G1250" s="5"/>
      <c r="H1250" s="12"/>
      <c r="I1250" s="5"/>
      <c r="J1250" s="5"/>
      <c r="K1250" s="5"/>
      <c r="L1250" s="166"/>
      <c r="M1250" s="5"/>
      <c r="N1250" s="5"/>
      <c r="O1250" s="5"/>
      <c r="P1250" s="694"/>
      <c r="Q1250" s="694"/>
      <c r="R1250" s="645"/>
      <c r="S1250" s="694"/>
      <c r="T1250" s="694"/>
      <c r="U1250" s="694"/>
    </row>
    <row r="1251" spans="1:22" s="261" customFormat="1" x14ac:dyDescent="0.25">
      <c r="A1251" s="8">
        <v>1020</v>
      </c>
      <c r="B1251" s="23"/>
      <c r="C1251" s="5"/>
      <c r="D1251" s="23"/>
      <c r="E1251" s="23"/>
      <c r="F1251" s="23"/>
      <c r="G1251" s="5"/>
      <c r="H1251" s="12"/>
      <c r="I1251" s="5"/>
      <c r="J1251" s="5"/>
      <c r="K1251" s="5"/>
      <c r="L1251" s="166"/>
      <c r="M1251" s="5"/>
      <c r="N1251" s="5"/>
      <c r="O1251" s="5"/>
      <c r="P1251" s="694"/>
      <c r="Q1251" s="694"/>
      <c r="R1251" s="645"/>
      <c r="S1251" s="694"/>
      <c r="T1251" s="694"/>
      <c r="U1251" s="694"/>
    </row>
    <row r="1252" spans="1:22" s="261" customFormat="1" x14ac:dyDescent="0.25">
      <c r="A1252" s="6">
        <v>1021</v>
      </c>
      <c r="B1252" s="23"/>
      <c r="C1252" s="5"/>
      <c r="D1252" s="23"/>
      <c r="E1252" s="23"/>
      <c r="F1252" s="23"/>
      <c r="G1252" s="5"/>
      <c r="H1252" s="12"/>
      <c r="I1252" s="5"/>
      <c r="J1252" s="5"/>
      <c r="K1252" s="5"/>
      <c r="L1252" s="166"/>
      <c r="M1252" s="5"/>
      <c r="N1252" s="5"/>
      <c r="O1252" s="5"/>
      <c r="P1252" s="694"/>
      <c r="Q1252" s="694"/>
      <c r="R1252" s="645"/>
      <c r="S1252" s="694"/>
      <c r="T1252" s="694"/>
      <c r="U1252" s="694"/>
    </row>
    <row r="1253" spans="1:22" s="23" customFormat="1" x14ac:dyDescent="0.25">
      <c r="A1253" s="8">
        <v>1022</v>
      </c>
      <c r="C1253" s="5"/>
      <c r="G1253" s="5"/>
      <c r="H1253" s="12"/>
      <c r="J1253" s="5"/>
      <c r="K1253" s="5"/>
      <c r="L1253" s="166"/>
      <c r="M1253" s="5"/>
      <c r="N1253" s="5"/>
      <c r="O1253" s="5"/>
      <c r="P1253" s="694"/>
      <c r="Q1253" s="694"/>
      <c r="R1253" s="645"/>
      <c r="S1253" s="694"/>
      <c r="T1253" s="694"/>
      <c r="U1253" s="694"/>
      <c r="V1253" s="261"/>
    </row>
    <row r="1254" spans="1:22" s="23" customFormat="1" x14ac:dyDescent="0.25">
      <c r="A1254" s="6">
        <v>1023</v>
      </c>
      <c r="C1254" s="5"/>
      <c r="G1254" s="5"/>
      <c r="H1254" s="12"/>
      <c r="J1254" s="5"/>
      <c r="K1254" s="5"/>
      <c r="L1254" s="166"/>
      <c r="M1254" s="5"/>
      <c r="N1254" s="5"/>
      <c r="O1254" s="5"/>
      <c r="P1254" s="694"/>
      <c r="Q1254" s="694"/>
      <c r="R1254" s="645"/>
      <c r="S1254" s="694"/>
      <c r="T1254" s="694"/>
      <c r="U1254" s="694"/>
      <c r="V1254" s="261"/>
    </row>
    <row r="1255" spans="1:22" s="23" customFormat="1" x14ac:dyDescent="0.25">
      <c r="A1255" s="8">
        <v>1024</v>
      </c>
      <c r="C1255" s="5"/>
      <c r="G1255" s="5"/>
      <c r="H1255" s="12"/>
      <c r="J1255" s="5"/>
      <c r="K1255" s="5"/>
      <c r="L1255" s="166"/>
      <c r="M1255" s="5"/>
      <c r="N1255" s="5"/>
      <c r="O1255" s="5"/>
      <c r="P1255" s="694"/>
      <c r="Q1255" s="694"/>
      <c r="R1255" s="645"/>
      <c r="S1255" s="694"/>
      <c r="T1255" s="694"/>
      <c r="U1255" s="694"/>
      <c r="V1255" s="261"/>
    </row>
    <row r="1256" spans="1:22" s="23" customFormat="1" x14ac:dyDescent="0.25">
      <c r="A1256" s="6">
        <v>1025</v>
      </c>
      <c r="C1256" s="5"/>
      <c r="G1256" s="5"/>
      <c r="H1256" s="12"/>
      <c r="J1256" s="5"/>
      <c r="K1256" s="5"/>
      <c r="L1256" s="166"/>
      <c r="M1256" s="5"/>
      <c r="N1256" s="5"/>
      <c r="O1256" s="5"/>
      <c r="P1256" s="694"/>
      <c r="Q1256" s="694"/>
      <c r="R1256" s="645"/>
      <c r="S1256" s="694"/>
      <c r="T1256" s="694"/>
      <c r="U1256" s="694"/>
      <c r="V1256" s="261"/>
    </row>
    <row r="1257" spans="1:22" s="23" customFormat="1" x14ac:dyDescent="0.25">
      <c r="A1257" s="8">
        <v>1026</v>
      </c>
      <c r="C1257" s="5"/>
      <c r="G1257" s="5"/>
      <c r="H1257" s="12"/>
      <c r="J1257" s="5"/>
      <c r="K1257" s="5"/>
      <c r="L1257" s="166"/>
      <c r="M1257" s="5"/>
      <c r="N1257" s="5"/>
      <c r="O1257" s="5"/>
      <c r="P1257" s="694"/>
      <c r="Q1257" s="694"/>
      <c r="R1257" s="645"/>
      <c r="S1257" s="694"/>
      <c r="T1257" s="694"/>
      <c r="U1257" s="694"/>
      <c r="V1257" s="261"/>
    </row>
    <row r="1258" spans="1:22" s="23" customFormat="1" x14ac:dyDescent="0.25">
      <c r="A1258" s="6">
        <v>1027</v>
      </c>
      <c r="C1258" s="5"/>
      <c r="G1258" s="5"/>
      <c r="H1258" s="12"/>
      <c r="J1258" s="5"/>
      <c r="K1258" s="5"/>
      <c r="L1258" s="166"/>
      <c r="M1258" s="5"/>
      <c r="N1258" s="5"/>
      <c r="O1258" s="5"/>
      <c r="P1258" s="5"/>
      <c r="Q1258" s="5"/>
      <c r="S1258" s="5"/>
      <c r="T1258" s="5"/>
      <c r="U1258" s="5"/>
      <c r="V1258" s="261"/>
    </row>
    <row r="1259" spans="1:22" s="23" customFormat="1" x14ac:dyDescent="0.25">
      <c r="A1259" s="8">
        <v>1028</v>
      </c>
      <c r="C1259" s="5"/>
      <c r="G1259" s="5"/>
      <c r="H1259" s="12"/>
      <c r="J1259" s="5"/>
      <c r="K1259" s="5"/>
      <c r="L1259" s="166"/>
      <c r="M1259" s="5"/>
      <c r="N1259" s="5"/>
      <c r="O1259" s="5"/>
      <c r="P1259" s="5"/>
      <c r="Q1259" s="5"/>
      <c r="S1259" s="5"/>
      <c r="T1259" s="5"/>
      <c r="U1259" s="5"/>
      <c r="V1259" s="261"/>
    </row>
    <row r="1260" spans="1:22" s="23" customFormat="1" x14ac:dyDescent="0.25">
      <c r="A1260" s="6">
        <v>1029</v>
      </c>
      <c r="C1260" s="5"/>
      <c r="G1260" s="5"/>
      <c r="H1260" s="12"/>
      <c r="J1260" s="5"/>
      <c r="K1260" s="5"/>
      <c r="L1260" s="166"/>
      <c r="M1260" s="5"/>
      <c r="N1260" s="5"/>
      <c r="O1260" s="5"/>
      <c r="P1260" s="5"/>
      <c r="Q1260" s="5"/>
      <c r="S1260" s="5"/>
      <c r="T1260" s="5"/>
      <c r="U1260" s="5"/>
      <c r="V1260" s="261"/>
    </row>
    <row r="1261" spans="1:22" s="23" customFormat="1" x14ac:dyDescent="0.25">
      <c r="A1261" s="8">
        <v>1030</v>
      </c>
      <c r="C1261" s="5"/>
      <c r="G1261" s="5"/>
      <c r="H1261" s="12"/>
      <c r="J1261" s="5"/>
      <c r="K1261" s="5"/>
      <c r="L1261" s="166"/>
      <c r="M1261" s="5"/>
      <c r="N1261" s="5"/>
      <c r="O1261" s="5"/>
      <c r="P1261" s="5"/>
      <c r="Q1261" s="5"/>
      <c r="S1261" s="5"/>
      <c r="T1261" s="5"/>
      <c r="U1261" s="5"/>
      <c r="V1261" s="261"/>
    </row>
    <row r="1262" spans="1:22" s="23" customFormat="1" x14ac:dyDescent="0.25">
      <c r="A1262" s="6">
        <v>1031</v>
      </c>
      <c r="C1262" s="5"/>
      <c r="G1262" s="5"/>
      <c r="H1262" s="12"/>
      <c r="J1262" s="5"/>
      <c r="K1262" s="5"/>
      <c r="L1262" s="166"/>
      <c r="M1262" s="5"/>
      <c r="N1262" s="5"/>
      <c r="O1262" s="5"/>
      <c r="P1262" s="5"/>
      <c r="Q1262" s="5"/>
      <c r="S1262" s="5"/>
      <c r="T1262" s="5"/>
      <c r="U1262" s="5"/>
      <c r="V1262" s="261"/>
    </row>
    <row r="1263" spans="1:22" s="23" customFormat="1" x14ac:dyDescent="0.25">
      <c r="A1263" s="8">
        <v>1032</v>
      </c>
      <c r="C1263" s="5"/>
      <c r="G1263" s="5"/>
      <c r="H1263" s="12"/>
      <c r="J1263" s="5"/>
      <c r="K1263" s="5"/>
      <c r="L1263" s="166"/>
      <c r="M1263" s="5"/>
      <c r="N1263" s="5"/>
      <c r="O1263" s="5"/>
      <c r="P1263" s="5"/>
      <c r="Q1263" s="5"/>
      <c r="S1263" s="5"/>
      <c r="T1263" s="5"/>
      <c r="U1263" s="5"/>
      <c r="V1263" s="261"/>
    </row>
    <row r="1264" spans="1:22" s="23" customFormat="1" x14ac:dyDescent="0.25">
      <c r="A1264" s="6">
        <v>1033</v>
      </c>
      <c r="C1264" s="5"/>
      <c r="G1264" s="5"/>
      <c r="H1264" s="12"/>
      <c r="J1264" s="5"/>
      <c r="K1264" s="5"/>
      <c r="L1264" s="166"/>
      <c r="M1264" s="5"/>
      <c r="N1264" s="5"/>
      <c r="O1264" s="5"/>
      <c r="P1264" s="5"/>
      <c r="Q1264" s="5"/>
      <c r="S1264" s="5"/>
      <c r="T1264" s="5"/>
      <c r="U1264" s="5"/>
      <c r="V1264" s="261"/>
    </row>
    <row r="1265" spans="1:22" s="23" customFormat="1" x14ac:dyDescent="0.25">
      <c r="A1265" s="8">
        <v>1034</v>
      </c>
      <c r="C1265" s="5"/>
      <c r="G1265" s="5"/>
      <c r="H1265" s="12"/>
      <c r="J1265" s="5"/>
      <c r="K1265" s="5"/>
      <c r="L1265" s="166"/>
      <c r="M1265" s="5"/>
      <c r="N1265" s="5"/>
      <c r="O1265" s="5"/>
      <c r="P1265" s="5"/>
      <c r="Q1265" s="5"/>
      <c r="S1265" s="5"/>
      <c r="T1265" s="5"/>
      <c r="U1265" s="5"/>
      <c r="V1265" s="261"/>
    </row>
    <row r="1266" spans="1:22" s="23" customFormat="1" x14ac:dyDescent="0.25">
      <c r="A1266" s="6">
        <v>1035</v>
      </c>
      <c r="C1266" s="5"/>
      <c r="G1266" s="5"/>
      <c r="H1266" s="12"/>
      <c r="J1266" s="5"/>
      <c r="K1266" s="5"/>
      <c r="L1266" s="166"/>
      <c r="M1266" s="5"/>
      <c r="N1266" s="5"/>
      <c r="O1266" s="5"/>
      <c r="P1266" s="5"/>
      <c r="Q1266" s="5"/>
      <c r="S1266" s="5"/>
      <c r="T1266" s="5"/>
      <c r="U1266" s="5"/>
      <c r="V1266" s="261"/>
    </row>
    <row r="1267" spans="1:22" s="23" customFormat="1" x14ac:dyDescent="0.25">
      <c r="A1267" s="8">
        <v>1036</v>
      </c>
      <c r="C1267" s="5"/>
      <c r="G1267" s="5"/>
      <c r="H1267" s="12"/>
      <c r="J1267" s="5"/>
      <c r="K1267" s="5"/>
      <c r="L1267" s="166"/>
      <c r="M1267" s="5"/>
      <c r="N1267" s="5"/>
      <c r="O1267" s="5"/>
      <c r="P1267" s="5"/>
      <c r="Q1267" s="5"/>
      <c r="S1267" s="5"/>
      <c r="T1267" s="5"/>
      <c r="U1267" s="5"/>
      <c r="V1267" s="261"/>
    </row>
    <row r="1268" spans="1:22" s="23" customFormat="1" x14ac:dyDescent="0.25">
      <c r="A1268" s="6">
        <v>1037</v>
      </c>
      <c r="C1268" s="5"/>
      <c r="G1268" s="5"/>
      <c r="H1268" s="12"/>
      <c r="J1268" s="5"/>
      <c r="K1268" s="5"/>
      <c r="L1268" s="166"/>
      <c r="M1268" s="5"/>
      <c r="N1268" s="5"/>
      <c r="O1268" s="5"/>
      <c r="P1268" s="5"/>
      <c r="Q1268" s="5"/>
      <c r="S1268" s="5"/>
      <c r="T1268" s="5"/>
      <c r="U1268" s="5"/>
      <c r="V1268" s="261"/>
    </row>
    <row r="1269" spans="1:22" s="23" customFormat="1" x14ac:dyDescent="0.25">
      <c r="A1269" s="8">
        <v>1038</v>
      </c>
      <c r="C1269" s="5"/>
      <c r="G1269" s="5"/>
      <c r="H1269" s="12"/>
      <c r="J1269" s="5"/>
      <c r="K1269" s="5"/>
      <c r="L1269" s="166"/>
      <c r="M1269" s="5"/>
      <c r="N1269" s="5"/>
      <c r="O1269" s="5"/>
      <c r="P1269" s="5"/>
      <c r="Q1269" s="5"/>
      <c r="S1269" s="5"/>
      <c r="T1269" s="5"/>
      <c r="U1269" s="5"/>
      <c r="V1269" s="261"/>
    </row>
    <row r="1270" spans="1:22" s="23" customFormat="1" x14ac:dyDescent="0.25">
      <c r="A1270" s="6">
        <v>1039</v>
      </c>
      <c r="C1270" s="5"/>
      <c r="G1270" s="5"/>
      <c r="H1270" s="12"/>
      <c r="J1270" s="5"/>
      <c r="K1270" s="5"/>
      <c r="L1270" s="166"/>
      <c r="M1270" s="5"/>
      <c r="N1270" s="5"/>
      <c r="O1270" s="5"/>
      <c r="P1270" s="5"/>
      <c r="Q1270" s="5"/>
      <c r="S1270" s="5"/>
      <c r="T1270" s="5"/>
      <c r="U1270" s="5"/>
      <c r="V1270" s="261"/>
    </row>
    <row r="1271" spans="1:22" s="23" customFormat="1" x14ac:dyDescent="0.25">
      <c r="A1271" s="8">
        <v>1040</v>
      </c>
      <c r="C1271" s="5"/>
      <c r="G1271" s="5"/>
      <c r="H1271" s="12"/>
      <c r="J1271" s="5"/>
      <c r="K1271" s="5"/>
      <c r="L1271" s="166"/>
      <c r="M1271" s="5"/>
      <c r="N1271" s="5"/>
      <c r="O1271" s="5"/>
      <c r="P1271" s="5"/>
      <c r="Q1271" s="5"/>
      <c r="S1271" s="5"/>
      <c r="T1271" s="5"/>
      <c r="U1271" s="5"/>
      <c r="V1271" s="261"/>
    </row>
    <row r="1272" spans="1:22" s="23" customFormat="1" x14ac:dyDescent="0.25">
      <c r="A1272" s="6">
        <v>1041</v>
      </c>
      <c r="C1272" s="5"/>
      <c r="G1272" s="5"/>
      <c r="H1272" s="12"/>
      <c r="J1272" s="5"/>
      <c r="K1272" s="5"/>
      <c r="L1272" s="166"/>
      <c r="M1272" s="5"/>
      <c r="N1272" s="5"/>
      <c r="O1272" s="5"/>
      <c r="P1272" s="5"/>
      <c r="Q1272" s="5"/>
      <c r="S1272" s="5"/>
      <c r="T1272" s="5"/>
      <c r="U1272" s="5"/>
      <c r="V1272" s="261"/>
    </row>
    <row r="1273" spans="1:22" s="23" customFormat="1" x14ac:dyDescent="0.25">
      <c r="A1273" s="8">
        <v>1042</v>
      </c>
      <c r="C1273" s="5"/>
      <c r="G1273" s="5"/>
      <c r="H1273" s="12"/>
      <c r="J1273" s="5"/>
      <c r="K1273" s="5"/>
      <c r="L1273" s="166"/>
      <c r="M1273" s="5"/>
      <c r="N1273" s="5"/>
      <c r="O1273" s="5"/>
      <c r="P1273" s="5"/>
      <c r="Q1273" s="5"/>
      <c r="S1273" s="5"/>
      <c r="T1273" s="5"/>
      <c r="U1273" s="5"/>
      <c r="V1273" s="261"/>
    </row>
    <row r="1274" spans="1:22" s="23" customFormat="1" x14ac:dyDescent="0.25">
      <c r="A1274" s="6">
        <v>1043</v>
      </c>
      <c r="C1274" s="5"/>
      <c r="G1274" s="5"/>
      <c r="H1274" s="12"/>
      <c r="J1274" s="5"/>
      <c r="K1274" s="5"/>
      <c r="L1274" s="166"/>
      <c r="M1274" s="5"/>
      <c r="N1274" s="5"/>
      <c r="O1274" s="5"/>
      <c r="P1274" s="5"/>
      <c r="Q1274" s="5"/>
      <c r="S1274" s="5"/>
      <c r="T1274" s="5"/>
      <c r="U1274" s="5"/>
      <c r="V1274" s="261"/>
    </row>
    <row r="1275" spans="1:22" s="23" customFormat="1" x14ac:dyDescent="0.25">
      <c r="A1275" s="8">
        <v>1044</v>
      </c>
      <c r="C1275" s="5"/>
      <c r="G1275" s="5"/>
      <c r="H1275" s="12"/>
      <c r="J1275" s="5"/>
      <c r="K1275" s="5"/>
      <c r="L1275" s="166"/>
      <c r="M1275" s="5"/>
      <c r="N1275" s="5"/>
      <c r="O1275" s="5"/>
      <c r="P1275" s="5"/>
      <c r="Q1275" s="5"/>
      <c r="S1275" s="5"/>
      <c r="T1275" s="5"/>
      <c r="U1275" s="5"/>
      <c r="V1275" s="261"/>
    </row>
    <row r="1276" spans="1:22" s="23" customFormat="1" x14ac:dyDescent="0.25">
      <c r="A1276" s="6">
        <v>1045</v>
      </c>
      <c r="C1276" s="5"/>
      <c r="G1276" s="5"/>
      <c r="H1276" s="12"/>
      <c r="J1276" s="5"/>
      <c r="K1276" s="5"/>
      <c r="L1276" s="166"/>
      <c r="M1276" s="5"/>
      <c r="N1276" s="5"/>
      <c r="O1276" s="5"/>
      <c r="P1276" s="5"/>
      <c r="Q1276" s="5"/>
      <c r="S1276" s="5"/>
      <c r="T1276" s="5"/>
      <c r="U1276" s="5"/>
      <c r="V1276" s="261"/>
    </row>
    <row r="1277" spans="1:22" s="23" customFormat="1" x14ac:dyDescent="0.25">
      <c r="A1277" s="8">
        <v>1046</v>
      </c>
      <c r="C1277" s="5"/>
      <c r="G1277" s="5"/>
      <c r="H1277" s="12"/>
      <c r="J1277" s="5"/>
      <c r="K1277" s="5"/>
      <c r="L1277" s="166"/>
      <c r="M1277" s="5"/>
      <c r="N1277" s="5"/>
      <c r="O1277" s="5"/>
      <c r="P1277" s="5"/>
      <c r="Q1277" s="5"/>
      <c r="S1277" s="5"/>
      <c r="T1277" s="5"/>
      <c r="U1277" s="5"/>
      <c r="V1277" s="261"/>
    </row>
    <row r="1278" spans="1:22" s="23" customFormat="1" x14ac:dyDescent="0.25">
      <c r="A1278" s="6">
        <v>1047</v>
      </c>
      <c r="C1278" s="5"/>
      <c r="G1278" s="5"/>
      <c r="H1278" s="12"/>
      <c r="J1278" s="5"/>
      <c r="K1278" s="5"/>
      <c r="L1278" s="166"/>
      <c r="M1278" s="5"/>
      <c r="N1278" s="5"/>
      <c r="O1278" s="5"/>
      <c r="P1278" s="5"/>
      <c r="Q1278" s="5"/>
      <c r="S1278" s="5"/>
      <c r="T1278" s="5"/>
      <c r="U1278" s="5"/>
      <c r="V1278" s="261"/>
    </row>
    <row r="1279" spans="1:22" s="23" customFormat="1" x14ac:dyDescent="0.25">
      <c r="A1279" s="8">
        <v>1048</v>
      </c>
      <c r="C1279" s="5"/>
      <c r="G1279" s="5"/>
      <c r="H1279" s="12"/>
      <c r="J1279" s="5"/>
      <c r="K1279" s="5"/>
      <c r="L1279" s="166"/>
      <c r="M1279" s="5"/>
      <c r="N1279" s="5"/>
      <c r="O1279" s="5"/>
      <c r="P1279" s="5"/>
      <c r="Q1279" s="5"/>
      <c r="S1279" s="5"/>
      <c r="T1279" s="5"/>
      <c r="U1279" s="5"/>
      <c r="V1279" s="261"/>
    </row>
    <row r="1280" spans="1:22" s="23" customFormat="1" x14ac:dyDescent="0.25">
      <c r="A1280" s="6">
        <v>1049</v>
      </c>
      <c r="C1280" s="5"/>
      <c r="G1280" s="5"/>
      <c r="H1280" s="12"/>
      <c r="J1280" s="5"/>
      <c r="K1280" s="5"/>
      <c r="L1280" s="166"/>
      <c r="M1280" s="5"/>
      <c r="N1280" s="5"/>
      <c r="O1280" s="5"/>
      <c r="P1280" s="5"/>
      <c r="Q1280" s="5"/>
      <c r="S1280" s="5"/>
      <c r="T1280" s="5"/>
      <c r="U1280" s="5"/>
      <c r="V1280" s="261"/>
    </row>
    <row r="1281" spans="1:22" s="23" customFormat="1" x14ac:dyDescent="0.25">
      <c r="A1281" s="8">
        <v>1050</v>
      </c>
      <c r="C1281" s="5"/>
      <c r="G1281" s="5"/>
      <c r="H1281" s="12"/>
      <c r="J1281" s="5"/>
      <c r="K1281" s="5"/>
      <c r="L1281" s="166"/>
      <c r="M1281" s="5"/>
      <c r="N1281" s="5"/>
      <c r="O1281" s="5"/>
      <c r="P1281" s="5"/>
      <c r="Q1281" s="5"/>
      <c r="S1281" s="5"/>
      <c r="T1281" s="5"/>
      <c r="U1281" s="5"/>
      <c r="V1281" s="261"/>
    </row>
    <row r="1282" spans="1:22" s="23" customFormat="1" x14ac:dyDescent="0.25">
      <c r="A1282" s="6">
        <v>1051</v>
      </c>
      <c r="C1282" s="5"/>
      <c r="G1282" s="5"/>
      <c r="H1282" s="12"/>
      <c r="J1282" s="5"/>
      <c r="K1282" s="5"/>
      <c r="L1282" s="166"/>
      <c r="M1282" s="5"/>
      <c r="N1282" s="5"/>
      <c r="O1282" s="5"/>
      <c r="P1282" s="5"/>
      <c r="Q1282" s="5"/>
      <c r="S1282" s="5"/>
      <c r="T1282" s="5"/>
      <c r="U1282" s="5"/>
      <c r="V1282" s="261"/>
    </row>
    <row r="1283" spans="1:22" s="23" customFormat="1" x14ac:dyDescent="0.25">
      <c r="A1283" s="8">
        <v>1052</v>
      </c>
      <c r="C1283" s="5"/>
      <c r="G1283" s="5"/>
      <c r="H1283" s="12"/>
      <c r="J1283" s="5"/>
      <c r="K1283" s="5"/>
      <c r="L1283" s="166"/>
      <c r="M1283" s="5"/>
      <c r="N1283" s="5"/>
      <c r="O1283" s="5"/>
      <c r="P1283" s="5"/>
      <c r="Q1283" s="5"/>
      <c r="S1283" s="5"/>
      <c r="T1283" s="5"/>
      <c r="U1283" s="5"/>
      <c r="V1283" s="261"/>
    </row>
    <row r="1284" spans="1:22" s="23" customFormat="1" x14ac:dyDescent="0.25">
      <c r="A1284" s="6">
        <v>1053</v>
      </c>
      <c r="C1284" s="5"/>
      <c r="G1284" s="5"/>
      <c r="H1284" s="12"/>
      <c r="J1284" s="5"/>
      <c r="K1284" s="5"/>
      <c r="L1284" s="166"/>
      <c r="M1284" s="5"/>
      <c r="N1284" s="5"/>
      <c r="O1284" s="5"/>
      <c r="P1284" s="5"/>
      <c r="Q1284" s="5"/>
      <c r="S1284" s="5"/>
      <c r="T1284" s="5"/>
      <c r="U1284" s="5"/>
      <c r="V1284" s="261"/>
    </row>
    <row r="1285" spans="1:22" s="23" customFormat="1" x14ac:dyDescent="0.25">
      <c r="A1285" s="8">
        <v>1054</v>
      </c>
      <c r="C1285" s="5"/>
      <c r="G1285" s="5"/>
      <c r="H1285" s="12"/>
      <c r="J1285" s="5"/>
      <c r="K1285" s="5"/>
      <c r="L1285" s="166"/>
      <c r="M1285" s="5"/>
      <c r="N1285" s="5"/>
      <c r="O1285" s="5"/>
      <c r="P1285" s="5"/>
      <c r="Q1285" s="5"/>
      <c r="S1285" s="5"/>
      <c r="T1285" s="5"/>
      <c r="U1285" s="5"/>
      <c r="V1285" s="261"/>
    </row>
    <row r="1286" spans="1:22" s="23" customFormat="1" x14ac:dyDescent="0.25">
      <c r="A1286" s="6">
        <v>1055</v>
      </c>
      <c r="C1286" s="5"/>
      <c r="G1286" s="5"/>
      <c r="H1286" s="12"/>
      <c r="J1286" s="5"/>
      <c r="K1286" s="5"/>
      <c r="L1286" s="166"/>
      <c r="M1286" s="5"/>
      <c r="N1286" s="5"/>
      <c r="O1286" s="5"/>
      <c r="P1286" s="5"/>
      <c r="Q1286" s="5"/>
      <c r="S1286" s="5"/>
      <c r="T1286" s="5"/>
      <c r="U1286" s="5"/>
      <c r="V1286" s="261"/>
    </row>
    <row r="1287" spans="1:22" s="23" customFormat="1" x14ac:dyDescent="0.25">
      <c r="A1287" s="8">
        <v>1056</v>
      </c>
      <c r="C1287" s="5"/>
      <c r="G1287" s="5"/>
      <c r="H1287" s="12"/>
      <c r="J1287" s="5"/>
      <c r="K1287" s="5"/>
      <c r="L1287" s="166"/>
      <c r="M1287" s="5"/>
      <c r="N1287" s="5"/>
      <c r="O1287" s="5"/>
      <c r="P1287" s="5"/>
      <c r="Q1287" s="5"/>
      <c r="S1287" s="5"/>
      <c r="T1287" s="5"/>
      <c r="U1287" s="5"/>
      <c r="V1287" s="261"/>
    </row>
    <row r="1288" spans="1:22" s="23" customFormat="1" x14ac:dyDescent="0.25">
      <c r="A1288" s="6">
        <v>1057</v>
      </c>
      <c r="C1288" s="5"/>
      <c r="G1288" s="5"/>
      <c r="H1288" s="12"/>
      <c r="J1288" s="5"/>
      <c r="K1288" s="5"/>
      <c r="L1288" s="166"/>
      <c r="M1288" s="5"/>
      <c r="N1288" s="5"/>
      <c r="O1288" s="5"/>
      <c r="P1288" s="5"/>
      <c r="Q1288" s="5"/>
      <c r="S1288" s="5"/>
      <c r="T1288" s="5"/>
      <c r="U1288" s="5"/>
      <c r="V1288" s="261"/>
    </row>
    <row r="1289" spans="1:22" s="23" customFormat="1" x14ac:dyDescent="0.25">
      <c r="A1289" s="8">
        <v>1058</v>
      </c>
      <c r="C1289" s="5"/>
      <c r="G1289" s="5"/>
      <c r="H1289" s="12"/>
      <c r="J1289" s="5"/>
      <c r="K1289" s="5"/>
      <c r="L1289" s="166"/>
      <c r="M1289" s="5"/>
      <c r="N1289" s="5"/>
      <c r="O1289" s="5"/>
      <c r="P1289" s="5"/>
      <c r="Q1289" s="5"/>
      <c r="S1289" s="5"/>
      <c r="T1289" s="5"/>
      <c r="U1289" s="5"/>
      <c r="V1289" s="261"/>
    </row>
    <row r="1290" spans="1:22" s="23" customFormat="1" x14ac:dyDescent="0.25">
      <c r="A1290" s="6">
        <v>1059</v>
      </c>
      <c r="C1290" s="5"/>
      <c r="G1290" s="5"/>
      <c r="H1290" s="12"/>
      <c r="J1290" s="5"/>
      <c r="K1290" s="5"/>
      <c r="L1290" s="166"/>
      <c r="M1290" s="5"/>
      <c r="N1290" s="5"/>
      <c r="O1290" s="5"/>
      <c r="P1290" s="5"/>
      <c r="Q1290" s="5"/>
      <c r="S1290" s="5"/>
      <c r="T1290" s="5"/>
      <c r="U1290" s="5"/>
      <c r="V1290" s="261"/>
    </row>
    <row r="1291" spans="1:22" s="23" customFormat="1" x14ac:dyDescent="0.25">
      <c r="A1291" s="8">
        <v>1060</v>
      </c>
      <c r="C1291" s="5"/>
      <c r="G1291" s="5"/>
      <c r="H1291" s="12"/>
      <c r="J1291" s="5"/>
      <c r="K1291" s="5"/>
      <c r="L1291" s="166"/>
      <c r="M1291" s="5"/>
      <c r="N1291" s="5"/>
      <c r="O1291" s="5"/>
      <c r="P1291" s="5"/>
      <c r="Q1291" s="5"/>
      <c r="S1291" s="5"/>
      <c r="T1291" s="5"/>
      <c r="U1291" s="5"/>
      <c r="V1291" s="261"/>
    </row>
    <row r="1292" spans="1:22" s="23" customFormat="1" x14ac:dyDescent="0.25">
      <c r="A1292" s="6">
        <v>1061</v>
      </c>
      <c r="C1292" s="5"/>
      <c r="G1292" s="5"/>
      <c r="H1292" s="12"/>
      <c r="J1292" s="5"/>
      <c r="K1292" s="5"/>
      <c r="L1292" s="166"/>
      <c r="M1292" s="5"/>
      <c r="N1292" s="5"/>
      <c r="O1292" s="5"/>
      <c r="P1292" s="5"/>
      <c r="Q1292" s="5"/>
      <c r="S1292" s="5"/>
      <c r="T1292" s="5"/>
      <c r="U1292" s="5"/>
      <c r="V1292" s="261"/>
    </row>
    <row r="1293" spans="1:22" s="23" customFormat="1" x14ac:dyDescent="0.25">
      <c r="A1293" s="8">
        <v>1062</v>
      </c>
      <c r="C1293" s="5"/>
      <c r="G1293" s="5"/>
      <c r="H1293" s="12"/>
      <c r="J1293" s="5"/>
      <c r="K1293" s="5"/>
      <c r="L1293" s="166"/>
      <c r="M1293" s="5"/>
      <c r="N1293" s="5"/>
      <c r="O1293" s="5"/>
      <c r="P1293" s="5"/>
      <c r="Q1293" s="5"/>
      <c r="S1293" s="5"/>
      <c r="T1293" s="5"/>
      <c r="U1293" s="5"/>
      <c r="V1293" s="261"/>
    </row>
    <row r="1294" spans="1:22" s="23" customFormat="1" x14ac:dyDescent="0.25">
      <c r="A1294" s="6">
        <v>1063</v>
      </c>
      <c r="C1294" s="5"/>
      <c r="G1294" s="5"/>
      <c r="H1294" s="12"/>
      <c r="J1294" s="5"/>
      <c r="K1294" s="5"/>
      <c r="L1294" s="166"/>
      <c r="M1294" s="5"/>
      <c r="N1294" s="5"/>
      <c r="O1294" s="5"/>
      <c r="P1294" s="5"/>
      <c r="Q1294" s="5"/>
      <c r="S1294" s="5"/>
      <c r="T1294" s="5"/>
      <c r="U1294" s="5"/>
      <c r="V1294" s="261"/>
    </row>
    <row r="1295" spans="1:22" s="23" customFormat="1" x14ac:dyDescent="0.25">
      <c r="A1295" s="8">
        <v>1064</v>
      </c>
      <c r="C1295" s="5"/>
      <c r="G1295" s="5"/>
      <c r="H1295" s="12"/>
      <c r="J1295" s="5"/>
      <c r="K1295" s="5"/>
      <c r="L1295" s="166"/>
      <c r="M1295" s="5"/>
      <c r="N1295" s="5"/>
      <c r="O1295" s="5"/>
      <c r="P1295" s="5"/>
      <c r="Q1295" s="5"/>
      <c r="S1295" s="5"/>
      <c r="T1295" s="5"/>
      <c r="U1295" s="5"/>
      <c r="V1295" s="261"/>
    </row>
    <row r="1296" spans="1:22" s="23" customFormat="1" x14ac:dyDescent="0.25">
      <c r="A1296" s="6">
        <v>1065</v>
      </c>
      <c r="C1296" s="5"/>
      <c r="G1296" s="5"/>
      <c r="H1296" s="12"/>
      <c r="J1296" s="5"/>
      <c r="K1296" s="5"/>
      <c r="L1296" s="166"/>
      <c r="M1296" s="5"/>
      <c r="N1296" s="5"/>
      <c r="O1296" s="5"/>
      <c r="P1296" s="5"/>
      <c r="Q1296" s="5"/>
      <c r="S1296" s="5"/>
      <c r="T1296" s="5"/>
      <c r="U1296" s="5"/>
      <c r="V1296" s="261"/>
    </row>
    <row r="1297" spans="1:22" s="23" customFormat="1" x14ac:dyDescent="0.25">
      <c r="A1297" s="8">
        <v>1066</v>
      </c>
      <c r="C1297" s="5"/>
      <c r="G1297" s="5"/>
      <c r="H1297" s="12"/>
      <c r="J1297" s="5"/>
      <c r="K1297" s="5"/>
      <c r="L1297" s="166"/>
      <c r="M1297" s="5"/>
      <c r="N1297" s="5"/>
      <c r="O1297" s="5"/>
      <c r="P1297" s="5"/>
      <c r="Q1297" s="5"/>
      <c r="S1297" s="5"/>
      <c r="T1297" s="5"/>
      <c r="U1297" s="5"/>
      <c r="V1297" s="261"/>
    </row>
    <row r="1298" spans="1:22" s="23" customFormat="1" x14ac:dyDescent="0.25">
      <c r="A1298" s="6">
        <v>1067</v>
      </c>
      <c r="C1298" s="5"/>
      <c r="G1298" s="5"/>
      <c r="H1298" s="12"/>
      <c r="J1298" s="5"/>
      <c r="K1298" s="5"/>
      <c r="L1298" s="166"/>
      <c r="M1298" s="5"/>
      <c r="N1298" s="5"/>
      <c r="O1298" s="5"/>
      <c r="P1298" s="5"/>
      <c r="Q1298" s="5"/>
      <c r="S1298" s="5"/>
      <c r="T1298" s="5"/>
      <c r="U1298" s="5"/>
      <c r="V1298" s="261"/>
    </row>
    <row r="1299" spans="1:22" s="23" customFormat="1" x14ac:dyDescent="0.25">
      <c r="A1299" s="8">
        <v>1068</v>
      </c>
      <c r="C1299" s="5"/>
      <c r="G1299" s="5"/>
      <c r="H1299" s="12"/>
      <c r="J1299" s="5"/>
      <c r="K1299" s="5"/>
      <c r="L1299" s="166"/>
      <c r="M1299" s="5"/>
      <c r="N1299" s="5"/>
      <c r="O1299" s="5"/>
      <c r="P1299" s="5"/>
      <c r="Q1299" s="5"/>
      <c r="S1299" s="5"/>
      <c r="T1299" s="5"/>
      <c r="U1299" s="5"/>
      <c r="V1299" s="261"/>
    </row>
    <row r="1300" spans="1:22" s="23" customFormat="1" x14ac:dyDescent="0.25">
      <c r="A1300" s="6">
        <v>1069</v>
      </c>
      <c r="C1300" s="5"/>
      <c r="G1300" s="5"/>
      <c r="H1300" s="12"/>
      <c r="J1300" s="5"/>
      <c r="K1300" s="5"/>
      <c r="L1300" s="166"/>
      <c r="M1300" s="5"/>
      <c r="N1300" s="5"/>
      <c r="O1300" s="5"/>
      <c r="P1300" s="5"/>
      <c r="Q1300" s="5"/>
      <c r="S1300" s="5"/>
      <c r="T1300" s="5"/>
      <c r="U1300" s="5"/>
      <c r="V1300" s="261"/>
    </row>
    <row r="1301" spans="1:22" s="23" customFormat="1" x14ac:dyDescent="0.25">
      <c r="A1301" s="8">
        <v>1070</v>
      </c>
      <c r="C1301" s="5"/>
      <c r="G1301" s="5"/>
      <c r="H1301" s="12"/>
      <c r="J1301" s="5"/>
      <c r="K1301" s="5"/>
      <c r="L1301" s="166"/>
      <c r="M1301" s="5"/>
      <c r="N1301" s="5"/>
      <c r="O1301" s="5"/>
      <c r="P1301" s="5"/>
      <c r="Q1301" s="5"/>
      <c r="S1301" s="5"/>
      <c r="T1301" s="5"/>
      <c r="U1301" s="5"/>
      <c r="V1301" s="261"/>
    </row>
    <row r="1302" spans="1:22" s="23" customFormat="1" x14ac:dyDescent="0.25">
      <c r="A1302" s="6">
        <v>1071</v>
      </c>
      <c r="C1302" s="5"/>
      <c r="G1302" s="5"/>
      <c r="H1302" s="12"/>
      <c r="J1302" s="5"/>
      <c r="K1302" s="5"/>
      <c r="L1302" s="166"/>
      <c r="M1302" s="5"/>
      <c r="N1302" s="5"/>
      <c r="O1302" s="5"/>
      <c r="P1302" s="5"/>
      <c r="Q1302" s="5"/>
      <c r="S1302" s="5"/>
      <c r="T1302" s="5"/>
      <c r="U1302" s="5"/>
      <c r="V1302" s="261"/>
    </row>
    <row r="1303" spans="1:22" s="23" customFormat="1" x14ac:dyDescent="0.25">
      <c r="A1303" s="8">
        <v>1072</v>
      </c>
      <c r="C1303" s="5"/>
      <c r="G1303" s="5"/>
      <c r="H1303" s="12"/>
      <c r="J1303" s="5"/>
      <c r="K1303" s="5"/>
      <c r="L1303" s="166"/>
      <c r="M1303" s="5"/>
      <c r="N1303" s="5"/>
      <c r="O1303" s="5"/>
      <c r="P1303" s="5"/>
      <c r="Q1303" s="5"/>
      <c r="S1303" s="5"/>
      <c r="T1303" s="5"/>
      <c r="U1303" s="5"/>
      <c r="V1303" s="261"/>
    </row>
    <row r="1304" spans="1:22" s="23" customFormat="1" x14ac:dyDescent="0.25">
      <c r="A1304" s="6">
        <v>1073</v>
      </c>
      <c r="C1304" s="5"/>
      <c r="G1304" s="5"/>
      <c r="H1304" s="12"/>
      <c r="J1304" s="5"/>
      <c r="K1304" s="5"/>
      <c r="L1304" s="166"/>
      <c r="M1304" s="5"/>
      <c r="N1304" s="5"/>
      <c r="O1304" s="5"/>
      <c r="P1304" s="5"/>
      <c r="Q1304" s="5"/>
      <c r="S1304" s="5"/>
      <c r="T1304" s="5"/>
      <c r="U1304" s="5"/>
      <c r="V1304" s="261"/>
    </row>
    <row r="1305" spans="1:22" s="23" customFormat="1" x14ac:dyDescent="0.25">
      <c r="A1305" s="8">
        <v>1074</v>
      </c>
      <c r="C1305" s="5"/>
      <c r="G1305" s="5"/>
      <c r="H1305" s="12"/>
      <c r="J1305" s="5"/>
      <c r="K1305" s="5"/>
      <c r="L1305" s="166"/>
      <c r="M1305" s="5"/>
      <c r="N1305" s="5"/>
      <c r="O1305" s="5"/>
      <c r="P1305" s="5"/>
      <c r="Q1305" s="5"/>
      <c r="S1305" s="5"/>
      <c r="T1305" s="5"/>
      <c r="U1305" s="5"/>
      <c r="V1305" s="261"/>
    </row>
    <row r="1306" spans="1:22" s="23" customFormat="1" x14ac:dyDescent="0.25">
      <c r="A1306" s="6">
        <v>1075</v>
      </c>
      <c r="C1306" s="5"/>
      <c r="G1306" s="5"/>
      <c r="H1306" s="12"/>
      <c r="J1306" s="5"/>
      <c r="K1306" s="5"/>
      <c r="L1306" s="166"/>
      <c r="M1306" s="5"/>
      <c r="N1306" s="5"/>
      <c r="O1306" s="5"/>
      <c r="P1306" s="5"/>
      <c r="Q1306" s="5"/>
      <c r="S1306" s="5"/>
      <c r="T1306" s="5"/>
      <c r="U1306" s="5"/>
      <c r="V1306" s="261"/>
    </row>
    <row r="1307" spans="1:22" s="23" customFormat="1" x14ac:dyDescent="0.25">
      <c r="A1307" s="8">
        <v>1076</v>
      </c>
      <c r="C1307" s="5"/>
      <c r="G1307" s="5"/>
      <c r="H1307" s="12"/>
      <c r="J1307" s="5"/>
      <c r="K1307" s="5"/>
      <c r="L1307" s="166"/>
      <c r="M1307" s="5"/>
      <c r="N1307" s="5"/>
      <c r="O1307" s="5"/>
      <c r="P1307" s="5"/>
      <c r="Q1307" s="5"/>
      <c r="S1307" s="5"/>
      <c r="T1307" s="5"/>
      <c r="U1307" s="5"/>
      <c r="V1307" s="261"/>
    </row>
    <row r="1308" spans="1:22" s="23" customFormat="1" x14ac:dyDescent="0.25">
      <c r="A1308" s="6">
        <v>1077</v>
      </c>
      <c r="C1308" s="5"/>
      <c r="G1308" s="5"/>
      <c r="H1308" s="12"/>
      <c r="J1308" s="5"/>
      <c r="K1308" s="5"/>
      <c r="L1308" s="166"/>
      <c r="M1308" s="5"/>
      <c r="N1308" s="5"/>
      <c r="O1308" s="5"/>
      <c r="P1308" s="5"/>
      <c r="Q1308" s="5"/>
      <c r="S1308" s="5"/>
      <c r="T1308" s="5"/>
      <c r="U1308" s="5"/>
      <c r="V1308" s="261"/>
    </row>
    <row r="1309" spans="1:22" s="23" customFormat="1" x14ac:dyDescent="0.25">
      <c r="A1309" s="8">
        <v>1078</v>
      </c>
      <c r="C1309" s="5"/>
      <c r="G1309" s="5"/>
      <c r="H1309" s="12"/>
      <c r="J1309" s="5"/>
      <c r="K1309" s="5"/>
      <c r="L1309" s="166"/>
      <c r="M1309" s="5"/>
      <c r="N1309" s="5"/>
      <c r="O1309" s="5"/>
      <c r="P1309" s="5"/>
      <c r="Q1309" s="5"/>
      <c r="S1309" s="5"/>
      <c r="T1309" s="5"/>
      <c r="U1309" s="5"/>
      <c r="V1309" s="261"/>
    </row>
    <row r="1310" spans="1:22" s="23" customFormat="1" x14ac:dyDescent="0.25">
      <c r="A1310" s="6">
        <v>1079</v>
      </c>
      <c r="C1310" s="5"/>
      <c r="G1310" s="5"/>
      <c r="H1310" s="12"/>
      <c r="J1310" s="5"/>
      <c r="K1310" s="5"/>
      <c r="L1310" s="166"/>
      <c r="M1310" s="5"/>
      <c r="N1310" s="5"/>
      <c r="O1310" s="5"/>
      <c r="P1310" s="5"/>
      <c r="Q1310" s="5"/>
      <c r="S1310" s="5"/>
      <c r="T1310" s="5"/>
      <c r="U1310" s="5"/>
      <c r="V1310" s="261"/>
    </row>
    <row r="1311" spans="1:22" s="23" customFormat="1" x14ac:dyDescent="0.25">
      <c r="A1311" s="8">
        <v>1080</v>
      </c>
      <c r="C1311" s="5"/>
      <c r="G1311" s="5"/>
      <c r="H1311" s="12"/>
      <c r="J1311" s="5"/>
      <c r="K1311" s="5"/>
      <c r="L1311" s="166"/>
      <c r="M1311" s="5"/>
      <c r="N1311" s="5"/>
      <c r="O1311" s="5"/>
      <c r="P1311" s="5"/>
      <c r="Q1311" s="5"/>
      <c r="S1311" s="5"/>
      <c r="T1311" s="5"/>
      <c r="U1311" s="5"/>
      <c r="V1311" s="261"/>
    </row>
    <row r="1312" spans="1:22" s="23" customFormat="1" x14ac:dyDescent="0.25">
      <c r="A1312" s="6">
        <v>1081</v>
      </c>
      <c r="C1312" s="5"/>
      <c r="G1312" s="5"/>
      <c r="H1312" s="12"/>
      <c r="J1312" s="5"/>
      <c r="K1312" s="5"/>
      <c r="L1312" s="166"/>
      <c r="M1312" s="5"/>
      <c r="N1312" s="5"/>
      <c r="O1312" s="5"/>
      <c r="P1312" s="5"/>
      <c r="Q1312" s="5"/>
      <c r="S1312" s="5"/>
      <c r="T1312" s="5"/>
      <c r="U1312" s="5"/>
      <c r="V1312" s="261"/>
    </row>
    <row r="1313" spans="1:22" s="23" customFormat="1" x14ac:dyDescent="0.25">
      <c r="A1313" s="8">
        <v>1082</v>
      </c>
      <c r="C1313" s="5"/>
      <c r="G1313" s="5"/>
      <c r="H1313" s="12"/>
      <c r="J1313" s="5"/>
      <c r="K1313" s="5"/>
      <c r="L1313" s="166"/>
      <c r="M1313" s="5"/>
      <c r="N1313" s="5"/>
      <c r="O1313" s="5"/>
      <c r="P1313" s="5"/>
      <c r="Q1313" s="5"/>
      <c r="S1313" s="5"/>
      <c r="T1313" s="5"/>
      <c r="U1313" s="5"/>
      <c r="V1313" s="261"/>
    </row>
    <row r="1314" spans="1:22" s="23" customFormat="1" x14ac:dyDescent="0.25">
      <c r="A1314" s="6">
        <v>1083</v>
      </c>
      <c r="C1314" s="5"/>
      <c r="G1314" s="5"/>
      <c r="H1314" s="12"/>
      <c r="J1314" s="5"/>
      <c r="K1314" s="5"/>
      <c r="L1314" s="166"/>
      <c r="M1314" s="5"/>
      <c r="N1314" s="5"/>
      <c r="O1314" s="5"/>
      <c r="P1314" s="5"/>
      <c r="Q1314" s="5"/>
      <c r="S1314" s="5"/>
      <c r="T1314" s="5"/>
      <c r="U1314" s="5"/>
      <c r="V1314" s="261"/>
    </row>
    <row r="1315" spans="1:22" s="23" customFormat="1" x14ac:dyDescent="0.25">
      <c r="A1315" s="8">
        <v>1084</v>
      </c>
      <c r="C1315" s="5"/>
      <c r="G1315" s="5"/>
      <c r="H1315" s="12"/>
      <c r="J1315" s="5"/>
      <c r="K1315" s="5"/>
      <c r="L1315" s="166"/>
      <c r="M1315" s="5"/>
      <c r="N1315" s="5"/>
      <c r="O1315" s="5"/>
      <c r="P1315" s="5"/>
      <c r="Q1315" s="5"/>
      <c r="S1315" s="5"/>
      <c r="T1315" s="5"/>
      <c r="U1315" s="5"/>
      <c r="V1315" s="261"/>
    </row>
    <row r="1316" spans="1:22" s="23" customFormat="1" x14ac:dyDescent="0.25">
      <c r="A1316" s="6">
        <v>1085</v>
      </c>
      <c r="C1316" s="5"/>
      <c r="G1316" s="5"/>
      <c r="H1316" s="12"/>
      <c r="J1316" s="5"/>
      <c r="K1316" s="5"/>
      <c r="L1316" s="166"/>
      <c r="M1316" s="5"/>
      <c r="N1316" s="5"/>
      <c r="O1316" s="5"/>
      <c r="P1316" s="5"/>
      <c r="Q1316" s="5"/>
      <c r="S1316" s="5"/>
      <c r="T1316" s="5"/>
      <c r="U1316" s="5"/>
      <c r="V1316" s="261"/>
    </row>
    <row r="1317" spans="1:22" s="23" customFormat="1" x14ac:dyDescent="0.25">
      <c r="A1317" s="8">
        <v>1086</v>
      </c>
      <c r="C1317" s="5"/>
      <c r="G1317" s="5"/>
      <c r="H1317" s="12"/>
      <c r="J1317" s="5"/>
      <c r="K1317" s="5"/>
      <c r="L1317" s="166"/>
      <c r="M1317" s="5"/>
      <c r="N1317" s="5"/>
      <c r="O1317" s="5"/>
      <c r="P1317" s="5"/>
      <c r="Q1317" s="5"/>
      <c r="S1317" s="5"/>
      <c r="T1317" s="5"/>
      <c r="U1317" s="5"/>
      <c r="V1317" s="261"/>
    </row>
    <row r="1318" spans="1:22" s="23" customFormat="1" x14ac:dyDescent="0.25">
      <c r="A1318" s="6">
        <v>1087</v>
      </c>
      <c r="C1318" s="5"/>
      <c r="G1318" s="5"/>
      <c r="H1318" s="12"/>
      <c r="J1318" s="5"/>
      <c r="K1318" s="5"/>
      <c r="L1318" s="166"/>
      <c r="M1318" s="5"/>
      <c r="N1318" s="5"/>
      <c r="O1318" s="5"/>
      <c r="P1318" s="5"/>
      <c r="Q1318" s="5"/>
      <c r="S1318" s="5"/>
      <c r="T1318" s="5"/>
      <c r="U1318" s="5"/>
      <c r="V1318" s="261"/>
    </row>
    <row r="1319" spans="1:22" s="23" customFormat="1" x14ac:dyDescent="0.25">
      <c r="A1319" s="8">
        <v>1088</v>
      </c>
      <c r="C1319" s="5"/>
      <c r="G1319" s="5"/>
      <c r="H1319" s="12"/>
      <c r="J1319" s="5"/>
      <c r="K1319" s="5"/>
      <c r="L1319" s="166"/>
      <c r="M1319" s="5"/>
      <c r="N1319" s="5"/>
      <c r="O1319" s="5"/>
      <c r="P1319" s="5"/>
      <c r="Q1319" s="5"/>
      <c r="S1319" s="5"/>
      <c r="T1319" s="5"/>
      <c r="U1319" s="5"/>
      <c r="V1319" s="261"/>
    </row>
    <row r="1320" spans="1:22" s="23" customFormat="1" x14ac:dyDescent="0.25">
      <c r="A1320" s="6">
        <v>1089</v>
      </c>
      <c r="C1320" s="5"/>
      <c r="G1320" s="5"/>
      <c r="H1320" s="12"/>
      <c r="J1320" s="5"/>
      <c r="K1320" s="5"/>
      <c r="L1320" s="166"/>
      <c r="M1320" s="5"/>
      <c r="N1320" s="5"/>
      <c r="O1320" s="5"/>
      <c r="P1320" s="5"/>
      <c r="Q1320" s="5"/>
      <c r="S1320" s="5"/>
      <c r="T1320" s="5"/>
      <c r="U1320" s="5"/>
      <c r="V1320" s="261"/>
    </row>
    <row r="1321" spans="1:22" s="23" customFormat="1" x14ac:dyDescent="0.25">
      <c r="A1321" s="8">
        <v>1090</v>
      </c>
      <c r="C1321" s="5"/>
      <c r="G1321" s="5"/>
      <c r="H1321" s="12"/>
      <c r="J1321" s="5"/>
      <c r="K1321" s="5"/>
      <c r="L1321" s="166"/>
      <c r="M1321" s="5"/>
      <c r="N1321" s="5"/>
      <c r="O1321" s="5"/>
      <c r="P1321" s="5"/>
      <c r="Q1321" s="5"/>
      <c r="S1321" s="5"/>
      <c r="T1321" s="5"/>
      <c r="U1321" s="5"/>
      <c r="V1321" s="261"/>
    </row>
    <row r="1322" spans="1:22" s="23" customFormat="1" x14ac:dyDescent="0.25">
      <c r="A1322" s="6">
        <v>1091</v>
      </c>
      <c r="C1322" s="5"/>
      <c r="G1322" s="5"/>
      <c r="H1322" s="12"/>
      <c r="J1322" s="5"/>
      <c r="K1322" s="5"/>
      <c r="L1322" s="166"/>
      <c r="M1322" s="5"/>
      <c r="N1322" s="5"/>
      <c r="O1322" s="5"/>
      <c r="P1322" s="5"/>
      <c r="Q1322" s="5"/>
      <c r="S1322" s="5"/>
      <c r="T1322" s="5"/>
      <c r="U1322" s="5"/>
      <c r="V1322" s="261"/>
    </row>
    <row r="1323" spans="1:22" s="23" customFormat="1" x14ac:dyDescent="0.25">
      <c r="A1323" s="8">
        <v>1092</v>
      </c>
      <c r="C1323" s="5"/>
      <c r="G1323" s="5"/>
      <c r="H1323" s="12"/>
      <c r="J1323" s="5"/>
      <c r="K1323" s="5"/>
      <c r="L1323" s="166"/>
      <c r="M1323" s="5"/>
      <c r="N1323" s="5"/>
      <c r="O1323" s="5"/>
      <c r="P1323" s="5"/>
      <c r="Q1323" s="5"/>
      <c r="S1323" s="5"/>
      <c r="T1323" s="5"/>
      <c r="U1323" s="5"/>
      <c r="V1323" s="261"/>
    </row>
    <row r="1324" spans="1:22" s="23" customFormat="1" x14ac:dyDescent="0.25">
      <c r="A1324" s="6">
        <v>1093</v>
      </c>
      <c r="C1324" s="5"/>
      <c r="G1324" s="5"/>
      <c r="H1324" s="12"/>
      <c r="J1324" s="5"/>
      <c r="K1324" s="5"/>
      <c r="L1324" s="166"/>
      <c r="M1324" s="5"/>
      <c r="N1324" s="5"/>
      <c r="O1324" s="5"/>
      <c r="P1324" s="5"/>
      <c r="Q1324" s="5"/>
      <c r="S1324" s="5"/>
      <c r="T1324" s="5"/>
      <c r="U1324" s="5"/>
      <c r="V1324" s="261"/>
    </row>
    <row r="1325" spans="1:22" s="23" customFormat="1" x14ac:dyDescent="0.25">
      <c r="A1325" s="8">
        <v>1094</v>
      </c>
      <c r="C1325" s="5"/>
      <c r="G1325" s="5"/>
      <c r="H1325" s="12"/>
      <c r="J1325" s="5"/>
      <c r="K1325" s="5"/>
      <c r="L1325" s="166"/>
      <c r="M1325" s="5"/>
      <c r="N1325" s="5"/>
      <c r="O1325" s="5"/>
      <c r="P1325" s="5"/>
      <c r="Q1325" s="5"/>
      <c r="S1325" s="5"/>
      <c r="T1325" s="5"/>
      <c r="U1325" s="5"/>
      <c r="V1325" s="261"/>
    </row>
    <row r="1326" spans="1:22" s="23" customFormat="1" x14ac:dyDescent="0.25">
      <c r="A1326" s="6">
        <v>1095</v>
      </c>
      <c r="C1326" s="5"/>
      <c r="G1326" s="5"/>
      <c r="H1326" s="12"/>
      <c r="J1326" s="5"/>
      <c r="K1326" s="5"/>
      <c r="L1326" s="166"/>
      <c r="M1326" s="5"/>
      <c r="N1326" s="5"/>
      <c r="O1326" s="5"/>
      <c r="P1326" s="5"/>
      <c r="Q1326" s="5"/>
      <c r="S1326" s="5"/>
      <c r="T1326" s="5"/>
      <c r="U1326" s="5"/>
      <c r="V1326" s="261"/>
    </row>
    <row r="1327" spans="1:22" s="23" customFormat="1" x14ac:dyDescent="0.25">
      <c r="A1327" s="8">
        <v>1096</v>
      </c>
      <c r="C1327" s="5"/>
      <c r="G1327" s="5"/>
      <c r="H1327" s="12"/>
      <c r="J1327" s="5"/>
      <c r="K1327" s="5"/>
      <c r="L1327" s="166"/>
      <c r="M1327" s="5"/>
      <c r="N1327" s="5"/>
      <c r="O1327" s="5"/>
      <c r="P1327" s="5"/>
      <c r="Q1327" s="5"/>
      <c r="S1327" s="5"/>
      <c r="T1327" s="5"/>
      <c r="U1327" s="5"/>
      <c r="V1327" s="261"/>
    </row>
    <row r="1328" spans="1:22" s="23" customFormat="1" x14ac:dyDescent="0.25">
      <c r="A1328" s="6">
        <v>1097</v>
      </c>
      <c r="C1328" s="5"/>
      <c r="G1328" s="5"/>
      <c r="H1328" s="12"/>
      <c r="J1328" s="5"/>
      <c r="K1328" s="5"/>
      <c r="L1328" s="166"/>
      <c r="M1328" s="5"/>
      <c r="N1328" s="5"/>
      <c r="O1328" s="5"/>
      <c r="P1328" s="5"/>
      <c r="Q1328" s="5"/>
      <c r="S1328" s="5"/>
      <c r="T1328" s="5"/>
      <c r="U1328" s="5"/>
      <c r="V1328" s="261"/>
    </row>
    <row r="1329" spans="1:22" s="23" customFormat="1" x14ac:dyDescent="0.25">
      <c r="A1329" s="8">
        <v>1098</v>
      </c>
      <c r="C1329" s="5"/>
      <c r="G1329" s="5"/>
      <c r="H1329" s="12"/>
      <c r="J1329" s="5"/>
      <c r="K1329" s="5"/>
      <c r="L1329" s="166"/>
      <c r="M1329" s="5"/>
      <c r="N1329" s="5"/>
      <c r="O1329" s="5"/>
      <c r="P1329" s="5"/>
      <c r="Q1329" s="5"/>
      <c r="S1329" s="5"/>
      <c r="T1329" s="5"/>
      <c r="U1329" s="5"/>
      <c r="V1329" s="261"/>
    </row>
    <row r="1330" spans="1:22" s="23" customFormat="1" x14ac:dyDescent="0.25">
      <c r="A1330" s="6">
        <v>1099</v>
      </c>
      <c r="C1330" s="5"/>
      <c r="G1330" s="5"/>
      <c r="H1330" s="12"/>
      <c r="J1330" s="5"/>
      <c r="K1330" s="5"/>
      <c r="L1330" s="166"/>
      <c r="M1330" s="5"/>
      <c r="N1330" s="5"/>
      <c r="O1330" s="5"/>
      <c r="P1330" s="5"/>
      <c r="Q1330" s="5"/>
      <c r="S1330" s="5"/>
      <c r="T1330" s="5"/>
      <c r="U1330" s="5"/>
      <c r="V1330" s="261"/>
    </row>
    <row r="1331" spans="1:22" s="23" customFormat="1" x14ac:dyDescent="0.25">
      <c r="A1331" s="8">
        <v>1100</v>
      </c>
      <c r="C1331" s="5"/>
      <c r="G1331" s="5"/>
      <c r="H1331" s="12"/>
      <c r="J1331" s="5"/>
      <c r="K1331" s="5"/>
      <c r="L1331" s="166"/>
      <c r="M1331" s="5"/>
      <c r="N1331" s="5"/>
      <c r="O1331" s="5"/>
      <c r="P1331" s="5"/>
      <c r="Q1331" s="5"/>
      <c r="S1331" s="5"/>
      <c r="T1331" s="5"/>
      <c r="U1331" s="5"/>
      <c r="V1331" s="261"/>
    </row>
    <row r="1332" spans="1:22" s="23" customFormat="1" x14ac:dyDescent="0.25">
      <c r="A1332" s="6">
        <v>1101</v>
      </c>
      <c r="C1332" s="5"/>
      <c r="G1332" s="5"/>
      <c r="H1332" s="12"/>
      <c r="J1332" s="5"/>
      <c r="K1332" s="5"/>
      <c r="L1332" s="166"/>
      <c r="M1332" s="5"/>
      <c r="N1332" s="5"/>
      <c r="O1332" s="5"/>
      <c r="P1332" s="5"/>
      <c r="Q1332" s="5"/>
      <c r="S1332" s="5"/>
      <c r="T1332" s="5"/>
      <c r="U1332" s="5"/>
      <c r="V1332" s="261"/>
    </row>
    <row r="1333" spans="1:22" s="23" customFormat="1" x14ac:dyDescent="0.25">
      <c r="A1333" s="8">
        <v>1102</v>
      </c>
      <c r="C1333" s="5"/>
      <c r="G1333" s="5"/>
      <c r="H1333" s="12"/>
      <c r="J1333" s="5"/>
      <c r="K1333" s="5"/>
      <c r="L1333" s="166"/>
      <c r="M1333" s="5"/>
      <c r="N1333" s="5"/>
      <c r="O1333" s="5"/>
      <c r="P1333" s="5"/>
      <c r="Q1333" s="5"/>
      <c r="S1333" s="5"/>
      <c r="T1333" s="5"/>
      <c r="U1333" s="5"/>
      <c r="V1333" s="261"/>
    </row>
    <row r="1334" spans="1:22" s="23" customFormat="1" x14ac:dyDescent="0.25">
      <c r="A1334" s="6">
        <v>1103</v>
      </c>
      <c r="C1334" s="5"/>
      <c r="G1334" s="5"/>
      <c r="H1334" s="12"/>
      <c r="J1334" s="5"/>
      <c r="K1334" s="5"/>
      <c r="L1334" s="166"/>
      <c r="M1334" s="5"/>
      <c r="N1334" s="5"/>
      <c r="O1334" s="5"/>
      <c r="P1334" s="5"/>
      <c r="Q1334" s="5"/>
      <c r="S1334" s="5"/>
      <c r="T1334" s="5"/>
      <c r="U1334" s="5"/>
      <c r="V1334" s="261"/>
    </row>
    <row r="1335" spans="1:22" s="23" customFormat="1" x14ac:dyDescent="0.25">
      <c r="A1335" s="8">
        <v>1104</v>
      </c>
      <c r="C1335" s="5"/>
      <c r="G1335" s="5"/>
      <c r="H1335" s="12"/>
      <c r="J1335" s="5"/>
      <c r="K1335" s="5"/>
      <c r="L1335" s="166"/>
      <c r="M1335" s="5"/>
      <c r="N1335" s="5"/>
      <c r="O1335" s="5"/>
      <c r="P1335" s="5"/>
      <c r="Q1335" s="5"/>
      <c r="S1335" s="5"/>
      <c r="T1335" s="5"/>
      <c r="U1335" s="5"/>
      <c r="V1335" s="261"/>
    </row>
    <row r="1336" spans="1:22" s="23" customFormat="1" x14ac:dyDescent="0.25">
      <c r="A1336" s="6">
        <v>1105</v>
      </c>
      <c r="C1336" s="5"/>
      <c r="G1336" s="5"/>
      <c r="H1336" s="12"/>
      <c r="J1336" s="5"/>
      <c r="K1336" s="5"/>
      <c r="L1336" s="166"/>
      <c r="M1336" s="5"/>
      <c r="N1336" s="5"/>
      <c r="O1336" s="5"/>
      <c r="P1336" s="5"/>
      <c r="Q1336" s="5"/>
      <c r="S1336" s="5"/>
      <c r="T1336" s="5"/>
      <c r="U1336" s="5"/>
      <c r="V1336" s="261"/>
    </row>
    <row r="1337" spans="1:22" s="23" customFormat="1" x14ac:dyDescent="0.25">
      <c r="A1337" s="8">
        <v>1106</v>
      </c>
      <c r="C1337" s="5"/>
      <c r="G1337" s="5"/>
      <c r="H1337" s="12"/>
      <c r="J1337" s="5"/>
      <c r="K1337" s="5"/>
      <c r="L1337" s="166"/>
      <c r="M1337" s="5"/>
      <c r="N1337" s="5"/>
      <c r="O1337" s="5"/>
      <c r="P1337" s="5"/>
      <c r="Q1337" s="5"/>
      <c r="S1337" s="5"/>
      <c r="T1337" s="5"/>
      <c r="U1337" s="5"/>
      <c r="V1337" s="261"/>
    </row>
    <row r="1338" spans="1:22" s="23" customFormat="1" x14ac:dyDescent="0.25">
      <c r="A1338" s="6">
        <v>1107</v>
      </c>
      <c r="C1338" s="5"/>
      <c r="G1338" s="5"/>
      <c r="H1338" s="12"/>
      <c r="J1338" s="5"/>
      <c r="K1338" s="5"/>
      <c r="L1338" s="166"/>
      <c r="M1338" s="5"/>
      <c r="N1338" s="5"/>
      <c r="O1338" s="5"/>
      <c r="P1338" s="5"/>
      <c r="Q1338" s="5"/>
      <c r="S1338" s="5"/>
      <c r="T1338" s="5"/>
      <c r="U1338" s="5"/>
      <c r="V1338" s="261"/>
    </row>
    <row r="1339" spans="1:22" s="23" customFormat="1" x14ac:dyDescent="0.25">
      <c r="A1339" s="8">
        <v>1108</v>
      </c>
      <c r="C1339" s="5"/>
      <c r="G1339" s="5"/>
      <c r="H1339" s="12"/>
      <c r="J1339" s="5"/>
      <c r="K1339" s="5"/>
      <c r="L1339" s="166"/>
      <c r="M1339" s="5"/>
      <c r="N1339" s="5"/>
      <c r="O1339" s="5"/>
      <c r="P1339" s="5"/>
      <c r="Q1339" s="5"/>
      <c r="S1339" s="5"/>
      <c r="T1339" s="5"/>
      <c r="U1339" s="5"/>
      <c r="V1339" s="261"/>
    </row>
    <row r="1340" spans="1:22" s="23" customFormat="1" x14ac:dyDescent="0.25">
      <c r="A1340" s="6">
        <v>1109</v>
      </c>
      <c r="C1340" s="5"/>
      <c r="G1340" s="5"/>
      <c r="H1340" s="12"/>
      <c r="J1340" s="5"/>
      <c r="K1340" s="5"/>
      <c r="L1340" s="166"/>
      <c r="M1340" s="5"/>
      <c r="N1340" s="5"/>
      <c r="O1340" s="5"/>
      <c r="P1340" s="5"/>
      <c r="Q1340" s="5"/>
      <c r="S1340" s="5"/>
      <c r="T1340" s="5"/>
      <c r="U1340" s="5"/>
      <c r="V1340" s="261"/>
    </row>
    <row r="1341" spans="1:22" s="23" customFormat="1" x14ac:dyDescent="0.25">
      <c r="A1341" s="8">
        <v>1110</v>
      </c>
      <c r="C1341" s="5"/>
      <c r="G1341" s="5"/>
      <c r="H1341" s="12"/>
      <c r="J1341" s="5"/>
      <c r="K1341" s="5"/>
      <c r="L1341" s="166"/>
      <c r="M1341" s="5"/>
      <c r="N1341" s="5"/>
      <c r="O1341" s="5"/>
      <c r="P1341" s="5"/>
      <c r="Q1341" s="5"/>
      <c r="S1341" s="5"/>
      <c r="T1341" s="5"/>
      <c r="U1341" s="5"/>
      <c r="V1341" s="261"/>
    </row>
    <row r="1342" spans="1:22" s="23" customFormat="1" x14ac:dyDescent="0.25">
      <c r="A1342" s="6">
        <v>1111</v>
      </c>
      <c r="C1342" s="5"/>
      <c r="G1342" s="5"/>
      <c r="H1342" s="12"/>
      <c r="J1342" s="5"/>
      <c r="K1342" s="5"/>
      <c r="L1342" s="166"/>
      <c r="M1342" s="5"/>
      <c r="N1342" s="5"/>
      <c r="O1342" s="5"/>
      <c r="P1342" s="5"/>
      <c r="Q1342" s="5"/>
      <c r="S1342" s="5"/>
      <c r="T1342" s="5"/>
      <c r="U1342" s="5"/>
      <c r="V1342" s="261"/>
    </row>
    <row r="1343" spans="1:22" s="23" customFormat="1" x14ac:dyDescent="0.25">
      <c r="A1343" s="8">
        <v>1112</v>
      </c>
      <c r="C1343" s="5"/>
      <c r="G1343" s="5"/>
      <c r="H1343" s="12"/>
      <c r="J1343" s="5"/>
      <c r="K1343" s="5"/>
      <c r="L1343" s="166"/>
      <c r="M1343" s="5"/>
      <c r="N1343" s="5"/>
      <c r="O1343" s="5"/>
      <c r="P1343" s="5"/>
      <c r="Q1343" s="5"/>
      <c r="S1343" s="5"/>
      <c r="T1343" s="5"/>
      <c r="U1343" s="5"/>
      <c r="V1343" s="261"/>
    </row>
    <row r="1344" spans="1:22" s="23" customFormat="1" x14ac:dyDescent="0.25">
      <c r="A1344" s="6">
        <v>1113</v>
      </c>
      <c r="C1344" s="5"/>
      <c r="G1344" s="5"/>
      <c r="H1344" s="12"/>
      <c r="J1344" s="5"/>
      <c r="K1344" s="5"/>
      <c r="L1344" s="166"/>
      <c r="M1344" s="5"/>
      <c r="N1344" s="5"/>
      <c r="O1344" s="5"/>
      <c r="P1344" s="5"/>
      <c r="Q1344" s="5"/>
      <c r="S1344" s="5"/>
      <c r="T1344" s="5"/>
      <c r="U1344" s="5"/>
      <c r="V1344" s="261"/>
    </row>
    <row r="1345" spans="1:22" s="23" customFormat="1" x14ac:dyDescent="0.25">
      <c r="A1345" s="8">
        <v>1114</v>
      </c>
      <c r="C1345" s="5"/>
      <c r="G1345" s="5"/>
      <c r="H1345" s="12"/>
      <c r="J1345" s="5"/>
      <c r="K1345" s="5"/>
      <c r="L1345" s="166"/>
      <c r="M1345" s="5"/>
      <c r="N1345" s="5"/>
      <c r="O1345" s="5"/>
      <c r="P1345" s="5"/>
      <c r="Q1345" s="5"/>
      <c r="S1345" s="5"/>
      <c r="T1345" s="5"/>
      <c r="U1345" s="5"/>
      <c r="V1345" s="261"/>
    </row>
    <row r="1346" spans="1:22" s="23" customFormat="1" x14ac:dyDescent="0.25">
      <c r="A1346" s="6">
        <v>1115</v>
      </c>
      <c r="C1346" s="5"/>
      <c r="G1346" s="5"/>
      <c r="H1346" s="12"/>
      <c r="J1346" s="5"/>
      <c r="K1346" s="5"/>
      <c r="L1346" s="166"/>
      <c r="M1346" s="5"/>
      <c r="N1346" s="5"/>
      <c r="O1346" s="5"/>
      <c r="P1346" s="5"/>
      <c r="Q1346" s="5"/>
      <c r="S1346" s="5"/>
      <c r="T1346" s="5"/>
      <c r="U1346" s="5"/>
      <c r="V1346" s="261"/>
    </row>
    <row r="1347" spans="1:22" s="23" customFormat="1" x14ac:dyDescent="0.25">
      <c r="A1347" s="8">
        <v>1116</v>
      </c>
      <c r="C1347" s="5"/>
      <c r="G1347" s="5"/>
      <c r="H1347" s="12"/>
      <c r="J1347" s="5"/>
      <c r="K1347" s="5"/>
      <c r="L1347" s="166"/>
      <c r="M1347" s="5"/>
      <c r="N1347" s="5"/>
      <c r="O1347" s="5"/>
      <c r="P1347" s="5"/>
      <c r="Q1347" s="5"/>
      <c r="S1347" s="5"/>
      <c r="T1347" s="5"/>
      <c r="U1347" s="5"/>
      <c r="V1347" s="261"/>
    </row>
    <row r="1348" spans="1:22" s="23" customFormat="1" x14ac:dyDescent="0.25">
      <c r="A1348" s="6">
        <v>1117</v>
      </c>
      <c r="C1348" s="5"/>
      <c r="G1348" s="5"/>
      <c r="H1348" s="12"/>
      <c r="J1348" s="5"/>
      <c r="K1348" s="5"/>
      <c r="L1348" s="166"/>
      <c r="M1348" s="5"/>
      <c r="N1348" s="5"/>
      <c r="O1348" s="5"/>
      <c r="P1348" s="5"/>
      <c r="Q1348" s="5"/>
      <c r="S1348" s="5"/>
      <c r="T1348" s="5"/>
      <c r="U1348" s="5"/>
      <c r="V1348" s="261"/>
    </row>
    <row r="1349" spans="1:22" s="23" customFormat="1" x14ac:dyDescent="0.25">
      <c r="A1349" s="8">
        <v>1118</v>
      </c>
      <c r="C1349" s="5"/>
      <c r="G1349" s="5"/>
      <c r="H1349" s="12"/>
      <c r="J1349" s="5"/>
      <c r="K1349" s="5"/>
      <c r="L1349" s="166"/>
      <c r="M1349" s="5"/>
      <c r="N1349" s="5"/>
      <c r="O1349" s="5"/>
      <c r="P1349" s="5"/>
      <c r="Q1349" s="5"/>
      <c r="S1349" s="5"/>
      <c r="T1349" s="5"/>
      <c r="U1349" s="5"/>
      <c r="V1349" s="261"/>
    </row>
    <row r="1350" spans="1:22" s="23" customFormat="1" x14ac:dyDescent="0.25">
      <c r="A1350" s="6">
        <v>1119</v>
      </c>
      <c r="C1350" s="5"/>
      <c r="G1350" s="5"/>
      <c r="H1350" s="12"/>
      <c r="J1350" s="5"/>
      <c r="K1350" s="5"/>
      <c r="L1350" s="166"/>
      <c r="M1350" s="5"/>
      <c r="N1350" s="5"/>
      <c r="O1350" s="5"/>
      <c r="P1350" s="5"/>
      <c r="Q1350" s="5"/>
      <c r="S1350" s="5"/>
      <c r="T1350" s="5"/>
      <c r="U1350" s="5"/>
      <c r="V1350" s="261"/>
    </row>
    <row r="1351" spans="1:22" s="23" customFormat="1" x14ac:dyDescent="0.25">
      <c r="A1351" s="8">
        <v>1120</v>
      </c>
      <c r="C1351" s="5"/>
      <c r="G1351" s="5"/>
      <c r="H1351" s="12"/>
      <c r="J1351" s="5"/>
      <c r="K1351" s="5"/>
      <c r="L1351" s="166"/>
      <c r="M1351" s="5"/>
      <c r="N1351" s="5"/>
      <c r="O1351" s="5"/>
      <c r="P1351" s="5"/>
      <c r="Q1351" s="5"/>
      <c r="S1351" s="5"/>
      <c r="T1351" s="5"/>
      <c r="U1351" s="5"/>
      <c r="V1351" s="261"/>
    </row>
    <row r="1352" spans="1:22" s="23" customFormat="1" x14ac:dyDescent="0.25">
      <c r="A1352" s="6">
        <v>1121</v>
      </c>
      <c r="C1352" s="5"/>
      <c r="G1352" s="5"/>
      <c r="H1352" s="12"/>
      <c r="J1352" s="5"/>
      <c r="K1352" s="5"/>
      <c r="L1352" s="166"/>
      <c r="M1352" s="5"/>
      <c r="N1352" s="5"/>
      <c r="O1352" s="5"/>
      <c r="P1352" s="5"/>
      <c r="Q1352" s="5"/>
      <c r="S1352" s="5"/>
      <c r="T1352" s="5"/>
      <c r="U1352" s="5"/>
      <c r="V1352" s="261"/>
    </row>
    <row r="1353" spans="1:22" s="23" customFormat="1" x14ac:dyDescent="0.25">
      <c r="A1353" s="8">
        <v>1122</v>
      </c>
      <c r="C1353" s="5"/>
      <c r="G1353" s="5"/>
      <c r="H1353" s="12"/>
      <c r="J1353" s="5"/>
      <c r="K1353" s="5"/>
      <c r="L1353" s="166"/>
      <c r="M1353" s="5"/>
      <c r="N1353" s="5"/>
      <c r="O1353" s="5"/>
      <c r="P1353" s="5"/>
      <c r="Q1353" s="5"/>
      <c r="S1353" s="5"/>
      <c r="T1353" s="5"/>
      <c r="U1353" s="5"/>
      <c r="V1353" s="261"/>
    </row>
    <row r="1354" spans="1:22" s="23" customFormat="1" x14ac:dyDescent="0.25">
      <c r="A1354" s="6">
        <v>1123</v>
      </c>
      <c r="C1354" s="5"/>
      <c r="G1354" s="5"/>
      <c r="H1354" s="12"/>
      <c r="J1354" s="5"/>
      <c r="K1354" s="5"/>
      <c r="L1354" s="166"/>
      <c r="M1354" s="5"/>
      <c r="N1354" s="5"/>
      <c r="O1354" s="5"/>
      <c r="P1354" s="5"/>
      <c r="Q1354" s="5"/>
      <c r="S1354" s="5"/>
      <c r="T1354" s="5"/>
      <c r="U1354" s="5"/>
      <c r="V1354" s="261"/>
    </row>
    <row r="1355" spans="1:22" s="23" customFormat="1" x14ac:dyDescent="0.25">
      <c r="A1355" s="8">
        <v>1124</v>
      </c>
      <c r="C1355" s="5"/>
      <c r="G1355" s="5"/>
      <c r="H1355" s="12"/>
      <c r="J1355" s="5"/>
      <c r="K1355" s="5"/>
      <c r="L1355" s="166"/>
      <c r="M1355" s="5"/>
      <c r="N1355" s="5"/>
      <c r="O1355" s="5"/>
      <c r="P1355" s="5"/>
      <c r="Q1355" s="5"/>
      <c r="S1355" s="5"/>
      <c r="T1355" s="5"/>
      <c r="U1355" s="5"/>
      <c r="V1355" s="261"/>
    </row>
    <row r="1356" spans="1:22" s="23" customFormat="1" x14ac:dyDescent="0.25">
      <c r="A1356" s="6">
        <v>1125</v>
      </c>
      <c r="C1356" s="5"/>
      <c r="G1356" s="5"/>
      <c r="H1356" s="12"/>
      <c r="J1356" s="5"/>
      <c r="K1356" s="5"/>
      <c r="L1356" s="166"/>
      <c r="M1356" s="5"/>
      <c r="N1356" s="5"/>
      <c r="O1356" s="5"/>
      <c r="P1356" s="5"/>
      <c r="Q1356" s="5"/>
      <c r="S1356" s="5"/>
      <c r="T1356" s="5"/>
      <c r="U1356" s="5"/>
      <c r="V1356" s="261"/>
    </row>
    <row r="1357" spans="1:22" s="23" customFormat="1" x14ac:dyDescent="0.25">
      <c r="A1357" s="8">
        <v>1126</v>
      </c>
      <c r="C1357" s="5"/>
      <c r="G1357" s="5"/>
      <c r="H1357" s="12"/>
      <c r="J1357" s="5"/>
      <c r="K1357" s="5"/>
      <c r="L1357" s="166"/>
      <c r="M1357" s="5"/>
      <c r="N1357" s="5"/>
      <c r="O1357" s="5"/>
      <c r="P1357" s="5"/>
      <c r="Q1357" s="5"/>
      <c r="S1357" s="5"/>
      <c r="T1357" s="5"/>
      <c r="U1357" s="5"/>
      <c r="V1357" s="261"/>
    </row>
    <row r="1358" spans="1:22" s="23" customFormat="1" x14ac:dyDescent="0.25">
      <c r="A1358" s="6">
        <v>1127</v>
      </c>
      <c r="C1358" s="5"/>
      <c r="G1358" s="5"/>
      <c r="H1358" s="12"/>
      <c r="J1358" s="5"/>
      <c r="K1358" s="5"/>
      <c r="L1358" s="166"/>
      <c r="M1358" s="5"/>
      <c r="N1358" s="5"/>
      <c r="O1358" s="5"/>
      <c r="P1358" s="5"/>
      <c r="Q1358" s="5"/>
      <c r="S1358" s="5"/>
      <c r="T1358" s="5"/>
      <c r="U1358" s="5"/>
      <c r="V1358" s="261"/>
    </row>
    <row r="1359" spans="1:22" s="23" customFormat="1" x14ac:dyDescent="0.25">
      <c r="A1359" s="8">
        <v>1128</v>
      </c>
      <c r="C1359" s="5"/>
      <c r="G1359" s="5"/>
      <c r="H1359" s="12"/>
      <c r="J1359" s="5"/>
      <c r="K1359" s="5"/>
      <c r="L1359" s="166"/>
      <c r="M1359" s="5"/>
      <c r="N1359" s="5"/>
      <c r="O1359" s="5"/>
      <c r="P1359" s="5"/>
      <c r="Q1359" s="5"/>
      <c r="S1359" s="5"/>
      <c r="T1359" s="5"/>
      <c r="U1359" s="5"/>
      <c r="V1359" s="261"/>
    </row>
    <row r="1360" spans="1:22" s="23" customFormat="1" x14ac:dyDescent="0.25">
      <c r="A1360" s="6">
        <v>1129</v>
      </c>
      <c r="C1360" s="5"/>
      <c r="G1360" s="5"/>
      <c r="H1360" s="12"/>
      <c r="J1360" s="5"/>
      <c r="K1360" s="5"/>
      <c r="L1360" s="166"/>
      <c r="M1360" s="5"/>
      <c r="N1360" s="5"/>
      <c r="O1360" s="5"/>
      <c r="P1360" s="5"/>
      <c r="Q1360" s="5"/>
      <c r="S1360" s="5"/>
      <c r="T1360" s="5"/>
      <c r="U1360" s="5"/>
      <c r="V1360" s="261"/>
    </row>
    <row r="1361" spans="1:22" s="23" customFormat="1" x14ac:dyDescent="0.25">
      <c r="A1361" s="8">
        <v>1130</v>
      </c>
      <c r="C1361" s="5"/>
      <c r="G1361" s="5"/>
      <c r="H1361" s="12"/>
      <c r="J1361" s="5"/>
      <c r="K1361" s="5"/>
      <c r="L1361" s="166"/>
      <c r="M1361" s="5"/>
      <c r="N1361" s="5"/>
      <c r="O1361" s="5"/>
      <c r="P1361" s="5"/>
      <c r="Q1361" s="5"/>
      <c r="S1361" s="5"/>
      <c r="T1361" s="5"/>
      <c r="U1361" s="5"/>
      <c r="V1361" s="261"/>
    </row>
    <row r="1362" spans="1:22" s="23" customFormat="1" x14ac:dyDescent="0.25">
      <c r="A1362" s="6">
        <v>1131</v>
      </c>
      <c r="C1362" s="5"/>
      <c r="G1362" s="5"/>
      <c r="H1362" s="12"/>
      <c r="J1362" s="5"/>
      <c r="K1362" s="5"/>
      <c r="L1362" s="166"/>
      <c r="M1362" s="5"/>
      <c r="N1362" s="5"/>
      <c r="O1362" s="5"/>
      <c r="P1362" s="5"/>
      <c r="Q1362" s="5"/>
      <c r="S1362" s="5"/>
      <c r="T1362" s="5"/>
      <c r="U1362" s="5"/>
      <c r="V1362" s="261"/>
    </row>
    <row r="1363" spans="1:22" s="23" customFormat="1" x14ac:dyDescent="0.25">
      <c r="A1363" s="8">
        <v>1132</v>
      </c>
      <c r="C1363" s="5"/>
      <c r="G1363" s="5"/>
      <c r="H1363" s="12"/>
      <c r="J1363" s="5"/>
      <c r="K1363" s="5"/>
      <c r="L1363" s="166"/>
      <c r="M1363" s="5"/>
      <c r="N1363" s="5"/>
      <c r="O1363" s="5"/>
      <c r="P1363" s="5"/>
      <c r="Q1363" s="5"/>
      <c r="S1363" s="5"/>
      <c r="T1363" s="5"/>
      <c r="U1363" s="5"/>
      <c r="V1363" s="261"/>
    </row>
    <row r="1364" spans="1:22" s="23" customFormat="1" x14ac:dyDescent="0.25">
      <c r="A1364" s="6">
        <v>1133</v>
      </c>
      <c r="C1364" s="5"/>
      <c r="G1364" s="5"/>
      <c r="H1364" s="12"/>
      <c r="J1364" s="5"/>
      <c r="K1364" s="5"/>
      <c r="L1364" s="166"/>
      <c r="M1364" s="5"/>
      <c r="N1364" s="5"/>
      <c r="O1364" s="5"/>
      <c r="P1364" s="5"/>
      <c r="Q1364" s="5"/>
      <c r="S1364" s="5"/>
      <c r="T1364" s="5"/>
      <c r="U1364" s="5"/>
      <c r="V1364" s="261"/>
    </row>
    <row r="1365" spans="1:22" s="23" customFormat="1" x14ac:dyDescent="0.25">
      <c r="A1365" s="8">
        <v>1134</v>
      </c>
      <c r="C1365" s="5"/>
      <c r="G1365" s="5"/>
      <c r="H1365" s="12"/>
      <c r="J1365" s="5"/>
      <c r="K1365" s="5"/>
      <c r="L1365" s="166"/>
      <c r="M1365" s="5"/>
      <c r="N1365" s="5"/>
      <c r="O1365" s="5"/>
      <c r="P1365" s="5"/>
      <c r="Q1365" s="5"/>
      <c r="S1365" s="5"/>
      <c r="T1365" s="5"/>
      <c r="U1365" s="5"/>
      <c r="V1365" s="261"/>
    </row>
    <row r="1366" spans="1:22" s="23" customFormat="1" x14ac:dyDescent="0.25">
      <c r="A1366" s="6">
        <v>1135</v>
      </c>
      <c r="C1366" s="5"/>
      <c r="G1366" s="5"/>
      <c r="H1366" s="12"/>
      <c r="J1366" s="5"/>
      <c r="K1366" s="5"/>
      <c r="L1366" s="166"/>
      <c r="M1366" s="5"/>
      <c r="N1366" s="5"/>
      <c r="O1366" s="5"/>
      <c r="P1366" s="5"/>
      <c r="Q1366" s="5"/>
      <c r="S1366" s="5"/>
      <c r="T1366" s="5"/>
      <c r="U1366" s="5"/>
      <c r="V1366" s="261"/>
    </row>
    <row r="1367" spans="1:22" s="23" customFormat="1" x14ac:dyDescent="0.25">
      <c r="A1367" s="8">
        <v>1136</v>
      </c>
      <c r="C1367" s="5"/>
      <c r="G1367" s="5"/>
      <c r="H1367" s="12"/>
      <c r="J1367" s="5"/>
      <c r="K1367" s="5"/>
      <c r="L1367" s="166"/>
      <c r="M1367" s="5"/>
      <c r="N1367" s="5"/>
      <c r="O1367" s="5"/>
      <c r="P1367" s="5"/>
      <c r="Q1367" s="5"/>
      <c r="S1367" s="5"/>
      <c r="T1367" s="5"/>
      <c r="U1367" s="5"/>
      <c r="V1367" s="261"/>
    </row>
    <row r="1368" spans="1:22" s="23" customFormat="1" x14ac:dyDescent="0.25">
      <c r="A1368" s="6">
        <v>1137</v>
      </c>
      <c r="C1368" s="5"/>
      <c r="G1368" s="5"/>
      <c r="H1368" s="12"/>
      <c r="J1368" s="5"/>
      <c r="K1368" s="5"/>
      <c r="L1368" s="166"/>
      <c r="M1368" s="5"/>
      <c r="N1368" s="5"/>
      <c r="O1368" s="5"/>
      <c r="P1368" s="5"/>
      <c r="Q1368" s="5"/>
      <c r="S1368" s="5"/>
      <c r="T1368" s="5"/>
      <c r="U1368" s="5"/>
      <c r="V1368" s="261"/>
    </row>
    <row r="1369" spans="1:22" s="23" customFormat="1" x14ac:dyDescent="0.25">
      <c r="A1369" s="8">
        <v>1138</v>
      </c>
      <c r="C1369" s="5"/>
      <c r="G1369" s="5"/>
      <c r="H1369" s="12"/>
      <c r="J1369" s="5"/>
      <c r="K1369" s="5"/>
      <c r="L1369" s="166"/>
      <c r="M1369" s="5"/>
      <c r="N1369" s="5"/>
      <c r="O1369" s="5"/>
      <c r="P1369" s="5"/>
      <c r="Q1369" s="5"/>
      <c r="S1369" s="5"/>
      <c r="T1369" s="5"/>
      <c r="U1369" s="5"/>
      <c r="V1369" s="261"/>
    </row>
    <row r="1370" spans="1:22" s="23" customFormat="1" x14ac:dyDescent="0.25">
      <c r="A1370" s="6">
        <v>1139</v>
      </c>
      <c r="C1370" s="5"/>
      <c r="G1370" s="5"/>
      <c r="H1370" s="12"/>
      <c r="J1370" s="5"/>
      <c r="K1370" s="5"/>
      <c r="L1370" s="166"/>
      <c r="M1370" s="5"/>
      <c r="N1370" s="5"/>
      <c r="O1370" s="5"/>
      <c r="P1370" s="5"/>
      <c r="Q1370" s="5"/>
      <c r="S1370" s="5"/>
      <c r="T1370" s="5"/>
      <c r="U1370" s="5"/>
      <c r="V1370" s="261"/>
    </row>
    <row r="1371" spans="1:22" s="23" customFormat="1" x14ac:dyDescent="0.25">
      <c r="A1371" s="8">
        <v>1140</v>
      </c>
      <c r="C1371" s="5"/>
      <c r="G1371" s="5"/>
      <c r="H1371" s="12"/>
      <c r="J1371" s="5"/>
      <c r="K1371" s="5"/>
      <c r="L1371" s="166"/>
      <c r="M1371" s="5"/>
      <c r="N1371" s="5"/>
      <c r="O1371" s="5"/>
      <c r="P1371" s="5"/>
      <c r="Q1371" s="5"/>
      <c r="S1371" s="5"/>
      <c r="T1371" s="5"/>
      <c r="U1371" s="5"/>
      <c r="V1371" s="261"/>
    </row>
    <row r="1372" spans="1:22" s="23" customFormat="1" x14ac:dyDescent="0.25">
      <c r="A1372" s="6">
        <v>1141</v>
      </c>
      <c r="C1372" s="5"/>
      <c r="G1372" s="5"/>
      <c r="H1372" s="12"/>
      <c r="J1372" s="5"/>
      <c r="K1372" s="5"/>
      <c r="L1372" s="166"/>
      <c r="M1372" s="5"/>
      <c r="N1372" s="5"/>
      <c r="O1372" s="5"/>
      <c r="P1372" s="5"/>
      <c r="Q1372" s="5"/>
      <c r="S1372" s="5"/>
      <c r="T1372" s="5"/>
      <c r="U1372" s="5"/>
      <c r="V1372" s="261"/>
    </row>
    <row r="1373" spans="1:22" s="23" customFormat="1" x14ac:dyDescent="0.25">
      <c r="A1373" s="8">
        <v>1142</v>
      </c>
      <c r="C1373" s="5"/>
      <c r="G1373" s="5"/>
      <c r="H1373" s="12"/>
      <c r="J1373" s="5"/>
      <c r="K1373" s="5"/>
      <c r="L1373" s="166"/>
      <c r="M1373" s="5"/>
      <c r="N1373" s="5"/>
      <c r="O1373" s="5"/>
      <c r="P1373" s="5"/>
      <c r="Q1373" s="5"/>
      <c r="S1373" s="5"/>
      <c r="T1373" s="5"/>
      <c r="U1373" s="5"/>
      <c r="V1373" s="261"/>
    </row>
    <row r="1374" spans="1:22" s="23" customFormat="1" x14ac:dyDescent="0.25">
      <c r="A1374" s="6">
        <v>1143</v>
      </c>
      <c r="C1374" s="5"/>
      <c r="G1374" s="5"/>
      <c r="H1374" s="12"/>
      <c r="J1374" s="5"/>
      <c r="K1374" s="5"/>
      <c r="L1374" s="166"/>
      <c r="M1374" s="5"/>
      <c r="N1374" s="5"/>
      <c r="O1374" s="5"/>
      <c r="P1374" s="5"/>
      <c r="Q1374" s="5"/>
      <c r="S1374" s="5"/>
      <c r="T1374" s="5"/>
      <c r="U1374" s="5"/>
      <c r="V1374" s="261"/>
    </row>
    <row r="1375" spans="1:22" s="23" customFormat="1" x14ac:dyDescent="0.25">
      <c r="A1375" s="8">
        <v>1144</v>
      </c>
      <c r="C1375" s="5"/>
      <c r="G1375" s="5"/>
      <c r="H1375" s="12"/>
      <c r="J1375" s="5"/>
      <c r="K1375" s="5"/>
      <c r="L1375" s="166"/>
      <c r="M1375" s="5"/>
      <c r="N1375" s="5"/>
      <c r="O1375" s="5"/>
      <c r="P1375" s="5"/>
      <c r="Q1375" s="5"/>
      <c r="S1375" s="5"/>
      <c r="T1375" s="5"/>
      <c r="U1375" s="5"/>
      <c r="V1375" s="261"/>
    </row>
    <row r="1376" spans="1:22" s="23" customFormat="1" x14ac:dyDescent="0.25">
      <c r="A1376" s="6">
        <v>1145</v>
      </c>
      <c r="C1376" s="5"/>
      <c r="G1376" s="5"/>
      <c r="H1376" s="12"/>
      <c r="J1376" s="5"/>
      <c r="K1376" s="5"/>
      <c r="L1376" s="166"/>
      <c r="M1376" s="5"/>
      <c r="N1376" s="5"/>
      <c r="O1376" s="5"/>
      <c r="P1376" s="5"/>
      <c r="Q1376" s="5"/>
      <c r="S1376" s="5"/>
      <c r="T1376" s="5"/>
      <c r="U1376" s="5"/>
      <c r="V1376" s="261"/>
    </row>
    <row r="1377" spans="1:22" s="23" customFormat="1" x14ac:dyDescent="0.25">
      <c r="A1377" s="8">
        <v>1146</v>
      </c>
      <c r="C1377" s="5"/>
      <c r="G1377" s="5"/>
      <c r="H1377" s="12"/>
      <c r="J1377" s="5"/>
      <c r="K1377" s="5"/>
      <c r="L1377" s="166"/>
      <c r="M1377" s="5"/>
      <c r="N1377" s="5"/>
      <c r="O1377" s="5"/>
      <c r="P1377" s="5"/>
      <c r="Q1377" s="5"/>
      <c r="S1377" s="5"/>
      <c r="T1377" s="5"/>
      <c r="U1377" s="5"/>
      <c r="V1377" s="261"/>
    </row>
    <row r="1378" spans="1:22" s="23" customFormat="1" x14ac:dyDescent="0.25">
      <c r="A1378" s="6">
        <v>1147</v>
      </c>
      <c r="C1378" s="5"/>
      <c r="G1378" s="5"/>
      <c r="H1378" s="12"/>
      <c r="J1378" s="5"/>
      <c r="K1378" s="5"/>
      <c r="L1378" s="166"/>
      <c r="M1378" s="5"/>
      <c r="N1378" s="5"/>
      <c r="O1378" s="5"/>
      <c r="P1378" s="5"/>
      <c r="Q1378" s="5"/>
      <c r="S1378" s="5"/>
      <c r="T1378" s="5"/>
      <c r="U1378" s="5"/>
      <c r="V1378" s="261"/>
    </row>
    <row r="1379" spans="1:22" s="23" customFormat="1" x14ac:dyDescent="0.25">
      <c r="A1379" s="8">
        <v>1148</v>
      </c>
      <c r="C1379" s="5"/>
      <c r="G1379" s="5"/>
      <c r="H1379" s="12"/>
      <c r="J1379" s="5"/>
      <c r="K1379" s="5"/>
      <c r="L1379" s="166"/>
      <c r="M1379" s="5"/>
      <c r="N1379" s="5"/>
      <c r="O1379" s="5"/>
      <c r="P1379" s="5"/>
      <c r="Q1379" s="5"/>
      <c r="S1379" s="5"/>
      <c r="T1379" s="5"/>
      <c r="U1379" s="5"/>
      <c r="V1379" s="261"/>
    </row>
    <row r="1380" spans="1:22" s="23" customFormat="1" x14ac:dyDescent="0.25">
      <c r="A1380" s="6">
        <v>1149</v>
      </c>
      <c r="C1380" s="5"/>
      <c r="G1380" s="5"/>
      <c r="H1380" s="12"/>
      <c r="J1380" s="5"/>
      <c r="K1380" s="5"/>
      <c r="L1380" s="166"/>
      <c r="M1380" s="5"/>
      <c r="N1380" s="5"/>
      <c r="O1380" s="5"/>
      <c r="P1380" s="5"/>
      <c r="Q1380" s="5"/>
      <c r="S1380" s="5"/>
      <c r="T1380" s="5"/>
      <c r="U1380" s="5"/>
      <c r="V1380" s="261"/>
    </row>
    <row r="1381" spans="1:22" s="23" customFormat="1" x14ac:dyDescent="0.25">
      <c r="A1381" s="8">
        <v>1150</v>
      </c>
      <c r="C1381" s="5"/>
      <c r="G1381" s="5"/>
      <c r="H1381" s="12"/>
      <c r="J1381" s="5"/>
      <c r="K1381" s="5"/>
      <c r="L1381" s="166"/>
      <c r="M1381" s="5"/>
      <c r="N1381" s="5"/>
      <c r="O1381" s="5"/>
      <c r="P1381" s="5"/>
      <c r="Q1381" s="5"/>
      <c r="S1381" s="5"/>
      <c r="T1381" s="5"/>
      <c r="U1381" s="5"/>
      <c r="V1381" s="261"/>
    </row>
    <row r="1382" spans="1:22" s="23" customFormat="1" x14ac:dyDescent="0.25">
      <c r="A1382" s="6">
        <v>1151</v>
      </c>
      <c r="C1382" s="5"/>
      <c r="G1382" s="5"/>
      <c r="H1382" s="12"/>
      <c r="J1382" s="5"/>
      <c r="K1382" s="5"/>
      <c r="L1382" s="166"/>
      <c r="M1382" s="5"/>
      <c r="N1382" s="5"/>
      <c r="O1382" s="5"/>
      <c r="P1382" s="5"/>
      <c r="Q1382" s="5"/>
      <c r="S1382" s="5"/>
      <c r="T1382" s="5"/>
      <c r="U1382" s="5"/>
      <c r="V1382" s="261"/>
    </row>
    <row r="1383" spans="1:22" s="23" customFormat="1" x14ac:dyDescent="0.25">
      <c r="A1383" s="8">
        <v>1152</v>
      </c>
      <c r="C1383" s="5"/>
      <c r="G1383" s="5"/>
      <c r="H1383" s="12"/>
      <c r="J1383" s="5"/>
      <c r="K1383" s="5"/>
      <c r="L1383" s="166"/>
      <c r="M1383" s="5"/>
      <c r="N1383" s="5"/>
      <c r="O1383" s="5"/>
      <c r="P1383" s="5"/>
      <c r="Q1383" s="5"/>
      <c r="S1383" s="5"/>
      <c r="T1383" s="5"/>
      <c r="U1383" s="5"/>
      <c r="V1383" s="261"/>
    </row>
    <row r="1384" spans="1:22" s="23" customFormat="1" x14ac:dyDescent="0.25">
      <c r="A1384" s="6">
        <v>1153</v>
      </c>
      <c r="C1384" s="5"/>
      <c r="G1384" s="5"/>
      <c r="H1384" s="12"/>
      <c r="J1384" s="5"/>
      <c r="K1384" s="5"/>
      <c r="L1384" s="166"/>
      <c r="M1384" s="5"/>
      <c r="N1384" s="5"/>
      <c r="O1384" s="5"/>
      <c r="P1384" s="5"/>
      <c r="Q1384" s="5"/>
      <c r="S1384" s="5"/>
      <c r="T1384" s="5"/>
      <c r="U1384" s="5"/>
      <c r="V1384" s="261"/>
    </row>
    <row r="1385" spans="1:22" s="23" customFormat="1" x14ac:dyDescent="0.25">
      <c r="A1385" s="8">
        <v>1154</v>
      </c>
      <c r="C1385" s="5"/>
      <c r="G1385" s="5"/>
      <c r="H1385" s="12"/>
      <c r="J1385" s="5"/>
      <c r="K1385" s="5"/>
      <c r="L1385" s="166"/>
      <c r="M1385" s="5"/>
      <c r="N1385" s="5"/>
      <c r="O1385" s="5"/>
      <c r="P1385" s="5"/>
      <c r="Q1385" s="5"/>
      <c r="S1385" s="5"/>
      <c r="T1385" s="5"/>
      <c r="U1385" s="5"/>
      <c r="V1385" s="261"/>
    </row>
    <row r="1386" spans="1:22" s="23" customFormat="1" x14ac:dyDescent="0.25">
      <c r="A1386" s="6">
        <v>1155</v>
      </c>
      <c r="C1386" s="5"/>
      <c r="G1386" s="5"/>
      <c r="H1386" s="12"/>
      <c r="J1386" s="5"/>
      <c r="K1386" s="5"/>
      <c r="L1386" s="166"/>
      <c r="M1386" s="5"/>
      <c r="N1386" s="5"/>
      <c r="O1386" s="5"/>
      <c r="P1386" s="5"/>
      <c r="Q1386" s="5"/>
      <c r="S1386" s="5"/>
      <c r="T1386" s="5"/>
      <c r="U1386" s="5"/>
      <c r="V1386" s="261"/>
    </row>
    <row r="1387" spans="1:22" s="23" customFormat="1" x14ac:dyDescent="0.25">
      <c r="A1387" s="8">
        <v>1156</v>
      </c>
      <c r="C1387" s="5"/>
      <c r="G1387" s="5"/>
      <c r="H1387" s="12"/>
      <c r="J1387" s="5"/>
      <c r="K1387" s="5"/>
      <c r="L1387" s="166"/>
      <c r="M1387" s="5"/>
      <c r="N1387" s="5"/>
      <c r="O1387" s="5"/>
      <c r="P1387" s="5"/>
      <c r="Q1387" s="5"/>
      <c r="S1387" s="5"/>
      <c r="T1387" s="5"/>
      <c r="U1387" s="5"/>
      <c r="V1387" s="261"/>
    </row>
    <row r="1388" spans="1:22" s="23" customFormat="1" x14ac:dyDescent="0.25">
      <c r="A1388" s="6">
        <v>1157</v>
      </c>
      <c r="C1388" s="5"/>
      <c r="G1388" s="5"/>
      <c r="H1388" s="12"/>
      <c r="J1388" s="5"/>
      <c r="K1388" s="5"/>
      <c r="L1388" s="166"/>
      <c r="M1388" s="5"/>
      <c r="N1388" s="5"/>
      <c r="O1388" s="5"/>
      <c r="P1388" s="5"/>
      <c r="Q1388" s="5"/>
      <c r="S1388" s="5"/>
      <c r="T1388" s="5"/>
      <c r="U1388" s="5"/>
      <c r="V1388" s="261"/>
    </row>
    <row r="1389" spans="1:22" s="23" customFormat="1" x14ac:dyDescent="0.25">
      <c r="A1389" s="8">
        <v>1158</v>
      </c>
      <c r="C1389" s="5"/>
      <c r="G1389" s="5"/>
      <c r="H1389" s="12"/>
      <c r="J1389" s="5"/>
      <c r="K1389" s="5"/>
      <c r="L1389" s="166"/>
      <c r="M1389" s="5"/>
      <c r="N1389" s="5"/>
      <c r="O1389" s="5"/>
      <c r="P1389" s="5"/>
      <c r="Q1389" s="5"/>
      <c r="S1389" s="5"/>
      <c r="T1389" s="5"/>
      <c r="U1389" s="5"/>
      <c r="V1389" s="261"/>
    </row>
    <row r="1390" spans="1:22" s="23" customFormat="1" x14ac:dyDescent="0.25">
      <c r="A1390" s="6">
        <v>1159</v>
      </c>
      <c r="C1390" s="5"/>
      <c r="G1390" s="5"/>
      <c r="H1390" s="12"/>
      <c r="J1390" s="5"/>
      <c r="K1390" s="5"/>
      <c r="L1390" s="166"/>
      <c r="M1390" s="5"/>
      <c r="N1390" s="5"/>
      <c r="O1390" s="5"/>
      <c r="P1390" s="5"/>
      <c r="Q1390" s="5"/>
      <c r="S1390" s="5"/>
      <c r="T1390" s="5"/>
      <c r="U1390" s="5"/>
      <c r="V1390" s="261"/>
    </row>
    <row r="1391" spans="1:22" s="23" customFormat="1" x14ac:dyDescent="0.25">
      <c r="A1391" s="8">
        <v>1160</v>
      </c>
      <c r="C1391" s="5"/>
      <c r="G1391" s="5"/>
      <c r="H1391" s="12"/>
      <c r="J1391" s="5"/>
      <c r="K1391" s="5"/>
      <c r="L1391" s="166"/>
      <c r="M1391" s="5"/>
      <c r="N1391" s="5"/>
      <c r="O1391" s="5"/>
      <c r="P1391" s="5"/>
      <c r="Q1391" s="5"/>
      <c r="S1391" s="5"/>
      <c r="T1391" s="5"/>
      <c r="U1391" s="5"/>
      <c r="V1391" s="261"/>
    </row>
    <row r="1392" spans="1:22" s="23" customFormat="1" x14ac:dyDescent="0.25">
      <c r="A1392" s="6">
        <v>1161</v>
      </c>
      <c r="C1392" s="5"/>
      <c r="G1392" s="5"/>
      <c r="H1392" s="12"/>
      <c r="J1392" s="5"/>
      <c r="K1392" s="5"/>
      <c r="L1392" s="166"/>
      <c r="M1392" s="5"/>
      <c r="N1392" s="5"/>
      <c r="O1392" s="5"/>
      <c r="P1392" s="5"/>
      <c r="Q1392" s="5"/>
      <c r="S1392" s="5"/>
      <c r="T1392" s="5"/>
      <c r="U1392" s="5"/>
      <c r="V1392" s="261"/>
    </row>
    <row r="1393" spans="1:22" s="23" customFormat="1" x14ac:dyDescent="0.25">
      <c r="A1393" s="8">
        <v>1162</v>
      </c>
      <c r="C1393" s="5"/>
      <c r="G1393" s="5"/>
      <c r="H1393" s="12"/>
      <c r="J1393" s="5"/>
      <c r="K1393" s="5"/>
      <c r="L1393" s="166"/>
      <c r="M1393" s="5"/>
      <c r="N1393" s="5"/>
      <c r="O1393" s="5"/>
      <c r="P1393" s="5"/>
      <c r="Q1393" s="5"/>
      <c r="S1393" s="5"/>
      <c r="T1393" s="5"/>
      <c r="U1393" s="5"/>
      <c r="V1393" s="261"/>
    </row>
    <row r="1394" spans="1:22" s="23" customFormat="1" x14ac:dyDescent="0.25">
      <c r="A1394" s="6">
        <v>1163</v>
      </c>
      <c r="C1394" s="5"/>
      <c r="G1394" s="5"/>
      <c r="H1394" s="12"/>
      <c r="J1394" s="5"/>
      <c r="K1394" s="5"/>
      <c r="L1394" s="166"/>
      <c r="M1394" s="5"/>
      <c r="N1394" s="5"/>
      <c r="O1394" s="5"/>
      <c r="P1394" s="5"/>
      <c r="Q1394" s="5"/>
      <c r="S1394" s="5"/>
      <c r="T1394" s="5"/>
      <c r="U1394" s="5"/>
      <c r="V1394" s="261"/>
    </row>
    <row r="1395" spans="1:22" s="23" customFormat="1" x14ac:dyDescent="0.25">
      <c r="A1395" s="8">
        <v>1164</v>
      </c>
      <c r="C1395" s="5"/>
      <c r="G1395" s="5"/>
      <c r="H1395" s="12"/>
      <c r="J1395" s="5"/>
      <c r="K1395" s="5"/>
      <c r="L1395" s="166"/>
      <c r="M1395" s="5"/>
      <c r="N1395" s="5"/>
      <c r="O1395" s="5"/>
      <c r="P1395" s="5"/>
      <c r="Q1395" s="5"/>
      <c r="S1395" s="5"/>
      <c r="T1395" s="5"/>
      <c r="U1395" s="5"/>
      <c r="V1395" s="261"/>
    </row>
    <row r="1396" spans="1:22" s="23" customFormat="1" x14ac:dyDescent="0.25">
      <c r="A1396" s="6">
        <v>1165</v>
      </c>
      <c r="C1396" s="5"/>
      <c r="G1396" s="5"/>
      <c r="H1396" s="12"/>
      <c r="J1396" s="5"/>
      <c r="K1396" s="5"/>
      <c r="L1396" s="166"/>
      <c r="M1396" s="5"/>
      <c r="N1396" s="5"/>
      <c r="O1396" s="5"/>
      <c r="P1396" s="5"/>
      <c r="Q1396" s="5"/>
      <c r="S1396" s="5"/>
      <c r="T1396" s="5"/>
      <c r="U1396" s="5"/>
      <c r="V1396" s="261"/>
    </row>
    <row r="1397" spans="1:22" s="23" customFormat="1" x14ac:dyDescent="0.25">
      <c r="A1397" s="8">
        <v>1166</v>
      </c>
      <c r="C1397" s="5"/>
      <c r="G1397" s="5"/>
      <c r="H1397" s="12"/>
      <c r="J1397" s="5"/>
      <c r="K1397" s="5"/>
      <c r="L1397" s="166"/>
      <c r="M1397" s="5"/>
      <c r="N1397" s="5"/>
      <c r="O1397" s="5"/>
      <c r="P1397" s="5"/>
      <c r="Q1397" s="5"/>
      <c r="S1397" s="5"/>
      <c r="T1397" s="5"/>
      <c r="U1397" s="5"/>
      <c r="V1397" s="261"/>
    </row>
    <row r="1398" spans="1:22" s="23" customFormat="1" x14ac:dyDescent="0.25">
      <c r="A1398" s="6">
        <v>1167</v>
      </c>
      <c r="C1398" s="5"/>
      <c r="G1398" s="5"/>
      <c r="H1398" s="12"/>
      <c r="J1398" s="5"/>
      <c r="K1398" s="5"/>
      <c r="L1398" s="166"/>
      <c r="M1398" s="5"/>
      <c r="N1398" s="5"/>
      <c r="O1398" s="5"/>
      <c r="P1398" s="5"/>
      <c r="Q1398" s="5"/>
      <c r="S1398" s="5"/>
      <c r="T1398" s="5"/>
      <c r="U1398" s="5"/>
      <c r="V1398" s="261"/>
    </row>
    <row r="1399" spans="1:22" s="23" customFormat="1" x14ac:dyDescent="0.25">
      <c r="A1399" s="8">
        <v>1168</v>
      </c>
      <c r="C1399" s="5"/>
      <c r="G1399" s="5"/>
      <c r="H1399" s="12"/>
      <c r="J1399" s="5"/>
      <c r="K1399" s="5"/>
      <c r="L1399" s="166"/>
      <c r="M1399" s="5"/>
      <c r="N1399" s="5"/>
      <c r="O1399" s="5"/>
      <c r="P1399" s="5"/>
      <c r="Q1399" s="5"/>
      <c r="S1399" s="5"/>
      <c r="T1399" s="5"/>
      <c r="U1399" s="5"/>
      <c r="V1399" s="261"/>
    </row>
    <row r="1400" spans="1:22" s="23" customFormat="1" x14ac:dyDescent="0.25">
      <c r="A1400" s="6">
        <v>1169</v>
      </c>
      <c r="C1400" s="5"/>
      <c r="G1400" s="5"/>
      <c r="H1400" s="12"/>
      <c r="J1400" s="5"/>
      <c r="K1400" s="5"/>
      <c r="L1400" s="166"/>
      <c r="M1400" s="5"/>
      <c r="N1400" s="5"/>
      <c r="O1400" s="5"/>
      <c r="P1400" s="5"/>
      <c r="Q1400" s="5"/>
      <c r="S1400" s="5"/>
      <c r="T1400" s="5"/>
      <c r="U1400" s="5"/>
      <c r="V1400" s="261"/>
    </row>
    <row r="1401" spans="1:22" s="23" customFormat="1" x14ac:dyDescent="0.25">
      <c r="A1401" s="8">
        <v>1170</v>
      </c>
      <c r="C1401" s="5"/>
      <c r="G1401" s="5"/>
      <c r="H1401" s="12"/>
      <c r="J1401" s="5"/>
      <c r="K1401" s="5"/>
      <c r="L1401" s="166"/>
      <c r="M1401" s="5"/>
      <c r="N1401" s="5"/>
      <c r="O1401" s="5"/>
      <c r="P1401" s="5"/>
      <c r="Q1401" s="5"/>
      <c r="S1401" s="5"/>
      <c r="T1401" s="5"/>
      <c r="U1401" s="5"/>
      <c r="V1401" s="261"/>
    </row>
    <row r="1402" spans="1:22" s="23" customFormat="1" x14ac:dyDescent="0.25">
      <c r="A1402" s="6">
        <v>1171</v>
      </c>
      <c r="C1402" s="5"/>
      <c r="G1402" s="5"/>
      <c r="H1402" s="12"/>
      <c r="J1402" s="5"/>
      <c r="K1402" s="5"/>
      <c r="L1402" s="166"/>
      <c r="M1402" s="5"/>
      <c r="N1402" s="5"/>
      <c r="O1402" s="5"/>
      <c r="P1402" s="5"/>
      <c r="Q1402" s="5"/>
      <c r="S1402" s="5"/>
      <c r="T1402" s="5"/>
      <c r="U1402" s="5"/>
      <c r="V1402" s="261"/>
    </row>
    <row r="1403" spans="1:22" s="23" customFormat="1" x14ac:dyDescent="0.25">
      <c r="A1403" s="8">
        <v>1172</v>
      </c>
      <c r="C1403" s="5"/>
      <c r="G1403" s="5"/>
      <c r="H1403" s="12"/>
      <c r="J1403" s="5"/>
      <c r="K1403" s="5"/>
      <c r="L1403" s="166"/>
      <c r="M1403" s="5"/>
      <c r="N1403" s="5"/>
      <c r="O1403" s="5"/>
      <c r="P1403" s="5"/>
      <c r="Q1403" s="5"/>
      <c r="S1403" s="5"/>
      <c r="T1403" s="5"/>
      <c r="U1403" s="5"/>
      <c r="V1403" s="261"/>
    </row>
    <row r="1404" spans="1:22" s="23" customFormat="1" x14ac:dyDescent="0.25">
      <c r="A1404" s="6">
        <v>1173</v>
      </c>
      <c r="C1404" s="5"/>
      <c r="G1404" s="5"/>
      <c r="H1404" s="12"/>
      <c r="J1404" s="5"/>
      <c r="K1404" s="5"/>
      <c r="L1404" s="166"/>
      <c r="M1404" s="5"/>
      <c r="N1404" s="5"/>
      <c r="O1404" s="5"/>
      <c r="P1404" s="5"/>
      <c r="Q1404" s="5"/>
      <c r="S1404" s="5"/>
      <c r="T1404" s="5"/>
      <c r="U1404" s="5"/>
      <c r="V1404" s="261"/>
    </row>
    <row r="1405" spans="1:22" s="23" customFormat="1" x14ac:dyDescent="0.25">
      <c r="A1405" s="8">
        <v>1174</v>
      </c>
      <c r="C1405" s="5"/>
      <c r="G1405" s="5"/>
      <c r="H1405" s="12"/>
      <c r="J1405" s="5"/>
      <c r="K1405" s="5"/>
      <c r="L1405" s="166"/>
      <c r="M1405" s="5"/>
      <c r="N1405" s="5"/>
      <c r="O1405" s="5"/>
      <c r="P1405" s="5"/>
      <c r="Q1405" s="5"/>
      <c r="S1405" s="5"/>
      <c r="T1405" s="5"/>
      <c r="U1405" s="5"/>
      <c r="V1405" s="261"/>
    </row>
    <row r="1406" spans="1:22" s="23" customFormat="1" x14ac:dyDescent="0.25">
      <c r="A1406" s="6">
        <v>1175</v>
      </c>
      <c r="C1406" s="5"/>
      <c r="G1406" s="5"/>
      <c r="H1406" s="12"/>
      <c r="J1406" s="5"/>
      <c r="K1406" s="5"/>
      <c r="L1406" s="166"/>
      <c r="M1406" s="5"/>
      <c r="N1406" s="5"/>
      <c r="O1406" s="5"/>
      <c r="P1406" s="5"/>
      <c r="Q1406" s="5"/>
      <c r="S1406" s="5"/>
      <c r="T1406" s="5"/>
      <c r="U1406" s="5"/>
      <c r="V1406" s="261"/>
    </row>
    <row r="1407" spans="1:22" s="23" customFormat="1" x14ac:dyDescent="0.25">
      <c r="A1407" s="8">
        <v>1176</v>
      </c>
      <c r="C1407" s="5"/>
      <c r="G1407" s="5"/>
      <c r="H1407" s="12"/>
      <c r="J1407" s="5"/>
      <c r="K1407" s="5"/>
      <c r="L1407" s="166"/>
      <c r="M1407" s="5"/>
      <c r="N1407" s="5"/>
      <c r="O1407" s="5"/>
      <c r="P1407" s="5"/>
      <c r="Q1407" s="5"/>
      <c r="S1407" s="5"/>
      <c r="T1407" s="5"/>
      <c r="U1407" s="5"/>
      <c r="V1407" s="261"/>
    </row>
    <row r="1408" spans="1:22" s="23" customFormat="1" x14ac:dyDescent="0.25">
      <c r="A1408" s="6">
        <v>1177</v>
      </c>
      <c r="C1408" s="5"/>
      <c r="G1408" s="5"/>
      <c r="H1408" s="12"/>
      <c r="J1408" s="5"/>
      <c r="K1408" s="5"/>
      <c r="L1408" s="166"/>
      <c r="M1408" s="5"/>
      <c r="N1408" s="5"/>
      <c r="O1408" s="5"/>
      <c r="P1408" s="5"/>
      <c r="Q1408" s="5"/>
      <c r="S1408" s="5"/>
      <c r="T1408" s="5"/>
      <c r="U1408" s="5"/>
      <c r="V1408" s="261"/>
    </row>
    <row r="1409" spans="1:22" s="23" customFormat="1" x14ac:dyDescent="0.25">
      <c r="A1409" s="8">
        <v>1178</v>
      </c>
      <c r="C1409" s="5"/>
      <c r="G1409" s="5"/>
      <c r="H1409" s="12"/>
      <c r="J1409" s="5"/>
      <c r="K1409" s="5"/>
      <c r="L1409" s="166"/>
      <c r="M1409" s="5"/>
      <c r="N1409" s="5"/>
      <c r="O1409" s="5"/>
      <c r="P1409" s="5"/>
      <c r="Q1409" s="5"/>
      <c r="S1409" s="5"/>
      <c r="T1409" s="5"/>
      <c r="U1409" s="5"/>
      <c r="V1409" s="261"/>
    </row>
    <row r="1410" spans="1:22" s="23" customFormat="1" x14ac:dyDescent="0.25">
      <c r="A1410" s="6">
        <v>1179</v>
      </c>
      <c r="C1410" s="5"/>
      <c r="G1410" s="5"/>
      <c r="H1410" s="12"/>
      <c r="J1410" s="5"/>
      <c r="K1410" s="5"/>
      <c r="L1410" s="166"/>
      <c r="M1410" s="5"/>
      <c r="N1410" s="5"/>
      <c r="O1410" s="5"/>
      <c r="P1410" s="5"/>
      <c r="Q1410" s="5"/>
      <c r="S1410" s="5"/>
      <c r="T1410" s="5"/>
      <c r="U1410" s="5"/>
      <c r="V1410" s="261"/>
    </row>
    <row r="1411" spans="1:22" s="23" customFormat="1" x14ac:dyDescent="0.25">
      <c r="A1411" s="8">
        <v>1180</v>
      </c>
      <c r="C1411" s="5"/>
      <c r="G1411" s="5"/>
      <c r="H1411" s="12"/>
      <c r="J1411" s="5"/>
      <c r="K1411" s="5"/>
      <c r="L1411" s="166"/>
      <c r="M1411" s="5"/>
      <c r="N1411" s="5"/>
      <c r="O1411" s="5"/>
      <c r="P1411" s="5"/>
      <c r="Q1411" s="5"/>
      <c r="S1411" s="5"/>
      <c r="T1411" s="5"/>
      <c r="U1411" s="5"/>
      <c r="V1411" s="261"/>
    </row>
    <row r="1412" spans="1:22" s="23" customFormat="1" x14ac:dyDescent="0.25">
      <c r="A1412" s="6">
        <v>1181</v>
      </c>
      <c r="C1412" s="5"/>
      <c r="G1412" s="5"/>
      <c r="H1412" s="12"/>
      <c r="J1412" s="5"/>
      <c r="K1412" s="5"/>
      <c r="L1412" s="166"/>
      <c r="M1412" s="5"/>
      <c r="N1412" s="5"/>
      <c r="O1412" s="5"/>
      <c r="P1412" s="5"/>
      <c r="Q1412" s="5"/>
      <c r="S1412" s="5"/>
      <c r="T1412" s="5"/>
      <c r="U1412" s="5"/>
      <c r="V1412" s="261"/>
    </row>
    <row r="1413" spans="1:22" s="23" customFormat="1" x14ac:dyDescent="0.25">
      <c r="A1413" s="8">
        <v>1182</v>
      </c>
      <c r="C1413" s="5"/>
      <c r="G1413" s="5"/>
      <c r="H1413" s="12"/>
      <c r="J1413" s="5"/>
      <c r="K1413" s="5"/>
      <c r="L1413" s="166"/>
      <c r="M1413" s="5"/>
      <c r="N1413" s="5"/>
      <c r="O1413" s="5"/>
      <c r="P1413" s="5"/>
      <c r="Q1413" s="5"/>
      <c r="S1413" s="5"/>
      <c r="T1413" s="5"/>
      <c r="U1413" s="5"/>
      <c r="V1413" s="261"/>
    </row>
    <row r="1414" spans="1:22" s="23" customFormat="1" x14ac:dyDescent="0.25">
      <c r="A1414" s="6">
        <v>1183</v>
      </c>
      <c r="C1414" s="5"/>
      <c r="G1414" s="5"/>
      <c r="H1414" s="12"/>
      <c r="J1414" s="5"/>
      <c r="K1414" s="5"/>
      <c r="L1414" s="166"/>
      <c r="M1414" s="5"/>
      <c r="N1414" s="5"/>
      <c r="O1414" s="5"/>
      <c r="P1414" s="5"/>
      <c r="Q1414" s="5"/>
      <c r="S1414" s="5"/>
      <c r="T1414" s="5"/>
      <c r="U1414" s="5"/>
      <c r="V1414" s="261"/>
    </row>
    <row r="1415" spans="1:22" s="23" customFormat="1" x14ac:dyDescent="0.25">
      <c r="A1415" s="8">
        <v>1184</v>
      </c>
      <c r="C1415" s="5"/>
      <c r="G1415" s="5"/>
      <c r="H1415" s="12"/>
      <c r="J1415" s="5"/>
      <c r="K1415" s="5"/>
      <c r="L1415" s="166"/>
      <c r="M1415" s="5"/>
      <c r="N1415" s="5"/>
      <c r="O1415" s="5"/>
      <c r="P1415" s="5"/>
      <c r="Q1415" s="5"/>
      <c r="S1415" s="5"/>
      <c r="T1415" s="5"/>
      <c r="U1415" s="5"/>
      <c r="V1415" s="261"/>
    </row>
    <row r="1416" spans="1:22" s="23" customFormat="1" x14ac:dyDescent="0.25">
      <c r="A1416" s="6">
        <v>1185</v>
      </c>
      <c r="C1416" s="5"/>
      <c r="G1416" s="5"/>
      <c r="H1416" s="12"/>
      <c r="J1416" s="5"/>
      <c r="K1416" s="5"/>
      <c r="L1416" s="166"/>
      <c r="M1416" s="5"/>
      <c r="N1416" s="5"/>
      <c r="O1416" s="5"/>
      <c r="P1416" s="5"/>
      <c r="Q1416" s="5"/>
      <c r="S1416" s="5"/>
      <c r="T1416" s="5"/>
      <c r="U1416" s="5"/>
      <c r="V1416" s="261"/>
    </row>
    <row r="1417" spans="1:22" s="23" customFormat="1" x14ac:dyDescent="0.25">
      <c r="A1417" s="8">
        <v>1186</v>
      </c>
      <c r="C1417" s="5"/>
      <c r="G1417" s="5"/>
      <c r="H1417" s="12"/>
      <c r="J1417" s="5"/>
      <c r="K1417" s="5"/>
      <c r="L1417" s="166"/>
      <c r="M1417" s="5"/>
      <c r="N1417" s="5"/>
      <c r="O1417" s="5"/>
      <c r="P1417" s="5"/>
      <c r="Q1417" s="5"/>
      <c r="S1417" s="5"/>
      <c r="T1417" s="5"/>
      <c r="U1417" s="5"/>
      <c r="V1417" s="261"/>
    </row>
    <row r="1418" spans="1:22" s="23" customFormat="1" x14ac:dyDescent="0.25">
      <c r="A1418" s="6">
        <v>1187</v>
      </c>
      <c r="C1418" s="5"/>
      <c r="G1418" s="5"/>
      <c r="H1418" s="12"/>
      <c r="J1418" s="5"/>
      <c r="K1418" s="5"/>
      <c r="L1418" s="166"/>
      <c r="M1418" s="5"/>
      <c r="N1418" s="5"/>
      <c r="O1418" s="5"/>
      <c r="P1418" s="5"/>
      <c r="Q1418" s="5"/>
      <c r="S1418" s="5"/>
      <c r="T1418" s="5"/>
      <c r="U1418" s="5"/>
      <c r="V1418" s="261"/>
    </row>
    <row r="1419" spans="1:22" s="23" customFormat="1" x14ac:dyDescent="0.25">
      <c r="A1419" s="8">
        <v>1188</v>
      </c>
      <c r="C1419" s="5"/>
      <c r="G1419" s="5"/>
      <c r="H1419" s="12"/>
      <c r="J1419" s="5"/>
      <c r="K1419" s="5"/>
      <c r="L1419" s="166"/>
      <c r="M1419" s="5"/>
      <c r="N1419" s="5"/>
      <c r="O1419" s="5"/>
      <c r="P1419" s="5"/>
      <c r="Q1419" s="5"/>
      <c r="S1419" s="5"/>
      <c r="T1419" s="5"/>
      <c r="U1419" s="5"/>
      <c r="V1419" s="261"/>
    </row>
    <row r="1420" spans="1:22" s="23" customFormat="1" x14ac:dyDescent="0.25">
      <c r="A1420" s="6">
        <v>1189</v>
      </c>
      <c r="C1420" s="5"/>
      <c r="G1420" s="5"/>
      <c r="H1420" s="12"/>
      <c r="J1420" s="5"/>
      <c r="K1420" s="5"/>
      <c r="L1420" s="166"/>
      <c r="M1420" s="5"/>
      <c r="N1420" s="5"/>
      <c r="O1420" s="5"/>
      <c r="P1420" s="5"/>
      <c r="Q1420" s="5"/>
      <c r="S1420" s="5"/>
      <c r="T1420" s="5"/>
      <c r="U1420" s="5"/>
      <c r="V1420" s="261"/>
    </row>
    <row r="1421" spans="1:22" s="23" customFormat="1" x14ac:dyDescent="0.25">
      <c r="A1421" s="8">
        <v>1190</v>
      </c>
      <c r="C1421" s="5"/>
      <c r="G1421" s="5"/>
      <c r="H1421" s="12"/>
      <c r="J1421" s="5"/>
      <c r="K1421" s="5"/>
      <c r="L1421" s="166"/>
      <c r="M1421" s="5"/>
      <c r="N1421" s="5"/>
      <c r="O1421" s="5"/>
      <c r="P1421" s="5"/>
      <c r="Q1421" s="5"/>
      <c r="S1421" s="5"/>
      <c r="T1421" s="5"/>
      <c r="U1421" s="5"/>
      <c r="V1421" s="261"/>
    </row>
    <row r="1422" spans="1:22" s="23" customFormat="1" x14ac:dyDescent="0.25">
      <c r="A1422" s="6">
        <v>1191</v>
      </c>
      <c r="C1422" s="5"/>
      <c r="G1422" s="5"/>
      <c r="H1422" s="12"/>
      <c r="J1422" s="5"/>
      <c r="K1422" s="5"/>
      <c r="L1422" s="166"/>
      <c r="M1422" s="5"/>
      <c r="N1422" s="5"/>
      <c r="O1422" s="5"/>
      <c r="P1422" s="5"/>
      <c r="Q1422" s="5"/>
      <c r="S1422" s="5"/>
      <c r="T1422" s="5"/>
      <c r="U1422" s="5"/>
      <c r="V1422" s="261"/>
    </row>
    <row r="1423" spans="1:22" s="23" customFormat="1" x14ac:dyDescent="0.25">
      <c r="A1423" s="8">
        <v>1192</v>
      </c>
      <c r="C1423" s="5"/>
      <c r="G1423" s="5"/>
      <c r="H1423" s="12"/>
      <c r="J1423" s="5"/>
      <c r="K1423" s="5"/>
      <c r="L1423" s="166"/>
      <c r="M1423" s="5"/>
      <c r="N1423" s="5"/>
      <c r="O1423" s="5"/>
      <c r="P1423" s="5"/>
      <c r="Q1423" s="5"/>
      <c r="S1423" s="5"/>
      <c r="T1423" s="5"/>
      <c r="U1423" s="5"/>
      <c r="V1423" s="261"/>
    </row>
    <row r="1424" spans="1:22" s="23" customFormat="1" x14ac:dyDescent="0.25">
      <c r="A1424" s="6">
        <v>1193</v>
      </c>
      <c r="C1424" s="5"/>
      <c r="G1424" s="5"/>
      <c r="H1424" s="12"/>
      <c r="J1424" s="5"/>
      <c r="K1424" s="5"/>
      <c r="L1424" s="166"/>
      <c r="M1424" s="5"/>
      <c r="N1424" s="5"/>
      <c r="O1424" s="5"/>
      <c r="P1424" s="5"/>
      <c r="Q1424" s="5"/>
      <c r="S1424" s="5"/>
      <c r="T1424" s="5"/>
      <c r="U1424" s="5"/>
      <c r="V1424" s="261"/>
    </row>
    <row r="1425" spans="1:22" s="23" customFormat="1" x14ac:dyDescent="0.25">
      <c r="A1425" s="8">
        <v>1194</v>
      </c>
      <c r="C1425" s="5"/>
      <c r="G1425" s="5"/>
      <c r="H1425" s="12"/>
      <c r="J1425" s="5"/>
      <c r="K1425" s="5"/>
      <c r="L1425" s="166"/>
      <c r="M1425" s="5"/>
      <c r="N1425" s="5"/>
      <c r="O1425" s="5"/>
      <c r="P1425" s="5"/>
      <c r="Q1425" s="5"/>
      <c r="S1425" s="5"/>
      <c r="T1425" s="5"/>
      <c r="U1425" s="5"/>
      <c r="V1425" s="261"/>
    </row>
    <row r="1426" spans="1:22" s="23" customFormat="1" x14ac:dyDescent="0.25">
      <c r="A1426" s="6">
        <v>1195</v>
      </c>
      <c r="C1426" s="5"/>
      <c r="G1426" s="5"/>
      <c r="H1426" s="12"/>
      <c r="J1426" s="5"/>
      <c r="K1426" s="5"/>
      <c r="L1426" s="166"/>
      <c r="M1426" s="5"/>
      <c r="N1426" s="5"/>
      <c r="O1426" s="5"/>
      <c r="P1426" s="5"/>
      <c r="Q1426" s="5"/>
      <c r="S1426" s="5"/>
      <c r="T1426" s="5"/>
      <c r="U1426" s="5"/>
      <c r="V1426" s="261"/>
    </row>
    <row r="1427" spans="1:22" s="23" customFormat="1" x14ac:dyDescent="0.25">
      <c r="A1427" s="8">
        <v>1196</v>
      </c>
      <c r="C1427" s="5"/>
      <c r="G1427" s="5"/>
      <c r="H1427" s="12"/>
      <c r="J1427" s="5"/>
      <c r="K1427" s="5"/>
      <c r="L1427" s="166"/>
      <c r="M1427" s="5"/>
      <c r="N1427" s="5"/>
      <c r="O1427" s="5"/>
      <c r="P1427" s="5"/>
      <c r="Q1427" s="5"/>
      <c r="S1427" s="5"/>
      <c r="T1427" s="5"/>
      <c r="U1427" s="5"/>
      <c r="V1427" s="261"/>
    </row>
    <row r="1428" spans="1:22" s="23" customFormat="1" x14ac:dyDescent="0.25">
      <c r="A1428" s="6">
        <v>1197</v>
      </c>
      <c r="C1428" s="5"/>
      <c r="G1428" s="5"/>
      <c r="H1428" s="12"/>
      <c r="J1428" s="5"/>
      <c r="K1428" s="5"/>
      <c r="L1428" s="166"/>
      <c r="M1428" s="5"/>
      <c r="N1428" s="5"/>
      <c r="O1428" s="5"/>
      <c r="P1428" s="5"/>
      <c r="Q1428" s="5"/>
      <c r="S1428" s="5"/>
      <c r="T1428" s="5"/>
      <c r="U1428" s="5"/>
      <c r="V1428" s="261"/>
    </row>
    <row r="1429" spans="1:22" s="23" customFormat="1" x14ac:dyDescent="0.25">
      <c r="A1429" s="8">
        <v>1198</v>
      </c>
      <c r="C1429" s="5"/>
      <c r="G1429" s="5"/>
      <c r="H1429" s="12"/>
      <c r="J1429" s="5"/>
      <c r="K1429" s="5"/>
      <c r="L1429" s="166"/>
      <c r="M1429" s="5"/>
      <c r="N1429" s="5"/>
      <c r="O1429" s="5"/>
      <c r="P1429" s="5"/>
      <c r="Q1429" s="5"/>
      <c r="S1429" s="5"/>
      <c r="T1429" s="5"/>
      <c r="U1429" s="5"/>
      <c r="V1429" s="261"/>
    </row>
    <row r="1430" spans="1:22" s="23" customFormat="1" x14ac:dyDescent="0.25">
      <c r="A1430" s="6">
        <v>1199</v>
      </c>
      <c r="C1430" s="5"/>
      <c r="G1430" s="5"/>
      <c r="H1430" s="12"/>
      <c r="J1430" s="5"/>
      <c r="K1430" s="5"/>
      <c r="L1430" s="166"/>
      <c r="M1430" s="5"/>
      <c r="N1430" s="5"/>
      <c r="O1430" s="5"/>
      <c r="P1430" s="5"/>
      <c r="Q1430" s="5"/>
      <c r="S1430" s="5"/>
      <c r="T1430" s="5"/>
      <c r="U1430" s="5"/>
      <c r="V1430" s="261"/>
    </row>
    <row r="1431" spans="1:22" s="23" customFormat="1" x14ac:dyDescent="0.25">
      <c r="A1431" s="8">
        <v>1200</v>
      </c>
      <c r="C1431" s="5"/>
      <c r="G1431" s="5"/>
      <c r="H1431" s="12"/>
      <c r="J1431" s="5"/>
      <c r="K1431" s="5"/>
      <c r="L1431" s="166"/>
      <c r="M1431" s="5"/>
      <c r="N1431" s="5"/>
      <c r="O1431" s="5"/>
      <c r="P1431" s="5"/>
      <c r="Q1431" s="5"/>
      <c r="S1431" s="5"/>
      <c r="T1431" s="5"/>
      <c r="U1431" s="5"/>
      <c r="V1431" s="261"/>
    </row>
    <row r="1432" spans="1:22" s="23" customFormat="1" x14ac:dyDescent="0.25">
      <c r="A1432" s="6">
        <v>1201</v>
      </c>
      <c r="C1432" s="5"/>
      <c r="G1432" s="5"/>
      <c r="H1432" s="12"/>
      <c r="J1432" s="5"/>
      <c r="K1432" s="5"/>
      <c r="L1432" s="166"/>
      <c r="M1432" s="5"/>
      <c r="N1432" s="5"/>
      <c r="O1432" s="5"/>
      <c r="P1432" s="5"/>
      <c r="Q1432" s="5"/>
      <c r="S1432" s="5"/>
      <c r="T1432" s="5"/>
      <c r="U1432" s="5"/>
      <c r="V1432" s="261"/>
    </row>
    <row r="1433" spans="1:22" s="23" customFormat="1" x14ac:dyDescent="0.25">
      <c r="A1433" s="8">
        <v>1202</v>
      </c>
      <c r="C1433" s="5"/>
      <c r="G1433" s="5"/>
      <c r="H1433" s="12"/>
      <c r="J1433" s="5"/>
      <c r="K1433" s="5"/>
      <c r="L1433" s="166"/>
      <c r="M1433" s="5"/>
      <c r="N1433" s="5"/>
      <c r="O1433" s="5"/>
      <c r="P1433" s="5"/>
      <c r="Q1433" s="5"/>
      <c r="S1433" s="5"/>
      <c r="T1433" s="5"/>
      <c r="U1433" s="5"/>
      <c r="V1433" s="261"/>
    </row>
    <row r="1434" spans="1:22" s="23" customFormat="1" x14ac:dyDescent="0.25">
      <c r="A1434" s="6">
        <v>1203</v>
      </c>
      <c r="C1434" s="5"/>
      <c r="G1434" s="5"/>
      <c r="H1434" s="12"/>
      <c r="J1434" s="5"/>
      <c r="K1434" s="5"/>
      <c r="L1434" s="166"/>
      <c r="M1434" s="5"/>
      <c r="N1434" s="5"/>
      <c r="O1434" s="5"/>
      <c r="P1434" s="5"/>
      <c r="Q1434" s="5"/>
      <c r="S1434" s="5"/>
      <c r="T1434" s="5"/>
      <c r="U1434" s="5"/>
      <c r="V1434" s="261"/>
    </row>
    <row r="1435" spans="1:22" s="23" customFormat="1" x14ac:dyDescent="0.25">
      <c r="A1435" s="8">
        <v>1204</v>
      </c>
      <c r="C1435" s="5"/>
      <c r="G1435" s="5"/>
      <c r="H1435" s="12"/>
      <c r="J1435" s="5"/>
      <c r="K1435" s="5"/>
      <c r="L1435" s="166"/>
      <c r="M1435" s="5"/>
      <c r="N1435" s="5"/>
      <c r="O1435" s="5"/>
      <c r="P1435" s="5"/>
      <c r="Q1435" s="5"/>
      <c r="S1435" s="5"/>
      <c r="T1435" s="5"/>
      <c r="U1435" s="5"/>
      <c r="V1435" s="261"/>
    </row>
    <row r="1436" spans="1:22" s="23" customFormat="1" x14ac:dyDescent="0.25">
      <c r="A1436" s="6">
        <v>1205</v>
      </c>
      <c r="C1436" s="5"/>
      <c r="G1436" s="5"/>
      <c r="H1436" s="12"/>
      <c r="J1436" s="5"/>
      <c r="K1436" s="5"/>
      <c r="L1436" s="166"/>
      <c r="M1436" s="5"/>
      <c r="N1436" s="5"/>
      <c r="O1436" s="5"/>
      <c r="P1436" s="5"/>
      <c r="Q1436" s="5"/>
      <c r="S1436" s="5"/>
      <c r="T1436" s="5"/>
      <c r="U1436" s="5"/>
      <c r="V1436" s="261"/>
    </row>
    <row r="1437" spans="1:22" s="23" customFormat="1" x14ac:dyDescent="0.25">
      <c r="A1437" s="8">
        <v>1206</v>
      </c>
      <c r="C1437" s="5"/>
      <c r="G1437" s="5"/>
      <c r="H1437" s="12"/>
      <c r="J1437" s="5"/>
      <c r="K1437" s="5"/>
      <c r="L1437" s="166"/>
      <c r="M1437" s="5"/>
      <c r="N1437" s="5"/>
      <c r="O1437" s="5"/>
      <c r="P1437" s="5"/>
      <c r="Q1437" s="5"/>
      <c r="S1437" s="5"/>
      <c r="T1437" s="5"/>
      <c r="U1437" s="5"/>
      <c r="V1437" s="261"/>
    </row>
    <row r="1438" spans="1:22" s="23" customFormat="1" x14ac:dyDescent="0.25">
      <c r="A1438" s="6">
        <v>1207</v>
      </c>
      <c r="C1438" s="5"/>
      <c r="G1438" s="5"/>
      <c r="H1438" s="12"/>
      <c r="J1438" s="5"/>
      <c r="K1438" s="5"/>
      <c r="L1438" s="166"/>
      <c r="M1438" s="5"/>
      <c r="N1438" s="5"/>
      <c r="O1438" s="5"/>
      <c r="P1438" s="5"/>
      <c r="Q1438" s="5"/>
      <c r="S1438" s="5"/>
      <c r="T1438" s="5"/>
      <c r="U1438" s="5"/>
      <c r="V1438" s="261"/>
    </row>
    <row r="1439" spans="1:22" s="23" customFormat="1" x14ac:dyDescent="0.25">
      <c r="A1439" s="8">
        <v>1208</v>
      </c>
      <c r="C1439" s="5"/>
      <c r="G1439" s="5"/>
      <c r="H1439" s="12"/>
      <c r="J1439" s="5"/>
      <c r="K1439" s="5"/>
      <c r="L1439" s="166"/>
      <c r="M1439" s="5"/>
      <c r="N1439" s="5"/>
      <c r="O1439" s="5"/>
      <c r="P1439" s="5"/>
      <c r="Q1439" s="5"/>
      <c r="S1439" s="5"/>
      <c r="T1439" s="5"/>
      <c r="U1439" s="5"/>
      <c r="V1439" s="261"/>
    </row>
    <row r="1440" spans="1:22" s="23" customFormat="1" x14ac:dyDescent="0.25">
      <c r="A1440" s="6">
        <v>1209</v>
      </c>
      <c r="C1440" s="5"/>
      <c r="G1440" s="5"/>
      <c r="H1440" s="12"/>
      <c r="J1440" s="5"/>
      <c r="K1440" s="5"/>
      <c r="L1440" s="166"/>
      <c r="M1440" s="5"/>
      <c r="N1440" s="5"/>
      <c r="O1440" s="5"/>
      <c r="P1440" s="5"/>
      <c r="Q1440" s="5"/>
      <c r="S1440" s="5"/>
      <c r="T1440" s="5"/>
      <c r="U1440" s="5"/>
      <c r="V1440" s="261"/>
    </row>
    <row r="1441" spans="1:22" s="23" customFormat="1" x14ac:dyDescent="0.25">
      <c r="A1441" s="8">
        <v>1210</v>
      </c>
      <c r="C1441" s="5"/>
      <c r="G1441" s="5"/>
      <c r="H1441" s="12"/>
      <c r="J1441" s="5"/>
      <c r="K1441" s="5"/>
      <c r="L1441" s="166"/>
      <c r="M1441" s="5"/>
      <c r="N1441" s="5"/>
      <c r="O1441" s="5"/>
      <c r="P1441" s="5"/>
      <c r="Q1441" s="5"/>
      <c r="S1441" s="5"/>
      <c r="T1441" s="5"/>
      <c r="U1441" s="5"/>
      <c r="V1441" s="261"/>
    </row>
    <row r="1442" spans="1:22" s="23" customFormat="1" x14ac:dyDescent="0.25">
      <c r="A1442" s="6">
        <v>1211</v>
      </c>
      <c r="C1442" s="5"/>
      <c r="G1442" s="5"/>
      <c r="H1442" s="12"/>
      <c r="J1442" s="5"/>
      <c r="K1442" s="5"/>
      <c r="L1442" s="166"/>
      <c r="M1442" s="5"/>
      <c r="N1442" s="5"/>
      <c r="O1442" s="5"/>
      <c r="P1442" s="5"/>
      <c r="Q1442" s="5"/>
      <c r="S1442" s="5"/>
      <c r="T1442" s="5"/>
      <c r="U1442" s="5"/>
      <c r="V1442" s="261"/>
    </row>
    <row r="1443" spans="1:22" s="23" customFormat="1" x14ac:dyDescent="0.25">
      <c r="A1443" s="8">
        <v>1212</v>
      </c>
      <c r="C1443" s="5"/>
      <c r="G1443" s="5"/>
      <c r="H1443" s="12"/>
      <c r="J1443" s="5"/>
      <c r="K1443" s="5"/>
      <c r="L1443" s="166"/>
      <c r="M1443" s="5"/>
      <c r="N1443" s="5"/>
      <c r="O1443" s="5"/>
      <c r="P1443" s="5"/>
      <c r="Q1443" s="5"/>
      <c r="S1443" s="5"/>
      <c r="T1443" s="5"/>
      <c r="U1443" s="5"/>
      <c r="V1443" s="261"/>
    </row>
    <row r="1444" spans="1:22" s="23" customFormat="1" x14ac:dyDescent="0.25">
      <c r="A1444" s="6">
        <v>1213</v>
      </c>
      <c r="C1444" s="5"/>
      <c r="G1444" s="5"/>
      <c r="H1444" s="12"/>
      <c r="J1444" s="5"/>
      <c r="K1444" s="5"/>
      <c r="L1444" s="166"/>
      <c r="M1444" s="5"/>
      <c r="N1444" s="5"/>
      <c r="O1444" s="5"/>
      <c r="P1444" s="5"/>
      <c r="Q1444" s="5"/>
      <c r="S1444" s="5"/>
      <c r="T1444" s="5"/>
      <c r="U1444" s="5"/>
      <c r="V1444" s="261"/>
    </row>
    <row r="1445" spans="1:22" s="23" customFormat="1" x14ac:dyDescent="0.25">
      <c r="A1445" s="8">
        <v>1214</v>
      </c>
      <c r="C1445" s="5"/>
      <c r="G1445" s="5"/>
      <c r="H1445" s="12"/>
      <c r="J1445" s="5"/>
      <c r="K1445" s="5"/>
      <c r="L1445" s="166"/>
      <c r="M1445" s="5"/>
      <c r="N1445" s="5"/>
      <c r="O1445" s="5"/>
      <c r="P1445" s="5"/>
      <c r="Q1445" s="5"/>
      <c r="S1445" s="5"/>
      <c r="T1445" s="5"/>
      <c r="U1445" s="5"/>
      <c r="V1445" s="261"/>
    </row>
    <row r="1446" spans="1:22" s="23" customFormat="1" x14ac:dyDescent="0.25">
      <c r="A1446" s="6">
        <v>1215</v>
      </c>
      <c r="C1446" s="5"/>
      <c r="G1446" s="5"/>
      <c r="H1446" s="12"/>
      <c r="J1446" s="5"/>
      <c r="K1446" s="5"/>
      <c r="L1446" s="166"/>
      <c r="M1446" s="5"/>
      <c r="N1446" s="5"/>
      <c r="O1446" s="5"/>
      <c r="P1446" s="5"/>
      <c r="Q1446" s="5"/>
      <c r="S1446" s="5"/>
      <c r="T1446" s="5"/>
      <c r="U1446" s="5"/>
      <c r="V1446" s="261"/>
    </row>
    <row r="1447" spans="1:22" s="23" customFormat="1" x14ac:dyDescent="0.25">
      <c r="A1447" s="8">
        <v>1216</v>
      </c>
      <c r="C1447" s="5"/>
      <c r="G1447" s="5"/>
      <c r="H1447" s="12"/>
      <c r="J1447" s="5"/>
      <c r="K1447" s="5"/>
      <c r="L1447" s="166"/>
      <c r="M1447" s="5"/>
      <c r="N1447" s="5"/>
      <c r="O1447" s="5"/>
      <c r="P1447" s="5"/>
      <c r="Q1447" s="5"/>
      <c r="S1447" s="5"/>
      <c r="T1447" s="5"/>
      <c r="U1447" s="5"/>
      <c r="V1447" s="261"/>
    </row>
    <row r="1448" spans="1:22" s="23" customFormat="1" x14ac:dyDescent="0.25">
      <c r="A1448" s="6">
        <v>1217</v>
      </c>
      <c r="C1448" s="5"/>
      <c r="G1448" s="5"/>
      <c r="H1448" s="12"/>
      <c r="J1448" s="5"/>
      <c r="K1448" s="5"/>
      <c r="L1448" s="166"/>
      <c r="M1448" s="5"/>
      <c r="N1448" s="5"/>
      <c r="O1448" s="5"/>
      <c r="P1448" s="5"/>
      <c r="Q1448" s="5"/>
      <c r="S1448" s="5"/>
      <c r="T1448" s="5"/>
      <c r="U1448" s="5"/>
      <c r="V1448" s="261"/>
    </row>
    <row r="1449" spans="1:22" s="23" customFormat="1" x14ac:dyDescent="0.25">
      <c r="A1449" s="8">
        <v>1218</v>
      </c>
      <c r="C1449" s="5"/>
      <c r="G1449" s="5"/>
      <c r="H1449" s="12"/>
      <c r="J1449" s="5"/>
      <c r="K1449" s="5"/>
      <c r="L1449" s="166"/>
      <c r="M1449" s="5"/>
      <c r="N1449" s="5"/>
      <c r="O1449" s="5"/>
      <c r="P1449" s="5"/>
      <c r="Q1449" s="5"/>
      <c r="S1449" s="5"/>
      <c r="T1449" s="5"/>
      <c r="U1449" s="5"/>
      <c r="V1449" s="261"/>
    </row>
    <row r="1450" spans="1:22" s="23" customFormat="1" x14ac:dyDescent="0.25">
      <c r="A1450" s="6">
        <v>1219</v>
      </c>
      <c r="C1450" s="5"/>
      <c r="G1450" s="5"/>
      <c r="H1450" s="12"/>
      <c r="J1450" s="5"/>
      <c r="K1450" s="5"/>
      <c r="L1450" s="166"/>
      <c r="M1450" s="5"/>
      <c r="N1450" s="5"/>
      <c r="O1450" s="5"/>
      <c r="P1450" s="5"/>
      <c r="Q1450" s="5"/>
      <c r="S1450" s="5"/>
      <c r="T1450" s="5"/>
      <c r="U1450" s="5"/>
      <c r="V1450" s="261"/>
    </row>
    <row r="1451" spans="1:22" s="23" customFormat="1" x14ac:dyDescent="0.25">
      <c r="A1451" s="8">
        <v>1220</v>
      </c>
      <c r="C1451" s="5"/>
      <c r="G1451" s="5"/>
      <c r="H1451" s="12"/>
      <c r="J1451" s="5"/>
      <c r="K1451" s="5"/>
      <c r="L1451" s="166"/>
      <c r="M1451" s="5"/>
      <c r="N1451" s="5"/>
      <c r="O1451" s="5"/>
      <c r="P1451" s="5"/>
      <c r="Q1451" s="5"/>
      <c r="S1451" s="5"/>
      <c r="T1451" s="5"/>
      <c r="U1451" s="5"/>
      <c r="V1451" s="261"/>
    </row>
    <row r="1452" spans="1:22" s="23" customFormat="1" x14ac:dyDescent="0.25">
      <c r="A1452" s="6">
        <v>1221</v>
      </c>
      <c r="C1452" s="5"/>
      <c r="G1452" s="5"/>
      <c r="H1452" s="12"/>
      <c r="J1452" s="5"/>
      <c r="K1452" s="5"/>
      <c r="L1452" s="166"/>
      <c r="M1452" s="5"/>
      <c r="N1452" s="5"/>
      <c r="O1452" s="5"/>
      <c r="P1452" s="5"/>
      <c r="Q1452" s="5"/>
      <c r="S1452" s="5"/>
      <c r="T1452" s="5"/>
      <c r="U1452" s="5"/>
      <c r="V1452" s="261"/>
    </row>
    <row r="1453" spans="1:22" s="23" customFormat="1" x14ac:dyDescent="0.25">
      <c r="A1453" s="8">
        <v>1222</v>
      </c>
      <c r="C1453" s="5"/>
      <c r="G1453" s="5"/>
      <c r="H1453" s="12"/>
      <c r="J1453" s="5"/>
      <c r="K1453" s="5"/>
      <c r="L1453" s="166"/>
      <c r="M1453" s="5"/>
      <c r="N1453" s="5"/>
      <c r="O1453" s="5"/>
      <c r="P1453" s="5"/>
      <c r="Q1453" s="5"/>
      <c r="S1453" s="5"/>
      <c r="T1453" s="5"/>
      <c r="U1453" s="5"/>
      <c r="V1453" s="261"/>
    </row>
    <row r="1454" spans="1:22" s="23" customFormat="1" x14ac:dyDescent="0.25">
      <c r="A1454" s="6">
        <v>1223</v>
      </c>
      <c r="C1454" s="5"/>
      <c r="G1454" s="5"/>
      <c r="H1454" s="12"/>
      <c r="J1454" s="5"/>
      <c r="K1454" s="5"/>
      <c r="L1454" s="166"/>
      <c r="M1454" s="5"/>
      <c r="N1454" s="5"/>
      <c r="O1454" s="5"/>
      <c r="P1454" s="5"/>
      <c r="Q1454" s="5"/>
      <c r="S1454" s="5"/>
      <c r="T1454" s="5"/>
      <c r="U1454" s="5"/>
      <c r="V1454" s="261"/>
    </row>
    <row r="1455" spans="1:22" s="23" customFormat="1" x14ac:dyDescent="0.25">
      <c r="A1455" s="8">
        <v>1224</v>
      </c>
      <c r="C1455" s="5"/>
      <c r="G1455" s="5"/>
      <c r="H1455" s="12"/>
      <c r="J1455" s="5"/>
      <c r="K1455" s="5"/>
      <c r="L1455" s="166"/>
      <c r="M1455" s="5"/>
      <c r="N1455" s="5"/>
      <c r="O1455" s="5"/>
      <c r="P1455" s="5"/>
      <c r="Q1455" s="5"/>
      <c r="S1455" s="5"/>
      <c r="T1455" s="5"/>
      <c r="U1455" s="5"/>
      <c r="V1455" s="261"/>
    </row>
    <row r="1456" spans="1:22" s="23" customFormat="1" x14ac:dyDescent="0.25">
      <c r="A1456" s="6">
        <v>1225</v>
      </c>
      <c r="C1456" s="5"/>
      <c r="G1456" s="5"/>
      <c r="H1456" s="12"/>
      <c r="J1456" s="5"/>
      <c r="K1456" s="5"/>
      <c r="L1456" s="166"/>
      <c r="M1456" s="5"/>
      <c r="N1456" s="5"/>
      <c r="O1456" s="5"/>
      <c r="P1456" s="5"/>
      <c r="Q1456" s="5"/>
      <c r="S1456" s="5"/>
      <c r="T1456" s="5"/>
      <c r="U1456" s="5"/>
      <c r="V1456" s="261"/>
    </row>
    <row r="1457" spans="1:22" s="23" customFormat="1" x14ac:dyDescent="0.25">
      <c r="A1457" s="8">
        <v>1226</v>
      </c>
      <c r="C1457" s="5"/>
      <c r="G1457" s="5"/>
      <c r="H1457" s="12"/>
      <c r="J1457" s="5"/>
      <c r="K1457" s="5"/>
      <c r="L1457" s="166"/>
      <c r="M1457" s="5"/>
      <c r="N1457" s="5"/>
      <c r="O1457" s="5"/>
      <c r="P1457" s="5"/>
      <c r="Q1457" s="5"/>
      <c r="S1457" s="5"/>
      <c r="T1457" s="5"/>
      <c r="U1457" s="5"/>
      <c r="V1457" s="261"/>
    </row>
    <row r="1458" spans="1:22" s="23" customFormat="1" x14ac:dyDescent="0.25">
      <c r="A1458" s="6">
        <v>1227</v>
      </c>
      <c r="C1458" s="5"/>
      <c r="G1458" s="5"/>
      <c r="H1458" s="12"/>
      <c r="J1458" s="5"/>
      <c r="K1458" s="5"/>
      <c r="L1458" s="166"/>
      <c r="M1458" s="5"/>
      <c r="N1458" s="5"/>
      <c r="O1458" s="5"/>
      <c r="P1458" s="5"/>
      <c r="Q1458" s="5"/>
      <c r="S1458" s="5"/>
      <c r="T1458" s="5"/>
      <c r="U1458" s="5"/>
      <c r="V1458" s="261"/>
    </row>
    <row r="1459" spans="1:22" s="23" customFormat="1" x14ac:dyDescent="0.25">
      <c r="A1459" s="8">
        <v>1228</v>
      </c>
      <c r="C1459" s="5"/>
      <c r="G1459" s="5"/>
      <c r="H1459" s="12"/>
      <c r="J1459" s="5"/>
      <c r="K1459" s="5"/>
      <c r="L1459" s="166"/>
      <c r="M1459" s="5"/>
      <c r="N1459" s="5"/>
      <c r="O1459" s="5"/>
      <c r="P1459" s="5"/>
      <c r="Q1459" s="5"/>
      <c r="S1459" s="5"/>
      <c r="T1459" s="5"/>
      <c r="U1459" s="5"/>
      <c r="V1459" s="261"/>
    </row>
    <row r="1460" spans="1:22" s="23" customFormat="1" x14ac:dyDescent="0.25">
      <c r="A1460" s="6">
        <v>1229</v>
      </c>
      <c r="C1460" s="5"/>
      <c r="G1460" s="5"/>
      <c r="H1460" s="12"/>
      <c r="J1460" s="5"/>
      <c r="K1460" s="5"/>
      <c r="L1460" s="166"/>
      <c r="M1460" s="5"/>
      <c r="N1460" s="5"/>
      <c r="O1460" s="5"/>
      <c r="P1460" s="5"/>
      <c r="Q1460" s="5"/>
      <c r="S1460" s="5"/>
      <c r="T1460" s="5"/>
      <c r="U1460" s="5"/>
      <c r="V1460" s="261"/>
    </row>
    <row r="1461" spans="1:22" s="23" customFormat="1" x14ac:dyDescent="0.25">
      <c r="A1461" s="8">
        <v>1230</v>
      </c>
      <c r="C1461" s="5"/>
      <c r="G1461" s="5"/>
      <c r="H1461" s="12"/>
      <c r="J1461" s="5"/>
      <c r="K1461" s="5"/>
      <c r="L1461" s="166"/>
      <c r="M1461" s="5"/>
      <c r="N1461" s="5"/>
      <c r="O1461" s="5"/>
      <c r="P1461" s="5"/>
      <c r="Q1461" s="5"/>
      <c r="S1461" s="5"/>
      <c r="T1461" s="5"/>
      <c r="U1461" s="5"/>
      <c r="V1461" s="261"/>
    </row>
    <row r="1462" spans="1:22" s="23" customFormat="1" x14ac:dyDescent="0.25">
      <c r="A1462" s="6">
        <v>1231</v>
      </c>
      <c r="C1462" s="5"/>
      <c r="G1462" s="5"/>
      <c r="H1462" s="12"/>
      <c r="J1462" s="5"/>
      <c r="K1462" s="5"/>
      <c r="L1462" s="166"/>
      <c r="M1462" s="5"/>
      <c r="N1462" s="5"/>
      <c r="O1462" s="5"/>
      <c r="P1462" s="5"/>
      <c r="Q1462" s="5"/>
      <c r="S1462" s="5"/>
      <c r="T1462" s="5"/>
      <c r="U1462" s="5"/>
      <c r="V1462" s="261"/>
    </row>
    <row r="1463" spans="1:22" s="23" customFormat="1" x14ac:dyDescent="0.25">
      <c r="A1463" s="8">
        <v>1232</v>
      </c>
      <c r="C1463" s="5"/>
      <c r="G1463" s="5"/>
      <c r="H1463" s="12"/>
      <c r="J1463" s="5"/>
      <c r="K1463" s="5"/>
      <c r="L1463" s="166"/>
      <c r="M1463" s="5"/>
      <c r="N1463" s="5"/>
      <c r="O1463" s="5"/>
      <c r="P1463" s="5"/>
      <c r="Q1463" s="5"/>
      <c r="S1463" s="5"/>
      <c r="T1463" s="5"/>
      <c r="U1463" s="5"/>
      <c r="V1463" s="261"/>
    </row>
    <row r="1464" spans="1:22" s="23" customFormat="1" x14ac:dyDescent="0.25">
      <c r="A1464" s="6">
        <v>1233</v>
      </c>
      <c r="C1464" s="5"/>
      <c r="G1464" s="5"/>
      <c r="H1464" s="12"/>
      <c r="J1464" s="5"/>
      <c r="K1464" s="5"/>
      <c r="L1464" s="166"/>
      <c r="M1464" s="5"/>
      <c r="N1464" s="5"/>
      <c r="O1464" s="5"/>
      <c r="P1464" s="5"/>
      <c r="Q1464" s="5"/>
      <c r="S1464" s="5"/>
      <c r="T1464" s="5"/>
      <c r="U1464" s="5"/>
      <c r="V1464" s="261"/>
    </row>
    <row r="1465" spans="1:22" s="23" customFormat="1" x14ac:dyDescent="0.25">
      <c r="A1465" s="8">
        <v>1234</v>
      </c>
      <c r="C1465" s="5"/>
      <c r="G1465" s="5"/>
      <c r="H1465" s="12"/>
      <c r="J1465" s="5"/>
      <c r="K1465" s="5"/>
      <c r="L1465" s="166"/>
      <c r="M1465" s="5"/>
      <c r="N1465" s="5"/>
      <c r="O1465" s="5"/>
      <c r="P1465" s="5"/>
      <c r="Q1465" s="5"/>
      <c r="S1465" s="5"/>
      <c r="T1465" s="5"/>
      <c r="U1465" s="5"/>
      <c r="V1465" s="261"/>
    </row>
    <row r="1466" spans="1:22" s="23" customFormat="1" x14ac:dyDescent="0.25">
      <c r="A1466" s="6">
        <v>1235</v>
      </c>
      <c r="C1466" s="5"/>
      <c r="G1466" s="5"/>
      <c r="H1466" s="12"/>
      <c r="J1466" s="5"/>
      <c r="K1466" s="5"/>
      <c r="L1466" s="166"/>
      <c r="M1466" s="5"/>
      <c r="N1466" s="5"/>
      <c r="O1466" s="5"/>
      <c r="P1466" s="5"/>
      <c r="Q1466" s="5"/>
      <c r="S1466" s="5"/>
      <c r="T1466" s="5"/>
      <c r="U1466" s="5"/>
      <c r="V1466" s="261"/>
    </row>
    <row r="1467" spans="1:22" s="23" customFormat="1" x14ac:dyDescent="0.25">
      <c r="A1467" s="8">
        <v>1236</v>
      </c>
      <c r="C1467" s="5"/>
      <c r="G1467" s="5"/>
      <c r="H1467" s="12"/>
      <c r="J1467" s="5"/>
      <c r="K1467" s="5"/>
      <c r="L1467" s="166"/>
      <c r="M1467" s="5"/>
      <c r="N1467" s="5"/>
      <c r="O1467" s="5"/>
      <c r="P1467" s="5"/>
      <c r="Q1467" s="5"/>
      <c r="S1467" s="5"/>
      <c r="T1467" s="5"/>
      <c r="U1467" s="5"/>
      <c r="V1467" s="261"/>
    </row>
    <row r="1468" spans="1:22" s="23" customFormat="1" x14ac:dyDescent="0.25">
      <c r="A1468" s="6">
        <v>1237</v>
      </c>
      <c r="C1468" s="5"/>
      <c r="G1468" s="5"/>
      <c r="H1468" s="12"/>
      <c r="J1468" s="5"/>
      <c r="K1468" s="5"/>
      <c r="L1468" s="166"/>
      <c r="M1468" s="5"/>
      <c r="N1468" s="5"/>
      <c r="O1468" s="5"/>
      <c r="P1468" s="5"/>
      <c r="Q1468" s="5"/>
      <c r="S1468" s="5"/>
      <c r="T1468" s="5"/>
      <c r="U1468" s="5"/>
      <c r="V1468" s="261"/>
    </row>
    <row r="1469" spans="1:22" s="23" customFormat="1" x14ac:dyDescent="0.25">
      <c r="A1469" s="8">
        <v>1238</v>
      </c>
      <c r="C1469" s="5"/>
      <c r="G1469" s="5"/>
      <c r="H1469" s="12"/>
      <c r="J1469" s="5"/>
      <c r="K1469" s="5"/>
      <c r="L1469" s="166"/>
      <c r="M1469" s="5"/>
      <c r="N1469" s="5"/>
      <c r="O1469" s="5"/>
      <c r="P1469" s="5"/>
      <c r="Q1469" s="5"/>
      <c r="S1469" s="5"/>
      <c r="T1469" s="5"/>
      <c r="U1469" s="5"/>
      <c r="V1469" s="261"/>
    </row>
    <row r="1470" spans="1:22" s="23" customFormat="1" x14ac:dyDescent="0.25">
      <c r="A1470" s="6">
        <v>1239</v>
      </c>
      <c r="C1470" s="5"/>
      <c r="G1470" s="5"/>
      <c r="H1470" s="12"/>
      <c r="J1470" s="5"/>
      <c r="K1470" s="5"/>
      <c r="L1470" s="166"/>
      <c r="M1470" s="5"/>
      <c r="N1470" s="5"/>
      <c r="O1470" s="5"/>
      <c r="P1470" s="5"/>
      <c r="Q1470" s="5"/>
      <c r="S1470" s="5"/>
      <c r="T1470" s="5"/>
      <c r="U1470" s="5"/>
      <c r="V1470" s="261"/>
    </row>
    <row r="1471" spans="1:22" s="23" customFormat="1" x14ac:dyDescent="0.25">
      <c r="A1471" s="8">
        <v>1240</v>
      </c>
      <c r="C1471" s="5"/>
      <c r="G1471" s="5"/>
      <c r="H1471" s="12"/>
      <c r="J1471" s="5"/>
      <c r="K1471" s="5"/>
      <c r="L1471" s="166"/>
      <c r="M1471" s="5"/>
      <c r="N1471" s="5"/>
      <c r="O1471" s="5"/>
      <c r="P1471" s="5"/>
      <c r="Q1471" s="5"/>
      <c r="S1471" s="5"/>
      <c r="T1471" s="5"/>
      <c r="U1471" s="5"/>
      <c r="V1471" s="261"/>
    </row>
    <row r="1472" spans="1:22" s="23" customFormat="1" x14ac:dyDescent="0.25">
      <c r="A1472" s="6">
        <v>1241</v>
      </c>
      <c r="C1472" s="5"/>
      <c r="G1472" s="5"/>
      <c r="H1472" s="12"/>
      <c r="J1472" s="5"/>
      <c r="K1472" s="5"/>
      <c r="L1472" s="166"/>
      <c r="M1472" s="5"/>
      <c r="N1472" s="5"/>
      <c r="O1472" s="5"/>
      <c r="P1472" s="5"/>
      <c r="Q1472" s="5"/>
      <c r="S1472" s="5"/>
      <c r="T1472" s="5"/>
      <c r="U1472" s="5"/>
      <c r="V1472" s="261"/>
    </row>
    <row r="1473" spans="1:22" s="23" customFormat="1" x14ac:dyDescent="0.25">
      <c r="A1473" s="8">
        <v>1242</v>
      </c>
      <c r="C1473" s="5"/>
      <c r="G1473" s="5"/>
      <c r="H1473" s="12"/>
      <c r="J1473" s="5"/>
      <c r="K1473" s="5"/>
      <c r="L1473" s="166"/>
      <c r="M1473" s="5"/>
      <c r="N1473" s="5"/>
      <c r="O1473" s="5"/>
      <c r="P1473" s="5"/>
      <c r="Q1473" s="5"/>
      <c r="S1473" s="5"/>
      <c r="T1473" s="5"/>
      <c r="U1473" s="5"/>
      <c r="V1473" s="261"/>
    </row>
    <row r="1474" spans="1:22" s="23" customFormat="1" x14ac:dyDescent="0.25">
      <c r="A1474" s="6">
        <v>1243</v>
      </c>
      <c r="C1474" s="5"/>
      <c r="G1474" s="5"/>
      <c r="H1474" s="12"/>
      <c r="J1474" s="5"/>
      <c r="K1474" s="5"/>
      <c r="L1474" s="166"/>
      <c r="M1474" s="5"/>
      <c r="N1474" s="5"/>
      <c r="O1474" s="5"/>
      <c r="P1474" s="5"/>
      <c r="Q1474" s="5"/>
      <c r="S1474" s="5"/>
      <c r="T1474" s="5"/>
      <c r="U1474" s="5"/>
      <c r="V1474" s="261"/>
    </row>
    <row r="1475" spans="1:22" s="23" customFormat="1" x14ac:dyDescent="0.25">
      <c r="A1475" s="8">
        <v>1244</v>
      </c>
      <c r="C1475" s="5"/>
      <c r="G1475" s="5"/>
      <c r="H1475" s="12"/>
      <c r="J1475" s="5"/>
      <c r="K1475" s="5"/>
      <c r="L1475" s="166"/>
      <c r="M1475" s="5"/>
      <c r="N1475" s="5"/>
      <c r="O1475" s="5"/>
      <c r="P1475" s="5"/>
      <c r="Q1475" s="5"/>
      <c r="S1475" s="5"/>
      <c r="T1475" s="5"/>
      <c r="U1475" s="5"/>
      <c r="V1475" s="261"/>
    </row>
    <row r="1476" spans="1:22" s="23" customFormat="1" x14ac:dyDescent="0.25">
      <c r="A1476" s="6">
        <v>1245</v>
      </c>
      <c r="C1476" s="5"/>
      <c r="G1476" s="5"/>
      <c r="H1476" s="12"/>
      <c r="J1476" s="5"/>
      <c r="K1476" s="5"/>
      <c r="L1476" s="166"/>
      <c r="M1476" s="5"/>
      <c r="N1476" s="5"/>
      <c r="O1476" s="5"/>
      <c r="P1476" s="5"/>
      <c r="Q1476" s="5"/>
      <c r="S1476" s="5"/>
      <c r="T1476" s="5"/>
      <c r="U1476" s="5"/>
      <c r="V1476" s="261"/>
    </row>
    <row r="1477" spans="1:22" s="23" customFormat="1" x14ac:dyDescent="0.25">
      <c r="A1477" s="8">
        <v>1246</v>
      </c>
      <c r="C1477" s="5"/>
      <c r="G1477" s="5"/>
      <c r="H1477" s="12"/>
      <c r="J1477" s="5"/>
      <c r="K1477" s="5"/>
      <c r="L1477" s="166"/>
      <c r="M1477" s="5"/>
      <c r="N1477" s="5"/>
      <c r="O1477" s="5"/>
      <c r="P1477" s="5"/>
      <c r="Q1477" s="5"/>
      <c r="S1477" s="5"/>
      <c r="T1477" s="5"/>
      <c r="U1477" s="5"/>
      <c r="V1477" s="261"/>
    </row>
    <row r="1478" spans="1:22" s="23" customFormat="1" x14ac:dyDescent="0.25">
      <c r="A1478" s="6">
        <v>1247</v>
      </c>
      <c r="C1478" s="5"/>
      <c r="G1478" s="5"/>
      <c r="H1478" s="12"/>
      <c r="J1478" s="5"/>
      <c r="K1478" s="5"/>
      <c r="L1478" s="166"/>
      <c r="M1478" s="5"/>
      <c r="N1478" s="5"/>
      <c r="O1478" s="5"/>
      <c r="P1478" s="5"/>
      <c r="Q1478" s="5"/>
      <c r="S1478" s="5"/>
      <c r="T1478" s="5"/>
      <c r="U1478" s="5"/>
      <c r="V1478" s="261"/>
    </row>
    <row r="1479" spans="1:22" s="23" customFormat="1" x14ac:dyDescent="0.25">
      <c r="A1479" s="8">
        <v>1248</v>
      </c>
      <c r="C1479" s="5"/>
      <c r="G1479" s="5"/>
      <c r="H1479" s="12"/>
      <c r="J1479" s="5"/>
      <c r="K1479" s="5"/>
      <c r="L1479" s="166"/>
      <c r="M1479" s="5"/>
      <c r="N1479" s="5"/>
      <c r="O1479" s="5"/>
      <c r="P1479" s="5"/>
      <c r="Q1479" s="5"/>
      <c r="S1479" s="5"/>
      <c r="T1479" s="5"/>
      <c r="U1479" s="5"/>
      <c r="V1479" s="261"/>
    </row>
    <row r="1480" spans="1:22" s="23" customFormat="1" x14ac:dyDescent="0.25">
      <c r="A1480" s="6">
        <v>1249</v>
      </c>
      <c r="C1480" s="5"/>
      <c r="G1480" s="5"/>
      <c r="H1480" s="12"/>
      <c r="J1480" s="5"/>
      <c r="K1480" s="5"/>
      <c r="L1480" s="166"/>
      <c r="M1480" s="5"/>
      <c r="N1480" s="5"/>
      <c r="O1480" s="5"/>
      <c r="P1480" s="5"/>
      <c r="Q1480" s="5"/>
      <c r="S1480" s="5"/>
      <c r="T1480" s="5"/>
      <c r="U1480" s="5"/>
      <c r="V1480" s="261"/>
    </row>
    <row r="1481" spans="1:22" s="23" customFormat="1" x14ac:dyDescent="0.25">
      <c r="A1481" s="8">
        <v>1250</v>
      </c>
      <c r="C1481" s="5"/>
      <c r="G1481" s="5"/>
      <c r="H1481" s="12"/>
      <c r="J1481" s="5"/>
      <c r="K1481" s="5"/>
      <c r="L1481" s="166"/>
      <c r="M1481" s="5"/>
      <c r="N1481" s="5"/>
      <c r="O1481" s="5"/>
      <c r="P1481" s="5"/>
      <c r="Q1481" s="5"/>
      <c r="S1481" s="5"/>
      <c r="T1481" s="5"/>
      <c r="U1481" s="5"/>
      <c r="V1481" s="261"/>
    </row>
    <row r="1482" spans="1:22" s="23" customFormat="1" x14ac:dyDescent="0.25">
      <c r="A1482" s="6">
        <v>1251</v>
      </c>
      <c r="C1482" s="5"/>
      <c r="G1482" s="5"/>
      <c r="H1482" s="12"/>
      <c r="J1482" s="5"/>
      <c r="K1482" s="5"/>
      <c r="L1482" s="166"/>
      <c r="M1482" s="5"/>
      <c r="N1482" s="5"/>
      <c r="O1482" s="5"/>
      <c r="P1482" s="5"/>
      <c r="Q1482" s="5"/>
      <c r="S1482" s="5"/>
      <c r="T1482" s="5"/>
      <c r="U1482" s="5"/>
      <c r="V1482" s="261"/>
    </row>
    <row r="1483" spans="1:22" s="23" customFormat="1" x14ac:dyDescent="0.25">
      <c r="A1483" s="8">
        <v>1252</v>
      </c>
      <c r="C1483" s="5"/>
      <c r="G1483" s="5"/>
      <c r="H1483" s="12"/>
      <c r="J1483" s="5"/>
      <c r="K1483" s="5"/>
      <c r="L1483" s="166"/>
      <c r="M1483" s="5"/>
      <c r="N1483" s="5"/>
      <c r="O1483" s="5"/>
      <c r="P1483" s="5"/>
      <c r="Q1483" s="5"/>
      <c r="S1483" s="5"/>
      <c r="T1483" s="5"/>
      <c r="U1483" s="5"/>
      <c r="V1483" s="261"/>
    </row>
    <row r="1484" spans="1:22" s="23" customFormat="1" x14ac:dyDescent="0.25">
      <c r="A1484" s="6">
        <v>1253</v>
      </c>
      <c r="C1484" s="5"/>
      <c r="G1484" s="5"/>
      <c r="H1484" s="12"/>
      <c r="J1484" s="5"/>
      <c r="K1484" s="5"/>
      <c r="L1484" s="166"/>
      <c r="M1484" s="5"/>
      <c r="N1484" s="5"/>
      <c r="O1484" s="5"/>
      <c r="P1484" s="5"/>
      <c r="Q1484" s="5"/>
      <c r="S1484" s="5"/>
      <c r="T1484" s="5"/>
      <c r="U1484" s="5"/>
      <c r="V1484" s="261"/>
    </row>
    <row r="1485" spans="1:22" s="23" customFormat="1" x14ac:dyDescent="0.25">
      <c r="A1485" s="8">
        <v>1254</v>
      </c>
      <c r="C1485" s="5"/>
      <c r="G1485" s="5"/>
      <c r="H1485" s="12"/>
      <c r="J1485" s="5"/>
      <c r="K1485" s="5"/>
      <c r="L1485" s="166"/>
      <c r="M1485" s="5"/>
      <c r="N1485" s="5"/>
      <c r="O1485" s="5"/>
      <c r="P1485" s="5"/>
      <c r="Q1485" s="5"/>
      <c r="S1485" s="5"/>
      <c r="T1485" s="5"/>
      <c r="U1485" s="5"/>
      <c r="V1485" s="261"/>
    </row>
    <row r="1486" spans="1:22" s="23" customFormat="1" x14ac:dyDescent="0.25">
      <c r="A1486" s="6">
        <v>1255</v>
      </c>
      <c r="C1486" s="5"/>
      <c r="G1486" s="5"/>
      <c r="H1486" s="12"/>
      <c r="J1486" s="5"/>
      <c r="K1486" s="5"/>
      <c r="L1486" s="166"/>
      <c r="M1486" s="5"/>
      <c r="N1486" s="5"/>
      <c r="O1486" s="5"/>
      <c r="P1486" s="5"/>
      <c r="Q1486" s="5"/>
      <c r="S1486" s="5"/>
      <c r="T1486" s="5"/>
      <c r="U1486" s="5"/>
      <c r="V1486" s="261"/>
    </row>
    <row r="1487" spans="1:22" s="23" customFormat="1" x14ac:dyDescent="0.25">
      <c r="A1487" s="8">
        <v>1256</v>
      </c>
      <c r="C1487" s="5"/>
      <c r="G1487" s="5"/>
      <c r="H1487" s="12"/>
      <c r="J1487" s="5"/>
      <c r="K1487" s="5"/>
      <c r="L1487" s="166"/>
      <c r="M1487" s="5"/>
      <c r="N1487" s="5"/>
      <c r="O1487" s="5"/>
      <c r="P1487" s="5"/>
      <c r="Q1487" s="5"/>
      <c r="S1487" s="5"/>
      <c r="T1487" s="5"/>
      <c r="U1487" s="5"/>
      <c r="V1487" s="261"/>
    </row>
    <row r="1488" spans="1:22" s="23" customFormat="1" x14ac:dyDescent="0.25">
      <c r="A1488" s="6">
        <v>1257</v>
      </c>
      <c r="C1488" s="5"/>
      <c r="G1488" s="5"/>
      <c r="H1488" s="12"/>
      <c r="J1488" s="5"/>
      <c r="K1488" s="5"/>
      <c r="L1488" s="166"/>
      <c r="M1488" s="5"/>
      <c r="N1488" s="5"/>
      <c r="O1488" s="5"/>
      <c r="P1488" s="5"/>
      <c r="Q1488" s="5"/>
      <c r="S1488" s="5"/>
      <c r="T1488" s="5"/>
      <c r="U1488" s="5"/>
      <c r="V1488" s="261"/>
    </row>
    <row r="1489" spans="1:22" s="23" customFormat="1" x14ac:dyDescent="0.25">
      <c r="A1489" s="8">
        <v>1258</v>
      </c>
      <c r="C1489" s="5"/>
      <c r="G1489" s="5"/>
      <c r="H1489" s="12"/>
      <c r="J1489" s="5"/>
      <c r="K1489" s="5"/>
      <c r="L1489" s="166"/>
      <c r="M1489" s="5"/>
      <c r="N1489" s="5"/>
      <c r="O1489" s="5"/>
      <c r="P1489" s="5"/>
      <c r="Q1489" s="5"/>
      <c r="S1489" s="5"/>
      <c r="T1489" s="5"/>
      <c r="U1489" s="5"/>
      <c r="V1489" s="261"/>
    </row>
    <row r="1490" spans="1:22" s="23" customFormat="1" x14ac:dyDescent="0.25">
      <c r="A1490" s="6">
        <v>1259</v>
      </c>
      <c r="C1490" s="5"/>
      <c r="G1490" s="5"/>
      <c r="H1490" s="12"/>
      <c r="J1490" s="5"/>
      <c r="K1490" s="5"/>
      <c r="L1490" s="166"/>
      <c r="M1490" s="5"/>
      <c r="N1490" s="5"/>
      <c r="O1490" s="5"/>
      <c r="P1490" s="5"/>
      <c r="Q1490" s="5"/>
      <c r="S1490" s="5"/>
      <c r="T1490" s="5"/>
      <c r="U1490" s="5"/>
      <c r="V1490" s="261"/>
    </row>
    <row r="1491" spans="1:22" s="23" customFormat="1" x14ac:dyDescent="0.25">
      <c r="A1491" s="8">
        <v>1260</v>
      </c>
      <c r="C1491" s="5"/>
      <c r="G1491" s="5"/>
      <c r="H1491" s="12"/>
      <c r="J1491" s="5"/>
      <c r="K1491" s="5"/>
      <c r="L1491" s="166"/>
      <c r="M1491" s="5"/>
      <c r="N1491" s="5"/>
      <c r="O1491" s="5"/>
      <c r="P1491" s="5"/>
      <c r="Q1491" s="5"/>
      <c r="S1491" s="5"/>
      <c r="T1491" s="5"/>
      <c r="U1491" s="5"/>
      <c r="V1491" s="261"/>
    </row>
    <row r="1492" spans="1:22" s="23" customFormat="1" x14ac:dyDescent="0.25">
      <c r="A1492" s="6">
        <v>1261</v>
      </c>
      <c r="C1492" s="5"/>
      <c r="G1492" s="5"/>
      <c r="H1492" s="12"/>
      <c r="J1492" s="5"/>
      <c r="K1492" s="5"/>
      <c r="L1492" s="166"/>
      <c r="M1492" s="5"/>
      <c r="N1492" s="5"/>
      <c r="O1492" s="5"/>
      <c r="P1492" s="5"/>
      <c r="Q1492" s="5"/>
      <c r="S1492" s="5"/>
      <c r="T1492" s="5"/>
      <c r="U1492" s="5"/>
      <c r="V1492" s="261"/>
    </row>
    <row r="1493" spans="1:22" s="23" customFormat="1" x14ac:dyDescent="0.25">
      <c r="A1493" s="8">
        <v>1262</v>
      </c>
      <c r="C1493" s="5"/>
      <c r="G1493" s="5"/>
      <c r="H1493" s="12"/>
      <c r="J1493" s="5"/>
      <c r="K1493" s="5"/>
      <c r="L1493" s="166"/>
      <c r="M1493" s="5"/>
      <c r="N1493" s="5"/>
      <c r="O1493" s="5"/>
      <c r="P1493" s="5"/>
      <c r="Q1493" s="5"/>
      <c r="S1493" s="5"/>
      <c r="T1493" s="5"/>
      <c r="U1493" s="5"/>
      <c r="V1493" s="261"/>
    </row>
    <row r="1494" spans="1:22" s="23" customFormat="1" x14ac:dyDescent="0.25">
      <c r="A1494" s="6">
        <v>1263</v>
      </c>
      <c r="C1494" s="5"/>
      <c r="G1494" s="5"/>
      <c r="H1494" s="12"/>
      <c r="J1494" s="5"/>
      <c r="K1494" s="5"/>
      <c r="L1494" s="166"/>
      <c r="M1494" s="5"/>
      <c r="N1494" s="5"/>
      <c r="O1494" s="5"/>
      <c r="P1494" s="5"/>
      <c r="Q1494" s="5"/>
      <c r="S1494" s="5"/>
      <c r="T1494" s="5"/>
      <c r="U1494" s="5"/>
      <c r="V1494" s="261"/>
    </row>
    <row r="1495" spans="1:22" s="23" customFormat="1" x14ac:dyDescent="0.25">
      <c r="A1495" s="8">
        <v>1264</v>
      </c>
      <c r="C1495" s="5"/>
      <c r="G1495" s="5"/>
      <c r="H1495" s="12"/>
      <c r="J1495" s="5"/>
      <c r="K1495" s="5"/>
      <c r="L1495" s="166"/>
      <c r="M1495" s="5"/>
      <c r="N1495" s="5"/>
      <c r="O1495" s="5"/>
      <c r="P1495" s="5"/>
      <c r="Q1495" s="5"/>
      <c r="S1495" s="5"/>
      <c r="T1495" s="5"/>
      <c r="U1495" s="5"/>
      <c r="V1495" s="261"/>
    </row>
    <row r="1496" spans="1:22" s="23" customFormat="1" x14ac:dyDescent="0.25">
      <c r="A1496" s="6">
        <v>1265</v>
      </c>
      <c r="C1496" s="5"/>
      <c r="G1496" s="5"/>
      <c r="H1496" s="12"/>
      <c r="J1496" s="5"/>
      <c r="K1496" s="5"/>
      <c r="L1496" s="166"/>
      <c r="M1496" s="5"/>
      <c r="N1496" s="5"/>
      <c r="O1496" s="5"/>
      <c r="P1496" s="5"/>
      <c r="Q1496" s="5"/>
      <c r="S1496" s="5"/>
      <c r="T1496" s="5"/>
      <c r="U1496" s="5"/>
      <c r="V1496" s="261"/>
    </row>
    <row r="1497" spans="1:22" s="23" customFormat="1" x14ac:dyDescent="0.25">
      <c r="A1497" s="8">
        <v>1266</v>
      </c>
      <c r="C1497" s="5"/>
      <c r="G1497" s="5"/>
      <c r="H1497" s="12"/>
      <c r="J1497" s="5"/>
      <c r="K1497" s="5"/>
      <c r="L1497" s="166"/>
      <c r="M1497" s="5"/>
      <c r="N1497" s="5"/>
      <c r="O1497" s="5"/>
      <c r="P1497" s="5"/>
      <c r="Q1497" s="5"/>
      <c r="S1497" s="5"/>
      <c r="T1497" s="5"/>
      <c r="U1497" s="5"/>
      <c r="V1497" s="261"/>
    </row>
    <row r="1498" spans="1:22" s="23" customFormat="1" x14ac:dyDescent="0.25">
      <c r="A1498" s="6">
        <v>1267</v>
      </c>
      <c r="C1498" s="5"/>
      <c r="G1498" s="5"/>
      <c r="H1498" s="12"/>
      <c r="J1498" s="5"/>
      <c r="K1498" s="5"/>
      <c r="L1498" s="166"/>
      <c r="M1498" s="5"/>
      <c r="N1498" s="5"/>
      <c r="O1498" s="5"/>
      <c r="P1498" s="5"/>
      <c r="Q1498" s="5"/>
      <c r="S1498" s="5"/>
      <c r="T1498" s="5"/>
      <c r="U1498" s="5"/>
      <c r="V1498" s="261"/>
    </row>
    <row r="1499" spans="1:22" s="23" customFormat="1" x14ac:dyDescent="0.25">
      <c r="A1499" s="8">
        <v>1268</v>
      </c>
      <c r="C1499" s="5"/>
      <c r="G1499" s="5"/>
      <c r="H1499" s="12"/>
      <c r="J1499" s="5"/>
      <c r="K1499" s="5"/>
      <c r="L1499" s="166"/>
      <c r="M1499" s="5"/>
      <c r="N1499" s="5"/>
      <c r="O1499" s="5"/>
      <c r="P1499" s="5"/>
      <c r="Q1499" s="5"/>
      <c r="S1499" s="5"/>
      <c r="T1499" s="5"/>
      <c r="U1499" s="5"/>
      <c r="V1499" s="261"/>
    </row>
    <row r="1500" spans="1:22" s="23" customFormat="1" x14ac:dyDescent="0.25">
      <c r="A1500" s="6">
        <v>1269</v>
      </c>
      <c r="C1500" s="5"/>
      <c r="G1500" s="5"/>
      <c r="H1500" s="12"/>
      <c r="J1500" s="5"/>
      <c r="K1500" s="5"/>
      <c r="L1500" s="166"/>
      <c r="M1500" s="5"/>
      <c r="N1500" s="5"/>
      <c r="O1500" s="5"/>
      <c r="P1500" s="5"/>
      <c r="Q1500" s="5"/>
      <c r="S1500" s="5"/>
      <c r="T1500" s="5"/>
      <c r="U1500" s="5"/>
      <c r="V1500" s="261"/>
    </row>
    <row r="1501" spans="1:22" s="23" customFormat="1" x14ac:dyDescent="0.25">
      <c r="A1501" s="8">
        <v>1270</v>
      </c>
      <c r="C1501" s="5"/>
      <c r="G1501" s="5"/>
      <c r="H1501" s="12"/>
      <c r="J1501" s="5"/>
      <c r="K1501" s="5"/>
      <c r="L1501" s="166"/>
      <c r="M1501" s="5"/>
      <c r="N1501" s="5"/>
      <c r="O1501" s="5"/>
      <c r="P1501" s="5"/>
      <c r="Q1501" s="5"/>
      <c r="S1501" s="5"/>
      <c r="T1501" s="5"/>
      <c r="U1501" s="5"/>
      <c r="V1501" s="261"/>
    </row>
    <row r="1502" spans="1:22" s="23" customFormat="1" x14ac:dyDescent="0.25">
      <c r="A1502" s="6">
        <v>1271</v>
      </c>
      <c r="C1502" s="5"/>
      <c r="G1502" s="5"/>
      <c r="H1502" s="12"/>
      <c r="J1502" s="5"/>
      <c r="K1502" s="5"/>
      <c r="L1502" s="166"/>
      <c r="M1502" s="5"/>
      <c r="N1502" s="5"/>
      <c r="O1502" s="5"/>
      <c r="P1502" s="5"/>
      <c r="Q1502" s="5"/>
      <c r="S1502" s="5"/>
      <c r="T1502" s="5"/>
      <c r="U1502" s="5"/>
      <c r="V1502" s="261"/>
    </row>
    <row r="1503" spans="1:22" s="23" customFormat="1" x14ac:dyDescent="0.25">
      <c r="A1503" s="8">
        <v>1272</v>
      </c>
      <c r="C1503" s="5"/>
      <c r="G1503" s="5"/>
      <c r="H1503" s="12"/>
      <c r="J1503" s="5"/>
      <c r="K1503" s="5"/>
      <c r="L1503" s="166"/>
      <c r="M1503" s="5"/>
      <c r="N1503" s="5"/>
      <c r="O1503" s="5"/>
      <c r="P1503" s="5"/>
      <c r="Q1503" s="5"/>
      <c r="S1503" s="5"/>
      <c r="T1503" s="5"/>
      <c r="U1503" s="5"/>
      <c r="V1503" s="261"/>
    </row>
    <row r="1504" spans="1:22" s="23" customFormat="1" x14ac:dyDescent="0.25">
      <c r="A1504" s="6">
        <v>1273</v>
      </c>
      <c r="C1504" s="5"/>
      <c r="G1504" s="5"/>
      <c r="H1504" s="12"/>
      <c r="J1504" s="5"/>
      <c r="K1504" s="5"/>
      <c r="L1504" s="166"/>
      <c r="M1504" s="5"/>
      <c r="N1504" s="5"/>
      <c r="O1504" s="5"/>
      <c r="P1504" s="5"/>
      <c r="Q1504" s="5"/>
      <c r="S1504" s="5"/>
      <c r="T1504" s="5"/>
      <c r="U1504" s="5"/>
      <c r="V1504" s="261"/>
    </row>
    <row r="1505" spans="1:22" s="23" customFormat="1" x14ac:dyDescent="0.25">
      <c r="A1505" s="8">
        <v>1274</v>
      </c>
      <c r="C1505" s="5"/>
      <c r="G1505" s="5"/>
      <c r="H1505" s="12"/>
      <c r="J1505" s="5"/>
      <c r="K1505" s="5"/>
      <c r="L1505" s="166"/>
      <c r="M1505" s="5"/>
      <c r="N1505" s="5"/>
      <c r="O1505" s="5"/>
      <c r="P1505" s="5"/>
      <c r="Q1505" s="5"/>
      <c r="S1505" s="5"/>
      <c r="T1505" s="5"/>
      <c r="U1505" s="5"/>
      <c r="V1505" s="261"/>
    </row>
    <row r="1506" spans="1:22" s="23" customFormat="1" x14ac:dyDescent="0.25">
      <c r="A1506" s="6">
        <v>1275</v>
      </c>
      <c r="C1506" s="5"/>
      <c r="G1506" s="5"/>
      <c r="H1506" s="12"/>
      <c r="J1506" s="5"/>
      <c r="K1506" s="5"/>
      <c r="L1506" s="166"/>
      <c r="M1506" s="5"/>
      <c r="N1506" s="5"/>
      <c r="O1506" s="5"/>
      <c r="P1506" s="5"/>
      <c r="Q1506" s="5"/>
      <c r="S1506" s="5"/>
      <c r="T1506" s="5"/>
      <c r="U1506" s="5"/>
      <c r="V1506" s="261"/>
    </row>
    <row r="1507" spans="1:22" s="23" customFormat="1" x14ac:dyDescent="0.25">
      <c r="A1507" s="8">
        <v>1276</v>
      </c>
      <c r="C1507" s="5"/>
      <c r="G1507" s="5"/>
      <c r="H1507" s="12"/>
      <c r="J1507" s="5"/>
      <c r="K1507" s="5"/>
      <c r="L1507" s="166"/>
      <c r="M1507" s="5"/>
      <c r="N1507" s="5"/>
      <c r="O1507" s="5"/>
      <c r="P1507" s="5"/>
      <c r="Q1507" s="5"/>
      <c r="S1507" s="5"/>
      <c r="T1507" s="5"/>
      <c r="U1507" s="5"/>
      <c r="V1507" s="261"/>
    </row>
    <row r="1508" spans="1:22" s="23" customFormat="1" x14ac:dyDescent="0.25">
      <c r="A1508" s="6">
        <v>1277</v>
      </c>
      <c r="C1508" s="5"/>
      <c r="G1508" s="5"/>
      <c r="H1508" s="12"/>
      <c r="J1508" s="5"/>
      <c r="K1508" s="5"/>
      <c r="L1508" s="166"/>
      <c r="M1508" s="5"/>
      <c r="N1508" s="5"/>
      <c r="O1508" s="5"/>
      <c r="P1508" s="5"/>
      <c r="Q1508" s="5"/>
      <c r="S1508" s="5"/>
      <c r="T1508" s="5"/>
      <c r="U1508" s="5"/>
      <c r="V1508" s="261"/>
    </row>
    <row r="1509" spans="1:22" s="23" customFormat="1" x14ac:dyDescent="0.25">
      <c r="A1509" s="8">
        <v>1278</v>
      </c>
      <c r="C1509" s="5"/>
      <c r="G1509" s="5"/>
      <c r="H1509" s="12"/>
      <c r="J1509" s="5"/>
      <c r="K1509" s="5"/>
      <c r="L1509" s="166"/>
      <c r="M1509" s="5"/>
      <c r="N1509" s="5"/>
      <c r="O1509" s="5"/>
      <c r="P1509" s="5"/>
      <c r="Q1509" s="5"/>
      <c r="S1509" s="5"/>
      <c r="T1509" s="5"/>
      <c r="U1509" s="5"/>
      <c r="V1509" s="261"/>
    </row>
    <row r="1510" spans="1:22" s="23" customFormat="1" x14ac:dyDescent="0.25">
      <c r="A1510" s="6">
        <v>1279</v>
      </c>
      <c r="C1510" s="5"/>
      <c r="G1510" s="5"/>
      <c r="H1510" s="12"/>
      <c r="J1510" s="5"/>
      <c r="K1510" s="5"/>
      <c r="L1510" s="166"/>
      <c r="M1510" s="5"/>
      <c r="N1510" s="5"/>
      <c r="O1510" s="5"/>
      <c r="P1510" s="5"/>
      <c r="Q1510" s="5"/>
      <c r="S1510" s="5"/>
      <c r="T1510" s="5"/>
      <c r="U1510" s="5"/>
      <c r="V1510" s="261"/>
    </row>
    <row r="1511" spans="1:22" s="23" customFormat="1" x14ac:dyDescent="0.25">
      <c r="A1511" s="8">
        <v>1280</v>
      </c>
      <c r="C1511" s="5"/>
      <c r="G1511" s="5"/>
      <c r="H1511" s="12"/>
      <c r="J1511" s="5"/>
      <c r="K1511" s="5"/>
      <c r="L1511" s="166"/>
      <c r="M1511" s="5"/>
      <c r="N1511" s="5"/>
      <c r="O1511" s="5"/>
      <c r="P1511" s="5"/>
      <c r="Q1511" s="5"/>
      <c r="S1511" s="5"/>
      <c r="T1511" s="5"/>
      <c r="U1511" s="5"/>
      <c r="V1511" s="261"/>
    </row>
    <row r="1512" spans="1:22" s="23" customFormat="1" x14ac:dyDescent="0.25">
      <c r="A1512" s="6">
        <v>1281</v>
      </c>
      <c r="C1512" s="5"/>
      <c r="G1512" s="5"/>
      <c r="H1512" s="12"/>
      <c r="J1512" s="5"/>
      <c r="K1512" s="5"/>
      <c r="L1512" s="166"/>
      <c r="M1512" s="5"/>
      <c r="N1512" s="5"/>
      <c r="O1512" s="5"/>
      <c r="P1512" s="5"/>
      <c r="Q1512" s="5"/>
      <c r="S1512" s="5"/>
      <c r="T1512" s="5"/>
      <c r="U1512" s="5"/>
      <c r="V1512" s="261"/>
    </row>
    <row r="1513" spans="1:22" s="23" customFormat="1" x14ac:dyDescent="0.25">
      <c r="A1513" s="8">
        <v>1282</v>
      </c>
      <c r="C1513" s="5"/>
      <c r="G1513" s="5"/>
      <c r="H1513" s="12"/>
      <c r="J1513" s="5"/>
      <c r="K1513" s="5"/>
      <c r="L1513" s="166"/>
      <c r="M1513" s="5"/>
      <c r="N1513" s="5"/>
      <c r="O1513" s="5"/>
      <c r="P1513" s="5"/>
      <c r="Q1513" s="5"/>
      <c r="S1513" s="5"/>
      <c r="T1513" s="5"/>
      <c r="U1513" s="5"/>
      <c r="V1513" s="261"/>
    </row>
    <row r="1514" spans="1:22" s="23" customFormat="1" x14ac:dyDescent="0.25">
      <c r="A1514" s="6">
        <v>1283</v>
      </c>
      <c r="C1514" s="5"/>
      <c r="G1514" s="5"/>
      <c r="H1514" s="12"/>
      <c r="J1514" s="5"/>
      <c r="K1514" s="5"/>
      <c r="L1514" s="166"/>
      <c r="M1514" s="5"/>
      <c r="N1514" s="5"/>
      <c r="O1514" s="5"/>
      <c r="P1514" s="5"/>
      <c r="Q1514" s="5"/>
      <c r="S1514" s="5"/>
      <c r="T1514" s="5"/>
      <c r="U1514" s="5"/>
      <c r="V1514" s="261"/>
    </row>
    <row r="1515" spans="1:22" s="23" customFormat="1" x14ac:dyDescent="0.25">
      <c r="A1515" s="8">
        <v>1284</v>
      </c>
      <c r="C1515" s="5"/>
      <c r="G1515" s="5"/>
      <c r="H1515" s="12"/>
      <c r="J1515" s="5"/>
      <c r="K1515" s="5"/>
      <c r="L1515" s="166"/>
      <c r="M1515" s="5"/>
      <c r="N1515" s="5"/>
      <c r="O1515" s="5"/>
      <c r="P1515" s="5"/>
      <c r="Q1515" s="5"/>
      <c r="S1515" s="5"/>
      <c r="T1515" s="5"/>
      <c r="U1515" s="5"/>
      <c r="V1515" s="261"/>
    </row>
    <row r="1516" spans="1:22" s="23" customFormat="1" x14ac:dyDescent="0.25">
      <c r="A1516" s="6">
        <v>1285</v>
      </c>
      <c r="C1516" s="5"/>
      <c r="G1516" s="5"/>
      <c r="H1516" s="12"/>
      <c r="J1516" s="5"/>
      <c r="K1516" s="5"/>
      <c r="L1516" s="166"/>
      <c r="M1516" s="5"/>
      <c r="N1516" s="5"/>
      <c r="O1516" s="5"/>
      <c r="P1516" s="5"/>
      <c r="Q1516" s="5"/>
      <c r="S1516" s="5"/>
      <c r="T1516" s="5"/>
      <c r="U1516" s="5"/>
      <c r="V1516" s="261"/>
    </row>
    <row r="1517" spans="1:22" s="23" customFormat="1" x14ac:dyDescent="0.25">
      <c r="A1517" s="8">
        <v>1286</v>
      </c>
      <c r="C1517" s="5"/>
      <c r="G1517" s="5"/>
      <c r="H1517" s="12"/>
      <c r="J1517" s="5"/>
      <c r="K1517" s="5"/>
      <c r="L1517" s="166"/>
      <c r="M1517" s="5"/>
      <c r="N1517" s="5"/>
      <c r="O1517" s="5"/>
      <c r="P1517" s="5"/>
      <c r="Q1517" s="5"/>
      <c r="S1517" s="5"/>
      <c r="T1517" s="5"/>
      <c r="U1517" s="5"/>
      <c r="V1517" s="261"/>
    </row>
    <row r="1518" spans="1:22" s="23" customFormat="1" x14ac:dyDescent="0.25">
      <c r="A1518" s="6">
        <v>1287</v>
      </c>
      <c r="C1518" s="5"/>
      <c r="G1518" s="5"/>
      <c r="H1518" s="12"/>
      <c r="J1518" s="5"/>
      <c r="K1518" s="5"/>
      <c r="L1518" s="166"/>
      <c r="M1518" s="5"/>
      <c r="N1518" s="5"/>
      <c r="O1518" s="5"/>
      <c r="P1518" s="5"/>
      <c r="Q1518" s="5"/>
      <c r="S1518" s="5"/>
      <c r="T1518" s="5"/>
      <c r="U1518" s="5"/>
      <c r="V1518" s="261"/>
    </row>
    <row r="1519" spans="1:22" s="23" customFormat="1" x14ac:dyDescent="0.25">
      <c r="A1519" s="8">
        <v>1288</v>
      </c>
      <c r="C1519" s="5"/>
      <c r="G1519" s="5"/>
      <c r="H1519" s="12"/>
      <c r="J1519" s="5"/>
      <c r="K1519" s="5"/>
      <c r="L1519" s="166"/>
      <c r="M1519" s="5"/>
      <c r="N1519" s="5"/>
      <c r="O1519" s="5"/>
      <c r="P1519" s="5"/>
      <c r="Q1519" s="5"/>
      <c r="S1519" s="5"/>
      <c r="T1519" s="5"/>
      <c r="U1519" s="5"/>
      <c r="V1519" s="261"/>
    </row>
    <row r="1520" spans="1:22" s="23" customFormat="1" x14ac:dyDescent="0.25">
      <c r="A1520" s="6">
        <v>1289</v>
      </c>
      <c r="C1520" s="5"/>
      <c r="G1520" s="5"/>
      <c r="H1520" s="12"/>
      <c r="J1520" s="5"/>
      <c r="K1520" s="5"/>
      <c r="L1520" s="166"/>
      <c r="M1520" s="5"/>
      <c r="N1520" s="5"/>
      <c r="O1520" s="5"/>
      <c r="P1520" s="5"/>
      <c r="Q1520" s="5"/>
      <c r="S1520" s="5"/>
      <c r="T1520" s="5"/>
      <c r="U1520" s="5"/>
      <c r="V1520" s="261"/>
    </row>
    <row r="1521" spans="1:22" s="23" customFormat="1" x14ac:dyDescent="0.25">
      <c r="A1521" s="8">
        <v>1290</v>
      </c>
      <c r="C1521" s="5"/>
      <c r="G1521" s="5"/>
      <c r="H1521" s="12"/>
      <c r="J1521" s="5"/>
      <c r="K1521" s="5"/>
      <c r="L1521" s="166"/>
      <c r="M1521" s="5"/>
      <c r="N1521" s="5"/>
      <c r="O1521" s="5"/>
      <c r="P1521" s="5"/>
      <c r="Q1521" s="5"/>
      <c r="S1521" s="5"/>
      <c r="T1521" s="5"/>
      <c r="U1521" s="5"/>
      <c r="V1521" s="261"/>
    </row>
    <row r="1522" spans="1:22" s="23" customFormat="1" x14ac:dyDescent="0.25">
      <c r="A1522" s="6">
        <v>1291</v>
      </c>
      <c r="C1522" s="5"/>
      <c r="G1522" s="5"/>
      <c r="H1522" s="12"/>
      <c r="J1522" s="5"/>
      <c r="K1522" s="5"/>
      <c r="L1522" s="166"/>
      <c r="M1522" s="5"/>
      <c r="N1522" s="5"/>
      <c r="O1522" s="5"/>
      <c r="P1522" s="5"/>
      <c r="Q1522" s="5"/>
      <c r="S1522" s="5"/>
      <c r="T1522" s="5"/>
      <c r="U1522" s="5"/>
      <c r="V1522" s="261"/>
    </row>
    <row r="1523" spans="1:22" s="23" customFormat="1" x14ac:dyDescent="0.25">
      <c r="A1523" s="8">
        <v>1292</v>
      </c>
      <c r="C1523" s="5"/>
      <c r="G1523" s="5"/>
      <c r="H1523" s="12"/>
      <c r="J1523" s="5"/>
      <c r="K1523" s="5"/>
      <c r="L1523" s="166"/>
      <c r="M1523" s="5"/>
      <c r="N1523" s="5"/>
      <c r="O1523" s="5"/>
      <c r="P1523" s="5"/>
      <c r="Q1523" s="5"/>
      <c r="S1523" s="5"/>
      <c r="T1523" s="5"/>
      <c r="U1523" s="5"/>
      <c r="V1523" s="261"/>
    </row>
    <row r="1524" spans="1:22" s="23" customFormat="1" x14ac:dyDescent="0.25">
      <c r="A1524" s="6">
        <v>1293</v>
      </c>
      <c r="C1524" s="5"/>
      <c r="G1524" s="5"/>
      <c r="H1524" s="12"/>
      <c r="J1524" s="5"/>
      <c r="K1524" s="5"/>
      <c r="L1524" s="166"/>
      <c r="M1524" s="5"/>
      <c r="N1524" s="5"/>
      <c r="O1524" s="5"/>
      <c r="P1524" s="5"/>
      <c r="Q1524" s="5"/>
      <c r="S1524" s="5"/>
      <c r="T1524" s="5"/>
      <c r="U1524" s="5"/>
      <c r="V1524" s="261"/>
    </row>
    <row r="1525" spans="1:22" s="23" customFormat="1" x14ac:dyDescent="0.25">
      <c r="A1525" s="8">
        <v>1294</v>
      </c>
      <c r="C1525" s="5"/>
      <c r="G1525" s="5"/>
      <c r="H1525" s="12"/>
      <c r="J1525" s="5"/>
      <c r="K1525" s="5"/>
      <c r="L1525" s="166"/>
      <c r="M1525" s="5"/>
      <c r="N1525" s="5"/>
      <c r="O1525" s="5"/>
      <c r="P1525" s="5"/>
      <c r="Q1525" s="5"/>
      <c r="S1525" s="5"/>
      <c r="T1525" s="5"/>
      <c r="U1525" s="5"/>
      <c r="V1525" s="261"/>
    </row>
    <row r="1526" spans="1:22" s="23" customFormat="1" x14ac:dyDescent="0.25">
      <c r="A1526" s="6">
        <v>1295</v>
      </c>
      <c r="C1526" s="5"/>
      <c r="G1526" s="5"/>
      <c r="H1526" s="12"/>
      <c r="J1526" s="5"/>
      <c r="K1526" s="5"/>
      <c r="L1526" s="166"/>
      <c r="M1526" s="5"/>
      <c r="N1526" s="5"/>
      <c r="O1526" s="5"/>
      <c r="P1526" s="5"/>
      <c r="Q1526" s="5"/>
      <c r="S1526" s="5"/>
      <c r="T1526" s="5"/>
      <c r="U1526" s="5"/>
      <c r="V1526" s="261"/>
    </row>
    <row r="1527" spans="1:22" s="23" customFormat="1" x14ac:dyDescent="0.25">
      <c r="A1527" s="8">
        <v>1296</v>
      </c>
      <c r="C1527" s="5"/>
      <c r="G1527" s="5"/>
      <c r="H1527" s="12"/>
      <c r="J1527" s="5"/>
      <c r="K1527" s="5"/>
      <c r="L1527" s="166"/>
      <c r="M1527" s="5"/>
      <c r="N1527" s="5"/>
      <c r="O1527" s="5"/>
      <c r="P1527" s="5"/>
      <c r="Q1527" s="5"/>
      <c r="S1527" s="5"/>
      <c r="T1527" s="5"/>
      <c r="U1527" s="5"/>
      <c r="V1527" s="261"/>
    </row>
    <row r="1528" spans="1:22" s="23" customFormat="1" x14ac:dyDescent="0.25">
      <c r="A1528" s="6">
        <v>1297</v>
      </c>
      <c r="C1528" s="5"/>
      <c r="G1528" s="5"/>
      <c r="H1528" s="12"/>
      <c r="J1528" s="5"/>
      <c r="K1528" s="5"/>
      <c r="L1528" s="166"/>
      <c r="M1528" s="5"/>
      <c r="N1528" s="5"/>
      <c r="O1528" s="5"/>
      <c r="P1528" s="5"/>
      <c r="Q1528" s="5"/>
      <c r="S1528" s="5"/>
      <c r="T1528" s="5"/>
      <c r="U1528" s="5"/>
      <c r="V1528" s="261"/>
    </row>
    <row r="1529" spans="1:22" s="23" customFormat="1" x14ac:dyDescent="0.25">
      <c r="A1529" s="8">
        <v>1298</v>
      </c>
      <c r="C1529" s="5"/>
      <c r="G1529" s="5"/>
      <c r="H1529" s="12"/>
      <c r="J1529" s="5"/>
      <c r="K1529" s="5"/>
      <c r="L1529" s="166"/>
      <c r="M1529" s="5"/>
      <c r="N1529" s="5"/>
      <c r="O1529" s="5"/>
      <c r="P1529" s="5"/>
      <c r="Q1529" s="5"/>
      <c r="S1529" s="5"/>
      <c r="T1529" s="5"/>
      <c r="U1529" s="5"/>
      <c r="V1529" s="261"/>
    </row>
    <row r="1530" spans="1:22" s="23" customFormat="1" x14ac:dyDescent="0.25">
      <c r="A1530" s="6">
        <v>1299</v>
      </c>
      <c r="C1530" s="5"/>
      <c r="G1530" s="5"/>
      <c r="H1530" s="12"/>
      <c r="J1530" s="5"/>
      <c r="K1530" s="5"/>
      <c r="L1530" s="166"/>
      <c r="M1530" s="5"/>
      <c r="N1530" s="5"/>
      <c r="O1530" s="5"/>
      <c r="P1530" s="5"/>
      <c r="Q1530" s="5"/>
      <c r="S1530" s="5"/>
      <c r="T1530" s="5"/>
      <c r="U1530" s="5"/>
      <c r="V1530" s="261"/>
    </row>
    <row r="1531" spans="1:22" s="23" customFormat="1" x14ac:dyDescent="0.25">
      <c r="A1531" s="8">
        <v>1300</v>
      </c>
      <c r="C1531" s="5"/>
      <c r="G1531" s="5"/>
      <c r="H1531" s="12"/>
      <c r="J1531" s="5"/>
      <c r="K1531" s="5"/>
      <c r="L1531" s="166"/>
      <c r="M1531" s="5"/>
      <c r="N1531" s="5"/>
      <c r="O1531" s="5"/>
      <c r="P1531" s="5"/>
      <c r="Q1531" s="5"/>
      <c r="S1531" s="5"/>
      <c r="T1531" s="5"/>
      <c r="U1531" s="5"/>
      <c r="V1531" s="261"/>
    </row>
    <row r="1532" spans="1:22" s="23" customFormat="1" x14ac:dyDescent="0.25">
      <c r="A1532" s="6">
        <v>1301</v>
      </c>
      <c r="C1532" s="5"/>
      <c r="G1532" s="5"/>
      <c r="H1532" s="12"/>
      <c r="J1532" s="5"/>
      <c r="K1532" s="5"/>
      <c r="L1532" s="166"/>
      <c r="M1532" s="5"/>
      <c r="N1532" s="5"/>
      <c r="O1532" s="5"/>
      <c r="P1532" s="5"/>
      <c r="Q1532" s="5"/>
      <c r="S1532" s="5"/>
      <c r="T1532" s="5"/>
      <c r="U1532" s="5"/>
      <c r="V1532" s="261"/>
    </row>
    <row r="1533" spans="1:22" s="23" customFormat="1" x14ac:dyDescent="0.25">
      <c r="A1533" s="8">
        <v>1302</v>
      </c>
      <c r="C1533" s="5"/>
      <c r="G1533" s="5"/>
      <c r="H1533" s="12"/>
      <c r="J1533" s="5"/>
      <c r="K1533" s="5"/>
      <c r="L1533" s="166"/>
      <c r="M1533" s="5"/>
      <c r="N1533" s="5"/>
      <c r="O1533" s="5"/>
      <c r="P1533" s="5"/>
      <c r="Q1533" s="5"/>
      <c r="S1533" s="5"/>
      <c r="T1533" s="5"/>
      <c r="U1533" s="5"/>
      <c r="V1533" s="261"/>
    </row>
    <row r="1534" spans="1:22" s="23" customFormat="1" x14ac:dyDescent="0.25">
      <c r="A1534" s="6">
        <v>1303</v>
      </c>
      <c r="C1534" s="5"/>
      <c r="G1534" s="5"/>
      <c r="H1534" s="12"/>
      <c r="J1534" s="5"/>
      <c r="K1534" s="5"/>
      <c r="L1534" s="166"/>
      <c r="M1534" s="5"/>
      <c r="N1534" s="5"/>
      <c r="O1534" s="5"/>
      <c r="P1534" s="5"/>
      <c r="Q1534" s="5"/>
      <c r="S1534" s="5"/>
      <c r="T1534" s="5"/>
      <c r="U1534" s="5"/>
      <c r="V1534" s="261"/>
    </row>
    <row r="1535" spans="1:22" s="23" customFormat="1" x14ac:dyDescent="0.25">
      <c r="A1535" s="8">
        <v>1304</v>
      </c>
      <c r="C1535" s="5"/>
      <c r="G1535" s="5"/>
      <c r="H1535" s="12"/>
      <c r="J1535" s="5"/>
      <c r="K1535" s="5"/>
      <c r="L1535" s="166"/>
      <c r="M1535" s="5"/>
      <c r="N1535" s="5"/>
      <c r="O1535" s="5"/>
      <c r="P1535" s="5"/>
      <c r="Q1535" s="5"/>
      <c r="S1535" s="5"/>
      <c r="T1535" s="5"/>
      <c r="U1535" s="5"/>
      <c r="V1535" s="261"/>
    </row>
    <row r="1536" spans="1:22" s="23" customFormat="1" x14ac:dyDescent="0.25">
      <c r="A1536" s="6">
        <v>1305</v>
      </c>
      <c r="C1536" s="5"/>
      <c r="G1536" s="5"/>
      <c r="H1536" s="12"/>
      <c r="J1536" s="5"/>
      <c r="K1536" s="5"/>
      <c r="L1536" s="166"/>
      <c r="M1536" s="5"/>
      <c r="N1536" s="5"/>
      <c r="O1536" s="5"/>
      <c r="P1536" s="5"/>
      <c r="Q1536" s="5"/>
      <c r="S1536" s="5"/>
      <c r="T1536" s="5"/>
      <c r="U1536" s="5"/>
      <c r="V1536" s="261"/>
    </row>
    <row r="1537" spans="1:22" s="23" customFormat="1" x14ac:dyDescent="0.25">
      <c r="A1537" s="8">
        <v>1306</v>
      </c>
      <c r="C1537" s="5"/>
      <c r="G1537" s="5"/>
      <c r="H1537" s="12"/>
      <c r="J1537" s="5"/>
      <c r="K1537" s="5"/>
      <c r="L1537" s="166"/>
      <c r="M1537" s="5"/>
      <c r="N1537" s="5"/>
      <c r="O1537" s="5"/>
      <c r="P1537" s="5"/>
      <c r="Q1537" s="5"/>
      <c r="S1537" s="5"/>
      <c r="T1537" s="5"/>
      <c r="U1537" s="5"/>
      <c r="V1537" s="261"/>
    </row>
    <row r="1538" spans="1:22" s="23" customFormat="1" x14ac:dyDescent="0.25">
      <c r="A1538" s="6">
        <v>1307</v>
      </c>
      <c r="C1538" s="5"/>
      <c r="G1538" s="5"/>
      <c r="H1538" s="12"/>
      <c r="J1538" s="5"/>
      <c r="K1538" s="5"/>
      <c r="L1538" s="166"/>
      <c r="M1538" s="5"/>
      <c r="N1538" s="5"/>
      <c r="O1538" s="5"/>
      <c r="P1538" s="5"/>
      <c r="Q1538" s="5"/>
      <c r="S1538" s="5"/>
      <c r="T1538" s="5"/>
      <c r="U1538" s="5"/>
      <c r="V1538" s="261"/>
    </row>
    <row r="1539" spans="1:22" s="23" customFormat="1" x14ac:dyDescent="0.25">
      <c r="A1539" s="8">
        <v>1308</v>
      </c>
      <c r="C1539" s="5"/>
      <c r="G1539" s="5"/>
      <c r="H1539" s="12"/>
      <c r="J1539" s="5"/>
      <c r="K1539" s="5"/>
      <c r="L1539" s="166"/>
      <c r="M1539" s="5"/>
      <c r="N1539" s="5"/>
      <c r="O1539" s="5"/>
      <c r="P1539" s="5"/>
      <c r="Q1539" s="5"/>
      <c r="S1539" s="5"/>
      <c r="T1539" s="5"/>
      <c r="U1539" s="5"/>
      <c r="V1539" s="261"/>
    </row>
    <row r="1540" spans="1:22" s="23" customFormat="1" x14ac:dyDescent="0.25">
      <c r="A1540" s="6">
        <v>1309</v>
      </c>
      <c r="C1540" s="5"/>
      <c r="G1540" s="5"/>
      <c r="H1540" s="12"/>
      <c r="J1540" s="5"/>
      <c r="K1540" s="5"/>
      <c r="L1540" s="166"/>
      <c r="M1540" s="5"/>
      <c r="N1540" s="5"/>
      <c r="O1540" s="5"/>
      <c r="P1540" s="5"/>
      <c r="Q1540" s="5"/>
      <c r="S1540" s="5"/>
      <c r="T1540" s="5"/>
      <c r="U1540" s="5"/>
      <c r="V1540" s="261"/>
    </row>
    <row r="1541" spans="1:22" s="23" customFormat="1" x14ac:dyDescent="0.25">
      <c r="A1541" s="8">
        <v>1310</v>
      </c>
      <c r="C1541" s="5"/>
      <c r="G1541" s="5"/>
      <c r="H1541" s="12"/>
      <c r="J1541" s="5"/>
      <c r="K1541" s="5"/>
      <c r="L1541" s="166"/>
      <c r="M1541" s="5"/>
      <c r="N1541" s="5"/>
      <c r="O1541" s="5"/>
      <c r="P1541" s="5"/>
      <c r="Q1541" s="5"/>
      <c r="S1541" s="5"/>
      <c r="T1541" s="5"/>
      <c r="U1541" s="5"/>
      <c r="V1541" s="261"/>
    </row>
    <row r="1542" spans="1:22" s="23" customFormat="1" x14ac:dyDescent="0.25">
      <c r="A1542" s="6">
        <v>1311</v>
      </c>
      <c r="C1542" s="5"/>
      <c r="G1542" s="5"/>
      <c r="H1542" s="12"/>
      <c r="J1542" s="5"/>
      <c r="K1542" s="5"/>
      <c r="L1542" s="166"/>
      <c r="M1542" s="5"/>
      <c r="N1542" s="5"/>
      <c r="O1542" s="5"/>
      <c r="P1542" s="5"/>
      <c r="Q1542" s="5"/>
      <c r="S1542" s="5"/>
      <c r="T1542" s="5"/>
      <c r="U1542" s="5"/>
      <c r="V1542" s="261"/>
    </row>
    <row r="1543" spans="1:22" s="23" customFormat="1" x14ac:dyDescent="0.25">
      <c r="A1543" s="8">
        <v>1312</v>
      </c>
      <c r="C1543" s="5"/>
      <c r="G1543" s="5"/>
      <c r="H1543" s="12"/>
      <c r="J1543" s="5"/>
      <c r="K1543" s="5"/>
      <c r="L1543" s="166"/>
      <c r="M1543" s="5"/>
      <c r="N1543" s="5"/>
      <c r="O1543" s="5"/>
      <c r="P1543" s="5"/>
      <c r="Q1543" s="5"/>
      <c r="S1543" s="5"/>
      <c r="T1543" s="5"/>
      <c r="U1543" s="5"/>
      <c r="V1543" s="261"/>
    </row>
    <row r="1544" spans="1:22" s="23" customFormat="1" x14ac:dyDescent="0.25">
      <c r="A1544" s="6">
        <v>1313</v>
      </c>
      <c r="C1544" s="5"/>
      <c r="G1544" s="5"/>
      <c r="H1544" s="12"/>
      <c r="J1544" s="5"/>
      <c r="K1544" s="5"/>
      <c r="L1544" s="166"/>
      <c r="M1544" s="5"/>
      <c r="N1544" s="5"/>
      <c r="O1544" s="5"/>
      <c r="P1544" s="5"/>
      <c r="Q1544" s="5"/>
      <c r="S1544" s="5"/>
      <c r="T1544" s="5"/>
      <c r="U1544" s="5"/>
      <c r="V1544" s="261"/>
    </row>
    <row r="1545" spans="1:22" s="23" customFormat="1" x14ac:dyDescent="0.25">
      <c r="A1545" s="8">
        <v>1314</v>
      </c>
      <c r="C1545" s="5"/>
      <c r="G1545" s="5"/>
      <c r="H1545" s="12"/>
      <c r="J1545" s="5"/>
      <c r="K1545" s="5"/>
      <c r="L1545" s="166"/>
      <c r="M1545" s="5"/>
      <c r="N1545" s="5"/>
      <c r="O1545" s="5"/>
      <c r="P1545" s="5"/>
      <c r="Q1545" s="5"/>
      <c r="S1545" s="5"/>
      <c r="T1545" s="5"/>
      <c r="U1545" s="5"/>
      <c r="V1545" s="261"/>
    </row>
    <row r="1546" spans="1:22" s="23" customFormat="1" x14ac:dyDescent="0.25">
      <c r="A1546" s="6">
        <v>1315</v>
      </c>
      <c r="C1546" s="5"/>
      <c r="G1546" s="5"/>
      <c r="H1546" s="12"/>
      <c r="J1546" s="5"/>
      <c r="K1546" s="5"/>
      <c r="L1546" s="166"/>
      <c r="M1546" s="5"/>
      <c r="N1546" s="5"/>
      <c r="O1546" s="5"/>
      <c r="P1546" s="5"/>
      <c r="Q1546" s="5"/>
      <c r="S1546" s="5"/>
      <c r="T1546" s="5"/>
      <c r="U1546" s="5"/>
      <c r="V1546" s="261"/>
    </row>
    <row r="1547" spans="1:22" s="23" customFormat="1" x14ac:dyDescent="0.25">
      <c r="A1547" s="8">
        <v>1316</v>
      </c>
      <c r="C1547" s="5"/>
      <c r="G1547" s="5"/>
      <c r="H1547" s="12"/>
      <c r="J1547" s="5"/>
      <c r="K1547" s="5"/>
      <c r="L1547" s="166"/>
      <c r="M1547" s="5"/>
      <c r="N1547" s="5"/>
      <c r="O1547" s="5"/>
      <c r="P1547" s="5"/>
      <c r="Q1547" s="5"/>
      <c r="S1547" s="5"/>
      <c r="T1547" s="5"/>
      <c r="U1547" s="5"/>
      <c r="V1547" s="261"/>
    </row>
    <row r="1548" spans="1:22" s="23" customFormat="1" x14ac:dyDescent="0.25">
      <c r="A1548" s="6">
        <v>1317</v>
      </c>
      <c r="C1548" s="5"/>
      <c r="G1548" s="5"/>
      <c r="H1548" s="12"/>
      <c r="J1548" s="5"/>
      <c r="K1548" s="5"/>
      <c r="L1548" s="166"/>
      <c r="M1548" s="5"/>
      <c r="N1548" s="5"/>
      <c r="O1548" s="5"/>
      <c r="P1548" s="5"/>
      <c r="Q1548" s="5"/>
      <c r="S1548" s="5"/>
      <c r="T1548" s="5"/>
      <c r="U1548" s="5"/>
      <c r="V1548" s="261"/>
    </row>
    <row r="1549" spans="1:22" s="23" customFormat="1" x14ac:dyDescent="0.25">
      <c r="A1549" s="8">
        <v>1318</v>
      </c>
      <c r="C1549" s="5"/>
      <c r="G1549" s="5"/>
      <c r="H1549" s="12"/>
      <c r="J1549" s="5"/>
      <c r="K1549" s="5"/>
      <c r="L1549" s="166"/>
      <c r="M1549" s="5"/>
      <c r="N1549" s="5"/>
      <c r="O1549" s="5"/>
      <c r="P1549" s="5"/>
      <c r="Q1549" s="5"/>
      <c r="S1549" s="5"/>
      <c r="T1549" s="5"/>
      <c r="U1549" s="5"/>
      <c r="V1549" s="261"/>
    </row>
    <row r="1550" spans="1:22" s="23" customFormat="1" x14ac:dyDescent="0.25">
      <c r="A1550" s="6">
        <v>1319</v>
      </c>
      <c r="C1550" s="5"/>
      <c r="G1550" s="5"/>
      <c r="H1550" s="12"/>
      <c r="J1550" s="5"/>
      <c r="K1550" s="5"/>
      <c r="L1550" s="166"/>
      <c r="M1550" s="5"/>
      <c r="N1550" s="5"/>
      <c r="O1550" s="5"/>
      <c r="P1550" s="5"/>
      <c r="Q1550" s="5"/>
      <c r="S1550" s="5"/>
      <c r="T1550" s="5"/>
      <c r="U1550" s="5"/>
      <c r="V1550" s="261"/>
    </row>
    <row r="1551" spans="1:22" s="23" customFormat="1" x14ac:dyDescent="0.25">
      <c r="A1551" s="8">
        <v>1320</v>
      </c>
      <c r="C1551" s="5"/>
      <c r="G1551" s="5"/>
      <c r="H1551" s="12"/>
      <c r="J1551" s="5"/>
      <c r="K1551" s="5"/>
      <c r="L1551" s="166"/>
      <c r="M1551" s="5"/>
      <c r="N1551" s="5"/>
      <c r="O1551" s="5"/>
      <c r="P1551" s="5"/>
      <c r="Q1551" s="5"/>
      <c r="S1551" s="5"/>
      <c r="T1551" s="5"/>
      <c r="U1551" s="5"/>
      <c r="V1551" s="261"/>
    </row>
    <row r="1552" spans="1:22" s="23" customFormat="1" x14ac:dyDescent="0.25">
      <c r="A1552" s="6">
        <v>1321</v>
      </c>
      <c r="C1552" s="5"/>
      <c r="G1552" s="5"/>
      <c r="H1552" s="12"/>
      <c r="J1552" s="5"/>
      <c r="K1552" s="5"/>
      <c r="L1552" s="166"/>
      <c r="M1552" s="5"/>
      <c r="N1552" s="5"/>
      <c r="O1552" s="5"/>
      <c r="P1552" s="5"/>
      <c r="Q1552" s="5"/>
      <c r="S1552" s="5"/>
      <c r="T1552" s="5"/>
      <c r="U1552" s="5"/>
      <c r="V1552" s="261"/>
    </row>
    <row r="1553" spans="1:22" s="23" customFormat="1" x14ac:dyDescent="0.25">
      <c r="A1553" s="8">
        <v>1322</v>
      </c>
      <c r="C1553" s="5"/>
      <c r="G1553" s="5"/>
      <c r="H1553" s="12"/>
      <c r="J1553" s="5"/>
      <c r="K1553" s="5"/>
      <c r="L1553" s="166"/>
      <c r="M1553" s="5"/>
      <c r="N1553" s="5"/>
      <c r="O1553" s="5"/>
      <c r="P1553" s="5"/>
      <c r="Q1553" s="5"/>
      <c r="S1553" s="5"/>
      <c r="T1553" s="5"/>
      <c r="U1553" s="5"/>
      <c r="V1553" s="261"/>
    </row>
    <row r="1554" spans="1:22" s="23" customFormat="1" x14ac:dyDescent="0.25">
      <c r="A1554" s="6">
        <v>1323</v>
      </c>
      <c r="C1554" s="5"/>
      <c r="G1554" s="5"/>
      <c r="H1554" s="12"/>
      <c r="J1554" s="5"/>
      <c r="K1554" s="5"/>
      <c r="L1554" s="166"/>
      <c r="M1554" s="5"/>
      <c r="N1554" s="5"/>
      <c r="O1554" s="5"/>
      <c r="P1554" s="5"/>
      <c r="Q1554" s="5"/>
      <c r="S1554" s="5"/>
      <c r="T1554" s="5"/>
      <c r="U1554" s="5"/>
      <c r="V1554" s="261"/>
    </row>
    <row r="1555" spans="1:22" s="23" customFormat="1" x14ac:dyDescent="0.25">
      <c r="A1555" s="8">
        <v>1324</v>
      </c>
      <c r="C1555" s="5"/>
      <c r="G1555" s="5"/>
      <c r="H1555" s="12"/>
      <c r="J1555" s="5"/>
      <c r="K1555" s="5"/>
      <c r="L1555" s="166"/>
      <c r="M1555" s="5"/>
      <c r="N1555" s="5"/>
      <c r="O1555" s="5"/>
      <c r="P1555" s="5"/>
      <c r="Q1555" s="5"/>
      <c r="S1555" s="5"/>
      <c r="T1555" s="5"/>
      <c r="U1555" s="5"/>
      <c r="V1555" s="261"/>
    </row>
    <row r="1556" spans="1:22" s="23" customFormat="1" x14ac:dyDescent="0.25">
      <c r="A1556" s="6">
        <v>1325</v>
      </c>
      <c r="C1556" s="5"/>
      <c r="G1556" s="5"/>
      <c r="H1556" s="12"/>
      <c r="J1556" s="5"/>
      <c r="K1556" s="5"/>
      <c r="L1556" s="166"/>
      <c r="M1556" s="5"/>
      <c r="N1556" s="5"/>
      <c r="O1556" s="5"/>
      <c r="P1556" s="5"/>
      <c r="Q1556" s="5"/>
      <c r="S1556" s="5"/>
      <c r="T1556" s="5"/>
      <c r="U1556" s="5"/>
      <c r="V1556" s="261"/>
    </row>
    <row r="1557" spans="1:22" s="23" customFormat="1" x14ac:dyDescent="0.25">
      <c r="A1557" s="8">
        <v>1326</v>
      </c>
      <c r="C1557" s="5"/>
      <c r="G1557" s="5"/>
      <c r="H1557" s="12"/>
      <c r="J1557" s="5"/>
      <c r="K1557" s="5"/>
      <c r="L1557" s="166"/>
      <c r="M1557" s="5"/>
      <c r="N1557" s="5"/>
      <c r="O1557" s="5"/>
      <c r="P1557" s="5"/>
      <c r="Q1557" s="5"/>
      <c r="S1557" s="5"/>
      <c r="T1557" s="5"/>
      <c r="U1557" s="5"/>
      <c r="V1557" s="261"/>
    </row>
    <row r="1558" spans="1:22" s="23" customFormat="1" x14ac:dyDescent="0.25">
      <c r="A1558" s="6">
        <v>1327</v>
      </c>
      <c r="C1558" s="5"/>
      <c r="G1558" s="5"/>
      <c r="H1558" s="12"/>
      <c r="J1558" s="5"/>
      <c r="K1558" s="5"/>
      <c r="L1558" s="166"/>
      <c r="M1558" s="5"/>
      <c r="N1558" s="5"/>
      <c r="O1558" s="5"/>
      <c r="P1558" s="5"/>
      <c r="Q1558" s="5"/>
      <c r="S1558" s="5"/>
      <c r="T1558" s="5"/>
      <c r="U1558" s="5"/>
      <c r="V1558" s="261"/>
    </row>
    <row r="1559" spans="1:22" s="23" customFormat="1" x14ac:dyDescent="0.25">
      <c r="A1559" s="8">
        <v>1328</v>
      </c>
      <c r="C1559" s="5"/>
      <c r="G1559" s="5"/>
      <c r="H1559" s="12"/>
      <c r="J1559" s="5"/>
      <c r="K1559" s="5"/>
      <c r="L1559" s="166"/>
      <c r="M1559" s="5"/>
      <c r="N1559" s="5"/>
      <c r="O1559" s="5"/>
      <c r="P1559" s="5"/>
      <c r="Q1559" s="5"/>
      <c r="S1559" s="5"/>
      <c r="T1559" s="5"/>
      <c r="U1559" s="5"/>
      <c r="V1559" s="261"/>
    </row>
    <row r="1560" spans="1:22" s="23" customFormat="1" x14ac:dyDescent="0.25">
      <c r="A1560" s="6">
        <v>1329</v>
      </c>
      <c r="C1560" s="5"/>
      <c r="G1560" s="5"/>
      <c r="H1560" s="12"/>
      <c r="J1560" s="5"/>
      <c r="K1560" s="5"/>
      <c r="L1560" s="166"/>
      <c r="M1560" s="5"/>
      <c r="N1560" s="5"/>
      <c r="O1560" s="5"/>
      <c r="P1560" s="5"/>
      <c r="Q1560" s="5"/>
      <c r="S1560" s="5"/>
      <c r="T1560" s="5"/>
      <c r="U1560" s="5"/>
      <c r="V1560" s="261"/>
    </row>
    <row r="1561" spans="1:22" s="23" customFormat="1" x14ac:dyDescent="0.25">
      <c r="A1561" s="8">
        <v>1330</v>
      </c>
      <c r="C1561" s="5"/>
      <c r="G1561" s="5"/>
      <c r="H1561" s="12"/>
      <c r="J1561" s="5"/>
      <c r="K1561" s="5"/>
      <c r="L1561" s="166"/>
      <c r="M1561" s="5"/>
      <c r="N1561" s="5"/>
      <c r="O1561" s="5"/>
      <c r="P1561" s="5"/>
      <c r="Q1561" s="5"/>
      <c r="S1561" s="5"/>
      <c r="T1561" s="5"/>
      <c r="U1561" s="5"/>
      <c r="V1561" s="261"/>
    </row>
    <row r="1562" spans="1:22" s="23" customFormat="1" x14ac:dyDescent="0.25">
      <c r="A1562" s="6">
        <v>1331</v>
      </c>
      <c r="C1562" s="5"/>
      <c r="G1562" s="5"/>
      <c r="H1562" s="12"/>
      <c r="J1562" s="5"/>
      <c r="K1562" s="5"/>
      <c r="L1562" s="166"/>
      <c r="M1562" s="5"/>
      <c r="N1562" s="5"/>
      <c r="O1562" s="5"/>
      <c r="P1562" s="5"/>
      <c r="Q1562" s="5"/>
      <c r="S1562" s="5"/>
      <c r="T1562" s="5"/>
      <c r="U1562" s="5"/>
      <c r="V1562" s="261"/>
    </row>
    <row r="1563" spans="1:22" s="23" customFormat="1" x14ac:dyDescent="0.25">
      <c r="A1563" s="8">
        <v>1332</v>
      </c>
      <c r="C1563" s="5"/>
      <c r="G1563" s="5"/>
      <c r="H1563" s="12"/>
      <c r="J1563" s="5"/>
      <c r="K1563" s="5"/>
      <c r="L1563" s="166"/>
      <c r="M1563" s="5"/>
      <c r="N1563" s="5"/>
      <c r="O1563" s="5"/>
      <c r="P1563" s="5"/>
      <c r="Q1563" s="5"/>
      <c r="S1563" s="5"/>
      <c r="T1563" s="5"/>
      <c r="U1563" s="5"/>
      <c r="V1563" s="261"/>
    </row>
    <row r="1564" spans="1:22" s="23" customFormat="1" x14ac:dyDescent="0.25">
      <c r="A1564" s="6">
        <v>1333</v>
      </c>
      <c r="C1564" s="5"/>
      <c r="G1564" s="5"/>
      <c r="H1564" s="12"/>
      <c r="J1564" s="5"/>
      <c r="K1564" s="5"/>
      <c r="L1564" s="166"/>
      <c r="M1564" s="5"/>
      <c r="N1564" s="5"/>
      <c r="O1564" s="5"/>
      <c r="P1564" s="5"/>
      <c r="Q1564" s="5"/>
      <c r="S1564" s="5"/>
      <c r="T1564" s="5"/>
      <c r="U1564" s="5"/>
      <c r="V1564" s="261"/>
    </row>
    <row r="1565" spans="1:22" s="23" customFormat="1" x14ac:dyDescent="0.25">
      <c r="A1565" s="8">
        <v>1334</v>
      </c>
      <c r="C1565" s="5"/>
      <c r="G1565" s="5"/>
      <c r="H1565" s="12"/>
      <c r="J1565" s="5"/>
      <c r="K1565" s="5"/>
      <c r="L1565" s="166"/>
      <c r="M1565" s="5"/>
      <c r="N1565" s="5"/>
      <c r="O1565" s="5"/>
      <c r="P1565" s="5"/>
      <c r="Q1565" s="5"/>
      <c r="S1565" s="5"/>
      <c r="T1565" s="5"/>
      <c r="U1565" s="5"/>
      <c r="V1565" s="261"/>
    </row>
    <row r="1566" spans="1:22" s="23" customFormat="1" x14ac:dyDescent="0.25">
      <c r="A1566" s="6">
        <v>1335</v>
      </c>
      <c r="C1566" s="5"/>
      <c r="G1566" s="5"/>
      <c r="H1566" s="12"/>
      <c r="J1566" s="5"/>
      <c r="K1566" s="5"/>
      <c r="L1566" s="166"/>
      <c r="M1566" s="5"/>
      <c r="N1566" s="5"/>
      <c r="O1566" s="5"/>
      <c r="P1566" s="5"/>
      <c r="Q1566" s="5"/>
      <c r="S1566" s="5"/>
      <c r="T1566" s="5"/>
      <c r="U1566" s="5"/>
      <c r="V1566" s="261"/>
    </row>
    <row r="1567" spans="1:22" s="23" customFormat="1" x14ac:dyDescent="0.25">
      <c r="A1567" s="8">
        <v>1336</v>
      </c>
      <c r="C1567" s="5"/>
      <c r="G1567" s="5"/>
      <c r="H1567" s="12"/>
      <c r="J1567" s="5"/>
      <c r="K1567" s="5"/>
      <c r="L1567" s="166"/>
      <c r="M1567" s="5"/>
      <c r="N1567" s="5"/>
      <c r="O1567" s="5"/>
      <c r="P1567" s="5"/>
      <c r="Q1567" s="5"/>
      <c r="S1567" s="5"/>
      <c r="T1567" s="5"/>
      <c r="U1567" s="5"/>
      <c r="V1567" s="261"/>
    </row>
    <row r="1568" spans="1:22" s="23" customFormat="1" x14ac:dyDescent="0.25">
      <c r="A1568" s="6">
        <v>1337</v>
      </c>
      <c r="C1568" s="5"/>
      <c r="G1568" s="5"/>
      <c r="H1568" s="12"/>
      <c r="J1568" s="5"/>
      <c r="K1568" s="5"/>
      <c r="L1568" s="166"/>
      <c r="M1568" s="5"/>
      <c r="N1568" s="5"/>
      <c r="O1568" s="5"/>
      <c r="P1568" s="5"/>
      <c r="Q1568" s="5"/>
      <c r="S1568" s="5"/>
      <c r="T1568" s="5"/>
      <c r="U1568" s="5"/>
      <c r="V1568" s="261"/>
    </row>
    <row r="1569" spans="1:22" s="23" customFormat="1" x14ac:dyDescent="0.25">
      <c r="A1569" s="8">
        <v>1338</v>
      </c>
      <c r="C1569" s="5"/>
      <c r="G1569" s="5"/>
      <c r="H1569" s="12"/>
      <c r="J1569" s="5"/>
      <c r="K1569" s="5"/>
      <c r="L1569" s="166"/>
      <c r="M1569" s="5"/>
      <c r="N1569" s="5"/>
      <c r="O1569" s="5"/>
      <c r="P1569" s="5"/>
      <c r="Q1569" s="5"/>
      <c r="S1569" s="5"/>
      <c r="T1569" s="5"/>
      <c r="U1569" s="5"/>
      <c r="V1569" s="261"/>
    </row>
    <row r="1570" spans="1:22" s="23" customFormat="1" x14ac:dyDescent="0.25">
      <c r="A1570" s="6">
        <v>1339</v>
      </c>
      <c r="C1570" s="5"/>
      <c r="G1570" s="5"/>
      <c r="H1570" s="12"/>
      <c r="J1570" s="5"/>
      <c r="K1570" s="5"/>
      <c r="L1570" s="166"/>
      <c r="M1570" s="5"/>
      <c r="N1570" s="5"/>
      <c r="O1570" s="5"/>
      <c r="P1570" s="5"/>
      <c r="Q1570" s="5"/>
      <c r="S1570" s="5"/>
      <c r="T1570" s="5"/>
      <c r="U1570" s="5"/>
      <c r="V1570" s="261"/>
    </row>
    <row r="1571" spans="1:22" s="23" customFormat="1" x14ac:dyDescent="0.25">
      <c r="A1571" s="8">
        <v>1340</v>
      </c>
      <c r="C1571" s="5"/>
      <c r="G1571" s="5"/>
      <c r="H1571" s="12"/>
      <c r="J1571" s="5"/>
      <c r="K1571" s="5"/>
      <c r="L1571" s="166"/>
      <c r="M1571" s="5"/>
      <c r="N1571" s="5"/>
      <c r="O1571" s="5"/>
      <c r="P1571" s="5"/>
      <c r="Q1571" s="5"/>
      <c r="S1571" s="5"/>
      <c r="T1571" s="5"/>
      <c r="U1571" s="5"/>
      <c r="V1571" s="261"/>
    </row>
    <row r="1572" spans="1:22" s="23" customFormat="1" x14ac:dyDescent="0.25">
      <c r="A1572" s="6">
        <v>1341</v>
      </c>
      <c r="C1572" s="5"/>
      <c r="G1572" s="5"/>
      <c r="H1572" s="12"/>
      <c r="J1572" s="5"/>
      <c r="K1572" s="5"/>
      <c r="L1572" s="166"/>
      <c r="M1572" s="5"/>
      <c r="N1572" s="5"/>
      <c r="O1572" s="5"/>
      <c r="P1572" s="5"/>
      <c r="Q1572" s="5"/>
      <c r="S1572" s="5"/>
      <c r="T1572" s="5"/>
      <c r="U1572" s="5"/>
      <c r="V1572" s="261"/>
    </row>
    <row r="1573" spans="1:22" s="23" customFormat="1" x14ac:dyDescent="0.25">
      <c r="A1573" s="8">
        <v>1342</v>
      </c>
      <c r="C1573" s="5"/>
      <c r="G1573" s="5"/>
      <c r="H1573" s="12"/>
      <c r="J1573" s="5"/>
      <c r="K1573" s="5"/>
      <c r="L1573" s="166"/>
      <c r="M1573" s="5"/>
      <c r="N1573" s="5"/>
      <c r="O1573" s="5"/>
      <c r="P1573" s="5"/>
      <c r="Q1573" s="5"/>
      <c r="S1573" s="5"/>
      <c r="T1573" s="5"/>
      <c r="U1573" s="5"/>
      <c r="V1573" s="261"/>
    </row>
    <row r="1574" spans="1:22" s="23" customFormat="1" x14ac:dyDescent="0.25">
      <c r="A1574" s="6">
        <v>1343</v>
      </c>
      <c r="C1574" s="5"/>
      <c r="G1574" s="5"/>
      <c r="H1574" s="12"/>
      <c r="J1574" s="5"/>
      <c r="K1574" s="5"/>
      <c r="L1574" s="166"/>
      <c r="M1574" s="5"/>
      <c r="N1574" s="5"/>
      <c r="O1574" s="5"/>
      <c r="P1574" s="5"/>
      <c r="Q1574" s="5"/>
      <c r="S1574" s="5"/>
      <c r="T1574" s="5"/>
      <c r="U1574" s="5"/>
      <c r="V1574" s="261"/>
    </row>
    <row r="1575" spans="1:22" s="23" customFormat="1" x14ac:dyDescent="0.25">
      <c r="A1575" s="8">
        <v>1344</v>
      </c>
      <c r="C1575" s="5"/>
      <c r="G1575" s="5"/>
      <c r="H1575" s="12"/>
      <c r="J1575" s="5"/>
      <c r="K1575" s="5"/>
      <c r="L1575" s="166"/>
      <c r="M1575" s="5"/>
      <c r="N1575" s="5"/>
      <c r="O1575" s="5"/>
      <c r="P1575" s="5"/>
      <c r="Q1575" s="5"/>
      <c r="S1575" s="5"/>
      <c r="T1575" s="5"/>
      <c r="U1575" s="5"/>
      <c r="V1575" s="261"/>
    </row>
    <row r="1576" spans="1:22" s="23" customFormat="1" x14ac:dyDescent="0.25">
      <c r="A1576" s="6">
        <v>1345</v>
      </c>
      <c r="C1576" s="5"/>
      <c r="G1576" s="5"/>
      <c r="H1576" s="12"/>
      <c r="J1576" s="5"/>
      <c r="K1576" s="5"/>
      <c r="L1576" s="166"/>
      <c r="M1576" s="5"/>
      <c r="N1576" s="5"/>
      <c r="O1576" s="5"/>
      <c r="P1576" s="5"/>
      <c r="Q1576" s="5"/>
      <c r="S1576" s="5"/>
      <c r="T1576" s="5"/>
      <c r="U1576" s="5"/>
      <c r="V1576" s="261"/>
    </row>
    <row r="1577" spans="1:22" s="23" customFormat="1" x14ac:dyDescent="0.25">
      <c r="A1577" s="8">
        <v>1346</v>
      </c>
      <c r="C1577" s="5"/>
      <c r="G1577" s="5"/>
      <c r="H1577" s="12"/>
      <c r="J1577" s="5"/>
      <c r="K1577" s="5"/>
      <c r="L1577" s="166"/>
      <c r="M1577" s="5"/>
      <c r="N1577" s="5"/>
      <c r="O1577" s="5"/>
      <c r="P1577" s="5"/>
      <c r="Q1577" s="5"/>
      <c r="S1577" s="5"/>
      <c r="T1577" s="5"/>
      <c r="U1577" s="5"/>
      <c r="V1577" s="261"/>
    </row>
    <row r="1578" spans="1:22" s="23" customFormat="1" x14ac:dyDescent="0.25">
      <c r="A1578" s="6">
        <v>1347</v>
      </c>
      <c r="C1578" s="5"/>
      <c r="G1578" s="5"/>
      <c r="H1578" s="12"/>
      <c r="J1578" s="5"/>
      <c r="K1578" s="5"/>
      <c r="L1578" s="166"/>
      <c r="M1578" s="5"/>
      <c r="N1578" s="5"/>
      <c r="O1578" s="5"/>
      <c r="P1578" s="5"/>
      <c r="Q1578" s="5"/>
      <c r="S1578" s="5"/>
      <c r="T1578" s="5"/>
      <c r="U1578" s="5"/>
      <c r="V1578" s="261"/>
    </row>
    <row r="1579" spans="1:22" s="23" customFormat="1" x14ac:dyDescent="0.25">
      <c r="A1579" s="8">
        <v>1348</v>
      </c>
      <c r="C1579" s="5"/>
      <c r="G1579" s="5"/>
      <c r="H1579" s="12"/>
      <c r="J1579" s="5"/>
      <c r="K1579" s="5"/>
      <c r="L1579" s="166"/>
      <c r="M1579" s="5"/>
      <c r="N1579" s="5"/>
      <c r="O1579" s="5"/>
      <c r="P1579" s="5"/>
      <c r="Q1579" s="5"/>
      <c r="S1579" s="5"/>
      <c r="T1579" s="5"/>
      <c r="U1579" s="5"/>
      <c r="V1579" s="261"/>
    </row>
    <row r="1580" spans="1:22" s="23" customFormat="1" x14ac:dyDescent="0.25">
      <c r="A1580" s="6">
        <v>1349</v>
      </c>
      <c r="C1580" s="5"/>
      <c r="G1580" s="5"/>
      <c r="H1580" s="12"/>
      <c r="J1580" s="5"/>
      <c r="K1580" s="5"/>
      <c r="L1580" s="166"/>
      <c r="M1580" s="5"/>
      <c r="N1580" s="5"/>
      <c r="O1580" s="5"/>
      <c r="P1580" s="5"/>
      <c r="Q1580" s="5"/>
      <c r="S1580" s="5"/>
      <c r="T1580" s="5"/>
      <c r="U1580" s="5"/>
      <c r="V1580" s="261"/>
    </row>
    <row r="1581" spans="1:22" s="23" customFormat="1" x14ac:dyDescent="0.25">
      <c r="A1581" s="8">
        <v>1350</v>
      </c>
      <c r="C1581" s="5"/>
      <c r="G1581" s="5"/>
      <c r="H1581" s="12"/>
      <c r="J1581" s="5"/>
      <c r="K1581" s="5"/>
      <c r="L1581" s="166"/>
      <c r="M1581" s="5"/>
      <c r="N1581" s="5"/>
      <c r="O1581" s="5"/>
      <c r="P1581" s="5"/>
      <c r="Q1581" s="5"/>
      <c r="S1581" s="5"/>
      <c r="T1581" s="5"/>
      <c r="U1581" s="5"/>
      <c r="V1581" s="261"/>
    </row>
    <row r="1582" spans="1:22" s="23" customFormat="1" x14ac:dyDescent="0.25">
      <c r="A1582" s="6">
        <v>1351</v>
      </c>
      <c r="C1582" s="5"/>
      <c r="G1582" s="5"/>
      <c r="H1582" s="12"/>
      <c r="J1582" s="5"/>
      <c r="K1582" s="5"/>
      <c r="L1582" s="166"/>
      <c r="M1582" s="5"/>
      <c r="N1582" s="5"/>
      <c r="O1582" s="5"/>
      <c r="P1582" s="5"/>
      <c r="Q1582" s="5"/>
      <c r="S1582" s="5"/>
      <c r="T1582" s="5"/>
      <c r="U1582" s="5"/>
      <c r="V1582" s="261"/>
    </row>
    <row r="1583" spans="1:22" s="23" customFormat="1" x14ac:dyDescent="0.25">
      <c r="A1583" s="8">
        <v>1352</v>
      </c>
      <c r="C1583" s="5"/>
      <c r="G1583" s="5"/>
      <c r="H1583" s="12"/>
      <c r="J1583" s="5"/>
      <c r="K1583" s="5"/>
      <c r="L1583" s="166"/>
      <c r="M1583" s="5"/>
      <c r="N1583" s="5"/>
      <c r="O1583" s="5"/>
      <c r="P1583" s="5"/>
      <c r="Q1583" s="5"/>
      <c r="S1583" s="5"/>
      <c r="T1583" s="5"/>
      <c r="U1583" s="5"/>
      <c r="V1583" s="261"/>
    </row>
    <row r="1584" spans="1:22" s="23" customFormat="1" x14ac:dyDescent="0.25">
      <c r="A1584" s="6">
        <v>1353</v>
      </c>
      <c r="C1584" s="5"/>
      <c r="G1584" s="5"/>
      <c r="H1584" s="12"/>
      <c r="J1584" s="5"/>
      <c r="K1584" s="5"/>
      <c r="L1584" s="166"/>
      <c r="M1584" s="5"/>
      <c r="N1584" s="5"/>
      <c r="O1584" s="5"/>
      <c r="P1584" s="5"/>
      <c r="Q1584" s="5"/>
      <c r="S1584" s="5"/>
      <c r="T1584" s="5"/>
      <c r="U1584" s="5"/>
      <c r="V1584" s="261"/>
    </row>
    <row r="1585" spans="1:22" s="23" customFormat="1" x14ac:dyDescent="0.25">
      <c r="A1585" s="8">
        <v>1354</v>
      </c>
      <c r="C1585" s="5"/>
      <c r="G1585" s="5"/>
      <c r="H1585" s="12"/>
      <c r="J1585" s="5"/>
      <c r="K1585" s="5"/>
      <c r="L1585" s="166"/>
      <c r="M1585" s="5"/>
      <c r="N1585" s="5"/>
      <c r="O1585" s="5"/>
      <c r="P1585" s="5"/>
      <c r="Q1585" s="5"/>
      <c r="S1585" s="5"/>
      <c r="T1585" s="5"/>
      <c r="U1585" s="5"/>
      <c r="V1585" s="261"/>
    </row>
    <row r="1586" spans="1:22" s="23" customFormat="1" x14ac:dyDescent="0.25">
      <c r="A1586" s="6">
        <v>1355</v>
      </c>
      <c r="C1586" s="5"/>
      <c r="G1586" s="5"/>
      <c r="H1586" s="12"/>
      <c r="J1586" s="5"/>
      <c r="K1586" s="5"/>
      <c r="L1586" s="166"/>
      <c r="M1586" s="5"/>
      <c r="N1586" s="5"/>
      <c r="O1586" s="5"/>
      <c r="P1586" s="5"/>
      <c r="Q1586" s="5"/>
      <c r="S1586" s="5"/>
      <c r="T1586" s="5"/>
      <c r="U1586" s="5"/>
      <c r="V1586" s="261"/>
    </row>
    <row r="1587" spans="1:22" s="23" customFormat="1" x14ac:dyDescent="0.25">
      <c r="A1587" s="8">
        <v>1356</v>
      </c>
      <c r="C1587" s="5"/>
      <c r="G1587" s="5"/>
      <c r="H1587" s="12"/>
      <c r="J1587" s="5"/>
      <c r="K1587" s="5"/>
      <c r="L1587" s="166"/>
      <c r="M1587" s="5"/>
      <c r="N1587" s="5"/>
      <c r="O1587" s="5"/>
      <c r="P1587" s="5"/>
      <c r="Q1587" s="5"/>
      <c r="S1587" s="5"/>
      <c r="T1587" s="5"/>
      <c r="U1587" s="5"/>
      <c r="V1587" s="261"/>
    </row>
    <row r="1588" spans="1:22" s="23" customFormat="1" x14ac:dyDescent="0.25">
      <c r="A1588" s="6">
        <v>1357</v>
      </c>
      <c r="C1588" s="5"/>
      <c r="G1588" s="5"/>
      <c r="H1588" s="12"/>
      <c r="J1588" s="5"/>
      <c r="K1588" s="5"/>
      <c r="L1588" s="166"/>
      <c r="M1588" s="5"/>
      <c r="N1588" s="5"/>
      <c r="O1588" s="5"/>
      <c r="P1588" s="5"/>
      <c r="Q1588" s="5"/>
      <c r="S1588" s="5"/>
      <c r="T1588" s="5"/>
      <c r="U1588" s="5"/>
      <c r="V1588" s="261"/>
    </row>
    <row r="1589" spans="1:22" s="23" customFormat="1" x14ac:dyDescent="0.25">
      <c r="A1589" s="8">
        <v>1358</v>
      </c>
      <c r="C1589" s="5"/>
      <c r="G1589" s="5"/>
      <c r="H1589" s="12"/>
      <c r="J1589" s="5"/>
      <c r="K1589" s="5"/>
      <c r="L1589" s="166"/>
      <c r="M1589" s="5"/>
      <c r="N1589" s="5"/>
      <c r="O1589" s="5"/>
      <c r="P1589" s="5"/>
      <c r="Q1589" s="5"/>
      <c r="S1589" s="5"/>
      <c r="T1589" s="5"/>
      <c r="U1589" s="5"/>
      <c r="V1589" s="261"/>
    </row>
    <row r="1590" spans="1:22" s="23" customFormat="1" x14ac:dyDescent="0.25">
      <c r="A1590" s="6">
        <v>1359</v>
      </c>
      <c r="C1590" s="5"/>
      <c r="G1590" s="5"/>
      <c r="H1590" s="12"/>
      <c r="J1590" s="5"/>
      <c r="K1590" s="5"/>
      <c r="L1590" s="166"/>
      <c r="M1590" s="5"/>
      <c r="N1590" s="5"/>
      <c r="O1590" s="5"/>
      <c r="P1590" s="5"/>
      <c r="Q1590" s="5"/>
      <c r="S1590" s="5"/>
      <c r="T1590" s="5"/>
      <c r="U1590" s="5"/>
      <c r="V1590" s="261"/>
    </row>
    <row r="1591" spans="1:22" s="23" customFormat="1" x14ac:dyDescent="0.25">
      <c r="A1591" s="8">
        <v>1360</v>
      </c>
      <c r="C1591" s="5"/>
      <c r="G1591" s="5"/>
      <c r="H1591" s="12"/>
      <c r="J1591" s="5"/>
      <c r="K1591" s="5"/>
      <c r="L1591" s="166"/>
      <c r="M1591" s="5"/>
      <c r="N1591" s="5"/>
      <c r="O1591" s="5"/>
      <c r="P1591" s="5"/>
      <c r="Q1591" s="5"/>
      <c r="S1591" s="5"/>
      <c r="T1591" s="5"/>
      <c r="U1591" s="5"/>
      <c r="V1591" s="261"/>
    </row>
    <row r="1592" spans="1:22" s="23" customFormat="1" x14ac:dyDescent="0.25">
      <c r="A1592" s="6">
        <v>1361</v>
      </c>
      <c r="C1592" s="5"/>
      <c r="G1592" s="5"/>
      <c r="H1592" s="12"/>
      <c r="J1592" s="5"/>
      <c r="K1592" s="5"/>
      <c r="L1592" s="166"/>
      <c r="M1592" s="5"/>
      <c r="N1592" s="5"/>
      <c r="O1592" s="5"/>
      <c r="P1592" s="5"/>
      <c r="Q1592" s="5"/>
      <c r="S1592" s="5"/>
      <c r="T1592" s="5"/>
      <c r="U1592" s="5"/>
      <c r="V1592" s="261"/>
    </row>
    <row r="1593" spans="1:22" s="23" customFormat="1" x14ac:dyDescent="0.25">
      <c r="A1593" s="8">
        <v>1362</v>
      </c>
      <c r="C1593" s="5"/>
      <c r="G1593" s="5"/>
      <c r="H1593" s="12"/>
      <c r="J1593" s="5"/>
      <c r="K1593" s="5"/>
      <c r="L1593" s="166"/>
      <c r="M1593" s="5"/>
      <c r="N1593" s="5"/>
      <c r="O1593" s="5"/>
      <c r="P1593" s="5"/>
      <c r="Q1593" s="5"/>
      <c r="S1593" s="5"/>
      <c r="T1593" s="5"/>
      <c r="U1593" s="5"/>
      <c r="V1593" s="261"/>
    </row>
    <row r="1594" spans="1:22" s="23" customFormat="1" x14ac:dyDescent="0.25">
      <c r="A1594" s="6">
        <v>1363</v>
      </c>
      <c r="C1594" s="5"/>
      <c r="G1594" s="5"/>
      <c r="H1594" s="12"/>
      <c r="J1594" s="5"/>
      <c r="K1594" s="5"/>
      <c r="L1594" s="166"/>
      <c r="M1594" s="5"/>
      <c r="N1594" s="5"/>
      <c r="O1594" s="5"/>
      <c r="P1594" s="5"/>
      <c r="Q1594" s="5"/>
      <c r="S1594" s="5"/>
      <c r="T1594" s="5"/>
      <c r="U1594" s="5"/>
      <c r="V1594" s="261"/>
    </row>
    <row r="1595" spans="1:22" s="23" customFormat="1" x14ac:dyDescent="0.25">
      <c r="A1595" s="8">
        <v>1364</v>
      </c>
      <c r="C1595" s="5"/>
      <c r="G1595" s="5"/>
      <c r="H1595" s="12"/>
      <c r="J1595" s="5"/>
      <c r="K1595" s="5"/>
      <c r="L1595" s="166"/>
      <c r="M1595" s="5"/>
      <c r="N1595" s="5"/>
      <c r="O1595" s="5"/>
      <c r="P1595" s="5"/>
      <c r="Q1595" s="5"/>
      <c r="S1595" s="5"/>
      <c r="T1595" s="5"/>
      <c r="U1595" s="5"/>
      <c r="V1595" s="261"/>
    </row>
    <row r="1596" spans="1:22" s="23" customFormat="1" x14ac:dyDescent="0.25">
      <c r="A1596" s="6">
        <v>1365</v>
      </c>
      <c r="C1596" s="5"/>
      <c r="G1596" s="5"/>
      <c r="H1596" s="12"/>
      <c r="J1596" s="5"/>
      <c r="K1596" s="5"/>
      <c r="L1596" s="166"/>
      <c r="M1596" s="5"/>
      <c r="N1596" s="5"/>
      <c r="O1596" s="5"/>
      <c r="P1596" s="5"/>
      <c r="Q1596" s="5"/>
      <c r="S1596" s="5"/>
      <c r="T1596" s="5"/>
      <c r="U1596" s="5"/>
      <c r="V1596" s="261"/>
    </row>
    <row r="1597" spans="1:22" s="23" customFormat="1" x14ac:dyDescent="0.25">
      <c r="A1597" s="8">
        <v>1366</v>
      </c>
      <c r="C1597" s="5"/>
      <c r="G1597" s="5"/>
      <c r="H1597" s="12"/>
      <c r="J1597" s="5"/>
      <c r="K1597" s="5"/>
      <c r="L1597" s="166"/>
      <c r="M1597" s="5"/>
      <c r="N1597" s="5"/>
      <c r="O1597" s="5"/>
      <c r="P1597" s="5"/>
      <c r="Q1597" s="5"/>
      <c r="S1597" s="5"/>
      <c r="T1597" s="5"/>
      <c r="U1597" s="5"/>
      <c r="V1597" s="261"/>
    </row>
    <row r="1598" spans="1:22" s="23" customFormat="1" x14ac:dyDescent="0.25">
      <c r="A1598" s="6">
        <v>1367</v>
      </c>
      <c r="C1598" s="5"/>
      <c r="G1598" s="5"/>
      <c r="H1598" s="12"/>
      <c r="J1598" s="5"/>
      <c r="K1598" s="5"/>
      <c r="L1598" s="166"/>
      <c r="M1598" s="5"/>
      <c r="N1598" s="5"/>
      <c r="O1598" s="5"/>
      <c r="P1598" s="5"/>
      <c r="Q1598" s="5"/>
      <c r="S1598" s="5"/>
      <c r="T1598" s="5"/>
      <c r="U1598" s="5"/>
      <c r="V1598" s="261"/>
    </row>
    <row r="1599" spans="1:22" s="23" customFormat="1" x14ac:dyDescent="0.25">
      <c r="A1599" s="8">
        <v>1368</v>
      </c>
      <c r="C1599" s="5"/>
      <c r="G1599" s="5"/>
      <c r="H1599" s="12"/>
      <c r="J1599" s="5"/>
      <c r="K1599" s="5"/>
      <c r="L1599" s="166"/>
      <c r="M1599" s="5"/>
      <c r="N1599" s="5"/>
      <c r="O1599" s="5"/>
      <c r="P1599" s="5"/>
      <c r="Q1599" s="5"/>
      <c r="S1599" s="5"/>
      <c r="T1599" s="5"/>
      <c r="U1599" s="5"/>
      <c r="V1599" s="261"/>
    </row>
    <row r="1600" spans="1:22" s="23" customFormat="1" x14ac:dyDescent="0.25">
      <c r="A1600" s="6">
        <v>1369</v>
      </c>
      <c r="C1600" s="5"/>
      <c r="G1600" s="5"/>
      <c r="H1600" s="12"/>
      <c r="J1600" s="5"/>
      <c r="K1600" s="5"/>
      <c r="L1600" s="166"/>
      <c r="M1600" s="5"/>
      <c r="N1600" s="5"/>
      <c r="O1600" s="5"/>
      <c r="P1600" s="5"/>
      <c r="Q1600" s="5"/>
      <c r="S1600" s="5"/>
      <c r="T1600" s="5"/>
      <c r="U1600" s="5"/>
      <c r="V1600" s="261"/>
    </row>
    <row r="1601" spans="1:22" s="23" customFormat="1" x14ac:dyDescent="0.25">
      <c r="A1601" s="8">
        <v>1370</v>
      </c>
      <c r="C1601" s="5"/>
      <c r="G1601" s="5"/>
      <c r="H1601" s="12"/>
      <c r="J1601" s="5"/>
      <c r="K1601" s="5"/>
      <c r="L1601" s="166"/>
      <c r="M1601" s="5"/>
      <c r="N1601" s="5"/>
      <c r="O1601" s="5"/>
      <c r="P1601" s="5"/>
      <c r="Q1601" s="5"/>
      <c r="S1601" s="5"/>
      <c r="T1601" s="5"/>
      <c r="U1601" s="5"/>
      <c r="V1601" s="261"/>
    </row>
    <row r="1602" spans="1:22" s="23" customFormat="1" x14ac:dyDescent="0.25">
      <c r="A1602" s="6">
        <v>1371</v>
      </c>
      <c r="C1602" s="5"/>
      <c r="G1602" s="5"/>
      <c r="H1602" s="12"/>
      <c r="J1602" s="5"/>
      <c r="K1602" s="5"/>
      <c r="L1602" s="166"/>
      <c r="M1602" s="5"/>
      <c r="N1602" s="5"/>
      <c r="O1602" s="5"/>
      <c r="P1602" s="5"/>
      <c r="Q1602" s="5"/>
      <c r="S1602" s="5"/>
      <c r="T1602" s="5"/>
      <c r="U1602" s="5"/>
      <c r="V1602" s="261"/>
    </row>
    <row r="1603" spans="1:22" s="23" customFormat="1" x14ac:dyDescent="0.25">
      <c r="A1603" s="8">
        <v>1372</v>
      </c>
      <c r="C1603" s="5"/>
      <c r="G1603" s="5"/>
      <c r="H1603" s="12"/>
      <c r="J1603" s="5"/>
      <c r="K1603" s="5"/>
      <c r="L1603" s="166"/>
      <c r="M1603" s="5"/>
      <c r="N1603" s="5"/>
      <c r="O1603" s="5"/>
      <c r="P1603" s="5"/>
      <c r="Q1603" s="5"/>
      <c r="S1603" s="5"/>
      <c r="T1603" s="5"/>
      <c r="U1603" s="5"/>
      <c r="V1603" s="261"/>
    </row>
    <row r="1604" spans="1:22" s="23" customFormat="1" x14ac:dyDescent="0.25">
      <c r="A1604" s="6">
        <v>1373</v>
      </c>
      <c r="C1604" s="5"/>
      <c r="G1604" s="5"/>
      <c r="H1604" s="12"/>
      <c r="J1604" s="5"/>
      <c r="K1604" s="5"/>
      <c r="L1604" s="166"/>
      <c r="M1604" s="5"/>
      <c r="N1604" s="5"/>
      <c r="O1604" s="5"/>
      <c r="P1604" s="5"/>
      <c r="Q1604" s="5"/>
      <c r="S1604" s="5"/>
      <c r="T1604" s="5"/>
      <c r="U1604" s="5"/>
      <c r="V1604" s="261"/>
    </row>
    <row r="1605" spans="1:22" s="23" customFormat="1" x14ac:dyDescent="0.25">
      <c r="A1605" s="8">
        <v>1374</v>
      </c>
      <c r="C1605" s="5"/>
      <c r="G1605" s="5"/>
      <c r="H1605" s="12"/>
      <c r="J1605" s="5"/>
      <c r="K1605" s="5"/>
      <c r="L1605" s="166"/>
      <c r="M1605" s="5"/>
      <c r="N1605" s="5"/>
      <c r="O1605" s="5"/>
      <c r="P1605" s="5"/>
      <c r="Q1605" s="5"/>
      <c r="S1605" s="5"/>
      <c r="T1605" s="5"/>
      <c r="U1605" s="5"/>
      <c r="V1605" s="261"/>
    </row>
    <row r="1606" spans="1:22" s="23" customFormat="1" x14ac:dyDescent="0.25">
      <c r="A1606" s="6">
        <v>1375</v>
      </c>
      <c r="C1606" s="5"/>
      <c r="G1606" s="5"/>
      <c r="H1606" s="12"/>
      <c r="J1606" s="5"/>
      <c r="K1606" s="5"/>
      <c r="L1606" s="166"/>
      <c r="M1606" s="5"/>
      <c r="N1606" s="5"/>
      <c r="O1606" s="5"/>
      <c r="P1606" s="5"/>
      <c r="Q1606" s="5"/>
      <c r="S1606" s="5"/>
      <c r="T1606" s="5"/>
      <c r="U1606" s="5"/>
      <c r="V1606" s="261"/>
    </row>
    <row r="1607" spans="1:22" s="23" customFormat="1" x14ac:dyDescent="0.25">
      <c r="A1607" s="8">
        <v>1376</v>
      </c>
      <c r="C1607" s="5"/>
      <c r="G1607" s="5"/>
      <c r="H1607" s="12"/>
      <c r="J1607" s="5"/>
      <c r="K1607" s="5"/>
      <c r="L1607" s="166"/>
      <c r="M1607" s="5"/>
      <c r="N1607" s="5"/>
      <c r="O1607" s="5"/>
      <c r="P1607" s="5"/>
      <c r="Q1607" s="5"/>
      <c r="S1607" s="5"/>
      <c r="T1607" s="5"/>
      <c r="U1607" s="5"/>
      <c r="V1607" s="261"/>
    </row>
    <row r="1608" spans="1:22" s="23" customFormat="1" x14ac:dyDescent="0.25">
      <c r="A1608" s="6">
        <v>1377</v>
      </c>
      <c r="C1608" s="5"/>
      <c r="G1608" s="5"/>
      <c r="H1608" s="12"/>
      <c r="J1608" s="5"/>
      <c r="K1608" s="5"/>
      <c r="L1608" s="166"/>
      <c r="M1608" s="5"/>
      <c r="N1608" s="5"/>
      <c r="O1608" s="5"/>
      <c r="P1608" s="5"/>
      <c r="Q1608" s="5"/>
      <c r="S1608" s="5"/>
      <c r="T1608" s="5"/>
      <c r="U1608" s="5"/>
      <c r="V1608" s="261"/>
    </row>
    <row r="1609" spans="1:22" s="23" customFormat="1" x14ac:dyDescent="0.25">
      <c r="A1609" s="8">
        <v>1378</v>
      </c>
      <c r="C1609" s="5"/>
      <c r="G1609" s="5"/>
      <c r="H1609" s="12"/>
      <c r="J1609" s="5"/>
      <c r="K1609" s="5"/>
      <c r="L1609" s="166"/>
      <c r="M1609" s="5"/>
      <c r="N1609" s="5"/>
      <c r="O1609" s="5"/>
      <c r="P1609" s="5"/>
      <c r="Q1609" s="5"/>
      <c r="S1609" s="5"/>
      <c r="T1609" s="5"/>
      <c r="U1609" s="5"/>
      <c r="V1609" s="261"/>
    </row>
    <row r="1610" spans="1:22" s="23" customFormat="1" x14ac:dyDescent="0.25">
      <c r="A1610" s="6">
        <v>1379</v>
      </c>
      <c r="C1610" s="5"/>
      <c r="G1610" s="5"/>
      <c r="H1610" s="12"/>
      <c r="J1610" s="5"/>
      <c r="K1610" s="5"/>
      <c r="L1610" s="166"/>
      <c r="M1610" s="5"/>
      <c r="N1610" s="5"/>
      <c r="O1610" s="5"/>
      <c r="P1610" s="5"/>
      <c r="Q1610" s="5"/>
      <c r="S1610" s="5"/>
      <c r="T1610" s="5"/>
      <c r="U1610" s="5"/>
      <c r="V1610" s="261"/>
    </row>
    <row r="1611" spans="1:22" s="23" customFormat="1" x14ac:dyDescent="0.25">
      <c r="A1611" s="8">
        <v>1380</v>
      </c>
      <c r="C1611" s="5"/>
      <c r="G1611" s="5"/>
      <c r="H1611" s="12"/>
      <c r="J1611" s="5"/>
      <c r="K1611" s="5"/>
      <c r="L1611" s="166"/>
      <c r="M1611" s="5"/>
      <c r="N1611" s="5"/>
      <c r="O1611" s="5"/>
      <c r="P1611" s="5"/>
      <c r="Q1611" s="5"/>
      <c r="S1611" s="5"/>
      <c r="T1611" s="5"/>
      <c r="U1611" s="5"/>
      <c r="V1611" s="261"/>
    </row>
    <row r="1612" spans="1:22" s="23" customFormat="1" x14ac:dyDescent="0.25">
      <c r="A1612" s="6">
        <v>1381</v>
      </c>
      <c r="C1612" s="5"/>
      <c r="G1612" s="5"/>
      <c r="H1612" s="12"/>
      <c r="J1612" s="5"/>
      <c r="K1612" s="5"/>
      <c r="L1612" s="166"/>
      <c r="M1612" s="5"/>
      <c r="N1612" s="5"/>
      <c r="O1612" s="5"/>
      <c r="P1612" s="5"/>
      <c r="Q1612" s="5"/>
      <c r="S1612" s="5"/>
      <c r="T1612" s="5"/>
      <c r="U1612" s="5"/>
      <c r="V1612" s="261"/>
    </row>
    <row r="1613" spans="1:22" s="23" customFormat="1" x14ac:dyDescent="0.25">
      <c r="A1613" s="8">
        <v>1382</v>
      </c>
      <c r="C1613" s="5"/>
      <c r="G1613" s="5"/>
      <c r="H1613" s="12"/>
      <c r="J1613" s="5"/>
      <c r="K1613" s="5"/>
      <c r="L1613" s="166"/>
      <c r="M1613" s="5"/>
      <c r="N1613" s="5"/>
      <c r="O1613" s="5"/>
      <c r="P1613" s="5"/>
      <c r="Q1613" s="5"/>
      <c r="S1613" s="5"/>
      <c r="T1613" s="5"/>
      <c r="U1613" s="5"/>
      <c r="V1613" s="261"/>
    </row>
    <row r="1614" spans="1:22" s="23" customFormat="1" x14ac:dyDescent="0.25">
      <c r="A1614" s="6">
        <v>1383</v>
      </c>
      <c r="C1614" s="5"/>
      <c r="G1614" s="5"/>
      <c r="H1614" s="12"/>
      <c r="J1614" s="5"/>
      <c r="K1614" s="5"/>
      <c r="L1614" s="166"/>
      <c r="M1614" s="5"/>
      <c r="N1614" s="5"/>
      <c r="O1614" s="5"/>
      <c r="P1614" s="5"/>
      <c r="Q1614" s="5"/>
      <c r="S1614" s="5"/>
      <c r="T1614" s="5"/>
      <c r="U1614" s="5"/>
      <c r="V1614" s="261"/>
    </row>
    <row r="1615" spans="1:22" s="23" customFormat="1" x14ac:dyDescent="0.25">
      <c r="A1615" s="8">
        <v>1384</v>
      </c>
      <c r="C1615" s="5"/>
      <c r="G1615" s="5"/>
      <c r="H1615" s="12"/>
      <c r="J1615" s="5"/>
      <c r="K1615" s="5"/>
      <c r="L1615" s="166"/>
      <c r="M1615" s="5"/>
      <c r="N1615" s="5"/>
      <c r="O1615" s="5"/>
      <c r="P1615" s="5"/>
      <c r="Q1615" s="5"/>
      <c r="S1615" s="5"/>
      <c r="T1615" s="5"/>
      <c r="U1615" s="5"/>
      <c r="V1615" s="261"/>
    </row>
    <row r="1616" spans="1:22" s="23" customFormat="1" x14ac:dyDescent="0.25">
      <c r="A1616" s="6">
        <v>1385</v>
      </c>
      <c r="C1616" s="5"/>
      <c r="G1616" s="5"/>
      <c r="H1616" s="12"/>
      <c r="J1616" s="5"/>
      <c r="K1616" s="5"/>
      <c r="L1616" s="166"/>
      <c r="M1616" s="5"/>
      <c r="N1616" s="5"/>
      <c r="O1616" s="5"/>
      <c r="P1616" s="5"/>
      <c r="Q1616" s="5"/>
      <c r="S1616" s="5"/>
      <c r="T1616" s="5"/>
      <c r="U1616" s="5"/>
      <c r="V1616" s="261"/>
    </row>
    <row r="1617" spans="1:22" s="23" customFormat="1" x14ac:dyDescent="0.25">
      <c r="A1617" s="8">
        <v>1386</v>
      </c>
      <c r="C1617" s="5"/>
      <c r="G1617" s="5"/>
      <c r="H1617" s="12"/>
      <c r="J1617" s="5"/>
      <c r="K1617" s="5"/>
      <c r="L1617" s="166"/>
      <c r="M1617" s="5"/>
      <c r="N1617" s="5"/>
      <c r="O1617" s="5"/>
      <c r="P1617" s="5"/>
      <c r="Q1617" s="5"/>
      <c r="S1617" s="5"/>
      <c r="T1617" s="5"/>
      <c r="U1617" s="5"/>
      <c r="V1617" s="261"/>
    </row>
    <row r="1618" spans="1:22" s="23" customFormat="1" x14ac:dyDescent="0.25">
      <c r="A1618" s="6">
        <v>1387</v>
      </c>
      <c r="C1618" s="5"/>
      <c r="G1618" s="5"/>
      <c r="H1618" s="12"/>
      <c r="J1618" s="5"/>
      <c r="K1618" s="5"/>
      <c r="L1618" s="166"/>
      <c r="M1618" s="5"/>
      <c r="N1618" s="5"/>
      <c r="O1618" s="5"/>
      <c r="P1618" s="5"/>
      <c r="Q1618" s="5"/>
      <c r="S1618" s="5"/>
      <c r="T1618" s="5"/>
      <c r="U1618" s="5"/>
      <c r="V1618" s="261"/>
    </row>
    <row r="1619" spans="1:22" s="23" customFormat="1" x14ac:dyDescent="0.25">
      <c r="A1619" s="8">
        <v>1388</v>
      </c>
      <c r="C1619" s="5"/>
      <c r="G1619" s="5"/>
      <c r="H1619" s="12"/>
      <c r="J1619" s="5"/>
      <c r="K1619" s="5"/>
      <c r="L1619" s="166"/>
      <c r="M1619" s="5"/>
      <c r="N1619" s="5"/>
      <c r="O1619" s="5"/>
      <c r="P1619" s="5"/>
      <c r="Q1619" s="5"/>
      <c r="S1619" s="5"/>
      <c r="T1619" s="5"/>
      <c r="U1619" s="5"/>
      <c r="V1619" s="261"/>
    </row>
    <row r="1620" spans="1:22" s="23" customFormat="1" x14ac:dyDescent="0.25">
      <c r="A1620" s="6">
        <v>1389</v>
      </c>
      <c r="C1620" s="5"/>
      <c r="G1620" s="5"/>
      <c r="H1620" s="12"/>
      <c r="J1620" s="5"/>
      <c r="K1620" s="5"/>
      <c r="L1620" s="166"/>
      <c r="M1620" s="5"/>
      <c r="N1620" s="5"/>
      <c r="O1620" s="5"/>
      <c r="P1620" s="5"/>
      <c r="Q1620" s="5"/>
      <c r="S1620" s="5"/>
      <c r="T1620" s="5"/>
      <c r="U1620" s="5"/>
      <c r="V1620" s="261"/>
    </row>
    <row r="1621" spans="1:22" s="23" customFormat="1" x14ac:dyDescent="0.25">
      <c r="A1621" s="8">
        <v>1390</v>
      </c>
      <c r="C1621" s="5"/>
      <c r="G1621" s="5"/>
      <c r="H1621" s="12"/>
      <c r="J1621" s="5"/>
      <c r="K1621" s="5"/>
      <c r="L1621" s="166"/>
      <c r="M1621" s="5"/>
      <c r="N1621" s="5"/>
      <c r="O1621" s="5"/>
      <c r="P1621" s="5"/>
      <c r="Q1621" s="5"/>
      <c r="S1621" s="5"/>
      <c r="T1621" s="5"/>
      <c r="U1621" s="5"/>
      <c r="V1621" s="261"/>
    </row>
    <row r="1622" spans="1:22" s="23" customFormat="1" x14ac:dyDescent="0.25">
      <c r="A1622" s="6">
        <v>1391</v>
      </c>
      <c r="C1622" s="5"/>
      <c r="G1622" s="5"/>
      <c r="H1622" s="12"/>
      <c r="J1622" s="5"/>
      <c r="K1622" s="5"/>
      <c r="L1622" s="166"/>
      <c r="M1622" s="5"/>
      <c r="N1622" s="5"/>
      <c r="O1622" s="5"/>
      <c r="P1622" s="5"/>
      <c r="Q1622" s="5"/>
      <c r="S1622" s="5"/>
      <c r="T1622" s="5"/>
      <c r="U1622" s="5"/>
      <c r="V1622" s="261"/>
    </row>
    <row r="1623" spans="1:22" s="23" customFormat="1" x14ac:dyDescent="0.25">
      <c r="A1623" s="8">
        <v>1392</v>
      </c>
      <c r="C1623" s="5"/>
      <c r="G1623" s="5"/>
      <c r="H1623" s="12"/>
      <c r="J1623" s="5"/>
      <c r="K1623" s="5"/>
      <c r="L1623" s="166"/>
      <c r="M1623" s="5"/>
      <c r="N1623" s="5"/>
      <c r="O1623" s="5"/>
      <c r="P1623" s="5"/>
      <c r="Q1623" s="5"/>
      <c r="S1623" s="5"/>
      <c r="T1623" s="5"/>
      <c r="U1623" s="5"/>
      <c r="V1623" s="261"/>
    </row>
    <row r="1624" spans="1:22" s="23" customFormat="1" x14ac:dyDescent="0.25">
      <c r="A1624" s="6">
        <v>1393</v>
      </c>
      <c r="C1624" s="5"/>
      <c r="G1624" s="5"/>
      <c r="H1624" s="12"/>
      <c r="J1624" s="5"/>
      <c r="K1624" s="5"/>
      <c r="L1624" s="166"/>
      <c r="M1624" s="5"/>
      <c r="N1624" s="5"/>
      <c r="O1624" s="5"/>
      <c r="P1624" s="5"/>
      <c r="Q1624" s="5"/>
      <c r="S1624" s="5"/>
      <c r="T1624" s="5"/>
      <c r="U1624" s="5"/>
      <c r="V1624" s="261"/>
    </row>
    <row r="1625" spans="1:22" s="23" customFormat="1" x14ac:dyDescent="0.25">
      <c r="A1625" s="8">
        <v>1394</v>
      </c>
      <c r="C1625" s="5"/>
      <c r="G1625" s="5"/>
      <c r="H1625" s="12"/>
      <c r="J1625" s="5"/>
      <c r="K1625" s="5"/>
      <c r="L1625" s="166"/>
      <c r="M1625" s="5"/>
      <c r="N1625" s="5"/>
      <c r="O1625" s="5"/>
      <c r="P1625" s="5"/>
      <c r="Q1625" s="5"/>
      <c r="S1625" s="5"/>
      <c r="T1625" s="5"/>
      <c r="U1625" s="5"/>
      <c r="V1625" s="261"/>
    </row>
    <row r="1626" spans="1:22" s="23" customFormat="1" x14ac:dyDescent="0.25">
      <c r="A1626" s="6">
        <v>1395</v>
      </c>
      <c r="C1626" s="5"/>
      <c r="G1626" s="5"/>
      <c r="H1626" s="12"/>
      <c r="J1626" s="5"/>
      <c r="K1626" s="5"/>
      <c r="L1626" s="166"/>
      <c r="M1626" s="5"/>
      <c r="N1626" s="5"/>
      <c r="O1626" s="5"/>
      <c r="P1626" s="5"/>
      <c r="Q1626" s="5"/>
      <c r="S1626" s="5"/>
      <c r="T1626" s="5"/>
      <c r="U1626" s="5"/>
      <c r="V1626" s="261"/>
    </row>
    <row r="1627" spans="1:22" s="23" customFormat="1" x14ac:dyDescent="0.25">
      <c r="A1627" s="8">
        <v>1396</v>
      </c>
      <c r="C1627" s="5"/>
      <c r="G1627" s="5"/>
      <c r="H1627" s="12"/>
      <c r="J1627" s="5"/>
      <c r="K1627" s="5"/>
      <c r="L1627" s="166"/>
      <c r="M1627" s="5"/>
      <c r="N1627" s="5"/>
      <c r="O1627" s="5"/>
      <c r="P1627" s="5"/>
      <c r="Q1627" s="5"/>
      <c r="S1627" s="5"/>
      <c r="T1627" s="5"/>
      <c r="U1627" s="5"/>
      <c r="V1627" s="261"/>
    </row>
    <row r="1628" spans="1:22" s="23" customFormat="1" x14ac:dyDescent="0.25">
      <c r="A1628" s="6">
        <v>1397</v>
      </c>
      <c r="C1628" s="5"/>
      <c r="G1628" s="5"/>
      <c r="H1628" s="12"/>
      <c r="J1628" s="5"/>
      <c r="K1628" s="5"/>
      <c r="L1628" s="166"/>
      <c r="M1628" s="5"/>
      <c r="N1628" s="5"/>
      <c r="O1628" s="5"/>
      <c r="P1628" s="5"/>
      <c r="Q1628" s="5"/>
      <c r="S1628" s="5"/>
      <c r="T1628" s="5"/>
      <c r="U1628" s="5"/>
      <c r="V1628" s="261"/>
    </row>
    <row r="1629" spans="1:22" s="23" customFormat="1" x14ac:dyDescent="0.25">
      <c r="A1629" s="8">
        <v>1398</v>
      </c>
      <c r="C1629" s="5"/>
      <c r="G1629" s="5"/>
      <c r="H1629" s="12"/>
      <c r="J1629" s="5"/>
      <c r="K1629" s="5"/>
      <c r="L1629" s="166"/>
      <c r="M1629" s="5"/>
      <c r="N1629" s="5"/>
      <c r="O1629" s="5"/>
      <c r="P1629" s="5"/>
      <c r="Q1629" s="5"/>
      <c r="S1629" s="5"/>
      <c r="T1629" s="5"/>
      <c r="U1629" s="5"/>
      <c r="V1629" s="261"/>
    </row>
    <row r="1630" spans="1:22" s="23" customFormat="1" x14ac:dyDescent="0.25">
      <c r="A1630" s="6">
        <v>1399</v>
      </c>
      <c r="C1630" s="5"/>
      <c r="G1630" s="5"/>
      <c r="H1630" s="12"/>
      <c r="J1630" s="5"/>
      <c r="K1630" s="5"/>
      <c r="L1630" s="166"/>
      <c r="M1630" s="5"/>
      <c r="N1630" s="5"/>
      <c r="O1630" s="5"/>
      <c r="P1630" s="5"/>
      <c r="Q1630" s="5"/>
      <c r="S1630" s="5"/>
      <c r="T1630" s="5"/>
      <c r="U1630" s="5"/>
      <c r="V1630" s="261"/>
    </row>
    <row r="1631" spans="1:22" s="23" customFormat="1" x14ac:dyDescent="0.25">
      <c r="A1631" s="8">
        <v>1400</v>
      </c>
      <c r="C1631" s="5"/>
      <c r="G1631" s="5"/>
      <c r="H1631" s="12"/>
      <c r="J1631" s="5"/>
      <c r="K1631" s="5"/>
      <c r="L1631" s="166"/>
      <c r="M1631" s="5"/>
      <c r="N1631" s="5"/>
      <c r="O1631" s="5"/>
      <c r="P1631" s="5"/>
      <c r="Q1631" s="5"/>
      <c r="S1631" s="5"/>
      <c r="T1631" s="5"/>
      <c r="U1631" s="5"/>
      <c r="V1631" s="261"/>
    </row>
    <row r="1632" spans="1:22" s="23" customFormat="1" x14ac:dyDescent="0.25">
      <c r="A1632" s="6">
        <v>1401</v>
      </c>
      <c r="C1632" s="5"/>
      <c r="G1632" s="5"/>
      <c r="H1632" s="12"/>
      <c r="J1632" s="5"/>
      <c r="K1632" s="5"/>
      <c r="L1632" s="166"/>
      <c r="M1632" s="5"/>
      <c r="N1632" s="5"/>
      <c r="O1632" s="5"/>
      <c r="P1632" s="5"/>
      <c r="Q1632" s="5"/>
      <c r="S1632" s="5"/>
      <c r="T1632" s="5"/>
      <c r="U1632" s="5"/>
      <c r="V1632" s="261"/>
    </row>
    <row r="1633" spans="1:22" s="23" customFormat="1" x14ac:dyDescent="0.25">
      <c r="A1633" s="8">
        <v>1402</v>
      </c>
      <c r="C1633" s="5"/>
      <c r="G1633" s="5"/>
      <c r="H1633" s="12"/>
      <c r="J1633" s="5"/>
      <c r="K1633" s="5"/>
      <c r="L1633" s="166"/>
      <c r="M1633" s="5"/>
      <c r="N1633" s="5"/>
      <c r="O1633" s="5"/>
      <c r="P1633" s="5"/>
      <c r="Q1633" s="5"/>
      <c r="S1633" s="5"/>
      <c r="T1633" s="5"/>
      <c r="U1633" s="5"/>
      <c r="V1633" s="261"/>
    </row>
    <row r="1634" spans="1:22" s="23" customFormat="1" x14ac:dyDescent="0.25">
      <c r="A1634" s="6">
        <v>1403</v>
      </c>
      <c r="C1634" s="5"/>
      <c r="G1634" s="5"/>
      <c r="H1634" s="12"/>
      <c r="J1634" s="5"/>
      <c r="K1634" s="5"/>
      <c r="L1634" s="166"/>
      <c r="M1634" s="5"/>
      <c r="N1634" s="5"/>
      <c r="O1634" s="5"/>
      <c r="P1634" s="5"/>
      <c r="Q1634" s="5"/>
      <c r="S1634" s="5"/>
      <c r="T1634" s="5"/>
      <c r="U1634" s="5"/>
      <c r="V1634" s="261"/>
    </row>
    <row r="1635" spans="1:22" s="23" customFormat="1" x14ac:dyDescent="0.25">
      <c r="A1635" s="8">
        <v>1404</v>
      </c>
      <c r="C1635" s="5"/>
      <c r="G1635" s="5"/>
      <c r="H1635" s="12"/>
      <c r="J1635" s="5"/>
      <c r="K1635" s="5"/>
      <c r="L1635" s="166"/>
      <c r="M1635" s="5"/>
      <c r="N1635" s="5"/>
      <c r="O1635" s="5"/>
      <c r="P1635" s="5"/>
      <c r="Q1635" s="5"/>
      <c r="S1635" s="5"/>
      <c r="T1635" s="5"/>
      <c r="U1635" s="5"/>
      <c r="V1635" s="261"/>
    </row>
    <row r="1636" spans="1:22" s="23" customFormat="1" x14ac:dyDescent="0.25">
      <c r="A1636" s="6">
        <v>1405</v>
      </c>
      <c r="C1636" s="5"/>
      <c r="G1636" s="5"/>
      <c r="H1636" s="12"/>
      <c r="J1636" s="5"/>
      <c r="K1636" s="5"/>
      <c r="L1636" s="166"/>
      <c r="M1636" s="5"/>
      <c r="N1636" s="5"/>
      <c r="O1636" s="5"/>
      <c r="P1636" s="5"/>
      <c r="Q1636" s="5"/>
      <c r="S1636" s="5"/>
      <c r="T1636" s="5"/>
      <c r="U1636" s="5"/>
      <c r="V1636" s="261"/>
    </row>
    <row r="1637" spans="1:22" s="23" customFormat="1" x14ac:dyDescent="0.25">
      <c r="A1637" s="8">
        <v>1406</v>
      </c>
      <c r="C1637" s="5"/>
      <c r="G1637" s="5"/>
      <c r="H1637" s="12"/>
      <c r="J1637" s="5"/>
      <c r="K1637" s="5"/>
      <c r="L1637" s="166"/>
      <c r="M1637" s="5"/>
      <c r="N1637" s="5"/>
      <c r="O1637" s="5"/>
      <c r="P1637" s="5"/>
      <c r="Q1637" s="5"/>
      <c r="S1637" s="5"/>
      <c r="T1637" s="5"/>
      <c r="U1637" s="5"/>
      <c r="V1637" s="261"/>
    </row>
  </sheetData>
  <mergeCells count="517">
    <mergeCell ref="B913:B916"/>
    <mergeCell ref="B856:B859"/>
    <mergeCell ref="B876:B879"/>
    <mergeCell ref="B887:B890"/>
    <mergeCell ref="B883:B886"/>
    <mergeCell ref="B995:B998"/>
    <mergeCell ref="B1099:B1101"/>
    <mergeCell ref="V1153:V1154"/>
    <mergeCell ref="V1151:V1152"/>
    <mergeCell ref="V1147:V1148"/>
    <mergeCell ref="B1131:B1132"/>
    <mergeCell ref="B1129:B1130"/>
    <mergeCell ref="B1127:B1128"/>
    <mergeCell ref="B1125:B1126"/>
    <mergeCell ref="B1119:B1120"/>
    <mergeCell ref="B1121:B1122"/>
    <mergeCell ref="B1123:B1124"/>
    <mergeCell ref="B1153:B1154"/>
    <mergeCell ref="B1151:B1152"/>
    <mergeCell ref="B1149:B1150"/>
    <mergeCell ref="B1147:B1148"/>
    <mergeCell ref="B1145:B1146"/>
    <mergeCell ref="B1143:B1144"/>
    <mergeCell ref="B1141:B1142"/>
    <mergeCell ref="B1139:B1140"/>
    <mergeCell ref="B1137:B1138"/>
    <mergeCell ref="B1135:B1136"/>
    <mergeCell ref="B959:B960"/>
    <mergeCell ref="B961:B962"/>
    <mergeCell ref="B963:B964"/>
    <mergeCell ref="B1108:B1109"/>
    <mergeCell ref="B1110:B1111"/>
    <mergeCell ref="B1112:B1113"/>
    <mergeCell ref="B1114:B1115"/>
    <mergeCell ref="B965:B966"/>
    <mergeCell ref="B967:B968"/>
    <mergeCell ref="B973:B974"/>
    <mergeCell ref="B1117:B1118"/>
    <mergeCell ref="B1133:B1134"/>
    <mergeCell ref="B1002:B1003"/>
    <mergeCell ref="B1005:B1006"/>
    <mergeCell ref="B1008:B1009"/>
    <mergeCell ref="B1013:B1014"/>
    <mergeCell ref="B1015:B1017"/>
    <mergeCell ref="B1044:B1046"/>
    <mergeCell ref="B1049:B1050"/>
    <mergeCell ref="B1051:B1053"/>
    <mergeCell ref="B1066:B1069"/>
    <mergeCell ref="B937:B938"/>
    <mergeCell ref="B939:B940"/>
    <mergeCell ref="V967:V968"/>
    <mergeCell ref="B969:B970"/>
    <mergeCell ref="B971:B972"/>
    <mergeCell ref="B943:B944"/>
    <mergeCell ref="B941:B942"/>
    <mergeCell ref="B945:B946"/>
    <mergeCell ref="B947:B948"/>
    <mergeCell ref="B951:B952"/>
    <mergeCell ref="B953:B954"/>
    <mergeCell ref="B955:B956"/>
    <mergeCell ref="V955:V956"/>
    <mergeCell ref="B957:B958"/>
    <mergeCell ref="V957:V958"/>
    <mergeCell ref="V951:V952"/>
    <mergeCell ref="B236:B237"/>
    <mergeCell ref="B238:B239"/>
    <mergeCell ref="B240:B241"/>
    <mergeCell ref="B244:B245"/>
    <mergeCell ref="B246:B247"/>
    <mergeCell ref="B312:B313"/>
    <mergeCell ref="B314:B315"/>
    <mergeCell ref="V210:V211"/>
    <mergeCell ref="B286:B287"/>
    <mergeCell ref="B288:B289"/>
    <mergeCell ref="B290:B291"/>
    <mergeCell ref="B242:B243"/>
    <mergeCell ref="V212:V213"/>
    <mergeCell ref="V222:V223"/>
    <mergeCell ref="V224:V225"/>
    <mergeCell ref="V230:V231"/>
    <mergeCell ref="B274:B275"/>
    <mergeCell ref="V236:V237"/>
    <mergeCell ref="V234:V235"/>
    <mergeCell ref="V226:V227"/>
    <mergeCell ref="B218:B219"/>
    <mergeCell ref="B280:B281"/>
    <mergeCell ref="B222:B223"/>
    <mergeCell ref="B292:B293"/>
    <mergeCell ref="B294:B295"/>
    <mergeCell ref="B224:B225"/>
    <mergeCell ref="B226:B227"/>
    <mergeCell ref="B228:B229"/>
    <mergeCell ref="B234:B235"/>
    <mergeCell ref="B204:B205"/>
    <mergeCell ref="B208:B209"/>
    <mergeCell ref="B210:B211"/>
    <mergeCell ref="V342:V343"/>
    <mergeCell ref="V242:V243"/>
    <mergeCell ref="V246:V247"/>
    <mergeCell ref="V262:V263"/>
    <mergeCell ref="V296:V297"/>
    <mergeCell ref="V274:V275"/>
    <mergeCell ref="V268:V271"/>
    <mergeCell ref="B316:B317"/>
    <mergeCell ref="B318:B319"/>
    <mergeCell ref="B298:B299"/>
    <mergeCell ref="B300:B301"/>
    <mergeCell ref="B302:B305"/>
    <mergeCell ref="B276:B277"/>
    <mergeCell ref="B264:B265"/>
    <mergeCell ref="B268:B271"/>
    <mergeCell ref="B256:B257"/>
    <mergeCell ref="V240:V241"/>
    <mergeCell ref="V330:V331"/>
    <mergeCell ref="B320:B323"/>
    <mergeCell ref="B326:B329"/>
    <mergeCell ref="B248:B249"/>
    <mergeCell ref="V751:V752"/>
    <mergeCell ref="V757:V758"/>
    <mergeCell ref="V415:V416"/>
    <mergeCell ref="V417:V418"/>
    <mergeCell ref="V577:V578"/>
    <mergeCell ref="V599:V600"/>
    <mergeCell ref="V621:V622"/>
    <mergeCell ref="V639:V640"/>
    <mergeCell ref="V332:V333"/>
    <mergeCell ref="V553:V554"/>
    <mergeCell ref="V637:V638"/>
    <mergeCell ref="V645:V646"/>
    <mergeCell ref="V661:V662"/>
    <mergeCell ref="V653:V654"/>
    <mergeCell ref="V665:V668"/>
    <mergeCell ref="V673:V676"/>
    <mergeCell ref="V683:V684"/>
    <mergeCell ref="V539:V540"/>
    <mergeCell ref="V363:V364"/>
    <mergeCell ref="V503:V504"/>
    <mergeCell ref="B135:B136"/>
    <mergeCell ref="B138:B139"/>
    <mergeCell ref="B119:B120"/>
    <mergeCell ref="B121:B122"/>
    <mergeCell ref="B123:B124"/>
    <mergeCell ref="B125:B126"/>
    <mergeCell ref="B127:B128"/>
    <mergeCell ref="B150:B151"/>
    <mergeCell ref="B154:B155"/>
    <mergeCell ref="B144:B145"/>
    <mergeCell ref="B148:B149"/>
    <mergeCell ref="V188:V189"/>
    <mergeCell ref="V196:V197"/>
    <mergeCell ref="V200:V201"/>
    <mergeCell ref="V202:V203"/>
    <mergeCell ref="V198:V199"/>
    <mergeCell ref="B156:B157"/>
    <mergeCell ref="B158:B159"/>
    <mergeCell ref="B174:B175"/>
    <mergeCell ref="B176:B177"/>
    <mergeCell ref="B160:B161"/>
    <mergeCell ref="B162:B163"/>
    <mergeCell ref="B164:B165"/>
    <mergeCell ref="B113:B114"/>
    <mergeCell ref="B117:B118"/>
    <mergeCell ref="B99:B100"/>
    <mergeCell ref="B101:B102"/>
    <mergeCell ref="B105:B106"/>
    <mergeCell ref="B107:B108"/>
    <mergeCell ref="B129:B130"/>
    <mergeCell ref="B131:B132"/>
    <mergeCell ref="B133:B134"/>
    <mergeCell ref="B88:B89"/>
    <mergeCell ref="B90:B91"/>
    <mergeCell ref="B92:B93"/>
    <mergeCell ref="B94:B95"/>
    <mergeCell ref="B96:B97"/>
    <mergeCell ref="B82:B83"/>
    <mergeCell ref="B84:B85"/>
    <mergeCell ref="B86:B87"/>
    <mergeCell ref="B109:B110"/>
    <mergeCell ref="B42:B43"/>
    <mergeCell ref="V50:V51"/>
    <mergeCell ref="B44:B45"/>
    <mergeCell ref="B68:B69"/>
    <mergeCell ref="B70:B71"/>
    <mergeCell ref="B72:B73"/>
    <mergeCell ref="B74:B75"/>
    <mergeCell ref="B76:B77"/>
    <mergeCell ref="B58:B59"/>
    <mergeCell ref="B60:B61"/>
    <mergeCell ref="B64:B65"/>
    <mergeCell ref="B66:B67"/>
    <mergeCell ref="B10:B11"/>
    <mergeCell ref="B14:B15"/>
    <mergeCell ref="A1:B2"/>
    <mergeCell ref="E1:I2"/>
    <mergeCell ref="X262:X263"/>
    <mergeCell ref="G3:G4"/>
    <mergeCell ref="H3:H4"/>
    <mergeCell ref="I3:I4"/>
    <mergeCell ref="F3:F4"/>
    <mergeCell ref="A3:A4"/>
    <mergeCell ref="B3:B4"/>
    <mergeCell ref="C3:C4"/>
    <mergeCell ref="D3:D4"/>
    <mergeCell ref="E3:E4"/>
    <mergeCell ref="B6:B7"/>
    <mergeCell ref="V14:V15"/>
    <mergeCell ref="V6:V7"/>
    <mergeCell ref="V28:V29"/>
    <mergeCell ref="B22:B23"/>
    <mergeCell ref="B50:B51"/>
    <mergeCell ref="B38:B39"/>
    <mergeCell ref="B40:B41"/>
    <mergeCell ref="V76:V77"/>
    <mergeCell ref="V84:V85"/>
    <mergeCell ref="V92:V93"/>
    <mergeCell ref="V103:V104"/>
    <mergeCell ref="V96:V97"/>
    <mergeCell ref="V121:V122"/>
    <mergeCell ref="V164:V165"/>
    <mergeCell ref="V162:V163"/>
    <mergeCell ref="V166:V167"/>
    <mergeCell ref="V170:V173"/>
    <mergeCell ref="V186:V187"/>
    <mergeCell ref="V178:V179"/>
    <mergeCell ref="V154:V155"/>
    <mergeCell ref="V182:V183"/>
    <mergeCell ref="V184:V185"/>
    <mergeCell ref="B166:B167"/>
    <mergeCell ref="B168:B169"/>
    <mergeCell ref="B170:B173"/>
    <mergeCell ref="B192:B193"/>
    <mergeCell ref="B196:B197"/>
    <mergeCell ref="B200:B201"/>
    <mergeCell ref="B182:B183"/>
    <mergeCell ref="B184:B185"/>
    <mergeCell ref="B188:B189"/>
    <mergeCell ref="B190:B191"/>
    <mergeCell ref="B202:B203"/>
    <mergeCell ref="V208:V209"/>
    <mergeCell ref="V214:V215"/>
    <mergeCell ref="B371:B372"/>
    <mergeCell ref="B334:B335"/>
    <mergeCell ref="B336:B339"/>
    <mergeCell ref="B340:B341"/>
    <mergeCell ref="B342:B343"/>
    <mergeCell ref="B345:B346"/>
    <mergeCell ref="B347:B348"/>
    <mergeCell ref="B349:B350"/>
    <mergeCell ref="B351:B352"/>
    <mergeCell ref="B353:B354"/>
    <mergeCell ref="B355:B356"/>
    <mergeCell ref="B357:B358"/>
    <mergeCell ref="B359:B360"/>
    <mergeCell ref="B361:B362"/>
    <mergeCell ref="B365:B366"/>
    <mergeCell ref="B367:B368"/>
    <mergeCell ref="B369:B370"/>
    <mergeCell ref="B214:B215"/>
    <mergeCell ref="B216:B217"/>
    <mergeCell ref="B250:B251"/>
    <mergeCell ref="B306:B307"/>
    <mergeCell ref="B310:B311"/>
    <mergeCell ref="B397:B400"/>
    <mergeCell ref="B401:B402"/>
    <mergeCell ref="B403:B404"/>
    <mergeCell ref="B405:B406"/>
    <mergeCell ref="B409:B410"/>
    <mergeCell ref="B411:B412"/>
    <mergeCell ref="B413:B414"/>
    <mergeCell ref="B415:B416"/>
    <mergeCell ref="B373:B374"/>
    <mergeCell ref="B375:B376"/>
    <mergeCell ref="B379:B380"/>
    <mergeCell ref="B381:B384"/>
    <mergeCell ref="B385:B388"/>
    <mergeCell ref="B389:B390"/>
    <mergeCell ref="B391:B392"/>
    <mergeCell ref="B393:B396"/>
    <mergeCell ref="B453:B454"/>
    <mergeCell ref="B455:B456"/>
    <mergeCell ref="B459:B460"/>
    <mergeCell ref="B461:B462"/>
    <mergeCell ref="B463:B464"/>
    <mergeCell ref="B465:B466"/>
    <mergeCell ref="B467:B468"/>
    <mergeCell ref="B417:B418"/>
    <mergeCell ref="B419:B420"/>
    <mergeCell ref="B431:B434"/>
    <mergeCell ref="B449:B450"/>
    <mergeCell ref="B445:B448"/>
    <mergeCell ref="B489:B490"/>
    <mergeCell ref="B491:B492"/>
    <mergeCell ref="B493:B494"/>
    <mergeCell ref="B499:B500"/>
    <mergeCell ref="B501:B502"/>
    <mergeCell ref="B505:B506"/>
    <mergeCell ref="B469:B470"/>
    <mergeCell ref="B471:B472"/>
    <mergeCell ref="B473:B474"/>
    <mergeCell ref="B475:B476"/>
    <mergeCell ref="B477:B478"/>
    <mergeCell ref="B479:B480"/>
    <mergeCell ref="B481:B482"/>
    <mergeCell ref="B483:B484"/>
    <mergeCell ref="B485:B488"/>
    <mergeCell ref="B507:B508"/>
    <mergeCell ref="B509:B510"/>
    <mergeCell ref="B511:B512"/>
    <mergeCell ref="B513:B514"/>
    <mergeCell ref="B515:B516"/>
    <mergeCell ref="B517:B520"/>
    <mergeCell ref="B521:B522"/>
    <mergeCell ref="B523:B526"/>
    <mergeCell ref="B527:B528"/>
    <mergeCell ref="B567:B568"/>
    <mergeCell ref="B531:B532"/>
    <mergeCell ref="B533:B534"/>
    <mergeCell ref="B535:B536"/>
    <mergeCell ref="B537:B538"/>
    <mergeCell ref="B539:B540"/>
    <mergeCell ref="B541:B542"/>
    <mergeCell ref="B543:B544"/>
    <mergeCell ref="B545:B548"/>
    <mergeCell ref="B651:B652"/>
    <mergeCell ref="B653:B654"/>
    <mergeCell ref="B655:B656"/>
    <mergeCell ref="B657:B658"/>
    <mergeCell ref="B659:B660"/>
    <mergeCell ref="B661:B662"/>
    <mergeCell ref="B663:B664"/>
    <mergeCell ref="B623:B624"/>
    <mergeCell ref="B625:B626"/>
    <mergeCell ref="B629:B630"/>
    <mergeCell ref="B631:B632"/>
    <mergeCell ref="B635:B636"/>
    <mergeCell ref="B639:B640"/>
    <mergeCell ref="B641:B642"/>
    <mergeCell ref="B643:B644"/>
    <mergeCell ref="B645:B646"/>
    <mergeCell ref="B647:B648"/>
    <mergeCell ref="B649:B650"/>
    <mergeCell ref="V8:V9"/>
    <mergeCell ref="V12:V13"/>
    <mergeCell ref="P1:U2"/>
    <mergeCell ref="P3:P4"/>
    <mergeCell ref="Q3:Q4"/>
    <mergeCell ref="R3:R4"/>
    <mergeCell ref="S3:S4"/>
    <mergeCell ref="T3:T4"/>
    <mergeCell ref="U3:U4"/>
    <mergeCell ref="J1:O2"/>
    <mergeCell ref="J3:J4"/>
    <mergeCell ref="K3:K4"/>
    <mergeCell ref="L3:L4"/>
    <mergeCell ref="M3:M4"/>
    <mergeCell ref="N3:N4"/>
    <mergeCell ref="O3:O4"/>
    <mergeCell ref="B607:B608"/>
    <mergeCell ref="B611:B612"/>
    <mergeCell ref="B569:B570"/>
    <mergeCell ref="B571:B572"/>
    <mergeCell ref="B573:B574"/>
    <mergeCell ref="B575:B576"/>
    <mergeCell ref="B577:B578"/>
    <mergeCell ref="B579:B580"/>
    <mergeCell ref="B581:B582"/>
    <mergeCell ref="B583:B584"/>
    <mergeCell ref="B585:B586"/>
    <mergeCell ref="B549:B550"/>
    <mergeCell ref="B555:B556"/>
    <mergeCell ref="B557:B558"/>
    <mergeCell ref="B559:B560"/>
    <mergeCell ref="B561:B564"/>
    <mergeCell ref="B565:B566"/>
    <mergeCell ref="B613:B614"/>
    <mergeCell ref="B617:B618"/>
    <mergeCell ref="B619:B620"/>
    <mergeCell ref="B621:B622"/>
    <mergeCell ref="B587:B588"/>
    <mergeCell ref="B589:B590"/>
    <mergeCell ref="B591:B592"/>
    <mergeCell ref="B593:B594"/>
    <mergeCell ref="B595:B596"/>
    <mergeCell ref="B597:B598"/>
    <mergeCell ref="B599:B600"/>
    <mergeCell ref="B603:B604"/>
    <mergeCell ref="B707:B708"/>
    <mergeCell ref="B709:B710"/>
    <mergeCell ref="B711:B714"/>
    <mergeCell ref="B669:B670"/>
    <mergeCell ref="B671:B672"/>
    <mergeCell ref="B673:B676"/>
    <mergeCell ref="B677:B678"/>
    <mergeCell ref="B679:B680"/>
    <mergeCell ref="B681:B682"/>
    <mergeCell ref="B683:B684"/>
    <mergeCell ref="B685:B686"/>
    <mergeCell ref="B687:B688"/>
    <mergeCell ref="B703:B706"/>
    <mergeCell ref="V20:V21"/>
    <mergeCell ref="V24:V25"/>
    <mergeCell ref="V30:V31"/>
    <mergeCell ref="V48:V49"/>
    <mergeCell ref="V32:V33"/>
    <mergeCell ref="V36:V37"/>
    <mergeCell ref="V52:V53"/>
    <mergeCell ref="V70:V71"/>
    <mergeCell ref="V72:V73"/>
    <mergeCell ref="B771:B774"/>
    <mergeCell ref="B768:B769"/>
    <mergeCell ref="B766:B767"/>
    <mergeCell ref="B780:B782"/>
    <mergeCell ref="B949:B950"/>
    <mergeCell ref="B820:B823"/>
    <mergeCell ref="B825:B828"/>
    <mergeCell ref="B831:B834"/>
    <mergeCell ref="B783:B785"/>
    <mergeCell ref="B789:B791"/>
    <mergeCell ref="B800:B803"/>
    <mergeCell ref="B836:B839"/>
    <mergeCell ref="B897:B899"/>
    <mergeCell ref="B776:B777"/>
    <mergeCell ref="B778:B779"/>
    <mergeCell ref="B892:B893"/>
    <mergeCell ref="B906:B907"/>
    <mergeCell ref="B908:B909"/>
    <mergeCell ref="B920:B921"/>
    <mergeCell ref="B922:B923"/>
    <mergeCell ref="B924:B925"/>
    <mergeCell ref="B927:B928"/>
    <mergeCell ref="B929:B930"/>
    <mergeCell ref="B931:B932"/>
    <mergeCell ref="B753:B754"/>
    <mergeCell ref="B755:B756"/>
    <mergeCell ref="B757:B758"/>
    <mergeCell ref="B761:B762"/>
    <mergeCell ref="B731:B732"/>
    <mergeCell ref="B733:B734"/>
    <mergeCell ref="B749:B750"/>
    <mergeCell ref="B715:B716"/>
    <mergeCell ref="B717:B718"/>
    <mergeCell ref="B719:B720"/>
    <mergeCell ref="B721:B722"/>
    <mergeCell ref="B723:B724"/>
    <mergeCell ref="B725:B726"/>
    <mergeCell ref="B727:B728"/>
    <mergeCell ref="B729:B730"/>
    <mergeCell ref="B751:B752"/>
    <mergeCell ref="B735:B736"/>
    <mergeCell ref="B987:B988"/>
    <mergeCell ref="B985:B986"/>
    <mergeCell ref="B983:B984"/>
    <mergeCell ref="B981:B982"/>
    <mergeCell ref="B979:B980"/>
    <mergeCell ref="B977:B978"/>
    <mergeCell ref="B993:B994"/>
    <mergeCell ref="V999:V1000"/>
    <mergeCell ref="V983:V984"/>
    <mergeCell ref="B1166:B1167"/>
    <mergeCell ref="B1156:B1157"/>
    <mergeCell ref="B1162:B1163"/>
    <mergeCell ref="B1160:B1161"/>
    <mergeCell ref="B1158:B1159"/>
    <mergeCell ref="V1160:V1161"/>
    <mergeCell ref="B1164:B1165"/>
    <mergeCell ref="B1019:B1020"/>
    <mergeCell ref="B1033:B1034"/>
    <mergeCell ref="B1031:B1032"/>
    <mergeCell ref="B1029:B1030"/>
    <mergeCell ref="B1027:B1028"/>
    <mergeCell ref="B1025:B1026"/>
    <mergeCell ref="B1023:B1024"/>
    <mergeCell ref="B1021:B1022"/>
    <mergeCell ref="B1040:B1041"/>
    <mergeCell ref="B1038:B1039"/>
    <mergeCell ref="B1036:B1037"/>
    <mergeCell ref="B1097:B1098"/>
    <mergeCell ref="B1093:B1094"/>
    <mergeCell ref="B1095:B1096"/>
    <mergeCell ref="V1110:V1111"/>
    <mergeCell ref="V1112:V1113"/>
    <mergeCell ref="V1108:V1109"/>
    <mergeCell ref="V421:V422"/>
    <mergeCell ref="B421:B422"/>
    <mergeCell ref="B429:B430"/>
    <mergeCell ref="B427:B428"/>
    <mergeCell ref="B425:B426"/>
    <mergeCell ref="B423:B424"/>
    <mergeCell ref="B443:B444"/>
    <mergeCell ref="B441:B442"/>
    <mergeCell ref="B439:B440"/>
    <mergeCell ref="B437:B438"/>
    <mergeCell ref="B435:B436"/>
    <mergeCell ref="V892:V893"/>
    <mergeCell ref="V1029:V1030"/>
    <mergeCell ref="V1023:V1024"/>
    <mergeCell ref="V423:V424"/>
    <mergeCell ref="V443:V444"/>
    <mergeCell ref="B741:B742"/>
    <mergeCell ref="B743:B744"/>
    <mergeCell ref="B745:B746"/>
    <mergeCell ref="B747:B748"/>
    <mergeCell ref="B665:B668"/>
    <mergeCell ref="B737:B740"/>
    <mergeCell ref="B689:B690"/>
    <mergeCell ref="B691:B692"/>
    <mergeCell ref="B693:B694"/>
    <mergeCell ref="B695:B698"/>
    <mergeCell ref="B699:B702"/>
    <mergeCell ref="B933:B934"/>
    <mergeCell ref="B935:B936"/>
    <mergeCell ref="V987:V988"/>
    <mergeCell ref="V973:V974"/>
    <mergeCell ref="B975:B976"/>
    <mergeCell ref="B999:B1000"/>
    <mergeCell ref="B991:B992"/>
    <mergeCell ref="B989:B990"/>
  </mergeCells>
  <phoneticPr fontId="106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F770C-4BC7-4AA6-A383-D64CA42B8269}">
  <sheetPr codeName="Sheet9"/>
  <dimension ref="A1:X1636"/>
  <sheetViews>
    <sheetView zoomScaleNormal="100" workbookViewId="0">
      <pane xSplit="3" ySplit="4" topLeftCell="D948" activePane="bottomRight" state="frozen"/>
      <selection pane="topRight" activeCell="D1" sqref="D1"/>
      <selection pane="bottomLeft" activeCell="A4" sqref="A4"/>
      <selection pane="bottomRight" activeCell="H653" sqref="H653"/>
    </sheetView>
  </sheetViews>
  <sheetFormatPr defaultRowHeight="15" x14ac:dyDescent="0.25"/>
  <cols>
    <col min="1" max="1" width="6.28515625" style="5" customWidth="1"/>
    <col min="2" max="2" width="10.85546875" style="23" customWidth="1"/>
    <col min="3" max="3" width="14" style="5" bestFit="1" customWidth="1"/>
    <col min="4" max="4" width="14.7109375" style="23" customWidth="1"/>
    <col min="5" max="5" width="15.85546875" style="23" bestFit="1" customWidth="1"/>
    <col min="6" max="6" width="10" style="23" customWidth="1"/>
    <col min="7" max="7" width="14.85546875" style="5" customWidth="1"/>
    <col min="8" max="8" width="14.42578125" style="12" customWidth="1"/>
    <col min="9" max="10" width="12" style="5" customWidth="1"/>
    <col min="11" max="11" width="16.140625" style="5" bestFit="1" customWidth="1"/>
    <col min="12" max="12" width="12" style="166" customWidth="1"/>
    <col min="13" max="13" width="15.5703125" style="5" customWidth="1"/>
    <col min="14" max="15" width="12" style="5" customWidth="1"/>
    <col min="16" max="16" width="12" style="23" customWidth="1"/>
    <col min="17" max="17" width="18.85546875" style="23" customWidth="1"/>
    <col min="18" max="18" width="10.140625" style="23" customWidth="1"/>
    <col min="19" max="19" width="17.85546875" style="5" customWidth="1"/>
    <col min="20" max="20" width="13.42578125" style="5" customWidth="1"/>
    <col min="21" max="21" width="13.140625" style="5" customWidth="1"/>
    <col min="22" max="22" width="27.42578125" style="261" customWidth="1"/>
    <col min="23" max="16384" width="9.140625" style="5"/>
  </cols>
  <sheetData>
    <row r="1" spans="1:23" x14ac:dyDescent="0.25">
      <c r="A1" s="4598"/>
      <c r="B1" s="4598"/>
      <c r="E1" s="4591" t="s">
        <v>3160</v>
      </c>
      <c r="F1" s="4591"/>
      <c r="G1" s="4591"/>
      <c r="H1" s="4591"/>
      <c r="I1" s="4591"/>
      <c r="J1" s="4723" t="s">
        <v>4992</v>
      </c>
      <c r="K1" s="4724"/>
      <c r="L1" s="4724"/>
      <c r="M1" s="4724"/>
      <c r="N1" s="4724"/>
      <c r="O1" s="4725"/>
      <c r="P1" s="4633" t="s">
        <v>5447</v>
      </c>
      <c r="Q1" s="4633"/>
      <c r="R1" s="4633"/>
      <c r="S1" s="4633"/>
      <c r="T1" s="4633"/>
      <c r="U1" s="4634"/>
    </row>
    <row r="2" spans="1:23" x14ac:dyDescent="0.25">
      <c r="A2" s="4599"/>
      <c r="B2" s="4599"/>
      <c r="C2" s="4"/>
      <c r="D2" s="22"/>
      <c r="E2" s="4591"/>
      <c r="F2" s="4591"/>
      <c r="G2" s="4591"/>
      <c r="H2" s="4591"/>
      <c r="I2" s="4591"/>
      <c r="J2" s="4726"/>
      <c r="K2" s="4635"/>
      <c r="L2" s="4635"/>
      <c r="M2" s="4635"/>
      <c r="N2" s="4635"/>
      <c r="O2" s="4636"/>
      <c r="P2" s="4635"/>
      <c r="Q2" s="4635"/>
      <c r="R2" s="4635"/>
      <c r="S2" s="4635"/>
      <c r="T2" s="4635"/>
      <c r="U2" s="4636"/>
    </row>
    <row r="3" spans="1:23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591"/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  <c r="P3" s="4592" t="s">
        <v>346</v>
      </c>
      <c r="Q3" s="4592" t="s">
        <v>370</v>
      </c>
      <c r="R3" s="4592" t="s">
        <v>1069</v>
      </c>
      <c r="S3" s="4594" t="s">
        <v>316</v>
      </c>
      <c r="T3" s="4595" t="s">
        <v>312</v>
      </c>
      <c r="U3" s="4597" t="s">
        <v>313</v>
      </c>
    </row>
    <row r="4" spans="1:23" x14ac:dyDescent="0.25">
      <c r="A4" s="4618"/>
      <c r="B4" s="4593"/>
      <c r="C4" s="4593"/>
      <c r="D4" s="4593"/>
      <c r="E4" s="4593"/>
      <c r="F4" s="4593"/>
      <c r="G4" s="4593"/>
      <c r="H4" s="4622"/>
      <c r="I4" s="4591"/>
      <c r="J4" s="4593"/>
      <c r="K4" s="4593"/>
      <c r="L4" s="4593"/>
      <c r="M4" s="4594"/>
      <c r="N4" s="4596"/>
      <c r="O4" s="4597"/>
      <c r="P4" s="4695"/>
      <c r="Q4" s="4695"/>
      <c r="R4" s="4695"/>
      <c r="S4" s="4696"/>
      <c r="T4" s="4697"/>
      <c r="U4" s="4698"/>
    </row>
    <row r="5" spans="1:23" x14ac:dyDescent="0.25">
      <c r="A5" s="64">
        <v>1</v>
      </c>
      <c r="B5" s="4818" t="s">
        <v>3869</v>
      </c>
      <c r="C5" s="296" t="s">
        <v>868</v>
      </c>
      <c r="D5" s="65">
        <v>44839</v>
      </c>
      <c r="E5" s="387" t="s">
        <v>4938</v>
      </c>
      <c r="F5" s="164">
        <v>117</v>
      </c>
      <c r="G5" s="145">
        <f>AVERAGE(CPVTFC3SG0030!J16:K16)</f>
        <v>2.6224499999999997</v>
      </c>
      <c r="H5" s="100">
        <f t="shared" ref="H5:H79" si="0">(G5-0.4588)/0.0136*50</f>
        <v>7954.5955882352928</v>
      </c>
      <c r="I5" s="435" t="s">
        <v>315</v>
      </c>
      <c r="J5" s="1118">
        <v>44875</v>
      </c>
      <c r="K5" s="1119" t="s">
        <v>5457</v>
      </c>
      <c r="L5" s="1120">
        <v>62</v>
      </c>
      <c r="M5" s="1121">
        <f>AVERAGE(CPVTFC3SG0051!O21:P21)</f>
        <v>0.18275</v>
      </c>
      <c r="N5" s="73">
        <f t="shared" ref="N5" si="1">(M5-0.1302)/0.0142*400</f>
        <v>1480.2816901408446</v>
      </c>
      <c r="O5" s="1484" t="s">
        <v>315</v>
      </c>
      <c r="P5" s="645"/>
      <c r="Q5" s="645"/>
      <c r="R5" s="645"/>
      <c r="S5" s="694"/>
      <c r="T5" s="694"/>
      <c r="U5" s="694"/>
      <c r="V5" s="4899" t="s">
        <v>1416</v>
      </c>
      <c r="W5" s="5">
        <v>1</v>
      </c>
    </row>
    <row r="6" spans="1:23" x14ac:dyDescent="0.25">
      <c r="A6" s="64">
        <v>2</v>
      </c>
      <c r="B6" s="4820"/>
      <c r="C6" s="296" t="s">
        <v>220</v>
      </c>
      <c r="D6" s="65">
        <v>44839</v>
      </c>
      <c r="E6" s="387" t="s">
        <v>4938</v>
      </c>
      <c r="F6" s="164">
        <v>118</v>
      </c>
      <c r="G6" s="145">
        <f>AVERAGE(CPVTFC3SG0030!L16:M16)</f>
        <v>2.9415500000000003</v>
      </c>
      <c r="H6" s="100">
        <f t="shared" si="0"/>
        <v>9127.7573529411784</v>
      </c>
      <c r="I6" s="435" t="s">
        <v>315</v>
      </c>
      <c r="J6" s="1128">
        <v>44875</v>
      </c>
      <c r="K6" s="1129" t="s">
        <v>5457</v>
      </c>
      <c r="L6" s="1130">
        <v>63</v>
      </c>
      <c r="M6" s="1131">
        <f>AVERAGE(CPVTFC3SG0051!Q21:R21)</f>
        <v>1.3323499999999999</v>
      </c>
      <c r="N6" s="67">
        <f t="shared" ref="N6" si="2">(M6-0.1302)/0.0142*400</f>
        <v>33863.38028169013</v>
      </c>
      <c r="O6" s="1133" t="s">
        <v>315</v>
      </c>
      <c r="P6" s="645"/>
      <c r="Q6" s="645"/>
      <c r="R6" s="645"/>
      <c r="S6" s="694"/>
      <c r="T6" s="694"/>
      <c r="U6" s="694"/>
      <c r="V6" s="4905"/>
    </row>
    <row r="7" spans="1:23" x14ac:dyDescent="0.25">
      <c r="A7" s="64">
        <v>3</v>
      </c>
      <c r="B7" s="437" t="s">
        <v>3870</v>
      </c>
      <c r="C7" s="296" t="s">
        <v>868</v>
      </c>
      <c r="D7" s="65">
        <v>44839</v>
      </c>
      <c r="E7" s="387" t="s">
        <v>4938</v>
      </c>
      <c r="F7" s="164">
        <v>119</v>
      </c>
      <c r="G7" s="145">
        <f>AVERAGE(CPVTFC3SG0030!N16:O16)</f>
        <v>1.9613499999999999</v>
      </c>
      <c r="H7" s="100">
        <f t="shared" si="0"/>
        <v>5524.0808823529405</v>
      </c>
      <c r="I7" s="435" t="s">
        <v>315</v>
      </c>
      <c r="J7" s="891"/>
      <c r="K7" s="891"/>
      <c r="L7" s="891"/>
      <c r="M7" s="891"/>
      <c r="N7" s="891"/>
      <c r="O7" s="1692"/>
      <c r="P7" s="645"/>
      <c r="Q7" s="645"/>
      <c r="R7" s="645"/>
      <c r="S7" s="694"/>
      <c r="T7" s="694"/>
      <c r="U7" s="694"/>
      <c r="V7" s="308"/>
      <c r="W7" s="5">
        <v>1</v>
      </c>
    </row>
    <row r="8" spans="1:23" x14ac:dyDescent="0.25">
      <c r="A8" s="64">
        <v>4</v>
      </c>
      <c r="B8" s="437" t="s">
        <v>3870</v>
      </c>
      <c r="C8" s="296" t="s">
        <v>220</v>
      </c>
      <c r="D8" s="65">
        <v>44839</v>
      </c>
      <c r="E8" s="387" t="s">
        <v>4938</v>
      </c>
      <c r="F8" s="164">
        <v>120</v>
      </c>
      <c r="G8" s="145">
        <f>AVERAGE(CPVTFC3SG0030!P16:Q16)</f>
        <v>2.9081999999999999</v>
      </c>
      <c r="H8" s="100">
        <f t="shared" si="0"/>
        <v>9005.1470588235297</v>
      </c>
      <c r="I8" s="435" t="s">
        <v>315</v>
      </c>
      <c r="J8" s="1128">
        <v>44875</v>
      </c>
      <c r="K8" s="1129" t="s">
        <v>5457</v>
      </c>
      <c r="L8" s="1130">
        <v>64</v>
      </c>
      <c r="M8" s="1131">
        <f>AVERAGE(CPVTFC3SG0051!S21:T21)</f>
        <v>0.70755000000000001</v>
      </c>
      <c r="N8" s="67">
        <f t="shared" ref="N8:N16" si="3">(M8-0.1302)/0.0142*400</f>
        <v>16263.380281690141</v>
      </c>
      <c r="O8" s="1133" t="s">
        <v>315</v>
      </c>
      <c r="P8" s="645"/>
      <c r="Q8" s="645"/>
      <c r="R8" s="645"/>
      <c r="S8" s="694"/>
      <c r="T8" s="694"/>
      <c r="U8" s="694"/>
      <c r="V8" s="287"/>
    </row>
    <row r="9" spans="1:23" x14ac:dyDescent="0.25">
      <c r="A9" s="64">
        <v>5</v>
      </c>
      <c r="B9" s="4818" t="s">
        <v>3871</v>
      </c>
      <c r="C9" s="296" t="s">
        <v>868</v>
      </c>
      <c r="D9" s="65">
        <v>44839</v>
      </c>
      <c r="E9" s="387" t="s">
        <v>4938</v>
      </c>
      <c r="F9" s="164">
        <v>121</v>
      </c>
      <c r="G9" s="145">
        <f>AVERAGE(CPVTFC3SG0030!R16:S16)</f>
        <v>2.9211999999999998</v>
      </c>
      <c r="H9" s="100">
        <f t="shared" si="0"/>
        <v>9052.9411764705874</v>
      </c>
      <c r="I9" s="435" t="s">
        <v>315</v>
      </c>
      <c r="J9" s="1128">
        <v>44875</v>
      </c>
      <c r="K9" s="1129" t="s">
        <v>5457</v>
      </c>
      <c r="L9" s="1130">
        <v>65</v>
      </c>
      <c r="M9" s="1131">
        <f>AVERAGE(CPVTFC3SG0051!U21:V21)</f>
        <v>2.7358500000000001</v>
      </c>
      <c r="N9" s="67">
        <f t="shared" si="3"/>
        <v>73398.591549295787</v>
      </c>
      <c r="O9" s="1133" t="s">
        <v>315</v>
      </c>
      <c r="P9" s="645"/>
      <c r="Q9" s="645"/>
      <c r="R9" s="645"/>
      <c r="S9" s="694"/>
      <c r="T9" s="694"/>
      <c r="U9" s="694"/>
      <c r="V9" s="286"/>
      <c r="W9" s="5">
        <v>1</v>
      </c>
    </row>
    <row r="10" spans="1:23" x14ac:dyDescent="0.25">
      <c r="A10" s="64">
        <v>6</v>
      </c>
      <c r="B10" s="4820"/>
      <c r="C10" s="296" t="s">
        <v>220</v>
      </c>
      <c r="D10" s="65">
        <v>44839</v>
      </c>
      <c r="E10" s="387" t="s">
        <v>4938</v>
      </c>
      <c r="F10" s="164">
        <v>122</v>
      </c>
      <c r="G10" s="145">
        <f>AVERAGE(CPVTFC3SG0030!T16:U16)</f>
        <v>2.8792999999999997</v>
      </c>
      <c r="H10" s="100">
        <f t="shared" si="0"/>
        <v>8898.8970588235297</v>
      </c>
      <c r="I10" s="435" t="s">
        <v>315</v>
      </c>
      <c r="J10" s="1128">
        <v>44875</v>
      </c>
      <c r="K10" s="1129" t="s">
        <v>5457</v>
      </c>
      <c r="L10" s="1130">
        <v>66</v>
      </c>
      <c r="M10" s="1131">
        <f>AVERAGE(CPVTFC3SG0051!W21:X21)</f>
        <v>1.41055</v>
      </c>
      <c r="N10" s="67">
        <f t="shared" si="3"/>
        <v>36066.197183098586</v>
      </c>
      <c r="O10" s="1133" t="s">
        <v>315</v>
      </c>
      <c r="P10" s="645"/>
      <c r="Q10" s="645"/>
      <c r="R10" s="645"/>
      <c r="S10" s="694"/>
      <c r="T10" s="694"/>
      <c r="U10" s="694"/>
      <c r="V10" s="287"/>
    </row>
    <row r="11" spans="1:23" x14ac:dyDescent="0.25">
      <c r="A11" s="64">
        <v>7</v>
      </c>
      <c r="B11" s="4818" t="s">
        <v>3872</v>
      </c>
      <c r="C11" s="296" t="s">
        <v>868</v>
      </c>
      <c r="D11" s="65">
        <v>44839</v>
      </c>
      <c r="E11" s="387" t="s">
        <v>4938</v>
      </c>
      <c r="F11" s="164">
        <v>123</v>
      </c>
      <c r="G11" s="145">
        <f>AVERAGE(CPVTFC3SG0030!V16:W16)</f>
        <v>2.82185</v>
      </c>
      <c r="H11" s="100">
        <f t="shared" si="0"/>
        <v>8687.6838235294108</v>
      </c>
      <c r="I11" s="435" t="s">
        <v>315</v>
      </c>
      <c r="J11" s="1128">
        <v>44875</v>
      </c>
      <c r="K11" s="1129" t="s">
        <v>5457</v>
      </c>
      <c r="L11" s="1130">
        <v>67</v>
      </c>
      <c r="M11" s="1131">
        <f>AVERAGE(CPVTFC3SG0051!C23:D23)</f>
        <v>0.63990000000000002</v>
      </c>
      <c r="N11" s="67">
        <f t="shared" si="3"/>
        <v>14357.746478873238</v>
      </c>
      <c r="O11" s="1133" t="s">
        <v>315</v>
      </c>
      <c r="P11" s="1149"/>
      <c r="Q11" s="2348"/>
      <c r="R11" s="645"/>
      <c r="S11" s="645"/>
      <c r="T11" s="646"/>
      <c r="U11" s="1259"/>
      <c r="W11" s="5">
        <v>1</v>
      </c>
    </row>
    <row r="12" spans="1:23" x14ac:dyDescent="0.25">
      <c r="A12" s="64">
        <v>8</v>
      </c>
      <c r="B12" s="4820"/>
      <c r="C12" s="296" t="s">
        <v>220</v>
      </c>
      <c r="D12" s="65">
        <v>44839</v>
      </c>
      <c r="E12" s="387" t="s">
        <v>4938</v>
      </c>
      <c r="F12" s="164">
        <v>124</v>
      </c>
      <c r="G12" s="145">
        <f>AVERAGE(CPVTFC3SG0030!X16:Y16)</f>
        <v>2.8440500000000002</v>
      </c>
      <c r="H12" s="100">
        <f t="shared" si="0"/>
        <v>8769.301470588236</v>
      </c>
      <c r="I12" s="435" t="s">
        <v>315</v>
      </c>
      <c r="J12" s="1128">
        <v>44875</v>
      </c>
      <c r="K12" s="1129" t="s">
        <v>5457</v>
      </c>
      <c r="L12" s="1130">
        <v>68</v>
      </c>
      <c r="M12" s="1131">
        <f>AVERAGE(CPVTFC3SG0051!E23:F23)</f>
        <v>0.54875000000000007</v>
      </c>
      <c r="N12" s="67">
        <f t="shared" si="3"/>
        <v>11790.140845070424</v>
      </c>
      <c r="O12" s="1133" t="s">
        <v>315</v>
      </c>
      <c r="P12" s="1149"/>
      <c r="Q12" s="2348"/>
      <c r="R12" s="645"/>
      <c r="S12" s="645"/>
      <c r="T12" s="646"/>
      <c r="U12" s="1259"/>
    </row>
    <row r="13" spans="1:23" x14ac:dyDescent="0.25">
      <c r="A13" s="64">
        <v>9</v>
      </c>
      <c r="B13" s="4818" t="s">
        <v>3873</v>
      </c>
      <c r="C13" s="296" t="s">
        <v>868</v>
      </c>
      <c r="D13" s="65">
        <v>44839</v>
      </c>
      <c r="E13" s="387" t="s">
        <v>4938</v>
      </c>
      <c r="F13" s="164">
        <v>125</v>
      </c>
      <c r="G13" s="145">
        <f>AVERAGE(CPVTFC3SG0030!B18:C18)</f>
        <v>2.8038999999999996</v>
      </c>
      <c r="H13" s="100">
        <f t="shared" si="0"/>
        <v>8621.6911764705874</v>
      </c>
      <c r="I13" s="435" t="s">
        <v>315</v>
      </c>
      <c r="J13" s="1118">
        <v>44875</v>
      </c>
      <c r="K13" s="1119" t="s">
        <v>5457</v>
      </c>
      <c r="L13" s="1120">
        <v>69</v>
      </c>
      <c r="M13" s="1121">
        <f>AVERAGE(CPVTFC3SG0051!G23:H23)</f>
        <v>0.22920000000000001</v>
      </c>
      <c r="N13" s="73">
        <f t="shared" si="3"/>
        <v>2788.7323943661972</v>
      </c>
      <c r="O13" s="1484" t="s">
        <v>315</v>
      </c>
      <c r="P13" s="1149"/>
      <c r="Q13" s="2348"/>
      <c r="R13" s="645"/>
      <c r="S13" s="645"/>
      <c r="T13" s="646"/>
      <c r="U13" s="1259"/>
      <c r="V13" s="1140"/>
      <c r="W13" s="5">
        <v>1</v>
      </c>
    </row>
    <row r="14" spans="1:23" x14ac:dyDescent="0.25">
      <c r="A14" s="64">
        <v>10</v>
      </c>
      <c r="B14" s="4820"/>
      <c r="C14" s="296" t="s">
        <v>220</v>
      </c>
      <c r="D14" s="65">
        <v>44839</v>
      </c>
      <c r="E14" s="387" t="s">
        <v>4938</v>
      </c>
      <c r="F14" s="164">
        <v>126</v>
      </c>
      <c r="G14" s="145">
        <f>AVERAGE(CPVTFC3SG0030!D18:E18)</f>
        <v>2.9397500000000001</v>
      </c>
      <c r="H14" s="100">
        <f t="shared" si="0"/>
        <v>9121.1397058823532</v>
      </c>
      <c r="I14" s="435" t="s">
        <v>315</v>
      </c>
      <c r="J14" s="1128">
        <v>44875</v>
      </c>
      <c r="K14" s="1129" t="s">
        <v>5457</v>
      </c>
      <c r="L14" s="1130">
        <v>70</v>
      </c>
      <c r="M14" s="1131">
        <f>AVERAGE(CPVTFC3SG0051!I23:J23)</f>
        <v>0.54414999999999991</v>
      </c>
      <c r="N14" s="67">
        <f t="shared" si="3"/>
        <v>11660.563380281686</v>
      </c>
      <c r="O14" s="1133" t="s">
        <v>315</v>
      </c>
      <c r="P14" s="1149"/>
      <c r="Q14" s="2348"/>
      <c r="R14" s="645"/>
      <c r="S14" s="645"/>
      <c r="T14" s="646"/>
      <c r="U14" s="1259"/>
      <c r="V14" s="1141"/>
    </row>
    <row r="15" spans="1:23" x14ac:dyDescent="0.25">
      <c r="A15" s="64">
        <v>11</v>
      </c>
      <c r="B15" s="4818" t="s">
        <v>3874</v>
      </c>
      <c r="C15" s="296" t="s">
        <v>868</v>
      </c>
      <c r="D15" s="65">
        <v>44839</v>
      </c>
      <c r="E15" s="387" t="s">
        <v>4938</v>
      </c>
      <c r="F15" s="164">
        <v>127</v>
      </c>
      <c r="G15" s="145">
        <f>AVERAGE(CPVTFC3SG0030!F18:G18)</f>
        <v>2.8935000000000004</v>
      </c>
      <c r="H15" s="100">
        <f t="shared" si="0"/>
        <v>8951.1029411764721</v>
      </c>
      <c r="I15" s="435" t="s">
        <v>315</v>
      </c>
      <c r="J15" s="1128">
        <v>44875</v>
      </c>
      <c r="K15" s="1129" t="s">
        <v>5457</v>
      </c>
      <c r="L15" s="1130">
        <v>71</v>
      </c>
      <c r="M15" s="1131">
        <f>AVERAGE(CPVTFC3SG0051!K23:L23)</f>
        <v>2.8608000000000002</v>
      </c>
      <c r="N15" s="67">
        <f t="shared" si="3"/>
        <v>76918.309859154935</v>
      </c>
      <c r="O15" s="1133" t="s">
        <v>315</v>
      </c>
      <c r="P15" s="2135"/>
      <c r="Q15" s="2135"/>
      <c r="R15" s="645"/>
      <c r="S15" s="645"/>
      <c r="T15" s="646"/>
      <c r="U15" s="694"/>
      <c r="W15" s="5">
        <v>1</v>
      </c>
    </row>
    <row r="16" spans="1:23" x14ac:dyDescent="0.25">
      <c r="A16" s="64">
        <v>12</v>
      </c>
      <c r="B16" s="4820"/>
      <c r="C16" s="296" t="s">
        <v>220</v>
      </c>
      <c r="D16" s="65">
        <v>44839</v>
      </c>
      <c r="E16" s="387" t="s">
        <v>4938</v>
      </c>
      <c r="F16" s="164">
        <v>128</v>
      </c>
      <c r="G16" s="145">
        <f>AVERAGE(CPVTFC3SG0030!H18:I18)</f>
        <v>2.9885000000000002</v>
      </c>
      <c r="H16" s="100">
        <f t="shared" si="0"/>
        <v>9300.3676470588252</v>
      </c>
      <c r="I16" s="435" t="s">
        <v>315</v>
      </c>
      <c r="J16" s="1128">
        <v>44875</v>
      </c>
      <c r="K16" s="1129" t="s">
        <v>5457</v>
      </c>
      <c r="L16" s="1130">
        <v>72</v>
      </c>
      <c r="M16" s="1131">
        <f>AVERAGE(CPVTFC3SG0051!M23:N23)</f>
        <v>1.82925</v>
      </c>
      <c r="N16" s="67">
        <f t="shared" si="3"/>
        <v>47860.563380281681</v>
      </c>
      <c r="O16" s="1133" t="s">
        <v>315</v>
      </c>
      <c r="P16" s="2135"/>
      <c r="Q16" s="2135"/>
      <c r="R16" s="645"/>
      <c r="S16" s="645"/>
      <c r="T16" s="646"/>
      <c r="U16" s="694"/>
    </row>
    <row r="17" spans="1:23" x14ac:dyDescent="0.25">
      <c r="A17" s="6">
        <v>13</v>
      </c>
      <c r="B17" s="4822" t="s">
        <v>3875</v>
      </c>
      <c r="C17" s="271" t="s">
        <v>868</v>
      </c>
      <c r="D17" s="18">
        <v>44839</v>
      </c>
      <c r="E17" s="380" t="s">
        <v>4938</v>
      </c>
      <c r="F17" s="102">
        <v>129</v>
      </c>
      <c r="G17" s="275">
        <f>AVERAGE(CPVTFC3SG0030!J18:K18)</f>
        <v>0.38929999999999998</v>
      </c>
      <c r="H17" s="343">
        <f t="shared" si="0"/>
        <v>-255.51470588235298</v>
      </c>
      <c r="I17" s="430" t="s">
        <v>314</v>
      </c>
      <c r="J17" s="891"/>
      <c r="K17" s="891"/>
      <c r="L17" s="891"/>
      <c r="M17" s="891"/>
      <c r="N17" s="891"/>
      <c r="O17" s="1692"/>
      <c r="P17" s="1149"/>
      <c r="Q17" s="2348"/>
      <c r="R17" s="645"/>
      <c r="S17" s="645"/>
      <c r="T17" s="646"/>
      <c r="U17" s="1259"/>
      <c r="V17" s="4899" t="s">
        <v>1416</v>
      </c>
    </row>
    <row r="18" spans="1:23" x14ac:dyDescent="0.25">
      <c r="A18" s="9">
        <v>14</v>
      </c>
      <c r="B18" s="4819"/>
      <c r="C18" s="288" t="s">
        <v>220</v>
      </c>
      <c r="D18" s="19">
        <v>44839</v>
      </c>
      <c r="E18" s="384" t="s">
        <v>4938</v>
      </c>
      <c r="F18" s="103">
        <v>130</v>
      </c>
      <c r="G18" s="276">
        <f>AVERAGE(CPVTFC3SG0030!L18:M18)</f>
        <v>1.04105</v>
      </c>
      <c r="H18" s="344">
        <f t="shared" si="0"/>
        <v>2140.6250000000005</v>
      </c>
      <c r="I18" s="434" t="s">
        <v>315</v>
      </c>
      <c r="J18" s="891"/>
      <c r="K18" s="891"/>
      <c r="L18" s="891"/>
      <c r="M18" s="891"/>
      <c r="N18" s="891"/>
      <c r="O18" s="1692"/>
      <c r="P18" s="1149"/>
      <c r="Q18" s="2348"/>
      <c r="R18" s="645"/>
      <c r="S18" s="645"/>
      <c r="T18" s="646"/>
      <c r="U18" s="1259"/>
      <c r="V18" s="4905"/>
    </row>
    <row r="19" spans="1:23" x14ac:dyDescent="0.25">
      <c r="A19" s="64">
        <v>15</v>
      </c>
      <c r="B19" s="4818" t="s">
        <v>3876</v>
      </c>
      <c r="C19" s="296" t="s">
        <v>868</v>
      </c>
      <c r="D19" s="65">
        <v>44839</v>
      </c>
      <c r="E19" s="387" t="s">
        <v>4938</v>
      </c>
      <c r="F19" s="164">
        <v>131</v>
      </c>
      <c r="G19" s="145">
        <f>AVERAGE(CPVTFC3SG0030!N18:O18)</f>
        <v>1.7086999999999999</v>
      </c>
      <c r="H19" s="100">
        <f t="shared" si="0"/>
        <v>4595.2205882352937</v>
      </c>
      <c r="I19" s="435" t="s">
        <v>315</v>
      </c>
      <c r="J19" s="891"/>
      <c r="K19" s="891"/>
      <c r="L19" s="891"/>
      <c r="M19" s="891"/>
      <c r="N19" s="891"/>
      <c r="O19" s="1692"/>
      <c r="P19" s="1149"/>
      <c r="Q19" s="2348"/>
      <c r="R19" s="645"/>
      <c r="S19" s="645"/>
      <c r="T19" s="646"/>
      <c r="U19" s="1259"/>
      <c r="V19" s="286"/>
      <c r="W19" s="5">
        <v>1</v>
      </c>
    </row>
    <row r="20" spans="1:23" x14ac:dyDescent="0.25">
      <c r="A20" s="64">
        <v>16</v>
      </c>
      <c r="B20" s="4820"/>
      <c r="C20" s="296" t="s">
        <v>220</v>
      </c>
      <c r="D20" s="65">
        <v>44839</v>
      </c>
      <c r="E20" s="387" t="s">
        <v>4938</v>
      </c>
      <c r="F20" s="164">
        <v>132</v>
      </c>
      <c r="G20" s="145">
        <f>AVERAGE(CPVTFC3SG0030!P18:Q18)</f>
        <v>1.3181500000000002</v>
      </c>
      <c r="H20" s="100">
        <f t="shared" si="0"/>
        <v>3159.3750000000009</v>
      </c>
      <c r="I20" s="435" t="s">
        <v>315</v>
      </c>
      <c r="J20" s="891"/>
      <c r="K20" s="891"/>
      <c r="L20" s="891"/>
      <c r="M20" s="891"/>
      <c r="N20" s="891"/>
      <c r="O20" s="1692"/>
      <c r="P20" s="1149"/>
      <c r="Q20" s="2348"/>
      <c r="R20" s="645"/>
      <c r="S20" s="645"/>
      <c r="T20" s="646"/>
      <c r="U20" s="1259"/>
      <c r="V20" s="287"/>
    </row>
    <row r="21" spans="1:23" x14ac:dyDescent="0.25">
      <c r="A21" s="64">
        <v>17</v>
      </c>
      <c r="B21" s="4818" t="s">
        <v>3877</v>
      </c>
      <c r="C21" s="296" t="s">
        <v>868</v>
      </c>
      <c r="D21" s="65">
        <v>44839</v>
      </c>
      <c r="E21" s="387" t="s">
        <v>4938</v>
      </c>
      <c r="F21" s="164">
        <v>133</v>
      </c>
      <c r="G21" s="145">
        <f>AVERAGE(CPVTFC3SG0030!R18:S18)</f>
        <v>0.877</v>
      </c>
      <c r="H21" s="100">
        <f t="shared" si="0"/>
        <v>1537.5000000000002</v>
      </c>
      <c r="I21" s="435" t="s">
        <v>315</v>
      </c>
      <c r="J21" s="891"/>
      <c r="K21" s="891"/>
      <c r="L21" s="891"/>
      <c r="M21" s="891"/>
      <c r="N21" s="891"/>
      <c r="O21" s="1692"/>
      <c r="P21" s="1149"/>
      <c r="Q21" s="2348"/>
      <c r="R21" s="645"/>
      <c r="S21" s="645"/>
      <c r="T21" s="646"/>
      <c r="U21" s="1259"/>
      <c r="V21" s="308"/>
      <c r="W21" s="5">
        <v>1</v>
      </c>
    </row>
    <row r="22" spans="1:23" x14ac:dyDescent="0.25">
      <c r="A22" s="64">
        <v>18</v>
      </c>
      <c r="B22" s="4820"/>
      <c r="C22" s="296" t="s">
        <v>220</v>
      </c>
      <c r="D22" s="65">
        <v>44839</v>
      </c>
      <c r="E22" s="387" t="s">
        <v>4938</v>
      </c>
      <c r="F22" s="164">
        <v>134</v>
      </c>
      <c r="G22" s="145">
        <f>AVERAGE(CPVTFC3SG0030!T18:U18)</f>
        <v>2.0276000000000001</v>
      </c>
      <c r="H22" s="100">
        <f t="shared" si="0"/>
        <v>5767.6470588235297</v>
      </c>
      <c r="I22" s="435" t="s">
        <v>315</v>
      </c>
      <c r="J22" s="891"/>
      <c r="K22" s="891"/>
      <c r="L22" s="891"/>
      <c r="M22" s="891"/>
      <c r="N22" s="891"/>
      <c r="O22" s="1692"/>
      <c r="P22" s="1149"/>
      <c r="Q22" s="2348"/>
      <c r="R22" s="645"/>
      <c r="S22" s="645"/>
      <c r="T22" s="646"/>
      <c r="U22" s="1259"/>
      <c r="V22" s="287"/>
    </row>
    <row r="23" spans="1:23" x14ac:dyDescent="0.25">
      <c r="A23" s="64">
        <v>19</v>
      </c>
      <c r="B23" s="4818" t="s">
        <v>3878</v>
      </c>
      <c r="C23" s="296" t="s">
        <v>868</v>
      </c>
      <c r="D23" s="65">
        <v>44839</v>
      </c>
      <c r="E23" s="387" t="s">
        <v>4938</v>
      </c>
      <c r="F23" s="164">
        <v>135</v>
      </c>
      <c r="G23" s="145">
        <f>AVERAGE(CPVTFC3SG0030!V18:W18)</f>
        <v>2.8964499999999997</v>
      </c>
      <c r="H23" s="100">
        <f t="shared" si="0"/>
        <v>8961.948529411764</v>
      </c>
      <c r="I23" s="435" t="s">
        <v>315</v>
      </c>
      <c r="J23" s="1128">
        <v>44875</v>
      </c>
      <c r="K23" s="1129" t="s">
        <v>5457</v>
      </c>
      <c r="L23" s="1130">
        <v>73</v>
      </c>
      <c r="M23" s="1131">
        <f>AVERAGE(CPVTFC3SG0051!O23:P23)</f>
        <v>0.49614999999999998</v>
      </c>
      <c r="N23" s="67">
        <f t="shared" ref="N23:N26" si="4">(M23-0.1302)/0.0142*400</f>
        <v>10308.450704225352</v>
      </c>
      <c r="O23" s="1133" t="s">
        <v>315</v>
      </c>
      <c r="P23" s="1149"/>
      <c r="Q23" s="2348"/>
      <c r="R23" s="645"/>
      <c r="S23" s="645"/>
      <c r="T23" s="646"/>
      <c r="U23" s="1259"/>
      <c r="V23" s="1140"/>
      <c r="W23" s="5">
        <v>1</v>
      </c>
    </row>
    <row r="24" spans="1:23" x14ac:dyDescent="0.25">
      <c r="A24" s="64">
        <v>20</v>
      </c>
      <c r="B24" s="4820"/>
      <c r="C24" s="296" t="s">
        <v>220</v>
      </c>
      <c r="D24" s="65">
        <v>44839</v>
      </c>
      <c r="E24" s="387" t="s">
        <v>4938</v>
      </c>
      <c r="F24" s="164">
        <v>136</v>
      </c>
      <c r="G24" s="145">
        <f>AVERAGE(CPVTFC3SG0030!X18:Y18)</f>
        <v>2.831</v>
      </c>
      <c r="H24" s="100">
        <f t="shared" si="0"/>
        <v>8721.3235294117658</v>
      </c>
      <c r="I24" s="435" t="s">
        <v>315</v>
      </c>
      <c r="J24" s="1118">
        <v>44875</v>
      </c>
      <c r="K24" s="1119" t="s">
        <v>5457</v>
      </c>
      <c r="L24" s="1120">
        <v>74</v>
      </c>
      <c r="M24" s="1121">
        <f>AVERAGE(CPVTFC3SG0051!Q23:R23)</f>
        <v>0.26324999999999998</v>
      </c>
      <c r="N24" s="73">
        <f t="shared" si="4"/>
        <v>3747.8873239436607</v>
      </c>
      <c r="O24" s="1484" t="s">
        <v>315</v>
      </c>
      <c r="P24" s="1149"/>
      <c r="Q24" s="2348"/>
      <c r="R24" s="645"/>
      <c r="S24" s="645"/>
      <c r="T24" s="646"/>
      <c r="U24" s="1259"/>
      <c r="V24" s="1141"/>
    </row>
    <row r="25" spans="1:23" x14ac:dyDescent="0.25">
      <c r="A25" s="64">
        <v>21</v>
      </c>
      <c r="B25" s="4818" t="s">
        <v>3879</v>
      </c>
      <c r="C25" s="296" t="s">
        <v>868</v>
      </c>
      <c r="D25" s="65">
        <v>44839</v>
      </c>
      <c r="E25" s="387" t="s">
        <v>4938</v>
      </c>
      <c r="F25" s="164">
        <v>137</v>
      </c>
      <c r="G25" s="145">
        <f>AVERAGE(CPVTFC3SG0030!B20:C20)</f>
        <v>2.9770500000000002</v>
      </c>
      <c r="H25" s="100">
        <f t="shared" si="0"/>
        <v>9258.2720588235297</v>
      </c>
      <c r="I25" s="435" t="s">
        <v>315</v>
      </c>
      <c r="J25" s="1128">
        <v>44875</v>
      </c>
      <c r="K25" s="1129" t="s">
        <v>5457</v>
      </c>
      <c r="L25" s="1130">
        <v>75</v>
      </c>
      <c r="M25" s="1131">
        <f>AVERAGE(CPVTFC3SG0051!S23:T23)</f>
        <v>2.7195999999999998</v>
      </c>
      <c r="N25" s="67">
        <f t="shared" si="4"/>
        <v>72940.845070422525</v>
      </c>
      <c r="O25" s="1133" t="s">
        <v>315</v>
      </c>
      <c r="P25" s="645"/>
      <c r="Q25" s="645"/>
      <c r="R25" s="645"/>
      <c r="S25" s="694"/>
      <c r="T25" s="694"/>
      <c r="U25" s="694"/>
      <c r="V25" s="512"/>
      <c r="W25" s="5">
        <v>1</v>
      </c>
    </row>
    <row r="26" spans="1:23" x14ac:dyDescent="0.25">
      <c r="A26" s="64">
        <v>22</v>
      </c>
      <c r="B26" s="4820"/>
      <c r="C26" s="296" t="s">
        <v>220</v>
      </c>
      <c r="D26" s="65">
        <v>44839</v>
      </c>
      <c r="E26" s="387" t="s">
        <v>4938</v>
      </c>
      <c r="F26" s="164">
        <v>138</v>
      </c>
      <c r="G26" s="145">
        <f>AVERAGE(CPVTFC3SG0030!D20:E20)</f>
        <v>2.9461500000000003</v>
      </c>
      <c r="H26" s="100">
        <f t="shared" si="0"/>
        <v>9144.6691176470595</v>
      </c>
      <c r="I26" s="435" t="s">
        <v>315</v>
      </c>
      <c r="J26" s="1128">
        <v>44875</v>
      </c>
      <c r="K26" s="1129" t="s">
        <v>5457</v>
      </c>
      <c r="L26" s="1130">
        <v>76</v>
      </c>
      <c r="M26" s="1131">
        <f>AVERAGE(CPVTFC3SG0051!U23:V23)</f>
        <v>1.6128</v>
      </c>
      <c r="N26" s="67">
        <f t="shared" si="4"/>
        <v>41763.380281690137</v>
      </c>
      <c r="O26" s="1133" t="s">
        <v>315</v>
      </c>
      <c r="P26" s="645"/>
      <c r="Q26" s="645"/>
      <c r="R26" s="645"/>
      <c r="S26" s="694"/>
      <c r="T26" s="694"/>
      <c r="U26" s="694"/>
      <c r="V26" s="287"/>
    </row>
    <row r="27" spans="1:23" x14ac:dyDescent="0.25">
      <c r="A27" s="64">
        <v>23</v>
      </c>
      <c r="B27" s="437" t="s">
        <v>3880</v>
      </c>
      <c r="C27" s="296" t="s">
        <v>868</v>
      </c>
      <c r="D27" s="65">
        <v>44839</v>
      </c>
      <c r="E27" s="387" t="s">
        <v>4938</v>
      </c>
      <c r="F27" s="164">
        <v>139</v>
      </c>
      <c r="G27" s="145">
        <f>AVERAGE(CPVTFC3SG0030!F20:G20)</f>
        <v>1.0078</v>
      </c>
      <c r="H27" s="100">
        <f t="shared" si="0"/>
        <v>2018.3823529411768</v>
      </c>
      <c r="I27" s="435" t="s">
        <v>315</v>
      </c>
      <c r="J27" s="891"/>
      <c r="K27" s="891"/>
      <c r="L27" s="891"/>
      <c r="M27" s="891"/>
      <c r="N27" s="891"/>
      <c r="O27" s="1692"/>
      <c r="P27" s="645"/>
      <c r="Q27" s="645"/>
      <c r="R27" s="645"/>
      <c r="S27" s="694"/>
      <c r="T27" s="694"/>
      <c r="U27" s="694"/>
      <c r="V27" s="4899" t="s">
        <v>1416</v>
      </c>
      <c r="W27" s="5">
        <v>1</v>
      </c>
    </row>
    <row r="28" spans="1:23" x14ac:dyDescent="0.25">
      <c r="A28" s="64">
        <v>24</v>
      </c>
      <c r="B28" s="437" t="s">
        <v>3880</v>
      </c>
      <c r="C28" s="296" t="s">
        <v>220</v>
      </c>
      <c r="D28" s="65">
        <v>44839</v>
      </c>
      <c r="E28" s="387" t="s">
        <v>4938</v>
      </c>
      <c r="F28" s="164">
        <v>140</v>
      </c>
      <c r="G28" s="145">
        <f>AVERAGE(CPVTFC3SG0030!H20:I20)</f>
        <v>2.9470000000000001</v>
      </c>
      <c r="H28" s="100">
        <f t="shared" si="0"/>
        <v>9147.7941176470595</v>
      </c>
      <c r="I28" s="435" t="s">
        <v>315</v>
      </c>
      <c r="J28" s="1128">
        <v>44875</v>
      </c>
      <c r="K28" s="1129" t="s">
        <v>5457</v>
      </c>
      <c r="L28" s="1130">
        <v>77</v>
      </c>
      <c r="M28" s="1131">
        <f>AVERAGE(CPVTFC3SG0051!W23:X23)</f>
        <v>0.73249999999999993</v>
      </c>
      <c r="N28" s="67">
        <f t="shared" ref="N28:N32" si="5">(M28-0.1302)/0.0142*400</f>
        <v>16966.197183098589</v>
      </c>
      <c r="O28" s="1133" t="s">
        <v>315</v>
      </c>
      <c r="P28" s="645"/>
      <c r="Q28" s="645"/>
      <c r="R28" s="645"/>
      <c r="S28" s="694"/>
      <c r="T28" s="694"/>
      <c r="U28" s="694"/>
      <c r="V28" s="4905"/>
    </row>
    <row r="29" spans="1:23" x14ac:dyDescent="0.25">
      <c r="A29" s="64">
        <v>25</v>
      </c>
      <c r="B29" s="4818" t="s">
        <v>3881</v>
      </c>
      <c r="C29" s="296" t="s">
        <v>868</v>
      </c>
      <c r="D29" s="65">
        <v>44839</v>
      </c>
      <c r="E29" s="387" t="s">
        <v>4938</v>
      </c>
      <c r="F29" s="164">
        <v>141</v>
      </c>
      <c r="G29" s="145">
        <f>AVERAGE(CPVTFC3SG0030!J20:K20)</f>
        <v>2.6532999999999998</v>
      </c>
      <c r="H29" s="100">
        <f t="shared" si="0"/>
        <v>8068.0147058823522</v>
      </c>
      <c r="I29" s="435" t="s">
        <v>315</v>
      </c>
      <c r="J29" s="1118">
        <v>44875</v>
      </c>
      <c r="K29" s="1119" t="s">
        <v>5457</v>
      </c>
      <c r="L29" s="1120">
        <v>78</v>
      </c>
      <c r="M29" s="1121">
        <f>AVERAGE(CPVTFC3SG0051!C25:D25)</f>
        <v>0.15765000000000001</v>
      </c>
      <c r="N29" s="73">
        <f t="shared" si="5"/>
        <v>773.23943661971828</v>
      </c>
      <c r="O29" s="1484" t="s">
        <v>315</v>
      </c>
      <c r="P29" s="645"/>
      <c r="Q29" s="645"/>
      <c r="R29" s="645"/>
      <c r="S29" s="694"/>
      <c r="T29" s="694"/>
      <c r="U29" s="694"/>
      <c r="V29" s="4899" t="s">
        <v>1416</v>
      </c>
      <c r="W29" s="5">
        <v>1</v>
      </c>
    </row>
    <row r="30" spans="1:23" x14ac:dyDescent="0.25">
      <c r="A30" s="64">
        <v>26</v>
      </c>
      <c r="B30" s="4820"/>
      <c r="C30" s="296" t="s">
        <v>220</v>
      </c>
      <c r="D30" s="65">
        <v>44839</v>
      </c>
      <c r="E30" s="387" t="s">
        <v>4938</v>
      </c>
      <c r="F30" s="164">
        <v>142</v>
      </c>
      <c r="G30" s="145">
        <f>AVERAGE(CPVTFC3SG0030!L20:M20)</f>
        <v>2.9289499999999999</v>
      </c>
      <c r="H30" s="100">
        <f t="shared" si="0"/>
        <v>9081.4338235294108</v>
      </c>
      <c r="I30" s="435" t="s">
        <v>315</v>
      </c>
      <c r="J30" s="1128">
        <v>44875</v>
      </c>
      <c r="K30" s="1129" t="s">
        <v>5457</v>
      </c>
      <c r="L30" s="1130">
        <v>79</v>
      </c>
      <c r="M30" s="1131">
        <f>AVERAGE(CPVTFC3SG0051!E25:F25)</f>
        <v>1.8794</v>
      </c>
      <c r="N30" s="67">
        <f t="shared" si="5"/>
        <v>49273.239436619711</v>
      </c>
      <c r="O30" s="1133" t="s">
        <v>315</v>
      </c>
      <c r="P30" s="1149"/>
      <c r="Q30" s="2348"/>
      <c r="R30" s="645"/>
      <c r="S30" s="645"/>
      <c r="T30" s="646"/>
      <c r="U30" s="1259"/>
      <c r="V30" s="4905"/>
    </row>
    <row r="31" spans="1:23" x14ac:dyDescent="0.25">
      <c r="A31" s="64">
        <v>27</v>
      </c>
      <c r="B31" s="4818" t="s">
        <v>3882</v>
      </c>
      <c r="C31" s="296" t="s">
        <v>868</v>
      </c>
      <c r="D31" s="65">
        <v>44839</v>
      </c>
      <c r="E31" s="387" t="s">
        <v>4938</v>
      </c>
      <c r="F31" s="164">
        <v>143</v>
      </c>
      <c r="G31" s="145">
        <f>AVERAGE(CPVTFC3SG0030!N20:O20)</f>
        <v>2.9072</v>
      </c>
      <c r="H31" s="100">
        <f t="shared" si="0"/>
        <v>9001.4705882352937</v>
      </c>
      <c r="I31" s="435" t="s">
        <v>315</v>
      </c>
      <c r="J31" s="1128">
        <v>44875</v>
      </c>
      <c r="K31" s="1129" t="s">
        <v>5457</v>
      </c>
      <c r="L31" s="1130">
        <v>80</v>
      </c>
      <c r="M31" s="1131">
        <f>AVERAGE(CPVTFC3SG0051!G25:H25)</f>
        <v>1.74265</v>
      </c>
      <c r="N31" s="67">
        <f t="shared" si="5"/>
        <v>45421.126760563377</v>
      </c>
      <c r="O31" s="1133" t="s">
        <v>315</v>
      </c>
      <c r="P31" s="1149"/>
      <c r="Q31" s="2348"/>
      <c r="R31" s="645"/>
      <c r="S31" s="645"/>
      <c r="T31" s="646"/>
      <c r="U31" s="1259"/>
      <c r="W31" s="5">
        <v>1</v>
      </c>
    </row>
    <row r="32" spans="1:23" x14ac:dyDescent="0.25">
      <c r="A32" s="64">
        <v>28</v>
      </c>
      <c r="B32" s="4820"/>
      <c r="C32" s="296" t="s">
        <v>220</v>
      </c>
      <c r="D32" s="65">
        <v>44839</v>
      </c>
      <c r="E32" s="387" t="s">
        <v>4938</v>
      </c>
      <c r="F32" s="164">
        <v>144</v>
      </c>
      <c r="G32" s="145">
        <f>AVERAGE(CPVTFC3SG0030!P20:Q20)</f>
        <v>2.9002499999999998</v>
      </c>
      <c r="H32" s="100">
        <f t="shared" si="0"/>
        <v>8975.9191176470576</v>
      </c>
      <c r="I32" s="435" t="s">
        <v>315</v>
      </c>
      <c r="J32" s="1128">
        <v>44875</v>
      </c>
      <c r="K32" s="1129" t="s">
        <v>5457</v>
      </c>
      <c r="L32" s="1130">
        <v>81</v>
      </c>
      <c r="M32" s="1131">
        <f>AVERAGE(CPVTFC3SG0051!I25:J25)</f>
        <v>0.9887999999999999</v>
      </c>
      <c r="N32" s="67">
        <f t="shared" si="5"/>
        <v>24185.915492957742</v>
      </c>
      <c r="O32" s="1133" t="s">
        <v>315</v>
      </c>
      <c r="P32" s="1149"/>
      <c r="Q32" s="2348"/>
      <c r="R32" s="645"/>
      <c r="S32" s="645"/>
      <c r="T32" s="646"/>
      <c r="U32" s="1259"/>
    </row>
    <row r="33" spans="1:23" x14ac:dyDescent="0.25">
      <c r="A33" s="64">
        <v>29</v>
      </c>
      <c r="B33" s="437" t="s">
        <v>3883</v>
      </c>
      <c r="C33" s="296" t="s">
        <v>868</v>
      </c>
      <c r="D33" s="65">
        <v>44839</v>
      </c>
      <c r="E33" s="387" t="s">
        <v>4938</v>
      </c>
      <c r="F33" s="164">
        <v>145</v>
      </c>
      <c r="G33" s="145">
        <f>AVERAGE(CPVTFC3SG0030!R20:S20)</f>
        <v>1.5623</v>
      </c>
      <c r="H33" s="100">
        <f t="shared" si="0"/>
        <v>4056.9852941176473</v>
      </c>
      <c r="I33" s="435" t="s">
        <v>315</v>
      </c>
      <c r="J33" s="891"/>
      <c r="K33" s="891"/>
      <c r="L33" s="891"/>
      <c r="M33" s="891"/>
      <c r="N33" s="891"/>
      <c r="O33" s="1692"/>
      <c r="P33" s="1149"/>
      <c r="Q33" s="2354"/>
      <c r="R33" s="645"/>
      <c r="S33" s="645"/>
      <c r="T33" s="646"/>
      <c r="U33" s="900"/>
      <c r="V33" s="286"/>
      <c r="W33" s="5">
        <v>1</v>
      </c>
    </row>
    <row r="34" spans="1:23" ht="15.75" thickBot="1" x14ac:dyDescent="0.3">
      <c r="A34" s="450">
        <v>30</v>
      </c>
      <c r="B34" s="437" t="s">
        <v>3883</v>
      </c>
      <c r="C34" s="497" t="s">
        <v>220</v>
      </c>
      <c r="D34" s="121">
        <v>44839</v>
      </c>
      <c r="E34" s="452" t="s">
        <v>4938</v>
      </c>
      <c r="F34" s="445">
        <v>146</v>
      </c>
      <c r="G34" s="453">
        <f>AVERAGE(CPVTFC3SG0030!T20:U20)</f>
        <v>2.77535</v>
      </c>
      <c r="H34" s="454">
        <f t="shared" si="0"/>
        <v>8516.7279411764703</v>
      </c>
      <c r="I34" s="1694" t="s">
        <v>315</v>
      </c>
      <c r="J34" s="1655">
        <v>44875</v>
      </c>
      <c r="K34" s="1656" t="s">
        <v>5457</v>
      </c>
      <c r="L34" s="1657">
        <v>82</v>
      </c>
      <c r="M34" s="1658">
        <f>AVERAGE(CPVTFC3SG0051!K25:L25)</f>
        <v>0.42285</v>
      </c>
      <c r="N34" s="123">
        <f t="shared" ref="N34" si="6">(M34-0.1302)/0.0142*400</f>
        <v>8243.6619718309848</v>
      </c>
      <c r="O34" s="1659" t="s">
        <v>315</v>
      </c>
      <c r="P34" s="2084"/>
      <c r="Q34" s="2349"/>
      <c r="R34" s="969"/>
      <c r="S34" s="969"/>
      <c r="T34" s="970"/>
      <c r="U34" s="1333"/>
      <c r="V34" s="287"/>
    </row>
    <row r="35" spans="1:23" x14ac:dyDescent="0.25">
      <c r="A35" s="406">
        <v>31</v>
      </c>
      <c r="B35" s="4814" t="s">
        <v>3884</v>
      </c>
      <c r="C35" s="684" t="s">
        <v>868</v>
      </c>
      <c r="D35" s="407">
        <v>44839</v>
      </c>
      <c r="E35" s="477" t="s">
        <v>4938</v>
      </c>
      <c r="F35" s="478">
        <v>147</v>
      </c>
      <c r="G35" s="479">
        <f>AVERAGE(CPVTFC3SG0030!V20:W20)</f>
        <v>1.4581</v>
      </c>
      <c r="H35" s="480">
        <f t="shared" si="0"/>
        <v>3673.8970588235297</v>
      </c>
      <c r="I35" s="1696" t="s">
        <v>315</v>
      </c>
      <c r="J35" s="1544"/>
      <c r="K35" s="1544"/>
      <c r="L35" s="1544"/>
      <c r="M35" s="1544"/>
      <c r="N35" s="1544"/>
      <c r="O35" s="1697"/>
      <c r="P35" s="490">
        <v>44881</v>
      </c>
      <c r="Q35" s="2448" t="s">
        <v>5485</v>
      </c>
      <c r="R35" s="589">
        <v>74</v>
      </c>
      <c r="S35" s="589">
        <f>AVERAGE(CPVTFC3SG0058!Q23:R23)</f>
        <v>0.17085</v>
      </c>
      <c r="T35" s="622">
        <f t="shared" ref="T35:T38" si="7">(S35-0.1081)/0.0134*66</f>
        <v>309.06716417910445</v>
      </c>
      <c r="U35" s="430" t="s">
        <v>314</v>
      </c>
      <c r="W35" s="5">
        <v>1</v>
      </c>
    </row>
    <row r="36" spans="1:23" x14ac:dyDescent="0.25">
      <c r="A36" s="590"/>
      <c r="B36" s="4815"/>
      <c r="C36" s="296" t="s">
        <v>5448</v>
      </c>
      <c r="D36" s="1149"/>
      <c r="E36" s="1264"/>
      <c r="F36" s="695"/>
      <c r="G36" s="892"/>
      <c r="H36" s="894"/>
      <c r="I36" s="1626"/>
      <c r="J36" s="891"/>
      <c r="K36" s="891"/>
      <c r="L36" s="891"/>
      <c r="M36" s="891"/>
      <c r="N36" s="891"/>
      <c r="O36" s="1692"/>
      <c r="P36" s="18">
        <v>44881</v>
      </c>
      <c r="Q36" s="2449" t="s">
        <v>5485</v>
      </c>
      <c r="R36" s="7">
        <v>75</v>
      </c>
      <c r="S36" s="7">
        <f>AVERAGE(CPVTFC3SG0058!S23:T23)</f>
        <v>0.24274999999999999</v>
      </c>
      <c r="T36" s="13">
        <f t="shared" si="7"/>
        <v>663.20149253731336</v>
      </c>
      <c r="U36" s="430" t="s">
        <v>314</v>
      </c>
    </row>
    <row r="37" spans="1:23" x14ac:dyDescent="0.25">
      <c r="A37" s="590"/>
      <c r="B37" s="4815"/>
      <c r="C37" s="296" t="s">
        <v>863</v>
      </c>
      <c r="D37" s="1149"/>
      <c r="E37" s="1264"/>
      <c r="F37" s="695"/>
      <c r="G37" s="892"/>
      <c r="H37" s="894"/>
      <c r="I37" s="1626"/>
      <c r="J37" s="891"/>
      <c r="K37" s="891"/>
      <c r="L37" s="891"/>
      <c r="M37" s="891"/>
      <c r="N37" s="891"/>
      <c r="O37" s="1692"/>
      <c r="P37" s="18">
        <v>44881</v>
      </c>
      <c r="Q37" s="2449" t="s">
        <v>5485</v>
      </c>
      <c r="R37" s="7">
        <v>76</v>
      </c>
      <c r="S37" s="7">
        <f>AVERAGE(CPVTFC3SG0058!U23:V23)</f>
        <v>0.24204999999999999</v>
      </c>
      <c r="T37" s="13">
        <f t="shared" si="7"/>
        <v>659.75373134328356</v>
      </c>
      <c r="U37" s="430" t="s">
        <v>314</v>
      </c>
    </row>
    <row r="38" spans="1:23" ht="15.75" thickBot="1" x14ac:dyDescent="0.3">
      <c r="A38" s="481">
        <v>32</v>
      </c>
      <c r="B38" s="4821"/>
      <c r="C38" s="520" t="s">
        <v>220</v>
      </c>
      <c r="D38" s="412">
        <v>44839</v>
      </c>
      <c r="E38" s="484" t="s">
        <v>4938</v>
      </c>
      <c r="F38" s="485">
        <v>148</v>
      </c>
      <c r="G38" s="486">
        <f>AVERAGE(CPVTFC3SG0030!X20:Y20)</f>
        <v>1.2301000000000002</v>
      </c>
      <c r="H38" s="487">
        <f t="shared" si="0"/>
        <v>2835.6617647058833</v>
      </c>
      <c r="I38" s="1698" t="s">
        <v>315</v>
      </c>
      <c r="J38" s="1600"/>
      <c r="K38" s="1600"/>
      <c r="L38" s="1600"/>
      <c r="M38" s="1600"/>
      <c r="N38" s="1600"/>
      <c r="O38" s="1699"/>
      <c r="P38" s="91">
        <v>44881</v>
      </c>
      <c r="Q38" s="2450" t="s">
        <v>5485</v>
      </c>
      <c r="R38" s="595">
        <v>77</v>
      </c>
      <c r="S38" s="595">
        <f>AVERAGE(CPVTFC3SG0058!W23:X23)</f>
        <v>0.2293</v>
      </c>
      <c r="T38" s="225">
        <f t="shared" si="7"/>
        <v>596.95522388059692</v>
      </c>
      <c r="U38" s="430" t="s">
        <v>314</v>
      </c>
    </row>
    <row r="39" spans="1:23" x14ac:dyDescent="0.25">
      <c r="A39" s="114">
        <v>33</v>
      </c>
      <c r="B39" s="4815" t="s">
        <v>3885</v>
      </c>
      <c r="C39" s="680" t="s">
        <v>868</v>
      </c>
      <c r="D39" s="115">
        <v>44839</v>
      </c>
      <c r="E39" s="388" t="s">
        <v>4938</v>
      </c>
      <c r="F39" s="444">
        <v>149</v>
      </c>
      <c r="G39" s="499">
        <f>AVERAGE(CPVTFC3SG0030!B22:C22)</f>
        <v>2.9581</v>
      </c>
      <c r="H39" s="505">
        <f t="shared" si="0"/>
        <v>9188.6029411764703</v>
      </c>
      <c r="I39" s="1695" t="s">
        <v>315</v>
      </c>
      <c r="J39" s="1671">
        <v>44875</v>
      </c>
      <c r="K39" s="1672" t="s">
        <v>5457</v>
      </c>
      <c r="L39" s="1673">
        <v>83</v>
      </c>
      <c r="M39" s="1674">
        <f>AVERAGE(CPVTFC3SG0051!M25:N25)</f>
        <v>1.7214499999999999</v>
      </c>
      <c r="N39" s="117">
        <f t="shared" ref="N39:N40" si="8">(M39-0.1302)/0.0142*400</f>
        <v>44823.943661971825</v>
      </c>
      <c r="O39" s="1675" t="s">
        <v>315</v>
      </c>
      <c r="P39" s="1286"/>
      <c r="Q39" s="2353"/>
      <c r="R39" s="830"/>
      <c r="S39" s="830"/>
      <c r="T39" s="831"/>
      <c r="U39" s="1281"/>
      <c r="V39" s="286"/>
      <c r="W39" s="5">
        <v>1</v>
      </c>
    </row>
    <row r="40" spans="1:23" x14ac:dyDescent="0.25">
      <c r="A40" s="64">
        <v>34</v>
      </c>
      <c r="B40" s="4820"/>
      <c r="C40" s="296" t="s">
        <v>220</v>
      </c>
      <c r="D40" s="65">
        <v>44839</v>
      </c>
      <c r="E40" s="387" t="s">
        <v>4938</v>
      </c>
      <c r="F40" s="164">
        <v>150</v>
      </c>
      <c r="G40" s="145">
        <f>AVERAGE(CPVTFC3SG0030!D22:E22)</f>
        <v>2.9564500000000002</v>
      </c>
      <c r="H40" s="100">
        <f t="shared" si="0"/>
        <v>9182.5367647058847</v>
      </c>
      <c r="I40" s="435" t="s">
        <v>315</v>
      </c>
      <c r="J40" s="1128">
        <v>44875</v>
      </c>
      <c r="K40" s="1129" t="s">
        <v>5457</v>
      </c>
      <c r="L40" s="1130">
        <v>84</v>
      </c>
      <c r="M40" s="1131">
        <f>AVERAGE(CPVTFC3SG0051!O25:P25)</f>
        <v>1.9994000000000001</v>
      </c>
      <c r="N40" s="67">
        <f t="shared" si="8"/>
        <v>52653.521126760563</v>
      </c>
      <c r="O40" s="1133" t="s">
        <v>315</v>
      </c>
      <c r="P40" s="1149"/>
      <c r="Q40" s="2354"/>
      <c r="R40" s="645"/>
      <c r="S40" s="645"/>
      <c r="T40" s="646"/>
      <c r="U40" s="900"/>
      <c r="V40" s="287"/>
    </row>
    <row r="41" spans="1:23" x14ac:dyDescent="0.25">
      <c r="A41" s="64">
        <v>35</v>
      </c>
      <c r="B41" s="4818" t="s">
        <v>3886</v>
      </c>
      <c r="C41" s="296" t="s">
        <v>868</v>
      </c>
      <c r="D41" s="65">
        <v>44839</v>
      </c>
      <c r="E41" s="387" t="s">
        <v>4938</v>
      </c>
      <c r="F41" s="164">
        <v>151</v>
      </c>
      <c r="G41" s="145">
        <f>AVERAGE(CPVTFC3SG0030!F22:G22)</f>
        <v>1.6503999999999999</v>
      </c>
      <c r="H41" s="100">
        <f t="shared" si="0"/>
        <v>4380.8823529411757</v>
      </c>
      <c r="I41" s="435" t="s">
        <v>315</v>
      </c>
      <c r="J41" s="891"/>
      <c r="K41" s="891"/>
      <c r="L41" s="891"/>
      <c r="M41" s="891"/>
      <c r="N41" s="891"/>
      <c r="O41" s="1692"/>
      <c r="P41" s="645"/>
      <c r="Q41" s="645"/>
      <c r="R41" s="645"/>
      <c r="S41" s="694"/>
      <c r="T41" s="694"/>
      <c r="U41" s="694"/>
      <c r="W41" s="5">
        <v>1</v>
      </c>
    </row>
    <row r="42" spans="1:23" ht="15.75" thickBot="1" x14ac:dyDescent="0.3">
      <c r="A42" s="450">
        <v>36</v>
      </c>
      <c r="B42" s="4815"/>
      <c r="C42" s="497" t="s">
        <v>220</v>
      </c>
      <c r="D42" s="121">
        <v>44839</v>
      </c>
      <c r="E42" s="452" t="s">
        <v>4938</v>
      </c>
      <c r="F42" s="445">
        <v>152</v>
      </c>
      <c r="G42" s="453">
        <f>AVERAGE(CPVTFC3SG0030!H22:I22)</f>
        <v>1.41465</v>
      </c>
      <c r="H42" s="454">
        <f t="shared" si="0"/>
        <v>3514.1544117647059</v>
      </c>
      <c r="I42" s="1694" t="s">
        <v>315</v>
      </c>
      <c r="J42" s="1390"/>
      <c r="K42" s="1390"/>
      <c r="L42" s="1390"/>
      <c r="M42" s="1390"/>
      <c r="N42" s="1390"/>
      <c r="O42" s="1700"/>
      <c r="P42" s="969"/>
      <c r="Q42" s="969"/>
      <c r="R42" s="969"/>
      <c r="S42" s="1268"/>
      <c r="T42" s="1268"/>
      <c r="U42" s="1268"/>
    </row>
    <row r="43" spans="1:23" x14ac:dyDescent="0.25">
      <c r="A43" s="406">
        <v>37</v>
      </c>
      <c r="B43" s="4814" t="s">
        <v>3887</v>
      </c>
      <c r="C43" s="684" t="s">
        <v>868</v>
      </c>
      <c r="D43" s="407">
        <v>44839</v>
      </c>
      <c r="E43" s="477" t="s">
        <v>4938</v>
      </c>
      <c r="F43" s="478">
        <v>153</v>
      </c>
      <c r="G43" s="479">
        <f>AVERAGE(CPVTFC3SG0030!J22:K22)</f>
        <v>1.7202500000000001</v>
      </c>
      <c r="H43" s="480">
        <f t="shared" si="0"/>
        <v>4637.6838235294117</v>
      </c>
      <c r="I43" s="1696" t="s">
        <v>315</v>
      </c>
      <c r="J43" s="1544"/>
      <c r="K43" s="1544"/>
      <c r="L43" s="1544"/>
      <c r="M43" s="1544"/>
      <c r="N43" s="1544"/>
      <c r="O43" s="1697"/>
      <c r="P43" s="490">
        <v>44881</v>
      </c>
      <c r="Q43" s="2448" t="s">
        <v>5485</v>
      </c>
      <c r="R43" s="589">
        <v>78</v>
      </c>
      <c r="S43" s="589">
        <f>AVERAGE(CPVTFC3SG0058!C25:D25)</f>
        <v>0.25075000000000003</v>
      </c>
      <c r="T43" s="622">
        <f t="shared" ref="T43:T61" si="9">(S43-0.1081)/0.0134*66</f>
        <v>702.60447761194041</v>
      </c>
      <c r="U43" s="1702" t="s">
        <v>314</v>
      </c>
      <c r="V43" s="286"/>
      <c r="W43" s="5">
        <v>1</v>
      </c>
    </row>
    <row r="44" spans="1:23" x14ac:dyDescent="0.25">
      <c r="A44" s="590"/>
      <c r="B44" s="4815"/>
      <c r="C44" s="296" t="s">
        <v>5448</v>
      </c>
      <c r="D44" s="1149"/>
      <c r="E44" s="1264"/>
      <c r="F44" s="695"/>
      <c r="G44" s="892"/>
      <c r="H44" s="894"/>
      <c r="I44" s="1626"/>
      <c r="J44" s="891"/>
      <c r="K44" s="891"/>
      <c r="L44" s="891"/>
      <c r="M44" s="891"/>
      <c r="N44" s="891"/>
      <c r="O44" s="1692"/>
      <c r="P44" s="18">
        <v>44881</v>
      </c>
      <c r="Q44" s="2449" t="s">
        <v>5485</v>
      </c>
      <c r="R44" s="7">
        <v>79</v>
      </c>
      <c r="S44" s="7">
        <f>AVERAGE(CPVTFC3SG0058!E25:F25)</f>
        <v>0.30430000000000001</v>
      </c>
      <c r="T44" s="13">
        <f t="shared" si="9"/>
        <v>966.35820895522397</v>
      </c>
      <c r="U44" s="1703" t="s">
        <v>314</v>
      </c>
      <c r="V44" s="286"/>
    </row>
    <row r="45" spans="1:23" x14ac:dyDescent="0.25">
      <c r="A45" s="590"/>
      <c r="B45" s="4815"/>
      <c r="C45" s="296" t="s">
        <v>863</v>
      </c>
      <c r="D45" s="1149"/>
      <c r="E45" s="1264"/>
      <c r="F45" s="695"/>
      <c r="G45" s="892"/>
      <c r="H45" s="894"/>
      <c r="I45" s="1626"/>
      <c r="J45" s="891"/>
      <c r="K45" s="891"/>
      <c r="L45" s="891"/>
      <c r="M45" s="891"/>
      <c r="N45" s="891"/>
      <c r="O45" s="1692"/>
      <c r="P45" s="65">
        <v>44881</v>
      </c>
      <c r="Q45" s="2451" t="s">
        <v>5485</v>
      </c>
      <c r="R45" s="66">
        <v>80</v>
      </c>
      <c r="S45" s="66">
        <f>AVERAGE(CPVTFC3SG0058!G25:H25)</f>
        <v>1.2035</v>
      </c>
      <c r="T45" s="67">
        <f t="shared" si="9"/>
        <v>5395.2537313432831</v>
      </c>
      <c r="U45" s="1548" t="s">
        <v>315</v>
      </c>
      <c r="V45" s="286"/>
    </row>
    <row r="46" spans="1:23" ht="15.75" thickBot="1" x14ac:dyDescent="0.3">
      <c r="A46" s="529">
        <v>38</v>
      </c>
      <c r="B46" s="4815"/>
      <c r="C46" s="497" t="s">
        <v>220</v>
      </c>
      <c r="D46" s="121">
        <v>44839</v>
      </c>
      <c r="E46" s="452" t="s">
        <v>4938</v>
      </c>
      <c r="F46" s="445">
        <v>154</v>
      </c>
      <c r="G46" s="453">
        <f>AVERAGE(CPVTFC3SG0030!L22:M22)</f>
        <v>2.9238499999999998</v>
      </c>
      <c r="H46" s="454">
        <f t="shared" si="0"/>
        <v>9062.6838235294108</v>
      </c>
      <c r="I46" s="1694" t="s">
        <v>315</v>
      </c>
      <c r="J46" s="1655">
        <v>44875</v>
      </c>
      <c r="K46" s="1656" t="s">
        <v>5457</v>
      </c>
      <c r="L46" s="1657">
        <v>85</v>
      </c>
      <c r="M46" s="1658">
        <f>AVERAGE(CPVTFC3SG0051!Q25:R25)</f>
        <v>0.58305000000000007</v>
      </c>
      <c r="N46" s="123">
        <f t="shared" ref="N46" si="10">(M46-0.1302)/0.0142*400</f>
        <v>12756.338028169015</v>
      </c>
      <c r="O46" s="1659" t="s">
        <v>315</v>
      </c>
      <c r="P46" s="121">
        <v>44881</v>
      </c>
      <c r="Q46" s="2452" t="s">
        <v>5485</v>
      </c>
      <c r="R46" s="122">
        <v>81</v>
      </c>
      <c r="S46" s="122">
        <f>AVERAGE(CPVTFC3SG0058!I25:J25)</f>
        <v>1.14405</v>
      </c>
      <c r="T46" s="123">
        <f t="shared" si="9"/>
        <v>5102.4402985074621</v>
      </c>
      <c r="U46" s="1707" t="s">
        <v>315</v>
      </c>
      <c r="V46" s="287"/>
    </row>
    <row r="47" spans="1:23" x14ac:dyDescent="0.25">
      <c r="A47" s="406">
        <v>39</v>
      </c>
      <c r="B47" s="4814" t="s">
        <v>3888</v>
      </c>
      <c r="C47" s="684" t="s">
        <v>868</v>
      </c>
      <c r="D47" s="407">
        <v>44839</v>
      </c>
      <c r="E47" s="477" t="s">
        <v>4938</v>
      </c>
      <c r="F47" s="478">
        <v>155</v>
      </c>
      <c r="G47" s="479">
        <f>AVERAGE(CPVTFC3SG0030!N22:O22)</f>
        <v>2.2078500000000001</v>
      </c>
      <c r="H47" s="480">
        <f t="shared" si="0"/>
        <v>6430.3308823529424</v>
      </c>
      <c r="I47" s="1696" t="s">
        <v>315</v>
      </c>
      <c r="J47" s="1544"/>
      <c r="K47" s="1544"/>
      <c r="L47" s="1544"/>
      <c r="M47" s="1544"/>
      <c r="N47" s="1544"/>
      <c r="O47" s="1697"/>
      <c r="P47" s="490">
        <v>44881</v>
      </c>
      <c r="Q47" s="2448" t="s">
        <v>5485</v>
      </c>
      <c r="R47" s="589">
        <v>82</v>
      </c>
      <c r="S47" s="589">
        <f>AVERAGE(CPVTFC3SG0058!K25:L25)</f>
        <v>0.18280000000000002</v>
      </c>
      <c r="T47" s="622">
        <f t="shared" si="9"/>
        <v>367.92537313432842</v>
      </c>
      <c r="U47" s="1557" t="s">
        <v>314</v>
      </c>
      <c r="V47" s="4899"/>
      <c r="W47" s="5">
        <v>1</v>
      </c>
    </row>
    <row r="48" spans="1:23" x14ac:dyDescent="0.25">
      <c r="A48" s="591"/>
      <c r="B48" s="4815"/>
      <c r="C48" s="680" t="s">
        <v>5448</v>
      </c>
      <c r="D48" s="1286"/>
      <c r="E48" s="1287"/>
      <c r="F48" s="1288"/>
      <c r="G48" s="1365"/>
      <c r="H48" s="1367"/>
      <c r="I48" s="1705"/>
      <c r="J48" s="1364"/>
      <c r="K48" s="1364"/>
      <c r="L48" s="1364"/>
      <c r="M48" s="1364"/>
      <c r="N48" s="1364"/>
      <c r="O48" s="1701"/>
      <c r="P48" s="18">
        <v>44881</v>
      </c>
      <c r="Q48" s="2449" t="s">
        <v>5485</v>
      </c>
      <c r="R48" s="7">
        <v>83</v>
      </c>
      <c r="S48" s="7">
        <f>AVERAGE(CPVTFC3SG0058!M25:N25)</f>
        <v>0.16775000000000001</v>
      </c>
      <c r="T48" s="13">
        <f t="shared" si="9"/>
        <v>293.79850746268664</v>
      </c>
      <c r="U48" s="1558" t="s">
        <v>314</v>
      </c>
      <c r="V48" s="4908"/>
    </row>
    <row r="49" spans="1:23" x14ac:dyDescent="0.25">
      <c r="A49" s="591"/>
      <c r="B49" s="4815"/>
      <c r="C49" s="680" t="s">
        <v>863</v>
      </c>
      <c r="D49" s="1286"/>
      <c r="E49" s="1287"/>
      <c r="F49" s="1288"/>
      <c r="G49" s="1365"/>
      <c r="H49" s="1367"/>
      <c r="I49" s="1705"/>
      <c r="J49" s="1364"/>
      <c r="K49" s="1364"/>
      <c r="L49" s="1364"/>
      <c r="M49" s="1364"/>
      <c r="N49" s="1364"/>
      <c r="O49" s="1701"/>
      <c r="P49" s="18">
        <v>44881</v>
      </c>
      <c r="Q49" s="2449" t="s">
        <v>5485</v>
      </c>
      <c r="R49" s="7">
        <v>84</v>
      </c>
      <c r="S49" s="7">
        <f>AVERAGE(CPVTFC3SG0058!O25:P25)</f>
        <v>0.13474999999999998</v>
      </c>
      <c r="T49" s="13">
        <f t="shared" si="9"/>
        <v>131.26119402985066</v>
      </c>
      <c r="U49" s="1558" t="s">
        <v>314</v>
      </c>
      <c r="V49" s="4908"/>
    </row>
    <row r="50" spans="1:23" ht="15.75" thickBot="1" x14ac:dyDescent="0.3">
      <c r="A50" s="529">
        <v>40</v>
      </c>
      <c r="B50" s="4815"/>
      <c r="C50" s="497" t="s">
        <v>220</v>
      </c>
      <c r="D50" s="121">
        <v>44839</v>
      </c>
      <c r="E50" s="452" t="s">
        <v>4938</v>
      </c>
      <c r="F50" s="445">
        <v>156</v>
      </c>
      <c r="G50" s="453">
        <f>AVERAGE(CPVTFC3SG0030!P22:Q22)</f>
        <v>0.84014999999999995</v>
      </c>
      <c r="H50" s="454">
        <f t="shared" si="0"/>
        <v>1402.0220588235293</v>
      </c>
      <c r="I50" s="1694" t="s">
        <v>315</v>
      </c>
      <c r="J50" s="1390"/>
      <c r="K50" s="1390"/>
      <c r="L50" s="1390"/>
      <c r="M50" s="1390"/>
      <c r="N50" s="1390"/>
      <c r="O50" s="1700"/>
      <c r="P50" s="111">
        <v>44881</v>
      </c>
      <c r="Q50" s="2453" t="s">
        <v>5485</v>
      </c>
      <c r="R50" s="112">
        <v>85</v>
      </c>
      <c r="S50" s="112">
        <f>AVERAGE(CPVTFC3SG0058!Q25:R25)</f>
        <v>0.19064999999999999</v>
      </c>
      <c r="T50" s="113">
        <f t="shared" si="9"/>
        <v>406.58955223880588</v>
      </c>
      <c r="U50" s="1596" t="s">
        <v>314</v>
      </c>
      <c r="V50" s="4905"/>
    </row>
    <row r="51" spans="1:23" x14ac:dyDescent="0.25">
      <c r="A51" s="406">
        <v>41</v>
      </c>
      <c r="B51" s="4814" t="s">
        <v>3889</v>
      </c>
      <c r="C51" s="684" t="s">
        <v>868</v>
      </c>
      <c r="D51" s="407">
        <v>44839</v>
      </c>
      <c r="E51" s="477" t="s">
        <v>4938</v>
      </c>
      <c r="F51" s="478">
        <v>157</v>
      </c>
      <c r="G51" s="479">
        <f>AVERAGE(CPVTFC3SG0030!R22:S22)</f>
        <v>2.06725</v>
      </c>
      <c r="H51" s="480">
        <f t="shared" si="0"/>
        <v>5913.4191176470586</v>
      </c>
      <c r="I51" s="1696" t="s">
        <v>315</v>
      </c>
      <c r="J51" s="1544"/>
      <c r="K51" s="1544"/>
      <c r="L51" s="1544"/>
      <c r="M51" s="1544"/>
      <c r="N51" s="1544"/>
      <c r="O51" s="1697"/>
      <c r="P51" s="490">
        <v>44881</v>
      </c>
      <c r="Q51" s="2448" t="s">
        <v>5485</v>
      </c>
      <c r="R51" s="589">
        <v>86</v>
      </c>
      <c r="S51" s="589">
        <f>AVERAGE(CPVTFC3SG0058!S25:T25)</f>
        <v>0.19945000000000002</v>
      </c>
      <c r="T51" s="622">
        <f t="shared" si="9"/>
        <v>449.9328358208956</v>
      </c>
      <c r="U51" s="1557" t="s">
        <v>314</v>
      </c>
      <c r="V51" s="4899" t="s">
        <v>1416</v>
      </c>
      <c r="W51" s="5">
        <v>1</v>
      </c>
    </row>
    <row r="52" spans="1:23" x14ac:dyDescent="0.25">
      <c r="A52" s="591"/>
      <c r="B52" s="4815"/>
      <c r="C52" s="680" t="s">
        <v>5448</v>
      </c>
      <c r="D52" s="1286"/>
      <c r="E52" s="1287"/>
      <c r="F52" s="1288"/>
      <c r="G52" s="1365"/>
      <c r="H52" s="1367"/>
      <c r="I52" s="1705"/>
      <c r="J52" s="1364"/>
      <c r="K52" s="1364"/>
      <c r="L52" s="1364"/>
      <c r="M52" s="1364"/>
      <c r="N52" s="1364"/>
      <c r="O52" s="1701"/>
      <c r="P52" s="65">
        <v>44881</v>
      </c>
      <c r="Q52" s="2451" t="s">
        <v>5485</v>
      </c>
      <c r="R52" s="66">
        <v>87</v>
      </c>
      <c r="S52" s="66">
        <f>AVERAGE(CPVTFC3SG0058!U25:V25)</f>
        <v>1.8633500000000001</v>
      </c>
      <c r="T52" s="67">
        <f t="shared" si="9"/>
        <v>8645.2611940298502</v>
      </c>
      <c r="U52" s="1548" t="s">
        <v>315</v>
      </c>
      <c r="V52" s="4908"/>
    </row>
    <row r="53" spans="1:23" x14ac:dyDescent="0.25">
      <c r="A53" s="591"/>
      <c r="B53" s="4815"/>
      <c r="C53" s="680" t="s">
        <v>863</v>
      </c>
      <c r="D53" s="1286"/>
      <c r="E53" s="1287"/>
      <c r="F53" s="1288"/>
      <c r="G53" s="1365"/>
      <c r="H53" s="1367"/>
      <c r="I53" s="1705"/>
      <c r="J53" s="1364"/>
      <c r="K53" s="1364"/>
      <c r="L53" s="1364"/>
      <c r="M53" s="1364"/>
      <c r="N53" s="1364"/>
      <c r="O53" s="1701"/>
      <c r="P53" s="65">
        <v>44881</v>
      </c>
      <c r="Q53" s="2451" t="s">
        <v>5485</v>
      </c>
      <c r="R53" s="66">
        <v>88</v>
      </c>
      <c r="S53" s="66">
        <f>AVERAGE(CPVTFC3SG0058!W25:X25)</f>
        <v>0.98045000000000004</v>
      </c>
      <c r="T53" s="67">
        <f t="shared" si="9"/>
        <v>4296.6492537313434</v>
      </c>
      <c r="U53" s="1548" t="s">
        <v>315</v>
      </c>
      <c r="V53" s="4908"/>
    </row>
    <row r="54" spans="1:23" ht="15.75" thickBot="1" x14ac:dyDescent="0.3">
      <c r="A54" s="529">
        <v>42</v>
      </c>
      <c r="B54" s="4815"/>
      <c r="C54" s="497" t="s">
        <v>220</v>
      </c>
      <c r="D54" s="121">
        <v>44839</v>
      </c>
      <c r="E54" s="452" t="s">
        <v>4938</v>
      </c>
      <c r="F54" s="445">
        <v>158</v>
      </c>
      <c r="G54" s="453">
        <f>AVERAGE(CPVTFC3SG0030!T22:U22)</f>
        <v>2.8928000000000003</v>
      </c>
      <c r="H54" s="454">
        <f t="shared" si="0"/>
        <v>8948.5294117647063</v>
      </c>
      <c r="I54" s="1694" t="s">
        <v>315</v>
      </c>
      <c r="J54" s="1655">
        <v>44875</v>
      </c>
      <c r="K54" s="1656" t="s">
        <v>5457</v>
      </c>
      <c r="L54" s="1657">
        <v>86</v>
      </c>
      <c r="M54" s="1658">
        <f>AVERAGE(CPVTFC3SG0051!S25:T25)</f>
        <v>1.0867</v>
      </c>
      <c r="N54" s="123">
        <f t="shared" ref="N54" si="11">(M54-0.1302)/0.0142*400</f>
        <v>26943.661971830981</v>
      </c>
      <c r="O54" s="1659" t="s">
        <v>315</v>
      </c>
      <c r="P54" s="121">
        <v>44881</v>
      </c>
      <c r="Q54" s="2452" t="s">
        <v>5485</v>
      </c>
      <c r="R54" s="122">
        <v>89</v>
      </c>
      <c r="S54" s="122">
        <f>AVERAGE(CPVTFC3SG0058!B12:C12)</f>
        <v>1.5129999999999999</v>
      </c>
      <c r="T54" s="123">
        <f t="shared" si="9"/>
        <v>6919.6567164179096</v>
      </c>
      <c r="U54" s="1707" t="s">
        <v>315</v>
      </c>
      <c r="V54" s="4905"/>
    </row>
    <row r="55" spans="1:23" x14ac:dyDescent="0.25">
      <c r="A55" s="508">
        <v>43</v>
      </c>
      <c r="B55" s="4806" t="s">
        <v>3890</v>
      </c>
      <c r="C55" s="687" t="s">
        <v>868</v>
      </c>
      <c r="D55" s="490">
        <v>44839</v>
      </c>
      <c r="E55" s="491" t="s">
        <v>4938</v>
      </c>
      <c r="F55" s="492">
        <v>159</v>
      </c>
      <c r="G55" s="493">
        <f>AVERAGE(CPVTFC3SG0030!V22:W22)</f>
        <v>0.10364999999999999</v>
      </c>
      <c r="H55" s="494">
        <f t="shared" si="0"/>
        <v>-1305.6985294117646</v>
      </c>
      <c r="I55" s="1628" t="s">
        <v>314</v>
      </c>
      <c r="J55" s="1544"/>
      <c r="K55" s="1544"/>
      <c r="L55" s="1544"/>
      <c r="M55" s="1544"/>
      <c r="N55" s="1544"/>
      <c r="O55" s="1697"/>
      <c r="P55" s="490">
        <v>44881</v>
      </c>
      <c r="Q55" s="2448" t="s">
        <v>5485</v>
      </c>
      <c r="R55" s="589">
        <v>90</v>
      </c>
      <c r="S55" s="589">
        <f>AVERAGE(CPVTFC3SG0058!D12:E12)</f>
        <v>0.1124</v>
      </c>
      <c r="T55" s="622">
        <f t="shared" si="9"/>
        <v>21.179104477611933</v>
      </c>
      <c r="U55" s="1557" t="s">
        <v>314</v>
      </c>
      <c r="V55" s="4899" t="s">
        <v>1416</v>
      </c>
    </row>
    <row r="56" spans="1:23" x14ac:dyDescent="0.25">
      <c r="A56" s="584"/>
      <c r="B56" s="4807"/>
      <c r="C56" s="623" t="s">
        <v>863</v>
      </c>
      <c r="D56" s="1286"/>
      <c r="E56" s="1287"/>
      <c r="F56" s="1288"/>
      <c r="G56" s="1365"/>
      <c r="H56" s="1367"/>
      <c r="I56" s="1705"/>
      <c r="J56" s="1364"/>
      <c r="K56" s="1364"/>
      <c r="L56" s="1364"/>
      <c r="M56" s="1364"/>
      <c r="N56" s="1364"/>
      <c r="O56" s="1701"/>
      <c r="P56" s="18">
        <v>44881</v>
      </c>
      <c r="Q56" s="2449" t="s">
        <v>5485</v>
      </c>
      <c r="R56" s="7">
        <v>91</v>
      </c>
      <c r="S56" s="7">
        <f>AVERAGE(CPVTFC3SG0058!F12:G12)</f>
        <v>0.1139</v>
      </c>
      <c r="T56" s="13">
        <f t="shared" si="9"/>
        <v>28.567164179104477</v>
      </c>
      <c r="U56" s="1558" t="s">
        <v>314</v>
      </c>
      <c r="V56" s="4908"/>
    </row>
    <row r="57" spans="1:23" ht="15.75" thickBot="1" x14ac:dyDescent="0.3">
      <c r="A57" s="537">
        <v>44</v>
      </c>
      <c r="B57" s="4807"/>
      <c r="C57" s="675" t="s">
        <v>220</v>
      </c>
      <c r="D57" s="79">
        <v>44839</v>
      </c>
      <c r="E57" s="525" t="s">
        <v>4938</v>
      </c>
      <c r="F57" s="173">
        <v>160</v>
      </c>
      <c r="G57" s="506">
        <f>AVERAGE(CPVTFC3SG0030!X22:Y22)</f>
        <v>1.0360499999999999</v>
      </c>
      <c r="H57" s="507">
        <f t="shared" si="0"/>
        <v>2122.2426470588234</v>
      </c>
      <c r="I57" s="1710" t="s">
        <v>315</v>
      </c>
      <c r="J57" s="1390"/>
      <c r="K57" s="1390"/>
      <c r="L57" s="1390"/>
      <c r="M57" s="1390"/>
      <c r="N57" s="1390"/>
      <c r="O57" s="1700"/>
      <c r="P57" s="111">
        <v>44881</v>
      </c>
      <c r="Q57" s="2453" t="s">
        <v>5485</v>
      </c>
      <c r="R57" s="112">
        <v>92</v>
      </c>
      <c r="S57" s="112">
        <f>AVERAGE(CPVTFC3SG0058!H12:I12)</f>
        <v>0.16985</v>
      </c>
      <c r="T57" s="113">
        <f t="shared" si="9"/>
        <v>304.14179104477614</v>
      </c>
      <c r="U57" s="1596" t="s">
        <v>314</v>
      </c>
      <c r="V57" s="4905"/>
    </row>
    <row r="58" spans="1:23" x14ac:dyDescent="0.25">
      <c r="A58" s="508">
        <v>45</v>
      </c>
      <c r="B58" s="4806" t="s">
        <v>3891</v>
      </c>
      <c r="C58" s="687" t="s">
        <v>868</v>
      </c>
      <c r="D58" s="490">
        <v>44839</v>
      </c>
      <c r="E58" s="491" t="s">
        <v>4938</v>
      </c>
      <c r="F58" s="492">
        <v>161</v>
      </c>
      <c r="G58" s="493">
        <f>AVERAGE(CPVTFC3SG0030!B24:C24)</f>
        <v>0.1158</v>
      </c>
      <c r="H58" s="494">
        <f t="shared" si="0"/>
        <v>-1261.0294117647059</v>
      </c>
      <c r="I58" s="1628" t="s">
        <v>314</v>
      </c>
      <c r="J58" s="1544"/>
      <c r="K58" s="1544"/>
      <c r="L58" s="1544"/>
      <c r="M58" s="1544"/>
      <c r="N58" s="1544"/>
      <c r="O58" s="1697"/>
      <c r="P58" s="490">
        <v>44881</v>
      </c>
      <c r="Q58" s="2448" t="s">
        <v>5485</v>
      </c>
      <c r="R58" s="589">
        <v>93</v>
      </c>
      <c r="S58" s="589">
        <f>AVERAGE(CPVTFC3SG0058!J12:K12)</f>
        <v>0.1056</v>
      </c>
      <c r="T58" s="622">
        <f t="shared" si="9"/>
        <v>-12.313432835820905</v>
      </c>
      <c r="U58" s="1557" t="s">
        <v>314</v>
      </c>
      <c r="V58" s="4899" t="s">
        <v>1416</v>
      </c>
    </row>
    <row r="59" spans="1:23" x14ac:dyDescent="0.25">
      <c r="A59" s="584"/>
      <c r="B59" s="4807"/>
      <c r="C59" s="623" t="s">
        <v>5448</v>
      </c>
      <c r="D59" s="1286"/>
      <c r="E59" s="1287"/>
      <c r="F59" s="1288"/>
      <c r="G59" s="1365"/>
      <c r="H59" s="1367"/>
      <c r="I59" s="1705"/>
      <c r="J59" s="1364"/>
      <c r="K59" s="1364"/>
      <c r="L59" s="1364"/>
      <c r="M59" s="1364"/>
      <c r="N59" s="1364"/>
      <c r="O59" s="1701"/>
      <c r="P59" s="18">
        <v>44881</v>
      </c>
      <c r="Q59" s="2449" t="s">
        <v>5485</v>
      </c>
      <c r="R59" s="7">
        <v>94</v>
      </c>
      <c r="S59" s="7">
        <f>AVERAGE(CPVTFC3SG0058!L12:M12)</f>
        <v>0.10705000000000001</v>
      </c>
      <c r="T59" s="13">
        <f t="shared" si="9"/>
        <v>-5.1716417910447534</v>
      </c>
      <c r="U59" s="1558" t="s">
        <v>314</v>
      </c>
      <c r="V59" s="4908"/>
    </row>
    <row r="60" spans="1:23" x14ac:dyDescent="0.25">
      <c r="A60" s="584"/>
      <c r="B60" s="4807"/>
      <c r="C60" s="623" t="s">
        <v>863</v>
      </c>
      <c r="D60" s="1286"/>
      <c r="E60" s="1287"/>
      <c r="F60" s="1288"/>
      <c r="G60" s="1365"/>
      <c r="H60" s="1367"/>
      <c r="I60" s="1705"/>
      <c r="J60" s="1364"/>
      <c r="K60" s="1364"/>
      <c r="L60" s="1364"/>
      <c r="M60" s="1364"/>
      <c r="N60" s="1364"/>
      <c r="O60" s="1701"/>
      <c r="P60" s="18">
        <v>44881</v>
      </c>
      <c r="Q60" s="2449" t="s">
        <v>5485</v>
      </c>
      <c r="R60" s="7">
        <v>95</v>
      </c>
      <c r="S60" s="7">
        <f>AVERAGE(CPVTFC3SG0058!N12:O12)</f>
        <v>0.1137</v>
      </c>
      <c r="T60" s="13">
        <f t="shared" si="9"/>
        <v>27.582089552238777</v>
      </c>
      <c r="U60" s="1558" t="s">
        <v>314</v>
      </c>
      <c r="V60" s="4908"/>
    </row>
    <row r="61" spans="1:23" ht="15.75" thickBot="1" x14ac:dyDescent="0.3">
      <c r="A61" s="516">
        <v>46</v>
      </c>
      <c r="B61" s="4808"/>
      <c r="C61" s="682" t="s">
        <v>220</v>
      </c>
      <c r="D61" s="220">
        <v>44839</v>
      </c>
      <c r="E61" s="517" t="s">
        <v>4938</v>
      </c>
      <c r="F61" s="518">
        <v>162</v>
      </c>
      <c r="G61" s="509">
        <f>AVERAGE(CPVTFC3SG0030!D24:E24)</f>
        <v>1.5573000000000001</v>
      </c>
      <c r="H61" s="510">
        <f t="shared" si="0"/>
        <v>4038.6029411764712</v>
      </c>
      <c r="I61" s="1709" t="s">
        <v>315</v>
      </c>
      <c r="J61" s="1600"/>
      <c r="K61" s="1600"/>
      <c r="L61" s="1600"/>
      <c r="M61" s="1600"/>
      <c r="N61" s="1600"/>
      <c r="O61" s="1699"/>
      <c r="P61" s="91">
        <v>44881</v>
      </c>
      <c r="Q61" s="2450" t="s">
        <v>5485</v>
      </c>
      <c r="R61" s="595">
        <v>96</v>
      </c>
      <c r="S61" s="595">
        <f>AVERAGE(CPVTFC3SG0058!P12:Q12)</f>
        <v>0.14319999999999999</v>
      </c>
      <c r="T61" s="225">
        <f t="shared" si="9"/>
        <v>172.88059701492534</v>
      </c>
      <c r="U61" s="1561" t="s">
        <v>314</v>
      </c>
      <c r="V61" s="4905"/>
    </row>
    <row r="62" spans="1:23" x14ac:dyDescent="0.25">
      <c r="A62" s="114">
        <v>47</v>
      </c>
      <c r="B62" s="4815" t="s">
        <v>3892</v>
      </c>
      <c r="C62" s="680" t="s">
        <v>868</v>
      </c>
      <c r="D62" s="115">
        <v>44839</v>
      </c>
      <c r="E62" s="388" t="s">
        <v>4938</v>
      </c>
      <c r="F62" s="444">
        <v>163</v>
      </c>
      <c r="G62" s="499">
        <f>AVERAGE(CPVTFC3SG0030!F24:G24)</f>
        <v>2.1993999999999998</v>
      </c>
      <c r="H62" s="505">
        <f t="shared" si="0"/>
        <v>6399.2647058823522</v>
      </c>
      <c r="I62" s="1695" t="s">
        <v>315</v>
      </c>
      <c r="J62" s="1364"/>
      <c r="K62" s="1364"/>
      <c r="L62" s="1364"/>
      <c r="M62" s="1364"/>
      <c r="N62" s="1364"/>
      <c r="O62" s="1701"/>
      <c r="P62" s="830"/>
      <c r="Q62" s="830"/>
      <c r="R62" s="830"/>
      <c r="S62" s="1271"/>
      <c r="T62" s="1271"/>
      <c r="U62" s="1271"/>
      <c r="W62" s="5">
        <v>1</v>
      </c>
    </row>
    <row r="63" spans="1:23" x14ac:dyDescent="0.25">
      <c r="A63" s="64">
        <v>48</v>
      </c>
      <c r="B63" s="4820"/>
      <c r="C63" s="296" t="s">
        <v>220</v>
      </c>
      <c r="D63" s="65">
        <v>44839</v>
      </c>
      <c r="E63" s="387" t="s">
        <v>4938</v>
      </c>
      <c r="F63" s="164">
        <v>164</v>
      </c>
      <c r="G63" s="145">
        <f>AVERAGE(CPVTFC3SG0030!H24:I24)</f>
        <v>2.1053000000000002</v>
      </c>
      <c r="H63" s="100">
        <f t="shared" si="0"/>
        <v>6053.3088235294126</v>
      </c>
      <c r="I63" s="435" t="s">
        <v>315</v>
      </c>
      <c r="J63" s="891"/>
      <c r="K63" s="891"/>
      <c r="L63" s="891"/>
      <c r="M63" s="891"/>
      <c r="N63" s="891"/>
      <c r="O63" s="1692"/>
      <c r="P63" s="645"/>
      <c r="Q63" s="645"/>
      <c r="R63" s="645"/>
      <c r="S63" s="694"/>
      <c r="T63" s="694"/>
      <c r="U63" s="694"/>
    </row>
    <row r="64" spans="1:23" x14ac:dyDescent="0.25">
      <c r="A64" s="6">
        <v>49</v>
      </c>
      <c r="B64" s="4812" t="s">
        <v>3893</v>
      </c>
      <c r="C64" s="271" t="s">
        <v>868</v>
      </c>
      <c r="D64" s="18">
        <v>44839</v>
      </c>
      <c r="E64" s="380" t="s">
        <v>4938</v>
      </c>
      <c r="F64" s="102">
        <v>165</v>
      </c>
      <c r="G64" s="275">
        <f>AVERAGE(CPVTFC3SG0030!J24:K24)</f>
        <v>0.33229999999999998</v>
      </c>
      <c r="H64" s="343">
        <f t="shared" si="0"/>
        <v>-465.07352941176475</v>
      </c>
      <c r="I64" s="430" t="s">
        <v>314</v>
      </c>
      <c r="J64" s="891"/>
      <c r="K64" s="891"/>
      <c r="L64" s="891"/>
      <c r="M64" s="891"/>
      <c r="N64" s="891"/>
      <c r="O64" s="1692"/>
      <c r="P64" s="1149"/>
      <c r="Q64" s="2348"/>
      <c r="R64" s="645"/>
      <c r="S64" s="645"/>
      <c r="T64" s="646"/>
      <c r="U64" s="1259"/>
      <c r="V64" s="286"/>
    </row>
    <row r="65" spans="1:23" x14ac:dyDescent="0.25">
      <c r="A65" s="6">
        <v>50</v>
      </c>
      <c r="B65" s="4817"/>
      <c r="C65" s="271" t="s">
        <v>220</v>
      </c>
      <c r="D65" s="18">
        <v>44839</v>
      </c>
      <c r="E65" s="380" t="s">
        <v>4938</v>
      </c>
      <c r="F65" s="102">
        <v>166</v>
      </c>
      <c r="G65" s="275">
        <f>AVERAGE(CPVTFC3SG0030!L24:M24)</f>
        <v>0.39429999999999998</v>
      </c>
      <c r="H65" s="343">
        <f t="shared" si="0"/>
        <v>-237.13235294117649</v>
      </c>
      <c r="I65" s="430" t="s">
        <v>314</v>
      </c>
      <c r="J65" s="891"/>
      <c r="K65" s="891"/>
      <c r="L65" s="891"/>
      <c r="M65" s="891"/>
      <c r="N65" s="891"/>
      <c r="O65" s="1692"/>
      <c r="P65" s="1149"/>
      <c r="Q65" s="2348"/>
      <c r="R65" s="645"/>
      <c r="S65" s="645"/>
      <c r="T65" s="646"/>
      <c r="U65" s="1259"/>
      <c r="V65" s="287"/>
    </row>
    <row r="66" spans="1:23" x14ac:dyDescent="0.25">
      <c r="A66" s="64">
        <v>51</v>
      </c>
      <c r="B66" s="4818" t="s">
        <v>3894</v>
      </c>
      <c r="C66" s="296" t="s">
        <v>868</v>
      </c>
      <c r="D66" s="65">
        <v>44839</v>
      </c>
      <c r="E66" s="387" t="s">
        <v>4938</v>
      </c>
      <c r="F66" s="164">
        <v>167</v>
      </c>
      <c r="G66" s="145">
        <f>AVERAGE(CPVTFC3SG0030!N24:O24)</f>
        <v>2.9247000000000001</v>
      </c>
      <c r="H66" s="100">
        <f t="shared" si="0"/>
        <v>9065.8088235294108</v>
      </c>
      <c r="I66" s="435" t="s">
        <v>315</v>
      </c>
      <c r="J66" s="1128">
        <v>44875</v>
      </c>
      <c r="K66" s="1129" t="s">
        <v>5457</v>
      </c>
      <c r="L66" s="1130">
        <v>87</v>
      </c>
      <c r="M66" s="1131">
        <f>AVERAGE(CPVTFC3SG0051!U25:V25)</f>
        <v>1.25465</v>
      </c>
      <c r="N66" s="67">
        <f t="shared" ref="N66:N68" si="12">(M66-0.1302)/0.0142*400</f>
        <v>31674.647887323943</v>
      </c>
      <c r="O66" s="1133" t="s">
        <v>315</v>
      </c>
      <c r="P66" s="1149"/>
      <c r="Q66" s="2348"/>
      <c r="R66" s="645"/>
      <c r="S66" s="645"/>
      <c r="T66" s="646"/>
      <c r="U66" s="1259"/>
      <c r="W66" s="5">
        <v>1</v>
      </c>
    </row>
    <row r="67" spans="1:23" x14ac:dyDescent="0.25">
      <c r="A67" s="64">
        <v>52</v>
      </c>
      <c r="B67" s="4820"/>
      <c r="C67" s="296" t="s">
        <v>220</v>
      </c>
      <c r="D67" s="65">
        <v>44839</v>
      </c>
      <c r="E67" s="387" t="s">
        <v>4938</v>
      </c>
      <c r="F67" s="164">
        <v>168</v>
      </c>
      <c r="G67" s="145">
        <f>AVERAGE(CPVTFC3SG0030!P24:Q24)</f>
        <v>2.8731</v>
      </c>
      <c r="H67" s="100">
        <f t="shared" si="0"/>
        <v>8876.1029411764703</v>
      </c>
      <c r="I67" s="435" t="s">
        <v>315</v>
      </c>
      <c r="J67" s="1128">
        <v>44875</v>
      </c>
      <c r="K67" s="1129" t="s">
        <v>5457</v>
      </c>
      <c r="L67" s="1130">
        <v>88</v>
      </c>
      <c r="M67" s="1131">
        <f>AVERAGE(CPVTFC3SG0051!W25:X25)</f>
        <v>1.08815</v>
      </c>
      <c r="N67" s="67">
        <f t="shared" si="12"/>
        <v>26984.507042253517</v>
      </c>
      <c r="O67" s="1133" t="s">
        <v>315</v>
      </c>
      <c r="P67" s="1149"/>
      <c r="Q67" s="2348"/>
      <c r="R67" s="645"/>
      <c r="S67" s="645"/>
      <c r="T67" s="646"/>
      <c r="U67" s="1259"/>
    </row>
    <row r="68" spans="1:23" x14ac:dyDescent="0.25">
      <c r="A68" s="64">
        <v>53</v>
      </c>
      <c r="B68" s="437" t="s">
        <v>3895</v>
      </c>
      <c r="C68" s="296" t="s">
        <v>868</v>
      </c>
      <c r="D68" s="65">
        <v>44839</v>
      </c>
      <c r="E68" s="387" t="s">
        <v>4938</v>
      </c>
      <c r="F68" s="164">
        <v>169</v>
      </c>
      <c r="G68" s="145">
        <f>AVERAGE(CPVTFC3SG0030!R24:S24)</f>
        <v>2.8048000000000002</v>
      </c>
      <c r="H68" s="100">
        <f t="shared" si="0"/>
        <v>8625.0000000000018</v>
      </c>
      <c r="I68" s="435" t="s">
        <v>315</v>
      </c>
      <c r="J68" s="1118">
        <v>44875</v>
      </c>
      <c r="K68" s="1119" t="s">
        <v>5457</v>
      </c>
      <c r="L68" s="1120">
        <v>89</v>
      </c>
      <c r="M68" s="1121">
        <f>AVERAGE(CPVTFC3SG0051!B12:C12)</f>
        <v>0.29625000000000001</v>
      </c>
      <c r="N68" s="73">
        <f t="shared" si="12"/>
        <v>4677.4647887323945</v>
      </c>
      <c r="O68" s="1484" t="s">
        <v>315</v>
      </c>
      <c r="P68" s="645"/>
      <c r="Q68" s="645"/>
      <c r="R68" s="645"/>
      <c r="S68" s="694"/>
      <c r="T68" s="694"/>
      <c r="U68" s="694"/>
      <c r="V68" s="286"/>
      <c r="W68" s="5">
        <v>1</v>
      </c>
    </row>
    <row r="69" spans="1:23" x14ac:dyDescent="0.25">
      <c r="A69" s="64">
        <v>54</v>
      </c>
      <c r="B69" s="437" t="s">
        <v>3895</v>
      </c>
      <c r="C69" s="296" t="s">
        <v>220</v>
      </c>
      <c r="D69" s="65">
        <v>44839</v>
      </c>
      <c r="E69" s="387" t="s">
        <v>4938</v>
      </c>
      <c r="F69" s="164">
        <v>170</v>
      </c>
      <c r="G69" s="145">
        <f>AVERAGE(CPVTFC3SG0030!T24:U24)</f>
        <v>2.3279000000000001</v>
      </c>
      <c r="H69" s="100">
        <f t="shared" si="0"/>
        <v>6871.6911764705883</v>
      </c>
      <c r="I69" s="435" t="s">
        <v>315</v>
      </c>
      <c r="J69" s="891"/>
      <c r="K69" s="891"/>
      <c r="L69" s="891"/>
      <c r="M69" s="891"/>
      <c r="N69" s="891"/>
      <c r="O69" s="1692"/>
      <c r="P69" s="645"/>
      <c r="Q69" s="645"/>
      <c r="R69" s="645"/>
      <c r="S69" s="694"/>
      <c r="T69" s="694"/>
      <c r="U69" s="694"/>
      <c r="V69" s="287"/>
    </row>
    <row r="70" spans="1:23" x14ac:dyDescent="0.25">
      <c r="A70" s="64">
        <v>55</v>
      </c>
      <c r="B70" s="437" t="s">
        <v>3896</v>
      </c>
      <c r="C70" s="296" t="s">
        <v>868</v>
      </c>
      <c r="D70" s="65">
        <v>44839</v>
      </c>
      <c r="E70" s="387" t="s">
        <v>4938</v>
      </c>
      <c r="F70" s="164">
        <v>171</v>
      </c>
      <c r="G70" s="145">
        <f>AVERAGE(CPVTFC3SG0030!V24:W24)</f>
        <v>2.3658000000000001</v>
      </c>
      <c r="H70" s="100">
        <f t="shared" si="0"/>
        <v>7011.0294117647054</v>
      </c>
      <c r="I70" s="435" t="s">
        <v>315</v>
      </c>
      <c r="J70" s="891"/>
      <c r="K70" s="891"/>
      <c r="L70" s="891"/>
      <c r="M70" s="891"/>
      <c r="N70" s="891"/>
      <c r="O70" s="1692"/>
      <c r="P70" s="645"/>
      <c r="Q70" s="645"/>
      <c r="R70" s="645"/>
      <c r="S70" s="694"/>
      <c r="T70" s="694"/>
      <c r="U70" s="694"/>
      <c r="V70" s="4899" t="s">
        <v>1416</v>
      </c>
      <c r="W70" s="5">
        <v>1</v>
      </c>
    </row>
    <row r="71" spans="1:23" x14ac:dyDescent="0.25">
      <c r="A71" s="64">
        <v>56</v>
      </c>
      <c r="B71" s="437" t="s">
        <v>3896</v>
      </c>
      <c r="C71" s="296" t="s">
        <v>220</v>
      </c>
      <c r="D71" s="65">
        <v>44839</v>
      </c>
      <c r="E71" s="387" t="s">
        <v>4938</v>
      </c>
      <c r="F71" s="164">
        <v>172</v>
      </c>
      <c r="G71" s="145">
        <f>AVERAGE(CPVTFC3SG0030!X24:Y24)</f>
        <v>2.9019500000000003</v>
      </c>
      <c r="H71" s="100">
        <f t="shared" si="0"/>
        <v>8982.1691176470595</v>
      </c>
      <c r="I71" s="435" t="s">
        <v>315</v>
      </c>
      <c r="J71" s="1128">
        <v>44875</v>
      </c>
      <c r="K71" s="1129" t="s">
        <v>5457</v>
      </c>
      <c r="L71" s="1130">
        <v>90</v>
      </c>
      <c r="M71" s="1131">
        <f>AVERAGE(CPVTFC3SG0051!D12:E12)</f>
        <v>1.7061500000000001</v>
      </c>
      <c r="N71" s="67">
        <f t="shared" ref="N71" si="13">(M71-0.1302)/0.0142*400</f>
        <v>44392.957746478867</v>
      </c>
      <c r="O71" s="1133" t="s">
        <v>315</v>
      </c>
      <c r="P71" s="1149"/>
      <c r="Q71" s="2348"/>
      <c r="R71" s="645"/>
      <c r="S71" s="645"/>
      <c r="T71" s="646"/>
      <c r="U71" s="1259"/>
      <c r="V71" s="4905"/>
    </row>
    <row r="72" spans="1:23" x14ac:dyDescent="0.25">
      <c r="A72" s="64">
        <v>57</v>
      </c>
      <c r="B72" s="4818" t="s">
        <v>3897</v>
      </c>
      <c r="C72" s="296" t="s">
        <v>868</v>
      </c>
      <c r="D72" s="65">
        <v>44839</v>
      </c>
      <c r="E72" s="387" t="s">
        <v>4938</v>
      </c>
      <c r="F72" s="164">
        <v>173</v>
      </c>
      <c r="G72" s="145">
        <f>AVERAGE(CPVTFC3SG0030!B26:C26)</f>
        <v>2.4897</v>
      </c>
      <c r="H72" s="100">
        <f t="shared" si="0"/>
        <v>7466.5441176470595</v>
      </c>
      <c r="I72" s="435" t="s">
        <v>315</v>
      </c>
      <c r="J72" s="891"/>
      <c r="K72" s="891"/>
      <c r="L72" s="891"/>
      <c r="M72" s="891"/>
      <c r="N72" s="891"/>
      <c r="O72" s="1692"/>
      <c r="P72" s="1149"/>
      <c r="Q72" s="2348"/>
      <c r="R72" s="645"/>
      <c r="S72" s="645"/>
      <c r="T72" s="646"/>
      <c r="U72" s="1259"/>
      <c r="V72" s="379"/>
      <c r="W72" s="5">
        <v>1</v>
      </c>
    </row>
    <row r="73" spans="1:23" ht="15.75" thickBot="1" x14ac:dyDescent="0.3">
      <c r="A73" s="450">
        <v>58</v>
      </c>
      <c r="B73" s="4815"/>
      <c r="C73" s="497" t="s">
        <v>220</v>
      </c>
      <c r="D73" s="121">
        <v>44839</v>
      </c>
      <c r="E73" s="452" t="s">
        <v>4938</v>
      </c>
      <c r="F73" s="445">
        <v>174</v>
      </c>
      <c r="G73" s="453">
        <f>AVERAGE(CPVTFC3SG0030!D26:E26)</f>
        <v>1.2720500000000001</v>
      </c>
      <c r="H73" s="454">
        <f t="shared" si="0"/>
        <v>2989.8897058823536</v>
      </c>
      <c r="I73" s="1694" t="s">
        <v>315</v>
      </c>
      <c r="J73" s="1390"/>
      <c r="K73" s="1390"/>
      <c r="L73" s="1390"/>
      <c r="M73" s="1390"/>
      <c r="N73" s="1390"/>
      <c r="O73" s="1700"/>
      <c r="P73" s="2084"/>
      <c r="Q73" s="2349"/>
      <c r="R73" s="969"/>
      <c r="S73" s="969"/>
      <c r="T73" s="970"/>
      <c r="U73" s="1333"/>
      <c r="V73" s="287"/>
    </row>
    <row r="74" spans="1:23" x14ac:dyDescent="0.25">
      <c r="A74" s="508">
        <v>59</v>
      </c>
      <c r="B74" s="4806" t="s">
        <v>3898</v>
      </c>
      <c r="C74" s="687" t="s">
        <v>868</v>
      </c>
      <c r="D74" s="490">
        <v>44839</v>
      </c>
      <c r="E74" s="491" t="s">
        <v>4938</v>
      </c>
      <c r="F74" s="492">
        <v>175</v>
      </c>
      <c r="G74" s="493">
        <f>AVERAGE(CPVTFC3SG0030!F26:G26)</f>
        <v>0.18029999999999999</v>
      </c>
      <c r="H74" s="494">
        <f t="shared" si="0"/>
        <v>-1023.8970588235294</v>
      </c>
      <c r="I74" s="1628" t="s">
        <v>314</v>
      </c>
      <c r="J74" s="1544"/>
      <c r="K74" s="1544"/>
      <c r="L74" s="1544"/>
      <c r="M74" s="1544"/>
      <c r="N74" s="1544"/>
      <c r="O74" s="1697"/>
      <c r="P74" s="490">
        <v>44881</v>
      </c>
      <c r="Q74" s="2448" t="s">
        <v>5485</v>
      </c>
      <c r="R74" s="589">
        <v>97</v>
      </c>
      <c r="S74" s="589">
        <f>AVERAGE(CPVTFC3SG0058!R12:S12)</f>
        <v>0.11005</v>
      </c>
      <c r="T74" s="622">
        <f t="shared" ref="T74:T75" si="14">(S74-0.1081)/0.0134*66</f>
        <v>9.6044776119402666</v>
      </c>
      <c r="U74" s="1557" t="s">
        <v>314</v>
      </c>
      <c r="V74" s="4899" t="s">
        <v>1416</v>
      </c>
    </row>
    <row r="75" spans="1:23" ht="15.75" thickBot="1" x14ac:dyDescent="0.3">
      <c r="A75" s="516">
        <v>60</v>
      </c>
      <c r="B75" s="4808"/>
      <c r="C75" s="682" t="s">
        <v>220</v>
      </c>
      <c r="D75" s="220">
        <v>44839</v>
      </c>
      <c r="E75" s="517" t="s">
        <v>4938</v>
      </c>
      <c r="F75" s="518">
        <v>176</v>
      </c>
      <c r="G75" s="509">
        <f>AVERAGE(CPVTFC3SG0030!H26:I26)</f>
        <v>1.6375000000000002</v>
      </c>
      <c r="H75" s="510">
        <f t="shared" si="0"/>
        <v>4333.4558823529424</v>
      </c>
      <c r="I75" s="1709" t="s">
        <v>315</v>
      </c>
      <c r="J75" s="1600"/>
      <c r="K75" s="1600"/>
      <c r="L75" s="1600"/>
      <c r="M75" s="1600"/>
      <c r="N75" s="1600"/>
      <c r="O75" s="1699"/>
      <c r="P75" s="91">
        <v>44881</v>
      </c>
      <c r="Q75" s="2450" t="s">
        <v>5485</v>
      </c>
      <c r="R75" s="595">
        <v>98</v>
      </c>
      <c r="S75" s="595">
        <f>AVERAGE(CPVTFC3SG0058!T12:U12)</f>
        <v>0.16820000000000002</v>
      </c>
      <c r="T75" s="225">
        <f t="shared" si="14"/>
        <v>296.01492537313436</v>
      </c>
      <c r="U75" s="1561" t="s">
        <v>314</v>
      </c>
      <c r="V75" s="4905"/>
    </row>
    <row r="76" spans="1:23" x14ac:dyDescent="0.25">
      <c r="A76" s="114">
        <v>61</v>
      </c>
      <c r="B76" s="4815" t="s">
        <v>3899</v>
      </c>
      <c r="C76" s="680" t="s">
        <v>868</v>
      </c>
      <c r="D76" s="115">
        <v>44839</v>
      </c>
      <c r="E76" s="388" t="s">
        <v>4938</v>
      </c>
      <c r="F76" s="444">
        <v>177</v>
      </c>
      <c r="G76" s="499">
        <f>AVERAGE(CPVTFC3SG0030!J26:K26)</f>
        <v>3.0787</v>
      </c>
      <c r="H76" s="505">
        <f t="shared" si="0"/>
        <v>9631.9852941176487</v>
      </c>
      <c r="I76" s="1695" t="s">
        <v>315</v>
      </c>
      <c r="J76" s="1671">
        <v>44875</v>
      </c>
      <c r="K76" s="1672" t="s">
        <v>5457</v>
      </c>
      <c r="L76" s="1673">
        <v>91</v>
      </c>
      <c r="M76" s="1674">
        <f>AVERAGE(CPVTFC3SG0051!F12:G12)</f>
        <v>0.61219999999999997</v>
      </c>
      <c r="N76" s="117">
        <f t="shared" ref="N76:N81" si="15">(M76-0.1302)/0.0142*400</f>
        <v>13577.464788732394</v>
      </c>
      <c r="O76" s="1675" t="s">
        <v>315</v>
      </c>
      <c r="P76" s="1286"/>
      <c r="Q76" s="2358"/>
      <c r="R76" s="830"/>
      <c r="S76" s="830"/>
      <c r="T76" s="831"/>
      <c r="U76" s="1368"/>
      <c r="V76" s="4899" t="s">
        <v>1416</v>
      </c>
      <c r="W76" s="5">
        <v>1</v>
      </c>
    </row>
    <row r="77" spans="1:23" x14ac:dyDescent="0.25">
      <c r="A77" s="64">
        <v>62</v>
      </c>
      <c r="B77" s="4820"/>
      <c r="C77" s="296" t="s">
        <v>220</v>
      </c>
      <c r="D77" s="65">
        <v>44839</v>
      </c>
      <c r="E77" s="387" t="s">
        <v>4938</v>
      </c>
      <c r="F77" s="164">
        <v>178</v>
      </c>
      <c r="G77" s="145">
        <f>AVERAGE(CPVTFC3SG0030!L26:M26)</f>
        <v>3.0885499999999997</v>
      </c>
      <c r="H77" s="100">
        <f t="shared" si="0"/>
        <v>9668.198529411764</v>
      </c>
      <c r="I77" s="435" t="s">
        <v>315</v>
      </c>
      <c r="J77" s="1128">
        <v>44875</v>
      </c>
      <c r="K77" s="1129" t="s">
        <v>5457</v>
      </c>
      <c r="L77" s="1130">
        <v>92</v>
      </c>
      <c r="M77" s="1131">
        <f>AVERAGE(CPVTFC3SG0051!H12:I12)</f>
        <v>2.3567</v>
      </c>
      <c r="N77" s="67">
        <f t="shared" si="15"/>
        <v>62718.309859154928</v>
      </c>
      <c r="O77" s="1133" t="s">
        <v>315</v>
      </c>
      <c r="P77" s="1149"/>
      <c r="Q77" s="2348"/>
      <c r="R77" s="645"/>
      <c r="S77" s="645"/>
      <c r="T77" s="646"/>
      <c r="U77" s="1259"/>
      <c r="V77" s="4905"/>
    </row>
    <row r="78" spans="1:23" x14ac:dyDescent="0.25">
      <c r="A78" s="64">
        <v>63</v>
      </c>
      <c r="B78" s="4818" t="s">
        <v>3900</v>
      </c>
      <c r="C78" s="296" t="s">
        <v>868</v>
      </c>
      <c r="D78" s="65">
        <v>44839</v>
      </c>
      <c r="E78" s="387" t="s">
        <v>4938</v>
      </c>
      <c r="F78" s="164">
        <v>179</v>
      </c>
      <c r="G78" s="145">
        <f>AVERAGE(CPVTFC3SG0030!N26:O26)</f>
        <v>3.0736999999999997</v>
      </c>
      <c r="H78" s="100">
        <f t="shared" si="0"/>
        <v>9613.6029411764703</v>
      </c>
      <c r="I78" s="435" t="s">
        <v>315</v>
      </c>
      <c r="J78" s="1128">
        <v>44875</v>
      </c>
      <c r="K78" s="1129" t="s">
        <v>5457</v>
      </c>
      <c r="L78" s="1130">
        <v>93</v>
      </c>
      <c r="M78" s="1131">
        <f>AVERAGE(CPVTFC3SG0051!J12:K12)</f>
        <v>0.92610000000000003</v>
      </c>
      <c r="N78" s="67">
        <f t="shared" si="15"/>
        <v>22419.718309859156</v>
      </c>
      <c r="O78" s="1133" t="s">
        <v>315</v>
      </c>
      <c r="P78" s="1149"/>
      <c r="Q78" s="2348"/>
      <c r="R78" s="645"/>
      <c r="S78" s="645"/>
      <c r="T78" s="646"/>
      <c r="U78" s="1259"/>
      <c r="V78" s="308"/>
      <c r="W78" s="5">
        <v>1</v>
      </c>
    </row>
    <row r="79" spans="1:23" x14ac:dyDescent="0.25">
      <c r="A79" s="64">
        <v>64</v>
      </c>
      <c r="B79" s="4820"/>
      <c r="C79" s="296" t="s">
        <v>220</v>
      </c>
      <c r="D79" s="65">
        <v>44839</v>
      </c>
      <c r="E79" s="387" t="s">
        <v>4938</v>
      </c>
      <c r="F79" s="164">
        <v>180</v>
      </c>
      <c r="G79" s="145">
        <f>AVERAGE(CPVTFC3SG0030!P26:Q26)</f>
        <v>2.9468000000000001</v>
      </c>
      <c r="H79" s="100">
        <f t="shared" si="0"/>
        <v>9147.0588235294108</v>
      </c>
      <c r="I79" s="435" t="s">
        <v>315</v>
      </c>
      <c r="J79" s="1128">
        <v>44875</v>
      </c>
      <c r="K79" s="1129" t="s">
        <v>5457</v>
      </c>
      <c r="L79" s="1130">
        <v>94</v>
      </c>
      <c r="M79" s="1131">
        <f>AVERAGE(CPVTFC3SG0051!L12:M12)</f>
        <v>0.39069999999999999</v>
      </c>
      <c r="N79" s="67">
        <f t="shared" si="15"/>
        <v>7338.0281690140837</v>
      </c>
      <c r="O79" s="1133" t="s">
        <v>315</v>
      </c>
      <c r="P79" s="645"/>
      <c r="Q79" s="645"/>
      <c r="R79" s="645"/>
      <c r="S79" s="694"/>
      <c r="T79" s="694"/>
      <c r="U79" s="694"/>
      <c r="V79" s="287"/>
    </row>
    <row r="80" spans="1:23" x14ac:dyDescent="0.25">
      <c r="A80" s="64">
        <v>65</v>
      </c>
      <c r="B80" s="4818" t="s">
        <v>3901</v>
      </c>
      <c r="C80" s="296" t="s">
        <v>868</v>
      </c>
      <c r="D80" s="65">
        <v>44839</v>
      </c>
      <c r="E80" s="387" t="s">
        <v>4938</v>
      </c>
      <c r="F80" s="164">
        <v>181</v>
      </c>
      <c r="G80" s="145">
        <f>AVERAGE(CPVTFC3SG0030!R26:S26)</f>
        <v>2.85155</v>
      </c>
      <c r="H80" s="100">
        <f>(G80-0.4588)/0.0136*50</f>
        <v>8796.875</v>
      </c>
      <c r="I80" s="435" t="s">
        <v>315</v>
      </c>
      <c r="J80" s="1128">
        <v>44875</v>
      </c>
      <c r="K80" s="1129" t="s">
        <v>5457</v>
      </c>
      <c r="L80" s="1130">
        <v>95</v>
      </c>
      <c r="M80" s="1131">
        <f>AVERAGE(CPVTFC3SG0051!N12:O12)</f>
        <v>0.26190000000000002</v>
      </c>
      <c r="N80" s="67">
        <f t="shared" si="15"/>
        <v>3709.8591549295775</v>
      </c>
      <c r="O80" s="1133" t="s">
        <v>315</v>
      </c>
      <c r="P80" s="645"/>
      <c r="Q80" s="645"/>
      <c r="R80" s="645"/>
      <c r="S80" s="694"/>
      <c r="T80" s="694"/>
      <c r="U80" s="694"/>
      <c r="V80" s="4899" t="s">
        <v>1416</v>
      </c>
      <c r="W80" s="5">
        <v>1</v>
      </c>
    </row>
    <row r="81" spans="1:23" x14ac:dyDescent="0.25">
      <c r="A81" s="64">
        <v>66</v>
      </c>
      <c r="B81" s="4820"/>
      <c r="C81" s="296" t="s">
        <v>220</v>
      </c>
      <c r="D81" s="65">
        <v>44839</v>
      </c>
      <c r="E81" s="387" t="s">
        <v>4938</v>
      </c>
      <c r="F81" s="164">
        <v>182</v>
      </c>
      <c r="G81" s="145">
        <f>AVERAGE(CPVTFC3SG0030!T26:U26)</f>
        <v>3.0232999999999999</v>
      </c>
      <c r="H81" s="100">
        <f>(G81-0.4588)/0.0136*50</f>
        <v>9428.3088235294108</v>
      </c>
      <c r="I81" s="435" t="s">
        <v>315</v>
      </c>
      <c r="J81" s="1128">
        <v>44875</v>
      </c>
      <c r="K81" s="1129" t="s">
        <v>5457</v>
      </c>
      <c r="L81" s="1130">
        <v>96</v>
      </c>
      <c r="M81" s="1131">
        <f>AVERAGE(CPVTFC3SG0051!P12:Q12)</f>
        <v>1.02305</v>
      </c>
      <c r="N81" s="67">
        <f t="shared" si="15"/>
        <v>25150.70422535211</v>
      </c>
      <c r="O81" s="1133" t="s">
        <v>315</v>
      </c>
      <c r="P81" s="645"/>
      <c r="Q81" s="645"/>
      <c r="R81" s="645"/>
      <c r="S81" s="694"/>
      <c r="T81" s="694"/>
      <c r="U81" s="694"/>
      <c r="V81" s="4905"/>
    </row>
    <row r="82" spans="1:23" x14ac:dyDescent="0.25">
      <c r="A82" s="9">
        <v>67</v>
      </c>
      <c r="B82" s="4822" t="s">
        <v>3902</v>
      </c>
      <c r="C82" s="288" t="s">
        <v>868</v>
      </c>
      <c r="D82" s="19">
        <v>44839</v>
      </c>
      <c r="E82" s="384" t="s">
        <v>4938</v>
      </c>
      <c r="F82" s="103">
        <v>183</v>
      </c>
      <c r="G82" s="276">
        <f>AVERAGE(CPVTFC3SG0030!V26:W26)</f>
        <v>1.7291500000000002</v>
      </c>
      <c r="H82" s="344">
        <f>(G82-0.4588)/0.0136*50</f>
        <v>4670.4044117647063</v>
      </c>
      <c r="I82" s="434" t="s">
        <v>315</v>
      </c>
      <c r="J82" s="891"/>
      <c r="K82" s="891"/>
      <c r="L82" s="891"/>
      <c r="M82" s="891"/>
      <c r="N82" s="891"/>
      <c r="O82" s="1692"/>
      <c r="P82" s="645"/>
      <c r="Q82" s="645"/>
      <c r="R82" s="645"/>
      <c r="S82" s="694"/>
      <c r="T82" s="694"/>
      <c r="U82" s="694"/>
      <c r="V82" s="4899"/>
      <c r="W82" s="5">
        <v>1</v>
      </c>
    </row>
    <row r="83" spans="1:23" x14ac:dyDescent="0.25">
      <c r="A83" s="6">
        <v>68</v>
      </c>
      <c r="B83" s="4819"/>
      <c r="C83" s="271" t="s">
        <v>220</v>
      </c>
      <c r="D83" s="18">
        <v>44839</v>
      </c>
      <c r="E83" s="380" t="s">
        <v>4938</v>
      </c>
      <c r="F83" s="102">
        <v>184</v>
      </c>
      <c r="G83" s="275">
        <f>AVERAGE(CPVTFC3SG0030!X26:Y26)</f>
        <v>0.61935000000000007</v>
      </c>
      <c r="H83" s="343">
        <f>(G83-0.4588)/0.0136*50</f>
        <v>590.2573529411768</v>
      </c>
      <c r="I83" s="430" t="s">
        <v>314</v>
      </c>
      <c r="J83" s="891"/>
      <c r="K83" s="891"/>
      <c r="L83" s="891"/>
      <c r="M83" s="891"/>
      <c r="N83" s="891"/>
      <c r="O83" s="1692"/>
      <c r="P83" s="645"/>
      <c r="Q83" s="645"/>
      <c r="R83" s="645"/>
      <c r="S83" s="694"/>
      <c r="T83" s="694"/>
      <c r="U83" s="694"/>
      <c r="V83" s="4905"/>
    </row>
    <row r="84" spans="1:23" x14ac:dyDescent="0.25">
      <c r="A84" s="64">
        <v>69</v>
      </c>
      <c r="B84" s="4818" t="s">
        <v>4038</v>
      </c>
      <c r="C84" s="296" t="s">
        <v>868</v>
      </c>
      <c r="D84" s="65">
        <v>44839</v>
      </c>
      <c r="E84" s="387" t="s">
        <v>4939</v>
      </c>
      <c r="F84" s="164">
        <v>1</v>
      </c>
      <c r="G84" s="145">
        <f>AVERAGE(CPVTFC3SG0031!C11:D11)</f>
        <v>0.56285000000000007</v>
      </c>
      <c r="H84" s="100">
        <f>(G84-0.1772)/0.0139*50</f>
        <v>1387.2302158273383</v>
      </c>
      <c r="I84" s="1704" t="s">
        <v>315</v>
      </c>
      <c r="J84" s="891"/>
      <c r="K84" s="891"/>
      <c r="L84" s="891"/>
      <c r="M84" s="891"/>
      <c r="N84" s="891"/>
      <c r="O84" s="1692"/>
      <c r="P84" s="1149"/>
      <c r="Q84" s="2348"/>
      <c r="R84" s="645"/>
      <c r="S84" s="645"/>
      <c r="T84" s="646"/>
      <c r="U84" s="1259"/>
      <c r="V84" s="4899" t="s">
        <v>1416</v>
      </c>
      <c r="W84" s="5">
        <v>1</v>
      </c>
    </row>
    <row r="85" spans="1:23" x14ac:dyDescent="0.25">
      <c r="A85" s="64">
        <v>70</v>
      </c>
      <c r="B85" s="4820"/>
      <c r="C85" s="296" t="s">
        <v>220</v>
      </c>
      <c r="D85" s="65">
        <v>44839</v>
      </c>
      <c r="E85" s="387" t="s">
        <v>4939</v>
      </c>
      <c r="F85" s="164">
        <v>2</v>
      </c>
      <c r="G85" s="145">
        <f>AVERAGE(CPVTFC3SG0031!E11:F11)</f>
        <v>2.8906999999999998</v>
      </c>
      <c r="H85" s="100">
        <f t="shared" ref="H85:H156" si="16">(G85-0.1772)/0.0139*50</f>
        <v>9760.7913669064747</v>
      </c>
      <c r="I85" s="435" t="s">
        <v>315</v>
      </c>
      <c r="J85" s="891"/>
      <c r="K85" s="891"/>
      <c r="L85" s="891"/>
      <c r="M85" s="891"/>
      <c r="N85" s="891"/>
      <c r="O85" s="1692"/>
      <c r="P85" s="1149"/>
      <c r="Q85" s="2348"/>
      <c r="R85" s="645"/>
      <c r="S85" s="645"/>
      <c r="T85" s="646"/>
      <c r="U85" s="1259"/>
      <c r="V85" s="4905"/>
    </row>
    <row r="86" spans="1:23" x14ac:dyDescent="0.25">
      <c r="A86" s="64">
        <v>71</v>
      </c>
      <c r="B86" s="437" t="s">
        <v>4039</v>
      </c>
      <c r="C86" s="296" t="s">
        <v>868</v>
      </c>
      <c r="D86" s="65">
        <v>44839</v>
      </c>
      <c r="E86" s="387" t="s">
        <v>4939</v>
      </c>
      <c r="F86" s="164">
        <v>3</v>
      </c>
      <c r="G86" s="145">
        <f>AVERAGE(CPVTFC3SG0031!G11:H11)</f>
        <v>0.98974999999999991</v>
      </c>
      <c r="H86" s="100">
        <f t="shared" si="16"/>
        <v>2922.8417266187048</v>
      </c>
      <c r="I86" s="435" t="s">
        <v>315</v>
      </c>
      <c r="J86" s="891"/>
      <c r="K86" s="891"/>
      <c r="L86" s="891"/>
      <c r="M86" s="891"/>
      <c r="N86" s="891"/>
      <c r="O86" s="1692"/>
      <c r="P86" s="1149"/>
      <c r="Q86" s="2354"/>
      <c r="R86" s="645"/>
      <c r="S86" s="645"/>
      <c r="T86" s="646"/>
      <c r="U86" s="900"/>
      <c r="V86" s="4899" t="s">
        <v>1416</v>
      </c>
      <c r="W86" s="5">
        <v>1</v>
      </c>
    </row>
    <row r="87" spans="1:23" x14ac:dyDescent="0.25">
      <c r="A87" s="64">
        <v>72</v>
      </c>
      <c r="B87" s="437" t="s">
        <v>4039</v>
      </c>
      <c r="C87" s="296" t="s">
        <v>220</v>
      </c>
      <c r="D87" s="65">
        <v>44839</v>
      </c>
      <c r="E87" s="387" t="s">
        <v>4939</v>
      </c>
      <c r="F87" s="164">
        <v>4</v>
      </c>
      <c r="G87" s="145">
        <f>AVERAGE(CPVTFC3SG0031!I11:J11)</f>
        <v>2.8992500000000003</v>
      </c>
      <c r="H87" s="100">
        <f t="shared" si="16"/>
        <v>9791.5467625899291</v>
      </c>
      <c r="I87" s="435" t="s">
        <v>315</v>
      </c>
      <c r="J87" s="1128">
        <v>44875</v>
      </c>
      <c r="K87" s="1129" t="s">
        <v>5457</v>
      </c>
      <c r="L87" s="1130">
        <v>97</v>
      </c>
      <c r="M87" s="1131">
        <f>AVERAGE(CPVTFC3SG0051!R12:S12)</f>
        <v>0.96750000000000003</v>
      </c>
      <c r="N87" s="67">
        <f t="shared" ref="N87" si="17">(M87-0.1302)/0.0142*400</f>
        <v>23585.915492957749</v>
      </c>
      <c r="O87" s="1133" t="s">
        <v>315</v>
      </c>
      <c r="P87" s="1149"/>
      <c r="Q87" s="2354"/>
      <c r="R87" s="645"/>
      <c r="S87" s="645"/>
      <c r="T87" s="646"/>
      <c r="U87" s="900"/>
      <c r="V87" s="4905"/>
    </row>
    <row r="88" spans="1:23" x14ac:dyDescent="0.25">
      <c r="A88" s="64">
        <v>73</v>
      </c>
      <c r="B88" s="4818" t="s">
        <v>4040</v>
      </c>
      <c r="C88" s="296" t="s">
        <v>868</v>
      </c>
      <c r="D88" s="65">
        <v>44839</v>
      </c>
      <c r="E88" s="387" t="s">
        <v>4939</v>
      </c>
      <c r="F88" s="164">
        <v>5</v>
      </c>
      <c r="G88" s="145">
        <f>AVERAGE(CPVTFC3SG0031!K11:L11)</f>
        <v>1.9020999999999999</v>
      </c>
      <c r="H88" s="100">
        <f t="shared" si="16"/>
        <v>6204.6762589928057</v>
      </c>
      <c r="I88" s="435" t="s">
        <v>315</v>
      </c>
      <c r="J88" s="891"/>
      <c r="K88" s="891"/>
      <c r="L88" s="891"/>
      <c r="M88" s="891"/>
      <c r="N88" s="891"/>
      <c r="O88" s="1692"/>
      <c r="P88" s="1149"/>
      <c r="Q88" s="2354"/>
      <c r="R88" s="645"/>
      <c r="S88" s="645"/>
      <c r="T88" s="646"/>
      <c r="U88" s="900"/>
      <c r="V88" s="512"/>
      <c r="W88" s="5">
        <v>1</v>
      </c>
    </row>
    <row r="89" spans="1:23" x14ac:dyDescent="0.25">
      <c r="A89" s="64">
        <v>74</v>
      </c>
      <c r="B89" s="4820"/>
      <c r="C89" s="296" t="s">
        <v>220</v>
      </c>
      <c r="D89" s="65">
        <v>44839</v>
      </c>
      <c r="E89" s="387" t="s">
        <v>4939</v>
      </c>
      <c r="F89" s="164">
        <v>6</v>
      </c>
      <c r="G89" s="145">
        <f>AVERAGE(CPVTFC3SG0031!M11:N11)</f>
        <v>0.82950000000000002</v>
      </c>
      <c r="H89" s="100">
        <f t="shared" si="16"/>
        <v>2346.4028776978416</v>
      </c>
      <c r="I89" s="435" t="s">
        <v>315</v>
      </c>
      <c r="J89" s="891"/>
      <c r="K89" s="891"/>
      <c r="L89" s="891"/>
      <c r="M89" s="891"/>
      <c r="N89" s="891"/>
      <c r="O89" s="1692"/>
      <c r="P89" s="1149"/>
      <c r="Q89" s="2354"/>
      <c r="R89" s="645"/>
      <c r="S89" s="645"/>
      <c r="T89" s="646"/>
      <c r="U89" s="900"/>
      <c r="V89" s="287"/>
    </row>
    <row r="90" spans="1:23" x14ac:dyDescent="0.25">
      <c r="A90" s="64">
        <v>75</v>
      </c>
      <c r="B90" s="4818" t="s">
        <v>4041</v>
      </c>
      <c r="C90" s="296" t="s">
        <v>868</v>
      </c>
      <c r="D90" s="65">
        <v>44839</v>
      </c>
      <c r="E90" s="387" t="s">
        <v>4939</v>
      </c>
      <c r="F90" s="164">
        <v>7</v>
      </c>
      <c r="G90" s="145">
        <f>AVERAGE(CPVTFC3SG0031!O11:P11)</f>
        <v>2.0890000000000004</v>
      </c>
      <c r="H90" s="100">
        <f t="shared" si="16"/>
        <v>6876.9784172661884</v>
      </c>
      <c r="I90" s="435" t="s">
        <v>315</v>
      </c>
      <c r="J90" s="891"/>
      <c r="K90" s="891"/>
      <c r="L90" s="891"/>
      <c r="M90" s="891"/>
      <c r="N90" s="891"/>
      <c r="O90" s="1692"/>
      <c r="P90" s="645"/>
      <c r="Q90" s="645"/>
      <c r="R90" s="645"/>
      <c r="S90" s="694"/>
      <c r="T90" s="694"/>
      <c r="U90" s="694"/>
      <c r="W90" s="5">
        <v>1</v>
      </c>
    </row>
    <row r="91" spans="1:23" x14ac:dyDescent="0.25">
      <c r="A91" s="64">
        <v>76</v>
      </c>
      <c r="B91" s="4820"/>
      <c r="C91" s="296" t="s">
        <v>220</v>
      </c>
      <c r="D91" s="65">
        <v>44839</v>
      </c>
      <c r="E91" s="387" t="s">
        <v>4939</v>
      </c>
      <c r="F91" s="164">
        <v>8</v>
      </c>
      <c r="G91" s="145">
        <f>AVERAGE(CPVTFC3SG0031!Q11:R11)</f>
        <v>1.4820500000000001</v>
      </c>
      <c r="H91" s="100">
        <f t="shared" si="16"/>
        <v>4693.7050359712239</v>
      </c>
      <c r="I91" s="435" t="s">
        <v>315</v>
      </c>
      <c r="J91" s="891"/>
      <c r="K91" s="891"/>
      <c r="L91" s="891"/>
      <c r="M91" s="891"/>
      <c r="N91" s="891"/>
      <c r="O91" s="1692"/>
      <c r="P91" s="645"/>
      <c r="Q91" s="645"/>
      <c r="R91" s="645"/>
      <c r="S91" s="694"/>
      <c r="T91" s="694"/>
      <c r="U91" s="694"/>
    </row>
    <row r="92" spans="1:23" x14ac:dyDescent="0.25">
      <c r="A92" s="64">
        <v>77</v>
      </c>
      <c r="B92" s="4818" t="s">
        <v>4042</v>
      </c>
      <c r="C92" s="296" t="s">
        <v>868</v>
      </c>
      <c r="D92" s="65">
        <v>44839</v>
      </c>
      <c r="E92" s="387" t="s">
        <v>4939</v>
      </c>
      <c r="F92" s="164">
        <v>9</v>
      </c>
      <c r="G92" s="145">
        <f>AVERAGE(CPVTFC3SG0031!S11:T11)</f>
        <v>2.9282500000000002</v>
      </c>
      <c r="H92" s="100">
        <f t="shared" si="16"/>
        <v>9895.8633093525186</v>
      </c>
      <c r="I92" s="435" t="s">
        <v>315</v>
      </c>
      <c r="J92" s="1128">
        <v>44875</v>
      </c>
      <c r="K92" s="1129" t="s">
        <v>5457</v>
      </c>
      <c r="L92" s="1130">
        <v>98</v>
      </c>
      <c r="M92" s="1131">
        <f>AVERAGE(CPVTFC3SG0051!T12:U12)</f>
        <v>0.70150000000000001</v>
      </c>
      <c r="N92" s="67">
        <f t="shared" ref="N92:N93" si="18">(M92-0.1302)/0.0142*400</f>
        <v>16092.957746478874</v>
      </c>
      <c r="O92" s="1133" t="s">
        <v>315</v>
      </c>
      <c r="P92" s="645"/>
      <c r="Q92" s="645"/>
      <c r="R92" s="645"/>
      <c r="S92" s="694"/>
      <c r="T92" s="694"/>
      <c r="U92" s="694"/>
      <c r="V92" s="308"/>
      <c r="W92" s="5">
        <v>1</v>
      </c>
    </row>
    <row r="93" spans="1:23" ht="15.75" thickBot="1" x14ac:dyDescent="0.3">
      <c r="A93" s="450">
        <v>78</v>
      </c>
      <c r="B93" s="4815"/>
      <c r="C93" s="497" t="s">
        <v>220</v>
      </c>
      <c r="D93" s="121">
        <v>44839</v>
      </c>
      <c r="E93" s="452" t="s">
        <v>4939</v>
      </c>
      <c r="F93" s="445">
        <v>10</v>
      </c>
      <c r="G93" s="453">
        <f>AVERAGE(CPVTFC3SG0031!U11:V11)</f>
        <v>2.8276500000000002</v>
      </c>
      <c r="H93" s="454">
        <f t="shared" si="16"/>
        <v>9533.9928057553971</v>
      </c>
      <c r="I93" s="1694" t="s">
        <v>315</v>
      </c>
      <c r="J93" s="1655">
        <v>44875</v>
      </c>
      <c r="K93" s="1656" t="s">
        <v>5457</v>
      </c>
      <c r="L93" s="1657">
        <v>99</v>
      </c>
      <c r="M93" s="1658">
        <f>AVERAGE(CPVTFC3SG0051!V12:W12)</f>
        <v>2.3666</v>
      </c>
      <c r="N93" s="123">
        <f t="shared" si="18"/>
        <v>62997.183098591551</v>
      </c>
      <c r="O93" s="1659" t="s">
        <v>315</v>
      </c>
      <c r="P93" s="969"/>
      <c r="Q93" s="969"/>
      <c r="R93" s="969"/>
      <c r="S93" s="1268"/>
      <c r="T93" s="1268"/>
      <c r="U93" s="1268"/>
      <c r="V93" s="287"/>
    </row>
    <row r="94" spans="1:23" x14ac:dyDescent="0.25">
      <c r="A94" s="508">
        <v>79</v>
      </c>
      <c r="B94" s="4806" t="s">
        <v>4043</v>
      </c>
      <c r="C94" s="687" t="s">
        <v>868</v>
      </c>
      <c r="D94" s="490">
        <v>44839</v>
      </c>
      <c r="E94" s="491" t="s">
        <v>4939</v>
      </c>
      <c r="F94" s="492">
        <v>11</v>
      </c>
      <c r="G94" s="493">
        <f>AVERAGE(CPVTFC3SG0031!W11:X11)</f>
        <v>0.41695000000000004</v>
      </c>
      <c r="H94" s="494">
        <f t="shared" si="16"/>
        <v>862.41007194244639</v>
      </c>
      <c r="I94" s="1628" t="s">
        <v>314</v>
      </c>
      <c r="J94" s="1544"/>
      <c r="K94" s="1544"/>
      <c r="L94" s="1544"/>
      <c r="M94" s="1544"/>
      <c r="N94" s="1544"/>
      <c r="O94" s="1697"/>
      <c r="P94" s="490">
        <v>44881</v>
      </c>
      <c r="Q94" s="2448" t="s">
        <v>5485</v>
      </c>
      <c r="R94" s="589">
        <v>99</v>
      </c>
      <c r="S94" s="589">
        <f>AVERAGE(CPVTFC3SG0058!V12:W12)</f>
        <v>0.13169999999999998</v>
      </c>
      <c r="T94" s="622">
        <f t="shared" ref="T94:T101" si="19">(S94-0.1081)/0.0134*66</f>
        <v>116.23880597014916</v>
      </c>
      <c r="U94" s="1557" t="s">
        <v>314</v>
      </c>
      <c r="V94" s="4899" t="s">
        <v>1416</v>
      </c>
    </row>
    <row r="95" spans="1:23" x14ac:dyDescent="0.25">
      <c r="A95" s="585"/>
      <c r="B95" s="4807"/>
      <c r="C95" s="271" t="s">
        <v>5448</v>
      </c>
      <c r="D95" s="1149"/>
      <c r="E95" s="1264"/>
      <c r="F95" s="695"/>
      <c r="G95" s="892"/>
      <c r="H95" s="894"/>
      <c r="I95" s="1626"/>
      <c r="J95" s="891"/>
      <c r="K95" s="891"/>
      <c r="L95" s="891"/>
      <c r="M95" s="891"/>
      <c r="N95" s="891"/>
      <c r="O95" s="1692"/>
      <c r="P95" s="18">
        <v>44881</v>
      </c>
      <c r="Q95" s="2449" t="s">
        <v>5485</v>
      </c>
      <c r="R95" s="7">
        <v>100</v>
      </c>
      <c r="S95" s="7">
        <f>AVERAGE(CPVTFC3SG0058!X12:Y12)</f>
        <v>0.1241</v>
      </c>
      <c r="T95" s="13">
        <f t="shared" si="19"/>
        <v>78.805970149253724</v>
      </c>
      <c r="U95" s="1558" t="s">
        <v>314</v>
      </c>
      <c r="V95" s="4908"/>
    </row>
    <row r="96" spans="1:23" x14ac:dyDescent="0.25">
      <c r="A96" s="585"/>
      <c r="B96" s="4807"/>
      <c r="C96" s="271" t="s">
        <v>863</v>
      </c>
      <c r="D96" s="1149"/>
      <c r="E96" s="1264"/>
      <c r="F96" s="695"/>
      <c r="G96" s="892"/>
      <c r="H96" s="894"/>
      <c r="I96" s="1626"/>
      <c r="J96" s="891"/>
      <c r="K96" s="891"/>
      <c r="L96" s="891"/>
      <c r="M96" s="891"/>
      <c r="N96" s="891"/>
      <c r="O96" s="1692"/>
      <c r="P96" s="65">
        <v>44881</v>
      </c>
      <c r="Q96" s="2451" t="s">
        <v>5485</v>
      </c>
      <c r="R96" s="66">
        <v>101</v>
      </c>
      <c r="S96" s="66">
        <f>AVERAGE(CPVTFC3SG0058!B14:C14)</f>
        <v>2.2108499999999998</v>
      </c>
      <c r="T96" s="67">
        <f t="shared" si="19"/>
        <v>10356.828358208953</v>
      </c>
      <c r="U96" s="1548" t="s">
        <v>315</v>
      </c>
      <c r="V96" s="4908"/>
    </row>
    <row r="97" spans="1:23" ht="15.75" thickBot="1" x14ac:dyDescent="0.3">
      <c r="A97" s="537">
        <v>80</v>
      </c>
      <c r="B97" s="4807"/>
      <c r="C97" s="675" t="s">
        <v>220</v>
      </c>
      <c r="D97" s="79">
        <v>44839</v>
      </c>
      <c r="E97" s="525" t="s">
        <v>4939</v>
      </c>
      <c r="F97" s="173">
        <v>12</v>
      </c>
      <c r="G97" s="506">
        <f>AVERAGE(CPVTFC3SG0031!C13:D13)</f>
        <v>2.8755999999999999</v>
      </c>
      <c r="H97" s="507">
        <f t="shared" si="16"/>
        <v>9706.4748201438852</v>
      </c>
      <c r="I97" s="1710" t="s">
        <v>315</v>
      </c>
      <c r="J97" s="1390"/>
      <c r="K97" s="1390"/>
      <c r="L97" s="1390"/>
      <c r="M97" s="1390"/>
      <c r="N97" s="1390"/>
      <c r="O97" s="1700"/>
      <c r="P97" s="121">
        <v>44881</v>
      </c>
      <c r="Q97" s="2452" t="s">
        <v>5485</v>
      </c>
      <c r="R97" s="122">
        <v>102</v>
      </c>
      <c r="S97" s="122">
        <f>AVERAGE(CPVTFC3SG0058!D14:E14)</f>
        <v>0.83620000000000005</v>
      </c>
      <c r="T97" s="123">
        <f t="shared" si="19"/>
        <v>3586.1641791044776</v>
      </c>
      <c r="U97" s="1707" t="s">
        <v>315</v>
      </c>
      <c r="V97" s="4905"/>
    </row>
    <row r="98" spans="1:23" x14ac:dyDescent="0.25">
      <c r="A98" s="406">
        <v>81</v>
      </c>
      <c r="B98" s="4814" t="s">
        <v>4044</v>
      </c>
      <c r="C98" s="684" t="s">
        <v>868</v>
      </c>
      <c r="D98" s="407">
        <v>44839</v>
      </c>
      <c r="E98" s="477" t="s">
        <v>4939</v>
      </c>
      <c r="F98" s="478">
        <v>13</v>
      </c>
      <c r="G98" s="479">
        <f>AVERAGE(CPVTFC3SG0031!E13:F13)</f>
        <v>0.83074999999999999</v>
      </c>
      <c r="H98" s="480">
        <f t="shared" si="16"/>
        <v>2350.8992805755393</v>
      </c>
      <c r="I98" s="1696" t="s">
        <v>315</v>
      </c>
      <c r="J98" s="1544"/>
      <c r="K98" s="1544"/>
      <c r="L98" s="1544"/>
      <c r="M98" s="1544"/>
      <c r="N98" s="1544"/>
      <c r="O98" s="1697"/>
      <c r="P98" s="1611">
        <v>44881</v>
      </c>
      <c r="Q98" s="1327" t="s">
        <v>5485</v>
      </c>
      <c r="R98" s="1327">
        <v>103</v>
      </c>
      <c r="S98" s="1327">
        <f>AVERAGE(CPVTFC3SG0058!F14:G14)</f>
        <v>0.1799</v>
      </c>
      <c r="T98" s="480">
        <f t="shared" si="19"/>
        <v>353.64179104477614</v>
      </c>
      <c r="U98" s="782" t="s">
        <v>314</v>
      </c>
      <c r="V98" s="4899" t="s">
        <v>1416</v>
      </c>
      <c r="W98" s="5">
        <v>1</v>
      </c>
    </row>
    <row r="99" spans="1:23" x14ac:dyDescent="0.25">
      <c r="A99" s="591"/>
      <c r="B99" s="4815"/>
      <c r="C99" s="680" t="s">
        <v>5448</v>
      </c>
      <c r="D99" s="1286"/>
      <c r="E99" s="1287"/>
      <c r="F99" s="1288"/>
      <c r="G99" s="1365"/>
      <c r="H99" s="1367"/>
      <c r="I99" s="1705"/>
      <c r="J99" s="1364"/>
      <c r="K99" s="1364"/>
      <c r="L99" s="1364"/>
      <c r="M99" s="1364"/>
      <c r="N99" s="1364"/>
      <c r="O99" s="1701"/>
      <c r="P99" s="98">
        <v>44881</v>
      </c>
      <c r="Q99" s="99" t="s">
        <v>5485</v>
      </c>
      <c r="R99" s="99">
        <v>104</v>
      </c>
      <c r="S99" s="99">
        <f>AVERAGE(CPVTFC3SG0058!H14:I14)</f>
        <v>0.17070000000000002</v>
      </c>
      <c r="T99" s="100">
        <f t="shared" si="19"/>
        <v>308.32835820895531</v>
      </c>
      <c r="U99" s="1711" t="s">
        <v>314</v>
      </c>
      <c r="V99" s="4908"/>
    </row>
    <row r="100" spans="1:23" x14ac:dyDescent="0.25">
      <c r="A100" s="591"/>
      <c r="B100" s="4815"/>
      <c r="C100" s="680" t="s">
        <v>863</v>
      </c>
      <c r="D100" s="1286"/>
      <c r="E100" s="1287"/>
      <c r="F100" s="1288"/>
      <c r="G100" s="1365"/>
      <c r="H100" s="1367"/>
      <c r="I100" s="1705"/>
      <c r="J100" s="1364"/>
      <c r="K100" s="1364"/>
      <c r="L100" s="1364"/>
      <c r="M100" s="1364"/>
      <c r="N100" s="1364"/>
      <c r="O100" s="1701"/>
      <c r="P100" s="65">
        <v>44881</v>
      </c>
      <c r="Q100" s="2451" t="s">
        <v>5485</v>
      </c>
      <c r="R100" s="66">
        <v>105</v>
      </c>
      <c r="S100" s="66">
        <f>AVERAGE(CPVTFC3SG0058!J14:K14)</f>
        <v>2.2671000000000001</v>
      </c>
      <c r="T100" s="67">
        <f t="shared" si="19"/>
        <v>10633.880597014926</v>
      </c>
      <c r="U100" s="1548" t="s">
        <v>315</v>
      </c>
      <c r="V100" s="4908"/>
    </row>
    <row r="101" spans="1:23" ht="15.75" thickBot="1" x14ac:dyDescent="0.3">
      <c r="A101" s="481">
        <v>82</v>
      </c>
      <c r="B101" s="4821"/>
      <c r="C101" s="520" t="s">
        <v>220</v>
      </c>
      <c r="D101" s="412">
        <v>44839</v>
      </c>
      <c r="E101" s="484" t="s">
        <v>4939</v>
      </c>
      <c r="F101" s="485">
        <v>14</v>
      </c>
      <c r="G101" s="486">
        <f>AVERAGE(CPVTFC3SG0031!G13:H13)</f>
        <v>2.9038500000000003</v>
      </c>
      <c r="H101" s="487">
        <f t="shared" si="16"/>
        <v>9808.0935251798583</v>
      </c>
      <c r="I101" s="1698" t="s">
        <v>315</v>
      </c>
      <c r="J101" s="1600"/>
      <c r="K101" s="1600"/>
      <c r="L101" s="1600"/>
      <c r="M101" s="1600"/>
      <c r="N101" s="1600"/>
      <c r="O101" s="1699"/>
      <c r="P101" s="412">
        <v>44881</v>
      </c>
      <c r="Q101" s="2454" t="s">
        <v>5485</v>
      </c>
      <c r="R101" s="414">
        <v>106</v>
      </c>
      <c r="S101" s="414">
        <f>AVERAGE(CPVTFC3SG0058!L14:M14)</f>
        <v>1.3468</v>
      </c>
      <c r="T101" s="415">
        <f t="shared" si="19"/>
        <v>6101.0597014925361</v>
      </c>
      <c r="U101" s="1551" t="s">
        <v>315</v>
      </c>
      <c r="V101" s="4905"/>
    </row>
    <row r="102" spans="1:23" x14ac:dyDescent="0.25">
      <c r="A102" s="114">
        <v>83</v>
      </c>
      <c r="B102" s="2200" t="s">
        <v>4045</v>
      </c>
      <c r="C102" s="680" t="s">
        <v>868</v>
      </c>
      <c r="D102" s="115">
        <v>44839</v>
      </c>
      <c r="E102" s="388" t="s">
        <v>4939</v>
      </c>
      <c r="F102" s="444">
        <v>15</v>
      </c>
      <c r="G102" s="499">
        <f>AVERAGE(CPVTFC3SG0031!I13:J13)</f>
        <v>1.1720000000000002</v>
      </c>
      <c r="H102" s="505">
        <f t="shared" si="16"/>
        <v>3578.4172661870516</v>
      </c>
      <c r="I102" s="1695" t="s">
        <v>315</v>
      </c>
      <c r="J102" s="1364"/>
      <c r="K102" s="1364"/>
      <c r="L102" s="1364"/>
      <c r="M102" s="1364"/>
      <c r="N102" s="1364"/>
      <c r="O102" s="1701"/>
      <c r="P102" s="830"/>
      <c r="Q102" s="830"/>
      <c r="R102" s="830"/>
      <c r="S102" s="1271"/>
      <c r="T102" s="1271"/>
      <c r="U102" s="1271"/>
      <c r="V102" s="4899" t="s">
        <v>1416</v>
      </c>
      <c r="W102" s="5">
        <v>1</v>
      </c>
    </row>
    <row r="103" spans="1:23" x14ac:dyDescent="0.25">
      <c r="A103" s="64">
        <v>84</v>
      </c>
      <c r="B103" s="437" t="s">
        <v>4045</v>
      </c>
      <c r="C103" s="296" t="s">
        <v>220</v>
      </c>
      <c r="D103" s="65">
        <v>44839</v>
      </c>
      <c r="E103" s="387" t="s">
        <v>4939</v>
      </c>
      <c r="F103" s="164">
        <v>16</v>
      </c>
      <c r="G103" s="145">
        <f>AVERAGE(CPVTFC3SG0031!K13:L13)</f>
        <v>2.8986499999999999</v>
      </c>
      <c r="H103" s="100">
        <f t="shared" si="16"/>
        <v>9789.3884892086335</v>
      </c>
      <c r="I103" s="435" t="s">
        <v>315</v>
      </c>
      <c r="J103" s="1128">
        <v>44875</v>
      </c>
      <c r="K103" s="1129" t="s">
        <v>5457</v>
      </c>
      <c r="L103" s="1130">
        <v>100</v>
      </c>
      <c r="M103" s="1131">
        <f>AVERAGE(CPVTFC3SG0051!X12:Y12)</f>
        <v>2.5464000000000002</v>
      </c>
      <c r="N103" s="67">
        <f t="shared" ref="N103" si="20">(M103-0.1302)/0.0142*400</f>
        <v>68061.971830985916</v>
      </c>
      <c r="O103" s="1133" t="s">
        <v>315</v>
      </c>
      <c r="P103" s="645"/>
      <c r="Q103" s="645"/>
      <c r="R103" s="645"/>
      <c r="S103" s="694"/>
      <c r="T103" s="694"/>
      <c r="U103" s="694"/>
      <c r="V103" s="4905"/>
    </row>
    <row r="104" spans="1:23" x14ac:dyDescent="0.25">
      <c r="A104" s="64">
        <v>85</v>
      </c>
      <c r="B104" s="437" t="s">
        <v>4046</v>
      </c>
      <c r="C104" s="296" t="s">
        <v>868</v>
      </c>
      <c r="D104" s="65">
        <v>44839</v>
      </c>
      <c r="E104" s="387" t="s">
        <v>4939</v>
      </c>
      <c r="F104" s="164">
        <v>17</v>
      </c>
      <c r="G104" s="145">
        <f>AVERAGE(CPVTFC3SG0031!M13:N13)</f>
        <v>1.5028999999999999</v>
      </c>
      <c r="H104" s="100">
        <f t="shared" si="16"/>
        <v>4768.705035971223</v>
      </c>
      <c r="I104" s="435" t="s">
        <v>315</v>
      </c>
      <c r="J104" s="891"/>
      <c r="K104" s="891"/>
      <c r="L104" s="891"/>
      <c r="M104" s="891"/>
      <c r="N104" s="891"/>
      <c r="O104" s="1692"/>
      <c r="P104" s="645"/>
      <c r="Q104" s="645"/>
      <c r="R104" s="645"/>
      <c r="S104" s="694"/>
      <c r="T104" s="694"/>
      <c r="U104" s="694"/>
      <c r="V104" s="4899" t="s">
        <v>1416</v>
      </c>
      <c r="W104" s="5">
        <v>1</v>
      </c>
    </row>
    <row r="105" spans="1:23" x14ac:dyDescent="0.25">
      <c r="A105" s="64">
        <v>86</v>
      </c>
      <c r="B105" s="437" t="s">
        <v>4046</v>
      </c>
      <c r="C105" s="296" t="s">
        <v>220</v>
      </c>
      <c r="D105" s="65">
        <v>44839</v>
      </c>
      <c r="E105" s="387" t="s">
        <v>4939</v>
      </c>
      <c r="F105" s="164">
        <v>18</v>
      </c>
      <c r="G105" s="145">
        <f>AVERAGE(CPVTFC3SG0031!O13:P13)</f>
        <v>2.8552</v>
      </c>
      <c r="H105" s="100">
        <f t="shared" si="16"/>
        <v>9633.0935251798564</v>
      </c>
      <c r="I105" s="435" t="s">
        <v>315</v>
      </c>
      <c r="J105" s="1128">
        <v>44875</v>
      </c>
      <c r="K105" s="1129" t="s">
        <v>5457</v>
      </c>
      <c r="L105" s="1130">
        <v>101</v>
      </c>
      <c r="M105" s="1131">
        <f>AVERAGE(CPVTFC3SG0051!B14:C14)</f>
        <v>2.55985</v>
      </c>
      <c r="N105" s="67">
        <f t="shared" ref="N105" si="21">(M105-0.1302)/0.0142*400</f>
        <v>68440.845070422525</v>
      </c>
      <c r="O105" s="1133" t="s">
        <v>315</v>
      </c>
      <c r="P105" s="645"/>
      <c r="Q105" s="645"/>
      <c r="R105" s="645"/>
      <c r="S105" s="694"/>
      <c r="T105" s="694"/>
      <c r="U105" s="694"/>
      <c r="V105" s="4905"/>
    </row>
    <row r="106" spans="1:23" x14ac:dyDescent="0.25">
      <c r="A106" s="64">
        <v>87</v>
      </c>
      <c r="B106" s="4818" t="s">
        <v>4047</v>
      </c>
      <c r="C106" s="296" t="s">
        <v>868</v>
      </c>
      <c r="D106" s="65">
        <v>44839</v>
      </c>
      <c r="E106" s="387" t="s">
        <v>4939</v>
      </c>
      <c r="F106" s="164">
        <v>19</v>
      </c>
      <c r="G106" s="145">
        <f>AVERAGE(CPVTFC3SG0031!Q13:R13)</f>
        <v>0.91739999999999999</v>
      </c>
      <c r="H106" s="100">
        <f t="shared" si="16"/>
        <v>2662.5899280575541</v>
      </c>
      <c r="I106" s="435" t="s">
        <v>315</v>
      </c>
      <c r="J106" s="891"/>
      <c r="K106" s="891"/>
      <c r="L106" s="891"/>
      <c r="M106" s="891"/>
      <c r="N106" s="891"/>
      <c r="O106" s="1692"/>
      <c r="P106" s="1149"/>
      <c r="Q106" s="2348"/>
      <c r="R106" s="645"/>
      <c r="S106" s="645"/>
      <c r="T106" s="646"/>
      <c r="U106" s="1259"/>
      <c r="W106" s="5">
        <v>1</v>
      </c>
    </row>
    <row r="107" spans="1:23" x14ac:dyDescent="0.25">
      <c r="A107" s="64">
        <v>88</v>
      </c>
      <c r="B107" s="4820"/>
      <c r="C107" s="296" t="s">
        <v>220</v>
      </c>
      <c r="D107" s="65">
        <v>44839</v>
      </c>
      <c r="E107" s="387" t="s">
        <v>4939</v>
      </c>
      <c r="F107" s="164">
        <v>20</v>
      </c>
      <c r="G107" s="145">
        <f>AVERAGE(CPVTFC3SG0031!S13:T13)</f>
        <v>2.00535</v>
      </c>
      <c r="H107" s="100">
        <f t="shared" si="16"/>
        <v>6576.0791366906478</v>
      </c>
      <c r="I107" s="435" t="s">
        <v>315</v>
      </c>
      <c r="J107" s="891"/>
      <c r="K107" s="891"/>
      <c r="L107" s="891"/>
      <c r="M107" s="891"/>
      <c r="N107" s="891"/>
      <c r="O107" s="1692"/>
      <c r="P107" s="1149"/>
      <c r="Q107" s="2348"/>
      <c r="R107" s="645"/>
      <c r="S107" s="645"/>
      <c r="T107" s="646"/>
      <c r="U107" s="1259"/>
    </row>
    <row r="108" spans="1:23" x14ac:dyDescent="0.25">
      <c r="A108" s="6">
        <v>89</v>
      </c>
      <c r="B108" s="4822" t="s">
        <v>4048</v>
      </c>
      <c r="C108" s="271" t="s">
        <v>868</v>
      </c>
      <c r="D108" s="18">
        <v>44839</v>
      </c>
      <c r="E108" s="380" t="s">
        <v>4939</v>
      </c>
      <c r="F108" s="102">
        <v>21</v>
      </c>
      <c r="G108" s="275">
        <f>AVERAGE(CPVTFC3SG0031!U13:V13)</f>
        <v>0.12924999999999998</v>
      </c>
      <c r="H108" s="343">
        <f t="shared" si="16"/>
        <v>-172.48201438848929</v>
      </c>
      <c r="I108" s="430" t="s">
        <v>314</v>
      </c>
      <c r="J108" s="891"/>
      <c r="K108" s="891"/>
      <c r="L108" s="891"/>
      <c r="M108" s="891"/>
      <c r="N108" s="891"/>
      <c r="O108" s="1692"/>
      <c r="P108" s="1149"/>
      <c r="Q108" s="2348"/>
      <c r="R108" s="645"/>
      <c r="S108" s="645"/>
      <c r="T108" s="646"/>
      <c r="U108" s="1259"/>
      <c r="V108" s="4899" t="s">
        <v>1416</v>
      </c>
    </row>
    <row r="109" spans="1:23" x14ac:dyDescent="0.25">
      <c r="A109" s="9">
        <v>90</v>
      </c>
      <c r="B109" s="4819"/>
      <c r="C109" s="288" t="s">
        <v>220</v>
      </c>
      <c r="D109" s="19">
        <v>44839</v>
      </c>
      <c r="E109" s="384" t="s">
        <v>4939</v>
      </c>
      <c r="F109" s="103">
        <v>22</v>
      </c>
      <c r="G109" s="276">
        <f>AVERAGE(CPVTFC3SG0031!W13:X13)</f>
        <v>1.1299999999999999</v>
      </c>
      <c r="H109" s="344">
        <f t="shared" si="16"/>
        <v>3427.3381294964024</v>
      </c>
      <c r="I109" s="434" t="s">
        <v>315</v>
      </c>
      <c r="J109" s="891"/>
      <c r="K109" s="891"/>
      <c r="L109" s="891"/>
      <c r="M109" s="891"/>
      <c r="N109" s="891"/>
      <c r="O109" s="1692"/>
      <c r="P109" s="1149"/>
      <c r="Q109" s="2348"/>
      <c r="R109" s="645"/>
      <c r="S109" s="645"/>
      <c r="T109" s="646"/>
      <c r="U109" s="1259"/>
      <c r="V109" s="4905"/>
    </row>
    <row r="110" spans="1:23" x14ac:dyDescent="0.25">
      <c r="A110" s="64">
        <v>91</v>
      </c>
      <c r="B110" s="437" t="s">
        <v>4049</v>
      </c>
      <c r="C110" s="296" t="s">
        <v>868</v>
      </c>
      <c r="D110" s="65">
        <v>44839</v>
      </c>
      <c r="E110" s="387" t="s">
        <v>4939</v>
      </c>
      <c r="F110" s="164">
        <v>23</v>
      </c>
      <c r="G110" s="145">
        <f>AVERAGE(CPVTFC3SG0031!C15:D15)</f>
        <v>1.9661499999999998</v>
      </c>
      <c r="H110" s="100">
        <f t="shared" si="16"/>
        <v>6435.0719424460422</v>
      </c>
      <c r="I110" s="435" t="s">
        <v>315</v>
      </c>
      <c r="J110" s="891"/>
      <c r="K110" s="891"/>
      <c r="L110" s="891"/>
      <c r="M110" s="891"/>
      <c r="N110" s="891"/>
      <c r="O110" s="1692"/>
      <c r="P110" s="1149"/>
      <c r="Q110" s="2354"/>
      <c r="R110" s="645"/>
      <c r="S110" s="645"/>
      <c r="T110" s="646"/>
      <c r="U110" s="900"/>
      <c r="V110" s="4899" t="s">
        <v>1416</v>
      </c>
      <c r="W110" s="5">
        <v>1</v>
      </c>
    </row>
    <row r="111" spans="1:23" x14ac:dyDescent="0.25">
      <c r="A111" s="64">
        <v>92</v>
      </c>
      <c r="B111" s="437" t="s">
        <v>4049</v>
      </c>
      <c r="C111" s="296" t="s">
        <v>220</v>
      </c>
      <c r="D111" s="65">
        <v>44839</v>
      </c>
      <c r="E111" s="387" t="s">
        <v>4939</v>
      </c>
      <c r="F111" s="164">
        <v>24</v>
      </c>
      <c r="G111" s="145">
        <f>AVERAGE(CPVTFC3SG0031!E15:F15)</f>
        <v>2.8857499999999998</v>
      </c>
      <c r="H111" s="100">
        <f t="shared" si="16"/>
        <v>9742.9856115107905</v>
      </c>
      <c r="I111" s="435" t="s">
        <v>315</v>
      </c>
      <c r="J111" s="1128">
        <v>44875</v>
      </c>
      <c r="K111" s="1129" t="s">
        <v>5457</v>
      </c>
      <c r="L111" s="1130">
        <v>102</v>
      </c>
      <c r="M111" s="1131">
        <f>AVERAGE(CPVTFC3SG0051!D14:E14)</f>
        <v>1.9320499999999998</v>
      </c>
      <c r="N111" s="67">
        <f t="shared" ref="N111" si="22">(M111-0.1302)/0.0142*400</f>
        <v>50756.338028169004</v>
      </c>
      <c r="O111" s="1133" t="s">
        <v>315</v>
      </c>
      <c r="P111" s="1149"/>
      <c r="Q111" s="2354"/>
      <c r="R111" s="645"/>
      <c r="S111" s="645"/>
      <c r="T111" s="646"/>
      <c r="U111" s="900"/>
      <c r="V111" s="4905"/>
    </row>
    <row r="112" spans="1:23" x14ac:dyDescent="0.25">
      <c r="A112" s="64">
        <v>93</v>
      </c>
      <c r="B112" s="437" t="s">
        <v>4050</v>
      </c>
      <c r="C112" s="296" t="s">
        <v>868</v>
      </c>
      <c r="D112" s="65">
        <v>44839</v>
      </c>
      <c r="E112" s="387" t="s">
        <v>4939</v>
      </c>
      <c r="F112" s="164">
        <v>25</v>
      </c>
      <c r="G112" s="145">
        <f>AVERAGE(CPVTFC3SG0031!G15:H15)</f>
        <v>2.1468999999999996</v>
      </c>
      <c r="H112" s="100">
        <f t="shared" si="16"/>
        <v>7085.2517985611503</v>
      </c>
      <c r="I112" s="435" t="s">
        <v>315</v>
      </c>
      <c r="J112" s="891"/>
      <c r="K112" s="891"/>
      <c r="L112" s="891"/>
      <c r="M112" s="891"/>
      <c r="N112" s="891"/>
      <c r="O112" s="1692"/>
      <c r="P112" s="1149"/>
      <c r="Q112" s="2354"/>
      <c r="R112" s="645"/>
      <c r="S112" s="645"/>
      <c r="T112" s="646"/>
      <c r="U112" s="900"/>
      <c r="V112" s="286"/>
      <c r="W112" s="5">
        <v>1</v>
      </c>
    </row>
    <row r="113" spans="1:23" x14ac:dyDescent="0.25">
      <c r="A113" s="64">
        <v>94</v>
      </c>
      <c r="B113" s="437" t="s">
        <v>4050</v>
      </c>
      <c r="C113" s="296" t="s">
        <v>220</v>
      </c>
      <c r="D113" s="65">
        <v>44839</v>
      </c>
      <c r="E113" s="387" t="s">
        <v>4939</v>
      </c>
      <c r="F113" s="164">
        <v>26</v>
      </c>
      <c r="G113" s="145">
        <f>AVERAGE(CPVTFC3SG0031!I15:J15)</f>
        <v>2.9168000000000003</v>
      </c>
      <c r="H113" s="100">
        <f t="shared" si="16"/>
        <v>9854.6762589928076</v>
      </c>
      <c r="I113" s="435" t="s">
        <v>315</v>
      </c>
      <c r="J113" s="1128">
        <v>44875</v>
      </c>
      <c r="K113" s="1129" t="s">
        <v>5457</v>
      </c>
      <c r="L113" s="1130">
        <v>103</v>
      </c>
      <c r="M113" s="1131">
        <f>AVERAGE(CPVTFC3SG0051!F14:G14)</f>
        <v>0.83095000000000008</v>
      </c>
      <c r="N113" s="67">
        <f t="shared" ref="N113:N117" si="23">(M113-0.1302)/0.0142*400</f>
        <v>19739.436619718312</v>
      </c>
      <c r="O113" s="1133" t="s">
        <v>315</v>
      </c>
      <c r="P113" s="1149"/>
      <c r="Q113" s="2354"/>
      <c r="R113" s="645"/>
      <c r="S113" s="645"/>
      <c r="T113" s="646"/>
      <c r="U113" s="900"/>
      <c r="V113" s="287"/>
    </row>
    <row r="114" spans="1:23" x14ac:dyDescent="0.25">
      <c r="A114" s="64">
        <v>95</v>
      </c>
      <c r="B114" s="4818" t="s">
        <v>4051</v>
      </c>
      <c r="C114" s="296" t="s">
        <v>868</v>
      </c>
      <c r="D114" s="65">
        <v>44839</v>
      </c>
      <c r="E114" s="387" t="s">
        <v>4939</v>
      </c>
      <c r="F114" s="164">
        <v>27</v>
      </c>
      <c r="G114" s="145">
        <f>AVERAGE(CPVTFC3SG0031!K15:L15)</f>
        <v>2.8037999999999998</v>
      </c>
      <c r="H114" s="100">
        <f t="shared" si="16"/>
        <v>9448.2014388489206</v>
      </c>
      <c r="I114" s="435" t="s">
        <v>315</v>
      </c>
      <c r="J114" s="1128">
        <v>44875</v>
      </c>
      <c r="K114" s="1129" t="s">
        <v>5457</v>
      </c>
      <c r="L114" s="1130">
        <v>104</v>
      </c>
      <c r="M114" s="1131">
        <f>AVERAGE(CPVTFC3SG0051!H14:I14)</f>
        <v>0.48985000000000001</v>
      </c>
      <c r="N114" s="67">
        <f t="shared" si="23"/>
        <v>10130.985915492958</v>
      </c>
      <c r="O114" s="1133" t="s">
        <v>315</v>
      </c>
      <c r="P114" s="1149"/>
      <c r="Q114" s="2354"/>
      <c r="R114" s="645"/>
      <c r="S114" s="645"/>
      <c r="T114" s="646"/>
      <c r="U114" s="900"/>
      <c r="W114" s="5">
        <v>1</v>
      </c>
    </row>
    <row r="115" spans="1:23" x14ac:dyDescent="0.25">
      <c r="A115" s="64">
        <v>96</v>
      </c>
      <c r="B115" s="4820"/>
      <c r="C115" s="296" t="s">
        <v>220</v>
      </c>
      <c r="D115" s="65">
        <v>44839</v>
      </c>
      <c r="E115" s="387" t="s">
        <v>4939</v>
      </c>
      <c r="F115" s="164">
        <v>28</v>
      </c>
      <c r="G115" s="145">
        <f>AVERAGE(CPVTFC3SG0031!M15:N15)</f>
        <v>2.8814000000000002</v>
      </c>
      <c r="H115" s="100">
        <f t="shared" si="16"/>
        <v>9727.3381294964038</v>
      </c>
      <c r="I115" s="435" t="s">
        <v>315</v>
      </c>
      <c r="J115" s="1128">
        <v>44875</v>
      </c>
      <c r="K115" s="1129" t="s">
        <v>5457</v>
      </c>
      <c r="L115" s="1130">
        <v>105</v>
      </c>
      <c r="M115" s="1131">
        <f>AVERAGE(CPVTFC3SG0051!J14:K14)</f>
        <v>1.3980000000000001</v>
      </c>
      <c r="N115" s="67">
        <f t="shared" si="23"/>
        <v>35712.67605633803</v>
      </c>
      <c r="O115" s="1133" t="s">
        <v>315</v>
      </c>
      <c r="P115" s="1149"/>
      <c r="Q115" s="2354"/>
      <c r="R115" s="645"/>
      <c r="S115" s="645"/>
      <c r="T115" s="646"/>
      <c r="U115" s="900"/>
    </row>
    <row r="116" spans="1:23" x14ac:dyDescent="0.25">
      <c r="A116" s="64">
        <v>97</v>
      </c>
      <c r="B116" s="4818" t="s">
        <v>4052</v>
      </c>
      <c r="C116" s="296" t="s">
        <v>868</v>
      </c>
      <c r="D116" s="65">
        <v>44839</v>
      </c>
      <c r="E116" s="387" t="s">
        <v>4939</v>
      </c>
      <c r="F116" s="164">
        <v>29</v>
      </c>
      <c r="G116" s="145">
        <f>AVERAGE(CPVTFC3SG0031!O15:P15)</f>
        <v>2.7778499999999999</v>
      </c>
      <c r="H116" s="100">
        <f t="shared" si="16"/>
        <v>9354.8561151079139</v>
      </c>
      <c r="I116" s="435" t="s">
        <v>315</v>
      </c>
      <c r="J116" s="1128">
        <v>44875</v>
      </c>
      <c r="K116" s="1129" t="s">
        <v>5457</v>
      </c>
      <c r="L116" s="1130">
        <v>106</v>
      </c>
      <c r="M116" s="1131">
        <f>AVERAGE(CPVTFC3SG0051!L14:M14)</f>
        <v>0.47894999999999999</v>
      </c>
      <c r="N116" s="67">
        <f t="shared" si="23"/>
        <v>9823.9436619718308</v>
      </c>
      <c r="O116" s="1133" t="s">
        <v>315</v>
      </c>
      <c r="P116" s="1149"/>
      <c r="Q116" s="2348"/>
      <c r="R116" s="645"/>
      <c r="S116" s="645"/>
      <c r="T116" s="646"/>
      <c r="U116" s="1259"/>
      <c r="V116" s="308"/>
      <c r="W116" s="5">
        <v>1</v>
      </c>
    </row>
    <row r="117" spans="1:23" x14ac:dyDescent="0.25">
      <c r="A117" s="64">
        <v>98</v>
      </c>
      <c r="B117" s="4820"/>
      <c r="C117" s="296" t="s">
        <v>220</v>
      </c>
      <c r="D117" s="65">
        <v>44839</v>
      </c>
      <c r="E117" s="387" t="s">
        <v>4939</v>
      </c>
      <c r="F117" s="164">
        <v>30</v>
      </c>
      <c r="G117" s="145">
        <f>AVERAGE(CPVTFC3SG0031!Q15:R15)</f>
        <v>2.5155000000000003</v>
      </c>
      <c r="H117" s="100">
        <f t="shared" si="16"/>
        <v>8411.1510791366927</v>
      </c>
      <c r="I117" s="435" t="s">
        <v>315</v>
      </c>
      <c r="J117" s="1128">
        <v>44875</v>
      </c>
      <c r="K117" s="1129" t="s">
        <v>5457</v>
      </c>
      <c r="L117" s="1130">
        <v>107</v>
      </c>
      <c r="M117" s="1131">
        <f>AVERAGE(CPVTFC3SG0051!N14:O14)</f>
        <v>0.32450000000000001</v>
      </c>
      <c r="N117" s="67">
        <f t="shared" si="23"/>
        <v>5473.2394366197177</v>
      </c>
      <c r="O117" s="1133" t="s">
        <v>315</v>
      </c>
      <c r="P117" s="1149"/>
      <c r="Q117" s="2348"/>
      <c r="R117" s="645"/>
      <c r="S117" s="645"/>
      <c r="T117" s="646"/>
      <c r="U117" s="1259"/>
      <c r="V117" s="287"/>
    </row>
    <row r="118" spans="1:23" x14ac:dyDescent="0.25">
      <c r="A118" s="64">
        <v>99</v>
      </c>
      <c r="B118" s="4818" t="s">
        <v>4053</v>
      </c>
      <c r="C118" s="296" t="s">
        <v>868</v>
      </c>
      <c r="D118" s="65">
        <v>44839</v>
      </c>
      <c r="E118" s="387" t="s">
        <v>4939</v>
      </c>
      <c r="F118" s="164">
        <v>31</v>
      </c>
      <c r="G118" s="145">
        <f>AVERAGE(CPVTFC3SG0031!S15:T15)</f>
        <v>1.2113499999999999</v>
      </c>
      <c r="H118" s="100">
        <f t="shared" si="16"/>
        <v>3719.964028776978</v>
      </c>
      <c r="I118" s="435" t="s">
        <v>315</v>
      </c>
      <c r="J118" s="891"/>
      <c r="K118" s="891"/>
      <c r="L118" s="891"/>
      <c r="M118" s="891"/>
      <c r="N118" s="891"/>
      <c r="O118" s="1692"/>
      <c r="P118" s="1149"/>
      <c r="Q118" s="2348"/>
      <c r="R118" s="645"/>
      <c r="S118" s="645"/>
      <c r="T118" s="646"/>
      <c r="U118" s="1259"/>
      <c r="V118" s="308"/>
      <c r="W118" s="5">
        <v>1</v>
      </c>
    </row>
    <row r="119" spans="1:23" x14ac:dyDescent="0.25">
      <c r="A119" s="64">
        <v>100</v>
      </c>
      <c r="B119" s="4820"/>
      <c r="C119" s="296" t="s">
        <v>220</v>
      </c>
      <c r="D119" s="65">
        <v>44839</v>
      </c>
      <c r="E119" s="387" t="s">
        <v>4939</v>
      </c>
      <c r="F119" s="164">
        <v>32</v>
      </c>
      <c r="G119" s="145">
        <f>AVERAGE(CPVTFC3SG0031!U15:V15)</f>
        <v>1.78515</v>
      </c>
      <c r="H119" s="100">
        <f t="shared" si="16"/>
        <v>5783.9928057553961</v>
      </c>
      <c r="I119" s="435" t="s">
        <v>315</v>
      </c>
      <c r="J119" s="891"/>
      <c r="K119" s="891"/>
      <c r="L119" s="891"/>
      <c r="M119" s="891"/>
      <c r="N119" s="891"/>
      <c r="O119" s="1692"/>
      <c r="P119" s="1149"/>
      <c r="Q119" s="2348"/>
      <c r="R119" s="645"/>
      <c r="S119" s="645"/>
      <c r="T119" s="646"/>
      <c r="U119" s="1259"/>
      <c r="V119" s="287"/>
    </row>
    <row r="120" spans="1:23" x14ac:dyDescent="0.25">
      <c r="A120" s="64">
        <v>101</v>
      </c>
      <c r="B120" s="4818" t="s">
        <v>4054</v>
      </c>
      <c r="C120" s="296" t="s">
        <v>868</v>
      </c>
      <c r="D120" s="65">
        <v>44839</v>
      </c>
      <c r="E120" s="387" t="s">
        <v>4939</v>
      </c>
      <c r="F120" s="164">
        <v>33</v>
      </c>
      <c r="G120" s="145">
        <f>AVERAGE(CPVTFC3SG0031!W15:X15)</f>
        <v>2.8303500000000001</v>
      </c>
      <c r="H120" s="100">
        <f t="shared" si="16"/>
        <v>9543.7050359712248</v>
      </c>
      <c r="I120" s="435" t="s">
        <v>315</v>
      </c>
      <c r="J120" s="1128">
        <v>44875</v>
      </c>
      <c r="K120" s="1129" t="s">
        <v>5457</v>
      </c>
      <c r="L120" s="1130">
        <v>108</v>
      </c>
      <c r="M120" s="1131">
        <f>AVERAGE(CPVTFC3SG0051!P14:Q14)</f>
        <v>0.89524999999999999</v>
      </c>
      <c r="N120" s="67">
        <f t="shared" ref="N120:N123" si="24">(M120-0.1302)/0.0142*400</f>
        <v>21550.70422535211</v>
      </c>
      <c r="O120" s="1133" t="s">
        <v>315</v>
      </c>
      <c r="P120" s="645"/>
      <c r="Q120" s="645"/>
      <c r="R120" s="645"/>
      <c r="S120" s="694"/>
      <c r="T120" s="694"/>
      <c r="U120" s="694"/>
      <c r="V120" s="308"/>
      <c r="W120" s="5">
        <v>1</v>
      </c>
    </row>
    <row r="121" spans="1:23" x14ac:dyDescent="0.25">
      <c r="A121" s="64">
        <v>102</v>
      </c>
      <c r="B121" s="4820"/>
      <c r="C121" s="296" t="s">
        <v>220</v>
      </c>
      <c r="D121" s="65">
        <v>44839</v>
      </c>
      <c r="E121" s="387" t="s">
        <v>4939</v>
      </c>
      <c r="F121" s="164">
        <v>34</v>
      </c>
      <c r="G121" s="145">
        <f>AVERAGE(CPVTFC3SG0031!C17:D17)</f>
        <v>2.8774500000000001</v>
      </c>
      <c r="H121" s="100">
        <f t="shared" si="16"/>
        <v>9713.1294964028784</v>
      </c>
      <c r="I121" s="435" t="s">
        <v>315</v>
      </c>
      <c r="J121" s="1128">
        <v>44875</v>
      </c>
      <c r="K121" s="1129" t="s">
        <v>5457</v>
      </c>
      <c r="L121" s="1130">
        <v>109</v>
      </c>
      <c r="M121" s="1131">
        <f>AVERAGE(CPVTFC3SG0051!R14:S14)</f>
        <v>0.46034999999999998</v>
      </c>
      <c r="N121" s="67">
        <f t="shared" si="24"/>
        <v>9299.9999999999982</v>
      </c>
      <c r="O121" s="1133" t="s">
        <v>315</v>
      </c>
      <c r="P121" s="645"/>
      <c r="Q121" s="645"/>
      <c r="R121" s="645"/>
      <c r="S121" s="694"/>
      <c r="T121" s="694"/>
      <c r="U121" s="694"/>
      <c r="V121" s="287"/>
    </row>
    <row r="122" spans="1:23" x14ac:dyDescent="0.25">
      <c r="A122" s="64">
        <v>103</v>
      </c>
      <c r="B122" s="4818" t="s">
        <v>4055</v>
      </c>
      <c r="C122" s="296" t="s">
        <v>868</v>
      </c>
      <c r="D122" s="65">
        <v>44839</v>
      </c>
      <c r="E122" s="387" t="s">
        <v>4939</v>
      </c>
      <c r="F122" s="164">
        <v>35</v>
      </c>
      <c r="G122" s="145">
        <f>AVERAGE(CPVTFC3SG0031!E17:F17)</f>
        <v>2.8528500000000001</v>
      </c>
      <c r="H122" s="100">
        <f t="shared" si="16"/>
        <v>9624.6402877697838</v>
      </c>
      <c r="I122" s="435" t="s">
        <v>315</v>
      </c>
      <c r="J122" s="1128">
        <v>44875</v>
      </c>
      <c r="K122" s="1129" t="s">
        <v>5457</v>
      </c>
      <c r="L122" s="1130">
        <v>110</v>
      </c>
      <c r="M122" s="1131">
        <f>AVERAGE(CPVTFC3SG0051!T14:U14)</f>
        <v>0.79784999999999995</v>
      </c>
      <c r="N122" s="67">
        <f t="shared" si="24"/>
        <v>18807.042253521122</v>
      </c>
      <c r="O122" s="1133" t="s">
        <v>315</v>
      </c>
      <c r="P122" s="645"/>
      <c r="Q122" s="645"/>
      <c r="R122" s="645"/>
      <c r="S122" s="694"/>
      <c r="T122" s="694"/>
      <c r="U122" s="694"/>
      <c r="W122" s="5">
        <v>1</v>
      </c>
    </row>
    <row r="123" spans="1:23" x14ac:dyDescent="0.25">
      <c r="A123" s="64">
        <v>104</v>
      </c>
      <c r="B123" s="4820"/>
      <c r="C123" s="296" t="s">
        <v>220</v>
      </c>
      <c r="D123" s="65">
        <v>44839</v>
      </c>
      <c r="E123" s="387" t="s">
        <v>4939</v>
      </c>
      <c r="F123" s="164">
        <v>36</v>
      </c>
      <c r="G123" s="145">
        <f>AVERAGE(CPVTFC3SG0031!G17:H17)</f>
        <v>2.8007999999999997</v>
      </c>
      <c r="H123" s="100">
        <f t="shared" si="16"/>
        <v>9437.4100719424459</v>
      </c>
      <c r="I123" s="435" t="s">
        <v>315</v>
      </c>
      <c r="J123" s="1128">
        <v>44875</v>
      </c>
      <c r="K123" s="1129" t="s">
        <v>5457</v>
      </c>
      <c r="L123" s="1130">
        <v>111</v>
      </c>
      <c r="M123" s="1131">
        <f>AVERAGE(CPVTFC3SG0051!V14:W14)</f>
        <v>1.2564500000000001</v>
      </c>
      <c r="N123" s="67">
        <f t="shared" si="24"/>
        <v>31725.352112676053</v>
      </c>
      <c r="O123" s="1133" t="s">
        <v>315</v>
      </c>
      <c r="P123" s="645"/>
      <c r="Q123" s="645"/>
      <c r="R123" s="645"/>
      <c r="S123" s="694"/>
      <c r="T123" s="694"/>
      <c r="U123" s="694"/>
    </row>
    <row r="124" spans="1:23" x14ac:dyDescent="0.25">
      <c r="A124" s="64">
        <v>105</v>
      </c>
      <c r="B124" s="4818" t="s">
        <v>4056</v>
      </c>
      <c r="C124" s="296" t="s">
        <v>868</v>
      </c>
      <c r="D124" s="65">
        <v>44839</v>
      </c>
      <c r="E124" s="387" t="s">
        <v>4939</v>
      </c>
      <c r="F124" s="164">
        <v>37</v>
      </c>
      <c r="G124" s="145">
        <f>AVERAGE(CPVTFC3SG0031!I17:J17)</f>
        <v>0.76975000000000005</v>
      </c>
      <c r="H124" s="100">
        <f t="shared" si="16"/>
        <v>2131.4748201438852</v>
      </c>
      <c r="I124" s="435" t="s">
        <v>315</v>
      </c>
      <c r="J124" s="891"/>
      <c r="K124" s="891"/>
      <c r="L124" s="891"/>
      <c r="M124" s="891"/>
      <c r="N124" s="891"/>
      <c r="O124" s="1692"/>
      <c r="P124" s="645"/>
      <c r="Q124" s="645"/>
      <c r="R124" s="645"/>
      <c r="S124" s="694"/>
      <c r="T124" s="694"/>
      <c r="U124" s="694"/>
      <c r="V124" s="4899" t="s">
        <v>1416</v>
      </c>
      <c r="W124" s="5">
        <v>1</v>
      </c>
    </row>
    <row r="125" spans="1:23" x14ac:dyDescent="0.25">
      <c r="A125" s="64">
        <v>106</v>
      </c>
      <c r="B125" s="4820"/>
      <c r="C125" s="296" t="s">
        <v>220</v>
      </c>
      <c r="D125" s="65">
        <v>44839</v>
      </c>
      <c r="E125" s="387" t="s">
        <v>4939</v>
      </c>
      <c r="F125" s="164">
        <v>38</v>
      </c>
      <c r="G125" s="145">
        <f>AVERAGE(CPVTFC3SG0031!K17:L17)</f>
        <v>2.8819499999999998</v>
      </c>
      <c r="H125" s="100">
        <f t="shared" si="16"/>
        <v>9729.3165467625895</v>
      </c>
      <c r="I125" s="435" t="s">
        <v>315</v>
      </c>
      <c r="J125" s="891"/>
      <c r="K125" s="891"/>
      <c r="L125" s="891"/>
      <c r="M125" s="891"/>
      <c r="N125" s="891"/>
      <c r="O125" s="1692"/>
      <c r="P125" s="645"/>
      <c r="Q125" s="645"/>
      <c r="R125" s="645"/>
      <c r="S125" s="694"/>
      <c r="T125" s="694"/>
      <c r="U125" s="694"/>
      <c r="V125" s="4905"/>
    </row>
    <row r="126" spans="1:23" x14ac:dyDescent="0.25">
      <c r="A126" s="64">
        <v>107</v>
      </c>
      <c r="B126" s="4818" t="s">
        <v>4057</v>
      </c>
      <c r="C126" s="296" t="s">
        <v>868</v>
      </c>
      <c r="D126" s="65">
        <v>44839</v>
      </c>
      <c r="E126" s="387" t="s">
        <v>4939</v>
      </c>
      <c r="F126" s="164">
        <v>39</v>
      </c>
      <c r="G126" s="145">
        <f>AVERAGE(CPVTFC3SG0031!M17:N17)</f>
        <v>2.8646000000000003</v>
      </c>
      <c r="H126" s="100">
        <f t="shared" si="16"/>
        <v>9666.9064748201454</v>
      </c>
      <c r="I126" s="435" t="s">
        <v>315</v>
      </c>
      <c r="J126" s="1128">
        <v>44875</v>
      </c>
      <c r="K126" s="1129" t="s">
        <v>5457</v>
      </c>
      <c r="L126" s="1130">
        <v>112</v>
      </c>
      <c r="M126" s="1131">
        <f>AVERAGE(CPVTFC3SG0051!X14:Y14)</f>
        <v>1.0347500000000001</v>
      </c>
      <c r="N126" s="67">
        <f t="shared" ref="N126:N127" si="25">(M126-0.1302)/0.0142*400</f>
        <v>25480.281690140844</v>
      </c>
      <c r="O126" s="1133" t="s">
        <v>315</v>
      </c>
      <c r="P126" s="1149"/>
      <c r="Q126" s="2354"/>
      <c r="R126" s="645"/>
      <c r="S126" s="645"/>
      <c r="T126" s="646"/>
      <c r="U126" s="900"/>
      <c r="W126" s="5">
        <v>1</v>
      </c>
    </row>
    <row r="127" spans="1:23" x14ac:dyDescent="0.25">
      <c r="A127" s="64">
        <v>108</v>
      </c>
      <c r="B127" s="4820"/>
      <c r="C127" s="296" t="s">
        <v>220</v>
      </c>
      <c r="D127" s="65">
        <v>44839</v>
      </c>
      <c r="E127" s="387" t="s">
        <v>4939</v>
      </c>
      <c r="F127" s="164">
        <v>40</v>
      </c>
      <c r="G127" s="145">
        <f>AVERAGE(CPVTFC3SG0031!O17:P17)</f>
        <v>2.7820499999999999</v>
      </c>
      <c r="H127" s="100">
        <f t="shared" si="16"/>
        <v>9369.964028776978</v>
      </c>
      <c r="I127" s="435" t="s">
        <v>315</v>
      </c>
      <c r="J127" s="1128">
        <v>44875</v>
      </c>
      <c r="K127" s="1129" t="s">
        <v>5457</v>
      </c>
      <c r="L127" s="1130">
        <v>113</v>
      </c>
      <c r="M127" s="1131">
        <f>AVERAGE(CPVTFC3SG0051!B16:C16)</f>
        <v>0.71124999999999994</v>
      </c>
      <c r="N127" s="67">
        <f t="shared" si="25"/>
        <v>16367.605633802816</v>
      </c>
      <c r="O127" s="1133" t="s">
        <v>315</v>
      </c>
      <c r="P127" s="1149"/>
      <c r="Q127" s="2354"/>
      <c r="R127" s="645"/>
      <c r="S127" s="645"/>
      <c r="T127" s="646"/>
      <c r="U127" s="900"/>
      <c r="V127" s="315"/>
    </row>
    <row r="128" spans="1:23" x14ac:dyDescent="0.25">
      <c r="A128" s="64">
        <v>109</v>
      </c>
      <c r="B128" s="437" t="s">
        <v>4058</v>
      </c>
      <c r="C128" s="296" t="s">
        <v>868</v>
      </c>
      <c r="D128" s="65">
        <v>44839</v>
      </c>
      <c r="E128" s="387" t="s">
        <v>4939</v>
      </c>
      <c r="F128" s="164">
        <v>41</v>
      </c>
      <c r="G128" s="145">
        <f>AVERAGE(CPVTFC3SG0031!Q17:R17)</f>
        <v>2.0044499999999998</v>
      </c>
      <c r="H128" s="100">
        <f t="shared" si="16"/>
        <v>6572.8417266187053</v>
      </c>
      <c r="I128" s="435" t="s">
        <v>315</v>
      </c>
      <c r="J128" s="891"/>
      <c r="K128" s="891"/>
      <c r="L128" s="891"/>
      <c r="M128" s="891"/>
      <c r="N128" s="891"/>
      <c r="O128" s="1692"/>
      <c r="P128" s="1149"/>
      <c r="Q128" s="2354"/>
      <c r="R128" s="645"/>
      <c r="S128" s="645"/>
      <c r="T128" s="646"/>
      <c r="U128" s="900"/>
      <c r="V128" s="4899" t="s">
        <v>1416</v>
      </c>
      <c r="W128" s="5">
        <v>1</v>
      </c>
    </row>
    <row r="129" spans="1:23" x14ac:dyDescent="0.25">
      <c r="A129" s="64">
        <v>110</v>
      </c>
      <c r="B129" s="437" t="s">
        <v>4058</v>
      </c>
      <c r="C129" s="296" t="s">
        <v>220</v>
      </c>
      <c r="D129" s="65">
        <v>44839</v>
      </c>
      <c r="E129" s="387" t="s">
        <v>4939</v>
      </c>
      <c r="F129" s="164">
        <v>42</v>
      </c>
      <c r="G129" s="145">
        <f>AVERAGE(CPVTFC3SG0031!S17:T17)</f>
        <v>2.8304</v>
      </c>
      <c r="H129" s="100">
        <f t="shared" si="16"/>
        <v>9543.8848920863329</v>
      </c>
      <c r="I129" s="435" t="s">
        <v>315</v>
      </c>
      <c r="J129" s="1128">
        <v>44875</v>
      </c>
      <c r="K129" s="1129" t="s">
        <v>5457</v>
      </c>
      <c r="L129" s="1130">
        <v>114</v>
      </c>
      <c r="M129" s="1131">
        <f>AVERAGE(CPVTFC3SG0051!D16:E16)</f>
        <v>1.3287</v>
      </c>
      <c r="N129" s="67">
        <f t="shared" ref="N129" si="26">(M129-0.1302)/0.0142*400</f>
        <v>33760.563380281681</v>
      </c>
      <c r="O129" s="1133" t="s">
        <v>315</v>
      </c>
      <c r="P129" s="645"/>
      <c r="Q129" s="645"/>
      <c r="R129" s="645"/>
      <c r="S129" s="694"/>
      <c r="T129" s="694"/>
      <c r="U129" s="694"/>
      <c r="V129" s="4905"/>
    </row>
    <row r="130" spans="1:23" x14ac:dyDescent="0.25">
      <c r="A130" s="64">
        <v>111</v>
      </c>
      <c r="B130" s="437" t="s">
        <v>4059</v>
      </c>
      <c r="C130" s="296" t="s">
        <v>868</v>
      </c>
      <c r="D130" s="65">
        <v>44839</v>
      </c>
      <c r="E130" s="387" t="s">
        <v>4939</v>
      </c>
      <c r="F130" s="164">
        <v>43</v>
      </c>
      <c r="G130" s="145">
        <f>AVERAGE(CPVTFC3SG0031!U17:V17)</f>
        <v>1.0130000000000001</v>
      </c>
      <c r="H130" s="100">
        <f t="shared" si="16"/>
        <v>3006.4748201438852</v>
      </c>
      <c r="I130" s="435" t="s">
        <v>315</v>
      </c>
      <c r="J130" s="891"/>
      <c r="K130" s="891"/>
      <c r="L130" s="891"/>
      <c r="M130" s="891"/>
      <c r="N130" s="891"/>
      <c r="O130" s="1692"/>
      <c r="P130" s="645"/>
      <c r="Q130" s="645"/>
      <c r="R130" s="645"/>
      <c r="S130" s="694"/>
      <c r="T130" s="694"/>
      <c r="U130" s="694"/>
      <c r="V130" s="4899" t="s">
        <v>1416</v>
      </c>
      <c r="W130" s="5">
        <v>1</v>
      </c>
    </row>
    <row r="131" spans="1:23" x14ac:dyDescent="0.25">
      <c r="A131" s="64">
        <v>112</v>
      </c>
      <c r="B131" s="437" t="s">
        <v>4059</v>
      </c>
      <c r="C131" s="296" t="s">
        <v>220</v>
      </c>
      <c r="D131" s="65">
        <v>44839</v>
      </c>
      <c r="E131" s="387" t="s">
        <v>4939</v>
      </c>
      <c r="F131" s="164">
        <v>44</v>
      </c>
      <c r="G131" s="145">
        <f>AVERAGE(CPVTFC3SG0031!W17:X17)</f>
        <v>2.7801999999999998</v>
      </c>
      <c r="H131" s="100">
        <f t="shared" si="16"/>
        <v>9363.3093525179866</v>
      </c>
      <c r="I131" s="435" t="s">
        <v>315</v>
      </c>
      <c r="J131" s="1128">
        <v>44875</v>
      </c>
      <c r="K131" s="1129" t="s">
        <v>5457</v>
      </c>
      <c r="L131" s="1130">
        <v>115</v>
      </c>
      <c r="M131" s="1131">
        <f>AVERAGE(CPVTFC3SG0051!F16:G16)</f>
        <v>1.4891000000000001</v>
      </c>
      <c r="N131" s="67">
        <f t="shared" ref="N131" si="27">(M131-0.1302)/0.0142*400</f>
        <v>38278.873239436616</v>
      </c>
      <c r="O131" s="1133" t="s">
        <v>315</v>
      </c>
      <c r="P131" s="1149"/>
      <c r="Q131" s="2354"/>
      <c r="R131" s="645"/>
      <c r="S131" s="645"/>
      <c r="T131" s="646"/>
      <c r="U131" s="900"/>
      <c r="V131" s="4905"/>
    </row>
    <row r="132" spans="1:23" x14ac:dyDescent="0.25">
      <c r="A132" s="64">
        <v>113</v>
      </c>
      <c r="B132" s="4818" t="s">
        <v>4060</v>
      </c>
      <c r="C132" s="296" t="s">
        <v>868</v>
      </c>
      <c r="D132" s="65">
        <v>44839</v>
      </c>
      <c r="E132" s="387" t="s">
        <v>4939</v>
      </c>
      <c r="F132" s="164">
        <v>45</v>
      </c>
      <c r="G132" s="145">
        <f>AVERAGE(CPVTFC3SG0031!C19:D19)</f>
        <v>0.80905000000000005</v>
      </c>
      <c r="H132" s="100">
        <f t="shared" si="16"/>
        <v>2272.8417266187053</v>
      </c>
      <c r="I132" s="435" t="s">
        <v>315</v>
      </c>
      <c r="J132" s="891"/>
      <c r="K132" s="891"/>
      <c r="L132" s="891"/>
      <c r="M132" s="891"/>
      <c r="N132" s="891"/>
      <c r="O132" s="1692"/>
      <c r="P132" s="1149"/>
      <c r="Q132" s="2354"/>
      <c r="R132" s="645"/>
      <c r="S132" s="645"/>
      <c r="T132" s="646"/>
      <c r="U132" s="900"/>
      <c r="V132" s="287"/>
      <c r="W132" s="5">
        <v>1</v>
      </c>
    </row>
    <row r="133" spans="1:23" ht="15.75" thickBot="1" x14ac:dyDescent="0.3">
      <c r="A133" s="450">
        <v>114</v>
      </c>
      <c r="B133" s="4815"/>
      <c r="C133" s="497" t="s">
        <v>220</v>
      </c>
      <c r="D133" s="121">
        <v>44839</v>
      </c>
      <c r="E133" s="452" t="s">
        <v>4939</v>
      </c>
      <c r="F133" s="445">
        <v>46</v>
      </c>
      <c r="G133" s="453">
        <f>AVERAGE(CPVTFC3SG0031!E19:F19)</f>
        <v>0.64694999999999991</v>
      </c>
      <c r="H133" s="454">
        <f t="shared" si="16"/>
        <v>1689.7482014388488</v>
      </c>
      <c r="I133" s="1694" t="s">
        <v>315</v>
      </c>
      <c r="J133" s="1390"/>
      <c r="K133" s="1390"/>
      <c r="L133" s="1390"/>
      <c r="M133" s="1390"/>
      <c r="N133" s="1390"/>
      <c r="O133" s="1700"/>
      <c r="P133" s="2084"/>
      <c r="Q133" s="2455"/>
      <c r="R133" s="969"/>
      <c r="S133" s="969"/>
      <c r="T133" s="970"/>
      <c r="U133" s="1333"/>
    </row>
    <row r="134" spans="1:23" x14ac:dyDescent="0.25">
      <c r="A134" s="406">
        <v>115</v>
      </c>
      <c r="B134" s="4814" t="s">
        <v>4061</v>
      </c>
      <c r="C134" s="684" t="s">
        <v>868</v>
      </c>
      <c r="D134" s="407">
        <v>44839</v>
      </c>
      <c r="E134" s="477" t="s">
        <v>4939</v>
      </c>
      <c r="F134" s="478">
        <v>47</v>
      </c>
      <c r="G134" s="479">
        <f>AVERAGE(CPVTFC3SG0031!G19:H19)</f>
        <v>0.68314999999999992</v>
      </c>
      <c r="H134" s="480">
        <f t="shared" si="16"/>
        <v>1819.9640287769782</v>
      </c>
      <c r="I134" s="1696" t="s">
        <v>315</v>
      </c>
      <c r="J134" s="1544"/>
      <c r="K134" s="1544"/>
      <c r="L134" s="1544"/>
      <c r="M134" s="1544"/>
      <c r="N134" s="1544"/>
      <c r="O134" s="1697"/>
      <c r="P134" s="490">
        <v>44881</v>
      </c>
      <c r="Q134" s="2448" t="s">
        <v>5485</v>
      </c>
      <c r="R134" s="589">
        <v>107</v>
      </c>
      <c r="S134" s="589">
        <f>AVERAGE(CPVTFC3SG0058!N14:O14)</f>
        <v>0.15725</v>
      </c>
      <c r="T134" s="622">
        <f t="shared" ref="T134:T137" si="28">(S134-0.1081)/0.0134*66</f>
        <v>242.08208955223878</v>
      </c>
      <c r="U134" s="1557" t="s">
        <v>314</v>
      </c>
      <c r="V134" s="4899" t="s">
        <v>1416</v>
      </c>
      <c r="W134" s="5">
        <v>1</v>
      </c>
    </row>
    <row r="135" spans="1:23" x14ac:dyDescent="0.25">
      <c r="A135" s="590"/>
      <c r="B135" s="4815"/>
      <c r="C135" s="296" t="s">
        <v>5448</v>
      </c>
      <c r="D135" s="1149"/>
      <c r="E135" s="1264"/>
      <c r="F135" s="695"/>
      <c r="G135" s="892"/>
      <c r="H135" s="894"/>
      <c r="I135" s="1626"/>
      <c r="J135" s="891"/>
      <c r="K135" s="891"/>
      <c r="L135" s="891"/>
      <c r="M135" s="891"/>
      <c r="N135" s="891"/>
      <c r="O135" s="1692"/>
      <c r="P135" s="18">
        <v>44881</v>
      </c>
      <c r="Q135" s="2449" t="s">
        <v>5485</v>
      </c>
      <c r="R135" s="7">
        <v>108</v>
      </c>
      <c r="S135" s="7">
        <f>AVERAGE(CPVTFC3SG0058!P14:Q14)</f>
        <v>0.12404999999999999</v>
      </c>
      <c r="T135" s="13">
        <f t="shared" si="28"/>
        <v>78.559701492537272</v>
      </c>
      <c r="U135" s="1558" t="s">
        <v>314</v>
      </c>
      <c r="V135" s="4908"/>
    </row>
    <row r="136" spans="1:23" x14ac:dyDescent="0.25">
      <c r="A136" s="590"/>
      <c r="B136" s="4815"/>
      <c r="C136" s="296" t="s">
        <v>863</v>
      </c>
      <c r="D136" s="1149"/>
      <c r="E136" s="1264"/>
      <c r="F136" s="695"/>
      <c r="G136" s="892"/>
      <c r="H136" s="894"/>
      <c r="I136" s="1626"/>
      <c r="J136" s="891"/>
      <c r="K136" s="891"/>
      <c r="L136" s="891"/>
      <c r="M136" s="891"/>
      <c r="N136" s="891"/>
      <c r="O136" s="1692"/>
      <c r="P136" s="65">
        <v>44881</v>
      </c>
      <c r="Q136" s="2451" t="s">
        <v>5485</v>
      </c>
      <c r="R136" s="66">
        <v>109</v>
      </c>
      <c r="S136" s="66">
        <f>AVERAGE(CPVTFC3SG0058!R14:S14)</f>
        <v>1.1578499999999998</v>
      </c>
      <c r="T136" s="67">
        <f t="shared" si="28"/>
        <v>5170.4104477611927</v>
      </c>
      <c r="U136" s="1548" t="s">
        <v>315</v>
      </c>
      <c r="V136" s="4908"/>
    </row>
    <row r="137" spans="1:23" ht="15.75" thickBot="1" x14ac:dyDescent="0.3">
      <c r="A137" s="481">
        <v>116</v>
      </c>
      <c r="B137" s="4821"/>
      <c r="C137" s="520" t="s">
        <v>220</v>
      </c>
      <c r="D137" s="412">
        <v>44839</v>
      </c>
      <c r="E137" s="484" t="s">
        <v>4939</v>
      </c>
      <c r="F137" s="485">
        <v>48</v>
      </c>
      <c r="G137" s="486">
        <f>AVERAGE(CPVTFC3SG0031!I19:J19)</f>
        <v>2.9508999999999999</v>
      </c>
      <c r="H137" s="487">
        <f t="shared" si="16"/>
        <v>9977.338129496402</v>
      </c>
      <c r="I137" s="1698" t="s">
        <v>315</v>
      </c>
      <c r="J137" s="1600"/>
      <c r="K137" s="1600"/>
      <c r="L137" s="1600"/>
      <c r="M137" s="1600"/>
      <c r="N137" s="1600"/>
      <c r="O137" s="1699"/>
      <c r="P137" s="412">
        <v>44881</v>
      </c>
      <c r="Q137" s="2454" t="s">
        <v>5485</v>
      </c>
      <c r="R137" s="414">
        <v>110</v>
      </c>
      <c r="S137" s="414">
        <f>AVERAGE(CPVTFC3SG0058!T14:U14)</f>
        <v>1.0045999999999999</v>
      </c>
      <c r="T137" s="415">
        <f t="shared" si="28"/>
        <v>4415.5970149253726</v>
      </c>
      <c r="U137" s="1551" t="s">
        <v>315</v>
      </c>
      <c r="V137" s="4905"/>
    </row>
    <row r="138" spans="1:23" x14ac:dyDescent="0.25">
      <c r="A138" s="114">
        <v>117</v>
      </c>
      <c r="B138" s="2200" t="s">
        <v>4062</v>
      </c>
      <c r="C138" s="680" t="s">
        <v>868</v>
      </c>
      <c r="D138" s="115">
        <v>44839</v>
      </c>
      <c r="E138" s="388" t="s">
        <v>4939</v>
      </c>
      <c r="F138" s="444">
        <v>49</v>
      </c>
      <c r="G138" s="499">
        <f>AVERAGE(CPVTFC3SG0031!K19:L19)</f>
        <v>0.99544999999999995</v>
      </c>
      <c r="H138" s="505">
        <f t="shared" si="16"/>
        <v>2943.3453237410072</v>
      </c>
      <c r="I138" s="1695" t="s">
        <v>315</v>
      </c>
      <c r="J138" s="1364"/>
      <c r="K138" s="1364"/>
      <c r="L138" s="1364"/>
      <c r="M138" s="1364"/>
      <c r="N138" s="1364"/>
      <c r="O138" s="1701"/>
      <c r="P138" s="1286"/>
      <c r="Q138" s="2353"/>
      <c r="R138" s="830"/>
      <c r="S138" s="830"/>
      <c r="T138" s="831"/>
      <c r="U138" s="1281"/>
      <c r="V138" s="4899" t="s">
        <v>1416</v>
      </c>
      <c r="W138" s="5">
        <v>1</v>
      </c>
    </row>
    <row r="139" spans="1:23" x14ac:dyDescent="0.25">
      <c r="A139" s="64">
        <v>118</v>
      </c>
      <c r="B139" s="437" t="s">
        <v>4062</v>
      </c>
      <c r="C139" s="296" t="s">
        <v>220</v>
      </c>
      <c r="D139" s="65">
        <v>44839</v>
      </c>
      <c r="E139" s="387" t="s">
        <v>4939</v>
      </c>
      <c r="F139" s="164">
        <v>50</v>
      </c>
      <c r="G139" s="145">
        <f>AVERAGE(CPVTFC3SG0031!M19:N19)</f>
        <v>2.90395</v>
      </c>
      <c r="H139" s="100">
        <f t="shared" si="16"/>
        <v>9808.4532374100727</v>
      </c>
      <c r="I139" s="435" t="s">
        <v>315</v>
      </c>
      <c r="J139" s="1128">
        <v>44875</v>
      </c>
      <c r="K139" s="1129" t="s">
        <v>5457</v>
      </c>
      <c r="L139" s="1130">
        <v>116</v>
      </c>
      <c r="M139" s="1131">
        <f>AVERAGE(CPVTFC3SG0051!H16:I16)</f>
        <v>1.5562</v>
      </c>
      <c r="N139" s="67">
        <f t="shared" ref="N139" si="29">(M139-0.1302)/0.0142*400</f>
        <v>40169.014084507042</v>
      </c>
      <c r="O139" s="1133" t="s">
        <v>315</v>
      </c>
      <c r="P139" s="1149"/>
      <c r="Q139" s="2354"/>
      <c r="R139" s="645"/>
      <c r="S139" s="645"/>
      <c r="T139" s="646"/>
      <c r="U139" s="900"/>
      <c r="V139" s="4905"/>
    </row>
    <row r="140" spans="1:23" x14ac:dyDescent="0.25">
      <c r="A140" s="64">
        <v>119</v>
      </c>
      <c r="B140" s="4818" t="s">
        <v>4063</v>
      </c>
      <c r="C140" s="296" t="s">
        <v>868</v>
      </c>
      <c r="D140" s="65">
        <v>44839</v>
      </c>
      <c r="E140" s="387" t="s">
        <v>4939</v>
      </c>
      <c r="F140" s="164">
        <v>51</v>
      </c>
      <c r="G140" s="145">
        <f>AVERAGE(CPVTFC3SG0031!O19:P19)</f>
        <v>0.96490000000000009</v>
      </c>
      <c r="H140" s="100">
        <f t="shared" si="16"/>
        <v>2833.4532374100727</v>
      </c>
      <c r="I140" s="435" t="s">
        <v>315</v>
      </c>
      <c r="J140" s="891"/>
      <c r="K140" s="891"/>
      <c r="L140" s="891"/>
      <c r="M140" s="891"/>
      <c r="N140" s="891"/>
      <c r="O140" s="1692"/>
      <c r="P140" s="1149"/>
      <c r="Q140" s="2354"/>
      <c r="R140" s="645"/>
      <c r="S140" s="645"/>
      <c r="T140" s="646"/>
      <c r="U140" s="900"/>
      <c r="V140" s="287"/>
      <c r="W140" s="5">
        <v>1</v>
      </c>
    </row>
    <row r="141" spans="1:23" ht="15.75" thickBot="1" x14ac:dyDescent="0.3">
      <c r="A141" s="450">
        <v>120</v>
      </c>
      <c r="B141" s="4815"/>
      <c r="C141" s="497" t="s">
        <v>220</v>
      </c>
      <c r="D141" s="121">
        <v>44839</v>
      </c>
      <c r="E141" s="452" t="s">
        <v>4939</v>
      </c>
      <c r="F141" s="445">
        <v>52</v>
      </c>
      <c r="G141" s="453">
        <f>AVERAGE(CPVTFC3SG0031!Q19:R19)</f>
        <v>0.73089999999999999</v>
      </c>
      <c r="H141" s="454">
        <f t="shared" si="16"/>
        <v>1991.7266187050359</v>
      </c>
      <c r="I141" s="1694" t="s">
        <v>315</v>
      </c>
      <c r="J141" s="1390"/>
      <c r="K141" s="1390"/>
      <c r="L141" s="1390"/>
      <c r="M141" s="1390"/>
      <c r="N141" s="1390"/>
      <c r="O141" s="1700"/>
      <c r="P141" s="2084"/>
      <c r="Q141" s="2455"/>
      <c r="R141" s="969"/>
      <c r="S141" s="969"/>
      <c r="T141" s="970"/>
      <c r="U141" s="1267"/>
      <c r="V141" s="286"/>
    </row>
    <row r="142" spans="1:23" x14ac:dyDescent="0.25">
      <c r="A142" s="406">
        <v>121</v>
      </c>
      <c r="B142" s="4814" t="s">
        <v>4064</v>
      </c>
      <c r="C142" s="684" t="s">
        <v>868</v>
      </c>
      <c r="D142" s="407">
        <v>44839</v>
      </c>
      <c r="E142" s="477" t="s">
        <v>4939</v>
      </c>
      <c r="F142" s="478">
        <v>53</v>
      </c>
      <c r="G142" s="479">
        <f>AVERAGE(CPVTFC3SG0031!S19:T19)</f>
        <v>2.4135499999999999</v>
      </c>
      <c r="H142" s="480">
        <f t="shared" si="16"/>
        <v>8044.4244604316555</v>
      </c>
      <c r="I142" s="1696" t="s">
        <v>315</v>
      </c>
      <c r="J142" s="1712">
        <v>44875</v>
      </c>
      <c r="K142" s="1713" t="s">
        <v>5457</v>
      </c>
      <c r="L142" s="1714">
        <v>117</v>
      </c>
      <c r="M142" s="1715">
        <f>AVERAGE(CPVTFC3SG0051!J16:K16)</f>
        <v>0.17645</v>
      </c>
      <c r="N142" s="1011">
        <f t="shared" ref="N142" si="30">(M142-0.1302)/0.0142*400</f>
        <v>1302.8169014084503</v>
      </c>
      <c r="O142" s="1716" t="s">
        <v>315</v>
      </c>
      <c r="P142" s="490">
        <v>44881</v>
      </c>
      <c r="Q142" s="2448" t="s">
        <v>5485</v>
      </c>
      <c r="R142" s="589">
        <v>111</v>
      </c>
      <c r="S142" s="589">
        <f>AVERAGE(CPVTFC3SG0058!V14:W14)</f>
        <v>0.31774999999999998</v>
      </c>
      <c r="T142" s="622">
        <f t="shared" ref="T142:T145" si="31">(S142-0.1081)/0.0134*66</f>
        <v>1032.6044776119402</v>
      </c>
      <c r="U142" s="1557" t="s">
        <v>314</v>
      </c>
      <c r="V142" s="308"/>
      <c r="W142" s="5">
        <v>1</v>
      </c>
    </row>
    <row r="143" spans="1:23" x14ac:dyDescent="0.25">
      <c r="A143" s="590"/>
      <c r="B143" s="4815"/>
      <c r="C143" s="296" t="s">
        <v>5448</v>
      </c>
      <c r="D143" s="65"/>
      <c r="E143" s="387"/>
      <c r="F143" s="164"/>
      <c r="G143" s="145"/>
      <c r="H143" s="894"/>
      <c r="I143" s="1626"/>
      <c r="J143" s="1125"/>
      <c r="K143" s="1123"/>
      <c r="L143" s="1124"/>
      <c r="M143" s="1126"/>
      <c r="N143" s="646"/>
      <c r="O143" s="1483"/>
      <c r="P143" s="18">
        <v>44881</v>
      </c>
      <c r="Q143" s="2449" t="s">
        <v>5485</v>
      </c>
      <c r="R143" s="7">
        <v>112</v>
      </c>
      <c r="S143" s="7">
        <f>AVERAGE(CPVTFC3SG0058!X14:Y14)</f>
        <v>0.21870000000000001</v>
      </c>
      <c r="T143" s="13">
        <f t="shared" si="31"/>
        <v>544.74626865671632</v>
      </c>
      <c r="U143" s="1558" t="s">
        <v>314</v>
      </c>
      <c r="V143" s="308"/>
    </row>
    <row r="144" spans="1:23" x14ac:dyDescent="0.25">
      <c r="A144" s="590"/>
      <c r="B144" s="4815"/>
      <c r="C144" s="296" t="s">
        <v>863</v>
      </c>
      <c r="D144" s="65"/>
      <c r="E144" s="387"/>
      <c r="F144" s="164"/>
      <c r="G144" s="145"/>
      <c r="H144" s="894"/>
      <c r="I144" s="1626"/>
      <c r="J144" s="1125"/>
      <c r="K144" s="1123"/>
      <c r="L144" s="1124"/>
      <c r="M144" s="1126"/>
      <c r="N144" s="646"/>
      <c r="O144" s="1483"/>
      <c r="P144" s="18">
        <v>44881</v>
      </c>
      <c r="Q144" s="2449" t="s">
        <v>5485</v>
      </c>
      <c r="R144" s="7">
        <v>113</v>
      </c>
      <c r="S144" s="7">
        <f>AVERAGE(CPVTFC3SG0058!B16:C16)</f>
        <v>0.24914999999999998</v>
      </c>
      <c r="T144" s="13">
        <f t="shared" si="31"/>
        <v>694.72388059701473</v>
      </c>
      <c r="U144" s="1558" t="s">
        <v>314</v>
      </c>
      <c r="V144" s="308"/>
    </row>
    <row r="145" spans="1:23" ht="15.75" thickBot="1" x14ac:dyDescent="0.3">
      <c r="A145" s="481">
        <v>122</v>
      </c>
      <c r="B145" s="4821"/>
      <c r="C145" s="520" t="s">
        <v>220</v>
      </c>
      <c r="D145" s="412">
        <v>44839</v>
      </c>
      <c r="E145" s="484" t="s">
        <v>4939</v>
      </c>
      <c r="F145" s="485">
        <v>54</v>
      </c>
      <c r="G145" s="486">
        <f>AVERAGE(CPVTFC3SG0031!U19:V19)</f>
        <v>1.6134999999999999</v>
      </c>
      <c r="H145" s="487">
        <f t="shared" si="16"/>
        <v>5166.5467625899282</v>
      </c>
      <c r="I145" s="1698" t="s">
        <v>315</v>
      </c>
      <c r="J145" s="1600"/>
      <c r="K145" s="1600"/>
      <c r="L145" s="1600"/>
      <c r="M145" s="1600"/>
      <c r="N145" s="1600"/>
      <c r="O145" s="1699"/>
      <c r="P145" s="91">
        <v>44881</v>
      </c>
      <c r="Q145" s="2450" t="s">
        <v>5485</v>
      </c>
      <c r="R145" s="595">
        <v>114</v>
      </c>
      <c r="S145" s="595">
        <f>AVERAGE(CPVTFC3SG0058!D16:E16)</f>
        <v>0.19869999999999999</v>
      </c>
      <c r="T145" s="225">
        <f t="shared" si="31"/>
        <v>446.23880597014914</v>
      </c>
      <c r="U145" s="1561" t="s">
        <v>314</v>
      </c>
      <c r="V145" s="287"/>
    </row>
    <row r="146" spans="1:23" x14ac:dyDescent="0.25">
      <c r="A146" s="114">
        <v>123</v>
      </c>
      <c r="B146" s="4815" t="s">
        <v>4065</v>
      </c>
      <c r="C146" s="680" t="s">
        <v>868</v>
      </c>
      <c r="D146" s="115">
        <v>44839</v>
      </c>
      <c r="E146" s="388" t="s">
        <v>4939</v>
      </c>
      <c r="F146" s="444">
        <v>55</v>
      </c>
      <c r="G146" s="499">
        <f>AVERAGE(CPVTFC3SG0031!W19:X19)</f>
        <v>2.7846500000000001</v>
      </c>
      <c r="H146" s="505">
        <f t="shared" si="16"/>
        <v>9379.3165467625913</v>
      </c>
      <c r="I146" s="1695" t="s">
        <v>315</v>
      </c>
      <c r="J146" s="1671">
        <v>44875</v>
      </c>
      <c r="K146" s="1672" t="s">
        <v>5457</v>
      </c>
      <c r="L146" s="1673">
        <v>118</v>
      </c>
      <c r="M146" s="1674">
        <f>AVERAGE(CPVTFC3SG0051!L16:M16)</f>
        <v>0.36180000000000001</v>
      </c>
      <c r="N146" s="117">
        <f t="shared" ref="N146:N147" si="32">(M146-0.1302)/0.0142*400</f>
        <v>6523.9436619718308</v>
      </c>
      <c r="O146" s="1675" t="s">
        <v>315</v>
      </c>
      <c r="P146" s="1286"/>
      <c r="Q146" s="2353"/>
      <c r="R146" s="830"/>
      <c r="S146" s="830"/>
      <c r="T146" s="831"/>
      <c r="U146" s="1281"/>
      <c r="V146" s="4899" t="s">
        <v>1416</v>
      </c>
      <c r="W146" s="5">
        <v>1</v>
      </c>
    </row>
    <row r="147" spans="1:23" x14ac:dyDescent="0.25">
      <c r="A147" s="64">
        <v>124</v>
      </c>
      <c r="B147" s="4820"/>
      <c r="C147" s="296" t="s">
        <v>220</v>
      </c>
      <c r="D147" s="65">
        <v>44839</v>
      </c>
      <c r="E147" s="387" t="s">
        <v>4939</v>
      </c>
      <c r="F147" s="164">
        <v>56</v>
      </c>
      <c r="G147" s="145">
        <f>AVERAGE(CPVTFC3SG0031!C21:D21)</f>
        <v>2.9331</v>
      </c>
      <c r="H147" s="100">
        <f t="shared" si="16"/>
        <v>9913.3093525179866</v>
      </c>
      <c r="I147" s="435" t="s">
        <v>315</v>
      </c>
      <c r="J147" s="1128">
        <v>44875</v>
      </c>
      <c r="K147" s="1129" t="s">
        <v>5457</v>
      </c>
      <c r="L147" s="1130">
        <v>119</v>
      </c>
      <c r="M147" s="1131">
        <f>AVERAGE(CPVTFC3SG0051!N16:O16)</f>
        <v>2.7441</v>
      </c>
      <c r="N147" s="67">
        <f t="shared" si="32"/>
        <v>73630.985915492958</v>
      </c>
      <c r="O147" s="1133" t="s">
        <v>315</v>
      </c>
      <c r="P147" s="645"/>
      <c r="Q147" s="645"/>
      <c r="R147" s="645"/>
      <c r="S147" s="694"/>
      <c r="T147" s="694"/>
      <c r="U147" s="694"/>
      <c r="V147" s="4905"/>
    </row>
    <row r="148" spans="1:23" x14ac:dyDescent="0.25">
      <c r="A148" s="64">
        <v>125</v>
      </c>
      <c r="B148" s="437" t="s">
        <v>4066</v>
      </c>
      <c r="C148" s="296" t="s">
        <v>868</v>
      </c>
      <c r="D148" s="65">
        <v>44839</v>
      </c>
      <c r="E148" s="387" t="s">
        <v>4939</v>
      </c>
      <c r="F148" s="164">
        <v>57</v>
      </c>
      <c r="G148" s="145">
        <f>AVERAGE(CPVTFC3SG0031!E21:F21)</f>
        <v>2.0842000000000001</v>
      </c>
      <c r="H148" s="100">
        <f t="shared" si="16"/>
        <v>6859.7122302158286</v>
      </c>
      <c r="I148" s="435" t="s">
        <v>315</v>
      </c>
      <c r="J148" s="891"/>
      <c r="K148" s="891"/>
      <c r="L148" s="891"/>
      <c r="M148" s="891"/>
      <c r="N148" s="891"/>
      <c r="O148" s="1692"/>
      <c r="P148" s="645"/>
      <c r="Q148" s="645"/>
      <c r="R148" s="645"/>
      <c r="S148" s="694"/>
      <c r="T148" s="694"/>
      <c r="U148" s="694"/>
      <c r="W148" s="5">
        <v>1</v>
      </c>
    </row>
    <row r="149" spans="1:23" x14ac:dyDescent="0.25">
      <c r="A149" s="64">
        <v>126</v>
      </c>
      <c r="B149" s="437" t="s">
        <v>4066</v>
      </c>
      <c r="C149" s="296" t="s">
        <v>220</v>
      </c>
      <c r="D149" s="65">
        <v>44839</v>
      </c>
      <c r="E149" s="387" t="s">
        <v>4939</v>
      </c>
      <c r="F149" s="164">
        <v>58</v>
      </c>
      <c r="G149" s="145">
        <f>AVERAGE(CPVTFC3SG0031!G21:H21)</f>
        <v>2.8881000000000001</v>
      </c>
      <c r="H149" s="100">
        <f t="shared" si="16"/>
        <v>9751.438848920865</v>
      </c>
      <c r="I149" s="435" t="s">
        <v>315</v>
      </c>
      <c r="J149" s="1128">
        <v>44875</v>
      </c>
      <c r="K149" s="1129" t="s">
        <v>5457</v>
      </c>
      <c r="L149" s="1130">
        <v>120</v>
      </c>
      <c r="M149" s="1131">
        <f>AVERAGE(CPVTFC3SG0051!P16:Q16)</f>
        <v>0.60594999999999999</v>
      </c>
      <c r="N149" s="67">
        <f t="shared" ref="N149" si="33">(M149-0.1302)/0.0142*400</f>
        <v>13401.408450704224</v>
      </c>
      <c r="O149" s="1133" t="s">
        <v>315</v>
      </c>
      <c r="P149" s="645"/>
      <c r="Q149" s="645"/>
      <c r="R149" s="645"/>
      <c r="S149" s="694"/>
      <c r="T149" s="694"/>
      <c r="U149" s="694"/>
    </row>
    <row r="150" spans="1:23" x14ac:dyDescent="0.25">
      <c r="A150" s="64">
        <v>127</v>
      </c>
      <c r="B150" s="437" t="s">
        <v>4067</v>
      </c>
      <c r="C150" s="296" t="s">
        <v>868</v>
      </c>
      <c r="D150" s="65">
        <v>44839</v>
      </c>
      <c r="E150" s="387" t="s">
        <v>4939</v>
      </c>
      <c r="F150" s="164">
        <v>59</v>
      </c>
      <c r="G150" s="145">
        <f>AVERAGE(CPVTFC3SG0031!I21:J21)</f>
        <v>2.3189000000000002</v>
      </c>
      <c r="H150" s="100">
        <f t="shared" si="16"/>
        <v>7703.956834532376</v>
      </c>
      <c r="I150" s="435" t="s">
        <v>315</v>
      </c>
      <c r="J150" s="891"/>
      <c r="K150" s="891"/>
      <c r="L150" s="891"/>
      <c r="M150" s="891"/>
      <c r="N150" s="891"/>
      <c r="O150" s="1692"/>
      <c r="P150" s="645"/>
      <c r="Q150" s="645"/>
      <c r="R150" s="645"/>
      <c r="S150" s="694"/>
      <c r="T150" s="694"/>
      <c r="U150" s="694"/>
      <c r="V150" s="308"/>
      <c r="W150" s="5">
        <v>1</v>
      </c>
    </row>
    <row r="151" spans="1:23" x14ac:dyDescent="0.25">
      <c r="A151" s="64">
        <v>128</v>
      </c>
      <c r="B151" s="437" t="s">
        <v>4067</v>
      </c>
      <c r="C151" s="296" t="s">
        <v>220</v>
      </c>
      <c r="D151" s="65">
        <v>44839</v>
      </c>
      <c r="E151" s="387" t="s">
        <v>4939</v>
      </c>
      <c r="F151" s="164">
        <v>60</v>
      </c>
      <c r="G151" s="145">
        <f>AVERAGE(CPVTFC3SG0031!K21:L21)</f>
        <v>2.8991499999999997</v>
      </c>
      <c r="H151" s="100">
        <f t="shared" si="16"/>
        <v>9791.1870503597111</v>
      </c>
      <c r="I151" s="435" t="s">
        <v>315</v>
      </c>
      <c r="J151" s="1128">
        <v>44875</v>
      </c>
      <c r="K151" s="1129" t="s">
        <v>5457</v>
      </c>
      <c r="L151" s="1130">
        <v>121</v>
      </c>
      <c r="M151" s="1131">
        <f>AVERAGE(CPVTFC3SG0051!R16:S16)</f>
        <v>0.56289999999999996</v>
      </c>
      <c r="N151" s="67">
        <f t="shared" ref="N151" si="34">(M151-0.1302)/0.0142*400</f>
        <v>12188.732394366196</v>
      </c>
      <c r="O151" s="1133" t="s">
        <v>315</v>
      </c>
      <c r="P151" s="645"/>
      <c r="Q151" s="645"/>
      <c r="R151" s="645"/>
      <c r="S151" s="694"/>
      <c r="T151" s="694"/>
      <c r="U151" s="694"/>
      <c r="V151" s="287"/>
    </row>
    <row r="152" spans="1:23" x14ac:dyDescent="0.25">
      <c r="A152" s="6">
        <v>129</v>
      </c>
      <c r="B152" s="4812" t="s">
        <v>4068</v>
      </c>
      <c r="C152" s="271" t="s">
        <v>868</v>
      </c>
      <c r="D152" s="18">
        <v>44839</v>
      </c>
      <c r="E152" s="380" t="s">
        <v>4939</v>
      </c>
      <c r="F152" s="102">
        <v>61</v>
      </c>
      <c r="G152" s="275">
        <f>AVERAGE(CPVTFC3SG0031!M21:N21)</f>
        <v>0.1177</v>
      </c>
      <c r="H152" s="343">
        <f t="shared" si="16"/>
        <v>-214.02877697841726</v>
      </c>
      <c r="I152" s="430" t="s">
        <v>314</v>
      </c>
      <c r="J152" s="891"/>
      <c r="K152" s="891"/>
      <c r="L152" s="891"/>
      <c r="M152" s="891"/>
      <c r="N152" s="891"/>
      <c r="O152" s="1692"/>
      <c r="P152" s="1149"/>
      <c r="Q152" s="2354"/>
      <c r="R152" s="645"/>
      <c r="S152" s="645"/>
      <c r="T152" s="646"/>
      <c r="U152" s="900"/>
      <c r="V152" s="512"/>
    </row>
    <row r="153" spans="1:23" x14ac:dyDescent="0.25">
      <c r="A153" s="6">
        <v>130</v>
      </c>
      <c r="B153" s="4817"/>
      <c r="C153" s="271" t="s">
        <v>220</v>
      </c>
      <c r="D153" s="18">
        <v>44839</v>
      </c>
      <c r="E153" s="380" t="s">
        <v>4939</v>
      </c>
      <c r="F153" s="102">
        <v>62</v>
      </c>
      <c r="G153" s="275">
        <f>AVERAGE(CPVTFC3SG0031!O21:P21)</f>
        <v>0.33305000000000001</v>
      </c>
      <c r="H153" s="343">
        <f t="shared" si="16"/>
        <v>560.61151079136698</v>
      </c>
      <c r="I153" s="430" t="s">
        <v>314</v>
      </c>
      <c r="J153" s="891"/>
      <c r="K153" s="891"/>
      <c r="L153" s="891"/>
      <c r="M153" s="891"/>
      <c r="N153" s="891"/>
      <c r="O153" s="1692"/>
      <c r="P153" s="1149"/>
      <c r="Q153" s="2348"/>
      <c r="R153" s="645"/>
      <c r="S153" s="645"/>
      <c r="T153" s="646"/>
      <c r="U153" s="1491"/>
      <c r="V153" s="287"/>
    </row>
    <row r="154" spans="1:23" x14ac:dyDescent="0.25">
      <c r="A154" s="6">
        <v>131</v>
      </c>
      <c r="B154" s="4822" t="s">
        <v>4001</v>
      </c>
      <c r="C154" s="271" t="s">
        <v>868</v>
      </c>
      <c r="D154" s="18">
        <v>44839</v>
      </c>
      <c r="E154" s="380" t="s">
        <v>4939</v>
      </c>
      <c r="F154" s="102">
        <v>63</v>
      </c>
      <c r="G154" s="275">
        <f>AVERAGE(CPVTFC3SG0031!Q21:R21)</f>
        <v>0.12884999999999999</v>
      </c>
      <c r="H154" s="343">
        <f t="shared" si="16"/>
        <v>-173.92086330935254</v>
      </c>
      <c r="I154" s="430" t="s">
        <v>314</v>
      </c>
      <c r="J154" s="891"/>
      <c r="K154" s="891"/>
      <c r="L154" s="891"/>
      <c r="M154" s="891"/>
      <c r="N154" s="891"/>
      <c r="O154" s="1692"/>
      <c r="P154" s="1149"/>
      <c r="Q154" s="2348"/>
      <c r="R154" s="645"/>
      <c r="S154" s="645"/>
      <c r="T154" s="646"/>
      <c r="U154" s="1491"/>
      <c r="V154" s="4899" t="s">
        <v>1416</v>
      </c>
    </row>
    <row r="155" spans="1:23" x14ac:dyDescent="0.25">
      <c r="A155" s="9">
        <v>132</v>
      </c>
      <c r="B155" s="4819"/>
      <c r="C155" s="288" t="s">
        <v>220</v>
      </c>
      <c r="D155" s="19">
        <v>44839</v>
      </c>
      <c r="E155" s="384" t="s">
        <v>4939</v>
      </c>
      <c r="F155" s="103">
        <v>64</v>
      </c>
      <c r="G155" s="276">
        <f>AVERAGE(CPVTFC3SG0031!S21:T21)</f>
        <v>1.2309999999999999</v>
      </c>
      <c r="H155" s="344">
        <f t="shared" si="16"/>
        <v>3790.6474820143885</v>
      </c>
      <c r="I155" s="434" t="s">
        <v>315</v>
      </c>
      <c r="J155" s="891"/>
      <c r="K155" s="891"/>
      <c r="L155" s="891"/>
      <c r="M155" s="891"/>
      <c r="N155" s="891"/>
      <c r="O155" s="1692"/>
      <c r="P155" s="1149"/>
      <c r="Q155" s="2354"/>
      <c r="R155" s="645"/>
      <c r="S155" s="645"/>
      <c r="T155" s="646"/>
      <c r="U155" s="900"/>
      <c r="V155" s="4905"/>
    </row>
    <row r="156" spans="1:23" x14ac:dyDescent="0.25">
      <c r="A156" s="6">
        <v>133</v>
      </c>
      <c r="B156" s="4822" t="s">
        <v>4069</v>
      </c>
      <c r="C156" s="271" t="s">
        <v>868</v>
      </c>
      <c r="D156" s="18">
        <v>44839</v>
      </c>
      <c r="E156" s="380" t="s">
        <v>4939</v>
      </c>
      <c r="F156" s="102">
        <v>65</v>
      </c>
      <c r="G156" s="275">
        <f>AVERAGE(CPVTFC3SG0031!U21:V21)</f>
        <v>0.4108</v>
      </c>
      <c r="H156" s="343">
        <f t="shared" si="16"/>
        <v>840.28776978417272</v>
      </c>
      <c r="I156" s="430" t="s">
        <v>314</v>
      </c>
      <c r="J156" s="891"/>
      <c r="K156" s="891"/>
      <c r="L156" s="891"/>
      <c r="M156" s="891"/>
      <c r="N156" s="891"/>
      <c r="O156" s="1692"/>
      <c r="P156" s="645"/>
      <c r="Q156" s="645"/>
      <c r="R156" s="645"/>
      <c r="S156" s="694"/>
      <c r="T156" s="694"/>
      <c r="U156" s="694"/>
      <c r="V156" s="4899" t="s">
        <v>1416</v>
      </c>
    </row>
    <row r="157" spans="1:23" x14ac:dyDescent="0.25">
      <c r="A157" s="9">
        <v>134</v>
      </c>
      <c r="B157" s="4819"/>
      <c r="C157" s="288" t="s">
        <v>220</v>
      </c>
      <c r="D157" s="19">
        <v>44839</v>
      </c>
      <c r="E157" s="384" t="s">
        <v>4939</v>
      </c>
      <c r="F157" s="103">
        <v>66</v>
      </c>
      <c r="G157" s="276">
        <f>AVERAGE(CPVTFC3SG0031!W21:X21)</f>
        <v>2.7738</v>
      </c>
      <c r="H157" s="344">
        <f t="shared" ref="H157:H223" si="35">(G157-0.1772)/0.0139*50</f>
        <v>9340.2877697841723</v>
      </c>
      <c r="I157" s="434" t="s">
        <v>315</v>
      </c>
      <c r="J157" s="891"/>
      <c r="K157" s="891"/>
      <c r="L157" s="891"/>
      <c r="M157" s="891"/>
      <c r="N157" s="891"/>
      <c r="O157" s="1692"/>
      <c r="P157" s="645"/>
      <c r="Q157" s="645"/>
      <c r="R157" s="645"/>
      <c r="S157" s="694"/>
      <c r="T157" s="694"/>
      <c r="U157" s="694"/>
      <c r="V157" s="4905"/>
    </row>
    <row r="158" spans="1:23" x14ac:dyDescent="0.25">
      <c r="A158" s="64">
        <v>135</v>
      </c>
      <c r="B158" s="4818" t="s">
        <v>4070</v>
      </c>
      <c r="C158" s="296" t="s">
        <v>868</v>
      </c>
      <c r="D158" s="65">
        <v>44839</v>
      </c>
      <c r="E158" s="387" t="s">
        <v>4939</v>
      </c>
      <c r="F158" s="164">
        <v>67</v>
      </c>
      <c r="G158" s="145">
        <f>AVERAGE(CPVTFC3SG0031!C23:D23)</f>
        <v>2.9683999999999999</v>
      </c>
      <c r="H158" s="100">
        <f t="shared" si="35"/>
        <v>10040.287769784172</v>
      </c>
      <c r="I158" s="435" t="s">
        <v>315</v>
      </c>
      <c r="J158" s="1128">
        <v>44875</v>
      </c>
      <c r="K158" s="1129" t="s">
        <v>5457</v>
      </c>
      <c r="L158" s="1130">
        <v>122</v>
      </c>
      <c r="M158" s="1131">
        <f>AVERAGE(CPVTFC3SG0051!T16:U16)</f>
        <v>2.6858500000000003</v>
      </c>
      <c r="N158" s="67">
        <f t="shared" ref="N158:N163" si="36">(M158-0.1302)/0.0142*400</f>
        <v>71990.140845070418</v>
      </c>
      <c r="O158" s="1133" t="s">
        <v>315</v>
      </c>
      <c r="P158" s="645"/>
      <c r="Q158" s="645"/>
      <c r="R158" s="645"/>
      <c r="S158" s="694"/>
      <c r="T158" s="694"/>
      <c r="U158" s="694"/>
      <c r="W158" s="5">
        <v>1</v>
      </c>
    </row>
    <row r="159" spans="1:23" x14ac:dyDescent="0.25">
      <c r="A159" s="64">
        <v>136</v>
      </c>
      <c r="B159" s="4820"/>
      <c r="C159" s="296" t="s">
        <v>220</v>
      </c>
      <c r="D159" s="65">
        <v>44839</v>
      </c>
      <c r="E159" s="387" t="s">
        <v>4939</v>
      </c>
      <c r="F159" s="164">
        <v>68</v>
      </c>
      <c r="G159" s="145">
        <f>AVERAGE(CPVTFC3SG0031!E23:F23)</f>
        <v>2.8963999999999999</v>
      </c>
      <c r="H159" s="100">
        <f t="shared" si="35"/>
        <v>9781.294964028777</v>
      </c>
      <c r="I159" s="435" t="s">
        <v>315</v>
      </c>
      <c r="J159" s="1128">
        <v>44875</v>
      </c>
      <c r="K159" s="1129" t="s">
        <v>5457</v>
      </c>
      <c r="L159" s="1130">
        <v>123</v>
      </c>
      <c r="M159" s="1131">
        <f>AVERAGE(CPVTFC3SG0051!V16:W16)</f>
        <v>1.9452</v>
      </c>
      <c r="N159" s="67">
        <f t="shared" si="36"/>
        <v>51126.760563380274</v>
      </c>
      <c r="O159" s="1133" t="s">
        <v>315</v>
      </c>
      <c r="P159" s="645"/>
      <c r="Q159" s="645"/>
      <c r="R159" s="645"/>
      <c r="S159" s="694"/>
      <c r="T159" s="694"/>
      <c r="U159" s="694"/>
      <c r="V159" s="286"/>
    </row>
    <row r="160" spans="1:23" x14ac:dyDescent="0.25">
      <c r="A160" s="64">
        <v>137</v>
      </c>
      <c r="B160" s="4818" t="s">
        <v>4071</v>
      </c>
      <c r="C160" s="296" t="s">
        <v>868</v>
      </c>
      <c r="D160" s="65">
        <v>44839</v>
      </c>
      <c r="E160" s="387" t="s">
        <v>4939</v>
      </c>
      <c r="F160" s="164">
        <v>69</v>
      </c>
      <c r="G160" s="145">
        <f>AVERAGE(CPVTFC3SG0031!G23:H23)</f>
        <v>2.84815</v>
      </c>
      <c r="H160" s="100">
        <f t="shared" si="35"/>
        <v>9607.733812949642</v>
      </c>
      <c r="I160" s="435" t="s">
        <v>315</v>
      </c>
      <c r="J160" s="1128">
        <v>44875</v>
      </c>
      <c r="K160" s="1129" t="s">
        <v>5457</v>
      </c>
      <c r="L160" s="1130">
        <v>124</v>
      </c>
      <c r="M160" s="1131">
        <f>AVERAGE(CPVTFC3SG0051!X16:Y16)</f>
        <v>0.51729999999999998</v>
      </c>
      <c r="N160" s="67">
        <f t="shared" si="36"/>
        <v>10904.225352112675</v>
      </c>
      <c r="O160" s="1133" t="s">
        <v>315</v>
      </c>
      <c r="P160" s="645"/>
      <c r="Q160" s="645"/>
      <c r="R160" s="645"/>
      <c r="S160" s="694"/>
      <c r="T160" s="694"/>
      <c r="U160" s="694"/>
      <c r="V160" s="308"/>
      <c r="W160" s="5">
        <v>1</v>
      </c>
    </row>
    <row r="161" spans="1:23" x14ac:dyDescent="0.25">
      <c r="A161" s="64">
        <v>138</v>
      </c>
      <c r="B161" s="4820"/>
      <c r="C161" s="296" t="s">
        <v>220</v>
      </c>
      <c r="D161" s="65">
        <v>44839</v>
      </c>
      <c r="E161" s="387" t="s">
        <v>4939</v>
      </c>
      <c r="F161" s="164">
        <v>70</v>
      </c>
      <c r="G161" s="145">
        <f>AVERAGE(CPVTFC3SG0031!I23:J23)</f>
        <v>2.8535500000000003</v>
      </c>
      <c r="H161" s="100">
        <f t="shared" si="35"/>
        <v>9627.1582733812957</v>
      </c>
      <c r="I161" s="435" t="s">
        <v>315</v>
      </c>
      <c r="J161" s="1118">
        <v>44875</v>
      </c>
      <c r="K161" s="1119" t="s">
        <v>5457</v>
      </c>
      <c r="L161" s="1120">
        <v>125</v>
      </c>
      <c r="M161" s="1121">
        <f>AVERAGE(CPVTFC3SG0051!B18:C18)</f>
        <v>0.30564999999999998</v>
      </c>
      <c r="N161" s="73">
        <f t="shared" si="36"/>
        <v>4942.2535211267596</v>
      </c>
      <c r="O161" s="1484" t="s">
        <v>315</v>
      </c>
      <c r="P161" s="645"/>
      <c r="Q161" s="645"/>
      <c r="R161" s="645"/>
      <c r="S161" s="694"/>
      <c r="T161" s="694"/>
      <c r="U161" s="694"/>
      <c r="V161" s="287"/>
    </row>
    <row r="162" spans="1:23" x14ac:dyDescent="0.25">
      <c r="A162" s="64">
        <v>139</v>
      </c>
      <c r="B162" s="4818" t="s">
        <v>4072</v>
      </c>
      <c r="C162" s="296" t="s">
        <v>868</v>
      </c>
      <c r="D162" s="65">
        <v>44839</v>
      </c>
      <c r="E162" s="387" t="s">
        <v>4939</v>
      </c>
      <c r="F162" s="164">
        <v>71</v>
      </c>
      <c r="G162" s="145">
        <f>AVERAGE(CPVTFC3SG0031!K23:L23)</f>
        <v>2.8475999999999999</v>
      </c>
      <c r="H162" s="100">
        <f t="shared" si="35"/>
        <v>9605.7553956834545</v>
      </c>
      <c r="I162" s="435" t="s">
        <v>315</v>
      </c>
      <c r="J162" s="1128">
        <v>44875</v>
      </c>
      <c r="K162" s="1129" t="s">
        <v>5457</v>
      </c>
      <c r="L162" s="1130">
        <v>126</v>
      </c>
      <c r="M162" s="1131">
        <f>AVERAGE(CPVTFC3SG0051!D18:E18)</f>
        <v>0.57010000000000005</v>
      </c>
      <c r="N162" s="67">
        <f t="shared" si="36"/>
        <v>12391.54929577465</v>
      </c>
      <c r="O162" s="1133" t="s">
        <v>315</v>
      </c>
      <c r="P162" s="1149"/>
      <c r="Q162" s="2354"/>
      <c r="R162" s="645"/>
      <c r="S162" s="645"/>
      <c r="T162" s="646"/>
      <c r="U162" s="900"/>
      <c r="V162" s="287"/>
      <c r="W162" s="5">
        <v>1</v>
      </c>
    </row>
    <row r="163" spans="1:23" x14ac:dyDescent="0.25">
      <c r="A163" s="64">
        <v>140</v>
      </c>
      <c r="B163" s="4820"/>
      <c r="C163" s="296" t="s">
        <v>220</v>
      </c>
      <c r="D163" s="65">
        <v>44839</v>
      </c>
      <c r="E163" s="387" t="s">
        <v>4939</v>
      </c>
      <c r="F163" s="164">
        <v>72</v>
      </c>
      <c r="G163" s="145">
        <f>AVERAGE(CPVTFC3SG0031!M23:N23)</f>
        <v>2.5164999999999997</v>
      </c>
      <c r="H163" s="100">
        <f t="shared" si="35"/>
        <v>8414.7482014388479</v>
      </c>
      <c r="I163" s="435" t="s">
        <v>315</v>
      </c>
      <c r="J163" s="1118">
        <v>44875</v>
      </c>
      <c r="K163" s="1119" t="s">
        <v>5457</v>
      </c>
      <c r="L163" s="1120">
        <v>127</v>
      </c>
      <c r="M163" s="1121">
        <f>AVERAGE(CPVTFC3SG0051!F18:G18)</f>
        <v>0.2944</v>
      </c>
      <c r="N163" s="73">
        <f t="shared" si="36"/>
        <v>4625.3521126760552</v>
      </c>
      <c r="O163" s="1484" t="s">
        <v>315</v>
      </c>
      <c r="P163" s="1149"/>
      <c r="Q163" s="2354"/>
      <c r="R163" s="645"/>
      <c r="S163" s="645"/>
      <c r="T163" s="646"/>
      <c r="U163" s="900"/>
    </row>
    <row r="164" spans="1:23" x14ac:dyDescent="0.25">
      <c r="A164" s="6">
        <v>141</v>
      </c>
      <c r="B164" s="4822" t="s">
        <v>4073</v>
      </c>
      <c r="C164" s="271" t="s">
        <v>868</v>
      </c>
      <c r="D164" s="18">
        <v>44839</v>
      </c>
      <c r="E164" s="380" t="s">
        <v>4939</v>
      </c>
      <c r="F164" s="102">
        <v>73</v>
      </c>
      <c r="G164" s="275">
        <f>AVERAGE(CPVTFC3SG0031!O23:P23)</f>
        <v>0.43030000000000002</v>
      </c>
      <c r="H164" s="343">
        <f t="shared" si="35"/>
        <v>910.43165467625897</v>
      </c>
      <c r="I164" s="430" t="s">
        <v>314</v>
      </c>
      <c r="J164" s="891"/>
      <c r="K164" s="891"/>
      <c r="L164" s="891"/>
      <c r="M164" s="891"/>
      <c r="N164" s="891"/>
      <c r="O164" s="1692"/>
      <c r="P164" s="645"/>
      <c r="Q164" s="645"/>
      <c r="R164" s="645"/>
      <c r="S164" s="694"/>
      <c r="T164" s="694"/>
      <c r="U164" s="694"/>
      <c r="V164" s="4899" t="s">
        <v>1416</v>
      </c>
    </row>
    <row r="165" spans="1:23" x14ac:dyDescent="0.25">
      <c r="A165" s="9">
        <v>142</v>
      </c>
      <c r="B165" s="4819"/>
      <c r="C165" s="288" t="s">
        <v>220</v>
      </c>
      <c r="D165" s="19">
        <v>44839</v>
      </c>
      <c r="E165" s="384" t="s">
        <v>4939</v>
      </c>
      <c r="F165" s="103">
        <v>74</v>
      </c>
      <c r="G165" s="276">
        <f>AVERAGE(CPVTFC3SG0031!Q23:R23)</f>
        <v>2.4218500000000001</v>
      </c>
      <c r="H165" s="344">
        <f t="shared" si="35"/>
        <v>8074.2805755395693</v>
      </c>
      <c r="I165" s="434" t="s">
        <v>315</v>
      </c>
      <c r="J165" s="891"/>
      <c r="K165" s="891"/>
      <c r="L165" s="891"/>
      <c r="M165" s="891"/>
      <c r="N165" s="891"/>
      <c r="O165" s="1692"/>
      <c r="P165" s="645"/>
      <c r="Q165" s="645"/>
      <c r="R165" s="645"/>
      <c r="S165" s="694"/>
      <c r="T165" s="694"/>
      <c r="U165" s="694"/>
      <c r="V165" s="4905"/>
    </row>
    <row r="166" spans="1:23" x14ac:dyDescent="0.25">
      <c r="A166" s="64">
        <v>143</v>
      </c>
      <c r="B166" s="4818" t="s">
        <v>4074</v>
      </c>
      <c r="C166" s="296" t="s">
        <v>868</v>
      </c>
      <c r="D166" s="65">
        <v>44839</v>
      </c>
      <c r="E166" s="387" t="s">
        <v>4939</v>
      </c>
      <c r="F166" s="164">
        <v>75</v>
      </c>
      <c r="G166" s="145">
        <f>AVERAGE(CPVTFC3SG0031!S23:T23)</f>
        <v>0.86119999999999997</v>
      </c>
      <c r="H166" s="100">
        <f t="shared" si="35"/>
        <v>2460.4316546762589</v>
      </c>
      <c r="I166" s="435" t="s">
        <v>315</v>
      </c>
      <c r="J166" s="891"/>
      <c r="K166" s="891"/>
      <c r="L166" s="891"/>
      <c r="M166" s="891"/>
      <c r="N166" s="891"/>
      <c r="O166" s="1692"/>
      <c r="P166" s="1149"/>
      <c r="Q166" s="2354"/>
      <c r="R166" s="645"/>
      <c r="S166" s="645"/>
      <c r="T166" s="646"/>
      <c r="U166" s="900"/>
      <c r="W166" s="5">
        <v>1</v>
      </c>
    </row>
    <row r="167" spans="1:23" x14ac:dyDescent="0.25">
      <c r="A167" s="64">
        <v>144</v>
      </c>
      <c r="B167" s="4820"/>
      <c r="C167" s="296" t="s">
        <v>220</v>
      </c>
      <c r="D167" s="65">
        <v>44839</v>
      </c>
      <c r="E167" s="387" t="s">
        <v>4939</v>
      </c>
      <c r="F167" s="164">
        <v>76</v>
      </c>
      <c r="G167" s="145">
        <f>AVERAGE(CPVTFC3SG0031!U23:V23)</f>
        <v>0.77695000000000003</v>
      </c>
      <c r="H167" s="100">
        <f t="shared" si="35"/>
        <v>2157.3741007194249</v>
      </c>
      <c r="I167" s="435" t="s">
        <v>315</v>
      </c>
      <c r="J167" s="891"/>
      <c r="K167" s="891"/>
      <c r="L167" s="891"/>
      <c r="M167" s="891"/>
      <c r="N167" s="891"/>
      <c r="O167" s="1692"/>
      <c r="P167" s="1149"/>
      <c r="Q167" s="2354"/>
      <c r="R167" s="645"/>
      <c r="S167" s="645"/>
      <c r="T167" s="646"/>
      <c r="U167" s="900"/>
      <c r="V167" s="1139"/>
    </row>
    <row r="168" spans="1:23" x14ac:dyDescent="0.25">
      <c r="A168" s="64">
        <v>145</v>
      </c>
      <c r="B168" s="437" t="s">
        <v>4075</v>
      </c>
      <c r="C168" s="296" t="s">
        <v>868</v>
      </c>
      <c r="D168" s="65">
        <v>44839</v>
      </c>
      <c r="E168" s="387" t="s">
        <v>4939</v>
      </c>
      <c r="F168" s="164">
        <v>77</v>
      </c>
      <c r="G168" s="145">
        <f>AVERAGE(CPVTFC3SG0031!W23:X23)</f>
        <v>2.60425</v>
      </c>
      <c r="H168" s="100">
        <f t="shared" si="35"/>
        <v>8730.3956834532364</v>
      </c>
      <c r="I168" s="435" t="s">
        <v>315</v>
      </c>
      <c r="J168" s="1118">
        <v>44875</v>
      </c>
      <c r="K168" s="1119" t="s">
        <v>5457</v>
      </c>
      <c r="L168" s="1120">
        <v>128</v>
      </c>
      <c r="M168" s="1121">
        <f>AVERAGE(CPVTFC3SG0051!H18:I18)</f>
        <v>0.30505000000000004</v>
      </c>
      <c r="N168" s="73">
        <f t="shared" ref="N168:N171" si="37">(M168-0.1302)/0.0142*400</f>
        <v>4925.352112676057</v>
      </c>
      <c r="O168" s="1484" t="s">
        <v>315</v>
      </c>
      <c r="P168" s="1149"/>
      <c r="Q168" s="2354"/>
      <c r="R168" s="645"/>
      <c r="S168" s="645"/>
      <c r="T168" s="646"/>
      <c r="U168" s="900"/>
      <c r="V168" s="512"/>
      <c r="W168" s="5">
        <v>1</v>
      </c>
    </row>
    <row r="169" spans="1:23" x14ac:dyDescent="0.25">
      <c r="A169" s="64">
        <v>146</v>
      </c>
      <c r="B169" s="437" t="s">
        <v>4075</v>
      </c>
      <c r="C169" s="296" t="s">
        <v>220</v>
      </c>
      <c r="D169" s="65">
        <v>44839</v>
      </c>
      <c r="E169" s="387" t="s">
        <v>4939</v>
      </c>
      <c r="F169" s="164">
        <v>78</v>
      </c>
      <c r="G169" s="145">
        <f>AVERAGE(CPVTFC3SG0031!C25:D25)</f>
        <v>2.6898</v>
      </c>
      <c r="H169" s="100">
        <f t="shared" si="35"/>
        <v>9038.1294964028784</v>
      </c>
      <c r="I169" s="435" t="s">
        <v>315</v>
      </c>
      <c r="J169" s="1118">
        <v>44875</v>
      </c>
      <c r="K169" s="1119" t="s">
        <v>5457</v>
      </c>
      <c r="L169" s="1120">
        <v>129</v>
      </c>
      <c r="M169" s="1121">
        <f>AVERAGE(CPVTFC3SG0051!J18:K18)</f>
        <v>0.31069999999999998</v>
      </c>
      <c r="N169" s="73">
        <f t="shared" si="37"/>
        <v>5084.50704225352</v>
      </c>
      <c r="O169" s="1484" t="s">
        <v>315</v>
      </c>
      <c r="P169" s="1149"/>
      <c r="Q169" s="2354"/>
      <c r="R169" s="645"/>
      <c r="S169" s="645"/>
      <c r="T169" s="646"/>
      <c r="U169" s="900"/>
    </row>
    <row r="170" spans="1:23" x14ac:dyDescent="0.25">
      <c r="A170" s="64">
        <v>147</v>
      </c>
      <c r="B170" s="4818" t="s">
        <v>4076</v>
      </c>
      <c r="C170" s="296" t="s">
        <v>868</v>
      </c>
      <c r="D170" s="65">
        <v>44839</v>
      </c>
      <c r="E170" s="387" t="s">
        <v>4939</v>
      </c>
      <c r="F170" s="164">
        <v>79</v>
      </c>
      <c r="G170" s="145">
        <f>AVERAGE(CPVTFC3SG0031!E25:F25)</f>
        <v>2.89595</v>
      </c>
      <c r="H170" s="100">
        <f t="shared" si="35"/>
        <v>9779.6762589928057</v>
      </c>
      <c r="I170" s="435" t="s">
        <v>315</v>
      </c>
      <c r="J170" s="1128">
        <v>44875</v>
      </c>
      <c r="K170" s="1129" t="s">
        <v>5457</v>
      </c>
      <c r="L170" s="1130">
        <v>130</v>
      </c>
      <c r="M170" s="1131">
        <f>AVERAGE(CPVTFC3SG0051!L18:M18)</f>
        <v>0.62014999999999998</v>
      </c>
      <c r="N170" s="67">
        <f t="shared" si="37"/>
        <v>13801.408450704224</v>
      </c>
      <c r="O170" s="1133" t="s">
        <v>315</v>
      </c>
      <c r="P170" s="1149"/>
      <c r="Q170" s="2354"/>
      <c r="R170" s="645"/>
      <c r="S170" s="645"/>
      <c r="T170" s="646"/>
      <c r="U170" s="900"/>
      <c r="W170" s="5">
        <v>1</v>
      </c>
    </row>
    <row r="171" spans="1:23" x14ac:dyDescent="0.25">
      <c r="A171" s="64">
        <v>148</v>
      </c>
      <c r="B171" s="4820"/>
      <c r="C171" s="296" t="s">
        <v>220</v>
      </c>
      <c r="D171" s="65">
        <v>44839</v>
      </c>
      <c r="E171" s="387" t="s">
        <v>4939</v>
      </c>
      <c r="F171" s="164">
        <v>80</v>
      </c>
      <c r="G171" s="145">
        <f>AVERAGE(CPVTFC3SG0031!G25:H25)</f>
        <v>2.8548</v>
      </c>
      <c r="H171" s="100">
        <f t="shared" si="35"/>
        <v>9631.6546762589933</v>
      </c>
      <c r="I171" s="435" t="s">
        <v>315</v>
      </c>
      <c r="J171" s="1128">
        <v>44875</v>
      </c>
      <c r="K171" s="1129" t="s">
        <v>5457</v>
      </c>
      <c r="L171" s="1130">
        <v>131</v>
      </c>
      <c r="M171" s="1131">
        <f>AVERAGE(CPVTFC3SG0051!N18:O18)</f>
        <v>0.75649999999999995</v>
      </c>
      <c r="N171" s="67">
        <f t="shared" si="37"/>
        <v>17642.25352112676</v>
      </c>
      <c r="O171" s="1133" t="s">
        <v>315</v>
      </c>
      <c r="P171" s="645"/>
      <c r="Q171" s="645"/>
      <c r="R171" s="645"/>
      <c r="S171" s="694"/>
      <c r="T171" s="694"/>
      <c r="U171" s="694"/>
    </row>
    <row r="172" spans="1:23" x14ac:dyDescent="0.25">
      <c r="A172" s="64">
        <v>149</v>
      </c>
      <c r="B172" s="4818" t="s">
        <v>4077</v>
      </c>
      <c r="C172" s="296" t="s">
        <v>868</v>
      </c>
      <c r="D172" s="65">
        <v>44839</v>
      </c>
      <c r="E172" s="387" t="s">
        <v>4939</v>
      </c>
      <c r="F172" s="164">
        <v>81</v>
      </c>
      <c r="G172" s="145">
        <f>AVERAGE(CPVTFC3SG0031!I25:J25)</f>
        <v>2.1520999999999999</v>
      </c>
      <c r="H172" s="100">
        <f t="shared" si="35"/>
        <v>7103.9568345323742</v>
      </c>
      <c r="I172" s="435" t="s">
        <v>315</v>
      </c>
      <c r="J172" s="891"/>
      <c r="K172" s="891"/>
      <c r="L172" s="891"/>
      <c r="M172" s="891"/>
      <c r="N172" s="891"/>
      <c r="O172" s="1692"/>
      <c r="P172" s="645"/>
      <c r="Q172" s="645"/>
      <c r="R172" s="645"/>
      <c r="S172" s="694"/>
      <c r="T172" s="694"/>
      <c r="U172" s="694"/>
      <c r="W172" s="5">
        <v>1</v>
      </c>
    </row>
    <row r="173" spans="1:23" x14ac:dyDescent="0.25">
      <c r="A173" s="64">
        <v>150</v>
      </c>
      <c r="B173" s="4820"/>
      <c r="C173" s="296" t="s">
        <v>220</v>
      </c>
      <c r="D173" s="65">
        <v>44839</v>
      </c>
      <c r="E173" s="387" t="s">
        <v>4939</v>
      </c>
      <c r="F173" s="164">
        <v>82</v>
      </c>
      <c r="G173" s="145">
        <f>AVERAGE(CPVTFC3SG0031!K25:L25)</f>
        <v>1.7467000000000001</v>
      </c>
      <c r="H173" s="100">
        <f t="shared" si="35"/>
        <v>5645.6834532374114</v>
      </c>
      <c r="I173" s="435" t="s">
        <v>315</v>
      </c>
      <c r="J173" s="891"/>
      <c r="K173" s="891"/>
      <c r="L173" s="891"/>
      <c r="M173" s="891"/>
      <c r="N173" s="891"/>
      <c r="O173" s="1692"/>
      <c r="P173" s="645"/>
      <c r="Q173" s="645"/>
      <c r="R173" s="645"/>
      <c r="S173" s="694"/>
      <c r="T173" s="694"/>
      <c r="U173" s="694"/>
      <c r="V173" s="286"/>
    </row>
    <row r="174" spans="1:23" x14ac:dyDescent="0.25">
      <c r="A174" s="64">
        <v>151</v>
      </c>
      <c r="B174" s="4818" t="s">
        <v>4078</v>
      </c>
      <c r="C174" s="296" t="s">
        <v>868</v>
      </c>
      <c r="D174" s="65">
        <v>44839</v>
      </c>
      <c r="E174" s="387" t="s">
        <v>4939</v>
      </c>
      <c r="F174" s="164">
        <v>83</v>
      </c>
      <c r="G174" s="145">
        <f>AVERAGE(CPVTFC3SG0031!M25:N25)</f>
        <v>1.86965</v>
      </c>
      <c r="H174" s="100">
        <f t="shared" si="35"/>
        <v>6087.9496402877703</v>
      </c>
      <c r="I174" s="435" t="s">
        <v>315</v>
      </c>
      <c r="J174" s="891"/>
      <c r="K174" s="891"/>
      <c r="L174" s="891"/>
      <c r="M174" s="891"/>
      <c r="N174" s="891"/>
      <c r="O174" s="1692"/>
      <c r="P174" s="645"/>
      <c r="Q174" s="645"/>
      <c r="R174" s="645"/>
      <c r="S174" s="694"/>
      <c r="T174" s="694"/>
      <c r="U174" s="694"/>
      <c r="V174" s="287"/>
      <c r="W174" s="5">
        <v>1</v>
      </c>
    </row>
    <row r="175" spans="1:23" x14ac:dyDescent="0.25">
      <c r="A175" s="64">
        <v>152</v>
      </c>
      <c r="B175" s="4820"/>
      <c r="C175" s="296" t="s">
        <v>220</v>
      </c>
      <c r="D175" s="65">
        <v>44839</v>
      </c>
      <c r="E175" s="387" t="s">
        <v>4939</v>
      </c>
      <c r="F175" s="164">
        <v>84</v>
      </c>
      <c r="G175" s="145">
        <f>AVERAGE(CPVTFC3SG0031!O25:P25)</f>
        <v>1.7349999999999999</v>
      </c>
      <c r="H175" s="100">
        <f t="shared" si="35"/>
        <v>5603.5971223021579</v>
      </c>
      <c r="I175" s="435" t="s">
        <v>315</v>
      </c>
      <c r="J175" s="891"/>
      <c r="K175" s="891"/>
      <c r="L175" s="891"/>
      <c r="M175" s="891"/>
      <c r="N175" s="891"/>
      <c r="O175" s="1692"/>
      <c r="P175" s="645"/>
      <c r="Q175" s="645"/>
      <c r="R175" s="645"/>
      <c r="S175" s="694"/>
      <c r="T175" s="694"/>
      <c r="U175" s="694"/>
      <c r="V175" s="308"/>
    </row>
    <row r="176" spans="1:23" x14ac:dyDescent="0.25">
      <c r="A176" s="64">
        <v>153</v>
      </c>
      <c r="B176" s="437" t="s">
        <v>4079</v>
      </c>
      <c r="C176" s="296" t="s">
        <v>868</v>
      </c>
      <c r="D176" s="65">
        <v>44839</v>
      </c>
      <c r="E176" s="387" t="s">
        <v>4939</v>
      </c>
      <c r="F176" s="164">
        <v>85</v>
      </c>
      <c r="G176" s="145">
        <f>AVERAGE(CPVTFC3SG0031!Q25:R25)</f>
        <v>1.64805</v>
      </c>
      <c r="H176" s="100">
        <f t="shared" si="35"/>
        <v>5290.8273381294966</v>
      </c>
      <c r="I176" s="435" t="s">
        <v>315</v>
      </c>
      <c r="J176" s="891"/>
      <c r="K176" s="891"/>
      <c r="L176" s="891"/>
      <c r="M176" s="891"/>
      <c r="N176" s="891"/>
      <c r="O176" s="1692"/>
      <c r="P176" s="645"/>
      <c r="Q176" s="645"/>
      <c r="R176" s="645"/>
      <c r="S176" s="694"/>
      <c r="T176" s="694"/>
      <c r="U176" s="694"/>
      <c r="V176" s="287"/>
      <c r="W176" s="5">
        <v>1</v>
      </c>
    </row>
    <row r="177" spans="1:23" x14ac:dyDescent="0.25">
      <c r="A177" s="64">
        <v>154</v>
      </c>
      <c r="B177" s="437" t="s">
        <v>4079</v>
      </c>
      <c r="C177" s="296" t="s">
        <v>220</v>
      </c>
      <c r="D177" s="65">
        <v>44839</v>
      </c>
      <c r="E177" s="387" t="s">
        <v>4939</v>
      </c>
      <c r="F177" s="164">
        <v>86</v>
      </c>
      <c r="G177" s="145">
        <f>AVERAGE(CPVTFC3SG0031!S25:T25)</f>
        <v>2.8059500000000002</v>
      </c>
      <c r="H177" s="100">
        <f t="shared" si="35"/>
        <v>9455.9352517985608</v>
      </c>
      <c r="I177" s="435" t="s">
        <v>315</v>
      </c>
      <c r="J177" s="1128">
        <v>44875</v>
      </c>
      <c r="K177" s="1129" t="s">
        <v>5457</v>
      </c>
      <c r="L177" s="1130">
        <v>132</v>
      </c>
      <c r="M177" s="1131">
        <f>AVERAGE(CPVTFC3SG0051!P18:Q18)</f>
        <v>0.65759999999999996</v>
      </c>
      <c r="N177" s="67">
        <f t="shared" ref="N177" si="38">(M177-0.1302)/0.0142*400</f>
        <v>14856.338028169012</v>
      </c>
      <c r="O177" s="1133" t="s">
        <v>315</v>
      </c>
      <c r="P177" s="645"/>
      <c r="Q177" s="645"/>
      <c r="R177" s="645"/>
      <c r="S177" s="694"/>
      <c r="T177" s="694"/>
      <c r="U177" s="694"/>
      <c r="V177" s="308"/>
    </row>
    <row r="178" spans="1:23" x14ac:dyDescent="0.25">
      <c r="A178" s="6">
        <v>155</v>
      </c>
      <c r="B178" s="4812" t="s">
        <v>4080</v>
      </c>
      <c r="C178" s="271" t="s">
        <v>868</v>
      </c>
      <c r="D178" s="18">
        <v>44839</v>
      </c>
      <c r="E178" s="380" t="s">
        <v>4939</v>
      </c>
      <c r="F178" s="102">
        <v>87</v>
      </c>
      <c r="G178" s="275">
        <f>AVERAGE(CPVTFC3SG0031!U25:V25)</f>
        <v>0.49480000000000002</v>
      </c>
      <c r="H178" s="343">
        <f t="shared" si="35"/>
        <v>1142.4460431654677</v>
      </c>
      <c r="I178" s="4541" t="s">
        <v>314</v>
      </c>
      <c r="J178" s="891"/>
      <c r="K178" s="891"/>
      <c r="L178" s="891"/>
      <c r="M178" s="891"/>
      <c r="N178" s="891"/>
      <c r="O178" s="1692"/>
      <c r="P178" s="1149"/>
      <c r="Q178" s="2348"/>
      <c r="R178" s="645"/>
      <c r="S178" s="645"/>
      <c r="T178" s="646"/>
      <c r="U178" s="1491"/>
      <c r="V178" s="287"/>
      <c r="W178" s="5">
        <v>1</v>
      </c>
    </row>
    <row r="179" spans="1:23" x14ac:dyDescent="0.25">
      <c r="A179" s="6">
        <v>156</v>
      </c>
      <c r="B179" s="4817"/>
      <c r="C179" s="271" t="s">
        <v>220</v>
      </c>
      <c r="D179" s="18">
        <v>44839</v>
      </c>
      <c r="E179" s="380" t="s">
        <v>4939</v>
      </c>
      <c r="F179" s="102">
        <v>88</v>
      </c>
      <c r="G179" s="275">
        <f>AVERAGE(CPVTFC3SG0031!W25:X25)</f>
        <v>0.40884999999999999</v>
      </c>
      <c r="H179" s="343">
        <f t="shared" si="35"/>
        <v>833.27338129496411</v>
      </c>
      <c r="I179" s="430" t="s">
        <v>314</v>
      </c>
      <c r="J179" s="891"/>
      <c r="K179" s="891"/>
      <c r="L179" s="891"/>
      <c r="M179" s="891"/>
      <c r="N179" s="891"/>
      <c r="O179" s="1692"/>
      <c r="P179" s="645"/>
      <c r="Q179" s="645"/>
      <c r="R179" s="645"/>
      <c r="S179" s="694"/>
      <c r="T179" s="694"/>
      <c r="U179" s="694"/>
      <c r="V179" s="308"/>
    </row>
    <row r="180" spans="1:23" x14ac:dyDescent="0.25">
      <c r="A180" s="64">
        <v>157</v>
      </c>
      <c r="B180" s="437" t="s">
        <v>4081</v>
      </c>
      <c r="C180" s="436" t="s">
        <v>868</v>
      </c>
      <c r="D180" s="65">
        <v>44839</v>
      </c>
      <c r="E180" s="387" t="s">
        <v>4939</v>
      </c>
      <c r="F180" s="164">
        <v>89</v>
      </c>
      <c r="G180" s="145">
        <f>AVERAGE(CPVTFC3SG0031!B12:C12)</f>
        <v>2.1111500000000003</v>
      </c>
      <c r="H180" s="100">
        <f t="shared" si="35"/>
        <v>6956.6546762589933</v>
      </c>
      <c r="I180" s="435" t="s">
        <v>315</v>
      </c>
      <c r="J180" s="891"/>
      <c r="K180" s="891"/>
      <c r="L180" s="891"/>
      <c r="M180" s="891"/>
      <c r="N180" s="891"/>
      <c r="O180" s="1692"/>
      <c r="P180" s="645"/>
      <c r="Q180" s="645"/>
      <c r="R180" s="645"/>
      <c r="S180" s="694"/>
      <c r="T180" s="694"/>
      <c r="U180" s="694"/>
      <c r="V180" s="287"/>
      <c r="W180" s="5">
        <v>1</v>
      </c>
    </row>
    <row r="181" spans="1:23" x14ac:dyDescent="0.25">
      <c r="A181" s="64">
        <v>158</v>
      </c>
      <c r="B181" s="437" t="s">
        <v>4081</v>
      </c>
      <c r="C181" s="296" t="s">
        <v>4082</v>
      </c>
      <c r="D181" s="65">
        <v>44839</v>
      </c>
      <c r="E181" s="387" t="s">
        <v>4939</v>
      </c>
      <c r="F181" s="164">
        <v>90</v>
      </c>
      <c r="G181" s="145">
        <f>AVERAGE(CPVTFC3SG0031!D12:E12)</f>
        <v>2.8113999999999999</v>
      </c>
      <c r="H181" s="100">
        <f t="shared" si="35"/>
        <v>9475.5395683453244</v>
      </c>
      <c r="I181" s="435" t="s">
        <v>315</v>
      </c>
      <c r="J181" s="1128">
        <v>44875</v>
      </c>
      <c r="K181" s="1129" t="s">
        <v>5457</v>
      </c>
      <c r="L181" s="1130">
        <v>133</v>
      </c>
      <c r="M181" s="1131">
        <f>AVERAGE(CPVTFC3SG0051!R18:S18)</f>
        <v>0.88080000000000003</v>
      </c>
      <c r="N181" s="67">
        <f t="shared" ref="N181:N182" si="39">(M181-0.1302)/0.0142*400</f>
        <v>21143.661971830985</v>
      </c>
      <c r="O181" s="1133" t="s">
        <v>315</v>
      </c>
      <c r="P181" s="645"/>
      <c r="Q181" s="645"/>
      <c r="R181" s="645"/>
      <c r="S181" s="694"/>
      <c r="T181" s="694"/>
      <c r="U181" s="694"/>
    </row>
    <row r="182" spans="1:23" x14ac:dyDescent="0.25">
      <c r="A182" s="64">
        <v>159</v>
      </c>
      <c r="B182" s="437" t="s">
        <v>4083</v>
      </c>
      <c r="C182" s="296" t="s">
        <v>868</v>
      </c>
      <c r="D182" s="65">
        <v>44839</v>
      </c>
      <c r="E182" s="387" t="s">
        <v>4939</v>
      </c>
      <c r="F182" s="164">
        <v>91</v>
      </c>
      <c r="G182" s="145">
        <f>AVERAGE(CPVTFC3SG0031!F12:G12)</f>
        <v>2.5675499999999998</v>
      </c>
      <c r="H182" s="100">
        <f t="shared" si="35"/>
        <v>8598.3812949640287</v>
      </c>
      <c r="I182" s="435" t="s">
        <v>315</v>
      </c>
      <c r="J182" s="1118">
        <v>44875</v>
      </c>
      <c r="K182" s="1119" t="s">
        <v>5457</v>
      </c>
      <c r="L182" s="1120">
        <v>134</v>
      </c>
      <c r="M182" s="1121">
        <f>AVERAGE(CPVTFC3SG0051!T18:U18)</f>
        <v>0.25659999999999999</v>
      </c>
      <c r="N182" s="73">
        <f t="shared" si="39"/>
        <v>3560.5633802816897</v>
      </c>
      <c r="O182" s="1484" t="s">
        <v>315</v>
      </c>
      <c r="P182" s="645"/>
      <c r="Q182" s="645"/>
      <c r="R182" s="645"/>
      <c r="S182" s="694"/>
      <c r="T182" s="694"/>
      <c r="U182" s="694"/>
      <c r="W182" s="5">
        <v>1</v>
      </c>
    </row>
    <row r="183" spans="1:23" x14ac:dyDescent="0.25">
      <c r="A183" s="64">
        <v>160</v>
      </c>
      <c r="B183" s="437" t="s">
        <v>4083</v>
      </c>
      <c r="C183" s="296" t="s">
        <v>220</v>
      </c>
      <c r="D183" s="65">
        <v>44839</v>
      </c>
      <c r="E183" s="387" t="s">
        <v>4939</v>
      </c>
      <c r="F183" s="164">
        <v>92</v>
      </c>
      <c r="G183" s="145">
        <f>AVERAGE(CPVTFC3SG0031!H12:I12)</f>
        <v>2.0747</v>
      </c>
      <c r="H183" s="100">
        <f t="shared" si="35"/>
        <v>6825.5395683453244</v>
      </c>
      <c r="I183" s="435" t="s">
        <v>315</v>
      </c>
      <c r="J183" s="891"/>
      <c r="K183" s="891"/>
      <c r="L183" s="891"/>
      <c r="M183" s="891"/>
      <c r="N183" s="891"/>
      <c r="O183" s="1692"/>
      <c r="P183" s="645"/>
      <c r="Q183" s="645"/>
      <c r="R183" s="645"/>
      <c r="S183" s="694"/>
      <c r="T183" s="694"/>
      <c r="U183" s="694"/>
    </row>
    <row r="184" spans="1:23" x14ac:dyDescent="0.25">
      <c r="A184" s="6">
        <v>161</v>
      </c>
      <c r="B184" s="4822" t="s">
        <v>4084</v>
      </c>
      <c r="C184" s="271" t="s">
        <v>868</v>
      </c>
      <c r="D184" s="18">
        <v>44839</v>
      </c>
      <c r="E184" s="380" t="s">
        <v>4939</v>
      </c>
      <c r="F184" s="102">
        <v>93</v>
      </c>
      <c r="G184" s="275">
        <f>AVERAGE(CPVTFC3SG0031!J12:K12)</f>
        <v>0.38375000000000004</v>
      </c>
      <c r="H184" s="343">
        <f t="shared" si="35"/>
        <v>742.9856115107915</v>
      </c>
      <c r="I184" s="430" t="s">
        <v>314</v>
      </c>
      <c r="J184" s="891"/>
      <c r="K184" s="891"/>
      <c r="L184" s="891"/>
      <c r="M184" s="891"/>
      <c r="N184" s="891"/>
      <c r="O184" s="1692"/>
      <c r="P184" s="1149"/>
      <c r="Q184" s="2348"/>
      <c r="R184" s="645"/>
      <c r="S184" s="645"/>
      <c r="T184" s="646"/>
      <c r="U184" s="1491"/>
      <c r="V184" s="4899" t="s">
        <v>1416</v>
      </c>
    </row>
    <row r="185" spans="1:23" x14ac:dyDescent="0.25">
      <c r="A185" s="9">
        <v>162</v>
      </c>
      <c r="B185" s="4819"/>
      <c r="C185" s="288" t="s">
        <v>220</v>
      </c>
      <c r="D185" s="19">
        <v>44839</v>
      </c>
      <c r="E185" s="384" t="s">
        <v>4939</v>
      </c>
      <c r="F185" s="103">
        <v>94</v>
      </c>
      <c r="G185" s="276">
        <f>AVERAGE(CPVTFC3SG0031!L12:M12)</f>
        <v>2.80355</v>
      </c>
      <c r="H185" s="344">
        <f t="shared" si="35"/>
        <v>9447.3021582733818</v>
      </c>
      <c r="I185" s="434" t="s">
        <v>315</v>
      </c>
      <c r="J185" s="891"/>
      <c r="K185" s="891"/>
      <c r="L185" s="891"/>
      <c r="M185" s="891"/>
      <c r="N185" s="891"/>
      <c r="O185" s="1692"/>
      <c r="P185" s="1149"/>
      <c r="Q185" s="2348"/>
      <c r="R185" s="645"/>
      <c r="S185" s="645"/>
      <c r="T185" s="646"/>
      <c r="U185" s="1491"/>
      <c r="V185" s="4905"/>
    </row>
    <row r="186" spans="1:23" x14ac:dyDescent="0.25">
      <c r="A186" s="6">
        <v>163</v>
      </c>
      <c r="B186" s="4822" t="s">
        <v>4085</v>
      </c>
      <c r="C186" s="271" t="s">
        <v>868</v>
      </c>
      <c r="D186" s="18">
        <v>44839</v>
      </c>
      <c r="E186" s="380" t="s">
        <v>4939</v>
      </c>
      <c r="F186" s="102">
        <v>95</v>
      </c>
      <c r="G186" s="275">
        <f>AVERAGE(CPVTFC3SG0031!N12:O12)</f>
        <v>0.42530000000000001</v>
      </c>
      <c r="H186" s="343">
        <f t="shared" si="35"/>
        <v>892.44604316546781</v>
      </c>
      <c r="I186" s="430" t="s">
        <v>314</v>
      </c>
      <c r="J186" s="891"/>
      <c r="K186" s="891"/>
      <c r="L186" s="891"/>
      <c r="M186" s="891"/>
      <c r="N186" s="891"/>
      <c r="O186" s="1692"/>
      <c r="P186" s="1149"/>
      <c r="Q186" s="2348"/>
      <c r="R186" s="645"/>
      <c r="S186" s="645"/>
      <c r="T186" s="646"/>
      <c r="U186" s="1690"/>
      <c r="V186" s="4899" t="s">
        <v>1416</v>
      </c>
    </row>
    <row r="187" spans="1:23" x14ac:dyDescent="0.25">
      <c r="A187" s="9">
        <v>164</v>
      </c>
      <c r="B187" s="4819"/>
      <c r="C187" s="288" t="s">
        <v>220</v>
      </c>
      <c r="D187" s="19">
        <v>44839</v>
      </c>
      <c r="E187" s="384" t="s">
        <v>4939</v>
      </c>
      <c r="F187" s="103">
        <v>96</v>
      </c>
      <c r="G187" s="276">
        <f>AVERAGE(CPVTFC3SG0031!P12:Q12)</f>
        <v>2.5159000000000002</v>
      </c>
      <c r="H187" s="344">
        <f t="shared" si="35"/>
        <v>8412.5899280575559</v>
      </c>
      <c r="I187" s="434" t="s">
        <v>315</v>
      </c>
      <c r="J187" s="891"/>
      <c r="K187" s="891"/>
      <c r="L187" s="891"/>
      <c r="M187" s="891"/>
      <c r="N187" s="891"/>
      <c r="O187" s="1692"/>
      <c r="P187" s="1149"/>
      <c r="Q187" s="2348"/>
      <c r="R187" s="645"/>
      <c r="S187" s="645"/>
      <c r="T187" s="646"/>
      <c r="U187" s="1690"/>
      <c r="V187" s="4905"/>
    </row>
    <row r="188" spans="1:23" x14ac:dyDescent="0.25">
      <c r="A188" s="64">
        <v>165</v>
      </c>
      <c r="B188" s="4818" t="s">
        <v>4086</v>
      </c>
      <c r="C188" s="296" t="s">
        <v>868</v>
      </c>
      <c r="D188" s="65">
        <v>44839</v>
      </c>
      <c r="E188" s="387" t="s">
        <v>4939</v>
      </c>
      <c r="F188" s="164">
        <v>97</v>
      </c>
      <c r="G188" s="145">
        <f>AVERAGE(CPVTFC3SG0031!R12:S12)</f>
        <v>0.55109999999999992</v>
      </c>
      <c r="H188" s="100">
        <f t="shared" si="35"/>
        <v>1344.9640287769782</v>
      </c>
      <c r="I188" s="4536" t="s">
        <v>315</v>
      </c>
      <c r="J188" s="891"/>
      <c r="K188" s="891"/>
      <c r="L188" s="891"/>
      <c r="M188" s="891"/>
      <c r="N188" s="891"/>
      <c r="O188" s="1692"/>
      <c r="P188" s="645"/>
      <c r="Q188" s="645"/>
      <c r="R188" s="645"/>
      <c r="S188" s="694"/>
      <c r="T188" s="694"/>
      <c r="U188" s="694"/>
      <c r="V188" s="4899" t="s">
        <v>1416</v>
      </c>
      <c r="W188" s="5">
        <v>1</v>
      </c>
    </row>
    <row r="189" spans="1:23" x14ac:dyDescent="0.25">
      <c r="A189" s="64">
        <v>166</v>
      </c>
      <c r="B189" s="4820"/>
      <c r="C189" s="296" t="s">
        <v>220</v>
      </c>
      <c r="D189" s="65">
        <v>44839</v>
      </c>
      <c r="E189" s="387" t="s">
        <v>4939</v>
      </c>
      <c r="F189" s="164">
        <v>98</v>
      </c>
      <c r="G189" s="145">
        <f>AVERAGE(CPVTFC3SG0031!T12:U12)</f>
        <v>2.6832500000000001</v>
      </c>
      <c r="H189" s="100">
        <f t="shared" si="35"/>
        <v>9014.5683453237416</v>
      </c>
      <c r="I189" s="435" t="s">
        <v>315</v>
      </c>
      <c r="J189" s="891"/>
      <c r="K189" s="891"/>
      <c r="L189" s="891"/>
      <c r="M189" s="891"/>
      <c r="N189" s="891"/>
      <c r="O189" s="1692"/>
      <c r="P189" s="1149"/>
      <c r="Q189" s="2354"/>
      <c r="R189" s="645"/>
      <c r="S189" s="645"/>
      <c r="T189" s="646"/>
      <c r="U189" s="1259"/>
      <c r="V189" s="4905"/>
    </row>
    <row r="190" spans="1:23" x14ac:dyDescent="0.25">
      <c r="A190" s="64">
        <v>167</v>
      </c>
      <c r="B190" s="4818" t="s">
        <v>4087</v>
      </c>
      <c r="C190" s="296" t="s">
        <v>868</v>
      </c>
      <c r="D190" s="65">
        <v>44839</v>
      </c>
      <c r="E190" s="387" t="s">
        <v>4939</v>
      </c>
      <c r="F190" s="164">
        <v>99</v>
      </c>
      <c r="G190" s="145">
        <f>AVERAGE(CPVTFC3SG0031!V12:W12)</f>
        <v>2.8092000000000001</v>
      </c>
      <c r="H190" s="100">
        <f t="shared" si="35"/>
        <v>9467.6258992805779</v>
      </c>
      <c r="I190" s="435" t="s">
        <v>315</v>
      </c>
      <c r="J190" s="1128">
        <v>44875</v>
      </c>
      <c r="K190" s="1129" t="s">
        <v>5457</v>
      </c>
      <c r="L190" s="1130">
        <v>135</v>
      </c>
      <c r="M190" s="1131">
        <f>AVERAGE(CPVTFC3SG0051!V18:W18)</f>
        <v>2.8718000000000004</v>
      </c>
      <c r="N190" s="67">
        <f t="shared" ref="N190:N195" si="40">(M190-0.1302)/0.0142*400</f>
        <v>77228.169014084517</v>
      </c>
      <c r="O190" s="1133" t="s">
        <v>315</v>
      </c>
      <c r="P190" s="1149"/>
      <c r="Q190" s="2354"/>
      <c r="R190" s="645"/>
      <c r="S190" s="645"/>
      <c r="T190" s="646"/>
      <c r="U190" s="900"/>
      <c r="W190" s="5">
        <v>1</v>
      </c>
    </row>
    <row r="191" spans="1:23" x14ac:dyDescent="0.25">
      <c r="A191" s="64">
        <v>168</v>
      </c>
      <c r="B191" s="4820"/>
      <c r="C191" s="296" t="s">
        <v>220</v>
      </c>
      <c r="D191" s="65">
        <v>44839</v>
      </c>
      <c r="E191" s="387" t="s">
        <v>4939</v>
      </c>
      <c r="F191" s="164">
        <v>100</v>
      </c>
      <c r="G191" s="145">
        <f>AVERAGE(CPVTFC3SG0031!X12:Y12)</f>
        <v>2.7734000000000001</v>
      </c>
      <c r="H191" s="100">
        <f t="shared" si="35"/>
        <v>9338.8489208633109</v>
      </c>
      <c r="I191" s="435" t="s">
        <v>315</v>
      </c>
      <c r="J191" s="1128">
        <v>44875</v>
      </c>
      <c r="K191" s="1129" t="s">
        <v>5457</v>
      </c>
      <c r="L191" s="1130">
        <v>136</v>
      </c>
      <c r="M191" s="1131">
        <f>AVERAGE(CPVTFC3SG0051!X18:Y18)</f>
        <v>2.7397</v>
      </c>
      <c r="N191" s="67">
        <f t="shared" si="40"/>
        <v>73507.042253521126</v>
      </c>
      <c r="O191" s="1133" t="s">
        <v>315</v>
      </c>
      <c r="P191" s="1149"/>
      <c r="Q191" s="2354"/>
      <c r="R191" s="645"/>
      <c r="S191" s="645"/>
      <c r="T191" s="646"/>
      <c r="U191" s="900"/>
      <c r="V191" s="286"/>
    </row>
    <row r="192" spans="1:23" x14ac:dyDescent="0.25">
      <c r="A192" s="64">
        <v>169</v>
      </c>
      <c r="B192" s="4818" t="s">
        <v>4088</v>
      </c>
      <c r="C192" s="296" t="s">
        <v>868</v>
      </c>
      <c r="D192" s="65">
        <v>44839</v>
      </c>
      <c r="E192" s="387" t="s">
        <v>4939</v>
      </c>
      <c r="F192" s="164">
        <v>101</v>
      </c>
      <c r="G192" s="145">
        <f>AVERAGE(CPVTFC3SG0031!B14:C14)</f>
        <v>2.6803999999999997</v>
      </c>
      <c r="H192" s="100">
        <f t="shared" si="35"/>
        <v>9004.3165467625895</v>
      </c>
      <c r="I192" s="435" t="s">
        <v>315</v>
      </c>
      <c r="J192" s="1128">
        <v>44875</v>
      </c>
      <c r="K192" s="1129" t="s">
        <v>5457</v>
      </c>
      <c r="L192" s="1130">
        <v>137</v>
      </c>
      <c r="M192" s="1131">
        <f>AVERAGE(CPVTFC3SG0051!B20:C20)</f>
        <v>0.53790000000000004</v>
      </c>
      <c r="N192" s="67">
        <f t="shared" si="40"/>
        <v>11484.507042253521</v>
      </c>
      <c r="O192" s="1133" t="s">
        <v>315</v>
      </c>
      <c r="P192" s="1149"/>
      <c r="Q192" s="2354"/>
      <c r="R192" s="645"/>
      <c r="S192" s="645"/>
      <c r="T192" s="646"/>
      <c r="U192" s="900"/>
      <c r="V192" s="4899" t="s">
        <v>1416</v>
      </c>
      <c r="W192" s="5">
        <v>1</v>
      </c>
    </row>
    <row r="193" spans="1:23" x14ac:dyDescent="0.25">
      <c r="A193" s="64">
        <v>170</v>
      </c>
      <c r="B193" s="4820"/>
      <c r="C193" s="296" t="s">
        <v>220</v>
      </c>
      <c r="D193" s="65">
        <v>44839</v>
      </c>
      <c r="E193" s="387" t="s">
        <v>4939</v>
      </c>
      <c r="F193" s="164">
        <v>102</v>
      </c>
      <c r="G193" s="145">
        <f>AVERAGE(CPVTFC3SG0031!D14:E14)</f>
        <v>2.8099999999999996</v>
      </c>
      <c r="H193" s="100">
        <f t="shared" si="35"/>
        <v>9470.5035971223006</v>
      </c>
      <c r="I193" s="435" t="s">
        <v>315</v>
      </c>
      <c r="J193" s="1128">
        <v>44875</v>
      </c>
      <c r="K193" s="1129" t="s">
        <v>5457</v>
      </c>
      <c r="L193" s="1130">
        <v>138</v>
      </c>
      <c r="M193" s="1131">
        <f>AVERAGE(CPVTFC3SG0051!D20:E20)</f>
        <v>2.27555</v>
      </c>
      <c r="N193" s="67">
        <f t="shared" si="40"/>
        <v>60432.394366197186</v>
      </c>
      <c r="O193" s="1133" t="s">
        <v>315</v>
      </c>
      <c r="P193" s="1149"/>
      <c r="Q193" s="2354"/>
      <c r="R193" s="645"/>
      <c r="S193" s="645"/>
      <c r="T193" s="646"/>
      <c r="U193" s="900"/>
      <c r="V193" s="4905"/>
    </row>
    <row r="194" spans="1:23" x14ac:dyDescent="0.25">
      <c r="A194" s="64">
        <v>171</v>
      </c>
      <c r="B194" s="4818" t="s">
        <v>4089</v>
      </c>
      <c r="C194" s="296" t="s">
        <v>868</v>
      </c>
      <c r="D194" s="65">
        <v>44839</v>
      </c>
      <c r="E194" s="387" t="s">
        <v>4939</v>
      </c>
      <c r="F194" s="164">
        <v>103</v>
      </c>
      <c r="G194" s="145">
        <f>AVERAGE(CPVTFC3SG0031!F14:G14)</f>
        <v>2.8467000000000002</v>
      </c>
      <c r="H194" s="100">
        <f t="shared" si="35"/>
        <v>9602.5179856115119</v>
      </c>
      <c r="I194" s="435" t="s">
        <v>315</v>
      </c>
      <c r="J194" s="1128">
        <v>44875</v>
      </c>
      <c r="K194" s="1129" t="s">
        <v>5457</v>
      </c>
      <c r="L194" s="1130">
        <v>139</v>
      </c>
      <c r="M194" s="1131">
        <f>AVERAGE(CPVTFC3SG0051!F20:G20)</f>
        <v>0.74150000000000005</v>
      </c>
      <c r="N194" s="67">
        <f t="shared" si="40"/>
        <v>17219.718309859156</v>
      </c>
      <c r="O194" s="1133" t="s">
        <v>315</v>
      </c>
      <c r="P194" s="1149"/>
      <c r="Q194" s="2354"/>
      <c r="R194" s="645"/>
      <c r="S194" s="645"/>
      <c r="T194" s="646"/>
      <c r="U194" s="900"/>
      <c r="V194" s="287"/>
      <c r="W194" s="5">
        <v>1</v>
      </c>
    </row>
    <row r="195" spans="1:23" x14ac:dyDescent="0.25">
      <c r="A195" s="64">
        <v>172</v>
      </c>
      <c r="B195" s="4820"/>
      <c r="C195" s="296" t="s">
        <v>220</v>
      </c>
      <c r="D195" s="65">
        <v>44839</v>
      </c>
      <c r="E195" s="387" t="s">
        <v>4939</v>
      </c>
      <c r="F195" s="164">
        <v>104</v>
      </c>
      <c r="G195" s="145">
        <f>AVERAGE(CPVTFC3SG0031!H14:I14)</f>
        <v>2.7191999999999998</v>
      </c>
      <c r="H195" s="100">
        <f t="shared" si="35"/>
        <v>9143.8848920863311</v>
      </c>
      <c r="I195" s="435" t="s">
        <v>315</v>
      </c>
      <c r="J195" s="1128">
        <v>44875</v>
      </c>
      <c r="K195" s="1129" t="s">
        <v>5457</v>
      </c>
      <c r="L195" s="1130">
        <v>140</v>
      </c>
      <c r="M195" s="1131">
        <f>AVERAGE(CPVTFC3SG0051!H20:I20)</f>
        <v>0.38105</v>
      </c>
      <c r="N195" s="67">
        <f t="shared" si="40"/>
        <v>7066.1971830985922</v>
      </c>
      <c r="O195" s="1133" t="s">
        <v>315</v>
      </c>
      <c r="P195" s="1149"/>
      <c r="Q195" s="2354"/>
      <c r="R195" s="645"/>
      <c r="S195" s="645"/>
      <c r="T195" s="646"/>
      <c r="U195" s="900"/>
      <c r="V195" s="286"/>
    </row>
    <row r="196" spans="1:23" x14ac:dyDescent="0.25">
      <c r="A196" s="64">
        <v>173</v>
      </c>
      <c r="B196" s="4818" t="s">
        <v>4090</v>
      </c>
      <c r="C196" s="296" t="s">
        <v>868</v>
      </c>
      <c r="D196" s="65">
        <v>44839</v>
      </c>
      <c r="E196" s="387" t="s">
        <v>4939</v>
      </c>
      <c r="F196" s="164">
        <v>105</v>
      </c>
      <c r="G196" s="145">
        <f>AVERAGE(CPVTFC3SG0031!J14:K14)</f>
        <v>1.1910500000000002</v>
      </c>
      <c r="H196" s="100">
        <f t="shared" si="35"/>
        <v>3646.942446043166</v>
      </c>
      <c r="I196" s="435" t="s">
        <v>315</v>
      </c>
      <c r="J196" s="891"/>
      <c r="K196" s="891"/>
      <c r="L196" s="891"/>
      <c r="M196" s="891"/>
      <c r="N196" s="891"/>
      <c r="O196" s="1692"/>
      <c r="P196" s="645"/>
      <c r="Q196" s="645"/>
      <c r="R196" s="645"/>
      <c r="S196" s="694"/>
      <c r="T196" s="694"/>
      <c r="U196" s="694"/>
      <c r="V196" s="287"/>
      <c r="W196" s="5">
        <v>1</v>
      </c>
    </row>
    <row r="197" spans="1:23" x14ac:dyDescent="0.25">
      <c r="A197" s="64">
        <v>174</v>
      </c>
      <c r="B197" s="4820"/>
      <c r="C197" s="296" t="s">
        <v>220</v>
      </c>
      <c r="D197" s="65">
        <v>44839</v>
      </c>
      <c r="E197" s="387" t="s">
        <v>4939</v>
      </c>
      <c r="F197" s="164">
        <v>106</v>
      </c>
      <c r="G197" s="145">
        <f>AVERAGE(CPVTFC3SG0031!L14:M14)</f>
        <v>0.89850000000000008</v>
      </c>
      <c r="H197" s="100">
        <f t="shared" si="35"/>
        <v>2594.6043165467627</v>
      </c>
      <c r="I197" s="435" t="s">
        <v>315</v>
      </c>
      <c r="J197" s="891"/>
      <c r="K197" s="891"/>
      <c r="L197" s="891"/>
      <c r="M197" s="891"/>
      <c r="N197" s="891"/>
      <c r="O197" s="1692"/>
      <c r="P197" s="645"/>
      <c r="Q197" s="645"/>
      <c r="R197" s="645"/>
      <c r="S197" s="694"/>
      <c r="T197" s="694"/>
      <c r="U197" s="694"/>
    </row>
    <row r="198" spans="1:23" x14ac:dyDescent="0.25">
      <c r="A198" s="64">
        <v>175</v>
      </c>
      <c r="B198" s="4818" t="s">
        <v>4091</v>
      </c>
      <c r="C198" s="296" t="s">
        <v>868</v>
      </c>
      <c r="D198" s="65">
        <v>44839</v>
      </c>
      <c r="E198" s="387" t="s">
        <v>4939</v>
      </c>
      <c r="F198" s="164">
        <v>107</v>
      </c>
      <c r="G198" s="145">
        <f>AVERAGE(CPVTFC3SG0031!N14:O14)</f>
        <v>2.7869999999999999</v>
      </c>
      <c r="H198" s="100">
        <f t="shared" si="35"/>
        <v>9387.7697841726622</v>
      </c>
      <c r="I198" s="435" t="s">
        <v>315</v>
      </c>
      <c r="J198" s="1128">
        <v>44875</v>
      </c>
      <c r="K198" s="1129" t="s">
        <v>5457</v>
      </c>
      <c r="L198" s="1130">
        <v>141</v>
      </c>
      <c r="M198" s="1131">
        <f>AVERAGE(CPVTFC3SG0051!J20:K20)</f>
        <v>0.56715000000000004</v>
      </c>
      <c r="N198" s="67">
        <f t="shared" ref="N198:N200" si="41">(M198-0.1302)/0.0142*400</f>
        <v>12308.450704225354</v>
      </c>
      <c r="O198" s="1133" t="s">
        <v>315</v>
      </c>
      <c r="P198" s="645"/>
      <c r="Q198" s="645"/>
      <c r="R198" s="645"/>
      <c r="S198" s="694"/>
      <c r="T198" s="694"/>
      <c r="U198" s="694"/>
      <c r="V198" s="4899" t="s">
        <v>1416</v>
      </c>
      <c r="W198" s="5">
        <v>1</v>
      </c>
    </row>
    <row r="199" spans="1:23" x14ac:dyDescent="0.25">
      <c r="A199" s="64">
        <v>176</v>
      </c>
      <c r="B199" s="4820"/>
      <c r="C199" s="296" t="s">
        <v>220</v>
      </c>
      <c r="D199" s="65">
        <v>44839</v>
      </c>
      <c r="E199" s="387" t="s">
        <v>4939</v>
      </c>
      <c r="F199" s="164">
        <v>108</v>
      </c>
      <c r="G199" s="145">
        <f>AVERAGE(CPVTFC3SG0031!P14:Q14)</f>
        <v>2.8106</v>
      </c>
      <c r="H199" s="100">
        <f t="shared" si="35"/>
        <v>9472.661870503598</v>
      </c>
      <c r="I199" s="435" t="s">
        <v>315</v>
      </c>
      <c r="J199" s="1128">
        <v>44875</v>
      </c>
      <c r="K199" s="1129" t="s">
        <v>5457</v>
      </c>
      <c r="L199" s="1130">
        <v>142</v>
      </c>
      <c r="M199" s="1131">
        <f>AVERAGE(CPVTFC3SG0051!L20:M20)</f>
        <v>2.5544500000000001</v>
      </c>
      <c r="N199" s="67">
        <f t="shared" si="41"/>
        <v>68288.73239436619</v>
      </c>
      <c r="O199" s="1133" t="s">
        <v>315</v>
      </c>
      <c r="P199" s="645"/>
      <c r="Q199" s="645"/>
      <c r="R199" s="645"/>
      <c r="S199" s="694"/>
      <c r="T199" s="694"/>
      <c r="U199" s="694"/>
      <c r="V199" s="4905"/>
    </row>
    <row r="200" spans="1:23" x14ac:dyDescent="0.25">
      <c r="A200" s="64">
        <v>177</v>
      </c>
      <c r="B200" s="437" t="s">
        <v>4092</v>
      </c>
      <c r="C200" s="296" t="s">
        <v>868</v>
      </c>
      <c r="D200" s="65">
        <v>44839</v>
      </c>
      <c r="E200" s="387" t="s">
        <v>4939</v>
      </c>
      <c r="F200" s="164">
        <v>109</v>
      </c>
      <c r="G200" s="145">
        <f>AVERAGE(CPVTFC3SG0031!R14:S14)</f>
        <v>2.5143</v>
      </c>
      <c r="H200" s="100">
        <f t="shared" si="35"/>
        <v>8406.8345323741014</v>
      </c>
      <c r="I200" s="435" t="s">
        <v>315</v>
      </c>
      <c r="J200" s="1118">
        <v>44875</v>
      </c>
      <c r="K200" s="1119" t="s">
        <v>5457</v>
      </c>
      <c r="L200" s="1120">
        <v>143</v>
      </c>
      <c r="M200" s="1121">
        <f>AVERAGE(CPVTFC3SG0051!N20:O20)</f>
        <v>0.24819999999999998</v>
      </c>
      <c r="N200" s="73">
        <f t="shared" si="41"/>
        <v>3323.9436619718299</v>
      </c>
      <c r="O200" s="1484" t="s">
        <v>315</v>
      </c>
      <c r="P200" s="645"/>
      <c r="Q200" s="645"/>
      <c r="R200" s="645"/>
      <c r="S200" s="694"/>
      <c r="T200" s="694"/>
      <c r="U200" s="694"/>
      <c r="W200" s="5">
        <v>1</v>
      </c>
    </row>
    <row r="201" spans="1:23" x14ac:dyDescent="0.25">
      <c r="A201" s="64">
        <v>178</v>
      </c>
      <c r="B201" s="437" t="s">
        <v>4092</v>
      </c>
      <c r="C201" s="296" t="s">
        <v>220</v>
      </c>
      <c r="D201" s="65">
        <v>44839</v>
      </c>
      <c r="E201" s="387" t="s">
        <v>4939</v>
      </c>
      <c r="F201" s="164">
        <v>110</v>
      </c>
      <c r="G201" s="145">
        <f>AVERAGE(CPVTFC3SG0031!T14:U14)</f>
        <v>1.21675</v>
      </c>
      <c r="H201" s="100">
        <f t="shared" si="35"/>
        <v>3739.3884892086335</v>
      </c>
      <c r="I201" s="435" t="s">
        <v>315</v>
      </c>
      <c r="J201" s="891"/>
      <c r="K201" s="891"/>
      <c r="L201" s="891"/>
      <c r="M201" s="891"/>
      <c r="N201" s="891"/>
      <c r="O201" s="1692"/>
      <c r="P201" s="1149"/>
      <c r="Q201" s="2348"/>
      <c r="R201" s="645"/>
      <c r="S201" s="645"/>
      <c r="T201" s="646"/>
      <c r="U201" s="1259"/>
    </row>
    <row r="202" spans="1:23" x14ac:dyDescent="0.25">
      <c r="A202" s="64">
        <v>179</v>
      </c>
      <c r="B202" s="437" t="s">
        <v>4093</v>
      </c>
      <c r="C202" s="296" t="s">
        <v>868</v>
      </c>
      <c r="D202" s="65">
        <v>44839</v>
      </c>
      <c r="E202" s="387" t="s">
        <v>4939</v>
      </c>
      <c r="F202" s="164">
        <v>111</v>
      </c>
      <c r="G202" s="145">
        <f>AVERAGE(CPVTFC3SG0031!V14:W14)</f>
        <v>2.1203500000000002</v>
      </c>
      <c r="H202" s="100">
        <f t="shared" si="35"/>
        <v>6989.7482014388497</v>
      </c>
      <c r="I202" s="435" t="s">
        <v>315</v>
      </c>
      <c r="J202" s="891"/>
      <c r="K202" s="891"/>
      <c r="L202" s="891"/>
      <c r="M202" s="891"/>
      <c r="N202" s="891"/>
      <c r="O202" s="1692"/>
      <c r="P202" s="1149"/>
      <c r="Q202" s="2348"/>
      <c r="R202" s="645"/>
      <c r="S202" s="645"/>
      <c r="T202" s="646"/>
      <c r="U202" s="1259"/>
      <c r="V202" s="4899" t="s">
        <v>1416</v>
      </c>
      <c r="W202" s="5">
        <v>1</v>
      </c>
    </row>
    <row r="203" spans="1:23" ht="15.75" thickBot="1" x14ac:dyDescent="0.3">
      <c r="A203" s="450">
        <v>180</v>
      </c>
      <c r="B203" s="437" t="s">
        <v>4093</v>
      </c>
      <c r="C203" s="497" t="s">
        <v>220</v>
      </c>
      <c r="D203" s="121">
        <v>44839</v>
      </c>
      <c r="E203" s="452" t="s">
        <v>4939</v>
      </c>
      <c r="F203" s="445">
        <v>112</v>
      </c>
      <c r="G203" s="453">
        <f>AVERAGE(CPVTFC3SG0031!X14:Y14)</f>
        <v>2.7602500000000001</v>
      </c>
      <c r="H203" s="454">
        <f t="shared" si="35"/>
        <v>9291.5467625899291</v>
      </c>
      <c r="I203" s="1694" t="s">
        <v>315</v>
      </c>
      <c r="J203" s="1655">
        <v>44875</v>
      </c>
      <c r="K203" s="1656" t="s">
        <v>5457</v>
      </c>
      <c r="L203" s="1657">
        <v>144</v>
      </c>
      <c r="M203" s="1658">
        <f>AVERAGE(CPVTFC3SG0051!P20:Q20)</f>
        <v>2.0151500000000002</v>
      </c>
      <c r="N203" s="123">
        <f t="shared" ref="N203:N206" si="42">(M203-0.1302)/0.0142*400</f>
        <v>53097.183098591551</v>
      </c>
      <c r="O203" s="1659" t="s">
        <v>315</v>
      </c>
      <c r="P203" s="2084"/>
      <c r="Q203" s="2349"/>
      <c r="R203" s="969"/>
      <c r="S203" s="969"/>
      <c r="T203" s="970"/>
      <c r="U203" s="1333"/>
      <c r="V203" s="4905"/>
    </row>
    <row r="204" spans="1:23" x14ac:dyDescent="0.25">
      <c r="A204" s="406">
        <v>181</v>
      </c>
      <c r="B204" s="4814" t="s">
        <v>4094</v>
      </c>
      <c r="C204" s="684" t="s">
        <v>868</v>
      </c>
      <c r="D204" s="407">
        <v>44839</v>
      </c>
      <c r="E204" s="477" t="s">
        <v>4939</v>
      </c>
      <c r="F204" s="478">
        <v>113</v>
      </c>
      <c r="G204" s="479">
        <f>AVERAGE(CPVTFC3SG0031!B16:C16)</f>
        <v>2.9409000000000001</v>
      </c>
      <c r="H204" s="480">
        <f t="shared" si="35"/>
        <v>9941.366906474821</v>
      </c>
      <c r="I204" s="1696" t="s">
        <v>315</v>
      </c>
      <c r="J204" s="1660">
        <v>44875</v>
      </c>
      <c r="K204" s="1661" t="s">
        <v>5457</v>
      </c>
      <c r="L204" s="1662">
        <v>145</v>
      </c>
      <c r="M204" s="1663">
        <f>AVERAGE(CPVTFC3SG0051!R20:S20)</f>
        <v>1.0317499999999999</v>
      </c>
      <c r="N204" s="405">
        <f t="shared" si="42"/>
        <v>25395.774647887323</v>
      </c>
      <c r="O204" s="1664" t="s">
        <v>315</v>
      </c>
      <c r="P204" s="407">
        <v>44881</v>
      </c>
      <c r="Q204" s="2456" t="s">
        <v>5485</v>
      </c>
      <c r="R204" s="409">
        <v>118</v>
      </c>
      <c r="S204" s="409">
        <f>AVERAGE(CPVTFC3SG0058!L16:M16)</f>
        <v>0.44159999999999999</v>
      </c>
      <c r="T204" s="405">
        <f t="shared" ref="T204:T205" si="43">(S204-0.1081)/0.0134*66</f>
        <v>1642.6119402985075</v>
      </c>
      <c r="U204" s="1555" t="s">
        <v>315</v>
      </c>
      <c r="W204" s="5">
        <v>1</v>
      </c>
    </row>
    <row r="205" spans="1:23" x14ac:dyDescent="0.25">
      <c r="A205" s="590"/>
      <c r="B205" s="4815"/>
      <c r="C205" s="296" t="s">
        <v>5448</v>
      </c>
      <c r="D205" s="1149"/>
      <c r="E205" s="1264"/>
      <c r="F205" s="695"/>
      <c r="G205" s="892"/>
      <c r="H205" s="894"/>
      <c r="I205" s="1626"/>
      <c r="J205" s="1125"/>
      <c r="K205" s="1123"/>
      <c r="L205" s="1124"/>
      <c r="M205" s="1126"/>
      <c r="N205" s="646"/>
      <c r="O205" s="1483"/>
      <c r="P205" s="65">
        <v>44881</v>
      </c>
      <c r="Q205" s="2451" t="s">
        <v>5485</v>
      </c>
      <c r="R205" s="66">
        <v>119</v>
      </c>
      <c r="S205" s="66">
        <f>AVERAGE(CPVTFC3SG0058!N16:O16)</f>
        <v>0.5785499999999999</v>
      </c>
      <c r="T205" s="67">
        <f t="shared" si="43"/>
        <v>2317.1417910447758</v>
      </c>
      <c r="U205" s="1548" t="s">
        <v>315</v>
      </c>
    </row>
    <row r="206" spans="1:23" ht="15.75" thickBot="1" x14ac:dyDescent="0.3">
      <c r="A206" s="481">
        <v>182</v>
      </c>
      <c r="B206" s="4821"/>
      <c r="C206" s="520" t="s">
        <v>220</v>
      </c>
      <c r="D206" s="412">
        <v>44839</v>
      </c>
      <c r="E206" s="484" t="s">
        <v>4939</v>
      </c>
      <c r="F206" s="485">
        <v>114</v>
      </c>
      <c r="G206" s="486">
        <f>AVERAGE(CPVTFC3SG0031!D16:E16)</f>
        <v>2.8735499999999998</v>
      </c>
      <c r="H206" s="487">
        <f t="shared" si="35"/>
        <v>9699.1007194244594</v>
      </c>
      <c r="I206" s="1698" t="s">
        <v>315</v>
      </c>
      <c r="J206" s="1650">
        <v>44875</v>
      </c>
      <c r="K206" s="1651" t="s">
        <v>5457</v>
      </c>
      <c r="L206" s="1652">
        <v>146</v>
      </c>
      <c r="M206" s="1653">
        <f>AVERAGE(CPVTFC3SG0051!T20:U20)</f>
        <v>0.79754999999999998</v>
      </c>
      <c r="N206" s="415">
        <f t="shared" si="42"/>
        <v>18798.591549295772</v>
      </c>
      <c r="O206" s="1654" t="s">
        <v>315</v>
      </c>
      <c r="P206" s="668"/>
      <c r="Q206" s="668"/>
      <c r="R206" s="668"/>
      <c r="S206" s="786"/>
      <c r="T206" s="786"/>
      <c r="U206" s="788"/>
    </row>
    <row r="207" spans="1:23" x14ac:dyDescent="0.25">
      <c r="A207" s="114">
        <v>183</v>
      </c>
      <c r="B207" s="2200" t="s">
        <v>4095</v>
      </c>
      <c r="C207" s="680" t="s">
        <v>868</v>
      </c>
      <c r="D207" s="115">
        <v>44839</v>
      </c>
      <c r="E207" s="388" t="s">
        <v>4939</v>
      </c>
      <c r="F207" s="444">
        <v>115</v>
      </c>
      <c r="G207" s="499">
        <f>AVERAGE(CPVTFC3SG0031!F16:G16)</f>
        <v>1.5809500000000001</v>
      </c>
      <c r="H207" s="505">
        <f t="shared" si="35"/>
        <v>5049.4604316546774</v>
      </c>
      <c r="I207" s="1695" t="s">
        <v>315</v>
      </c>
      <c r="J207" s="1364"/>
      <c r="K207" s="1364"/>
      <c r="L207" s="1364"/>
      <c r="M207" s="1364"/>
      <c r="N207" s="1364"/>
      <c r="O207" s="1701"/>
      <c r="P207" s="1286"/>
      <c r="Q207" s="2353"/>
      <c r="R207" s="830"/>
      <c r="S207" s="830"/>
      <c r="T207" s="831"/>
      <c r="U207" s="1281"/>
      <c r="V207" s="4899" t="s">
        <v>1416</v>
      </c>
      <c r="W207" s="5">
        <v>1</v>
      </c>
    </row>
    <row r="208" spans="1:23" x14ac:dyDescent="0.25">
      <c r="A208" s="64">
        <v>184</v>
      </c>
      <c r="B208" s="437" t="s">
        <v>4095</v>
      </c>
      <c r="C208" s="296" t="s">
        <v>220</v>
      </c>
      <c r="D208" s="65">
        <v>44839</v>
      </c>
      <c r="E208" s="387" t="s">
        <v>4939</v>
      </c>
      <c r="F208" s="164">
        <v>116</v>
      </c>
      <c r="G208" s="145">
        <f>AVERAGE(CPVTFC3SG0031!H16:I16)</f>
        <v>2.9423500000000002</v>
      </c>
      <c r="H208" s="100">
        <f t="shared" si="35"/>
        <v>9946.5827338129511</v>
      </c>
      <c r="I208" s="435" t="s">
        <v>315</v>
      </c>
      <c r="J208" s="1128">
        <v>44875</v>
      </c>
      <c r="K208" s="1129" t="s">
        <v>5457</v>
      </c>
      <c r="L208" s="1130">
        <v>147</v>
      </c>
      <c r="M208" s="1131">
        <f>AVERAGE(CPVTFC3SG0051!V20:W20)</f>
        <v>1.4927999999999999</v>
      </c>
      <c r="N208" s="67">
        <f t="shared" ref="N208" si="44">(M208-0.1302)/0.0142*400</f>
        <v>38383.098591549286</v>
      </c>
      <c r="O208" s="1133" t="s">
        <v>315</v>
      </c>
      <c r="P208" s="1149"/>
      <c r="Q208" s="2354"/>
      <c r="R208" s="645"/>
      <c r="S208" s="645"/>
      <c r="T208" s="646"/>
      <c r="U208" s="900"/>
      <c r="V208" s="4905"/>
    </row>
    <row r="209" spans="1:23" x14ac:dyDescent="0.25">
      <c r="A209" s="64">
        <v>185</v>
      </c>
      <c r="B209" s="4818" t="s">
        <v>4096</v>
      </c>
      <c r="C209" s="296" t="s">
        <v>868</v>
      </c>
      <c r="D209" s="65">
        <v>44839</v>
      </c>
      <c r="E209" s="387" t="s">
        <v>4939</v>
      </c>
      <c r="F209" s="164">
        <v>117</v>
      </c>
      <c r="G209" s="145">
        <f>AVERAGE(CPVTFC3SG0031!J16:K16)</f>
        <v>0.82430000000000003</v>
      </c>
      <c r="H209" s="100">
        <f t="shared" si="35"/>
        <v>2327.6978417266191</v>
      </c>
      <c r="I209" s="435" t="s">
        <v>315</v>
      </c>
      <c r="J209" s="891"/>
      <c r="K209" s="891"/>
      <c r="L209" s="891"/>
      <c r="M209" s="891"/>
      <c r="N209" s="891"/>
      <c r="O209" s="1692"/>
      <c r="P209" s="1149"/>
      <c r="Q209" s="2354"/>
      <c r="R209" s="645"/>
      <c r="S209" s="645"/>
      <c r="T209" s="646"/>
      <c r="U209" s="900"/>
      <c r="V209" s="4899" t="s">
        <v>1416</v>
      </c>
      <c r="W209" s="5">
        <v>1</v>
      </c>
    </row>
    <row r="210" spans="1:23" x14ac:dyDescent="0.25">
      <c r="A210" s="68">
        <v>186</v>
      </c>
      <c r="B210" s="4820"/>
      <c r="C210" s="296" t="s">
        <v>220</v>
      </c>
      <c r="D210" s="65">
        <v>44839</v>
      </c>
      <c r="E210" s="387" t="s">
        <v>4939</v>
      </c>
      <c r="F210" s="164">
        <v>118</v>
      </c>
      <c r="G210" s="145">
        <f>AVERAGE(CPVTFC3SG0031!L16:M16)</f>
        <v>2.8854000000000002</v>
      </c>
      <c r="H210" s="100">
        <f t="shared" si="35"/>
        <v>9741.7266187050373</v>
      </c>
      <c r="I210" s="435" t="s">
        <v>315</v>
      </c>
      <c r="J210" s="891"/>
      <c r="K210" s="891"/>
      <c r="L210" s="891"/>
      <c r="M210" s="891"/>
      <c r="N210" s="891"/>
      <c r="O210" s="1692"/>
      <c r="P210" s="1149"/>
      <c r="Q210" s="2354"/>
      <c r="R210" s="645"/>
      <c r="S210" s="645"/>
      <c r="T210" s="646"/>
      <c r="U210" s="900"/>
      <c r="V210" s="4905"/>
    </row>
    <row r="211" spans="1:23" x14ac:dyDescent="0.25">
      <c r="A211" s="64">
        <v>187</v>
      </c>
      <c r="B211" s="437" t="s">
        <v>4097</v>
      </c>
      <c r="C211" s="296" t="s">
        <v>868</v>
      </c>
      <c r="D211" s="65">
        <v>44839</v>
      </c>
      <c r="E211" s="387" t="s">
        <v>4939</v>
      </c>
      <c r="F211" s="164">
        <v>119</v>
      </c>
      <c r="G211" s="145">
        <f>AVERAGE(CPVTFC3SG0031!N16:O16)</f>
        <v>1.9209000000000001</v>
      </c>
      <c r="H211" s="100">
        <f t="shared" si="35"/>
        <v>6272.3021582733818</v>
      </c>
      <c r="I211" s="435" t="s">
        <v>315</v>
      </c>
      <c r="J211" s="891"/>
      <c r="K211" s="891"/>
      <c r="L211" s="891"/>
      <c r="M211" s="891"/>
      <c r="N211" s="891"/>
      <c r="O211" s="1692"/>
      <c r="P211" s="645"/>
      <c r="Q211" s="645"/>
      <c r="R211" s="645"/>
      <c r="S211" s="694"/>
      <c r="T211" s="694"/>
      <c r="U211" s="694"/>
      <c r="V211" s="314"/>
      <c r="W211" s="5">
        <v>1</v>
      </c>
    </row>
    <row r="212" spans="1:23" x14ac:dyDescent="0.25">
      <c r="A212" s="68">
        <v>188</v>
      </c>
      <c r="B212" s="437" t="s">
        <v>4097</v>
      </c>
      <c r="C212" s="296" t="s">
        <v>220</v>
      </c>
      <c r="D212" s="65">
        <v>44839</v>
      </c>
      <c r="E212" s="387" t="s">
        <v>4939</v>
      </c>
      <c r="F212" s="164">
        <v>120</v>
      </c>
      <c r="G212" s="145">
        <f>AVERAGE(CPVTFC3SG0031!P16:Q16)</f>
        <v>2.8889499999999999</v>
      </c>
      <c r="H212" s="100">
        <f t="shared" si="35"/>
        <v>9754.4964028776976</v>
      </c>
      <c r="I212" s="435" t="s">
        <v>315</v>
      </c>
      <c r="J212" s="1128">
        <v>44875</v>
      </c>
      <c r="K212" s="1129" t="s">
        <v>5457</v>
      </c>
      <c r="L212" s="1130">
        <v>148</v>
      </c>
      <c r="M212" s="1131">
        <f>AVERAGE(CPVTFC3SG0051!X20:Y20)</f>
        <v>0.87905</v>
      </c>
      <c r="N212" s="67">
        <f t="shared" ref="N212:N218" si="45">(M212-0.1302)/0.0142*400</f>
        <v>21094.366197183099</v>
      </c>
      <c r="O212" s="1133" t="s">
        <v>315</v>
      </c>
      <c r="P212" s="645"/>
      <c r="Q212" s="645"/>
      <c r="R212" s="645"/>
      <c r="S212" s="694"/>
      <c r="T212" s="694"/>
      <c r="U212" s="694"/>
      <c r="V212" s="287"/>
    </row>
    <row r="213" spans="1:23" x14ac:dyDescent="0.25">
      <c r="A213" s="64">
        <v>189</v>
      </c>
      <c r="B213" s="4818" t="s">
        <v>4098</v>
      </c>
      <c r="C213" s="296" t="s">
        <v>868</v>
      </c>
      <c r="D213" s="65">
        <v>44839</v>
      </c>
      <c r="E213" s="387" t="s">
        <v>4939</v>
      </c>
      <c r="F213" s="164">
        <v>121</v>
      </c>
      <c r="G213" s="145">
        <f>AVERAGE(CPVTFC3SG0031!R16:S16)</f>
        <v>2.5409000000000002</v>
      </c>
      <c r="H213" s="100">
        <f t="shared" si="35"/>
        <v>8502.5179856115119</v>
      </c>
      <c r="I213" s="435" t="s">
        <v>315</v>
      </c>
      <c r="J213" s="1118">
        <v>44875</v>
      </c>
      <c r="K213" s="1119" t="s">
        <v>5457</v>
      </c>
      <c r="L213" s="1120">
        <v>149</v>
      </c>
      <c r="M213" s="1121">
        <f>AVERAGE(CPVTFC3SG0051!B22:C22)</f>
        <v>0.17580000000000001</v>
      </c>
      <c r="N213" s="73">
        <f t="shared" si="45"/>
        <v>1284.5070422535209</v>
      </c>
      <c r="O213" s="1484" t="s">
        <v>315</v>
      </c>
      <c r="P213" s="1149"/>
      <c r="Q213" s="2354"/>
      <c r="R213" s="645"/>
      <c r="S213" s="645"/>
      <c r="T213" s="646"/>
      <c r="U213" s="900"/>
      <c r="V213" s="4899" t="s">
        <v>1416</v>
      </c>
      <c r="W213" s="5">
        <v>1</v>
      </c>
    </row>
    <row r="214" spans="1:23" ht="15.75" thickBot="1" x14ac:dyDescent="0.3">
      <c r="A214" s="120">
        <v>190</v>
      </c>
      <c r="B214" s="4815"/>
      <c r="C214" s="497" t="s">
        <v>220</v>
      </c>
      <c r="D214" s="121">
        <v>44839</v>
      </c>
      <c r="E214" s="452" t="s">
        <v>4939</v>
      </c>
      <c r="F214" s="445">
        <v>122</v>
      </c>
      <c r="G214" s="453">
        <f>AVERAGE(CPVTFC3SG0031!T16:U16)</f>
        <v>2.86395</v>
      </c>
      <c r="H214" s="454">
        <f t="shared" si="35"/>
        <v>9664.5683453237416</v>
      </c>
      <c r="I214" s="1694" t="s">
        <v>315</v>
      </c>
      <c r="J214" s="1655">
        <v>44875</v>
      </c>
      <c r="K214" s="1656" t="s">
        <v>5457</v>
      </c>
      <c r="L214" s="1657">
        <v>150</v>
      </c>
      <c r="M214" s="1658">
        <f>AVERAGE(CPVTFC3SG0051!D22:E22)</f>
        <v>2.6985000000000001</v>
      </c>
      <c r="N214" s="123">
        <f t="shared" si="45"/>
        <v>72346.478873239437</v>
      </c>
      <c r="O214" s="1659" t="s">
        <v>315</v>
      </c>
      <c r="P214" s="2084"/>
      <c r="Q214" s="2455"/>
      <c r="R214" s="969"/>
      <c r="S214" s="969"/>
      <c r="T214" s="970"/>
      <c r="U214" s="1267"/>
      <c r="V214" s="4905"/>
    </row>
    <row r="215" spans="1:23" x14ac:dyDescent="0.25">
      <c r="A215" s="406">
        <v>191</v>
      </c>
      <c r="B215" s="4814" t="s">
        <v>4099</v>
      </c>
      <c r="C215" s="684" t="s">
        <v>868</v>
      </c>
      <c r="D215" s="407">
        <v>44839</v>
      </c>
      <c r="E215" s="477" t="s">
        <v>4939</v>
      </c>
      <c r="F215" s="478">
        <v>123</v>
      </c>
      <c r="G215" s="479">
        <f>AVERAGE(CPVTFC3SG0031!V16:W16)</f>
        <v>2.8415499999999998</v>
      </c>
      <c r="H215" s="480">
        <f t="shared" si="35"/>
        <v>9583.9928057553952</v>
      </c>
      <c r="I215" s="1696" t="s">
        <v>315</v>
      </c>
      <c r="J215" s="1660">
        <v>44875</v>
      </c>
      <c r="K215" s="1661" t="s">
        <v>5457</v>
      </c>
      <c r="L215" s="1662">
        <v>151</v>
      </c>
      <c r="M215" s="1663">
        <f>AVERAGE(CPVTFC3SG0051!F22:G22)</f>
        <v>0.49009999999999998</v>
      </c>
      <c r="N215" s="405">
        <f t="shared" si="45"/>
        <v>10138.028169014084</v>
      </c>
      <c r="O215" s="1664" t="s">
        <v>315</v>
      </c>
      <c r="P215" s="490">
        <v>44881</v>
      </c>
      <c r="Q215" s="2448" t="s">
        <v>5485</v>
      </c>
      <c r="R215" s="589">
        <v>120</v>
      </c>
      <c r="S215" s="589">
        <f>AVERAGE(CPVTFC3SG0058!P16:Q16)</f>
        <v>0.17235</v>
      </c>
      <c r="T215" s="622">
        <f t="shared" ref="T215:T218" si="46">(S215-0.1081)/0.0134*66</f>
        <v>316.45522388059703</v>
      </c>
      <c r="U215" s="1557" t="s">
        <v>315</v>
      </c>
      <c r="V215" s="286"/>
      <c r="W215" s="5">
        <v>1</v>
      </c>
    </row>
    <row r="216" spans="1:23" x14ac:dyDescent="0.25">
      <c r="A216" s="590"/>
      <c r="B216" s="4815"/>
      <c r="C216" s="296" t="s">
        <v>5448</v>
      </c>
      <c r="D216" s="1149"/>
      <c r="E216" s="1264"/>
      <c r="F216" s="695"/>
      <c r="G216" s="892"/>
      <c r="H216" s="894"/>
      <c r="I216" s="1626"/>
      <c r="J216" s="1125"/>
      <c r="K216" s="1123"/>
      <c r="L216" s="1124"/>
      <c r="M216" s="1126"/>
      <c r="N216" s="646"/>
      <c r="O216" s="1483"/>
      <c r="P216" s="18">
        <v>44881</v>
      </c>
      <c r="Q216" s="2449" t="s">
        <v>5485</v>
      </c>
      <c r="R216" s="7">
        <v>121</v>
      </c>
      <c r="S216" s="7">
        <f>AVERAGE(CPVTFC3SG0058!R16:S16)</f>
        <v>0.23365000000000002</v>
      </c>
      <c r="T216" s="13">
        <f t="shared" si="46"/>
        <v>618.38059701492557</v>
      </c>
      <c r="U216" s="1558" t="s">
        <v>315</v>
      </c>
      <c r="V216" s="286"/>
    </row>
    <row r="217" spans="1:23" x14ac:dyDescent="0.25">
      <c r="A217" s="590"/>
      <c r="B217" s="4815"/>
      <c r="C217" s="296" t="s">
        <v>863</v>
      </c>
      <c r="D217" s="1149"/>
      <c r="E217" s="1264"/>
      <c r="F217" s="695"/>
      <c r="G217" s="892"/>
      <c r="H217" s="894"/>
      <c r="I217" s="1626"/>
      <c r="J217" s="1125"/>
      <c r="K217" s="1123"/>
      <c r="L217" s="1124"/>
      <c r="M217" s="1126"/>
      <c r="N217" s="646"/>
      <c r="O217" s="1483"/>
      <c r="P217" s="65">
        <v>44881</v>
      </c>
      <c r="Q217" s="2451" t="s">
        <v>5485</v>
      </c>
      <c r="R217" s="66">
        <v>122</v>
      </c>
      <c r="S217" s="66">
        <f>AVERAGE(CPVTFC3SG0058!T16:U16)</f>
        <v>0.48299999999999998</v>
      </c>
      <c r="T217" s="67">
        <f t="shared" si="46"/>
        <v>1846.5223880597016</v>
      </c>
      <c r="U217" s="1548" t="s">
        <v>315</v>
      </c>
      <c r="V217" s="286"/>
    </row>
    <row r="218" spans="1:23" ht="15.75" thickBot="1" x14ac:dyDescent="0.3">
      <c r="A218" s="411">
        <v>192</v>
      </c>
      <c r="B218" s="4821"/>
      <c r="C218" s="520" t="s">
        <v>220</v>
      </c>
      <c r="D218" s="412">
        <v>44839</v>
      </c>
      <c r="E218" s="484" t="s">
        <v>4939</v>
      </c>
      <c r="F218" s="485">
        <v>124</v>
      </c>
      <c r="G218" s="486">
        <f>AVERAGE(CPVTFC3SG0031!X16:Y16)</f>
        <v>2.5543499999999999</v>
      </c>
      <c r="H218" s="487">
        <f t="shared" si="35"/>
        <v>8550.8992805755406</v>
      </c>
      <c r="I218" s="1698" t="s">
        <v>315</v>
      </c>
      <c r="J218" s="1720">
        <v>44875</v>
      </c>
      <c r="K218" s="1721" t="s">
        <v>5457</v>
      </c>
      <c r="L218" s="1722">
        <v>152</v>
      </c>
      <c r="M218" s="1723">
        <f>AVERAGE(CPVTFC3SG0051!H22:I22)</f>
        <v>0.2303</v>
      </c>
      <c r="N218" s="986">
        <f t="shared" si="45"/>
        <v>2819.7183098591545</v>
      </c>
      <c r="O218" s="1724" t="s">
        <v>315</v>
      </c>
      <c r="P218" s="412">
        <v>44881</v>
      </c>
      <c r="Q218" s="2454" t="s">
        <v>5485</v>
      </c>
      <c r="R218" s="414">
        <v>123</v>
      </c>
      <c r="S218" s="414">
        <f>AVERAGE(CPVTFC3SG0058!V16:W16)</f>
        <v>0.39029999999999998</v>
      </c>
      <c r="T218" s="415">
        <f t="shared" si="46"/>
        <v>1389.9402985074628</v>
      </c>
      <c r="U218" s="1551" t="s">
        <v>315</v>
      </c>
      <c r="V218" s="287"/>
    </row>
    <row r="219" spans="1:23" x14ac:dyDescent="0.25">
      <c r="A219" s="114">
        <v>193</v>
      </c>
      <c r="B219" s="2200" t="s">
        <v>4100</v>
      </c>
      <c r="C219" s="680" t="s">
        <v>868</v>
      </c>
      <c r="D219" s="115">
        <v>44839</v>
      </c>
      <c r="E219" s="388" t="s">
        <v>4939</v>
      </c>
      <c r="F219" s="444">
        <v>125</v>
      </c>
      <c r="G219" s="499">
        <f>AVERAGE(CPVTFC3SG0031!B18:C18)</f>
        <v>1.8580000000000001</v>
      </c>
      <c r="H219" s="505">
        <f t="shared" si="35"/>
        <v>6046.0431654676267</v>
      </c>
      <c r="I219" s="1695" t="s">
        <v>315</v>
      </c>
      <c r="J219" s="1364"/>
      <c r="K219" s="1364"/>
      <c r="L219" s="1364"/>
      <c r="M219" s="1364"/>
      <c r="N219" s="1364"/>
      <c r="O219" s="1701"/>
      <c r="P219" s="830"/>
      <c r="Q219" s="830"/>
      <c r="R219" s="830"/>
      <c r="S219" s="1271"/>
      <c r="T219" s="1271"/>
      <c r="U219" s="1271"/>
      <c r="V219" s="4899" t="s">
        <v>1416</v>
      </c>
      <c r="W219" s="5">
        <v>1</v>
      </c>
    </row>
    <row r="220" spans="1:23" x14ac:dyDescent="0.25">
      <c r="A220" s="68">
        <v>194</v>
      </c>
      <c r="B220" s="437" t="s">
        <v>4100</v>
      </c>
      <c r="C220" s="296" t="s">
        <v>220</v>
      </c>
      <c r="D220" s="65">
        <v>44839</v>
      </c>
      <c r="E220" s="387" t="s">
        <v>4939</v>
      </c>
      <c r="F220" s="164">
        <v>126</v>
      </c>
      <c r="G220" s="145">
        <f>AVERAGE(CPVTFC3SG0031!D18:E18)</f>
        <v>2.92075</v>
      </c>
      <c r="H220" s="100">
        <f t="shared" si="35"/>
        <v>9868.8848920863311</v>
      </c>
      <c r="I220" s="435" t="s">
        <v>315</v>
      </c>
      <c r="J220" s="1128">
        <v>44875</v>
      </c>
      <c r="K220" s="1129" t="s">
        <v>5457</v>
      </c>
      <c r="L220" s="1130">
        <v>153</v>
      </c>
      <c r="M220" s="1131">
        <f>AVERAGE(CPVTFC3SG0051!J22:K22)</f>
        <v>1.65235</v>
      </c>
      <c r="N220" s="67">
        <f t="shared" ref="N220:N229" si="47">(M220-0.1302)/0.0142*400</f>
        <v>42877.464788732388</v>
      </c>
      <c r="O220" s="1133" t="s">
        <v>315</v>
      </c>
      <c r="P220" s="645"/>
      <c r="Q220" s="645"/>
      <c r="R220" s="645"/>
      <c r="S220" s="694"/>
      <c r="T220" s="694"/>
      <c r="U220" s="694"/>
      <c r="V220" s="4905"/>
    </row>
    <row r="221" spans="1:23" x14ac:dyDescent="0.25">
      <c r="A221" s="64">
        <v>195</v>
      </c>
      <c r="B221" s="4818" t="s">
        <v>4101</v>
      </c>
      <c r="C221" s="296" t="s">
        <v>868</v>
      </c>
      <c r="D221" s="65">
        <v>44839</v>
      </c>
      <c r="E221" s="387" t="s">
        <v>4939</v>
      </c>
      <c r="F221" s="164">
        <v>127</v>
      </c>
      <c r="G221" s="145">
        <f>AVERAGE(CPVTFC3SG0031!F18:G18)</f>
        <v>2.8578000000000001</v>
      </c>
      <c r="H221" s="100">
        <f t="shared" si="35"/>
        <v>9642.4460431654679</v>
      </c>
      <c r="I221" s="435" t="s">
        <v>315</v>
      </c>
      <c r="J221" s="1128">
        <v>44875</v>
      </c>
      <c r="K221" s="1129" t="s">
        <v>5457</v>
      </c>
      <c r="L221" s="1130">
        <v>154</v>
      </c>
      <c r="M221" s="1131">
        <f>AVERAGE(CPVTFC3SG0051!L22:M22)</f>
        <v>0.46625</v>
      </c>
      <c r="N221" s="67">
        <f t="shared" si="47"/>
        <v>9466.1971830985913</v>
      </c>
      <c r="O221" s="1133" t="s">
        <v>315</v>
      </c>
      <c r="P221" s="645"/>
      <c r="Q221" s="645"/>
      <c r="R221" s="645"/>
      <c r="S221" s="694"/>
      <c r="T221" s="694"/>
      <c r="U221" s="694"/>
      <c r="V221" s="4899" t="s">
        <v>1416</v>
      </c>
      <c r="W221" s="5">
        <v>1</v>
      </c>
    </row>
    <row r="222" spans="1:23" ht="15.75" thickBot="1" x14ac:dyDescent="0.3">
      <c r="A222" s="120">
        <v>196</v>
      </c>
      <c r="B222" s="4815"/>
      <c r="C222" s="497" t="s">
        <v>220</v>
      </c>
      <c r="D222" s="121">
        <v>44839</v>
      </c>
      <c r="E222" s="452" t="s">
        <v>4939</v>
      </c>
      <c r="F222" s="445">
        <v>128</v>
      </c>
      <c r="G222" s="453">
        <f>AVERAGE(CPVTFC3SG0031!H18:I18)</f>
        <v>2.9004500000000002</v>
      </c>
      <c r="H222" s="454">
        <f t="shared" si="35"/>
        <v>9795.8633093525186</v>
      </c>
      <c r="I222" s="1694" t="s">
        <v>315</v>
      </c>
      <c r="J222" s="1655">
        <v>44875</v>
      </c>
      <c r="K222" s="1656" t="s">
        <v>5457</v>
      </c>
      <c r="L222" s="1657">
        <v>155</v>
      </c>
      <c r="M222" s="1658">
        <f>AVERAGE(CPVTFC3SG0051!N22:O22)</f>
        <v>2.4249499999999999</v>
      </c>
      <c r="N222" s="123">
        <f t="shared" si="47"/>
        <v>64640.845070422525</v>
      </c>
      <c r="O222" s="1659" t="s">
        <v>315</v>
      </c>
      <c r="P222" s="969"/>
      <c r="Q222" s="969"/>
      <c r="R222" s="969"/>
      <c r="S222" s="1268"/>
      <c r="T222" s="1268"/>
      <c r="U222" s="1268"/>
      <c r="V222" s="4905"/>
    </row>
    <row r="223" spans="1:23" x14ac:dyDescent="0.25">
      <c r="A223" s="406">
        <v>197</v>
      </c>
      <c r="B223" s="4800" t="s">
        <v>4102</v>
      </c>
      <c r="C223" s="476" t="s">
        <v>868</v>
      </c>
      <c r="D223" s="407">
        <v>44839</v>
      </c>
      <c r="E223" s="477" t="s">
        <v>4939</v>
      </c>
      <c r="F223" s="478">
        <v>129</v>
      </c>
      <c r="G223" s="479">
        <f>AVERAGE(CPVTFC3SG0031!J18:K18)</f>
        <v>2.9162999999999997</v>
      </c>
      <c r="H223" s="480">
        <f t="shared" si="35"/>
        <v>9852.8776978417263</v>
      </c>
      <c r="I223" s="1725" t="s">
        <v>315</v>
      </c>
      <c r="J223" s="1660">
        <v>44875</v>
      </c>
      <c r="K223" s="1661" t="s">
        <v>5457</v>
      </c>
      <c r="L223" s="1662">
        <v>156</v>
      </c>
      <c r="M223" s="1663">
        <f>AVERAGE(CPVTFC3SG0051!P22:Q22)</f>
        <v>1.8116000000000001</v>
      </c>
      <c r="N223" s="405">
        <f t="shared" si="47"/>
        <v>47363.380281690137</v>
      </c>
      <c r="O223" s="1661" t="s">
        <v>315</v>
      </c>
      <c r="P223" s="2329">
        <v>44883</v>
      </c>
      <c r="Q223" s="2311" t="s">
        <v>5503</v>
      </c>
      <c r="R223" s="2445">
        <v>180</v>
      </c>
      <c r="S223" s="492">
        <f>AVERAGE(CPVTFC3SG0062!P26:Q26)</f>
        <v>0.12204999999999999</v>
      </c>
      <c r="T223" s="622">
        <f t="shared" ref="T223:T224" si="48">(S223-0.1)/0.0138*66</f>
        <v>105.45652173913038</v>
      </c>
      <c r="U223" s="2302" t="s">
        <v>314</v>
      </c>
      <c r="W223" s="5">
        <v>1</v>
      </c>
    </row>
    <row r="224" spans="1:23" x14ac:dyDescent="0.25">
      <c r="A224" s="590"/>
      <c r="B224" s="4801"/>
      <c r="C224" s="436" t="s">
        <v>5448</v>
      </c>
      <c r="D224" s="1149"/>
      <c r="E224" s="1264"/>
      <c r="F224" s="695"/>
      <c r="G224" s="892"/>
      <c r="H224" s="894"/>
      <c r="I224" s="1630"/>
      <c r="J224" s="1125"/>
      <c r="K224" s="1123"/>
      <c r="L224" s="1124"/>
      <c r="M224" s="1126"/>
      <c r="N224" s="646"/>
      <c r="O224" s="1123"/>
      <c r="P224" s="2340">
        <v>44883</v>
      </c>
      <c r="Q224" s="2310" t="s">
        <v>5503</v>
      </c>
      <c r="R224" s="2444">
        <v>181</v>
      </c>
      <c r="S224" s="102">
        <f>AVERAGE(CPVTFC3SG0062!R26:S26)</f>
        <v>0.25109999999999999</v>
      </c>
      <c r="T224" s="13">
        <f t="shared" si="48"/>
        <v>722.65217391304338</v>
      </c>
      <c r="U224" s="2380" t="s">
        <v>314</v>
      </c>
    </row>
    <row r="225" spans="1:23" x14ac:dyDescent="0.25">
      <c r="A225" s="590"/>
      <c r="B225" s="4801"/>
      <c r="C225" s="436" t="s">
        <v>863</v>
      </c>
      <c r="D225" s="1149"/>
      <c r="E225" s="1264"/>
      <c r="F225" s="695"/>
      <c r="G225" s="892"/>
      <c r="H225" s="894"/>
      <c r="I225" s="1630"/>
      <c r="J225" s="1125"/>
      <c r="K225" s="1123"/>
      <c r="L225" s="1124"/>
      <c r="M225" s="1126"/>
      <c r="N225" s="646"/>
      <c r="O225" s="1123"/>
      <c r="P225" s="98">
        <v>44894</v>
      </c>
      <c r="Q225" s="99" t="s">
        <v>5593</v>
      </c>
      <c r="R225" s="99">
        <v>102</v>
      </c>
      <c r="S225" s="99">
        <f>AVERAGE(CPVTFC3SG0081!D14:E14)</f>
        <v>2.0598999999999998</v>
      </c>
      <c r="T225" s="100">
        <f t="shared" ref="T225" si="49">(S225-0.1617)/0.0141*66</f>
        <v>8885.1914893617013</v>
      </c>
      <c r="U225" s="1711" t="s">
        <v>315</v>
      </c>
    </row>
    <row r="226" spans="1:23" ht="24.75" thickBot="1" x14ac:dyDescent="0.3">
      <c r="A226" s="411">
        <v>198</v>
      </c>
      <c r="B226" s="4802"/>
      <c r="C226" s="2526" t="s">
        <v>3919</v>
      </c>
      <c r="D226" s="412">
        <v>44839</v>
      </c>
      <c r="E226" s="484" t="s">
        <v>4939</v>
      </c>
      <c r="F226" s="485">
        <v>130</v>
      </c>
      <c r="G226" s="486">
        <f>AVERAGE(CPVTFC3SG0031!L18:M18)</f>
        <v>2.8775000000000004</v>
      </c>
      <c r="H226" s="487">
        <f t="shared" ref="H226:H287" si="50">(G226-0.1772)/0.0139*50</f>
        <v>9713.3093525179866</v>
      </c>
      <c r="I226" s="1726" t="s">
        <v>315</v>
      </c>
      <c r="J226" s="1650">
        <v>44875</v>
      </c>
      <c r="K226" s="1651" t="s">
        <v>5457</v>
      </c>
      <c r="L226" s="1652">
        <v>157</v>
      </c>
      <c r="M226" s="1653">
        <f>AVERAGE(CPVTFC3SG0051!R22:S22)</f>
        <v>1.12825</v>
      </c>
      <c r="N226" s="415">
        <f t="shared" si="47"/>
        <v>28114.084507042251</v>
      </c>
      <c r="O226" s="1651" t="s">
        <v>315</v>
      </c>
      <c r="P226" s="786"/>
      <c r="Q226" s="786"/>
      <c r="R226" s="786"/>
      <c r="S226" s="786"/>
      <c r="T226" s="786"/>
      <c r="U226" s="788"/>
    </row>
    <row r="227" spans="1:23" x14ac:dyDescent="0.25">
      <c r="A227" s="114">
        <v>199</v>
      </c>
      <c r="B227" s="4815" t="s">
        <v>4103</v>
      </c>
      <c r="C227" s="680" t="s">
        <v>868</v>
      </c>
      <c r="D227" s="115">
        <v>44839</v>
      </c>
      <c r="E227" s="388" t="s">
        <v>4939</v>
      </c>
      <c r="F227" s="444">
        <v>131</v>
      </c>
      <c r="G227" s="499">
        <f>AVERAGE(CPVTFC3SG0031!N18:O18)</f>
        <v>2.8769499999999999</v>
      </c>
      <c r="H227" s="505">
        <f t="shared" si="50"/>
        <v>9711.330935251799</v>
      </c>
      <c r="I227" s="1695" t="s">
        <v>315</v>
      </c>
      <c r="J227" s="1671">
        <v>44875</v>
      </c>
      <c r="K227" s="1672" t="s">
        <v>5457</v>
      </c>
      <c r="L227" s="1673">
        <v>158</v>
      </c>
      <c r="M227" s="1674">
        <f>AVERAGE(CPVTFC3SG0051!T22:U22)</f>
        <v>0.3931</v>
      </c>
      <c r="N227" s="117">
        <f t="shared" si="47"/>
        <v>7405.6338028169021</v>
      </c>
      <c r="O227" s="1675" t="s">
        <v>315</v>
      </c>
      <c r="P227" s="1286"/>
      <c r="Q227" s="2353"/>
      <c r="R227" s="830"/>
      <c r="S227" s="830"/>
      <c r="T227" s="831"/>
      <c r="U227" s="1281"/>
      <c r="V227" s="4899" t="s">
        <v>1416</v>
      </c>
      <c r="W227" s="5">
        <v>1</v>
      </c>
    </row>
    <row r="228" spans="1:23" ht="15.75" thickBot="1" x14ac:dyDescent="0.3">
      <c r="A228" s="120">
        <v>200</v>
      </c>
      <c r="B228" s="4815"/>
      <c r="C228" s="497" t="s">
        <v>220</v>
      </c>
      <c r="D228" s="121">
        <v>44839</v>
      </c>
      <c r="E228" s="452" t="s">
        <v>4939</v>
      </c>
      <c r="F228" s="445">
        <v>132</v>
      </c>
      <c r="G228" s="453">
        <f>AVERAGE(CPVTFC3SG0031!P18:Q18)</f>
        <v>2.9194500000000003</v>
      </c>
      <c r="H228" s="454">
        <f t="shared" si="50"/>
        <v>9864.2086330935272</v>
      </c>
      <c r="I228" s="1694" t="s">
        <v>315</v>
      </c>
      <c r="J228" s="1655">
        <v>44875</v>
      </c>
      <c r="K228" s="1656" t="s">
        <v>5457</v>
      </c>
      <c r="L228" s="1657">
        <v>159</v>
      </c>
      <c r="M228" s="1658">
        <f>AVERAGE(CPVTFC3SG0051!V22:W22)</f>
        <v>2.7084999999999999</v>
      </c>
      <c r="N228" s="123">
        <f t="shared" si="47"/>
        <v>72628.169014084502</v>
      </c>
      <c r="O228" s="1659" t="s">
        <v>315</v>
      </c>
      <c r="P228" s="969"/>
      <c r="Q228" s="969"/>
      <c r="R228" s="969"/>
      <c r="S228" s="1268"/>
      <c r="T228" s="1268"/>
      <c r="U228" s="1268"/>
      <c r="V228" s="4905"/>
    </row>
    <row r="229" spans="1:23" x14ac:dyDescent="0.25">
      <c r="A229" s="406">
        <v>201</v>
      </c>
      <c r="B229" s="4800" t="s">
        <v>4104</v>
      </c>
      <c r="C229" s="476" t="s">
        <v>868</v>
      </c>
      <c r="D229" s="407">
        <v>44839</v>
      </c>
      <c r="E229" s="477" t="s">
        <v>4939</v>
      </c>
      <c r="F229" s="478">
        <v>133</v>
      </c>
      <c r="G229" s="479">
        <f>AVERAGE(CPVTFC3SG0031!R18:S18)</f>
        <v>2.3347499999999997</v>
      </c>
      <c r="H229" s="480">
        <f t="shared" si="50"/>
        <v>7760.9712230215819</v>
      </c>
      <c r="I229" s="1725" t="s">
        <v>315</v>
      </c>
      <c r="J229" s="1712">
        <v>44875</v>
      </c>
      <c r="K229" s="1713" t="s">
        <v>5457</v>
      </c>
      <c r="L229" s="1714">
        <v>160</v>
      </c>
      <c r="M229" s="1715">
        <f>AVERAGE(CPVTFC3SG0051!X22:Y22)</f>
        <v>0.22109999999999999</v>
      </c>
      <c r="N229" s="1011">
        <f t="shared" si="47"/>
        <v>2560.5633802816892</v>
      </c>
      <c r="O229" s="1713" t="s">
        <v>315</v>
      </c>
      <c r="P229" s="490">
        <v>44881</v>
      </c>
      <c r="Q229" s="2448" t="s">
        <v>5485</v>
      </c>
      <c r="R229" s="589">
        <v>124</v>
      </c>
      <c r="S229" s="589">
        <f>AVERAGE(CPVTFC3SG0058!X16:Y16)</f>
        <v>0.17280000000000001</v>
      </c>
      <c r="T229" s="622">
        <f t="shared" ref="T229:T239" si="51">(S229-0.1081)/0.0134*66</f>
        <v>318.67164179104481</v>
      </c>
      <c r="U229" s="1557" t="s">
        <v>314</v>
      </c>
      <c r="W229" s="5">
        <v>1</v>
      </c>
    </row>
    <row r="230" spans="1:23" x14ac:dyDescent="0.25">
      <c r="A230" s="590"/>
      <c r="B230" s="4801"/>
      <c r="C230" s="436" t="s">
        <v>863</v>
      </c>
      <c r="D230" s="1149"/>
      <c r="E230" s="1264"/>
      <c r="F230" s="695"/>
      <c r="G230" s="892"/>
      <c r="H230" s="894"/>
      <c r="I230" s="1630"/>
      <c r="J230" s="1125"/>
      <c r="K230" s="1123"/>
      <c r="L230" s="1124"/>
      <c r="M230" s="1126"/>
      <c r="N230" s="646"/>
      <c r="O230" s="1123"/>
      <c r="P230" s="65">
        <v>44881</v>
      </c>
      <c r="Q230" s="2451" t="s">
        <v>5485</v>
      </c>
      <c r="R230" s="66">
        <v>125</v>
      </c>
      <c r="S230" s="66">
        <f>AVERAGE(CPVTFC3SG0058!B18:C18)</f>
        <v>0.36814999999999998</v>
      </c>
      <c r="T230" s="67">
        <f t="shared" si="51"/>
        <v>1280.8432835820897</v>
      </c>
      <c r="U230" s="1548" t="s">
        <v>315</v>
      </c>
    </row>
    <row r="231" spans="1:23" ht="15.75" thickBot="1" x14ac:dyDescent="0.3">
      <c r="A231" s="599">
        <v>202</v>
      </c>
      <c r="B231" s="4818"/>
      <c r="C231" s="437" t="s">
        <v>220</v>
      </c>
      <c r="D231" s="121">
        <v>44839</v>
      </c>
      <c r="E231" s="452" t="s">
        <v>4939</v>
      </c>
      <c r="F231" s="445">
        <v>134</v>
      </c>
      <c r="G231" s="453">
        <f>AVERAGE(CPVTFC3SG0031!T18:U18)</f>
        <v>2.00895</v>
      </c>
      <c r="H231" s="454">
        <f t="shared" si="50"/>
        <v>6589.0287769784181</v>
      </c>
      <c r="I231" s="1732" t="s">
        <v>315</v>
      </c>
      <c r="J231" s="1390"/>
      <c r="K231" s="1390"/>
      <c r="L231" s="1390"/>
      <c r="M231" s="1390"/>
      <c r="N231" s="1390"/>
      <c r="O231" s="1390"/>
      <c r="P231" s="121">
        <v>44881</v>
      </c>
      <c r="Q231" s="2452" t="s">
        <v>5485</v>
      </c>
      <c r="R231" s="122">
        <v>126</v>
      </c>
      <c r="S231" s="122">
        <f>AVERAGE(CPVTFC3SG0058!D18:E18)</f>
        <v>0.4874</v>
      </c>
      <c r="T231" s="123">
        <f t="shared" si="51"/>
        <v>1868.1940298507461</v>
      </c>
      <c r="U231" s="1707" t="s">
        <v>315</v>
      </c>
    </row>
    <row r="232" spans="1:23" x14ac:dyDescent="0.25">
      <c r="A232" s="406">
        <v>203</v>
      </c>
      <c r="B232" s="4814" t="s">
        <v>4105</v>
      </c>
      <c r="C232" s="684" t="s">
        <v>868</v>
      </c>
      <c r="D232" s="407">
        <v>44839</v>
      </c>
      <c r="E232" s="477" t="s">
        <v>4939</v>
      </c>
      <c r="F232" s="478">
        <v>135</v>
      </c>
      <c r="G232" s="479">
        <f>AVERAGE(CPVTFC3SG0031!V18:W18)</f>
        <v>2.8159999999999998</v>
      </c>
      <c r="H232" s="480">
        <f t="shared" si="50"/>
        <v>9492.0863309352517</v>
      </c>
      <c r="I232" s="1696" t="s">
        <v>315</v>
      </c>
      <c r="J232" s="1660">
        <v>44875</v>
      </c>
      <c r="K232" s="1661" t="s">
        <v>5457</v>
      </c>
      <c r="L232" s="1662">
        <v>161</v>
      </c>
      <c r="M232" s="1663">
        <f>AVERAGE(CPVTFC3SG0051!B24:C24)</f>
        <v>0.35844999999999999</v>
      </c>
      <c r="N232" s="405">
        <f t="shared" ref="N232" si="52">(M232-0.1302)/0.0142*400</f>
        <v>6429.577464788731</v>
      </c>
      <c r="O232" s="1664" t="s">
        <v>315</v>
      </c>
      <c r="P232" s="490">
        <v>44881</v>
      </c>
      <c r="Q232" s="2448" t="s">
        <v>5485</v>
      </c>
      <c r="R232" s="589">
        <v>127</v>
      </c>
      <c r="S232" s="589">
        <f>AVERAGE(CPVTFC3SG0058!F18:G18)</f>
        <v>0.27179999999999999</v>
      </c>
      <c r="T232" s="622">
        <f t="shared" si="51"/>
        <v>806.28358208955217</v>
      </c>
      <c r="U232" s="1557" t="s">
        <v>314</v>
      </c>
      <c r="W232" s="5">
        <v>1</v>
      </c>
    </row>
    <row r="233" spans="1:23" x14ac:dyDescent="0.25">
      <c r="A233" s="591"/>
      <c r="B233" s="4815"/>
      <c r="C233" s="680" t="s">
        <v>5448</v>
      </c>
      <c r="D233" s="1286"/>
      <c r="E233" s="1287"/>
      <c r="F233" s="1288"/>
      <c r="G233" s="1365"/>
      <c r="H233" s="1367"/>
      <c r="I233" s="1705"/>
      <c r="J233" s="1727"/>
      <c r="K233" s="1728"/>
      <c r="L233" s="1729"/>
      <c r="M233" s="1730"/>
      <c r="N233" s="831"/>
      <c r="O233" s="1731"/>
      <c r="P233" s="65">
        <v>44881</v>
      </c>
      <c r="Q233" s="2451" t="s">
        <v>5485</v>
      </c>
      <c r="R233" s="66">
        <v>128</v>
      </c>
      <c r="S233" s="66">
        <f>AVERAGE(CPVTFC3SG0058!H18:I18)</f>
        <v>0.37640000000000001</v>
      </c>
      <c r="T233" s="67">
        <f t="shared" si="51"/>
        <v>1321.4776119402984</v>
      </c>
      <c r="U233" s="1548" t="s">
        <v>315</v>
      </c>
    </row>
    <row r="234" spans="1:23" x14ac:dyDescent="0.25">
      <c r="A234" s="591"/>
      <c r="B234" s="4815"/>
      <c r="C234" s="680" t="s">
        <v>863</v>
      </c>
      <c r="D234" s="1286"/>
      <c r="E234" s="1287"/>
      <c r="F234" s="1288"/>
      <c r="G234" s="1365"/>
      <c r="H234" s="1367"/>
      <c r="I234" s="1705"/>
      <c r="J234" s="1727"/>
      <c r="K234" s="1728"/>
      <c r="L234" s="1729"/>
      <c r="M234" s="1730"/>
      <c r="N234" s="831"/>
      <c r="O234" s="1731"/>
      <c r="P234" s="65">
        <v>44881</v>
      </c>
      <c r="Q234" s="2451" t="s">
        <v>5485</v>
      </c>
      <c r="R234" s="66">
        <v>129</v>
      </c>
      <c r="S234" s="66">
        <f>AVERAGE(CPVTFC3SG0058!J18:K18)</f>
        <v>0.57269999999999999</v>
      </c>
      <c r="T234" s="67">
        <f t="shared" si="51"/>
        <v>2288.3283582089553</v>
      </c>
      <c r="U234" s="1548" t="s">
        <v>315</v>
      </c>
    </row>
    <row r="235" spans="1:23" ht="15.75" thickBot="1" x14ac:dyDescent="0.3">
      <c r="A235" s="599">
        <v>204</v>
      </c>
      <c r="B235" s="4815"/>
      <c r="C235" s="497" t="s">
        <v>220</v>
      </c>
      <c r="D235" s="121">
        <v>44839</v>
      </c>
      <c r="E235" s="452" t="s">
        <v>4939</v>
      </c>
      <c r="F235" s="445">
        <v>136</v>
      </c>
      <c r="G235" s="453">
        <f>AVERAGE(CPVTFC3SG0031!X18:Y18)</f>
        <v>1.8382499999999999</v>
      </c>
      <c r="H235" s="454">
        <f t="shared" si="50"/>
        <v>5975</v>
      </c>
      <c r="I235" s="1694" t="s">
        <v>315</v>
      </c>
      <c r="J235" s="1390"/>
      <c r="K235" s="1390"/>
      <c r="L235" s="1390"/>
      <c r="M235" s="1390"/>
      <c r="N235" s="1390"/>
      <c r="O235" s="1700"/>
      <c r="P235" s="121">
        <v>44881</v>
      </c>
      <c r="Q235" s="2452" t="s">
        <v>5485</v>
      </c>
      <c r="R235" s="122">
        <v>130</v>
      </c>
      <c r="S235" s="122">
        <f>AVERAGE(CPVTFC3SG0058!L18:M18)</f>
        <v>0.59545000000000003</v>
      </c>
      <c r="T235" s="123">
        <f t="shared" si="51"/>
        <v>2400.3805970149256</v>
      </c>
      <c r="U235" s="1707" t="s">
        <v>315</v>
      </c>
    </row>
    <row r="236" spans="1:23" x14ac:dyDescent="0.25">
      <c r="A236" s="406">
        <v>205</v>
      </c>
      <c r="B236" s="4814" t="s">
        <v>4106</v>
      </c>
      <c r="C236" s="684" t="s">
        <v>868</v>
      </c>
      <c r="D236" s="407">
        <v>44839</v>
      </c>
      <c r="E236" s="477" t="s">
        <v>4939</v>
      </c>
      <c r="F236" s="478">
        <v>137</v>
      </c>
      <c r="G236" s="479">
        <f>AVERAGE(CPVTFC3SG0031!B20:C20)</f>
        <v>2.9364499999999998</v>
      </c>
      <c r="H236" s="480">
        <f t="shared" si="50"/>
        <v>9925.3597122302162</v>
      </c>
      <c r="I236" s="1696" t="s">
        <v>315</v>
      </c>
      <c r="J236" s="1660">
        <v>44875</v>
      </c>
      <c r="K236" s="1661" t="s">
        <v>5457</v>
      </c>
      <c r="L236" s="1662">
        <v>162</v>
      </c>
      <c r="M236" s="1663">
        <f>AVERAGE(CPVTFC3SG0051!D24:E24)</f>
        <v>0.87949999999999995</v>
      </c>
      <c r="N236" s="405">
        <f t="shared" ref="N236:N243" si="53">(M236-0.1302)/0.0142*400</f>
        <v>21107.042253521122</v>
      </c>
      <c r="O236" s="1664" t="s">
        <v>315</v>
      </c>
      <c r="P236" s="407">
        <v>44881</v>
      </c>
      <c r="Q236" s="2456" t="s">
        <v>5485</v>
      </c>
      <c r="R236" s="409">
        <v>131</v>
      </c>
      <c r="S236" s="409">
        <f>AVERAGE(CPVTFC3SG0058!N18:O18)</f>
        <v>0.43989999999999996</v>
      </c>
      <c r="T236" s="405">
        <f t="shared" si="51"/>
        <v>1634.2388059701493</v>
      </c>
      <c r="U236" s="1555" t="s">
        <v>315</v>
      </c>
      <c r="V236" s="286"/>
      <c r="W236" s="5">
        <v>1</v>
      </c>
    </row>
    <row r="237" spans="1:23" x14ac:dyDescent="0.25">
      <c r="A237" s="591"/>
      <c r="B237" s="4815"/>
      <c r="C237" s="680" t="s">
        <v>5448</v>
      </c>
      <c r="D237" s="1286"/>
      <c r="E237" s="1287"/>
      <c r="F237" s="1288"/>
      <c r="G237" s="1365"/>
      <c r="H237" s="1367"/>
      <c r="I237" s="1705"/>
      <c r="J237" s="1727"/>
      <c r="K237" s="1728"/>
      <c r="L237" s="1729"/>
      <c r="M237" s="1730"/>
      <c r="N237" s="831"/>
      <c r="O237" s="1731"/>
      <c r="P237" s="18">
        <v>44881</v>
      </c>
      <c r="Q237" s="2449" t="s">
        <v>5485</v>
      </c>
      <c r="R237" s="7">
        <v>132</v>
      </c>
      <c r="S237" s="7">
        <f>AVERAGE(CPVTFC3SG0058!P18:Q18)</f>
        <v>0.30445</v>
      </c>
      <c r="T237" s="13">
        <f t="shared" si="51"/>
        <v>967.09701492537317</v>
      </c>
      <c r="U237" s="1558" t="s">
        <v>314</v>
      </c>
      <c r="V237" s="286"/>
    </row>
    <row r="238" spans="1:23" x14ac:dyDescent="0.25">
      <c r="A238" s="591"/>
      <c r="B238" s="4815"/>
      <c r="C238" s="680" t="s">
        <v>863</v>
      </c>
      <c r="D238" s="1286"/>
      <c r="E238" s="1287"/>
      <c r="F238" s="1288"/>
      <c r="G238" s="1365"/>
      <c r="H238" s="1367"/>
      <c r="I238" s="1705"/>
      <c r="J238" s="1727"/>
      <c r="K238" s="1728"/>
      <c r="L238" s="1729"/>
      <c r="M238" s="1730"/>
      <c r="N238" s="831"/>
      <c r="O238" s="1731"/>
      <c r="P238" s="65">
        <v>44881</v>
      </c>
      <c r="Q238" s="2451" t="s">
        <v>5485</v>
      </c>
      <c r="R238" s="66">
        <v>133</v>
      </c>
      <c r="S238" s="66">
        <f>AVERAGE(CPVTFC3SG0058!R18:S18)</f>
        <v>1.0710500000000001</v>
      </c>
      <c r="T238" s="67">
        <f t="shared" si="51"/>
        <v>4742.8880597014922</v>
      </c>
      <c r="U238" s="1548" t="s">
        <v>315</v>
      </c>
      <c r="V238" s="286"/>
    </row>
    <row r="239" spans="1:23" ht="15.75" thickBot="1" x14ac:dyDescent="0.3">
      <c r="A239" s="411">
        <v>206</v>
      </c>
      <c r="B239" s="4821"/>
      <c r="C239" s="520" t="s">
        <v>220</v>
      </c>
      <c r="D239" s="412">
        <v>44839</v>
      </c>
      <c r="E239" s="484" t="s">
        <v>4939</v>
      </c>
      <c r="F239" s="485">
        <v>138</v>
      </c>
      <c r="G239" s="486">
        <f>AVERAGE(CPVTFC3SG0031!D20:E20)</f>
        <v>2.8947000000000003</v>
      </c>
      <c r="H239" s="487">
        <f t="shared" si="50"/>
        <v>9775.1798561151099</v>
      </c>
      <c r="I239" s="1698" t="s">
        <v>315</v>
      </c>
      <c r="J239" s="1650">
        <v>44875</v>
      </c>
      <c r="K239" s="1651" t="s">
        <v>5457</v>
      </c>
      <c r="L239" s="1652">
        <v>163</v>
      </c>
      <c r="M239" s="1653">
        <f>AVERAGE(CPVTFC3SG0051!F24:G24)</f>
        <v>0.56285000000000007</v>
      </c>
      <c r="N239" s="415">
        <f t="shared" si="53"/>
        <v>12187.323943661973</v>
      </c>
      <c r="O239" s="1654" t="s">
        <v>315</v>
      </c>
      <c r="P239" s="412">
        <v>44881</v>
      </c>
      <c r="Q239" s="2454" t="s">
        <v>5485</v>
      </c>
      <c r="R239" s="414">
        <v>134</v>
      </c>
      <c r="S239" s="414">
        <f>AVERAGE(CPVTFC3SG0058!T18:U18)</f>
        <v>0.75564999999999993</v>
      </c>
      <c r="T239" s="415">
        <f t="shared" si="51"/>
        <v>3189.4253731343283</v>
      </c>
      <c r="U239" s="1551" t="s">
        <v>315</v>
      </c>
      <c r="V239" s="287"/>
    </row>
    <row r="240" spans="1:23" x14ac:dyDescent="0.25">
      <c r="A240" s="114">
        <v>207</v>
      </c>
      <c r="B240" s="4815" t="s">
        <v>4107</v>
      </c>
      <c r="C240" s="680" t="s">
        <v>868</v>
      </c>
      <c r="D240" s="115">
        <v>44839</v>
      </c>
      <c r="E240" s="388" t="s">
        <v>4939</v>
      </c>
      <c r="F240" s="444">
        <v>139</v>
      </c>
      <c r="G240" s="499">
        <f>AVERAGE(CPVTFC3SG0031!F20:G20)</f>
        <v>2.8872499999999999</v>
      </c>
      <c r="H240" s="505">
        <f t="shared" si="50"/>
        <v>9748.3812949640287</v>
      </c>
      <c r="I240" s="1695" t="s">
        <v>315</v>
      </c>
      <c r="J240" s="1671">
        <v>44875</v>
      </c>
      <c r="K240" s="1672" t="s">
        <v>5457</v>
      </c>
      <c r="L240" s="1673">
        <v>164</v>
      </c>
      <c r="M240" s="1674">
        <f>AVERAGE(CPVTFC3SG0051!H24:I24)</f>
        <v>0.64780000000000004</v>
      </c>
      <c r="N240" s="117">
        <f t="shared" si="53"/>
        <v>14580.281690140844</v>
      </c>
      <c r="O240" s="1675" t="s">
        <v>315</v>
      </c>
      <c r="P240" s="830"/>
      <c r="Q240" s="830"/>
      <c r="R240" s="830"/>
      <c r="S240" s="1271"/>
      <c r="T240" s="1271"/>
      <c r="U240" s="1271"/>
      <c r="W240" s="5">
        <v>1</v>
      </c>
    </row>
    <row r="241" spans="1:23" x14ac:dyDescent="0.25">
      <c r="A241" s="68">
        <v>208</v>
      </c>
      <c r="B241" s="4820"/>
      <c r="C241" s="296" t="s">
        <v>220</v>
      </c>
      <c r="D241" s="65">
        <v>44839</v>
      </c>
      <c r="E241" s="387" t="s">
        <v>4939</v>
      </c>
      <c r="F241" s="164">
        <v>140</v>
      </c>
      <c r="G241" s="145">
        <f>AVERAGE(CPVTFC3SG0031!H20:I20)</f>
        <v>2.8704999999999998</v>
      </c>
      <c r="H241" s="100">
        <f t="shared" si="50"/>
        <v>9688.1294964028784</v>
      </c>
      <c r="I241" s="435" t="s">
        <v>315</v>
      </c>
      <c r="J241" s="1128">
        <v>44875</v>
      </c>
      <c r="K241" s="1129" t="s">
        <v>5457</v>
      </c>
      <c r="L241" s="1130">
        <v>165</v>
      </c>
      <c r="M241" s="1131">
        <f>AVERAGE(CPVTFC3SG0051!J24:K24)</f>
        <v>0.55269999999999997</v>
      </c>
      <c r="N241" s="67">
        <f t="shared" si="53"/>
        <v>11901.408450704224</v>
      </c>
      <c r="O241" s="1133" t="s">
        <v>315</v>
      </c>
      <c r="P241" s="645"/>
      <c r="Q241" s="645"/>
      <c r="R241" s="645"/>
      <c r="S241" s="694"/>
      <c r="T241" s="694"/>
      <c r="U241" s="694"/>
    </row>
    <row r="242" spans="1:23" x14ac:dyDescent="0.25">
      <c r="A242" s="64">
        <v>209</v>
      </c>
      <c r="B242" s="4818" t="s">
        <v>4108</v>
      </c>
      <c r="C242" s="296" t="s">
        <v>868</v>
      </c>
      <c r="D242" s="65">
        <v>44839</v>
      </c>
      <c r="E242" s="387" t="s">
        <v>4939</v>
      </c>
      <c r="F242" s="164">
        <v>141</v>
      </c>
      <c r="G242" s="145">
        <f>AVERAGE(CPVTFC3SG0031!J20:K20)</f>
        <v>2.9015500000000003</v>
      </c>
      <c r="H242" s="100">
        <f t="shared" si="50"/>
        <v>9799.8201438848937</v>
      </c>
      <c r="I242" s="435" t="s">
        <v>315</v>
      </c>
      <c r="J242" s="1128">
        <v>44875</v>
      </c>
      <c r="K242" s="1129" t="s">
        <v>5457</v>
      </c>
      <c r="L242" s="1130">
        <v>166</v>
      </c>
      <c r="M242" s="1131">
        <f>AVERAGE(CPVTFC3SG0051!L24:M24)</f>
        <v>1.30185</v>
      </c>
      <c r="N242" s="67">
        <f t="shared" si="53"/>
        <v>33004.225352112669</v>
      </c>
      <c r="O242" s="1133" t="s">
        <v>315</v>
      </c>
      <c r="P242" s="1149"/>
      <c r="Q242" s="2354"/>
      <c r="R242" s="645"/>
      <c r="S242" s="645"/>
      <c r="T242" s="646"/>
      <c r="U242" s="900"/>
      <c r="W242" s="5">
        <v>1</v>
      </c>
    </row>
    <row r="243" spans="1:23" x14ac:dyDescent="0.25">
      <c r="A243" s="68">
        <v>210</v>
      </c>
      <c r="B243" s="4820"/>
      <c r="C243" s="296" t="s">
        <v>220</v>
      </c>
      <c r="D243" s="65">
        <v>44839</v>
      </c>
      <c r="E243" s="387" t="s">
        <v>4939</v>
      </c>
      <c r="F243" s="164">
        <v>142</v>
      </c>
      <c r="G243" s="145">
        <f>AVERAGE(CPVTFC3SG0031!L20:M20)</f>
        <v>2.8602499999999997</v>
      </c>
      <c r="H243" s="100">
        <f t="shared" si="50"/>
        <v>9651.258992805755</v>
      </c>
      <c r="I243" s="435" t="s">
        <v>315</v>
      </c>
      <c r="J243" s="1128">
        <v>44875</v>
      </c>
      <c r="K243" s="1129" t="s">
        <v>5457</v>
      </c>
      <c r="L243" s="1130">
        <v>167</v>
      </c>
      <c r="M243" s="1131">
        <f>AVERAGE(CPVTFC3SG0051!N24:O24)</f>
        <v>0.4607</v>
      </c>
      <c r="N243" s="67">
        <f t="shared" si="53"/>
        <v>9309.8591549295779</v>
      </c>
      <c r="O243" s="1133" t="s">
        <v>315</v>
      </c>
      <c r="P243" s="1149"/>
      <c r="Q243" s="2354"/>
      <c r="R243" s="645"/>
      <c r="S243" s="645"/>
      <c r="T243" s="646"/>
      <c r="U243" s="900"/>
    </row>
    <row r="244" spans="1:23" x14ac:dyDescent="0.25">
      <c r="A244" s="64">
        <v>211</v>
      </c>
      <c r="B244" s="4818" t="s">
        <v>4109</v>
      </c>
      <c r="C244" s="296" t="s">
        <v>868</v>
      </c>
      <c r="D244" s="65">
        <v>44839</v>
      </c>
      <c r="E244" s="387" t="s">
        <v>4939</v>
      </c>
      <c r="F244" s="164">
        <v>143</v>
      </c>
      <c r="G244" s="145">
        <f>AVERAGE(CPVTFC3SG0031!N20:O20)</f>
        <v>2.0379</v>
      </c>
      <c r="H244" s="100">
        <f t="shared" si="50"/>
        <v>6693.1654676259004</v>
      </c>
      <c r="I244" s="435" t="s">
        <v>315</v>
      </c>
      <c r="J244" s="891"/>
      <c r="K244" s="891"/>
      <c r="L244" s="891"/>
      <c r="M244" s="891"/>
      <c r="N244" s="891"/>
      <c r="O244" s="1692"/>
      <c r="P244" s="1149"/>
      <c r="Q244" s="2354"/>
      <c r="R244" s="645"/>
      <c r="S244" s="645"/>
      <c r="T244" s="646"/>
      <c r="U244" s="900"/>
      <c r="W244" s="5">
        <v>1</v>
      </c>
    </row>
    <row r="245" spans="1:23" x14ac:dyDescent="0.25">
      <c r="A245" s="68">
        <v>212</v>
      </c>
      <c r="B245" s="4820"/>
      <c r="C245" s="296" t="s">
        <v>220</v>
      </c>
      <c r="D245" s="65">
        <v>44839</v>
      </c>
      <c r="E245" s="387" t="s">
        <v>4939</v>
      </c>
      <c r="F245" s="164">
        <v>144</v>
      </c>
      <c r="G245" s="145">
        <f>AVERAGE(CPVTFC3SG0031!P20:Q20)</f>
        <v>1.4310499999999999</v>
      </c>
      <c r="H245" s="100">
        <f t="shared" si="50"/>
        <v>4510.2517985611512</v>
      </c>
      <c r="I245" s="435" t="s">
        <v>315</v>
      </c>
      <c r="J245" s="891"/>
      <c r="K245" s="891"/>
      <c r="L245" s="891"/>
      <c r="M245" s="891"/>
      <c r="N245" s="891"/>
      <c r="O245" s="1692"/>
      <c r="P245" s="645"/>
      <c r="Q245" s="645"/>
      <c r="R245" s="645"/>
      <c r="S245" s="694"/>
      <c r="T245" s="694"/>
      <c r="U245" s="694"/>
    </row>
    <row r="246" spans="1:23" x14ac:dyDescent="0.25">
      <c r="A246" s="64">
        <v>213</v>
      </c>
      <c r="B246" s="4818" t="s">
        <v>4110</v>
      </c>
      <c r="C246" s="296" t="s">
        <v>868</v>
      </c>
      <c r="D246" s="65">
        <v>44839</v>
      </c>
      <c r="E246" s="387" t="s">
        <v>4939</v>
      </c>
      <c r="F246" s="164">
        <v>145</v>
      </c>
      <c r="G246" s="145">
        <f>AVERAGE(CPVTFC3SG0031!R20:S20)</f>
        <v>2.5880999999999998</v>
      </c>
      <c r="H246" s="100">
        <f t="shared" si="50"/>
        <v>8672.30215827338</v>
      </c>
      <c r="I246" s="435" t="s">
        <v>315</v>
      </c>
      <c r="J246" s="1118">
        <v>44875</v>
      </c>
      <c r="K246" s="1119" t="s">
        <v>5457</v>
      </c>
      <c r="L246" s="1120">
        <v>168</v>
      </c>
      <c r="M246" s="1121">
        <f>AVERAGE(CPVTFC3SG0051!P24:Q24)</f>
        <v>0.17765</v>
      </c>
      <c r="N246" s="73">
        <f t="shared" ref="N246:N247" si="54">(M246-0.1302)/0.0142*400</f>
        <v>1336.6197183098589</v>
      </c>
      <c r="O246" s="1484" t="s">
        <v>315</v>
      </c>
      <c r="P246" s="645"/>
      <c r="Q246" s="645"/>
      <c r="R246" s="645"/>
      <c r="S246" s="694"/>
      <c r="T246" s="694"/>
      <c r="U246" s="694"/>
      <c r="W246" s="5">
        <v>1</v>
      </c>
    </row>
    <row r="247" spans="1:23" x14ac:dyDescent="0.25">
      <c r="A247" s="68">
        <v>214</v>
      </c>
      <c r="B247" s="4820"/>
      <c r="C247" s="296" t="s">
        <v>220</v>
      </c>
      <c r="D247" s="65">
        <v>44839</v>
      </c>
      <c r="E247" s="387" t="s">
        <v>4939</v>
      </c>
      <c r="F247" s="164">
        <v>146</v>
      </c>
      <c r="G247" s="145">
        <f>AVERAGE(CPVTFC3SG0031!T20:U20)</f>
        <v>2.8674499999999998</v>
      </c>
      <c r="H247" s="100">
        <f t="shared" si="50"/>
        <v>9677.1582733812957</v>
      </c>
      <c r="I247" s="435" t="s">
        <v>315</v>
      </c>
      <c r="J247" s="1128">
        <v>44875</v>
      </c>
      <c r="K247" s="1129" t="s">
        <v>5457</v>
      </c>
      <c r="L247" s="1130">
        <v>169</v>
      </c>
      <c r="M247" s="1131">
        <f>AVERAGE(CPVTFC3SG0051!R24:S24)</f>
        <v>0.49269999999999997</v>
      </c>
      <c r="N247" s="67">
        <f t="shared" si="54"/>
        <v>10211.2676056338</v>
      </c>
      <c r="O247" s="1133" t="s">
        <v>315</v>
      </c>
      <c r="P247" s="645"/>
      <c r="Q247" s="645"/>
      <c r="R247" s="645"/>
      <c r="S247" s="694"/>
      <c r="T247" s="694"/>
      <c r="U247" s="694"/>
    </row>
    <row r="248" spans="1:23" x14ac:dyDescent="0.25">
      <c r="A248" s="64">
        <v>215</v>
      </c>
      <c r="B248" s="437" t="s">
        <v>4111</v>
      </c>
      <c r="C248" s="296" t="s">
        <v>868</v>
      </c>
      <c r="D248" s="65">
        <v>44839</v>
      </c>
      <c r="E248" s="387" t="s">
        <v>4939</v>
      </c>
      <c r="F248" s="164">
        <v>147</v>
      </c>
      <c r="G248" s="145">
        <f>AVERAGE(CPVTFC3SG0031!V20:W20)</f>
        <v>1.4867499999999998</v>
      </c>
      <c r="H248" s="100">
        <f t="shared" si="50"/>
        <v>4710.6115107913665</v>
      </c>
      <c r="I248" s="435" t="s">
        <v>315</v>
      </c>
      <c r="J248" s="891"/>
      <c r="K248" s="891"/>
      <c r="L248" s="891"/>
      <c r="M248" s="891"/>
      <c r="N248" s="891"/>
      <c r="O248" s="1692"/>
      <c r="P248" s="645"/>
      <c r="Q248" s="645"/>
      <c r="R248" s="645"/>
      <c r="S248" s="694"/>
      <c r="T248" s="694"/>
      <c r="U248" s="694"/>
      <c r="V248" s="308"/>
      <c r="W248" s="5">
        <v>1</v>
      </c>
    </row>
    <row r="249" spans="1:23" x14ac:dyDescent="0.25">
      <c r="A249" s="68">
        <v>216</v>
      </c>
      <c r="B249" s="437" t="s">
        <v>4111</v>
      </c>
      <c r="C249" s="296" t="s">
        <v>220</v>
      </c>
      <c r="D249" s="65">
        <v>44839</v>
      </c>
      <c r="E249" s="387" t="s">
        <v>4939</v>
      </c>
      <c r="F249" s="164">
        <v>148</v>
      </c>
      <c r="G249" s="145">
        <f>AVERAGE(CPVTFC3SG0031!X20:Y20)</f>
        <v>2.8506499999999999</v>
      </c>
      <c r="H249" s="100">
        <f t="shared" si="50"/>
        <v>9616.7266187050354</v>
      </c>
      <c r="I249" s="435" t="s">
        <v>315</v>
      </c>
      <c r="J249" s="1128">
        <v>44875</v>
      </c>
      <c r="K249" s="1129" t="s">
        <v>5457</v>
      </c>
      <c r="L249" s="1130">
        <v>170</v>
      </c>
      <c r="M249" s="1131">
        <f>AVERAGE(CPVTFC3SG0051!T24:U24)</f>
        <v>0.54325000000000001</v>
      </c>
      <c r="N249" s="67">
        <f t="shared" ref="N249" si="55">(M249-0.1302)/0.0142*400</f>
        <v>11635.211267605633</v>
      </c>
      <c r="O249" s="1133" t="s">
        <v>315</v>
      </c>
      <c r="P249" s="645"/>
      <c r="Q249" s="645"/>
      <c r="R249" s="645"/>
      <c r="S249" s="694"/>
      <c r="T249" s="694"/>
      <c r="U249" s="694"/>
      <c r="V249" s="287"/>
    </row>
    <row r="250" spans="1:23" x14ac:dyDescent="0.25">
      <c r="A250" s="64">
        <v>217</v>
      </c>
      <c r="B250" s="4818" t="s">
        <v>4112</v>
      </c>
      <c r="C250" s="296" t="s">
        <v>868</v>
      </c>
      <c r="D250" s="65">
        <v>44839</v>
      </c>
      <c r="E250" s="387" t="s">
        <v>4939</v>
      </c>
      <c r="F250" s="164">
        <v>149</v>
      </c>
      <c r="G250" s="145">
        <f>AVERAGE(CPVTFC3SG0031!B22:C22)</f>
        <v>1.1993499999999999</v>
      </c>
      <c r="H250" s="100">
        <f t="shared" si="50"/>
        <v>3676.798561151079</v>
      </c>
      <c r="I250" s="435" t="s">
        <v>315</v>
      </c>
      <c r="J250" s="891"/>
      <c r="K250" s="891"/>
      <c r="L250" s="891"/>
      <c r="M250" s="891"/>
      <c r="N250" s="891"/>
      <c r="O250" s="1692"/>
      <c r="P250" s="1149"/>
      <c r="Q250" s="2354"/>
      <c r="R250" s="645"/>
      <c r="S250" s="645"/>
      <c r="T250" s="646"/>
      <c r="U250" s="900"/>
      <c r="V250" s="286"/>
      <c r="W250" s="5">
        <v>1</v>
      </c>
    </row>
    <row r="251" spans="1:23" x14ac:dyDescent="0.25">
      <c r="A251" s="68">
        <v>218</v>
      </c>
      <c r="B251" s="4820"/>
      <c r="C251" s="296" t="s">
        <v>220</v>
      </c>
      <c r="D251" s="65">
        <v>44839</v>
      </c>
      <c r="E251" s="387" t="s">
        <v>4939</v>
      </c>
      <c r="F251" s="164">
        <v>150</v>
      </c>
      <c r="G251" s="145">
        <f>AVERAGE(CPVTFC3SG0031!D22:E22)</f>
        <v>0.66260000000000008</v>
      </c>
      <c r="H251" s="100">
        <f t="shared" si="50"/>
        <v>1746.0431654676263</v>
      </c>
      <c r="I251" s="435" t="s">
        <v>315</v>
      </c>
      <c r="J251" s="891"/>
      <c r="K251" s="891"/>
      <c r="L251" s="891"/>
      <c r="M251" s="891"/>
      <c r="N251" s="891"/>
      <c r="O251" s="1692"/>
      <c r="P251" s="1149"/>
      <c r="Q251" s="2354"/>
      <c r="R251" s="645"/>
      <c r="S251" s="645"/>
      <c r="T251" s="646"/>
      <c r="U251" s="900"/>
      <c r="V251" s="287"/>
    </row>
    <row r="252" spans="1:23" x14ac:dyDescent="0.25">
      <c r="A252" s="64">
        <v>219</v>
      </c>
      <c r="B252" s="437" t="s">
        <v>4113</v>
      </c>
      <c r="C252" s="296" t="s">
        <v>868</v>
      </c>
      <c r="D252" s="65">
        <v>44839</v>
      </c>
      <c r="E252" s="387" t="s">
        <v>4939</v>
      </c>
      <c r="F252" s="164">
        <v>151</v>
      </c>
      <c r="G252" s="145">
        <f>AVERAGE(CPVTFC3SG0031!F22:G22)</f>
        <v>2.58</v>
      </c>
      <c r="H252" s="100">
        <f t="shared" si="50"/>
        <v>8643.1654676259004</v>
      </c>
      <c r="I252" s="435" t="s">
        <v>315</v>
      </c>
      <c r="J252" s="1118">
        <v>44875</v>
      </c>
      <c r="K252" s="1119" t="s">
        <v>5457</v>
      </c>
      <c r="L252" s="1120">
        <v>171</v>
      </c>
      <c r="M252" s="1121">
        <f>AVERAGE(CPVTFC3SG0051!V24:W24)</f>
        <v>0.1918</v>
      </c>
      <c r="N252" s="73">
        <f t="shared" ref="N252" si="56">(M252-0.1302)/0.0142*400</f>
        <v>1735.2112676056333</v>
      </c>
      <c r="O252" s="1484" t="s">
        <v>315</v>
      </c>
      <c r="P252" s="1149"/>
      <c r="Q252" s="2354"/>
      <c r="R252" s="645"/>
      <c r="S252" s="645"/>
      <c r="T252" s="646"/>
      <c r="U252" s="900"/>
      <c r="W252" s="5">
        <v>1</v>
      </c>
    </row>
    <row r="253" spans="1:23" x14ac:dyDescent="0.25">
      <c r="A253" s="68">
        <v>220</v>
      </c>
      <c r="B253" s="437" t="s">
        <v>4113</v>
      </c>
      <c r="C253" s="296" t="s">
        <v>220</v>
      </c>
      <c r="D253" s="65">
        <v>44839</v>
      </c>
      <c r="E253" s="387" t="s">
        <v>4939</v>
      </c>
      <c r="F253" s="164">
        <v>152</v>
      </c>
      <c r="G253" s="145">
        <f>AVERAGE(CPVTFC3SG0031!H22:I22)</f>
        <v>1.68085</v>
      </c>
      <c r="H253" s="100">
        <f t="shared" si="50"/>
        <v>5408.812949640288</v>
      </c>
      <c r="I253" s="435" t="s">
        <v>315</v>
      </c>
      <c r="J253" s="891"/>
      <c r="K253" s="891"/>
      <c r="L253" s="891"/>
      <c r="M253" s="891"/>
      <c r="N253" s="891"/>
      <c r="O253" s="1692"/>
      <c r="P253" s="645"/>
      <c r="Q253" s="645"/>
      <c r="R253" s="645"/>
      <c r="S253" s="694"/>
      <c r="T253" s="694"/>
      <c r="U253" s="694"/>
    </row>
    <row r="254" spans="1:23" x14ac:dyDescent="0.25">
      <c r="A254" s="64">
        <v>221</v>
      </c>
      <c r="B254" s="4818" t="s">
        <v>4114</v>
      </c>
      <c r="C254" s="296" t="s">
        <v>868</v>
      </c>
      <c r="D254" s="65">
        <v>44839</v>
      </c>
      <c r="E254" s="387" t="s">
        <v>4939</v>
      </c>
      <c r="F254" s="164">
        <v>153</v>
      </c>
      <c r="G254" s="145">
        <f>AVERAGE(CPVTFC3SG0031!J22:K22)</f>
        <v>2.1755500000000003</v>
      </c>
      <c r="H254" s="100">
        <f t="shared" si="50"/>
        <v>7188.3093525179875</v>
      </c>
      <c r="I254" s="435" t="s">
        <v>315</v>
      </c>
      <c r="J254" s="891"/>
      <c r="K254" s="891"/>
      <c r="L254" s="891"/>
      <c r="M254" s="891"/>
      <c r="N254" s="891"/>
      <c r="O254" s="1692"/>
      <c r="P254" s="645"/>
      <c r="Q254" s="645"/>
      <c r="R254" s="645"/>
      <c r="S254" s="694"/>
      <c r="T254" s="694"/>
      <c r="U254" s="694"/>
      <c r="W254" s="5">
        <v>1</v>
      </c>
    </row>
    <row r="255" spans="1:23" x14ac:dyDescent="0.25">
      <c r="A255" s="68">
        <v>222</v>
      </c>
      <c r="B255" s="4820"/>
      <c r="C255" s="296" t="s">
        <v>220</v>
      </c>
      <c r="D255" s="65">
        <v>44839</v>
      </c>
      <c r="E255" s="387" t="s">
        <v>4939</v>
      </c>
      <c r="F255" s="164">
        <v>154</v>
      </c>
      <c r="G255" s="145">
        <f>AVERAGE(CPVTFC3SG0031!L22:M22)</f>
        <v>1.1169</v>
      </c>
      <c r="H255" s="100">
        <f t="shared" si="50"/>
        <v>3380.2158273381297</v>
      </c>
      <c r="I255" s="435" t="s">
        <v>315</v>
      </c>
      <c r="J255" s="891"/>
      <c r="K255" s="891"/>
      <c r="L255" s="891"/>
      <c r="M255" s="891"/>
      <c r="N255" s="891"/>
      <c r="O255" s="1692"/>
      <c r="P255" s="1149"/>
      <c r="Q255" s="2348"/>
      <c r="R255" s="645"/>
      <c r="S255" s="645"/>
      <c r="T255" s="646"/>
      <c r="U255" s="1491"/>
    </row>
    <row r="256" spans="1:23" x14ac:dyDescent="0.25">
      <c r="A256" s="64">
        <v>223</v>
      </c>
      <c r="B256" s="4818" t="s">
        <v>4115</v>
      </c>
      <c r="C256" s="296" t="s">
        <v>868</v>
      </c>
      <c r="D256" s="65">
        <v>44839</v>
      </c>
      <c r="E256" s="387" t="s">
        <v>4939</v>
      </c>
      <c r="F256" s="164">
        <v>155</v>
      </c>
      <c r="G256" s="145">
        <f>AVERAGE(CPVTFC3SG0031!N22:O22)</f>
        <v>2.8764000000000003</v>
      </c>
      <c r="H256" s="100">
        <f t="shared" si="50"/>
        <v>9709.3525179856133</v>
      </c>
      <c r="I256" s="435" t="s">
        <v>315</v>
      </c>
      <c r="J256" s="1128">
        <v>44875</v>
      </c>
      <c r="K256" s="1129" t="s">
        <v>5457</v>
      </c>
      <c r="L256" s="1130">
        <v>172</v>
      </c>
      <c r="M256" s="1131">
        <f>AVERAGE(CPVTFC3SG0051!X24:Y24)</f>
        <v>1.0163500000000001</v>
      </c>
      <c r="N256" s="67">
        <f t="shared" ref="N256:N257" si="57">(M256-0.1302)/0.0142*400</f>
        <v>24961.971830985916</v>
      </c>
      <c r="O256" s="1133" t="s">
        <v>315</v>
      </c>
      <c r="P256" s="645"/>
      <c r="Q256" s="645"/>
      <c r="R256" s="645"/>
      <c r="S256" s="694"/>
      <c r="T256" s="694"/>
      <c r="U256" s="694"/>
      <c r="W256" s="5">
        <v>1</v>
      </c>
    </row>
    <row r="257" spans="1:23" x14ac:dyDescent="0.25">
      <c r="A257" s="68">
        <v>224</v>
      </c>
      <c r="B257" s="4820"/>
      <c r="C257" s="296" t="s">
        <v>220</v>
      </c>
      <c r="D257" s="65">
        <v>44839</v>
      </c>
      <c r="E257" s="387" t="s">
        <v>4939</v>
      </c>
      <c r="F257" s="164">
        <v>156</v>
      </c>
      <c r="G257" s="145">
        <f>AVERAGE(CPVTFC3SG0031!P22:Q22)</f>
        <v>2.87365</v>
      </c>
      <c r="H257" s="100">
        <f t="shared" si="50"/>
        <v>9699.4604316546774</v>
      </c>
      <c r="I257" s="435" t="s">
        <v>315</v>
      </c>
      <c r="J257" s="1128">
        <v>44875</v>
      </c>
      <c r="K257" s="1129" t="s">
        <v>5457</v>
      </c>
      <c r="L257" s="1130">
        <v>173</v>
      </c>
      <c r="M257" s="1131">
        <f>AVERAGE(CPVTFC3SG0051!B26:C26)</f>
        <v>0.71460000000000001</v>
      </c>
      <c r="N257" s="67">
        <f t="shared" si="57"/>
        <v>16461.971830985916</v>
      </c>
      <c r="O257" s="1133" t="s">
        <v>315</v>
      </c>
      <c r="P257" s="645"/>
      <c r="Q257" s="645"/>
      <c r="R257" s="645"/>
      <c r="S257" s="694"/>
      <c r="T257" s="694"/>
      <c r="U257" s="694"/>
    </row>
    <row r="258" spans="1:23" x14ac:dyDescent="0.25">
      <c r="A258" s="64">
        <v>225</v>
      </c>
      <c r="B258" s="4818" t="s">
        <v>4116</v>
      </c>
      <c r="C258" s="296" t="s">
        <v>868</v>
      </c>
      <c r="D258" s="65">
        <v>44839</v>
      </c>
      <c r="E258" s="387" t="s">
        <v>4939</v>
      </c>
      <c r="F258" s="164">
        <v>157</v>
      </c>
      <c r="G258" s="145">
        <f>AVERAGE(CPVTFC3SG0031!R22:S22)</f>
        <v>1.3047</v>
      </c>
      <c r="H258" s="100">
        <f t="shared" si="50"/>
        <v>4055.7553956834531</v>
      </c>
      <c r="I258" s="435" t="s">
        <v>315</v>
      </c>
      <c r="J258" s="891"/>
      <c r="K258" s="891"/>
      <c r="L258" s="891"/>
      <c r="M258" s="891"/>
      <c r="N258" s="891"/>
      <c r="O258" s="1692"/>
      <c r="P258" s="645"/>
      <c r="Q258" s="645"/>
      <c r="R258" s="645"/>
      <c r="S258" s="694"/>
      <c r="T258" s="694"/>
      <c r="U258" s="694"/>
      <c r="W258" s="5">
        <v>1</v>
      </c>
    </row>
    <row r="259" spans="1:23" x14ac:dyDescent="0.25">
      <c r="A259" s="68">
        <v>226</v>
      </c>
      <c r="B259" s="4820"/>
      <c r="C259" s="296" t="s">
        <v>220</v>
      </c>
      <c r="D259" s="65">
        <v>44839</v>
      </c>
      <c r="E259" s="387" t="s">
        <v>4939</v>
      </c>
      <c r="F259" s="164">
        <v>158</v>
      </c>
      <c r="G259" s="145">
        <f>AVERAGE(CPVTFC3SG0031!T22:U22)</f>
        <v>1.7256499999999999</v>
      </c>
      <c r="H259" s="100">
        <f t="shared" si="50"/>
        <v>5569.964028776978</v>
      </c>
      <c r="I259" s="435" t="s">
        <v>315</v>
      </c>
      <c r="J259" s="891"/>
      <c r="K259" s="891"/>
      <c r="L259" s="891"/>
      <c r="M259" s="891"/>
      <c r="N259" s="891"/>
      <c r="O259" s="1692"/>
      <c r="P259" s="1149"/>
      <c r="Q259" s="2348"/>
      <c r="R259" s="645"/>
      <c r="S259" s="645"/>
      <c r="T259" s="646"/>
      <c r="U259" s="1259"/>
    </row>
    <row r="260" spans="1:23" x14ac:dyDescent="0.25">
      <c r="A260" s="64">
        <v>227</v>
      </c>
      <c r="B260" s="4818" t="s">
        <v>4117</v>
      </c>
      <c r="C260" s="296" t="s">
        <v>868</v>
      </c>
      <c r="D260" s="65">
        <v>44839</v>
      </c>
      <c r="E260" s="387" t="s">
        <v>4939</v>
      </c>
      <c r="F260" s="164">
        <v>159</v>
      </c>
      <c r="G260" s="145">
        <f>AVERAGE(CPVTFC3SG0031!V22:W22)</f>
        <v>2.8507500000000001</v>
      </c>
      <c r="H260" s="100">
        <f t="shared" si="50"/>
        <v>9617.0863309352535</v>
      </c>
      <c r="I260" s="435" t="s">
        <v>315</v>
      </c>
      <c r="J260" s="1128">
        <v>44875</v>
      </c>
      <c r="K260" s="1129" t="s">
        <v>5457</v>
      </c>
      <c r="L260" s="1130">
        <v>174</v>
      </c>
      <c r="M260" s="1131">
        <f>AVERAGE(CPVTFC3SG0051!D26:E26)</f>
        <v>1.22045</v>
      </c>
      <c r="N260" s="67">
        <f t="shared" ref="N260:N261" si="58">(M260-0.1302)/0.0142*400</f>
        <v>30711.267605633799</v>
      </c>
      <c r="O260" s="1133" t="s">
        <v>315</v>
      </c>
      <c r="P260" s="1149"/>
      <c r="Q260" s="2348"/>
      <c r="R260" s="645"/>
      <c r="S260" s="645"/>
      <c r="T260" s="646"/>
      <c r="U260" s="1259"/>
      <c r="V260" s="308"/>
      <c r="W260" s="5">
        <v>1</v>
      </c>
    </row>
    <row r="261" spans="1:23" x14ac:dyDescent="0.25">
      <c r="A261" s="68">
        <v>228</v>
      </c>
      <c r="B261" s="4820"/>
      <c r="C261" s="296" t="s">
        <v>220</v>
      </c>
      <c r="D261" s="65">
        <v>44839</v>
      </c>
      <c r="E261" s="387" t="s">
        <v>4939</v>
      </c>
      <c r="F261" s="164">
        <v>160</v>
      </c>
      <c r="G261" s="145">
        <f>AVERAGE(CPVTFC3SG0031!X22:Y22)</f>
        <v>2.81365</v>
      </c>
      <c r="H261" s="100">
        <f t="shared" si="50"/>
        <v>9483.6330935251808</v>
      </c>
      <c r="I261" s="435" t="s">
        <v>315</v>
      </c>
      <c r="J261" s="1128">
        <v>44875</v>
      </c>
      <c r="K261" s="1129" t="s">
        <v>5457</v>
      </c>
      <c r="L261" s="1130">
        <v>175</v>
      </c>
      <c r="M261" s="1131">
        <f>AVERAGE(CPVTFC3SG0051!F26:G26)</f>
        <v>0.51815</v>
      </c>
      <c r="N261" s="67">
        <f t="shared" si="58"/>
        <v>10928.169014084508</v>
      </c>
      <c r="O261" s="1133" t="s">
        <v>315</v>
      </c>
      <c r="P261" s="1149"/>
      <c r="Q261" s="2348"/>
      <c r="R261" s="645"/>
      <c r="S261" s="645"/>
      <c r="T261" s="646"/>
      <c r="U261" s="1259"/>
      <c r="V261" s="287"/>
    </row>
    <row r="262" spans="1:23" x14ac:dyDescent="0.25">
      <c r="A262" s="64">
        <v>229</v>
      </c>
      <c r="B262" s="437" t="s">
        <v>4118</v>
      </c>
      <c r="C262" s="296" t="s">
        <v>868</v>
      </c>
      <c r="D262" s="65">
        <v>44839</v>
      </c>
      <c r="E262" s="387" t="s">
        <v>4939</v>
      </c>
      <c r="F262" s="164">
        <v>161</v>
      </c>
      <c r="G262" s="145">
        <f>AVERAGE(CPVTFC3SG0031!B24:C24)</f>
        <v>2.2081</v>
      </c>
      <c r="H262" s="100">
        <f t="shared" si="50"/>
        <v>7305.3956834532373</v>
      </c>
      <c r="I262" s="435" t="s">
        <v>315</v>
      </c>
      <c r="J262" s="891"/>
      <c r="K262" s="891"/>
      <c r="L262" s="891"/>
      <c r="M262" s="891"/>
      <c r="N262" s="891"/>
      <c r="O262" s="1692"/>
      <c r="P262" s="1149"/>
      <c r="Q262" s="2348"/>
      <c r="R262" s="645"/>
      <c r="S262" s="645"/>
      <c r="T262" s="646"/>
      <c r="U262" s="1259"/>
      <c r="W262" s="5">
        <v>1</v>
      </c>
    </row>
    <row r="263" spans="1:23" x14ac:dyDescent="0.25">
      <c r="A263" s="68">
        <v>230</v>
      </c>
      <c r="B263" s="437" t="s">
        <v>4118</v>
      </c>
      <c r="C263" s="296" t="s">
        <v>220</v>
      </c>
      <c r="D263" s="65">
        <v>44839</v>
      </c>
      <c r="E263" s="387" t="s">
        <v>4939</v>
      </c>
      <c r="F263" s="164">
        <v>162</v>
      </c>
      <c r="G263" s="145">
        <f>AVERAGE(CPVTFC3SG0031!D24:E24)</f>
        <v>2.66235</v>
      </c>
      <c r="H263" s="100">
        <f t="shared" si="50"/>
        <v>8939.3884892086335</v>
      </c>
      <c r="I263" s="435" t="s">
        <v>315</v>
      </c>
      <c r="J263" s="1118">
        <v>44875</v>
      </c>
      <c r="K263" s="1119" t="s">
        <v>5457</v>
      </c>
      <c r="L263" s="1120">
        <v>176</v>
      </c>
      <c r="M263" s="1121">
        <f>AVERAGE(CPVTFC3SG0051!H26:I26)</f>
        <v>0.31989999999999996</v>
      </c>
      <c r="N263" s="73">
        <f t="shared" ref="N263:N265" si="59">(M263-0.1302)/0.0142*400</f>
        <v>5343.6619718309839</v>
      </c>
      <c r="O263" s="1484" t="s">
        <v>315</v>
      </c>
      <c r="P263" s="645"/>
      <c r="Q263" s="645"/>
      <c r="R263" s="645"/>
      <c r="S263" s="694"/>
      <c r="T263" s="694"/>
      <c r="U263" s="694"/>
    </row>
    <row r="264" spans="1:23" x14ac:dyDescent="0.25">
      <c r="A264" s="64">
        <v>231</v>
      </c>
      <c r="B264" s="4818" t="s">
        <v>4119</v>
      </c>
      <c r="C264" s="296" t="s">
        <v>868</v>
      </c>
      <c r="D264" s="65">
        <v>44839</v>
      </c>
      <c r="E264" s="387" t="s">
        <v>4939</v>
      </c>
      <c r="F264" s="164">
        <v>163</v>
      </c>
      <c r="G264" s="145">
        <f>AVERAGE(CPVTFC3SG0031!F24:G24)</f>
        <v>2.9097999999999997</v>
      </c>
      <c r="H264" s="100">
        <f t="shared" si="50"/>
        <v>9829.4964028776976</v>
      </c>
      <c r="I264" s="435" t="s">
        <v>315</v>
      </c>
      <c r="J264" s="1118">
        <v>44875</v>
      </c>
      <c r="K264" s="1119" t="s">
        <v>5457</v>
      </c>
      <c r="L264" s="1120">
        <v>177</v>
      </c>
      <c r="M264" s="1121">
        <f>AVERAGE(CPVTFC3SG0051!J26:K26)</f>
        <v>0.36414999999999997</v>
      </c>
      <c r="N264" s="73">
        <f t="shared" si="59"/>
        <v>6590.1408450704212</v>
      </c>
      <c r="O264" s="1484" t="s">
        <v>315</v>
      </c>
      <c r="P264" s="645"/>
      <c r="Q264" s="645"/>
      <c r="R264" s="645"/>
      <c r="S264" s="694"/>
      <c r="T264" s="694"/>
      <c r="U264" s="694"/>
      <c r="V264" s="4899" t="s">
        <v>1416</v>
      </c>
      <c r="W264" s="5">
        <v>1</v>
      </c>
    </row>
    <row r="265" spans="1:23" x14ac:dyDescent="0.25">
      <c r="A265" s="68">
        <v>232</v>
      </c>
      <c r="B265" s="4820"/>
      <c r="C265" s="296" t="s">
        <v>220</v>
      </c>
      <c r="D265" s="65">
        <v>44839</v>
      </c>
      <c r="E265" s="387" t="s">
        <v>4939</v>
      </c>
      <c r="F265" s="164">
        <v>164</v>
      </c>
      <c r="G265" s="145">
        <f>AVERAGE(CPVTFC3SG0031!H24:I24)</f>
        <v>2.9303999999999997</v>
      </c>
      <c r="H265" s="100">
        <f t="shared" si="50"/>
        <v>9903.597122302157</v>
      </c>
      <c r="I265" s="435" t="s">
        <v>315</v>
      </c>
      <c r="J265" s="1128">
        <v>44875</v>
      </c>
      <c r="K265" s="1129" t="s">
        <v>5457</v>
      </c>
      <c r="L265" s="1130">
        <v>178</v>
      </c>
      <c r="M265" s="1131">
        <f>AVERAGE(CPVTFC3SG0051!L26:M26)</f>
        <v>1.7740499999999999</v>
      </c>
      <c r="N265" s="67">
        <f t="shared" si="59"/>
        <v>46305.63380281689</v>
      </c>
      <c r="O265" s="1133" t="s">
        <v>315</v>
      </c>
      <c r="P265" s="645"/>
      <c r="Q265" s="645"/>
      <c r="R265" s="645"/>
      <c r="S265" s="694"/>
      <c r="T265" s="694"/>
      <c r="U265" s="694"/>
      <c r="V265" s="4905"/>
    </row>
    <row r="266" spans="1:23" x14ac:dyDescent="0.25">
      <c r="A266" s="64">
        <v>233</v>
      </c>
      <c r="B266" s="437" t="s">
        <v>4120</v>
      </c>
      <c r="C266" s="296" t="s">
        <v>868</v>
      </c>
      <c r="D266" s="65">
        <v>44839</v>
      </c>
      <c r="E266" s="387" t="s">
        <v>4939</v>
      </c>
      <c r="F266" s="164">
        <v>165</v>
      </c>
      <c r="G266" s="145">
        <f>AVERAGE(CPVTFC3SG0031!J24:K24)</f>
        <v>2.0910500000000001</v>
      </c>
      <c r="H266" s="100">
        <f t="shared" si="50"/>
        <v>6884.3525179856115</v>
      </c>
      <c r="I266" s="435" t="s">
        <v>315</v>
      </c>
      <c r="J266" s="891"/>
      <c r="K266" s="891"/>
      <c r="L266" s="891"/>
      <c r="M266" s="891"/>
      <c r="N266" s="891"/>
      <c r="O266" s="1692"/>
      <c r="P266" s="645"/>
      <c r="Q266" s="645"/>
      <c r="R266" s="645"/>
      <c r="S266" s="694"/>
      <c r="T266" s="694"/>
      <c r="U266" s="694"/>
      <c r="W266" s="5">
        <v>1</v>
      </c>
    </row>
    <row r="267" spans="1:23" x14ac:dyDescent="0.25">
      <c r="A267" s="68">
        <v>234</v>
      </c>
      <c r="B267" s="437" t="s">
        <v>4120</v>
      </c>
      <c r="C267" s="296" t="s">
        <v>220</v>
      </c>
      <c r="D267" s="65">
        <v>44839</v>
      </c>
      <c r="E267" s="387" t="s">
        <v>4939</v>
      </c>
      <c r="F267" s="164">
        <v>166</v>
      </c>
      <c r="G267" s="145">
        <f>AVERAGE(CPVTFC3SG0031!L24:M24)</f>
        <v>2.8845000000000001</v>
      </c>
      <c r="H267" s="100">
        <f t="shared" si="50"/>
        <v>9738.4892086330929</v>
      </c>
      <c r="I267" s="435" t="s">
        <v>315</v>
      </c>
      <c r="J267" s="1128">
        <v>44875</v>
      </c>
      <c r="K267" s="1129" t="s">
        <v>5457</v>
      </c>
      <c r="L267" s="1130">
        <v>179</v>
      </c>
      <c r="M267" s="1131">
        <f>AVERAGE(CPVTFC3SG0051!N26:O26)</f>
        <v>0.61509999999999998</v>
      </c>
      <c r="N267" s="67">
        <f t="shared" ref="N267:N269" si="60">(M267-0.1302)/0.0142*400</f>
        <v>13659.154929577462</v>
      </c>
      <c r="O267" s="1133" t="s">
        <v>315</v>
      </c>
      <c r="P267" s="645"/>
      <c r="Q267" s="645"/>
      <c r="R267" s="645"/>
      <c r="S267" s="694"/>
      <c r="T267" s="694"/>
      <c r="U267" s="694"/>
    </row>
    <row r="268" spans="1:23" x14ac:dyDescent="0.25">
      <c r="A268" s="64">
        <v>235</v>
      </c>
      <c r="B268" s="4818" t="s">
        <v>4121</v>
      </c>
      <c r="C268" s="296" t="s">
        <v>868</v>
      </c>
      <c r="D268" s="65">
        <v>44839</v>
      </c>
      <c r="E268" s="387" t="s">
        <v>4939</v>
      </c>
      <c r="F268" s="164">
        <v>167</v>
      </c>
      <c r="G268" s="145">
        <f>AVERAGE(CPVTFC3SG0031!N24:O24)</f>
        <v>2.7396500000000001</v>
      </c>
      <c r="H268" s="100">
        <f t="shared" si="50"/>
        <v>9217.4460431654679</v>
      </c>
      <c r="I268" s="435" t="s">
        <v>315</v>
      </c>
      <c r="J268" s="1118">
        <v>44875</v>
      </c>
      <c r="K268" s="1119" t="s">
        <v>5457</v>
      </c>
      <c r="L268" s="1120">
        <v>180</v>
      </c>
      <c r="M268" s="1121">
        <f>AVERAGE(CPVTFC3SG0051!P26:Q26)</f>
        <v>0.36775000000000002</v>
      </c>
      <c r="N268" s="73">
        <f t="shared" si="60"/>
        <v>6691.5492957746483</v>
      </c>
      <c r="O268" s="1484" t="s">
        <v>315</v>
      </c>
      <c r="P268" s="645"/>
      <c r="Q268" s="645"/>
      <c r="R268" s="645"/>
      <c r="S268" s="694"/>
      <c r="T268" s="694"/>
      <c r="U268" s="694"/>
      <c r="W268" s="5">
        <v>1</v>
      </c>
    </row>
    <row r="269" spans="1:23" x14ac:dyDescent="0.25">
      <c r="A269" s="68">
        <v>236</v>
      </c>
      <c r="B269" s="4820"/>
      <c r="C269" s="296" t="s">
        <v>220</v>
      </c>
      <c r="D269" s="65">
        <v>44839</v>
      </c>
      <c r="E269" s="387" t="s">
        <v>4939</v>
      </c>
      <c r="F269" s="164">
        <v>168</v>
      </c>
      <c r="G269" s="145">
        <f>AVERAGE(CPVTFC3SG0031!P24:Q24)</f>
        <v>2.88225</v>
      </c>
      <c r="H269" s="100">
        <f t="shared" si="50"/>
        <v>9730.3956834532364</v>
      </c>
      <c r="I269" s="435" t="s">
        <v>315</v>
      </c>
      <c r="J269" s="1128">
        <v>44875</v>
      </c>
      <c r="K269" s="1129" t="s">
        <v>5457</v>
      </c>
      <c r="L269" s="1130">
        <v>181</v>
      </c>
      <c r="M269" s="1131">
        <f>AVERAGE(CPVTFC3SG0051!R26:S26)</f>
        <v>1.20285</v>
      </c>
      <c r="N269" s="67">
        <f t="shared" si="60"/>
        <v>30215.492957746472</v>
      </c>
      <c r="O269" s="1133" t="s">
        <v>315</v>
      </c>
      <c r="P269" s="1149"/>
      <c r="Q269" s="2354"/>
      <c r="R269" s="645"/>
      <c r="S269" s="645"/>
      <c r="T269" s="646"/>
      <c r="U269" s="900"/>
    </row>
    <row r="270" spans="1:23" x14ac:dyDescent="0.25">
      <c r="A270" s="64">
        <v>237</v>
      </c>
      <c r="B270" s="4818" t="s">
        <v>4122</v>
      </c>
      <c r="C270" s="296" t="s">
        <v>868</v>
      </c>
      <c r="D270" s="65">
        <v>44839</v>
      </c>
      <c r="E270" s="387" t="s">
        <v>4939</v>
      </c>
      <c r="F270" s="164">
        <v>169</v>
      </c>
      <c r="G270" s="145">
        <f>AVERAGE(CPVTFC3SG0031!R24:S24)</f>
        <v>1.3006</v>
      </c>
      <c r="H270" s="100">
        <f t="shared" si="50"/>
        <v>4041.0071942446043</v>
      </c>
      <c r="I270" s="435" t="s">
        <v>315</v>
      </c>
      <c r="J270" s="891"/>
      <c r="K270" s="891"/>
      <c r="L270" s="891"/>
      <c r="M270" s="891"/>
      <c r="N270" s="891"/>
      <c r="O270" s="1692"/>
      <c r="P270" s="1149"/>
      <c r="Q270" s="2354"/>
      <c r="R270" s="645"/>
      <c r="S270" s="645"/>
      <c r="T270" s="646"/>
      <c r="U270" s="900"/>
      <c r="V270" s="1140"/>
      <c r="W270" s="5">
        <v>1</v>
      </c>
    </row>
    <row r="271" spans="1:23" x14ac:dyDescent="0.25">
      <c r="A271" s="68">
        <v>238</v>
      </c>
      <c r="B271" s="4820"/>
      <c r="C271" s="296" t="s">
        <v>220</v>
      </c>
      <c r="D271" s="65">
        <v>44839</v>
      </c>
      <c r="E271" s="387" t="s">
        <v>4939</v>
      </c>
      <c r="F271" s="164">
        <v>170</v>
      </c>
      <c r="G271" s="145">
        <f>AVERAGE(CPVTFC3SG0031!T24:U24)</f>
        <v>2.9050500000000001</v>
      </c>
      <c r="H271" s="100">
        <f t="shared" si="50"/>
        <v>9812.4100719424478</v>
      </c>
      <c r="I271" s="435" t="s">
        <v>315</v>
      </c>
      <c r="J271" s="694"/>
      <c r="K271" s="694"/>
      <c r="L271" s="695"/>
      <c r="M271" s="694"/>
      <c r="N271" s="694"/>
      <c r="O271" s="1260"/>
      <c r="P271" s="1149"/>
      <c r="Q271" s="2354"/>
      <c r="R271" s="645"/>
      <c r="S271" s="645"/>
      <c r="T271" s="646"/>
      <c r="U271" s="900"/>
      <c r="V271" s="1141"/>
    </row>
    <row r="272" spans="1:23" x14ac:dyDescent="0.25">
      <c r="A272" s="64">
        <v>239</v>
      </c>
      <c r="B272" s="437" t="s">
        <v>4123</v>
      </c>
      <c r="C272" s="296" t="s">
        <v>868</v>
      </c>
      <c r="D272" s="65">
        <v>44839</v>
      </c>
      <c r="E272" s="387" t="s">
        <v>4939</v>
      </c>
      <c r="F272" s="164">
        <v>171</v>
      </c>
      <c r="G272" s="145">
        <f>AVERAGE(CPVTFC3SG0031!V24:W24)</f>
        <v>2.0696500000000002</v>
      </c>
      <c r="H272" s="100">
        <f t="shared" si="50"/>
        <v>6807.3741007194258</v>
      </c>
      <c r="I272" s="435" t="s">
        <v>315</v>
      </c>
      <c r="J272" s="891"/>
      <c r="K272" s="891"/>
      <c r="L272" s="891"/>
      <c r="M272" s="891"/>
      <c r="N272" s="891"/>
      <c r="O272" s="1692"/>
      <c r="P272" s="1149"/>
      <c r="Q272" s="2354"/>
      <c r="R272" s="645"/>
      <c r="S272" s="645"/>
      <c r="T272" s="646"/>
      <c r="U272" s="900"/>
      <c r="V272" s="4899" t="s">
        <v>1416</v>
      </c>
      <c r="W272" s="5">
        <v>1</v>
      </c>
    </row>
    <row r="273" spans="1:24" x14ac:dyDescent="0.25">
      <c r="A273" s="68">
        <v>240</v>
      </c>
      <c r="B273" s="437" t="s">
        <v>4123</v>
      </c>
      <c r="C273" s="296" t="s">
        <v>220</v>
      </c>
      <c r="D273" s="65">
        <v>44839</v>
      </c>
      <c r="E273" s="387" t="s">
        <v>4939</v>
      </c>
      <c r="F273" s="164">
        <v>172</v>
      </c>
      <c r="G273" s="145">
        <f>AVERAGE(CPVTFC3SG0031!X24:Y24)</f>
        <v>2.8721500000000004</v>
      </c>
      <c r="H273" s="100">
        <f t="shared" si="50"/>
        <v>9694.064748201441</v>
      </c>
      <c r="I273" s="435" t="s">
        <v>315</v>
      </c>
      <c r="J273" s="1128">
        <v>44875</v>
      </c>
      <c r="K273" s="1129" t="s">
        <v>5457</v>
      </c>
      <c r="L273" s="1130">
        <v>182</v>
      </c>
      <c r="M273" s="1131">
        <f>AVERAGE(CPVTFC3SG0051!T26:U26)</f>
        <v>1.4274</v>
      </c>
      <c r="N273" s="67">
        <f t="shared" ref="N273" si="61">(M273-0.1302)/0.0142*400</f>
        <v>36540.845070422525</v>
      </c>
      <c r="O273" s="1133" t="s">
        <v>315</v>
      </c>
      <c r="P273" s="1149"/>
      <c r="Q273" s="2354"/>
      <c r="R273" s="645"/>
      <c r="S273" s="645"/>
      <c r="T273" s="646"/>
      <c r="U273" s="900"/>
      <c r="V273" s="4905"/>
    </row>
    <row r="274" spans="1:24" x14ac:dyDescent="0.25">
      <c r="A274" s="64">
        <v>241</v>
      </c>
      <c r="B274" s="4818" t="s">
        <v>4124</v>
      </c>
      <c r="C274" s="296" t="s">
        <v>868</v>
      </c>
      <c r="D274" s="65">
        <v>44839</v>
      </c>
      <c r="E274" s="387" t="s">
        <v>4939</v>
      </c>
      <c r="F274" s="164">
        <v>173</v>
      </c>
      <c r="G274" s="145">
        <f>AVERAGE(CPVTFC3SG0031!B26:C26)</f>
        <v>3.0783499999999999</v>
      </c>
      <c r="H274" s="100">
        <f t="shared" si="50"/>
        <v>10435.791366906476</v>
      </c>
      <c r="I274" s="435" t="s">
        <v>315</v>
      </c>
      <c r="J274" s="1128">
        <v>44875</v>
      </c>
      <c r="K274" s="1129" t="s">
        <v>5457</v>
      </c>
      <c r="L274" s="1130">
        <v>183</v>
      </c>
      <c r="M274" s="1131">
        <f>AVERAGE(CPVTFC3SG0051!V26:W26)</f>
        <v>1.7225999999999999</v>
      </c>
      <c r="N274" s="67">
        <f t="shared" ref="N274:N275" si="62">(M274-0.1302)/0.0142*400</f>
        <v>44856.338028169004</v>
      </c>
      <c r="O274" s="1133" t="s">
        <v>315</v>
      </c>
      <c r="P274" s="1149"/>
      <c r="Q274" s="2354"/>
      <c r="R274" s="645"/>
      <c r="S274" s="645"/>
      <c r="T274" s="646"/>
      <c r="U274" s="900"/>
      <c r="W274" s="5">
        <v>1</v>
      </c>
    </row>
    <row r="275" spans="1:24" x14ac:dyDescent="0.25">
      <c r="A275" s="68">
        <v>242</v>
      </c>
      <c r="B275" s="4820"/>
      <c r="C275" s="296" t="s">
        <v>220</v>
      </c>
      <c r="D275" s="65">
        <v>44839</v>
      </c>
      <c r="E275" s="387" t="s">
        <v>4939</v>
      </c>
      <c r="F275" s="164">
        <v>174</v>
      </c>
      <c r="G275" s="145">
        <f>AVERAGE(CPVTFC3SG0031!D26:E26)</f>
        <v>3.1051000000000002</v>
      </c>
      <c r="H275" s="100">
        <f t="shared" si="50"/>
        <v>10532.01438848921</v>
      </c>
      <c r="I275" s="435" t="s">
        <v>315</v>
      </c>
      <c r="J275" s="1128">
        <v>44875</v>
      </c>
      <c r="K275" s="1129" t="s">
        <v>5457</v>
      </c>
      <c r="L275" s="1130">
        <v>184</v>
      </c>
      <c r="M275" s="1131">
        <f>AVERAGE(CPVTFC3SG0051!X26:Y26)</f>
        <v>0.95974999999999999</v>
      </c>
      <c r="N275" s="67">
        <f t="shared" si="62"/>
        <v>23367.605633802817</v>
      </c>
      <c r="O275" s="1133" t="s">
        <v>315</v>
      </c>
      <c r="P275" s="645"/>
      <c r="Q275" s="645"/>
      <c r="R275" s="645"/>
      <c r="S275" s="694"/>
      <c r="T275" s="694"/>
      <c r="U275" s="694"/>
    </row>
    <row r="276" spans="1:24" x14ac:dyDescent="0.25">
      <c r="A276" s="64">
        <v>243</v>
      </c>
      <c r="B276" s="4818" t="s">
        <v>4125</v>
      </c>
      <c r="C276" s="296" t="s">
        <v>868</v>
      </c>
      <c r="D276" s="65">
        <v>44839</v>
      </c>
      <c r="E276" s="387" t="s">
        <v>4939</v>
      </c>
      <c r="F276" s="164">
        <v>175</v>
      </c>
      <c r="G276" s="145">
        <f>AVERAGE(CPVTFC3SG0031!F26:G26)</f>
        <v>3.0468000000000002</v>
      </c>
      <c r="H276" s="100">
        <f t="shared" si="50"/>
        <v>10322.302158273382</v>
      </c>
      <c r="I276" s="435" t="s">
        <v>315</v>
      </c>
      <c r="J276" s="65">
        <v>44876</v>
      </c>
      <c r="K276" s="1145" t="s">
        <v>5462</v>
      </c>
      <c r="L276" s="177">
        <v>41</v>
      </c>
      <c r="M276" s="66">
        <f>AVERAGE(CPVTFC3SG0052!Q17:R17)</f>
        <v>0.75330000000000008</v>
      </c>
      <c r="N276" s="67">
        <f>((M276-0.1246)/0.0142)*400</f>
        <v>17709.859154929578</v>
      </c>
      <c r="O276" s="1133" t="s">
        <v>315</v>
      </c>
      <c r="P276" s="645"/>
      <c r="Q276" s="645"/>
      <c r="R276" s="645"/>
      <c r="S276" s="694"/>
      <c r="T276" s="694"/>
      <c r="U276" s="694"/>
      <c r="V276" s="286"/>
      <c r="W276" s="5">
        <v>1</v>
      </c>
    </row>
    <row r="277" spans="1:24" x14ac:dyDescent="0.25">
      <c r="A277" s="68">
        <v>244</v>
      </c>
      <c r="B277" s="4820"/>
      <c r="C277" s="296" t="s">
        <v>220</v>
      </c>
      <c r="D277" s="65">
        <v>44839</v>
      </c>
      <c r="E277" s="387" t="s">
        <v>4939</v>
      </c>
      <c r="F277" s="164">
        <v>176</v>
      </c>
      <c r="G277" s="145">
        <f>AVERAGE(CPVTFC3SG0031!H26:I26)</f>
        <v>2.8565499999999999</v>
      </c>
      <c r="H277" s="100">
        <f t="shared" si="50"/>
        <v>9637.9496402877703</v>
      </c>
      <c r="I277" s="435" t="s">
        <v>315</v>
      </c>
      <c r="J277" s="71">
        <v>44876</v>
      </c>
      <c r="K277" s="1142" t="s">
        <v>5462</v>
      </c>
      <c r="L277" s="1143">
        <v>42</v>
      </c>
      <c r="M277" s="72">
        <f>AVERAGE(CPVTFC3SG0052!S17:T17)</f>
        <v>0.28920000000000001</v>
      </c>
      <c r="N277" s="73">
        <f t="shared" ref="N277:N287" si="63">((M277-0.1246)/0.0142)*400</f>
        <v>4636.6197183098602</v>
      </c>
      <c r="O277" s="1484" t="s">
        <v>315</v>
      </c>
      <c r="P277" s="1149"/>
      <c r="Q277" s="2354"/>
      <c r="R277" s="645"/>
      <c r="S277" s="645"/>
      <c r="T277" s="646"/>
      <c r="U277" s="900"/>
      <c r="V277" s="287"/>
    </row>
    <row r="278" spans="1:24" x14ac:dyDescent="0.25">
      <c r="A278" s="64">
        <v>245</v>
      </c>
      <c r="B278" s="4818" t="s">
        <v>4126</v>
      </c>
      <c r="C278" s="296" t="s">
        <v>868</v>
      </c>
      <c r="D278" s="65">
        <v>44839</v>
      </c>
      <c r="E278" s="387" t="s">
        <v>4939</v>
      </c>
      <c r="F278" s="164">
        <v>177</v>
      </c>
      <c r="G278" s="145">
        <f>AVERAGE(CPVTFC3SG0031!J26:K26)</f>
        <v>3.0610499999999998</v>
      </c>
      <c r="H278" s="100">
        <f t="shared" si="50"/>
        <v>10373.561151079137</v>
      </c>
      <c r="I278" s="435" t="s">
        <v>315</v>
      </c>
      <c r="J278" s="65">
        <v>44876</v>
      </c>
      <c r="K278" s="1145" t="s">
        <v>5462</v>
      </c>
      <c r="L278" s="177">
        <v>43</v>
      </c>
      <c r="M278" s="66">
        <f>AVERAGE(CPVTFC3SG0052!U17:V17)</f>
        <v>0.43209999999999998</v>
      </c>
      <c r="N278" s="67">
        <f t="shared" si="63"/>
        <v>8661.9718309859145</v>
      </c>
      <c r="O278" s="1133" t="s">
        <v>315</v>
      </c>
      <c r="P278" s="1149"/>
      <c r="Q278" s="2354"/>
      <c r="R278" s="645"/>
      <c r="S278" s="645"/>
      <c r="T278" s="646"/>
      <c r="U278" s="900"/>
      <c r="W278" s="5">
        <v>1</v>
      </c>
    </row>
    <row r="279" spans="1:24" x14ac:dyDescent="0.25">
      <c r="A279" s="101">
        <v>246</v>
      </c>
      <c r="B279" s="4820"/>
      <c r="C279" s="296" t="s">
        <v>220</v>
      </c>
      <c r="D279" s="65">
        <v>44839</v>
      </c>
      <c r="E279" s="387" t="s">
        <v>4939</v>
      </c>
      <c r="F279" s="164">
        <v>178</v>
      </c>
      <c r="G279" s="145">
        <f>AVERAGE(CPVTFC3SG0031!L26:M26)</f>
        <v>3.1269499999999999</v>
      </c>
      <c r="H279" s="100">
        <f t="shared" si="50"/>
        <v>10610.611510791367</v>
      </c>
      <c r="I279" s="435" t="s">
        <v>315</v>
      </c>
      <c r="J279" s="65">
        <v>44876</v>
      </c>
      <c r="K279" s="1145" t="s">
        <v>5462</v>
      </c>
      <c r="L279" s="177">
        <v>44</v>
      </c>
      <c r="M279" s="66">
        <f>AVERAGE(CPVTFC3SG0052!W17:X17)</f>
        <v>1.5669999999999999</v>
      </c>
      <c r="N279" s="67">
        <f t="shared" si="63"/>
        <v>40630.985915492951</v>
      </c>
      <c r="O279" s="1133" t="s">
        <v>315</v>
      </c>
      <c r="P279" s="1149"/>
      <c r="Q279" s="2354"/>
      <c r="R279" s="645"/>
      <c r="S279" s="645"/>
      <c r="T279" s="646"/>
      <c r="U279" s="900"/>
    </row>
    <row r="280" spans="1:24" x14ac:dyDescent="0.25">
      <c r="A280" s="128">
        <v>247</v>
      </c>
      <c r="B280" s="4818" t="s">
        <v>4127</v>
      </c>
      <c r="C280" s="296" t="s">
        <v>868</v>
      </c>
      <c r="D280" s="65">
        <v>44839</v>
      </c>
      <c r="E280" s="387" t="s">
        <v>4939</v>
      </c>
      <c r="F280" s="164">
        <v>179</v>
      </c>
      <c r="G280" s="145">
        <f>AVERAGE(CPVTFC3SG0031!N26:O26)</f>
        <v>2.5414500000000002</v>
      </c>
      <c r="H280" s="100">
        <f t="shared" si="50"/>
        <v>8504.4964028776994</v>
      </c>
      <c r="I280" s="435" t="s">
        <v>315</v>
      </c>
      <c r="J280" s="71">
        <v>44876</v>
      </c>
      <c r="K280" s="1142" t="s">
        <v>5462</v>
      </c>
      <c r="L280" s="1143">
        <v>45</v>
      </c>
      <c r="M280" s="72">
        <f>AVERAGE(CPVTFC3SG0052!C19:D19)</f>
        <v>0.21145</v>
      </c>
      <c r="N280" s="73">
        <f t="shared" si="63"/>
        <v>2446.4788732394363</v>
      </c>
      <c r="O280" s="1484" t="s">
        <v>315</v>
      </c>
      <c r="P280" s="1149"/>
      <c r="Q280" s="2354"/>
      <c r="R280" s="645"/>
      <c r="S280" s="645"/>
      <c r="T280" s="646"/>
      <c r="U280" s="1259"/>
      <c r="W280" s="5">
        <v>1</v>
      </c>
    </row>
    <row r="281" spans="1:24" ht="15.75" thickBot="1" x14ac:dyDescent="0.3">
      <c r="A281" s="120">
        <v>248</v>
      </c>
      <c r="B281" s="4815"/>
      <c r="C281" s="497" t="s">
        <v>220</v>
      </c>
      <c r="D281" s="121">
        <v>44839</v>
      </c>
      <c r="E281" s="452" t="s">
        <v>4939</v>
      </c>
      <c r="F281" s="445">
        <v>180</v>
      </c>
      <c r="G281" s="453">
        <f>AVERAGE(CPVTFC3SG0031!P26:Q26)</f>
        <v>3.0679500000000002</v>
      </c>
      <c r="H281" s="454">
        <f t="shared" si="50"/>
        <v>10398.381294964029</v>
      </c>
      <c r="I281" s="1694" t="s">
        <v>315</v>
      </c>
      <c r="J281" s="121">
        <v>44876</v>
      </c>
      <c r="K281" s="1734" t="s">
        <v>5462</v>
      </c>
      <c r="L281" s="1492">
        <v>46</v>
      </c>
      <c r="M281" s="122">
        <f>AVERAGE(CPVTFC3SG0052!E19:F19)</f>
        <v>1.3359000000000001</v>
      </c>
      <c r="N281" s="123">
        <f t="shared" si="63"/>
        <v>34121.126760563377</v>
      </c>
      <c r="O281" s="1659" t="s">
        <v>315</v>
      </c>
      <c r="P281" s="969"/>
      <c r="Q281" s="969"/>
      <c r="R281" s="969"/>
      <c r="S281" s="1268"/>
      <c r="T281" s="1268"/>
      <c r="U281" s="1268"/>
    </row>
    <row r="282" spans="1:24" x14ac:dyDescent="0.25">
      <c r="A282" s="406">
        <v>249</v>
      </c>
      <c r="B282" s="4800" t="s">
        <v>4128</v>
      </c>
      <c r="C282" s="476" t="s">
        <v>868</v>
      </c>
      <c r="D282" s="407">
        <v>44839</v>
      </c>
      <c r="E282" s="477" t="s">
        <v>4939</v>
      </c>
      <c r="F282" s="478">
        <v>181</v>
      </c>
      <c r="G282" s="479">
        <f>AVERAGE(CPVTFC3SG0031!R26:S26)</f>
        <v>2.85</v>
      </c>
      <c r="H282" s="480">
        <f t="shared" si="50"/>
        <v>9614.3884892086335</v>
      </c>
      <c r="I282" s="1725" t="s">
        <v>315</v>
      </c>
      <c r="J282" s="1735">
        <v>44876</v>
      </c>
      <c r="K282" s="1736" t="s">
        <v>5462</v>
      </c>
      <c r="L282" s="1737">
        <v>47</v>
      </c>
      <c r="M282" s="1010">
        <f>AVERAGE(CPVTFC3SG0052!G19:H19)</f>
        <v>0.2757</v>
      </c>
      <c r="N282" s="1011">
        <f t="shared" si="63"/>
        <v>4256.3380281690143</v>
      </c>
      <c r="O282" s="1713" t="s">
        <v>315</v>
      </c>
      <c r="P282" s="490">
        <v>44881</v>
      </c>
      <c r="Q282" s="2448" t="s">
        <v>5485</v>
      </c>
      <c r="R282" s="589">
        <v>135</v>
      </c>
      <c r="S282" s="589">
        <f>AVERAGE(CPVTFC3SG0058!V18:W18)</f>
        <v>0.11345</v>
      </c>
      <c r="T282" s="622">
        <f t="shared" ref="T282:T285" si="64">(S282-0.1081)/0.0134*66</f>
        <v>26.350746268656682</v>
      </c>
      <c r="U282" s="1557" t="s">
        <v>314</v>
      </c>
      <c r="V282" s="286"/>
      <c r="W282" s="5">
        <v>1</v>
      </c>
    </row>
    <row r="283" spans="1:24" x14ac:dyDescent="0.25">
      <c r="A283" s="590"/>
      <c r="B283" s="4801"/>
      <c r="C283" s="436" t="s">
        <v>5448</v>
      </c>
      <c r="D283" s="1149"/>
      <c r="E283" s="1264"/>
      <c r="F283" s="695"/>
      <c r="G283" s="892"/>
      <c r="H283" s="894"/>
      <c r="I283" s="1630"/>
      <c r="J283" s="1149"/>
      <c r="K283" s="1150"/>
      <c r="L283" s="1151"/>
      <c r="M283" s="645"/>
      <c r="N283" s="646"/>
      <c r="O283" s="1123"/>
      <c r="P283" s="18">
        <v>44881</v>
      </c>
      <c r="Q283" s="2449" t="s">
        <v>5485</v>
      </c>
      <c r="R283" s="7">
        <v>136</v>
      </c>
      <c r="S283" s="7">
        <f>AVERAGE(CPVTFC3SG0058!X18:Y18)</f>
        <v>0.24325000000000002</v>
      </c>
      <c r="T283" s="13">
        <f t="shared" si="64"/>
        <v>665.66417910447763</v>
      </c>
      <c r="U283" s="1558" t="s">
        <v>314</v>
      </c>
      <c r="V283" s="286"/>
    </row>
    <row r="284" spans="1:24" x14ac:dyDescent="0.25">
      <c r="A284" s="590"/>
      <c r="B284" s="4801"/>
      <c r="C284" s="436" t="s">
        <v>863</v>
      </c>
      <c r="D284" s="1149"/>
      <c r="E284" s="1264"/>
      <c r="F284" s="695"/>
      <c r="G284" s="892"/>
      <c r="H284" s="894"/>
      <c r="I284" s="1630"/>
      <c r="J284" s="1149"/>
      <c r="K284" s="1150"/>
      <c r="L284" s="1151"/>
      <c r="M284" s="645"/>
      <c r="N284" s="646"/>
      <c r="O284" s="1123"/>
      <c r="P284" s="18">
        <v>44881</v>
      </c>
      <c r="Q284" s="2449" t="s">
        <v>5485</v>
      </c>
      <c r="R284" s="7">
        <v>137</v>
      </c>
      <c r="S284" s="7">
        <f>AVERAGE(CPVTFC3SG0058!B20:C20)</f>
        <v>0.33865000000000001</v>
      </c>
      <c r="T284" s="13">
        <f t="shared" si="64"/>
        <v>1135.544776119403</v>
      </c>
      <c r="U284" s="1558" t="s">
        <v>314</v>
      </c>
      <c r="V284" s="286"/>
    </row>
    <row r="285" spans="1:24" ht="15.75" thickBot="1" x14ac:dyDescent="0.3">
      <c r="A285" s="1614">
        <v>250</v>
      </c>
      <c r="B285" s="4802"/>
      <c r="C285" s="482" t="s">
        <v>220</v>
      </c>
      <c r="D285" s="412">
        <v>44839</v>
      </c>
      <c r="E285" s="484" t="s">
        <v>4939</v>
      </c>
      <c r="F285" s="485">
        <v>182</v>
      </c>
      <c r="G285" s="486">
        <f>AVERAGE(CPVTFC3SG0031!T26:U26)</f>
        <v>2.2620500000000003</v>
      </c>
      <c r="H285" s="487">
        <f t="shared" si="50"/>
        <v>7499.4604316546784</v>
      </c>
      <c r="I285" s="1726" t="s">
        <v>315</v>
      </c>
      <c r="J285" s="1738">
        <v>44876</v>
      </c>
      <c r="K285" s="1739" t="s">
        <v>5462</v>
      </c>
      <c r="L285" s="1740">
        <v>48</v>
      </c>
      <c r="M285" s="985">
        <f>AVERAGE(CPVTFC3SG0052!I19:J19)</f>
        <v>0.23675000000000002</v>
      </c>
      <c r="N285" s="986">
        <f t="shared" si="63"/>
        <v>3159.1549295774653</v>
      </c>
      <c r="O285" s="1721" t="s">
        <v>315</v>
      </c>
      <c r="P285" s="91">
        <v>44881</v>
      </c>
      <c r="Q285" s="2450" t="s">
        <v>5485</v>
      </c>
      <c r="R285" s="595">
        <v>138</v>
      </c>
      <c r="S285" s="595">
        <f>AVERAGE(CPVTFC3SG0058!D20:E20)</f>
        <v>0.33260000000000001</v>
      </c>
      <c r="T285" s="225">
        <f t="shared" si="64"/>
        <v>1105.7462686567164</v>
      </c>
      <c r="U285" s="1561" t="s">
        <v>314</v>
      </c>
      <c r="V285" s="287"/>
    </row>
    <row r="286" spans="1:24" x14ac:dyDescent="0.25">
      <c r="A286" s="114">
        <v>251</v>
      </c>
      <c r="B286" s="4815" t="s">
        <v>4129</v>
      </c>
      <c r="C286" s="680" t="s">
        <v>868</v>
      </c>
      <c r="D286" s="115">
        <v>44839</v>
      </c>
      <c r="E286" s="388" t="s">
        <v>4939</v>
      </c>
      <c r="F286" s="444">
        <v>183</v>
      </c>
      <c r="G286" s="499">
        <f>AVERAGE(CPVTFC3SG0031!V26:W26)</f>
        <v>3.0266000000000002</v>
      </c>
      <c r="H286" s="505">
        <f t="shared" si="50"/>
        <v>10249.640287769784</v>
      </c>
      <c r="I286" s="1695" t="s">
        <v>315</v>
      </c>
      <c r="J286" s="115">
        <v>44876</v>
      </c>
      <c r="K286" s="1733" t="s">
        <v>5462</v>
      </c>
      <c r="L286" s="1493">
        <v>49</v>
      </c>
      <c r="M286" s="116">
        <f>AVERAGE(CPVTFC3SG0052!K19:L19)</f>
        <v>0.93744999999999989</v>
      </c>
      <c r="N286" s="117">
        <f t="shared" si="63"/>
        <v>22897.183098591544</v>
      </c>
      <c r="O286" s="1675" t="s">
        <v>315</v>
      </c>
      <c r="P286" s="2360"/>
      <c r="Q286" s="830"/>
      <c r="R286" s="830"/>
      <c r="S286" s="1271"/>
      <c r="T286" s="1271"/>
      <c r="U286" s="1271"/>
      <c r="V286" s="286"/>
      <c r="W286" s="5">
        <v>1</v>
      </c>
    </row>
    <row r="287" spans="1:24" x14ac:dyDescent="0.25">
      <c r="A287" s="68">
        <v>252</v>
      </c>
      <c r="B287" s="4820"/>
      <c r="C287" s="296" t="s">
        <v>220</v>
      </c>
      <c r="D287" s="65">
        <v>44839</v>
      </c>
      <c r="E287" s="387" t="s">
        <v>4939</v>
      </c>
      <c r="F287" s="164">
        <v>184</v>
      </c>
      <c r="G287" s="145">
        <f>AVERAGE(CPVTFC3SG0031!X26:Y26)</f>
        <v>2.8761000000000001</v>
      </c>
      <c r="H287" s="100">
        <f t="shared" si="50"/>
        <v>9708.2733812949664</v>
      </c>
      <c r="I287" s="435" t="s">
        <v>315</v>
      </c>
      <c r="J287" s="71">
        <v>44876</v>
      </c>
      <c r="K287" s="1142" t="s">
        <v>5462</v>
      </c>
      <c r="L287" s="1143">
        <v>50</v>
      </c>
      <c r="M287" s="72">
        <f>AVERAGE(CPVTFC3SG0052!M19:N19)</f>
        <v>0.33550000000000002</v>
      </c>
      <c r="N287" s="73">
        <f t="shared" si="63"/>
        <v>5940.8450704225361</v>
      </c>
      <c r="O287" s="1484" t="s">
        <v>315</v>
      </c>
      <c r="P287" s="645"/>
      <c r="Q287" s="645"/>
      <c r="R287" s="645"/>
      <c r="S287" s="694"/>
      <c r="T287" s="694"/>
      <c r="U287" s="694"/>
      <c r="V287" s="287"/>
    </row>
    <row r="288" spans="1:24" x14ac:dyDescent="0.25">
      <c r="A288" s="6">
        <v>253</v>
      </c>
      <c r="B288" s="4822" t="s">
        <v>4130</v>
      </c>
      <c r="C288" s="271" t="s">
        <v>868</v>
      </c>
      <c r="D288" s="18">
        <v>44839</v>
      </c>
      <c r="E288" s="380" t="s">
        <v>4940</v>
      </c>
      <c r="F288" s="102">
        <v>1</v>
      </c>
      <c r="G288" s="275">
        <f>AVERAGE(CPVTFC3SG0032!C11:D11)</f>
        <v>0.41469999999999996</v>
      </c>
      <c r="H288" s="343">
        <f>(G288-0.1941)/0.0138*50</f>
        <v>799.27536231884039</v>
      </c>
      <c r="I288" s="430" t="s">
        <v>314</v>
      </c>
      <c r="J288" s="891"/>
      <c r="K288" s="891"/>
      <c r="L288" s="891"/>
      <c r="M288" s="891"/>
      <c r="N288" s="891"/>
      <c r="O288" s="1692"/>
      <c r="P288" s="645"/>
      <c r="Q288" s="645"/>
      <c r="R288" s="645"/>
      <c r="S288" s="694"/>
      <c r="T288" s="694"/>
      <c r="U288" s="694"/>
      <c r="V288" s="4899" t="s">
        <v>1416</v>
      </c>
      <c r="W288" s="4705"/>
      <c r="X288" s="4711"/>
    </row>
    <row r="289" spans="1:24" x14ac:dyDescent="0.25">
      <c r="A289" s="325">
        <v>254</v>
      </c>
      <c r="B289" s="4819"/>
      <c r="C289" s="288" t="s">
        <v>220</v>
      </c>
      <c r="D289" s="19">
        <v>44839</v>
      </c>
      <c r="E289" s="384" t="s">
        <v>4940</v>
      </c>
      <c r="F289" s="103">
        <v>2</v>
      </c>
      <c r="G289" s="276">
        <f>AVERAGE(CPVTFC3SG0032!E11:F11)</f>
        <v>2.9069000000000003</v>
      </c>
      <c r="H289" s="344">
        <f t="shared" ref="H289:H357" si="65">(G289-0.1941)/0.0138*50</f>
        <v>9828.9855072463779</v>
      </c>
      <c r="I289" s="434" t="s">
        <v>315</v>
      </c>
      <c r="J289" s="891"/>
      <c r="K289" s="891"/>
      <c r="L289" s="891"/>
      <c r="M289" s="891"/>
      <c r="N289" s="891"/>
      <c r="O289" s="1692"/>
      <c r="P289" s="645"/>
      <c r="Q289" s="645"/>
      <c r="R289" s="645"/>
      <c r="S289" s="694"/>
      <c r="T289" s="694"/>
      <c r="U289" s="694"/>
      <c r="V289" s="4905"/>
      <c r="W289" s="4706"/>
      <c r="X289" s="4711"/>
    </row>
    <row r="290" spans="1:24" x14ac:dyDescent="0.25">
      <c r="A290" s="64">
        <v>255</v>
      </c>
      <c r="B290" s="437" t="s">
        <v>4131</v>
      </c>
      <c r="C290" s="296" t="s">
        <v>868</v>
      </c>
      <c r="D290" s="65">
        <v>44839</v>
      </c>
      <c r="E290" s="387" t="s">
        <v>4940</v>
      </c>
      <c r="F290" s="164">
        <v>3</v>
      </c>
      <c r="G290" s="145">
        <f>AVERAGE(CPVTFC3SG0032!G11:H11)</f>
        <v>1.73305</v>
      </c>
      <c r="H290" s="100">
        <f t="shared" si="65"/>
        <v>5575.905797101449</v>
      </c>
      <c r="I290" s="435" t="s">
        <v>315</v>
      </c>
      <c r="J290" s="891"/>
      <c r="K290" s="891"/>
      <c r="L290" s="891"/>
      <c r="M290" s="891"/>
      <c r="N290" s="891"/>
      <c r="O290" s="1692"/>
      <c r="P290" s="645"/>
      <c r="Q290" s="645"/>
      <c r="R290" s="645"/>
      <c r="S290" s="694"/>
      <c r="T290" s="694"/>
      <c r="U290" s="694"/>
      <c r="V290" s="4899" t="s">
        <v>1416</v>
      </c>
      <c r="W290" s="5">
        <v>1</v>
      </c>
    </row>
    <row r="291" spans="1:24" x14ac:dyDescent="0.25">
      <c r="A291" s="68">
        <v>256</v>
      </c>
      <c r="B291" s="437" t="s">
        <v>4131</v>
      </c>
      <c r="C291" s="296" t="s">
        <v>220</v>
      </c>
      <c r="D291" s="65">
        <v>44839</v>
      </c>
      <c r="E291" s="387" t="s">
        <v>4940</v>
      </c>
      <c r="F291" s="164">
        <v>4</v>
      </c>
      <c r="G291" s="145">
        <f>AVERAGE(CPVTFC3SG0032!I11:J11)</f>
        <v>2.9201999999999999</v>
      </c>
      <c r="H291" s="100">
        <f t="shared" si="65"/>
        <v>9877.173913043478</v>
      </c>
      <c r="I291" s="435" t="s">
        <v>315</v>
      </c>
      <c r="J291" s="65">
        <v>44876</v>
      </c>
      <c r="K291" s="1145" t="s">
        <v>5462</v>
      </c>
      <c r="L291" s="177">
        <v>51</v>
      </c>
      <c r="M291" s="66">
        <f>AVERAGE(CPVTFC3SG0052!O19:P19)</f>
        <v>1.0021</v>
      </c>
      <c r="N291" s="67">
        <f t="shared" ref="N291" si="66">((M291-0.1246)/0.0142)*400</f>
        <v>24718.309859154924</v>
      </c>
      <c r="O291" s="1133" t="s">
        <v>315</v>
      </c>
      <c r="P291" s="1149"/>
      <c r="Q291" s="2354"/>
      <c r="R291" s="645"/>
      <c r="S291" s="645"/>
      <c r="T291" s="646"/>
      <c r="U291" s="900"/>
      <c r="V291" s="4905"/>
    </row>
    <row r="292" spans="1:24" x14ac:dyDescent="0.25">
      <c r="A292" s="6">
        <v>257</v>
      </c>
      <c r="B292" s="4822" t="s">
        <v>4132</v>
      </c>
      <c r="C292" s="271" t="s">
        <v>868</v>
      </c>
      <c r="D292" s="18">
        <v>44839</v>
      </c>
      <c r="E292" s="380" t="s">
        <v>4940</v>
      </c>
      <c r="F292" s="102">
        <v>5</v>
      </c>
      <c r="G292" s="275">
        <f>AVERAGE(CPVTFC3SG0032!K11:L11)</f>
        <v>0.35335</v>
      </c>
      <c r="H292" s="343">
        <f t="shared" si="65"/>
        <v>576.99275362318838</v>
      </c>
      <c r="I292" s="430" t="s">
        <v>314</v>
      </c>
      <c r="J292" s="891"/>
      <c r="K292" s="891"/>
      <c r="L292" s="891"/>
      <c r="M292" s="891"/>
      <c r="N292" s="891"/>
      <c r="O292" s="1692"/>
      <c r="P292" s="1149"/>
      <c r="Q292" s="2354"/>
      <c r="R292" s="645"/>
      <c r="S292" s="645"/>
      <c r="T292" s="646"/>
      <c r="U292" s="900"/>
      <c r="V292" s="4899" t="s">
        <v>1416</v>
      </c>
    </row>
    <row r="293" spans="1:24" x14ac:dyDescent="0.25">
      <c r="A293" s="11">
        <v>258</v>
      </c>
      <c r="B293" s="4819"/>
      <c r="C293" s="288" t="s">
        <v>220</v>
      </c>
      <c r="D293" s="19">
        <v>44839</v>
      </c>
      <c r="E293" s="384" t="s">
        <v>4940</v>
      </c>
      <c r="F293" s="103">
        <v>6</v>
      </c>
      <c r="G293" s="276">
        <f>AVERAGE(CPVTFC3SG0032!M11:N11)</f>
        <v>2.8642500000000002</v>
      </c>
      <c r="H293" s="344">
        <f t="shared" si="65"/>
        <v>9674.4565217391319</v>
      </c>
      <c r="I293" s="434" t="s">
        <v>315</v>
      </c>
      <c r="J293" s="891"/>
      <c r="K293" s="891"/>
      <c r="L293" s="891"/>
      <c r="M293" s="891"/>
      <c r="N293" s="891"/>
      <c r="O293" s="1692"/>
      <c r="P293" s="1149"/>
      <c r="Q293" s="2354"/>
      <c r="R293" s="645"/>
      <c r="S293" s="645"/>
      <c r="T293" s="646"/>
      <c r="U293" s="1259"/>
      <c r="V293" s="4905"/>
    </row>
    <row r="294" spans="1:24" x14ac:dyDescent="0.25">
      <c r="A294" s="64">
        <v>259</v>
      </c>
      <c r="B294" s="4818" t="s">
        <v>4133</v>
      </c>
      <c r="C294" s="296" t="s">
        <v>868</v>
      </c>
      <c r="D294" s="65">
        <v>44839</v>
      </c>
      <c r="E294" s="387" t="s">
        <v>4940</v>
      </c>
      <c r="F294" s="164">
        <v>7</v>
      </c>
      <c r="G294" s="145">
        <f>AVERAGE(CPVTFC3SG0032!O11:P11)</f>
        <v>2.9082999999999997</v>
      </c>
      <c r="H294" s="100">
        <f t="shared" si="65"/>
        <v>9834.0579710144902</v>
      </c>
      <c r="I294" s="435" t="s">
        <v>315</v>
      </c>
      <c r="J294" s="71">
        <v>44876</v>
      </c>
      <c r="K294" s="1142" t="s">
        <v>5462</v>
      </c>
      <c r="L294" s="1143">
        <v>52</v>
      </c>
      <c r="M294" s="72">
        <f>AVERAGE(CPVTFC3SG0052!Q19:R19)</f>
        <v>0.33384999999999998</v>
      </c>
      <c r="N294" s="73">
        <f t="shared" ref="N294:N299" si="67">((M294-0.1246)/0.0142)*400</f>
        <v>5894.3661971830979</v>
      </c>
      <c r="O294" s="1484" t="s">
        <v>315</v>
      </c>
      <c r="P294" s="1149"/>
      <c r="Q294" s="2348"/>
      <c r="R294" s="645"/>
      <c r="S294" s="645"/>
      <c r="T294" s="646"/>
      <c r="U294" s="1690"/>
      <c r="V294" s="308"/>
      <c r="W294" s="5">
        <v>1</v>
      </c>
    </row>
    <row r="295" spans="1:24" ht="15.75" thickBot="1" x14ac:dyDescent="0.3">
      <c r="A295" s="120">
        <v>260</v>
      </c>
      <c r="B295" s="4815"/>
      <c r="C295" s="497" t="s">
        <v>220</v>
      </c>
      <c r="D295" s="121">
        <v>44839</v>
      </c>
      <c r="E295" s="452" t="s">
        <v>4940</v>
      </c>
      <c r="F295" s="445">
        <v>8</v>
      </c>
      <c r="G295" s="453">
        <f>AVERAGE(CPVTFC3SG0032!Q11:R11)</f>
        <v>2.8963000000000001</v>
      </c>
      <c r="H295" s="454">
        <f t="shared" si="65"/>
        <v>9790.579710144928</v>
      </c>
      <c r="I295" s="1694" t="s">
        <v>315</v>
      </c>
      <c r="J295" s="121">
        <v>44876</v>
      </c>
      <c r="K295" s="1734" t="s">
        <v>5462</v>
      </c>
      <c r="L295" s="1492">
        <v>53</v>
      </c>
      <c r="M295" s="122">
        <f>AVERAGE(CPVTFC3SG0052!S19:T19)</f>
        <v>0.88149999999999995</v>
      </c>
      <c r="N295" s="123">
        <f t="shared" si="67"/>
        <v>21321.126760563377</v>
      </c>
      <c r="O295" s="1659" t="s">
        <v>315</v>
      </c>
      <c r="P295" s="2084"/>
      <c r="Q295" s="2349"/>
      <c r="R295" s="969"/>
      <c r="S295" s="969"/>
      <c r="T295" s="970"/>
      <c r="U295" s="1741"/>
      <c r="V295" s="287"/>
    </row>
    <row r="296" spans="1:24" x14ac:dyDescent="0.25">
      <c r="A296" s="406">
        <v>261</v>
      </c>
      <c r="B296" s="4814" t="s">
        <v>4134</v>
      </c>
      <c r="C296" s="684" t="s">
        <v>868</v>
      </c>
      <c r="D296" s="407">
        <v>44839</v>
      </c>
      <c r="E296" s="477" t="s">
        <v>4940</v>
      </c>
      <c r="F296" s="478">
        <v>9</v>
      </c>
      <c r="G296" s="479">
        <f>AVERAGE(CPVTFC3SG0032!S11:T11)</f>
        <v>1.7928500000000001</v>
      </c>
      <c r="H296" s="480">
        <f t="shared" si="65"/>
        <v>5792.572463768116</v>
      </c>
      <c r="I296" s="1696" t="s">
        <v>315</v>
      </c>
      <c r="J296" s="1544"/>
      <c r="K296" s="1544"/>
      <c r="L296" s="1544"/>
      <c r="M296" s="1544"/>
      <c r="N296" s="1544"/>
      <c r="O296" s="1697"/>
      <c r="P296" s="490">
        <v>44881</v>
      </c>
      <c r="Q296" s="2448" t="s">
        <v>5485</v>
      </c>
      <c r="R296" s="589">
        <v>139</v>
      </c>
      <c r="S296" s="589">
        <f>AVERAGE(CPVTFC3SG0058!F20:G20)</f>
        <v>0.21775</v>
      </c>
      <c r="T296" s="622">
        <f t="shared" ref="T296:T299" si="68">(S296-0.1081)/0.0134*66</f>
        <v>540.06716417910445</v>
      </c>
      <c r="U296" s="1557" t="s">
        <v>314</v>
      </c>
      <c r="V296" s="4899" t="s">
        <v>1416</v>
      </c>
      <c r="W296" s="5">
        <v>1</v>
      </c>
    </row>
    <row r="297" spans="1:24" x14ac:dyDescent="0.25">
      <c r="A297" s="590"/>
      <c r="B297" s="4815"/>
      <c r="C297" s="296" t="s">
        <v>5448</v>
      </c>
      <c r="D297" s="1149"/>
      <c r="E297" s="1264"/>
      <c r="F297" s="695"/>
      <c r="G297" s="892"/>
      <c r="H297" s="894"/>
      <c r="I297" s="1626"/>
      <c r="J297" s="891"/>
      <c r="K297" s="891"/>
      <c r="L297" s="891"/>
      <c r="M297" s="891"/>
      <c r="N297" s="891"/>
      <c r="O297" s="1692"/>
      <c r="P297" s="18">
        <v>44881</v>
      </c>
      <c r="Q297" s="2449" t="s">
        <v>5485</v>
      </c>
      <c r="R297" s="7">
        <v>140</v>
      </c>
      <c r="S297" s="7">
        <f>AVERAGE(CPVTFC3SG0058!H20:I20)</f>
        <v>0.19885</v>
      </c>
      <c r="T297" s="13">
        <f t="shared" si="68"/>
        <v>446.97761194029846</v>
      </c>
      <c r="U297" s="1558" t="s">
        <v>314</v>
      </c>
      <c r="V297" s="4908"/>
    </row>
    <row r="298" spans="1:24" x14ac:dyDescent="0.25">
      <c r="A298" s="590"/>
      <c r="B298" s="4815"/>
      <c r="C298" s="296" t="s">
        <v>863</v>
      </c>
      <c r="D298" s="1149"/>
      <c r="E298" s="1264"/>
      <c r="F298" s="695"/>
      <c r="G298" s="892"/>
      <c r="H298" s="894"/>
      <c r="I298" s="1626"/>
      <c r="J298" s="891"/>
      <c r="K298" s="891"/>
      <c r="L298" s="891"/>
      <c r="M298" s="891"/>
      <c r="N298" s="891"/>
      <c r="O298" s="1692"/>
      <c r="P298" s="18">
        <v>44881</v>
      </c>
      <c r="Q298" s="2449" t="s">
        <v>5485</v>
      </c>
      <c r="R298" s="7">
        <v>141</v>
      </c>
      <c r="S298" s="7">
        <f>AVERAGE(CPVTFC3SG0058!J20:K20)</f>
        <v>0.17415</v>
      </c>
      <c r="T298" s="13">
        <f t="shared" si="68"/>
        <v>325.32089552238801</v>
      </c>
      <c r="U298" s="1558" t="s">
        <v>314</v>
      </c>
      <c r="V298" s="4908"/>
    </row>
    <row r="299" spans="1:24" ht="15.75" thickBot="1" x14ac:dyDescent="0.3">
      <c r="A299" s="411">
        <v>262</v>
      </c>
      <c r="B299" s="4821"/>
      <c r="C299" s="520" t="s">
        <v>220</v>
      </c>
      <c r="D299" s="412">
        <v>44839</v>
      </c>
      <c r="E299" s="484" t="s">
        <v>4940</v>
      </c>
      <c r="F299" s="485">
        <v>10</v>
      </c>
      <c r="G299" s="486">
        <f>AVERAGE(CPVTFC3SG0032!U11:V11)</f>
        <v>2.9242999999999997</v>
      </c>
      <c r="H299" s="487">
        <f t="shared" si="65"/>
        <v>9892.028985507246</v>
      </c>
      <c r="I299" s="1698" t="s">
        <v>315</v>
      </c>
      <c r="J299" s="412">
        <v>44876</v>
      </c>
      <c r="K299" s="1742" t="s">
        <v>5462</v>
      </c>
      <c r="L299" s="1743">
        <v>54</v>
      </c>
      <c r="M299" s="414">
        <f>AVERAGE(CPVTFC3SG0052!U19:V19)</f>
        <v>2.8290999999999999</v>
      </c>
      <c r="N299" s="415">
        <f t="shared" si="67"/>
        <v>76183.098591549293</v>
      </c>
      <c r="O299" s="1654" t="s">
        <v>315</v>
      </c>
      <c r="P299" s="412">
        <v>44881</v>
      </c>
      <c r="Q299" s="2454" t="s">
        <v>5485</v>
      </c>
      <c r="R299" s="414">
        <v>142</v>
      </c>
      <c r="S299" s="414">
        <f>AVERAGE(CPVTFC3SG0058!L20:M20)</f>
        <v>2.9092000000000002</v>
      </c>
      <c r="T299" s="415">
        <f t="shared" si="68"/>
        <v>13796.462686567165</v>
      </c>
      <c r="U299" s="1551" t="s">
        <v>315</v>
      </c>
      <c r="V299" s="4905"/>
    </row>
    <row r="300" spans="1:24" x14ac:dyDescent="0.25">
      <c r="A300" s="82">
        <v>263</v>
      </c>
      <c r="B300" s="4807" t="s">
        <v>4135</v>
      </c>
      <c r="C300" s="623" t="s">
        <v>868</v>
      </c>
      <c r="D300" s="83">
        <v>44839</v>
      </c>
      <c r="E300" s="389" t="s">
        <v>4940</v>
      </c>
      <c r="F300" s="375">
        <v>11</v>
      </c>
      <c r="G300" s="511">
        <f>AVERAGE(CPVTFC3SG0032!W11:X11)</f>
        <v>0.1961</v>
      </c>
      <c r="H300" s="500">
        <f t="shared" si="65"/>
        <v>7.2463768115942102</v>
      </c>
      <c r="I300" s="1708" t="s">
        <v>314</v>
      </c>
      <c r="J300" s="1364"/>
      <c r="K300" s="1364"/>
      <c r="L300" s="1364"/>
      <c r="M300" s="1364"/>
      <c r="N300" s="1364"/>
      <c r="O300" s="1701"/>
      <c r="P300" s="830"/>
      <c r="Q300" s="830"/>
      <c r="R300" s="830"/>
      <c r="S300" s="1271"/>
      <c r="T300" s="1271"/>
      <c r="U300" s="1271"/>
      <c r="V300" s="4899" t="s">
        <v>1416</v>
      </c>
    </row>
    <row r="301" spans="1:24" x14ac:dyDescent="0.25">
      <c r="A301" s="11">
        <v>264</v>
      </c>
      <c r="B301" s="4819"/>
      <c r="C301" s="288" t="s">
        <v>220</v>
      </c>
      <c r="D301" s="19">
        <v>44839</v>
      </c>
      <c r="E301" s="384" t="s">
        <v>4940</v>
      </c>
      <c r="F301" s="103">
        <v>12</v>
      </c>
      <c r="G301" s="276">
        <f>AVERAGE(CPVTFC3SG0032!C13:D13)</f>
        <v>1.3906000000000001</v>
      </c>
      <c r="H301" s="344">
        <f t="shared" si="65"/>
        <v>4335.1449275362329</v>
      </c>
      <c r="I301" s="434" t="s">
        <v>315</v>
      </c>
      <c r="J301" s="891"/>
      <c r="K301" s="891"/>
      <c r="L301" s="891"/>
      <c r="M301" s="891"/>
      <c r="N301" s="891"/>
      <c r="O301" s="1692"/>
      <c r="P301" s="645"/>
      <c r="Q301" s="645"/>
      <c r="R301" s="645"/>
      <c r="S301" s="694"/>
      <c r="T301" s="694"/>
      <c r="U301" s="694"/>
      <c r="V301" s="4905"/>
    </row>
    <row r="302" spans="1:24" x14ac:dyDescent="0.25">
      <c r="A302" s="64">
        <v>265</v>
      </c>
      <c r="B302" s="4818" t="s">
        <v>4136</v>
      </c>
      <c r="C302" s="296" t="s">
        <v>868</v>
      </c>
      <c r="D302" s="65">
        <v>44839</v>
      </c>
      <c r="E302" s="387" t="s">
        <v>4940</v>
      </c>
      <c r="F302" s="164">
        <v>13</v>
      </c>
      <c r="G302" s="145">
        <f>AVERAGE(CPVTFC3SG0032!E13:F13)</f>
        <v>2.4974499999999997</v>
      </c>
      <c r="H302" s="100">
        <f t="shared" si="65"/>
        <v>8345.4710144927521</v>
      </c>
      <c r="I302" s="435" t="s">
        <v>315</v>
      </c>
      <c r="J302" s="71">
        <v>44876</v>
      </c>
      <c r="K302" s="1142" t="s">
        <v>5462</v>
      </c>
      <c r="L302" s="1143">
        <v>55</v>
      </c>
      <c r="M302" s="72">
        <f>AVERAGE(CPVTFC3SG0052!W19:X19)</f>
        <v>0.28615000000000002</v>
      </c>
      <c r="N302" s="73">
        <f t="shared" ref="N302:N307" si="69">((M302-0.1246)/0.0142)*400</f>
        <v>4550.7042253521131</v>
      </c>
      <c r="O302" s="1484" t="s">
        <v>315</v>
      </c>
      <c r="P302" s="645"/>
      <c r="Q302" s="645"/>
      <c r="R302" s="645"/>
      <c r="S302" s="694"/>
      <c r="T302" s="694"/>
      <c r="U302" s="694"/>
      <c r="W302" s="5">
        <v>1</v>
      </c>
    </row>
    <row r="303" spans="1:24" ht="15.75" thickBot="1" x14ac:dyDescent="0.3">
      <c r="A303" s="120">
        <v>266</v>
      </c>
      <c r="B303" s="4815"/>
      <c r="C303" s="497" t="s">
        <v>220</v>
      </c>
      <c r="D303" s="121">
        <v>44839</v>
      </c>
      <c r="E303" s="452" t="s">
        <v>4940</v>
      </c>
      <c r="F303" s="445">
        <v>14</v>
      </c>
      <c r="G303" s="453">
        <f>AVERAGE(CPVTFC3SG0032!G13:H13)</f>
        <v>2.5116500000000004</v>
      </c>
      <c r="H303" s="454">
        <f t="shared" si="65"/>
        <v>8396.9202898550739</v>
      </c>
      <c r="I303" s="1694" t="s">
        <v>315</v>
      </c>
      <c r="J303" s="1744">
        <v>44876</v>
      </c>
      <c r="K303" s="1745" t="s">
        <v>5462</v>
      </c>
      <c r="L303" s="1746">
        <v>56</v>
      </c>
      <c r="M303" s="1002">
        <f>AVERAGE(CPVTFC3SG0052!C21:D21)</f>
        <v>0.28875000000000001</v>
      </c>
      <c r="N303" s="1003">
        <f t="shared" si="69"/>
        <v>4623.9436619718308</v>
      </c>
      <c r="O303" s="1680" t="s">
        <v>315</v>
      </c>
      <c r="P303" s="969"/>
      <c r="Q303" s="969"/>
      <c r="R303" s="969"/>
      <c r="S303" s="1268"/>
      <c r="T303" s="1268"/>
      <c r="U303" s="1268"/>
    </row>
    <row r="304" spans="1:24" x14ac:dyDescent="0.25">
      <c r="A304" s="406">
        <v>267</v>
      </c>
      <c r="B304" s="4814" t="s">
        <v>4137</v>
      </c>
      <c r="C304" s="684" t="s">
        <v>868</v>
      </c>
      <c r="D304" s="407">
        <v>44839</v>
      </c>
      <c r="E304" s="477" t="s">
        <v>4940</v>
      </c>
      <c r="F304" s="478">
        <v>15</v>
      </c>
      <c r="G304" s="479">
        <f>AVERAGE(CPVTFC3SG0032!I13:J13)</f>
        <v>0.92080000000000006</v>
      </c>
      <c r="H304" s="480">
        <f t="shared" si="65"/>
        <v>2632.9710144927544</v>
      </c>
      <c r="I304" s="1696" t="s">
        <v>315</v>
      </c>
      <c r="J304" s="1544"/>
      <c r="K304" s="1544"/>
      <c r="L304" s="1544"/>
      <c r="M304" s="1544"/>
      <c r="N304" s="1544"/>
      <c r="O304" s="1697"/>
      <c r="P304" s="490">
        <v>44881</v>
      </c>
      <c r="Q304" s="2448" t="s">
        <v>5485</v>
      </c>
      <c r="R304" s="589">
        <v>143</v>
      </c>
      <c r="S304" s="589">
        <f>AVERAGE(CPVTFC3SG0058!N20:O20)</f>
        <v>0.13769999999999999</v>
      </c>
      <c r="T304" s="622">
        <f t="shared" ref="T304:T307" si="70">(S304-0.1081)/0.0134*66</f>
        <v>145.79104477611932</v>
      </c>
      <c r="U304" s="1557" t="s">
        <v>314</v>
      </c>
      <c r="V304" s="4899" t="s">
        <v>1416</v>
      </c>
      <c r="W304" s="5">
        <v>1</v>
      </c>
    </row>
    <row r="305" spans="1:23" x14ac:dyDescent="0.25">
      <c r="A305" s="590"/>
      <c r="B305" s="4815"/>
      <c r="C305" s="296" t="s">
        <v>5448</v>
      </c>
      <c r="D305" s="1149"/>
      <c r="E305" s="1264"/>
      <c r="F305" s="695"/>
      <c r="G305" s="892"/>
      <c r="H305" s="894"/>
      <c r="I305" s="1626"/>
      <c r="J305" s="891"/>
      <c r="K305" s="891"/>
      <c r="L305" s="891"/>
      <c r="M305" s="891"/>
      <c r="N305" s="891"/>
      <c r="O305" s="1692"/>
      <c r="P305" s="18">
        <v>44881</v>
      </c>
      <c r="Q305" s="2449" t="s">
        <v>5485</v>
      </c>
      <c r="R305" s="7">
        <v>144</v>
      </c>
      <c r="S305" s="7">
        <f>AVERAGE(CPVTFC3SG0058!P20:Q20)</f>
        <v>0.14294999999999999</v>
      </c>
      <c r="T305" s="13">
        <f t="shared" si="70"/>
        <v>171.64925373134324</v>
      </c>
      <c r="U305" s="1558" t="s">
        <v>314</v>
      </c>
      <c r="V305" s="4908"/>
    </row>
    <row r="306" spans="1:23" x14ac:dyDescent="0.25">
      <c r="A306" s="590"/>
      <c r="B306" s="4815"/>
      <c r="C306" s="296" t="s">
        <v>863</v>
      </c>
      <c r="D306" s="1149"/>
      <c r="E306" s="1264"/>
      <c r="F306" s="695"/>
      <c r="G306" s="892"/>
      <c r="H306" s="894"/>
      <c r="I306" s="1626"/>
      <c r="J306" s="891"/>
      <c r="K306" s="891"/>
      <c r="L306" s="891"/>
      <c r="M306" s="891"/>
      <c r="N306" s="891"/>
      <c r="O306" s="1692"/>
      <c r="P306" s="18">
        <v>44881</v>
      </c>
      <c r="Q306" s="2449" t="s">
        <v>5485</v>
      </c>
      <c r="R306" s="7">
        <v>145</v>
      </c>
      <c r="S306" s="7">
        <f>AVERAGE(CPVTFC3SG0058!R20:S20)</f>
        <v>0.14169999999999999</v>
      </c>
      <c r="T306" s="13">
        <f t="shared" si="70"/>
        <v>165.49253731343279</v>
      </c>
      <c r="U306" s="1558" t="s">
        <v>314</v>
      </c>
      <c r="V306" s="4908"/>
    </row>
    <row r="307" spans="1:23" ht="15.75" thickBot="1" x14ac:dyDescent="0.3">
      <c r="A307" s="411">
        <v>268</v>
      </c>
      <c r="B307" s="4821"/>
      <c r="C307" s="520" t="s">
        <v>220</v>
      </c>
      <c r="D307" s="412">
        <v>44839</v>
      </c>
      <c r="E307" s="484" t="s">
        <v>4940</v>
      </c>
      <c r="F307" s="485">
        <v>16</v>
      </c>
      <c r="G307" s="486">
        <f>AVERAGE(CPVTFC3SG0032!K13:L13)</f>
        <v>2.9152</v>
      </c>
      <c r="H307" s="487">
        <f t="shared" si="65"/>
        <v>9859.0579710144921</v>
      </c>
      <c r="I307" s="1698" t="s">
        <v>315</v>
      </c>
      <c r="J307" s="412">
        <v>44876</v>
      </c>
      <c r="K307" s="1742" t="s">
        <v>5462</v>
      </c>
      <c r="L307" s="1743">
        <v>57</v>
      </c>
      <c r="M307" s="414">
        <f>AVERAGE(CPVTFC3SG0052!E21:F21)</f>
        <v>2.6848000000000001</v>
      </c>
      <c r="N307" s="415">
        <f t="shared" si="69"/>
        <v>72118.309859154935</v>
      </c>
      <c r="O307" s="1654" t="s">
        <v>315</v>
      </c>
      <c r="P307" s="412">
        <v>44881</v>
      </c>
      <c r="Q307" s="2454" t="s">
        <v>5485</v>
      </c>
      <c r="R307" s="414">
        <v>146</v>
      </c>
      <c r="S307" s="414">
        <f>AVERAGE(CPVTFC3SG0058!T20:U20)</f>
        <v>2.5019999999999998</v>
      </c>
      <c r="T307" s="415">
        <f t="shared" si="70"/>
        <v>11790.850746268656</v>
      </c>
      <c r="U307" s="1551" t="s">
        <v>315</v>
      </c>
      <c r="V307" s="4905"/>
    </row>
    <row r="308" spans="1:23" x14ac:dyDescent="0.25">
      <c r="A308" s="114">
        <v>269</v>
      </c>
      <c r="B308" s="4815" t="s">
        <v>4138</v>
      </c>
      <c r="C308" s="680" t="s">
        <v>868</v>
      </c>
      <c r="D308" s="115">
        <v>44839</v>
      </c>
      <c r="E308" s="388" t="s">
        <v>4940</v>
      </c>
      <c r="F308" s="444">
        <v>17</v>
      </c>
      <c r="G308" s="499">
        <f>AVERAGE(CPVTFC3SG0032!M13:N13)</f>
        <v>0.62549999999999994</v>
      </c>
      <c r="H308" s="505">
        <f t="shared" si="65"/>
        <v>1563.0434782608693</v>
      </c>
      <c r="I308" s="4542" t="s">
        <v>315</v>
      </c>
      <c r="J308" s="1364"/>
      <c r="K308" s="1364"/>
      <c r="L308" s="1364"/>
      <c r="M308" s="1364"/>
      <c r="N308" s="1364"/>
      <c r="O308" s="1701"/>
      <c r="P308" s="830"/>
      <c r="Q308" s="830"/>
      <c r="R308" s="830"/>
      <c r="S308" s="1271"/>
      <c r="T308" s="1271"/>
      <c r="U308" s="1271"/>
      <c r="V308" s="4899" t="s">
        <v>1416</v>
      </c>
      <c r="W308" s="5">
        <v>1</v>
      </c>
    </row>
    <row r="309" spans="1:23" x14ac:dyDescent="0.25">
      <c r="A309" s="68">
        <v>270</v>
      </c>
      <c r="B309" s="4820"/>
      <c r="C309" s="296" t="s">
        <v>220</v>
      </c>
      <c r="D309" s="65">
        <v>44839</v>
      </c>
      <c r="E309" s="387" t="s">
        <v>4940</v>
      </c>
      <c r="F309" s="164">
        <v>18</v>
      </c>
      <c r="G309" s="145">
        <f>AVERAGE(CPVTFC3SG0032!O13:P13)</f>
        <v>2.8562500000000002</v>
      </c>
      <c r="H309" s="100">
        <f t="shared" si="65"/>
        <v>9645.471014492754</v>
      </c>
      <c r="I309" s="435" t="s">
        <v>315</v>
      </c>
      <c r="J309" s="891"/>
      <c r="K309" s="891"/>
      <c r="L309" s="891"/>
      <c r="M309" s="891"/>
      <c r="N309" s="891"/>
      <c r="O309" s="1692"/>
      <c r="P309" s="645"/>
      <c r="Q309" s="645"/>
      <c r="R309" s="645"/>
      <c r="S309" s="694"/>
      <c r="T309" s="694"/>
      <c r="U309" s="694"/>
      <c r="V309" s="4905"/>
    </row>
    <row r="310" spans="1:23" x14ac:dyDescent="0.25">
      <c r="A310" s="64">
        <v>271</v>
      </c>
      <c r="B310" s="4818" t="s">
        <v>4139</v>
      </c>
      <c r="C310" s="296" t="s">
        <v>868</v>
      </c>
      <c r="D310" s="65">
        <v>44839</v>
      </c>
      <c r="E310" s="387" t="s">
        <v>4940</v>
      </c>
      <c r="F310" s="164">
        <v>19</v>
      </c>
      <c r="G310" s="145">
        <f>AVERAGE(CPVTFC3SG0032!Q13:R13)</f>
        <v>1.0926499999999999</v>
      </c>
      <c r="H310" s="100">
        <f t="shared" si="65"/>
        <v>3255.615942028985</v>
      </c>
      <c r="I310" s="435" t="s">
        <v>315</v>
      </c>
      <c r="J310" s="891"/>
      <c r="K310" s="891"/>
      <c r="L310" s="891"/>
      <c r="M310" s="891"/>
      <c r="N310" s="891"/>
      <c r="O310" s="1692"/>
      <c r="P310" s="645"/>
      <c r="Q310" s="645"/>
      <c r="R310" s="645"/>
      <c r="S310" s="694"/>
      <c r="T310" s="694"/>
      <c r="U310" s="694"/>
      <c r="W310" s="5">
        <v>1</v>
      </c>
    </row>
    <row r="311" spans="1:23" x14ac:dyDescent="0.25">
      <c r="A311" s="68">
        <v>272</v>
      </c>
      <c r="B311" s="4820"/>
      <c r="C311" s="296" t="s">
        <v>220</v>
      </c>
      <c r="D311" s="65">
        <v>44839</v>
      </c>
      <c r="E311" s="387" t="s">
        <v>4940</v>
      </c>
      <c r="F311" s="164">
        <v>20</v>
      </c>
      <c r="G311" s="145">
        <f>AVERAGE(CPVTFC3SG0032!S13:T13)</f>
        <v>1.0124</v>
      </c>
      <c r="H311" s="100">
        <f t="shared" si="65"/>
        <v>2964.8550724637685</v>
      </c>
      <c r="I311" s="435" t="s">
        <v>315</v>
      </c>
      <c r="J311" s="891"/>
      <c r="K311" s="891"/>
      <c r="L311" s="891"/>
      <c r="M311" s="891"/>
      <c r="N311" s="891"/>
      <c r="O311" s="1692"/>
      <c r="P311" s="645"/>
      <c r="Q311" s="645"/>
      <c r="R311" s="645"/>
      <c r="S311" s="694"/>
      <c r="T311" s="694"/>
      <c r="U311" s="694"/>
    </row>
    <row r="312" spans="1:23" x14ac:dyDescent="0.25">
      <c r="A312" s="64">
        <v>273</v>
      </c>
      <c r="B312" s="4818" t="s">
        <v>4140</v>
      </c>
      <c r="C312" s="296" t="s">
        <v>868</v>
      </c>
      <c r="D312" s="65">
        <v>44839</v>
      </c>
      <c r="E312" s="387" t="s">
        <v>4940</v>
      </c>
      <c r="F312" s="164">
        <v>21</v>
      </c>
      <c r="G312" s="145">
        <f>AVERAGE(CPVTFC3SG0032!U13:V13)</f>
        <v>0.79079999999999995</v>
      </c>
      <c r="H312" s="100">
        <f t="shared" si="65"/>
        <v>2161.9565217391305</v>
      </c>
      <c r="I312" s="435" t="s">
        <v>315</v>
      </c>
      <c r="J312" s="891"/>
      <c r="K312" s="891"/>
      <c r="L312" s="891"/>
      <c r="M312" s="891"/>
      <c r="N312" s="891"/>
      <c r="O312" s="1692"/>
      <c r="P312" s="645"/>
      <c r="Q312" s="645"/>
      <c r="R312" s="645"/>
      <c r="S312" s="694"/>
      <c r="T312" s="694"/>
      <c r="U312" s="694"/>
      <c r="V312" s="4899" t="s">
        <v>1416</v>
      </c>
      <c r="W312" s="5">
        <v>1</v>
      </c>
    </row>
    <row r="313" spans="1:23" x14ac:dyDescent="0.25">
      <c r="A313" s="68">
        <v>274</v>
      </c>
      <c r="B313" s="4820"/>
      <c r="C313" s="296" t="s">
        <v>220</v>
      </c>
      <c r="D313" s="65">
        <v>44839</v>
      </c>
      <c r="E313" s="387" t="s">
        <v>4940</v>
      </c>
      <c r="F313" s="164">
        <v>22</v>
      </c>
      <c r="G313" s="145">
        <f>AVERAGE(CPVTFC3SG0032!W13:X13)</f>
        <v>2.7926500000000001</v>
      </c>
      <c r="H313" s="100">
        <f t="shared" si="65"/>
        <v>9415.036231884058</v>
      </c>
      <c r="I313" s="435" t="s">
        <v>315</v>
      </c>
      <c r="J313" s="891"/>
      <c r="K313" s="891"/>
      <c r="L313" s="891"/>
      <c r="M313" s="891"/>
      <c r="N313" s="891"/>
      <c r="O313" s="1692"/>
      <c r="P313" s="1149"/>
      <c r="Q313" s="2354"/>
      <c r="R313" s="645"/>
      <c r="S313" s="645"/>
      <c r="T313" s="646"/>
      <c r="U313" s="900"/>
      <c r="V313" s="4905"/>
    </row>
    <row r="314" spans="1:23" x14ac:dyDescent="0.25">
      <c r="A314" s="269">
        <v>275</v>
      </c>
      <c r="B314" s="4822" t="s">
        <v>4141</v>
      </c>
      <c r="C314" s="271" t="s">
        <v>868</v>
      </c>
      <c r="D314" s="18">
        <v>44839</v>
      </c>
      <c r="E314" s="380" t="s">
        <v>4940</v>
      </c>
      <c r="F314" s="102">
        <v>23</v>
      </c>
      <c r="G314" s="275">
        <f>AVERAGE(CPVTFC3SG0032!C15:D15)</f>
        <v>9.0799999999999992E-2</v>
      </c>
      <c r="H314" s="343">
        <f t="shared" si="65"/>
        <v>-374.27536231884056</v>
      </c>
      <c r="I314" s="430" t="s">
        <v>314</v>
      </c>
      <c r="J314" s="891"/>
      <c r="K314" s="891"/>
      <c r="L314" s="891"/>
      <c r="M314" s="891"/>
      <c r="N314" s="891"/>
      <c r="O314" s="1692"/>
      <c r="P314" s="1149"/>
      <c r="Q314" s="2354"/>
      <c r="R314" s="645"/>
      <c r="S314" s="645"/>
      <c r="T314" s="646"/>
      <c r="U314" s="900"/>
      <c r="V314" s="4899" t="s">
        <v>1416</v>
      </c>
    </row>
    <row r="315" spans="1:23" x14ac:dyDescent="0.25">
      <c r="A315" s="11">
        <v>276</v>
      </c>
      <c r="B315" s="4819"/>
      <c r="C315" s="288" t="s">
        <v>220</v>
      </c>
      <c r="D315" s="19">
        <v>44839</v>
      </c>
      <c r="E315" s="384" t="s">
        <v>4940</v>
      </c>
      <c r="F315" s="103">
        <v>24</v>
      </c>
      <c r="G315" s="276">
        <f>AVERAGE(CPVTFC3SG0032!E15:F15)</f>
        <v>2.8364000000000003</v>
      </c>
      <c r="H315" s="344">
        <f t="shared" si="65"/>
        <v>9573.5507246376819</v>
      </c>
      <c r="I315" s="434" t="s">
        <v>315</v>
      </c>
      <c r="J315" s="891"/>
      <c r="K315" s="891"/>
      <c r="L315" s="891"/>
      <c r="M315" s="891"/>
      <c r="N315" s="891"/>
      <c r="O315" s="1692"/>
      <c r="P315" s="1149"/>
      <c r="Q315" s="2354"/>
      <c r="R315" s="645"/>
      <c r="S315" s="645"/>
      <c r="T315" s="646"/>
      <c r="U315" s="900"/>
      <c r="V315" s="4905"/>
    </row>
    <row r="316" spans="1:23" x14ac:dyDescent="0.25">
      <c r="A316" s="6">
        <v>277</v>
      </c>
      <c r="B316" s="4812" t="s">
        <v>4142</v>
      </c>
      <c r="C316" s="271" t="s">
        <v>868</v>
      </c>
      <c r="D316" s="18">
        <v>44839</v>
      </c>
      <c r="E316" s="380" t="s">
        <v>4940</v>
      </c>
      <c r="F316" s="102">
        <v>25</v>
      </c>
      <c r="G316" s="275">
        <f>AVERAGE(CPVTFC3SG0032!G15:H15)</f>
        <v>8.1900000000000001E-2</v>
      </c>
      <c r="H316" s="343">
        <f t="shared" si="65"/>
        <v>-406.52173913043475</v>
      </c>
      <c r="I316" s="430" t="s">
        <v>314</v>
      </c>
      <c r="J316" s="891"/>
      <c r="K316" s="891"/>
      <c r="L316" s="891"/>
      <c r="M316" s="891"/>
      <c r="N316" s="891"/>
      <c r="O316" s="1692"/>
      <c r="P316" s="1149"/>
      <c r="Q316" s="2354"/>
      <c r="R316" s="645"/>
      <c r="S316" s="645"/>
      <c r="T316" s="646"/>
      <c r="U316" s="900"/>
      <c r="V316" s="308"/>
    </row>
    <row r="317" spans="1:23" x14ac:dyDescent="0.25">
      <c r="A317" s="8">
        <v>278</v>
      </c>
      <c r="B317" s="4817"/>
      <c r="C317" s="271" t="s">
        <v>220</v>
      </c>
      <c r="D317" s="18">
        <v>44839</v>
      </c>
      <c r="E317" s="380" t="s">
        <v>4940</v>
      </c>
      <c r="F317" s="102">
        <v>26</v>
      </c>
      <c r="G317" s="275">
        <f>AVERAGE(CPVTFC3SG0032!I15:J15)</f>
        <v>8.2900000000000001E-2</v>
      </c>
      <c r="H317" s="343">
        <f t="shared" si="65"/>
        <v>-402.89855072463769</v>
      </c>
      <c r="I317" s="430" t="s">
        <v>314</v>
      </c>
      <c r="J317" s="891"/>
      <c r="K317" s="891"/>
      <c r="L317" s="891"/>
      <c r="M317" s="891"/>
      <c r="N317" s="891"/>
      <c r="O317" s="1692"/>
      <c r="P317" s="1149"/>
      <c r="Q317" s="2354"/>
      <c r="R317" s="645"/>
      <c r="S317" s="645"/>
      <c r="T317" s="646"/>
      <c r="U317" s="900"/>
      <c r="V317" s="287"/>
    </row>
    <row r="318" spans="1:23" x14ac:dyDescent="0.25">
      <c r="A318" s="6">
        <v>279</v>
      </c>
      <c r="B318" s="4822" t="s">
        <v>4143</v>
      </c>
      <c r="C318" s="271" t="s">
        <v>868</v>
      </c>
      <c r="D318" s="18">
        <v>44839</v>
      </c>
      <c r="E318" s="380" t="s">
        <v>4940</v>
      </c>
      <c r="F318" s="102">
        <v>27</v>
      </c>
      <c r="G318" s="275">
        <f>AVERAGE(CPVTFC3SG0032!K15:L15)</f>
        <v>0.40834999999999999</v>
      </c>
      <c r="H318" s="343">
        <f t="shared" si="65"/>
        <v>776.268115942029</v>
      </c>
      <c r="I318" s="430" t="s">
        <v>314</v>
      </c>
      <c r="J318" s="891"/>
      <c r="K318" s="891"/>
      <c r="L318" s="891"/>
      <c r="M318" s="891"/>
      <c r="N318" s="891"/>
      <c r="O318" s="1692"/>
      <c r="P318" s="1149"/>
      <c r="Q318" s="2354"/>
      <c r="R318" s="645"/>
      <c r="S318" s="645"/>
      <c r="T318" s="646"/>
      <c r="U318" s="900"/>
      <c r="V318" s="4899" t="s">
        <v>1416</v>
      </c>
    </row>
    <row r="319" spans="1:23" x14ac:dyDescent="0.25">
      <c r="A319" s="11">
        <v>280</v>
      </c>
      <c r="B319" s="4819"/>
      <c r="C319" s="288" t="s">
        <v>220</v>
      </c>
      <c r="D319" s="19">
        <v>44839</v>
      </c>
      <c r="E319" s="384" t="s">
        <v>4940</v>
      </c>
      <c r="F319" s="103">
        <v>28</v>
      </c>
      <c r="G319" s="276">
        <f>AVERAGE(CPVTFC3SG0032!M15:N15)</f>
        <v>1.21225</v>
      </c>
      <c r="H319" s="344">
        <f t="shared" si="65"/>
        <v>3688.9492753623194</v>
      </c>
      <c r="I319" s="434" t="s">
        <v>315</v>
      </c>
      <c r="J319" s="891"/>
      <c r="K319" s="891"/>
      <c r="L319" s="891"/>
      <c r="M319" s="891"/>
      <c r="N319" s="891"/>
      <c r="O319" s="1692"/>
      <c r="P319" s="1149"/>
      <c r="Q319" s="2354"/>
      <c r="R319" s="645"/>
      <c r="S319" s="645"/>
      <c r="T319" s="646"/>
      <c r="U319" s="900"/>
      <c r="V319" s="4905"/>
    </row>
    <row r="320" spans="1:23" x14ac:dyDescent="0.25">
      <c r="A320" s="64">
        <v>281</v>
      </c>
      <c r="B320" s="4818" t="s">
        <v>4144</v>
      </c>
      <c r="C320" s="296" t="s">
        <v>868</v>
      </c>
      <c r="D320" s="65">
        <v>44839</v>
      </c>
      <c r="E320" s="387" t="s">
        <v>4940</v>
      </c>
      <c r="F320" s="164">
        <v>29</v>
      </c>
      <c r="G320" s="145">
        <f>AVERAGE(CPVTFC3SG0032!O15:P15)</f>
        <v>1.8789</v>
      </c>
      <c r="H320" s="100">
        <f t="shared" si="65"/>
        <v>6104.347826086957</v>
      </c>
      <c r="I320" s="435" t="s">
        <v>315</v>
      </c>
      <c r="J320" s="891"/>
      <c r="K320" s="891"/>
      <c r="L320" s="891"/>
      <c r="M320" s="891"/>
      <c r="N320" s="891"/>
      <c r="O320" s="1692"/>
      <c r="P320" s="1149"/>
      <c r="Q320" s="2354"/>
      <c r="R320" s="645"/>
      <c r="S320" s="645"/>
      <c r="T320" s="646"/>
      <c r="U320" s="900"/>
      <c r="W320" s="5">
        <v>1</v>
      </c>
    </row>
    <row r="321" spans="1:23" x14ac:dyDescent="0.25">
      <c r="A321" s="68">
        <v>282</v>
      </c>
      <c r="B321" s="4820"/>
      <c r="C321" s="296" t="s">
        <v>220</v>
      </c>
      <c r="D321" s="65">
        <v>44839</v>
      </c>
      <c r="E321" s="387" t="s">
        <v>4940</v>
      </c>
      <c r="F321" s="164">
        <v>30</v>
      </c>
      <c r="G321" s="145">
        <f>AVERAGE(CPVTFC3SG0032!Q15:R15)</f>
        <v>2.1810499999999999</v>
      </c>
      <c r="H321" s="100">
        <f t="shared" si="65"/>
        <v>7199.0942028985519</v>
      </c>
      <c r="I321" s="435" t="s">
        <v>315</v>
      </c>
      <c r="J321" s="891"/>
      <c r="K321" s="891"/>
      <c r="L321" s="891"/>
      <c r="M321" s="891"/>
      <c r="N321" s="891"/>
      <c r="O321" s="1692"/>
      <c r="P321" s="645"/>
      <c r="Q321" s="645"/>
      <c r="R321" s="645"/>
      <c r="S321" s="694"/>
      <c r="T321" s="694"/>
      <c r="U321" s="694"/>
    </row>
    <row r="322" spans="1:23" x14ac:dyDescent="0.25">
      <c r="A322" s="64">
        <v>283</v>
      </c>
      <c r="B322" s="4818" t="s">
        <v>4145</v>
      </c>
      <c r="C322" s="296" t="s">
        <v>868</v>
      </c>
      <c r="D322" s="65">
        <v>44839</v>
      </c>
      <c r="E322" s="387" t="s">
        <v>4940</v>
      </c>
      <c r="F322" s="164">
        <v>31</v>
      </c>
      <c r="G322" s="145">
        <f>AVERAGE(CPVTFC3SG0032!S15:T15)</f>
        <v>1.10805</v>
      </c>
      <c r="H322" s="100">
        <f t="shared" si="65"/>
        <v>3311.413043478261</v>
      </c>
      <c r="I322" s="435" t="s">
        <v>315</v>
      </c>
      <c r="J322" s="891"/>
      <c r="K322" s="891"/>
      <c r="L322" s="891"/>
      <c r="M322" s="891"/>
      <c r="N322" s="891"/>
      <c r="O322" s="1692"/>
      <c r="P322" s="645"/>
      <c r="Q322" s="645"/>
      <c r="R322" s="645"/>
      <c r="S322" s="694"/>
      <c r="T322" s="694"/>
      <c r="U322" s="694"/>
      <c r="V322" s="286"/>
      <c r="W322" s="5">
        <v>1</v>
      </c>
    </row>
    <row r="323" spans="1:23" x14ac:dyDescent="0.25">
      <c r="A323" s="68">
        <v>284</v>
      </c>
      <c r="B323" s="4820"/>
      <c r="C323" s="296" t="s">
        <v>220</v>
      </c>
      <c r="D323" s="65">
        <v>44839</v>
      </c>
      <c r="E323" s="387" t="s">
        <v>4940</v>
      </c>
      <c r="F323" s="164">
        <v>32</v>
      </c>
      <c r="G323" s="145">
        <f>AVERAGE(CPVTFC3SG0032!U15:V15)</f>
        <v>1.0354000000000001</v>
      </c>
      <c r="H323" s="100">
        <f t="shared" si="65"/>
        <v>3048.188405797102</v>
      </c>
      <c r="I323" s="435" t="s">
        <v>315</v>
      </c>
      <c r="J323" s="891"/>
      <c r="K323" s="891"/>
      <c r="L323" s="891"/>
      <c r="M323" s="891"/>
      <c r="N323" s="891"/>
      <c r="O323" s="1692"/>
      <c r="P323" s="645"/>
      <c r="Q323" s="645"/>
      <c r="R323" s="645"/>
      <c r="S323" s="694"/>
      <c r="T323" s="694"/>
      <c r="U323" s="694"/>
      <c r="V323" s="287"/>
    </row>
    <row r="324" spans="1:23" x14ac:dyDescent="0.25">
      <c r="A324" s="64">
        <v>285</v>
      </c>
      <c r="B324" s="437" t="s">
        <v>4146</v>
      </c>
      <c r="C324" s="296" t="s">
        <v>868</v>
      </c>
      <c r="D324" s="65">
        <v>44839</v>
      </c>
      <c r="E324" s="387" t="s">
        <v>4940</v>
      </c>
      <c r="F324" s="164">
        <v>33</v>
      </c>
      <c r="G324" s="145">
        <f>AVERAGE(CPVTFC3SG0032!W15:X15)</f>
        <v>2.52515</v>
      </c>
      <c r="H324" s="100">
        <f t="shared" si="65"/>
        <v>8445.8333333333321</v>
      </c>
      <c r="I324" s="435" t="s">
        <v>315</v>
      </c>
      <c r="J324" s="71">
        <v>44876</v>
      </c>
      <c r="K324" s="1142" t="s">
        <v>5462</v>
      </c>
      <c r="L324" s="1143">
        <v>58</v>
      </c>
      <c r="M324" s="72">
        <f>AVERAGE(CPVTFC3SG0052!G21:H21)</f>
        <v>0.20269999999999999</v>
      </c>
      <c r="N324" s="73">
        <f t="shared" ref="N324" si="71">((M324-0.1246)/0.0142)*400</f>
        <v>2199.9999999999995</v>
      </c>
      <c r="O324" s="1484" t="s">
        <v>315</v>
      </c>
      <c r="P324" s="645"/>
      <c r="Q324" s="645"/>
      <c r="R324" s="645"/>
      <c r="S324" s="694"/>
      <c r="T324" s="694"/>
      <c r="U324" s="694"/>
      <c r="W324" s="5">
        <v>1</v>
      </c>
    </row>
    <row r="325" spans="1:23" x14ac:dyDescent="0.25">
      <c r="A325" s="68">
        <v>286</v>
      </c>
      <c r="B325" s="437" t="s">
        <v>4146</v>
      </c>
      <c r="C325" s="296" t="s">
        <v>220</v>
      </c>
      <c r="D325" s="65">
        <v>44839</v>
      </c>
      <c r="E325" s="387" t="s">
        <v>4940</v>
      </c>
      <c r="F325" s="164">
        <v>34</v>
      </c>
      <c r="G325" s="145">
        <f>AVERAGE(CPVTFC3SG0032!C17:D17)</f>
        <v>1.264</v>
      </c>
      <c r="H325" s="100">
        <f t="shared" si="65"/>
        <v>3876.4492753623194</v>
      </c>
      <c r="I325" s="435" t="s">
        <v>315</v>
      </c>
      <c r="J325" s="891"/>
      <c r="K325" s="891"/>
      <c r="L325" s="891"/>
      <c r="M325" s="891"/>
      <c r="N325" s="891"/>
      <c r="O325" s="1692"/>
      <c r="P325" s="645"/>
      <c r="Q325" s="645"/>
      <c r="R325" s="645"/>
      <c r="S325" s="694"/>
      <c r="T325" s="694"/>
      <c r="U325" s="694"/>
    </row>
    <row r="326" spans="1:23" x14ac:dyDescent="0.25">
      <c r="A326" s="64">
        <v>287</v>
      </c>
      <c r="B326" s="437" t="s">
        <v>4147</v>
      </c>
      <c r="C326" s="296" t="s">
        <v>868</v>
      </c>
      <c r="D326" s="65">
        <v>44839</v>
      </c>
      <c r="E326" s="387" t="s">
        <v>4940</v>
      </c>
      <c r="F326" s="164">
        <v>35</v>
      </c>
      <c r="G326" s="145">
        <f>AVERAGE(CPVTFC3SG0032!E17:F17)</f>
        <v>1.5484500000000001</v>
      </c>
      <c r="H326" s="100">
        <f t="shared" si="65"/>
        <v>4907.0652173913049</v>
      </c>
      <c r="I326" s="435" t="s">
        <v>315</v>
      </c>
      <c r="J326" s="891"/>
      <c r="K326" s="891"/>
      <c r="L326" s="891"/>
      <c r="M326" s="891"/>
      <c r="N326" s="891"/>
      <c r="O326" s="1692"/>
      <c r="P326" s="645"/>
      <c r="Q326" s="645"/>
      <c r="R326" s="645"/>
      <c r="S326" s="694"/>
      <c r="T326" s="694"/>
      <c r="U326" s="694"/>
      <c r="V326" s="286"/>
      <c r="W326" s="5">
        <v>1</v>
      </c>
    </row>
    <row r="327" spans="1:23" x14ac:dyDescent="0.25">
      <c r="A327" s="68">
        <v>288</v>
      </c>
      <c r="B327" s="437" t="s">
        <v>4147</v>
      </c>
      <c r="C327" s="296" t="s">
        <v>220</v>
      </c>
      <c r="D327" s="65">
        <v>44839</v>
      </c>
      <c r="E327" s="387" t="s">
        <v>4940</v>
      </c>
      <c r="F327" s="164">
        <v>36</v>
      </c>
      <c r="G327" s="145">
        <f>AVERAGE(CPVTFC3SG0032!G17:H17)</f>
        <v>2.7614000000000001</v>
      </c>
      <c r="H327" s="100">
        <f t="shared" si="65"/>
        <v>9301.811594202898</v>
      </c>
      <c r="I327" s="435" t="s">
        <v>315</v>
      </c>
      <c r="J327" s="65">
        <v>44876</v>
      </c>
      <c r="K327" s="1145" t="s">
        <v>5462</v>
      </c>
      <c r="L327" s="177">
        <v>59</v>
      </c>
      <c r="M327" s="66">
        <f>AVERAGE(CPVTFC3SG0052!I21:J21)</f>
        <v>0.58330000000000004</v>
      </c>
      <c r="N327" s="67">
        <f t="shared" ref="N327" si="72">((M327-0.1246)/0.0142)*400</f>
        <v>12921.126760563382</v>
      </c>
      <c r="O327" s="1133" t="s">
        <v>315</v>
      </c>
      <c r="P327" s="645"/>
      <c r="Q327" s="645"/>
      <c r="R327" s="645"/>
      <c r="S327" s="694"/>
      <c r="T327" s="694"/>
      <c r="U327" s="694"/>
      <c r="V327" s="287"/>
    </row>
    <row r="328" spans="1:23" x14ac:dyDescent="0.25">
      <c r="A328" s="6">
        <v>289</v>
      </c>
      <c r="B328" s="4822" t="s">
        <v>4148</v>
      </c>
      <c r="C328" s="271" t="s">
        <v>868</v>
      </c>
      <c r="D328" s="18">
        <v>44839</v>
      </c>
      <c r="E328" s="380" t="s">
        <v>4940</v>
      </c>
      <c r="F328" s="102">
        <v>37</v>
      </c>
      <c r="G328" s="275">
        <f>AVERAGE(CPVTFC3SG0032!I17:J17)</f>
        <v>8.3299999999999999E-2</v>
      </c>
      <c r="H328" s="343">
        <f t="shared" si="65"/>
        <v>-401.44927536231887</v>
      </c>
      <c r="I328" s="430" t="s">
        <v>314</v>
      </c>
      <c r="J328" s="891"/>
      <c r="K328" s="891"/>
      <c r="L328" s="891"/>
      <c r="M328" s="891"/>
      <c r="N328" s="891"/>
      <c r="O328" s="1692"/>
      <c r="P328" s="645"/>
      <c r="Q328" s="645"/>
      <c r="R328" s="645"/>
      <c r="S328" s="694"/>
      <c r="T328" s="694"/>
      <c r="U328" s="694"/>
      <c r="V328" s="4899" t="s">
        <v>1416</v>
      </c>
    </row>
    <row r="329" spans="1:23" x14ac:dyDescent="0.25">
      <c r="A329" s="11">
        <v>290</v>
      </c>
      <c r="B329" s="4819"/>
      <c r="C329" s="288" t="s">
        <v>220</v>
      </c>
      <c r="D329" s="19">
        <v>44839</v>
      </c>
      <c r="E329" s="384" t="s">
        <v>4940</v>
      </c>
      <c r="F329" s="103">
        <v>38</v>
      </c>
      <c r="G329" s="276">
        <f>AVERAGE(CPVTFC3SG0032!K17:L17)</f>
        <v>2.4883999999999999</v>
      </c>
      <c r="H329" s="344">
        <f t="shared" si="65"/>
        <v>8312.68115942029</v>
      </c>
      <c r="I329" s="434" t="s">
        <v>315</v>
      </c>
      <c r="J329" s="891"/>
      <c r="K329" s="891"/>
      <c r="L329" s="891"/>
      <c r="M329" s="891"/>
      <c r="N329" s="891"/>
      <c r="O329" s="1692"/>
      <c r="P329" s="645"/>
      <c r="Q329" s="645"/>
      <c r="R329" s="645"/>
      <c r="S329" s="694"/>
      <c r="T329" s="694"/>
      <c r="U329" s="694"/>
      <c r="V329" s="4905"/>
    </row>
    <row r="330" spans="1:23" x14ac:dyDescent="0.25">
      <c r="A330" s="9">
        <v>291</v>
      </c>
      <c r="B330" s="4822" t="s">
        <v>4149</v>
      </c>
      <c r="C330" s="288" t="s">
        <v>868</v>
      </c>
      <c r="D330" s="19">
        <v>44839</v>
      </c>
      <c r="E330" s="384" t="s">
        <v>4940</v>
      </c>
      <c r="F330" s="103">
        <v>39</v>
      </c>
      <c r="G330" s="276">
        <f>AVERAGE(CPVTFC3SG0032!M17:N17)</f>
        <v>1.5427999999999999</v>
      </c>
      <c r="H330" s="344">
        <f t="shared" si="65"/>
        <v>4886.594202898551</v>
      </c>
      <c r="I330" s="434" t="s">
        <v>315</v>
      </c>
      <c r="J330" s="891"/>
      <c r="K330" s="891"/>
      <c r="L330" s="891"/>
      <c r="M330" s="891"/>
      <c r="N330" s="891"/>
      <c r="O330" s="1692"/>
      <c r="P330" s="645"/>
      <c r="Q330" s="645"/>
      <c r="R330" s="645"/>
      <c r="S330" s="694"/>
      <c r="T330" s="694"/>
      <c r="U330" s="694"/>
      <c r="V330" s="4906"/>
      <c r="W330" s="5">
        <v>1</v>
      </c>
    </row>
    <row r="331" spans="1:23" x14ac:dyDescent="0.25">
      <c r="A331" s="8">
        <v>292</v>
      </c>
      <c r="B331" s="4819"/>
      <c r="C331" s="271" t="s">
        <v>220</v>
      </c>
      <c r="D331" s="18">
        <v>44839</v>
      </c>
      <c r="E331" s="380" t="s">
        <v>4940</v>
      </c>
      <c r="F331" s="102">
        <v>40</v>
      </c>
      <c r="G331" s="275">
        <f>AVERAGE(CPVTFC3SG0032!O17:P17)</f>
        <v>5.1400000000000001E-2</v>
      </c>
      <c r="H331" s="343">
        <f t="shared" si="65"/>
        <v>-517.02898550724638</v>
      </c>
      <c r="I331" s="430" t="s">
        <v>314</v>
      </c>
      <c r="J331" s="891"/>
      <c r="K331" s="891"/>
      <c r="L331" s="891"/>
      <c r="M331" s="891"/>
      <c r="N331" s="891"/>
      <c r="O331" s="1692"/>
      <c r="P331" s="645"/>
      <c r="Q331" s="645"/>
      <c r="R331" s="645"/>
      <c r="S331" s="694"/>
      <c r="T331" s="694"/>
      <c r="U331" s="694"/>
      <c r="V331" s="4907"/>
    </row>
    <row r="332" spans="1:23" x14ac:dyDescent="0.25">
      <c r="A332" s="64">
        <v>293</v>
      </c>
      <c r="B332" s="437" t="s">
        <v>4150</v>
      </c>
      <c r="C332" s="296" t="s">
        <v>868</v>
      </c>
      <c r="D332" s="65">
        <v>44839</v>
      </c>
      <c r="E332" s="387" t="s">
        <v>4940</v>
      </c>
      <c r="F332" s="164">
        <v>41</v>
      </c>
      <c r="G332" s="145">
        <f>AVERAGE(CPVTFC3SG0032!Q17:R17)</f>
        <v>2.8748499999999999</v>
      </c>
      <c r="H332" s="100">
        <f t="shared" si="65"/>
        <v>9712.8623188405782</v>
      </c>
      <c r="I332" s="435" t="s">
        <v>315</v>
      </c>
      <c r="J332" s="71">
        <v>44876</v>
      </c>
      <c r="K332" s="1142" t="s">
        <v>5462</v>
      </c>
      <c r="L332" s="1143">
        <v>60</v>
      </c>
      <c r="M332" s="72">
        <f>AVERAGE(CPVTFC3SG0052!K21:L21)</f>
        <v>0.29090000000000005</v>
      </c>
      <c r="N332" s="73">
        <f t="shared" ref="N332" si="73">((M332-0.1246)/0.0142)*400</f>
        <v>4684.5070422535218</v>
      </c>
      <c r="O332" s="1484" t="s">
        <v>315</v>
      </c>
      <c r="P332" s="1149"/>
      <c r="Q332" s="2348"/>
      <c r="R332" s="645"/>
      <c r="S332" s="645"/>
      <c r="T332" s="646"/>
      <c r="U332" s="1690"/>
      <c r="W332" s="5">
        <v>1</v>
      </c>
    </row>
    <row r="333" spans="1:23" x14ac:dyDescent="0.25">
      <c r="A333" s="68">
        <v>294</v>
      </c>
      <c r="B333" s="437" t="s">
        <v>4150</v>
      </c>
      <c r="C333" s="296" t="s">
        <v>220</v>
      </c>
      <c r="D333" s="65">
        <v>44839</v>
      </c>
      <c r="E333" s="387" t="s">
        <v>4940</v>
      </c>
      <c r="F333" s="164">
        <v>42</v>
      </c>
      <c r="G333" s="145">
        <f>AVERAGE(CPVTFC3SG0032!S17:T17)</f>
        <v>1.7881</v>
      </c>
      <c r="H333" s="100">
        <f t="shared" si="65"/>
        <v>5775.36231884058</v>
      </c>
      <c r="I333" s="435" t="s">
        <v>315</v>
      </c>
      <c r="J333" s="891"/>
      <c r="K333" s="891"/>
      <c r="L333" s="891"/>
      <c r="M333" s="891"/>
      <c r="N333" s="891"/>
      <c r="O333" s="1692"/>
      <c r="P333" s="1149"/>
      <c r="Q333" s="2348"/>
      <c r="R333" s="645"/>
      <c r="S333" s="645"/>
      <c r="T333" s="646"/>
      <c r="U333" s="1690"/>
    </row>
    <row r="334" spans="1:23" x14ac:dyDescent="0.25">
      <c r="A334" s="6">
        <v>295</v>
      </c>
      <c r="B334" s="4822" t="s">
        <v>4151</v>
      </c>
      <c r="C334" s="271" t="s">
        <v>868</v>
      </c>
      <c r="D334" s="18">
        <v>44839</v>
      </c>
      <c r="E334" s="380" t="s">
        <v>4940</v>
      </c>
      <c r="F334" s="102">
        <v>43</v>
      </c>
      <c r="G334" s="275">
        <f>AVERAGE(CPVTFC3SG0032!U17:V17)</f>
        <v>7.1649999999999991E-2</v>
      </c>
      <c r="H334" s="343">
        <f t="shared" si="65"/>
        <v>-443.65942028985506</v>
      </c>
      <c r="I334" s="430" t="s">
        <v>314</v>
      </c>
      <c r="J334" s="891"/>
      <c r="K334" s="891"/>
      <c r="L334" s="891"/>
      <c r="M334" s="891"/>
      <c r="N334" s="891"/>
      <c r="O334" s="1692"/>
      <c r="P334" s="1149"/>
      <c r="Q334" s="2348"/>
      <c r="R334" s="645"/>
      <c r="S334" s="645"/>
      <c r="T334" s="646"/>
      <c r="U334" s="1690"/>
      <c r="V334" s="4899" t="s">
        <v>1416</v>
      </c>
    </row>
    <row r="335" spans="1:23" x14ac:dyDescent="0.25">
      <c r="A335" s="11">
        <v>296</v>
      </c>
      <c r="B335" s="4819"/>
      <c r="C335" s="288" t="s">
        <v>220</v>
      </c>
      <c r="D335" s="19">
        <v>44839</v>
      </c>
      <c r="E335" s="384" t="s">
        <v>4940</v>
      </c>
      <c r="F335" s="103">
        <v>44</v>
      </c>
      <c r="G335" s="276">
        <f>AVERAGE(CPVTFC3SG0032!W17:X17)</f>
        <v>1.3580000000000001</v>
      </c>
      <c r="H335" s="344">
        <f t="shared" si="65"/>
        <v>4217.0289855072469</v>
      </c>
      <c r="I335" s="434" t="s">
        <v>315</v>
      </c>
      <c r="J335" s="891"/>
      <c r="K335" s="891"/>
      <c r="L335" s="891"/>
      <c r="M335" s="891"/>
      <c r="N335" s="891"/>
      <c r="O335" s="1692"/>
      <c r="P335" s="1149"/>
      <c r="Q335" s="2348"/>
      <c r="R335" s="645"/>
      <c r="S335" s="645"/>
      <c r="T335" s="646"/>
      <c r="U335" s="1690"/>
      <c r="V335" s="4905"/>
    </row>
    <row r="336" spans="1:23" x14ac:dyDescent="0.25">
      <c r="A336" s="6">
        <v>297</v>
      </c>
      <c r="B336" s="4812" t="s">
        <v>4152</v>
      </c>
      <c r="C336" s="271" t="s">
        <v>868</v>
      </c>
      <c r="D336" s="18">
        <v>44839</v>
      </c>
      <c r="E336" s="380" t="s">
        <v>4940</v>
      </c>
      <c r="F336" s="102">
        <v>45</v>
      </c>
      <c r="G336" s="275">
        <f>AVERAGE(CPVTFC3SG0032!C19:D19)</f>
        <v>0.12180000000000001</v>
      </c>
      <c r="H336" s="343">
        <f t="shared" si="65"/>
        <v>-261.95652173913044</v>
      </c>
      <c r="I336" s="430" t="s">
        <v>314</v>
      </c>
      <c r="J336" s="891"/>
      <c r="K336" s="891"/>
      <c r="L336" s="891"/>
      <c r="M336" s="891"/>
      <c r="N336" s="891"/>
      <c r="O336" s="1692"/>
      <c r="P336" s="645"/>
      <c r="Q336" s="645"/>
      <c r="R336" s="645"/>
      <c r="S336" s="694"/>
      <c r="T336" s="694"/>
      <c r="U336" s="694"/>
    </row>
    <row r="337" spans="1:23" x14ac:dyDescent="0.25">
      <c r="A337" s="8">
        <v>298</v>
      </c>
      <c r="B337" s="4817"/>
      <c r="C337" s="271" t="s">
        <v>220</v>
      </c>
      <c r="D337" s="18">
        <v>44839</v>
      </c>
      <c r="E337" s="380" t="s">
        <v>4940</v>
      </c>
      <c r="F337" s="102">
        <v>46</v>
      </c>
      <c r="G337" s="275">
        <f>AVERAGE(CPVTFC3SG0032!E19:F19)</f>
        <v>0.1186</v>
      </c>
      <c r="H337" s="343">
        <f t="shared" si="65"/>
        <v>-273.55072463768113</v>
      </c>
      <c r="I337" s="430" t="s">
        <v>314</v>
      </c>
      <c r="J337" s="891"/>
      <c r="K337" s="891"/>
      <c r="L337" s="891"/>
      <c r="M337" s="891"/>
      <c r="N337" s="891"/>
      <c r="O337" s="1692"/>
      <c r="P337" s="645"/>
      <c r="Q337" s="645"/>
      <c r="R337" s="645"/>
      <c r="S337" s="694"/>
      <c r="T337" s="694"/>
      <c r="U337" s="694"/>
    </row>
    <row r="338" spans="1:23" x14ac:dyDescent="0.25">
      <c r="A338" s="64">
        <v>299</v>
      </c>
      <c r="B338" s="4818" t="s">
        <v>4153</v>
      </c>
      <c r="C338" s="296" t="s">
        <v>868</v>
      </c>
      <c r="D338" s="65">
        <v>44839</v>
      </c>
      <c r="E338" s="387" t="s">
        <v>4940</v>
      </c>
      <c r="F338" s="164">
        <v>47</v>
      </c>
      <c r="G338" s="145">
        <f>AVERAGE(CPVTFC3SG0032!G19:H19)</f>
        <v>2.8313000000000001</v>
      </c>
      <c r="H338" s="100">
        <f t="shared" si="65"/>
        <v>9555.072463768116</v>
      </c>
      <c r="I338" s="435" t="s">
        <v>315</v>
      </c>
      <c r="J338" s="65">
        <v>44876</v>
      </c>
      <c r="K338" s="1145" t="s">
        <v>5462</v>
      </c>
      <c r="L338" s="177">
        <v>61</v>
      </c>
      <c r="M338" s="66">
        <f>AVERAGE(CPVTFC3SG0052!M21:N21)</f>
        <v>0.42030000000000001</v>
      </c>
      <c r="N338" s="67">
        <f t="shared" ref="N338:N339" si="74">((M338-0.1246)/0.0142)*400</f>
        <v>8329.577464788732</v>
      </c>
      <c r="O338" s="1133" t="s">
        <v>315</v>
      </c>
      <c r="P338" s="1149"/>
      <c r="Q338" s="2348"/>
      <c r="R338" s="645"/>
      <c r="S338" s="645"/>
      <c r="T338" s="646"/>
      <c r="U338" s="1491"/>
      <c r="V338" s="286"/>
      <c r="W338" s="5">
        <v>1</v>
      </c>
    </row>
    <row r="339" spans="1:23" x14ac:dyDescent="0.25">
      <c r="A339" s="68">
        <v>300</v>
      </c>
      <c r="B339" s="4820"/>
      <c r="C339" s="296" t="s">
        <v>220</v>
      </c>
      <c r="D339" s="65">
        <v>44839</v>
      </c>
      <c r="E339" s="387" t="s">
        <v>4940</v>
      </c>
      <c r="F339" s="164">
        <v>48</v>
      </c>
      <c r="G339" s="145">
        <f>AVERAGE(CPVTFC3SG0032!I19:J19)</f>
        <v>2.5487500000000001</v>
      </c>
      <c r="H339" s="100">
        <f t="shared" si="65"/>
        <v>8531.3405797101459</v>
      </c>
      <c r="I339" s="435" t="s">
        <v>315</v>
      </c>
      <c r="J339" s="65">
        <v>44876</v>
      </c>
      <c r="K339" s="1145" t="s">
        <v>5462</v>
      </c>
      <c r="L339" s="177">
        <v>62</v>
      </c>
      <c r="M339" s="66">
        <f>AVERAGE(CPVTFC3SG0052!O21:P21)</f>
        <v>0.38849999999999996</v>
      </c>
      <c r="N339" s="67">
        <f t="shared" si="74"/>
        <v>7433.8028169014069</v>
      </c>
      <c r="O339" s="1133" t="s">
        <v>315</v>
      </c>
      <c r="P339" s="1149"/>
      <c r="Q339" s="2348"/>
      <c r="R339" s="645"/>
      <c r="S339" s="645"/>
      <c r="T339" s="646"/>
      <c r="U339" s="1491"/>
      <c r="V339" s="287"/>
    </row>
    <row r="340" spans="1:23" x14ac:dyDescent="0.25">
      <c r="A340" s="64">
        <v>301</v>
      </c>
      <c r="B340" s="4818" t="s">
        <v>4154</v>
      </c>
      <c r="C340" s="296" t="s">
        <v>868</v>
      </c>
      <c r="D340" s="65">
        <v>44839</v>
      </c>
      <c r="E340" s="387" t="s">
        <v>4940</v>
      </c>
      <c r="F340" s="164">
        <v>49</v>
      </c>
      <c r="G340" s="145">
        <f>AVERAGE(CPVTFC3SG0032!K19:L19)</f>
        <v>1.11565</v>
      </c>
      <c r="H340" s="100">
        <f t="shared" si="65"/>
        <v>3338.9492753623194</v>
      </c>
      <c r="I340" s="435" t="s">
        <v>315</v>
      </c>
      <c r="J340" s="891"/>
      <c r="K340" s="891"/>
      <c r="L340" s="891"/>
      <c r="M340" s="891"/>
      <c r="N340" s="891"/>
      <c r="O340" s="1692"/>
      <c r="P340" s="2137"/>
      <c r="Q340" s="1263"/>
      <c r="R340" s="645"/>
      <c r="S340" s="645"/>
      <c r="T340" s="646"/>
      <c r="U340" s="843"/>
      <c r="W340" s="5">
        <v>1</v>
      </c>
    </row>
    <row r="341" spans="1:23" x14ac:dyDescent="0.25">
      <c r="A341" s="68">
        <v>302</v>
      </c>
      <c r="B341" s="4820"/>
      <c r="C341" s="296" t="s">
        <v>220</v>
      </c>
      <c r="D341" s="65">
        <v>44839</v>
      </c>
      <c r="E341" s="387" t="s">
        <v>4940</v>
      </c>
      <c r="F341" s="164">
        <v>50</v>
      </c>
      <c r="G341" s="145">
        <f>AVERAGE(CPVTFC3SG0032!M19:N19)</f>
        <v>0.6704</v>
      </c>
      <c r="H341" s="100">
        <f t="shared" si="65"/>
        <v>1725.7246376811595</v>
      </c>
      <c r="I341" s="435" t="s">
        <v>315</v>
      </c>
      <c r="J341" s="891"/>
      <c r="K341" s="891"/>
      <c r="L341" s="891"/>
      <c r="M341" s="891"/>
      <c r="N341" s="891"/>
      <c r="O341" s="1692"/>
      <c r="P341" s="1149"/>
      <c r="Q341" s="2354"/>
      <c r="R341" s="645"/>
      <c r="S341" s="645"/>
      <c r="T341" s="646"/>
      <c r="U341" s="900"/>
    </row>
    <row r="342" spans="1:23" x14ac:dyDescent="0.25">
      <c r="A342" s="64">
        <v>303</v>
      </c>
      <c r="B342" s="437" t="s">
        <v>4155</v>
      </c>
      <c r="C342" s="296" t="s">
        <v>868</v>
      </c>
      <c r="D342" s="65">
        <v>44839</v>
      </c>
      <c r="E342" s="387" t="s">
        <v>4940</v>
      </c>
      <c r="F342" s="164">
        <v>51</v>
      </c>
      <c r="G342" s="145">
        <f>AVERAGE(CPVTFC3SG0032!O19:P19)</f>
        <v>2.2527499999999998</v>
      </c>
      <c r="H342" s="100">
        <f t="shared" si="65"/>
        <v>7458.8768115942021</v>
      </c>
      <c r="I342" s="435" t="s">
        <v>315</v>
      </c>
      <c r="J342" s="891"/>
      <c r="K342" s="891"/>
      <c r="L342" s="891"/>
      <c r="M342" s="891"/>
      <c r="N342" s="891"/>
      <c r="O342" s="1692"/>
      <c r="P342" s="1149"/>
      <c r="Q342" s="2354"/>
      <c r="R342" s="645"/>
      <c r="S342" s="645"/>
      <c r="T342" s="646"/>
      <c r="U342" s="900"/>
      <c r="W342" s="5">
        <v>1</v>
      </c>
    </row>
    <row r="343" spans="1:23" ht="15.75" thickBot="1" x14ac:dyDescent="0.3">
      <c r="A343" s="120">
        <v>304</v>
      </c>
      <c r="B343" s="437" t="s">
        <v>4155</v>
      </c>
      <c r="C343" s="497" t="s">
        <v>220</v>
      </c>
      <c r="D343" s="121">
        <v>44839</v>
      </c>
      <c r="E343" s="452" t="s">
        <v>4940</v>
      </c>
      <c r="F343" s="445">
        <v>52</v>
      </c>
      <c r="G343" s="453">
        <f>AVERAGE(CPVTFC3SG0032!Q19:R19)</f>
        <v>2.8459500000000002</v>
      </c>
      <c r="H343" s="454">
        <f t="shared" si="65"/>
        <v>9608.152173913044</v>
      </c>
      <c r="I343" s="1694" t="s">
        <v>315</v>
      </c>
      <c r="J343" s="121">
        <v>44876</v>
      </c>
      <c r="K343" s="1734" t="s">
        <v>5462</v>
      </c>
      <c r="L343" s="1492">
        <v>63</v>
      </c>
      <c r="M343" s="122">
        <f>AVERAGE(CPVTFC3SG0052!Q21:R21)</f>
        <v>0.5282</v>
      </c>
      <c r="N343" s="123">
        <f t="shared" ref="N343" si="75">((M343-0.1246)/0.0142)*400</f>
        <v>11369.014084507042</v>
      </c>
      <c r="O343" s="1659" t="s">
        <v>315</v>
      </c>
      <c r="P343" s="2084"/>
      <c r="Q343" s="2455"/>
      <c r="R343" s="969"/>
      <c r="S343" s="969"/>
      <c r="T343" s="970"/>
      <c r="U343" s="1267"/>
    </row>
    <row r="344" spans="1:23" x14ac:dyDescent="0.25">
      <c r="A344" s="508">
        <v>305</v>
      </c>
      <c r="B344" s="4809" t="s">
        <v>4156</v>
      </c>
      <c r="C344" s="489" t="s">
        <v>868</v>
      </c>
      <c r="D344" s="490">
        <v>44839</v>
      </c>
      <c r="E344" s="491" t="s">
        <v>4940</v>
      </c>
      <c r="F344" s="492">
        <v>53</v>
      </c>
      <c r="G344" s="493">
        <f>AVERAGE(CPVTFC3SG0032!S19:T19)</f>
        <v>0.28269999999999995</v>
      </c>
      <c r="H344" s="494">
        <f t="shared" si="65"/>
        <v>321.01449275362302</v>
      </c>
      <c r="I344" s="1688" t="s">
        <v>314</v>
      </c>
      <c r="J344" s="1544"/>
      <c r="K344" s="1544"/>
      <c r="L344" s="1544"/>
      <c r="M344" s="1544"/>
      <c r="N344" s="1544"/>
      <c r="O344" s="1544"/>
      <c r="P344" s="490">
        <v>44881</v>
      </c>
      <c r="Q344" s="2448" t="s">
        <v>5485</v>
      </c>
      <c r="R344" s="589">
        <v>147</v>
      </c>
      <c r="S344" s="589">
        <f>AVERAGE(CPVTFC3SG0058!V20:W20)</f>
        <v>0.10325000000000001</v>
      </c>
      <c r="T344" s="622">
        <f t="shared" ref="T344:T346" si="76">(S344-0.1081)/0.0134*66</f>
        <v>-23.888059701492505</v>
      </c>
      <c r="U344" s="1557" t="s">
        <v>314</v>
      </c>
      <c r="V344" s="4899" t="s">
        <v>1416</v>
      </c>
    </row>
    <row r="345" spans="1:23" x14ac:dyDescent="0.25">
      <c r="A345" s="585"/>
      <c r="B345" s="4816"/>
      <c r="C345" s="263" t="s">
        <v>5448</v>
      </c>
      <c r="D345" s="1149"/>
      <c r="E345" s="1264"/>
      <c r="F345" s="695"/>
      <c r="G345" s="892"/>
      <c r="H345" s="894"/>
      <c r="I345" s="1630"/>
      <c r="J345" s="891"/>
      <c r="K345" s="891"/>
      <c r="L345" s="891"/>
      <c r="M345" s="891"/>
      <c r="N345" s="891"/>
      <c r="O345" s="891"/>
      <c r="P345" s="18">
        <v>44881</v>
      </c>
      <c r="Q345" s="2449" t="s">
        <v>5485</v>
      </c>
      <c r="R345" s="7">
        <v>148</v>
      </c>
      <c r="S345" s="7">
        <f>AVERAGE(CPVTFC3SG0058!X20:Y20)</f>
        <v>0.10975</v>
      </c>
      <c r="T345" s="13">
        <f t="shared" si="76"/>
        <v>8.1268656716417844</v>
      </c>
      <c r="U345" s="1558" t="s">
        <v>314</v>
      </c>
      <c r="V345" s="4908"/>
    </row>
    <row r="346" spans="1:23" ht="15.75" thickBot="1" x14ac:dyDescent="0.3">
      <c r="A346" s="219">
        <v>306</v>
      </c>
      <c r="B346" s="4810"/>
      <c r="C346" s="463" t="s">
        <v>220</v>
      </c>
      <c r="D346" s="220">
        <v>44839</v>
      </c>
      <c r="E346" s="517" t="s">
        <v>4940</v>
      </c>
      <c r="F346" s="518">
        <v>54</v>
      </c>
      <c r="G346" s="509">
        <f>AVERAGE(CPVTFC3SG0032!U19:V19)</f>
        <v>2.41845</v>
      </c>
      <c r="H346" s="510">
        <f t="shared" si="65"/>
        <v>8059.239130434783</v>
      </c>
      <c r="I346" s="1747" t="s">
        <v>315</v>
      </c>
      <c r="J346" s="1600"/>
      <c r="K346" s="1600"/>
      <c r="L346" s="1600"/>
      <c r="M346" s="1600"/>
      <c r="N346" s="1600"/>
      <c r="O346" s="1600"/>
      <c r="P346" s="412">
        <v>44881</v>
      </c>
      <c r="Q346" s="2454" t="s">
        <v>5485</v>
      </c>
      <c r="R346" s="414">
        <v>149</v>
      </c>
      <c r="S346" s="414">
        <f>AVERAGE(CPVTFC3SG0058!B22:C22)</f>
        <v>0.41195000000000004</v>
      </c>
      <c r="T346" s="415">
        <f t="shared" si="76"/>
        <v>1496.5746268656719</v>
      </c>
      <c r="U346" s="1551" t="s">
        <v>315</v>
      </c>
      <c r="V346" s="4905"/>
    </row>
    <row r="347" spans="1:23" x14ac:dyDescent="0.25">
      <c r="A347" s="114">
        <v>307</v>
      </c>
      <c r="B347" s="4815" t="s">
        <v>4157</v>
      </c>
      <c r="C347" s="680" t="s">
        <v>868</v>
      </c>
      <c r="D347" s="115">
        <v>44839</v>
      </c>
      <c r="E347" s="388" t="s">
        <v>4940</v>
      </c>
      <c r="F347" s="444">
        <v>55</v>
      </c>
      <c r="G347" s="499">
        <f>AVERAGE(CPVTFC3SG0032!W19:X19)</f>
        <v>1.4575</v>
      </c>
      <c r="H347" s="505">
        <f t="shared" si="65"/>
        <v>4577.5362318840589</v>
      </c>
      <c r="I347" s="1695" t="s">
        <v>315</v>
      </c>
      <c r="J347" s="1364"/>
      <c r="K347" s="1364"/>
      <c r="L347" s="1364"/>
      <c r="M347" s="1364"/>
      <c r="N347" s="1364"/>
      <c r="O347" s="1701"/>
      <c r="P347" s="830"/>
      <c r="Q347" s="830"/>
      <c r="R347" s="830"/>
      <c r="S347" s="1271"/>
      <c r="T347" s="1271"/>
      <c r="U347" s="1271"/>
      <c r="W347" s="5">
        <v>1</v>
      </c>
    </row>
    <row r="348" spans="1:23" x14ac:dyDescent="0.25">
      <c r="A348" s="68">
        <v>308</v>
      </c>
      <c r="B348" s="4820"/>
      <c r="C348" s="296" t="s">
        <v>220</v>
      </c>
      <c r="D348" s="65">
        <v>44839</v>
      </c>
      <c r="E348" s="387" t="s">
        <v>4940</v>
      </c>
      <c r="F348" s="164">
        <v>56</v>
      </c>
      <c r="G348" s="145">
        <f>AVERAGE(CPVTFC3SG0032!C21:D21)</f>
        <v>1.0524</v>
      </c>
      <c r="H348" s="100">
        <f t="shared" si="65"/>
        <v>3109.7826086956525</v>
      </c>
      <c r="I348" s="435" t="s">
        <v>315</v>
      </c>
      <c r="J348" s="891"/>
      <c r="K348" s="891"/>
      <c r="L348" s="891"/>
      <c r="M348" s="891"/>
      <c r="N348" s="891"/>
      <c r="O348" s="1692"/>
      <c r="P348" s="1149"/>
      <c r="Q348" s="2348"/>
      <c r="R348" s="645"/>
      <c r="S348" s="645"/>
      <c r="T348" s="646"/>
      <c r="U348" s="1259"/>
      <c r="V348" s="308"/>
    </row>
    <row r="349" spans="1:23" x14ac:dyDescent="0.25">
      <c r="A349" s="64">
        <v>309</v>
      </c>
      <c r="B349" s="4818" t="s">
        <v>4158</v>
      </c>
      <c r="C349" s="296" t="s">
        <v>868</v>
      </c>
      <c r="D349" s="65">
        <v>44839</v>
      </c>
      <c r="E349" s="387" t="s">
        <v>4940</v>
      </c>
      <c r="F349" s="164">
        <v>57</v>
      </c>
      <c r="G349" s="145">
        <f>AVERAGE(CPVTFC3SG0032!E21:F21)</f>
        <v>0.67900000000000005</v>
      </c>
      <c r="H349" s="100">
        <f t="shared" si="65"/>
        <v>1756.8840579710147</v>
      </c>
      <c r="I349" s="435" t="s">
        <v>315</v>
      </c>
      <c r="J349" s="891"/>
      <c r="K349" s="891"/>
      <c r="L349" s="891"/>
      <c r="M349" s="891"/>
      <c r="N349" s="891"/>
      <c r="O349" s="1692"/>
      <c r="P349" s="1149"/>
      <c r="Q349" s="2348"/>
      <c r="R349" s="645"/>
      <c r="S349" s="645"/>
      <c r="T349" s="646"/>
      <c r="U349" s="1491"/>
      <c r="V349" s="4899" t="s">
        <v>1416</v>
      </c>
      <c r="W349" s="5">
        <v>1</v>
      </c>
    </row>
    <row r="350" spans="1:23" x14ac:dyDescent="0.25">
      <c r="A350" s="68">
        <v>310</v>
      </c>
      <c r="B350" s="4820"/>
      <c r="C350" s="296" t="s">
        <v>220</v>
      </c>
      <c r="D350" s="65">
        <v>44839</v>
      </c>
      <c r="E350" s="387" t="s">
        <v>4940</v>
      </c>
      <c r="F350" s="164">
        <v>58</v>
      </c>
      <c r="G350" s="145">
        <f>AVERAGE(CPVTFC3SG0032!G21:H21)</f>
        <v>2.903</v>
      </c>
      <c r="H350" s="100">
        <f t="shared" si="65"/>
        <v>9814.855072463768</v>
      </c>
      <c r="I350" s="435" t="s">
        <v>315</v>
      </c>
      <c r="J350" s="891"/>
      <c r="K350" s="891"/>
      <c r="L350" s="891"/>
      <c r="M350" s="891"/>
      <c r="N350" s="891"/>
      <c r="O350" s="1692"/>
      <c r="P350" s="1149"/>
      <c r="Q350" s="2348"/>
      <c r="R350" s="645"/>
      <c r="S350" s="645"/>
      <c r="T350" s="646"/>
      <c r="U350" s="1491"/>
      <c r="V350" s="4905"/>
    </row>
    <row r="351" spans="1:23" x14ac:dyDescent="0.25">
      <c r="A351" s="64">
        <v>311</v>
      </c>
      <c r="B351" s="437" t="s">
        <v>4159</v>
      </c>
      <c r="C351" s="296" t="s">
        <v>868</v>
      </c>
      <c r="D351" s="65">
        <v>44839</v>
      </c>
      <c r="E351" s="387" t="s">
        <v>4940</v>
      </c>
      <c r="F351" s="164">
        <v>59</v>
      </c>
      <c r="G351" s="145">
        <f>AVERAGE(CPVTFC3SG0032!I21:J21)</f>
        <v>1.0152999999999999</v>
      </c>
      <c r="H351" s="100">
        <f t="shared" si="65"/>
        <v>2975.3623188405795</v>
      </c>
      <c r="I351" s="435" t="s">
        <v>315</v>
      </c>
      <c r="J351" s="891"/>
      <c r="K351" s="891"/>
      <c r="L351" s="891"/>
      <c r="M351" s="891"/>
      <c r="N351" s="891"/>
      <c r="O351" s="1692"/>
      <c r="P351" s="1149"/>
      <c r="Q351" s="2348"/>
      <c r="R351" s="645"/>
      <c r="S351" s="645"/>
      <c r="T351" s="646"/>
      <c r="U351" s="1259"/>
      <c r="V351" s="4899" t="s">
        <v>1416</v>
      </c>
      <c r="W351" s="5">
        <v>1</v>
      </c>
    </row>
    <row r="352" spans="1:23" x14ac:dyDescent="0.25">
      <c r="A352" s="68">
        <v>312</v>
      </c>
      <c r="B352" s="437" t="s">
        <v>4159</v>
      </c>
      <c r="C352" s="296" t="s">
        <v>220</v>
      </c>
      <c r="D352" s="65">
        <v>44839</v>
      </c>
      <c r="E352" s="387" t="s">
        <v>4940</v>
      </c>
      <c r="F352" s="164">
        <v>60</v>
      </c>
      <c r="G352" s="145">
        <f>AVERAGE(CPVTFC3SG0032!K21:L21)</f>
        <v>2.91465</v>
      </c>
      <c r="H352" s="100">
        <f t="shared" si="65"/>
        <v>9857.065217391304</v>
      </c>
      <c r="I352" s="435" t="s">
        <v>315</v>
      </c>
      <c r="J352" s="65">
        <v>44876</v>
      </c>
      <c r="K352" s="1145" t="s">
        <v>5462</v>
      </c>
      <c r="L352" s="177">
        <v>64</v>
      </c>
      <c r="M352" s="66">
        <f>AVERAGE(CPVTFC3SG0052!S21:T21)</f>
        <v>1.4729000000000001</v>
      </c>
      <c r="N352" s="67">
        <f t="shared" ref="N352:N354" si="77">((M352-0.1246)/0.0142)*400</f>
        <v>37980.281690140844</v>
      </c>
      <c r="O352" s="1133" t="s">
        <v>315</v>
      </c>
      <c r="P352" s="1149"/>
      <c r="Q352" s="2348"/>
      <c r="R352" s="645"/>
      <c r="S352" s="645"/>
      <c r="T352" s="646"/>
      <c r="U352" s="1690"/>
      <c r="V352" s="4905"/>
    </row>
    <row r="353" spans="1:23" x14ac:dyDescent="0.25">
      <c r="A353" s="64">
        <v>313</v>
      </c>
      <c r="B353" s="4818" t="s">
        <v>4160</v>
      </c>
      <c r="C353" s="296" t="s">
        <v>868</v>
      </c>
      <c r="D353" s="65">
        <v>44839</v>
      </c>
      <c r="E353" s="387" t="s">
        <v>4940</v>
      </c>
      <c r="F353" s="164">
        <v>61</v>
      </c>
      <c r="G353" s="145">
        <f>AVERAGE(CPVTFC3SG0032!M21:N21)</f>
        <v>2.3027000000000002</v>
      </c>
      <c r="H353" s="100">
        <f t="shared" si="65"/>
        <v>7639.8550724637689</v>
      </c>
      <c r="I353" s="435" t="s">
        <v>315</v>
      </c>
      <c r="J353" s="71">
        <v>44876</v>
      </c>
      <c r="K353" s="1142" t="s">
        <v>5462</v>
      </c>
      <c r="L353" s="1143">
        <v>65</v>
      </c>
      <c r="M353" s="72">
        <f>AVERAGE(CPVTFC3SG0052!U21:V21)</f>
        <v>0.17515</v>
      </c>
      <c r="N353" s="73">
        <f t="shared" si="77"/>
        <v>1423.9436619718308</v>
      </c>
      <c r="O353" s="1484" t="s">
        <v>315</v>
      </c>
      <c r="P353" s="1149"/>
      <c r="Q353" s="2348"/>
      <c r="R353" s="645"/>
      <c r="S353" s="645"/>
      <c r="T353" s="646"/>
      <c r="U353" s="1690"/>
      <c r="W353" s="5">
        <v>1</v>
      </c>
    </row>
    <row r="354" spans="1:23" x14ac:dyDescent="0.25">
      <c r="A354" s="68">
        <v>314</v>
      </c>
      <c r="B354" s="4820"/>
      <c r="C354" s="296" t="s">
        <v>220</v>
      </c>
      <c r="D354" s="65">
        <v>44839</v>
      </c>
      <c r="E354" s="387" t="s">
        <v>4940</v>
      </c>
      <c r="F354" s="164">
        <v>62</v>
      </c>
      <c r="G354" s="145">
        <f>AVERAGE(CPVTFC3SG0032!O21:P21)</f>
        <v>2.7186000000000003</v>
      </c>
      <c r="H354" s="100">
        <f t="shared" si="65"/>
        <v>9146.7391304347821</v>
      </c>
      <c r="I354" s="435" t="s">
        <v>315</v>
      </c>
      <c r="J354" s="65">
        <v>44876</v>
      </c>
      <c r="K354" s="1145" t="s">
        <v>5462</v>
      </c>
      <c r="L354" s="177">
        <v>66</v>
      </c>
      <c r="M354" s="66">
        <f>AVERAGE(CPVTFC3SG0052!W21:X21)</f>
        <v>0.47749999999999998</v>
      </c>
      <c r="N354" s="67">
        <f t="shared" si="77"/>
        <v>9940.8450704225343</v>
      </c>
      <c r="O354" s="1133" t="s">
        <v>315</v>
      </c>
      <c r="P354" s="1149"/>
      <c r="Q354" s="2348"/>
      <c r="R354" s="645"/>
      <c r="S354" s="645"/>
      <c r="T354" s="646"/>
      <c r="U354" s="1690"/>
    </row>
    <row r="355" spans="1:23" x14ac:dyDescent="0.25">
      <c r="A355" s="6">
        <v>315</v>
      </c>
      <c r="B355" s="4822" t="s">
        <v>4161</v>
      </c>
      <c r="C355" s="271" t="s">
        <v>868</v>
      </c>
      <c r="D355" s="18">
        <v>44839</v>
      </c>
      <c r="E355" s="380" t="s">
        <v>4940</v>
      </c>
      <c r="F355" s="102">
        <v>63</v>
      </c>
      <c r="G355" s="275">
        <f>AVERAGE(CPVTFC3SG0032!Q21:R21)</f>
        <v>0.17444999999999999</v>
      </c>
      <c r="H355" s="343">
        <f t="shared" si="65"/>
        <v>-71.195652173913047</v>
      </c>
      <c r="I355" s="430" t="s">
        <v>314</v>
      </c>
      <c r="J355" s="891"/>
      <c r="K355" s="891"/>
      <c r="L355" s="891"/>
      <c r="M355" s="891"/>
      <c r="N355" s="891"/>
      <c r="O355" s="1692"/>
      <c r="P355" s="1149"/>
      <c r="Q355" s="2348"/>
      <c r="R355" s="645"/>
      <c r="S355" s="645"/>
      <c r="T355" s="646"/>
      <c r="U355" s="1259"/>
      <c r="V355" s="4899" t="s">
        <v>1416</v>
      </c>
    </row>
    <row r="356" spans="1:23" x14ac:dyDescent="0.25">
      <c r="A356" s="11">
        <v>316</v>
      </c>
      <c r="B356" s="4819"/>
      <c r="C356" s="288" t="s">
        <v>220</v>
      </c>
      <c r="D356" s="19">
        <v>44839</v>
      </c>
      <c r="E356" s="384" t="s">
        <v>4940</v>
      </c>
      <c r="F356" s="103">
        <v>64</v>
      </c>
      <c r="G356" s="276">
        <f>AVERAGE(CPVTFC3SG0032!S21:T21)</f>
        <v>1.7353000000000001</v>
      </c>
      <c r="H356" s="344">
        <f t="shared" si="65"/>
        <v>5584.057971014493</v>
      </c>
      <c r="I356" s="434" t="s">
        <v>315</v>
      </c>
      <c r="J356" s="891"/>
      <c r="K356" s="891"/>
      <c r="L356" s="891"/>
      <c r="M356" s="891"/>
      <c r="N356" s="891"/>
      <c r="O356" s="1692"/>
      <c r="P356" s="1149"/>
      <c r="Q356" s="2348"/>
      <c r="R356" s="645"/>
      <c r="S356" s="645"/>
      <c r="T356" s="646"/>
      <c r="U356" s="1259"/>
      <c r="V356" s="4905"/>
    </row>
    <row r="357" spans="1:23" x14ac:dyDescent="0.25">
      <c r="A357" s="64">
        <v>317</v>
      </c>
      <c r="B357" s="4818" t="s">
        <v>4162</v>
      </c>
      <c r="C357" s="296" t="s">
        <v>868</v>
      </c>
      <c r="D357" s="65">
        <v>44839</v>
      </c>
      <c r="E357" s="387" t="s">
        <v>4940</v>
      </c>
      <c r="F357" s="164">
        <v>65</v>
      </c>
      <c r="G357" s="145">
        <f>AVERAGE(CPVTFC3SG0032!U21:V21)</f>
        <v>2.1509999999999998</v>
      </c>
      <c r="H357" s="100">
        <f t="shared" si="65"/>
        <v>7090.2173913043471</v>
      </c>
      <c r="I357" s="435" t="s">
        <v>315</v>
      </c>
      <c r="J357" s="891"/>
      <c r="K357" s="891"/>
      <c r="L357" s="891"/>
      <c r="M357" s="891"/>
      <c r="N357" s="891"/>
      <c r="O357" s="1692"/>
      <c r="P357" s="1149"/>
      <c r="Q357" s="2348"/>
      <c r="R357" s="645"/>
      <c r="S357" s="645"/>
      <c r="T357" s="646"/>
      <c r="U357" s="1690"/>
      <c r="W357" s="5">
        <v>1</v>
      </c>
    </row>
    <row r="358" spans="1:23" x14ac:dyDescent="0.25">
      <c r="A358" s="68">
        <v>318</v>
      </c>
      <c r="B358" s="4820"/>
      <c r="C358" s="296" t="s">
        <v>220</v>
      </c>
      <c r="D358" s="65">
        <v>44839</v>
      </c>
      <c r="E358" s="387" t="s">
        <v>4940</v>
      </c>
      <c r="F358" s="164">
        <v>66</v>
      </c>
      <c r="G358" s="145">
        <f>AVERAGE(CPVTFC3SG0032!W21:X21)</f>
        <v>2.2491500000000002</v>
      </c>
      <c r="H358" s="100">
        <f t="shared" ref="H358:H430" si="78">(G358-0.1941)/0.0138*50</f>
        <v>7445.8333333333339</v>
      </c>
      <c r="I358" s="435" t="s">
        <v>315</v>
      </c>
      <c r="J358" s="891"/>
      <c r="K358" s="891"/>
      <c r="L358" s="891"/>
      <c r="M358" s="891"/>
      <c r="N358" s="891"/>
      <c r="O358" s="1692"/>
      <c r="P358" s="1149"/>
      <c r="Q358" s="2348"/>
      <c r="R358" s="645"/>
      <c r="S358" s="645"/>
      <c r="T358" s="646"/>
      <c r="U358" s="1690"/>
    </row>
    <row r="359" spans="1:23" x14ac:dyDescent="0.25">
      <c r="A359" s="6">
        <v>319</v>
      </c>
      <c r="B359" s="4822" t="s">
        <v>4163</v>
      </c>
      <c r="C359" s="271" t="s">
        <v>868</v>
      </c>
      <c r="D359" s="18">
        <v>44839</v>
      </c>
      <c r="E359" s="380" t="s">
        <v>4940</v>
      </c>
      <c r="F359" s="102">
        <v>67</v>
      </c>
      <c r="G359" s="275">
        <f>AVERAGE(CPVTFC3SG0032!C23:D23)</f>
        <v>0.12040000000000001</v>
      </c>
      <c r="H359" s="343">
        <f t="shared" si="78"/>
        <v>-267.02898550724632</v>
      </c>
      <c r="I359" s="430" t="s">
        <v>314</v>
      </c>
      <c r="J359" s="891"/>
      <c r="K359" s="891"/>
      <c r="L359" s="891"/>
      <c r="M359" s="891"/>
      <c r="N359" s="891"/>
      <c r="O359" s="1692"/>
      <c r="P359" s="1149"/>
      <c r="Q359" s="2348"/>
      <c r="R359" s="645"/>
      <c r="S359" s="645"/>
      <c r="T359" s="646"/>
      <c r="U359" s="1690"/>
      <c r="V359" s="4899" t="s">
        <v>1416</v>
      </c>
    </row>
    <row r="360" spans="1:23" x14ac:dyDescent="0.25">
      <c r="A360" s="11">
        <v>320</v>
      </c>
      <c r="B360" s="4819"/>
      <c r="C360" s="288" t="s">
        <v>220</v>
      </c>
      <c r="D360" s="19">
        <v>44839</v>
      </c>
      <c r="E360" s="384" t="s">
        <v>4940</v>
      </c>
      <c r="F360" s="103">
        <v>68</v>
      </c>
      <c r="G360" s="276">
        <f>AVERAGE(CPVTFC3SG0032!E23:F23)</f>
        <v>2.7711000000000001</v>
      </c>
      <c r="H360" s="344">
        <f t="shared" si="78"/>
        <v>9336.95652173913</v>
      </c>
      <c r="I360" s="434" t="s">
        <v>315</v>
      </c>
      <c r="J360" s="891"/>
      <c r="K360" s="891"/>
      <c r="L360" s="891"/>
      <c r="M360" s="891"/>
      <c r="N360" s="891"/>
      <c r="O360" s="1692"/>
      <c r="P360" s="1149"/>
      <c r="Q360" s="2348"/>
      <c r="R360" s="645"/>
      <c r="S360" s="645"/>
      <c r="T360" s="646"/>
      <c r="U360" s="1690"/>
      <c r="V360" s="4905"/>
    </row>
    <row r="361" spans="1:23" x14ac:dyDescent="0.25">
      <c r="A361" s="64">
        <v>321</v>
      </c>
      <c r="B361" s="437" t="s">
        <v>4164</v>
      </c>
      <c r="C361" s="296" t="s">
        <v>868</v>
      </c>
      <c r="D361" s="65">
        <v>44839</v>
      </c>
      <c r="E361" s="387" t="s">
        <v>4940</v>
      </c>
      <c r="F361" s="164">
        <v>69</v>
      </c>
      <c r="G361" s="145">
        <f>AVERAGE(CPVTFC3SG0032!G23:H23)</f>
        <v>2.6569000000000003</v>
      </c>
      <c r="H361" s="100">
        <f t="shared" si="78"/>
        <v>8923.188405797102</v>
      </c>
      <c r="I361" s="435" t="s">
        <v>315</v>
      </c>
      <c r="J361" s="71">
        <v>44876</v>
      </c>
      <c r="K361" s="1142" t="s">
        <v>5462</v>
      </c>
      <c r="L361" s="1143">
        <v>67</v>
      </c>
      <c r="M361" s="72">
        <f>AVERAGE(CPVTFC3SG0052!C23:D23)</f>
        <v>0.20444999999999999</v>
      </c>
      <c r="N361" s="73">
        <f t="shared" ref="N361" si="79">((M361-0.1246)/0.0142)*400</f>
        <v>2249.2957746478869</v>
      </c>
      <c r="O361" s="1484" t="s">
        <v>315</v>
      </c>
      <c r="P361" s="645"/>
      <c r="Q361" s="645"/>
      <c r="R361" s="645"/>
      <c r="S361" s="694"/>
      <c r="T361" s="694"/>
      <c r="U361" s="694"/>
      <c r="W361" s="5">
        <v>1</v>
      </c>
    </row>
    <row r="362" spans="1:23" x14ac:dyDescent="0.25">
      <c r="A362" s="68">
        <v>322</v>
      </c>
      <c r="B362" s="437" t="s">
        <v>4164</v>
      </c>
      <c r="C362" s="296" t="s">
        <v>220</v>
      </c>
      <c r="D362" s="65">
        <v>44839</v>
      </c>
      <c r="E362" s="387" t="s">
        <v>4940</v>
      </c>
      <c r="F362" s="164">
        <v>70</v>
      </c>
      <c r="G362" s="145">
        <f>AVERAGE(CPVTFC3SG0032!I23:J23)</f>
        <v>0.93725000000000003</v>
      </c>
      <c r="H362" s="100">
        <f t="shared" si="78"/>
        <v>2692.572463768116</v>
      </c>
      <c r="I362" s="435" t="s">
        <v>315</v>
      </c>
      <c r="J362" s="891"/>
      <c r="K362" s="891"/>
      <c r="L362" s="891"/>
      <c r="M362" s="891"/>
      <c r="N362" s="891"/>
      <c r="O362" s="1692"/>
      <c r="P362" s="645"/>
      <c r="Q362" s="645"/>
      <c r="R362" s="645"/>
      <c r="S362" s="694"/>
      <c r="T362" s="694"/>
      <c r="U362" s="694"/>
    </row>
    <row r="363" spans="1:23" x14ac:dyDescent="0.25">
      <c r="A363" s="6">
        <v>323</v>
      </c>
      <c r="B363" s="4822" t="s">
        <v>4165</v>
      </c>
      <c r="C363" s="271" t="s">
        <v>868</v>
      </c>
      <c r="D363" s="18">
        <v>44839</v>
      </c>
      <c r="E363" s="380" t="s">
        <v>4940</v>
      </c>
      <c r="F363" s="102">
        <v>71</v>
      </c>
      <c r="G363" s="275">
        <f>AVERAGE(CPVTFC3SG0032!K23:L23)</f>
        <v>0.13485</v>
      </c>
      <c r="H363" s="343">
        <f t="shared" si="78"/>
        <v>-214.67391304347828</v>
      </c>
      <c r="I363" s="430" t="s">
        <v>314</v>
      </c>
      <c r="J363" s="891"/>
      <c r="K363" s="891"/>
      <c r="L363" s="891"/>
      <c r="M363" s="891"/>
      <c r="N363" s="891"/>
      <c r="O363" s="1692"/>
      <c r="P363" s="645"/>
      <c r="Q363" s="645"/>
      <c r="R363" s="645"/>
      <c r="S363" s="694"/>
      <c r="T363" s="694"/>
      <c r="U363" s="694"/>
      <c r="V363" s="4899" t="s">
        <v>1416</v>
      </c>
    </row>
    <row r="364" spans="1:23" x14ac:dyDescent="0.25">
      <c r="A364" s="11">
        <v>324</v>
      </c>
      <c r="B364" s="4819"/>
      <c r="C364" s="288" t="s">
        <v>220</v>
      </c>
      <c r="D364" s="19">
        <v>44839</v>
      </c>
      <c r="E364" s="384" t="s">
        <v>4940</v>
      </c>
      <c r="F364" s="103">
        <v>72</v>
      </c>
      <c r="G364" s="276">
        <f>AVERAGE(CPVTFC3SG0032!M23:N23)</f>
        <v>2.79095</v>
      </c>
      <c r="H364" s="344">
        <f t="shared" si="78"/>
        <v>9408.8768115942039</v>
      </c>
      <c r="I364" s="434" t="s">
        <v>315</v>
      </c>
      <c r="J364" s="891"/>
      <c r="K364" s="891"/>
      <c r="L364" s="891"/>
      <c r="M364" s="891"/>
      <c r="N364" s="891"/>
      <c r="O364" s="1692"/>
      <c r="P364" s="1149"/>
      <c r="Q364" s="2348"/>
      <c r="R364" s="645"/>
      <c r="S364" s="645"/>
      <c r="T364" s="646"/>
      <c r="U364" s="1259"/>
      <c r="V364" s="4905"/>
    </row>
    <row r="365" spans="1:23" x14ac:dyDescent="0.25">
      <c r="A365" s="64">
        <v>325</v>
      </c>
      <c r="B365" s="4818" t="s">
        <v>4166</v>
      </c>
      <c r="C365" s="296" t="s">
        <v>868</v>
      </c>
      <c r="D365" s="65">
        <v>44839</v>
      </c>
      <c r="E365" s="387" t="s">
        <v>4940</v>
      </c>
      <c r="F365" s="164">
        <v>73</v>
      </c>
      <c r="G365" s="145">
        <f>AVERAGE(CPVTFC3SG0032!O23:P23)</f>
        <v>2.4737999999999998</v>
      </c>
      <c r="H365" s="100">
        <f t="shared" si="78"/>
        <v>8259.782608695652</v>
      </c>
      <c r="I365" s="435" t="s">
        <v>315</v>
      </c>
      <c r="J365" s="71">
        <v>44876</v>
      </c>
      <c r="K365" s="1142" t="s">
        <v>5462</v>
      </c>
      <c r="L365" s="1143">
        <v>68</v>
      </c>
      <c r="M365" s="72">
        <f>AVERAGE(CPVTFC3SG0052!E23:F23)</f>
        <v>0.1535</v>
      </c>
      <c r="N365" s="73">
        <f t="shared" ref="N365:N368" si="80">((M365-0.1246)/0.0142)*400</f>
        <v>814.08450704225345</v>
      </c>
      <c r="O365" s="1484" t="s">
        <v>315</v>
      </c>
      <c r="P365" s="1149"/>
      <c r="Q365" s="2348"/>
      <c r="R365" s="645"/>
      <c r="S365" s="645"/>
      <c r="T365" s="646"/>
      <c r="U365" s="1259"/>
      <c r="W365" s="5">
        <v>1</v>
      </c>
    </row>
    <row r="366" spans="1:23" x14ac:dyDescent="0.25">
      <c r="A366" s="68">
        <v>326</v>
      </c>
      <c r="B366" s="4820"/>
      <c r="C366" s="296" t="s">
        <v>220</v>
      </c>
      <c r="D366" s="65">
        <v>44839</v>
      </c>
      <c r="E366" s="387" t="s">
        <v>4940</v>
      </c>
      <c r="F366" s="164">
        <v>74</v>
      </c>
      <c r="G366" s="145">
        <f>AVERAGE(CPVTFC3SG0032!Q23:R23)</f>
        <v>2.8512</v>
      </c>
      <c r="H366" s="100">
        <f t="shared" si="78"/>
        <v>9627.173913043478</v>
      </c>
      <c r="I366" s="435" t="s">
        <v>315</v>
      </c>
      <c r="J366" s="65">
        <v>44876</v>
      </c>
      <c r="K366" s="1145" t="s">
        <v>5462</v>
      </c>
      <c r="L366" s="177">
        <v>69</v>
      </c>
      <c r="M366" s="66">
        <f>AVERAGE(CPVTFC3SG0052!G23:H23)</f>
        <v>1.0594999999999999</v>
      </c>
      <c r="N366" s="67">
        <f t="shared" si="80"/>
        <v>26335.211267605628</v>
      </c>
      <c r="O366" s="1133" t="s">
        <v>315</v>
      </c>
      <c r="P366" s="1149"/>
      <c r="Q366" s="2348"/>
      <c r="R366" s="645"/>
      <c r="S366" s="645"/>
      <c r="T366" s="646"/>
      <c r="U366" s="1259"/>
      <c r="V366" s="308"/>
    </row>
    <row r="367" spans="1:23" x14ac:dyDescent="0.25">
      <c r="A367" s="64">
        <v>327</v>
      </c>
      <c r="B367" s="4818" t="s">
        <v>4167</v>
      </c>
      <c r="C367" s="296" t="s">
        <v>868</v>
      </c>
      <c r="D367" s="65">
        <v>44839</v>
      </c>
      <c r="E367" s="387" t="s">
        <v>4940</v>
      </c>
      <c r="F367" s="164">
        <v>75</v>
      </c>
      <c r="G367" s="145">
        <f>AVERAGE(CPVTFC3SG0032!S23:T23)</f>
        <v>2.8481000000000001</v>
      </c>
      <c r="H367" s="100">
        <f t="shared" si="78"/>
        <v>9615.9420289855079</v>
      </c>
      <c r="I367" s="435" t="s">
        <v>315</v>
      </c>
      <c r="J367" s="65">
        <v>44876</v>
      </c>
      <c r="K367" s="1145" t="s">
        <v>5462</v>
      </c>
      <c r="L367" s="177">
        <v>70</v>
      </c>
      <c r="M367" s="66">
        <f>AVERAGE(CPVTFC3SG0052!I23:J23)</f>
        <v>0.75114999999999998</v>
      </c>
      <c r="N367" s="67">
        <f t="shared" si="80"/>
        <v>17649.295774647886</v>
      </c>
      <c r="O367" s="1133" t="s">
        <v>315</v>
      </c>
      <c r="P367" s="1149"/>
      <c r="Q367" s="2348"/>
      <c r="R367" s="645"/>
      <c r="S367" s="645"/>
      <c r="T367" s="646"/>
      <c r="U367" s="1690"/>
      <c r="V367" s="287"/>
      <c r="W367" s="5">
        <v>1</v>
      </c>
    </row>
    <row r="368" spans="1:23" ht="15.75" thickBot="1" x14ac:dyDescent="0.3">
      <c r="A368" s="120">
        <v>328</v>
      </c>
      <c r="B368" s="4815"/>
      <c r="C368" s="497" t="s">
        <v>220</v>
      </c>
      <c r="D368" s="121">
        <v>44839</v>
      </c>
      <c r="E368" s="452" t="s">
        <v>4940</v>
      </c>
      <c r="F368" s="445">
        <v>76</v>
      </c>
      <c r="G368" s="453">
        <f>AVERAGE(CPVTFC3SG0032!U23:V23)</f>
        <v>2.8267499999999997</v>
      </c>
      <c r="H368" s="454">
        <f t="shared" si="78"/>
        <v>9538.5869565217381</v>
      </c>
      <c r="I368" s="1694" t="s">
        <v>315</v>
      </c>
      <c r="J368" s="121">
        <v>44876</v>
      </c>
      <c r="K368" s="1734" t="s">
        <v>5462</v>
      </c>
      <c r="L368" s="1492">
        <v>71</v>
      </c>
      <c r="M368" s="122">
        <f>AVERAGE(CPVTFC3SG0052!K23:L23)</f>
        <v>2.0460500000000001</v>
      </c>
      <c r="N368" s="123">
        <f t="shared" si="80"/>
        <v>54125.352112676061</v>
      </c>
      <c r="O368" s="1659" t="s">
        <v>315</v>
      </c>
      <c r="P368" s="2084"/>
      <c r="Q368" s="2349"/>
      <c r="R368" s="969"/>
      <c r="S368" s="969"/>
      <c r="T368" s="970"/>
      <c r="U368" s="1741"/>
    </row>
    <row r="369" spans="1:23" x14ac:dyDescent="0.25">
      <c r="A369" s="508">
        <v>329</v>
      </c>
      <c r="B369" s="4806" t="s">
        <v>4168</v>
      </c>
      <c r="C369" s="687" t="s">
        <v>868</v>
      </c>
      <c r="D369" s="490">
        <v>44839</v>
      </c>
      <c r="E369" s="491" t="s">
        <v>4940</v>
      </c>
      <c r="F369" s="492">
        <v>77</v>
      </c>
      <c r="G369" s="493">
        <f>AVERAGE(CPVTFC3SG0032!W23:X23)</f>
        <v>0.23154999999999998</v>
      </c>
      <c r="H369" s="494">
        <f t="shared" si="78"/>
        <v>135.68840579710141</v>
      </c>
      <c r="I369" s="1628" t="s">
        <v>314</v>
      </c>
      <c r="J369" s="1544"/>
      <c r="K369" s="1544"/>
      <c r="L369" s="1544"/>
      <c r="M369" s="1544"/>
      <c r="N369" s="1544"/>
      <c r="O369" s="1697"/>
      <c r="P369" s="490">
        <v>44881</v>
      </c>
      <c r="Q369" s="2448" t="s">
        <v>5485</v>
      </c>
      <c r="R369" s="589">
        <v>150</v>
      </c>
      <c r="S369" s="589">
        <f>AVERAGE(CPVTFC3SG0058!D22:E22)</f>
        <v>0.1013</v>
      </c>
      <c r="T369" s="622">
        <f t="shared" ref="T369:T372" si="81">(S369-0.1081)/0.0134*66</f>
        <v>-33.492537313432834</v>
      </c>
      <c r="U369" s="1557" t="s">
        <v>314</v>
      </c>
      <c r="V369" s="4899" t="s">
        <v>1416</v>
      </c>
    </row>
    <row r="370" spans="1:23" x14ac:dyDescent="0.25">
      <c r="A370" s="585"/>
      <c r="B370" s="4807"/>
      <c r="C370" s="271" t="s">
        <v>5448</v>
      </c>
      <c r="D370" s="1149"/>
      <c r="E370" s="1264"/>
      <c r="F370" s="695"/>
      <c r="G370" s="892"/>
      <c r="H370" s="894"/>
      <c r="I370" s="1626"/>
      <c r="J370" s="891"/>
      <c r="K370" s="891"/>
      <c r="L370" s="891"/>
      <c r="M370" s="891"/>
      <c r="N370" s="891"/>
      <c r="O370" s="1692"/>
      <c r="P370" s="18">
        <v>44881</v>
      </c>
      <c r="Q370" s="2449" t="s">
        <v>5485</v>
      </c>
      <c r="R370" s="7">
        <v>151</v>
      </c>
      <c r="S370" s="7">
        <f>AVERAGE(CPVTFC3SG0058!F22:G22)</f>
        <v>0.12154999999999999</v>
      </c>
      <c r="T370" s="13">
        <f t="shared" si="81"/>
        <v>66.246268656716367</v>
      </c>
      <c r="U370" s="1558" t="s">
        <v>314</v>
      </c>
      <c r="V370" s="4908"/>
    </row>
    <row r="371" spans="1:23" x14ac:dyDescent="0.25">
      <c r="A371" s="585"/>
      <c r="B371" s="4807"/>
      <c r="C371" s="271" t="s">
        <v>863</v>
      </c>
      <c r="D371" s="1149"/>
      <c r="E371" s="1264"/>
      <c r="F371" s="695"/>
      <c r="G371" s="892"/>
      <c r="H371" s="894"/>
      <c r="I371" s="1626"/>
      <c r="J371" s="891"/>
      <c r="K371" s="891"/>
      <c r="L371" s="891"/>
      <c r="M371" s="891"/>
      <c r="N371" s="891"/>
      <c r="O371" s="1692"/>
      <c r="P371" s="18">
        <v>44881</v>
      </c>
      <c r="Q371" s="2449" t="s">
        <v>5485</v>
      </c>
      <c r="R371" s="7">
        <v>152</v>
      </c>
      <c r="S371" s="7">
        <f>AVERAGE(CPVTFC3SG0058!H22:I22)</f>
        <v>0.11249999999999999</v>
      </c>
      <c r="T371" s="13">
        <f t="shared" si="81"/>
        <v>21.671641791044713</v>
      </c>
      <c r="U371" s="1558" t="s">
        <v>314</v>
      </c>
      <c r="V371" s="4908"/>
    </row>
    <row r="372" spans="1:23" ht="15.75" thickBot="1" x14ac:dyDescent="0.3">
      <c r="A372" s="219">
        <v>330</v>
      </c>
      <c r="B372" s="4808"/>
      <c r="C372" s="682" t="s">
        <v>220</v>
      </c>
      <c r="D372" s="220">
        <v>44839</v>
      </c>
      <c r="E372" s="517" t="s">
        <v>4940</v>
      </c>
      <c r="F372" s="518">
        <v>78</v>
      </c>
      <c r="G372" s="509">
        <f>AVERAGE(CPVTFC3SG0032!C25:D25)</f>
        <v>1.7704500000000001</v>
      </c>
      <c r="H372" s="510">
        <f t="shared" si="78"/>
        <v>5711.4130434782619</v>
      </c>
      <c r="I372" s="1709" t="s">
        <v>315</v>
      </c>
      <c r="J372" s="1600"/>
      <c r="K372" s="1600"/>
      <c r="L372" s="1600"/>
      <c r="M372" s="1600"/>
      <c r="N372" s="1600"/>
      <c r="O372" s="1699"/>
      <c r="P372" s="91">
        <v>44881</v>
      </c>
      <c r="Q372" s="2450" t="s">
        <v>5485</v>
      </c>
      <c r="R372" s="595">
        <v>153</v>
      </c>
      <c r="S372" s="595">
        <f>AVERAGE(CPVTFC3SG0058!J22:K22)</f>
        <v>0.26569999999999999</v>
      </c>
      <c r="T372" s="225">
        <f t="shared" si="81"/>
        <v>776.2388059701492</v>
      </c>
      <c r="U372" s="1561" t="s">
        <v>314</v>
      </c>
      <c r="V372" s="4905"/>
    </row>
    <row r="373" spans="1:23" x14ac:dyDescent="0.25">
      <c r="A373" s="114">
        <v>331</v>
      </c>
      <c r="B373" s="2200" t="s">
        <v>4169</v>
      </c>
      <c r="C373" s="680" t="s">
        <v>868</v>
      </c>
      <c r="D373" s="115">
        <v>44839</v>
      </c>
      <c r="E373" s="388" t="s">
        <v>4940</v>
      </c>
      <c r="F373" s="444">
        <v>79</v>
      </c>
      <c r="G373" s="499">
        <f>AVERAGE(CPVTFC3SG0032!E25:F25)</f>
        <v>2.8243499999999999</v>
      </c>
      <c r="H373" s="505">
        <f t="shared" si="78"/>
        <v>9529.8913043478242</v>
      </c>
      <c r="I373" s="1695" t="s">
        <v>315</v>
      </c>
      <c r="J373" s="115">
        <v>44876</v>
      </c>
      <c r="K373" s="1733" t="s">
        <v>5462</v>
      </c>
      <c r="L373" s="1493">
        <v>72</v>
      </c>
      <c r="M373" s="116">
        <f>AVERAGE(CPVTFC3SG0052!M23:N23)</f>
        <v>0.43620000000000003</v>
      </c>
      <c r="N373" s="117">
        <f t="shared" ref="N373" si="82">((M373-0.1246)/0.0142)*400</f>
        <v>8777.4647887323954</v>
      </c>
      <c r="O373" s="1675" t="s">
        <v>315</v>
      </c>
      <c r="P373" s="830"/>
      <c r="Q373" s="830"/>
      <c r="R373" s="830"/>
      <c r="S373" s="1271"/>
      <c r="T373" s="1271"/>
      <c r="U373" s="1271"/>
      <c r="W373" s="5">
        <v>1</v>
      </c>
    </row>
    <row r="374" spans="1:23" x14ac:dyDescent="0.25">
      <c r="A374" s="68">
        <v>332</v>
      </c>
      <c r="B374" s="437" t="s">
        <v>4169</v>
      </c>
      <c r="C374" s="296" t="s">
        <v>220</v>
      </c>
      <c r="D374" s="65">
        <v>44839</v>
      </c>
      <c r="E374" s="387" t="s">
        <v>4940</v>
      </c>
      <c r="F374" s="164">
        <v>80</v>
      </c>
      <c r="G374" s="145">
        <f>AVERAGE(CPVTFC3SG0032!G25:H25)</f>
        <v>1.35955</v>
      </c>
      <c r="H374" s="100">
        <f t="shared" si="78"/>
        <v>4222.644927536232</v>
      </c>
      <c r="I374" s="435" t="s">
        <v>315</v>
      </c>
      <c r="J374" s="891"/>
      <c r="K374" s="891"/>
      <c r="L374" s="891"/>
      <c r="M374" s="891"/>
      <c r="N374" s="891"/>
      <c r="O374" s="1692"/>
      <c r="P374" s="645"/>
      <c r="Q374" s="645"/>
      <c r="R374" s="645"/>
      <c r="S374" s="694"/>
      <c r="T374" s="694"/>
      <c r="U374" s="694"/>
    </row>
    <row r="375" spans="1:23" x14ac:dyDescent="0.25">
      <c r="A375" s="64">
        <v>333</v>
      </c>
      <c r="B375" s="437" t="s">
        <v>4170</v>
      </c>
      <c r="C375" s="296" t="s">
        <v>868</v>
      </c>
      <c r="D375" s="65">
        <v>44839</v>
      </c>
      <c r="E375" s="387" t="s">
        <v>4940</v>
      </c>
      <c r="F375" s="164">
        <v>81</v>
      </c>
      <c r="G375" s="145">
        <f>AVERAGE(CPVTFC3SG0032!I25:J25)</f>
        <v>2.1660499999999998</v>
      </c>
      <c r="H375" s="100">
        <f t="shared" si="78"/>
        <v>7144.746376811594</v>
      </c>
      <c r="I375" s="435" t="s">
        <v>315</v>
      </c>
      <c r="J375" s="891"/>
      <c r="K375" s="891"/>
      <c r="L375" s="891"/>
      <c r="M375" s="891"/>
      <c r="N375" s="891"/>
      <c r="O375" s="1692"/>
      <c r="P375" s="645"/>
      <c r="Q375" s="645"/>
      <c r="R375" s="645"/>
      <c r="S375" s="694"/>
      <c r="T375" s="694"/>
      <c r="U375" s="694"/>
      <c r="V375" s="4899" t="s">
        <v>1416</v>
      </c>
      <c r="W375" s="5">
        <v>1</v>
      </c>
    </row>
    <row r="376" spans="1:23" x14ac:dyDescent="0.25">
      <c r="A376" s="68">
        <v>334</v>
      </c>
      <c r="B376" s="437" t="s">
        <v>4170</v>
      </c>
      <c r="C376" s="296" t="s">
        <v>220</v>
      </c>
      <c r="D376" s="65">
        <v>44839</v>
      </c>
      <c r="E376" s="387" t="s">
        <v>4940</v>
      </c>
      <c r="F376" s="164">
        <v>82</v>
      </c>
      <c r="G376" s="145">
        <f>AVERAGE(CPVTFC3SG0032!K25:L25)</f>
        <v>2.85195</v>
      </c>
      <c r="H376" s="100">
        <f t="shared" si="78"/>
        <v>9629.8913043478242</v>
      </c>
      <c r="I376" s="435" t="s">
        <v>315</v>
      </c>
      <c r="J376" s="65">
        <v>44876</v>
      </c>
      <c r="K376" s="1145" t="s">
        <v>5462</v>
      </c>
      <c r="L376" s="177">
        <v>73</v>
      </c>
      <c r="M376" s="66">
        <f>AVERAGE(CPVTFC3SG0052!O23:P23)</f>
        <v>1.4712000000000001</v>
      </c>
      <c r="N376" s="67">
        <f t="shared" ref="N376" si="83">((M376-0.1246)/0.0142)*400</f>
        <v>37932.394366197186</v>
      </c>
      <c r="O376" s="1133" t="s">
        <v>315</v>
      </c>
      <c r="P376" s="645"/>
      <c r="Q376" s="645"/>
      <c r="R376" s="645"/>
      <c r="S376" s="694"/>
      <c r="T376" s="694"/>
      <c r="U376" s="694"/>
      <c r="V376" s="4905"/>
    </row>
    <row r="377" spans="1:23" x14ac:dyDescent="0.25">
      <c r="A377" s="6">
        <v>335</v>
      </c>
      <c r="B377" s="4822" t="s">
        <v>4171</v>
      </c>
      <c r="C377" s="271" t="s">
        <v>868</v>
      </c>
      <c r="D377" s="18">
        <v>44839</v>
      </c>
      <c r="E377" s="380" t="s">
        <v>4940</v>
      </c>
      <c r="F377" s="102">
        <v>83</v>
      </c>
      <c r="G377" s="275">
        <f>AVERAGE(CPVTFC3SG0032!M25:N25)</f>
        <v>0.31080000000000002</v>
      </c>
      <c r="H377" s="343">
        <f t="shared" si="78"/>
        <v>422.82608695652186</v>
      </c>
      <c r="I377" s="430" t="s">
        <v>314</v>
      </c>
      <c r="J377" s="891"/>
      <c r="K377" s="891"/>
      <c r="L377" s="891"/>
      <c r="M377" s="891"/>
      <c r="N377" s="891"/>
      <c r="O377" s="1692"/>
      <c r="P377" s="1149"/>
      <c r="Q377" s="2348"/>
      <c r="R377" s="645"/>
      <c r="S377" s="645"/>
      <c r="T377" s="646"/>
      <c r="U377" s="1491"/>
      <c r="V377" s="4899" t="s">
        <v>1416</v>
      </c>
    </row>
    <row r="378" spans="1:23" x14ac:dyDescent="0.25">
      <c r="A378" s="11">
        <v>336</v>
      </c>
      <c r="B378" s="4819"/>
      <c r="C378" s="288" t="s">
        <v>220</v>
      </c>
      <c r="D378" s="19">
        <v>44839</v>
      </c>
      <c r="E378" s="384" t="s">
        <v>4940</v>
      </c>
      <c r="F378" s="103">
        <v>84</v>
      </c>
      <c r="G378" s="276">
        <f>AVERAGE(CPVTFC3SG0032!O25:P25)</f>
        <v>1.4055500000000001</v>
      </c>
      <c r="H378" s="344">
        <f t="shared" si="78"/>
        <v>4389.311594202899</v>
      </c>
      <c r="I378" s="434" t="s">
        <v>315</v>
      </c>
      <c r="J378" s="891"/>
      <c r="K378" s="891"/>
      <c r="L378" s="891"/>
      <c r="M378" s="891"/>
      <c r="N378" s="891"/>
      <c r="O378" s="1692"/>
      <c r="P378" s="1149"/>
      <c r="Q378" s="2348"/>
      <c r="R378" s="645"/>
      <c r="S378" s="645"/>
      <c r="T378" s="646"/>
      <c r="U378" s="1491"/>
      <c r="V378" s="4905"/>
    </row>
    <row r="379" spans="1:23" x14ac:dyDescent="0.25">
      <c r="A379" s="64">
        <v>337</v>
      </c>
      <c r="B379" s="437" t="s">
        <v>4172</v>
      </c>
      <c r="C379" s="296" t="s">
        <v>868</v>
      </c>
      <c r="D379" s="65">
        <v>44839</v>
      </c>
      <c r="E379" s="387" t="s">
        <v>4940</v>
      </c>
      <c r="F379" s="164">
        <v>85</v>
      </c>
      <c r="G379" s="145">
        <f>AVERAGE(CPVTFC3SG0032!Q25:R25)</f>
        <v>2.7111000000000001</v>
      </c>
      <c r="H379" s="100">
        <f t="shared" si="78"/>
        <v>9119.565217391304</v>
      </c>
      <c r="I379" s="435" t="s">
        <v>315</v>
      </c>
      <c r="J379" s="65">
        <v>44876</v>
      </c>
      <c r="K379" s="1145" t="s">
        <v>5462</v>
      </c>
      <c r="L379" s="177">
        <v>74</v>
      </c>
      <c r="M379" s="66">
        <f>AVERAGE(CPVTFC3SG0052!Q23:R23)</f>
        <v>0.42799999999999999</v>
      </c>
      <c r="N379" s="67">
        <f t="shared" ref="N379" si="84">((M379-0.1246)/0.0142)*400</f>
        <v>8546.4788732394372</v>
      </c>
      <c r="O379" s="1133" t="s">
        <v>315</v>
      </c>
      <c r="P379" s="1149"/>
      <c r="Q379" s="2348"/>
      <c r="R379" s="645"/>
      <c r="S379" s="645"/>
      <c r="T379" s="646"/>
      <c r="U379" s="1491"/>
      <c r="W379" s="5">
        <v>1</v>
      </c>
    </row>
    <row r="380" spans="1:23" x14ac:dyDescent="0.25">
      <c r="A380" s="68">
        <v>338</v>
      </c>
      <c r="B380" s="437" t="s">
        <v>4172</v>
      </c>
      <c r="C380" s="296" t="s">
        <v>220</v>
      </c>
      <c r="D380" s="65">
        <v>44839</v>
      </c>
      <c r="E380" s="387" t="s">
        <v>4940</v>
      </c>
      <c r="F380" s="164">
        <v>86</v>
      </c>
      <c r="G380" s="145">
        <f>AVERAGE(CPVTFC3SG0032!S25:T25)</f>
        <v>1.93215</v>
      </c>
      <c r="H380" s="100">
        <f t="shared" si="78"/>
        <v>6297.282608695652</v>
      </c>
      <c r="I380" s="435" t="s">
        <v>315</v>
      </c>
      <c r="J380" s="891"/>
      <c r="K380" s="891"/>
      <c r="L380" s="891"/>
      <c r="M380" s="891"/>
      <c r="N380" s="891"/>
      <c r="O380" s="1692"/>
      <c r="P380" s="1149"/>
      <c r="Q380" s="2348"/>
      <c r="R380" s="645"/>
      <c r="S380" s="645"/>
      <c r="T380" s="646"/>
      <c r="U380" s="1259"/>
    </row>
    <row r="381" spans="1:23" x14ac:dyDescent="0.25">
      <c r="A381" s="64">
        <v>339</v>
      </c>
      <c r="B381" s="437" t="s">
        <v>4173</v>
      </c>
      <c r="C381" s="296" t="s">
        <v>868</v>
      </c>
      <c r="D381" s="65">
        <v>44839</v>
      </c>
      <c r="E381" s="387" t="s">
        <v>4940</v>
      </c>
      <c r="F381" s="164">
        <v>87</v>
      </c>
      <c r="G381" s="145">
        <f>AVERAGE(CPVTFC3SG0032!U25:V25)</f>
        <v>0.89915</v>
      </c>
      <c r="H381" s="100">
        <f t="shared" si="78"/>
        <v>2554.528985507246</v>
      </c>
      <c r="I381" s="435" t="s">
        <v>315</v>
      </c>
      <c r="J381" s="891"/>
      <c r="K381" s="891"/>
      <c r="L381" s="891"/>
      <c r="M381" s="891"/>
      <c r="N381" s="891"/>
      <c r="O381" s="1692"/>
      <c r="P381" s="1149"/>
      <c r="Q381" s="2348"/>
      <c r="R381" s="645"/>
      <c r="S381" s="645"/>
      <c r="T381" s="646"/>
      <c r="U381" s="1259"/>
      <c r="V381" s="4899" t="s">
        <v>1416</v>
      </c>
      <c r="W381" s="5">
        <v>1</v>
      </c>
    </row>
    <row r="382" spans="1:23" ht="15.75" thickBot="1" x14ac:dyDescent="0.3">
      <c r="A382" s="120">
        <v>340</v>
      </c>
      <c r="B382" s="437" t="s">
        <v>4173</v>
      </c>
      <c r="C382" s="497" t="s">
        <v>220</v>
      </c>
      <c r="D382" s="121">
        <v>44839</v>
      </c>
      <c r="E382" s="452" t="s">
        <v>4940</v>
      </c>
      <c r="F382" s="445">
        <v>88</v>
      </c>
      <c r="G382" s="453">
        <f>AVERAGE(CPVTFC3SG0032!W25:X25)</f>
        <v>2.7721499999999999</v>
      </c>
      <c r="H382" s="454">
        <f t="shared" si="78"/>
        <v>9340.7608695652179</v>
      </c>
      <c r="I382" s="1694" t="s">
        <v>315</v>
      </c>
      <c r="J382" s="121">
        <v>44876</v>
      </c>
      <c r="K382" s="1734" t="s">
        <v>5462</v>
      </c>
      <c r="L382" s="1492">
        <v>75</v>
      </c>
      <c r="M382" s="122">
        <f>AVERAGE(CPVTFC3SG0052!S23:T23)</f>
        <v>0.83284999999999998</v>
      </c>
      <c r="N382" s="123">
        <f t="shared" ref="N382:N386" si="85">((M382-0.1246)/0.0142)*400</f>
        <v>19950.70422535211</v>
      </c>
      <c r="O382" s="1659" t="s">
        <v>315</v>
      </c>
      <c r="P382" s="969"/>
      <c r="Q382" s="969"/>
      <c r="R382" s="969"/>
      <c r="S382" s="1268"/>
      <c r="T382" s="1268"/>
      <c r="U382" s="1268"/>
      <c r="V382" s="4905"/>
    </row>
    <row r="383" spans="1:23" x14ac:dyDescent="0.25">
      <c r="A383" s="406">
        <v>341</v>
      </c>
      <c r="B383" s="4800" t="s">
        <v>4174</v>
      </c>
      <c r="C383" s="476" t="s">
        <v>868</v>
      </c>
      <c r="D383" s="407">
        <v>44839</v>
      </c>
      <c r="E383" s="477" t="s">
        <v>4940</v>
      </c>
      <c r="F383" s="478">
        <v>89</v>
      </c>
      <c r="G383" s="479">
        <f>AVERAGE(CPVTFC3SG0032!B12:C12)</f>
        <v>1.4579</v>
      </c>
      <c r="H383" s="480">
        <f t="shared" si="78"/>
        <v>4578.985507246377</v>
      </c>
      <c r="I383" s="1725" t="s">
        <v>315</v>
      </c>
      <c r="J383" s="1544"/>
      <c r="K383" s="1544"/>
      <c r="L383" s="1544"/>
      <c r="M383" s="1544"/>
      <c r="N383" s="1544"/>
      <c r="O383" s="1544"/>
      <c r="P383" s="2329">
        <v>44883</v>
      </c>
      <c r="Q383" s="2490" t="s">
        <v>5506</v>
      </c>
      <c r="R383" s="2445">
        <v>47</v>
      </c>
      <c r="S383" s="492">
        <f>AVERAGE(CPVTFC3SG0063!G19:H19)</f>
        <v>0.18704999999999999</v>
      </c>
      <c r="T383" s="622">
        <f t="shared" ref="T383:T385" si="86">(S383-0.12)/0.0137*66</f>
        <v>323.01459854014598</v>
      </c>
      <c r="U383" s="2501" t="s">
        <v>314</v>
      </c>
      <c r="V383" s="4899" t="s">
        <v>1416</v>
      </c>
      <c r="W383" s="5">
        <v>1</v>
      </c>
    </row>
    <row r="384" spans="1:23" x14ac:dyDescent="0.25">
      <c r="A384" s="590"/>
      <c r="B384" s="4801"/>
      <c r="C384" s="436" t="s">
        <v>5448</v>
      </c>
      <c r="D384" s="1149"/>
      <c r="E384" s="1264"/>
      <c r="F384" s="695"/>
      <c r="G384" s="892"/>
      <c r="H384" s="894"/>
      <c r="I384" s="1630"/>
      <c r="J384" s="891"/>
      <c r="K384" s="891"/>
      <c r="L384" s="891"/>
      <c r="M384" s="891"/>
      <c r="N384" s="891"/>
      <c r="O384" s="891"/>
      <c r="P384" s="2340">
        <v>44883</v>
      </c>
      <c r="Q384" s="2489" t="s">
        <v>5506</v>
      </c>
      <c r="R384" s="2444">
        <v>48</v>
      </c>
      <c r="S384" s="102">
        <f>AVERAGE(CPVTFC3SG0063!I19:J19)</f>
        <v>0.19950000000000001</v>
      </c>
      <c r="T384" s="13">
        <f t="shared" si="86"/>
        <v>382.99270072992709</v>
      </c>
      <c r="U384" s="2512" t="s">
        <v>314</v>
      </c>
      <c r="V384" s="4908"/>
    </row>
    <row r="385" spans="1:23" x14ac:dyDescent="0.25">
      <c r="A385" s="590"/>
      <c r="B385" s="4801"/>
      <c r="C385" s="436" t="s">
        <v>863</v>
      </c>
      <c r="D385" s="1149"/>
      <c r="E385" s="1264"/>
      <c r="F385" s="695"/>
      <c r="G385" s="892"/>
      <c r="H385" s="894"/>
      <c r="I385" s="1630"/>
      <c r="J385" s="891"/>
      <c r="K385" s="891"/>
      <c r="L385" s="891"/>
      <c r="M385" s="891"/>
      <c r="N385" s="891"/>
      <c r="O385" s="891"/>
      <c r="P385" s="2340">
        <v>44883</v>
      </c>
      <c r="Q385" s="2489" t="s">
        <v>5506</v>
      </c>
      <c r="R385" s="2444">
        <v>49</v>
      </c>
      <c r="S385" s="102">
        <f>AVERAGE(CPVTFC3SG0063!K19:L19)</f>
        <v>0.14115</v>
      </c>
      <c r="T385" s="13">
        <f t="shared" si="86"/>
        <v>101.89051094890512</v>
      </c>
      <c r="U385" s="2512" t="s">
        <v>314</v>
      </c>
      <c r="V385" s="4908"/>
    </row>
    <row r="386" spans="1:23" ht="24.75" thickBot="1" x14ac:dyDescent="0.3">
      <c r="A386" s="411">
        <v>342</v>
      </c>
      <c r="B386" s="4802"/>
      <c r="C386" s="2526" t="s">
        <v>3919</v>
      </c>
      <c r="D386" s="412">
        <v>44839</v>
      </c>
      <c r="E386" s="484" t="s">
        <v>4940</v>
      </c>
      <c r="F386" s="485">
        <v>90</v>
      </c>
      <c r="G386" s="486">
        <f>AVERAGE(CPVTFC3SG0032!D12:E12)</f>
        <v>2.8204500000000001</v>
      </c>
      <c r="H386" s="487">
        <f t="shared" si="78"/>
        <v>9515.7608695652179</v>
      </c>
      <c r="I386" s="1726" t="s">
        <v>315</v>
      </c>
      <c r="J386" s="412">
        <v>44876</v>
      </c>
      <c r="K386" s="1742" t="s">
        <v>5462</v>
      </c>
      <c r="L386" s="1743">
        <v>76</v>
      </c>
      <c r="M386" s="414">
        <f>AVERAGE(CPVTFC3SG0052!U23:V23)</f>
        <v>1.12805</v>
      </c>
      <c r="N386" s="415">
        <f t="shared" si="85"/>
        <v>28266.197183098586</v>
      </c>
      <c r="O386" s="1651" t="s">
        <v>315</v>
      </c>
      <c r="P386" s="668"/>
      <c r="Q386" s="668"/>
      <c r="R386" s="668"/>
      <c r="S386" s="786"/>
      <c r="T386" s="786"/>
      <c r="U386" s="788"/>
      <c r="V386" s="4905"/>
    </row>
    <row r="387" spans="1:23" x14ac:dyDescent="0.25">
      <c r="A387" s="584">
        <v>343</v>
      </c>
      <c r="B387" s="4807" t="s">
        <v>4175</v>
      </c>
      <c r="C387" s="623" t="s">
        <v>868</v>
      </c>
      <c r="D387" s="83">
        <v>44839</v>
      </c>
      <c r="E387" s="389" t="s">
        <v>4940</v>
      </c>
      <c r="F387" s="375">
        <v>91</v>
      </c>
      <c r="G387" s="511">
        <f>AVERAGE(CPVTFC3SG0032!F12:G12)</f>
        <v>0.17325000000000002</v>
      </c>
      <c r="H387" s="500">
        <f t="shared" si="78"/>
        <v>-75.543478260869492</v>
      </c>
      <c r="I387" s="1708" t="s">
        <v>314</v>
      </c>
      <c r="J387" s="1364"/>
      <c r="K387" s="1364"/>
      <c r="L387" s="1364"/>
      <c r="M387" s="1364"/>
      <c r="N387" s="1364"/>
      <c r="O387" s="1701"/>
      <c r="P387" s="83">
        <v>44881</v>
      </c>
      <c r="Q387" s="2524" t="s">
        <v>5485</v>
      </c>
      <c r="R387" s="84">
        <v>154</v>
      </c>
      <c r="S387" s="84">
        <f>AVERAGE(CPVTFC3SG0058!L22:M22)</f>
        <v>0.1042</v>
      </c>
      <c r="T387" s="85">
        <f t="shared" ref="T387:T389" si="87">(S387-0.1081)/0.0134*66</f>
        <v>-19.208955223880601</v>
      </c>
      <c r="U387" s="2525" t="s">
        <v>314</v>
      </c>
      <c r="V387" s="4899" t="s">
        <v>1416</v>
      </c>
    </row>
    <row r="388" spans="1:23" x14ac:dyDescent="0.25">
      <c r="A388" s="585"/>
      <c r="B388" s="4807"/>
      <c r="C388" s="271" t="s">
        <v>5448</v>
      </c>
      <c r="D388" s="1149"/>
      <c r="E388" s="1264"/>
      <c r="F388" s="695"/>
      <c r="G388" s="892"/>
      <c r="H388" s="894"/>
      <c r="I388" s="1626"/>
      <c r="J388" s="891"/>
      <c r="K388" s="891"/>
      <c r="L388" s="891"/>
      <c r="M388" s="891"/>
      <c r="N388" s="891"/>
      <c r="O388" s="1692"/>
      <c r="P388" s="18">
        <v>44881</v>
      </c>
      <c r="Q388" s="2449" t="s">
        <v>5485</v>
      </c>
      <c r="R388" s="7">
        <v>155</v>
      </c>
      <c r="S388" s="7">
        <f>AVERAGE(CPVTFC3SG0058!N22:O22)</f>
        <v>9.5200000000000007E-2</v>
      </c>
      <c r="T388" s="13">
        <f t="shared" si="87"/>
        <v>-63.537313432835795</v>
      </c>
      <c r="U388" s="1558" t="s">
        <v>314</v>
      </c>
      <c r="V388" s="4908"/>
    </row>
    <row r="389" spans="1:23" ht="15.75" thickBot="1" x14ac:dyDescent="0.3">
      <c r="A389" s="219">
        <v>344</v>
      </c>
      <c r="B389" s="4808"/>
      <c r="C389" s="682" t="s">
        <v>220</v>
      </c>
      <c r="D389" s="220">
        <v>44839</v>
      </c>
      <c r="E389" s="517" t="s">
        <v>4940</v>
      </c>
      <c r="F389" s="518">
        <v>92</v>
      </c>
      <c r="G389" s="509">
        <f>AVERAGE(CPVTFC3SG0032!H12:I12)</f>
        <v>1.3150999999999999</v>
      </c>
      <c r="H389" s="510">
        <f t="shared" si="78"/>
        <v>4061.594202898551</v>
      </c>
      <c r="I389" s="1709" t="s">
        <v>315</v>
      </c>
      <c r="J389" s="1600"/>
      <c r="K389" s="1600"/>
      <c r="L389" s="1600"/>
      <c r="M389" s="1600"/>
      <c r="N389" s="1600"/>
      <c r="O389" s="1699"/>
      <c r="P389" s="91">
        <v>44881</v>
      </c>
      <c r="Q389" s="2450" t="s">
        <v>5485</v>
      </c>
      <c r="R389" s="595">
        <v>156</v>
      </c>
      <c r="S389" s="595">
        <f>AVERAGE(CPVTFC3SG0058!P22:Q22)</f>
        <v>0.12375</v>
      </c>
      <c r="T389" s="225">
        <f t="shared" si="87"/>
        <v>77.082089552238784</v>
      </c>
      <c r="U389" s="1561" t="s">
        <v>314</v>
      </c>
      <c r="V389" s="4905"/>
    </row>
    <row r="390" spans="1:23" x14ac:dyDescent="0.25">
      <c r="A390" s="114">
        <v>345</v>
      </c>
      <c r="B390" s="2200" t="s">
        <v>4176</v>
      </c>
      <c r="C390" s="680" t="s">
        <v>868</v>
      </c>
      <c r="D390" s="115">
        <v>44839</v>
      </c>
      <c r="E390" s="388" t="s">
        <v>4940</v>
      </c>
      <c r="F390" s="444">
        <v>93</v>
      </c>
      <c r="G390" s="499">
        <f>AVERAGE(CPVTFC3SG0032!J12:K12)</f>
        <v>2.4812500000000002</v>
      </c>
      <c r="H390" s="505">
        <f t="shared" si="78"/>
        <v>8286.7753623188401</v>
      </c>
      <c r="I390" s="1695" t="s">
        <v>315</v>
      </c>
      <c r="J390" s="1749">
        <v>44876</v>
      </c>
      <c r="K390" s="1750" t="s">
        <v>5462</v>
      </c>
      <c r="L390" s="1751">
        <v>77</v>
      </c>
      <c r="M390" s="977">
        <f>AVERAGE(CPVTFC3SG0052!W23:X23)</f>
        <v>0.15445</v>
      </c>
      <c r="N390" s="978">
        <f t="shared" ref="N390:N405" si="88">((M390-0.1246)/0.0142)*400</f>
        <v>840.84507042253517</v>
      </c>
      <c r="O390" s="1752" t="s">
        <v>865</v>
      </c>
      <c r="P390" s="2360"/>
      <c r="Q390" s="830"/>
      <c r="R390" s="830"/>
      <c r="S390" s="1271"/>
      <c r="T390" s="1271"/>
      <c r="U390" s="1271"/>
      <c r="W390" s="5">
        <v>1</v>
      </c>
    </row>
    <row r="391" spans="1:23" x14ac:dyDescent="0.25">
      <c r="A391" s="68">
        <v>346</v>
      </c>
      <c r="B391" s="437" t="s">
        <v>4176</v>
      </c>
      <c r="C391" s="296" t="s">
        <v>220</v>
      </c>
      <c r="D391" s="65">
        <v>44839</v>
      </c>
      <c r="E391" s="387" t="s">
        <v>4940</v>
      </c>
      <c r="F391" s="164">
        <v>94</v>
      </c>
      <c r="G391" s="145">
        <f>AVERAGE(CPVTFC3SG0032!L12:M12)</f>
        <v>1.83785</v>
      </c>
      <c r="H391" s="100">
        <f t="shared" si="78"/>
        <v>5955.615942028986</v>
      </c>
      <c r="I391" s="435" t="s">
        <v>315</v>
      </c>
      <c r="J391" s="891"/>
      <c r="K391" s="891"/>
      <c r="L391" s="891"/>
      <c r="M391" s="891"/>
      <c r="N391" s="891"/>
      <c r="O391" s="1692"/>
      <c r="P391" s="1149"/>
      <c r="Q391" s="2348"/>
      <c r="R391" s="645"/>
      <c r="S391" s="645"/>
      <c r="T391" s="646"/>
      <c r="U391" s="1259"/>
    </row>
    <row r="392" spans="1:23" x14ac:dyDescent="0.25">
      <c r="A392" s="64">
        <v>347</v>
      </c>
      <c r="B392" s="437" t="s">
        <v>4177</v>
      </c>
      <c r="C392" s="296" t="s">
        <v>868</v>
      </c>
      <c r="D392" s="65">
        <v>44839</v>
      </c>
      <c r="E392" s="387" t="s">
        <v>4940</v>
      </c>
      <c r="F392" s="164">
        <v>95</v>
      </c>
      <c r="G392" s="145">
        <f>AVERAGE(CPVTFC3SG0032!N12:O12)</f>
        <v>2.4798999999999998</v>
      </c>
      <c r="H392" s="100">
        <f t="shared" si="78"/>
        <v>8281.8840579710122</v>
      </c>
      <c r="I392" s="435" t="s">
        <v>315</v>
      </c>
      <c r="J392" s="71">
        <v>44876</v>
      </c>
      <c r="K392" s="1142" t="s">
        <v>5462</v>
      </c>
      <c r="L392" s="1143">
        <v>78</v>
      </c>
      <c r="M392" s="72">
        <f>AVERAGE(CPVTFC3SG0052!C25:D25)</f>
        <v>0.15460000000000002</v>
      </c>
      <c r="N392" s="73">
        <f t="shared" si="88"/>
        <v>845.07042253521161</v>
      </c>
      <c r="O392" s="1144" t="s">
        <v>865</v>
      </c>
      <c r="P392" s="1149"/>
      <c r="Q392" s="2348"/>
      <c r="R392" s="645"/>
      <c r="S392" s="645"/>
      <c r="T392" s="646"/>
      <c r="U392" s="1259"/>
      <c r="V392" s="286"/>
      <c r="W392" s="5">
        <v>1</v>
      </c>
    </row>
    <row r="393" spans="1:23" ht="15.75" thickBot="1" x14ac:dyDescent="0.3">
      <c r="A393" s="120">
        <v>348</v>
      </c>
      <c r="B393" s="437" t="s">
        <v>4177</v>
      </c>
      <c r="C393" s="497" t="s">
        <v>220</v>
      </c>
      <c r="D393" s="121">
        <v>44839</v>
      </c>
      <c r="E393" s="452" t="s">
        <v>4940</v>
      </c>
      <c r="F393" s="445">
        <v>96</v>
      </c>
      <c r="G393" s="453">
        <f>AVERAGE(CPVTFC3SG0032!P12:Q12)</f>
        <v>1.6955499999999999</v>
      </c>
      <c r="H393" s="454">
        <f t="shared" si="78"/>
        <v>5440.036231884058</v>
      </c>
      <c r="I393" s="1694" t="s">
        <v>315</v>
      </c>
      <c r="J393" s="1390"/>
      <c r="K393" s="1390"/>
      <c r="L393" s="1390"/>
      <c r="M393" s="1390"/>
      <c r="N393" s="1390"/>
      <c r="O393" s="1700"/>
      <c r="P393" s="2084"/>
      <c r="Q393" s="2349"/>
      <c r="R393" s="969"/>
      <c r="S393" s="969"/>
      <c r="T393" s="970"/>
      <c r="U393" s="1333"/>
      <c r="V393" s="287"/>
    </row>
    <row r="394" spans="1:23" x14ac:dyDescent="0.25">
      <c r="A394" s="406">
        <v>349</v>
      </c>
      <c r="B394" s="4814" t="s">
        <v>4178</v>
      </c>
      <c r="C394" s="684" t="s">
        <v>868</v>
      </c>
      <c r="D394" s="407">
        <v>44839</v>
      </c>
      <c r="E394" s="477" t="s">
        <v>4940</v>
      </c>
      <c r="F394" s="478">
        <v>97</v>
      </c>
      <c r="G394" s="479">
        <f>AVERAGE(CPVTFC3SG0032!R12:S12)</f>
        <v>2.8272500000000003</v>
      </c>
      <c r="H394" s="480">
        <f t="shared" si="78"/>
        <v>9540.398550724638</v>
      </c>
      <c r="I394" s="1696" t="s">
        <v>315</v>
      </c>
      <c r="J394" s="407">
        <v>44876</v>
      </c>
      <c r="K394" s="1753" t="s">
        <v>5462</v>
      </c>
      <c r="L394" s="1754">
        <v>79</v>
      </c>
      <c r="M394" s="409">
        <f>AVERAGE(CPVTFC3SG0052!E25:F25)</f>
        <v>0.54319999999999991</v>
      </c>
      <c r="N394" s="405">
        <f t="shared" si="88"/>
        <v>11791.549295774645</v>
      </c>
      <c r="O394" s="1664" t="s">
        <v>315</v>
      </c>
      <c r="P394" s="407">
        <v>44881</v>
      </c>
      <c r="Q394" s="2456" t="s">
        <v>5485</v>
      </c>
      <c r="R394" s="409">
        <v>157</v>
      </c>
      <c r="S394" s="409">
        <f>AVERAGE(CPVTFC3SG0058!R22:S22)</f>
        <v>0.65670000000000006</v>
      </c>
      <c r="T394" s="405">
        <f t="shared" ref="T394:T397" si="89">(S394-0.1081)/0.0134*66</f>
        <v>2702.0597014925379</v>
      </c>
      <c r="U394" s="1555" t="s">
        <v>315</v>
      </c>
      <c r="V394" s="286"/>
      <c r="W394" s="5">
        <v>1</v>
      </c>
    </row>
    <row r="395" spans="1:23" x14ac:dyDescent="0.25">
      <c r="A395" s="591"/>
      <c r="B395" s="4815"/>
      <c r="C395" s="296" t="s">
        <v>5448</v>
      </c>
      <c r="D395" s="1149"/>
      <c r="E395" s="1264"/>
      <c r="F395" s="695"/>
      <c r="G395" s="892"/>
      <c r="H395" s="894"/>
      <c r="I395" s="1626"/>
      <c r="J395" s="1149"/>
      <c r="K395" s="1150"/>
      <c r="L395" s="1151"/>
      <c r="M395" s="645"/>
      <c r="N395" s="646"/>
      <c r="O395" s="1483"/>
      <c r="P395" s="65">
        <v>44881</v>
      </c>
      <c r="Q395" s="2451" t="s">
        <v>5485</v>
      </c>
      <c r="R395" s="66">
        <v>158</v>
      </c>
      <c r="S395" s="66">
        <f>AVERAGE(CPVTFC3SG0058!T22:U22)</f>
        <v>0.37324999999999997</v>
      </c>
      <c r="T395" s="67">
        <f t="shared" si="89"/>
        <v>1305.9626865671642</v>
      </c>
      <c r="U395" s="1548" t="s">
        <v>315</v>
      </c>
      <c r="V395" s="286"/>
    </row>
    <row r="396" spans="1:23" x14ac:dyDescent="0.25">
      <c r="A396" s="591"/>
      <c r="B396" s="4815"/>
      <c r="C396" s="296" t="s">
        <v>863</v>
      </c>
      <c r="D396" s="1149"/>
      <c r="E396" s="1264"/>
      <c r="F396" s="695"/>
      <c r="G396" s="892"/>
      <c r="H396" s="894"/>
      <c r="I396" s="1626"/>
      <c r="J396" s="1149"/>
      <c r="K396" s="1150"/>
      <c r="L396" s="1151"/>
      <c r="M396" s="645"/>
      <c r="N396" s="646"/>
      <c r="O396" s="1483"/>
      <c r="P396" s="18">
        <v>44881</v>
      </c>
      <c r="Q396" s="2449" t="s">
        <v>5485</v>
      </c>
      <c r="R396" s="7">
        <v>159</v>
      </c>
      <c r="S396" s="7">
        <f>AVERAGE(CPVTFC3SG0058!V22:W22)</f>
        <v>0.2326</v>
      </c>
      <c r="T396" s="13">
        <f t="shared" si="89"/>
        <v>613.20895522388059</v>
      </c>
      <c r="U396" s="1558" t="s">
        <v>314</v>
      </c>
      <c r="V396" s="286"/>
    </row>
    <row r="397" spans="1:23" ht="15.75" thickBot="1" x14ac:dyDescent="0.3">
      <c r="A397" s="1755">
        <v>350</v>
      </c>
      <c r="B397" s="4821"/>
      <c r="C397" s="520" t="s">
        <v>220</v>
      </c>
      <c r="D397" s="412">
        <v>44839</v>
      </c>
      <c r="E397" s="484" t="s">
        <v>4940</v>
      </c>
      <c r="F397" s="485">
        <v>98</v>
      </c>
      <c r="G397" s="486">
        <f>AVERAGE(CPVTFC3SG0032!T12:U12)</f>
        <v>2.6513</v>
      </c>
      <c r="H397" s="487">
        <f t="shared" si="78"/>
        <v>8902.898550724638</v>
      </c>
      <c r="I397" s="1698" t="s">
        <v>315</v>
      </c>
      <c r="J397" s="412">
        <v>44876</v>
      </c>
      <c r="K397" s="1742" t="s">
        <v>5462</v>
      </c>
      <c r="L397" s="1743">
        <v>80</v>
      </c>
      <c r="M397" s="414">
        <f>AVERAGE(CPVTFC3SG0052!G25:H25)</f>
        <v>0.37009999999999998</v>
      </c>
      <c r="N397" s="415">
        <f t="shared" si="88"/>
        <v>6915.4929577464782</v>
      </c>
      <c r="O397" s="1654" t="s">
        <v>315</v>
      </c>
      <c r="P397" s="91">
        <v>44881</v>
      </c>
      <c r="Q397" s="2450" t="s">
        <v>5485</v>
      </c>
      <c r="R397" s="595">
        <v>160</v>
      </c>
      <c r="S397" s="595">
        <f>AVERAGE(CPVTFC3SG0058!X22:Y22)</f>
        <v>0.35324999999999995</v>
      </c>
      <c r="T397" s="225">
        <f t="shared" si="89"/>
        <v>1207.4552238805968</v>
      </c>
      <c r="U397" s="1561" t="s">
        <v>314</v>
      </c>
      <c r="V397" s="287"/>
    </row>
    <row r="398" spans="1:23" x14ac:dyDescent="0.25">
      <c r="A398" s="114">
        <v>351</v>
      </c>
      <c r="B398" s="2200" t="s">
        <v>4179</v>
      </c>
      <c r="C398" s="680" t="s">
        <v>868</v>
      </c>
      <c r="D398" s="115">
        <v>44839</v>
      </c>
      <c r="E398" s="388" t="s">
        <v>4940</v>
      </c>
      <c r="F398" s="444">
        <v>99</v>
      </c>
      <c r="G398" s="499">
        <f>AVERAGE(CPVTFC3SG0032!V12:W12)</f>
        <v>2.2561</v>
      </c>
      <c r="H398" s="505">
        <f t="shared" si="78"/>
        <v>7471.014492753623</v>
      </c>
      <c r="I398" s="1695" t="s">
        <v>315</v>
      </c>
      <c r="J398" s="1364"/>
      <c r="K398" s="1364"/>
      <c r="L398" s="1364"/>
      <c r="M398" s="1364"/>
      <c r="N398" s="1364"/>
      <c r="O398" s="1701"/>
      <c r="P398" s="830"/>
      <c r="Q398" s="830"/>
      <c r="R398" s="830"/>
      <c r="S398" s="1271"/>
      <c r="T398" s="1271"/>
      <c r="U398" s="1271"/>
      <c r="W398" s="5">
        <v>1</v>
      </c>
    </row>
    <row r="399" spans="1:23" ht="15.75" thickBot="1" x14ac:dyDescent="0.3">
      <c r="A399" s="120">
        <v>352</v>
      </c>
      <c r="B399" s="437" t="s">
        <v>4179</v>
      </c>
      <c r="C399" s="497" t="s">
        <v>220</v>
      </c>
      <c r="D399" s="121">
        <v>44839</v>
      </c>
      <c r="E399" s="452" t="s">
        <v>4940</v>
      </c>
      <c r="F399" s="445">
        <v>100</v>
      </c>
      <c r="G399" s="453">
        <f>AVERAGE(CPVTFC3SG0032!X12:Y12)</f>
        <v>2.7737499999999997</v>
      </c>
      <c r="H399" s="454">
        <f t="shared" si="78"/>
        <v>9346.5579710144902</v>
      </c>
      <c r="I399" s="1694" t="s">
        <v>315</v>
      </c>
      <c r="J399" s="121">
        <v>44876</v>
      </c>
      <c r="K399" s="1734" t="s">
        <v>5462</v>
      </c>
      <c r="L399" s="1492">
        <v>81</v>
      </c>
      <c r="M399" s="122">
        <f>AVERAGE(CPVTFC3SG0052!I15:J15)</f>
        <v>1.20875</v>
      </c>
      <c r="N399" s="123">
        <f t="shared" si="88"/>
        <v>30539.436619718304</v>
      </c>
      <c r="O399" s="1659" t="s">
        <v>315</v>
      </c>
      <c r="P399" s="969"/>
      <c r="Q399" s="969"/>
      <c r="R399" s="969"/>
      <c r="S399" s="1268"/>
      <c r="T399" s="1268"/>
      <c r="U399" s="1268"/>
    </row>
    <row r="400" spans="1:23" x14ac:dyDescent="0.25">
      <c r="A400" s="406">
        <v>353</v>
      </c>
      <c r="B400" s="4800" t="s">
        <v>4180</v>
      </c>
      <c r="C400" s="476" t="s">
        <v>868</v>
      </c>
      <c r="D400" s="407">
        <v>44839</v>
      </c>
      <c r="E400" s="477" t="s">
        <v>4940</v>
      </c>
      <c r="F400" s="478">
        <v>101</v>
      </c>
      <c r="G400" s="479">
        <f>AVERAGE(CPVTFC3SG0032!B14:C14)</f>
        <v>2.2829499999999996</v>
      </c>
      <c r="H400" s="480">
        <f t="shared" si="78"/>
        <v>7568.2971014492732</v>
      </c>
      <c r="I400" s="1725" t="s">
        <v>315</v>
      </c>
      <c r="J400" s="1735">
        <v>44876</v>
      </c>
      <c r="K400" s="1736" t="s">
        <v>5462</v>
      </c>
      <c r="L400" s="1737">
        <v>82</v>
      </c>
      <c r="M400" s="1010">
        <f>AVERAGE(CPVTFC3SG0052!K25:L25)</f>
        <v>0.21000000000000002</v>
      </c>
      <c r="N400" s="1011">
        <f t="shared" si="88"/>
        <v>2405.6338028169021</v>
      </c>
      <c r="O400" s="1713" t="s">
        <v>315</v>
      </c>
      <c r="P400" s="490">
        <v>44881</v>
      </c>
      <c r="Q400" s="2448" t="s">
        <v>5485</v>
      </c>
      <c r="R400" s="589">
        <v>161</v>
      </c>
      <c r="S400" s="589">
        <f>AVERAGE(CPVTFC3SG0058!B24:C24)</f>
        <v>0.27544999999999997</v>
      </c>
      <c r="T400" s="622">
        <f t="shared" ref="T400:T403" si="90">(S400-0.1081)/0.0134*66</f>
        <v>824.26119402985057</v>
      </c>
      <c r="U400" s="1557" t="s">
        <v>314</v>
      </c>
      <c r="V400" s="4899" t="s">
        <v>1416</v>
      </c>
      <c r="W400" s="5">
        <v>1</v>
      </c>
    </row>
    <row r="401" spans="1:23" x14ac:dyDescent="0.25">
      <c r="A401" s="590"/>
      <c r="B401" s="4801"/>
      <c r="C401" s="436" t="s">
        <v>5448</v>
      </c>
      <c r="D401" s="1149"/>
      <c r="E401" s="1264"/>
      <c r="F401" s="695"/>
      <c r="G401" s="892"/>
      <c r="H401" s="894"/>
      <c r="I401" s="1630"/>
      <c r="J401" s="1149"/>
      <c r="K401" s="1150"/>
      <c r="L401" s="1151"/>
      <c r="M401" s="645"/>
      <c r="N401" s="646"/>
      <c r="O401" s="1123"/>
      <c r="P401" s="18">
        <v>44881</v>
      </c>
      <c r="Q401" s="2449" t="s">
        <v>5485</v>
      </c>
      <c r="R401" s="7">
        <v>162</v>
      </c>
      <c r="S401" s="7">
        <f>AVERAGE(CPVTFC3SG0058!D24:E24)</f>
        <v>0.28539999999999999</v>
      </c>
      <c r="T401" s="13">
        <f t="shared" si="90"/>
        <v>873.26865671641781</v>
      </c>
      <c r="U401" s="1558" t="s">
        <v>314</v>
      </c>
      <c r="V401" s="4908"/>
    </row>
    <row r="402" spans="1:23" x14ac:dyDescent="0.25">
      <c r="A402" s="590"/>
      <c r="B402" s="4801"/>
      <c r="C402" s="436" t="s">
        <v>863</v>
      </c>
      <c r="D402" s="1149"/>
      <c r="E402" s="1264"/>
      <c r="F402" s="695"/>
      <c r="G402" s="892"/>
      <c r="H402" s="894"/>
      <c r="I402" s="1630"/>
      <c r="J402" s="1149"/>
      <c r="K402" s="1150"/>
      <c r="L402" s="1151"/>
      <c r="M402" s="645"/>
      <c r="N402" s="646"/>
      <c r="O402" s="1123"/>
      <c r="P402" s="18">
        <v>44881</v>
      </c>
      <c r="Q402" s="2449" t="s">
        <v>5485</v>
      </c>
      <c r="R402" s="7">
        <v>163</v>
      </c>
      <c r="S402" s="7">
        <f>AVERAGE(CPVTFC3SG0058!F24:G24)</f>
        <v>0.19524999999999998</v>
      </c>
      <c r="T402" s="13">
        <f t="shared" si="90"/>
        <v>429.24626865671632</v>
      </c>
      <c r="U402" s="1558" t="s">
        <v>314</v>
      </c>
      <c r="V402" s="4908"/>
    </row>
    <row r="403" spans="1:23" ht="15.75" thickBot="1" x14ac:dyDescent="0.3">
      <c r="A403" s="411">
        <v>354</v>
      </c>
      <c r="B403" s="4802"/>
      <c r="C403" s="482" t="s">
        <v>220</v>
      </c>
      <c r="D403" s="412">
        <v>44839</v>
      </c>
      <c r="E403" s="484" t="s">
        <v>4940</v>
      </c>
      <c r="F403" s="485">
        <v>102</v>
      </c>
      <c r="G403" s="486">
        <f>AVERAGE(CPVTFC3SG0032!D14:E14)</f>
        <v>2.8135500000000002</v>
      </c>
      <c r="H403" s="487">
        <f t="shared" si="78"/>
        <v>9490.7608695652179</v>
      </c>
      <c r="I403" s="1726" t="s">
        <v>315</v>
      </c>
      <c r="J403" s="412">
        <v>44876</v>
      </c>
      <c r="K403" s="1742" t="s">
        <v>5462</v>
      </c>
      <c r="L403" s="1743">
        <v>83</v>
      </c>
      <c r="M403" s="414">
        <f>AVERAGE(CPVTFC3SG0052!M25:N25)</f>
        <v>2.6989999999999998</v>
      </c>
      <c r="N403" s="415">
        <f t="shared" si="88"/>
        <v>72518.309859154921</v>
      </c>
      <c r="O403" s="1651" t="s">
        <v>315</v>
      </c>
      <c r="P403" s="412">
        <v>44881</v>
      </c>
      <c r="Q403" s="2454" t="s">
        <v>5485</v>
      </c>
      <c r="R403" s="414">
        <v>164</v>
      </c>
      <c r="S403" s="414">
        <f>AVERAGE(CPVTFC3SG0058!H24:I24)</f>
        <v>2.8603499999999999</v>
      </c>
      <c r="T403" s="415">
        <f t="shared" si="90"/>
        <v>13555.858208955224</v>
      </c>
      <c r="U403" s="1551" t="s">
        <v>315</v>
      </c>
      <c r="V403" s="4905"/>
    </row>
    <row r="404" spans="1:23" x14ac:dyDescent="0.25">
      <c r="A404" s="114">
        <v>355</v>
      </c>
      <c r="B404" s="4815" t="s">
        <v>4181</v>
      </c>
      <c r="C404" s="680" t="s">
        <v>868</v>
      </c>
      <c r="D404" s="115">
        <v>44839</v>
      </c>
      <c r="E404" s="388" t="s">
        <v>4940</v>
      </c>
      <c r="F404" s="444">
        <v>103</v>
      </c>
      <c r="G404" s="499">
        <f>AVERAGE(CPVTFC3SG0032!F14:G14)</f>
        <v>2.5853000000000002</v>
      </c>
      <c r="H404" s="505">
        <f t="shared" si="78"/>
        <v>8663.7681159420299</v>
      </c>
      <c r="I404" s="1695" t="s">
        <v>315</v>
      </c>
      <c r="J404" s="115">
        <v>44876</v>
      </c>
      <c r="K404" s="1733" t="s">
        <v>5462</v>
      </c>
      <c r="L404" s="1493">
        <v>84</v>
      </c>
      <c r="M404" s="116">
        <f>AVERAGE(CPVTFC3SG0052!O25:P25)</f>
        <v>0.65434999999999999</v>
      </c>
      <c r="N404" s="117">
        <f t="shared" si="88"/>
        <v>14922.535211267603</v>
      </c>
      <c r="O404" s="1675" t="s">
        <v>315</v>
      </c>
      <c r="P404" s="1286"/>
      <c r="Q404" s="2358"/>
      <c r="R404" s="830"/>
      <c r="S404" s="830"/>
      <c r="T404" s="831"/>
      <c r="U404" s="1368"/>
      <c r="W404" s="5">
        <v>1</v>
      </c>
    </row>
    <row r="405" spans="1:23" x14ac:dyDescent="0.25">
      <c r="A405" s="68">
        <v>356</v>
      </c>
      <c r="B405" s="4820"/>
      <c r="C405" s="296" t="s">
        <v>220</v>
      </c>
      <c r="D405" s="65">
        <v>44839</v>
      </c>
      <c r="E405" s="387" t="s">
        <v>4940</v>
      </c>
      <c r="F405" s="164">
        <v>104</v>
      </c>
      <c r="G405" s="145">
        <f>AVERAGE(CPVTFC3SG0032!H14:I14)</f>
        <v>2.8013500000000002</v>
      </c>
      <c r="H405" s="100">
        <f t="shared" si="78"/>
        <v>9446.5579710144939</v>
      </c>
      <c r="I405" s="435" t="s">
        <v>315</v>
      </c>
      <c r="J405" s="65">
        <v>44876</v>
      </c>
      <c r="K405" s="1145" t="s">
        <v>5462</v>
      </c>
      <c r="L405" s="177">
        <v>85</v>
      </c>
      <c r="M405" s="66">
        <f>AVERAGE(CPVTFC3SG0052!Q25:R25)</f>
        <v>0.66779999999999995</v>
      </c>
      <c r="N405" s="67">
        <f t="shared" si="88"/>
        <v>15301.408450704221</v>
      </c>
      <c r="O405" s="1133" t="s">
        <v>315</v>
      </c>
      <c r="P405" s="1149"/>
      <c r="Q405" s="2348"/>
      <c r="R405" s="645"/>
      <c r="S405" s="645"/>
      <c r="T405" s="646"/>
      <c r="U405" s="1259"/>
    </row>
    <row r="406" spans="1:23" x14ac:dyDescent="0.25">
      <c r="A406" s="6">
        <v>357</v>
      </c>
      <c r="B406" s="4822" t="s">
        <v>4182</v>
      </c>
      <c r="C406" s="271" t="s">
        <v>868</v>
      </c>
      <c r="D406" s="18">
        <v>44839</v>
      </c>
      <c r="E406" s="380" t="s">
        <v>4940</v>
      </c>
      <c r="F406" s="102">
        <v>105</v>
      </c>
      <c r="G406" s="275">
        <f>AVERAGE(CPVTFC3SG0032!J14:K14)</f>
        <v>0.30874999999999997</v>
      </c>
      <c r="H406" s="343">
        <f t="shared" si="78"/>
        <v>415.39855072463763</v>
      </c>
      <c r="I406" s="430" t="s">
        <v>314</v>
      </c>
      <c r="J406" s="891"/>
      <c r="K406" s="891"/>
      <c r="L406" s="891"/>
      <c r="M406" s="891"/>
      <c r="N406" s="891"/>
      <c r="O406" s="1692"/>
      <c r="P406" s="1149"/>
      <c r="Q406" s="2348"/>
      <c r="R406" s="645"/>
      <c r="S406" s="645"/>
      <c r="T406" s="646"/>
      <c r="U406" s="1259"/>
      <c r="V406" s="4899" t="s">
        <v>1416</v>
      </c>
    </row>
    <row r="407" spans="1:23" x14ac:dyDescent="0.25">
      <c r="A407" s="11">
        <v>358</v>
      </c>
      <c r="B407" s="4819"/>
      <c r="C407" s="288" t="s">
        <v>220</v>
      </c>
      <c r="D407" s="19">
        <v>44839</v>
      </c>
      <c r="E407" s="384" t="s">
        <v>4940</v>
      </c>
      <c r="F407" s="103">
        <v>106</v>
      </c>
      <c r="G407" s="276">
        <f>AVERAGE(CPVTFC3SG0032!L14:M14)</f>
        <v>1.8811</v>
      </c>
      <c r="H407" s="344">
        <f t="shared" si="78"/>
        <v>6112.31884057971</v>
      </c>
      <c r="I407" s="434" t="s">
        <v>315</v>
      </c>
      <c r="J407" s="891"/>
      <c r="K407" s="891"/>
      <c r="L407" s="891"/>
      <c r="M407" s="891"/>
      <c r="N407" s="891"/>
      <c r="O407" s="1692"/>
      <c r="P407" s="645"/>
      <c r="Q407" s="645"/>
      <c r="R407" s="645"/>
      <c r="S407" s="694"/>
      <c r="T407" s="694"/>
      <c r="U407" s="694"/>
      <c r="V407" s="4905"/>
    </row>
    <row r="408" spans="1:23" x14ac:dyDescent="0.25">
      <c r="A408" s="64">
        <v>359</v>
      </c>
      <c r="B408" s="437" t="s">
        <v>4183</v>
      </c>
      <c r="C408" s="296" t="s">
        <v>868</v>
      </c>
      <c r="D408" s="65">
        <v>44839</v>
      </c>
      <c r="E408" s="387" t="s">
        <v>4940</v>
      </c>
      <c r="F408" s="164">
        <v>107</v>
      </c>
      <c r="G408" s="145">
        <f>AVERAGE(CPVTFC3SG0032!N14:O14)</f>
        <v>2.3023500000000001</v>
      </c>
      <c r="H408" s="100">
        <f t="shared" si="78"/>
        <v>7638.586956521739</v>
      </c>
      <c r="I408" s="435" t="s">
        <v>315</v>
      </c>
      <c r="J408" s="71">
        <v>44876</v>
      </c>
      <c r="K408" s="1142" t="s">
        <v>5462</v>
      </c>
      <c r="L408" s="1143">
        <v>86</v>
      </c>
      <c r="M408" s="72">
        <f>AVERAGE(CPVTFC3SG0052!S25:T25)</f>
        <v>0.14410000000000001</v>
      </c>
      <c r="N408" s="73">
        <f t="shared" ref="N408" si="91">((M408-0.1246)/0.0142)*400</f>
        <v>549.29577464788736</v>
      </c>
      <c r="O408" s="1144" t="s">
        <v>314</v>
      </c>
      <c r="P408" s="2136"/>
      <c r="Q408" s="645"/>
      <c r="R408" s="645"/>
      <c r="S408" s="694"/>
      <c r="T408" s="694"/>
      <c r="U408" s="694"/>
      <c r="W408" s="5">
        <v>1</v>
      </c>
    </row>
    <row r="409" spans="1:23" x14ac:dyDescent="0.25">
      <c r="A409" s="68">
        <v>360</v>
      </c>
      <c r="B409" s="437" t="s">
        <v>4183</v>
      </c>
      <c r="C409" s="296" t="s">
        <v>220</v>
      </c>
      <c r="D409" s="65">
        <v>44839</v>
      </c>
      <c r="E409" s="387" t="s">
        <v>4940</v>
      </c>
      <c r="F409" s="164">
        <v>108</v>
      </c>
      <c r="G409" s="145">
        <f>AVERAGE(CPVTFC3SG0032!P14:Q14)</f>
        <v>2.0757000000000003</v>
      </c>
      <c r="H409" s="100">
        <f t="shared" si="78"/>
        <v>6817.3913043478278</v>
      </c>
      <c r="I409" s="435" t="s">
        <v>315</v>
      </c>
      <c r="J409" s="891"/>
      <c r="K409" s="891"/>
      <c r="L409" s="891"/>
      <c r="M409" s="891"/>
      <c r="N409" s="891"/>
      <c r="O409" s="1692"/>
      <c r="P409" s="1149"/>
      <c r="Q409" s="2348"/>
      <c r="R409" s="645"/>
      <c r="S409" s="645"/>
      <c r="T409" s="646"/>
      <c r="U409" s="1259"/>
    </row>
    <row r="410" spans="1:23" x14ac:dyDescent="0.25">
      <c r="A410" s="64">
        <v>361</v>
      </c>
      <c r="B410" s="4818" t="s">
        <v>4184</v>
      </c>
      <c r="C410" s="296" t="s">
        <v>868</v>
      </c>
      <c r="D410" s="65">
        <v>44839</v>
      </c>
      <c r="E410" s="387" t="s">
        <v>4940</v>
      </c>
      <c r="F410" s="164">
        <v>109</v>
      </c>
      <c r="G410" s="145">
        <f>AVERAGE(CPVTFC3SG0032!R14:S14)</f>
        <v>2.2249499999999998</v>
      </c>
      <c r="H410" s="100">
        <f t="shared" si="78"/>
        <v>7358.1521739130421</v>
      </c>
      <c r="I410" s="435" t="s">
        <v>315</v>
      </c>
      <c r="J410" s="891"/>
      <c r="K410" s="891"/>
      <c r="L410" s="891"/>
      <c r="M410" s="891"/>
      <c r="N410" s="891"/>
      <c r="O410" s="1692"/>
      <c r="P410" s="1149"/>
      <c r="Q410" s="2348"/>
      <c r="R410" s="645"/>
      <c r="S410" s="645"/>
      <c r="T410" s="646"/>
      <c r="U410" s="1259"/>
      <c r="V410" s="286"/>
      <c r="W410" s="5">
        <v>1</v>
      </c>
    </row>
    <row r="411" spans="1:23" x14ac:dyDescent="0.25">
      <c r="A411" s="68">
        <v>362</v>
      </c>
      <c r="B411" s="4820"/>
      <c r="C411" s="296" t="s">
        <v>220</v>
      </c>
      <c r="D411" s="65">
        <v>44839</v>
      </c>
      <c r="E411" s="387" t="s">
        <v>4940</v>
      </c>
      <c r="F411" s="164">
        <v>110</v>
      </c>
      <c r="G411" s="145">
        <f>AVERAGE(CPVTFC3SG0032!T14:U14)</f>
        <v>1.5637500000000002</v>
      </c>
      <c r="H411" s="100">
        <f t="shared" si="78"/>
        <v>4962.5000000000009</v>
      </c>
      <c r="I411" s="435" t="s">
        <v>315</v>
      </c>
      <c r="J411" s="891"/>
      <c r="K411" s="891"/>
      <c r="L411" s="891"/>
      <c r="M411" s="891"/>
      <c r="N411" s="891"/>
      <c r="O411" s="1692"/>
      <c r="P411" s="1149"/>
      <c r="Q411" s="2348"/>
      <c r="R411" s="645"/>
      <c r="S411" s="645"/>
      <c r="T411" s="646"/>
      <c r="U411" s="1259"/>
      <c r="V411" s="287"/>
    </row>
    <row r="412" spans="1:23" x14ac:dyDescent="0.25">
      <c r="A412" s="64">
        <v>363</v>
      </c>
      <c r="B412" s="437" t="s">
        <v>4185</v>
      </c>
      <c r="C412" s="296" t="s">
        <v>868</v>
      </c>
      <c r="D412" s="65">
        <v>44839</v>
      </c>
      <c r="E412" s="387" t="s">
        <v>4940</v>
      </c>
      <c r="F412" s="164">
        <v>111</v>
      </c>
      <c r="G412" s="145">
        <f>AVERAGE(CPVTFC3SG0032!V14:W14)</f>
        <v>2.1311999999999998</v>
      </c>
      <c r="H412" s="100">
        <f t="shared" si="78"/>
        <v>7018.4782608695641</v>
      </c>
      <c r="I412" s="435" t="s">
        <v>315</v>
      </c>
      <c r="J412" s="891"/>
      <c r="K412" s="891"/>
      <c r="L412" s="891"/>
      <c r="M412" s="891"/>
      <c r="N412" s="891"/>
      <c r="O412" s="1692"/>
      <c r="P412" s="1149"/>
      <c r="Q412" s="2348"/>
      <c r="R412" s="645"/>
      <c r="S412" s="645"/>
      <c r="T412" s="646"/>
      <c r="U412" s="1259"/>
      <c r="V412" s="4899" t="s">
        <v>1416</v>
      </c>
      <c r="W412" s="5">
        <v>1</v>
      </c>
    </row>
    <row r="413" spans="1:23" x14ac:dyDescent="0.25">
      <c r="A413" s="68">
        <v>364</v>
      </c>
      <c r="B413" s="437" t="s">
        <v>4185</v>
      </c>
      <c r="C413" s="296" t="s">
        <v>220</v>
      </c>
      <c r="D413" s="65">
        <v>44839</v>
      </c>
      <c r="E413" s="387" t="s">
        <v>4940</v>
      </c>
      <c r="F413" s="164">
        <v>112</v>
      </c>
      <c r="G413" s="145">
        <f>AVERAGE(CPVTFC3SG0032!X14:Y14)</f>
        <v>2.7711000000000001</v>
      </c>
      <c r="H413" s="100">
        <f t="shared" si="78"/>
        <v>9336.95652173913</v>
      </c>
      <c r="I413" s="435" t="s">
        <v>315</v>
      </c>
      <c r="J413" s="65">
        <v>44876</v>
      </c>
      <c r="K413" s="1145" t="s">
        <v>5462</v>
      </c>
      <c r="L413" s="177">
        <v>87</v>
      </c>
      <c r="M413" s="66">
        <f>AVERAGE(CPVTFC3SG0052!U25:V25)</f>
        <v>1.14225</v>
      </c>
      <c r="N413" s="67">
        <f t="shared" ref="N413:N421" si="92">((M413-0.1246)/0.0142)*400</f>
        <v>28666.197183098586</v>
      </c>
      <c r="O413" s="1133" t="s">
        <v>315</v>
      </c>
      <c r="P413" s="1149"/>
      <c r="Q413" s="2348"/>
      <c r="R413" s="645"/>
      <c r="S413" s="645"/>
      <c r="T413" s="646"/>
      <c r="U413" s="1259"/>
      <c r="V413" s="4905"/>
    </row>
    <row r="414" spans="1:23" x14ac:dyDescent="0.25">
      <c r="A414" s="64">
        <v>365</v>
      </c>
      <c r="B414" s="4818" t="s">
        <v>4186</v>
      </c>
      <c r="C414" s="296" t="s">
        <v>868</v>
      </c>
      <c r="D414" s="65">
        <v>44839</v>
      </c>
      <c r="E414" s="387" t="s">
        <v>4940</v>
      </c>
      <c r="F414" s="164">
        <v>113</v>
      </c>
      <c r="G414" s="145">
        <f>AVERAGE(CPVTFC3SG0032!B16:C16)</f>
        <v>2.6934499999999999</v>
      </c>
      <c r="H414" s="100">
        <f t="shared" si="78"/>
        <v>9055.6159420289841</v>
      </c>
      <c r="I414" s="435" t="s">
        <v>315</v>
      </c>
      <c r="J414" s="71">
        <v>44876</v>
      </c>
      <c r="K414" s="1142" t="s">
        <v>5462</v>
      </c>
      <c r="L414" s="1143">
        <v>88</v>
      </c>
      <c r="M414" s="72">
        <f>AVERAGE(CPVTFC3SG0052!W25:X25)</f>
        <v>0.20415</v>
      </c>
      <c r="N414" s="73">
        <f t="shared" si="92"/>
        <v>2240.8450704225347</v>
      </c>
      <c r="O414" s="1484" t="s">
        <v>315</v>
      </c>
      <c r="P414" s="1149"/>
      <c r="Q414" s="2348"/>
      <c r="R414" s="645"/>
      <c r="S414" s="645"/>
      <c r="T414" s="646"/>
      <c r="U414" s="1259"/>
      <c r="V414" s="4899" t="s">
        <v>1416</v>
      </c>
      <c r="W414" s="5">
        <v>1</v>
      </c>
    </row>
    <row r="415" spans="1:23" x14ac:dyDescent="0.25">
      <c r="A415" s="68">
        <v>366</v>
      </c>
      <c r="B415" s="4820"/>
      <c r="C415" s="296" t="s">
        <v>220</v>
      </c>
      <c r="D415" s="65">
        <v>44839</v>
      </c>
      <c r="E415" s="387" t="s">
        <v>4940</v>
      </c>
      <c r="F415" s="164">
        <v>114</v>
      </c>
      <c r="G415" s="145">
        <f>AVERAGE(CPVTFC3SG0032!D16:E16)</f>
        <v>2.89615</v>
      </c>
      <c r="H415" s="100">
        <f t="shared" si="78"/>
        <v>9790.036231884058</v>
      </c>
      <c r="I415" s="435" t="s">
        <v>315</v>
      </c>
      <c r="J415" s="65">
        <v>44876</v>
      </c>
      <c r="K415" s="1145" t="s">
        <v>5462</v>
      </c>
      <c r="L415" s="177">
        <v>89</v>
      </c>
      <c r="M415" s="66">
        <f>AVERAGE(CPVTFC3SG0052!B12:C12)</f>
        <v>1.6367</v>
      </c>
      <c r="N415" s="67">
        <f t="shared" si="92"/>
        <v>42594.366197183095</v>
      </c>
      <c r="O415" s="1133" t="s">
        <v>315</v>
      </c>
      <c r="P415" s="1149"/>
      <c r="Q415" s="2348"/>
      <c r="R415" s="645"/>
      <c r="S415" s="645"/>
      <c r="T415" s="646"/>
      <c r="U415" s="1259"/>
      <c r="V415" s="4905"/>
    </row>
    <row r="416" spans="1:23" x14ac:dyDescent="0.25">
      <c r="A416" s="64">
        <v>367</v>
      </c>
      <c r="B416" s="4818" t="s">
        <v>4187</v>
      </c>
      <c r="C416" s="296" t="s">
        <v>868</v>
      </c>
      <c r="D416" s="65">
        <v>44839</v>
      </c>
      <c r="E416" s="387" t="s">
        <v>4940</v>
      </c>
      <c r="F416" s="164">
        <v>115</v>
      </c>
      <c r="G416" s="145">
        <f>AVERAGE(CPVTFC3SG0032!F16:G16)</f>
        <v>2.7363</v>
      </c>
      <c r="H416" s="100">
        <f t="shared" si="78"/>
        <v>9210.8695652173901</v>
      </c>
      <c r="I416" s="435" t="s">
        <v>315</v>
      </c>
      <c r="J416" s="71">
        <v>44876</v>
      </c>
      <c r="K416" s="1142" t="s">
        <v>5462</v>
      </c>
      <c r="L416" s="1143">
        <v>90</v>
      </c>
      <c r="M416" s="72">
        <f>AVERAGE(CPVTFC3SG0052!D12:E12)</f>
        <v>0.2382</v>
      </c>
      <c r="N416" s="73">
        <f t="shared" si="92"/>
        <v>3199.9999999999995</v>
      </c>
      <c r="O416" s="1484" t="s">
        <v>315</v>
      </c>
      <c r="P416" s="1149"/>
      <c r="Q416" s="2348"/>
      <c r="R416" s="645"/>
      <c r="S416" s="645"/>
      <c r="T416" s="646"/>
      <c r="U416" s="1259"/>
      <c r="V416" s="4899" t="s">
        <v>1416</v>
      </c>
      <c r="W416" s="5">
        <v>1</v>
      </c>
    </row>
    <row r="417" spans="1:23" x14ac:dyDescent="0.25">
      <c r="A417" s="68">
        <v>368</v>
      </c>
      <c r="B417" s="4820"/>
      <c r="C417" s="296" t="s">
        <v>220</v>
      </c>
      <c r="D417" s="65">
        <v>44839</v>
      </c>
      <c r="E417" s="387" t="s">
        <v>4940</v>
      </c>
      <c r="F417" s="164">
        <v>116</v>
      </c>
      <c r="G417" s="145">
        <f>AVERAGE(CPVTFC3SG0032!H16:I16)</f>
        <v>2.9405000000000001</v>
      </c>
      <c r="H417" s="100">
        <f t="shared" si="78"/>
        <v>9950.7246376811599</v>
      </c>
      <c r="I417" s="435" t="s">
        <v>315</v>
      </c>
      <c r="J417" s="65">
        <v>44876</v>
      </c>
      <c r="K417" s="1145" t="s">
        <v>5462</v>
      </c>
      <c r="L417" s="177">
        <v>91</v>
      </c>
      <c r="M417" s="66">
        <f>AVERAGE(CPVTFC3SG0052!F12:G12)</f>
        <v>2.6393500000000003</v>
      </c>
      <c r="N417" s="67">
        <f t="shared" si="92"/>
        <v>70838.028169014098</v>
      </c>
      <c r="O417" s="1133" t="s">
        <v>315</v>
      </c>
      <c r="P417" s="645"/>
      <c r="Q417" s="645"/>
      <c r="R417" s="645"/>
      <c r="S417" s="694"/>
      <c r="T417" s="694"/>
      <c r="U417" s="694"/>
      <c r="V417" s="4905"/>
    </row>
    <row r="418" spans="1:23" x14ac:dyDescent="0.25">
      <c r="A418" s="64">
        <v>369</v>
      </c>
      <c r="B418" s="437" t="s">
        <v>4188</v>
      </c>
      <c r="C418" s="296" t="s">
        <v>868</v>
      </c>
      <c r="D418" s="65">
        <v>44839</v>
      </c>
      <c r="E418" s="387" t="s">
        <v>4940</v>
      </c>
      <c r="F418" s="164">
        <v>117</v>
      </c>
      <c r="G418" s="145">
        <f>AVERAGE(CPVTFC3SG0032!J16:K16)</f>
        <v>2.0914000000000001</v>
      </c>
      <c r="H418" s="100">
        <f t="shared" si="78"/>
        <v>6874.2753623188419</v>
      </c>
      <c r="I418" s="435" t="s">
        <v>315</v>
      </c>
      <c r="J418" s="891"/>
      <c r="K418" s="891"/>
      <c r="L418" s="891"/>
      <c r="M418" s="891"/>
      <c r="N418" s="891"/>
      <c r="O418" s="1692"/>
      <c r="P418" s="2136"/>
      <c r="Q418" s="645"/>
      <c r="R418" s="645"/>
      <c r="S418" s="694"/>
      <c r="T418" s="694"/>
      <c r="U418" s="694"/>
      <c r="W418" s="5">
        <v>1</v>
      </c>
    </row>
    <row r="419" spans="1:23" x14ac:dyDescent="0.25">
      <c r="A419" s="68">
        <v>370</v>
      </c>
      <c r="B419" s="437" t="s">
        <v>4188</v>
      </c>
      <c r="C419" s="296" t="s">
        <v>220</v>
      </c>
      <c r="D419" s="65">
        <v>44839</v>
      </c>
      <c r="E419" s="387" t="s">
        <v>4940</v>
      </c>
      <c r="F419" s="164">
        <v>118</v>
      </c>
      <c r="G419" s="145">
        <f>AVERAGE(CPVTFC3SG0032!L16:M16)</f>
        <v>2.8853499999999999</v>
      </c>
      <c r="H419" s="100">
        <f t="shared" si="78"/>
        <v>9750.9057971014481</v>
      </c>
      <c r="I419" s="435" t="s">
        <v>315</v>
      </c>
      <c r="J419" s="65">
        <v>44876</v>
      </c>
      <c r="K419" s="1145" t="s">
        <v>5462</v>
      </c>
      <c r="L419" s="177">
        <v>92</v>
      </c>
      <c r="M419" s="66">
        <f>AVERAGE(CPVTFC3SG0052!H12:I12)</f>
        <v>0.79454999999999998</v>
      </c>
      <c r="N419" s="67">
        <f t="shared" si="92"/>
        <v>18871.830985915491</v>
      </c>
      <c r="O419" s="1133" t="s">
        <v>315</v>
      </c>
      <c r="P419" s="1149"/>
      <c r="Q419" s="2348"/>
      <c r="R419" s="645"/>
      <c r="S419" s="645"/>
      <c r="T419" s="646"/>
      <c r="U419" s="1259"/>
    </row>
    <row r="420" spans="1:23" x14ac:dyDescent="0.25">
      <c r="A420" s="64">
        <v>371</v>
      </c>
      <c r="B420" s="437" t="s">
        <v>4189</v>
      </c>
      <c r="C420" s="296" t="s">
        <v>868</v>
      </c>
      <c r="D420" s="65">
        <v>44839</v>
      </c>
      <c r="E420" s="387" t="s">
        <v>4940</v>
      </c>
      <c r="F420" s="164">
        <v>119</v>
      </c>
      <c r="G420" s="145">
        <f>AVERAGE(CPVTFC3SG0032!N16:O16)</f>
        <v>2.1821000000000002</v>
      </c>
      <c r="H420" s="100">
        <f t="shared" si="78"/>
        <v>7202.8985507246389</v>
      </c>
      <c r="I420" s="435" t="s">
        <v>315</v>
      </c>
      <c r="J420" s="891"/>
      <c r="K420" s="891"/>
      <c r="L420" s="891"/>
      <c r="M420" s="891"/>
      <c r="N420" s="891"/>
      <c r="O420" s="1692"/>
      <c r="P420" s="1149"/>
      <c r="Q420" s="2348"/>
      <c r="R420" s="645"/>
      <c r="S420" s="645"/>
      <c r="T420" s="646"/>
      <c r="U420" s="1690"/>
      <c r="V420" s="4899" t="s">
        <v>1416</v>
      </c>
      <c r="W420" s="5">
        <v>1</v>
      </c>
    </row>
    <row r="421" spans="1:23" x14ac:dyDescent="0.25">
      <c r="A421" s="68">
        <v>372</v>
      </c>
      <c r="B421" s="437" t="s">
        <v>4189</v>
      </c>
      <c r="C421" s="296" t="s">
        <v>220</v>
      </c>
      <c r="D421" s="65">
        <v>44839</v>
      </c>
      <c r="E421" s="387" t="s">
        <v>4940</v>
      </c>
      <c r="F421" s="164">
        <v>120</v>
      </c>
      <c r="G421" s="145">
        <f>AVERAGE(CPVTFC3SG0032!P16:Q16)</f>
        <v>2.9263500000000002</v>
      </c>
      <c r="H421" s="100">
        <f t="shared" si="78"/>
        <v>9899.4565217391319</v>
      </c>
      <c r="I421" s="435" t="s">
        <v>315</v>
      </c>
      <c r="J421" s="65">
        <v>44876</v>
      </c>
      <c r="K421" s="1145" t="s">
        <v>5462</v>
      </c>
      <c r="L421" s="177">
        <v>93</v>
      </c>
      <c r="M421" s="66">
        <f>AVERAGE(CPVTFC3SG0052!J12:K12)</f>
        <v>2.3079000000000001</v>
      </c>
      <c r="N421" s="67">
        <f t="shared" si="92"/>
        <v>61501.408450704221</v>
      </c>
      <c r="O421" s="1133" t="s">
        <v>315</v>
      </c>
      <c r="P421" s="1149"/>
      <c r="Q421" s="2348"/>
      <c r="R421" s="645"/>
      <c r="S421" s="645"/>
      <c r="T421" s="646"/>
      <c r="U421" s="1690"/>
      <c r="V421" s="4905"/>
    </row>
    <row r="422" spans="1:23" x14ac:dyDescent="0.25">
      <c r="A422" s="6">
        <v>373</v>
      </c>
      <c r="B422" s="4822" t="s">
        <v>4190</v>
      </c>
      <c r="C422" s="271" t="s">
        <v>868</v>
      </c>
      <c r="D422" s="18">
        <v>44839</v>
      </c>
      <c r="E422" s="380" t="s">
        <v>4940</v>
      </c>
      <c r="F422" s="102">
        <v>121</v>
      </c>
      <c r="G422" s="275">
        <f>AVERAGE(CPVTFC3SG0032!R16:S16)</f>
        <v>0.41795000000000004</v>
      </c>
      <c r="H422" s="343">
        <f t="shared" si="78"/>
        <v>811.05072463768147</v>
      </c>
      <c r="I422" s="430" t="s">
        <v>314</v>
      </c>
      <c r="J422" s="891"/>
      <c r="K422" s="891"/>
      <c r="L422" s="891"/>
      <c r="M422" s="891"/>
      <c r="N422" s="891"/>
      <c r="O422" s="1692"/>
      <c r="P422" s="1149"/>
      <c r="Q422" s="2348"/>
      <c r="R422" s="645"/>
      <c r="S422" s="645"/>
      <c r="T422" s="646"/>
      <c r="U422" s="1690"/>
      <c r="V422" s="4899" t="s">
        <v>1416</v>
      </c>
    </row>
    <row r="423" spans="1:23" ht="15.75" thickBot="1" x14ac:dyDescent="0.3">
      <c r="A423" s="78">
        <v>374</v>
      </c>
      <c r="B423" s="4807"/>
      <c r="C423" s="675" t="s">
        <v>220</v>
      </c>
      <c r="D423" s="79">
        <v>44839</v>
      </c>
      <c r="E423" s="525" t="s">
        <v>4940</v>
      </c>
      <c r="F423" s="173">
        <v>122</v>
      </c>
      <c r="G423" s="506">
        <f>AVERAGE(CPVTFC3SG0032!T16:U16)</f>
        <v>2.8726000000000003</v>
      </c>
      <c r="H423" s="507">
        <f t="shared" si="78"/>
        <v>9704.7101449275378</v>
      </c>
      <c r="I423" s="1710" t="s">
        <v>315</v>
      </c>
      <c r="J423" s="1390"/>
      <c r="K423" s="1390"/>
      <c r="L423" s="1390"/>
      <c r="M423" s="1390"/>
      <c r="N423" s="1390"/>
      <c r="O423" s="1700"/>
      <c r="P423" s="2084"/>
      <c r="Q423" s="2349"/>
      <c r="R423" s="969"/>
      <c r="S423" s="969"/>
      <c r="T423" s="970"/>
      <c r="U423" s="1741"/>
      <c r="V423" s="4905"/>
    </row>
    <row r="424" spans="1:23" x14ac:dyDescent="0.25">
      <c r="A424" s="508">
        <v>375</v>
      </c>
      <c r="B424" s="4806" t="s">
        <v>4191</v>
      </c>
      <c r="C424" s="687" t="s">
        <v>868</v>
      </c>
      <c r="D424" s="490">
        <v>44839</v>
      </c>
      <c r="E424" s="491" t="s">
        <v>4940</v>
      </c>
      <c r="F424" s="492">
        <v>123</v>
      </c>
      <c r="G424" s="493">
        <f>AVERAGE(CPVTFC3SG0032!V16:W16)</f>
        <v>0.1187</v>
      </c>
      <c r="H424" s="494">
        <f t="shared" si="78"/>
        <v>-273.18840579710144</v>
      </c>
      <c r="I424" s="1628" t="s">
        <v>314</v>
      </c>
      <c r="J424" s="1544"/>
      <c r="K424" s="1544"/>
      <c r="L424" s="1544"/>
      <c r="M424" s="1544"/>
      <c r="N424" s="1544"/>
      <c r="O424" s="1697"/>
      <c r="P424" s="2378"/>
      <c r="Q424" s="2457"/>
      <c r="R424" s="667"/>
      <c r="S424" s="667"/>
      <c r="T424" s="661"/>
      <c r="U424" s="1689"/>
      <c r="V424" s="4899" t="s">
        <v>1416</v>
      </c>
    </row>
    <row r="425" spans="1:23" ht="15.75" thickBot="1" x14ac:dyDescent="0.3">
      <c r="A425" s="219">
        <v>376</v>
      </c>
      <c r="B425" s="4808"/>
      <c r="C425" s="682" t="s">
        <v>220</v>
      </c>
      <c r="D425" s="220">
        <v>44839</v>
      </c>
      <c r="E425" s="517" t="s">
        <v>4940</v>
      </c>
      <c r="F425" s="518">
        <v>124</v>
      </c>
      <c r="G425" s="509">
        <f>AVERAGE(CPVTFC3SG0032!X16:Y16)</f>
        <v>2.8457499999999998</v>
      </c>
      <c r="H425" s="510">
        <f t="shared" si="78"/>
        <v>9607.4275362318822</v>
      </c>
      <c r="I425" s="1709" t="s">
        <v>315</v>
      </c>
      <c r="J425" s="1600"/>
      <c r="K425" s="1600"/>
      <c r="L425" s="1600"/>
      <c r="M425" s="1600"/>
      <c r="N425" s="1600"/>
      <c r="O425" s="1699"/>
      <c r="P425" s="412">
        <v>44881</v>
      </c>
      <c r="Q425" s="2454" t="s">
        <v>5485</v>
      </c>
      <c r="R425" s="414">
        <v>165</v>
      </c>
      <c r="S425" s="414">
        <f>AVERAGE(CPVTFC3SG0058!J24:K24)</f>
        <v>0.79190000000000005</v>
      </c>
      <c r="T425" s="415">
        <f t="shared" ref="T425" si="93">(S425-0.1081)/0.0134*66</f>
        <v>3367.9701492537315</v>
      </c>
      <c r="U425" s="1551" t="s">
        <v>315</v>
      </c>
      <c r="V425" s="4905"/>
    </row>
    <row r="426" spans="1:23" x14ac:dyDescent="0.25">
      <c r="A426" s="114">
        <v>377</v>
      </c>
      <c r="B426" s="2200" t="s">
        <v>4192</v>
      </c>
      <c r="C426" s="680" t="s">
        <v>868</v>
      </c>
      <c r="D426" s="115">
        <v>44839</v>
      </c>
      <c r="E426" s="388" t="s">
        <v>4940</v>
      </c>
      <c r="F426" s="444">
        <v>125</v>
      </c>
      <c r="G426" s="499">
        <f>AVERAGE(CPVTFC3SG0032!B18:C18)</f>
        <v>2.3336999999999999</v>
      </c>
      <c r="H426" s="505">
        <f t="shared" si="78"/>
        <v>7752.1739130434771</v>
      </c>
      <c r="I426" s="1695" t="s">
        <v>315</v>
      </c>
      <c r="J426" s="1749">
        <v>44876</v>
      </c>
      <c r="K426" s="1750" t="s">
        <v>5462</v>
      </c>
      <c r="L426" s="1751">
        <v>94</v>
      </c>
      <c r="M426" s="977">
        <f>AVERAGE(CPVTFC3SG0052!L12:M12)</f>
        <v>0.15250000000000002</v>
      </c>
      <c r="N426" s="978">
        <f t="shared" ref="N426" si="94">((M426-0.1246)/0.0142)*400</f>
        <v>785.91549295774701</v>
      </c>
      <c r="O426" s="1752" t="s">
        <v>314</v>
      </c>
      <c r="P426" s="1286"/>
      <c r="Q426" s="2358"/>
      <c r="R426" s="830"/>
      <c r="S426" s="830"/>
      <c r="T426" s="831"/>
      <c r="U426" s="1717"/>
      <c r="V426" s="286"/>
      <c r="W426" s="5">
        <v>1</v>
      </c>
    </row>
    <row r="427" spans="1:23" x14ac:dyDescent="0.25">
      <c r="A427" s="68">
        <v>378</v>
      </c>
      <c r="B427" s="437" t="s">
        <v>4192</v>
      </c>
      <c r="C427" s="296" t="s">
        <v>220</v>
      </c>
      <c r="D427" s="65">
        <v>44839</v>
      </c>
      <c r="E427" s="387" t="s">
        <v>4940</v>
      </c>
      <c r="F427" s="164">
        <v>126</v>
      </c>
      <c r="G427" s="145">
        <f>AVERAGE(CPVTFC3SG0032!D18:E18)</f>
        <v>1.5016499999999999</v>
      </c>
      <c r="H427" s="100">
        <f t="shared" si="78"/>
        <v>4737.5</v>
      </c>
      <c r="I427" s="435" t="s">
        <v>315</v>
      </c>
      <c r="J427" s="891"/>
      <c r="K427" s="891"/>
      <c r="L427" s="891"/>
      <c r="M427" s="891"/>
      <c r="N427" s="891"/>
      <c r="O427" s="1692"/>
      <c r="P427" s="1149"/>
      <c r="Q427" s="2348"/>
      <c r="R427" s="645"/>
      <c r="S427" s="645"/>
      <c r="T427" s="646"/>
      <c r="U427" s="1690"/>
      <c r="V427" s="287"/>
    </row>
    <row r="428" spans="1:23" x14ac:dyDescent="0.25">
      <c r="A428" s="64">
        <v>379</v>
      </c>
      <c r="B428" s="437" t="s">
        <v>4193</v>
      </c>
      <c r="C428" s="296" t="s">
        <v>868</v>
      </c>
      <c r="D428" s="65">
        <v>44839</v>
      </c>
      <c r="E428" s="387" t="s">
        <v>4940</v>
      </c>
      <c r="F428" s="164">
        <v>127</v>
      </c>
      <c r="G428" s="145">
        <f>AVERAGE(CPVTFC3SG0032!F18:G18)</f>
        <v>2.5987</v>
      </c>
      <c r="H428" s="100">
        <f t="shared" si="78"/>
        <v>8712.31884057971</v>
      </c>
      <c r="I428" s="435" t="s">
        <v>315</v>
      </c>
      <c r="J428" s="71">
        <v>44876</v>
      </c>
      <c r="K428" s="1142" t="s">
        <v>5462</v>
      </c>
      <c r="L428" s="1143">
        <v>95</v>
      </c>
      <c r="M428" s="72">
        <f>AVERAGE(CPVTFC3SG0052!N12:O12)</f>
        <v>0.21825</v>
      </c>
      <c r="N428" s="73">
        <f t="shared" ref="N428" si="95">((M428-0.1246)/0.0142)*400</f>
        <v>2638.0281690140846</v>
      </c>
      <c r="O428" s="1484" t="s">
        <v>315</v>
      </c>
      <c r="P428" s="1149"/>
      <c r="Q428" s="2348"/>
      <c r="R428" s="645"/>
      <c r="S428" s="645"/>
      <c r="T428" s="646"/>
      <c r="U428" s="1491"/>
      <c r="W428" s="5">
        <v>1</v>
      </c>
    </row>
    <row r="429" spans="1:23" x14ac:dyDescent="0.25">
      <c r="A429" s="68">
        <v>380</v>
      </c>
      <c r="B429" s="437" t="s">
        <v>4193</v>
      </c>
      <c r="C429" s="296" t="s">
        <v>220</v>
      </c>
      <c r="D429" s="65">
        <v>44839</v>
      </c>
      <c r="E429" s="387" t="s">
        <v>4940</v>
      </c>
      <c r="F429" s="164">
        <v>128</v>
      </c>
      <c r="G429" s="145">
        <f>AVERAGE(CPVTFC3SG0032!H18:I18)</f>
        <v>2.2109000000000001</v>
      </c>
      <c r="H429" s="100">
        <f t="shared" si="78"/>
        <v>7307.246376811594</v>
      </c>
      <c r="I429" s="435" t="s">
        <v>315</v>
      </c>
      <c r="J429" s="891"/>
      <c r="K429" s="891"/>
      <c r="L429" s="891"/>
      <c r="M429" s="891"/>
      <c r="N429" s="891"/>
      <c r="O429" s="1692"/>
      <c r="P429" s="645"/>
      <c r="Q429" s="645"/>
      <c r="R429" s="645"/>
      <c r="S429" s="694"/>
      <c r="T429" s="694"/>
      <c r="U429" s="694"/>
    </row>
    <row r="430" spans="1:23" x14ac:dyDescent="0.25">
      <c r="A430" s="6">
        <v>381</v>
      </c>
      <c r="B430" s="4812" t="s">
        <v>4194</v>
      </c>
      <c r="C430" s="271" t="s">
        <v>868</v>
      </c>
      <c r="D430" s="18">
        <v>44839</v>
      </c>
      <c r="E430" s="380" t="s">
        <v>4940</v>
      </c>
      <c r="F430" s="102">
        <v>129</v>
      </c>
      <c r="G430" s="275">
        <f>AVERAGE(CPVTFC3SG0032!J18:K18)</f>
        <v>0.13009999999999999</v>
      </c>
      <c r="H430" s="343">
        <f t="shared" si="78"/>
        <v>-231.8840579710145</v>
      </c>
      <c r="I430" s="430" t="s">
        <v>314</v>
      </c>
      <c r="J430" s="891"/>
      <c r="K430" s="891"/>
      <c r="L430" s="891"/>
      <c r="M430" s="891"/>
      <c r="N430" s="891"/>
      <c r="O430" s="1692"/>
      <c r="P430" s="2136"/>
      <c r="Q430" s="645"/>
      <c r="R430" s="645"/>
      <c r="S430" s="694"/>
      <c r="T430" s="694"/>
      <c r="U430" s="694"/>
    </row>
    <row r="431" spans="1:23" x14ac:dyDescent="0.25">
      <c r="A431" s="8">
        <v>382</v>
      </c>
      <c r="B431" s="4817"/>
      <c r="C431" s="271" t="s">
        <v>220</v>
      </c>
      <c r="D431" s="18">
        <v>44839</v>
      </c>
      <c r="E431" s="380" t="s">
        <v>4940</v>
      </c>
      <c r="F431" s="102">
        <v>130</v>
      </c>
      <c r="G431" s="275">
        <f>AVERAGE(CPVTFC3SG0032!L18:M18)</f>
        <v>0.10865</v>
      </c>
      <c r="H431" s="343">
        <f t="shared" ref="H431:H506" si="96">(G431-0.1941)/0.0138*50</f>
        <v>-309.60144927536231</v>
      </c>
      <c r="I431" s="430" t="s">
        <v>314</v>
      </c>
      <c r="J431" s="891"/>
      <c r="K431" s="891"/>
      <c r="L431" s="891"/>
      <c r="M431" s="891"/>
      <c r="N431" s="891"/>
      <c r="O431" s="1692"/>
      <c r="P431" s="1149"/>
      <c r="Q431" s="2348"/>
      <c r="R431" s="645"/>
      <c r="S431" s="645"/>
      <c r="T431" s="646"/>
      <c r="U431" s="1259"/>
    </row>
    <row r="432" spans="1:23" x14ac:dyDescent="0.25">
      <c r="A432" s="64">
        <v>383</v>
      </c>
      <c r="B432" s="437" t="s">
        <v>4195</v>
      </c>
      <c r="C432" s="296" t="s">
        <v>868</v>
      </c>
      <c r="D432" s="65">
        <v>44839</v>
      </c>
      <c r="E432" s="387" t="s">
        <v>4940</v>
      </c>
      <c r="F432" s="164">
        <v>131</v>
      </c>
      <c r="G432" s="145">
        <f>AVERAGE(CPVTFC3SG0032!N18:O18)</f>
        <v>1.1329</v>
      </c>
      <c r="H432" s="100">
        <f t="shared" si="96"/>
        <v>3401.4492753623194</v>
      </c>
      <c r="I432" s="435" t="s">
        <v>315</v>
      </c>
      <c r="J432" s="891"/>
      <c r="K432" s="891"/>
      <c r="L432" s="891"/>
      <c r="M432" s="891"/>
      <c r="N432" s="891"/>
      <c r="O432" s="1692"/>
      <c r="P432" s="1149"/>
      <c r="Q432" s="2348"/>
      <c r="R432" s="645"/>
      <c r="S432" s="645"/>
      <c r="T432" s="646"/>
      <c r="U432" s="1690"/>
      <c r="V432" s="286"/>
      <c r="W432" s="5">
        <v>1</v>
      </c>
    </row>
    <row r="433" spans="1:23" x14ac:dyDescent="0.25">
      <c r="A433" s="68">
        <v>384</v>
      </c>
      <c r="B433" s="437" t="s">
        <v>4195</v>
      </c>
      <c r="C433" s="296" t="s">
        <v>220</v>
      </c>
      <c r="D433" s="65">
        <v>44839</v>
      </c>
      <c r="E433" s="387" t="s">
        <v>4940</v>
      </c>
      <c r="F433" s="164">
        <v>132</v>
      </c>
      <c r="G433" s="145">
        <f>AVERAGE(CPVTFC3SG0032!P18:Q18)</f>
        <v>2.9151500000000001</v>
      </c>
      <c r="H433" s="100">
        <f t="shared" si="96"/>
        <v>9858.8768115942039</v>
      </c>
      <c r="I433" s="435" t="s">
        <v>315</v>
      </c>
      <c r="J433" s="65">
        <v>44876</v>
      </c>
      <c r="K433" s="1145" t="s">
        <v>5462</v>
      </c>
      <c r="L433" s="177">
        <v>96</v>
      </c>
      <c r="M433" s="66">
        <f>AVERAGE(CPVTFC3SG0052!P12:Q12)</f>
        <v>0.43840000000000001</v>
      </c>
      <c r="N433" s="67">
        <f t="shared" ref="N433:N437" si="97">((M433-0.1246)/0.0142)*400</f>
        <v>8839.4366197183099</v>
      </c>
      <c r="O433" s="1133" t="s">
        <v>315</v>
      </c>
      <c r="P433" s="1149"/>
      <c r="Q433" s="2348"/>
      <c r="R433" s="645"/>
      <c r="S433" s="645"/>
      <c r="T433" s="646"/>
      <c r="U433" s="1690"/>
      <c r="V433" s="287"/>
    </row>
    <row r="434" spans="1:23" x14ac:dyDescent="0.25">
      <c r="A434" s="64">
        <v>385</v>
      </c>
      <c r="B434" s="4818" t="s">
        <v>4196</v>
      </c>
      <c r="C434" s="296" t="s">
        <v>868</v>
      </c>
      <c r="D434" s="65">
        <v>44839</v>
      </c>
      <c r="E434" s="387" t="s">
        <v>4940</v>
      </c>
      <c r="F434" s="164">
        <v>133</v>
      </c>
      <c r="G434" s="145">
        <f>AVERAGE(CPVTFC3SG0032!R18:S18)</f>
        <v>2.4734500000000001</v>
      </c>
      <c r="H434" s="100">
        <f t="shared" si="96"/>
        <v>8258.5144927536239</v>
      </c>
      <c r="I434" s="435" t="s">
        <v>315</v>
      </c>
      <c r="J434" s="71">
        <v>44876</v>
      </c>
      <c r="K434" s="1142" t="s">
        <v>5462</v>
      </c>
      <c r="L434" s="1143">
        <v>97</v>
      </c>
      <c r="M434" s="72">
        <f>AVERAGE(CPVTFC3SG0052!R12:S12)</f>
        <v>0.18790000000000001</v>
      </c>
      <c r="N434" s="73">
        <f t="shared" si="97"/>
        <v>1783.0985915492961</v>
      </c>
      <c r="O434" s="1484" t="s">
        <v>315</v>
      </c>
      <c r="P434" s="1149"/>
      <c r="Q434" s="2348"/>
      <c r="R434" s="645"/>
      <c r="S434" s="645"/>
      <c r="T434" s="646"/>
      <c r="U434" s="1690"/>
      <c r="W434" s="5">
        <v>1</v>
      </c>
    </row>
    <row r="435" spans="1:23" x14ac:dyDescent="0.25">
      <c r="A435" s="68">
        <v>386</v>
      </c>
      <c r="B435" s="4820"/>
      <c r="C435" s="296" t="s">
        <v>220</v>
      </c>
      <c r="D435" s="65">
        <v>44839</v>
      </c>
      <c r="E435" s="387" t="s">
        <v>4940</v>
      </c>
      <c r="F435" s="164">
        <v>134</v>
      </c>
      <c r="G435" s="145">
        <f>AVERAGE(CPVTFC3SG0032!T18:U18)</f>
        <v>2.8886000000000003</v>
      </c>
      <c r="H435" s="100">
        <f t="shared" si="96"/>
        <v>9762.68115942029</v>
      </c>
      <c r="I435" s="435" t="s">
        <v>315</v>
      </c>
      <c r="J435" s="65">
        <v>44876</v>
      </c>
      <c r="K435" s="1145" t="s">
        <v>5462</v>
      </c>
      <c r="L435" s="177">
        <v>98</v>
      </c>
      <c r="M435" s="66">
        <f>AVERAGE(CPVTFC3SG0052!T12:U12)</f>
        <v>0.6149</v>
      </c>
      <c r="N435" s="67">
        <f t="shared" si="97"/>
        <v>13811.267605633802</v>
      </c>
      <c r="O435" s="1133" t="s">
        <v>315</v>
      </c>
      <c r="P435" s="1149"/>
      <c r="Q435" s="2348"/>
      <c r="R435" s="645"/>
      <c r="S435" s="645"/>
      <c r="T435" s="646"/>
      <c r="U435" s="1690"/>
    </row>
    <row r="436" spans="1:23" x14ac:dyDescent="0.25">
      <c r="A436" s="64">
        <v>387</v>
      </c>
      <c r="B436" s="4818" t="s">
        <v>4197</v>
      </c>
      <c r="C436" s="296" t="s">
        <v>868</v>
      </c>
      <c r="D436" s="65">
        <v>44839</v>
      </c>
      <c r="E436" s="387" t="s">
        <v>4940</v>
      </c>
      <c r="F436" s="164">
        <v>135</v>
      </c>
      <c r="G436" s="145">
        <f>AVERAGE(CPVTFC3SG0032!V18:W18)</f>
        <v>2.3643999999999998</v>
      </c>
      <c r="H436" s="100">
        <f t="shared" si="96"/>
        <v>7863.4057971014481</v>
      </c>
      <c r="I436" s="435" t="s">
        <v>315</v>
      </c>
      <c r="J436" s="71">
        <v>44876</v>
      </c>
      <c r="K436" s="1142" t="s">
        <v>5462</v>
      </c>
      <c r="L436" s="1143">
        <v>99</v>
      </c>
      <c r="M436" s="72">
        <f>AVERAGE(CPVTFC3SG0052!V12:W12)</f>
        <v>0.1764</v>
      </c>
      <c r="N436" s="73">
        <f t="shared" si="97"/>
        <v>1459.1549295774646</v>
      </c>
      <c r="O436" s="1484" t="s">
        <v>315</v>
      </c>
      <c r="P436" s="1149"/>
      <c r="Q436" s="2458"/>
      <c r="R436" s="645"/>
      <c r="S436" s="645"/>
      <c r="T436" s="646"/>
      <c r="U436" s="1690"/>
      <c r="W436" s="5">
        <v>1</v>
      </c>
    </row>
    <row r="437" spans="1:23" x14ac:dyDescent="0.25">
      <c r="A437" s="68">
        <v>388</v>
      </c>
      <c r="B437" s="4820"/>
      <c r="C437" s="296" t="s">
        <v>220</v>
      </c>
      <c r="D437" s="65">
        <v>44839</v>
      </c>
      <c r="E437" s="387" t="s">
        <v>4940</v>
      </c>
      <c r="F437" s="164">
        <v>136</v>
      </c>
      <c r="G437" s="145">
        <f>AVERAGE(CPVTFC3SG0032!X18:Y18)</f>
        <v>2.8852500000000001</v>
      </c>
      <c r="H437" s="100">
        <f t="shared" si="96"/>
        <v>9750.5434782608681</v>
      </c>
      <c r="I437" s="435" t="s">
        <v>315</v>
      </c>
      <c r="J437" s="65">
        <v>44876</v>
      </c>
      <c r="K437" s="1145" t="s">
        <v>5462</v>
      </c>
      <c r="L437" s="177">
        <v>100</v>
      </c>
      <c r="M437" s="66">
        <f>AVERAGE(CPVTFC3SG0052!X12:Y12)</f>
        <v>1.3660999999999999</v>
      </c>
      <c r="N437" s="67">
        <f t="shared" si="97"/>
        <v>34971.830985915491</v>
      </c>
      <c r="O437" s="1133" t="s">
        <v>315</v>
      </c>
      <c r="P437" s="1149"/>
      <c r="Q437" s="2458"/>
      <c r="R437" s="645"/>
      <c r="S437" s="645"/>
      <c r="T437" s="646"/>
      <c r="U437" s="1690"/>
    </row>
    <row r="438" spans="1:23" x14ac:dyDescent="0.25">
      <c r="A438" s="6">
        <v>389</v>
      </c>
      <c r="B438" s="4822" t="s">
        <v>4198</v>
      </c>
      <c r="C438" s="271" t="s">
        <v>868</v>
      </c>
      <c r="D438" s="18">
        <v>44839</v>
      </c>
      <c r="E438" s="380" t="s">
        <v>4940</v>
      </c>
      <c r="F438" s="102">
        <v>137</v>
      </c>
      <c r="G438" s="275">
        <f>AVERAGE(CPVTFC3SG0032!B20:C20)</f>
        <v>0.17275000000000001</v>
      </c>
      <c r="H438" s="343">
        <f t="shared" si="96"/>
        <v>-77.355072463768053</v>
      </c>
      <c r="I438" s="430" t="s">
        <v>314</v>
      </c>
      <c r="J438" s="891"/>
      <c r="K438" s="891"/>
      <c r="L438" s="891"/>
      <c r="M438" s="891"/>
      <c r="N438" s="891"/>
      <c r="O438" s="1692"/>
      <c r="P438" s="1149"/>
      <c r="Q438" s="2458"/>
      <c r="R438" s="645"/>
      <c r="S438" s="645"/>
      <c r="T438" s="646"/>
      <c r="U438" s="1690"/>
      <c r="V438" s="4899" t="s">
        <v>1416</v>
      </c>
    </row>
    <row r="439" spans="1:23" ht="15.75" thickBot="1" x14ac:dyDescent="0.3">
      <c r="A439" s="78">
        <v>390</v>
      </c>
      <c r="B439" s="4807"/>
      <c r="C439" s="675" t="s">
        <v>220</v>
      </c>
      <c r="D439" s="79">
        <v>44839</v>
      </c>
      <c r="E439" s="525" t="s">
        <v>4940</v>
      </c>
      <c r="F439" s="173">
        <v>138</v>
      </c>
      <c r="G439" s="506">
        <f>AVERAGE(CPVTFC3SG0032!D20:E20)</f>
        <v>2.81745</v>
      </c>
      <c r="H439" s="507">
        <f t="shared" si="96"/>
        <v>9504.8913043478242</v>
      </c>
      <c r="I439" s="1710" t="s">
        <v>315</v>
      </c>
      <c r="J439" s="1390"/>
      <c r="K439" s="1390"/>
      <c r="L439" s="1390"/>
      <c r="M439" s="1390"/>
      <c r="N439" s="1390"/>
      <c r="O439" s="1700"/>
      <c r="P439" s="2084"/>
      <c r="Q439" s="2556"/>
      <c r="R439" s="969"/>
      <c r="S439" s="969"/>
      <c r="T439" s="970"/>
      <c r="U439" s="1741"/>
      <c r="V439" s="4905"/>
    </row>
    <row r="440" spans="1:23" x14ac:dyDescent="0.25">
      <c r="A440" s="508">
        <v>391</v>
      </c>
      <c r="B440" s="4811" t="s">
        <v>4199</v>
      </c>
      <c r="C440" s="489" t="s">
        <v>868</v>
      </c>
      <c r="D440" s="490">
        <v>44839</v>
      </c>
      <c r="E440" s="491" t="s">
        <v>4940</v>
      </c>
      <c r="F440" s="492">
        <v>139</v>
      </c>
      <c r="G440" s="493">
        <f>AVERAGE(CPVTFC3SG0032!F20:G20)</f>
        <v>0.1343</v>
      </c>
      <c r="H440" s="494">
        <f t="shared" si="96"/>
        <v>-216.66666666666666</v>
      </c>
      <c r="I440" s="1688" t="s">
        <v>314</v>
      </c>
      <c r="J440" s="1544"/>
      <c r="K440" s="1544"/>
      <c r="L440" s="1544"/>
      <c r="M440" s="1544"/>
      <c r="N440" s="1544"/>
      <c r="O440" s="1544"/>
      <c r="P440" s="4242">
        <v>44894</v>
      </c>
      <c r="Q440" s="275" t="s">
        <v>5593</v>
      </c>
      <c r="R440" s="275">
        <v>105</v>
      </c>
      <c r="S440" s="275">
        <f>AVERAGE(CPVTFC3SG0081!J12:K12)</f>
        <v>0.1736</v>
      </c>
      <c r="T440" s="4026">
        <f t="shared" ref="T440" si="98">(S440-0.1617)/0.0141*66</f>
        <v>55.702127659574437</v>
      </c>
      <c r="U440" s="4244" t="s">
        <v>314</v>
      </c>
      <c r="V440" s="286"/>
    </row>
    <row r="441" spans="1:23" x14ac:dyDescent="0.25">
      <c r="A441" s="585"/>
      <c r="B441" s="4813"/>
      <c r="C441" s="4812" t="s">
        <v>5448</v>
      </c>
      <c r="D441" s="1149"/>
      <c r="E441" s="1264"/>
      <c r="F441" s="695"/>
      <c r="G441" s="892"/>
      <c r="H441" s="894"/>
      <c r="I441" s="1630"/>
      <c r="J441" s="891"/>
      <c r="K441" s="891"/>
      <c r="L441" s="891"/>
      <c r="M441" s="891"/>
      <c r="N441" s="891"/>
      <c r="O441" s="891"/>
      <c r="P441" s="2340">
        <v>44883</v>
      </c>
      <c r="Q441" s="2489" t="s">
        <v>5506</v>
      </c>
      <c r="R441" s="2444">
        <v>58</v>
      </c>
      <c r="S441" s="102">
        <f>AVERAGE(CPVTFC3SG0063!G21:H21)</f>
        <v>0.1221</v>
      </c>
      <c r="T441" s="13">
        <f t="shared" ref="T441:T444" si="99">(S441-0.12)/0.0137*66</f>
        <v>10.116788321167906</v>
      </c>
      <c r="U441" s="4245" t="s">
        <v>314</v>
      </c>
      <c r="V441" s="286"/>
    </row>
    <row r="442" spans="1:23" x14ac:dyDescent="0.25">
      <c r="A442" s="585"/>
      <c r="B442" s="4813"/>
      <c r="C442" s="4817"/>
      <c r="D442" s="1149"/>
      <c r="E442" s="1264"/>
      <c r="F442" s="695"/>
      <c r="G442" s="892"/>
      <c r="H442" s="894"/>
      <c r="I442" s="1630"/>
      <c r="J442" s="891"/>
      <c r="K442" s="891"/>
      <c r="L442" s="891"/>
      <c r="M442" s="891"/>
      <c r="N442" s="891"/>
      <c r="O442" s="891"/>
      <c r="P442" s="4242">
        <v>44894</v>
      </c>
      <c r="Q442" s="275" t="s">
        <v>5593</v>
      </c>
      <c r="R442" s="275">
        <v>106</v>
      </c>
      <c r="S442" s="275">
        <f>AVERAGE(CPVTFC3SG0081!L12:M12)</f>
        <v>0.20255000000000001</v>
      </c>
      <c r="T442" s="4026">
        <f t="shared" ref="T442" si="100">(S442-0.1617)/0.0141*66</f>
        <v>191.21276595744678</v>
      </c>
      <c r="U442" s="4244" t="s">
        <v>314</v>
      </c>
      <c r="V442" s="286"/>
    </row>
    <row r="443" spans="1:23" x14ac:dyDescent="0.25">
      <c r="A443" s="585"/>
      <c r="B443" s="4813"/>
      <c r="C443" s="263" t="s">
        <v>863</v>
      </c>
      <c r="D443" s="1149"/>
      <c r="E443" s="1264"/>
      <c r="F443" s="695"/>
      <c r="G443" s="892"/>
      <c r="H443" s="894"/>
      <c r="I443" s="1630"/>
      <c r="J443" s="891"/>
      <c r="K443" s="891"/>
      <c r="L443" s="891"/>
      <c r="M443" s="891"/>
      <c r="N443" s="891"/>
      <c r="O443" s="891"/>
      <c r="P443" s="2340">
        <v>44883</v>
      </c>
      <c r="Q443" s="2489" t="s">
        <v>5506</v>
      </c>
      <c r="R443" s="2444">
        <v>59</v>
      </c>
      <c r="S443" s="102">
        <f>AVERAGE(CPVTFC3SG0063!I21:J21)</f>
        <v>0.11840000000000001</v>
      </c>
      <c r="T443" s="13">
        <f t="shared" si="99"/>
        <v>-7.7080291970802453</v>
      </c>
      <c r="U443" s="4245" t="s">
        <v>314</v>
      </c>
      <c r="V443" s="286"/>
    </row>
    <row r="444" spans="1:23" ht="15.75" thickBot="1" x14ac:dyDescent="0.3">
      <c r="A444" s="90">
        <v>392</v>
      </c>
      <c r="B444" s="4888"/>
      <c r="C444" s="2557" t="s">
        <v>2442</v>
      </c>
      <c r="D444" s="91">
        <v>44839</v>
      </c>
      <c r="E444" s="466" t="s">
        <v>4940</v>
      </c>
      <c r="F444" s="467">
        <v>140</v>
      </c>
      <c r="G444" s="468">
        <f>AVERAGE(CPVTFC3SG0032!H20:I20)</f>
        <v>0.11979999999999999</v>
      </c>
      <c r="H444" s="469">
        <f t="shared" si="96"/>
        <v>-269.20289855072468</v>
      </c>
      <c r="I444" s="2558" t="s">
        <v>314</v>
      </c>
      <c r="J444" s="1600"/>
      <c r="K444" s="1600"/>
      <c r="L444" s="1600"/>
      <c r="M444" s="1600"/>
      <c r="N444" s="1600"/>
      <c r="O444" s="1600"/>
      <c r="P444" s="1525">
        <v>44883</v>
      </c>
      <c r="Q444" s="2491" t="s">
        <v>5506</v>
      </c>
      <c r="R444" s="2431">
        <v>60</v>
      </c>
      <c r="S444" s="467">
        <f>AVERAGE(CPVTFC3SG0063!K21:L21)</f>
        <v>0.10575000000000001</v>
      </c>
      <c r="T444" s="225">
        <f t="shared" si="99"/>
        <v>-68.649635036496278</v>
      </c>
      <c r="U444" s="4246" t="s">
        <v>314</v>
      </c>
      <c r="V444" s="287"/>
    </row>
    <row r="445" spans="1:23" x14ac:dyDescent="0.25">
      <c r="A445" s="114">
        <v>393</v>
      </c>
      <c r="B445" s="4815" t="s">
        <v>4200</v>
      </c>
      <c r="C445" s="680" t="s">
        <v>868</v>
      </c>
      <c r="D445" s="115">
        <v>44839</v>
      </c>
      <c r="E445" s="388" t="s">
        <v>4940</v>
      </c>
      <c r="F445" s="444">
        <v>141</v>
      </c>
      <c r="G445" s="499">
        <f>AVERAGE(CPVTFC3SG0032!J20:K20)</f>
        <v>2.9063999999999997</v>
      </c>
      <c r="H445" s="505">
        <f t="shared" si="96"/>
        <v>9827.1739130434762</v>
      </c>
      <c r="I445" s="1695" t="s">
        <v>315</v>
      </c>
      <c r="J445" s="115">
        <v>44876</v>
      </c>
      <c r="K445" s="1733" t="s">
        <v>5462</v>
      </c>
      <c r="L445" s="1493">
        <v>101</v>
      </c>
      <c r="M445" s="116">
        <f>AVERAGE(CPVTFC3SG0052!B14:C14)</f>
        <v>1.5926</v>
      </c>
      <c r="N445" s="117">
        <f t="shared" ref="N445:N446" si="101">((M445-0.1246)/0.0142)*400</f>
        <v>41352.112676056335</v>
      </c>
      <c r="O445" s="1675" t="s">
        <v>315</v>
      </c>
      <c r="P445" s="830"/>
      <c r="Q445" s="830"/>
      <c r="R445" s="830"/>
      <c r="S445" s="1271"/>
      <c r="T445" s="1271"/>
      <c r="U445" s="1271"/>
      <c r="W445" s="5">
        <v>1</v>
      </c>
    </row>
    <row r="446" spans="1:23" x14ac:dyDescent="0.25">
      <c r="A446" s="68">
        <v>394</v>
      </c>
      <c r="B446" s="4820"/>
      <c r="C446" s="296" t="s">
        <v>220</v>
      </c>
      <c r="D446" s="65">
        <v>44839</v>
      </c>
      <c r="E446" s="387" t="s">
        <v>4940</v>
      </c>
      <c r="F446" s="164">
        <v>142</v>
      </c>
      <c r="G446" s="145">
        <f>AVERAGE(CPVTFC3SG0032!L20:M20)</f>
        <v>2.9173499999999999</v>
      </c>
      <c r="H446" s="100">
        <f t="shared" si="96"/>
        <v>9866.847826086956</v>
      </c>
      <c r="I446" s="435" t="s">
        <v>315</v>
      </c>
      <c r="J446" s="65">
        <v>44876</v>
      </c>
      <c r="K446" s="1145" t="s">
        <v>5462</v>
      </c>
      <c r="L446" s="177">
        <v>102</v>
      </c>
      <c r="M446" s="66">
        <f>AVERAGE(CPVTFC3SG0052!D14:E14)</f>
        <v>2.7923499999999999</v>
      </c>
      <c r="N446" s="67">
        <f t="shared" si="101"/>
        <v>75147.887323943651</v>
      </c>
      <c r="O446" s="1133" t="s">
        <v>315</v>
      </c>
      <c r="P446" s="645"/>
      <c r="Q446" s="645"/>
      <c r="R446" s="645"/>
      <c r="S446" s="694"/>
      <c r="T446" s="694"/>
      <c r="U446" s="694"/>
    </row>
    <row r="447" spans="1:23" x14ac:dyDescent="0.25">
      <c r="A447" s="6">
        <v>395</v>
      </c>
      <c r="B447" s="4822" t="s">
        <v>4201</v>
      </c>
      <c r="C447" s="271" t="s">
        <v>868</v>
      </c>
      <c r="D447" s="18">
        <v>44839</v>
      </c>
      <c r="E447" s="380" t="s">
        <v>4940</v>
      </c>
      <c r="F447" s="102">
        <v>143</v>
      </c>
      <c r="G447" s="275">
        <f>AVERAGE(CPVTFC3SG0032!N20:O20)</f>
        <v>0.12015000000000001</v>
      </c>
      <c r="H447" s="343">
        <f t="shared" si="96"/>
        <v>-267.93478260869563</v>
      </c>
      <c r="I447" s="430" t="s">
        <v>314</v>
      </c>
      <c r="J447" s="891"/>
      <c r="K447" s="891"/>
      <c r="L447" s="891"/>
      <c r="M447" s="891"/>
      <c r="N447" s="891"/>
      <c r="O447" s="1692"/>
      <c r="P447" s="645"/>
      <c r="Q447" s="645"/>
      <c r="R447" s="645"/>
      <c r="S447" s="694"/>
      <c r="T447" s="694"/>
      <c r="U447" s="694"/>
      <c r="V447" s="4899" t="s">
        <v>1416</v>
      </c>
    </row>
    <row r="448" spans="1:23" ht="15.75" thickBot="1" x14ac:dyDescent="0.3">
      <c r="A448" s="78">
        <v>396</v>
      </c>
      <c r="B448" s="4807"/>
      <c r="C448" s="675" t="s">
        <v>220</v>
      </c>
      <c r="D448" s="79">
        <v>44839</v>
      </c>
      <c r="E448" s="525" t="s">
        <v>4940</v>
      </c>
      <c r="F448" s="173">
        <v>144</v>
      </c>
      <c r="G448" s="506">
        <f>AVERAGE(CPVTFC3SG0032!P20:Q20)</f>
        <v>2.4789500000000002</v>
      </c>
      <c r="H448" s="507">
        <f t="shared" si="96"/>
        <v>8278.4420289855079</v>
      </c>
      <c r="I448" s="1710" t="s">
        <v>315</v>
      </c>
      <c r="J448" s="1390"/>
      <c r="K448" s="1390"/>
      <c r="L448" s="1390"/>
      <c r="M448" s="1390"/>
      <c r="N448" s="1390"/>
      <c r="O448" s="1700"/>
      <c r="P448" s="969"/>
      <c r="Q448" s="969"/>
      <c r="R448" s="969"/>
      <c r="S448" s="1268"/>
      <c r="T448" s="1268"/>
      <c r="U448" s="1268"/>
      <c r="V448" s="4905"/>
    </row>
    <row r="449" spans="1:23" x14ac:dyDescent="0.25">
      <c r="A449" s="406">
        <v>397</v>
      </c>
      <c r="B449" s="4814" t="s">
        <v>4202</v>
      </c>
      <c r="C449" s="684" t="s">
        <v>868</v>
      </c>
      <c r="D449" s="407">
        <v>44839</v>
      </c>
      <c r="E449" s="477" t="s">
        <v>4940</v>
      </c>
      <c r="F449" s="478">
        <v>145</v>
      </c>
      <c r="G449" s="479">
        <f>AVERAGE(CPVTFC3SG0032!R20:S20)</f>
        <v>2.3736999999999999</v>
      </c>
      <c r="H449" s="480">
        <f t="shared" si="96"/>
        <v>7897.1014492753611</v>
      </c>
      <c r="I449" s="1696" t="s">
        <v>315</v>
      </c>
      <c r="J449" s="1735">
        <v>44876</v>
      </c>
      <c r="K449" s="1736" t="s">
        <v>5462</v>
      </c>
      <c r="L449" s="1737">
        <v>103</v>
      </c>
      <c r="M449" s="1010">
        <f>AVERAGE(CPVTFC3SG0052!F14:G14)</f>
        <v>0.18229999999999999</v>
      </c>
      <c r="N449" s="1011">
        <f t="shared" ref="N449:N458" si="102">((M449-0.1246)/0.0142)*400</f>
        <v>1625.3521126760561</v>
      </c>
      <c r="O449" s="1716" t="s">
        <v>315</v>
      </c>
      <c r="P449" s="490">
        <v>44881</v>
      </c>
      <c r="Q449" s="2448" t="s">
        <v>5485</v>
      </c>
      <c r="R449" s="589">
        <v>166</v>
      </c>
      <c r="S449" s="589">
        <f>AVERAGE(CPVTFC3SG0058!L24:M24)</f>
        <v>0.32219999999999999</v>
      </c>
      <c r="T449" s="622">
        <f t="shared" ref="T449" si="103">(S449-0.1081)/0.0134*66</f>
        <v>1054.5223880597014</v>
      </c>
      <c r="U449" s="1557" t="s">
        <v>314</v>
      </c>
      <c r="W449" s="5">
        <v>1</v>
      </c>
    </row>
    <row r="450" spans="1:23" ht="15.75" thickBot="1" x14ac:dyDescent="0.3">
      <c r="A450" s="411">
        <v>398</v>
      </c>
      <c r="B450" s="4821"/>
      <c r="C450" s="520" t="s">
        <v>220</v>
      </c>
      <c r="D450" s="412">
        <v>44839</v>
      </c>
      <c r="E450" s="484" t="s">
        <v>4940</v>
      </c>
      <c r="F450" s="485">
        <v>146</v>
      </c>
      <c r="G450" s="486">
        <f>AVERAGE(CPVTFC3SG0032!T20:U20)</f>
        <v>2.3852000000000002</v>
      </c>
      <c r="H450" s="487">
        <f t="shared" si="96"/>
        <v>7938.7681159420299</v>
      </c>
      <c r="I450" s="1698" t="s">
        <v>315</v>
      </c>
      <c r="J450" s="1738">
        <v>44876</v>
      </c>
      <c r="K450" s="1739" t="s">
        <v>5462</v>
      </c>
      <c r="L450" s="1740">
        <v>104</v>
      </c>
      <c r="M450" s="985">
        <f>AVERAGE(CPVTFC3SG0052!H14:I14)</f>
        <v>0.2014</v>
      </c>
      <c r="N450" s="986">
        <f t="shared" si="102"/>
        <v>2163.3802816901402</v>
      </c>
      <c r="O450" s="1724" t="s">
        <v>315</v>
      </c>
      <c r="P450" s="1257"/>
      <c r="Q450" s="1257"/>
      <c r="R450" s="1257"/>
      <c r="S450" s="1256"/>
      <c r="T450" s="1256"/>
      <c r="U450" s="1756"/>
    </row>
    <row r="451" spans="1:23" x14ac:dyDescent="0.25">
      <c r="A451" s="114">
        <v>399</v>
      </c>
      <c r="B451" s="2200" t="s">
        <v>4203</v>
      </c>
      <c r="C451" s="680" t="s">
        <v>868</v>
      </c>
      <c r="D451" s="115">
        <v>44839</v>
      </c>
      <c r="E451" s="388" t="s">
        <v>4940</v>
      </c>
      <c r="F451" s="444">
        <v>147</v>
      </c>
      <c r="G451" s="499">
        <f>AVERAGE(CPVTFC3SG0032!V20:W20)</f>
        <v>2.0055499999999999</v>
      </c>
      <c r="H451" s="505">
        <f t="shared" si="96"/>
        <v>6563.224637681159</v>
      </c>
      <c r="I451" s="1695" t="s">
        <v>315</v>
      </c>
      <c r="J451" s="1364"/>
      <c r="K451" s="1364"/>
      <c r="L451" s="1364"/>
      <c r="M451" s="1364"/>
      <c r="N451" s="1364"/>
      <c r="O451" s="1701"/>
      <c r="P451" s="830"/>
      <c r="Q451" s="830"/>
      <c r="R451" s="830"/>
      <c r="S451" s="1271"/>
      <c r="T451" s="1271"/>
      <c r="U451" s="1271"/>
      <c r="W451" s="5">
        <v>1</v>
      </c>
    </row>
    <row r="452" spans="1:23" x14ac:dyDescent="0.25">
      <c r="A452" s="68">
        <v>400</v>
      </c>
      <c r="B452" s="437" t="s">
        <v>4203</v>
      </c>
      <c r="C452" s="296" t="s">
        <v>220</v>
      </c>
      <c r="D452" s="65">
        <v>44839</v>
      </c>
      <c r="E452" s="387" t="s">
        <v>4940</v>
      </c>
      <c r="F452" s="164">
        <v>148</v>
      </c>
      <c r="G452" s="145">
        <f>AVERAGE(CPVTFC3SG0032!X20:Y20)</f>
        <v>2.89655</v>
      </c>
      <c r="H452" s="100">
        <f t="shared" si="96"/>
        <v>9791.4855072463761</v>
      </c>
      <c r="I452" s="435" t="s">
        <v>315</v>
      </c>
      <c r="J452" s="65">
        <v>44876</v>
      </c>
      <c r="K452" s="1145" t="s">
        <v>5462</v>
      </c>
      <c r="L452" s="177">
        <v>105</v>
      </c>
      <c r="M452" s="66">
        <f>AVERAGE(CPVTFC3SG0052!J14:K14)</f>
        <v>0.8115</v>
      </c>
      <c r="N452" s="67">
        <f t="shared" si="102"/>
        <v>19349.295774647886</v>
      </c>
      <c r="O452" s="1133" t="s">
        <v>315</v>
      </c>
      <c r="P452" s="1149"/>
      <c r="Q452" s="2348"/>
      <c r="R452" s="645"/>
      <c r="S452" s="645"/>
      <c r="T452" s="646"/>
      <c r="U452" s="1491"/>
    </row>
    <row r="453" spans="1:23" x14ac:dyDescent="0.25">
      <c r="A453" s="64">
        <v>401</v>
      </c>
      <c r="B453" s="4818" t="s">
        <v>4204</v>
      </c>
      <c r="C453" s="436" t="s">
        <v>868</v>
      </c>
      <c r="D453" s="65">
        <v>44839</v>
      </c>
      <c r="E453" s="387" t="s">
        <v>4940</v>
      </c>
      <c r="F453" s="164">
        <v>149</v>
      </c>
      <c r="G453" s="145">
        <f>AVERAGE(CPVTFC3SG0032!B22:C22)</f>
        <v>2.86355</v>
      </c>
      <c r="H453" s="100">
        <f t="shared" si="96"/>
        <v>9671.920289855072</v>
      </c>
      <c r="I453" s="435" t="s">
        <v>315</v>
      </c>
      <c r="J453" s="71">
        <v>44876</v>
      </c>
      <c r="K453" s="1142" t="s">
        <v>5462</v>
      </c>
      <c r="L453" s="1143">
        <v>106</v>
      </c>
      <c r="M453" s="72">
        <f>AVERAGE(CPVTFC3SG0052!L14:M14)</f>
        <v>0.27775</v>
      </c>
      <c r="N453" s="73">
        <f t="shared" si="102"/>
        <v>4314.0845070422538</v>
      </c>
      <c r="O453" s="1484" t="s">
        <v>315</v>
      </c>
      <c r="P453" s="1149"/>
      <c r="Q453" s="2348"/>
      <c r="R453" s="645"/>
      <c r="S453" s="645"/>
      <c r="T453" s="646"/>
      <c r="U453" s="1491"/>
      <c r="W453" s="5">
        <v>1</v>
      </c>
    </row>
    <row r="454" spans="1:23" ht="15.75" thickBot="1" x14ac:dyDescent="0.3">
      <c r="A454" s="120">
        <v>402</v>
      </c>
      <c r="B454" s="4815"/>
      <c r="C454" s="497" t="s">
        <v>4082</v>
      </c>
      <c r="D454" s="121">
        <v>44839</v>
      </c>
      <c r="E454" s="452" t="s">
        <v>4940</v>
      </c>
      <c r="F454" s="445">
        <v>150</v>
      </c>
      <c r="G454" s="453">
        <f>AVERAGE(CPVTFC3SG0032!D22:E22)</f>
        <v>2.9430000000000001</v>
      </c>
      <c r="H454" s="454">
        <f t="shared" si="96"/>
        <v>9959.782608695652</v>
      </c>
      <c r="I454" s="1694" t="s">
        <v>315</v>
      </c>
      <c r="J454" s="121">
        <v>44876</v>
      </c>
      <c r="K454" s="1734" t="s">
        <v>5462</v>
      </c>
      <c r="L454" s="1492">
        <v>107</v>
      </c>
      <c r="M454" s="122">
        <f>AVERAGE(CPVTFC3SG0052!N14:O14)</f>
        <v>0.96714999999999995</v>
      </c>
      <c r="N454" s="123">
        <f t="shared" si="102"/>
        <v>23733.802816901407</v>
      </c>
      <c r="O454" s="1659" t="s">
        <v>315</v>
      </c>
      <c r="P454" s="2084"/>
      <c r="Q454" s="2349"/>
      <c r="R454" s="969"/>
      <c r="S454" s="969"/>
      <c r="T454" s="970"/>
      <c r="U454" s="1333"/>
    </row>
    <row r="455" spans="1:23" x14ac:dyDescent="0.25">
      <c r="A455" s="406">
        <v>403</v>
      </c>
      <c r="B455" s="4814" t="s">
        <v>4205</v>
      </c>
      <c r="C455" s="684" t="s">
        <v>868</v>
      </c>
      <c r="D455" s="407">
        <v>44839</v>
      </c>
      <c r="E455" s="477" t="s">
        <v>4940</v>
      </c>
      <c r="F455" s="478">
        <v>151</v>
      </c>
      <c r="G455" s="479">
        <f>AVERAGE(CPVTFC3SG0032!F22:G22)</f>
        <v>1.9830999999999999</v>
      </c>
      <c r="H455" s="480">
        <f t="shared" si="96"/>
        <v>6481.884057971014</v>
      </c>
      <c r="I455" s="1696" t="s">
        <v>315</v>
      </c>
      <c r="J455" s="1544"/>
      <c r="K455" s="1544"/>
      <c r="L455" s="1544"/>
      <c r="M455" s="1544"/>
      <c r="N455" s="1544"/>
      <c r="O455" s="1697"/>
      <c r="P455" s="2329">
        <v>44883</v>
      </c>
      <c r="Q455" s="2490" t="s">
        <v>5506</v>
      </c>
      <c r="R455" s="2445">
        <v>78</v>
      </c>
      <c r="S455" s="492">
        <f>AVERAGE(CPVTFC3SG0063!C25:D25)</f>
        <v>0.24659999999999999</v>
      </c>
      <c r="T455" s="622">
        <f t="shared" ref="T455" si="104">(S455-0.12)/0.0137*66</f>
        <v>609.89781021897795</v>
      </c>
      <c r="U455" s="2553" t="s">
        <v>314</v>
      </c>
      <c r="V455" s="4899" t="s">
        <v>1416</v>
      </c>
      <c r="W455" s="5">
        <v>1</v>
      </c>
    </row>
    <row r="456" spans="1:23" x14ac:dyDescent="0.25">
      <c r="A456" s="590"/>
      <c r="B456" s="4815"/>
      <c r="C456" s="296" t="s">
        <v>5448</v>
      </c>
      <c r="D456" s="1149"/>
      <c r="E456" s="1264"/>
      <c r="F456" s="695"/>
      <c r="G456" s="892"/>
      <c r="H456" s="894"/>
      <c r="I456" s="1626"/>
      <c r="J456" s="891"/>
      <c r="K456" s="891"/>
      <c r="L456" s="891"/>
      <c r="M456" s="891"/>
      <c r="N456" s="891"/>
      <c r="O456" s="1692"/>
      <c r="P456" s="2340">
        <v>44883</v>
      </c>
      <c r="Q456" s="2489" t="s">
        <v>5506</v>
      </c>
      <c r="R456" s="2444">
        <v>79</v>
      </c>
      <c r="S456" s="102">
        <f>AVERAGE(CPVTFC3SG0063!E25:F25)</f>
        <v>0.21394999999999997</v>
      </c>
      <c r="T456" s="13">
        <f t="shared" ref="T456:T457" si="105">(S456-0.12)/0.0137*66</f>
        <v>452.60583941605825</v>
      </c>
      <c r="U456" s="2554" t="s">
        <v>314</v>
      </c>
      <c r="V456" s="4908"/>
    </row>
    <row r="457" spans="1:23" x14ac:dyDescent="0.25">
      <c r="A457" s="590"/>
      <c r="B457" s="4815"/>
      <c r="C457" s="296" t="s">
        <v>863</v>
      </c>
      <c r="D457" s="1149"/>
      <c r="E457" s="1264"/>
      <c r="F457" s="695"/>
      <c r="G457" s="892"/>
      <c r="H457" s="894"/>
      <c r="I457" s="1626"/>
      <c r="J457" s="891"/>
      <c r="K457" s="891"/>
      <c r="L457" s="891"/>
      <c r="M457" s="891"/>
      <c r="N457" s="891"/>
      <c r="O457" s="1692"/>
      <c r="P457" s="2340">
        <v>44883</v>
      </c>
      <c r="Q457" s="2489" t="s">
        <v>5506</v>
      </c>
      <c r="R457" s="2444">
        <v>80</v>
      </c>
      <c r="S457" s="102">
        <f>AVERAGE(CPVTFC3SG0063!G25:H25)</f>
        <v>0.1671</v>
      </c>
      <c r="T457" s="13">
        <f t="shared" si="105"/>
        <v>226.90510948905109</v>
      </c>
      <c r="U457" s="2554" t="s">
        <v>314</v>
      </c>
      <c r="V457" s="4908"/>
    </row>
    <row r="458" spans="1:23" ht="24.75" thickBot="1" x14ac:dyDescent="0.3">
      <c r="A458" s="411">
        <v>404</v>
      </c>
      <c r="B458" s="4821"/>
      <c r="C458" s="1495" t="s">
        <v>3919</v>
      </c>
      <c r="D458" s="412">
        <v>44839</v>
      </c>
      <c r="E458" s="484" t="s">
        <v>4940</v>
      </c>
      <c r="F458" s="485">
        <v>152</v>
      </c>
      <c r="G458" s="486">
        <f>AVERAGE(CPVTFC3SG0032!H22:I22)</f>
        <v>2.9392</v>
      </c>
      <c r="H458" s="487">
        <f t="shared" si="96"/>
        <v>9946.0144927536239</v>
      </c>
      <c r="I458" s="1698" t="s">
        <v>315</v>
      </c>
      <c r="J458" s="412">
        <v>44876</v>
      </c>
      <c r="K458" s="1742" t="s">
        <v>5462</v>
      </c>
      <c r="L458" s="1743">
        <v>108</v>
      </c>
      <c r="M458" s="414">
        <f>AVERAGE(CPVTFC3SG0052!P14:Q14)</f>
        <v>1.6290499999999999</v>
      </c>
      <c r="N458" s="415">
        <f t="shared" si="102"/>
        <v>42378.873239436616</v>
      </c>
      <c r="O458" s="1654" t="s">
        <v>315</v>
      </c>
      <c r="P458" s="668"/>
      <c r="Q458" s="668"/>
      <c r="R458" s="668"/>
      <c r="S458" s="786"/>
      <c r="T458" s="786"/>
      <c r="U458" s="788"/>
      <c r="V458" s="4905"/>
    </row>
    <row r="459" spans="1:23" x14ac:dyDescent="0.25">
      <c r="A459" s="406">
        <v>405</v>
      </c>
      <c r="B459" s="4814" t="s">
        <v>4206</v>
      </c>
      <c r="C459" s="684" t="s">
        <v>868</v>
      </c>
      <c r="D459" s="407">
        <v>44839</v>
      </c>
      <c r="E459" s="477" t="s">
        <v>4940</v>
      </c>
      <c r="F459" s="478">
        <v>153</v>
      </c>
      <c r="G459" s="479">
        <f>AVERAGE(CPVTFC3SG0032!J22:K22)</f>
        <v>0.69989999999999997</v>
      </c>
      <c r="H459" s="480">
        <f t="shared" si="96"/>
        <v>1832.6086956521742</v>
      </c>
      <c r="I459" s="1696" t="s">
        <v>315</v>
      </c>
      <c r="J459" s="1544"/>
      <c r="K459" s="1544"/>
      <c r="L459" s="1544"/>
      <c r="M459" s="1544"/>
      <c r="N459" s="1544"/>
      <c r="O459" s="1697"/>
      <c r="P459" s="2329">
        <v>44883</v>
      </c>
      <c r="Q459" s="2490" t="s">
        <v>5506</v>
      </c>
      <c r="R459" s="2445">
        <v>85</v>
      </c>
      <c r="S459" s="492">
        <f>AVERAGE(CPVTFC3SG0063!Q25:R25)</f>
        <v>0.15460000000000002</v>
      </c>
      <c r="T459" s="622">
        <f t="shared" ref="T459" si="106">(S459-0.12)/0.0137*66</f>
        <v>166.6861313868614</v>
      </c>
      <c r="U459" s="2553" t="s">
        <v>314</v>
      </c>
      <c r="V459" s="4899" t="s">
        <v>1416</v>
      </c>
      <c r="W459" s="5">
        <v>1</v>
      </c>
    </row>
    <row r="460" spans="1:23" x14ac:dyDescent="0.25">
      <c r="A460" s="591"/>
      <c r="B460" s="4815"/>
      <c r="C460" s="680" t="s">
        <v>5448</v>
      </c>
      <c r="D460" s="1286"/>
      <c r="E460" s="1287"/>
      <c r="F460" s="1288"/>
      <c r="G460" s="1365"/>
      <c r="H460" s="1367"/>
      <c r="I460" s="1705"/>
      <c r="J460" s="1364"/>
      <c r="K460" s="1364"/>
      <c r="L460" s="1364"/>
      <c r="M460" s="1364"/>
      <c r="N460" s="1364"/>
      <c r="O460" s="1701"/>
      <c r="P460" s="2340">
        <v>44883</v>
      </c>
      <c r="Q460" s="2489" t="s">
        <v>5506</v>
      </c>
      <c r="R460" s="2444">
        <v>86</v>
      </c>
      <c r="S460" s="102">
        <f>AVERAGE(CPVTFC3SG0063!S25:T25)</f>
        <v>0.17474999999999999</v>
      </c>
      <c r="T460" s="13">
        <f t="shared" ref="T460" si="107">(S460-0.12)/0.0137*66</f>
        <v>263.7591240875912</v>
      </c>
      <c r="U460" s="2554" t="s">
        <v>314</v>
      </c>
      <c r="V460" s="4908"/>
    </row>
    <row r="461" spans="1:23" ht="24.75" thickBot="1" x14ac:dyDescent="0.3">
      <c r="A461" s="411">
        <v>406</v>
      </c>
      <c r="B461" s="4821"/>
      <c r="C461" s="1495" t="s">
        <v>3919</v>
      </c>
      <c r="D461" s="412">
        <v>44839</v>
      </c>
      <c r="E461" s="484" t="s">
        <v>4940</v>
      </c>
      <c r="F461" s="485">
        <v>154</v>
      </c>
      <c r="G461" s="486">
        <f>AVERAGE(CPVTFC3SG0032!L22:M22)</f>
        <v>2.9053</v>
      </c>
      <c r="H461" s="487">
        <f t="shared" si="96"/>
        <v>9823.188405797102</v>
      </c>
      <c r="I461" s="1698" t="s">
        <v>315</v>
      </c>
      <c r="J461" s="1600"/>
      <c r="K461" s="1600"/>
      <c r="L461" s="1600"/>
      <c r="M461" s="1600"/>
      <c r="N461" s="1600"/>
      <c r="O461" s="1699"/>
      <c r="P461" s="2568"/>
      <c r="Q461" s="2569"/>
      <c r="R461" s="668"/>
      <c r="S461" s="668"/>
      <c r="T461" s="662"/>
      <c r="U461" s="2570"/>
      <c r="V461" s="4905"/>
    </row>
    <row r="462" spans="1:23" x14ac:dyDescent="0.25">
      <c r="A462" s="406">
        <v>407</v>
      </c>
      <c r="B462" s="4814" t="s">
        <v>4207</v>
      </c>
      <c r="C462" s="684" t="s">
        <v>868</v>
      </c>
      <c r="D462" s="407">
        <v>44839</v>
      </c>
      <c r="E462" s="477" t="s">
        <v>4940</v>
      </c>
      <c r="F462" s="478">
        <v>155</v>
      </c>
      <c r="G462" s="479">
        <f>AVERAGE(CPVTFC3SG0032!N22:O22)</f>
        <v>2.87025</v>
      </c>
      <c r="H462" s="480">
        <f t="shared" si="96"/>
        <v>9696.1956521739121</v>
      </c>
      <c r="I462" s="1696" t="s">
        <v>315</v>
      </c>
      <c r="J462" s="407">
        <v>44876</v>
      </c>
      <c r="K462" s="1753" t="s">
        <v>5462</v>
      </c>
      <c r="L462" s="1754">
        <v>109</v>
      </c>
      <c r="M462" s="409">
        <f>AVERAGE(CPVTFC3SG0052!R14:S14)</f>
        <v>0.40939999999999999</v>
      </c>
      <c r="N462" s="405">
        <f t="shared" ref="N462:N466" si="108">((M462-0.1246)/0.0142)*400</f>
        <v>8022.5352112676046</v>
      </c>
      <c r="O462" s="1664" t="s">
        <v>315</v>
      </c>
      <c r="P462" s="2332">
        <v>44883</v>
      </c>
      <c r="Q462" s="2540" t="s">
        <v>5506</v>
      </c>
      <c r="R462" s="2541">
        <v>87</v>
      </c>
      <c r="S462" s="478">
        <f>AVERAGE(CPVTFC3SG0063!U25:V25)</f>
        <v>0.54655000000000009</v>
      </c>
      <c r="T462" s="405">
        <f t="shared" ref="T462:T464" si="109">(S462-0.12)/0.0137*66</f>
        <v>2054.9124087591244</v>
      </c>
      <c r="U462" s="2542" t="s">
        <v>315</v>
      </c>
      <c r="V462" s="4899" t="s">
        <v>1416</v>
      </c>
      <c r="W462" s="5">
        <v>1</v>
      </c>
    </row>
    <row r="463" spans="1:23" x14ac:dyDescent="0.25">
      <c r="A463" s="591"/>
      <c r="B463" s="4815"/>
      <c r="C463" s="680" t="s">
        <v>5448</v>
      </c>
      <c r="D463" s="1286"/>
      <c r="E463" s="1287"/>
      <c r="F463" s="1288"/>
      <c r="G463" s="1365"/>
      <c r="H463" s="1367"/>
      <c r="I463" s="1705"/>
      <c r="J463" s="1286"/>
      <c r="K463" s="2163"/>
      <c r="L463" s="2164"/>
      <c r="M463" s="830"/>
      <c r="N463" s="831"/>
      <c r="O463" s="1731"/>
      <c r="P463" s="2337">
        <v>44883</v>
      </c>
      <c r="Q463" s="2543" t="s">
        <v>5506</v>
      </c>
      <c r="R463" s="2462">
        <v>88</v>
      </c>
      <c r="S463" s="164">
        <f>AVERAGE(CPVTFC3SG0063!W25:X25)</f>
        <v>0.48935000000000001</v>
      </c>
      <c r="T463" s="67">
        <f t="shared" si="109"/>
        <v>1779.3503649635038</v>
      </c>
      <c r="U463" s="2544" t="s">
        <v>315</v>
      </c>
      <c r="V463" s="4908"/>
    </row>
    <row r="464" spans="1:23" x14ac:dyDescent="0.25">
      <c r="A464" s="591"/>
      <c r="B464" s="4815"/>
      <c r="C464" s="680" t="s">
        <v>863</v>
      </c>
      <c r="D464" s="1286"/>
      <c r="E464" s="1287"/>
      <c r="F464" s="1288"/>
      <c r="G464" s="1365"/>
      <c r="H464" s="1367"/>
      <c r="I464" s="1705"/>
      <c r="J464" s="1286"/>
      <c r="K464" s="2163"/>
      <c r="L464" s="2164"/>
      <c r="M464" s="830"/>
      <c r="N464" s="831"/>
      <c r="O464" s="1731"/>
      <c r="P464" s="2337">
        <v>44883</v>
      </c>
      <c r="Q464" s="2543" t="s">
        <v>5506</v>
      </c>
      <c r="R464" s="2462">
        <v>89</v>
      </c>
      <c r="S464" s="164">
        <f>AVERAGE(CPVTFC3SG0063!B12:C12)</f>
        <v>2.7373500000000002</v>
      </c>
      <c r="T464" s="67">
        <f t="shared" si="109"/>
        <v>12609.131386861314</v>
      </c>
      <c r="U464" s="2544" t="s">
        <v>315</v>
      </c>
      <c r="V464" s="4908"/>
    </row>
    <row r="465" spans="1:23" ht="24.75" thickBot="1" x14ac:dyDescent="0.3">
      <c r="A465" s="411">
        <v>408</v>
      </c>
      <c r="B465" s="4821"/>
      <c r="C465" s="1495" t="s">
        <v>3919</v>
      </c>
      <c r="D465" s="412">
        <v>44839</v>
      </c>
      <c r="E465" s="484" t="s">
        <v>4940</v>
      </c>
      <c r="F465" s="485">
        <v>156</v>
      </c>
      <c r="G465" s="486">
        <f>AVERAGE(CPVTFC3SG0032!P22:Q22)</f>
        <v>2.9178999999999999</v>
      </c>
      <c r="H465" s="487">
        <f t="shared" si="96"/>
        <v>9868.8405797101441</v>
      </c>
      <c r="I465" s="1698" t="s">
        <v>315</v>
      </c>
      <c r="J465" s="412">
        <v>44876</v>
      </c>
      <c r="K465" s="1742" t="s">
        <v>5462</v>
      </c>
      <c r="L465" s="1743">
        <v>110</v>
      </c>
      <c r="M465" s="414">
        <f>AVERAGE(CPVTFC3SG0052!T14:U14)</f>
        <v>2.7032499999999997</v>
      </c>
      <c r="N465" s="415">
        <f t="shared" si="108"/>
        <v>72638.028169014069</v>
      </c>
      <c r="O465" s="1654" t="s">
        <v>315</v>
      </c>
      <c r="P465" s="668"/>
      <c r="Q465" s="668"/>
      <c r="R465" s="668"/>
      <c r="S465" s="786"/>
      <c r="T465" s="786"/>
      <c r="U465" s="788"/>
      <c r="V465" s="4905"/>
    </row>
    <row r="466" spans="1:23" x14ac:dyDescent="0.25">
      <c r="A466" s="114">
        <v>409</v>
      </c>
      <c r="B466" s="2200" t="s">
        <v>4208</v>
      </c>
      <c r="C466" s="680" t="s">
        <v>868</v>
      </c>
      <c r="D466" s="115">
        <v>44839</v>
      </c>
      <c r="E466" s="388" t="s">
        <v>4940</v>
      </c>
      <c r="F466" s="444">
        <v>157</v>
      </c>
      <c r="G466" s="499">
        <f>AVERAGE(CPVTFC3SG0032!R22:S22)</f>
        <v>2.6014499999999998</v>
      </c>
      <c r="H466" s="505">
        <f t="shared" si="96"/>
        <v>8722.282608695652</v>
      </c>
      <c r="I466" s="1695" t="s">
        <v>315</v>
      </c>
      <c r="J466" s="1749">
        <v>44876</v>
      </c>
      <c r="K466" s="1750" t="s">
        <v>5462</v>
      </c>
      <c r="L466" s="1751">
        <v>111</v>
      </c>
      <c r="M466" s="977">
        <f>AVERAGE(CPVTFC3SG0052!V14:W14)</f>
        <v>0.17470000000000002</v>
      </c>
      <c r="N466" s="978">
        <f t="shared" si="108"/>
        <v>1411.2676056338034</v>
      </c>
      <c r="O466" s="1685" t="s">
        <v>315</v>
      </c>
      <c r="P466" s="830"/>
      <c r="Q466" s="830"/>
      <c r="R466" s="830"/>
      <c r="S466" s="1271"/>
      <c r="T466" s="1271"/>
      <c r="U466" s="1271"/>
      <c r="W466" s="5">
        <v>1</v>
      </c>
    </row>
    <row r="467" spans="1:23" x14ac:dyDescent="0.25">
      <c r="A467" s="68">
        <v>410</v>
      </c>
      <c r="B467" s="437" t="s">
        <v>4208</v>
      </c>
      <c r="C467" s="296" t="s">
        <v>220</v>
      </c>
      <c r="D467" s="65">
        <v>44839</v>
      </c>
      <c r="E467" s="387" t="s">
        <v>4940</v>
      </c>
      <c r="F467" s="164">
        <v>158</v>
      </c>
      <c r="G467" s="145">
        <f>AVERAGE(CPVTFC3SG0032!T22:U22)</f>
        <v>1.7219</v>
      </c>
      <c r="H467" s="100">
        <f t="shared" si="96"/>
        <v>5535.507246376812</v>
      </c>
      <c r="I467" s="435" t="s">
        <v>315</v>
      </c>
      <c r="J467" s="891"/>
      <c r="K467" s="891"/>
      <c r="L467" s="891"/>
      <c r="M467" s="891"/>
      <c r="N467" s="891"/>
      <c r="O467" s="1692"/>
      <c r="P467" s="645"/>
      <c r="Q467" s="645"/>
      <c r="R467" s="645"/>
      <c r="S467" s="694"/>
      <c r="T467" s="694"/>
      <c r="U467" s="694"/>
    </row>
    <row r="468" spans="1:23" x14ac:dyDescent="0.25">
      <c r="A468" s="64">
        <v>411</v>
      </c>
      <c r="B468" s="4818" t="s">
        <v>4209</v>
      </c>
      <c r="C468" s="296" t="s">
        <v>868</v>
      </c>
      <c r="D468" s="65">
        <v>44839</v>
      </c>
      <c r="E468" s="387" t="s">
        <v>4940</v>
      </c>
      <c r="F468" s="164">
        <v>159</v>
      </c>
      <c r="G468" s="145">
        <f>AVERAGE(CPVTFC3SG0032!V22:W22)</f>
        <v>1.2706</v>
      </c>
      <c r="H468" s="100">
        <f t="shared" si="96"/>
        <v>3900.3623188405795</v>
      </c>
      <c r="I468" s="435" t="s">
        <v>315</v>
      </c>
      <c r="J468" s="891"/>
      <c r="K468" s="891"/>
      <c r="L468" s="891"/>
      <c r="M468" s="891"/>
      <c r="N468" s="891"/>
      <c r="O468" s="1692"/>
      <c r="P468" s="2136"/>
      <c r="Q468" s="645"/>
      <c r="R468" s="645"/>
      <c r="S468" s="694"/>
      <c r="T468" s="694"/>
      <c r="U468" s="694"/>
      <c r="V468" s="286"/>
      <c r="W468" s="5">
        <v>1</v>
      </c>
    </row>
    <row r="469" spans="1:23" x14ac:dyDescent="0.25">
      <c r="A469" s="68">
        <v>412</v>
      </c>
      <c r="B469" s="4820"/>
      <c r="C469" s="296" t="s">
        <v>220</v>
      </c>
      <c r="D469" s="65">
        <v>44839</v>
      </c>
      <c r="E469" s="387" t="s">
        <v>4940</v>
      </c>
      <c r="F469" s="164">
        <v>160</v>
      </c>
      <c r="G469" s="145">
        <f>AVERAGE(CPVTFC3SG0032!X22:Y22)</f>
        <v>1.1235499999999998</v>
      </c>
      <c r="H469" s="100">
        <f t="shared" si="96"/>
        <v>3367.5724637681155</v>
      </c>
      <c r="I469" s="435" t="s">
        <v>315</v>
      </c>
      <c r="J469" s="891"/>
      <c r="K469" s="891"/>
      <c r="L469" s="891"/>
      <c r="M469" s="891"/>
      <c r="N469" s="891"/>
      <c r="O469" s="1692"/>
      <c r="P469" s="645"/>
      <c r="Q469" s="645"/>
      <c r="R469" s="645"/>
      <c r="S469" s="694"/>
      <c r="T469" s="694"/>
      <c r="U469" s="694"/>
      <c r="V469" s="287"/>
    </row>
    <row r="470" spans="1:23" x14ac:dyDescent="0.25">
      <c r="A470" s="6">
        <v>413</v>
      </c>
      <c r="B470" s="4822" t="s">
        <v>4210</v>
      </c>
      <c r="C470" s="271" t="s">
        <v>868</v>
      </c>
      <c r="D470" s="18">
        <v>44839</v>
      </c>
      <c r="E470" s="380" t="s">
        <v>4940</v>
      </c>
      <c r="F470" s="102">
        <v>161</v>
      </c>
      <c r="G470" s="275">
        <f>AVERAGE(CPVTFC3SG0032!B24:C24)</f>
        <v>0.12035000000000001</v>
      </c>
      <c r="H470" s="343">
        <f t="shared" si="96"/>
        <v>-267.21014492753619</v>
      </c>
      <c r="I470" s="430" t="s">
        <v>314</v>
      </c>
      <c r="J470" s="891"/>
      <c r="K470" s="891"/>
      <c r="L470" s="891"/>
      <c r="M470" s="891"/>
      <c r="N470" s="891"/>
      <c r="O470" s="1692"/>
      <c r="P470" s="645"/>
      <c r="Q470" s="645"/>
      <c r="R470" s="645"/>
      <c r="S470" s="694"/>
      <c r="T470" s="694"/>
      <c r="U470" s="694"/>
      <c r="V470" s="4899" t="s">
        <v>1416</v>
      </c>
    </row>
    <row r="471" spans="1:23" ht="15.75" thickBot="1" x14ac:dyDescent="0.3">
      <c r="A471" s="78">
        <v>414</v>
      </c>
      <c r="B471" s="4807"/>
      <c r="C471" s="675" t="s">
        <v>220</v>
      </c>
      <c r="D471" s="79">
        <v>44839</v>
      </c>
      <c r="E471" s="525" t="s">
        <v>4940</v>
      </c>
      <c r="F471" s="173">
        <v>162</v>
      </c>
      <c r="G471" s="506">
        <f>AVERAGE(CPVTFC3SG0032!D24:E24)</f>
        <v>2.3760000000000003</v>
      </c>
      <c r="H471" s="507">
        <f t="shared" si="96"/>
        <v>7905.4347826086969</v>
      </c>
      <c r="I471" s="1710" t="s">
        <v>315</v>
      </c>
      <c r="J471" s="1390"/>
      <c r="K471" s="1390"/>
      <c r="L471" s="1390"/>
      <c r="M471" s="1390"/>
      <c r="N471" s="1390"/>
      <c r="O471" s="1700"/>
      <c r="P471" s="969"/>
      <c r="Q471" s="969"/>
      <c r="R471" s="969"/>
      <c r="S471" s="1268"/>
      <c r="T471" s="1268"/>
      <c r="U471" s="1268"/>
      <c r="V471" s="4905"/>
    </row>
    <row r="472" spans="1:23" x14ac:dyDescent="0.25">
      <c r="A472" s="406">
        <v>415</v>
      </c>
      <c r="B472" s="4800" t="s">
        <v>4211</v>
      </c>
      <c r="C472" s="476" t="s">
        <v>868</v>
      </c>
      <c r="D472" s="407">
        <v>44839</v>
      </c>
      <c r="E472" s="477" t="s">
        <v>4940</v>
      </c>
      <c r="F472" s="478">
        <v>163</v>
      </c>
      <c r="G472" s="479">
        <f>AVERAGE(CPVTFC3SG0032!F24:G24)</f>
        <v>1.0722499999999999</v>
      </c>
      <c r="H472" s="480">
        <f t="shared" si="96"/>
        <v>3181.7028985507245</v>
      </c>
      <c r="I472" s="1725" t="s">
        <v>315</v>
      </c>
      <c r="J472" s="1544"/>
      <c r="K472" s="1544"/>
      <c r="L472" s="1544"/>
      <c r="M472" s="1544"/>
      <c r="N472" s="1544"/>
      <c r="O472" s="1544"/>
      <c r="P472" s="2329">
        <v>44883</v>
      </c>
      <c r="Q472" s="2490" t="s">
        <v>5506</v>
      </c>
      <c r="R472" s="2445">
        <v>98</v>
      </c>
      <c r="S472" s="492">
        <f>AVERAGE(CPVTFC3SG0063!T12:U12)</f>
        <v>0.13524999999999998</v>
      </c>
      <c r="T472" s="622">
        <f t="shared" ref="T472" si="110">(S472-0.12)/0.0137*66</f>
        <v>73.467153284671468</v>
      </c>
      <c r="U472" s="2553" t="s">
        <v>314</v>
      </c>
      <c r="W472" s="5">
        <v>1</v>
      </c>
    </row>
    <row r="473" spans="1:23" x14ac:dyDescent="0.25">
      <c r="A473" s="590"/>
      <c r="B473" s="4801"/>
      <c r="C473" s="436" t="s">
        <v>5448</v>
      </c>
      <c r="D473" s="1149"/>
      <c r="E473" s="1264"/>
      <c r="F473" s="695"/>
      <c r="G473" s="892"/>
      <c r="H473" s="894"/>
      <c r="I473" s="1630"/>
      <c r="J473" s="891"/>
      <c r="K473" s="891"/>
      <c r="L473" s="891"/>
      <c r="M473" s="891"/>
      <c r="N473" s="891"/>
      <c r="O473" s="891"/>
      <c r="P473" s="2340">
        <v>44883</v>
      </c>
      <c r="Q473" s="2489" t="s">
        <v>5506</v>
      </c>
      <c r="R473" s="2444">
        <v>99</v>
      </c>
      <c r="S473" s="102">
        <f>AVERAGE(CPVTFC3SG0063!V12:W12)</f>
        <v>0.128</v>
      </c>
      <c r="T473" s="13">
        <f t="shared" ref="T473:T474" si="111">(S473-0.12)/0.0137*66</f>
        <v>38.540145985401494</v>
      </c>
      <c r="U473" s="2554" t="s">
        <v>314</v>
      </c>
    </row>
    <row r="474" spans="1:23" x14ac:dyDescent="0.25">
      <c r="A474" s="590"/>
      <c r="B474" s="4801"/>
      <c r="C474" s="436" t="s">
        <v>863</v>
      </c>
      <c r="D474" s="1149"/>
      <c r="E474" s="1264"/>
      <c r="F474" s="695"/>
      <c r="G474" s="892"/>
      <c r="H474" s="894"/>
      <c r="I474" s="1630"/>
      <c r="J474" s="891"/>
      <c r="K474" s="891"/>
      <c r="L474" s="891"/>
      <c r="M474" s="891"/>
      <c r="N474" s="891"/>
      <c r="O474" s="891"/>
      <c r="P474" s="2337">
        <v>44883</v>
      </c>
      <c r="Q474" s="2543" t="s">
        <v>5506</v>
      </c>
      <c r="R474" s="2462">
        <v>100</v>
      </c>
      <c r="S474" s="164">
        <f>AVERAGE(CPVTFC3SG0063!X12:Y12)</f>
        <v>1.4443999999999999</v>
      </c>
      <c r="T474" s="67">
        <f t="shared" si="111"/>
        <v>6380.3211678832104</v>
      </c>
      <c r="U474" s="2544" t="s">
        <v>315</v>
      </c>
    </row>
    <row r="475" spans="1:23" x14ac:dyDescent="0.25">
      <c r="A475" s="590"/>
      <c r="B475" s="4801"/>
      <c r="C475" s="436" t="s">
        <v>220</v>
      </c>
      <c r="D475" s="1149"/>
      <c r="E475" s="1264"/>
      <c r="F475" s="695"/>
      <c r="G475" s="892"/>
      <c r="H475" s="894"/>
      <c r="I475" s="1630"/>
      <c r="J475" s="891"/>
      <c r="K475" s="891"/>
      <c r="L475" s="891"/>
      <c r="M475" s="891"/>
      <c r="N475" s="891"/>
      <c r="O475" s="891"/>
      <c r="P475" s="3500">
        <v>44894</v>
      </c>
      <c r="Q475" s="145" t="s">
        <v>5593</v>
      </c>
      <c r="R475" s="145">
        <v>109</v>
      </c>
      <c r="S475" s="145">
        <f>AVERAGE(CPVTFC3SG0081!R12:S12)</f>
        <v>1.1111</v>
      </c>
      <c r="T475" s="4002">
        <f t="shared" ref="T475" si="112">(S475-0.1617)/0.0141*66</f>
        <v>4444.0000000000009</v>
      </c>
      <c r="U475" s="4252" t="s">
        <v>315</v>
      </c>
    </row>
    <row r="476" spans="1:23" ht="24.75" thickBot="1" x14ac:dyDescent="0.3">
      <c r="A476" s="411">
        <v>416</v>
      </c>
      <c r="B476" s="4802"/>
      <c r="C476" s="2526" t="s">
        <v>3919</v>
      </c>
      <c r="D476" s="412">
        <v>44839</v>
      </c>
      <c r="E476" s="484" t="s">
        <v>4940</v>
      </c>
      <c r="F476" s="485">
        <v>164</v>
      </c>
      <c r="G476" s="486">
        <f>AVERAGE(CPVTFC3SG0032!H24:I24)</f>
        <v>2.9424000000000001</v>
      </c>
      <c r="H476" s="487">
        <f t="shared" si="96"/>
        <v>9957.608695652174</v>
      </c>
      <c r="I476" s="1726" t="s">
        <v>315</v>
      </c>
      <c r="J476" s="412">
        <v>44876</v>
      </c>
      <c r="K476" s="1742" t="s">
        <v>5462</v>
      </c>
      <c r="L476" s="1743">
        <v>112</v>
      </c>
      <c r="M476" s="414">
        <f>AVERAGE(CPVTFC3SG0052!X14:Y14)</f>
        <v>0.45140000000000002</v>
      </c>
      <c r="N476" s="415">
        <f t="shared" ref="N476" si="113">((M476-0.1246)/0.0142)*400</f>
        <v>9205.633802816903</v>
      </c>
      <c r="O476" s="1651" t="s">
        <v>315</v>
      </c>
      <c r="P476" s="786"/>
      <c r="Q476" s="786"/>
      <c r="R476" s="786"/>
      <c r="S476" s="786"/>
      <c r="T476" s="786"/>
      <c r="U476" s="788"/>
    </row>
    <row r="477" spans="1:23" x14ac:dyDescent="0.25">
      <c r="A477" s="114">
        <v>417</v>
      </c>
      <c r="B477" s="4815" t="s">
        <v>4212</v>
      </c>
      <c r="C477" s="680" t="s">
        <v>868</v>
      </c>
      <c r="D477" s="115">
        <v>44839</v>
      </c>
      <c r="E477" s="388" t="s">
        <v>4940</v>
      </c>
      <c r="F477" s="444">
        <v>165</v>
      </c>
      <c r="G477" s="499">
        <f>AVERAGE(CPVTFC3SG0032!J24:K24)</f>
        <v>1.5346</v>
      </c>
      <c r="H477" s="505">
        <f t="shared" si="96"/>
        <v>4856.884057971015</v>
      </c>
      <c r="I477" s="1695" t="s">
        <v>315</v>
      </c>
      <c r="J477" s="1364"/>
      <c r="K477" s="1364"/>
      <c r="L477" s="1364"/>
      <c r="M477" s="1364"/>
      <c r="N477" s="1364"/>
      <c r="O477" s="1701"/>
      <c r="P477" s="830"/>
      <c r="Q477" s="830"/>
      <c r="R477" s="830"/>
      <c r="S477" s="1271"/>
      <c r="T477" s="1271"/>
      <c r="U477" s="1271"/>
      <c r="W477" s="5">
        <v>1</v>
      </c>
    </row>
    <row r="478" spans="1:23" ht="15.75" thickBot="1" x14ac:dyDescent="0.3">
      <c r="A478" s="120">
        <v>418</v>
      </c>
      <c r="B478" s="4815"/>
      <c r="C478" s="497" t="s">
        <v>220</v>
      </c>
      <c r="D478" s="121">
        <v>44839</v>
      </c>
      <c r="E478" s="452" t="s">
        <v>4940</v>
      </c>
      <c r="F478" s="445">
        <v>166</v>
      </c>
      <c r="G478" s="453">
        <f>AVERAGE(CPVTFC3SG0032!L24:M24)</f>
        <v>1.32575</v>
      </c>
      <c r="H478" s="454">
        <f t="shared" si="96"/>
        <v>4100.18115942029</v>
      </c>
      <c r="I478" s="1694" t="s">
        <v>315</v>
      </c>
      <c r="J478" s="1390"/>
      <c r="K478" s="1390"/>
      <c r="L478" s="1390"/>
      <c r="M478" s="1390"/>
      <c r="N478" s="1390"/>
      <c r="O478" s="1700"/>
      <c r="P478" s="969"/>
      <c r="Q478" s="969"/>
      <c r="R478" s="969"/>
      <c r="S478" s="1268"/>
      <c r="T478" s="1268"/>
      <c r="U478" s="1268"/>
    </row>
    <row r="479" spans="1:23" x14ac:dyDescent="0.25">
      <c r="A479" s="406">
        <v>419</v>
      </c>
      <c r="B479" s="4814" t="s">
        <v>4213</v>
      </c>
      <c r="C479" s="684" t="s">
        <v>868</v>
      </c>
      <c r="D479" s="407">
        <v>44839</v>
      </c>
      <c r="E479" s="477" t="s">
        <v>4940</v>
      </c>
      <c r="F479" s="478">
        <v>167</v>
      </c>
      <c r="G479" s="479">
        <f>AVERAGE(CPVTFC3SG0032!N24:O24)</f>
        <v>2.8598999999999997</v>
      </c>
      <c r="H479" s="480">
        <f t="shared" si="96"/>
        <v>9658.6956521739103</v>
      </c>
      <c r="I479" s="1696" t="s">
        <v>315</v>
      </c>
      <c r="J479" s="1735">
        <v>44876</v>
      </c>
      <c r="K479" s="1736" t="s">
        <v>5462</v>
      </c>
      <c r="L479" s="1737">
        <v>113</v>
      </c>
      <c r="M479" s="1010">
        <f>AVERAGE(CPVTFC3SG0052!B16:C16)</f>
        <v>0.31095</v>
      </c>
      <c r="N479" s="1011">
        <f t="shared" ref="N479:N490" si="114">((M479-0.1246)/0.0142)*400</f>
        <v>5249.2957746478869</v>
      </c>
      <c r="O479" s="1716" t="s">
        <v>315</v>
      </c>
      <c r="P479" s="2574"/>
      <c r="Q479" s="667"/>
      <c r="R479" s="667"/>
      <c r="S479" s="834"/>
      <c r="T479" s="834"/>
      <c r="U479" s="836"/>
      <c r="W479" s="5">
        <v>1</v>
      </c>
    </row>
    <row r="480" spans="1:23" x14ac:dyDescent="0.25">
      <c r="A480" s="590"/>
      <c r="B480" s="4815"/>
      <c r="C480" s="296" t="s">
        <v>5448</v>
      </c>
      <c r="D480" s="1149"/>
      <c r="E480" s="1264"/>
      <c r="F480" s="695"/>
      <c r="G480" s="892"/>
      <c r="H480" s="894"/>
      <c r="I480" s="1626"/>
      <c r="J480" s="1149"/>
      <c r="K480" s="1150"/>
      <c r="L480" s="1151"/>
      <c r="M480" s="645"/>
      <c r="N480" s="646"/>
      <c r="O480" s="1483"/>
      <c r="P480" s="2340">
        <v>44883</v>
      </c>
      <c r="Q480" s="2489" t="s">
        <v>5506</v>
      </c>
      <c r="R480" s="2444">
        <v>105</v>
      </c>
      <c r="S480" s="102">
        <f>AVERAGE(CPVTFC3SG0063!J14:K14)</f>
        <v>0.30669999999999997</v>
      </c>
      <c r="T480" s="13">
        <f t="shared" ref="T480:T482" si="115">(S480-0.12)/0.0137*66</f>
        <v>899.4306569343064</v>
      </c>
      <c r="U480" s="2554" t="s">
        <v>314</v>
      </c>
    </row>
    <row r="481" spans="1:23" x14ac:dyDescent="0.25">
      <c r="A481" s="590"/>
      <c r="B481" s="4815"/>
      <c r="C481" s="296" t="s">
        <v>863</v>
      </c>
      <c r="D481" s="1149"/>
      <c r="E481" s="1264"/>
      <c r="F481" s="695"/>
      <c r="G481" s="892"/>
      <c r="H481" s="894"/>
      <c r="I481" s="1626"/>
      <c r="J481" s="1149"/>
      <c r="K481" s="1150"/>
      <c r="L481" s="1151"/>
      <c r="M481" s="645"/>
      <c r="N481" s="646"/>
      <c r="O481" s="1483"/>
      <c r="P481" s="2340">
        <v>44883</v>
      </c>
      <c r="Q481" s="2489" t="s">
        <v>5506</v>
      </c>
      <c r="R481" s="2444">
        <v>106</v>
      </c>
      <c r="S481" s="102">
        <f>AVERAGE(CPVTFC3SG0063!L14:M14)</f>
        <v>0.32979999999999998</v>
      </c>
      <c r="T481" s="13">
        <f t="shared" si="115"/>
        <v>1010.7153284671532</v>
      </c>
      <c r="U481" s="2554" t="s">
        <v>314</v>
      </c>
    </row>
    <row r="482" spans="1:23" ht="15.75" thickBot="1" x14ac:dyDescent="0.3">
      <c r="A482" s="599">
        <v>420</v>
      </c>
      <c r="B482" s="4815"/>
      <c r="C482" s="1748" t="s">
        <v>2442</v>
      </c>
      <c r="D482" s="121">
        <v>44839</v>
      </c>
      <c r="E482" s="452" t="s">
        <v>4940</v>
      </c>
      <c r="F482" s="445">
        <v>168</v>
      </c>
      <c r="G482" s="453">
        <f>AVERAGE(CPVTFC3SG0032!P24:Q24)</f>
        <v>2.8144499999999999</v>
      </c>
      <c r="H482" s="454">
        <f t="shared" si="96"/>
        <v>9494.0217391304341</v>
      </c>
      <c r="I482" s="1694" t="s">
        <v>315</v>
      </c>
      <c r="J482" s="1744">
        <v>44876</v>
      </c>
      <c r="K482" s="1745" t="s">
        <v>5462</v>
      </c>
      <c r="L482" s="1746">
        <v>114</v>
      </c>
      <c r="M482" s="1002">
        <f>AVERAGE(CPVTFC3SG0052!D16:E16)</f>
        <v>0.26649999999999996</v>
      </c>
      <c r="N482" s="1003">
        <f t="shared" si="114"/>
        <v>3997.1830985915481</v>
      </c>
      <c r="O482" s="1680" t="s">
        <v>315</v>
      </c>
      <c r="P482" s="2232">
        <v>44883</v>
      </c>
      <c r="Q482" s="2493" t="s">
        <v>5506</v>
      </c>
      <c r="R482" s="2432">
        <v>107</v>
      </c>
      <c r="S482" s="321">
        <f>AVERAGE(CPVTFC3SG0063!N14:O14)</f>
        <v>0.30595</v>
      </c>
      <c r="T482" s="113">
        <f t="shared" si="115"/>
        <v>895.81751824817513</v>
      </c>
      <c r="U482" s="2575" t="s">
        <v>314</v>
      </c>
    </row>
    <row r="483" spans="1:23" x14ac:dyDescent="0.25">
      <c r="A483" s="406">
        <v>421</v>
      </c>
      <c r="B483" s="4800" t="s">
        <v>4214</v>
      </c>
      <c r="C483" s="476" t="s">
        <v>868</v>
      </c>
      <c r="D483" s="407">
        <v>44839</v>
      </c>
      <c r="E483" s="477" t="s">
        <v>4940</v>
      </c>
      <c r="F483" s="478">
        <v>169</v>
      </c>
      <c r="G483" s="479">
        <f>AVERAGE(CPVTFC3SG0032!R24:S24)</f>
        <v>2.7269000000000001</v>
      </c>
      <c r="H483" s="480">
        <f t="shared" si="96"/>
        <v>9176.811594202898</v>
      </c>
      <c r="I483" s="1725" t="s">
        <v>315</v>
      </c>
      <c r="J483" s="1735">
        <v>44876</v>
      </c>
      <c r="K483" s="1736" t="s">
        <v>5462</v>
      </c>
      <c r="L483" s="1737">
        <v>115</v>
      </c>
      <c r="M483" s="1010">
        <f>AVERAGE(CPVTFC3SG0052!F16:G16)</f>
        <v>0.17935000000000001</v>
      </c>
      <c r="N483" s="1011">
        <f t="shared" si="114"/>
        <v>1542.2535211267607</v>
      </c>
      <c r="O483" s="1713" t="s">
        <v>315</v>
      </c>
      <c r="P483" s="3500">
        <v>44894</v>
      </c>
      <c r="Q483" s="145" t="s">
        <v>5593</v>
      </c>
      <c r="R483" s="145">
        <v>110</v>
      </c>
      <c r="S483" s="145">
        <f>AVERAGE(CPVTFC3SG0081!T12:U12)</f>
        <v>0.58095000000000008</v>
      </c>
      <c r="T483" s="4002">
        <f t="shared" ref="T483" si="116">(S483-0.1617)/0.0141*66</f>
        <v>1962.4468085106384</v>
      </c>
      <c r="U483" s="4252" t="s">
        <v>315</v>
      </c>
      <c r="W483" s="5">
        <v>1</v>
      </c>
    </row>
    <row r="484" spans="1:23" x14ac:dyDescent="0.25">
      <c r="A484" s="590"/>
      <c r="B484" s="4801"/>
      <c r="C484" s="436" t="s">
        <v>5448</v>
      </c>
      <c r="D484" s="1149"/>
      <c r="E484" s="1264"/>
      <c r="F484" s="695"/>
      <c r="G484" s="892"/>
      <c r="H484" s="894"/>
      <c r="I484" s="1630"/>
      <c r="J484" s="1149"/>
      <c r="K484" s="1150"/>
      <c r="L484" s="1151"/>
      <c r="M484" s="645"/>
      <c r="N484" s="646"/>
      <c r="O484" s="1123"/>
      <c r="P484" s="2340">
        <v>44883</v>
      </c>
      <c r="Q484" s="2489" t="s">
        <v>5506</v>
      </c>
      <c r="R484" s="2444">
        <v>108</v>
      </c>
      <c r="S484" s="102">
        <f>AVERAGE(CPVTFC3SG0063!P14:Q14)</f>
        <v>0.11699999999999999</v>
      </c>
      <c r="T484" s="13">
        <f t="shared" ref="T484:T486" si="117">(S484-0.12)/0.0137*66</f>
        <v>-14.452554744525559</v>
      </c>
      <c r="U484" s="2554" t="s">
        <v>314</v>
      </c>
    </row>
    <row r="485" spans="1:23" x14ac:dyDescent="0.25">
      <c r="A485" s="590"/>
      <c r="B485" s="4801"/>
      <c r="C485" s="436" t="s">
        <v>863</v>
      </c>
      <c r="D485" s="1149"/>
      <c r="E485" s="1264"/>
      <c r="F485" s="695"/>
      <c r="G485" s="892"/>
      <c r="H485" s="894"/>
      <c r="I485" s="1630"/>
      <c r="J485" s="1149"/>
      <c r="K485" s="1150"/>
      <c r="L485" s="1151"/>
      <c r="M485" s="645"/>
      <c r="N485" s="646"/>
      <c r="O485" s="1123"/>
      <c r="P485" s="2337">
        <v>44883</v>
      </c>
      <c r="Q485" s="2543" t="s">
        <v>5506</v>
      </c>
      <c r="R485" s="2462">
        <v>109</v>
      </c>
      <c r="S485" s="164">
        <f>AVERAGE(CPVTFC3SG0063!R14:S14)</f>
        <v>0.40910000000000002</v>
      </c>
      <c r="T485" s="67">
        <f t="shared" si="117"/>
        <v>1392.7445255474454</v>
      </c>
      <c r="U485" s="2544" t="s">
        <v>315</v>
      </c>
    </row>
    <row r="486" spans="1:23" ht="15.75" thickBot="1" x14ac:dyDescent="0.3">
      <c r="A486" s="411">
        <v>422</v>
      </c>
      <c r="B486" s="4802"/>
      <c r="C486" s="2526" t="s">
        <v>2442</v>
      </c>
      <c r="D486" s="412">
        <v>44839</v>
      </c>
      <c r="E486" s="484" t="s">
        <v>4940</v>
      </c>
      <c r="F486" s="485">
        <v>170</v>
      </c>
      <c r="G486" s="486">
        <f>AVERAGE(CPVTFC3SG0032!T24:U24)</f>
        <v>2.6776</v>
      </c>
      <c r="H486" s="487">
        <f t="shared" si="96"/>
        <v>8998.188405797102</v>
      </c>
      <c r="I486" s="1726" t="s">
        <v>315</v>
      </c>
      <c r="J486" s="1738">
        <v>44876</v>
      </c>
      <c r="K486" s="1739" t="s">
        <v>5462</v>
      </c>
      <c r="L486" s="1740">
        <v>116</v>
      </c>
      <c r="M486" s="985">
        <f>AVERAGE(CPVTFC3SG0052!H16:I16)</f>
        <v>0.32174999999999998</v>
      </c>
      <c r="N486" s="986">
        <f t="shared" si="114"/>
        <v>5553.5211267605628</v>
      </c>
      <c r="O486" s="1721" t="s">
        <v>315</v>
      </c>
      <c r="P486" s="1525">
        <v>44883</v>
      </c>
      <c r="Q486" s="2491" t="s">
        <v>5506</v>
      </c>
      <c r="R486" s="2431">
        <v>110</v>
      </c>
      <c r="S486" s="467">
        <f>AVERAGE(CPVTFC3SG0063!T14:U14)</f>
        <v>0.27145000000000002</v>
      </c>
      <c r="T486" s="225">
        <f t="shared" si="117"/>
        <v>729.61313868613149</v>
      </c>
      <c r="U486" s="2548" t="s">
        <v>314</v>
      </c>
    </row>
    <row r="487" spans="1:23" x14ac:dyDescent="0.25">
      <c r="A487" s="406">
        <v>423</v>
      </c>
      <c r="B487" s="4814" t="s">
        <v>4215</v>
      </c>
      <c r="C487" s="684" t="s">
        <v>868</v>
      </c>
      <c r="D487" s="407">
        <v>44839</v>
      </c>
      <c r="E487" s="477" t="s">
        <v>4940</v>
      </c>
      <c r="F487" s="478">
        <v>171</v>
      </c>
      <c r="G487" s="479">
        <f>AVERAGE(CPVTFC3SG0032!V24:W24)</f>
        <v>2.6404000000000001</v>
      </c>
      <c r="H487" s="480">
        <f t="shared" si="96"/>
        <v>8863.4057971014481</v>
      </c>
      <c r="I487" s="1696" t="s">
        <v>315</v>
      </c>
      <c r="J487" s="1735">
        <v>44876</v>
      </c>
      <c r="K487" s="1736" t="s">
        <v>5462</v>
      </c>
      <c r="L487" s="1737">
        <v>117</v>
      </c>
      <c r="M487" s="1010">
        <f>AVERAGE(CPVTFC3SG0052!J16:K16)</f>
        <v>0.19669999999999999</v>
      </c>
      <c r="N487" s="1011">
        <f t="shared" si="114"/>
        <v>2030.9859154929572</v>
      </c>
      <c r="O487" s="1716" t="s">
        <v>315</v>
      </c>
      <c r="P487" s="2378"/>
      <c r="Q487" s="2576"/>
      <c r="R487" s="667"/>
      <c r="S487" s="667"/>
      <c r="T487" s="661"/>
      <c r="U487" s="1689"/>
      <c r="V487" s="4899" t="s">
        <v>1416</v>
      </c>
      <c r="W487" s="5">
        <v>1</v>
      </c>
    </row>
    <row r="488" spans="1:23" x14ac:dyDescent="0.25">
      <c r="A488" s="591"/>
      <c r="B488" s="4815"/>
      <c r="C488" s="436" t="s">
        <v>5448</v>
      </c>
      <c r="D488" s="1149"/>
      <c r="E488" s="1264"/>
      <c r="F488" s="695"/>
      <c r="G488" s="892"/>
      <c r="H488" s="894"/>
      <c r="I488" s="1630"/>
      <c r="J488" s="1286"/>
      <c r="K488" s="2163"/>
      <c r="L488" s="2164"/>
      <c r="M488" s="830"/>
      <c r="N488" s="831"/>
      <c r="O488" s="1731"/>
      <c r="P488" s="4242">
        <v>44894</v>
      </c>
      <c r="Q488" s="275" t="s">
        <v>5593</v>
      </c>
      <c r="R488" s="275">
        <v>111</v>
      </c>
      <c r="S488" s="275">
        <f>AVERAGE(CPVTFC3SG0081!V12:W12)</f>
        <v>0.22234999999999999</v>
      </c>
      <c r="T488" s="4026">
        <f t="shared" ref="T488:T489" si="118">(S488-0.1617)/0.0141*66</f>
        <v>283.8936170212765</v>
      </c>
      <c r="U488" s="4244" t="s">
        <v>314</v>
      </c>
      <c r="V488" s="4908"/>
    </row>
    <row r="489" spans="1:23" x14ac:dyDescent="0.25">
      <c r="A489" s="591"/>
      <c r="B489" s="4815"/>
      <c r="C489" s="436" t="s">
        <v>863</v>
      </c>
      <c r="D489" s="1149"/>
      <c r="E489" s="1264"/>
      <c r="F489" s="695"/>
      <c r="G489" s="892"/>
      <c r="H489" s="894"/>
      <c r="I489" s="1630"/>
      <c r="J489" s="1286"/>
      <c r="K489" s="2163"/>
      <c r="L489" s="2164"/>
      <c r="M489" s="830"/>
      <c r="N489" s="831"/>
      <c r="O489" s="1731"/>
      <c r="P489" s="4242">
        <v>44894</v>
      </c>
      <c r="Q489" s="275" t="s">
        <v>5593</v>
      </c>
      <c r="R489" s="275">
        <v>112</v>
      </c>
      <c r="S489" s="275">
        <f>AVERAGE(CPVTFC3SG0081!X12:Y12)</f>
        <v>0.28200000000000003</v>
      </c>
      <c r="T489" s="4026">
        <f t="shared" si="118"/>
        <v>563.10638297872345</v>
      </c>
      <c r="U489" s="4244" t="s">
        <v>314</v>
      </c>
      <c r="V489" s="4908"/>
    </row>
    <row r="490" spans="1:23" ht="24.75" thickBot="1" x14ac:dyDescent="0.3">
      <c r="A490" s="411">
        <v>424</v>
      </c>
      <c r="B490" s="4821"/>
      <c r="C490" s="1495" t="s">
        <v>3919</v>
      </c>
      <c r="D490" s="412">
        <v>44839</v>
      </c>
      <c r="E490" s="4253" t="s">
        <v>4940</v>
      </c>
      <c r="F490" s="485">
        <v>172</v>
      </c>
      <c r="G490" s="486">
        <f>AVERAGE(CPVTFC3SG0032!X24:Y24)</f>
        <v>2.8966000000000003</v>
      </c>
      <c r="H490" s="487">
        <f t="shared" si="96"/>
        <v>9791.6666666666679</v>
      </c>
      <c r="I490" s="1698" t="s">
        <v>315</v>
      </c>
      <c r="J490" s="412">
        <v>44876</v>
      </c>
      <c r="K490" s="1742" t="s">
        <v>5462</v>
      </c>
      <c r="L490" s="1743">
        <v>118</v>
      </c>
      <c r="M490" s="414">
        <f>AVERAGE(CPVTFC3SG0052!L16:M16)</f>
        <v>2.8414000000000001</v>
      </c>
      <c r="N490" s="415">
        <f t="shared" si="114"/>
        <v>76529.57746478873</v>
      </c>
      <c r="O490" s="1654" t="s">
        <v>315</v>
      </c>
      <c r="P490" s="1383"/>
      <c r="Q490" s="2572"/>
      <c r="R490" s="668"/>
      <c r="S490" s="4254"/>
      <c r="T490" s="662"/>
      <c r="U490" s="2822"/>
      <c r="V490" s="4905"/>
    </row>
    <row r="491" spans="1:23" x14ac:dyDescent="0.25">
      <c r="A491" s="82">
        <v>425</v>
      </c>
      <c r="B491" s="4807" t="s">
        <v>4216</v>
      </c>
      <c r="C491" s="623" t="s">
        <v>868</v>
      </c>
      <c r="D491" s="83">
        <v>44839</v>
      </c>
      <c r="E491" s="389" t="s">
        <v>4940</v>
      </c>
      <c r="F491" s="375">
        <v>173</v>
      </c>
      <c r="G491" s="511">
        <f>AVERAGE(CPVTFC3SG0032!B26:C26)</f>
        <v>0.15454999999999999</v>
      </c>
      <c r="H491" s="500">
        <f t="shared" si="96"/>
        <v>-143.29710144927537</v>
      </c>
      <c r="I491" s="1708" t="s">
        <v>314</v>
      </c>
      <c r="J491" s="1364"/>
      <c r="K491" s="1364"/>
      <c r="L491" s="1364"/>
      <c r="M491" s="1364"/>
      <c r="N491" s="1364"/>
      <c r="O491" s="1701"/>
      <c r="P491" s="1286"/>
      <c r="Q491" s="2358"/>
      <c r="R491" s="830"/>
      <c r="S491" s="830"/>
      <c r="T491" s="831"/>
      <c r="U491" s="1368"/>
      <c r="V491" s="4899" t="s">
        <v>1416</v>
      </c>
    </row>
    <row r="492" spans="1:23" ht="15.75" thickBot="1" x14ac:dyDescent="0.3">
      <c r="A492" s="78">
        <v>426</v>
      </c>
      <c r="B492" s="4807"/>
      <c r="C492" s="675" t="s">
        <v>220</v>
      </c>
      <c r="D492" s="79">
        <v>44839</v>
      </c>
      <c r="E492" s="525" t="s">
        <v>4940</v>
      </c>
      <c r="F492" s="173">
        <v>174</v>
      </c>
      <c r="G492" s="506">
        <f>AVERAGE(CPVTFC3SG0032!D26:E26)</f>
        <v>3.0227500000000003</v>
      </c>
      <c r="H492" s="507">
        <f t="shared" si="96"/>
        <v>10248.731884057972</v>
      </c>
      <c r="I492" s="1710" t="s">
        <v>315</v>
      </c>
      <c r="J492" s="1390"/>
      <c r="K492" s="1390"/>
      <c r="L492" s="1390"/>
      <c r="M492" s="1390"/>
      <c r="N492" s="1390"/>
      <c r="O492" s="1700"/>
      <c r="P492" s="2084"/>
      <c r="Q492" s="2349"/>
      <c r="R492" s="969"/>
      <c r="S492" s="969"/>
      <c r="T492" s="970"/>
      <c r="U492" s="1333"/>
      <c r="V492" s="4905"/>
    </row>
    <row r="493" spans="1:23" x14ac:dyDescent="0.25">
      <c r="A493" s="406">
        <v>427</v>
      </c>
      <c r="B493" s="4814" t="s">
        <v>4217</v>
      </c>
      <c r="C493" s="684" t="s">
        <v>868</v>
      </c>
      <c r="D493" s="407">
        <v>44839</v>
      </c>
      <c r="E493" s="477" t="s">
        <v>4940</v>
      </c>
      <c r="F493" s="478">
        <v>175</v>
      </c>
      <c r="G493" s="479">
        <f>AVERAGE(CPVTFC3SG0032!F26:G26)</f>
        <v>2.1313</v>
      </c>
      <c r="H493" s="480">
        <f t="shared" si="96"/>
        <v>7018.840579710145</v>
      </c>
      <c r="I493" s="1696" t="s">
        <v>315</v>
      </c>
      <c r="J493" s="1544"/>
      <c r="K493" s="1544"/>
      <c r="L493" s="1544"/>
      <c r="M493" s="1544"/>
      <c r="N493" s="1544"/>
      <c r="O493" s="1697"/>
      <c r="P493" s="4242">
        <v>44894</v>
      </c>
      <c r="Q493" s="275" t="s">
        <v>5593</v>
      </c>
      <c r="R493" s="275">
        <v>113</v>
      </c>
      <c r="S493" s="275">
        <f>AVERAGE(CPVTFC3SG0081!B14:C14)</f>
        <v>0.10485</v>
      </c>
      <c r="T493" s="4026">
        <f t="shared" ref="T493" si="119">(S493-0.1617)/0.0141*66</f>
        <v>-266.1063829787235</v>
      </c>
      <c r="U493" s="4244" t="s">
        <v>314</v>
      </c>
      <c r="V493" s="4899" t="s">
        <v>1416</v>
      </c>
      <c r="W493" s="5">
        <v>1</v>
      </c>
    </row>
    <row r="494" spans="1:23" x14ac:dyDescent="0.25">
      <c r="A494" s="590"/>
      <c r="B494" s="4815"/>
      <c r="C494" s="296" t="s">
        <v>5448</v>
      </c>
      <c r="D494" s="1149"/>
      <c r="E494" s="1264"/>
      <c r="F494" s="695"/>
      <c r="G494" s="892"/>
      <c r="H494" s="894"/>
      <c r="I494" s="1626"/>
      <c r="J494" s="891"/>
      <c r="K494" s="891"/>
      <c r="L494" s="891"/>
      <c r="M494" s="891"/>
      <c r="N494" s="891"/>
      <c r="O494" s="1692"/>
      <c r="P494" s="2340">
        <v>44883</v>
      </c>
      <c r="Q494" s="2489" t="s">
        <v>5506</v>
      </c>
      <c r="R494" s="2444">
        <v>117</v>
      </c>
      <c r="S494" s="102">
        <f>AVERAGE(CPVTFC3SG0063!J16:K16)</f>
        <v>0.20729999999999998</v>
      </c>
      <c r="T494" s="13">
        <f t="shared" ref="T494" si="120">(S494-0.12)/0.0137*66</f>
        <v>420.56934306569337</v>
      </c>
      <c r="U494" s="2554" t="s">
        <v>314</v>
      </c>
      <c r="V494" s="4908"/>
    </row>
    <row r="495" spans="1:23" x14ac:dyDescent="0.25">
      <c r="A495" s="590"/>
      <c r="B495" s="4815"/>
      <c r="C495" s="296" t="s">
        <v>863</v>
      </c>
      <c r="D495" s="1149"/>
      <c r="E495" s="1264"/>
      <c r="F495" s="695"/>
      <c r="G495" s="892"/>
      <c r="H495" s="894"/>
      <c r="I495" s="1626"/>
      <c r="J495" s="891"/>
      <c r="K495" s="891"/>
      <c r="L495" s="891"/>
      <c r="M495" s="891"/>
      <c r="N495" s="891"/>
      <c r="O495" s="1692"/>
      <c r="P495" s="2340">
        <v>44883</v>
      </c>
      <c r="Q495" s="2489" t="s">
        <v>5506</v>
      </c>
      <c r="R495" s="2444">
        <v>118</v>
      </c>
      <c r="S495" s="102">
        <f>AVERAGE(CPVTFC3SG0063!L16:M16)</f>
        <v>0.10935</v>
      </c>
      <c r="T495" s="13">
        <f t="shared" ref="T495" si="121">(S495-0.12)/0.0137*66</f>
        <v>-51.306569343065654</v>
      </c>
      <c r="U495" s="2554" t="s">
        <v>314</v>
      </c>
      <c r="V495" s="4908"/>
    </row>
    <row r="496" spans="1:23" ht="24.75" thickBot="1" x14ac:dyDescent="0.3">
      <c r="A496" s="411">
        <v>428</v>
      </c>
      <c r="B496" s="4821"/>
      <c r="C496" s="1495" t="s">
        <v>3919</v>
      </c>
      <c r="D496" s="412">
        <v>44839</v>
      </c>
      <c r="E496" s="484" t="s">
        <v>4940</v>
      </c>
      <c r="F496" s="485">
        <v>176</v>
      </c>
      <c r="G496" s="486">
        <f>AVERAGE(CPVTFC3SG0032!H26:I26)</f>
        <v>3.1284000000000001</v>
      </c>
      <c r="H496" s="487">
        <f t="shared" si="96"/>
        <v>10631.521739130434</v>
      </c>
      <c r="I496" s="1698" t="s">
        <v>315</v>
      </c>
      <c r="J496" s="412">
        <v>44876</v>
      </c>
      <c r="K496" s="1742" t="s">
        <v>5462</v>
      </c>
      <c r="L496" s="1743">
        <v>119</v>
      </c>
      <c r="M496" s="414">
        <f>AVERAGE(CPVTFC3SG0052!N16:O16)</f>
        <v>1.5176499999999999</v>
      </c>
      <c r="N496" s="415">
        <f t="shared" ref="N496:N498" si="122">((M496-0.1246)/0.0142)*400</f>
        <v>39240.845070422525</v>
      </c>
      <c r="O496" s="1654" t="s">
        <v>315</v>
      </c>
      <c r="P496" s="668"/>
      <c r="Q496" s="668"/>
      <c r="R496" s="668"/>
      <c r="S496" s="786"/>
      <c r="T496" s="786"/>
      <c r="U496" s="788"/>
      <c r="V496" s="4905"/>
    </row>
    <row r="497" spans="1:23" x14ac:dyDescent="0.25">
      <c r="A497" s="114">
        <v>429</v>
      </c>
      <c r="B497" s="4814" t="s">
        <v>4218</v>
      </c>
      <c r="C497" s="438" t="s">
        <v>868</v>
      </c>
      <c r="D497" s="115">
        <v>44839</v>
      </c>
      <c r="E497" s="388" t="s">
        <v>4940</v>
      </c>
      <c r="F497" s="444">
        <v>177</v>
      </c>
      <c r="G497" s="499">
        <f>AVERAGE(CPVTFC3SG0032!J26:K26)</f>
        <v>2.2138</v>
      </c>
      <c r="H497" s="505">
        <f t="shared" si="96"/>
        <v>7317.7536231884051</v>
      </c>
      <c r="I497" s="1695" t="s">
        <v>315</v>
      </c>
      <c r="J497" s="1364"/>
      <c r="K497" s="1364"/>
      <c r="L497" s="1364"/>
      <c r="M497" s="1364"/>
      <c r="N497" s="1364"/>
      <c r="O497" s="1701"/>
      <c r="P497" s="830"/>
      <c r="Q497" s="830"/>
      <c r="R497" s="830"/>
      <c r="S497" s="1271"/>
      <c r="T497" s="1271"/>
      <c r="U497" s="1271"/>
      <c r="W497" s="5">
        <v>1</v>
      </c>
    </row>
    <row r="498" spans="1:23" x14ac:dyDescent="0.25">
      <c r="A498" s="68">
        <v>430</v>
      </c>
      <c r="B498" s="4820"/>
      <c r="C498" s="296" t="s">
        <v>220</v>
      </c>
      <c r="D498" s="65">
        <v>44839</v>
      </c>
      <c r="E498" s="387" t="s">
        <v>4940</v>
      </c>
      <c r="F498" s="164">
        <v>178</v>
      </c>
      <c r="G498" s="145">
        <f>AVERAGE(CPVTFC3SG0032!L26:M26)</f>
        <v>2.8602500000000002</v>
      </c>
      <c r="H498" s="100">
        <f t="shared" si="96"/>
        <v>9659.963768115942</v>
      </c>
      <c r="I498" s="435" t="s">
        <v>315</v>
      </c>
      <c r="J498" s="71">
        <v>44876</v>
      </c>
      <c r="K498" s="1142" t="s">
        <v>5462</v>
      </c>
      <c r="L498" s="1143">
        <v>120</v>
      </c>
      <c r="M498" s="72">
        <f>AVERAGE(CPVTFC3SG0052!P16:Q16)</f>
        <v>0.24679999999999999</v>
      </c>
      <c r="N498" s="73">
        <f t="shared" si="122"/>
        <v>3442.25352112676</v>
      </c>
      <c r="O498" s="1484" t="s">
        <v>315</v>
      </c>
      <c r="P498" s="2136"/>
      <c r="Q498" s="645"/>
      <c r="R498" s="645"/>
      <c r="S498" s="694"/>
      <c r="T498" s="694"/>
      <c r="U498" s="694"/>
    </row>
    <row r="499" spans="1:23" x14ac:dyDescent="0.25">
      <c r="A499" s="6">
        <v>431</v>
      </c>
      <c r="B499" s="4812" t="s">
        <v>4219</v>
      </c>
      <c r="C499" s="271" t="s">
        <v>868</v>
      </c>
      <c r="D499" s="18">
        <v>44839</v>
      </c>
      <c r="E499" s="380" t="s">
        <v>4940</v>
      </c>
      <c r="F499" s="102">
        <v>179</v>
      </c>
      <c r="G499" s="275">
        <f>AVERAGE(CPVTFC3SG0032!N26:O26)</f>
        <v>0.12934999999999999</v>
      </c>
      <c r="H499" s="343">
        <f t="shared" si="96"/>
        <v>-234.60144927536234</v>
      </c>
      <c r="I499" s="430" t="s">
        <v>314</v>
      </c>
      <c r="J499" s="891"/>
      <c r="K499" s="891"/>
      <c r="L499" s="891"/>
      <c r="M499" s="891"/>
      <c r="N499" s="891"/>
      <c r="O499" s="1692"/>
      <c r="P499" s="645"/>
      <c r="Q499" s="645"/>
      <c r="R499" s="645"/>
      <c r="S499" s="694"/>
      <c r="T499" s="694"/>
      <c r="U499" s="694"/>
      <c r="V499" s="286"/>
    </row>
    <row r="500" spans="1:23" x14ac:dyDescent="0.25">
      <c r="A500" s="8">
        <v>432</v>
      </c>
      <c r="B500" s="4817"/>
      <c r="C500" s="271" t="s">
        <v>220</v>
      </c>
      <c r="D500" s="18">
        <v>44839</v>
      </c>
      <c r="E500" s="380" t="s">
        <v>4940</v>
      </c>
      <c r="F500" s="102">
        <v>180</v>
      </c>
      <c r="G500" s="275">
        <f>AVERAGE(CPVTFC3SG0032!P26:Q26)</f>
        <v>9.69E-2</v>
      </c>
      <c r="H500" s="343">
        <f t="shared" si="96"/>
        <v>-352.17391304347825</v>
      </c>
      <c r="I500" s="430" t="s">
        <v>314</v>
      </c>
      <c r="J500" s="891"/>
      <c r="K500" s="891"/>
      <c r="L500" s="891"/>
      <c r="M500" s="891"/>
      <c r="N500" s="891"/>
      <c r="O500" s="1692"/>
      <c r="P500" s="645"/>
      <c r="Q500" s="645"/>
      <c r="R500" s="645"/>
      <c r="S500" s="694"/>
      <c r="T500" s="694"/>
      <c r="U500" s="694"/>
      <c r="V500" s="287"/>
    </row>
    <row r="501" spans="1:23" x14ac:dyDescent="0.25">
      <c r="A501" s="64">
        <v>433</v>
      </c>
      <c r="B501" s="4818" t="s">
        <v>4220</v>
      </c>
      <c r="C501" s="296" t="s">
        <v>868</v>
      </c>
      <c r="D501" s="65">
        <v>44839</v>
      </c>
      <c r="E501" s="387" t="s">
        <v>4940</v>
      </c>
      <c r="F501" s="164">
        <v>181</v>
      </c>
      <c r="G501" s="145">
        <f>AVERAGE(CPVTFC3SG0032!R26:S26)</f>
        <v>2.8872</v>
      </c>
      <c r="H501" s="100">
        <f t="shared" si="96"/>
        <v>9757.608695652174</v>
      </c>
      <c r="I501" s="435" t="s">
        <v>315</v>
      </c>
      <c r="J501" s="71">
        <v>44876</v>
      </c>
      <c r="K501" s="1142" t="s">
        <v>5462</v>
      </c>
      <c r="L501" s="1143">
        <v>121</v>
      </c>
      <c r="M501" s="72">
        <f>AVERAGE(CPVTFC3SG0052!R16:S16)</f>
        <v>0.28234999999999999</v>
      </c>
      <c r="N501" s="73">
        <f t="shared" ref="N501:N512" si="123">((M501-0.1246)/0.0142)*400</f>
        <v>4443.6619718309857</v>
      </c>
      <c r="O501" s="1484" t="s">
        <v>315</v>
      </c>
      <c r="P501" s="1149"/>
      <c r="Q501" s="2348"/>
      <c r="R501" s="645"/>
      <c r="S501" s="645"/>
      <c r="T501" s="646"/>
      <c r="U501" s="1259"/>
      <c r="W501" s="5">
        <v>1</v>
      </c>
    </row>
    <row r="502" spans="1:23" ht="15.75" thickBot="1" x14ac:dyDescent="0.3">
      <c r="A502" s="120">
        <v>434</v>
      </c>
      <c r="B502" s="4815"/>
      <c r="C502" s="497" t="s">
        <v>220</v>
      </c>
      <c r="D502" s="121">
        <v>44839</v>
      </c>
      <c r="E502" s="452" t="s">
        <v>4940</v>
      </c>
      <c r="F502" s="445">
        <v>182</v>
      </c>
      <c r="G502" s="453">
        <f>AVERAGE(CPVTFC3SG0032!T26:U26)</f>
        <v>2.32125</v>
      </c>
      <c r="H502" s="454">
        <f t="shared" si="96"/>
        <v>7707.0652173913049</v>
      </c>
      <c r="I502" s="1694" t="s">
        <v>315</v>
      </c>
      <c r="J502" s="1744">
        <v>44876</v>
      </c>
      <c r="K502" s="1745" t="s">
        <v>5462</v>
      </c>
      <c r="L502" s="1746">
        <v>122</v>
      </c>
      <c r="M502" s="1002">
        <f>AVERAGE(CPVTFC3SG0052!T16:U16)</f>
        <v>0.20295000000000002</v>
      </c>
      <c r="N502" s="1003">
        <f t="shared" si="123"/>
        <v>2207.0422535211273</v>
      </c>
      <c r="O502" s="1680" t="s">
        <v>315</v>
      </c>
      <c r="P502" s="2084"/>
      <c r="Q502" s="2349"/>
      <c r="R502" s="969"/>
      <c r="S502" s="969"/>
      <c r="T502" s="970"/>
      <c r="U502" s="1333"/>
    </row>
    <row r="503" spans="1:23" x14ac:dyDescent="0.25">
      <c r="A503" s="406">
        <v>435</v>
      </c>
      <c r="B503" s="4814" t="s">
        <v>4221</v>
      </c>
      <c r="C503" s="684" t="s">
        <v>868</v>
      </c>
      <c r="D503" s="407">
        <v>44839</v>
      </c>
      <c r="E503" s="477" t="s">
        <v>4940</v>
      </c>
      <c r="F503" s="478">
        <v>183</v>
      </c>
      <c r="G503" s="479">
        <f>AVERAGE(CPVTFC3SG0032!V26:W26)</f>
        <v>3.0476999999999999</v>
      </c>
      <c r="H503" s="480">
        <f t="shared" si="96"/>
        <v>10339.130434782608</v>
      </c>
      <c r="I503" s="1696" t="s">
        <v>315</v>
      </c>
      <c r="J503" s="407">
        <v>44876</v>
      </c>
      <c r="K503" s="1753" t="s">
        <v>5462</v>
      </c>
      <c r="L503" s="1754">
        <v>123</v>
      </c>
      <c r="M503" s="409">
        <f>AVERAGE(CPVTFC3SG0052!V16:W16)</f>
        <v>1.4285999999999999</v>
      </c>
      <c r="N503" s="405">
        <f t="shared" si="123"/>
        <v>36732.394366197179</v>
      </c>
      <c r="O503" s="1664" t="s">
        <v>315</v>
      </c>
      <c r="P503" s="407">
        <v>44881</v>
      </c>
      <c r="Q503" s="2456" t="s">
        <v>5485</v>
      </c>
      <c r="R503" s="409">
        <v>167</v>
      </c>
      <c r="S503" s="409">
        <f>AVERAGE(CPVTFC3SG0058!N24:O24)</f>
        <v>1.53925</v>
      </c>
      <c r="T503" s="405">
        <f t="shared" ref="T503:T506" si="124">(S503-0.1081)/0.0134*66</f>
        <v>7048.9477611940292</v>
      </c>
      <c r="U503" s="1555" t="s">
        <v>315</v>
      </c>
      <c r="W503" s="5">
        <v>1</v>
      </c>
    </row>
    <row r="504" spans="1:23" x14ac:dyDescent="0.25">
      <c r="A504" s="590"/>
      <c r="B504" s="4815"/>
      <c r="C504" s="296" t="s">
        <v>5448</v>
      </c>
      <c r="D504" s="1149"/>
      <c r="E504" s="1264"/>
      <c r="F504" s="695"/>
      <c r="G504" s="892"/>
      <c r="H504" s="894"/>
      <c r="I504" s="1626"/>
      <c r="J504" s="1149"/>
      <c r="K504" s="1150"/>
      <c r="L504" s="1151"/>
      <c r="M504" s="645"/>
      <c r="N504" s="646"/>
      <c r="O504" s="1483"/>
      <c r="P504" s="65">
        <v>44881</v>
      </c>
      <c r="Q504" s="2451" t="s">
        <v>5485</v>
      </c>
      <c r="R504" s="66">
        <v>168</v>
      </c>
      <c r="S504" s="66">
        <f>AVERAGE(CPVTFC3SG0058!P24:Q24)</f>
        <v>1.2133500000000002</v>
      </c>
      <c r="T504" s="67">
        <f t="shared" si="124"/>
        <v>5443.7686567164183</v>
      </c>
      <c r="U504" s="1548" t="s">
        <v>315</v>
      </c>
    </row>
    <row r="505" spans="1:23" x14ac:dyDescent="0.25">
      <c r="A505" s="590"/>
      <c r="B505" s="4815"/>
      <c r="C505" s="296" t="s">
        <v>863</v>
      </c>
      <c r="D505" s="1149"/>
      <c r="E505" s="1264"/>
      <c r="F505" s="695"/>
      <c r="G505" s="892"/>
      <c r="H505" s="894"/>
      <c r="I505" s="1626"/>
      <c r="J505" s="1149"/>
      <c r="K505" s="1150"/>
      <c r="L505" s="1151"/>
      <c r="M505" s="645"/>
      <c r="N505" s="646"/>
      <c r="O505" s="1483"/>
      <c r="P505" s="65">
        <v>44881</v>
      </c>
      <c r="Q505" s="2451" t="s">
        <v>5485</v>
      </c>
      <c r="R505" s="66">
        <v>169</v>
      </c>
      <c r="S505" s="66">
        <f>AVERAGE(CPVTFC3SG0058!R24:S24)</f>
        <v>2.7870499999999998</v>
      </c>
      <c r="T505" s="67">
        <f t="shared" si="124"/>
        <v>13194.828358208955</v>
      </c>
      <c r="U505" s="1548" t="s">
        <v>315</v>
      </c>
    </row>
    <row r="506" spans="1:23" ht="15.75" thickBot="1" x14ac:dyDescent="0.3">
      <c r="A506" s="411">
        <v>436</v>
      </c>
      <c r="B506" s="4821"/>
      <c r="C506" s="520" t="s">
        <v>220</v>
      </c>
      <c r="D506" s="412">
        <v>44839</v>
      </c>
      <c r="E506" s="484" t="s">
        <v>4940</v>
      </c>
      <c r="F506" s="485">
        <v>184</v>
      </c>
      <c r="G506" s="486">
        <f>AVERAGE(CPVTFC3SG0032!X26:Y26)</f>
        <v>3.0269500000000003</v>
      </c>
      <c r="H506" s="487">
        <f t="shared" si="96"/>
        <v>10263.949275362318</v>
      </c>
      <c r="I506" s="1698" t="s">
        <v>315</v>
      </c>
      <c r="J506" s="412">
        <v>44876</v>
      </c>
      <c r="K506" s="1742" t="s">
        <v>5462</v>
      </c>
      <c r="L506" s="1743">
        <v>124</v>
      </c>
      <c r="M506" s="414">
        <f>AVERAGE(CPVTFC3SG0052!X16:Y16)</f>
        <v>2.4356499999999999</v>
      </c>
      <c r="N506" s="415">
        <f t="shared" si="123"/>
        <v>65099.999999999985</v>
      </c>
      <c r="O506" s="1654" t="s">
        <v>315</v>
      </c>
      <c r="P506" s="412">
        <v>44881</v>
      </c>
      <c r="Q506" s="2454" t="s">
        <v>5485</v>
      </c>
      <c r="R506" s="414">
        <v>170</v>
      </c>
      <c r="S506" s="414">
        <f>AVERAGE(CPVTFC3SG0058!T24:U24)</f>
        <v>2.4196999999999997</v>
      </c>
      <c r="T506" s="415">
        <f t="shared" si="124"/>
        <v>11385.492537313432</v>
      </c>
      <c r="U506" s="1551" t="s">
        <v>315</v>
      </c>
    </row>
    <row r="507" spans="1:23" x14ac:dyDescent="0.25">
      <c r="A507" s="114">
        <v>437</v>
      </c>
      <c r="B507" s="4814" t="s">
        <v>3917</v>
      </c>
      <c r="C507" s="680" t="s">
        <v>868</v>
      </c>
      <c r="D507" s="115">
        <v>44840</v>
      </c>
      <c r="E507" s="388" t="s">
        <v>4941</v>
      </c>
      <c r="F507" s="444">
        <v>1</v>
      </c>
      <c r="G507" s="499">
        <f>AVERAGE(CPVTFC3SG0033!C11:D11)</f>
        <v>1.8871500000000001</v>
      </c>
      <c r="H507" s="505">
        <f>(G507-0.1917)/0.0139*50</f>
        <v>6098.7410071942459</v>
      </c>
      <c r="I507" s="1757" t="s">
        <v>315</v>
      </c>
      <c r="J507" s="1364"/>
      <c r="K507" s="1364"/>
      <c r="L507" s="1364"/>
      <c r="M507" s="1364"/>
      <c r="N507" s="1364"/>
      <c r="O507" s="1701"/>
      <c r="P507" s="1286"/>
      <c r="Q507" s="2459"/>
      <c r="R507" s="830"/>
      <c r="S507" s="830"/>
      <c r="T507" s="831"/>
      <c r="U507" s="1717"/>
      <c r="W507" s="5">
        <v>1</v>
      </c>
    </row>
    <row r="508" spans="1:23" ht="15.75" thickBot="1" x14ac:dyDescent="0.3">
      <c r="A508" s="120">
        <v>438</v>
      </c>
      <c r="B508" s="4815"/>
      <c r="C508" s="497" t="s">
        <v>220</v>
      </c>
      <c r="D508" s="121">
        <v>44840</v>
      </c>
      <c r="E508" s="452" t="s">
        <v>4941</v>
      </c>
      <c r="F508" s="445">
        <v>2</v>
      </c>
      <c r="G508" s="453">
        <f>AVERAGE(CPVTFC3SG0033!E11:F11)</f>
        <v>2.8450500000000001</v>
      </c>
      <c r="H508" s="454">
        <f t="shared" ref="H508:H587" si="125">(G508-0.1917)/0.0139*50</f>
        <v>9544.4244604316555</v>
      </c>
      <c r="I508" s="679" t="s">
        <v>315</v>
      </c>
      <c r="J508" s="121">
        <v>44876</v>
      </c>
      <c r="K508" s="1734" t="s">
        <v>5462</v>
      </c>
      <c r="L508" s="1492">
        <v>125</v>
      </c>
      <c r="M508" s="122">
        <f>AVERAGE(CPVTFC3SG0052!B18:C18)</f>
        <v>0.72229999999999994</v>
      </c>
      <c r="N508" s="123">
        <f t="shared" si="123"/>
        <v>16836.619718309856</v>
      </c>
      <c r="O508" s="1659" t="s">
        <v>315</v>
      </c>
      <c r="P508" s="2084"/>
      <c r="Q508" s="2556"/>
      <c r="R508" s="969"/>
      <c r="S508" s="969"/>
      <c r="T508" s="970"/>
      <c r="U508" s="1741"/>
    </row>
    <row r="509" spans="1:23" x14ac:dyDescent="0.25">
      <c r="A509" s="406">
        <v>439</v>
      </c>
      <c r="B509" s="4800" t="s">
        <v>3918</v>
      </c>
      <c r="C509" s="476" t="s">
        <v>868</v>
      </c>
      <c r="D509" s="407">
        <v>44840</v>
      </c>
      <c r="E509" s="477" t="s">
        <v>4941</v>
      </c>
      <c r="F509" s="478">
        <v>3</v>
      </c>
      <c r="G509" s="479">
        <f>AVERAGE(CPVTFC3SG0033!G11:H11)</f>
        <v>2.2867000000000002</v>
      </c>
      <c r="H509" s="480">
        <f t="shared" si="125"/>
        <v>7535.9712230215837</v>
      </c>
      <c r="I509" s="1759" t="s">
        <v>315</v>
      </c>
      <c r="J509" s="407">
        <v>44876</v>
      </c>
      <c r="K509" s="1753" t="s">
        <v>5462</v>
      </c>
      <c r="L509" s="1754">
        <v>126</v>
      </c>
      <c r="M509" s="409">
        <f>AVERAGE(CPVTFC3SG0052!D18:E19)</f>
        <v>0.46237499999999998</v>
      </c>
      <c r="N509" s="405">
        <f t="shared" si="123"/>
        <v>9514.7887323943651</v>
      </c>
      <c r="O509" s="1661" t="s">
        <v>315</v>
      </c>
      <c r="P509" s="2329">
        <v>44883</v>
      </c>
      <c r="Q509" s="2490" t="s">
        <v>5506</v>
      </c>
      <c r="R509" s="589">
        <v>143</v>
      </c>
      <c r="S509" s="492">
        <f>AVERAGE(CPVTFC3SG0063!N20:O20)</f>
        <v>0.18630000000000002</v>
      </c>
      <c r="T509" s="622">
        <f t="shared" ref="T509:T511" si="126">(S509-0.12)/0.0137*66</f>
        <v>319.40145985401472</v>
      </c>
      <c r="U509" s="2553" t="s">
        <v>314</v>
      </c>
      <c r="V509" s="4899" t="s">
        <v>1416</v>
      </c>
      <c r="W509" s="5">
        <v>1</v>
      </c>
    </row>
    <row r="510" spans="1:23" x14ac:dyDescent="0.25">
      <c r="A510" s="590"/>
      <c r="B510" s="4801"/>
      <c r="C510" s="436" t="s">
        <v>5448</v>
      </c>
      <c r="D510" s="1149"/>
      <c r="E510" s="1264"/>
      <c r="F510" s="695"/>
      <c r="G510" s="892"/>
      <c r="H510" s="894"/>
      <c r="I510" s="1758"/>
      <c r="J510" s="1149"/>
      <c r="K510" s="1150"/>
      <c r="L510" s="1151"/>
      <c r="M510" s="645"/>
      <c r="N510" s="646"/>
      <c r="O510" s="1123"/>
      <c r="P510" s="2340">
        <v>44883</v>
      </c>
      <c r="Q510" s="2489" t="s">
        <v>5506</v>
      </c>
      <c r="R510" s="7">
        <v>144</v>
      </c>
      <c r="S510" s="102">
        <f>AVERAGE(CPVTFC3SG0063!P20:Q20)</f>
        <v>0.14874999999999999</v>
      </c>
      <c r="T510" s="13">
        <f t="shared" si="126"/>
        <v>138.50364963503648</v>
      </c>
      <c r="U510" s="2554" t="s">
        <v>314</v>
      </c>
      <c r="V510" s="4908"/>
    </row>
    <row r="511" spans="1:23" x14ac:dyDescent="0.25">
      <c r="A511" s="590"/>
      <c r="B511" s="4801"/>
      <c r="C511" s="436" t="s">
        <v>863</v>
      </c>
      <c r="D511" s="1149"/>
      <c r="E511" s="1264"/>
      <c r="F511" s="695"/>
      <c r="G511" s="892"/>
      <c r="H511" s="894"/>
      <c r="I511" s="1758"/>
      <c r="J511" s="1149"/>
      <c r="K511" s="1150"/>
      <c r="L511" s="1151"/>
      <c r="M511" s="645"/>
      <c r="N511" s="646"/>
      <c r="O511" s="1123"/>
      <c r="P511" s="2337">
        <v>44883</v>
      </c>
      <c r="Q511" s="2543" t="s">
        <v>5506</v>
      </c>
      <c r="R511" s="66">
        <v>145</v>
      </c>
      <c r="S511" s="164">
        <f>AVERAGE(CPVTFC3SG0063!R20:S20)</f>
        <v>1.3029999999999999</v>
      </c>
      <c r="T511" s="67">
        <f t="shared" si="126"/>
        <v>5699.1240875912399</v>
      </c>
      <c r="U511" s="2544" t="s">
        <v>315</v>
      </c>
      <c r="V511" s="4908"/>
    </row>
    <row r="512" spans="1:23" ht="24.75" thickBot="1" x14ac:dyDescent="0.3">
      <c r="A512" s="411">
        <v>440</v>
      </c>
      <c r="B512" s="4802"/>
      <c r="C512" s="2526" t="s">
        <v>3919</v>
      </c>
      <c r="D512" s="412">
        <v>44840</v>
      </c>
      <c r="E512" s="484" t="s">
        <v>4941</v>
      </c>
      <c r="F512" s="485">
        <v>4</v>
      </c>
      <c r="G512" s="486">
        <f>AVERAGE(CPVTFC3SG0033!I11:J11)</f>
        <v>2.8932500000000001</v>
      </c>
      <c r="H512" s="487">
        <f t="shared" si="125"/>
        <v>9717.8057553956842</v>
      </c>
      <c r="I512" s="1760" t="s">
        <v>315</v>
      </c>
      <c r="J512" s="412">
        <v>44876</v>
      </c>
      <c r="K512" s="1742" t="s">
        <v>5462</v>
      </c>
      <c r="L512" s="1743">
        <v>127</v>
      </c>
      <c r="M512" s="414">
        <f>AVERAGE(CPVTFC3SG0052!F18:G18)</f>
        <v>2.53125</v>
      </c>
      <c r="N512" s="415">
        <f t="shared" si="123"/>
        <v>67792.957746478874</v>
      </c>
      <c r="O512" s="1651" t="s">
        <v>315</v>
      </c>
      <c r="P512" s="1383"/>
      <c r="Q512" s="2588"/>
      <c r="R512" s="668"/>
      <c r="S512" s="668"/>
      <c r="T512" s="662"/>
      <c r="U512" s="2589"/>
      <c r="V512" s="4905"/>
    </row>
    <row r="513" spans="1:23" x14ac:dyDescent="0.25">
      <c r="A513" s="114">
        <v>441</v>
      </c>
      <c r="B513" s="4815" t="s">
        <v>3920</v>
      </c>
      <c r="C513" s="680" t="s">
        <v>868</v>
      </c>
      <c r="D513" s="115">
        <v>44840</v>
      </c>
      <c r="E513" s="388" t="s">
        <v>4941</v>
      </c>
      <c r="F513" s="444">
        <v>5</v>
      </c>
      <c r="G513" s="499">
        <f>AVERAGE(CPVTFC3SG0033!K11:L11)</f>
        <v>1.3837000000000002</v>
      </c>
      <c r="H513" s="505">
        <f t="shared" si="125"/>
        <v>4287.7697841726631</v>
      </c>
      <c r="I513" s="1757" t="s">
        <v>315</v>
      </c>
      <c r="J513" s="1364"/>
      <c r="K513" s="1364"/>
      <c r="L513" s="1364"/>
      <c r="M513" s="1364"/>
      <c r="N513" s="1364"/>
      <c r="O513" s="1701"/>
      <c r="P513" s="1286"/>
      <c r="Q513" s="2353"/>
      <c r="R513" s="830"/>
      <c r="S513" s="830"/>
      <c r="T513" s="831"/>
      <c r="U513" s="1281"/>
      <c r="W513" s="5">
        <v>1</v>
      </c>
    </row>
    <row r="514" spans="1:23" ht="15.75" thickBot="1" x14ac:dyDescent="0.3">
      <c r="A514" s="120">
        <v>442</v>
      </c>
      <c r="B514" s="4815"/>
      <c r="C514" s="497" t="s">
        <v>220</v>
      </c>
      <c r="D514" s="121">
        <v>44840</v>
      </c>
      <c r="E514" s="452" t="s">
        <v>4941</v>
      </c>
      <c r="F514" s="445">
        <v>6</v>
      </c>
      <c r="G514" s="453">
        <f>AVERAGE(CPVTFC3SG0033!M11:N11)</f>
        <v>1.4076499999999998</v>
      </c>
      <c r="H514" s="454">
        <f t="shared" si="125"/>
        <v>4373.9208633093522</v>
      </c>
      <c r="I514" s="679" t="s">
        <v>315</v>
      </c>
      <c r="J514" s="1390"/>
      <c r="K514" s="1390"/>
      <c r="L514" s="1390"/>
      <c r="M514" s="1390"/>
      <c r="N514" s="1390"/>
      <c r="O514" s="1700"/>
      <c r="P514" s="2084"/>
      <c r="Q514" s="2455"/>
      <c r="R514" s="969"/>
      <c r="S514" s="969"/>
      <c r="T514" s="970"/>
      <c r="U514" s="1267"/>
    </row>
    <row r="515" spans="1:23" x14ac:dyDescent="0.25">
      <c r="A515" s="406">
        <v>443</v>
      </c>
      <c r="B515" s="4800" t="s">
        <v>3921</v>
      </c>
      <c r="C515" s="476" t="s">
        <v>868</v>
      </c>
      <c r="D515" s="407">
        <v>44840</v>
      </c>
      <c r="E515" s="477" t="s">
        <v>4941</v>
      </c>
      <c r="F515" s="478">
        <v>7</v>
      </c>
      <c r="G515" s="479">
        <f>AVERAGE(CPVTFC3SG0033!O11:P11)</f>
        <v>2.6093500000000001</v>
      </c>
      <c r="H515" s="480">
        <f t="shared" si="125"/>
        <v>8696.5827338129493</v>
      </c>
      <c r="I515" s="1759" t="s">
        <v>315</v>
      </c>
      <c r="J515" s="1735">
        <v>44876</v>
      </c>
      <c r="K515" s="1736" t="s">
        <v>5462</v>
      </c>
      <c r="L515" s="1737">
        <v>128</v>
      </c>
      <c r="M515" s="1010">
        <f>AVERAGE(CPVTFC3SG0052!H18:I18)</f>
        <v>0.23615</v>
      </c>
      <c r="N515" s="1011">
        <f t="shared" ref="N515:N520" si="127">((M515-0.1246)/0.0142)*400</f>
        <v>3142.2535211267605</v>
      </c>
      <c r="O515" s="1713" t="s">
        <v>315</v>
      </c>
      <c r="P515" s="490">
        <v>44881</v>
      </c>
      <c r="Q515" s="2448" t="s">
        <v>5485</v>
      </c>
      <c r="R515" s="589">
        <v>171</v>
      </c>
      <c r="S515" s="589">
        <f>AVERAGE(CPVTFC3SG0058!V24:W24)</f>
        <v>0.20705000000000001</v>
      </c>
      <c r="T515" s="622">
        <f t="shared" ref="T515:T517" si="128">(S515-0.1081)/0.0134*66</f>
        <v>487.3656716417911</v>
      </c>
      <c r="U515" s="1557" t="s">
        <v>314</v>
      </c>
      <c r="V515" s="4899" t="s">
        <v>1416</v>
      </c>
      <c r="W515" s="5">
        <v>1</v>
      </c>
    </row>
    <row r="516" spans="1:23" x14ac:dyDescent="0.25">
      <c r="A516" s="590"/>
      <c r="B516" s="4801"/>
      <c r="C516" s="436" t="s">
        <v>863</v>
      </c>
      <c r="D516" s="1149"/>
      <c r="E516" s="1264"/>
      <c r="F516" s="695"/>
      <c r="G516" s="892"/>
      <c r="H516" s="894"/>
      <c r="I516" s="1758"/>
      <c r="J516" s="1149"/>
      <c r="K516" s="1150"/>
      <c r="L516" s="1151"/>
      <c r="M516" s="645"/>
      <c r="N516" s="646"/>
      <c r="O516" s="1123"/>
      <c r="P516" s="65">
        <v>44881</v>
      </c>
      <c r="Q516" s="2451" t="s">
        <v>5485</v>
      </c>
      <c r="R516" s="66">
        <v>172</v>
      </c>
      <c r="S516" s="66">
        <f>AVERAGE(CPVTFC3SG0058!X24:Y24)</f>
        <v>1.44695</v>
      </c>
      <c r="T516" s="67">
        <f t="shared" si="128"/>
        <v>6594.3358208955215</v>
      </c>
      <c r="U516" s="1548" t="s">
        <v>315</v>
      </c>
      <c r="V516" s="4908"/>
    </row>
    <row r="517" spans="1:23" ht="15.75" thickBot="1" x14ac:dyDescent="0.3">
      <c r="A517" s="411">
        <v>444</v>
      </c>
      <c r="B517" s="4802"/>
      <c r="C517" s="482" t="s">
        <v>220</v>
      </c>
      <c r="D517" s="412">
        <v>44840</v>
      </c>
      <c r="E517" s="484" t="s">
        <v>4941</v>
      </c>
      <c r="F517" s="485">
        <v>8</v>
      </c>
      <c r="G517" s="486">
        <f>AVERAGE(CPVTFC3SG0033!Q11:R11)</f>
        <v>2.8586999999999998</v>
      </c>
      <c r="H517" s="487">
        <f t="shared" si="125"/>
        <v>9593.5251798561148</v>
      </c>
      <c r="I517" s="1760" t="s">
        <v>315</v>
      </c>
      <c r="J517" s="412">
        <v>44876</v>
      </c>
      <c r="K517" s="1742" t="s">
        <v>5462</v>
      </c>
      <c r="L517" s="1743">
        <v>129</v>
      </c>
      <c r="M517" s="414">
        <f>AVERAGE(CPVTFC3SG0052!J18:K18)</f>
        <v>2.75725</v>
      </c>
      <c r="N517" s="415">
        <f t="shared" si="127"/>
        <v>74159.15492957746</v>
      </c>
      <c r="O517" s="1651" t="s">
        <v>315</v>
      </c>
      <c r="P517" s="412">
        <v>44881</v>
      </c>
      <c r="Q517" s="2454" t="s">
        <v>5485</v>
      </c>
      <c r="R517" s="414">
        <v>173</v>
      </c>
      <c r="S517" s="414">
        <f>AVERAGE(CPVTFC3SG0058!B26:C26)</f>
        <v>1.9748999999999999</v>
      </c>
      <c r="T517" s="415">
        <f t="shared" si="128"/>
        <v>9194.6865671641772</v>
      </c>
      <c r="U517" s="1551" t="s">
        <v>315</v>
      </c>
      <c r="V517" s="4905"/>
    </row>
    <row r="518" spans="1:23" x14ac:dyDescent="0.25">
      <c r="A518" s="114">
        <v>445</v>
      </c>
      <c r="B518" s="4815" t="s">
        <v>3922</v>
      </c>
      <c r="C518" s="680" t="s">
        <v>868</v>
      </c>
      <c r="D518" s="115">
        <v>44840</v>
      </c>
      <c r="E518" s="388" t="s">
        <v>4941</v>
      </c>
      <c r="F518" s="444">
        <v>9</v>
      </c>
      <c r="G518" s="499">
        <f>AVERAGE(CPVTFC3SG0033!S11:T11)</f>
        <v>2.3214000000000001</v>
      </c>
      <c r="H518" s="505">
        <f t="shared" si="125"/>
        <v>7660.7913669064756</v>
      </c>
      <c r="I518" s="1757" t="s">
        <v>315</v>
      </c>
      <c r="J518" s="1749">
        <v>44876</v>
      </c>
      <c r="K518" s="1750" t="s">
        <v>5462</v>
      </c>
      <c r="L518" s="1751">
        <v>130</v>
      </c>
      <c r="M518" s="977">
        <f>AVERAGE(CPVTFC3SG0052!L18:M18)</f>
        <v>0.16115000000000002</v>
      </c>
      <c r="N518" s="978">
        <f t="shared" si="127"/>
        <v>1029.5774647887329</v>
      </c>
      <c r="O518" s="1752" t="s">
        <v>865</v>
      </c>
      <c r="P518" s="830"/>
      <c r="Q518" s="830"/>
      <c r="R518" s="830"/>
      <c r="S518" s="1271"/>
      <c r="T518" s="1271"/>
      <c r="U518" s="1271"/>
      <c r="W518" s="5">
        <v>1</v>
      </c>
    </row>
    <row r="519" spans="1:23" x14ac:dyDescent="0.25">
      <c r="A519" s="68">
        <v>446</v>
      </c>
      <c r="B519" s="4820"/>
      <c r="C519" s="296" t="s">
        <v>220</v>
      </c>
      <c r="D519" s="65">
        <v>44840</v>
      </c>
      <c r="E519" s="387" t="s">
        <v>4941</v>
      </c>
      <c r="F519" s="164">
        <v>10</v>
      </c>
      <c r="G519" s="145">
        <f>AVERAGE(CPVTFC3SG0033!U11:V11)</f>
        <v>2.8655499999999998</v>
      </c>
      <c r="H519" s="100">
        <f t="shared" si="125"/>
        <v>9618.1654676258986</v>
      </c>
      <c r="I519" s="441" t="s">
        <v>315</v>
      </c>
      <c r="J519" s="65">
        <v>44876</v>
      </c>
      <c r="K519" s="1145" t="s">
        <v>5462</v>
      </c>
      <c r="L519" s="177">
        <v>131</v>
      </c>
      <c r="M519" s="66">
        <f>AVERAGE(CPVTFC3SG0052!N18:O18)</f>
        <v>0.59115000000000006</v>
      </c>
      <c r="N519" s="67">
        <f t="shared" si="127"/>
        <v>13142.253521126762</v>
      </c>
      <c r="O519" s="1133" t="s">
        <v>315</v>
      </c>
      <c r="P519" s="2136"/>
      <c r="Q519" s="645"/>
      <c r="R519" s="645"/>
      <c r="S519" s="694"/>
      <c r="T519" s="694"/>
      <c r="U519" s="694"/>
    </row>
    <row r="520" spans="1:23" x14ac:dyDescent="0.25">
      <c r="A520" s="64">
        <v>447</v>
      </c>
      <c r="B520" s="4818" t="s">
        <v>3923</v>
      </c>
      <c r="C520" s="296" t="s">
        <v>868</v>
      </c>
      <c r="D520" s="65">
        <v>44840</v>
      </c>
      <c r="E520" s="387" t="s">
        <v>4941</v>
      </c>
      <c r="F520" s="164">
        <v>11</v>
      </c>
      <c r="G520" s="145">
        <f>AVERAGE(CPVTFC3SG0033!W11:X11)</f>
        <v>2.50265</v>
      </c>
      <c r="H520" s="100">
        <f t="shared" si="125"/>
        <v>8312.7697841726622</v>
      </c>
      <c r="I520" s="441" t="s">
        <v>315</v>
      </c>
      <c r="J520" s="71">
        <v>44876</v>
      </c>
      <c r="K520" s="1142" t="s">
        <v>5462</v>
      </c>
      <c r="L520" s="1143">
        <v>132</v>
      </c>
      <c r="M520" s="72">
        <f>AVERAGE(CPVTFC3SG0052!P18:Q18)</f>
        <v>0.18109999999999998</v>
      </c>
      <c r="N520" s="73">
        <f t="shared" si="127"/>
        <v>1591.5492957746474</v>
      </c>
      <c r="O520" s="1484" t="s">
        <v>315</v>
      </c>
      <c r="P520" s="645"/>
      <c r="Q520" s="645"/>
      <c r="R520" s="645"/>
      <c r="S520" s="694"/>
      <c r="T520" s="694"/>
      <c r="U520" s="694"/>
      <c r="W520" s="5">
        <v>1</v>
      </c>
    </row>
    <row r="521" spans="1:23" x14ac:dyDescent="0.25">
      <c r="A521" s="68">
        <v>448</v>
      </c>
      <c r="B521" s="4820"/>
      <c r="C521" s="296" t="s">
        <v>220</v>
      </c>
      <c r="D521" s="65">
        <v>44840</v>
      </c>
      <c r="E521" s="387" t="s">
        <v>4941</v>
      </c>
      <c r="F521" s="164">
        <v>12</v>
      </c>
      <c r="G521" s="145">
        <f>AVERAGE(CPVTFC3SG0033!C13:D13)</f>
        <v>2.7814999999999999</v>
      </c>
      <c r="H521" s="100">
        <f t="shared" si="125"/>
        <v>9315.8273381294966</v>
      </c>
      <c r="I521" s="441" t="s">
        <v>315</v>
      </c>
      <c r="J521" s="71">
        <v>44876</v>
      </c>
      <c r="K521" s="1142" t="s">
        <v>5462</v>
      </c>
      <c r="L521" s="1143">
        <v>133</v>
      </c>
      <c r="M521" s="72">
        <f>AVERAGE(CPVTFC3SG0052!R18:S18)</f>
        <v>0.42535000000000001</v>
      </c>
      <c r="N521" s="73">
        <f>((M521-0.1246)/0.0142)*400</f>
        <v>8471.8309859154924</v>
      </c>
      <c r="O521" s="1484" t="s">
        <v>315</v>
      </c>
      <c r="P521" s="645"/>
      <c r="Q521" s="645"/>
      <c r="R521" s="645"/>
      <c r="S521" s="694"/>
      <c r="T521" s="694"/>
      <c r="U521" s="694"/>
    </row>
    <row r="522" spans="1:23" x14ac:dyDescent="0.25">
      <c r="A522" s="6">
        <v>449</v>
      </c>
      <c r="B522" s="4822" t="s">
        <v>3924</v>
      </c>
      <c r="C522" s="271" t="s">
        <v>868</v>
      </c>
      <c r="D522" s="18">
        <v>44840</v>
      </c>
      <c r="E522" s="380" t="s">
        <v>4941</v>
      </c>
      <c r="F522" s="102">
        <v>13</v>
      </c>
      <c r="G522" s="275">
        <f>AVERAGE(CPVTFC3SG0033!E13:F13)</f>
        <v>0.1198</v>
      </c>
      <c r="H522" s="343">
        <f t="shared" si="125"/>
        <v>-258.6330935251799</v>
      </c>
      <c r="I522" s="440" t="s">
        <v>314</v>
      </c>
      <c r="J522" s="891"/>
      <c r="K522" s="891"/>
      <c r="L522" s="891"/>
      <c r="M522" s="891"/>
      <c r="N522" s="891"/>
      <c r="O522" s="1692"/>
      <c r="P522" s="645"/>
      <c r="Q522" s="645"/>
      <c r="R522" s="645"/>
      <c r="S522" s="694"/>
      <c r="T522" s="694"/>
      <c r="U522" s="694"/>
      <c r="V522" s="4899" t="s">
        <v>1416</v>
      </c>
    </row>
    <row r="523" spans="1:23" x14ac:dyDescent="0.25">
      <c r="A523" s="11">
        <v>450</v>
      </c>
      <c r="B523" s="4819"/>
      <c r="C523" s="288" t="s">
        <v>220</v>
      </c>
      <c r="D523" s="19">
        <v>44840</v>
      </c>
      <c r="E523" s="384" t="s">
        <v>4941</v>
      </c>
      <c r="F523" s="103">
        <v>14</v>
      </c>
      <c r="G523" s="276">
        <f>AVERAGE(CPVTFC3SG0033!G13:H13)</f>
        <v>2.6483999999999996</v>
      </c>
      <c r="H523" s="344">
        <f t="shared" si="125"/>
        <v>8837.0503597122297</v>
      </c>
      <c r="I523" s="442" t="s">
        <v>315</v>
      </c>
      <c r="J523" s="891"/>
      <c r="K523" s="891"/>
      <c r="L523" s="891"/>
      <c r="M523" s="891"/>
      <c r="N523" s="891"/>
      <c r="O523" s="1692"/>
      <c r="P523" s="645"/>
      <c r="Q523" s="645"/>
      <c r="R523" s="645"/>
      <c r="S523" s="694"/>
      <c r="T523" s="694"/>
      <c r="U523" s="694"/>
      <c r="V523" s="4905"/>
    </row>
    <row r="524" spans="1:23" x14ac:dyDescent="0.25">
      <c r="A524" s="6">
        <v>451</v>
      </c>
      <c r="B524" s="4822" t="s">
        <v>3925</v>
      </c>
      <c r="C524" s="271" t="s">
        <v>868</v>
      </c>
      <c r="D524" s="18">
        <v>44840</v>
      </c>
      <c r="E524" s="380" t="s">
        <v>4941</v>
      </c>
      <c r="F524" s="102">
        <v>15</v>
      </c>
      <c r="G524" s="275">
        <f>AVERAGE(CPVTFC3SG0033!I13:J13)</f>
        <v>0.13785</v>
      </c>
      <c r="H524" s="343">
        <f t="shared" si="125"/>
        <v>-193.70503597122305</v>
      </c>
      <c r="I524" s="440" t="s">
        <v>314</v>
      </c>
      <c r="J524" s="891"/>
      <c r="K524" s="891"/>
      <c r="L524" s="891"/>
      <c r="M524" s="891"/>
      <c r="N524" s="891"/>
      <c r="O524" s="1692"/>
      <c r="P524" s="2136"/>
      <c r="Q524" s="645"/>
      <c r="R524" s="645"/>
      <c r="S524" s="694"/>
      <c r="T524" s="694"/>
      <c r="U524" s="694"/>
      <c r="V524" s="4899" t="s">
        <v>1416</v>
      </c>
    </row>
    <row r="525" spans="1:23" ht="15.75" thickBot="1" x14ac:dyDescent="0.3">
      <c r="A525" s="78">
        <v>452</v>
      </c>
      <c r="B525" s="4807"/>
      <c r="C525" s="675" t="s">
        <v>220</v>
      </c>
      <c r="D525" s="79">
        <v>44840</v>
      </c>
      <c r="E525" s="525" t="s">
        <v>4941</v>
      </c>
      <c r="F525" s="173">
        <v>16</v>
      </c>
      <c r="G525" s="506">
        <f>AVERAGE(CPVTFC3SG0033!K13:L13)</f>
        <v>0.81</v>
      </c>
      <c r="H525" s="507">
        <f t="shared" si="125"/>
        <v>2224.1007194244607</v>
      </c>
      <c r="I525" s="678" t="s">
        <v>315</v>
      </c>
      <c r="J525" s="1390"/>
      <c r="K525" s="1390"/>
      <c r="L525" s="1390"/>
      <c r="M525" s="1390"/>
      <c r="N525" s="1390"/>
      <c r="O525" s="1700"/>
      <c r="P525" s="2084"/>
      <c r="Q525" s="2349"/>
      <c r="R525" s="969"/>
      <c r="S525" s="969"/>
      <c r="T525" s="970"/>
      <c r="U525" s="1333"/>
      <c r="V525" s="4905"/>
    </row>
    <row r="526" spans="1:23" x14ac:dyDescent="0.25">
      <c r="A526" s="406">
        <v>453</v>
      </c>
      <c r="B526" s="4800" t="s">
        <v>3926</v>
      </c>
      <c r="C526" s="476" t="s">
        <v>868</v>
      </c>
      <c r="D526" s="407">
        <v>44840</v>
      </c>
      <c r="E526" s="477" t="s">
        <v>4941</v>
      </c>
      <c r="F526" s="478">
        <v>17</v>
      </c>
      <c r="G526" s="479">
        <f>AVERAGE(CPVTFC3SG0033!M13:N13)</f>
        <v>2.0076499999999999</v>
      </c>
      <c r="H526" s="480">
        <f t="shared" si="125"/>
        <v>6532.1942446043167</v>
      </c>
      <c r="I526" s="1759" t="s">
        <v>315</v>
      </c>
      <c r="J526" s="1544"/>
      <c r="K526" s="1544"/>
      <c r="L526" s="1544"/>
      <c r="M526" s="1544"/>
      <c r="N526" s="1544"/>
      <c r="O526" s="1544"/>
      <c r="P526" s="2329">
        <v>44883</v>
      </c>
      <c r="Q526" s="2490" t="s">
        <v>5506</v>
      </c>
      <c r="R526" s="589">
        <v>161</v>
      </c>
      <c r="S526" s="492">
        <f>AVERAGE(CPVTFC3SG0063!B24:C24)</f>
        <v>0.35550000000000004</v>
      </c>
      <c r="T526" s="622">
        <f t="shared" ref="T526:T530" si="129">(S526-0.12)/0.0137*66</f>
        <v>1134.5255474452556</v>
      </c>
      <c r="U526" s="2553" t="s">
        <v>314</v>
      </c>
      <c r="V526" s="4899" t="s">
        <v>1416</v>
      </c>
      <c r="W526" s="5">
        <v>1</v>
      </c>
    </row>
    <row r="527" spans="1:23" x14ac:dyDescent="0.25">
      <c r="A527" s="590"/>
      <c r="B527" s="4801"/>
      <c r="C527" s="436" t="s">
        <v>5448</v>
      </c>
      <c r="D527" s="1149"/>
      <c r="E527" s="1264"/>
      <c r="F527" s="695"/>
      <c r="G527" s="892"/>
      <c r="H527" s="894"/>
      <c r="I527" s="1758"/>
      <c r="J527" s="891"/>
      <c r="K527" s="891"/>
      <c r="L527" s="891"/>
      <c r="M527" s="891"/>
      <c r="N527" s="891"/>
      <c r="O527" s="891"/>
      <c r="P527" s="2337">
        <v>44883</v>
      </c>
      <c r="Q527" s="2543" t="s">
        <v>5506</v>
      </c>
      <c r="R527" s="66">
        <v>162</v>
      </c>
      <c r="S527" s="164">
        <f>AVERAGE(CPVTFC3SG0063!D24:E24)</f>
        <v>0.65399999999999991</v>
      </c>
      <c r="T527" s="67">
        <f t="shared" si="129"/>
        <v>2572.554744525547</v>
      </c>
      <c r="U527" s="2544" t="s">
        <v>315</v>
      </c>
      <c r="V527" s="4908"/>
    </row>
    <row r="528" spans="1:23" ht="24.75" thickBot="1" x14ac:dyDescent="0.3">
      <c r="A528" s="599">
        <v>454</v>
      </c>
      <c r="B528" s="4818"/>
      <c r="C528" s="2594" t="s">
        <v>3919</v>
      </c>
      <c r="D528" s="121">
        <v>44840</v>
      </c>
      <c r="E528" s="452" t="s">
        <v>4941</v>
      </c>
      <c r="F528" s="445">
        <v>18</v>
      </c>
      <c r="G528" s="453">
        <f>AVERAGE(CPVTFC3SG0033!O13:P13)</f>
        <v>2.8769</v>
      </c>
      <c r="H528" s="454">
        <f t="shared" si="125"/>
        <v>9658.9928057553971</v>
      </c>
      <c r="I528" s="2474" t="s">
        <v>315</v>
      </c>
      <c r="J528" s="121">
        <v>44876</v>
      </c>
      <c r="K528" s="1734" t="s">
        <v>5462</v>
      </c>
      <c r="L528" s="1492">
        <v>134</v>
      </c>
      <c r="M528" s="122">
        <f>AVERAGE(CPVTFC3SG0052!T18:U18)</f>
        <v>2.0833500000000003</v>
      </c>
      <c r="N528" s="123">
        <f>((M528-0.1246)/0.0142)*400</f>
        <v>55176.056338028175</v>
      </c>
      <c r="O528" s="1656" t="s">
        <v>315</v>
      </c>
      <c r="P528" s="969"/>
      <c r="Q528" s="969"/>
      <c r="R528" s="969"/>
      <c r="S528" s="1268"/>
      <c r="T528" s="1268"/>
      <c r="U528" s="2127"/>
      <c r="V528" s="4905"/>
    </row>
    <row r="529" spans="1:23" x14ac:dyDescent="0.25">
      <c r="A529" s="406">
        <v>455</v>
      </c>
      <c r="B529" s="4800" t="s">
        <v>3927</v>
      </c>
      <c r="C529" s="476" t="s">
        <v>868</v>
      </c>
      <c r="D529" s="407">
        <v>44840</v>
      </c>
      <c r="E529" s="477" t="s">
        <v>4941</v>
      </c>
      <c r="F529" s="478">
        <v>19</v>
      </c>
      <c r="G529" s="479">
        <f>AVERAGE(CPVTFC3SG0033!Q13:R13)</f>
        <v>1.8647</v>
      </c>
      <c r="H529" s="480">
        <f t="shared" si="125"/>
        <v>6017.9856115107914</v>
      </c>
      <c r="I529" s="1759" t="s">
        <v>315</v>
      </c>
      <c r="J529" s="1544"/>
      <c r="K529" s="1544"/>
      <c r="L529" s="1544"/>
      <c r="M529" s="1544"/>
      <c r="N529" s="1544"/>
      <c r="O529" s="1544"/>
      <c r="P529" s="2329">
        <v>44883</v>
      </c>
      <c r="Q529" s="2490" t="s">
        <v>5506</v>
      </c>
      <c r="R529" s="589">
        <v>163</v>
      </c>
      <c r="S529" s="492">
        <f>AVERAGE(CPVTFC3SG0063!F24:G24)</f>
        <v>0.21279999999999999</v>
      </c>
      <c r="T529" s="622">
        <f t="shared" si="129"/>
        <v>447.06569343065689</v>
      </c>
      <c r="U529" s="2553" t="s">
        <v>314</v>
      </c>
      <c r="V529" s="1140"/>
      <c r="W529" s="5">
        <v>1</v>
      </c>
    </row>
    <row r="530" spans="1:23" x14ac:dyDescent="0.25">
      <c r="A530" s="590"/>
      <c r="B530" s="4801"/>
      <c r="C530" s="436" t="s">
        <v>5448</v>
      </c>
      <c r="D530" s="1149"/>
      <c r="E530" s="1264"/>
      <c r="F530" s="695"/>
      <c r="G530" s="892"/>
      <c r="H530" s="894"/>
      <c r="I530" s="1758"/>
      <c r="J530" s="891"/>
      <c r="K530" s="891"/>
      <c r="L530" s="891"/>
      <c r="M530" s="891"/>
      <c r="N530" s="891"/>
      <c r="O530" s="891"/>
      <c r="P530" s="2340">
        <v>44883</v>
      </c>
      <c r="Q530" s="2489" t="s">
        <v>5506</v>
      </c>
      <c r="R530" s="7">
        <v>164</v>
      </c>
      <c r="S530" s="102">
        <f>AVERAGE(CPVTFC3SG0063!H24:I24)</f>
        <v>0.1308</v>
      </c>
      <c r="T530" s="13">
        <f t="shared" si="129"/>
        <v>52.029197080291986</v>
      </c>
      <c r="U530" s="2554" t="s">
        <v>314</v>
      </c>
      <c r="V530" s="2593"/>
    </row>
    <row r="531" spans="1:23" ht="24.75" thickBot="1" x14ac:dyDescent="0.3">
      <c r="A531" s="411">
        <v>456</v>
      </c>
      <c r="B531" s="4802"/>
      <c r="C531" s="2526" t="s">
        <v>3919</v>
      </c>
      <c r="D531" s="412">
        <v>44840</v>
      </c>
      <c r="E531" s="484" t="s">
        <v>4941</v>
      </c>
      <c r="F531" s="485">
        <v>20</v>
      </c>
      <c r="G531" s="486">
        <f>AVERAGE(CPVTFC3SG0033!S13:T13)</f>
        <v>2.8035000000000001</v>
      </c>
      <c r="H531" s="487">
        <f t="shared" si="125"/>
        <v>9394.9640287769798</v>
      </c>
      <c r="I531" s="1760" t="s">
        <v>315</v>
      </c>
      <c r="J531" s="412">
        <v>44876</v>
      </c>
      <c r="K531" s="1742" t="s">
        <v>5462</v>
      </c>
      <c r="L531" s="1743">
        <v>135</v>
      </c>
      <c r="M531" s="414">
        <f>AVERAGE(CPVTFC3SG0052!V18:W18)</f>
        <v>0.39244999999999997</v>
      </c>
      <c r="N531" s="415">
        <f>((M531-0.1246)/0.0142)*400</f>
        <v>7545.0704225352101</v>
      </c>
      <c r="O531" s="1651" t="s">
        <v>315</v>
      </c>
      <c r="P531" s="668"/>
      <c r="Q531" s="668"/>
      <c r="R531" s="668"/>
      <c r="S531" s="786"/>
      <c r="T531" s="786"/>
      <c r="U531" s="788"/>
      <c r="V531" s="1141"/>
    </row>
    <row r="532" spans="1:23" x14ac:dyDescent="0.25">
      <c r="A532" s="114">
        <v>457</v>
      </c>
      <c r="B532" s="2200" t="s">
        <v>3928</v>
      </c>
      <c r="C532" s="680" t="s">
        <v>868</v>
      </c>
      <c r="D532" s="115">
        <v>44840</v>
      </c>
      <c r="E532" s="388" t="s">
        <v>4941</v>
      </c>
      <c r="F532" s="444">
        <v>21</v>
      </c>
      <c r="G532" s="499">
        <f>AVERAGE(CPVTFC3SG0033!U13:V13)</f>
        <v>1.0584500000000001</v>
      </c>
      <c r="H532" s="505">
        <f t="shared" si="125"/>
        <v>3117.8057553956842</v>
      </c>
      <c r="I532" s="1757" t="s">
        <v>315</v>
      </c>
      <c r="J532" s="1364"/>
      <c r="K532" s="1364"/>
      <c r="L532" s="1364"/>
      <c r="M532" s="1364"/>
      <c r="N532" s="1364"/>
      <c r="O532" s="1701"/>
      <c r="P532" s="830"/>
      <c r="Q532" s="830"/>
      <c r="R532" s="830"/>
      <c r="S532" s="1271"/>
      <c r="T532" s="1271"/>
      <c r="U532" s="1271"/>
      <c r="V532" s="4899" t="s">
        <v>1416</v>
      </c>
      <c r="W532" s="5">
        <v>1</v>
      </c>
    </row>
    <row r="533" spans="1:23" x14ac:dyDescent="0.25">
      <c r="A533" s="68">
        <v>458</v>
      </c>
      <c r="B533" s="437" t="s">
        <v>3928</v>
      </c>
      <c r="C533" s="296" t="s">
        <v>220</v>
      </c>
      <c r="D533" s="65">
        <v>44840</v>
      </c>
      <c r="E533" s="387" t="s">
        <v>4941</v>
      </c>
      <c r="F533" s="164">
        <v>22</v>
      </c>
      <c r="G533" s="145">
        <f>AVERAGE(CPVTFC3SG0033!W13:X13)</f>
        <v>2.8099999999999996</v>
      </c>
      <c r="H533" s="100">
        <f t="shared" si="125"/>
        <v>9418.3453237410067</v>
      </c>
      <c r="I533" s="441" t="s">
        <v>315</v>
      </c>
      <c r="J533" s="65">
        <v>44876</v>
      </c>
      <c r="K533" s="1145" t="s">
        <v>5462</v>
      </c>
      <c r="L533" s="177">
        <v>136</v>
      </c>
      <c r="M533" s="66">
        <f>AVERAGE(CPVTFC3SG0052!X18:Y18)</f>
        <v>0.94674999999999998</v>
      </c>
      <c r="N533" s="67">
        <f>((M533-0.1246)/0.0142)*400</f>
        <v>23159.154929577464</v>
      </c>
      <c r="O533" s="1133" t="s">
        <v>315</v>
      </c>
      <c r="P533" s="2136"/>
      <c r="Q533" s="645"/>
      <c r="R533" s="645"/>
      <c r="S533" s="694"/>
      <c r="T533" s="694"/>
      <c r="U533" s="694"/>
      <c r="V533" s="4905"/>
    </row>
    <row r="534" spans="1:23" x14ac:dyDescent="0.25">
      <c r="A534" s="64">
        <v>459</v>
      </c>
      <c r="B534" s="4818" t="s">
        <v>3929</v>
      </c>
      <c r="C534" s="296" t="s">
        <v>868</v>
      </c>
      <c r="D534" s="65">
        <v>44840</v>
      </c>
      <c r="E534" s="387" t="s">
        <v>4941</v>
      </c>
      <c r="F534" s="164">
        <v>23</v>
      </c>
      <c r="G534" s="145">
        <f>AVERAGE(CPVTFC3SG0033!C15:D15)</f>
        <v>2.8914499999999999</v>
      </c>
      <c r="H534" s="100">
        <f t="shared" si="125"/>
        <v>9711.330935251799</v>
      </c>
      <c r="I534" s="441" t="s">
        <v>315</v>
      </c>
      <c r="J534" s="71">
        <v>44876</v>
      </c>
      <c r="K534" s="1142" t="s">
        <v>5462</v>
      </c>
      <c r="L534" s="1143">
        <v>137</v>
      </c>
      <c r="M534" s="72">
        <f>AVERAGE(CPVTFC3SG0052!B20:C20)</f>
        <v>0.31359999999999999</v>
      </c>
      <c r="N534" s="73">
        <f>((M534-0.1246)/0.0142)*400</f>
        <v>5323.9436619718308</v>
      </c>
      <c r="O534" s="1484" t="s">
        <v>315</v>
      </c>
      <c r="P534" s="645"/>
      <c r="Q534" s="645"/>
      <c r="R534" s="645"/>
      <c r="S534" s="694"/>
      <c r="T534" s="694"/>
      <c r="U534" s="694"/>
      <c r="W534" s="5">
        <v>1</v>
      </c>
    </row>
    <row r="535" spans="1:23" ht="15.75" thickBot="1" x14ac:dyDescent="0.3">
      <c r="A535" s="120">
        <v>460</v>
      </c>
      <c r="B535" s="4815"/>
      <c r="C535" s="497" t="s">
        <v>220</v>
      </c>
      <c r="D535" s="121">
        <v>44840</v>
      </c>
      <c r="E535" s="452" t="s">
        <v>4941</v>
      </c>
      <c r="F535" s="445">
        <v>24</v>
      </c>
      <c r="G535" s="453">
        <f>AVERAGE(CPVTFC3SG0033!E15:F15)</f>
        <v>2.8430499999999999</v>
      </c>
      <c r="H535" s="454">
        <f t="shared" si="125"/>
        <v>9537.2302158273378</v>
      </c>
      <c r="I535" s="679" t="s">
        <v>315</v>
      </c>
      <c r="J535" s="1744">
        <v>44876</v>
      </c>
      <c r="K535" s="1745" t="s">
        <v>5462</v>
      </c>
      <c r="L535" s="1746">
        <v>138</v>
      </c>
      <c r="M535" s="1002">
        <f>AVERAGE(CPVTFC3SG0052!D20:E20)</f>
        <v>0.35299999999999998</v>
      </c>
      <c r="N535" s="1003">
        <f>((M535-0.1246)/0.0142)*400</f>
        <v>6433.8028169014078</v>
      </c>
      <c r="O535" s="1680" t="s">
        <v>315</v>
      </c>
      <c r="P535" s="2084"/>
      <c r="Q535" s="2349"/>
      <c r="R535" s="969"/>
      <c r="S535" s="969"/>
      <c r="T535" s="970"/>
      <c r="U535" s="1568"/>
    </row>
    <row r="536" spans="1:23" x14ac:dyDescent="0.25">
      <c r="A536" s="406">
        <v>461</v>
      </c>
      <c r="B536" s="4814" t="s">
        <v>3930</v>
      </c>
      <c r="C536" s="684" t="s">
        <v>868</v>
      </c>
      <c r="D536" s="407">
        <v>44840</v>
      </c>
      <c r="E536" s="477" t="s">
        <v>4941</v>
      </c>
      <c r="F536" s="478">
        <v>25</v>
      </c>
      <c r="G536" s="479">
        <f>AVERAGE(CPVTFC3SG0033!G15:H15)</f>
        <v>2.6082000000000001</v>
      </c>
      <c r="H536" s="480">
        <f t="shared" si="125"/>
        <v>8692.4460431654679</v>
      </c>
      <c r="I536" s="1135" t="s">
        <v>315</v>
      </c>
      <c r="J536" s="1735">
        <v>44876</v>
      </c>
      <c r="K536" s="1736" t="s">
        <v>5462</v>
      </c>
      <c r="L536" s="1737">
        <v>139</v>
      </c>
      <c r="M536" s="1010">
        <f>AVERAGE(CPVTFC3SG0052!F20:G20)</f>
        <v>0.15815000000000001</v>
      </c>
      <c r="N536" s="1011">
        <f>((M536-0.1246)/0.0142)*400</f>
        <v>945.07042253521161</v>
      </c>
      <c r="O536" s="2567" t="s">
        <v>865</v>
      </c>
      <c r="P536" s="2329">
        <v>44883</v>
      </c>
      <c r="Q536" s="2490" t="s">
        <v>5506</v>
      </c>
      <c r="R536" s="589">
        <v>170</v>
      </c>
      <c r="S536" s="492">
        <f>AVERAGE(CPVTFC3SG0063!T24:U24)</f>
        <v>0.10835</v>
      </c>
      <c r="T536" s="622">
        <f t="shared" ref="T536:T538" si="130">(S536-0.12)/0.0137*66</f>
        <v>-56.124087591240851</v>
      </c>
      <c r="U536" s="2553" t="s">
        <v>314</v>
      </c>
      <c r="V536" s="4899" t="s">
        <v>1416</v>
      </c>
      <c r="W536" s="5">
        <v>1</v>
      </c>
    </row>
    <row r="537" spans="1:23" x14ac:dyDescent="0.25">
      <c r="A537" s="590"/>
      <c r="B537" s="4815"/>
      <c r="C537" s="296" t="s">
        <v>5448</v>
      </c>
      <c r="D537" s="1149"/>
      <c r="E537" s="1264"/>
      <c r="F537" s="695"/>
      <c r="G537" s="892"/>
      <c r="H537" s="894"/>
      <c r="I537" s="1718"/>
      <c r="J537" s="1149"/>
      <c r="K537" s="1150"/>
      <c r="L537" s="1151"/>
      <c r="M537" s="645"/>
      <c r="N537" s="646"/>
      <c r="O537" s="1765"/>
      <c r="P537" s="2340">
        <v>44883</v>
      </c>
      <c r="Q537" s="2489" t="s">
        <v>5506</v>
      </c>
      <c r="R537" s="7">
        <v>171</v>
      </c>
      <c r="S537" s="102">
        <f>AVERAGE(CPVTFC3SG0063!V24:W24)</f>
        <v>0.1321</v>
      </c>
      <c r="T537" s="13">
        <f t="shared" si="130"/>
        <v>58.2919708029197</v>
      </c>
      <c r="U537" s="2554" t="s">
        <v>314</v>
      </c>
      <c r="V537" s="4908"/>
    </row>
    <row r="538" spans="1:23" x14ac:dyDescent="0.25">
      <c r="A538" s="590"/>
      <c r="B538" s="4815"/>
      <c r="C538" s="296" t="s">
        <v>863</v>
      </c>
      <c r="D538" s="1149"/>
      <c r="E538" s="1264"/>
      <c r="F538" s="695"/>
      <c r="G538" s="892"/>
      <c r="H538" s="894"/>
      <c r="I538" s="1718"/>
      <c r="J538" s="1149"/>
      <c r="K538" s="1150"/>
      <c r="L538" s="1151"/>
      <c r="M538" s="645"/>
      <c r="N538" s="646"/>
      <c r="O538" s="1765"/>
      <c r="P538" s="2337">
        <v>44883</v>
      </c>
      <c r="Q538" s="2543" t="s">
        <v>5506</v>
      </c>
      <c r="R538" s="66">
        <v>172</v>
      </c>
      <c r="S538" s="164">
        <f>AVERAGE(CPVTFC3SG0063!X24:Y24)</f>
        <v>0.6411</v>
      </c>
      <c r="T538" s="67">
        <f t="shared" si="130"/>
        <v>2510.4087591240877</v>
      </c>
      <c r="U538" s="2544" t="s">
        <v>315</v>
      </c>
      <c r="V538" s="4908"/>
    </row>
    <row r="539" spans="1:23" ht="24.75" thickBot="1" x14ac:dyDescent="0.3">
      <c r="A539" s="411">
        <v>462</v>
      </c>
      <c r="B539" s="4821"/>
      <c r="C539" s="1495" t="s">
        <v>3919</v>
      </c>
      <c r="D539" s="412">
        <v>44840</v>
      </c>
      <c r="E539" s="484" t="s">
        <v>4941</v>
      </c>
      <c r="F539" s="485">
        <v>26</v>
      </c>
      <c r="G539" s="486">
        <f>AVERAGE(CPVTFC3SG0033!I15:J15)</f>
        <v>2.8929999999999998</v>
      </c>
      <c r="H539" s="487">
        <f t="shared" si="125"/>
        <v>9716.9064748201436</v>
      </c>
      <c r="I539" s="1136" t="s">
        <v>315</v>
      </c>
      <c r="J539" s="412">
        <v>44876</v>
      </c>
      <c r="K539" s="1742" t="s">
        <v>5462</v>
      </c>
      <c r="L539" s="1743">
        <v>140</v>
      </c>
      <c r="M539" s="414">
        <f>AVERAGE(CPVTFC3SG0052!H20:I20)</f>
        <v>2.0467499999999998</v>
      </c>
      <c r="N539" s="415">
        <f>((M539-0.1246)/0.0142)*400</f>
        <v>54145.070422535209</v>
      </c>
      <c r="O539" s="1767" t="s">
        <v>315</v>
      </c>
      <c r="P539" s="668"/>
      <c r="Q539" s="668"/>
      <c r="R539" s="668"/>
      <c r="S539" s="786"/>
      <c r="T539" s="786"/>
      <c r="U539" s="788"/>
      <c r="V539" s="4905"/>
    </row>
    <row r="540" spans="1:23" x14ac:dyDescent="0.25">
      <c r="A540" s="114">
        <v>463</v>
      </c>
      <c r="B540" s="2200" t="s">
        <v>3931</v>
      </c>
      <c r="C540" s="680" t="s">
        <v>868</v>
      </c>
      <c r="D540" s="115">
        <v>44840</v>
      </c>
      <c r="E540" s="388" t="s">
        <v>4941</v>
      </c>
      <c r="F540" s="444">
        <v>27</v>
      </c>
      <c r="G540" s="499">
        <f>AVERAGE(CPVTFC3SG0033!K15:L15)</f>
        <v>0.86085</v>
      </c>
      <c r="H540" s="505">
        <f t="shared" si="125"/>
        <v>2407.0143884892091</v>
      </c>
      <c r="I540" s="1757" t="s">
        <v>315</v>
      </c>
      <c r="J540" s="1364"/>
      <c r="K540" s="1364"/>
      <c r="L540" s="1364"/>
      <c r="M540" s="1364"/>
      <c r="N540" s="1364"/>
      <c r="O540" s="1701"/>
      <c r="P540" s="830"/>
      <c r="Q540" s="830"/>
      <c r="R540" s="830"/>
      <c r="S540" s="1271"/>
      <c r="T540" s="1271"/>
      <c r="U540" s="1271"/>
      <c r="V540" s="1140"/>
      <c r="W540" s="5">
        <v>1</v>
      </c>
    </row>
    <row r="541" spans="1:23" x14ac:dyDescent="0.25">
      <c r="A541" s="68">
        <v>464</v>
      </c>
      <c r="B541" s="437" t="s">
        <v>3931</v>
      </c>
      <c r="C541" s="296" t="s">
        <v>220</v>
      </c>
      <c r="D541" s="65">
        <v>44840</v>
      </c>
      <c r="E541" s="387" t="s">
        <v>4941</v>
      </c>
      <c r="F541" s="164">
        <v>28</v>
      </c>
      <c r="G541" s="145">
        <f>AVERAGE(CPVTFC3SG0033!M15:N15)</f>
        <v>2.4210500000000001</v>
      </c>
      <c r="H541" s="100">
        <f t="shared" si="125"/>
        <v>8019.2446043165473</v>
      </c>
      <c r="I541" s="441" t="s">
        <v>315</v>
      </c>
      <c r="J541" s="71">
        <v>44876</v>
      </c>
      <c r="K541" s="1142" t="s">
        <v>5462</v>
      </c>
      <c r="L541" s="1143">
        <v>141</v>
      </c>
      <c r="M541" s="72">
        <f>AVERAGE(CPVTFC3SG0052!J20:K20)</f>
        <v>0.14205000000000001</v>
      </c>
      <c r="N541" s="73">
        <f>((M541-0.1246)/0.0142)*400</f>
        <v>491.5492957746481</v>
      </c>
      <c r="O541" s="1144" t="s">
        <v>314</v>
      </c>
      <c r="P541" s="645"/>
      <c r="Q541" s="645"/>
      <c r="R541" s="645"/>
      <c r="S541" s="694"/>
      <c r="T541" s="694"/>
      <c r="U541" s="694"/>
      <c r="V541" s="1141"/>
    </row>
    <row r="542" spans="1:23" x14ac:dyDescent="0.25">
      <c r="A542" s="64">
        <v>465</v>
      </c>
      <c r="B542" s="4818" t="s">
        <v>3932</v>
      </c>
      <c r="C542" s="296" t="s">
        <v>868</v>
      </c>
      <c r="D542" s="65">
        <v>44840</v>
      </c>
      <c r="E542" s="387" t="s">
        <v>4941</v>
      </c>
      <c r="F542" s="164">
        <v>29</v>
      </c>
      <c r="G542" s="145">
        <f>AVERAGE(CPVTFC3SG0033!O15:P15)</f>
        <v>2.8912500000000003</v>
      </c>
      <c r="H542" s="100">
        <f t="shared" si="125"/>
        <v>9710.6115107913683</v>
      </c>
      <c r="I542" s="441" t="s">
        <v>315</v>
      </c>
      <c r="J542" s="65">
        <v>44876</v>
      </c>
      <c r="K542" s="1145" t="s">
        <v>5462</v>
      </c>
      <c r="L542" s="177">
        <v>142</v>
      </c>
      <c r="M542" s="66">
        <f>AVERAGE(CPVTFC3SG0052!L20:M20)</f>
        <v>1.65595</v>
      </c>
      <c r="N542" s="67">
        <f>((M542-0.1246)/0.0142)*400</f>
        <v>43136.619718309856</v>
      </c>
      <c r="O542" s="1693" t="s">
        <v>315</v>
      </c>
      <c r="P542" s="645"/>
      <c r="Q542" s="645"/>
      <c r="R542" s="645"/>
      <c r="S542" s="694"/>
      <c r="T542" s="694"/>
      <c r="U542" s="694"/>
      <c r="V542" s="4906"/>
      <c r="W542" s="5">
        <v>1</v>
      </c>
    </row>
    <row r="543" spans="1:23" x14ac:dyDescent="0.25">
      <c r="A543" s="68">
        <v>466</v>
      </c>
      <c r="B543" s="4820"/>
      <c r="C543" s="296" t="s">
        <v>220</v>
      </c>
      <c r="D543" s="65">
        <v>44840</v>
      </c>
      <c r="E543" s="387" t="s">
        <v>4941</v>
      </c>
      <c r="F543" s="164">
        <v>30</v>
      </c>
      <c r="G543" s="145">
        <f>AVERAGE(CPVTFC3SG0033!Q15:R15)</f>
        <v>2.8733500000000003</v>
      </c>
      <c r="H543" s="100">
        <f t="shared" si="125"/>
        <v>9646.2230215827367</v>
      </c>
      <c r="I543" s="441" t="s">
        <v>315</v>
      </c>
      <c r="J543" s="71">
        <v>44876</v>
      </c>
      <c r="K543" s="1142" t="s">
        <v>5462</v>
      </c>
      <c r="L543" s="1143">
        <v>143</v>
      </c>
      <c r="M543" s="72">
        <f>AVERAGE(CPVTFC3SG0052!N20:O20)</f>
        <v>0.33524999999999999</v>
      </c>
      <c r="N543" s="73">
        <f>((M543-0.1246)/0.0142)*400</f>
        <v>5933.8028169014078</v>
      </c>
      <c r="O543" s="1144" t="s">
        <v>315</v>
      </c>
      <c r="P543" s="645"/>
      <c r="Q543" s="645"/>
      <c r="R543" s="645"/>
      <c r="S543" s="694"/>
      <c r="T543" s="694"/>
      <c r="U543" s="694"/>
      <c r="V543" s="4907"/>
    </row>
    <row r="544" spans="1:23" x14ac:dyDescent="0.25">
      <c r="A544" s="64">
        <v>467</v>
      </c>
      <c r="B544" s="437" t="s">
        <v>3933</v>
      </c>
      <c r="C544" s="296" t="s">
        <v>868</v>
      </c>
      <c r="D544" s="65">
        <v>44840</v>
      </c>
      <c r="E544" s="387" t="s">
        <v>4941</v>
      </c>
      <c r="F544" s="164">
        <v>31</v>
      </c>
      <c r="G544" s="145">
        <f>AVERAGE(CPVTFC3SG0033!S15:T15)</f>
        <v>1.1206499999999999</v>
      </c>
      <c r="H544" s="100">
        <f t="shared" si="125"/>
        <v>3341.5467625899282</v>
      </c>
      <c r="I544" s="441" t="s">
        <v>315</v>
      </c>
      <c r="J544" s="891"/>
      <c r="K544" s="891"/>
      <c r="L544" s="891"/>
      <c r="M544" s="891"/>
      <c r="N544" s="891"/>
      <c r="O544" s="1692"/>
      <c r="P544" s="645"/>
      <c r="Q544" s="645"/>
      <c r="R544" s="645"/>
      <c r="S544" s="694"/>
      <c r="T544" s="694"/>
      <c r="U544" s="694"/>
      <c r="V544" s="286"/>
      <c r="W544" s="5">
        <v>1</v>
      </c>
    </row>
    <row r="545" spans="1:23" x14ac:dyDescent="0.25">
      <c r="A545" s="68">
        <v>468</v>
      </c>
      <c r="B545" s="437" t="s">
        <v>3933</v>
      </c>
      <c r="C545" s="296" t="s">
        <v>220</v>
      </c>
      <c r="D545" s="65">
        <v>44840</v>
      </c>
      <c r="E545" s="387" t="s">
        <v>4941</v>
      </c>
      <c r="F545" s="164">
        <v>32</v>
      </c>
      <c r="G545" s="145">
        <f>AVERAGE(CPVTFC3SG0033!U15:V15)</f>
        <v>2.6371000000000002</v>
      </c>
      <c r="H545" s="100">
        <f t="shared" si="125"/>
        <v>8796.402877697843</v>
      </c>
      <c r="I545" s="441" t="s">
        <v>315</v>
      </c>
      <c r="J545" s="71">
        <v>44876</v>
      </c>
      <c r="K545" s="1142" t="s">
        <v>5462</v>
      </c>
      <c r="L545" s="1143">
        <v>144</v>
      </c>
      <c r="M545" s="72">
        <f>AVERAGE(CPVTFC3SG0052!P20:Q20)</f>
        <v>0.30425000000000002</v>
      </c>
      <c r="N545" s="73">
        <f t="shared" ref="N545:N550" si="131">((M545-0.1246)/0.0142)*400</f>
        <v>5060.563380281691</v>
      </c>
      <c r="O545" s="1144" t="s">
        <v>315</v>
      </c>
      <c r="P545" s="645"/>
      <c r="Q545" s="645"/>
      <c r="R545" s="645"/>
      <c r="S545" s="694"/>
      <c r="T545" s="694"/>
      <c r="U545" s="694"/>
      <c r="V545" s="287"/>
    </row>
    <row r="546" spans="1:23" x14ac:dyDescent="0.25">
      <c r="A546" s="64">
        <v>469</v>
      </c>
      <c r="B546" s="4818" t="s">
        <v>3934</v>
      </c>
      <c r="C546" s="296" t="s">
        <v>868</v>
      </c>
      <c r="D546" s="65">
        <v>44840</v>
      </c>
      <c r="E546" s="387" t="s">
        <v>4941</v>
      </c>
      <c r="F546" s="164">
        <v>33</v>
      </c>
      <c r="G546" s="145">
        <f>AVERAGE(CPVTFC3SG0033!W15:X15)</f>
        <v>2.8359000000000001</v>
      </c>
      <c r="H546" s="100">
        <f t="shared" si="125"/>
        <v>9511.5107913669071</v>
      </c>
      <c r="I546" s="441" t="s">
        <v>315</v>
      </c>
      <c r="J546" s="65">
        <v>44876</v>
      </c>
      <c r="K546" s="1145" t="s">
        <v>5462</v>
      </c>
      <c r="L546" s="177">
        <v>145</v>
      </c>
      <c r="M546" s="66">
        <f>AVERAGE(CPVTFC3SG0052!R20:S20)</f>
        <v>2.1694</v>
      </c>
      <c r="N546" s="67">
        <f t="shared" si="131"/>
        <v>57600</v>
      </c>
      <c r="O546" s="1693" t="s">
        <v>315</v>
      </c>
      <c r="P546" s="645"/>
      <c r="Q546" s="645"/>
      <c r="R546" s="645"/>
      <c r="S546" s="694"/>
      <c r="T546" s="694"/>
      <c r="U546" s="694"/>
      <c r="V546" s="1140"/>
      <c r="W546" s="5">
        <v>1</v>
      </c>
    </row>
    <row r="547" spans="1:23" x14ac:dyDescent="0.25">
      <c r="A547" s="68">
        <v>470</v>
      </c>
      <c r="B547" s="4820"/>
      <c r="C547" s="296" t="s">
        <v>220</v>
      </c>
      <c r="D547" s="65">
        <v>44840</v>
      </c>
      <c r="E547" s="387" t="s">
        <v>4941</v>
      </c>
      <c r="F547" s="164">
        <v>34</v>
      </c>
      <c r="G547" s="145">
        <f>AVERAGE(CPVTFC3SG0033!C17:D17)</f>
        <v>2.9124499999999998</v>
      </c>
      <c r="H547" s="100">
        <f t="shared" si="125"/>
        <v>9786.8705035971216</v>
      </c>
      <c r="I547" s="441" t="s">
        <v>315</v>
      </c>
      <c r="J547" s="65">
        <v>44876</v>
      </c>
      <c r="K547" s="1145" t="s">
        <v>5462</v>
      </c>
      <c r="L547" s="177">
        <v>146</v>
      </c>
      <c r="M547" s="66">
        <f>AVERAGE(CPVTFC3SG0052!T20:U20)</f>
        <v>0.89910000000000001</v>
      </c>
      <c r="N547" s="67">
        <f t="shared" si="131"/>
        <v>21816.9014084507</v>
      </c>
      <c r="O547" s="1693" t="s">
        <v>315</v>
      </c>
      <c r="P547" s="645"/>
      <c r="Q547" s="645"/>
      <c r="R547" s="645"/>
      <c r="S547" s="694"/>
      <c r="T547" s="694"/>
      <c r="U547" s="694"/>
      <c r="V547" s="1141"/>
    </row>
    <row r="548" spans="1:23" x14ac:dyDescent="0.25">
      <c r="A548" s="64">
        <v>471</v>
      </c>
      <c r="B548" s="4818" t="s">
        <v>3935</v>
      </c>
      <c r="C548" s="296" t="s">
        <v>868</v>
      </c>
      <c r="D548" s="65">
        <v>44840</v>
      </c>
      <c r="E548" s="387" t="s">
        <v>4941</v>
      </c>
      <c r="F548" s="164">
        <v>35</v>
      </c>
      <c r="G548" s="145">
        <f>AVERAGE(CPVTFC3SG0033!E17:F17)</f>
        <v>2.3788499999999999</v>
      </c>
      <c r="H548" s="100">
        <f t="shared" si="125"/>
        <v>7867.4460431654679</v>
      </c>
      <c r="I548" s="441" t="s">
        <v>315</v>
      </c>
      <c r="J548" s="71">
        <v>44876</v>
      </c>
      <c r="K548" s="1142" t="s">
        <v>5462</v>
      </c>
      <c r="L548" s="1143">
        <v>147</v>
      </c>
      <c r="M548" s="72">
        <f>AVERAGE(CPVTFC3SG0052!V20:W20)</f>
        <v>0.16889999999999999</v>
      </c>
      <c r="N548" s="73">
        <f t="shared" si="131"/>
        <v>1247.8873239436616</v>
      </c>
      <c r="O548" s="1144" t="s">
        <v>315</v>
      </c>
      <c r="P548" s="645"/>
      <c r="Q548" s="645"/>
      <c r="R548" s="645"/>
      <c r="S548" s="694"/>
      <c r="T548" s="694"/>
      <c r="U548" s="694"/>
      <c r="W548" s="5">
        <v>1</v>
      </c>
    </row>
    <row r="549" spans="1:23" ht="15.75" thickBot="1" x14ac:dyDescent="0.3">
      <c r="A549" s="120">
        <v>472</v>
      </c>
      <c r="B549" s="4815"/>
      <c r="C549" s="497" t="s">
        <v>220</v>
      </c>
      <c r="D549" s="121">
        <v>44840</v>
      </c>
      <c r="E549" s="452" t="s">
        <v>4941</v>
      </c>
      <c r="F549" s="445">
        <v>36</v>
      </c>
      <c r="G549" s="453">
        <f>AVERAGE(CPVTFC3SG0033!G17:H17)</f>
        <v>2.8229499999999996</v>
      </c>
      <c r="H549" s="454">
        <f t="shared" si="125"/>
        <v>9464.928057553956</v>
      </c>
      <c r="I549" s="679" t="s">
        <v>315</v>
      </c>
      <c r="J549" s="1744">
        <v>44876</v>
      </c>
      <c r="K549" s="1745" t="s">
        <v>5462</v>
      </c>
      <c r="L549" s="1746">
        <v>148</v>
      </c>
      <c r="M549" s="1002">
        <f>AVERAGE(CPVTFC3SG0052!X20:Y20)</f>
        <v>0.30430000000000001</v>
      </c>
      <c r="N549" s="1003">
        <f t="shared" si="131"/>
        <v>5061.9718309859163</v>
      </c>
      <c r="O549" s="2418" t="s">
        <v>315</v>
      </c>
      <c r="P549" s="2603"/>
      <c r="Q549" s="969"/>
      <c r="R549" s="969"/>
      <c r="S549" s="1268"/>
      <c r="T549" s="1268"/>
      <c r="U549" s="1268"/>
    </row>
    <row r="550" spans="1:23" x14ac:dyDescent="0.25">
      <c r="A550" s="406">
        <v>473</v>
      </c>
      <c r="B550" s="4800" t="s">
        <v>3936</v>
      </c>
      <c r="C550" s="476" t="s">
        <v>868</v>
      </c>
      <c r="D550" s="407">
        <v>44840</v>
      </c>
      <c r="E550" s="477" t="s">
        <v>4941</v>
      </c>
      <c r="F550" s="478">
        <v>37</v>
      </c>
      <c r="G550" s="479">
        <f>AVERAGE(CPVTFC3SG0033!I17:J17)</f>
        <v>2.8932000000000002</v>
      </c>
      <c r="H550" s="480">
        <f t="shared" si="125"/>
        <v>9717.6258992805779</v>
      </c>
      <c r="I550" s="1759" t="s">
        <v>315</v>
      </c>
      <c r="J550" s="407">
        <v>44876</v>
      </c>
      <c r="K550" s="1753" t="s">
        <v>5462</v>
      </c>
      <c r="L550" s="1754">
        <v>149</v>
      </c>
      <c r="M550" s="409">
        <f>AVERAGE(CPVTFC3SG0052!B22:C22)</f>
        <v>0.4199</v>
      </c>
      <c r="N550" s="405">
        <f t="shared" si="131"/>
        <v>8318.3098591549297</v>
      </c>
      <c r="O550" s="2563" t="s">
        <v>315</v>
      </c>
      <c r="P550" s="490">
        <v>44887</v>
      </c>
      <c r="Q550" s="2602" t="s">
        <v>5514</v>
      </c>
      <c r="R550" s="589">
        <v>1</v>
      </c>
      <c r="S550" s="589">
        <f>AVERAGE(CPVTFC3SG0064!C11:D11)</f>
        <v>0.22635</v>
      </c>
      <c r="T550" s="622">
        <f>(S550-0.1645)/0.0138*66</f>
        <v>295.80434782608688</v>
      </c>
      <c r="U550" s="1557" t="s">
        <v>314</v>
      </c>
      <c r="W550" s="5">
        <v>1</v>
      </c>
    </row>
    <row r="551" spans="1:23" x14ac:dyDescent="0.25">
      <c r="A551" s="590"/>
      <c r="B551" s="4801"/>
      <c r="C551" s="436" t="s">
        <v>5448</v>
      </c>
      <c r="D551" s="65"/>
      <c r="E551" s="1264"/>
      <c r="F551" s="695"/>
      <c r="G551" s="892"/>
      <c r="H551" s="894"/>
      <c r="I551" s="1758"/>
      <c r="J551" s="1149"/>
      <c r="K551" s="1150"/>
      <c r="L551" s="1151"/>
      <c r="M551" s="645"/>
      <c r="N551" s="646"/>
      <c r="O551" s="1152"/>
      <c r="P551" s="18">
        <v>44887</v>
      </c>
      <c r="Q551" s="2604" t="s">
        <v>5514</v>
      </c>
      <c r="R551" s="7">
        <v>2</v>
      </c>
      <c r="S551" s="7">
        <f>AVERAGE(CPVTFC3SG0064!E11:F11)</f>
        <v>0.20569999999999999</v>
      </c>
      <c r="T551" s="13">
        <f>(S551-0.1645)/0.0138*66</f>
        <v>197.04347826086951</v>
      </c>
      <c r="U551" s="1558" t="s">
        <v>314</v>
      </c>
    </row>
    <row r="552" spans="1:23" ht="24.75" thickBot="1" x14ac:dyDescent="0.3">
      <c r="A552" s="411">
        <v>474</v>
      </c>
      <c r="B552" s="4802"/>
      <c r="C552" s="2526" t="s">
        <v>3919</v>
      </c>
      <c r="D552" s="412">
        <v>44840</v>
      </c>
      <c r="E552" s="484" t="s">
        <v>4941</v>
      </c>
      <c r="F552" s="485">
        <v>38</v>
      </c>
      <c r="G552" s="486">
        <f>AVERAGE(CPVTFC3SG0033!K17:L17)</f>
        <v>1.5064500000000001</v>
      </c>
      <c r="H552" s="487">
        <f t="shared" si="125"/>
        <v>4729.3165467625904</v>
      </c>
      <c r="I552" s="1760" t="s">
        <v>315</v>
      </c>
      <c r="J552" s="1600"/>
      <c r="K552" s="1600"/>
      <c r="L552" s="1600"/>
      <c r="M552" s="1600"/>
      <c r="N552" s="1600"/>
      <c r="O552" s="1600"/>
      <c r="P552" s="668"/>
      <c r="Q552" s="668"/>
      <c r="R552" s="668"/>
      <c r="S552" s="786"/>
      <c r="T552" s="786"/>
      <c r="U552" s="788"/>
    </row>
    <row r="553" spans="1:23" x14ac:dyDescent="0.25">
      <c r="A553" s="114">
        <v>475</v>
      </c>
      <c r="B553" s="4815" t="s">
        <v>3937</v>
      </c>
      <c r="C553" s="680" t="s">
        <v>868</v>
      </c>
      <c r="D553" s="115">
        <v>44840</v>
      </c>
      <c r="E553" s="388" t="s">
        <v>4941</v>
      </c>
      <c r="F553" s="444">
        <v>39</v>
      </c>
      <c r="G553" s="499">
        <f>AVERAGE(CPVTFC3SG0033!M17:N17)</f>
        <v>2.9061500000000002</v>
      </c>
      <c r="H553" s="505">
        <f t="shared" si="125"/>
        <v>9764.2086330935272</v>
      </c>
      <c r="I553" s="1757" t="s">
        <v>315</v>
      </c>
      <c r="J553" s="1749">
        <v>44876</v>
      </c>
      <c r="K553" s="1750" t="s">
        <v>5462</v>
      </c>
      <c r="L553" s="1751">
        <v>150</v>
      </c>
      <c r="M553" s="977">
        <f>AVERAGE(CPVTFC3SG0052!D23:E23)</f>
        <v>0.1764</v>
      </c>
      <c r="N553" s="978">
        <f>((M553-0.1246)/0.0142)*400</f>
        <v>1459.1549295774646</v>
      </c>
      <c r="O553" s="1752" t="s">
        <v>315</v>
      </c>
      <c r="P553" s="1286"/>
      <c r="Q553" s="2459"/>
      <c r="R553" s="830"/>
      <c r="S553" s="830"/>
      <c r="T553" s="831"/>
      <c r="U553" s="1717"/>
      <c r="W553" s="5">
        <v>1</v>
      </c>
    </row>
    <row r="554" spans="1:23" x14ac:dyDescent="0.25">
      <c r="A554" s="68">
        <v>476</v>
      </c>
      <c r="B554" s="4820"/>
      <c r="C554" s="296" t="s">
        <v>220</v>
      </c>
      <c r="D554" s="65">
        <v>44840</v>
      </c>
      <c r="E554" s="387" t="s">
        <v>4941</v>
      </c>
      <c r="F554" s="164">
        <v>40</v>
      </c>
      <c r="G554" s="145">
        <f>AVERAGE(CPVTFC3SG0033!O17:P17)</f>
        <v>2.8315000000000001</v>
      </c>
      <c r="H554" s="100">
        <f t="shared" si="125"/>
        <v>9495.6834532374123</v>
      </c>
      <c r="I554" s="441" t="s">
        <v>315</v>
      </c>
      <c r="J554" s="65">
        <v>44876</v>
      </c>
      <c r="K554" s="1145" t="s">
        <v>5462</v>
      </c>
      <c r="L554" s="177">
        <v>151</v>
      </c>
      <c r="M554" s="66">
        <f>AVERAGE(CPVTFC3SG0052!F22:G22)</f>
        <v>0.55620000000000003</v>
      </c>
      <c r="N554" s="67">
        <f>((M554-0.1246)/0.0142)*400</f>
        <v>12157.74647887324</v>
      </c>
      <c r="O554" s="1693" t="s">
        <v>315</v>
      </c>
      <c r="P554" s="1149"/>
      <c r="Q554" s="2458"/>
      <c r="R554" s="645"/>
      <c r="S554" s="645"/>
      <c r="T554" s="646"/>
      <c r="U554" s="1690"/>
    </row>
    <row r="555" spans="1:23" x14ac:dyDescent="0.25">
      <c r="A555" s="64">
        <v>477</v>
      </c>
      <c r="B555" s="4818" t="s">
        <v>3938</v>
      </c>
      <c r="C555" s="296" t="s">
        <v>868</v>
      </c>
      <c r="D555" s="65">
        <v>44840</v>
      </c>
      <c r="E555" s="387" t="s">
        <v>4941</v>
      </c>
      <c r="F555" s="164">
        <v>41</v>
      </c>
      <c r="G555" s="145">
        <f>AVERAGE(CPVTFC3SG0033!Q17:R17)</f>
        <v>1.9474499999999999</v>
      </c>
      <c r="H555" s="100">
        <f t="shared" si="125"/>
        <v>6315.6474820143885</v>
      </c>
      <c r="I555" s="441" t="s">
        <v>315</v>
      </c>
      <c r="J555" s="891"/>
      <c r="K555" s="891"/>
      <c r="L555" s="891"/>
      <c r="M555" s="891"/>
      <c r="N555" s="891"/>
      <c r="O555" s="1692"/>
      <c r="P555" s="1149"/>
      <c r="Q555" s="2458"/>
      <c r="R555" s="645"/>
      <c r="S555" s="645"/>
      <c r="T555" s="646"/>
      <c r="U555" s="1690"/>
      <c r="V555" s="286"/>
      <c r="W555" s="5">
        <v>1</v>
      </c>
    </row>
    <row r="556" spans="1:23" x14ac:dyDescent="0.25">
      <c r="A556" s="68">
        <v>478</v>
      </c>
      <c r="B556" s="4820"/>
      <c r="C556" s="296" t="s">
        <v>220</v>
      </c>
      <c r="D556" s="65">
        <v>44840</v>
      </c>
      <c r="E556" s="387" t="s">
        <v>4941</v>
      </c>
      <c r="F556" s="164">
        <v>42</v>
      </c>
      <c r="G556" s="145">
        <f>AVERAGE(CPVTFC3SG0033!S17:T17)</f>
        <v>2.2664</v>
      </c>
      <c r="H556" s="100">
        <f t="shared" si="125"/>
        <v>7462.9496402877703</v>
      </c>
      <c r="I556" s="441" t="s">
        <v>315</v>
      </c>
      <c r="J556" s="891"/>
      <c r="K556" s="891"/>
      <c r="L556" s="891"/>
      <c r="M556" s="891"/>
      <c r="N556" s="891"/>
      <c r="O556" s="1692"/>
      <c r="P556" s="1149"/>
      <c r="Q556" s="2458"/>
      <c r="R556" s="645"/>
      <c r="S556" s="645"/>
      <c r="T556" s="646"/>
      <c r="U556" s="1690"/>
      <c r="V556" s="287"/>
    </row>
    <row r="557" spans="1:23" x14ac:dyDescent="0.25">
      <c r="A557" s="64">
        <v>479</v>
      </c>
      <c r="B557" s="4818" t="s">
        <v>3939</v>
      </c>
      <c r="C557" s="296" t="s">
        <v>868</v>
      </c>
      <c r="D557" s="65">
        <v>44840</v>
      </c>
      <c r="E557" s="387" t="s">
        <v>4941</v>
      </c>
      <c r="F557" s="164">
        <v>43</v>
      </c>
      <c r="G557" s="145">
        <f>AVERAGE(CPVTFC3SG0033!U17:V17)</f>
        <v>2.80375</v>
      </c>
      <c r="H557" s="100">
        <f t="shared" si="125"/>
        <v>9395.8633093525186</v>
      </c>
      <c r="I557" s="441" t="s">
        <v>315</v>
      </c>
      <c r="J557" s="65">
        <v>44876</v>
      </c>
      <c r="K557" s="1145" t="s">
        <v>5462</v>
      </c>
      <c r="L557" s="177">
        <v>152</v>
      </c>
      <c r="M557" s="66">
        <f>AVERAGE(CPVTFC3SG0052!H22:I22)</f>
        <v>1.1429499999999999</v>
      </c>
      <c r="N557" s="67">
        <f>((M557-0.1246)/0.0142)*400</f>
        <v>28685.915492957742</v>
      </c>
      <c r="O557" s="1693" t="s">
        <v>315</v>
      </c>
      <c r="P557" s="645"/>
      <c r="Q557" s="645"/>
      <c r="R557" s="645"/>
      <c r="S557" s="694"/>
      <c r="T557" s="694"/>
      <c r="U557" s="694"/>
      <c r="V557" s="286"/>
      <c r="W557" s="5">
        <v>1</v>
      </c>
    </row>
    <row r="558" spans="1:23" ht="15.75" thickBot="1" x14ac:dyDescent="0.3">
      <c r="A558" s="120">
        <v>480</v>
      </c>
      <c r="B558" s="4815"/>
      <c r="C558" s="497" t="s">
        <v>220</v>
      </c>
      <c r="D558" s="121">
        <v>44840</v>
      </c>
      <c r="E558" s="452" t="s">
        <v>4941</v>
      </c>
      <c r="F558" s="445">
        <v>44</v>
      </c>
      <c r="G558" s="453">
        <f>AVERAGE(CPVTFC3SG0033!W17:X17)</f>
        <v>2.6808000000000001</v>
      </c>
      <c r="H558" s="454">
        <f t="shared" si="125"/>
        <v>8953.5971223021588</v>
      </c>
      <c r="I558" s="679" t="s">
        <v>315</v>
      </c>
      <c r="J558" s="1744">
        <v>44876</v>
      </c>
      <c r="K558" s="1745" t="s">
        <v>5462</v>
      </c>
      <c r="L558" s="1746">
        <v>153</v>
      </c>
      <c r="M558" s="1002">
        <f>AVERAGE(CPVTFC3SG0052!J22:K22)</f>
        <v>0.222</v>
      </c>
      <c r="N558" s="1003">
        <f>((M558-0.1246)/0.0142)*400</f>
        <v>2743.6619718309857</v>
      </c>
      <c r="O558" s="2418" t="s">
        <v>315</v>
      </c>
      <c r="P558" s="969"/>
      <c r="Q558" s="969"/>
      <c r="R558" s="969"/>
      <c r="S558" s="1268"/>
      <c r="T558" s="1268"/>
      <c r="U558" s="1268"/>
      <c r="V558" s="287"/>
    </row>
    <row r="559" spans="1:23" x14ac:dyDescent="0.25">
      <c r="A559" s="406">
        <v>481</v>
      </c>
      <c r="B559" s="4814" t="s">
        <v>3940</v>
      </c>
      <c r="C559" s="476" t="s">
        <v>868</v>
      </c>
      <c r="D559" s="407">
        <v>44840</v>
      </c>
      <c r="E559" s="477" t="s">
        <v>4941</v>
      </c>
      <c r="F559" s="478">
        <v>45</v>
      </c>
      <c r="G559" s="479">
        <f>AVERAGE(CPVTFC3SG0033!C19:D19)</f>
        <v>1.3324</v>
      </c>
      <c r="H559" s="480">
        <f t="shared" si="125"/>
        <v>4103.2374100719426</v>
      </c>
      <c r="I559" s="1759" t="s">
        <v>315</v>
      </c>
      <c r="J559" s="1544"/>
      <c r="K559" s="1544"/>
      <c r="L559" s="1544"/>
      <c r="M559" s="1544"/>
      <c r="N559" s="1544"/>
      <c r="O559" s="1544"/>
      <c r="P559" s="490">
        <v>44887</v>
      </c>
      <c r="Q559" s="2602" t="s">
        <v>5514</v>
      </c>
      <c r="R559" s="589">
        <v>6</v>
      </c>
      <c r="S559" s="589">
        <f>AVERAGE(CPVTFC3SG0064!M11:N11)</f>
        <v>0.13020000000000001</v>
      </c>
      <c r="T559" s="622">
        <f t="shared" ref="T559:T562" si="132">(S559-0.1645)/0.0138*66</f>
        <v>-164.04347826086956</v>
      </c>
      <c r="U559" s="1557" t="s">
        <v>314</v>
      </c>
      <c r="V559" s="4899" t="s">
        <v>1416</v>
      </c>
      <c r="W559" s="5">
        <v>1</v>
      </c>
    </row>
    <row r="560" spans="1:23" x14ac:dyDescent="0.25">
      <c r="A560" s="590"/>
      <c r="B560" s="4815"/>
      <c r="C560" s="436" t="s">
        <v>5448</v>
      </c>
      <c r="D560" s="1149"/>
      <c r="E560" s="1264"/>
      <c r="F560" s="695"/>
      <c r="G560" s="892"/>
      <c r="H560" s="894"/>
      <c r="I560" s="1758"/>
      <c r="J560" s="891"/>
      <c r="K560" s="891"/>
      <c r="L560" s="891"/>
      <c r="M560" s="891"/>
      <c r="N560" s="891"/>
      <c r="O560" s="891"/>
      <c r="P560" s="18">
        <v>44887</v>
      </c>
      <c r="Q560" s="2604" t="s">
        <v>5514</v>
      </c>
      <c r="R560" s="7">
        <v>7</v>
      </c>
      <c r="S560" s="7">
        <f>AVERAGE(CPVTFC3SG0064!O11:P11)</f>
        <v>0.39810000000000001</v>
      </c>
      <c r="T560" s="13">
        <f t="shared" si="132"/>
        <v>1117.2173913043478</v>
      </c>
      <c r="U560" s="1558" t="s">
        <v>314</v>
      </c>
      <c r="V560" s="4908"/>
    </row>
    <row r="561" spans="1:23" x14ac:dyDescent="0.25">
      <c r="A561" s="590"/>
      <c r="B561" s="4815"/>
      <c r="C561" s="436" t="s">
        <v>863</v>
      </c>
      <c r="D561" s="1149"/>
      <c r="E561" s="1264"/>
      <c r="F561" s="695"/>
      <c r="G561" s="892"/>
      <c r="H561" s="894"/>
      <c r="I561" s="1758"/>
      <c r="J561" s="891"/>
      <c r="K561" s="891"/>
      <c r="L561" s="891"/>
      <c r="M561" s="891"/>
      <c r="N561" s="891"/>
      <c r="O561" s="891"/>
      <c r="P561" s="18">
        <v>44887</v>
      </c>
      <c r="Q561" s="2604" t="s">
        <v>5514</v>
      </c>
      <c r="R561" s="7">
        <v>8</v>
      </c>
      <c r="S561" s="7">
        <f>AVERAGE(CPVTFC3SG0064!Q11:R11)</f>
        <v>0.30920000000000003</v>
      </c>
      <c r="T561" s="13">
        <f t="shared" si="132"/>
        <v>692.04347826086973</v>
      </c>
      <c r="U561" s="1558" t="s">
        <v>314</v>
      </c>
      <c r="V561" s="4908"/>
    </row>
    <row r="562" spans="1:23" ht="15.75" thickBot="1" x14ac:dyDescent="0.3">
      <c r="A562" s="411">
        <v>482</v>
      </c>
      <c r="B562" s="4821"/>
      <c r="C562" s="2526" t="s">
        <v>2442</v>
      </c>
      <c r="D562" s="412">
        <v>44840</v>
      </c>
      <c r="E562" s="484" t="s">
        <v>4941</v>
      </c>
      <c r="F562" s="485">
        <v>46</v>
      </c>
      <c r="G562" s="486">
        <f>AVERAGE(CPVTFC3SG0033!E19:F19)</f>
        <v>2.8811999999999998</v>
      </c>
      <c r="H562" s="487">
        <f t="shared" si="125"/>
        <v>9674.4604316546756</v>
      </c>
      <c r="I562" s="1760" t="s">
        <v>315</v>
      </c>
      <c r="J562" s="412">
        <v>44876</v>
      </c>
      <c r="K562" s="1742" t="s">
        <v>5462</v>
      </c>
      <c r="L562" s="1743">
        <v>154</v>
      </c>
      <c r="M562" s="414">
        <f>AVERAGE(CPVTFC3SG0052!L22:M22)</f>
        <v>1.0329999999999999</v>
      </c>
      <c r="N562" s="415">
        <f t="shared" ref="N562" si="133">((M562-0.1246)/0.0142)*400</f>
        <v>25588.732394366194</v>
      </c>
      <c r="O562" s="2564" t="s">
        <v>315</v>
      </c>
      <c r="P562" s="412">
        <v>44887</v>
      </c>
      <c r="Q562" s="2606" t="s">
        <v>5514</v>
      </c>
      <c r="R562" s="414">
        <v>9</v>
      </c>
      <c r="S562" s="414">
        <f>AVERAGE(CPVTFC3SG0064!S11:T11)</f>
        <v>0.51049999999999995</v>
      </c>
      <c r="T562" s="415">
        <f t="shared" si="132"/>
        <v>1654.7826086956522</v>
      </c>
      <c r="U562" s="2547" t="s">
        <v>315</v>
      </c>
      <c r="V562" s="4905"/>
    </row>
    <row r="563" spans="1:23" x14ac:dyDescent="0.25">
      <c r="A563" s="82">
        <v>483</v>
      </c>
      <c r="B563" s="4807" t="s">
        <v>3941</v>
      </c>
      <c r="C563" s="623" t="s">
        <v>868</v>
      </c>
      <c r="D563" s="83">
        <v>44840</v>
      </c>
      <c r="E563" s="389" t="s">
        <v>4941</v>
      </c>
      <c r="F563" s="375">
        <v>47</v>
      </c>
      <c r="G563" s="511">
        <f>AVERAGE(CPVTFC3SG0033!G19:H19)</f>
        <v>0.13385</v>
      </c>
      <c r="H563" s="500">
        <f t="shared" si="125"/>
        <v>-208.09352517985619</v>
      </c>
      <c r="I563" s="2607" t="s">
        <v>314</v>
      </c>
      <c r="J563" s="1364"/>
      <c r="K563" s="1364"/>
      <c r="L563" s="1364"/>
      <c r="M563" s="1364"/>
      <c r="N563" s="1364"/>
      <c r="O563" s="1701"/>
      <c r="P563" s="1286"/>
      <c r="Q563" s="2358"/>
      <c r="R563" s="830"/>
      <c r="S563" s="830"/>
      <c r="T563" s="831"/>
      <c r="U563" s="1588"/>
      <c r="V563" s="4899" t="s">
        <v>1416</v>
      </c>
    </row>
    <row r="564" spans="1:23" ht="15.75" thickBot="1" x14ac:dyDescent="0.3">
      <c r="A564" s="78">
        <v>484</v>
      </c>
      <c r="B564" s="4807"/>
      <c r="C564" s="675" t="s">
        <v>220</v>
      </c>
      <c r="D564" s="79">
        <v>44840</v>
      </c>
      <c r="E564" s="525" t="s">
        <v>4941</v>
      </c>
      <c r="F564" s="173">
        <v>48</v>
      </c>
      <c r="G564" s="506">
        <f>AVERAGE(CPVTFC3SG0033!I19:J19)</f>
        <v>1.6867999999999999</v>
      </c>
      <c r="H564" s="507">
        <f t="shared" si="125"/>
        <v>5378.0575539568345</v>
      </c>
      <c r="I564" s="678" t="s">
        <v>315</v>
      </c>
      <c r="J564" s="1390"/>
      <c r="K564" s="1390"/>
      <c r="L564" s="1390"/>
      <c r="M564" s="1390"/>
      <c r="N564" s="1390"/>
      <c r="O564" s="1700"/>
      <c r="P564" s="2084"/>
      <c r="Q564" s="2349"/>
      <c r="R564" s="969"/>
      <c r="S564" s="969"/>
      <c r="T564" s="970"/>
      <c r="U564" s="1568"/>
      <c r="V564" s="4905"/>
    </row>
    <row r="565" spans="1:23" x14ac:dyDescent="0.25">
      <c r="A565" s="406">
        <v>485</v>
      </c>
      <c r="B565" s="4800" t="s">
        <v>3942</v>
      </c>
      <c r="C565" s="476" t="s">
        <v>868</v>
      </c>
      <c r="D565" s="407">
        <v>44840</v>
      </c>
      <c r="E565" s="477" t="s">
        <v>4941</v>
      </c>
      <c r="F565" s="478">
        <v>49</v>
      </c>
      <c r="G565" s="479">
        <f>AVERAGE(CPVTFC3SG0033!K19:L19)</f>
        <v>0.68084999999999996</v>
      </c>
      <c r="H565" s="480">
        <f t="shared" si="125"/>
        <v>1759.5323741007196</v>
      </c>
      <c r="I565" s="1759" t="s">
        <v>315</v>
      </c>
      <c r="J565" s="1544"/>
      <c r="K565" s="1544"/>
      <c r="L565" s="1544"/>
      <c r="M565" s="1544"/>
      <c r="N565" s="1544"/>
      <c r="O565" s="1544"/>
      <c r="P565" s="490">
        <v>44887</v>
      </c>
      <c r="Q565" s="2602" t="s">
        <v>5514</v>
      </c>
      <c r="R565" s="589">
        <v>10</v>
      </c>
      <c r="S565" s="589">
        <f>AVERAGE(CPVTFC3SG0064!U11:V11)</f>
        <v>9.4100000000000003E-2</v>
      </c>
      <c r="T565" s="622">
        <f t="shared" ref="T565:T568" si="134">(S565-0.1645)/0.0138*66</f>
        <v>-336.69565217391306</v>
      </c>
      <c r="U565" s="2553" t="s">
        <v>314</v>
      </c>
      <c r="V565" s="4899" t="s">
        <v>1416</v>
      </c>
      <c r="W565" s="5">
        <v>1</v>
      </c>
    </row>
    <row r="566" spans="1:23" x14ac:dyDescent="0.25">
      <c r="A566" s="590"/>
      <c r="B566" s="4801"/>
      <c r="C566" s="436" t="s">
        <v>5448</v>
      </c>
      <c r="D566" s="1149"/>
      <c r="E566" s="1264"/>
      <c r="F566" s="695"/>
      <c r="G566" s="892"/>
      <c r="H566" s="894"/>
      <c r="I566" s="1758"/>
      <c r="J566" s="891"/>
      <c r="K566" s="891"/>
      <c r="L566" s="891"/>
      <c r="M566" s="891"/>
      <c r="N566" s="891"/>
      <c r="O566" s="891"/>
      <c r="P566" s="65">
        <v>44887</v>
      </c>
      <c r="Q566" s="2608" t="s">
        <v>5514</v>
      </c>
      <c r="R566" s="66">
        <v>11</v>
      </c>
      <c r="S566" s="66">
        <f>AVERAGE(CPVTFC3SG0064!W11:X11)</f>
        <v>0.64219999999999999</v>
      </c>
      <c r="T566" s="67">
        <f t="shared" si="134"/>
        <v>2284.6521739130435</v>
      </c>
      <c r="U566" s="2544" t="s">
        <v>315</v>
      </c>
      <c r="V566" s="4908"/>
    </row>
    <row r="567" spans="1:23" x14ac:dyDescent="0.25">
      <c r="A567" s="590"/>
      <c r="B567" s="4801"/>
      <c r="C567" s="436" t="s">
        <v>863</v>
      </c>
      <c r="D567" s="1149"/>
      <c r="E567" s="1264"/>
      <c r="F567" s="695"/>
      <c r="G567" s="892"/>
      <c r="H567" s="894"/>
      <c r="I567" s="1758"/>
      <c r="J567" s="891"/>
      <c r="K567" s="891"/>
      <c r="L567" s="891"/>
      <c r="M567" s="891"/>
      <c r="N567" s="891"/>
      <c r="O567" s="891"/>
      <c r="P567" s="65">
        <v>44887</v>
      </c>
      <c r="Q567" s="2608" t="s">
        <v>5514</v>
      </c>
      <c r="R567" s="66">
        <v>12</v>
      </c>
      <c r="S567" s="66">
        <f>AVERAGE(CPVTFC3SG0064!C13:D13)</f>
        <v>0.57599999999999996</v>
      </c>
      <c r="T567" s="67">
        <f t="shared" si="134"/>
        <v>1968.0434782608695</v>
      </c>
      <c r="U567" s="2544" t="s">
        <v>315</v>
      </c>
      <c r="V567" s="4908"/>
    </row>
    <row r="568" spans="1:23" ht="15.75" thickBot="1" x14ac:dyDescent="0.3">
      <c r="A568" s="411">
        <v>486</v>
      </c>
      <c r="B568" s="4802"/>
      <c r="C568" s="2526" t="s">
        <v>2442</v>
      </c>
      <c r="D568" s="412">
        <v>44840</v>
      </c>
      <c r="E568" s="484" t="s">
        <v>4941</v>
      </c>
      <c r="F568" s="485">
        <v>50</v>
      </c>
      <c r="G568" s="486">
        <f>AVERAGE(CPVTFC3SG0033!M19:N19)</f>
        <v>2.8967000000000001</v>
      </c>
      <c r="H568" s="487">
        <f t="shared" si="125"/>
        <v>9730.2158273381301</v>
      </c>
      <c r="I568" s="1760" t="s">
        <v>315</v>
      </c>
      <c r="J568" s="412">
        <v>44876</v>
      </c>
      <c r="K568" s="1742" t="s">
        <v>5462</v>
      </c>
      <c r="L568" s="1743">
        <v>155</v>
      </c>
      <c r="M568" s="414">
        <f>AVERAGE(CPVTFC3SG0052!N22:O22)</f>
        <v>1.4113</v>
      </c>
      <c r="N568" s="415">
        <f>((M568-0.1246)/0.0142)*400</f>
        <v>36245.070422535209</v>
      </c>
      <c r="O568" s="2564" t="s">
        <v>315</v>
      </c>
      <c r="P568" s="91">
        <v>44887</v>
      </c>
      <c r="Q568" s="2605" t="s">
        <v>5514</v>
      </c>
      <c r="R568" s="595">
        <v>13</v>
      </c>
      <c r="S568" s="595">
        <f>AVERAGE(CPVTFC3SG0064!E13:F13)</f>
        <v>0.20069999999999999</v>
      </c>
      <c r="T568" s="225">
        <f t="shared" si="134"/>
        <v>173.1304347826086</v>
      </c>
      <c r="U568" s="2548" t="s">
        <v>314</v>
      </c>
      <c r="V568" s="4905"/>
    </row>
    <row r="569" spans="1:23" x14ac:dyDescent="0.25">
      <c r="A569" s="114">
        <v>487</v>
      </c>
      <c r="B569" s="4815" t="s">
        <v>3943</v>
      </c>
      <c r="C569" s="680" t="s">
        <v>868</v>
      </c>
      <c r="D569" s="115">
        <v>44840</v>
      </c>
      <c r="E569" s="388" t="s">
        <v>4941</v>
      </c>
      <c r="F569" s="444">
        <v>51</v>
      </c>
      <c r="G569" s="499">
        <f>AVERAGE(CPVTFC3SG0033!O19:P19)</f>
        <v>0.72160000000000002</v>
      </c>
      <c r="H569" s="505">
        <f t="shared" si="125"/>
        <v>1906.1151079136694</v>
      </c>
      <c r="I569" s="1757" t="s">
        <v>315</v>
      </c>
      <c r="J569" s="1364"/>
      <c r="K569" s="1364"/>
      <c r="L569" s="1364"/>
      <c r="M569" s="1364"/>
      <c r="N569" s="1364"/>
      <c r="O569" s="1701"/>
      <c r="P569" s="830"/>
      <c r="Q569" s="830"/>
      <c r="R569" s="830"/>
      <c r="S569" s="1271"/>
      <c r="T569" s="1271"/>
      <c r="U569" s="1271"/>
      <c r="W569" s="5">
        <v>1</v>
      </c>
    </row>
    <row r="570" spans="1:23" x14ac:dyDescent="0.25">
      <c r="A570" s="68">
        <v>488</v>
      </c>
      <c r="B570" s="4820"/>
      <c r="C570" s="296" t="s">
        <v>220</v>
      </c>
      <c r="D570" s="65">
        <v>44840</v>
      </c>
      <c r="E570" s="387" t="s">
        <v>4941</v>
      </c>
      <c r="F570" s="164">
        <v>52</v>
      </c>
      <c r="G570" s="145">
        <f>AVERAGE(CPVTFC3SG0033!Q19:R19)</f>
        <v>2.27475</v>
      </c>
      <c r="H570" s="100">
        <f t="shared" si="125"/>
        <v>7492.9856115107923</v>
      </c>
      <c r="I570" s="441" t="s">
        <v>315</v>
      </c>
      <c r="J570" s="891"/>
      <c r="K570" s="891"/>
      <c r="L570" s="891"/>
      <c r="M570" s="891"/>
      <c r="N570" s="891"/>
      <c r="O570" s="1692"/>
      <c r="P570" s="645"/>
      <c r="Q570" s="645"/>
      <c r="R570" s="645"/>
      <c r="S570" s="694"/>
      <c r="T570" s="694"/>
      <c r="U570" s="694"/>
    </row>
    <row r="571" spans="1:23" x14ac:dyDescent="0.25">
      <c r="A571" s="64">
        <v>489</v>
      </c>
      <c r="B571" s="4818" t="s">
        <v>3944</v>
      </c>
      <c r="C571" s="296" t="s">
        <v>868</v>
      </c>
      <c r="D571" s="65">
        <v>44840</v>
      </c>
      <c r="E571" s="387" t="s">
        <v>4941</v>
      </c>
      <c r="F571" s="164">
        <v>53</v>
      </c>
      <c r="G571" s="145">
        <f>AVERAGE(CPVTFC3SG0033!S19:T19)</f>
        <v>2.5540500000000002</v>
      </c>
      <c r="H571" s="100">
        <f t="shared" si="125"/>
        <v>8497.661870503598</v>
      </c>
      <c r="I571" s="441" t="s">
        <v>315</v>
      </c>
      <c r="J571" s="71">
        <v>44876</v>
      </c>
      <c r="K571" s="1142" t="s">
        <v>5462</v>
      </c>
      <c r="L571" s="1143">
        <v>156</v>
      </c>
      <c r="M571" s="72">
        <f>AVERAGE(CPVTFC3SG0052!P22:Q22)</f>
        <v>0.1938</v>
      </c>
      <c r="N571" s="73">
        <f>((M571-0.1246)/0.0142)*400</f>
        <v>1949.2957746478871</v>
      </c>
      <c r="O571" s="1144" t="s">
        <v>315</v>
      </c>
      <c r="P571" s="1149"/>
      <c r="Q571" s="2348"/>
      <c r="R571" s="645"/>
      <c r="S571" s="645"/>
      <c r="T571" s="646"/>
      <c r="U571" s="1491"/>
      <c r="V571" s="4899" t="s">
        <v>1416</v>
      </c>
      <c r="W571" s="5">
        <v>1</v>
      </c>
    </row>
    <row r="572" spans="1:23" x14ac:dyDescent="0.25">
      <c r="A572" s="68">
        <v>490</v>
      </c>
      <c r="B572" s="4820"/>
      <c r="C572" s="296" t="s">
        <v>220</v>
      </c>
      <c r="D572" s="65">
        <v>44840</v>
      </c>
      <c r="E572" s="387" t="s">
        <v>4941</v>
      </c>
      <c r="F572" s="164">
        <v>54</v>
      </c>
      <c r="G572" s="145">
        <f>AVERAGE(CPVTFC3SG0033!U19:V19)</f>
        <v>2.8214000000000001</v>
      </c>
      <c r="H572" s="100">
        <f t="shared" si="125"/>
        <v>9459.3525179856133</v>
      </c>
      <c r="I572" s="441" t="s">
        <v>315</v>
      </c>
      <c r="J572" s="65">
        <v>44876</v>
      </c>
      <c r="K572" s="1145" t="s">
        <v>5462</v>
      </c>
      <c r="L572" s="177">
        <v>157</v>
      </c>
      <c r="M572" s="66">
        <f>AVERAGE(CPVTFC3SG0052!R22:S22)</f>
        <v>2.7285500000000003</v>
      </c>
      <c r="N572" s="67">
        <f>((M572-0.1246)/0.0142)*400</f>
        <v>73350.704225352121</v>
      </c>
      <c r="O572" s="1693" t="s">
        <v>315</v>
      </c>
      <c r="P572" s="1149"/>
      <c r="Q572" s="2348"/>
      <c r="R572" s="645"/>
      <c r="S572" s="645"/>
      <c r="T572" s="646"/>
      <c r="U572" s="1491"/>
      <c r="V572" s="4905"/>
    </row>
    <row r="573" spans="1:23" x14ac:dyDescent="0.25">
      <c r="A573" s="64">
        <v>491</v>
      </c>
      <c r="B573" s="437" t="s">
        <v>3945</v>
      </c>
      <c r="C573" s="296" t="s">
        <v>868</v>
      </c>
      <c r="D573" s="65">
        <v>44840</v>
      </c>
      <c r="E573" s="387" t="s">
        <v>4941</v>
      </c>
      <c r="F573" s="164">
        <v>55</v>
      </c>
      <c r="G573" s="145">
        <f>AVERAGE(CPVTFC3SG0033!W19:X19)</f>
        <v>1.2041999999999999</v>
      </c>
      <c r="H573" s="100">
        <f t="shared" si="125"/>
        <v>3642.0863309352521</v>
      </c>
      <c r="I573" s="441" t="s">
        <v>315</v>
      </c>
      <c r="J573" s="891"/>
      <c r="K573" s="891"/>
      <c r="L573" s="891"/>
      <c r="M573" s="891"/>
      <c r="N573" s="891"/>
      <c r="O573" s="1692"/>
      <c r="P573" s="2136"/>
      <c r="Q573" s="2136"/>
      <c r="R573" s="645"/>
      <c r="S573" s="694"/>
      <c r="T573" s="694"/>
      <c r="U573" s="694"/>
      <c r="V573" s="4899" t="s">
        <v>1416</v>
      </c>
      <c r="W573" s="5">
        <v>1</v>
      </c>
    </row>
    <row r="574" spans="1:23" x14ac:dyDescent="0.25">
      <c r="A574" s="68">
        <v>492</v>
      </c>
      <c r="B574" s="437" t="s">
        <v>3945</v>
      </c>
      <c r="C574" s="296" t="s">
        <v>220</v>
      </c>
      <c r="D574" s="65">
        <v>44840</v>
      </c>
      <c r="E574" s="387" t="s">
        <v>4941</v>
      </c>
      <c r="F574" s="164">
        <v>56</v>
      </c>
      <c r="G574" s="145">
        <f>AVERAGE(CPVTFC3SG0033!C21:D21)</f>
        <v>2.8833000000000002</v>
      </c>
      <c r="H574" s="100">
        <f t="shared" si="125"/>
        <v>9682.0143884892095</v>
      </c>
      <c r="I574" s="441" t="s">
        <v>315</v>
      </c>
      <c r="J574" s="65">
        <v>44876</v>
      </c>
      <c r="K574" s="1145" t="s">
        <v>5462</v>
      </c>
      <c r="L574" s="177">
        <v>158</v>
      </c>
      <c r="M574" s="66">
        <f>AVERAGE(CPVTFC3SG0052!T22:U22)</f>
        <v>2.5844</v>
      </c>
      <c r="N574" s="67">
        <f>((M574-0.1246)/0.0142)*400</f>
        <v>69290.140845070418</v>
      </c>
      <c r="O574" s="1693" t="s">
        <v>315</v>
      </c>
      <c r="P574" s="2465"/>
      <c r="Q574" s="645"/>
      <c r="R574" s="645"/>
      <c r="S574" s="694"/>
      <c r="T574" s="694"/>
      <c r="U574" s="694"/>
      <c r="V574" s="4905"/>
    </row>
    <row r="575" spans="1:23" x14ac:dyDescent="0.25">
      <c r="A575" s="64">
        <v>493</v>
      </c>
      <c r="B575" s="4818" t="s">
        <v>3946</v>
      </c>
      <c r="C575" s="296" t="s">
        <v>868</v>
      </c>
      <c r="D575" s="65">
        <v>44840</v>
      </c>
      <c r="E575" s="387" t="s">
        <v>4941</v>
      </c>
      <c r="F575" s="164">
        <v>57</v>
      </c>
      <c r="G575" s="145">
        <f>AVERAGE(CPVTFC3SG0033!E21:F21)</f>
        <v>2.89805</v>
      </c>
      <c r="H575" s="100">
        <f t="shared" si="125"/>
        <v>9735.071942446044</v>
      </c>
      <c r="I575" s="441" t="s">
        <v>315</v>
      </c>
      <c r="J575" s="65">
        <v>44876</v>
      </c>
      <c r="K575" s="1145" t="s">
        <v>5462</v>
      </c>
      <c r="L575" s="177">
        <v>159</v>
      </c>
      <c r="M575" s="66">
        <f>AVERAGE(CPVTFC3SG0052!V22:W22)</f>
        <v>2.1301999999999999</v>
      </c>
      <c r="N575" s="67">
        <f>((M575-0.1246)/0.0142)*400</f>
        <v>56495.774647887309</v>
      </c>
      <c r="O575" s="1693" t="s">
        <v>315</v>
      </c>
      <c r="P575" s="2465"/>
      <c r="Q575" s="645"/>
      <c r="R575" s="645"/>
      <c r="S575" s="694"/>
      <c r="T575" s="694"/>
      <c r="U575" s="694"/>
      <c r="W575" s="5">
        <v>1</v>
      </c>
    </row>
    <row r="576" spans="1:23" ht="15.75" thickBot="1" x14ac:dyDescent="0.3">
      <c r="A576" s="120">
        <v>494</v>
      </c>
      <c r="B576" s="4815"/>
      <c r="C576" s="497" t="s">
        <v>220</v>
      </c>
      <c r="D576" s="121">
        <v>44840</v>
      </c>
      <c r="E576" s="452" t="s">
        <v>4941</v>
      </c>
      <c r="F576" s="445">
        <v>58</v>
      </c>
      <c r="G576" s="453">
        <f>AVERAGE(CPVTFC3SG0033!G21:H21)</f>
        <v>2.84795</v>
      </c>
      <c r="H576" s="454">
        <f t="shared" si="125"/>
        <v>9554.8561151079139</v>
      </c>
      <c r="I576" s="679" t="s">
        <v>315</v>
      </c>
      <c r="J576" s="121">
        <v>44876</v>
      </c>
      <c r="K576" s="1734" t="s">
        <v>5462</v>
      </c>
      <c r="L576" s="1492">
        <v>160</v>
      </c>
      <c r="M576" s="122">
        <f>AVERAGE(CPVTFC3SG0052!X22:Y22)</f>
        <v>2.8079000000000001</v>
      </c>
      <c r="N576" s="123">
        <f>((M576-0.1246)/0.0142)*400</f>
        <v>75585.915492957749</v>
      </c>
      <c r="O576" s="1761" t="s">
        <v>315</v>
      </c>
      <c r="P576" s="2603"/>
      <c r="Q576" s="969"/>
      <c r="R576" s="969"/>
      <c r="S576" s="1268"/>
      <c r="T576" s="1268"/>
      <c r="U576" s="1268"/>
    </row>
    <row r="577" spans="1:23" x14ac:dyDescent="0.25">
      <c r="A577" s="406">
        <v>495</v>
      </c>
      <c r="B577" s="4800" t="s">
        <v>3947</v>
      </c>
      <c r="C577" s="476" t="s">
        <v>868</v>
      </c>
      <c r="D577" s="407">
        <v>44840</v>
      </c>
      <c r="E577" s="477" t="s">
        <v>4941</v>
      </c>
      <c r="F577" s="478">
        <v>59</v>
      </c>
      <c r="G577" s="479">
        <f>AVERAGE(CPVTFC3SG0033!I21:J21)</f>
        <v>0.89524999999999999</v>
      </c>
      <c r="H577" s="480">
        <f t="shared" si="125"/>
        <v>2530.7553956834536</v>
      </c>
      <c r="I577" s="1759" t="s">
        <v>315</v>
      </c>
      <c r="J577" s="1544"/>
      <c r="K577" s="1544"/>
      <c r="L577" s="1544"/>
      <c r="M577" s="1544"/>
      <c r="N577" s="1544"/>
      <c r="O577" s="1544"/>
      <c r="P577" s="490">
        <v>44887</v>
      </c>
      <c r="Q577" s="2602" t="s">
        <v>5514</v>
      </c>
      <c r="R577" s="589">
        <v>22</v>
      </c>
      <c r="S577" s="589">
        <f>AVERAGE(CPVTFC3SG0064!W13:X13)</f>
        <v>0.13605</v>
      </c>
      <c r="T577" s="622">
        <f>(S577-0.1645)/0.0138*66</f>
        <v>-136.06521739130434</v>
      </c>
      <c r="U577" s="2553" t="s">
        <v>314</v>
      </c>
      <c r="V577" s="1140"/>
      <c r="W577" s="5">
        <v>1</v>
      </c>
    </row>
    <row r="578" spans="1:23" x14ac:dyDescent="0.25">
      <c r="A578" s="590"/>
      <c r="B578" s="4801"/>
      <c r="C578" s="436" t="s">
        <v>5448</v>
      </c>
      <c r="D578" s="1149"/>
      <c r="E578" s="1264"/>
      <c r="F578" s="695"/>
      <c r="G578" s="892"/>
      <c r="H578" s="894"/>
      <c r="I578" s="1758"/>
      <c r="J578" s="891"/>
      <c r="K578" s="891"/>
      <c r="L578" s="891"/>
      <c r="M578" s="891"/>
      <c r="N578" s="891"/>
      <c r="O578" s="891"/>
      <c r="P578" s="18">
        <v>44887</v>
      </c>
      <c r="Q578" s="2604" t="s">
        <v>5514</v>
      </c>
      <c r="R578" s="7">
        <v>23</v>
      </c>
      <c r="S578" s="7">
        <f>AVERAGE(CPVTFC3SG0064!C15:D15)</f>
        <v>0.19900000000000001</v>
      </c>
      <c r="T578" s="13">
        <f>(S578-0.1645)/0.0138*66</f>
        <v>165.00000000000003</v>
      </c>
      <c r="U578" s="2554" t="s">
        <v>314</v>
      </c>
      <c r="V578" s="2593"/>
    </row>
    <row r="579" spans="1:23" x14ac:dyDescent="0.25">
      <c r="A579" s="590"/>
      <c r="B579" s="4801"/>
      <c r="C579" s="436" t="s">
        <v>863</v>
      </c>
      <c r="D579" s="1149"/>
      <c r="E579" s="1264"/>
      <c r="F579" s="695"/>
      <c r="G579" s="892"/>
      <c r="H579" s="894"/>
      <c r="I579" s="1758"/>
      <c r="J579" s="891"/>
      <c r="K579" s="891"/>
      <c r="L579" s="891"/>
      <c r="M579" s="891"/>
      <c r="N579" s="891"/>
      <c r="O579" s="891"/>
      <c r="P579" s="65">
        <v>44887</v>
      </c>
      <c r="Q579" s="2608" t="s">
        <v>5514</v>
      </c>
      <c r="R579" s="66">
        <v>24</v>
      </c>
      <c r="S579" s="66">
        <f>AVERAGE(CPVTFC3SG0064!E15:F15)</f>
        <v>0.72494999999999998</v>
      </c>
      <c r="T579" s="67">
        <f>(S579-0.1645)/0.0138*66</f>
        <v>2680.413043478261</v>
      </c>
      <c r="U579" s="2544" t="s">
        <v>315</v>
      </c>
      <c r="V579" s="2593"/>
    </row>
    <row r="580" spans="1:23" ht="24.75" thickBot="1" x14ac:dyDescent="0.3">
      <c r="A580" s="599">
        <v>496</v>
      </c>
      <c r="B580" s="4818"/>
      <c r="C580" s="2594" t="s">
        <v>3919</v>
      </c>
      <c r="D580" s="121">
        <v>44840</v>
      </c>
      <c r="E580" s="452" t="s">
        <v>4941</v>
      </c>
      <c r="F580" s="445">
        <v>60</v>
      </c>
      <c r="G580" s="453">
        <f>AVERAGE(CPVTFC3SG0033!K21:L21)</f>
        <v>2.4780000000000002</v>
      </c>
      <c r="H580" s="454">
        <f t="shared" si="125"/>
        <v>8224.1007194244612</v>
      </c>
      <c r="I580" s="2474" t="s">
        <v>315</v>
      </c>
      <c r="J580" s="1744">
        <v>44876</v>
      </c>
      <c r="K580" s="1745" t="s">
        <v>5462</v>
      </c>
      <c r="L580" s="1746">
        <v>161</v>
      </c>
      <c r="M580" s="1002">
        <f>AVERAGE(CPVTFC3SG0052!B24:C24)</f>
        <v>0.31755</v>
      </c>
      <c r="N580" s="1003">
        <f t="shared" ref="N580:N588" si="135">((M580-0.1246)/0.0142)*400</f>
        <v>5435.211267605634</v>
      </c>
      <c r="O580" s="2140" t="s">
        <v>315</v>
      </c>
      <c r="P580" s="2615"/>
      <c r="Q580" s="969"/>
      <c r="R580" s="969"/>
      <c r="S580" s="1268"/>
      <c r="T580" s="1268"/>
      <c r="U580" s="2127"/>
      <c r="V580" s="1141"/>
    </row>
    <row r="581" spans="1:23" x14ac:dyDescent="0.25">
      <c r="A581" s="406">
        <v>497</v>
      </c>
      <c r="B581" s="4800" t="s">
        <v>3948</v>
      </c>
      <c r="C581" s="476" t="s">
        <v>868</v>
      </c>
      <c r="D581" s="407">
        <v>44840</v>
      </c>
      <c r="E581" s="477" t="s">
        <v>4941</v>
      </c>
      <c r="F581" s="478">
        <v>61</v>
      </c>
      <c r="G581" s="479">
        <f>AVERAGE(CPVTFC3SG0033!M21:N21)</f>
        <v>2.60175</v>
      </c>
      <c r="H581" s="480">
        <f t="shared" si="125"/>
        <v>8669.2446043165473</v>
      </c>
      <c r="I581" s="1759" t="s">
        <v>315</v>
      </c>
      <c r="J581" s="1735">
        <v>44876</v>
      </c>
      <c r="K581" s="1736" t="s">
        <v>5462</v>
      </c>
      <c r="L581" s="1737">
        <v>162</v>
      </c>
      <c r="M581" s="1010">
        <f>AVERAGE(CPVTFC3SG0052!D24:E24)</f>
        <v>0.21445</v>
      </c>
      <c r="N581" s="1011">
        <f t="shared" si="135"/>
        <v>2530.9859154929577</v>
      </c>
      <c r="O581" s="2165" t="s">
        <v>315</v>
      </c>
      <c r="P581" s="490">
        <v>44887</v>
      </c>
      <c r="Q581" s="2602" t="s">
        <v>5514</v>
      </c>
      <c r="R581" s="589">
        <v>25</v>
      </c>
      <c r="S581" s="589">
        <f>AVERAGE(CPVTFC3SG0064!G15:H15)</f>
        <v>0.30175000000000002</v>
      </c>
      <c r="T581" s="622">
        <f t="shared" ref="T581:T585" si="136">(S581-0.1645)/0.0138*66</f>
        <v>656.41304347826099</v>
      </c>
      <c r="U581" s="2553" t="s">
        <v>314</v>
      </c>
      <c r="W581" s="5">
        <v>1</v>
      </c>
    </row>
    <row r="582" spans="1:23" x14ac:dyDescent="0.25">
      <c r="A582" s="590"/>
      <c r="B582" s="4801"/>
      <c r="C582" s="436" t="s">
        <v>5448</v>
      </c>
      <c r="D582" s="1149"/>
      <c r="E582" s="1264"/>
      <c r="F582" s="695"/>
      <c r="G582" s="892"/>
      <c r="H582" s="894"/>
      <c r="I582" s="1758"/>
      <c r="J582" s="1149"/>
      <c r="K582" s="1150"/>
      <c r="L582" s="1151"/>
      <c r="M582" s="645"/>
      <c r="N582" s="646"/>
      <c r="O582" s="1152"/>
      <c r="P582" s="18">
        <v>44887</v>
      </c>
      <c r="Q582" s="2604" t="s">
        <v>5514</v>
      </c>
      <c r="R582" s="7">
        <v>26</v>
      </c>
      <c r="S582" s="7">
        <f>AVERAGE(CPVTFC3SG0064!I15:J15)</f>
        <v>0.21215000000000001</v>
      </c>
      <c r="T582" s="13">
        <f t="shared" si="136"/>
        <v>227.89130434782609</v>
      </c>
      <c r="U582" s="2554" t="s">
        <v>314</v>
      </c>
    </row>
    <row r="583" spans="1:23" ht="24.75" thickBot="1" x14ac:dyDescent="0.3">
      <c r="A583" s="599">
        <v>498</v>
      </c>
      <c r="B583" s="4818"/>
      <c r="C583" s="2594" t="s">
        <v>3919</v>
      </c>
      <c r="D583" s="121">
        <v>44840</v>
      </c>
      <c r="E583" s="452" t="s">
        <v>4941</v>
      </c>
      <c r="F583" s="445">
        <v>62</v>
      </c>
      <c r="G583" s="453">
        <f>AVERAGE(CPVTFC3SG0033!O21:P21)</f>
        <v>2.8145499999999997</v>
      </c>
      <c r="H583" s="454">
        <f t="shared" si="125"/>
        <v>9434.7122302158277</v>
      </c>
      <c r="I583" s="2474" t="s">
        <v>315</v>
      </c>
      <c r="J583" s="1744">
        <v>44876</v>
      </c>
      <c r="K583" s="1745" t="s">
        <v>5462</v>
      </c>
      <c r="L583" s="1746">
        <v>163</v>
      </c>
      <c r="M583" s="1002">
        <f>AVERAGE(CPVTFC3SG0052!F24:G24)</f>
        <v>0.32229999999999998</v>
      </c>
      <c r="N583" s="1003">
        <f t="shared" si="135"/>
        <v>5569.0140845070418</v>
      </c>
      <c r="O583" s="2140" t="s">
        <v>315</v>
      </c>
      <c r="P583" s="2615"/>
      <c r="Q583" s="969"/>
      <c r="R583" s="969"/>
      <c r="S583" s="1268"/>
      <c r="T583" s="1268"/>
      <c r="U583" s="2127"/>
    </row>
    <row r="584" spans="1:23" x14ac:dyDescent="0.25">
      <c r="A584" s="406">
        <v>499</v>
      </c>
      <c r="B584" s="4800" t="s">
        <v>3949</v>
      </c>
      <c r="C584" s="476" t="s">
        <v>868</v>
      </c>
      <c r="D584" s="407">
        <v>44840</v>
      </c>
      <c r="E584" s="477" t="s">
        <v>4941</v>
      </c>
      <c r="F584" s="478">
        <v>63</v>
      </c>
      <c r="G584" s="479">
        <f>AVERAGE(CPVTFC3SG0033!Q21:R21)</f>
        <v>2.8488500000000001</v>
      </c>
      <c r="H584" s="480">
        <f t="shared" si="125"/>
        <v>9558.0935251798564</v>
      </c>
      <c r="I584" s="1759" t="s">
        <v>315</v>
      </c>
      <c r="J584" s="407">
        <v>44876</v>
      </c>
      <c r="K584" s="1753" t="s">
        <v>5462</v>
      </c>
      <c r="L584" s="1754">
        <v>164</v>
      </c>
      <c r="M584" s="409">
        <f>AVERAGE(CPVTFC3SG0052!H24:I24)</f>
        <v>2.4421499999999998</v>
      </c>
      <c r="N584" s="405">
        <f t="shared" si="135"/>
        <v>65283.098591549286</v>
      </c>
      <c r="O584" s="2563" t="s">
        <v>315</v>
      </c>
      <c r="P584" s="490">
        <v>44887</v>
      </c>
      <c r="Q584" s="2602" t="s">
        <v>5514</v>
      </c>
      <c r="R584" s="589">
        <v>27</v>
      </c>
      <c r="S584" s="589">
        <f>AVERAGE(CPVTFC3SG0064!K15:L15)</f>
        <v>1.4698500000000001</v>
      </c>
      <c r="T584" s="622">
        <f t="shared" si="136"/>
        <v>6242.9782608695659</v>
      </c>
      <c r="U584" s="2553" t="s">
        <v>315</v>
      </c>
      <c r="V584" s="4899"/>
      <c r="W584" s="5">
        <v>1</v>
      </c>
    </row>
    <row r="585" spans="1:23" x14ac:dyDescent="0.25">
      <c r="A585" s="590"/>
      <c r="B585" s="4801"/>
      <c r="C585" s="436" t="s">
        <v>5448</v>
      </c>
      <c r="D585" s="1149"/>
      <c r="E585" s="1264"/>
      <c r="F585" s="695"/>
      <c r="G585" s="892"/>
      <c r="H585" s="894"/>
      <c r="I585" s="1758"/>
      <c r="J585" s="1149"/>
      <c r="K585" s="1150"/>
      <c r="L585" s="1151"/>
      <c r="M585" s="645"/>
      <c r="N585" s="646"/>
      <c r="O585" s="1152"/>
      <c r="P585" s="18">
        <v>44887</v>
      </c>
      <c r="Q585" s="2604" t="s">
        <v>5514</v>
      </c>
      <c r="R585" s="7">
        <v>28</v>
      </c>
      <c r="S585" s="7">
        <f>AVERAGE(CPVTFC3SG0064!M15:N15)</f>
        <v>0.85094999999999998</v>
      </c>
      <c r="T585" s="13">
        <f t="shared" si="136"/>
        <v>3283.021739130435</v>
      </c>
      <c r="U585" s="2554" t="s">
        <v>315</v>
      </c>
      <c r="V585" s="4908"/>
    </row>
    <row r="586" spans="1:23" ht="24.75" thickBot="1" x14ac:dyDescent="0.3">
      <c r="A586" s="411">
        <v>500</v>
      </c>
      <c r="B586" s="4802"/>
      <c r="C586" s="2526" t="s">
        <v>3919</v>
      </c>
      <c r="D586" s="412">
        <v>44840</v>
      </c>
      <c r="E586" s="484" t="s">
        <v>4941</v>
      </c>
      <c r="F586" s="485">
        <v>64</v>
      </c>
      <c r="G586" s="486">
        <f>AVERAGE(CPVTFC3SG0033!S21:T21)</f>
        <v>2.8176999999999999</v>
      </c>
      <c r="H586" s="487">
        <f t="shared" si="125"/>
        <v>9446.0431654676249</v>
      </c>
      <c r="I586" s="1760" t="s">
        <v>315</v>
      </c>
      <c r="J586" s="412">
        <v>44876</v>
      </c>
      <c r="K586" s="1742" t="s">
        <v>5462</v>
      </c>
      <c r="L586" s="1743">
        <v>165</v>
      </c>
      <c r="M586" s="414">
        <f>AVERAGE(CPVTFC3SG0052!J24:K24)</f>
        <v>2.74125</v>
      </c>
      <c r="N586" s="415">
        <f t="shared" si="135"/>
        <v>73708.450704225339</v>
      </c>
      <c r="O586" s="2564" t="s">
        <v>315</v>
      </c>
      <c r="P586" s="2614"/>
      <c r="Q586" s="668"/>
      <c r="R586" s="668"/>
      <c r="S586" s="786"/>
      <c r="T586" s="786"/>
      <c r="U586" s="788"/>
      <c r="V586" s="4905"/>
    </row>
    <row r="587" spans="1:23" x14ac:dyDescent="0.25">
      <c r="A587" s="114">
        <v>501</v>
      </c>
      <c r="B587" s="4815" t="s">
        <v>3950</v>
      </c>
      <c r="C587" s="680" t="s">
        <v>868</v>
      </c>
      <c r="D587" s="115">
        <v>44840</v>
      </c>
      <c r="E587" s="388" t="s">
        <v>4941</v>
      </c>
      <c r="F587" s="444">
        <v>65</v>
      </c>
      <c r="G587" s="499">
        <f>AVERAGE(CPVTFC3SG0033!U21:V21)</f>
        <v>2.6326999999999998</v>
      </c>
      <c r="H587" s="505">
        <f t="shared" si="125"/>
        <v>8780.5755395683445</v>
      </c>
      <c r="I587" s="1757" t="s">
        <v>315</v>
      </c>
      <c r="J587" s="1749">
        <v>44876</v>
      </c>
      <c r="K587" s="1750" t="s">
        <v>5462</v>
      </c>
      <c r="L587" s="1751">
        <v>166</v>
      </c>
      <c r="M587" s="977">
        <f>AVERAGE(CPVTFC3SG0052!L24:M24)</f>
        <v>0.27400000000000002</v>
      </c>
      <c r="N587" s="978">
        <f t="shared" si="135"/>
        <v>4208.4507042253526</v>
      </c>
      <c r="O587" s="1752" t="s">
        <v>315</v>
      </c>
      <c r="P587" s="2613"/>
      <c r="Q587" s="830"/>
      <c r="R587" s="830"/>
      <c r="S587" s="1271"/>
      <c r="T587" s="1271"/>
      <c r="U587" s="1271"/>
      <c r="V587" s="4906"/>
      <c r="W587" s="5">
        <v>1</v>
      </c>
    </row>
    <row r="588" spans="1:23" x14ac:dyDescent="0.25">
      <c r="A588" s="68">
        <v>502</v>
      </c>
      <c r="B588" s="4820"/>
      <c r="C588" s="296" t="s">
        <v>220</v>
      </c>
      <c r="D588" s="65">
        <v>44840</v>
      </c>
      <c r="E588" s="387" t="s">
        <v>4941</v>
      </c>
      <c r="F588" s="164">
        <v>66</v>
      </c>
      <c r="G588" s="145">
        <f>AVERAGE(CPVTFC3SG0033!W21:X21)</f>
        <v>2.7808999999999999</v>
      </c>
      <c r="H588" s="100">
        <f t="shared" ref="H588:H661" si="137">(G588-0.1917)/0.0139*50</f>
        <v>9313.669064748201</v>
      </c>
      <c r="I588" s="441" t="s">
        <v>315</v>
      </c>
      <c r="J588" s="65">
        <v>44876</v>
      </c>
      <c r="K588" s="1145" t="s">
        <v>5462</v>
      </c>
      <c r="L588" s="177">
        <v>167</v>
      </c>
      <c r="M588" s="66">
        <f>AVERAGE(CPVTFC3SG0052!N24:O24)</f>
        <v>0.51990000000000003</v>
      </c>
      <c r="N588" s="67">
        <f t="shared" si="135"/>
        <v>11135.211267605633</v>
      </c>
      <c r="O588" s="1693" t="s">
        <v>315</v>
      </c>
      <c r="P588" s="2465"/>
      <c r="Q588" s="645"/>
      <c r="R588" s="645"/>
      <c r="S588" s="694"/>
      <c r="T588" s="694"/>
      <c r="U588" s="694"/>
      <c r="V588" s="4907"/>
    </row>
    <row r="589" spans="1:23" x14ac:dyDescent="0.25">
      <c r="A589" s="64">
        <v>503</v>
      </c>
      <c r="B589" s="4818" t="s">
        <v>3951</v>
      </c>
      <c r="C589" s="296" t="s">
        <v>868</v>
      </c>
      <c r="D589" s="65">
        <v>44840</v>
      </c>
      <c r="E589" s="387" t="s">
        <v>4941</v>
      </c>
      <c r="F589" s="164">
        <v>67</v>
      </c>
      <c r="G589" s="145">
        <f>AVERAGE(CPVTFC3SG0033!C23:D23)</f>
        <v>1.9375499999999999</v>
      </c>
      <c r="H589" s="100">
        <f t="shared" si="137"/>
        <v>6280.035971223022</v>
      </c>
      <c r="I589" s="441" t="s">
        <v>315</v>
      </c>
      <c r="J589" s="891"/>
      <c r="K589" s="891"/>
      <c r="L589" s="891"/>
      <c r="M589" s="891"/>
      <c r="N589" s="891"/>
      <c r="O589" s="1692"/>
      <c r="P589" s="2465"/>
      <c r="Q589" s="645"/>
      <c r="R589" s="645"/>
      <c r="S589" s="694"/>
      <c r="T589" s="694"/>
      <c r="U589" s="694"/>
      <c r="W589" s="5">
        <v>1</v>
      </c>
    </row>
    <row r="590" spans="1:23" x14ac:dyDescent="0.25">
      <c r="A590" s="68">
        <v>504</v>
      </c>
      <c r="B590" s="4820"/>
      <c r="C590" s="296" t="s">
        <v>220</v>
      </c>
      <c r="D590" s="65">
        <v>44840</v>
      </c>
      <c r="E590" s="387" t="s">
        <v>4941</v>
      </c>
      <c r="F590" s="164">
        <v>68</v>
      </c>
      <c r="G590" s="145">
        <f>AVERAGE(CPVTFC3SG0033!E23:F23)</f>
        <v>1.6844999999999999</v>
      </c>
      <c r="H590" s="100">
        <f t="shared" si="137"/>
        <v>5369.7841726618708</v>
      </c>
      <c r="I590" s="441" t="s">
        <v>315</v>
      </c>
      <c r="J590" s="891"/>
      <c r="K590" s="891"/>
      <c r="L590" s="891"/>
      <c r="M590" s="891"/>
      <c r="N590" s="891"/>
      <c r="O590" s="1692"/>
      <c r="P590" s="2465"/>
      <c r="Q590" s="645"/>
      <c r="R590" s="645"/>
      <c r="S590" s="694"/>
      <c r="T590" s="694"/>
      <c r="U590" s="694"/>
    </row>
    <row r="591" spans="1:23" x14ac:dyDescent="0.25">
      <c r="A591" s="64">
        <v>505</v>
      </c>
      <c r="B591" s="4818" t="s">
        <v>3952</v>
      </c>
      <c r="C591" s="296" t="s">
        <v>868</v>
      </c>
      <c r="D591" s="65">
        <v>44840</v>
      </c>
      <c r="E591" s="387" t="s">
        <v>4941</v>
      </c>
      <c r="F591" s="164">
        <v>69</v>
      </c>
      <c r="G591" s="145">
        <f>AVERAGE(CPVTFC3SG0033!G23:H23)</f>
        <v>0.88090000000000002</v>
      </c>
      <c r="H591" s="100">
        <f t="shared" si="137"/>
        <v>2479.1366906474823</v>
      </c>
      <c r="I591" s="441" t="s">
        <v>315</v>
      </c>
      <c r="J591" s="891"/>
      <c r="K591" s="891"/>
      <c r="L591" s="891"/>
      <c r="M591" s="891"/>
      <c r="N591" s="891"/>
      <c r="O591" s="1692"/>
      <c r="P591" s="2465"/>
      <c r="Q591" s="645"/>
      <c r="R591" s="645"/>
      <c r="S591" s="694"/>
      <c r="T591" s="694"/>
      <c r="U591" s="694"/>
      <c r="V591" s="286"/>
      <c r="W591" s="5">
        <v>1</v>
      </c>
    </row>
    <row r="592" spans="1:23" x14ac:dyDescent="0.25">
      <c r="A592" s="68">
        <v>506</v>
      </c>
      <c r="B592" s="4820"/>
      <c r="C592" s="296" t="s">
        <v>220</v>
      </c>
      <c r="D592" s="65">
        <v>44840</v>
      </c>
      <c r="E592" s="387" t="s">
        <v>4941</v>
      </c>
      <c r="F592" s="164">
        <v>70</v>
      </c>
      <c r="G592" s="145">
        <f>AVERAGE(CPVTFC3SG0033!I23:J23)</f>
        <v>2.2259500000000001</v>
      </c>
      <c r="H592" s="100">
        <f t="shared" si="137"/>
        <v>7317.4460431654679</v>
      </c>
      <c r="I592" s="441" t="s">
        <v>315</v>
      </c>
      <c r="J592" s="891"/>
      <c r="K592" s="891"/>
      <c r="L592" s="891"/>
      <c r="M592" s="891"/>
      <c r="N592" s="891"/>
      <c r="O592" s="1692"/>
      <c r="P592" s="2465"/>
      <c r="Q592" s="645"/>
      <c r="R592" s="645"/>
      <c r="S592" s="694"/>
      <c r="T592" s="694"/>
      <c r="U592" s="694"/>
      <c r="V592" s="287"/>
    </row>
    <row r="593" spans="1:23" x14ac:dyDescent="0.25">
      <c r="A593" s="64">
        <v>507</v>
      </c>
      <c r="B593" s="4818" t="s">
        <v>3953</v>
      </c>
      <c r="C593" s="296" t="s">
        <v>868</v>
      </c>
      <c r="D593" s="65">
        <v>44840</v>
      </c>
      <c r="E593" s="387" t="s">
        <v>4941</v>
      </c>
      <c r="F593" s="164">
        <v>71</v>
      </c>
      <c r="G593" s="145">
        <f>AVERAGE(CPVTFC3SG0033!K23:L23)</f>
        <v>2.8908499999999999</v>
      </c>
      <c r="H593" s="100">
        <f t="shared" si="137"/>
        <v>9709.1726618705034</v>
      </c>
      <c r="I593" s="441" t="s">
        <v>315</v>
      </c>
      <c r="J593" s="65">
        <v>44876</v>
      </c>
      <c r="K593" s="1145" t="s">
        <v>5462</v>
      </c>
      <c r="L593" s="177">
        <v>168</v>
      </c>
      <c r="M593" s="66">
        <f>AVERAGE(CPVTFC3SG0052!P24:Q24)</f>
        <v>2.6974999999999998</v>
      </c>
      <c r="N593" s="67">
        <f>((M593-0.1246)/0.0142)*400</f>
        <v>72476.056338028167</v>
      </c>
      <c r="O593" s="1693" t="s">
        <v>315</v>
      </c>
      <c r="P593" s="1149"/>
      <c r="Q593" s="2458"/>
      <c r="R593" s="645"/>
      <c r="S593" s="645"/>
      <c r="T593" s="646"/>
      <c r="U593" s="1690"/>
      <c r="V593" s="4899"/>
      <c r="W593" s="5">
        <v>1</v>
      </c>
    </row>
    <row r="594" spans="1:23" x14ac:dyDescent="0.25">
      <c r="A594" s="68">
        <v>508</v>
      </c>
      <c r="B594" s="4820"/>
      <c r="C594" s="296" t="s">
        <v>220</v>
      </c>
      <c r="D594" s="65">
        <v>44840</v>
      </c>
      <c r="E594" s="387" t="s">
        <v>4941</v>
      </c>
      <c r="F594" s="164">
        <v>72</v>
      </c>
      <c r="G594" s="145">
        <f>AVERAGE(CPVTFC3SG0033!M23:N23)</f>
        <v>2.8955000000000002</v>
      </c>
      <c r="H594" s="100">
        <f t="shared" si="137"/>
        <v>9725.8992805755406</v>
      </c>
      <c r="I594" s="441" t="s">
        <v>315</v>
      </c>
      <c r="J594" s="65">
        <v>44876</v>
      </c>
      <c r="K594" s="1145" t="s">
        <v>5462</v>
      </c>
      <c r="L594" s="177">
        <v>169</v>
      </c>
      <c r="M594" s="66">
        <f>AVERAGE(CPVTFC3SG0052!R24:S24)</f>
        <v>2.30565</v>
      </c>
      <c r="N594" s="67">
        <f>((M594-0.1246)/0.0142)*400</f>
        <v>61438.028169014084</v>
      </c>
      <c r="O594" s="1693" t="s">
        <v>315</v>
      </c>
      <c r="P594" s="1149"/>
      <c r="Q594" s="2458"/>
      <c r="R594" s="645"/>
      <c r="S594" s="645"/>
      <c r="T594" s="646"/>
      <c r="U594" s="1690"/>
      <c r="V594" s="4905"/>
    </row>
    <row r="595" spans="1:23" x14ac:dyDescent="0.25">
      <c r="A595" s="6">
        <v>509</v>
      </c>
      <c r="B595" s="4822" t="s">
        <v>3954</v>
      </c>
      <c r="C595" s="271" t="s">
        <v>868</v>
      </c>
      <c r="D595" s="18">
        <v>44840</v>
      </c>
      <c r="E595" s="380" t="s">
        <v>4941</v>
      </c>
      <c r="F595" s="102">
        <v>73</v>
      </c>
      <c r="G595" s="275">
        <f>AVERAGE(CPVTFC3SG0033!O23:P23)</f>
        <v>0.14300000000000002</v>
      </c>
      <c r="H595" s="343">
        <f t="shared" si="137"/>
        <v>-175.1798561151079</v>
      </c>
      <c r="I595" s="440" t="s">
        <v>314</v>
      </c>
      <c r="J595" s="891"/>
      <c r="K595" s="891"/>
      <c r="L595" s="891"/>
      <c r="M595" s="891"/>
      <c r="N595" s="891"/>
      <c r="O595" s="1692"/>
      <c r="P595" s="1149"/>
      <c r="Q595" s="2458"/>
      <c r="R595" s="645"/>
      <c r="S595" s="645"/>
      <c r="T595" s="646"/>
      <c r="U595" s="1690"/>
      <c r="V595" s="4899" t="s">
        <v>1416</v>
      </c>
    </row>
    <row r="596" spans="1:23" ht="15.75" thickBot="1" x14ac:dyDescent="0.3">
      <c r="A596" s="78">
        <v>510</v>
      </c>
      <c r="B596" s="4807"/>
      <c r="C596" s="675" t="s">
        <v>220</v>
      </c>
      <c r="D596" s="79">
        <v>44840</v>
      </c>
      <c r="E596" s="525" t="s">
        <v>4941</v>
      </c>
      <c r="F596" s="173">
        <v>74</v>
      </c>
      <c r="G596" s="506">
        <f>AVERAGE(CPVTFC3SG0033!Q23:R23)</f>
        <v>2.8063000000000002</v>
      </c>
      <c r="H596" s="507">
        <f t="shared" si="137"/>
        <v>9405.0359712230238</v>
      </c>
      <c r="I596" s="678" t="s">
        <v>315</v>
      </c>
      <c r="J596" s="1390"/>
      <c r="K596" s="1390"/>
      <c r="L596" s="1390"/>
      <c r="M596" s="1390"/>
      <c r="N596" s="1390"/>
      <c r="O596" s="1700"/>
      <c r="P596" s="2084"/>
      <c r="Q596" s="2556"/>
      <c r="R596" s="969"/>
      <c r="S596" s="969"/>
      <c r="T596" s="970"/>
      <c r="U596" s="1741"/>
      <c r="V596" s="4905"/>
    </row>
    <row r="597" spans="1:23" x14ac:dyDescent="0.25">
      <c r="A597" s="406">
        <v>511</v>
      </c>
      <c r="B597" s="4800" t="s">
        <v>3955</v>
      </c>
      <c r="C597" s="476" t="s">
        <v>868</v>
      </c>
      <c r="D597" s="407">
        <v>44840</v>
      </c>
      <c r="E597" s="477" t="s">
        <v>4941</v>
      </c>
      <c r="F597" s="478">
        <v>75</v>
      </c>
      <c r="G597" s="479">
        <f>AVERAGE(CPVTFC3SG0033!S23:T23)</f>
        <v>2.8653499999999998</v>
      </c>
      <c r="H597" s="480">
        <f t="shared" si="137"/>
        <v>9617.4460431654679</v>
      </c>
      <c r="I597" s="1759" t="s">
        <v>315</v>
      </c>
      <c r="J597" s="407">
        <v>44876</v>
      </c>
      <c r="K597" s="1753" t="s">
        <v>5462</v>
      </c>
      <c r="L597" s="1754">
        <v>170</v>
      </c>
      <c r="M597" s="409">
        <f>AVERAGE(CPVTFC3SG0052!T24:U24)</f>
        <v>2.1604999999999999</v>
      </c>
      <c r="N597" s="405">
        <f t="shared" ref="N597:N603" si="138">((M597-0.1246)/0.0142)*400</f>
        <v>57349.295774647871</v>
      </c>
      <c r="O597" s="2563" t="s">
        <v>315</v>
      </c>
      <c r="P597" s="407">
        <v>44887</v>
      </c>
      <c r="Q597" s="2617" t="s">
        <v>5514</v>
      </c>
      <c r="R597" s="409">
        <v>32</v>
      </c>
      <c r="S597" s="409">
        <f>AVERAGE(CPVTFC3SG0064!U15:V15)</f>
        <v>1.2373500000000002</v>
      </c>
      <c r="T597" s="405">
        <f t="shared" ref="T597:T598" si="139">(S597-0.1645)/0.0138*66</f>
        <v>5131.021739130435</v>
      </c>
      <c r="U597" s="2542" t="s">
        <v>315</v>
      </c>
      <c r="W597" s="5">
        <v>1</v>
      </c>
    </row>
    <row r="598" spans="1:23" x14ac:dyDescent="0.25">
      <c r="A598" s="590"/>
      <c r="B598" s="4801"/>
      <c r="C598" s="436" t="s">
        <v>5448</v>
      </c>
      <c r="D598" s="1149"/>
      <c r="E598" s="1264"/>
      <c r="F598" s="695"/>
      <c r="G598" s="892"/>
      <c r="H598" s="894"/>
      <c r="I598" s="1758"/>
      <c r="J598" s="1149"/>
      <c r="K598" s="1150"/>
      <c r="L598" s="1151"/>
      <c r="M598" s="645"/>
      <c r="N598" s="646"/>
      <c r="O598" s="1152"/>
      <c r="P598" s="18">
        <v>44887</v>
      </c>
      <c r="Q598" s="2604" t="s">
        <v>5514</v>
      </c>
      <c r="R598" s="7">
        <v>33</v>
      </c>
      <c r="S598" s="7">
        <f>AVERAGE(CPVTFC3SG0064!W15:X15)</f>
        <v>0.37785000000000002</v>
      </c>
      <c r="T598" s="13">
        <f t="shared" si="139"/>
        <v>1020.3695652173914</v>
      </c>
      <c r="U598" s="2554" t="s">
        <v>314</v>
      </c>
    </row>
    <row r="599" spans="1:23" ht="24.75" thickBot="1" x14ac:dyDescent="0.3">
      <c r="A599" s="411">
        <v>512</v>
      </c>
      <c r="B599" s="4802"/>
      <c r="C599" s="2526" t="s">
        <v>3919</v>
      </c>
      <c r="D599" s="412">
        <v>44840</v>
      </c>
      <c r="E599" s="484" t="s">
        <v>4941</v>
      </c>
      <c r="F599" s="485">
        <v>76</v>
      </c>
      <c r="G599" s="486">
        <f>AVERAGE(CPVTFC3SG0033!U23:V23)</f>
        <v>2.827</v>
      </c>
      <c r="H599" s="487">
        <f t="shared" si="137"/>
        <v>9479.4964028776994</v>
      </c>
      <c r="I599" s="1760" t="s">
        <v>315</v>
      </c>
      <c r="J599" s="412">
        <v>44876</v>
      </c>
      <c r="K599" s="1742" t="s">
        <v>5462</v>
      </c>
      <c r="L599" s="1743">
        <v>171</v>
      </c>
      <c r="M599" s="414">
        <f>AVERAGE(CPVTFC3SG0052!V24:W24)</f>
        <v>1.19435</v>
      </c>
      <c r="N599" s="415">
        <f t="shared" si="138"/>
        <v>30133.802816901407</v>
      </c>
      <c r="O599" s="2564" t="s">
        <v>315</v>
      </c>
      <c r="P599" s="2614"/>
      <c r="Q599" s="668"/>
      <c r="R599" s="668"/>
      <c r="S599" s="786"/>
      <c r="T599" s="786"/>
      <c r="U599" s="788"/>
    </row>
    <row r="600" spans="1:23" x14ac:dyDescent="0.25">
      <c r="A600" s="114">
        <v>513</v>
      </c>
      <c r="B600" s="4815" t="s">
        <v>3956</v>
      </c>
      <c r="C600" s="680" t="s">
        <v>868</v>
      </c>
      <c r="D600" s="115">
        <v>44840</v>
      </c>
      <c r="E600" s="388" t="s">
        <v>4941</v>
      </c>
      <c r="F600" s="444">
        <v>77</v>
      </c>
      <c r="G600" s="499">
        <f>AVERAGE(CPVTFC3SG0033!W23:X23)</f>
        <v>2.73055</v>
      </c>
      <c r="H600" s="505">
        <f t="shared" si="137"/>
        <v>9132.5539568345339</v>
      </c>
      <c r="I600" s="1757" t="s">
        <v>315</v>
      </c>
      <c r="J600" s="1749">
        <v>44876</v>
      </c>
      <c r="K600" s="1750" t="s">
        <v>5462</v>
      </c>
      <c r="L600" s="1751">
        <v>172</v>
      </c>
      <c r="M600" s="977">
        <f>AVERAGE(CPVTFC3SG0052!X24:Y24)</f>
        <v>0.2145</v>
      </c>
      <c r="N600" s="978">
        <f t="shared" si="138"/>
        <v>2532.394366197183</v>
      </c>
      <c r="O600" s="1752" t="s">
        <v>315</v>
      </c>
      <c r="P600" s="1286"/>
      <c r="Q600" s="2459"/>
      <c r="R600" s="830"/>
      <c r="S600" s="830"/>
      <c r="T600" s="831"/>
      <c r="U600" s="1717"/>
      <c r="V600" s="4899" t="s">
        <v>1416</v>
      </c>
      <c r="W600" s="5">
        <v>1</v>
      </c>
    </row>
    <row r="601" spans="1:23" x14ac:dyDescent="0.25">
      <c r="A601" s="68">
        <v>514</v>
      </c>
      <c r="B601" s="4820"/>
      <c r="C601" s="296" t="s">
        <v>220</v>
      </c>
      <c r="D601" s="65">
        <v>44840</v>
      </c>
      <c r="E601" s="387" t="s">
        <v>4941</v>
      </c>
      <c r="F601" s="164">
        <v>78</v>
      </c>
      <c r="G601" s="145">
        <f>AVERAGE(CPVTFC3SG0033!C25:D25)</f>
        <v>2.9213</v>
      </c>
      <c r="H601" s="100">
        <f t="shared" si="137"/>
        <v>9818.705035971223</v>
      </c>
      <c r="I601" s="441" t="s">
        <v>315</v>
      </c>
      <c r="J601" s="65">
        <v>44876</v>
      </c>
      <c r="K601" s="1145" t="s">
        <v>5462</v>
      </c>
      <c r="L601" s="177">
        <v>173</v>
      </c>
      <c r="M601" s="66">
        <f>AVERAGE(CPVTFC3SG0052!B26:C26)</f>
        <v>1.4339999999999999</v>
      </c>
      <c r="N601" s="67">
        <f t="shared" si="138"/>
        <v>36884.507042253521</v>
      </c>
      <c r="O601" s="1693" t="s">
        <v>315</v>
      </c>
      <c r="P601" s="1149"/>
      <c r="Q601" s="2458"/>
      <c r="R601" s="645"/>
      <c r="S601" s="645"/>
      <c r="T601" s="646"/>
      <c r="U601" s="1690"/>
      <c r="V601" s="4905"/>
    </row>
    <row r="602" spans="1:23" x14ac:dyDescent="0.25">
      <c r="A602" s="64">
        <v>515</v>
      </c>
      <c r="B602" s="4818" t="s">
        <v>3957</v>
      </c>
      <c r="C602" s="296" t="s">
        <v>868</v>
      </c>
      <c r="D602" s="65">
        <v>44840</v>
      </c>
      <c r="E602" s="387" t="s">
        <v>4941</v>
      </c>
      <c r="F602" s="164">
        <v>79</v>
      </c>
      <c r="G602" s="145">
        <f>AVERAGE(CPVTFC3SG0033!E25:F25)</f>
        <v>2.8649</v>
      </c>
      <c r="H602" s="100">
        <f t="shared" si="137"/>
        <v>9615.8273381294966</v>
      </c>
      <c r="I602" s="441" t="s">
        <v>315</v>
      </c>
      <c r="J602" s="65">
        <v>44876</v>
      </c>
      <c r="K602" s="1145" t="s">
        <v>5462</v>
      </c>
      <c r="L602" s="177">
        <v>174</v>
      </c>
      <c r="M602" s="66">
        <f>AVERAGE(CPVTFC3SG0052!D26:E26)</f>
        <v>2.3729</v>
      </c>
      <c r="N602" s="67">
        <f t="shared" si="138"/>
        <v>63332.394366197186</v>
      </c>
      <c r="O602" s="1693" t="s">
        <v>315</v>
      </c>
      <c r="P602" s="1149"/>
      <c r="Q602" s="2458"/>
      <c r="R602" s="645"/>
      <c r="S602" s="645"/>
      <c r="T602" s="646"/>
      <c r="U602" s="1690"/>
      <c r="V602" s="4906"/>
      <c r="W602" s="5">
        <v>1</v>
      </c>
    </row>
    <row r="603" spans="1:23" x14ac:dyDescent="0.25">
      <c r="A603" s="68">
        <v>516</v>
      </c>
      <c r="B603" s="4820"/>
      <c r="C603" s="296" t="s">
        <v>220</v>
      </c>
      <c r="D603" s="65">
        <v>44840</v>
      </c>
      <c r="E603" s="387" t="s">
        <v>4941</v>
      </c>
      <c r="F603" s="164">
        <v>80</v>
      </c>
      <c r="G603" s="145">
        <f>AVERAGE(CPVTFC3SG0033!G25:H25)</f>
        <v>2.85175</v>
      </c>
      <c r="H603" s="100">
        <f t="shared" si="137"/>
        <v>9568.5251798561148</v>
      </c>
      <c r="I603" s="441" t="s">
        <v>315</v>
      </c>
      <c r="J603" s="65">
        <v>44876</v>
      </c>
      <c r="K603" s="1145" t="s">
        <v>5462</v>
      </c>
      <c r="L603" s="177">
        <v>175</v>
      </c>
      <c r="M603" s="66">
        <f>AVERAGE(CPVTFC3SG0052!F26:G26)</f>
        <v>0.39744999999999997</v>
      </c>
      <c r="N603" s="67">
        <f t="shared" si="138"/>
        <v>7685.9154929577453</v>
      </c>
      <c r="O603" s="1693" t="s">
        <v>315</v>
      </c>
      <c r="P603" s="1149"/>
      <c r="Q603" s="2458"/>
      <c r="R603" s="645"/>
      <c r="S603" s="645"/>
      <c r="T603" s="646"/>
      <c r="U603" s="1690"/>
      <c r="V603" s="4907"/>
    </row>
    <row r="604" spans="1:23" x14ac:dyDescent="0.25">
      <c r="A604" s="64">
        <v>517</v>
      </c>
      <c r="B604" s="437" t="s">
        <v>3958</v>
      </c>
      <c r="C604" s="296" t="s">
        <v>868</v>
      </c>
      <c r="D604" s="65">
        <v>44840</v>
      </c>
      <c r="E604" s="387" t="s">
        <v>4941</v>
      </c>
      <c r="F604" s="164">
        <v>81</v>
      </c>
      <c r="G604" s="145">
        <f>AVERAGE(CPVTFC3SG0033!I25:J25)</f>
        <v>2.0293999999999999</v>
      </c>
      <c r="H604" s="100">
        <f t="shared" si="137"/>
        <v>6610.4316546762593</v>
      </c>
      <c r="I604" s="441" t="s">
        <v>315</v>
      </c>
      <c r="J604" s="891"/>
      <c r="K604" s="891"/>
      <c r="L604" s="891"/>
      <c r="M604" s="891"/>
      <c r="N604" s="891"/>
      <c r="O604" s="1692"/>
      <c r="P604" s="2465"/>
      <c r="Q604" s="645"/>
      <c r="R604" s="645"/>
      <c r="S604" s="694"/>
      <c r="T604" s="694"/>
      <c r="U604" s="694"/>
      <c r="V604" s="4899" t="s">
        <v>1416</v>
      </c>
      <c r="W604" s="5">
        <v>1</v>
      </c>
    </row>
    <row r="605" spans="1:23" x14ac:dyDescent="0.25">
      <c r="A605" s="68">
        <v>518</v>
      </c>
      <c r="B605" s="437" t="s">
        <v>3958</v>
      </c>
      <c r="C605" s="296" t="s">
        <v>220</v>
      </c>
      <c r="D605" s="65">
        <v>44840</v>
      </c>
      <c r="E605" s="387" t="s">
        <v>4941</v>
      </c>
      <c r="F605" s="164">
        <v>82</v>
      </c>
      <c r="G605" s="145">
        <f>AVERAGE(CPVTFC3SG0033!K25:L25)</f>
        <v>2.8662999999999998</v>
      </c>
      <c r="H605" s="100">
        <f t="shared" si="137"/>
        <v>9620.8633093525186</v>
      </c>
      <c r="I605" s="441" t="s">
        <v>315</v>
      </c>
      <c r="J605" s="65">
        <v>44876</v>
      </c>
      <c r="K605" s="1145" t="s">
        <v>5462</v>
      </c>
      <c r="L605" s="177">
        <v>176</v>
      </c>
      <c r="M605" s="66">
        <f>AVERAGE(CPVTFC3SG0052!H26:I26)</f>
        <v>2.4856500000000001</v>
      </c>
      <c r="N605" s="67">
        <f>((M605-0.1246)/0.0142)*400</f>
        <v>66508.450704225354</v>
      </c>
      <c r="O605" s="1693" t="s">
        <v>315</v>
      </c>
      <c r="P605" s="2465"/>
      <c r="Q605" s="645"/>
      <c r="R605" s="645"/>
      <c r="S605" s="694"/>
      <c r="T605" s="694"/>
      <c r="U605" s="694"/>
      <c r="V605" s="4905"/>
    </row>
    <row r="606" spans="1:23" x14ac:dyDescent="0.25">
      <c r="A606" s="64">
        <v>519</v>
      </c>
      <c r="B606" s="4818" t="s">
        <v>3959</v>
      </c>
      <c r="C606" s="296" t="s">
        <v>868</v>
      </c>
      <c r="D606" s="65">
        <v>44840</v>
      </c>
      <c r="E606" s="387" t="s">
        <v>4941</v>
      </c>
      <c r="F606" s="164">
        <v>83</v>
      </c>
      <c r="G606" s="145">
        <f>AVERAGE(CPVTFC3SG0033!M25:N25)</f>
        <v>2.8426999999999998</v>
      </c>
      <c r="H606" s="100">
        <f t="shared" si="137"/>
        <v>9535.9712230215828</v>
      </c>
      <c r="I606" s="441" t="s">
        <v>315</v>
      </c>
      <c r="J606" s="65">
        <v>44876</v>
      </c>
      <c r="K606" s="1145" t="s">
        <v>5462</v>
      </c>
      <c r="L606" s="177">
        <v>177</v>
      </c>
      <c r="M606" s="66">
        <f>AVERAGE(CPVTFC3SG0052!J26:K26)</f>
        <v>0.59830000000000005</v>
      </c>
      <c r="N606" s="67">
        <f>((M606-0.1246)/0.0142)*400</f>
        <v>13343.661971830985</v>
      </c>
      <c r="O606" s="1693" t="s">
        <v>315</v>
      </c>
      <c r="P606" s="2465"/>
      <c r="Q606" s="645"/>
      <c r="R606" s="645"/>
      <c r="S606" s="694"/>
      <c r="T606" s="694"/>
      <c r="U606" s="694"/>
      <c r="V606" s="4906"/>
      <c r="W606" s="5">
        <v>1</v>
      </c>
    </row>
    <row r="607" spans="1:23" x14ac:dyDescent="0.25">
      <c r="A607" s="68">
        <v>520</v>
      </c>
      <c r="B607" s="4820"/>
      <c r="C607" s="296" t="s">
        <v>220</v>
      </c>
      <c r="D607" s="65">
        <v>44840</v>
      </c>
      <c r="E607" s="387" t="s">
        <v>4941</v>
      </c>
      <c r="F607" s="164">
        <v>84</v>
      </c>
      <c r="G607" s="145">
        <f>AVERAGE(CPVTFC3SG0033!O25:P25)</f>
        <v>2.6987999999999999</v>
      </c>
      <c r="H607" s="100">
        <f t="shared" si="137"/>
        <v>9018.3453237410085</v>
      </c>
      <c r="I607" s="441" t="s">
        <v>315</v>
      </c>
      <c r="J607" s="71">
        <v>44876</v>
      </c>
      <c r="K607" s="1142" t="s">
        <v>5462</v>
      </c>
      <c r="L607" s="1143">
        <v>178</v>
      </c>
      <c r="M607" s="72">
        <f>AVERAGE(CPVTFC3SG0052!L26:M26)</f>
        <v>0.32965</v>
      </c>
      <c r="N607" s="73">
        <f>((M607-0.1246)/0.0142)*400</f>
        <v>5776.0563380281692</v>
      </c>
      <c r="O607" s="1144" t="s">
        <v>315</v>
      </c>
      <c r="P607" s="2465"/>
      <c r="Q607" s="645"/>
      <c r="R607" s="645"/>
      <c r="S607" s="694"/>
      <c r="T607" s="694"/>
      <c r="U607" s="694"/>
      <c r="V607" s="4907"/>
    </row>
    <row r="608" spans="1:23" x14ac:dyDescent="0.25">
      <c r="A608" s="64">
        <v>521</v>
      </c>
      <c r="B608" s="4818" t="s">
        <v>3960</v>
      </c>
      <c r="C608" s="296" t="s">
        <v>868</v>
      </c>
      <c r="D608" s="65">
        <v>44840</v>
      </c>
      <c r="E608" s="387" t="s">
        <v>4941</v>
      </c>
      <c r="F608" s="164">
        <v>85</v>
      </c>
      <c r="G608" s="145">
        <f>AVERAGE(CPVTFC3SG0033!Q25:R25)</f>
        <v>2.8079000000000001</v>
      </c>
      <c r="H608" s="100">
        <f t="shared" si="137"/>
        <v>9410.7913669064765</v>
      </c>
      <c r="I608" s="441" t="s">
        <v>315</v>
      </c>
      <c r="J608" s="65">
        <v>44876</v>
      </c>
      <c r="K608" s="1145" t="s">
        <v>5462</v>
      </c>
      <c r="L608" s="177">
        <v>179</v>
      </c>
      <c r="M608" s="66">
        <f>AVERAGE(CPVTFC3SG0052!N26:O26)</f>
        <v>0.37724999999999997</v>
      </c>
      <c r="N608" s="67">
        <f>((M608-0.1246)/0.0142)*400</f>
        <v>7116.9014084507044</v>
      </c>
      <c r="O608" s="1693" t="s">
        <v>315</v>
      </c>
      <c r="P608" s="645"/>
      <c r="Q608" s="645"/>
      <c r="R608" s="645"/>
      <c r="S608" s="694"/>
      <c r="T608" s="694"/>
      <c r="U608" s="694"/>
      <c r="V608" s="286"/>
      <c r="W608" s="5">
        <v>1</v>
      </c>
    </row>
    <row r="609" spans="1:23" x14ac:dyDescent="0.25">
      <c r="A609" s="68">
        <v>522</v>
      </c>
      <c r="B609" s="4820"/>
      <c r="C609" s="296" t="s">
        <v>220</v>
      </c>
      <c r="D609" s="65">
        <v>44840</v>
      </c>
      <c r="E609" s="387" t="s">
        <v>4941</v>
      </c>
      <c r="F609" s="164">
        <v>86</v>
      </c>
      <c r="G609" s="145">
        <f>AVERAGE(CPVTFC3SG0033!S25:T25)</f>
        <v>2.8200500000000002</v>
      </c>
      <c r="H609" s="100">
        <f t="shared" si="137"/>
        <v>9454.4964028776994</v>
      </c>
      <c r="I609" s="441" t="s">
        <v>315</v>
      </c>
      <c r="J609" s="71">
        <v>44876</v>
      </c>
      <c r="K609" s="1142" t="s">
        <v>5462</v>
      </c>
      <c r="L609" s="1143">
        <v>180</v>
      </c>
      <c r="M609" s="72">
        <f>AVERAGE(CPVTFC3SG0052!P26:Q26)</f>
        <v>0.31705</v>
      </c>
      <c r="N609" s="73">
        <f>((M609-0.1246)/0.0142)*400</f>
        <v>5421.1267605633802</v>
      </c>
      <c r="O609" s="1144" t="s">
        <v>315</v>
      </c>
      <c r="P609" s="645"/>
      <c r="Q609" s="645"/>
      <c r="R609" s="645"/>
      <c r="S609" s="694"/>
      <c r="T609" s="694"/>
      <c r="U609" s="694"/>
      <c r="V609" s="287"/>
    </row>
    <row r="610" spans="1:23" x14ac:dyDescent="0.25">
      <c r="A610" s="6">
        <v>523</v>
      </c>
      <c r="B610" s="4822" t="s">
        <v>3961</v>
      </c>
      <c r="C610" s="271" t="s">
        <v>868</v>
      </c>
      <c r="D610" s="18">
        <v>44840</v>
      </c>
      <c r="E610" s="380" t="s">
        <v>4941</v>
      </c>
      <c r="F610" s="102">
        <v>87</v>
      </c>
      <c r="G610" s="275">
        <f>AVERAGE(CPVTFC3SG0033!U25:V25)</f>
        <v>0.10025000000000001</v>
      </c>
      <c r="H610" s="343">
        <f t="shared" si="137"/>
        <v>-328.9568345323741</v>
      </c>
      <c r="I610" s="440" t="s">
        <v>314</v>
      </c>
      <c r="J610" s="891"/>
      <c r="K610" s="891"/>
      <c r="L610" s="891"/>
      <c r="M610" s="891"/>
      <c r="N610" s="891"/>
      <c r="O610" s="1692"/>
      <c r="P610" s="4255"/>
      <c r="Q610" s="892"/>
      <c r="R610" s="892"/>
      <c r="S610" s="892"/>
      <c r="T610" s="4011"/>
      <c r="U610" s="4258"/>
      <c r="V610" s="4899" t="s">
        <v>1416</v>
      </c>
    </row>
    <row r="611" spans="1:23" x14ac:dyDescent="0.25">
      <c r="A611" s="11">
        <v>524</v>
      </c>
      <c r="B611" s="4819"/>
      <c r="C611" s="288" t="s">
        <v>220</v>
      </c>
      <c r="D611" s="19">
        <v>44840</v>
      </c>
      <c r="E611" s="384" t="s">
        <v>4941</v>
      </c>
      <c r="F611" s="103">
        <v>88</v>
      </c>
      <c r="G611" s="276">
        <f>AVERAGE(CPVTFC3SG0033!W25:X25)</f>
        <v>2.8130999999999999</v>
      </c>
      <c r="H611" s="344">
        <f t="shared" si="137"/>
        <v>9429.4964028776994</v>
      </c>
      <c r="I611" s="442" t="s">
        <v>315</v>
      </c>
      <c r="J611" s="891"/>
      <c r="K611" s="891"/>
      <c r="L611" s="891"/>
      <c r="M611" s="891"/>
      <c r="N611" s="891"/>
      <c r="O611" s="1692"/>
      <c r="P611" s="645"/>
      <c r="Q611" s="645"/>
      <c r="R611" s="645"/>
      <c r="S611" s="694"/>
      <c r="T611" s="694"/>
      <c r="U611" s="694"/>
      <c r="V611" s="4905"/>
    </row>
    <row r="612" spans="1:23" x14ac:dyDescent="0.25">
      <c r="A612" s="64">
        <v>525</v>
      </c>
      <c r="B612" s="4818" t="s">
        <v>3962</v>
      </c>
      <c r="C612" s="296" t="s">
        <v>868</v>
      </c>
      <c r="D612" s="65">
        <v>44840</v>
      </c>
      <c r="E612" s="387" t="s">
        <v>4941</v>
      </c>
      <c r="F612" s="164">
        <v>89</v>
      </c>
      <c r="G612" s="145">
        <f>AVERAGE(CPVTFC3SG0033!B12:C12)</f>
        <v>2.7892999999999999</v>
      </c>
      <c r="H612" s="100">
        <f t="shared" si="137"/>
        <v>9343.8848920863311</v>
      </c>
      <c r="I612" s="441" t="s">
        <v>315</v>
      </c>
      <c r="J612" s="65">
        <v>44876</v>
      </c>
      <c r="K612" s="1145" t="s">
        <v>5462</v>
      </c>
      <c r="L612" s="177">
        <v>181</v>
      </c>
      <c r="M612" s="66">
        <f>AVERAGE(CPVTFC3SG0052!R26:S26)</f>
        <v>2.9137000000000004</v>
      </c>
      <c r="N612" s="67">
        <f>((M612-0.1246)/0.0142)*400</f>
        <v>78566.1971830986</v>
      </c>
      <c r="O612" s="1693" t="s">
        <v>315</v>
      </c>
      <c r="P612" s="645"/>
      <c r="Q612" s="645"/>
      <c r="R612" s="645"/>
      <c r="S612" s="694"/>
      <c r="T612" s="694"/>
      <c r="U612" s="694"/>
      <c r="V612" s="1140"/>
      <c r="W612" s="5">
        <v>1</v>
      </c>
    </row>
    <row r="613" spans="1:23" ht="15.75" thickBot="1" x14ac:dyDescent="0.3">
      <c r="A613" s="120">
        <v>526</v>
      </c>
      <c r="B613" s="4815"/>
      <c r="C613" s="497" t="s">
        <v>220</v>
      </c>
      <c r="D613" s="121">
        <v>44840</v>
      </c>
      <c r="E613" s="452" t="s">
        <v>4941</v>
      </c>
      <c r="F613" s="445">
        <v>90</v>
      </c>
      <c r="G613" s="453">
        <f>AVERAGE(CPVTFC3SG0033!D12:E12)</f>
        <v>2.8125</v>
      </c>
      <c r="H613" s="454">
        <f t="shared" si="137"/>
        <v>9427.3381294964038</v>
      </c>
      <c r="I613" s="679" t="s">
        <v>315</v>
      </c>
      <c r="J613" s="121">
        <v>44876</v>
      </c>
      <c r="K613" s="1734" t="s">
        <v>5462</v>
      </c>
      <c r="L613" s="1492">
        <v>182</v>
      </c>
      <c r="M613" s="122">
        <f>AVERAGE(CPVTFC3SG0052!T26:U26)</f>
        <v>2.7364999999999999</v>
      </c>
      <c r="N613" s="123">
        <f>((M613-0.1246)/0.0142)*400</f>
        <v>73574.647887323925</v>
      </c>
      <c r="O613" s="1761" t="s">
        <v>315</v>
      </c>
      <c r="P613" s="969"/>
      <c r="Q613" s="969"/>
      <c r="R613" s="969"/>
      <c r="S613" s="1268"/>
      <c r="T613" s="1268"/>
      <c r="U613" s="1268"/>
      <c r="V613" s="1141"/>
    </row>
    <row r="614" spans="1:23" x14ac:dyDescent="0.25">
      <c r="A614" s="406">
        <v>527</v>
      </c>
      <c r="B614" s="4800" t="s">
        <v>3963</v>
      </c>
      <c r="C614" s="476" t="s">
        <v>868</v>
      </c>
      <c r="D614" s="407">
        <v>44840</v>
      </c>
      <c r="E614" s="477" t="s">
        <v>4941</v>
      </c>
      <c r="F614" s="478">
        <v>91</v>
      </c>
      <c r="G614" s="479">
        <f>AVERAGE(CPVTFC3SG0033!F12:G12)</f>
        <v>2.7886499999999996</v>
      </c>
      <c r="H614" s="480">
        <f t="shared" si="137"/>
        <v>9341.5467625899273</v>
      </c>
      <c r="I614" s="1759" t="s">
        <v>315</v>
      </c>
      <c r="J614" s="407">
        <v>44876</v>
      </c>
      <c r="K614" s="1753" t="s">
        <v>5462</v>
      </c>
      <c r="L614" s="1754">
        <v>183</v>
      </c>
      <c r="M614" s="409">
        <f>AVERAGE(CPVTFC3SG0052!V26:W26)</f>
        <v>2.6154999999999999</v>
      </c>
      <c r="N614" s="405">
        <f>((M614-0.1246)/0.0142)*400</f>
        <v>70166.197183098586</v>
      </c>
      <c r="O614" s="2563" t="s">
        <v>315</v>
      </c>
      <c r="P614" s="407">
        <v>44887</v>
      </c>
      <c r="Q614" s="2617" t="s">
        <v>5514</v>
      </c>
      <c r="R614" s="409">
        <v>46</v>
      </c>
      <c r="S614" s="409">
        <f>AVERAGE(CPVTFC3SG0064!E19:F19)</f>
        <v>0.87775000000000003</v>
      </c>
      <c r="T614" s="405">
        <f t="shared" ref="T614:T619" si="140">(S614-0.1645)/0.0138*66</f>
        <v>3411.1956521739135</v>
      </c>
      <c r="U614" s="2542" t="s">
        <v>315</v>
      </c>
      <c r="V614" s="4906"/>
      <c r="W614" s="5">
        <v>1</v>
      </c>
    </row>
    <row r="615" spans="1:23" x14ac:dyDescent="0.25">
      <c r="A615" s="590"/>
      <c r="B615" s="4801"/>
      <c r="C615" s="436" t="s">
        <v>5448</v>
      </c>
      <c r="D615" s="1149"/>
      <c r="E615" s="1264"/>
      <c r="F615" s="695"/>
      <c r="G615" s="892"/>
      <c r="H615" s="894"/>
      <c r="I615" s="1758"/>
      <c r="J615" s="1149"/>
      <c r="K615" s="1150"/>
      <c r="L615" s="1151"/>
      <c r="M615" s="645"/>
      <c r="N615" s="646"/>
      <c r="O615" s="1152"/>
      <c r="P615" s="18">
        <v>44887</v>
      </c>
      <c r="Q615" s="2604" t="s">
        <v>5514</v>
      </c>
      <c r="R615" s="7">
        <v>47</v>
      </c>
      <c r="S615" s="7">
        <f>AVERAGE(CPVTFC3SG0064!G19:H19)</f>
        <v>0.35914999999999997</v>
      </c>
      <c r="T615" s="13">
        <f t="shared" si="140"/>
        <v>930.93478260869551</v>
      </c>
      <c r="U615" s="2554" t="s">
        <v>314</v>
      </c>
      <c r="V615" s="4906"/>
    </row>
    <row r="616" spans="1:23" x14ac:dyDescent="0.25">
      <c r="A616" s="529"/>
      <c r="B616" s="4818"/>
      <c r="C616" s="437"/>
      <c r="D616" s="2084"/>
      <c r="E616" s="2085"/>
      <c r="F616" s="1586"/>
      <c r="G616" s="1391"/>
      <c r="H616" s="1393"/>
      <c r="I616" s="2426"/>
      <c r="J616" s="2084"/>
      <c r="K616" s="3672"/>
      <c r="L616" s="3417"/>
      <c r="M616" s="969"/>
      <c r="N616" s="970"/>
      <c r="O616" s="4257"/>
      <c r="P616" s="4242">
        <v>44894</v>
      </c>
      <c r="Q616" s="275" t="s">
        <v>5593</v>
      </c>
      <c r="R616" s="275">
        <v>115</v>
      </c>
      <c r="S616" s="275">
        <f>AVERAGE(CPVTFC3SG0081!F16:G16)</f>
        <v>0.16260000000000002</v>
      </c>
      <c r="T616" s="4026">
        <f t="shared" ref="T616" si="141">(S616-0.1617)/0.0141*66</f>
        <v>4.2127659574468641</v>
      </c>
      <c r="U616" s="4244" t="s">
        <v>314</v>
      </c>
      <c r="V616" s="4906"/>
    </row>
    <row r="617" spans="1:23" ht="15.75" thickBot="1" x14ac:dyDescent="0.3">
      <c r="A617" s="599">
        <v>528</v>
      </c>
      <c r="B617" s="4818"/>
      <c r="C617" s="2594" t="s">
        <v>2442</v>
      </c>
      <c r="D617" s="121">
        <v>44840</v>
      </c>
      <c r="E617" s="452" t="s">
        <v>4941</v>
      </c>
      <c r="F617" s="445">
        <v>92</v>
      </c>
      <c r="G617" s="453">
        <f>AVERAGE(CPVTFC3SG0033!H12:I12)</f>
        <v>2.7898499999999999</v>
      </c>
      <c r="H617" s="454">
        <f t="shared" si="137"/>
        <v>9345.8633093525186</v>
      </c>
      <c r="I617" s="2474" t="s">
        <v>315</v>
      </c>
      <c r="J617" s="1744">
        <v>44876</v>
      </c>
      <c r="K617" s="1745" t="s">
        <v>5462</v>
      </c>
      <c r="L617" s="1746">
        <v>184</v>
      </c>
      <c r="M617" s="1002">
        <f>AVERAGE(CPVTFC3SG0052!X26:Y26)</f>
        <v>0.30530000000000002</v>
      </c>
      <c r="N617" s="1003">
        <f>((M617-0.1246)/0.0142)*400</f>
        <v>5090.140845070423</v>
      </c>
      <c r="O617" s="2140" t="s">
        <v>315</v>
      </c>
      <c r="P617" s="111">
        <v>44887</v>
      </c>
      <c r="Q617" s="2609" t="s">
        <v>5514</v>
      </c>
      <c r="R617" s="112">
        <v>48</v>
      </c>
      <c r="S617" s="112">
        <f>AVERAGE(CPVTFC3SG0064!I19:J19)</f>
        <v>0.36775000000000002</v>
      </c>
      <c r="T617" s="113">
        <f t="shared" si="140"/>
        <v>972.06521739130449</v>
      </c>
      <c r="U617" s="2575" t="s">
        <v>314</v>
      </c>
      <c r="V617" s="4907"/>
    </row>
    <row r="618" spans="1:23" x14ac:dyDescent="0.25">
      <c r="A618" s="406">
        <v>529</v>
      </c>
      <c r="B618" s="4800" t="s">
        <v>3964</v>
      </c>
      <c r="C618" s="476" t="s">
        <v>868</v>
      </c>
      <c r="D618" s="407">
        <v>44840</v>
      </c>
      <c r="E618" s="477" t="s">
        <v>4941</v>
      </c>
      <c r="F618" s="478">
        <v>93</v>
      </c>
      <c r="G618" s="479">
        <f>AVERAGE(CPVTFC3SG0033!J12:K12)</f>
        <v>2.8205999999999998</v>
      </c>
      <c r="H618" s="480">
        <f t="shared" si="137"/>
        <v>9456.4748201438852</v>
      </c>
      <c r="I618" s="1759" t="s">
        <v>315</v>
      </c>
      <c r="J618" s="407">
        <v>44880</v>
      </c>
      <c r="K618" s="1753" t="s">
        <v>5463</v>
      </c>
      <c r="L618" s="1754">
        <v>1</v>
      </c>
      <c r="M618" s="409">
        <f>AVERAGE(CPVTFC3SG0053!C11:D11)</f>
        <v>1.0740499999999999</v>
      </c>
      <c r="N618" s="405">
        <f>((M618-0.1365)/0.0139)*400</f>
        <v>26979.856115107912</v>
      </c>
      <c r="O618" s="2563" t="s">
        <v>315</v>
      </c>
      <c r="P618" s="490">
        <v>44887</v>
      </c>
      <c r="Q618" s="2602" t="s">
        <v>5514</v>
      </c>
      <c r="R618" s="589">
        <v>52</v>
      </c>
      <c r="S618" s="589">
        <f>AVERAGE(CPVTFC3SG0064!Q19:R19)</f>
        <v>0.42635000000000001</v>
      </c>
      <c r="T618" s="622">
        <f t="shared" si="140"/>
        <v>1252.3260869565217</v>
      </c>
      <c r="U618" s="2553" t="s">
        <v>314</v>
      </c>
      <c r="W618" s="5">
        <v>1</v>
      </c>
    </row>
    <row r="619" spans="1:23" x14ac:dyDescent="0.25">
      <c r="A619" s="590"/>
      <c r="B619" s="4801"/>
      <c r="C619" s="436" t="s">
        <v>5448</v>
      </c>
      <c r="D619" s="1149"/>
      <c r="E619" s="1264"/>
      <c r="F619" s="695"/>
      <c r="G619" s="892"/>
      <c r="H619" s="894"/>
      <c r="I619" s="1758"/>
      <c r="J619" s="1149"/>
      <c r="K619" s="1150"/>
      <c r="L619" s="1151"/>
      <c r="M619" s="645"/>
      <c r="N619" s="646"/>
      <c r="O619" s="1152"/>
      <c r="P619" s="18">
        <v>44887</v>
      </c>
      <c r="Q619" s="2604" t="s">
        <v>5514</v>
      </c>
      <c r="R619" s="7">
        <v>53</v>
      </c>
      <c r="S619" s="7">
        <f>AVERAGE(CPVTFC3SG0064!S19:T19)</f>
        <v>0.30500000000000005</v>
      </c>
      <c r="T619" s="13">
        <f t="shared" si="140"/>
        <v>671.95652173913072</v>
      </c>
      <c r="U619" s="2554" t="s">
        <v>314</v>
      </c>
    </row>
    <row r="620" spans="1:23" ht="24.75" thickBot="1" x14ac:dyDescent="0.3">
      <c r="A620" s="411">
        <v>530</v>
      </c>
      <c r="B620" s="4802"/>
      <c r="C620" s="2526" t="s">
        <v>3919</v>
      </c>
      <c r="D620" s="412">
        <v>44840</v>
      </c>
      <c r="E620" s="484" t="s">
        <v>4941</v>
      </c>
      <c r="F620" s="485">
        <v>94</v>
      </c>
      <c r="G620" s="486">
        <f>AVERAGE(CPVTFC3SG0033!L12:M12)</f>
        <v>2.8169</v>
      </c>
      <c r="H620" s="487">
        <f t="shared" si="137"/>
        <v>9443.1654676259004</v>
      </c>
      <c r="I620" s="1760" t="s">
        <v>315</v>
      </c>
      <c r="J620" s="412">
        <v>44880</v>
      </c>
      <c r="K620" s="1742" t="s">
        <v>5463</v>
      </c>
      <c r="L620" s="1743">
        <v>2</v>
      </c>
      <c r="M620" s="414">
        <f>AVERAGE(CPVTFC3SG0053!E11:F11)</f>
        <v>0.82550000000000001</v>
      </c>
      <c r="N620" s="415">
        <f t="shared" ref="N620:N624" si="142">((M620-0.1365)/0.0139)*400</f>
        <v>19827.338129496406</v>
      </c>
      <c r="O620" s="2564" t="s">
        <v>315</v>
      </c>
      <c r="P620" s="668"/>
      <c r="Q620" s="668"/>
      <c r="R620" s="668"/>
      <c r="S620" s="786"/>
      <c r="T620" s="786"/>
      <c r="U620" s="788"/>
    </row>
    <row r="621" spans="1:23" x14ac:dyDescent="0.25">
      <c r="A621" s="114">
        <v>531</v>
      </c>
      <c r="B621" s="4815" t="s">
        <v>3965</v>
      </c>
      <c r="C621" s="680" t="s">
        <v>868</v>
      </c>
      <c r="D621" s="115">
        <v>44840</v>
      </c>
      <c r="E621" s="388" t="s">
        <v>4941</v>
      </c>
      <c r="F621" s="444">
        <v>95</v>
      </c>
      <c r="G621" s="499">
        <f>AVERAGE(CPVTFC3SG0033!N12:O12)</f>
        <v>2.71</v>
      </c>
      <c r="H621" s="505">
        <f t="shared" si="137"/>
        <v>9058.6330935251808</v>
      </c>
      <c r="I621" s="1757" t="s">
        <v>315</v>
      </c>
      <c r="J621" s="115">
        <v>44880</v>
      </c>
      <c r="K621" s="1733" t="s">
        <v>5463</v>
      </c>
      <c r="L621" s="1493">
        <v>3</v>
      </c>
      <c r="M621" s="116">
        <f>AVERAGE(CPVTFC3SG0053!G11:H11)</f>
        <v>0.52310000000000001</v>
      </c>
      <c r="N621" s="117">
        <f t="shared" si="142"/>
        <v>11125.17985611511</v>
      </c>
      <c r="O621" s="1762" t="s">
        <v>315</v>
      </c>
      <c r="P621" s="830"/>
      <c r="Q621" s="830"/>
      <c r="R621" s="830"/>
      <c r="S621" s="1271"/>
      <c r="T621" s="1271"/>
      <c r="U621" s="1271"/>
      <c r="V621" s="286"/>
      <c r="W621" s="5">
        <v>1</v>
      </c>
    </row>
    <row r="622" spans="1:23" x14ac:dyDescent="0.25">
      <c r="A622" s="68">
        <v>532</v>
      </c>
      <c r="B622" s="4820"/>
      <c r="C622" s="296" t="s">
        <v>220</v>
      </c>
      <c r="D622" s="65">
        <v>44840</v>
      </c>
      <c r="E622" s="387" t="s">
        <v>4941</v>
      </c>
      <c r="F622" s="164">
        <v>96</v>
      </c>
      <c r="G622" s="145">
        <f>AVERAGE(CPVTFC3SG0033!P12:Q12)</f>
        <v>2.7564500000000001</v>
      </c>
      <c r="H622" s="100">
        <f t="shared" si="137"/>
        <v>9225.7194244604325</v>
      </c>
      <c r="I622" s="441" t="s">
        <v>315</v>
      </c>
      <c r="J622" s="65">
        <v>44880</v>
      </c>
      <c r="K622" s="1145" t="s">
        <v>5463</v>
      </c>
      <c r="L622" s="177">
        <v>4</v>
      </c>
      <c r="M622" s="66">
        <f>AVERAGE(CPVTFC3SG0053!I11:J11)</f>
        <v>0.54200000000000004</v>
      </c>
      <c r="N622" s="67">
        <f t="shared" si="142"/>
        <v>11669.064748201439</v>
      </c>
      <c r="O622" s="1693" t="s">
        <v>315</v>
      </c>
      <c r="P622" s="645"/>
      <c r="Q622" s="645"/>
      <c r="R622" s="645"/>
      <c r="S622" s="694"/>
      <c r="T622" s="694"/>
      <c r="U622" s="694"/>
      <c r="V622" s="287"/>
    </row>
    <row r="623" spans="1:23" x14ac:dyDescent="0.25">
      <c r="A623" s="64">
        <v>533</v>
      </c>
      <c r="B623" s="4818" t="s">
        <v>3966</v>
      </c>
      <c r="C623" s="296" t="s">
        <v>868</v>
      </c>
      <c r="D623" s="65">
        <v>44840</v>
      </c>
      <c r="E623" s="387" t="s">
        <v>4941</v>
      </c>
      <c r="F623" s="164">
        <v>97</v>
      </c>
      <c r="G623" s="145">
        <f>AVERAGE(CPVTFC3SG0033!R12:S12)</f>
        <v>2.7192999999999996</v>
      </c>
      <c r="H623" s="100">
        <f t="shared" si="137"/>
        <v>9092.0863309352517</v>
      </c>
      <c r="I623" s="441" t="s">
        <v>315</v>
      </c>
      <c r="J623" s="71">
        <v>44880</v>
      </c>
      <c r="K623" s="1142" t="s">
        <v>5463</v>
      </c>
      <c r="L623" s="1143">
        <v>5</v>
      </c>
      <c r="M623" s="72">
        <f>AVERAGE(CPVTFC3SG0053!K11:L11)</f>
        <v>0.21490000000000001</v>
      </c>
      <c r="N623" s="73">
        <f t="shared" si="142"/>
        <v>2256.1151079136694</v>
      </c>
      <c r="O623" s="1144" t="s">
        <v>315</v>
      </c>
      <c r="P623" s="645"/>
      <c r="Q623" s="645"/>
      <c r="R623" s="645"/>
      <c r="S623" s="694"/>
      <c r="T623" s="694"/>
      <c r="U623" s="694"/>
      <c r="W623" s="5">
        <v>1</v>
      </c>
    </row>
    <row r="624" spans="1:23" ht="15.75" thickBot="1" x14ac:dyDescent="0.3">
      <c r="A624" s="120">
        <v>534</v>
      </c>
      <c r="B624" s="4815"/>
      <c r="C624" s="497" t="s">
        <v>220</v>
      </c>
      <c r="D624" s="121">
        <v>44840</v>
      </c>
      <c r="E624" s="452" t="s">
        <v>4941</v>
      </c>
      <c r="F624" s="445">
        <v>98</v>
      </c>
      <c r="G624" s="453">
        <f>AVERAGE(CPVTFC3SG0033!T12:U12)</f>
        <v>2.7888500000000001</v>
      </c>
      <c r="H624" s="454">
        <f t="shared" si="137"/>
        <v>9342.2661870503598</v>
      </c>
      <c r="I624" s="679" t="s">
        <v>315</v>
      </c>
      <c r="J624" s="121">
        <v>44880</v>
      </c>
      <c r="K624" s="1734" t="s">
        <v>5463</v>
      </c>
      <c r="L624" s="1492">
        <v>6</v>
      </c>
      <c r="M624" s="122">
        <f>AVERAGE(CPVTFC3SG0053!M11:N11)</f>
        <v>1.26905</v>
      </c>
      <c r="N624" s="123">
        <f t="shared" si="142"/>
        <v>32591.366906474821</v>
      </c>
      <c r="O624" s="1761" t="s">
        <v>315</v>
      </c>
      <c r="P624" s="969"/>
      <c r="Q624" s="969"/>
      <c r="R624" s="969"/>
      <c r="S624" s="1268"/>
      <c r="T624" s="1268"/>
      <c r="U624" s="1268"/>
    </row>
    <row r="625" spans="1:23" x14ac:dyDescent="0.25">
      <c r="A625" s="508">
        <v>535</v>
      </c>
      <c r="B625" s="4806" t="s">
        <v>3967</v>
      </c>
      <c r="C625" s="687" t="s">
        <v>868</v>
      </c>
      <c r="D625" s="490">
        <v>44840</v>
      </c>
      <c r="E625" s="491" t="s">
        <v>4941</v>
      </c>
      <c r="F625" s="492">
        <v>99</v>
      </c>
      <c r="G625" s="493">
        <f>AVERAGE(CPVTFC3SG0033!V12:W12)</f>
        <v>0.2036</v>
      </c>
      <c r="H625" s="494">
        <f t="shared" si="137"/>
        <v>42.805755395683434</v>
      </c>
      <c r="I625" s="1763" t="s">
        <v>314</v>
      </c>
      <c r="J625" s="1544"/>
      <c r="K625" s="1544"/>
      <c r="L625" s="1544"/>
      <c r="M625" s="1544"/>
      <c r="N625" s="1544"/>
      <c r="O625" s="1697"/>
      <c r="P625" s="490">
        <v>44881</v>
      </c>
      <c r="Q625" s="2448" t="s">
        <v>5485</v>
      </c>
      <c r="R625" s="589">
        <v>174</v>
      </c>
      <c r="S625" s="589">
        <f>AVERAGE(CPVTFC3SG0058!D26:E26)</f>
        <v>8.5999999999999993E-2</v>
      </c>
      <c r="T625" s="622">
        <f t="shared" ref="T625:T628" si="143">(S625-0.1081)/0.0134*66</f>
        <v>-108.85074626865676</v>
      </c>
      <c r="U625" s="1557" t="s">
        <v>314</v>
      </c>
      <c r="V625" s="4899" t="s">
        <v>1416</v>
      </c>
    </row>
    <row r="626" spans="1:23" x14ac:dyDescent="0.25">
      <c r="A626" s="585"/>
      <c r="B626" s="4807"/>
      <c r="C626" s="271" t="s">
        <v>5448</v>
      </c>
      <c r="D626" s="1149"/>
      <c r="E626" s="1264"/>
      <c r="F626" s="695"/>
      <c r="G626" s="892"/>
      <c r="H626" s="894"/>
      <c r="I626" s="1718"/>
      <c r="J626" s="891"/>
      <c r="K626" s="891"/>
      <c r="L626" s="891"/>
      <c r="M626" s="891"/>
      <c r="N626" s="891"/>
      <c r="O626" s="1692"/>
      <c r="P626" s="18">
        <v>44881</v>
      </c>
      <c r="Q626" s="2449" t="s">
        <v>5485</v>
      </c>
      <c r="R626" s="7">
        <v>175</v>
      </c>
      <c r="S626" s="7">
        <f>AVERAGE(CPVTFC3SG0058!F26:G26)</f>
        <v>0.12614999999999998</v>
      </c>
      <c r="T626" s="13">
        <f t="shared" si="143"/>
        <v>88.90298507462677</v>
      </c>
      <c r="U626" s="1558" t="s">
        <v>314</v>
      </c>
      <c r="V626" s="4908"/>
    </row>
    <row r="627" spans="1:23" x14ac:dyDescent="0.25">
      <c r="A627" s="585"/>
      <c r="B627" s="4807"/>
      <c r="C627" s="271" t="s">
        <v>863</v>
      </c>
      <c r="D627" s="1149"/>
      <c r="E627" s="1264"/>
      <c r="F627" s="695"/>
      <c r="G627" s="892"/>
      <c r="H627" s="894"/>
      <c r="I627" s="1718"/>
      <c r="J627" s="891"/>
      <c r="K627" s="891"/>
      <c r="L627" s="891"/>
      <c r="M627" s="891"/>
      <c r="N627" s="891"/>
      <c r="O627" s="1692"/>
      <c r="P627" s="65">
        <v>44881</v>
      </c>
      <c r="Q627" s="2451" t="s">
        <v>5485</v>
      </c>
      <c r="R627" s="66">
        <v>176</v>
      </c>
      <c r="S627" s="66">
        <f>AVERAGE(CPVTFC3SG0058!H26:I26)</f>
        <v>0.88114999999999999</v>
      </c>
      <c r="T627" s="67">
        <f t="shared" si="143"/>
        <v>3807.5597014925374</v>
      </c>
      <c r="U627" s="1548" t="s">
        <v>315</v>
      </c>
      <c r="V627" s="4908"/>
    </row>
    <row r="628" spans="1:23" ht="15.75" thickBot="1" x14ac:dyDescent="0.3">
      <c r="A628" s="219">
        <v>536</v>
      </c>
      <c r="B628" s="4808"/>
      <c r="C628" s="682" t="s">
        <v>220</v>
      </c>
      <c r="D628" s="220">
        <v>44840</v>
      </c>
      <c r="E628" s="517" t="s">
        <v>4941</v>
      </c>
      <c r="F628" s="518">
        <v>100</v>
      </c>
      <c r="G628" s="509">
        <f>AVERAGE(CPVTFC3SG0033!X12:Y12)</f>
        <v>2.7911000000000001</v>
      </c>
      <c r="H628" s="510">
        <f t="shared" si="137"/>
        <v>9350.3597122302162</v>
      </c>
      <c r="I628" s="1764" t="s">
        <v>315</v>
      </c>
      <c r="J628" s="1600"/>
      <c r="K628" s="1600"/>
      <c r="L628" s="1600"/>
      <c r="M628" s="1600"/>
      <c r="N628" s="1600"/>
      <c r="O628" s="1699"/>
      <c r="P628" s="412">
        <v>44881</v>
      </c>
      <c r="Q628" s="2454" t="s">
        <v>5485</v>
      </c>
      <c r="R628" s="414">
        <v>177</v>
      </c>
      <c r="S628" s="414">
        <f>AVERAGE(CPVTFC3SG0058!J26:K26)</f>
        <v>0.60675000000000001</v>
      </c>
      <c r="T628" s="415">
        <f t="shared" si="143"/>
        <v>2456.0373134328361</v>
      </c>
      <c r="U628" s="1551" t="s">
        <v>315</v>
      </c>
      <c r="V628" s="4905"/>
    </row>
    <row r="629" spans="1:23" x14ac:dyDescent="0.25">
      <c r="A629" s="114">
        <v>537</v>
      </c>
      <c r="B629" s="4815" t="s">
        <v>3968</v>
      </c>
      <c r="C629" s="680" t="s">
        <v>868</v>
      </c>
      <c r="D629" s="115">
        <v>44840</v>
      </c>
      <c r="E629" s="388" t="s">
        <v>4941</v>
      </c>
      <c r="F629" s="444">
        <v>101</v>
      </c>
      <c r="G629" s="499">
        <f>AVERAGE(CPVTFC3SG0033!B14:C14)</f>
        <v>2.8840000000000003</v>
      </c>
      <c r="H629" s="505">
        <f t="shared" si="137"/>
        <v>9684.5323741007214</v>
      </c>
      <c r="I629" s="1757" t="s">
        <v>315</v>
      </c>
      <c r="J629" s="115">
        <v>44880</v>
      </c>
      <c r="K629" s="1733" t="s">
        <v>5463</v>
      </c>
      <c r="L629" s="1493">
        <v>7</v>
      </c>
      <c r="M629" s="116">
        <f>AVERAGE(CPVTFC3SG0053!O11:P11)</f>
        <v>2.7988499999999998</v>
      </c>
      <c r="N629" s="117">
        <f t="shared" ref="N629:N632" si="144">((M629-0.1365)/0.0139)*400</f>
        <v>76614.388489208635</v>
      </c>
      <c r="O629" s="1762" t="s">
        <v>315</v>
      </c>
      <c r="P629" s="1286"/>
      <c r="Q629" s="2459"/>
      <c r="R629" s="830"/>
      <c r="S629" s="830"/>
      <c r="T629" s="831"/>
      <c r="U629" s="1717"/>
      <c r="W629" s="5">
        <v>1</v>
      </c>
    </row>
    <row r="630" spans="1:23" x14ac:dyDescent="0.25">
      <c r="A630" s="68">
        <v>538</v>
      </c>
      <c r="B630" s="4820"/>
      <c r="C630" s="296" t="s">
        <v>220</v>
      </c>
      <c r="D630" s="65">
        <v>44840</v>
      </c>
      <c r="E630" s="387" t="s">
        <v>4941</v>
      </c>
      <c r="F630" s="164">
        <v>102</v>
      </c>
      <c r="G630" s="145">
        <f>AVERAGE(CPVTFC3SG0033!D14:E14)</f>
        <v>2.9175</v>
      </c>
      <c r="H630" s="100">
        <f t="shared" si="137"/>
        <v>9805.035971223022</v>
      </c>
      <c r="I630" s="441" t="s">
        <v>315</v>
      </c>
      <c r="J630" s="65">
        <v>44880</v>
      </c>
      <c r="K630" s="1145" t="s">
        <v>5463</v>
      </c>
      <c r="L630" s="177">
        <v>8</v>
      </c>
      <c r="M630" s="66">
        <f>AVERAGE(CPVTFC3SG0053!Q11:R11)</f>
        <v>1.7015500000000001</v>
      </c>
      <c r="N630" s="67">
        <f t="shared" si="144"/>
        <v>45037.410071942453</v>
      </c>
      <c r="O630" s="1693" t="s">
        <v>315</v>
      </c>
      <c r="P630" s="1149"/>
      <c r="Q630" s="2458"/>
      <c r="R630" s="645"/>
      <c r="S630" s="645"/>
      <c r="T630" s="646"/>
      <c r="U630" s="1690"/>
    </row>
    <row r="631" spans="1:23" x14ac:dyDescent="0.25">
      <c r="A631" s="64">
        <v>539</v>
      </c>
      <c r="B631" s="437" t="s">
        <v>3969</v>
      </c>
      <c r="C631" s="296" t="s">
        <v>868</v>
      </c>
      <c r="D631" s="65">
        <v>44840</v>
      </c>
      <c r="E631" s="387" t="s">
        <v>4941</v>
      </c>
      <c r="F631" s="164">
        <v>103</v>
      </c>
      <c r="G631" s="145">
        <f>AVERAGE(CPVTFC3SG0033!F14:G14)</f>
        <v>1.99315</v>
      </c>
      <c r="H631" s="100">
        <f t="shared" si="137"/>
        <v>6480.035971223022</v>
      </c>
      <c r="I631" s="441" t="s">
        <v>315</v>
      </c>
      <c r="J631" s="891"/>
      <c r="K631" s="891"/>
      <c r="L631" s="891"/>
      <c r="M631" s="891"/>
      <c r="N631" s="891"/>
      <c r="O631" s="1692"/>
      <c r="P631" s="645"/>
      <c r="Q631" s="645"/>
      <c r="R631" s="645"/>
      <c r="S631" s="694"/>
      <c r="T631" s="694"/>
      <c r="U631" s="694"/>
      <c r="V631" s="4899" t="s">
        <v>1416</v>
      </c>
      <c r="W631" s="5">
        <v>1</v>
      </c>
    </row>
    <row r="632" spans="1:23" x14ac:dyDescent="0.25">
      <c r="A632" s="68">
        <v>540</v>
      </c>
      <c r="B632" s="437" t="s">
        <v>3969</v>
      </c>
      <c r="C632" s="296" t="s">
        <v>220</v>
      </c>
      <c r="D632" s="65">
        <v>44840</v>
      </c>
      <c r="E632" s="387" t="s">
        <v>4941</v>
      </c>
      <c r="F632" s="164">
        <v>104</v>
      </c>
      <c r="G632" s="145">
        <f>AVERAGE(CPVTFC3SG0033!H14:I14)</f>
        <v>2.91235</v>
      </c>
      <c r="H632" s="100">
        <f t="shared" si="137"/>
        <v>9786.5107913669071</v>
      </c>
      <c r="I632" s="441" t="s">
        <v>315</v>
      </c>
      <c r="J632" s="65">
        <v>44880</v>
      </c>
      <c r="K632" s="1145" t="s">
        <v>5463</v>
      </c>
      <c r="L632" s="177">
        <v>9</v>
      </c>
      <c r="M632" s="66">
        <f>AVERAGE(CPVTFC3SG0053!S11:T11)</f>
        <v>2.4276499999999999</v>
      </c>
      <c r="N632" s="67">
        <f t="shared" si="144"/>
        <v>65932.374100719433</v>
      </c>
      <c r="O632" s="1693" t="s">
        <v>315</v>
      </c>
      <c r="P632" s="645"/>
      <c r="Q632" s="645"/>
      <c r="R632" s="645"/>
      <c r="S632" s="694"/>
      <c r="T632" s="694"/>
      <c r="U632" s="694"/>
      <c r="V632" s="4905"/>
    </row>
    <row r="633" spans="1:23" x14ac:dyDescent="0.25">
      <c r="A633" s="6">
        <v>541</v>
      </c>
      <c r="B633" s="4822" t="s">
        <v>3970</v>
      </c>
      <c r="C633" s="271" t="s">
        <v>868</v>
      </c>
      <c r="D633" s="18">
        <v>44840</v>
      </c>
      <c r="E633" s="380" t="s">
        <v>4941</v>
      </c>
      <c r="F633" s="102">
        <v>105</v>
      </c>
      <c r="G633" s="275">
        <f>AVERAGE(CPVTFC3SG0033!J14:K14)</f>
        <v>0.37304999999999999</v>
      </c>
      <c r="H633" s="343">
        <f t="shared" si="137"/>
        <v>652.33812949640287</v>
      </c>
      <c r="I633" s="440" t="s">
        <v>314</v>
      </c>
      <c r="J633" s="891"/>
      <c r="K633" s="891"/>
      <c r="L633" s="891"/>
      <c r="M633" s="891"/>
      <c r="N633" s="891"/>
      <c r="O633" s="1692"/>
      <c r="P633" s="645"/>
      <c r="Q633" s="645"/>
      <c r="R633" s="645"/>
      <c r="S633" s="694"/>
      <c r="T633" s="694"/>
      <c r="U633" s="694"/>
      <c r="V633" s="4899" t="s">
        <v>1416</v>
      </c>
    </row>
    <row r="634" spans="1:23" ht="15.75" thickBot="1" x14ac:dyDescent="0.3">
      <c r="A634" s="78">
        <v>542</v>
      </c>
      <c r="B634" s="4807"/>
      <c r="C634" s="675" t="s">
        <v>220</v>
      </c>
      <c r="D634" s="79">
        <v>44840</v>
      </c>
      <c r="E634" s="525" t="s">
        <v>4941</v>
      </c>
      <c r="F634" s="173">
        <v>106</v>
      </c>
      <c r="G634" s="506">
        <f>AVERAGE(CPVTFC3SG0033!L14:M14)</f>
        <v>1.6980999999999999</v>
      </c>
      <c r="H634" s="507">
        <f t="shared" si="137"/>
        <v>5418.705035971223</v>
      </c>
      <c r="I634" s="678" t="s">
        <v>315</v>
      </c>
      <c r="J634" s="1390"/>
      <c r="K634" s="1390"/>
      <c r="L634" s="1390"/>
      <c r="M634" s="1390"/>
      <c r="N634" s="1390"/>
      <c r="O634" s="1700"/>
      <c r="P634" s="969"/>
      <c r="Q634" s="969"/>
      <c r="R634" s="969"/>
      <c r="S634" s="1268"/>
      <c r="T634" s="1268"/>
      <c r="U634" s="1268"/>
      <c r="V634" s="4905"/>
    </row>
    <row r="635" spans="1:23" x14ac:dyDescent="0.25">
      <c r="A635" s="406">
        <v>543</v>
      </c>
      <c r="B635" s="4814" t="s">
        <v>3971</v>
      </c>
      <c r="C635" s="684" t="s">
        <v>868</v>
      </c>
      <c r="D635" s="407">
        <v>44840</v>
      </c>
      <c r="E635" s="477" t="s">
        <v>4941</v>
      </c>
      <c r="F635" s="478">
        <v>107</v>
      </c>
      <c r="G635" s="479">
        <f>AVERAGE(CPVTFC3SG0033!N14:O14)</f>
        <v>2.9084500000000002</v>
      </c>
      <c r="H635" s="480">
        <f t="shared" si="137"/>
        <v>9772.4820143884917</v>
      </c>
      <c r="I635" s="1135" t="s">
        <v>315</v>
      </c>
      <c r="J635" s="407">
        <v>44880</v>
      </c>
      <c r="K635" s="1753" t="s">
        <v>5463</v>
      </c>
      <c r="L635" s="1754">
        <v>10</v>
      </c>
      <c r="M635" s="409">
        <f>AVERAGE(CPVTFC3SG0053!U11:V11)</f>
        <v>0.59424999999999994</v>
      </c>
      <c r="N635" s="405">
        <f t="shared" ref="N635:N660" si="145">((M635-0.1365)/0.0139)*400</f>
        <v>13172.661870503594</v>
      </c>
      <c r="O635" s="1766" t="s">
        <v>315</v>
      </c>
      <c r="P635" s="490">
        <v>44881</v>
      </c>
      <c r="Q635" s="2448" t="s">
        <v>5485</v>
      </c>
      <c r="R635" s="589">
        <v>178</v>
      </c>
      <c r="S635" s="589">
        <f>AVERAGE(CPVTFC3SG0058!L26:M26)</f>
        <v>0.21245</v>
      </c>
      <c r="T635" s="622">
        <f t="shared" ref="T635:T637" si="146">(S635-0.1081)/0.0134*66</f>
        <v>513.96268656716416</v>
      </c>
      <c r="U635" s="1557" t="s">
        <v>314</v>
      </c>
      <c r="W635" s="5">
        <v>1</v>
      </c>
    </row>
    <row r="636" spans="1:23" x14ac:dyDescent="0.25">
      <c r="A636" s="590"/>
      <c r="B636" s="4815"/>
      <c r="C636" s="296" t="s">
        <v>5448</v>
      </c>
      <c r="D636" s="1149"/>
      <c r="E636" s="1264"/>
      <c r="F636" s="695"/>
      <c r="G636" s="892"/>
      <c r="H636" s="894"/>
      <c r="I636" s="1718"/>
      <c r="J636" s="1149"/>
      <c r="K636" s="1150"/>
      <c r="L636" s="1151"/>
      <c r="M636" s="645"/>
      <c r="N636" s="646"/>
      <c r="O636" s="1765"/>
      <c r="P636" s="18">
        <v>44881</v>
      </c>
      <c r="Q636" s="2449" t="s">
        <v>5485</v>
      </c>
      <c r="R636" s="7">
        <v>179</v>
      </c>
      <c r="S636" s="7">
        <f>AVERAGE(CPVTFC3SG0058!N26:O26)</f>
        <v>0.16295000000000001</v>
      </c>
      <c r="T636" s="13">
        <f t="shared" si="146"/>
        <v>270.1567164179105</v>
      </c>
      <c r="U636" s="1558" t="s">
        <v>314</v>
      </c>
    </row>
    <row r="637" spans="1:23" ht="15.75" thickBot="1" x14ac:dyDescent="0.3">
      <c r="A637" s="599">
        <v>544</v>
      </c>
      <c r="B637" s="4815"/>
      <c r="C637" s="497" t="s">
        <v>220</v>
      </c>
      <c r="D637" s="121">
        <v>44840</v>
      </c>
      <c r="E637" s="452" t="s">
        <v>4941</v>
      </c>
      <c r="F637" s="445">
        <v>108</v>
      </c>
      <c r="G637" s="453">
        <f>AVERAGE(CPVTFC3SG0033!P14:Q14)</f>
        <v>2.87</v>
      </c>
      <c r="H637" s="454">
        <f t="shared" si="137"/>
        <v>9634.1726618705052</v>
      </c>
      <c r="I637" s="679" t="s">
        <v>315</v>
      </c>
      <c r="J637" s="121">
        <v>44880</v>
      </c>
      <c r="K637" s="1734" t="s">
        <v>5463</v>
      </c>
      <c r="L637" s="1492">
        <v>11</v>
      </c>
      <c r="M637" s="122">
        <f>AVERAGE(CPVTFC3SG0053!W11:X11)</f>
        <v>0.64054999999999995</v>
      </c>
      <c r="N637" s="123">
        <f t="shared" si="145"/>
        <v>14505.03597122302</v>
      </c>
      <c r="O637" s="1761" t="s">
        <v>315</v>
      </c>
      <c r="P637" s="121">
        <v>44881</v>
      </c>
      <c r="Q637" s="2452" t="s">
        <v>5485</v>
      </c>
      <c r="R637" s="122">
        <v>180</v>
      </c>
      <c r="S637" s="122">
        <f>AVERAGE(CPVTFC3SG0058!P26:Q26)</f>
        <v>0.47870000000000001</v>
      </c>
      <c r="T637" s="123">
        <f t="shared" si="146"/>
        <v>1825.3432835820897</v>
      </c>
      <c r="U637" s="1707" t="s">
        <v>315</v>
      </c>
    </row>
    <row r="638" spans="1:23" x14ac:dyDescent="0.25">
      <c r="A638" s="406">
        <v>545</v>
      </c>
      <c r="B638" s="4800" t="s">
        <v>3972</v>
      </c>
      <c r="C638" s="476" t="s">
        <v>868</v>
      </c>
      <c r="D638" s="407">
        <v>44840</v>
      </c>
      <c r="E638" s="477" t="s">
        <v>4941</v>
      </c>
      <c r="F638" s="478">
        <v>109</v>
      </c>
      <c r="G638" s="479">
        <f>AVERAGE(CPVTFC3SG0033!R14:S14)</f>
        <v>2.1877499999999999</v>
      </c>
      <c r="H638" s="480">
        <f t="shared" si="137"/>
        <v>7180.035971223022</v>
      </c>
      <c r="I638" s="1759" t="s">
        <v>315</v>
      </c>
      <c r="J638" s="1544"/>
      <c r="K638" s="1544"/>
      <c r="L638" s="1544"/>
      <c r="M638" s="1544"/>
      <c r="N638" s="1544"/>
      <c r="O638" s="1544"/>
      <c r="P638" s="490">
        <v>44887</v>
      </c>
      <c r="Q638" s="2602" t="s">
        <v>5514</v>
      </c>
      <c r="R638" s="589">
        <v>64</v>
      </c>
      <c r="S638" s="589">
        <f>AVERAGE(CPVTFC3SG0064!S21:T21)</f>
        <v>0.19605</v>
      </c>
      <c r="T638" s="622">
        <f t="shared" ref="T638" si="147">(S638-0.1645)/0.0138*66</f>
        <v>150.89130434782606</v>
      </c>
      <c r="U638" s="2634" t="s">
        <v>314</v>
      </c>
      <c r="V638" s="286"/>
      <c r="W638" s="5">
        <v>1</v>
      </c>
    </row>
    <row r="639" spans="1:23" x14ac:dyDescent="0.25">
      <c r="A639" s="590"/>
      <c r="B639" s="4801"/>
      <c r="C639" s="436" t="s">
        <v>5448</v>
      </c>
      <c r="D639" s="1149"/>
      <c r="E639" s="1264"/>
      <c r="F639" s="695"/>
      <c r="G639" s="892"/>
      <c r="H639" s="894"/>
      <c r="I639" s="1758"/>
      <c r="J639" s="891"/>
      <c r="K639" s="891"/>
      <c r="L639" s="891"/>
      <c r="M639" s="891"/>
      <c r="N639" s="891"/>
      <c r="O639" s="891"/>
      <c r="P639" s="18">
        <v>44887</v>
      </c>
      <c r="Q639" s="2604" t="s">
        <v>5514</v>
      </c>
      <c r="R639" s="7">
        <v>65</v>
      </c>
      <c r="S639" s="7">
        <f>AVERAGE(CPVTFC3SG0064!U21:V21)</f>
        <v>0.26655000000000001</v>
      </c>
      <c r="T639" s="13">
        <f t="shared" ref="T639" si="148">(S639-0.1645)/0.0138*66</f>
        <v>488.06521739130437</v>
      </c>
      <c r="U639" s="2626" t="s">
        <v>314</v>
      </c>
      <c r="V639" s="286"/>
    </row>
    <row r="640" spans="1:23" ht="24.75" thickBot="1" x14ac:dyDescent="0.3">
      <c r="A640" s="411">
        <v>546</v>
      </c>
      <c r="B640" s="4802"/>
      <c r="C640" s="2526" t="s">
        <v>3919</v>
      </c>
      <c r="D640" s="412">
        <v>44840</v>
      </c>
      <c r="E640" s="484" t="s">
        <v>4941</v>
      </c>
      <c r="F640" s="485">
        <v>110</v>
      </c>
      <c r="G640" s="486">
        <f>AVERAGE(CPVTFC3SG0033!T14:U14)</f>
        <v>2.83135</v>
      </c>
      <c r="H640" s="487">
        <f t="shared" si="137"/>
        <v>9495.143884892088</v>
      </c>
      <c r="I640" s="1760" t="s">
        <v>315</v>
      </c>
      <c r="J640" s="1738">
        <v>44880</v>
      </c>
      <c r="K640" s="1739" t="s">
        <v>5463</v>
      </c>
      <c r="L640" s="1740">
        <v>12</v>
      </c>
      <c r="M640" s="985">
        <f>AVERAGE(CPVTFC3SG0053!C13:D13)</f>
        <v>0.26880000000000004</v>
      </c>
      <c r="N640" s="986">
        <f t="shared" si="145"/>
        <v>3807.1942446043172</v>
      </c>
      <c r="O640" s="2635" t="s">
        <v>315</v>
      </c>
      <c r="P640" s="668"/>
      <c r="Q640" s="668"/>
      <c r="R640" s="668"/>
      <c r="S640" s="786"/>
      <c r="T640" s="786"/>
      <c r="U640" s="788"/>
      <c r="V640" s="287"/>
    </row>
    <row r="641" spans="1:23" x14ac:dyDescent="0.25">
      <c r="A641" s="114">
        <v>547</v>
      </c>
      <c r="B641" s="2200" t="s">
        <v>3973</v>
      </c>
      <c r="C641" s="680" t="s">
        <v>868</v>
      </c>
      <c r="D641" s="115">
        <v>44840</v>
      </c>
      <c r="E641" s="388" t="s">
        <v>4941</v>
      </c>
      <c r="F641" s="444">
        <v>111</v>
      </c>
      <c r="G641" s="499">
        <f>AVERAGE(CPVTFC3SG0033!V14:W14)</f>
        <v>1.94655</v>
      </c>
      <c r="H641" s="505">
        <f t="shared" si="137"/>
        <v>6312.4100719424459</v>
      </c>
      <c r="I641" s="1757" t="s">
        <v>315</v>
      </c>
      <c r="J641" s="1364"/>
      <c r="K641" s="1364"/>
      <c r="L641" s="1364"/>
      <c r="M641" s="1364"/>
      <c r="N641" s="1364"/>
      <c r="O641" s="1701"/>
      <c r="P641" s="830"/>
      <c r="Q641" s="830"/>
      <c r="R641" s="830"/>
      <c r="S641" s="1271"/>
      <c r="T641" s="1271"/>
      <c r="U641" s="1271"/>
      <c r="W641" s="5">
        <v>1</v>
      </c>
    </row>
    <row r="642" spans="1:23" ht="15.75" thickBot="1" x14ac:dyDescent="0.3">
      <c r="A642" s="120">
        <v>548</v>
      </c>
      <c r="B642" s="437" t="s">
        <v>3973</v>
      </c>
      <c r="C642" s="497" t="s">
        <v>220</v>
      </c>
      <c r="D642" s="121">
        <v>44840</v>
      </c>
      <c r="E642" s="452" t="s">
        <v>4941</v>
      </c>
      <c r="F642" s="445">
        <v>112</v>
      </c>
      <c r="G642" s="453">
        <f>AVERAGE(CPVTFC3SG0033!X14:Y14)</f>
        <v>2.8182499999999999</v>
      </c>
      <c r="H642" s="454">
        <f t="shared" si="137"/>
        <v>9448.0215827338125</v>
      </c>
      <c r="I642" s="679" t="s">
        <v>315</v>
      </c>
      <c r="J642" s="1744">
        <v>44880</v>
      </c>
      <c r="K642" s="1745" t="s">
        <v>5463</v>
      </c>
      <c r="L642" s="1746">
        <v>13</v>
      </c>
      <c r="M642" s="1002">
        <f>AVERAGE(CPVTFC3SG0053!E13:F13)</f>
        <v>0.24459999999999998</v>
      </c>
      <c r="N642" s="1003">
        <f t="shared" si="145"/>
        <v>3110.7913669064742</v>
      </c>
      <c r="O642" s="2418" t="s">
        <v>315</v>
      </c>
      <c r="P642" s="969"/>
      <c r="Q642" s="969"/>
      <c r="R642" s="969"/>
      <c r="S642" s="1268"/>
      <c r="T642" s="1268"/>
      <c r="U642" s="1268"/>
    </row>
    <row r="643" spans="1:23" x14ac:dyDescent="0.25">
      <c r="A643" s="406">
        <v>549</v>
      </c>
      <c r="B643" s="4800" t="s">
        <v>3974</v>
      </c>
      <c r="C643" s="476" t="s">
        <v>868</v>
      </c>
      <c r="D643" s="407">
        <v>44840</v>
      </c>
      <c r="E643" s="477" t="s">
        <v>4941</v>
      </c>
      <c r="F643" s="478">
        <v>113</v>
      </c>
      <c r="G643" s="479">
        <f>AVERAGE(CPVTFC3SG0033!B16:C16)</f>
        <v>2.0172500000000002</v>
      </c>
      <c r="H643" s="480">
        <f t="shared" si="137"/>
        <v>6566.7266187050373</v>
      </c>
      <c r="I643" s="1759" t="s">
        <v>315</v>
      </c>
      <c r="J643" s="1544"/>
      <c r="K643" s="1544"/>
      <c r="L643" s="1544"/>
      <c r="M643" s="1544"/>
      <c r="N643" s="1544"/>
      <c r="O643" s="1544"/>
      <c r="P643" s="490">
        <v>44887</v>
      </c>
      <c r="Q643" s="2602" t="s">
        <v>5514</v>
      </c>
      <c r="R643" s="589">
        <v>67</v>
      </c>
      <c r="S643" s="589">
        <f>AVERAGE(CPVTFC3SG0064!C23:D23)</f>
        <v>0.13314999999999999</v>
      </c>
      <c r="T643" s="622">
        <f t="shared" ref="T643" si="149">(S643-0.1645)/0.0138*66</f>
        <v>-149.93478260869574</v>
      </c>
      <c r="U643" s="2634" t="s">
        <v>314</v>
      </c>
      <c r="V643" s="286"/>
      <c r="W643" s="5">
        <v>1</v>
      </c>
    </row>
    <row r="644" spans="1:23" x14ac:dyDescent="0.25">
      <c r="A644" s="590"/>
      <c r="B644" s="4801"/>
      <c r="C644" s="436" t="s">
        <v>5448</v>
      </c>
      <c r="D644" s="1149"/>
      <c r="E644" s="1264"/>
      <c r="F644" s="695"/>
      <c r="G644" s="892"/>
      <c r="H644" s="894"/>
      <c r="I644" s="1758"/>
      <c r="J644" s="891"/>
      <c r="K644" s="891"/>
      <c r="L644" s="891"/>
      <c r="M644" s="891"/>
      <c r="N644" s="891"/>
      <c r="O644" s="891"/>
      <c r="P644" s="18">
        <v>44887</v>
      </c>
      <c r="Q644" s="2604" t="s">
        <v>5514</v>
      </c>
      <c r="R644" s="7">
        <v>68</v>
      </c>
      <c r="S644" s="7">
        <f>AVERAGE(CPVTFC3SG0064!E23:F23)</f>
        <v>0.33079999999999998</v>
      </c>
      <c r="T644" s="13">
        <f t="shared" ref="T644" si="150">(S644-0.1645)/0.0138*66</f>
        <v>795.3478260869565</v>
      </c>
      <c r="U644" s="2626" t="s">
        <v>314</v>
      </c>
      <c r="V644" s="286"/>
    </row>
    <row r="645" spans="1:23" ht="24.75" thickBot="1" x14ac:dyDescent="0.3">
      <c r="A645" s="411">
        <v>550</v>
      </c>
      <c r="B645" s="4802"/>
      <c r="C645" s="2526" t="s">
        <v>3919</v>
      </c>
      <c r="D645" s="412">
        <v>44840</v>
      </c>
      <c r="E645" s="484" t="s">
        <v>4941</v>
      </c>
      <c r="F645" s="485">
        <v>114</v>
      </c>
      <c r="G645" s="486">
        <f>AVERAGE(CPVTFC3SG0033!D16:E16)</f>
        <v>2.9488500000000002</v>
      </c>
      <c r="H645" s="487">
        <f t="shared" si="137"/>
        <v>9917.8057553956842</v>
      </c>
      <c r="I645" s="1760" t="s">
        <v>315</v>
      </c>
      <c r="J645" s="412">
        <v>44880</v>
      </c>
      <c r="K645" s="1742" t="s">
        <v>5463</v>
      </c>
      <c r="L645" s="1743">
        <v>14</v>
      </c>
      <c r="M645" s="414">
        <f>AVERAGE(CPVTFC3SG0053!G13:H13)</f>
        <v>0.64510000000000001</v>
      </c>
      <c r="N645" s="415">
        <f t="shared" si="145"/>
        <v>14635.971223021583</v>
      </c>
      <c r="O645" s="2564" t="s">
        <v>315</v>
      </c>
      <c r="P645" s="668"/>
      <c r="Q645" s="668"/>
      <c r="R645" s="668"/>
      <c r="S645" s="786"/>
      <c r="T645" s="786"/>
      <c r="U645" s="788"/>
      <c r="V645" s="287"/>
    </row>
    <row r="646" spans="1:23" x14ac:dyDescent="0.25">
      <c r="A646" s="2636">
        <v>551</v>
      </c>
      <c r="B646" s="4815" t="s">
        <v>3975</v>
      </c>
      <c r="C646" s="680" t="s">
        <v>868</v>
      </c>
      <c r="D646" s="115">
        <v>44840</v>
      </c>
      <c r="E646" s="388" t="s">
        <v>4941</v>
      </c>
      <c r="F646" s="444">
        <v>115</v>
      </c>
      <c r="G646" s="499">
        <f>AVERAGE(CPVTFC3SG0033!F16:G16)</f>
        <v>2.9553500000000001</v>
      </c>
      <c r="H646" s="505">
        <f t="shared" si="137"/>
        <v>9941.1870503597129</v>
      </c>
      <c r="I646" s="1757" t="s">
        <v>315</v>
      </c>
      <c r="J646" s="115">
        <v>44880</v>
      </c>
      <c r="K646" s="1733" t="s">
        <v>5463</v>
      </c>
      <c r="L646" s="1493">
        <v>15</v>
      </c>
      <c r="M646" s="116">
        <f>AVERAGE(CPVTFC3SG0053!I13:J13)</f>
        <v>1.9229000000000001</v>
      </c>
      <c r="N646" s="117">
        <f t="shared" si="145"/>
        <v>51407.194244604318</v>
      </c>
      <c r="O646" s="1762" t="s">
        <v>315</v>
      </c>
      <c r="P646" s="1286"/>
      <c r="Q646" s="2459"/>
      <c r="R646" s="830"/>
      <c r="S646" s="830"/>
      <c r="T646" s="831"/>
      <c r="U646" s="1717"/>
      <c r="W646" s="5">
        <v>1</v>
      </c>
    </row>
    <row r="647" spans="1:23" x14ac:dyDescent="0.25">
      <c r="A647" s="101">
        <v>552</v>
      </c>
      <c r="B647" s="4820"/>
      <c r="C647" s="296" t="s">
        <v>220</v>
      </c>
      <c r="D647" s="65">
        <v>44840</v>
      </c>
      <c r="E647" s="387" t="s">
        <v>4941</v>
      </c>
      <c r="F647" s="164">
        <v>116</v>
      </c>
      <c r="G647" s="145">
        <f>AVERAGE(CPVTFC3SG0033!H16:I16)</f>
        <v>2.9192499999999999</v>
      </c>
      <c r="H647" s="100">
        <f t="shared" si="137"/>
        <v>9811.330935251799</v>
      </c>
      <c r="I647" s="441" t="s">
        <v>315</v>
      </c>
      <c r="J647" s="65">
        <v>44880</v>
      </c>
      <c r="K647" s="1145" t="s">
        <v>5463</v>
      </c>
      <c r="L647" s="177">
        <v>16</v>
      </c>
      <c r="M647" s="66">
        <f>AVERAGE(CPVTFC3SG0053!K13:L13)</f>
        <v>1.0886</v>
      </c>
      <c r="N647" s="67">
        <f t="shared" si="145"/>
        <v>27398.561151079139</v>
      </c>
      <c r="O647" s="1693" t="s">
        <v>315</v>
      </c>
      <c r="P647" s="1149"/>
      <c r="Q647" s="2458"/>
      <c r="R647" s="645"/>
      <c r="S647" s="645"/>
      <c r="T647" s="646"/>
      <c r="U647" s="1690"/>
    </row>
    <row r="648" spans="1:23" x14ac:dyDescent="0.25">
      <c r="A648" s="64">
        <v>553</v>
      </c>
      <c r="B648" s="4818" t="s">
        <v>3976</v>
      </c>
      <c r="C648" s="296" t="s">
        <v>868</v>
      </c>
      <c r="D648" s="65">
        <v>44840</v>
      </c>
      <c r="E648" s="387" t="s">
        <v>4941</v>
      </c>
      <c r="F648" s="164">
        <v>117</v>
      </c>
      <c r="G648" s="145">
        <f>AVERAGE(CPVTFC3SG0033!J16:K16)</f>
        <v>2.67685</v>
      </c>
      <c r="H648" s="100">
        <f t="shared" si="137"/>
        <v>8939.3884892086335</v>
      </c>
      <c r="I648" s="441" t="s">
        <v>315</v>
      </c>
      <c r="J648" s="71">
        <v>44880</v>
      </c>
      <c r="K648" s="1142" t="s">
        <v>5463</v>
      </c>
      <c r="L648" s="1143">
        <v>17</v>
      </c>
      <c r="M648" s="72">
        <f>AVERAGE(CPVTFC3SG0053!M13:N13)</f>
        <v>0.18504999999999999</v>
      </c>
      <c r="N648" s="73">
        <f t="shared" si="145"/>
        <v>1397.1223021582728</v>
      </c>
      <c r="O648" s="1144" t="s">
        <v>315</v>
      </c>
      <c r="P648" s="1149"/>
      <c r="Q648" s="2458"/>
      <c r="R648" s="645"/>
      <c r="S648" s="645"/>
      <c r="T648" s="646"/>
      <c r="U648" s="1690"/>
      <c r="W648" s="5">
        <v>1</v>
      </c>
    </row>
    <row r="649" spans="1:23" ht="15.75" thickBot="1" x14ac:dyDescent="0.3">
      <c r="A649" s="120">
        <v>554</v>
      </c>
      <c r="B649" s="4815"/>
      <c r="C649" s="497" t="s">
        <v>220</v>
      </c>
      <c r="D649" s="121">
        <v>44840</v>
      </c>
      <c r="E649" s="452" t="s">
        <v>4941</v>
      </c>
      <c r="F649" s="445">
        <v>118</v>
      </c>
      <c r="G649" s="453">
        <f>AVERAGE(CPVTFC3SG0033!L16:M16)</f>
        <v>2.3807</v>
      </c>
      <c r="H649" s="454">
        <f t="shared" si="137"/>
        <v>7874.1007194244612</v>
      </c>
      <c r="I649" s="679" t="s">
        <v>315</v>
      </c>
      <c r="J649" s="1744">
        <v>44880</v>
      </c>
      <c r="K649" s="1745" t="s">
        <v>5463</v>
      </c>
      <c r="L649" s="1746">
        <v>18</v>
      </c>
      <c r="M649" s="1002">
        <f>AVERAGE(CPVTFC3SG0053!O13:P13)</f>
        <v>0.28454999999999997</v>
      </c>
      <c r="N649" s="1003">
        <f t="shared" si="145"/>
        <v>4260.4316546762584</v>
      </c>
      <c r="O649" s="2418" t="s">
        <v>315</v>
      </c>
      <c r="P649" s="2084"/>
      <c r="Q649" s="2556"/>
      <c r="R649" s="969"/>
      <c r="S649" s="969"/>
      <c r="T649" s="970"/>
      <c r="U649" s="1741"/>
    </row>
    <row r="650" spans="1:23" x14ac:dyDescent="0.25">
      <c r="A650" s="406">
        <v>555</v>
      </c>
      <c r="B650" s="4800" t="s">
        <v>3977</v>
      </c>
      <c r="C650" s="476" t="s">
        <v>868</v>
      </c>
      <c r="D650" s="407">
        <v>44840</v>
      </c>
      <c r="E650" s="477" t="s">
        <v>4941</v>
      </c>
      <c r="F650" s="478">
        <v>119</v>
      </c>
      <c r="G650" s="479">
        <f>AVERAGE(CPVTFC3SG0033!N16:O16)</f>
        <v>2.95485</v>
      </c>
      <c r="H650" s="480">
        <f t="shared" si="137"/>
        <v>9939.3884892086335</v>
      </c>
      <c r="I650" s="1759" t="s">
        <v>315</v>
      </c>
      <c r="J650" s="407">
        <v>44880</v>
      </c>
      <c r="K650" s="1753" t="s">
        <v>5463</v>
      </c>
      <c r="L650" s="1754">
        <v>19</v>
      </c>
      <c r="M650" s="409">
        <f>AVERAGE(CPVTFC3SG0053!Q13:R13)</f>
        <v>2.7538999999999998</v>
      </c>
      <c r="N650" s="405">
        <f t="shared" si="145"/>
        <v>75320.863309352528</v>
      </c>
      <c r="O650" s="2563" t="s">
        <v>315</v>
      </c>
      <c r="P650" s="407">
        <v>44887</v>
      </c>
      <c r="Q650" s="2617" t="s">
        <v>5514</v>
      </c>
      <c r="R650" s="409">
        <v>79</v>
      </c>
      <c r="S650" s="409">
        <f>AVERAGE(CPVTFC3SG0064!E25:F25)</f>
        <v>0.89224999999999999</v>
      </c>
      <c r="T650" s="405">
        <f t="shared" ref="T650" si="151">(S650-0.1645)/0.0138*66</f>
        <v>3480.5434782608695</v>
      </c>
      <c r="U650" s="2638" t="s">
        <v>315</v>
      </c>
      <c r="W650" s="5">
        <v>1</v>
      </c>
    </row>
    <row r="651" spans="1:23" x14ac:dyDescent="0.25">
      <c r="A651" s="590"/>
      <c r="B651" s="4801"/>
      <c r="C651" s="436" t="s">
        <v>5448</v>
      </c>
      <c r="D651" s="1149"/>
      <c r="E651" s="1264"/>
      <c r="F651" s="695"/>
      <c r="G651" s="892"/>
      <c r="H651" s="894"/>
      <c r="I651" s="1758"/>
      <c r="J651" s="1149"/>
      <c r="K651" s="1150"/>
      <c r="L651" s="1151"/>
      <c r="M651" s="645"/>
      <c r="N651" s="646"/>
      <c r="O651" s="1152"/>
      <c r="P651" s="65">
        <v>44887</v>
      </c>
      <c r="Q651" s="2608" t="s">
        <v>5514</v>
      </c>
      <c r="R651" s="66">
        <v>80</v>
      </c>
      <c r="S651" s="66">
        <f>AVERAGE(CPVTFC3SG0064!G25:H25)</f>
        <v>0.65270000000000006</v>
      </c>
      <c r="T651" s="67">
        <f t="shared" ref="T651" si="152">(S651-0.1645)/0.0138*66</f>
        <v>2334.8695652173919</v>
      </c>
      <c r="U651" s="2628" t="s">
        <v>315</v>
      </c>
    </row>
    <row r="652" spans="1:23" ht="15.75" thickBot="1" x14ac:dyDescent="0.3">
      <c r="A652" s="411">
        <v>556</v>
      </c>
      <c r="B652" s="4802"/>
      <c r="C652" s="2526" t="s">
        <v>2442</v>
      </c>
      <c r="D652" s="412">
        <v>44840</v>
      </c>
      <c r="E652" s="484" t="s">
        <v>4941</v>
      </c>
      <c r="F652" s="485">
        <v>120</v>
      </c>
      <c r="G652" s="486">
        <f>AVERAGE(CPVTFC3SG0033!P16:Q16)</f>
        <v>2.9284499999999998</v>
      </c>
      <c r="H652" s="487">
        <f t="shared" si="137"/>
        <v>9844.4244604316555</v>
      </c>
      <c r="I652" s="1760" t="s">
        <v>315</v>
      </c>
      <c r="J652" s="412">
        <v>44880</v>
      </c>
      <c r="K652" s="1742" t="s">
        <v>5463</v>
      </c>
      <c r="L652" s="1743">
        <v>20</v>
      </c>
      <c r="M652" s="414">
        <f>AVERAGE(CPVTFC3SG0053!S13:T13)</f>
        <v>1.9407999999999999</v>
      </c>
      <c r="N652" s="415">
        <f t="shared" si="145"/>
        <v>51922.302158273371</v>
      </c>
      <c r="O652" s="2564" t="s">
        <v>315</v>
      </c>
      <c r="P652" s="91">
        <v>44887</v>
      </c>
      <c r="Q652" s="2605" t="s">
        <v>5514</v>
      </c>
      <c r="R652" s="595">
        <v>81</v>
      </c>
      <c r="S652" s="595">
        <f>AVERAGE(CPVTFC3SG0064!I25:J25)</f>
        <v>0.22620000000000001</v>
      </c>
      <c r="T652" s="225">
        <f t="shared" ref="T652" si="153">(S652-0.1645)/0.0138*66</f>
        <v>295.08695652173918</v>
      </c>
      <c r="U652" s="2630" t="s">
        <v>314</v>
      </c>
    </row>
    <row r="653" spans="1:23" x14ac:dyDescent="0.25">
      <c r="A653" s="114">
        <v>557</v>
      </c>
      <c r="B653" s="2200" t="s">
        <v>3978</v>
      </c>
      <c r="C653" s="680" t="s">
        <v>868</v>
      </c>
      <c r="D653" s="115">
        <v>44840</v>
      </c>
      <c r="E653" s="388" t="s">
        <v>4941</v>
      </c>
      <c r="F653" s="444">
        <v>121</v>
      </c>
      <c r="G653" s="499">
        <f>AVERAGE(CPVTFC3SG0033!R16:S16)</f>
        <v>1.8666</v>
      </c>
      <c r="H653" s="505">
        <f t="shared" si="137"/>
        <v>6024.8201438848919</v>
      </c>
      <c r="I653" s="1757" t="s">
        <v>315</v>
      </c>
      <c r="J653" s="1364"/>
      <c r="K653" s="1364"/>
      <c r="L653" s="1364"/>
      <c r="M653" s="1364"/>
      <c r="N653" s="1364"/>
      <c r="O653" s="1701"/>
      <c r="P653" s="830"/>
      <c r="Q653" s="830"/>
      <c r="R653" s="830"/>
      <c r="S653" s="1271"/>
      <c r="T653" s="1271"/>
      <c r="U653" s="1271"/>
      <c r="W653" s="5">
        <v>1</v>
      </c>
    </row>
    <row r="654" spans="1:23" x14ac:dyDescent="0.25">
      <c r="A654" s="68">
        <v>558</v>
      </c>
      <c r="B654" s="437" t="s">
        <v>3978</v>
      </c>
      <c r="C654" s="296" t="s">
        <v>220</v>
      </c>
      <c r="D654" s="65">
        <v>44840</v>
      </c>
      <c r="E654" s="387" t="s">
        <v>4941</v>
      </c>
      <c r="F654" s="164">
        <v>122</v>
      </c>
      <c r="G654" s="145">
        <f>AVERAGE(CPVTFC3SG0033!T16:U16)</f>
        <v>2.8805000000000001</v>
      </c>
      <c r="H654" s="100">
        <f t="shared" si="137"/>
        <v>9671.9424460431674</v>
      </c>
      <c r="I654" s="441" t="s">
        <v>315</v>
      </c>
      <c r="J654" s="65">
        <v>44880</v>
      </c>
      <c r="K654" s="1145" t="s">
        <v>5463</v>
      </c>
      <c r="L654" s="177">
        <v>21</v>
      </c>
      <c r="M654" s="66">
        <f>AVERAGE(CPVTFC3SG0053!U13:V13)</f>
        <v>2.7605</v>
      </c>
      <c r="N654" s="67">
        <f t="shared" si="145"/>
        <v>75510.791366906487</v>
      </c>
      <c r="O654" s="1693" t="s">
        <v>315</v>
      </c>
      <c r="P654" s="645"/>
      <c r="Q654" s="645"/>
      <c r="R654" s="645"/>
      <c r="S654" s="694"/>
      <c r="T654" s="694"/>
      <c r="U654" s="694"/>
    </row>
    <row r="655" spans="1:23" x14ac:dyDescent="0.25">
      <c r="A655" s="64">
        <v>559</v>
      </c>
      <c r="B655" s="4818" t="s">
        <v>3979</v>
      </c>
      <c r="C655" s="296" t="s">
        <v>868</v>
      </c>
      <c r="D655" s="65">
        <v>44840</v>
      </c>
      <c r="E655" s="387" t="s">
        <v>4941</v>
      </c>
      <c r="F655" s="164">
        <v>123</v>
      </c>
      <c r="G655" s="145">
        <f>AVERAGE(CPVTFC3SG0033!V16:W16)</f>
        <v>2.86395</v>
      </c>
      <c r="H655" s="100">
        <f t="shared" si="137"/>
        <v>9612.4100719424459</v>
      </c>
      <c r="I655" s="441" t="s">
        <v>315</v>
      </c>
      <c r="J655" s="65">
        <v>44880</v>
      </c>
      <c r="K655" s="1145" t="s">
        <v>5463</v>
      </c>
      <c r="L655" s="177">
        <v>22</v>
      </c>
      <c r="M655" s="66">
        <f>AVERAGE(CPVTFC3SG0053!W13:X13)</f>
        <v>2.7800500000000001</v>
      </c>
      <c r="N655" s="67">
        <f t="shared" si="145"/>
        <v>76073.381294964041</v>
      </c>
      <c r="O655" s="1693" t="s">
        <v>315</v>
      </c>
      <c r="P655" s="645"/>
      <c r="Q655" s="645"/>
      <c r="R655" s="645"/>
      <c r="S655" s="694"/>
      <c r="T655" s="694"/>
      <c r="U655" s="694"/>
      <c r="W655" s="5">
        <v>1</v>
      </c>
    </row>
    <row r="656" spans="1:23" x14ac:dyDescent="0.25">
      <c r="A656" s="68">
        <v>560</v>
      </c>
      <c r="B656" s="4820"/>
      <c r="C656" s="296" t="s">
        <v>220</v>
      </c>
      <c r="D656" s="65">
        <v>44840</v>
      </c>
      <c r="E656" s="387" t="s">
        <v>4941</v>
      </c>
      <c r="F656" s="164">
        <v>124</v>
      </c>
      <c r="G656" s="145">
        <f>AVERAGE(CPVTFC3SG0033!X16:Y16)</f>
        <v>2.8948999999999998</v>
      </c>
      <c r="H656" s="100">
        <f t="shared" si="137"/>
        <v>9723.741007194245</v>
      </c>
      <c r="I656" s="441" t="s">
        <v>315</v>
      </c>
      <c r="J656" s="65">
        <v>44880</v>
      </c>
      <c r="K656" s="1145" t="s">
        <v>5463</v>
      </c>
      <c r="L656" s="177">
        <v>23</v>
      </c>
      <c r="M656" s="66">
        <f>AVERAGE(CPVTFC3SG0053!C15:D15)</f>
        <v>0.88145000000000007</v>
      </c>
      <c r="N656" s="67">
        <f t="shared" si="145"/>
        <v>21437.410071942446</v>
      </c>
      <c r="O656" s="1693" t="s">
        <v>315</v>
      </c>
      <c r="P656" s="645"/>
      <c r="Q656" s="645"/>
      <c r="R656" s="645"/>
      <c r="S656" s="694"/>
      <c r="T656" s="694"/>
      <c r="U656" s="694"/>
    </row>
    <row r="657" spans="1:23" x14ac:dyDescent="0.25">
      <c r="A657" s="64">
        <v>561</v>
      </c>
      <c r="B657" s="4818" t="s">
        <v>3980</v>
      </c>
      <c r="C657" s="296" t="s">
        <v>868</v>
      </c>
      <c r="D657" s="65">
        <v>44840</v>
      </c>
      <c r="E657" s="387" t="s">
        <v>4941</v>
      </c>
      <c r="F657" s="164">
        <v>125</v>
      </c>
      <c r="G657" s="145">
        <f>AVERAGE(CPVTFC3SG0033!B18:C18)</f>
        <v>2.9051999999999998</v>
      </c>
      <c r="H657" s="100">
        <f t="shared" si="137"/>
        <v>9760.7913669064747</v>
      </c>
      <c r="I657" s="441" t="s">
        <v>315</v>
      </c>
      <c r="J657" s="71">
        <v>44880</v>
      </c>
      <c r="K657" s="1142" t="s">
        <v>5463</v>
      </c>
      <c r="L657" s="1143">
        <v>24</v>
      </c>
      <c r="M657" s="72">
        <f>AVERAGE(CPVTFC3SG0053!E15:F15)</f>
        <v>0.32074999999999998</v>
      </c>
      <c r="N657" s="73">
        <f t="shared" si="145"/>
        <v>5302.1582733812938</v>
      </c>
      <c r="O657" s="1144" t="s">
        <v>315</v>
      </c>
      <c r="P657" s="645"/>
      <c r="Q657" s="645"/>
      <c r="R657" s="645"/>
      <c r="S657" s="694"/>
      <c r="T657" s="694"/>
      <c r="U657" s="694"/>
      <c r="W657" s="5">
        <v>1</v>
      </c>
    </row>
    <row r="658" spans="1:23" x14ac:dyDescent="0.25">
      <c r="A658" s="68">
        <v>562</v>
      </c>
      <c r="B658" s="4820"/>
      <c r="C658" s="296" t="s">
        <v>220</v>
      </c>
      <c r="D658" s="65">
        <v>44840</v>
      </c>
      <c r="E658" s="387" t="s">
        <v>4941</v>
      </c>
      <c r="F658" s="164">
        <v>126</v>
      </c>
      <c r="G658" s="145">
        <f>AVERAGE(CPVTFC3SG0033!D18:E18)</f>
        <v>2.5792999999999999</v>
      </c>
      <c r="H658" s="100">
        <f t="shared" si="137"/>
        <v>8588.4892086330929</v>
      </c>
      <c r="I658" s="441" t="s">
        <v>315</v>
      </c>
      <c r="J658" s="71">
        <v>44880</v>
      </c>
      <c r="K658" s="1142" t="s">
        <v>5463</v>
      </c>
      <c r="L658" s="1143">
        <v>25</v>
      </c>
      <c r="M658" s="72">
        <f>AVERAGE(CPVTFC3SG0053!G15:H15)</f>
        <v>0.14119999999999999</v>
      </c>
      <c r="N658" s="73">
        <f t="shared" si="145"/>
        <v>135.25179856115057</v>
      </c>
      <c r="O658" s="1144" t="s">
        <v>315</v>
      </c>
      <c r="P658" s="645"/>
      <c r="Q658" s="645"/>
      <c r="R658" s="645"/>
      <c r="S658" s="694"/>
      <c r="T658" s="694"/>
      <c r="U658" s="694"/>
    </row>
    <row r="659" spans="1:23" x14ac:dyDescent="0.25">
      <c r="A659" s="64">
        <v>563</v>
      </c>
      <c r="B659" s="4818" t="s">
        <v>3981</v>
      </c>
      <c r="C659" s="296" t="s">
        <v>868</v>
      </c>
      <c r="D659" s="65">
        <v>44840</v>
      </c>
      <c r="E659" s="387" t="s">
        <v>4941</v>
      </c>
      <c r="F659" s="164">
        <v>127</v>
      </c>
      <c r="G659" s="145">
        <f>AVERAGE(CPVTFC3SG0033!F18:G18)</f>
        <v>2.9011</v>
      </c>
      <c r="H659" s="100">
        <f t="shared" si="137"/>
        <v>9746.0431654676267</v>
      </c>
      <c r="I659" s="441" t="s">
        <v>315</v>
      </c>
      <c r="J659" s="65">
        <v>44880</v>
      </c>
      <c r="K659" s="1145" t="s">
        <v>5463</v>
      </c>
      <c r="L659" s="177">
        <v>26</v>
      </c>
      <c r="M659" s="66">
        <f>AVERAGE(CPVTFC3SG0053!I15:J15)</f>
        <v>2.2393999999999998</v>
      </c>
      <c r="N659" s="67">
        <f t="shared" si="145"/>
        <v>60515.107913669068</v>
      </c>
      <c r="O659" s="1693" t="s">
        <v>315</v>
      </c>
      <c r="P659" s="645"/>
      <c r="Q659" s="645"/>
      <c r="R659" s="645"/>
      <c r="S659" s="694"/>
      <c r="T659" s="694"/>
      <c r="U659" s="694"/>
      <c r="V659" s="4906"/>
      <c r="W659" s="5">
        <v>1</v>
      </c>
    </row>
    <row r="660" spans="1:23" ht="15.75" thickBot="1" x14ac:dyDescent="0.3">
      <c r="A660" s="120">
        <v>564</v>
      </c>
      <c r="B660" s="4815"/>
      <c r="C660" s="497" t="s">
        <v>220</v>
      </c>
      <c r="D660" s="121">
        <v>44840</v>
      </c>
      <c r="E660" s="452" t="s">
        <v>4941</v>
      </c>
      <c r="F660" s="445">
        <v>128</v>
      </c>
      <c r="G660" s="453">
        <f>AVERAGE(CPVTFC3SG0033!H18:I18)</f>
        <v>2.9413999999999998</v>
      </c>
      <c r="H660" s="454">
        <f t="shared" si="137"/>
        <v>9891.0071942446029</v>
      </c>
      <c r="I660" s="679" t="s">
        <v>315</v>
      </c>
      <c r="J660" s="1744">
        <v>44880</v>
      </c>
      <c r="K660" s="1745" t="s">
        <v>5463</v>
      </c>
      <c r="L660" s="1746">
        <v>27</v>
      </c>
      <c r="M660" s="1002">
        <f>AVERAGE(CPVTFC3SG0053!K15:L15)</f>
        <v>0.29685</v>
      </c>
      <c r="N660" s="1003">
        <f t="shared" si="145"/>
        <v>4614.3884892086335</v>
      </c>
      <c r="O660" s="2418" t="s">
        <v>315</v>
      </c>
      <c r="P660" s="969"/>
      <c r="Q660" s="969"/>
      <c r="R660" s="969"/>
      <c r="S660" s="1268"/>
      <c r="T660" s="1268"/>
      <c r="U660" s="1268"/>
      <c r="V660" s="4907"/>
    </row>
    <row r="661" spans="1:23" x14ac:dyDescent="0.25">
      <c r="A661" s="86">
        <v>565</v>
      </c>
      <c r="B661" s="4809" t="s">
        <v>3982</v>
      </c>
      <c r="C661" s="457" t="s">
        <v>868</v>
      </c>
      <c r="D661" s="87">
        <v>44840</v>
      </c>
      <c r="E661" s="458" t="s">
        <v>4941</v>
      </c>
      <c r="F661" s="459">
        <v>129</v>
      </c>
      <c r="G661" s="460">
        <f>AVERAGE(CPVTFC3SG0033!J18:K18)</f>
        <v>2.9512</v>
      </c>
      <c r="H661" s="461">
        <f t="shared" si="137"/>
        <v>9926.2589928057569</v>
      </c>
      <c r="I661" s="2419" t="s">
        <v>315</v>
      </c>
      <c r="J661" s="1544"/>
      <c r="K661" s="1544"/>
      <c r="L661" s="1544"/>
      <c r="M661" s="1544"/>
      <c r="N661" s="1544"/>
      <c r="O661" s="1544"/>
      <c r="P661" s="2329">
        <v>44883</v>
      </c>
      <c r="Q661" s="2311" t="s">
        <v>5503</v>
      </c>
      <c r="R661" s="492">
        <v>126</v>
      </c>
      <c r="S661" s="492">
        <f>AVERAGE(CPVTFC3SG0062!D18:E18)</f>
        <v>0.21460000000000001</v>
      </c>
      <c r="T661" s="622">
        <f t="shared" ref="T661:T696" si="154">(S661-0.1)/0.0138*66</f>
        <v>548.08695652173913</v>
      </c>
      <c r="U661" s="2302" t="s">
        <v>315</v>
      </c>
      <c r="W661" s="5">
        <v>1</v>
      </c>
    </row>
    <row r="662" spans="1:23" ht="15.75" thickBot="1" x14ac:dyDescent="0.3">
      <c r="A662" s="516"/>
      <c r="B662" s="4810"/>
      <c r="C662" s="463" t="s">
        <v>5448</v>
      </c>
      <c r="D662" s="1383"/>
      <c r="E662" s="1384"/>
      <c r="F662" s="787"/>
      <c r="G662" s="1385"/>
      <c r="H662" s="1386"/>
      <c r="I662" s="2420"/>
      <c r="J662" s="1600"/>
      <c r="K662" s="1600"/>
      <c r="L662" s="1600"/>
      <c r="M662" s="1600"/>
      <c r="N662" s="1600"/>
      <c r="O662" s="1600"/>
      <c r="P662" s="1516">
        <v>44883</v>
      </c>
      <c r="Q662" s="2314" t="s">
        <v>5503</v>
      </c>
      <c r="R662" s="518">
        <v>127</v>
      </c>
      <c r="S662" s="518">
        <f>AVERAGE(CPVTFC3SG0062!F18:G18)</f>
        <v>0.39359999999999995</v>
      </c>
      <c r="T662" s="218">
        <f t="shared" si="154"/>
        <v>1404.1739130434783</v>
      </c>
      <c r="U662" s="2293" t="s">
        <v>315</v>
      </c>
    </row>
    <row r="663" spans="1:23" ht="15.75" thickBot="1" x14ac:dyDescent="0.3">
      <c r="A663" s="1798">
        <v>566</v>
      </c>
      <c r="B663" s="2000" t="s">
        <v>3983</v>
      </c>
      <c r="C663" s="2000" t="s">
        <v>868</v>
      </c>
      <c r="D663" s="601">
        <v>44840</v>
      </c>
      <c r="E663" s="602" t="s">
        <v>4941</v>
      </c>
      <c r="F663" s="1425">
        <v>130</v>
      </c>
      <c r="G663" s="540">
        <f>AVERAGE(CPVTFC3SG0033!L18:M18)</f>
        <v>2.9223999999999997</v>
      </c>
      <c r="H663" s="603">
        <f t="shared" ref="H663:H747" si="155">(G663-0.1917)/0.0139*50</f>
        <v>9822.6618705035962</v>
      </c>
      <c r="I663" s="2421" t="s">
        <v>315</v>
      </c>
      <c r="J663" s="2377"/>
      <c r="K663" s="2377"/>
      <c r="L663" s="2377"/>
      <c r="M663" s="2377"/>
      <c r="N663" s="2377"/>
      <c r="O663" s="2422"/>
      <c r="P663" s="2325">
        <v>44883</v>
      </c>
      <c r="Q663" s="2306" t="s">
        <v>5503</v>
      </c>
      <c r="R663" s="1425">
        <v>128</v>
      </c>
      <c r="S663" s="1425">
        <f>AVERAGE(CPVTFC3SG0062!H18:I18)</f>
        <v>0.46235000000000004</v>
      </c>
      <c r="T663" s="1802">
        <f t="shared" si="154"/>
        <v>1732.9782608695655</v>
      </c>
      <c r="U663" s="2289" t="s">
        <v>315</v>
      </c>
      <c r="W663" s="5">
        <v>1</v>
      </c>
    </row>
    <row r="664" spans="1:23" ht="15.75" thickBot="1" x14ac:dyDescent="0.3">
      <c r="A664" s="531">
        <v>567</v>
      </c>
      <c r="B664" s="1623" t="s">
        <v>3984</v>
      </c>
      <c r="C664" s="1623" t="s">
        <v>868</v>
      </c>
      <c r="D664" s="676">
        <v>44840</v>
      </c>
      <c r="E664" s="1463" t="s">
        <v>4941</v>
      </c>
      <c r="F664" s="1464">
        <v>131</v>
      </c>
      <c r="G664" s="587">
        <f>AVERAGE(CPVTFC3SG0033!N18:O18)</f>
        <v>2.9119000000000002</v>
      </c>
      <c r="H664" s="553">
        <f t="shared" si="155"/>
        <v>9784.8920863309359</v>
      </c>
      <c r="I664" s="2423" t="s">
        <v>315</v>
      </c>
      <c r="J664" s="2424"/>
      <c r="K664" s="2424"/>
      <c r="L664" s="2424"/>
      <c r="M664" s="2424"/>
      <c r="N664" s="2424"/>
      <c r="O664" s="2425"/>
      <c r="P664" s="2257">
        <v>44883</v>
      </c>
      <c r="Q664" s="2323" t="s">
        <v>5503</v>
      </c>
      <c r="R664" s="2012">
        <v>129</v>
      </c>
      <c r="S664" s="2012">
        <f>AVERAGE(CPVTFC3SG0062!J18:K18)</f>
        <v>1.60595</v>
      </c>
      <c r="T664" s="2013">
        <f t="shared" si="154"/>
        <v>7202.369565217391</v>
      </c>
      <c r="U664" s="2324" t="s">
        <v>315</v>
      </c>
      <c r="W664" s="5">
        <v>1</v>
      </c>
    </row>
    <row r="665" spans="1:23" x14ac:dyDescent="0.25">
      <c r="A665" s="456">
        <v>568</v>
      </c>
      <c r="B665" s="4809" t="s">
        <v>3985</v>
      </c>
      <c r="C665" s="457" t="s">
        <v>868</v>
      </c>
      <c r="D665" s="87">
        <v>44840</v>
      </c>
      <c r="E665" s="458" t="s">
        <v>4941</v>
      </c>
      <c r="F665" s="459">
        <v>132</v>
      </c>
      <c r="G665" s="460">
        <f>AVERAGE(CPVTFC3SG0033!P18:Q18)</f>
        <v>2.1686000000000001</v>
      </c>
      <c r="H665" s="461">
        <f t="shared" si="155"/>
        <v>7111.1510791366909</v>
      </c>
      <c r="I665" s="2419" t="s">
        <v>315</v>
      </c>
      <c r="J665" s="1544"/>
      <c r="K665" s="1544"/>
      <c r="L665" s="1544"/>
      <c r="M665" s="1544"/>
      <c r="N665" s="1544"/>
      <c r="O665" s="1544"/>
      <c r="P665" s="2329">
        <v>44883</v>
      </c>
      <c r="Q665" s="2311" t="s">
        <v>5503</v>
      </c>
      <c r="R665" s="492">
        <v>130</v>
      </c>
      <c r="S665" s="492">
        <f>AVERAGE(CPVTFC3SG0062!L18:M18)</f>
        <v>0.14605000000000001</v>
      </c>
      <c r="T665" s="622">
        <f t="shared" si="154"/>
        <v>220.23913043478262</v>
      </c>
      <c r="U665" s="2302" t="s">
        <v>314</v>
      </c>
      <c r="W665" s="5">
        <v>1</v>
      </c>
    </row>
    <row r="666" spans="1:23" x14ac:dyDescent="0.25">
      <c r="A666" s="597"/>
      <c r="B666" s="4816"/>
      <c r="C666" s="443" t="s">
        <v>5448</v>
      </c>
      <c r="D666" s="1149"/>
      <c r="E666" s="1264"/>
      <c r="F666" s="695"/>
      <c r="G666" s="892"/>
      <c r="H666" s="894"/>
      <c r="I666" s="1758"/>
      <c r="J666" s="891"/>
      <c r="K666" s="891"/>
      <c r="L666" s="891"/>
      <c r="M666" s="891"/>
      <c r="N666" s="891"/>
      <c r="O666" s="891"/>
      <c r="P666" s="2340">
        <v>44883</v>
      </c>
      <c r="Q666" s="2310" t="s">
        <v>5503</v>
      </c>
      <c r="R666" s="102">
        <v>131</v>
      </c>
      <c r="S666" s="102">
        <f>AVERAGE(CPVTFC3SG0062!N18:O18)</f>
        <v>0.23915</v>
      </c>
      <c r="T666" s="13">
        <f t="shared" si="154"/>
        <v>665.5</v>
      </c>
      <c r="U666" s="2380" t="s">
        <v>314</v>
      </c>
    </row>
    <row r="667" spans="1:23" ht="15.75" thickBot="1" x14ac:dyDescent="0.3">
      <c r="A667" s="598"/>
      <c r="B667" s="4822"/>
      <c r="C667" s="423" t="s">
        <v>863</v>
      </c>
      <c r="D667" s="2084"/>
      <c r="E667" s="2085"/>
      <c r="F667" s="1586"/>
      <c r="G667" s="1391"/>
      <c r="H667" s="1393"/>
      <c r="I667" s="2426"/>
      <c r="J667" s="1390"/>
      <c r="K667" s="1390"/>
      <c r="L667" s="1390"/>
      <c r="M667" s="1390"/>
      <c r="N667" s="1390"/>
      <c r="O667" s="1390"/>
      <c r="P667" s="2232">
        <v>44883</v>
      </c>
      <c r="Q667" s="2389" t="s">
        <v>5503</v>
      </c>
      <c r="R667" s="321">
        <v>132</v>
      </c>
      <c r="S667" s="321">
        <f>AVERAGE(CPVTFC3SG0062!P18:Q18)</f>
        <v>0.21345</v>
      </c>
      <c r="T667" s="113">
        <f t="shared" si="154"/>
        <v>542.58695652173913</v>
      </c>
      <c r="U667" s="2305" t="s">
        <v>314</v>
      </c>
    </row>
    <row r="668" spans="1:23" x14ac:dyDescent="0.25">
      <c r="A668" s="86">
        <v>569</v>
      </c>
      <c r="B668" s="4806" t="s">
        <v>3986</v>
      </c>
      <c r="C668" s="457" t="s">
        <v>868</v>
      </c>
      <c r="D668" s="87">
        <v>44840</v>
      </c>
      <c r="E668" s="458" t="s">
        <v>4941</v>
      </c>
      <c r="F668" s="459">
        <v>133</v>
      </c>
      <c r="G668" s="460">
        <f>AVERAGE(CPVTFC3SG0033!R18:S18)</f>
        <v>0.5585</v>
      </c>
      <c r="H668" s="461">
        <f t="shared" si="155"/>
        <v>1319.4244604316548</v>
      </c>
      <c r="I668" s="2366" t="s">
        <v>315</v>
      </c>
      <c r="J668" s="1544"/>
      <c r="K668" s="1544"/>
      <c r="L668" s="1544"/>
      <c r="M668" s="1544"/>
      <c r="N668" s="1544"/>
      <c r="O668" s="1544"/>
      <c r="P668" s="667"/>
      <c r="Q668" s="667"/>
      <c r="R668" s="667"/>
      <c r="S668" s="834"/>
      <c r="T668" s="834"/>
      <c r="U668" s="836"/>
      <c r="W668" s="5">
        <v>1</v>
      </c>
    </row>
    <row r="669" spans="1:23" x14ac:dyDescent="0.25">
      <c r="A669" s="596"/>
      <c r="B669" s="4807"/>
      <c r="C669" s="443" t="s">
        <v>5448</v>
      </c>
      <c r="D669" s="1149"/>
      <c r="E669" s="1264"/>
      <c r="F669" s="695"/>
      <c r="G669" s="892"/>
      <c r="H669" s="894"/>
      <c r="I669" s="2365"/>
      <c r="J669" s="891"/>
      <c r="K669" s="891"/>
      <c r="L669" s="891"/>
      <c r="M669" s="891"/>
      <c r="N669" s="891"/>
      <c r="O669" s="891"/>
      <c r="P669" s="2340">
        <v>44883</v>
      </c>
      <c r="Q669" s="2310" t="s">
        <v>5503</v>
      </c>
      <c r="R669" s="102">
        <v>133</v>
      </c>
      <c r="S669" s="102">
        <f>AVERAGE(CPVTFC3SG0062!R18:S18)</f>
        <v>0.26580000000000004</v>
      </c>
      <c r="T669" s="13">
        <f t="shared" si="154"/>
        <v>792.95652173913061</v>
      </c>
      <c r="U669" s="2380" t="s">
        <v>314</v>
      </c>
    </row>
    <row r="670" spans="1:23" ht="15.75" thickBot="1" x14ac:dyDescent="0.3">
      <c r="A670" s="516"/>
      <c r="B670" s="4808"/>
      <c r="C670" s="463" t="s">
        <v>863</v>
      </c>
      <c r="D670" s="1383"/>
      <c r="E670" s="1384"/>
      <c r="F670" s="787"/>
      <c r="G670" s="1385"/>
      <c r="H670" s="1386"/>
      <c r="I670" s="2367"/>
      <c r="J670" s="1600"/>
      <c r="K670" s="1600"/>
      <c r="L670" s="1600"/>
      <c r="M670" s="1600"/>
      <c r="N670" s="1600"/>
      <c r="O670" s="1600"/>
      <c r="P670" s="1516">
        <v>44883</v>
      </c>
      <c r="Q670" s="2314" t="s">
        <v>5503</v>
      </c>
      <c r="R670" s="518">
        <v>134</v>
      </c>
      <c r="S670" s="518">
        <f>AVERAGE(CPVTFC3SG0062!T18:U18)</f>
        <v>0.60804999999999998</v>
      </c>
      <c r="T670" s="218">
        <f t="shared" si="154"/>
        <v>2429.804347826087</v>
      </c>
      <c r="U670" s="2293" t="s">
        <v>315</v>
      </c>
    </row>
    <row r="671" spans="1:23" ht="15.75" thickBot="1" x14ac:dyDescent="0.3">
      <c r="A671" s="1225">
        <v>570</v>
      </c>
      <c r="B671" s="2053" t="s">
        <v>3987</v>
      </c>
      <c r="C671" s="2429" t="s">
        <v>2442</v>
      </c>
      <c r="D671" s="471">
        <v>44840</v>
      </c>
      <c r="E671" s="1520" t="s">
        <v>4941</v>
      </c>
      <c r="F671" s="1521">
        <v>134</v>
      </c>
      <c r="G671" s="523">
        <f>AVERAGE(CPVTFC3SG0033!T18:U18)</f>
        <v>0.52039999999999997</v>
      </c>
      <c r="H671" s="521">
        <f t="shared" si="155"/>
        <v>1182.3741007194246</v>
      </c>
      <c r="I671" s="2430" t="s">
        <v>314</v>
      </c>
      <c r="J671" s="2424"/>
      <c r="K671" s="2424"/>
      <c r="L671" s="2424"/>
      <c r="M671" s="2424"/>
      <c r="N671" s="2424"/>
      <c r="O671" s="2425"/>
      <c r="P671" s="1469"/>
      <c r="Q671" s="1469"/>
      <c r="R671" s="1469"/>
      <c r="S671" s="1472"/>
      <c r="T671" s="1472"/>
      <c r="U671" s="1472"/>
      <c r="W671" s="5">
        <v>1</v>
      </c>
    </row>
    <row r="672" spans="1:23" x14ac:dyDescent="0.25">
      <c r="A672" s="86">
        <v>571</v>
      </c>
      <c r="B672" s="4806" t="s">
        <v>3988</v>
      </c>
      <c r="C672" s="457" t="s">
        <v>868</v>
      </c>
      <c r="D672" s="87">
        <v>44840</v>
      </c>
      <c r="E672" s="458" t="s">
        <v>4941</v>
      </c>
      <c r="F672" s="459">
        <v>135</v>
      </c>
      <c r="G672" s="460">
        <f>AVERAGE(CPVTFC3SG0033!V18:W18)</f>
        <v>2.4945499999999998</v>
      </c>
      <c r="H672" s="461">
        <f t="shared" si="155"/>
        <v>8283.633093525179</v>
      </c>
      <c r="I672" s="2419" t="s">
        <v>315</v>
      </c>
      <c r="J672" s="1544"/>
      <c r="K672" s="1544"/>
      <c r="L672" s="1544"/>
      <c r="M672" s="1544"/>
      <c r="N672" s="1544"/>
      <c r="O672" s="1544"/>
      <c r="P672" s="2329">
        <v>44883</v>
      </c>
      <c r="Q672" s="2311" t="s">
        <v>5503</v>
      </c>
      <c r="R672" s="492">
        <v>135</v>
      </c>
      <c r="S672" s="492">
        <f>AVERAGE(CPVTFC3SG0062!V18:W18)</f>
        <v>0.11715</v>
      </c>
      <c r="T672" s="622">
        <f t="shared" si="154"/>
        <v>82.021739130434781</v>
      </c>
      <c r="U672" s="2302" t="s">
        <v>314</v>
      </c>
      <c r="W672" s="5">
        <v>1</v>
      </c>
    </row>
    <row r="673" spans="1:23" x14ac:dyDescent="0.25">
      <c r="A673" s="596"/>
      <c r="B673" s="4807"/>
      <c r="C673" s="443" t="s">
        <v>5448</v>
      </c>
      <c r="D673" s="1149"/>
      <c r="E673" s="1264"/>
      <c r="F673" s="695"/>
      <c r="G673" s="892"/>
      <c r="H673" s="894"/>
      <c r="I673" s="2365"/>
      <c r="J673" s="891"/>
      <c r="K673" s="891"/>
      <c r="L673" s="891"/>
      <c r="M673" s="891"/>
      <c r="N673" s="891"/>
      <c r="O673" s="891"/>
      <c r="P673" s="2340">
        <v>44883</v>
      </c>
      <c r="Q673" s="2310" t="s">
        <v>5503</v>
      </c>
      <c r="R673" s="102">
        <v>136</v>
      </c>
      <c r="S673" s="102">
        <f>AVERAGE(CPVTFC3SG0062!X18:Y18)</f>
        <v>0.2288</v>
      </c>
      <c r="T673" s="13">
        <f t="shared" si="154"/>
        <v>616</v>
      </c>
      <c r="U673" s="2380" t="s">
        <v>314</v>
      </c>
    </row>
    <row r="674" spans="1:23" ht="15.75" thickBot="1" x14ac:dyDescent="0.3">
      <c r="A674" s="537"/>
      <c r="B674" s="4807"/>
      <c r="C674" s="423" t="s">
        <v>863</v>
      </c>
      <c r="D674" s="2084"/>
      <c r="E674" s="2085"/>
      <c r="F674" s="1586"/>
      <c r="G674" s="1391"/>
      <c r="H674" s="1393"/>
      <c r="I674" s="2433"/>
      <c r="J674" s="1390"/>
      <c r="K674" s="1390"/>
      <c r="L674" s="1390"/>
      <c r="M674" s="1390"/>
      <c r="N674" s="1390"/>
      <c r="O674" s="1390"/>
      <c r="P674" s="1785">
        <v>44883</v>
      </c>
      <c r="Q674" s="2434" t="s">
        <v>5503</v>
      </c>
      <c r="R674" s="2435">
        <v>137</v>
      </c>
      <c r="S674" s="173">
        <f>AVERAGE(CPVTFC3SG0062!B20:C20)</f>
        <v>1.7671000000000001</v>
      </c>
      <c r="T674" s="81">
        <f t="shared" si="154"/>
        <v>7973.086956521739</v>
      </c>
      <c r="U674" s="2436" t="s">
        <v>315</v>
      </c>
    </row>
    <row r="675" spans="1:23" ht="15.75" thickBot="1" x14ac:dyDescent="0.3">
      <c r="A675" s="1798">
        <v>572</v>
      </c>
      <c r="B675" s="2376" t="s">
        <v>3989</v>
      </c>
      <c r="C675" s="2376" t="s">
        <v>868</v>
      </c>
      <c r="D675" s="601">
        <v>44840</v>
      </c>
      <c r="E675" s="602" t="s">
        <v>4941</v>
      </c>
      <c r="F675" s="1425">
        <v>136</v>
      </c>
      <c r="G675" s="540">
        <f>AVERAGE(CPVTFC3SG0033!X18:Y18)</f>
        <v>0.88179999999999992</v>
      </c>
      <c r="H675" s="603">
        <f t="shared" si="155"/>
        <v>2482.3741007194244</v>
      </c>
      <c r="I675" s="2421" t="s">
        <v>315</v>
      </c>
      <c r="J675" s="2377"/>
      <c r="K675" s="2377"/>
      <c r="L675" s="2377"/>
      <c r="M675" s="2377"/>
      <c r="N675" s="2377"/>
      <c r="O675" s="2422"/>
      <c r="P675" s="2326">
        <v>44883</v>
      </c>
      <c r="Q675" s="2307" t="s">
        <v>5503</v>
      </c>
      <c r="R675" s="2438">
        <v>138</v>
      </c>
      <c r="S675" s="1312">
        <f>AVERAGE(CPVTFC3SG0062!D20:E20)</f>
        <v>0.12384999999999999</v>
      </c>
      <c r="T675" s="1313">
        <f t="shared" si="154"/>
        <v>114.06521739130427</v>
      </c>
      <c r="U675" s="2297" t="s">
        <v>314</v>
      </c>
      <c r="W675" s="5">
        <v>1</v>
      </c>
    </row>
    <row r="676" spans="1:23" ht="15.75" thickBot="1" x14ac:dyDescent="0.3">
      <c r="A676" s="531">
        <v>573</v>
      </c>
      <c r="B676" s="532" t="s">
        <v>3990</v>
      </c>
      <c r="C676" s="532" t="s">
        <v>868</v>
      </c>
      <c r="D676" s="676">
        <v>44840</v>
      </c>
      <c r="E676" s="1463" t="s">
        <v>4941</v>
      </c>
      <c r="F676" s="1464">
        <v>137</v>
      </c>
      <c r="G676" s="587">
        <f>AVERAGE(CPVTFC3SG0033!B20:C20)</f>
        <v>1.4740500000000001</v>
      </c>
      <c r="H676" s="553">
        <f t="shared" si="155"/>
        <v>4612.7697841726622</v>
      </c>
      <c r="I676" s="2423" t="s">
        <v>315</v>
      </c>
      <c r="J676" s="2424"/>
      <c r="K676" s="2424"/>
      <c r="L676" s="2424"/>
      <c r="M676" s="2424"/>
      <c r="N676" s="2424"/>
      <c r="O676" s="2425"/>
      <c r="P676" s="2330">
        <v>44883</v>
      </c>
      <c r="Q676" s="2313" t="s">
        <v>5503</v>
      </c>
      <c r="R676" s="2437">
        <v>139</v>
      </c>
      <c r="S676" s="1521">
        <f>AVERAGE(CPVTFC3SG0062!F20:G20)</f>
        <v>0.15210000000000001</v>
      </c>
      <c r="T676" s="1193">
        <f t="shared" si="154"/>
        <v>249.17391304347831</v>
      </c>
      <c r="U676" s="2300" t="s">
        <v>314</v>
      </c>
      <c r="W676" s="5">
        <v>1</v>
      </c>
    </row>
    <row r="677" spans="1:23" ht="15.75" thickBot="1" x14ac:dyDescent="0.3">
      <c r="A677" s="1798">
        <v>574</v>
      </c>
      <c r="B677" s="2376" t="s">
        <v>3991</v>
      </c>
      <c r="C677" s="2376" t="s">
        <v>868</v>
      </c>
      <c r="D677" s="601">
        <v>44840</v>
      </c>
      <c r="E677" s="602" t="s">
        <v>4941</v>
      </c>
      <c r="F677" s="1425">
        <v>138</v>
      </c>
      <c r="G677" s="540">
        <f>AVERAGE(CPVTFC3SG0033!D20:E20)</f>
        <v>0.76444999999999996</v>
      </c>
      <c r="H677" s="603">
        <f t="shared" si="155"/>
        <v>2060.2517985611512</v>
      </c>
      <c r="I677" s="2421" t="s">
        <v>315</v>
      </c>
      <c r="J677" s="2377"/>
      <c r="K677" s="2377"/>
      <c r="L677" s="2377"/>
      <c r="M677" s="2377"/>
      <c r="N677" s="2377"/>
      <c r="O677" s="2422"/>
      <c r="P677" s="2326">
        <v>44883</v>
      </c>
      <c r="Q677" s="2307" t="s">
        <v>5503</v>
      </c>
      <c r="R677" s="2438">
        <v>140</v>
      </c>
      <c r="S677" s="1312">
        <f>AVERAGE(CPVTFC3SG0062!H20:I20)</f>
        <v>0.13674999999999998</v>
      </c>
      <c r="T677" s="1313">
        <f t="shared" si="154"/>
        <v>175.76086956521729</v>
      </c>
      <c r="U677" s="2297" t="s">
        <v>314</v>
      </c>
      <c r="W677" s="5">
        <v>1</v>
      </c>
    </row>
    <row r="678" spans="1:23" ht="15.75" thickBot="1" x14ac:dyDescent="0.3">
      <c r="A678" s="600">
        <v>575</v>
      </c>
      <c r="B678" s="2376" t="s">
        <v>3992</v>
      </c>
      <c r="C678" s="2376" t="s">
        <v>868</v>
      </c>
      <c r="D678" s="601">
        <v>44840</v>
      </c>
      <c r="E678" s="602" t="s">
        <v>4941</v>
      </c>
      <c r="F678" s="1425">
        <v>139</v>
      </c>
      <c r="G678" s="540">
        <f>AVERAGE(CPVTFC3SG0033!F20:G20)</f>
        <v>2.89635</v>
      </c>
      <c r="H678" s="603">
        <f t="shared" si="155"/>
        <v>9728.9568345323751</v>
      </c>
      <c r="I678" s="2421" t="s">
        <v>315</v>
      </c>
      <c r="J678" s="2377"/>
      <c r="K678" s="2377"/>
      <c r="L678" s="2377"/>
      <c r="M678" s="2377"/>
      <c r="N678" s="2377"/>
      <c r="O678" s="2422"/>
      <c r="P678" s="2326">
        <v>44883</v>
      </c>
      <c r="Q678" s="2307" t="s">
        <v>5503</v>
      </c>
      <c r="R678" s="2438">
        <v>141</v>
      </c>
      <c r="S678" s="1312">
        <f>AVERAGE(CPVTFC3SG0062!J20:K20)</f>
        <v>0.31269999999999998</v>
      </c>
      <c r="T678" s="1313">
        <f t="shared" si="154"/>
        <v>1017.2608695652173</v>
      </c>
      <c r="U678" s="2297" t="s">
        <v>314</v>
      </c>
      <c r="W678" s="5">
        <v>1</v>
      </c>
    </row>
    <row r="679" spans="1:23" ht="15.75" thickBot="1" x14ac:dyDescent="0.3">
      <c r="A679" s="1461">
        <v>576</v>
      </c>
      <c r="B679" s="1623" t="s">
        <v>3993</v>
      </c>
      <c r="C679" s="1623" t="s">
        <v>868</v>
      </c>
      <c r="D679" s="676">
        <v>44840</v>
      </c>
      <c r="E679" s="1463" t="s">
        <v>4941</v>
      </c>
      <c r="F679" s="1464">
        <v>140</v>
      </c>
      <c r="G679" s="587">
        <f>AVERAGE(CPVTFC3SG0033!H20:I20)</f>
        <v>2.0295999999999998</v>
      </c>
      <c r="H679" s="553">
        <f t="shared" si="155"/>
        <v>6611.1510791366909</v>
      </c>
      <c r="I679" s="2423" t="s">
        <v>315</v>
      </c>
      <c r="J679" s="2424"/>
      <c r="K679" s="2424"/>
      <c r="L679" s="2424"/>
      <c r="M679" s="2424"/>
      <c r="N679" s="2424"/>
      <c r="O679" s="2425"/>
      <c r="P679" s="3800">
        <v>44894</v>
      </c>
      <c r="Q679" s="1783" t="s">
        <v>5593</v>
      </c>
      <c r="R679" s="1783">
        <v>99</v>
      </c>
      <c r="S679" s="1783">
        <f>AVERAGE(CPVTFC3SG0081!V12:W12)</f>
        <v>0.22234999999999999</v>
      </c>
      <c r="T679" s="469">
        <f t="shared" ref="T679" si="156">(S679-0.1617)/0.0141*66</f>
        <v>283.8936170212765</v>
      </c>
      <c r="U679" s="1784" t="s">
        <v>314</v>
      </c>
      <c r="W679" s="5">
        <v>1</v>
      </c>
    </row>
    <row r="680" spans="1:23" ht="15.75" thickBot="1" x14ac:dyDescent="0.3">
      <c r="A680" s="600">
        <v>577</v>
      </c>
      <c r="B680" s="2376" t="s">
        <v>3994</v>
      </c>
      <c r="C680" s="2376" t="s">
        <v>868</v>
      </c>
      <c r="D680" s="601">
        <v>44840</v>
      </c>
      <c r="E680" s="602" t="s">
        <v>4941</v>
      </c>
      <c r="F680" s="1425">
        <v>141</v>
      </c>
      <c r="G680" s="540">
        <f>AVERAGE(CPVTFC3SG0033!J20:K20)</f>
        <v>1.2439</v>
      </c>
      <c r="H680" s="603">
        <f t="shared" si="155"/>
        <v>3784.8920863309354</v>
      </c>
      <c r="I680" s="2421" t="s">
        <v>315</v>
      </c>
      <c r="J680" s="2377"/>
      <c r="K680" s="2377"/>
      <c r="L680" s="2377"/>
      <c r="M680" s="2377"/>
      <c r="N680" s="2377"/>
      <c r="O680" s="2422"/>
      <c r="P680" s="2326">
        <v>44883</v>
      </c>
      <c r="Q680" s="2307" t="s">
        <v>5503</v>
      </c>
      <c r="R680" s="2438">
        <v>142</v>
      </c>
      <c r="S680" s="1312">
        <f>AVERAGE(CPVTFC3SG0062!L20:M20)</f>
        <v>0.14365</v>
      </c>
      <c r="T680" s="1313">
        <f t="shared" si="154"/>
        <v>208.76086956521738</v>
      </c>
      <c r="U680" s="2297" t="s">
        <v>314</v>
      </c>
      <c r="V680" s="286"/>
      <c r="W680" s="5">
        <v>1</v>
      </c>
    </row>
    <row r="681" spans="1:23" ht="15.75" thickBot="1" x14ac:dyDescent="0.3">
      <c r="A681" s="1461">
        <v>578</v>
      </c>
      <c r="B681" s="532" t="s">
        <v>3995</v>
      </c>
      <c r="C681" s="532" t="s">
        <v>868</v>
      </c>
      <c r="D681" s="676">
        <v>44840</v>
      </c>
      <c r="E681" s="1463" t="s">
        <v>4941</v>
      </c>
      <c r="F681" s="1464">
        <v>142</v>
      </c>
      <c r="G681" s="587">
        <f>AVERAGE(CPVTFC3SG0033!L20:M20)</f>
        <v>2.04365</v>
      </c>
      <c r="H681" s="553">
        <f t="shared" si="155"/>
        <v>6661.6906474820144</v>
      </c>
      <c r="I681" s="2423" t="s">
        <v>315</v>
      </c>
      <c r="J681" s="2424"/>
      <c r="K681" s="2424"/>
      <c r="L681" s="2424"/>
      <c r="M681" s="2424"/>
      <c r="N681" s="2424"/>
      <c r="O681" s="2425"/>
      <c r="P681" s="2327">
        <v>44883</v>
      </c>
      <c r="Q681" s="2322" t="s">
        <v>5503</v>
      </c>
      <c r="R681" s="2439">
        <v>143</v>
      </c>
      <c r="S681" s="1810">
        <f>AVERAGE(CPVTFC3SG0062!N20:O20)</f>
        <v>0.20424999999999999</v>
      </c>
      <c r="T681" s="1175">
        <f t="shared" si="154"/>
        <v>498.58695652173907</v>
      </c>
      <c r="U681" s="2299" t="s">
        <v>314</v>
      </c>
      <c r="V681" s="287"/>
      <c r="W681" s="5">
        <v>1</v>
      </c>
    </row>
    <row r="682" spans="1:23" x14ac:dyDescent="0.25">
      <c r="A682" s="86">
        <v>579</v>
      </c>
      <c r="B682" s="4806" t="s">
        <v>3996</v>
      </c>
      <c r="C682" s="457" t="s">
        <v>868</v>
      </c>
      <c r="D682" s="87">
        <v>44840</v>
      </c>
      <c r="E682" s="458" t="s">
        <v>4941</v>
      </c>
      <c r="F682" s="459">
        <v>143</v>
      </c>
      <c r="G682" s="460">
        <f>AVERAGE(CPVTFC3SG0033!N20:O20)</f>
        <v>2.0754000000000001</v>
      </c>
      <c r="H682" s="461">
        <f t="shared" si="155"/>
        <v>6775.8992805755415</v>
      </c>
      <c r="I682" s="2419" t="s">
        <v>315</v>
      </c>
      <c r="J682" s="1544"/>
      <c r="K682" s="1544"/>
      <c r="L682" s="1544"/>
      <c r="M682" s="1544"/>
      <c r="N682" s="1544"/>
      <c r="O682" s="1544"/>
      <c r="P682" s="2329">
        <v>44883</v>
      </c>
      <c r="Q682" s="2311" t="s">
        <v>5503</v>
      </c>
      <c r="R682" s="2445">
        <v>144</v>
      </c>
      <c r="S682" s="492">
        <f>AVERAGE(CPVTFC3SG0062!P20:Q20)</f>
        <v>0.17299999999999999</v>
      </c>
      <c r="T682" s="622">
        <f t="shared" si="154"/>
        <v>349.13043478260863</v>
      </c>
      <c r="U682" s="2302" t="s">
        <v>314</v>
      </c>
      <c r="W682" s="5">
        <v>1</v>
      </c>
    </row>
    <row r="683" spans="1:23" x14ac:dyDescent="0.25">
      <c r="A683" s="596"/>
      <c r="B683" s="4807"/>
      <c r="C683" s="443" t="s">
        <v>5448</v>
      </c>
      <c r="D683" s="1149"/>
      <c r="E683" s="1264"/>
      <c r="F683" s="695"/>
      <c r="G683" s="892"/>
      <c r="H683" s="894"/>
      <c r="I683" s="1758"/>
      <c r="J683" s="891"/>
      <c r="K683" s="891"/>
      <c r="L683" s="891"/>
      <c r="M683" s="891"/>
      <c r="N683" s="891"/>
      <c r="O683" s="891"/>
      <c r="P683" s="2340">
        <v>44883</v>
      </c>
      <c r="Q683" s="2310" t="s">
        <v>5503</v>
      </c>
      <c r="R683" s="2444">
        <v>145</v>
      </c>
      <c r="S683" s="102">
        <f>AVERAGE(CPVTFC3SG0062!R20:S20)</f>
        <v>0.15679999999999999</v>
      </c>
      <c r="T683" s="13">
        <f t="shared" si="154"/>
        <v>271.65217391304344</v>
      </c>
      <c r="U683" s="2380" t="s">
        <v>314</v>
      </c>
    </row>
    <row r="684" spans="1:23" ht="15.75" thickBot="1" x14ac:dyDescent="0.3">
      <c r="A684" s="516"/>
      <c r="B684" s="4808"/>
      <c r="C684" s="463" t="s">
        <v>863</v>
      </c>
      <c r="D684" s="1383"/>
      <c r="E684" s="1384"/>
      <c r="F684" s="787"/>
      <c r="G684" s="1385"/>
      <c r="H684" s="1386"/>
      <c r="I684" s="2420"/>
      <c r="J684" s="1600"/>
      <c r="K684" s="1600"/>
      <c r="L684" s="1600"/>
      <c r="M684" s="1600"/>
      <c r="N684" s="1600"/>
      <c r="O684" s="1600"/>
      <c r="P684" s="3800">
        <v>44894</v>
      </c>
      <c r="Q684" s="1783" t="s">
        <v>5593</v>
      </c>
      <c r="R684" s="1783">
        <v>100</v>
      </c>
      <c r="S684" s="1783">
        <f>AVERAGE(CPVTFC3SG0081!X12:Y12)</f>
        <v>0.28200000000000003</v>
      </c>
      <c r="T684" s="469">
        <f t="shared" ref="T684" si="157">(S684-0.1617)/0.0141*66</f>
        <v>563.10638297872345</v>
      </c>
      <c r="U684" s="1784" t="s">
        <v>314</v>
      </c>
    </row>
    <row r="685" spans="1:23" ht="15.75" thickBot="1" x14ac:dyDescent="0.3">
      <c r="A685" s="1523">
        <v>580</v>
      </c>
      <c r="B685" s="2199" t="s">
        <v>3997</v>
      </c>
      <c r="C685" s="2199" t="s">
        <v>868</v>
      </c>
      <c r="D685" s="683">
        <v>44840</v>
      </c>
      <c r="E685" s="2239" t="s">
        <v>4941</v>
      </c>
      <c r="F685" s="2240">
        <v>144</v>
      </c>
      <c r="G685" s="539">
        <f>AVERAGE(CPVTFC3SG0033!P20:Q20)</f>
        <v>0.8921</v>
      </c>
      <c r="H685" s="555">
        <f t="shared" si="155"/>
        <v>2519.424460431655</v>
      </c>
      <c r="I685" s="2440" t="s">
        <v>315</v>
      </c>
      <c r="J685" s="2441"/>
      <c r="K685" s="2441"/>
      <c r="L685" s="2441"/>
      <c r="M685" s="2441"/>
      <c r="N685" s="2441"/>
      <c r="O685" s="2442"/>
      <c r="P685" s="2361">
        <v>44883</v>
      </c>
      <c r="Q685" s="2308" t="s">
        <v>5503</v>
      </c>
      <c r="R685" s="2443">
        <v>146</v>
      </c>
      <c r="S685" s="495">
        <f>AVERAGE(CPVTFC3SG0062!T20:U20)</f>
        <v>0.11565</v>
      </c>
      <c r="T685" s="1192">
        <f t="shared" si="154"/>
        <v>74.847826086956516</v>
      </c>
      <c r="U685" s="2309" t="s">
        <v>314</v>
      </c>
      <c r="W685" s="5">
        <v>1</v>
      </c>
    </row>
    <row r="686" spans="1:23" ht="15.75" thickBot="1" x14ac:dyDescent="0.3">
      <c r="A686" s="1804">
        <v>581</v>
      </c>
      <c r="B686" s="2053" t="s">
        <v>3998</v>
      </c>
      <c r="C686" s="2053" t="s">
        <v>868</v>
      </c>
      <c r="D686" s="471">
        <v>44840</v>
      </c>
      <c r="E686" s="1520" t="s">
        <v>4941</v>
      </c>
      <c r="F686" s="1521">
        <v>145</v>
      </c>
      <c r="G686" s="523">
        <f>AVERAGE(CPVTFC3SG0033!R20:S20)</f>
        <v>8.0500000000000002E-2</v>
      </c>
      <c r="H686" s="521">
        <f t="shared" si="155"/>
        <v>-400.00000000000011</v>
      </c>
      <c r="I686" s="2446" t="s">
        <v>314</v>
      </c>
      <c r="J686" s="2424"/>
      <c r="K686" s="2424"/>
      <c r="L686" s="2424"/>
      <c r="M686" s="2424"/>
      <c r="N686" s="2424"/>
      <c r="O686" s="2425"/>
      <c r="P686" s="3800">
        <v>44894</v>
      </c>
      <c r="Q686" s="1783" t="s">
        <v>5593</v>
      </c>
      <c r="R686" s="1783">
        <v>101</v>
      </c>
      <c r="S686" s="1783">
        <f>AVERAGE(CPVTFC3SG0081!B14:C14)</f>
        <v>0.10485</v>
      </c>
      <c r="T686" s="469">
        <f t="shared" ref="T686" si="158">(S686-0.1617)/0.0141*66</f>
        <v>-266.1063829787235</v>
      </c>
      <c r="U686" s="1784" t="s">
        <v>314</v>
      </c>
    </row>
    <row r="687" spans="1:23" ht="15.75" thickBot="1" x14ac:dyDescent="0.3">
      <c r="A687" s="1798">
        <v>582</v>
      </c>
      <c r="B687" s="2376" t="s">
        <v>3999</v>
      </c>
      <c r="C687" s="2376" t="s">
        <v>868</v>
      </c>
      <c r="D687" s="601">
        <v>44840</v>
      </c>
      <c r="E687" s="602" t="s">
        <v>4941</v>
      </c>
      <c r="F687" s="1425">
        <v>146</v>
      </c>
      <c r="G687" s="540">
        <f>AVERAGE(CPVTFC3SG0033!T20:U20)</f>
        <v>0.89535000000000009</v>
      </c>
      <c r="H687" s="603">
        <f t="shared" si="155"/>
        <v>2531.1151079136698</v>
      </c>
      <c r="I687" s="2421" t="s">
        <v>315</v>
      </c>
      <c r="J687" s="2377"/>
      <c r="K687" s="2377"/>
      <c r="L687" s="2377"/>
      <c r="M687" s="2377"/>
      <c r="N687" s="2377"/>
      <c r="O687" s="2422"/>
      <c r="P687" s="2326">
        <v>44883</v>
      </c>
      <c r="Q687" s="2307" t="s">
        <v>5503</v>
      </c>
      <c r="R687" s="2438">
        <v>147</v>
      </c>
      <c r="S687" s="1312">
        <f>AVERAGE(CPVTFC3SG0062!V20:W20)</f>
        <v>9.6600000000000005E-2</v>
      </c>
      <c r="T687" s="1313">
        <f t="shared" si="154"/>
        <v>-16.260869565217391</v>
      </c>
      <c r="U687" s="2297" t="s">
        <v>314</v>
      </c>
      <c r="W687" s="5">
        <v>1</v>
      </c>
    </row>
    <row r="688" spans="1:23" ht="15.75" thickBot="1" x14ac:dyDescent="0.3">
      <c r="A688" s="600">
        <v>583</v>
      </c>
      <c r="B688" s="2376" t="s">
        <v>4000</v>
      </c>
      <c r="C688" s="2376" t="s">
        <v>868</v>
      </c>
      <c r="D688" s="601">
        <v>44840</v>
      </c>
      <c r="E688" s="602" t="s">
        <v>4941</v>
      </c>
      <c r="F688" s="1425">
        <v>147</v>
      </c>
      <c r="G688" s="540">
        <f>AVERAGE(CPVTFC3SG0033!V20:W20)</f>
        <v>1.3620000000000001</v>
      </c>
      <c r="H688" s="603">
        <f t="shared" si="155"/>
        <v>4209.7122302158286</v>
      </c>
      <c r="I688" s="2421" t="s">
        <v>315</v>
      </c>
      <c r="J688" s="2377"/>
      <c r="K688" s="2377"/>
      <c r="L688" s="2377"/>
      <c r="M688" s="2377"/>
      <c r="N688" s="2377"/>
      <c r="O688" s="2422"/>
      <c r="P688" s="2326">
        <v>44883</v>
      </c>
      <c r="Q688" s="2307" t="s">
        <v>5503</v>
      </c>
      <c r="R688" s="2438">
        <v>148</v>
      </c>
      <c r="S688" s="1312">
        <f>AVERAGE(CPVTFC3SG0062!X20:Y20)</f>
        <v>0.1804</v>
      </c>
      <c r="T688" s="1313">
        <f t="shared" si="154"/>
        <v>384.52173913043481</v>
      </c>
      <c r="U688" s="2297" t="s">
        <v>314</v>
      </c>
      <c r="W688" s="5">
        <v>1</v>
      </c>
    </row>
    <row r="689" spans="1:23" ht="15.75" thickBot="1" x14ac:dyDescent="0.3">
      <c r="A689" s="1225">
        <v>584</v>
      </c>
      <c r="B689" s="2053" t="s">
        <v>4001</v>
      </c>
      <c r="C689" s="2053" t="s">
        <v>868</v>
      </c>
      <c r="D689" s="471">
        <v>44840</v>
      </c>
      <c r="E689" s="1520" t="s">
        <v>4941</v>
      </c>
      <c r="F689" s="1521">
        <v>148</v>
      </c>
      <c r="G689" s="523">
        <f>AVERAGE(CPVTFC3SG0033!X20:Y20)</f>
        <v>0.18580000000000002</v>
      </c>
      <c r="H689" s="521">
        <f t="shared" si="155"/>
        <v>-21.223021582733772</v>
      </c>
      <c r="I689" s="2446" t="s">
        <v>314</v>
      </c>
      <c r="J689" s="2424"/>
      <c r="K689" s="2424"/>
      <c r="L689" s="2424"/>
      <c r="M689" s="2424"/>
      <c r="N689" s="2424"/>
      <c r="O689" s="2425"/>
      <c r="P689" s="1469"/>
      <c r="Q689" s="1469"/>
      <c r="R689" s="1469"/>
      <c r="S689" s="1472"/>
      <c r="T689" s="1472"/>
      <c r="U689" s="1472"/>
    </row>
    <row r="690" spans="1:23" ht="15.75" thickBot="1" x14ac:dyDescent="0.3">
      <c r="A690" s="600">
        <v>585</v>
      </c>
      <c r="B690" s="2376" t="s">
        <v>4002</v>
      </c>
      <c r="C690" s="2376" t="s">
        <v>868</v>
      </c>
      <c r="D690" s="601">
        <v>44840</v>
      </c>
      <c r="E690" s="602" t="s">
        <v>4941</v>
      </c>
      <c r="F690" s="1425">
        <v>149</v>
      </c>
      <c r="G690" s="540">
        <f>AVERAGE(CPVTFC3SG0033!B22:C22)</f>
        <v>0.67900000000000005</v>
      </c>
      <c r="H690" s="603">
        <f t="shared" si="155"/>
        <v>1752.877697841727</v>
      </c>
      <c r="I690" s="2421" t="s">
        <v>315</v>
      </c>
      <c r="J690" s="2377"/>
      <c r="K690" s="2377"/>
      <c r="L690" s="2377"/>
      <c r="M690" s="2377"/>
      <c r="N690" s="2377"/>
      <c r="O690" s="2422"/>
      <c r="P690" s="2326">
        <v>44883</v>
      </c>
      <c r="Q690" s="2307" t="s">
        <v>5503</v>
      </c>
      <c r="R690" s="2438">
        <v>149</v>
      </c>
      <c r="S690" s="1312">
        <f>AVERAGE(CPVTFC3SG0062!B22:C22)</f>
        <v>0.14649999999999999</v>
      </c>
      <c r="T690" s="1313">
        <f t="shared" si="154"/>
        <v>222.39130434782601</v>
      </c>
      <c r="U690" s="2297" t="s">
        <v>314</v>
      </c>
      <c r="W690" s="5">
        <v>1</v>
      </c>
    </row>
    <row r="691" spans="1:23" x14ac:dyDescent="0.25">
      <c r="A691" s="456">
        <v>586</v>
      </c>
      <c r="B691" s="4806" t="s">
        <v>4003</v>
      </c>
      <c r="C691" s="457" t="s">
        <v>868</v>
      </c>
      <c r="D691" s="87">
        <v>44840</v>
      </c>
      <c r="E691" s="458" t="s">
        <v>4941</v>
      </c>
      <c r="F691" s="459">
        <v>150</v>
      </c>
      <c r="G691" s="460">
        <f>AVERAGE(CPVTFC3SG0033!D22:E22)</f>
        <v>0.92690000000000006</v>
      </c>
      <c r="H691" s="461">
        <f t="shared" si="155"/>
        <v>2644.6043165467627</v>
      </c>
      <c r="I691" s="1719" t="s">
        <v>315</v>
      </c>
      <c r="J691" s="1544"/>
      <c r="K691" s="1544"/>
      <c r="L691" s="1544"/>
      <c r="M691" s="1544"/>
      <c r="N691" s="1544"/>
      <c r="O691" s="1697"/>
      <c r="P691" s="2329">
        <v>44883</v>
      </c>
      <c r="Q691" s="2311" t="s">
        <v>5503</v>
      </c>
      <c r="R691" s="2445">
        <v>150</v>
      </c>
      <c r="S691" s="492">
        <f>AVERAGE(CPVTFC3SG0062!D22:E22)</f>
        <v>0.1794</v>
      </c>
      <c r="T691" s="622">
        <f t="shared" si="154"/>
        <v>379.73913043478262</v>
      </c>
      <c r="U691" s="2302" t="s">
        <v>314</v>
      </c>
      <c r="W691" s="5">
        <v>1</v>
      </c>
    </row>
    <row r="692" spans="1:23" x14ac:dyDescent="0.25">
      <c r="A692" s="598"/>
      <c r="B692" s="4807"/>
      <c r="C692" s="423" t="s">
        <v>5448</v>
      </c>
      <c r="D692" s="2084"/>
      <c r="E692" s="2085"/>
      <c r="F692" s="1586"/>
      <c r="G692" s="1391"/>
      <c r="H692" s="1393"/>
      <c r="I692" s="2447"/>
      <c r="J692" s="1390"/>
      <c r="K692" s="1390"/>
      <c r="L692" s="1390"/>
      <c r="M692" s="1390"/>
      <c r="N692" s="1390"/>
      <c r="O692" s="1700"/>
      <c r="P692" s="2392">
        <v>44883</v>
      </c>
      <c r="Q692" s="2315" t="s">
        <v>5503</v>
      </c>
      <c r="R692" s="2428">
        <v>151</v>
      </c>
      <c r="S692" s="103">
        <f>AVERAGE(CPVTFC3SG0062!F22:G22)</f>
        <v>1.8134999999999999</v>
      </c>
      <c r="T692" s="14">
        <f t="shared" si="154"/>
        <v>8195</v>
      </c>
      <c r="U692" s="2393" t="s">
        <v>315</v>
      </c>
    </row>
    <row r="693" spans="1:23" ht="15.75" thickBot="1" x14ac:dyDescent="0.3">
      <c r="A693" s="598"/>
      <c r="B693" s="4807"/>
      <c r="C693" s="423" t="s">
        <v>863</v>
      </c>
      <c r="D693" s="2084"/>
      <c r="E693" s="2085"/>
      <c r="F693" s="1586"/>
      <c r="G693" s="1391"/>
      <c r="H693" s="1393"/>
      <c r="I693" s="2447"/>
      <c r="J693" s="1390"/>
      <c r="K693" s="1390"/>
      <c r="L693" s="1390"/>
      <c r="M693" s="1390"/>
      <c r="N693" s="1390"/>
      <c r="O693" s="1700"/>
      <c r="P693" s="1785">
        <v>44883</v>
      </c>
      <c r="Q693" s="2434" t="s">
        <v>5503</v>
      </c>
      <c r="R693" s="2435">
        <v>152</v>
      </c>
      <c r="S693" s="173">
        <f>AVERAGE(CPVTFC3SG0062!H22:I22)</f>
        <v>1.03965</v>
      </c>
      <c r="T693" s="81">
        <f t="shared" si="154"/>
        <v>4493.978260869565</v>
      </c>
      <c r="U693" s="2436" t="s">
        <v>315</v>
      </c>
    </row>
    <row r="694" spans="1:23" x14ac:dyDescent="0.25">
      <c r="A694" s="86">
        <v>587</v>
      </c>
      <c r="B694" s="4809" t="s">
        <v>4004</v>
      </c>
      <c r="C694" s="457" t="s">
        <v>868</v>
      </c>
      <c r="D694" s="87">
        <v>44840</v>
      </c>
      <c r="E694" s="458" t="s">
        <v>4941</v>
      </c>
      <c r="F694" s="459">
        <v>151</v>
      </c>
      <c r="G694" s="460">
        <f>AVERAGE(CPVTFC3SG0033!F22:G22)</f>
        <v>2.4258000000000002</v>
      </c>
      <c r="H694" s="461">
        <f t="shared" si="155"/>
        <v>8036.3309352517999</v>
      </c>
      <c r="I694" s="2419" t="s">
        <v>315</v>
      </c>
      <c r="J694" s="1544"/>
      <c r="K694" s="1544"/>
      <c r="L694" s="1544"/>
      <c r="M694" s="1544"/>
      <c r="N694" s="1544"/>
      <c r="O694" s="1544"/>
      <c r="P694" s="2329">
        <v>44883</v>
      </c>
      <c r="Q694" s="2311" t="s">
        <v>5503</v>
      </c>
      <c r="R694" s="2445">
        <v>155</v>
      </c>
      <c r="S694" s="492">
        <f>AVERAGE(CPVTFC3SG0062!N22:O22)</f>
        <v>0.27380000000000004</v>
      </c>
      <c r="T694" s="622">
        <f t="shared" si="154"/>
        <v>831.2173913043481</v>
      </c>
      <c r="U694" s="2302" t="s">
        <v>314</v>
      </c>
      <c r="W694" s="5">
        <v>1</v>
      </c>
    </row>
    <row r="695" spans="1:23" x14ac:dyDescent="0.25">
      <c r="A695" s="596"/>
      <c r="B695" s="4816"/>
      <c r="C695" s="443" t="s">
        <v>5448</v>
      </c>
      <c r="D695" s="1149"/>
      <c r="E695" s="1264"/>
      <c r="F695" s="695"/>
      <c r="G695" s="892"/>
      <c r="H695" s="894"/>
      <c r="I695" s="1758"/>
      <c r="J695" s="891"/>
      <c r="K695" s="891"/>
      <c r="L695" s="891"/>
      <c r="M695" s="891"/>
      <c r="N695" s="891"/>
      <c r="O695" s="891"/>
      <c r="P695" s="2340">
        <v>44883</v>
      </c>
      <c r="Q695" s="2310" t="s">
        <v>5503</v>
      </c>
      <c r="R695" s="2444">
        <v>156</v>
      </c>
      <c r="S695" s="102">
        <f>AVERAGE(CPVTFC3SG0062!P22:Q22)</f>
        <v>0.12959999999999999</v>
      </c>
      <c r="T695" s="13">
        <f t="shared" si="154"/>
        <v>141.56521739130432</v>
      </c>
      <c r="U695" s="2380" t="s">
        <v>314</v>
      </c>
    </row>
    <row r="696" spans="1:23" ht="15.75" thickBot="1" x14ac:dyDescent="0.3">
      <c r="A696" s="516"/>
      <c r="B696" s="4810"/>
      <c r="C696" s="463" t="s">
        <v>863</v>
      </c>
      <c r="D696" s="1383"/>
      <c r="E696" s="1384"/>
      <c r="F696" s="787"/>
      <c r="G696" s="1385"/>
      <c r="H696" s="1386"/>
      <c r="I696" s="2420"/>
      <c r="J696" s="1600"/>
      <c r="K696" s="1600"/>
      <c r="L696" s="1600"/>
      <c r="M696" s="1600"/>
      <c r="N696" s="1600"/>
      <c r="O696" s="1600"/>
      <c r="P696" s="1525">
        <v>44883</v>
      </c>
      <c r="Q696" s="2312" t="s">
        <v>5503</v>
      </c>
      <c r="R696" s="2431">
        <v>157</v>
      </c>
      <c r="S696" s="467">
        <f>AVERAGE(CPVTFC3SG0062!R22:S22)</f>
        <v>0.15160000000000001</v>
      </c>
      <c r="T696" s="225">
        <f t="shared" si="154"/>
        <v>246.78260869565221</v>
      </c>
      <c r="U696" s="2295" t="s">
        <v>314</v>
      </c>
    </row>
    <row r="697" spans="1:23" x14ac:dyDescent="0.25">
      <c r="A697" s="1840">
        <v>588</v>
      </c>
      <c r="B697" s="4807" t="s">
        <v>4005</v>
      </c>
      <c r="C697" s="681" t="s">
        <v>868</v>
      </c>
      <c r="D697" s="125">
        <v>44840</v>
      </c>
      <c r="E697" s="390" t="s">
        <v>4941</v>
      </c>
      <c r="F697" s="449">
        <v>152</v>
      </c>
      <c r="G697" s="502">
        <f>AVERAGE(CPVTFC3SG0033!H22:I22)</f>
        <v>2.9315500000000001</v>
      </c>
      <c r="H697" s="503">
        <f t="shared" si="155"/>
        <v>9855.5755395683464</v>
      </c>
      <c r="I697" s="2417" t="s">
        <v>315</v>
      </c>
      <c r="J697" s="4352">
        <v>44896</v>
      </c>
      <c r="K697" s="522" t="s">
        <v>5598</v>
      </c>
      <c r="L697" s="522">
        <v>31</v>
      </c>
      <c r="M697" s="522">
        <f>AVERAGE(CPVTFC3SG0085!S15:T15)</f>
        <v>1.0945</v>
      </c>
      <c r="N697" s="4015">
        <f>(M697-0.0888)/0.0136*400</f>
        <v>29579.411764705885</v>
      </c>
      <c r="O697" s="4366" t="s">
        <v>315</v>
      </c>
      <c r="P697" s="471">
        <v>44881</v>
      </c>
      <c r="Q697" s="2463" t="s">
        <v>5485</v>
      </c>
      <c r="R697" s="1226">
        <v>115</v>
      </c>
      <c r="S697" s="1226">
        <f>AVERAGE(CPVTFC3SG0058!F16:G16)</f>
        <v>0.26624999999999999</v>
      </c>
      <c r="T697" s="1193">
        <f t="shared" ref="T697:T699" si="159">(S697-0.1081)/0.0134*66</f>
        <v>778.94776119402979</v>
      </c>
      <c r="U697" s="2464" t="s">
        <v>314</v>
      </c>
      <c r="W697" s="5">
        <v>1</v>
      </c>
    </row>
    <row r="698" spans="1:23" x14ac:dyDescent="0.25">
      <c r="A698" s="597"/>
      <c r="B698" s="4807"/>
      <c r="C698" s="288" t="s">
        <v>5448</v>
      </c>
      <c r="D698" s="1149"/>
      <c r="E698" s="1264"/>
      <c r="F698" s="695"/>
      <c r="G698" s="892"/>
      <c r="H698" s="894"/>
      <c r="I698" s="1718"/>
      <c r="J698" s="1364"/>
      <c r="K698" s="891"/>
      <c r="L698" s="891"/>
      <c r="M698" s="891"/>
      <c r="N698" s="891"/>
      <c r="O698" s="891"/>
      <c r="P698" s="65">
        <v>44881</v>
      </c>
      <c r="Q698" s="2451" t="s">
        <v>5485</v>
      </c>
      <c r="R698" s="66">
        <v>116</v>
      </c>
      <c r="S698" s="66">
        <f>AVERAGE(CPVTFC3SG0058!H16:I16)</f>
        <v>0.3952</v>
      </c>
      <c r="T698" s="67">
        <f t="shared" si="159"/>
        <v>1414.0746268656717</v>
      </c>
      <c r="U698" s="1548" t="s">
        <v>315</v>
      </c>
    </row>
    <row r="699" spans="1:23" x14ac:dyDescent="0.25">
      <c r="A699" s="597"/>
      <c r="B699" s="4807"/>
      <c r="C699" s="288" t="s">
        <v>863</v>
      </c>
      <c r="D699" s="1149"/>
      <c r="E699" s="1264"/>
      <c r="F699" s="695"/>
      <c r="G699" s="892"/>
      <c r="H699" s="894"/>
      <c r="I699" s="1718"/>
      <c r="J699" s="891"/>
      <c r="K699" s="891"/>
      <c r="L699" s="891"/>
      <c r="M699" s="891"/>
      <c r="N699" s="891"/>
      <c r="O699" s="1692"/>
      <c r="P699" s="65">
        <v>44881</v>
      </c>
      <c r="Q699" s="2451" t="s">
        <v>5485</v>
      </c>
      <c r="R699" s="66">
        <v>117</v>
      </c>
      <c r="S699" s="66">
        <f>AVERAGE(CPVTFC3SG0058!J16:K16)</f>
        <v>0.89890000000000003</v>
      </c>
      <c r="T699" s="67">
        <f t="shared" si="159"/>
        <v>3894.9850746268658</v>
      </c>
      <c r="U699" s="1548" t="s">
        <v>315</v>
      </c>
    </row>
    <row r="700" spans="1:23" ht="15.75" thickBot="1" x14ac:dyDescent="0.3">
      <c r="A700" s="219"/>
      <c r="B700" s="4808"/>
      <c r="C700" s="463" t="s">
        <v>4082</v>
      </c>
      <c r="D700" s="220">
        <v>44860</v>
      </c>
      <c r="E700" s="517" t="s">
        <v>4942</v>
      </c>
      <c r="F700" s="518">
        <v>83</v>
      </c>
      <c r="G700" s="509">
        <f>AVERAGE(CPVTFC3SG0034!M25:N25)</f>
        <v>2.87155</v>
      </c>
      <c r="H700" s="510">
        <f>(G700-0.1611)/0.0143*50</f>
        <v>9477.097902097903</v>
      </c>
      <c r="I700" s="519" t="s">
        <v>315</v>
      </c>
      <c r="J700" s="4346">
        <v>44896</v>
      </c>
      <c r="K700" s="560" t="s">
        <v>5598</v>
      </c>
      <c r="L700" s="560">
        <v>32</v>
      </c>
      <c r="M700" s="560">
        <f>AVERAGE(CPVTFC3SG0085!U15:V15)</f>
        <v>2.1976</v>
      </c>
      <c r="N700" s="4016">
        <f>(M700-0.0888)/0.0136*400</f>
        <v>62023.529411764706</v>
      </c>
      <c r="O700" s="4365" t="s">
        <v>315</v>
      </c>
      <c r="P700" s="2020"/>
      <c r="Q700" s="2460"/>
      <c r="R700" s="1257"/>
      <c r="S700" s="1257"/>
      <c r="T700" s="1258"/>
      <c r="U700" s="1691"/>
    </row>
    <row r="701" spans="1:23" ht="15.75" thickBot="1" x14ac:dyDescent="0.3">
      <c r="A701" s="1832">
        <v>589</v>
      </c>
      <c r="B701" s="2069" t="s">
        <v>4006</v>
      </c>
      <c r="C701" s="2069" t="s">
        <v>868</v>
      </c>
      <c r="D701" s="1808">
        <v>44840</v>
      </c>
      <c r="E701" s="1834" t="s">
        <v>4941</v>
      </c>
      <c r="F701" s="1810">
        <v>153</v>
      </c>
      <c r="G701" s="538">
        <f>AVERAGE(CPVTFC3SG0033!J22:K22)</f>
        <v>8.7150000000000005E-2</v>
      </c>
      <c r="H701" s="514">
        <f t="shared" si="155"/>
        <v>-376.07913669064754</v>
      </c>
      <c r="I701" s="2467" t="s">
        <v>314</v>
      </c>
      <c r="J701" s="2468"/>
      <c r="K701" s="2468"/>
      <c r="L701" s="2468"/>
      <c r="M701" s="2468"/>
      <c r="N701" s="2468"/>
      <c r="O701" s="2469"/>
      <c r="P701" s="2327">
        <v>44883</v>
      </c>
      <c r="Q701" s="2322" t="s">
        <v>5503</v>
      </c>
      <c r="R701" s="2439">
        <v>158</v>
      </c>
      <c r="S701" s="1810">
        <f>AVERAGE(CPVTFC3SG0062!T22:U22)</f>
        <v>8.4949999999999998E-2</v>
      </c>
      <c r="T701" s="1175">
        <f t="shared" ref="T701:T723" si="160">(S701-0.1)/0.0138*66</f>
        <v>-71.978260869565261</v>
      </c>
      <c r="U701" s="2299" t="s">
        <v>314</v>
      </c>
    </row>
    <row r="702" spans="1:23" x14ac:dyDescent="0.25">
      <c r="A702" s="456">
        <v>590</v>
      </c>
      <c r="B702" s="4809" t="s">
        <v>4007</v>
      </c>
      <c r="C702" s="457" t="s">
        <v>868</v>
      </c>
      <c r="D702" s="87">
        <v>44840</v>
      </c>
      <c r="E702" s="458" t="s">
        <v>4941</v>
      </c>
      <c r="F702" s="459">
        <v>154</v>
      </c>
      <c r="G702" s="460">
        <f>AVERAGE(CPVTFC3SG0033!L22:M22)</f>
        <v>2.8280000000000003</v>
      </c>
      <c r="H702" s="461">
        <f t="shared" si="155"/>
        <v>9483.0935251798583</v>
      </c>
      <c r="I702" s="2419" t="s">
        <v>315</v>
      </c>
      <c r="J702" s="1544"/>
      <c r="K702" s="1544"/>
      <c r="L702" s="1544"/>
      <c r="M702" s="1544"/>
      <c r="N702" s="1544"/>
      <c r="O702" s="1544"/>
      <c r="P702" s="2329">
        <v>44883</v>
      </c>
      <c r="Q702" s="2311" t="s">
        <v>5503</v>
      </c>
      <c r="R702" s="2445">
        <v>159</v>
      </c>
      <c r="S702" s="492">
        <f>AVERAGE(CPVTFC3SG0062!V22:W22)</f>
        <v>0.15544999999999998</v>
      </c>
      <c r="T702" s="622">
        <f t="shared" si="160"/>
        <v>265.19565217391289</v>
      </c>
      <c r="U702" s="2302" t="s">
        <v>314</v>
      </c>
      <c r="W702" s="5">
        <v>1</v>
      </c>
    </row>
    <row r="703" spans="1:23" ht="15.75" thickBot="1" x14ac:dyDescent="0.3">
      <c r="A703" s="598"/>
      <c r="B703" s="4822"/>
      <c r="C703" s="423" t="s">
        <v>5448</v>
      </c>
      <c r="D703" s="2084"/>
      <c r="E703" s="2085"/>
      <c r="F703" s="1586"/>
      <c r="G703" s="1391"/>
      <c r="H703" s="1393"/>
      <c r="I703" s="2426"/>
      <c r="J703" s="1390"/>
      <c r="K703" s="1390"/>
      <c r="L703" s="1390"/>
      <c r="M703" s="1390"/>
      <c r="N703" s="1390"/>
      <c r="O703" s="1390"/>
      <c r="P703" s="2232">
        <v>44883</v>
      </c>
      <c r="Q703" s="2389" t="s">
        <v>5503</v>
      </c>
      <c r="R703" s="2432">
        <v>160</v>
      </c>
      <c r="S703" s="321">
        <f>AVERAGE(CPVTFC3SG0062!X22:Y22)</f>
        <v>0.1633</v>
      </c>
      <c r="T703" s="113">
        <f t="shared" si="160"/>
        <v>302.73913043478257</v>
      </c>
      <c r="U703" s="2305" t="s">
        <v>314</v>
      </c>
    </row>
    <row r="704" spans="1:23" x14ac:dyDescent="0.25">
      <c r="A704" s="456"/>
      <c r="B704" s="4809" t="s">
        <v>4258</v>
      </c>
      <c r="C704" s="457" t="s">
        <v>868</v>
      </c>
      <c r="D704" s="2378"/>
      <c r="E704" s="2379"/>
      <c r="F704" s="835"/>
      <c r="G704" s="1545"/>
      <c r="H704" s="1547"/>
      <c r="I704" s="2470"/>
      <c r="J704" s="1544"/>
      <c r="K704" s="1544"/>
      <c r="L704" s="1544"/>
      <c r="M704" s="1544"/>
      <c r="N704" s="1544"/>
      <c r="O704" s="1544"/>
      <c r="P704" s="2329">
        <v>44883</v>
      </c>
      <c r="Q704" s="2311" t="s">
        <v>5503</v>
      </c>
      <c r="R704" s="2445">
        <v>161</v>
      </c>
      <c r="S704" s="492">
        <f>AVERAGE(CPVTFC3SG0062!B24:C24)</f>
        <v>9.7900000000000001E-2</v>
      </c>
      <c r="T704" s="622">
        <f t="shared" si="160"/>
        <v>-10.043478260869588</v>
      </c>
      <c r="U704" s="2302" t="s">
        <v>314</v>
      </c>
    </row>
    <row r="705" spans="1:23" ht="15.75" thickBot="1" x14ac:dyDescent="0.3">
      <c r="A705" s="598"/>
      <c r="B705" s="4822"/>
      <c r="C705" s="423" t="s">
        <v>5448</v>
      </c>
      <c r="D705" s="2084"/>
      <c r="E705" s="2085"/>
      <c r="F705" s="1586"/>
      <c r="G705" s="1391"/>
      <c r="H705" s="1393"/>
      <c r="I705" s="2426"/>
      <c r="J705" s="1390"/>
      <c r="K705" s="1390"/>
      <c r="L705" s="1390"/>
      <c r="M705" s="1390"/>
      <c r="N705" s="1390"/>
      <c r="O705" s="1390"/>
      <c r="P705" s="2232">
        <v>44883</v>
      </c>
      <c r="Q705" s="2389" t="s">
        <v>5503</v>
      </c>
      <c r="R705" s="2432">
        <v>162</v>
      </c>
      <c r="S705" s="321">
        <f>AVERAGE(CPVTFC3SG0062!D24:E24)</f>
        <v>0.12634999999999999</v>
      </c>
      <c r="T705" s="113">
        <f t="shared" si="160"/>
        <v>126.02173913043471</v>
      </c>
      <c r="U705" s="2305" t="s">
        <v>314</v>
      </c>
    </row>
    <row r="706" spans="1:23" x14ac:dyDescent="0.25">
      <c r="A706" s="86">
        <v>591</v>
      </c>
      <c r="B706" s="457" t="s">
        <v>4008</v>
      </c>
      <c r="C706" s="457" t="s">
        <v>868</v>
      </c>
      <c r="D706" s="87">
        <v>44840</v>
      </c>
      <c r="E706" s="458" t="s">
        <v>4941</v>
      </c>
      <c r="F706" s="459">
        <v>155</v>
      </c>
      <c r="G706" s="460">
        <f>AVERAGE(CPVTFC3SG0033!N22:O22)</f>
        <v>2.6779999999999999</v>
      </c>
      <c r="H706" s="461">
        <f t="shared" si="155"/>
        <v>8943.5251798561148</v>
      </c>
      <c r="I706" s="2419" t="s">
        <v>315</v>
      </c>
      <c r="J706" s="1544"/>
      <c r="K706" s="1544"/>
      <c r="L706" s="1544"/>
      <c r="M706" s="1544"/>
      <c r="N706" s="1544"/>
      <c r="O706" s="1544"/>
      <c r="P706" s="2329">
        <v>44883</v>
      </c>
      <c r="Q706" s="2311" t="s">
        <v>5503</v>
      </c>
      <c r="R706" s="2445">
        <v>163</v>
      </c>
      <c r="S706" s="492">
        <f>AVERAGE(CPVTFC3SG0062!F24:G24)</f>
        <v>0.12775</v>
      </c>
      <c r="T706" s="622">
        <f t="shared" si="160"/>
        <v>132.71739130434781</v>
      </c>
      <c r="U706" s="2302" t="s">
        <v>314</v>
      </c>
      <c r="W706" s="5">
        <v>1</v>
      </c>
    </row>
    <row r="707" spans="1:23" ht="15.75" thickBot="1" x14ac:dyDescent="0.3">
      <c r="A707" s="516"/>
      <c r="B707" s="463"/>
      <c r="C707" s="463" t="s">
        <v>5448</v>
      </c>
      <c r="D707" s="1383"/>
      <c r="E707" s="1384"/>
      <c r="F707" s="787"/>
      <c r="G707" s="1385"/>
      <c r="H707" s="1386"/>
      <c r="I707" s="2420"/>
      <c r="J707" s="1600"/>
      <c r="K707" s="1600"/>
      <c r="L707" s="1600"/>
      <c r="M707" s="1600"/>
      <c r="N707" s="1600"/>
      <c r="O707" s="1600"/>
      <c r="P707" s="1525">
        <v>44883</v>
      </c>
      <c r="Q707" s="2312" t="s">
        <v>5503</v>
      </c>
      <c r="R707" s="2431">
        <v>164</v>
      </c>
      <c r="S707" s="467">
        <f>AVERAGE(CPVTFC3SG0062!H24:I24)</f>
        <v>0.1492</v>
      </c>
      <c r="T707" s="225">
        <f t="shared" si="160"/>
        <v>235.30434782608691</v>
      </c>
      <c r="U707" s="2295" t="s">
        <v>314</v>
      </c>
    </row>
    <row r="708" spans="1:23" ht="15.75" thickBot="1" x14ac:dyDescent="0.3">
      <c r="A708" s="1461">
        <v>592</v>
      </c>
      <c r="B708" s="1623" t="s">
        <v>4009</v>
      </c>
      <c r="C708" s="1623" t="s">
        <v>868</v>
      </c>
      <c r="D708" s="676">
        <v>44840</v>
      </c>
      <c r="E708" s="1463" t="s">
        <v>4941</v>
      </c>
      <c r="F708" s="1464">
        <v>156</v>
      </c>
      <c r="G708" s="587">
        <f>AVERAGE(CPVTFC3SG0033!P22:Q22)</f>
        <v>2.4512999999999998</v>
      </c>
      <c r="H708" s="553">
        <f t="shared" si="155"/>
        <v>8128.0575539568345</v>
      </c>
      <c r="I708" s="2423" t="s">
        <v>315</v>
      </c>
      <c r="J708" s="2424"/>
      <c r="K708" s="2424"/>
      <c r="L708" s="2424"/>
      <c r="M708" s="2424"/>
      <c r="N708" s="2424"/>
      <c r="O708" s="2425"/>
      <c r="P708" s="1469"/>
      <c r="Q708" s="1469"/>
      <c r="R708" s="1469"/>
      <c r="S708" s="1472"/>
      <c r="T708" s="1472"/>
      <c r="U708" s="1472"/>
      <c r="W708" s="5">
        <v>1</v>
      </c>
    </row>
    <row r="709" spans="1:23" ht="15.75" thickBot="1" x14ac:dyDescent="0.3">
      <c r="A709" s="1829">
        <v>593</v>
      </c>
      <c r="B709" s="1992" t="s">
        <v>4010</v>
      </c>
      <c r="C709" s="1992" t="s">
        <v>868</v>
      </c>
      <c r="D709" s="1310">
        <v>44840</v>
      </c>
      <c r="E709" s="1311" t="s">
        <v>4941</v>
      </c>
      <c r="F709" s="1312">
        <v>157</v>
      </c>
      <c r="G709" s="1421">
        <f>AVERAGE(CPVTFC3SG0033!R22:S22)</f>
        <v>0.51600000000000001</v>
      </c>
      <c r="H709" s="1422">
        <f t="shared" si="155"/>
        <v>1166.5467625899282</v>
      </c>
      <c r="I709" s="2471" t="s">
        <v>314</v>
      </c>
      <c r="J709" s="2377"/>
      <c r="K709" s="2377"/>
      <c r="L709" s="2377"/>
      <c r="M709" s="2377"/>
      <c r="N709" s="2377"/>
      <c r="O709" s="2422"/>
      <c r="P709" s="2326">
        <v>44883</v>
      </c>
      <c r="Q709" s="2307" t="s">
        <v>5503</v>
      </c>
      <c r="R709" s="2438">
        <v>165</v>
      </c>
      <c r="S709" s="1312">
        <f>AVERAGE(CPVTFC3SG0062!J24:K24)</f>
        <v>9.9700000000000011E-2</v>
      </c>
      <c r="T709" s="1313">
        <f t="shared" si="160"/>
        <v>-1.434782608695627</v>
      </c>
      <c r="U709" s="2297" t="s">
        <v>314</v>
      </c>
      <c r="W709" s="5">
        <v>1</v>
      </c>
    </row>
    <row r="710" spans="1:23" ht="15.75" thickBot="1" x14ac:dyDescent="0.3">
      <c r="A710" s="1461">
        <v>594</v>
      </c>
      <c r="B710" s="1623" t="s">
        <v>4011</v>
      </c>
      <c r="C710" s="1623" t="s">
        <v>868</v>
      </c>
      <c r="D710" s="676">
        <v>44840</v>
      </c>
      <c r="E710" s="1463" t="s">
        <v>4941</v>
      </c>
      <c r="F710" s="1464">
        <v>158</v>
      </c>
      <c r="G710" s="587">
        <f>AVERAGE(CPVTFC3SG0033!T22:U22)</f>
        <v>1.1564999999999999</v>
      </c>
      <c r="H710" s="553">
        <f t="shared" si="155"/>
        <v>3470.5035971223019</v>
      </c>
      <c r="I710" s="2423" t="s">
        <v>315</v>
      </c>
      <c r="J710" s="2424"/>
      <c r="K710" s="2424"/>
      <c r="L710" s="2424"/>
      <c r="M710" s="2424"/>
      <c r="N710" s="2424"/>
      <c r="O710" s="2425"/>
      <c r="P710" s="1469"/>
      <c r="Q710" s="1469"/>
      <c r="R710" s="1469"/>
      <c r="S710" s="1472"/>
      <c r="T710" s="1472"/>
      <c r="U710" s="1472"/>
      <c r="W710" s="5">
        <v>1</v>
      </c>
    </row>
    <row r="711" spans="1:23" x14ac:dyDescent="0.25">
      <c r="A711" s="508">
        <v>595</v>
      </c>
      <c r="B711" s="4811" t="s">
        <v>4012</v>
      </c>
      <c r="C711" s="489" t="s">
        <v>868</v>
      </c>
      <c r="D711" s="490">
        <v>44840</v>
      </c>
      <c r="E711" s="491" t="s">
        <v>4941</v>
      </c>
      <c r="F711" s="492">
        <v>159</v>
      </c>
      <c r="G711" s="493">
        <f>AVERAGE(CPVTFC3SG0033!V22:W22)</f>
        <v>0.252</v>
      </c>
      <c r="H711" s="494">
        <f t="shared" si="155"/>
        <v>216.90647482014387</v>
      </c>
      <c r="I711" s="2472" t="s">
        <v>314</v>
      </c>
      <c r="J711" s="1544"/>
      <c r="K711" s="1544"/>
      <c r="L711" s="1544"/>
      <c r="M711" s="1544"/>
      <c r="N711" s="1544"/>
      <c r="O711" s="1544"/>
      <c r="P711" s="2329">
        <v>44883</v>
      </c>
      <c r="Q711" s="2311" t="s">
        <v>5503</v>
      </c>
      <c r="R711" s="2445">
        <v>166</v>
      </c>
      <c r="S711" s="492">
        <f>AVERAGE(CPVTFC3SG0062!L24:M24)</f>
        <v>8.3100000000000007E-2</v>
      </c>
      <c r="T711" s="622">
        <f t="shared" si="160"/>
        <v>-80.826086956521735</v>
      </c>
      <c r="U711" s="2302" t="s">
        <v>314</v>
      </c>
    </row>
    <row r="712" spans="1:23" ht="15.75" thickBot="1" x14ac:dyDescent="0.3">
      <c r="A712" s="462"/>
      <c r="B712" s="4888"/>
      <c r="C712" s="464" t="s">
        <v>5448</v>
      </c>
      <c r="D712" s="1383"/>
      <c r="E712" s="1384"/>
      <c r="F712" s="787"/>
      <c r="G712" s="1385"/>
      <c r="H712" s="1386"/>
      <c r="I712" s="2420"/>
      <c r="J712" s="1600"/>
      <c r="K712" s="1600"/>
      <c r="L712" s="1600"/>
      <c r="M712" s="1600"/>
      <c r="N712" s="1600"/>
      <c r="O712" s="1600"/>
      <c r="P712" s="1525">
        <v>44883</v>
      </c>
      <c r="Q712" s="2312" t="s">
        <v>5503</v>
      </c>
      <c r="R712" s="2431">
        <v>167</v>
      </c>
      <c r="S712" s="467">
        <f>AVERAGE(CPVTFC3SG0062!N24:O24)</f>
        <v>8.660000000000001E-2</v>
      </c>
      <c r="T712" s="225">
        <f t="shared" si="160"/>
        <v>-64.086956521739111</v>
      </c>
      <c r="U712" s="2295" t="s">
        <v>314</v>
      </c>
    </row>
    <row r="713" spans="1:23" ht="15.75" thickBot="1" x14ac:dyDescent="0.3">
      <c r="A713" s="1461">
        <v>596</v>
      </c>
      <c r="B713" s="1623" t="s">
        <v>4013</v>
      </c>
      <c r="C713" s="1623" t="s">
        <v>868</v>
      </c>
      <c r="D713" s="676">
        <v>44840</v>
      </c>
      <c r="E713" s="1463" t="s">
        <v>4941</v>
      </c>
      <c r="F713" s="1464">
        <v>160</v>
      </c>
      <c r="G713" s="587">
        <f>AVERAGE(CPVTFC3SG0033!X22:Y22)</f>
        <v>2.8306500000000003</v>
      </c>
      <c r="H713" s="553">
        <f t="shared" si="155"/>
        <v>9492.6258992805779</v>
      </c>
      <c r="I713" s="2423" t="s">
        <v>315</v>
      </c>
      <c r="J713" s="2424"/>
      <c r="K713" s="2424"/>
      <c r="L713" s="2424"/>
      <c r="M713" s="2424"/>
      <c r="N713" s="2424"/>
      <c r="O713" s="2425"/>
      <c r="P713" s="2232">
        <v>44883</v>
      </c>
      <c r="Q713" s="2389" t="s">
        <v>5503</v>
      </c>
      <c r="R713" s="2432">
        <v>168</v>
      </c>
      <c r="S713" s="321">
        <f>AVERAGE(CPVTFC3SG0062!P24:Q24)</f>
        <v>0.1178</v>
      </c>
      <c r="T713" s="113">
        <f t="shared" si="160"/>
        <v>85.130434782608674</v>
      </c>
      <c r="U713" s="2305" t="s">
        <v>314</v>
      </c>
      <c r="W713" s="5">
        <v>1</v>
      </c>
    </row>
    <row r="714" spans="1:23" ht="15.75" thickBot="1" x14ac:dyDescent="0.3">
      <c r="A714" s="2008">
        <v>597</v>
      </c>
      <c r="B714" s="2009" t="s">
        <v>4014</v>
      </c>
      <c r="C714" s="2009" t="s">
        <v>868</v>
      </c>
      <c r="D714" s="2010">
        <v>44840</v>
      </c>
      <c r="E714" s="2011" t="s">
        <v>4941</v>
      </c>
      <c r="F714" s="2012">
        <v>161</v>
      </c>
      <c r="G714" s="535">
        <f>AVERAGE(CPVTFC3SG0033!B24:C24)</f>
        <v>2.0732499999999998</v>
      </c>
      <c r="H714" s="548">
        <f t="shared" si="155"/>
        <v>6768.1654676258986</v>
      </c>
      <c r="I714" s="2476" t="s">
        <v>315</v>
      </c>
      <c r="J714" s="2468"/>
      <c r="K714" s="2468"/>
      <c r="L714" s="2468"/>
      <c r="M714" s="2468"/>
      <c r="N714" s="2468"/>
      <c r="O714" s="2469"/>
      <c r="P714" s="2327">
        <v>44883</v>
      </c>
      <c r="Q714" s="2322" t="s">
        <v>5503</v>
      </c>
      <c r="R714" s="2439">
        <v>169</v>
      </c>
      <c r="S714" s="1810">
        <f>AVERAGE(CPVTFC3SG0062!R24:S24)</f>
        <v>0.10585</v>
      </c>
      <c r="T714" s="1175">
        <f t="shared" si="160"/>
        <v>27.97826086956519</v>
      </c>
      <c r="U714" s="2299" t="s">
        <v>314</v>
      </c>
      <c r="W714" s="5">
        <v>1</v>
      </c>
    </row>
    <row r="715" spans="1:23" x14ac:dyDescent="0.25">
      <c r="A715" s="488">
        <v>598</v>
      </c>
      <c r="B715" s="4811" t="s">
        <v>4015</v>
      </c>
      <c r="C715" s="489" t="s">
        <v>868</v>
      </c>
      <c r="D715" s="490">
        <v>44840</v>
      </c>
      <c r="E715" s="491" t="s">
        <v>4941</v>
      </c>
      <c r="F715" s="492">
        <v>162</v>
      </c>
      <c r="G715" s="493">
        <f>AVERAGE(CPVTFC3SG0033!D24:E24)</f>
        <v>0.27139999999999997</v>
      </c>
      <c r="H715" s="494">
        <f t="shared" si="155"/>
        <v>286.6906474820143</v>
      </c>
      <c r="I715" s="2472" t="s">
        <v>314</v>
      </c>
      <c r="J715" s="1544"/>
      <c r="K715" s="1544"/>
      <c r="L715" s="1544"/>
      <c r="M715" s="1544"/>
      <c r="N715" s="1544"/>
      <c r="O715" s="1544"/>
      <c r="P715" s="2329">
        <v>44883</v>
      </c>
      <c r="Q715" s="2311" t="s">
        <v>5503</v>
      </c>
      <c r="R715" s="2445">
        <v>175</v>
      </c>
      <c r="S715" s="492">
        <f>AVERAGE(CPVTFC3SG0062!F26:G26)</f>
        <v>9.3599999999999989E-2</v>
      </c>
      <c r="T715" s="622">
        <f t="shared" si="160"/>
        <v>-30.608695652173996</v>
      </c>
      <c r="U715" s="2302" t="s">
        <v>314</v>
      </c>
    </row>
    <row r="716" spans="1:23" ht="15.75" thickBot="1" x14ac:dyDescent="0.3">
      <c r="A716" s="90"/>
      <c r="B716" s="4888"/>
      <c r="C716" s="464" t="s">
        <v>5448</v>
      </c>
      <c r="D716" s="1383"/>
      <c r="E716" s="1384"/>
      <c r="F716" s="787"/>
      <c r="G716" s="1385"/>
      <c r="H716" s="1386"/>
      <c r="I716" s="2420"/>
      <c r="J716" s="1600"/>
      <c r="K716" s="1600"/>
      <c r="L716" s="1600"/>
      <c r="M716" s="1600"/>
      <c r="N716" s="1600"/>
      <c r="O716" s="1600"/>
      <c r="P716" s="1525">
        <v>44883</v>
      </c>
      <c r="Q716" s="2312" t="s">
        <v>5503</v>
      </c>
      <c r="R716" s="2431">
        <v>176</v>
      </c>
      <c r="S716" s="467">
        <f>AVERAGE(CPVTFC3SG0062!H26:I26)</f>
        <v>0.10425</v>
      </c>
      <c r="T716" s="225">
        <f t="shared" si="160"/>
        <v>20.326086956521689</v>
      </c>
      <c r="U716" s="2295" t="s">
        <v>314</v>
      </c>
    </row>
    <row r="717" spans="1:23" ht="15.75" thickBot="1" x14ac:dyDescent="0.3">
      <c r="A717" s="531">
        <v>599</v>
      </c>
      <c r="B717" s="1623" t="s">
        <v>4016</v>
      </c>
      <c r="C717" s="1623" t="s">
        <v>868</v>
      </c>
      <c r="D717" s="676">
        <v>44840</v>
      </c>
      <c r="E717" s="1463" t="s">
        <v>4941</v>
      </c>
      <c r="F717" s="1464">
        <v>163</v>
      </c>
      <c r="G717" s="587">
        <f>AVERAGE(CPVTFC3SG0033!F24:G24)</f>
        <v>3.0076999999999998</v>
      </c>
      <c r="H717" s="553">
        <f t="shared" si="155"/>
        <v>10129.496402877698</v>
      </c>
      <c r="I717" s="2423" t="s">
        <v>315</v>
      </c>
      <c r="J717" s="2424"/>
      <c r="K717" s="2424"/>
      <c r="L717" s="2424"/>
      <c r="M717" s="2424"/>
      <c r="N717" s="2424"/>
      <c r="O717" s="2425"/>
      <c r="P717" s="1469"/>
      <c r="Q717" s="1469"/>
      <c r="R717" s="1469"/>
      <c r="S717" s="1472"/>
      <c r="T717" s="1472"/>
      <c r="U717" s="1472"/>
      <c r="W717" s="5">
        <v>1</v>
      </c>
    </row>
    <row r="718" spans="1:23" ht="15.75" thickBot="1" x14ac:dyDescent="0.3">
      <c r="A718" s="1798">
        <v>600</v>
      </c>
      <c r="B718" s="2000" t="s">
        <v>4017</v>
      </c>
      <c r="C718" s="2000" t="s">
        <v>868</v>
      </c>
      <c r="D718" s="601">
        <v>44840</v>
      </c>
      <c r="E718" s="602" t="s">
        <v>4941</v>
      </c>
      <c r="F718" s="1425">
        <v>164</v>
      </c>
      <c r="G718" s="540">
        <f>AVERAGE(CPVTFC3SG0033!H24:I24)</f>
        <v>2.9321999999999999</v>
      </c>
      <c r="H718" s="603">
        <f t="shared" si="155"/>
        <v>9857.9136690647483</v>
      </c>
      <c r="I718" s="2421" t="s">
        <v>315</v>
      </c>
      <c r="J718" s="2377"/>
      <c r="K718" s="2377"/>
      <c r="L718" s="2377"/>
      <c r="M718" s="2377"/>
      <c r="N718" s="2377"/>
      <c r="O718" s="2422"/>
      <c r="P718" s="2326">
        <v>44883</v>
      </c>
      <c r="Q718" s="2307" t="s">
        <v>5503</v>
      </c>
      <c r="R718" s="2438">
        <v>177</v>
      </c>
      <c r="S718" s="1312">
        <f>AVERAGE(CPVTFC3SG0062!J26:K26)</f>
        <v>0.30104999999999998</v>
      </c>
      <c r="T718" s="1313">
        <f t="shared" si="160"/>
        <v>961.54347826086939</v>
      </c>
      <c r="U718" s="2297" t="s">
        <v>314</v>
      </c>
      <c r="W718" s="5">
        <v>1</v>
      </c>
    </row>
    <row r="719" spans="1:23" ht="15.75" thickBot="1" x14ac:dyDescent="0.3">
      <c r="A719" s="531">
        <v>601</v>
      </c>
      <c r="B719" s="1623" t="s">
        <v>4018</v>
      </c>
      <c r="C719" s="1623" t="s">
        <v>868</v>
      </c>
      <c r="D719" s="676">
        <v>44840</v>
      </c>
      <c r="E719" s="1463" t="s">
        <v>4941</v>
      </c>
      <c r="F719" s="1464">
        <v>165</v>
      </c>
      <c r="G719" s="587">
        <f>AVERAGE(CPVTFC3SG0033!J24:K24)</f>
        <v>2.9354500000000003</v>
      </c>
      <c r="H719" s="553">
        <f t="shared" si="155"/>
        <v>9869.6043165467636</v>
      </c>
      <c r="I719" s="2423" t="s">
        <v>315</v>
      </c>
      <c r="J719" s="2424"/>
      <c r="K719" s="2424"/>
      <c r="L719" s="2424"/>
      <c r="M719" s="2424"/>
      <c r="N719" s="2424"/>
      <c r="O719" s="2425"/>
      <c r="P719" s="2257">
        <v>44883</v>
      </c>
      <c r="Q719" s="2323" t="s">
        <v>5503</v>
      </c>
      <c r="R719" s="2477">
        <v>178</v>
      </c>
      <c r="S719" s="2012">
        <f>AVERAGE(CPVTFC3SG0062!L26:M26)</f>
        <v>2.24125</v>
      </c>
      <c r="T719" s="2013">
        <f t="shared" si="160"/>
        <v>10240.760869565218</v>
      </c>
      <c r="U719" s="2324" t="s">
        <v>315</v>
      </c>
      <c r="W719" s="5">
        <v>1</v>
      </c>
    </row>
    <row r="720" spans="1:23" ht="15.75" thickBot="1" x14ac:dyDescent="0.3">
      <c r="A720" s="1798">
        <v>602</v>
      </c>
      <c r="B720" s="2000" t="s">
        <v>4019</v>
      </c>
      <c r="C720" s="2000" t="s">
        <v>868</v>
      </c>
      <c r="D720" s="601">
        <v>44840</v>
      </c>
      <c r="E720" s="602" t="s">
        <v>4941</v>
      </c>
      <c r="F720" s="1425">
        <v>166</v>
      </c>
      <c r="G720" s="540">
        <f>AVERAGE(CPVTFC3SG0033!L24:M24)</f>
        <v>2.5942499999999997</v>
      </c>
      <c r="H720" s="603">
        <f t="shared" si="155"/>
        <v>8642.266187050358</v>
      </c>
      <c r="I720" s="2421" t="s">
        <v>315</v>
      </c>
      <c r="J720" s="2377"/>
      <c r="K720" s="2377"/>
      <c r="L720" s="2377"/>
      <c r="M720" s="2377"/>
      <c r="N720" s="2377"/>
      <c r="O720" s="2422"/>
      <c r="P720" s="2326">
        <v>44883</v>
      </c>
      <c r="Q720" s="2307" t="s">
        <v>5503</v>
      </c>
      <c r="R720" s="2438">
        <v>179</v>
      </c>
      <c r="S720" s="1312">
        <f>AVERAGE(CPVTFC3SG0062!N26:O26)</f>
        <v>0.18304999999999999</v>
      </c>
      <c r="T720" s="1313">
        <f t="shared" si="160"/>
        <v>397.195652173913</v>
      </c>
      <c r="U720" s="2297" t="s">
        <v>314</v>
      </c>
      <c r="W720" s="5">
        <v>1</v>
      </c>
    </row>
    <row r="721" spans="1:23" x14ac:dyDescent="0.25">
      <c r="A721" s="86">
        <v>603</v>
      </c>
      <c r="B721" s="4806" t="s">
        <v>4020</v>
      </c>
      <c r="C721" s="686" t="s">
        <v>868</v>
      </c>
      <c r="D721" s="87">
        <v>44840</v>
      </c>
      <c r="E721" s="458" t="s">
        <v>4941</v>
      </c>
      <c r="F721" s="459">
        <v>167</v>
      </c>
      <c r="G721" s="460">
        <f>AVERAGE(CPVTFC3SG0033!N24:O24)</f>
        <v>1.38415</v>
      </c>
      <c r="H721" s="461">
        <f t="shared" si="155"/>
        <v>4289.3884892086335</v>
      </c>
      <c r="I721" s="1719" t="s">
        <v>315</v>
      </c>
      <c r="J721" s="1544"/>
      <c r="K721" s="1544"/>
      <c r="L721" s="1544"/>
      <c r="M721" s="1544"/>
      <c r="N721" s="1544"/>
      <c r="O721" s="1697"/>
      <c r="P721" s="2329">
        <v>44883</v>
      </c>
      <c r="Q721" s="2311" t="s">
        <v>5503</v>
      </c>
      <c r="R721" s="2445">
        <v>182</v>
      </c>
      <c r="S721" s="492">
        <f>AVERAGE(CPVTFC3SG0062!T26:U26)</f>
        <v>0.11445</v>
      </c>
      <c r="T721" s="622">
        <f t="shared" si="160"/>
        <v>69.108695652173864</v>
      </c>
      <c r="U721" s="2302" t="s">
        <v>314</v>
      </c>
      <c r="V721" s="286"/>
      <c r="W721" s="5">
        <v>1</v>
      </c>
    </row>
    <row r="722" spans="1:23" ht="15.75" thickBot="1" x14ac:dyDescent="0.3">
      <c r="A722" s="2034"/>
      <c r="B722" s="4808"/>
      <c r="C722" s="2019" t="s">
        <v>863</v>
      </c>
      <c r="D722" s="2020"/>
      <c r="E722" s="2021"/>
      <c r="F722" s="2022"/>
      <c r="G722" s="2478"/>
      <c r="H722" s="2479"/>
      <c r="I722" s="2480"/>
      <c r="J722" s="2441"/>
      <c r="K722" s="2441"/>
      <c r="L722" s="2441"/>
      <c r="M722" s="2441"/>
      <c r="N722" s="2441"/>
      <c r="O722" s="2442"/>
      <c r="P722" s="1516">
        <v>44883</v>
      </c>
      <c r="Q722" s="2314" t="s">
        <v>5503</v>
      </c>
      <c r="R722" s="2427">
        <v>183</v>
      </c>
      <c r="S722" s="518">
        <f>AVERAGE(CPVTFC3SG0062!V26:W26)</f>
        <v>0.6512</v>
      </c>
      <c r="T722" s="218">
        <f t="shared" si="160"/>
        <v>2636.1739130434785</v>
      </c>
      <c r="U722" s="2293" t="s">
        <v>315</v>
      </c>
      <c r="V722" s="286"/>
    </row>
    <row r="723" spans="1:23" ht="15.75" thickBot="1" x14ac:dyDescent="0.3">
      <c r="A723" s="2083">
        <v>604</v>
      </c>
      <c r="B723" s="2009" t="s">
        <v>4021</v>
      </c>
      <c r="C723" s="2009" t="s">
        <v>868</v>
      </c>
      <c r="D723" s="2010">
        <v>44840</v>
      </c>
      <c r="E723" s="2011" t="s">
        <v>4941</v>
      </c>
      <c r="F723" s="2012">
        <v>168</v>
      </c>
      <c r="G723" s="535">
        <f>AVERAGE(CPVTFC3SG0033!P24:Q24)</f>
        <v>2.6078999999999999</v>
      </c>
      <c r="H723" s="548">
        <f t="shared" si="155"/>
        <v>8691.366906474821</v>
      </c>
      <c r="I723" s="2476" t="s">
        <v>315</v>
      </c>
      <c r="J723" s="2468"/>
      <c r="K723" s="2468"/>
      <c r="L723" s="2468"/>
      <c r="M723" s="2468"/>
      <c r="N723" s="2468"/>
      <c r="O723" s="2469"/>
      <c r="P723" s="2327">
        <v>44883</v>
      </c>
      <c r="Q723" s="2322" t="s">
        <v>5503</v>
      </c>
      <c r="R723" s="2439">
        <v>184</v>
      </c>
      <c r="S723" s="1810">
        <f>AVERAGE(CPVTFC3SG0062!X26:Y26)</f>
        <v>0.13569999999999999</v>
      </c>
      <c r="T723" s="1175">
        <f t="shared" si="160"/>
        <v>170.73913043478251</v>
      </c>
      <c r="U723" s="2299" t="s">
        <v>314</v>
      </c>
      <c r="V723" s="287"/>
      <c r="W723" s="5">
        <v>1</v>
      </c>
    </row>
    <row r="724" spans="1:23" x14ac:dyDescent="0.25">
      <c r="A724" s="86">
        <v>605</v>
      </c>
      <c r="B724" s="4809" t="s">
        <v>4022</v>
      </c>
      <c r="C724" s="457" t="s">
        <v>868</v>
      </c>
      <c r="D724" s="87">
        <v>44840</v>
      </c>
      <c r="E724" s="458" t="s">
        <v>4941</v>
      </c>
      <c r="F724" s="459">
        <v>169</v>
      </c>
      <c r="G724" s="460">
        <f>AVERAGE(CPVTFC3SG0033!R24:S24)</f>
        <v>0.96225000000000005</v>
      </c>
      <c r="H724" s="461">
        <f t="shared" si="155"/>
        <v>2771.7625899280579</v>
      </c>
      <c r="I724" s="2419" t="s">
        <v>315</v>
      </c>
      <c r="J724" s="1544"/>
      <c r="K724" s="1544"/>
      <c r="L724" s="1544"/>
      <c r="M724" s="1544"/>
      <c r="N724" s="1544"/>
      <c r="O724" s="1544"/>
      <c r="P724" s="2329">
        <v>44883</v>
      </c>
      <c r="Q724" s="2490" t="s">
        <v>5506</v>
      </c>
      <c r="R724" s="2445">
        <v>2</v>
      </c>
      <c r="S724" s="492">
        <f>AVERAGE(CPVTFC3SG0063!E11:F11)</f>
        <v>0.20584999999999998</v>
      </c>
      <c r="T724" s="622">
        <f t="shared" ref="T724:T741" si="161">(S724-0.12)/0.0137*66</f>
        <v>413.5839416058393</v>
      </c>
      <c r="U724" s="2302" t="s">
        <v>314</v>
      </c>
      <c r="W724" s="5">
        <v>1</v>
      </c>
    </row>
    <row r="725" spans="1:23" ht="15.75" thickBot="1" x14ac:dyDescent="0.3">
      <c r="A725" s="516"/>
      <c r="B725" s="4810"/>
      <c r="C725" s="463" t="s">
        <v>5448</v>
      </c>
      <c r="D725" s="1383"/>
      <c r="E725" s="1384"/>
      <c r="F725" s="787"/>
      <c r="G725" s="1385"/>
      <c r="H725" s="1386"/>
      <c r="I725" s="2420"/>
      <c r="J725" s="1600"/>
      <c r="K725" s="1600"/>
      <c r="L725" s="1600"/>
      <c r="M725" s="1600"/>
      <c r="N725" s="1600"/>
      <c r="O725" s="1600"/>
      <c r="P725" s="1525">
        <v>44883</v>
      </c>
      <c r="Q725" s="2491" t="s">
        <v>5506</v>
      </c>
      <c r="R725" s="2431">
        <v>3</v>
      </c>
      <c r="S725" s="467">
        <f>AVERAGE(CPVTFC3SG0063!G11:H11)</f>
        <v>0.19900000000000001</v>
      </c>
      <c r="T725" s="225">
        <f t="shared" si="161"/>
        <v>380.58394160583947</v>
      </c>
      <c r="U725" s="2295" t="s">
        <v>314</v>
      </c>
    </row>
    <row r="726" spans="1:23" x14ac:dyDescent="0.25">
      <c r="A726" s="4235"/>
      <c r="B726" s="4806" t="s">
        <v>4023</v>
      </c>
      <c r="C726" s="1623" t="s">
        <v>868</v>
      </c>
      <c r="D726" s="3607"/>
      <c r="E726" s="3608"/>
      <c r="F726" s="2047"/>
      <c r="G726" s="2584"/>
      <c r="H726" s="4019"/>
      <c r="I726" s="4236"/>
      <c r="J726" s="4237"/>
      <c r="K726" s="4237"/>
      <c r="L726" s="4237"/>
      <c r="M726" s="4237"/>
      <c r="N726" s="4237"/>
      <c r="O726" s="4238"/>
      <c r="P726" s="4239">
        <v>44894</v>
      </c>
      <c r="Q726" s="276" t="s">
        <v>5593</v>
      </c>
      <c r="R726" s="276">
        <v>103</v>
      </c>
      <c r="S726" s="276">
        <f>AVERAGE(CPVTFC3SG0081!F12:G12)</f>
        <v>2.7944500000000003</v>
      </c>
      <c r="T726" s="4018">
        <f t="shared" ref="T726:T727" si="162">(S726-0.1617)/0.0141*66</f>
        <v>12323.510638297874</v>
      </c>
      <c r="U726" s="4240" t="s">
        <v>315</v>
      </c>
    </row>
    <row r="727" spans="1:23" ht="24.75" thickBot="1" x14ac:dyDescent="0.3">
      <c r="A727" s="1464">
        <v>606</v>
      </c>
      <c r="B727" s="4808"/>
      <c r="C727" s="2492" t="s">
        <v>3919</v>
      </c>
      <c r="D727" s="2328">
        <v>44840</v>
      </c>
      <c r="E727" s="3506" t="s">
        <v>4941</v>
      </c>
      <c r="F727" s="1464">
        <v>170</v>
      </c>
      <c r="G727" s="587">
        <f>AVERAGE(CPVTFC3SG0033!T24:U24)</f>
        <v>2.92645</v>
      </c>
      <c r="H727" s="4027">
        <f t="shared" si="155"/>
        <v>9837.2302158273378</v>
      </c>
      <c r="I727" s="4241" t="s">
        <v>315</v>
      </c>
      <c r="J727" s="4237"/>
      <c r="K727" s="4237"/>
      <c r="L727" s="4237"/>
      <c r="M727" s="4237"/>
      <c r="N727" s="4237"/>
      <c r="O727" s="4238"/>
      <c r="P727" s="4242">
        <v>44894</v>
      </c>
      <c r="Q727" s="275" t="s">
        <v>5593</v>
      </c>
      <c r="R727" s="275">
        <v>104</v>
      </c>
      <c r="S727" s="275">
        <f>AVERAGE(CPVTFC3SG0081!H12:I12)</f>
        <v>0.1923</v>
      </c>
      <c r="T727" s="4026">
        <f t="shared" si="162"/>
        <v>143.23404255319144</v>
      </c>
      <c r="U727" s="4243" t="s">
        <v>314</v>
      </c>
      <c r="W727" s="5">
        <v>1</v>
      </c>
    </row>
    <row r="728" spans="1:23" ht="15.75" thickBot="1" x14ac:dyDescent="0.3">
      <c r="A728" s="600">
        <v>607</v>
      </c>
      <c r="B728" s="2000" t="s">
        <v>4024</v>
      </c>
      <c r="C728" s="2000" t="s">
        <v>868</v>
      </c>
      <c r="D728" s="601">
        <v>44840</v>
      </c>
      <c r="E728" s="602" t="s">
        <v>4941</v>
      </c>
      <c r="F728" s="1425">
        <v>171</v>
      </c>
      <c r="G728" s="540">
        <f>AVERAGE(CPVTFC3SG0033!V24:W24)</f>
        <v>2.89845</v>
      </c>
      <c r="H728" s="603">
        <f t="shared" si="155"/>
        <v>9736.5107913669071</v>
      </c>
      <c r="I728" s="2421" t="s">
        <v>315</v>
      </c>
      <c r="J728" s="2377"/>
      <c r="K728" s="2377"/>
      <c r="L728" s="2377"/>
      <c r="M728" s="2377"/>
      <c r="N728" s="2377"/>
      <c r="O728" s="2422"/>
      <c r="P728" s="2326">
        <v>44883</v>
      </c>
      <c r="Q728" s="2488" t="s">
        <v>5506</v>
      </c>
      <c r="R728" s="2438">
        <v>4</v>
      </c>
      <c r="S728" s="1312">
        <f>AVERAGE(CPVTFC3SG0063!I11:J11)</f>
        <v>0.23905000000000001</v>
      </c>
      <c r="T728" s="1313">
        <f t="shared" si="161"/>
        <v>573.5255474452556</v>
      </c>
      <c r="U728" s="2297" t="s">
        <v>314</v>
      </c>
      <c r="W728" s="5">
        <v>1</v>
      </c>
    </row>
    <row r="729" spans="1:23" ht="15.75" thickBot="1" x14ac:dyDescent="0.3">
      <c r="A729" s="1461">
        <v>608</v>
      </c>
      <c r="B729" s="1623" t="s">
        <v>4025</v>
      </c>
      <c r="C729" s="1623" t="s">
        <v>868</v>
      </c>
      <c r="D729" s="676">
        <v>44840</v>
      </c>
      <c r="E729" s="1463" t="s">
        <v>4941</v>
      </c>
      <c r="F729" s="1464">
        <v>172</v>
      </c>
      <c r="G729" s="587">
        <f>AVERAGE(CPVTFC3SG0033!X24:Y24)</f>
        <v>1.9350499999999999</v>
      </c>
      <c r="H729" s="553">
        <f t="shared" si="155"/>
        <v>6271.0431654676267</v>
      </c>
      <c r="I729" s="2423" t="s">
        <v>315</v>
      </c>
      <c r="J729" s="2424"/>
      <c r="K729" s="2424"/>
      <c r="L729" s="2424"/>
      <c r="M729" s="2424"/>
      <c r="N729" s="2424"/>
      <c r="O729" s="2425"/>
      <c r="P729" s="1469"/>
      <c r="Q729" s="1469"/>
      <c r="R729" s="1469"/>
      <c r="S729" s="1472"/>
      <c r="T729" s="1472"/>
      <c r="U729" s="1472"/>
      <c r="W729" s="5">
        <v>1</v>
      </c>
    </row>
    <row r="730" spans="1:23" x14ac:dyDescent="0.25">
      <c r="A730" s="508">
        <v>609</v>
      </c>
      <c r="B730" s="4811" t="s">
        <v>4026</v>
      </c>
      <c r="C730" s="489" t="s">
        <v>868</v>
      </c>
      <c r="D730" s="490">
        <v>44840</v>
      </c>
      <c r="E730" s="491" t="s">
        <v>4941</v>
      </c>
      <c r="F730" s="492">
        <v>173</v>
      </c>
      <c r="G730" s="493">
        <f>AVERAGE(CPVTFC3SG0033!B26:C26)</f>
        <v>0.25090000000000001</v>
      </c>
      <c r="H730" s="494">
        <f t="shared" si="155"/>
        <v>212.9496402877698</v>
      </c>
      <c r="I730" s="2472" t="s">
        <v>314</v>
      </c>
      <c r="J730" s="1544"/>
      <c r="K730" s="1544"/>
      <c r="L730" s="1544"/>
      <c r="M730" s="1544"/>
      <c r="N730" s="1544"/>
      <c r="O730" s="1544"/>
      <c r="P730" s="2329">
        <v>44883</v>
      </c>
      <c r="Q730" s="2490" t="s">
        <v>5506</v>
      </c>
      <c r="R730" s="2445">
        <v>5</v>
      </c>
      <c r="S730" s="492">
        <f>AVERAGE(CPVTFC3SG0063!K11:L11)</f>
        <v>0.16259999999999999</v>
      </c>
      <c r="T730" s="622">
        <f t="shared" si="161"/>
        <v>205.22627737226279</v>
      </c>
      <c r="U730" s="2302" t="s">
        <v>314</v>
      </c>
    </row>
    <row r="731" spans="1:23" ht="15.75" thickBot="1" x14ac:dyDescent="0.3">
      <c r="A731" s="462"/>
      <c r="B731" s="4888"/>
      <c r="C731" s="464" t="s">
        <v>5448</v>
      </c>
      <c r="D731" s="1383"/>
      <c r="E731" s="1384"/>
      <c r="F731" s="787"/>
      <c r="G731" s="1385"/>
      <c r="H731" s="1386"/>
      <c r="I731" s="2420"/>
      <c r="J731" s="1600"/>
      <c r="K731" s="1600"/>
      <c r="L731" s="1600"/>
      <c r="M731" s="1600"/>
      <c r="N731" s="1600"/>
      <c r="O731" s="1600"/>
      <c r="P731" s="1525">
        <v>44883</v>
      </c>
      <c r="Q731" s="2491" t="s">
        <v>5506</v>
      </c>
      <c r="R731" s="2431">
        <v>6</v>
      </c>
      <c r="S731" s="467">
        <f>AVERAGE(CPVTFC3SG0063!M11:N11)</f>
        <v>0.16165000000000002</v>
      </c>
      <c r="T731" s="225">
        <f t="shared" si="161"/>
        <v>200.64963503649645</v>
      </c>
      <c r="U731" s="2295" t="s">
        <v>314</v>
      </c>
    </row>
    <row r="732" spans="1:23" ht="15.75" thickBot="1" x14ac:dyDescent="0.3">
      <c r="A732" s="1461">
        <v>610</v>
      </c>
      <c r="B732" s="1623" t="s">
        <v>4027</v>
      </c>
      <c r="C732" s="1623" t="s">
        <v>868</v>
      </c>
      <c r="D732" s="676">
        <v>44840</v>
      </c>
      <c r="E732" s="1463" t="s">
        <v>4941</v>
      </c>
      <c r="F732" s="1464">
        <v>174</v>
      </c>
      <c r="G732" s="587">
        <f>AVERAGE(CPVTFC3SG0033!D26:E26)</f>
        <v>1.7402</v>
      </c>
      <c r="H732" s="553">
        <f t="shared" si="155"/>
        <v>5570.1438848920861</v>
      </c>
      <c r="I732" s="2423" t="s">
        <v>315</v>
      </c>
      <c r="J732" s="2424"/>
      <c r="K732" s="2424"/>
      <c r="L732" s="2424"/>
      <c r="M732" s="2424"/>
      <c r="N732" s="2424"/>
      <c r="O732" s="2425"/>
      <c r="P732" s="2232">
        <v>44883</v>
      </c>
      <c r="Q732" s="2493" t="s">
        <v>5506</v>
      </c>
      <c r="R732" s="2439">
        <v>7</v>
      </c>
      <c r="S732" s="321">
        <f>AVERAGE(CPVTFC3SG0063!O11:P11)</f>
        <v>0.1578</v>
      </c>
      <c r="T732" s="113">
        <f t="shared" si="161"/>
        <v>182.10218978102191</v>
      </c>
      <c r="U732" s="2305" t="s">
        <v>314</v>
      </c>
      <c r="W732" s="5">
        <v>1</v>
      </c>
    </row>
    <row r="733" spans="1:23" ht="15.75" thickBot="1" x14ac:dyDescent="0.3">
      <c r="A733" s="600">
        <v>611</v>
      </c>
      <c r="B733" s="2000" t="s">
        <v>4028</v>
      </c>
      <c r="C733" s="2000" t="s">
        <v>868</v>
      </c>
      <c r="D733" s="601">
        <v>44840</v>
      </c>
      <c r="E733" s="602" t="s">
        <v>4941</v>
      </c>
      <c r="F733" s="1425">
        <v>175</v>
      </c>
      <c r="G733" s="540">
        <f>AVERAGE(CPVTFC3SG0033!F26:G26)</f>
        <v>1.1751499999999999</v>
      </c>
      <c r="H733" s="603">
        <f t="shared" si="155"/>
        <v>3537.5899280575541</v>
      </c>
      <c r="I733" s="2421" t="s">
        <v>315</v>
      </c>
      <c r="J733" s="2377"/>
      <c r="K733" s="2377"/>
      <c r="L733" s="2377"/>
      <c r="M733" s="2377"/>
      <c r="N733" s="2377"/>
      <c r="O733" s="2422"/>
      <c r="P733" s="2326">
        <v>44883</v>
      </c>
      <c r="Q733" s="2488" t="s">
        <v>5506</v>
      </c>
      <c r="R733" s="2438">
        <v>8</v>
      </c>
      <c r="S733" s="1312">
        <f>AVERAGE(CPVTFC3SG0063!Q11:R11)</f>
        <v>0.14044999999999999</v>
      </c>
      <c r="T733" s="1313">
        <f t="shared" si="161"/>
        <v>98.518248175182464</v>
      </c>
      <c r="U733" s="2297" t="s">
        <v>314</v>
      </c>
      <c r="W733" s="5">
        <v>1</v>
      </c>
    </row>
    <row r="734" spans="1:23" ht="15.75" thickBot="1" x14ac:dyDescent="0.3">
      <c r="A734" s="1461">
        <v>612</v>
      </c>
      <c r="B734" s="1623" t="s">
        <v>4029</v>
      </c>
      <c r="C734" s="1623" t="s">
        <v>868</v>
      </c>
      <c r="D734" s="676">
        <v>44840</v>
      </c>
      <c r="E734" s="1463" t="s">
        <v>4941</v>
      </c>
      <c r="F734" s="1464">
        <v>176</v>
      </c>
      <c r="G734" s="587">
        <f>AVERAGE(CPVTFC3SG0033!H26:I26)</f>
        <v>2.742</v>
      </c>
      <c r="H734" s="553">
        <f t="shared" si="155"/>
        <v>9173.741007194245</v>
      </c>
      <c r="I734" s="2423" t="s">
        <v>315</v>
      </c>
      <c r="J734" s="2424"/>
      <c r="K734" s="2424"/>
      <c r="L734" s="2424"/>
      <c r="M734" s="2424"/>
      <c r="N734" s="2424"/>
      <c r="O734" s="2425"/>
      <c r="P734" s="2330">
        <v>44883</v>
      </c>
      <c r="Q734" s="2494" t="s">
        <v>5506</v>
      </c>
      <c r="R734" s="2437">
        <v>9</v>
      </c>
      <c r="S734" s="1521">
        <f>AVERAGE(CPVTFC3SG0063!S11:T11)</f>
        <v>0.21884999999999999</v>
      </c>
      <c r="T734" s="1193">
        <f t="shared" si="161"/>
        <v>476.21167883211672</v>
      </c>
      <c r="U734" s="2300" t="s">
        <v>314</v>
      </c>
      <c r="W734" s="5">
        <v>1</v>
      </c>
    </row>
    <row r="735" spans="1:23" x14ac:dyDescent="0.25">
      <c r="A735" s="86">
        <v>613</v>
      </c>
      <c r="B735" s="4806" t="s">
        <v>4030</v>
      </c>
      <c r="C735" s="4806" t="s">
        <v>868</v>
      </c>
      <c r="D735" s="87">
        <v>44840</v>
      </c>
      <c r="E735" s="458" t="s">
        <v>4941</v>
      </c>
      <c r="F735" s="459">
        <v>177</v>
      </c>
      <c r="G735" s="460">
        <f>AVERAGE(CPVTFC3SG0033!J26:K26)</f>
        <v>1.6576</v>
      </c>
      <c r="H735" s="461">
        <f t="shared" si="155"/>
        <v>5273.0215827338134</v>
      </c>
      <c r="I735" s="2419" t="s">
        <v>315</v>
      </c>
      <c r="J735" s="1544"/>
      <c r="K735" s="1544"/>
      <c r="L735" s="1544"/>
      <c r="M735" s="1544"/>
      <c r="N735" s="1544"/>
      <c r="O735" s="1544"/>
      <c r="P735" s="2329">
        <v>44883</v>
      </c>
      <c r="Q735" s="2490" t="s">
        <v>5506</v>
      </c>
      <c r="R735" s="2445">
        <v>10</v>
      </c>
      <c r="S735" s="492">
        <f>AVERAGE(CPVTFC3SG0063!U11:V11)</f>
        <v>0.1721</v>
      </c>
      <c r="T735" s="622">
        <f t="shared" si="161"/>
        <v>250.99270072992704</v>
      </c>
      <c r="U735" s="2302" t="s">
        <v>314</v>
      </c>
      <c r="W735" s="5">
        <v>1</v>
      </c>
    </row>
    <row r="736" spans="1:23" ht="15.75" thickBot="1" x14ac:dyDescent="0.3">
      <c r="A736" s="516"/>
      <c r="B736" s="4808"/>
      <c r="C736" s="4808"/>
      <c r="D736" s="1383"/>
      <c r="E736" s="1384"/>
      <c r="F736" s="787"/>
      <c r="G736" s="1385"/>
      <c r="H736" s="1386"/>
      <c r="I736" s="2420"/>
      <c r="J736" s="1600"/>
      <c r="K736" s="1600"/>
      <c r="L736" s="1600"/>
      <c r="M736" s="1600"/>
      <c r="N736" s="1600"/>
      <c r="O736" s="1600"/>
      <c r="P736" s="1525">
        <v>44883</v>
      </c>
      <c r="Q736" s="2491" t="s">
        <v>5506</v>
      </c>
      <c r="R736" s="2431">
        <v>11</v>
      </c>
      <c r="S736" s="467">
        <f>AVERAGE(CPVTFC3SG0063!W11:X11)</f>
        <v>0.15690000000000001</v>
      </c>
      <c r="T736" s="225">
        <f t="shared" si="161"/>
        <v>177.76642335766431</v>
      </c>
      <c r="U736" s="2295" t="s">
        <v>314</v>
      </c>
    </row>
    <row r="737" spans="1:23" ht="15.75" thickBot="1" x14ac:dyDescent="0.3">
      <c r="A737" s="1461">
        <v>614</v>
      </c>
      <c r="B737" s="1623" t="s">
        <v>4031</v>
      </c>
      <c r="C737" s="1623" t="s">
        <v>868</v>
      </c>
      <c r="D737" s="676">
        <v>44840</v>
      </c>
      <c r="E737" s="1463" t="s">
        <v>4941</v>
      </c>
      <c r="F737" s="1464">
        <v>178</v>
      </c>
      <c r="G737" s="587">
        <f>AVERAGE(CPVTFC3SG0033!L26:M26)</f>
        <v>3.0432999999999999</v>
      </c>
      <c r="H737" s="553">
        <f t="shared" si="155"/>
        <v>10257.553956834532</v>
      </c>
      <c r="I737" s="2423" t="s">
        <v>315</v>
      </c>
      <c r="J737" s="2424"/>
      <c r="K737" s="2424"/>
      <c r="L737" s="2424"/>
      <c r="M737" s="2424"/>
      <c r="N737" s="2424"/>
      <c r="O737" s="2425"/>
      <c r="P737" s="2232">
        <v>44883</v>
      </c>
      <c r="Q737" s="2493" t="s">
        <v>5506</v>
      </c>
      <c r="R737" s="2439">
        <v>12</v>
      </c>
      <c r="S737" s="321">
        <f>AVERAGE(CPVTFC3SG0063!C13:D13)</f>
        <v>0.23250000000000001</v>
      </c>
      <c r="T737" s="113">
        <f t="shared" si="161"/>
        <v>541.97080291970804</v>
      </c>
      <c r="U737" s="2305" t="s">
        <v>314</v>
      </c>
      <c r="W737" s="5">
        <v>1</v>
      </c>
    </row>
    <row r="738" spans="1:23" ht="15.75" thickBot="1" x14ac:dyDescent="0.3">
      <c r="A738" s="600">
        <v>615</v>
      </c>
      <c r="B738" s="2000" t="s">
        <v>4032</v>
      </c>
      <c r="C738" s="2000" t="s">
        <v>868</v>
      </c>
      <c r="D738" s="601">
        <v>44840</v>
      </c>
      <c r="E738" s="602" t="s">
        <v>4941</v>
      </c>
      <c r="F738" s="1425">
        <v>179</v>
      </c>
      <c r="G738" s="540">
        <f>AVERAGE(CPVTFC3SG0033!N26:O26)</f>
        <v>0.84175</v>
      </c>
      <c r="H738" s="603">
        <f t="shared" si="155"/>
        <v>2338.3093525179861</v>
      </c>
      <c r="I738" s="2421" t="s">
        <v>315</v>
      </c>
      <c r="J738" s="2377"/>
      <c r="K738" s="2377"/>
      <c r="L738" s="2377"/>
      <c r="M738" s="2377"/>
      <c r="N738" s="2377"/>
      <c r="O738" s="2422"/>
      <c r="P738" s="2326">
        <v>44883</v>
      </c>
      <c r="Q738" s="2488" t="s">
        <v>5506</v>
      </c>
      <c r="R738" s="2438">
        <v>13</v>
      </c>
      <c r="S738" s="1312">
        <f>AVERAGE(CPVTFC3SG0063!E13:F13)</f>
        <v>0.11255000000000001</v>
      </c>
      <c r="T738" s="1313">
        <f t="shared" si="161"/>
        <v>-35.890510948905032</v>
      </c>
      <c r="U738" s="2297" t="s">
        <v>314</v>
      </c>
      <c r="W738" s="5">
        <v>1</v>
      </c>
    </row>
    <row r="739" spans="1:23" ht="15.75" thickBot="1" x14ac:dyDescent="0.3">
      <c r="A739" s="1461">
        <v>616</v>
      </c>
      <c r="B739" s="1623" t="s">
        <v>4033</v>
      </c>
      <c r="C739" s="1623" t="s">
        <v>868</v>
      </c>
      <c r="D739" s="676">
        <v>44840</v>
      </c>
      <c r="E739" s="1463" t="s">
        <v>4941</v>
      </c>
      <c r="F739" s="1464">
        <v>180</v>
      </c>
      <c r="G739" s="587">
        <f>AVERAGE(CPVTFC3SG0033!P26:Q26)</f>
        <v>2.9912999999999998</v>
      </c>
      <c r="H739" s="553">
        <f t="shared" si="155"/>
        <v>10070.503597122302</v>
      </c>
      <c r="I739" s="2423" t="s">
        <v>315</v>
      </c>
      <c r="J739" s="2424"/>
      <c r="K739" s="2424"/>
      <c r="L739" s="2424"/>
      <c r="M739" s="2424"/>
      <c r="N739" s="2424"/>
      <c r="O739" s="2425"/>
      <c r="P739" s="2330">
        <v>44883</v>
      </c>
      <c r="Q739" s="2494" t="s">
        <v>5506</v>
      </c>
      <c r="R739" s="2437">
        <v>14</v>
      </c>
      <c r="S739" s="1521">
        <f>AVERAGE(CPVTFC3SG0063!G13:H13)</f>
        <v>0.1578</v>
      </c>
      <c r="T739" s="1193">
        <f t="shared" si="161"/>
        <v>182.10218978102191</v>
      </c>
      <c r="U739" s="2300" t="s">
        <v>314</v>
      </c>
      <c r="W739" s="5">
        <v>1</v>
      </c>
    </row>
    <row r="740" spans="1:23" x14ac:dyDescent="0.25">
      <c r="A740" s="86">
        <v>617</v>
      </c>
      <c r="B740" s="4809" t="s">
        <v>4034</v>
      </c>
      <c r="C740" s="4809" t="s">
        <v>868</v>
      </c>
      <c r="D740" s="87">
        <v>44840</v>
      </c>
      <c r="E740" s="458" t="s">
        <v>4941</v>
      </c>
      <c r="F740" s="459">
        <v>181</v>
      </c>
      <c r="G740" s="460">
        <f>AVERAGE(CPVTFC3SG0033!R26:S26)</f>
        <v>2.32775</v>
      </c>
      <c r="H740" s="461">
        <f t="shared" si="155"/>
        <v>7683.6330935251808</v>
      </c>
      <c r="I740" s="2419" t="s">
        <v>315</v>
      </c>
      <c r="J740" s="1544"/>
      <c r="K740" s="1544"/>
      <c r="L740" s="1544"/>
      <c r="M740" s="1544"/>
      <c r="N740" s="1544"/>
      <c r="O740" s="1544"/>
      <c r="P740" s="2329">
        <v>44883</v>
      </c>
      <c r="Q740" s="2490" t="s">
        <v>5506</v>
      </c>
      <c r="R740" s="2445">
        <v>15</v>
      </c>
      <c r="S740" s="492">
        <f>AVERAGE(CPVTFC3SG0063!I13:J13)</f>
        <v>0.12359999999999999</v>
      </c>
      <c r="T740" s="622">
        <f t="shared" si="161"/>
        <v>17.343065693430617</v>
      </c>
      <c r="U740" s="2302" t="s">
        <v>314</v>
      </c>
      <c r="W740" s="5">
        <v>1</v>
      </c>
    </row>
    <row r="741" spans="1:23" x14ac:dyDescent="0.25">
      <c r="A741" s="596"/>
      <c r="B741" s="4816"/>
      <c r="C741" s="4816"/>
      <c r="D741" s="1149"/>
      <c r="E741" s="1264"/>
      <c r="F741" s="695"/>
      <c r="G741" s="892"/>
      <c r="H741" s="894"/>
      <c r="I741" s="1758"/>
      <c r="J741" s="891"/>
      <c r="K741" s="891"/>
      <c r="L741" s="891"/>
      <c r="M741" s="891"/>
      <c r="N741" s="891"/>
      <c r="O741" s="891"/>
      <c r="P741" s="2340">
        <v>44883</v>
      </c>
      <c r="Q741" s="2489" t="s">
        <v>5506</v>
      </c>
      <c r="R741" s="2444">
        <v>16</v>
      </c>
      <c r="S741" s="102">
        <f>AVERAGE(CPVTFC3SG0063!K13:L13)</f>
        <v>0.21450000000000002</v>
      </c>
      <c r="T741" s="13">
        <f t="shared" si="161"/>
        <v>455.25547445255484</v>
      </c>
      <c r="U741" s="2380" t="s">
        <v>314</v>
      </c>
    </row>
    <row r="742" spans="1:23" ht="15.75" thickBot="1" x14ac:dyDescent="0.3">
      <c r="A742" s="516"/>
      <c r="B742" s="463"/>
      <c r="C742" s="463"/>
      <c r="D742" s="1383"/>
      <c r="E742" s="1384"/>
      <c r="F742" s="787"/>
      <c r="G742" s="1385"/>
      <c r="H742" s="1386"/>
      <c r="I742" s="2420"/>
      <c r="J742" s="1600"/>
      <c r="K742" s="1600"/>
      <c r="L742" s="1600"/>
      <c r="M742" s="1600"/>
      <c r="N742" s="1600"/>
      <c r="O742" s="1600"/>
      <c r="P742" s="1516">
        <v>44883</v>
      </c>
      <c r="Q742" s="2503" t="s">
        <v>5506</v>
      </c>
      <c r="R742" s="2427">
        <v>17</v>
      </c>
      <c r="S742" s="518">
        <f>AVERAGE(CPVTFC3SG0063!M13:N13)</f>
        <v>1.9030999999999998</v>
      </c>
      <c r="T742" s="218">
        <f t="shared" ref="T742:T749" si="163">(S742-0.12)/0.0137*66</f>
        <v>8590.1167883211656</v>
      </c>
      <c r="U742" s="2504" t="s">
        <v>315</v>
      </c>
    </row>
    <row r="743" spans="1:23" x14ac:dyDescent="0.25">
      <c r="A743" s="1840">
        <v>618</v>
      </c>
      <c r="B743" s="4819" t="s">
        <v>4035</v>
      </c>
      <c r="C743" s="439" t="s">
        <v>868</v>
      </c>
      <c r="D743" s="125">
        <v>44840</v>
      </c>
      <c r="E743" s="390" t="s">
        <v>4941</v>
      </c>
      <c r="F743" s="449">
        <v>182</v>
      </c>
      <c r="G743" s="502">
        <f>AVERAGE(CPVTFC3SG0033!T26:U26)</f>
        <v>1.98065</v>
      </c>
      <c r="H743" s="503">
        <f t="shared" si="155"/>
        <v>6435.071942446044</v>
      </c>
      <c r="I743" s="2499" t="s">
        <v>315</v>
      </c>
      <c r="J743" s="1364"/>
      <c r="K743" s="1364"/>
      <c r="L743" s="1364"/>
      <c r="M743" s="1364"/>
      <c r="N743" s="1364"/>
      <c r="O743" s="1364"/>
      <c r="P743" s="2331">
        <v>44883</v>
      </c>
      <c r="Q743" s="2500" t="s">
        <v>5506</v>
      </c>
      <c r="R743" s="2498">
        <v>18</v>
      </c>
      <c r="S743" s="375">
        <f>AVERAGE(CPVTFC3SG0063!O13:P13)</f>
        <v>0.25159999999999999</v>
      </c>
      <c r="T743" s="85">
        <f t="shared" si="163"/>
        <v>633.98540145985396</v>
      </c>
      <c r="U743" s="2304" t="s">
        <v>314</v>
      </c>
      <c r="W743" s="5">
        <v>1</v>
      </c>
    </row>
    <row r="744" spans="1:23" ht="15.75" thickBot="1" x14ac:dyDescent="0.3">
      <c r="A744" s="219"/>
      <c r="B744" s="4810"/>
      <c r="C744" s="463" t="s">
        <v>5448</v>
      </c>
      <c r="D744" s="1383"/>
      <c r="E744" s="1384"/>
      <c r="F744" s="787"/>
      <c r="G744" s="1385"/>
      <c r="H744" s="1386"/>
      <c r="I744" s="2420"/>
      <c r="J744" s="1600"/>
      <c r="K744" s="1600"/>
      <c r="L744" s="1600"/>
      <c r="M744" s="1600"/>
      <c r="N744" s="1600"/>
      <c r="O744" s="1600"/>
      <c r="P744" s="1516">
        <v>44883</v>
      </c>
      <c r="Q744" s="2503" t="s">
        <v>5506</v>
      </c>
      <c r="R744" s="2427">
        <v>19</v>
      </c>
      <c r="S744" s="518">
        <f>AVERAGE(CPVTFC3SG0063!Q13:R13)</f>
        <v>2.8633999999999999</v>
      </c>
      <c r="T744" s="218">
        <f t="shared" si="163"/>
        <v>13216.379562043794</v>
      </c>
      <c r="U744" s="2504" t="s">
        <v>315</v>
      </c>
    </row>
    <row r="745" spans="1:23" x14ac:dyDescent="0.25">
      <c r="A745" s="592">
        <v>619</v>
      </c>
      <c r="B745" s="4819" t="s">
        <v>4036</v>
      </c>
      <c r="C745" s="439" t="s">
        <v>868</v>
      </c>
      <c r="D745" s="125">
        <v>44840</v>
      </c>
      <c r="E745" s="390" t="s">
        <v>4941</v>
      </c>
      <c r="F745" s="449">
        <v>183</v>
      </c>
      <c r="G745" s="502">
        <f>AVERAGE(CPVTFC3SG0033!V26:W26)</f>
        <v>1.1526999999999998</v>
      </c>
      <c r="H745" s="503">
        <f t="shared" si="155"/>
        <v>3456.8345323741005</v>
      </c>
      <c r="I745" s="2499" t="s">
        <v>315</v>
      </c>
      <c r="J745" s="1364"/>
      <c r="K745" s="1364"/>
      <c r="L745" s="1364"/>
      <c r="M745" s="1364"/>
      <c r="N745" s="1364"/>
      <c r="O745" s="1364"/>
      <c r="P745" s="2331">
        <v>44883</v>
      </c>
      <c r="Q745" s="2500" t="s">
        <v>5506</v>
      </c>
      <c r="R745" s="2498">
        <v>20</v>
      </c>
      <c r="S745" s="375">
        <f>AVERAGE(CPVTFC3SG0063!S13:T13)</f>
        <v>0.14429999999999998</v>
      </c>
      <c r="T745" s="85">
        <f t="shared" si="163"/>
        <v>117.06569343065688</v>
      </c>
      <c r="U745" s="2304" t="s">
        <v>314</v>
      </c>
      <c r="V745" s="286"/>
      <c r="W745" s="5">
        <v>1</v>
      </c>
    </row>
    <row r="746" spans="1:23" ht="15.75" thickBot="1" x14ac:dyDescent="0.3">
      <c r="A746" s="516"/>
      <c r="B746" s="4810"/>
      <c r="C746" s="463" t="s">
        <v>5448</v>
      </c>
      <c r="D746" s="1383"/>
      <c r="E746" s="1384"/>
      <c r="F746" s="787"/>
      <c r="G746" s="1385"/>
      <c r="H746" s="1386"/>
      <c r="I746" s="2420"/>
      <c r="J746" s="1600"/>
      <c r="K746" s="1600"/>
      <c r="L746" s="1600"/>
      <c r="M746" s="1600"/>
      <c r="N746" s="1600"/>
      <c r="O746" s="1600"/>
      <c r="P746" s="1525">
        <v>44883</v>
      </c>
      <c r="Q746" s="2491" t="s">
        <v>5506</v>
      </c>
      <c r="R746" s="2431">
        <v>21</v>
      </c>
      <c r="S746" s="467">
        <f>AVERAGE(CPVTFC3SG0063!U13:V13)</f>
        <v>0.16449999999999998</v>
      </c>
      <c r="T746" s="225">
        <f t="shared" si="163"/>
        <v>214.37956204379552</v>
      </c>
      <c r="U746" s="2295" t="s">
        <v>314</v>
      </c>
      <c r="V746" s="286"/>
    </row>
    <row r="747" spans="1:23" x14ac:dyDescent="0.25">
      <c r="A747" s="1840">
        <v>620</v>
      </c>
      <c r="B747" s="4819" t="s">
        <v>4037</v>
      </c>
      <c r="C747" s="439" t="s">
        <v>868</v>
      </c>
      <c r="D747" s="125">
        <v>44840</v>
      </c>
      <c r="E747" s="390" t="s">
        <v>4941</v>
      </c>
      <c r="F747" s="449">
        <v>184</v>
      </c>
      <c r="G747" s="502">
        <f>AVERAGE(CPVTFC3SG0033!X26:Y26)</f>
        <v>2.98515</v>
      </c>
      <c r="H747" s="503">
        <f t="shared" si="155"/>
        <v>10048.381294964029</v>
      </c>
      <c r="I747" s="2499" t="s">
        <v>315</v>
      </c>
      <c r="J747" s="1364"/>
      <c r="K747" s="1364"/>
      <c r="L747" s="1364"/>
      <c r="M747" s="1364"/>
      <c r="N747" s="1364"/>
      <c r="O747" s="1364"/>
      <c r="P747" s="2331">
        <v>44883</v>
      </c>
      <c r="Q747" s="2500" t="s">
        <v>5506</v>
      </c>
      <c r="R747" s="2498">
        <v>22</v>
      </c>
      <c r="S747" s="375">
        <f>AVERAGE(CPVTFC3SG0063!W13:X13)</f>
        <v>0.10175000000000001</v>
      </c>
      <c r="T747" s="85">
        <f t="shared" si="163"/>
        <v>-87.919708029197025</v>
      </c>
      <c r="U747" s="2304" t="s">
        <v>314</v>
      </c>
      <c r="V747" s="287"/>
      <c r="W747" s="5">
        <v>1</v>
      </c>
    </row>
    <row r="748" spans="1:23" x14ac:dyDescent="0.25">
      <c r="A748" s="597"/>
      <c r="B748" s="4816"/>
      <c r="C748" s="443" t="s">
        <v>5448</v>
      </c>
      <c r="D748" s="1149"/>
      <c r="E748" s="1264"/>
      <c r="F748" s="695"/>
      <c r="G748" s="892"/>
      <c r="H748" s="894"/>
      <c r="I748" s="1758"/>
      <c r="J748" s="891"/>
      <c r="K748" s="891"/>
      <c r="L748" s="891"/>
      <c r="M748" s="891"/>
      <c r="N748" s="891"/>
      <c r="O748" s="891"/>
      <c r="P748" s="2392">
        <v>44883</v>
      </c>
      <c r="Q748" s="2505" t="s">
        <v>5506</v>
      </c>
      <c r="R748" s="2428">
        <v>23</v>
      </c>
      <c r="S748" s="103">
        <f>AVERAGE(CPVTFC3SG0063!C15:D15)</f>
        <v>0.46224999999999999</v>
      </c>
      <c r="T748" s="14">
        <f t="shared" si="163"/>
        <v>1648.7956204379561</v>
      </c>
      <c r="U748" s="2506" t="s">
        <v>315</v>
      </c>
      <c r="V748" s="287"/>
    </row>
    <row r="749" spans="1:23" ht="15.75" thickBot="1" x14ac:dyDescent="0.3">
      <c r="A749" s="219"/>
      <c r="B749" s="4810"/>
      <c r="C749" s="463" t="s">
        <v>863</v>
      </c>
      <c r="D749" s="1383"/>
      <c r="E749" s="1384"/>
      <c r="F749" s="787"/>
      <c r="G749" s="1385"/>
      <c r="H749" s="1386"/>
      <c r="I749" s="2420"/>
      <c r="J749" s="1600"/>
      <c r="K749" s="1600"/>
      <c r="L749" s="1600"/>
      <c r="M749" s="1600"/>
      <c r="N749" s="1600"/>
      <c r="O749" s="1600"/>
      <c r="P749" s="1516">
        <v>44883</v>
      </c>
      <c r="Q749" s="2503" t="s">
        <v>5506</v>
      </c>
      <c r="R749" s="2427">
        <v>24</v>
      </c>
      <c r="S749" s="518">
        <f>AVERAGE(CPVTFC3SG0063!E15:F15)</f>
        <v>0.47140000000000004</v>
      </c>
      <c r="T749" s="218">
        <f t="shared" si="163"/>
        <v>1692.8759124087592</v>
      </c>
      <c r="U749" s="2504" t="s">
        <v>315</v>
      </c>
      <c r="V749" s="287"/>
    </row>
    <row r="750" spans="1:23" x14ac:dyDescent="0.25">
      <c r="A750" s="591">
        <v>621</v>
      </c>
      <c r="B750" s="4814" t="s">
        <v>4222</v>
      </c>
      <c r="C750" s="438" t="s">
        <v>868</v>
      </c>
      <c r="D750" s="115">
        <v>44860</v>
      </c>
      <c r="E750" s="388" t="s">
        <v>4942</v>
      </c>
      <c r="F750" s="444">
        <v>1</v>
      </c>
      <c r="G750" s="499">
        <f>AVERAGE(CPVTFC3SG0034!C11:D11)</f>
        <v>2.0615500000000004</v>
      </c>
      <c r="H750" s="505">
        <f>(G750-0.1611)/0.0143*50</f>
        <v>6644.9300699300711</v>
      </c>
      <c r="I750" s="2496" t="s">
        <v>315</v>
      </c>
      <c r="J750" s="1364"/>
      <c r="K750" s="1364"/>
      <c r="L750" s="1364"/>
      <c r="M750" s="1364"/>
      <c r="N750" s="1364"/>
      <c r="O750" s="1364"/>
      <c r="P750" s="2331">
        <v>44883</v>
      </c>
      <c r="Q750" s="2497" t="s">
        <v>5503</v>
      </c>
      <c r="R750" s="2498">
        <v>153</v>
      </c>
      <c r="S750" s="375">
        <f>AVERAGE(CPVTFC3SG0062!J22:K22)</f>
        <v>0.18714999999999998</v>
      </c>
      <c r="T750" s="85">
        <f t="shared" ref="T750:T751" si="164">(S750-0.1)/0.0138*66</f>
        <v>416.80434782608683</v>
      </c>
      <c r="U750" s="2304" t="s">
        <v>314</v>
      </c>
      <c r="V750" s="4906" t="s">
        <v>1416</v>
      </c>
      <c r="W750" s="5">
        <v>1</v>
      </c>
    </row>
    <row r="751" spans="1:23" x14ac:dyDescent="0.25">
      <c r="A751" s="586">
        <v>622</v>
      </c>
      <c r="B751" s="4815"/>
      <c r="C751" s="436" t="s">
        <v>2442</v>
      </c>
      <c r="D751" s="65">
        <v>44860</v>
      </c>
      <c r="E751" s="387" t="s">
        <v>4942</v>
      </c>
      <c r="F751" s="164">
        <v>2</v>
      </c>
      <c r="G751" s="145">
        <f>AVERAGE(CPVTFC3SG0034!E11:F11)</f>
        <v>2.9294500000000001</v>
      </c>
      <c r="H751" s="100">
        <f t="shared" ref="H751:H851" si="165">(G751-0.1611)/0.0143*50</f>
        <v>9679.5454545454559</v>
      </c>
      <c r="I751" s="2461" t="s">
        <v>315</v>
      </c>
      <c r="J751" s="65">
        <v>44880</v>
      </c>
      <c r="K751" s="1145" t="s">
        <v>5463</v>
      </c>
      <c r="L751" s="177">
        <v>28</v>
      </c>
      <c r="M751" s="66">
        <f>AVERAGE(CPVTFC3SG0053!M15:N15)</f>
        <v>2.7945500000000001</v>
      </c>
      <c r="N751" s="67">
        <f t="shared" ref="N751:N756" si="166">((M751-0.1365)/0.0139)*400</f>
        <v>76490.647482014407</v>
      </c>
      <c r="O751" s="1146" t="s">
        <v>315</v>
      </c>
      <c r="P751" s="2337">
        <v>44883</v>
      </c>
      <c r="Q751" s="2368" t="s">
        <v>5503</v>
      </c>
      <c r="R751" s="2462">
        <v>154</v>
      </c>
      <c r="S751" s="164">
        <f>AVERAGE(CPVTFC3SG0062!L22:M22)</f>
        <v>2.2699499999999997</v>
      </c>
      <c r="T751" s="67">
        <f t="shared" si="164"/>
        <v>10378.021739130432</v>
      </c>
      <c r="U751" s="2390" t="s">
        <v>315</v>
      </c>
      <c r="V751" s="4906"/>
    </row>
    <row r="752" spans="1:23" ht="15.75" thickBot="1" x14ac:dyDescent="0.3">
      <c r="A752" s="529">
        <v>623</v>
      </c>
      <c r="B752" s="4821"/>
      <c r="C752" s="437" t="s">
        <v>4223</v>
      </c>
      <c r="D752" s="121">
        <v>44860</v>
      </c>
      <c r="E752" s="452" t="s">
        <v>4942</v>
      </c>
      <c r="F752" s="445">
        <v>3</v>
      </c>
      <c r="G752" s="453">
        <f>AVERAGE(CPVTFC3SG0034!G11:H11)</f>
        <v>2.9150999999999998</v>
      </c>
      <c r="H752" s="454">
        <f t="shared" si="165"/>
        <v>9629.3706293706291</v>
      </c>
      <c r="I752" s="2474" t="s">
        <v>315</v>
      </c>
      <c r="J752" s="121">
        <v>44880</v>
      </c>
      <c r="K752" s="1734" t="s">
        <v>5463</v>
      </c>
      <c r="L752" s="1492">
        <v>29</v>
      </c>
      <c r="M752" s="122">
        <f>AVERAGE(CPVTFC3SG0053!O15:P15)</f>
        <v>2.0708500000000001</v>
      </c>
      <c r="N752" s="123">
        <f t="shared" si="166"/>
        <v>55664.748201438852</v>
      </c>
      <c r="O752" s="2475" t="s">
        <v>315</v>
      </c>
      <c r="P752" s="969"/>
      <c r="Q752" s="969"/>
      <c r="R752" s="969"/>
      <c r="S752" s="1268"/>
      <c r="T752" s="1268"/>
      <c r="U752" s="2127"/>
      <c r="V752" s="4906"/>
    </row>
    <row r="753" spans="1:23" x14ac:dyDescent="0.25">
      <c r="A753" s="475">
        <v>624</v>
      </c>
      <c r="B753" s="4814" t="s">
        <v>4224</v>
      </c>
      <c r="C753" s="684" t="s">
        <v>868</v>
      </c>
      <c r="D753" s="407">
        <v>44860</v>
      </c>
      <c r="E753" s="477" t="s">
        <v>4942</v>
      </c>
      <c r="F753" s="478">
        <v>4</v>
      </c>
      <c r="G753" s="479">
        <f>AVERAGE(CPVTFC3SG0034!I11:J11)</f>
        <v>2.8916000000000004</v>
      </c>
      <c r="H753" s="480">
        <f t="shared" si="165"/>
        <v>9547.202797202799</v>
      </c>
      <c r="I753" s="1135" t="s">
        <v>315</v>
      </c>
      <c r="J753" s="407">
        <v>44880</v>
      </c>
      <c r="K753" s="1753" t="s">
        <v>5463</v>
      </c>
      <c r="L753" s="1754">
        <v>30</v>
      </c>
      <c r="M753" s="409">
        <f>AVERAGE(CPVTFC3SG0053!Q15:R15)</f>
        <v>1.1571500000000001</v>
      </c>
      <c r="N753" s="405">
        <f t="shared" si="166"/>
        <v>29371.22302158274</v>
      </c>
      <c r="O753" s="1766" t="s">
        <v>315</v>
      </c>
      <c r="P753" s="2329">
        <v>44883</v>
      </c>
      <c r="Q753" s="2311" t="s">
        <v>5503</v>
      </c>
      <c r="R753" s="2445">
        <v>170</v>
      </c>
      <c r="S753" s="492">
        <f>AVERAGE(CPVTFC3SG0062!T24:U24)</f>
        <v>0.23114999999999999</v>
      </c>
      <c r="T753" s="622">
        <f t="shared" ref="T753:T758" si="167">(S753-0.1)/0.0138*66</f>
        <v>627.23913043478262</v>
      </c>
      <c r="U753" s="2302" t="s">
        <v>314</v>
      </c>
      <c r="V753" s="287"/>
      <c r="W753" s="5">
        <v>1</v>
      </c>
    </row>
    <row r="754" spans="1:23" x14ac:dyDescent="0.25">
      <c r="A754" s="504"/>
      <c r="B754" s="4815"/>
      <c r="C754" s="680" t="s">
        <v>5448</v>
      </c>
      <c r="D754" s="1286"/>
      <c r="E754" s="1287"/>
      <c r="F754" s="1288"/>
      <c r="G754" s="1365"/>
      <c r="H754" s="1367"/>
      <c r="I754" s="2466"/>
      <c r="J754" s="1286"/>
      <c r="K754" s="2163"/>
      <c r="L754" s="2164"/>
      <c r="M754" s="830"/>
      <c r="N754" s="831"/>
      <c r="O754" s="2473"/>
      <c r="P754" s="2340">
        <v>44883</v>
      </c>
      <c r="Q754" s="2310" t="s">
        <v>5503</v>
      </c>
      <c r="R754" s="2444">
        <v>171</v>
      </c>
      <c r="S754" s="102">
        <f>AVERAGE(CPVTFC3SG0062!V24:W24)</f>
        <v>0.23055</v>
      </c>
      <c r="T754" s="13">
        <f t="shared" si="167"/>
        <v>624.36956521739137</v>
      </c>
      <c r="U754" s="2380" t="s">
        <v>314</v>
      </c>
      <c r="V754" s="287"/>
    </row>
    <row r="755" spans="1:23" x14ac:dyDescent="0.25">
      <c r="A755" s="590">
        <v>625</v>
      </c>
      <c r="B755" s="4815"/>
      <c r="C755" s="296" t="s">
        <v>2442</v>
      </c>
      <c r="D755" s="115">
        <v>44860</v>
      </c>
      <c r="E755" s="387" t="s">
        <v>4942</v>
      </c>
      <c r="F755" s="164">
        <v>5</v>
      </c>
      <c r="G755" s="145">
        <f>AVERAGE(CPVTFC3SG0034!K11:L11)</f>
        <v>2.9032</v>
      </c>
      <c r="H755" s="100">
        <f t="shared" si="165"/>
        <v>9587.7622377622392</v>
      </c>
      <c r="I755" s="441" t="s">
        <v>315</v>
      </c>
      <c r="J755" s="65">
        <v>44880</v>
      </c>
      <c r="K755" s="1145" t="s">
        <v>5463</v>
      </c>
      <c r="L755" s="177">
        <v>31</v>
      </c>
      <c r="M755" s="66">
        <f>AVERAGE(CPVTFC3SG0053!S15:T15)</f>
        <v>0.80525000000000002</v>
      </c>
      <c r="N755" s="67">
        <f t="shared" si="166"/>
        <v>19244.60431654676</v>
      </c>
      <c r="O755" s="1693" t="s">
        <v>315</v>
      </c>
      <c r="P755" s="2337">
        <v>44883</v>
      </c>
      <c r="Q755" s="2368" t="s">
        <v>5503</v>
      </c>
      <c r="R755" s="2462">
        <v>172</v>
      </c>
      <c r="S755" s="164">
        <f>AVERAGE(CPVTFC3SG0062!X24:Y24)</f>
        <v>1.3605499999999999</v>
      </c>
      <c r="T755" s="67">
        <f t="shared" si="167"/>
        <v>6028.7173913043471</v>
      </c>
      <c r="U755" s="2390" t="s">
        <v>315</v>
      </c>
    </row>
    <row r="756" spans="1:23" ht="15.75" thickBot="1" x14ac:dyDescent="0.3">
      <c r="A756" s="411">
        <v>626</v>
      </c>
      <c r="B756" s="4821"/>
      <c r="C756" s="520" t="s">
        <v>4223</v>
      </c>
      <c r="D756" s="483">
        <v>44860</v>
      </c>
      <c r="E756" s="484" t="s">
        <v>4942</v>
      </c>
      <c r="F756" s="485">
        <v>6</v>
      </c>
      <c r="G756" s="486">
        <f>AVERAGE(CPVTFC3SG0034!M11:N11)</f>
        <v>2.96</v>
      </c>
      <c r="H756" s="487">
        <f t="shared" si="165"/>
        <v>9786.3636363636379</v>
      </c>
      <c r="I756" s="1136" t="s">
        <v>315</v>
      </c>
      <c r="J756" s="412">
        <v>44880</v>
      </c>
      <c r="K756" s="1742" t="s">
        <v>5463</v>
      </c>
      <c r="L756" s="1743">
        <v>32</v>
      </c>
      <c r="M756" s="414">
        <f>AVERAGE(CPVTFC3SG0053!U15:V15)</f>
        <v>2.6037499999999998</v>
      </c>
      <c r="N756" s="415">
        <f t="shared" si="166"/>
        <v>71000</v>
      </c>
      <c r="O756" s="1767" t="s">
        <v>315</v>
      </c>
      <c r="P756" s="1257"/>
      <c r="Q756" s="1257"/>
      <c r="R756" s="1257"/>
      <c r="S756" s="1256"/>
      <c r="T756" s="1256"/>
      <c r="U756" s="1756"/>
    </row>
    <row r="757" spans="1:23" x14ac:dyDescent="0.25">
      <c r="A757" s="508">
        <v>627</v>
      </c>
      <c r="B757" s="4806" t="s">
        <v>4225</v>
      </c>
      <c r="C757" s="687" t="s">
        <v>868</v>
      </c>
      <c r="D757" s="490">
        <v>44860</v>
      </c>
      <c r="E757" s="491" t="s">
        <v>4942</v>
      </c>
      <c r="F757" s="492">
        <v>7</v>
      </c>
      <c r="G757" s="493">
        <f>AVERAGE(CPVTFC3SG0034!O11:P11)</f>
        <v>0.15189999999999998</v>
      </c>
      <c r="H757" s="494">
        <f t="shared" si="165"/>
        <v>-32.167832167832216</v>
      </c>
      <c r="I757" s="1763" t="s">
        <v>314</v>
      </c>
      <c r="J757" s="1544"/>
      <c r="K757" s="1544"/>
      <c r="L757" s="1544"/>
      <c r="M757" s="1544"/>
      <c r="N757" s="1544"/>
      <c r="O757" s="1697"/>
      <c r="P757" s="2329">
        <v>44883</v>
      </c>
      <c r="Q757" s="2311" t="s">
        <v>5503</v>
      </c>
      <c r="R757" s="2445">
        <v>173</v>
      </c>
      <c r="S757" s="492">
        <f>AVERAGE(CPVTFC3SG0062!B26:C26)</f>
        <v>0.11765</v>
      </c>
      <c r="T757" s="622">
        <f t="shared" si="167"/>
        <v>84.41304347826086</v>
      </c>
      <c r="U757" s="2302" t="s">
        <v>314</v>
      </c>
      <c r="V757" s="4906" t="s">
        <v>1416</v>
      </c>
    </row>
    <row r="758" spans="1:23" x14ac:dyDescent="0.25">
      <c r="A758" s="593">
        <v>628</v>
      </c>
      <c r="B758" s="4807"/>
      <c r="C758" s="271" t="s">
        <v>2442</v>
      </c>
      <c r="D758" s="83">
        <v>44860</v>
      </c>
      <c r="E758" s="380" t="s">
        <v>4942</v>
      </c>
      <c r="F758" s="102">
        <v>8</v>
      </c>
      <c r="G758" s="275">
        <f>AVERAGE(CPVTFC3SG0034!Q11:R11)</f>
        <v>0.21375</v>
      </c>
      <c r="H758" s="343">
        <f t="shared" si="165"/>
        <v>184.09090909090909</v>
      </c>
      <c r="I758" s="440" t="s">
        <v>314</v>
      </c>
      <c r="J758" s="891"/>
      <c r="K758" s="891"/>
      <c r="L758" s="891"/>
      <c r="M758" s="891"/>
      <c r="N758" s="891"/>
      <c r="O758" s="1692"/>
      <c r="P758" s="2340">
        <v>44883</v>
      </c>
      <c r="Q758" s="2310" t="s">
        <v>5503</v>
      </c>
      <c r="R758" s="2444">
        <v>174</v>
      </c>
      <c r="S758" s="102">
        <f>AVERAGE(CPVTFC3SG0062!D26:E26)</f>
        <v>0.15185000000000001</v>
      </c>
      <c r="T758" s="13">
        <f t="shared" si="167"/>
        <v>247.97826086956525</v>
      </c>
      <c r="U758" s="2380" t="s">
        <v>314</v>
      </c>
      <c r="V758" s="4906"/>
    </row>
    <row r="759" spans="1:23" ht="15.75" thickBot="1" x14ac:dyDescent="0.3">
      <c r="A759" s="537">
        <v>629</v>
      </c>
      <c r="B759" s="4808"/>
      <c r="C759" s="675" t="s">
        <v>4223</v>
      </c>
      <c r="D759" s="676">
        <v>44860</v>
      </c>
      <c r="E759" s="525" t="s">
        <v>4942</v>
      </c>
      <c r="F759" s="173">
        <v>9</v>
      </c>
      <c r="G759" s="506">
        <f>AVERAGE(CPVTFC3SG0034!S11:T11)</f>
        <v>2.8464</v>
      </c>
      <c r="H759" s="507">
        <f t="shared" si="165"/>
        <v>9389.1608391608406</v>
      </c>
      <c r="I759" s="678" t="s">
        <v>315</v>
      </c>
      <c r="J759" s="1390"/>
      <c r="K759" s="1390"/>
      <c r="L759" s="1390"/>
      <c r="M759" s="1390"/>
      <c r="N759" s="1390"/>
      <c r="O759" s="1700"/>
      <c r="P759" s="969"/>
      <c r="Q759" s="969"/>
      <c r="R759" s="969"/>
      <c r="S759" s="1268"/>
      <c r="T759" s="1268"/>
      <c r="U759" s="2127"/>
      <c r="V759" s="4906"/>
    </row>
    <row r="760" spans="1:23" x14ac:dyDescent="0.25">
      <c r="A760" s="475">
        <v>630</v>
      </c>
      <c r="B760" s="4800" t="s">
        <v>4226</v>
      </c>
      <c r="C760" s="476" t="s">
        <v>868</v>
      </c>
      <c r="D760" s="407">
        <v>44860</v>
      </c>
      <c r="E760" s="477" t="s">
        <v>4942</v>
      </c>
      <c r="F760" s="478">
        <v>10</v>
      </c>
      <c r="G760" s="479">
        <f>AVERAGE(CPVTFC3SG0034!U11:V11)</f>
        <v>2.8069000000000002</v>
      </c>
      <c r="H760" s="480">
        <f t="shared" si="165"/>
        <v>9251.0489510489515</v>
      </c>
      <c r="I760" s="1759" t="s">
        <v>315</v>
      </c>
      <c r="J760" s="407">
        <v>44880</v>
      </c>
      <c r="K760" s="1753" t="s">
        <v>5463</v>
      </c>
      <c r="L760" s="1754">
        <v>33</v>
      </c>
      <c r="M760" s="409">
        <f>AVERAGE(CPVTFC3SG0053!W15:X15)</f>
        <v>0.58244999999999991</v>
      </c>
      <c r="N760" s="405">
        <f t="shared" ref="N760:N793" si="168">((M760-0.1365)/0.0139)*400</f>
        <v>12833.093525179853</v>
      </c>
      <c r="O760" s="2563" t="s">
        <v>315</v>
      </c>
      <c r="P760" s="2332">
        <v>44883</v>
      </c>
      <c r="Q760" s="2540" t="s">
        <v>5506</v>
      </c>
      <c r="R760" s="2541">
        <v>62</v>
      </c>
      <c r="S760" s="478">
        <f>AVERAGE(CPVTFC3SG0063!O21:P21)</f>
        <v>0.4279</v>
      </c>
      <c r="T760" s="405">
        <f t="shared" ref="T760" si="169">(S760-0.12)/0.0137*66</f>
        <v>1483.3138686131388</v>
      </c>
      <c r="U760" s="2542" t="s">
        <v>315</v>
      </c>
      <c r="W760" s="5">
        <v>1</v>
      </c>
    </row>
    <row r="761" spans="1:23" x14ac:dyDescent="0.25">
      <c r="A761" s="586"/>
      <c r="B761" s="4801"/>
      <c r="C761" s="436" t="s">
        <v>5448</v>
      </c>
      <c r="D761" s="1149"/>
      <c r="E761" s="1264"/>
      <c r="F761" s="695"/>
      <c r="G761" s="892"/>
      <c r="H761" s="894"/>
      <c r="I761" s="1758"/>
      <c r="J761" s="1149"/>
      <c r="K761" s="1150"/>
      <c r="L761" s="1151"/>
      <c r="M761" s="645"/>
      <c r="N761" s="646"/>
      <c r="O761" s="1152"/>
      <c r="P761" s="2340">
        <v>44883</v>
      </c>
      <c r="Q761" s="2489" t="s">
        <v>5506</v>
      </c>
      <c r="R761" s="2444">
        <v>63</v>
      </c>
      <c r="S761" s="102">
        <f>AVERAGE(CPVTFC3SG0063!Q21:R21)</f>
        <v>0.37229999999999996</v>
      </c>
      <c r="T761" s="13">
        <f t="shared" ref="T761:T763" si="170">(S761-0.12)/0.0137*66</f>
        <v>1215.4598540145985</v>
      </c>
      <c r="U761" s="2554" t="s">
        <v>314</v>
      </c>
    </row>
    <row r="762" spans="1:23" x14ac:dyDescent="0.25">
      <c r="A762" s="586"/>
      <c r="B762" s="4801"/>
      <c r="C762" s="436" t="s">
        <v>863</v>
      </c>
      <c r="D762" s="1149"/>
      <c r="E762" s="1264"/>
      <c r="F762" s="695"/>
      <c r="G762" s="892"/>
      <c r="H762" s="894"/>
      <c r="I762" s="1758"/>
      <c r="J762" s="1149"/>
      <c r="K762" s="1150"/>
      <c r="L762" s="1151"/>
      <c r="M762" s="645"/>
      <c r="N762" s="646"/>
      <c r="O762" s="1152"/>
      <c r="P762" s="2337">
        <v>44883</v>
      </c>
      <c r="Q762" s="2543" t="s">
        <v>5506</v>
      </c>
      <c r="R762" s="2462">
        <v>64</v>
      </c>
      <c r="S762" s="164">
        <f>AVERAGE(CPVTFC3SG0063!S21:T21)</f>
        <v>0.40384999999999999</v>
      </c>
      <c r="T762" s="67">
        <f t="shared" si="170"/>
        <v>1367.4525547445255</v>
      </c>
      <c r="U762" s="2544" t="s">
        <v>315</v>
      </c>
    </row>
    <row r="763" spans="1:23" x14ac:dyDescent="0.25">
      <c r="A763" s="590">
        <v>631</v>
      </c>
      <c r="B763" s="4801"/>
      <c r="C763" s="436" t="s">
        <v>2442</v>
      </c>
      <c r="D763" s="65">
        <v>44860</v>
      </c>
      <c r="E763" s="387" t="s">
        <v>4942</v>
      </c>
      <c r="F763" s="164">
        <v>11</v>
      </c>
      <c r="G763" s="145">
        <f>AVERAGE(CPVTFC3SG0034!W11:X11)</f>
        <v>2.8488499999999997</v>
      </c>
      <c r="H763" s="100">
        <f t="shared" si="165"/>
        <v>9397.7272727272721</v>
      </c>
      <c r="I763" s="2461" t="s">
        <v>315</v>
      </c>
      <c r="J763" s="65">
        <v>44880</v>
      </c>
      <c r="K763" s="1145" t="s">
        <v>5463</v>
      </c>
      <c r="L763" s="177">
        <v>34</v>
      </c>
      <c r="M763" s="66">
        <f>AVERAGE(CPVTFC3SG0053!C17:D17)</f>
        <v>1.8595000000000002</v>
      </c>
      <c r="N763" s="67">
        <f t="shared" si="168"/>
        <v>49582.733812949649</v>
      </c>
      <c r="O763" s="1146" t="s">
        <v>315</v>
      </c>
      <c r="P763" s="2337">
        <v>44883</v>
      </c>
      <c r="Q763" s="2543" t="s">
        <v>5506</v>
      </c>
      <c r="R763" s="2462">
        <v>65</v>
      </c>
      <c r="S763" s="164">
        <f>AVERAGE(CPVTFC3SG0063!U21:V21)</f>
        <v>1.5286</v>
      </c>
      <c r="T763" s="67">
        <f t="shared" si="170"/>
        <v>6785.9562043795604</v>
      </c>
      <c r="U763" s="2544" t="s">
        <v>315</v>
      </c>
      <c r="V763" s="286"/>
    </row>
    <row r="764" spans="1:23" ht="15.75" thickBot="1" x14ac:dyDescent="0.3">
      <c r="A764" s="599">
        <v>632</v>
      </c>
      <c r="B764" s="4818"/>
      <c r="C764" s="437" t="s">
        <v>4223</v>
      </c>
      <c r="D764" s="121">
        <v>44860</v>
      </c>
      <c r="E764" s="452" t="s">
        <v>4942</v>
      </c>
      <c r="F764" s="445">
        <v>12</v>
      </c>
      <c r="G764" s="453">
        <f>AVERAGE(CPVTFC3SG0034!C13:D13)</f>
        <v>2.8868999999999998</v>
      </c>
      <c r="H764" s="454">
        <f t="shared" si="165"/>
        <v>9530.7692307692305</v>
      </c>
      <c r="I764" s="2474" t="s">
        <v>315</v>
      </c>
      <c r="J764" s="121">
        <v>44880</v>
      </c>
      <c r="K764" s="1734" t="s">
        <v>5463</v>
      </c>
      <c r="L764" s="1492">
        <v>35</v>
      </c>
      <c r="M764" s="122">
        <f>AVERAGE(CPVTFC3SG0053!E17:F17)</f>
        <v>1.6210499999999999</v>
      </c>
      <c r="N764" s="123">
        <f t="shared" si="168"/>
        <v>42720.86330935252</v>
      </c>
      <c r="O764" s="2475" t="s">
        <v>315</v>
      </c>
      <c r="P764" s="969"/>
      <c r="Q764" s="969"/>
      <c r="R764" s="969"/>
      <c r="S764" s="1268"/>
      <c r="T764" s="1268"/>
      <c r="U764" s="2127"/>
      <c r="V764" s="287"/>
    </row>
    <row r="765" spans="1:23" x14ac:dyDescent="0.25">
      <c r="A765" s="508">
        <v>633</v>
      </c>
      <c r="B765" s="4800" t="s">
        <v>4227</v>
      </c>
      <c r="C765" s="489" t="s">
        <v>868</v>
      </c>
      <c r="D765" s="490">
        <v>44860</v>
      </c>
      <c r="E765" s="491" t="s">
        <v>4942</v>
      </c>
      <c r="F765" s="492">
        <v>13</v>
      </c>
      <c r="G765" s="493">
        <f>AVERAGE(CPVTFC3SG0034!E13:F13)</f>
        <v>9.3850000000000003E-2</v>
      </c>
      <c r="H765" s="494">
        <f t="shared" si="165"/>
        <v>-235.13986013986013</v>
      </c>
      <c r="I765" s="2517" t="s">
        <v>314</v>
      </c>
      <c r="J765" s="1544"/>
      <c r="K765" s="1544"/>
      <c r="L765" s="1544"/>
      <c r="M765" s="1544"/>
      <c r="N765" s="1544"/>
      <c r="O765" s="1544"/>
      <c r="P765" s="2329">
        <v>44883</v>
      </c>
      <c r="Q765" s="2490" t="s">
        <v>5506</v>
      </c>
      <c r="R765" s="2445">
        <v>67</v>
      </c>
      <c r="S765" s="492">
        <f>AVERAGE(CPVTFC3SG0063!C23:D23)</f>
        <v>0.1192</v>
      </c>
      <c r="T765" s="622">
        <f t="shared" ref="T765:T768" si="171">(S765-0.12)/0.0137*66</f>
        <v>-3.8540145985401226</v>
      </c>
      <c r="U765" s="2553" t="s">
        <v>314</v>
      </c>
      <c r="V765" s="4906" t="s">
        <v>1416</v>
      </c>
    </row>
    <row r="766" spans="1:23" x14ac:dyDescent="0.25">
      <c r="A766" s="585"/>
      <c r="B766" s="4801"/>
      <c r="C766" s="263" t="s">
        <v>5448</v>
      </c>
      <c r="D766" s="1149"/>
      <c r="E766" s="1264"/>
      <c r="F766" s="695"/>
      <c r="G766" s="892"/>
      <c r="H766" s="894"/>
      <c r="I766" s="2510"/>
      <c r="J766" s="891"/>
      <c r="K766" s="891"/>
      <c r="L766" s="891"/>
      <c r="M766" s="891"/>
      <c r="N766" s="891"/>
      <c r="O766" s="891"/>
      <c r="P766" s="2340">
        <v>44883</v>
      </c>
      <c r="Q766" s="2489" t="s">
        <v>5506</v>
      </c>
      <c r="R766" s="2444">
        <v>68</v>
      </c>
      <c r="S766" s="102">
        <f>AVERAGE(CPVTFC3SG0063!E23:F23)</f>
        <v>0.25929999999999997</v>
      </c>
      <c r="T766" s="13">
        <f t="shared" si="171"/>
        <v>671.08029197080282</v>
      </c>
      <c r="U766" s="2554" t="s">
        <v>314</v>
      </c>
      <c r="V766" s="4906"/>
    </row>
    <row r="767" spans="1:23" x14ac:dyDescent="0.25">
      <c r="A767" s="585"/>
      <c r="B767" s="4801"/>
      <c r="C767" s="436" t="s">
        <v>863</v>
      </c>
      <c r="D767" s="1149"/>
      <c r="E767" s="1264"/>
      <c r="F767" s="695"/>
      <c r="G767" s="892"/>
      <c r="H767" s="894"/>
      <c r="I767" s="2510"/>
      <c r="J767" s="891"/>
      <c r="K767" s="891"/>
      <c r="L767" s="891"/>
      <c r="M767" s="891"/>
      <c r="N767" s="891"/>
      <c r="O767" s="891"/>
      <c r="P767" s="2337">
        <v>44883</v>
      </c>
      <c r="Q767" s="2543" t="s">
        <v>5506</v>
      </c>
      <c r="R767" s="2462">
        <v>69</v>
      </c>
      <c r="S767" s="164">
        <f>AVERAGE(CPVTFC3SG0063!G23:H23)</f>
        <v>2.5905</v>
      </c>
      <c r="T767" s="67">
        <f t="shared" si="171"/>
        <v>11901.678832116788</v>
      </c>
      <c r="U767" s="2544" t="s">
        <v>315</v>
      </c>
      <c r="V767" s="4906"/>
    </row>
    <row r="768" spans="1:23" x14ac:dyDescent="0.25">
      <c r="A768" s="597">
        <v>634</v>
      </c>
      <c r="B768" s="4801"/>
      <c r="C768" s="436" t="s">
        <v>2442</v>
      </c>
      <c r="D768" s="65">
        <v>44860</v>
      </c>
      <c r="E768" s="387" t="s">
        <v>4942</v>
      </c>
      <c r="F768" s="164">
        <v>14</v>
      </c>
      <c r="G768" s="145">
        <f>AVERAGE(CPVTFC3SG0034!G13:H13)</f>
        <v>2.8487499999999999</v>
      </c>
      <c r="H768" s="100">
        <f t="shared" si="165"/>
        <v>9397.3776223776222</v>
      </c>
      <c r="I768" s="2461" t="s">
        <v>315</v>
      </c>
      <c r="J768" s="65">
        <v>44880</v>
      </c>
      <c r="K768" s="1145" t="s">
        <v>5463</v>
      </c>
      <c r="L768" s="177">
        <v>36</v>
      </c>
      <c r="M768" s="66">
        <f>AVERAGE(CPVTFC3SG0053!G17:H17)</f>
        <v>1.6473</v>
      </c>
      <c r="N768" s="67">
        <f t="shared" si="168"/>
        <v>43476.258992805757</v>
      </c>
      <c r="O768" s="1146" t="s">
        <v>315</v>
      </c>
      <c r="P768" s="2337">
        <v>44883</v>
      </c>
      <c r="Q768" s="2543" t="s">
        <v>5506</v>
      </c>
      <c r="R768" s="2462">
        <v>70</v>
      </c>
      <c r="S768" s="164">
        <f>AVERAGE(CPVTFC3SG0063!I23:J23)</f>
        <v>1.9548999999999999</v>
      </c>
      <c r="T768" s="67">
        <f t="shared" si="171"/>
        <v>8839.664233576641</v>
      </c>
      <c r="U768" s="2544" t="s">
        <v>315</v>
      </c>
      <c r="V768" s="4906"/>
    </row>
    <row r="769" spans="1:23" ht="15.75" thickBot="1" x14ac:dyDescent="0.3">
      <c r="A769" s="516">
        <v>635</v>
      </c>
      <c r="B769" s="4802"/>
      <c r="C769" s="482" t="s">
        <v>4223</v>
      </c>
      <c r="D769" s="412">
        <v>44860</v>
      </c>
      <c r="E769" s="484" t="s">
        <v>4942</v>
      </c>
      <c r="F769" s="485">
        <v>15</v>
      </c>
      <c r="G769" s="486">
        <f>AVERAGE(CPVTFC3SG0034!I13:J13)</f>
        <v>2.89025</v>
      </c>
      <c r="H769" s="487">
        <f t="shared" si="165"/>
        <v>9542.4825174825164</v>
      </c>
      <c r="I769" s="1760" t="s">
        <v>315</v>
      </c>
      <c r="J769" s="412">
        <v>44880</v>
      </c>
      <c r="K769" s="1742" t="s">
        <v>5463</v>
      </c>
      <c r="L769" s="1743">
        <v>37</v>
      </c>
      <c r="M769" s="414">
        <f>AVERAGE(CPVTFC3SG0053!I17:J17)</f>
        <v>1.9013</v>
      </c>
      <c r="N769" s="415">
        <f t="shared" si="168"/>
        <v>50785.611510791372</v>
      </c>
      <c r="O769" s="2564" t="s">
        <v>315</v>
      </c>
      <c r="P769" s="668"/>
      <c r="Q769" s="668"/>
      <c r="R769" s="668"/>
      <c r="S769" s="786"/>
      <c r="T769" s="786"/>
      <c r="U769" s="788"/>
      <c r="V769" s="4906"/>
    </row>
    <row r="770" spans="1:23" x14ac:dyDescent="0.25">
      <c r="A770" s="475">
        <v>636</v>
      </c>
      <c r="B770" s="4814" t="s">
        <v>4228</v>
      </c>
      <c r="C770" s="684" t="s">
        <v>868</v>
      </c>
      <c r="D770" s="407">
        <v>44860</v>
      </c>
      <c r="E770" s="477" t="s">
        <v>4942</v>
      </c>
      <c r="F770" s="478">
        <v>16</v>
      </c>
      <c r="G770" s="479">
        <f>AVERAGE(CPVTFC3SG0034!K13:L13)</f>
        <v>2.8431500000000001</v>
      </c>
      <c r="H770" s="480">
        <f t="shared" si="165"/>
        <v>9377.7972027972046</v>
      </c>
      <c r="I770" s="1135" t="s">
        <v>315</v>
      </c>
      <c r="J770" s="1735">
        <v>44880</v>
      </c>
      <c r="K770" s="1736" t="s">
        <v>5463</v>
      </c>
      <c r="L770" s="1737">
        <v>38</v>
      </c>
      <c r="M770" s="1010">
        <f>AVERAGE(CPVTFC3SG0053!K17:L17)</f>
        <v>0.28305000000000002</v>
      </c>
      <c r="N770" s="1011">
        <f t="shared" si="168"/>
        <v>4217.2661870503607</v>
      </c>
      <c r="O770" s="2567" t="s">
        <v>315</v>
      </c>
      <c r="P770" s="2329">
        <v>44883</v>
      </c>
      <c r="Q770" s="2490" t="s">
        <v>5506</v>
      </c>
      <c r="R770" s="2445">
        <v>71</v>
      </c>
      <c r="S770" s="492">
        <f>AVERAGE(CPVTFC3SG0063!K23:L23)</f>
        <v>0.34794999999999998</v>
      </c>
      <c r="T770" s="622">
        <f t="shared" ref="T770:T773" si="172">(S770-0.12)/0.0137*66</f>
        <v>1098.1532846715327</v>
      </c>
      <c r="U770" s="2553" t="s">
        <v>314</v>
      </c>
      <c r="V770" s="4906" t="s">
        <v>1416</v>
      </c>
      <c r="W770" s="5">
        <v>1</v>
      </c>
    </row>
    <row r="771" spans="1:23" x14ac:dyDescent="0.25">
      <c r="A771" s="504"/>
      <c r="B771" s="4815"/>
      <c r="C771" s="680" t="s">
        <v>5448</v>
      </c>
      <c r="D771" s="1286"/>
      <c r="E771" s="1287"/>
      <c r="F771" s="1288"/>
      <c r="G771" s="1365"/>
      <c r="H771" s="1367"/>
      <c r="I771" s="2466"/>
      <c r="J771" s="1286"/>
      <c r="K771" s="2163"/>
      <c r="L771" s="2164"/>
      <c r="M771" s="830"/>
      <c r="N771" s="831"/>
      <c r="O771" s="2473"/>
      <c r="P771" s="2340">
        <v>44883</v>
      </c>
      <c r="Q771" s="2489" t="s">
        <v>5506</v>
      </c>
      <c r="R771" s="2444">
        <v>72</v>
      </c>
      <c r="S771" s="102">
        <f>AVERAGE(CPVTFC3SG0063!M23:N23)</f>
        <v>0.28225</v>
      </c>
      <c r="T771" s="13">
        <f t="shared" si="172"/>
        <v>781.64233576642334</v>
      </c>
      <c r="U771" s="2554" t="s">
        <v>314</v>
      </c>
      <c r="V771" s="4906"/>
    </row>
    <row r="772" spans="1:23" x14ac:dyDescent="0.25">
      <c r="A772" s="504"/>
      <c r="B772" s="4815"/>
      <c r="C772" s="680" t="s">
        <v>863</v>
      </c>
      <c r="D772" s="1286"/>
      <c r="E772" s="1287"/>
      <c r="F772" s="1288"/>
      <c r="G772" s="1365"/>
      <c r="H772" s="1367"/>
      <c r="I772" s="2466"/>
      <c r="J772" s="1286"/>
      <c r="K772" s="2163"/>
      <c r="L772" s="2164"/>
      <c r="M772" s="830"/>
      <c r="N772" s="831"/>
      <c r="O772" s="2473"/>
      <c r="P772" s="2337">
        <v>44883</v>
      </c>
      <c r="Q772" s="2543" t="s">
        <v>5506</v>
      </c>
      <c r="R772" s="2462">
        <v>73</v>
      </c>
      <c r="S772" s="164">
        <f>AVERAGE(CPVTFC3SG0063!O23:P23)</f>
        <v>1.3126</v>
      </c>
      <c r="T772" s="67">
        <f t="shared" si="172"/>
        <v>5745.3722627737225</v>
      </c>
      <c r="U772" s="2544" t="s">
        <v>315</v>
      </c>
      <c r="V772" s="4906"/>
    </row>
    <row r="773" spans="1:23" x14ac:dyDescent="0.25">
      <c r="A773" s="590">
        <v>637</v>
      </c>
      <c r="B773" s="4815"/>
      <c r="C773" s="296" t="s">
        <v>2442</v>
      </c>
      <c r="D773" s="115">
        <v>44860</v>
      </c>
      <c r="E773" s="387" t="s">
        <v>4942</v>
      </c>
      <c r="F773" s="164">
        <v>17</v>
      </c>
      <c r="G773" s="145">
        <f>AVERAGE(CPVTFC3SG0034!M13:N13)</f>
        <v>2.8760500000000002</v>
      </c>
      <c r="H773" s="100">
        <f t="shared" si="165"/>
        <v>9492.8321678321699</v>
      </c>
      <c r="I773" s="441" t="s">
        <v>315</v>
      </c>
      <c r="J773" s="65">
        <v>44880</v>
      </c>
      <c r="K773" s="1145" t="s">
        <v>5463</v>
      </c>
      <c r="L773" s="177">
        <v>39</v>
      </c>
      <c r="M773" s="66">
        <f>AVERAGE(CPVTFC3SG0053!M17:N17)</f>
        <v>0.62335000000000007</v>
      </c>
      <c r="N773" s="67">
        <f t="shared" si="168"/>
        <v>14010.071942446046</v>
      </c>
      <c r="O773" s="1693" t="s">
        <v>315</v>
      </c>
      <c r="P773" s="2337">
        <v>44883</v>
      </c>
      <c r="Q773" s="2543" t="s">
        <v>5506</v>
      </c>
      <c r="R773" s="2462">
        <v>74</v>
      </c>
      <c r="S773" s="164">
        <f>AVERAGE(CPVTFC3SG0063!Q23:R23)</f>
        <v>0.50019999999999998</v>
      </c>
      <c r="T773" s="67">
        <f t="shared" si="172"/>
        <v>1831.6204379562043</v>
      </c>
      <c r="U773" s="2544" t="s">
        <v>315</v>
      </c>
      <c r="V773" s="4906"/>
    </row>
    <row r="774" spans="1:23" ht="15.75" thickBot="1" x14ac:dyDescent="0.3">
      <c r="A774" s="411">
        <v>638</v>
      </c>
      <c r="B774" s="4821"/>
      <c r="C774" s="520" t="s">
        <v>4223</v>
      </c>
      <c r="D774" s="483">
        <v>44860</v>
      </c>
      <c r="E774" s="484" t="s">
        <v>4942</v>
      </c>
      <c r="F774" s="485">
        <v>18</v>
      </c>
      <c r="G774" s="486">
        <f>AVERAGE(CPVTFC3SG0034!O13:P13)</f>
        <v>2.8597999999999999</v>
      </c>
      <c r="H774" s="487">
        <f t="shared" si="165"/>
        <v>9436.0139860139861</v>
      </c>
      <c r="I774" s="1136" t="s">
        <v>315</v>
      </c>
      <c r="J774" s="412">
        <v>44880</v>
      </c>
      <c r="K774" s="1742" t="s">
        <v>5463</v>
      </c>
      <c r="L774" s="1743">
        <v>40</v>
      </c>
      <c r="M774" s="414">
        <f>AVERAGE(CPVTFC3SG0053!O17:P17)</f>
        <v>1.871</v>
      </c>
      <c r="N774" s="415">
        <f t="shared" si="168"/>
        <v>49913.669064748203</v>
      </c>
      <c r="O774" s="1767" t="s">
        <v>315</v>
      </c>
      <c r="P774" s="668"/>
      <c r="Q774" s="668"/>
      <c r="R774" s="668"/>
      <c r="S774" s="786"/>
      <c r="T774" s="786"/>
      <c r="U774" s="788"/>
      <c r="V774" s="4906"/>
    </row>
    <row r="775" spans="1:23" x14ac:dyDescent="0.25">
      <c r="A775" s="508">
        <v>639</v>
      </c>
      <c r="B775" s="4814" t="s">
        <v>4229</v>
      </c>
      <c r="C775" s="687" t="s">
        <v>868</v>
      </c>
      <c r="D775" s="490">
        <v>44860</v>
      </c>
      <c r="E775" s="491" t="s">
        <v>4942</v>
      </c>
      <c r="F775" s="492">
        <v>19</v>
      </c>
      <c r="G775" s="493">
        <f>AVERAGE(CPVTFC3SG0034!Q13:R13)</f>
        <v>9.8599999999999993E-2</v>
      </c>
      <c r="H775" s="494">
        <f t="shared" si="165"/>
        <v>-218.53146853146853</v>
      </c>
      <c r="I775" s="515" t="s">
        <v>314</v>
      </c>
      <c r="J775" s="1544"/>
      <c r="K775" s="1544"/>
      <c r="L775" s="1544"/>
      <c r="M775" s="1544"/>
      <c r="N775" s="1544"/>
      <c r="O775" s="1697"/>
      <c r="P775" s="2329">
        <v>44883</v>
      </c>
      <c r="Q775" s="2490" t="s">
        <v>5506</v>
      </c>
      <c r="R775" s="2445">
        <v>75</v>
      </c>
      <c r="S775" s="492">
        <f>AVERAGE(CPVTFC3SG0063!S23:T23)</f>
        <v>0.1114</v>
      </c>
      <c r="T775" s="622">
        <f t="shared" ref="T775:T777" si="173">(S775-0.12)/0.0137*66</f>
        <v>-41.430656934306548</v>
      </c>
      <c r="U775" s="2553" t="s">
        <v>314</v>
      </c>
      <c r="V775" s="4906" t="s">
        <v>1416</v>
      </c>
    </row>
    <row r="776" spans="1:23" x14ac:dyDescent="0.25">
      <c r="A776" s="584"/>
      <c r="B776" s="4815"/>
      <c r="C776" s="623" t="s">
        <v>5448</v>
      </c>
      <c r="D776" s="1286"/>
      <c r="E776" s="1287"/>
      <c r="F776" s="1288"/>
      <c r="G776" s="1365"/>
      <c r="H776" s="1367"/>
      <c r="I776" s="2565"/>
      <c r="J776" s="1364"/>
      <c r="K776" s="1364"/>
      <c r="L776" s="1364"/>
      <c r="M776" s="1364"/>
      <c r="N776" s="1364"/>
      <c r="O776" s="1701"/>
      <c r="P776" s="2340">
        <v>44883</v>
      </c>
      <c r="Q776" s="2489" t="s">
        <v>5506</v>
      </c>
      <c r="R776" s="2444">
        <v>76</v>
      </c>
      <c r="S776" s="102">
        <f>AVERAGE(CPVTFC3SG0063!U23:V23)</f>
        <v>0.1139</v>
      </c>
      <c r="T776" s="13">
        <f t="shared" si="173"/>
        <v>-29.386861313868586</v>
      </c>
      <c r="U776" s="2554" t="s">
        <v>314</v>
      </c>
      <c r="V776" s="4906"/>
    </row>
    <row r="777" spans="1:23" x14ac:dyDescent="0.25">
      <c r="A777" s="586">
        <v>640</v>
      </c>
      <c r="B777" s="4815"/>
      <c r="C777" s="296" t="s">
        <v>2442</v>
      </c>
      <c r="D777" s="115">
        <v>44860</v>
      </c>
      <c r="E777" s="387" t="s">
        <v>4942</v>
      </c>
      <c r="F777" s="164">
        <v>20</v>
      </c>
      <c r="G777" s="145">
        <f>AVERAGE(CPVTFC3SG0034!S13:T13)</f>
        <v>2.827</v>
      </c>
      <c r="H777" s="100">
        <f t="shared" si="165"/>
        <v>9321.3286713286725</v>
      </c>
      <c r="I777" s="441" t="s">
        <v>315</v>
      </c>
      <c r="J777" s="65">
        <v>44880</v>
      </c>
      <c r="K777" s="1145" t="s">
        <v>5463</v>
      </c>
      <c r="L777" s="177">
        <v>41</v>
      </c>
      <c r="M777" s="66">
        <f>AVERAGE(CPVTFC3SG0053!Q17:R17)</f>
        <v>0.86355000000000004</v>
      </c>
      <c r="N777" s="67">
        <f t="shared" si="168"/>
        <v>20922.302158273382</v>
      </c>
      <c r="O777" s="1693" t="s">
        <v>315</v>
      </c>
      <c r="P777" s="2337">
        <v>44883</v>
      </c>
      <c r="Q777" s="2543" t="s">
        <v>5506</v>
      </c>
      <c r="R777" s="2462">
        <v>77</v>
      </c>
      <c r="S777" s="164">
        <f>AVERAGE(CPVTFC3SG0063!W23:X23)</f>
        <v>0.48070000000000002</v>
      </c>
      <c r="T777" s="67">
        <f t="shared" si="173"/>
        <v>1737.6788321167885</v>
      </c>
      <c r="U777" s="2544" t="s">
        <v>315</v>
      </c>
      <c r="V777" s="4906"/>
    </row>
    <row r="778" spans="1:23" ht="15.75" thickBot="1" x14ac:dyDescent="0.3">
      <c r="A778" s="481">
        <v>641</v>
      </c>
      <c r="B778" s="4821"/>
      <c r="C778" s="520" t="s">
        <v>4223</v>
      </c>
      <c r="D778" s="483">
        <v>44860</v>
      </c>
      <c r="E778" s="484" t="s">
        <v>4942</v>
      </c>
      <c r="F778" s="485">
        <v>21</v>
      </c>
      <c r="G778" s="486">
        <f>AVERAGE(CPVTFC3SG0034!U13:V13)</f>
        <v>2.8118499999999997</v>
      </c>
      <c r="H778" s="487">
        <f t="shared" si="165"/>
        <v>9268.356643356643</v>
      </c>
      <c r="I778" s="1136" t="s">
        <v>315</v>
      </c>
      <c r="J778" s="412">
        <v>44880</v>
      </c>
      <c r="K778" s="1742" t="s">
        <v>5463</v>
      </c>
      <c r="L778" s="1743">
        <v>42</v>
      </c>
      <c r="M778" s="414">
        <f>AVERAGE(CPVTFC3SG0053!S17:T17)</f>
        <v>2.8329</v>
      </c>
      <c r="N778" s="415">
        <f t="shared" si="168"/>
        <v>77594.244604316555</v>
      </c>
      <c r="O778" s="1767" t="s">
        <v>315</v>
      </c>
      <c r="P778" s="668"/>
      <c r="Q778" s="668"/>
      <c r="R778" s="668"/>
      <c r="S778" s="786"/>
      <c r="T778" s="786"/>
      <c r="U778" s="788"/>
      <c r="V778" s="4906"/>
    </row>
    <row r="779" spans="1:23" x14ac:dyDescent="0.25">
      <c r="A779" s="475">
        <v>642</v>
      </c>
      <c r="B779" s="4814" t="s">
        <v>4230</v>
      </c>
      <c r="C779" s="687" t="s">
        <v>868</v>
      </c>
      <c r="D779" s="490">
        <v>44860</v>
      </c>
      <c r="E779" s="491" t="s">
        <v>4942</v>
      </c>
      <c r="F779" s="492">
        <v>22</v>
      </c>
      <c r="G779" s="493">
        <f>AVERAGE(CPVTFC3SG0034!W13:X13)</f>
        <v>0.20749999999999999</v>
      </c>
      <c r="H779" s="494">
        <f t="shared" si="165"/>
        <v>162.23776223776224</v>
      </c>
      <c r="I779" s="515" t="s">
        <v>314</v>
      </c>
      <c r="J779" s="1544"/>
      <c r="K779" s="1544"/>
      <c r="L779" s="1544"/>
      <c r="M779" s="1544"/>
      <c r="N779" s="1544"/>
      <c r="O779" s="1697"/>
      <c r="P779" s="2329">
        <v>44883</v>
      </c>
      <c r="Q779" s="2490" t="s">
        <v>5506</v>
      </c>
      <c r="R779" s="2445">
        <v>81</v>
      </c>
      <c r="S779" s="492">
        <f>AVERAGE(CPVTFC3SG0063!I25:J25)</f>
        <v>0.12240000000000001</v>
      </c>
      <c r="T779" s="622">
        <f t="shared" ref="T779" si="174">(S779-0.12)/0.0137*66</f>
        <v>11.5620437956205</v>
      </c>
      <c r="U779" s="2553" t="s">
        <v>314</v>
      </c>
      <c r="V779" s="4906" t="s">
        <v>1416</v>
      </c>
    </row>
    <row r="780" spans="1:23" x14ac:dyDescent="0.25">
      <c r="A780" s="504"/>
      <c r="B780" s="4815"/>
      <c r="C780" s="623" t="s">
        <v>5448</v>
      </c>
      <c r="D780" s="1286"/>
      <c r="E780" s="1287"/>
      <c r="F780" s="1288"/>
      <c r="G780" s="1365"/>
      <c r="H780" s="1367"/>
      <c r="I780" s="2565"/>
      <c r="J780" s="1364"/>
      <c r="K780" s="1364"/>
      <c r="L780" s="1364"/>
      <c r="M780" s="1364"/>
      <c r="N780" s="1364"/>
      <c r="O780" s="1701"/>
      <c r="P780" s="2340">
        <v>44883</v>
      </c>
      <c r="Q780" s="2489" t="s">
        <v>5506</v>
      </c>
      <c r="R780" s="2444">
        <v>82</v>
      </c>
      <c r="S780" s="102">
        <f>AVERAGE(CPVTFC3SG0063!K25:L25)</f>
        <v>0.14495</v>
      </c>
      <c r="T780" s="13">
        <f t="shared" ref="T780:T782" si="175">(S780-0.12)/0.0137*66</f>
        <v>120.19708029197081</v>
      </c>
      <c r="U780" s="2554" t="s">
        <v>314</v>
      </c>
      <c r="V780" s="4906"/>
    </row>
    <row r="781" spans="1:23" x14ac:dyDescent="0.25">
      <c r="A781" s="504"/>
      <c r="B781" s="4815"/>
      <c r="C781" s="623" t="s">
        <v>863</v>
      </c>
      <c r="D781" s="1286"/>
      <c r="E781" s="1287"/>
      <c r="F781" s="1288"/>
      <c r="G781" s="1365"/>
      <c r="H781" s="1367"/>
      <c r="I781" s="2565"/>
      <c r="J781" s="1364"/>
      <c r="K781" s="1364"/>
      <c r="L781" s="1364"/>
      <c r="M781" s="1364"/>
      <c r="N781" s="1364"/>
      <c r="O781" s="1701"/>
      <c r="P781" s="2337">
        <v>44883</v>
      </c>
      <c r="Q781" s="2543" t="s">
        <v>5506</v>
      </c>
      <c r="R781" s="2462">
        <v>83</v>
      </c>
      <c r="S781" s="164">
        <f>AVERAGE(CPVTFC3SG0063!M25:N25)</f>
        <v>1.2871000000000001</v>
      </c>
      <c r="T781" s="67">
        <f t="shared" si="175"/>
        <v>5622.5255474452561</v>
      </c>
      <c r="U781" s="2544" t="s">
        <v>315</v>
      </c>
      <c r="V781" s="4906"/>
    </row>
    <row r="782" spans="1:23" x14ac:dyDescent="0.25">
      <c r="A782" s="590">
        <v>643</v>
      </c>
      <c r="B782" s="4815"/>
      <c r="C782" s="296" t="s">
        <v>2442</v>
      </c>
      <c r="D782" s="115">
        <v>44860</v>
      </c>
      <c r="E782" s="387" t="s">
        <v>4942</v>
      </c>
      <c r="F782" s="164">
        <v>23</v>
      </c>
      <c r="G782" s="145">
        <f>AVERAGE(CPVTFC3SG0034!C15:D15)</f>
        <v>2.90835</v>
      </c>
      <c r="H782" s="100">
        <f t="shared" si="165"/>
        <v>9605.7692307692305</v>
      </c>
      <c r="I782" s="448" t="s">
        <v>315</v>
      </c>
      <c r="J782" s="65">
        <v>44880</v>
      </c>
      <c r="K782" s="1145" t="s">
        <v>5463</v>
      </c>
      <c r="L782" s="177">
        <v>43</v>
      </c>
      <c r="M782" s="66">
        <f>AVERAGE(CPVTFC3SG0053!U17:V17)</f>
        <v>0.46665000000000001</v>
      </c>
      <c r="N782" s="67">
        <f t="shared" si="168"/>
        <v>9500.7194244604325</v>
      </c>
      <c r="O782" s="1693" t="s">
        <v>315</v>
      </c>
      <c r="P782" s="2337">
        <v>44883</v>
      </c>
      <c r="Q782" s="2543" t="s">
        <v>5506</v>
      </c>
      <c r="R782" s="2462">
        <v>84</v>
      </c>
      <c r="S782" s="164">
        <f>AVERAGE(CPVTFC3SG0063!O25:P25)</f>
        <v>0.48604999999999998</v>
      </c>
      <c r="T782" s="67">
        <f t="shared" si="175"/>
        <v>1763.4525547445255</v>
      </c>
      <c r="U782" s="2544" t="s">
        <v>315</v>
      </c>
      <c r="V782" s="4906"/>
    </row>
    <row r="783" spans="1:23" ht="15.75" thickBot="1" x14ac:dyDescent="0.3">
      <c r="A783" s="411">
        <v>644</v>
      </c>
      <c r="B783" s="4821"/>
      <c r="C783" s="520" t="s">
        <v>4223</v>
      </c>
      <c r="D783" s="483">
        <v>44860</v>
      </c>
      <c r="E783" s="484" t="s">
        <v>4942</v>
      </c>
      <c r="F783" s="485">
        <v>24</v>
      </c>
      <c r="G783" s="486">
        <f>AVERAGE(CPVTFC3SG0034!E15:F15)</f>
        <v>2.8384</v>
      </c>
      <c r="H783" s="487">
        <f t="shared" si="165"/>
        <v>9361.1888111888129</v>
      </c>
      <c r="I783" s="1138" t="s">
        <v>315</v>
      </c>
      <c r="J783" s="412">
        <v>44880</v>
      </c>
      <c r="K783" s="1742" t="s">
        <v>5463</v>
      </c>
      <c r="L783" s="1743">
        <v>44</v>
      </c>
      <c r="M783" s="414">
        <f>AVERAGE(CPVTFC3SG0053!W17:X17)</f>
        <v>0.47004999999999997</v>
      </c>
      <c r="N783" s="415">
        <f t="shared" si="168"/>
        <v>9598.561151079135</v>
      </c>
      <c r="O783" s="1767" t="s">
        <v>315</v>
      </c>
      <c r="P783" s="668"/>
      <c r="Q783" s="668"/>
      <c r="R783" s="668"/>
      <c r="S783" s="786"/>
      <c r="T783" s="786"/>
      <c r="U783" s="788"/>
      <c r="V783" s="4906"/>
    </row>
    <row r="784" spans="1:23" x14ac:dyDescent="0.25">
      <c r="A784" s="406">
        <v>645</v>
      </c>
      <c r="B784" s="4814" t="s">
        <v>4231</v>
      </c>
      <c r="C784" s="684" t="s">
        <v>868</v>
      </c>
      <c r="D784" s="407">
        <v>44860</v>
      </c>
      <c r="E784" s="477" t="s">
        <v>4942</v>
      </c>
      <c r="F784" s="478">
        <v>25</v>
      </c>
      <c r="G784" s="479">
        <f>AVERAGE(CPVTFC3SG0034!G15:H15)</f>
        <v>2.6574</v>
      </c>
      <c r="H784" s="480">
        <f t="shared" si="165"/>
        <v>8728.3216783216794</v>
      </c>
      <c r="I784" s="1137" t="s">
        <v>315</v>
      </c>
      <c r="J784" s="1735">
        <v>44880</v>
      </c>
      <c r="K784" s="1736" t="s">
        <v>5463</v>
      </c>
      <c r="L784" s="1737">
        <v>45</v>
      </c>
      <c r="M784" s="1010">
        <f>AVERAGE(CPVTFC3SG0053!C19:D19)</f>
        <v>0.18540000000000001</v>
      </c>
      <c r="N784" s="1011">
        <f t="shared" si="168"/>
        <v>1407.1942446043167</v>
      </c>
      <c r="O784" s="2567" t="s">
        <v>865</v>
      </c>
      <c r="P784" s="2329">
        <v>44883</v>
      </c>
      <c r="Q784" s="2490" t="s">
        <v>5506</v>
      </c>
      <c r="R784" s="2445">
        <v>90</v>
      </c>
      <c r="S784" s="492">
        <f>AVERAGE(CPVTFC3SG0063!D12:E12)</f>
        <v>0.26524999999999999</v>
      </c>
      <c r="T784" s="622">
        <f t="shared" ref="T784" si="176">(S784-0.12)/0.0137*66</f>
        <v>699.74452554744516</v>
      </c>
      <c r="U784" s="2553" t="s">
        <v>314</v>
      </c>
      <c r="V784" s="4906" t="s">
        <v>1416</v>
      </c>
      <c r="W784" s="5">
        <v>1</v>
      </c>
    </row>
    <row r="785" spans="1:23" x14ac:dyDescent="0.25">
      <c r="A785" s="591"/>
      <c r="B785" s="4815"/>
      <c r="C785" s="680" t="s">
        <v>5448</v>
      </c>
      <c r="D785" s="1286"/>
      <c r="E785" s="1287"/>
      <c r="F785" s="1288"/>
      <c r="G785" s="1365"/>
      <c r="H785" s="1367"/>
      <c r="I785" s="2565"/>
      <c r="J785" s="1286"/>
      <c r="K785" s="2163"/>
      <c r="L785" s="2164"/>
      <c r="M785" s="830"/>
      <c r="N785" s="831"/>
      <c r="O785" s="2473"/>
      <c r="P785" s="2340">
        <v>44883</v>
      </c>
      <c r="Q785" s="2489" t="s">
        <v>5506</v>
      </c>
      <c r="R785" s="2444">
        <v>91</v>
      </c>
      <c r="S785" s="102">
        <f>AVERAGE(CPVTFC3SG0063!F12:G12)</f>
        <v>0.20315</v>
      </c>
      <c r="T785" s="13">
        <f t="shared" ref="T785:T787" si="177">(S785-0.12)/0.0137*66</f>
        <v>400.57664233576639</v>
      </c>
      <c r="U785" s="2554" t="s">
        <v>314</v>
      </c>
      <c r="V785" s="4906"/>
    </row>
    <row r="786" spans="1:23" x14ac:dyDescent="0.25">
      <c r="A786" s="591"/>
      <c r="B786" s="4815"/>
      <c r="C786" s="680" t="s">
        <v>863</v>
      </c>
      <c r="D786" s="1286"/>
      <c r="E786" s="1287"/>
      <c r="F786" s="1288"/>
      <c r="G786" s="1365"/>
      <c r="H786" s="1367"/>
      <c r="I786" s="2565"/>
      <c r="J786" s="1286"/>
      <c r="K786" s="2163"/>
      <c r="L786" s="2164"/>
      <c r="M786" s="830"/>
      <c r="N786" s="831"/>
      <c r="O786" s="2473"/>
      <c r="P786" s="2340">
        <v>44883</v>
      </c>
      <c r="Q786" s="2489" t="s">
        <v>5506</v>
      </c>
      <c r="R786" s="2444">
        <v>92</v>
      </c>
      <c r="S786" s="102">
        <f>AVERAGE(CPVTFC3SG0063!H12:I12)</f>
        <v>0.18969999999999998</v>
      </c>
      <c r="T786" s="13">
        <f t="shared" si="177"/>
        <v>335.78102189781015</v>
      </c>
      <c r="U786" s="2554" t="s">
        <v>314</v>
      </c>
      <c r="V786" s="4906"/>
    </row>
    <row r="787" spans="1:23" x14ac:dyDescent="0.25">
      <c r="A787" s="586">
        <v>646</v>
      </c>
      <c r="B787" s="4815"/>
      <c r="C787" s="296" t="s">
        <v>2442</v>
      </c>
      <c r="D787" s="115">
        <v>44860</v>
      </c>
      <c r="E787" s="387" t="s">
        <v>4942</v>
      </c>
      <c r="F787" s="164">
        <v>26</v>
      </c>
      <c r="G787" s="145">
        <f>AVERAGE(CPVTFC3SG0034!I15:J15)</f>
        <v>2.8800499999999998</v>
      </c>
      <c r="H787" s="100">
        <f t="shared" si="165"/>
        <v>9506.818181818182</v>
      </c>
      <c r="I787" s="448" t="s">
        <v>315</v>
      </c>
      <c r="J787" s="65">
        <v>44880</v>
      </c>
      <c r="K787" s="1145" t="s">
        <v>5463</v>
      </c>
      <c r="L787" s="177">
        <v>46</v>
      </c>
      <c r="M787" s="66">
        <f>AVERAGE(CPVTFC3SG0053!E19:F19)</f>
        <v>2.8504500000000004</v>
      </c>
      <c r="N787" s="67">
        <f t="shared" si="168"/>
        <v>78099.280575539597</v>
      </c>
      <c r="O787" s="1693" t="s">
        <v>315</v>
      </c>
      <c r="P787" s="2337">
        <v>44883</v>
      </c>
      <c r="Q787" s="2543" t="s">
        <v>5506</v>
      </c>
      <c r="R787" s="2462">
        <v>93</v>
      </c>
      <c r="S787" s="164">
        <f>AVERAGE(CPVTFC3SG0063!J12:K12)</f>
        <v>2.1896</v>
      </c>
      <c r="T787" s="67">
        <f t="shared" si="177"/>
        <v>9970.3357664233572</v>
      </c>
      <c r="U787" s="2544" t="s">
        <v>315</v>
      </c>
      <c r="V787" s="4906"/>
    </row>
    <row r="788" spans="1:23" ht="15.75" thickBot="1" x14ac:dyDescent="0.3">
      <c r="A788" s="481">
        <v>647</v>
      </c>
      <c r="B788" s="4821"/>
      <c r="C788" s="520" t="s">
        <v>4223</v>
      </c>
      <c r="D788" s="483">
        <v>44860</v>
      </c>
      <c r="E788" s="484" t="s">
        <v>4942</v>
      </c>
      <c r="F788" s="485">
        <v>27</v>
      </c>
      <c r="G788" s="486">
        <f>AVERAGE(CPVTFC3SG0034!K15:L15)</f>
        <v>2.8595999999999999</v>
      </c>
      <c r="H788" s="487">
        <f t="shared" si="165"/>
        <v>9435.3146853146845</v>
      </c>
      <c r="I788" s="1138" t="s">
        <v>315</v>
      </c>
      <c r="J788" s="412">
        <v>44880</v>
      </c>
      <c r="K788" s="1742" t="s">
        <v>5463</v>
      </c>
      <c r="L788" s="1743">
        <v>47</v>
      </c>
      <c r="M788" s="414">
        <f>AVERAGE(CPVTFC3SG0053!G19:H19)</f>
        <v>2.2317</v>
      </c>
      <c r="N788" s="415">
        <f t="shared" si="168"/>
        <v>60293.525179856122</v>
      </c>
      <c r="O788" s="1767" t="s">
        <v>315</v>
      </c>
      <c r="P788" s="668"/>
      <c r="Q788" s="668"/>
      <c r="R788" s="668"/>
      <c r="S788" s="786"/>
      <c r="T788" s="786"/>
      <c r="U788" s="788"/>
      <c r="V788" s="4906"/>
    </row>
    <row r="789" spans="1:23" x14ac:dyDescent="0.25">
      <c r="A789" s="475">
        <v>648</v>
      </c>
      <c r="B789" s="4814" t="s">
        <v>4232</v>
      </c>
      <c r="C789" s="684" t="s">
        <v>868</v>
      </c>
      <c r="D789" s="407">
        <v>44860</v>
      </c>
      <c r="E789" s="477" t="s">
        <v>4942</v>
      </c>
      <c r="F789" s="478">
        <v>28</v>
      </c>
      <c r="G789" s="479">
        <f>AVERAGE(CPVTFC3SG0034!M15:N15)</f>
        <v>1.6389</v>
      </c>
      <c r="H789" s="480">
        <f t="shared" si="165"/>
        <v>5167.1328671328674</v>
      </c>
      <c r="I789" s="1137" t="s">
        <v>315</v>
      </c>
      <c r="J789" s="1544"/>
      <c r="K789" s="1544"/>
      <c r="L789" s="1544"/>
      <c r="M789" s="1544"/>
      <c r="N789" s="1544"/>
      <c r="O789" s="1697"/>
      <c r="P789" s="2329">
        <v>44883</v>
      </c>
      <c r="Q789" s="2490" t="s">
        <v>5506</v>
      </c>
      <c r="R789" s="2445">
        <v>94</v>
      </c>
      <c r="S789" s="492">
        <f>AVERAGE(CPVTFC3SG0063!L12:M12)</f>
        <v>0.21455000000000002</v>
      </c>
      <c r="T789" s="622">
        <f t="shared" ref="T789:T791" si="178">(S789-0.12)/0.0137*66</f>
        <v>455.49635036496363</v>
      </c>
      <c r="U789" s="2553" t="s">
        <v>314</v>
      </c>
      <c r="V789" s="4906" t="s">
        <v>1416</v>
      </c>
      <c r="W789" s="5">
        <v>1</v>
      </c>
    </row>
    <row r="790" spans="1:23" x14ac:dyDescent="0.25">
      <c r="A790" s="504"/>
      <c r="B790" s="4815"/>
      <c r="C790" s="680" t="s">
        <v>5448</v>
      </c>
      <c r="D790" s="1286"/>
      <c r="E790" s="1287"/>
      <c r="F790" s="1288"/>
      <c r="G790" s="1365"/>
      <c r="H790" s="1367"/>
      <c r="I790" s="2565"/>
      <c r="J790" s="1364"/>
      <c r="K790" s="1364"/>
      <c r="L790" s="1364"/>
      <c r="M790" s="1364"/>
      <c r="N790" s="1364"/>
      <c r="O790" s="1701"/>
      <c r="P790" s="2337">
        <v>44883</v>
      </c>
      <c r="Q790" s="2543" t="s">
        <v>5506</v>
      </c>
      <c r="R790" s="2462">
        <v>95</v>
      </c>
      <c r="S790" s="164">
        <f>AVERAGE(CPVTFC3SG0063!N12:O12)</f>
        <v>1.20425</v>
      </c>
      <c r="T790" s="67">
        <f t="shared" si="178"/>
        <v>5223.3941605839418</v>
      </c>
      <c r="U790" s="2544" t="s">
        <v>315</v>
      </c>
      <c r="V790" s="4906"/>
    </row>
    <row r="791" spans="1:23" x14ac:dyDescent="0.25">
      <c r="A791" s="504"/>
      <c r="B791" s="4815"/>
      <c r="C791" s="680" t="s">
        <v>863</v>
      </c>
      <c r="D791" s="1286"/>
      <c r="E791" s="1287"/>
      <c r="F791" s="1288"/>
      <c r="G791" s="1365"/>
      <c r="H791" s="1367"/>
      <c r="I791" s="2565"/>
      <c r="J791" s="1364"/>
      <c r="K791" s="1364"/>
      <c r="L791" s="1364"/>
      <c r="M791" s="1364"/>
      <c r="N791" s="1364"/>
      <c r="O791" s="1701"/>
      <c r="P791" s="2340">
        <v>44883</v>
      </c>
      <c r="Q791" s="2489" t="s">
        <v>5506</v>
      </c>
      <c r="R791" s="2444">
        <v>96</v>
      </c>
      <c r="S791" s="102">
        <f>AVERAGE(CPVTFC3SG0063!P12:Q12)</f>
        <v>0.19885000000000003</v>
      </c>
      <c r="T791" s="13">
        <f t="shared" si="178"/>
        <v>379.86131386861331</v>
      </c>
      <c r="U791" s="2554" t="s">
        <v>314</v>
      </c>
      <c r="V791" s="4906"/>
    </row>
    <row r="792" spans="1:23" x14ac:dyDescent="0.25">
      <c r="A792" s="590">
        <v>649</v>
      </c>
      <c r="B792" s="4815"/>
      <c r="C792" s="296" t="s">
        <v>2442</v>
      </c>
      <c r="D792" s="115">
        <v>44860</v>
      </c>
      <c r="E792" s="387" t="s">
        <v>4942</v>
      </c>
      <c r="F792" s="164">
        <v>29</v>
      </c>
      <c r="G792" s="145">
        <f>AVERAGE(CPVTFC3SG0034!O15:P15)</f>
        <v>2.86435</v>
      </c>
      <c r="H792" s="100">
        <f t="shared" si="165"/>
        <v>9451.923076923078</v>
      </c>
      <c r="I792" s="448" t="s">
        <v>315</v>
      </c>
      <c r="J792" s="65">
        <v>44880</v>
      </c>
      <c r="K792" s="1145" t="s">
        <v>5463</v>
      </c>
      <c r="L792" s="177">
        <v>48</v>
      </c>
      <c r="M792" s="66">
        <f>AVERAGE(CPVTFC3SG0053!I19:J19)</f>
        <v>2.1012</v>
      </c>
      <c r="N792" s="67">
        <f t="shared" si="168"/>
        <v>56538.129496402886</v>
      </c>
      <c r="O792" s="1693" t="s">
        <v>315</v>
      </c>
      <c r="P792" s="2337">
        <v>44883</v>
      </c>
      <c r="Q792" s="2543" t="s">
        <v>5506</v>
      </c>
      <c r="R792" s="2462">
        <v>97</v>
      </c>
      <c r="S792" s="164">
        <f>AVERAGE(CPVTFC3SG0063!R12:S12)</f>
        <v>2.0692499999999998</v>
      </c>
      <c r="T792" s="67">
        <f t="shared" ref="T792" si="179">(S792-0.12)/0.0137*66</f>
        <v>9390.5474452554736</v>
      </c>
      <c r="U792" s="2544" t="s">
        <v>315</v>
      </c>
      <c r="V792" s="4906"/>
    </row>
    <row r="793" spans="1:23" ht="15.75" thickBot="1" x14ac:dyDescent="0.3">
      <c r="A793" s="411">
        <v>650</v>
      </c>
      <c r="B793" s="4821"/>
      <c r="C793" s="520" t="s">
        <v>4223</v>
      </c>
      <c r="D793" s="483">
        <v>44860</v>
      </c>
      <c r="E793" s="484" t="s">
        <v>4942</v>
      </c>
      <c r="F793" s="485">
        <v>30</v>
      </c>
      <c r="G793" s="486">
        <f>AVERAGE(CPVTFC3SG0034!Q15:R15)</f>
        <v>2.8887499999999999</v>
      </c>
      <c r="H793" s="487">
        <f t="shared" si="165"/>
        <v>9537.2377622377626</v>
      </c>
      <c r="I793" s="1138" t="s">
        <v>315</v>
      </c>
      <c r="J793" s="412">
        <v>44880</v>
      </c>
      <c r="K793" s="1742" t="s">
        <v>5463</v>
      </c>
      <c r="L793" s="1743">
        <v>49</v>
      </c>
      <c r="M793" s="414">
        <f>AVERAGE(CPVTFC3SG0053!K19:L19)</f>
        <v>1.6879999999999999</v>
      </c>
      <c r="N793" s="415">
        <f t="shared" si="168"/>
        <v>44647.482014388486</v>
      </c>
      <c r="O793" s="1767" t="s">
        <v>315</v>
      </c>
      <c r="P793" s="668"/>
      <c r="Q793" s="668"/>
      <c r="R793" s="668"/>
      <c r="S793" s="786"/>
      <c r="T793" s="786"/>
      <c r="U793" s="788"/>
      <c r="V793" s="4906"/>
    </row>
    <row r="794" spans="1:23" x14ac:dyDescent="0.25">
      <c r="A794" s="406">
        <v>651</v>
      </c>
      <c r="B794" s="4814" t="s">
        <v>4233</v>
      </c>
      <c r="C794" s="684" t="s">
        <v>868</v>
      </c>
      <c r="D794" s="407">
        <v>44860</v>
      </c>
      <c r="E794" s="477" t="s">
        <v>4942</v>
      </c>
      <c r="F794" s="478">
        <v>31</v>
      </c>
      <c r="G794" s="479">
        <f>AVERAGE(CPVTFC3SG0034!S15:T15)</f>
        <v>2.3051499999999998</v>
      </c>
      <c r="H794" s="480">
        <f t="shared" si="165"/>
        <v>7496.6783216783215</v>
      </c>
      <c r="I794" s="1137" t="s">
        <v>315</v>
      </c>
      <c r="J794" s="1544"/>
      <c r="K794" s="1544"/>
      <c r="L794" s="1544"/>
      <c r="M794" s="1544"/>
      <c r="N794" s="1544"/>
      <c r="O794" s="1697"/>
      <c r="P794" s="2329">
        <v>44883</v>
      </c>
      <c r="Q794" s="2490" t="s">
        <v>5506</v>
      </c>
      <c r="R794" s="2445">
        <v>101</v>
      </c>
      <c r="S794" s="492">
        <f>AVERAGE(CPVTFC3SG0063!B14:C14)</f>
        <v>0.18855</v>
      </c>
      <c r="T794" s="622">
        <f t="shared" ref="T794:T797" si="180">(S794-0.12)/0.0137*66</f>
        <v>330.2408759124088</v>
      </c>
      <c r="U794" s="2553" t="s">
        <v>314</v>
      </c>
      <c r="V794" s="286"/>
      <c r="W794" s="5">
        <v>1</v>
      </c>
    </row>
    <row r="795" spans="1:23" x14ac:dyDescent="0.25">
      <c r="A795" s="591"/>
      <c r="B795" s="4815"/>
      <c r="C795" s="680" t="s">
        <v>5448</v>
      </c>
      <c r="D795" s="1286"/>
      <c r="E795" s="1287"/>
      <c r="F795" s="1288"/>
      <c r="G795" s="1365"/>
      <c r="H795" s="1367"/>
      <c r="I795" s="2565"/>
      <c r="J795" s="1364"/>
      <c r="K795" s="1364"/>
      <c r="L795" s="1364"/>
      <c r="M795" s="1364"/>
      <c r="N795" s="1364"/>
      <c r="O795" s="1701"/>
      <c r="P795" s="2340">
        <v>44883</v>
      </c>
      <c r="Q795" s="2489" t="s">
        <v>5506</v>
      </c>
      <c r="R795" s="2444">
        <v>102</v>
      </c>
      <c r="S795" s="102">
        <f>AVERAGE(CPVTFC3SG0063!D14:E14)</f>
        <v>0.16705</v>
      </c>
      <c r="T795" s="13">
        <f t="shared" si="180"/>
        <v>226.66423357664237</v>
      </c>
      <c r="U795" s="2554" t="s">
        <v>314</v>
      </c>
      <c r="V795" s="286"/>
    </row>
    <row r="796" spans="1:23" x14ac:dyDescent="0.25">
      <c r="A796" s="591"/>
      <c r="B796" s="4815"/>
      <c r="C796" s="680" t="s">
        <v>863</v>
      </c>
      <c r="D796" s="1286"/>
      <c r="E796" s="1287"/>
      <c r="F796" s="1288"/>
      <c r="G796" s="1365"/>
      <c r="H796" s="1367"/>
      <c r="I796" s="2565"/>
      <c r="J796" s="1364"/>
      <c r="K796" s="1364"/>
      <c r="L796" s="1364"/>
      <c r="M796" s="1364"/>
      <c r="N796" s="1364"/>
      <c r="O796" s="1701"/>
      <c r="P796" s="2340">
        <v>44883</v>
      </c>
      <c r="Q796" s="2489" t="s">
        <v>5506</v>
      </c>
      <c r="R796" s="2444">
        <v>103</v>
      </c>
      <c r="S796" s="102">
        <f>AVERAGE(CPVTFC3SG0063!F14:G14)</f>
        <v>0.15110000000000001</v>
      </c>
      <c r="T796" s="13">
        <f t="shared" si="180"/>
        <v>149.82481751824827</v>
      </c>
      <c r="U796" s="2554" t="s">
        <v>314</v>
      </c>
      <c r="V796" s="286"/>
    </row>
    <row r="797" spans="1:23" x14ac:dyDescent="0.25">
      <c r="A797" s="586">
        <v>652</v>
      </c>
      <c r="B797" s="4815"/>
      <c r="C797" s="296" t="s">
        <v>2442</v>
      </c>
      <c r="D797" s="115">
        <v>44860</v>
      </c>
      <c r="E797" s="387" t="s">
        <v>4942</v>
      </c>
      <c r="F797" s="164">
        <v>32</v>
      </c>
      <c r="G797" s="145">
        <f>AVERAGE(CPVTFC3SG0034!U15:V15)</f>
        <v>1.8764500000000002</v>
      </c>
      <c r="H797" s="100">
        <f t="shared" si="165"/>
        <v>5997.727272727273</v>
      </c>
      <c r="I797" s="448" t="s">
        <v>315</v>
      </c>
      <c r="J797" s="891"/>
      <c r="K797" s="891"/>
      <c r="L797" s="891"/>
      <c r="M797" s="891"/>
      <c r="N797" s="891"/>
      <c r="O797" s="1692"/>
      <c r="P797" s="2340">
        <v>44883</v>
      </c>
      <c r="Q797" s="2489" t="s">
        <v>5506</v>
      </c>
      <c r="R797" s="2444">
        <v>104</v>
      </c>
      <c r="S797" s="102">
        <f>AVERAGE(CPVTFC3SG0063!H14:I14)</f>
        <v>0.14605000000000001</v>
      </c>
      <c r="T797" s="13">
        <f t="shared" si="180"/>
        <v>125.49635036496358</v>
      </c>
      <c r="U797" s="2554" t="s">
        <v>314</v>
      </c>
      <c r="V797" s="287"/>
    </row>
    <row r="798" spans="1:23" ht="15.75" thickBot="1" x14ac:dyDescent="0.3">
      <c r="A798" s="529">
        <v>653</v>
      </c>
      <c r="B798" s="4815"/>
      <c r="C798" s="497" t="s">
        <v>4223</v>
      </c>
      <c r="D798" s="451">
        <v>44860</v>
      </c>
      <c r="E798" s="452" t="s">
        <v>4942</v>
      </c>
      <c r="F798" s="445">
        <v>33</v>
      </c>
      <c r="G798" s="453">
        <f>AVERAGE(CPVTFC3SG0034!W15:X15)</f>
        <v>2.6046</v>
      </c>
      <c r="H798" s="454">
        <f t="shared" si="165"/>
        <v>8543.7062937062947</v>
      </c>
      <c r="I798" s="455" t="s">
        <v>315</v>
      </c>
      <c r="J798" s="1744">
        <v>44880</v>
      </c>
      <c r="K798" s="1745" t="s">
        <v>5463</v>
      </c>
      <c r="L798" s="1746">
        <v>50</v>
      </c>
      <c r="M798" s="1002">
        <f>AVERAGE(CPVTFC3SG0053!M19:N19)</f>
        <v>0.21095</v>
      </c>
      <c r="N798" s="1003">
        <f t="shared" ref="N798:N808" si="181">((M798-0.1365)/0.0139)*400</f>
        <v>2142.4460431654675</v>
      </c>
      <c r="O798" s="2418" t="s">
        <v>315</v>
      </c>
      <c r="P798" s="2084"/>
      <c r="Q798" s="2349"/>
      <c r="R798" s="969"/>
      <c r="S798" s="969"/>
      <c r="T798" s="970"/>
      <c r="U798" s="2577"/>
    </row>
    <row r="799" spans="1:23" x14ac:dyDescent="0.25">
      <c r="A799" s="488">
        <v>654</v>
      </c>
      <c r="B799" s="4814" t="s">
        <v>4234</v>
      </c>
      <c r="C799" s="489" t="s">
        <v>868</v>
      </c>
      <c r="D799" s="490">
        <v>44860</v>
      </c>
      <c r="E799" s="491" t="s">
        <v>4942</v>
      </c>
      <c r="F799" s="492">
        <v>34</v>
      </c>
      <c r="G799" s="493">
        <f>AVERAGE(CPVTFC3SG0034!C17:D17)</f>
        <v>0.11765</v>
      </c>
      <c r="H799" s="494">
        <f t="shared" si="165"/>
        <v>-151.92307692307688</v>
      </c>
      <c r="I799" s="2517" t="s">
        <v>314</v>
      </c>
      <c r="J799" s="1544"/>
      <c r="K799" s="1544"/>
      <c r="L799" s="1544"/>
      <c r="M799" s="1544"/>
      <c r="N799" s="1544"/>
      <c r="O799" s="1544"/>
      <c r="P799" s="834"/>
      <c r="Q799" s="834"/>
      <c r="R799" s="834"/>
      <c r="S799" s="834"/>
      <c r="T799" s="834"/>
      <c r="U799" s="836"/>
      <c r="V799" s="4906" t="s">
        <v>1416</v>
      </c>
    </row>
    <row r="800" spans="1:23" x14ac:dyDescent="0.25">
      <c r="A800" s="593"/>
      <c r="B800" s="4815"/>
      <c r="C800" s="263" t="s">
        <v>5448</v>
      </c>
      <c r="D800" s="1149"/>
      <c r="E800" s="1264"/>
      <c r="F800" s="695"/>
      <c r="G800" s="892"/>
      <c r="H800" s="894"/>
      <c r="I800" s="2510"/>
      <c r="J800" s="891"/>
      <c r="K800" s="891"/>
      <c r="L800" s="891"/>
      <c r="M800" s="891"/>
      <c r="N800" s="891"/>
      <c r="O800" s="891"/>
      <c r="P800" s="2340">
        <v>44883</v>
      </c>
      <c r="Q800" s="2489" t="s">
        <v>5506</v>
      </c>
      <c r="R800" s="2444">
        <v>111</v>
      </c>
      <c r="S800" s="102">
        <f>AVERAGE(CPVTFC3SG0063!V14:W14)</f>
        <v>0.1454</v>
      </c>
      <c r="T800" s="13">
        <f t="shared" ref="T800" si="182">(S800-0.12)/0.0137*66</f>
        <v>122.36496350364966</v>
      </c>
      <c r="U800" s="2554" t="s">
        <v>314</v>
      </c>
      <c r="V800" s="4906"/>
    </row>
    <row r="801" spans="1:23" x14ac:dyDescent="0.25">
      <c r="A801" s="593"/>
      <c r="B801" s="4815"/>
      <c r="C801" s="436" t="s">
        <v>863</v>
      </c>
      <c r="D801" s="1149"/>
      <c r="E801" s="1264"/>
      <c r="F801" s="695"/>
      <c r="G801" s="892"/>
      <c r="H801" s="894"/>
      <c r="I801" s="2510"/>
      <c r="J801" s="891"/>
      <c r="K801" s="891"/>
      <c r="L801" s="891"/>
      <c r="M801" s="891"/>
      <c r="N801" s="891"/>
      <c r="O801" s="891"/>
      <c r="P801" s="2337">
        <v>44883</v>
      </c>
      <c r="Q801" s="2543" t="s">
        <v>5506</v>
      </c>
      <c r="R801" s="2462">
        <v>112</v>
      </c>
      <c r="S801" s="164">
        <f>AVERAGE(CPVTFC3SG0063!X14:Y14)</f>
        <v>0.57800000000000007</v>
      </c>
      <c r="T801" s="67">
        <f t="shared" ref="T801:T802" si="183">(S801-0.12)/0.0137*66</f>
        <v>2206.4233576642341</v>
      </c>
      <c r="U801" s="2544" t="s">
        <v>315</v>
      </c>
      <c r="V801" s="4906"/>
    </row>
    <row r="802" spans="1:23" x14ac:dyDescent="0.25">
      <c r="A802" s="590">
        <v>655</v>
      </c>
      <c r="B802" s="4815"/>
      <c r="C802" s="436" t="s">
        <v>2442</v>
      </c>
      <c r="D802" s="65">
        <v>44860</v>
      </c>
      <c r="E802" s="387" t="s">
        <v>4942</v>
      </c>
      <c r="F802" s="164">
        <v>35</v>
      </c>
      <c r="G802" s="145">
        <f>AVERAGE(CPVTFC3SG0034!E17:F17)</f>
        <v>2.8687999999999998</v>
      </c>
      <c r="H802" s="100">
        <f t="shared" si="165"/>
        <v>9467.4825174825164</v>
      </c>
      <c r="I802" s="2581" t="s">
        <v>315</v>
      </c>
      <c r="J802" s="65">
        <v>44880</v>
      </c>
      <c r="K802" s="1145" t="s">
        <v>5463</v>
      </c>
      <c r="L802" s="177">
        <v>51</v>
      </c>
      <c r="M802" s="66">
        <f>AVERAGE(CPVTFC3SG0053!O19:P19)</f>
        <v>2.7512999999999996</v>
      </c>
      <c r="N802" s="67">
        <f t="shared" si="181"/>
        <v>75246.043165467621</v>
      </c>
      <c r="O802" s="1146" t="s">
        <v>315</v>
      </c>
      <c r="P802" s="2337">
        <v>44883</v>
      </c>
      <c r="Q802" s="2543" t="s">
        <v>5506</v>
      </c>
      <c r="R802" s="2462">
        <v>113</v>
      </c>
      <c r="S802" s="164">
        <f>AVERAGE(CPVTFC3SG0063!B16:C16)</f>
        <v>2.92815</v>
      </c>
      <c r="T802" s="67">
        <f t="shared" si="183"/>
        <v>13528.313868613139</v>
      </c>
      <c r="U802" s="2544" t="s">
        <v>315</v>
      </c>
      <c r="V802" s="4906"/>
    </row>
    <row r="803" spans="1:23" ht="15.75" thickBot="1" x14ac:dyDescent="0.3">
      <c r="A803" s="411">
        <v>656</v>
      </c>
      <c r="B803" s="4821"/>
      <c r="C803" s="482" t="s">
        <v>4223</v>
      </c>
      <c r="D803" s="412">
        <v>44860</v>
      </c>
      <c r="E803" s="484" t="s">
        <v>4942</v>
      </c>
      <c r="F803" s="485">
        <v>36</v>
      </c>
      <c r="G803" s="486">
        <f>AVERAGE(CPVTFC3SG0034!G17:H17)</f>
        <v>2.83745</v>
      </c>
      <c r="H803" s="487">
        <f t="shared" si="165"/>
        <v>9357.8671328671335</v>
      </c>
      <c r="I803" s="2582" t="s">
        <v>315</v>
      </c>
      <c r="J803" s="412">
        <v>44880</v>
      </c>
      <c r="K803" s="1742" t="s">
        <v>5463</v>
      </c>
      <c r="L803" s="1743">
        <v>52</v>
      </c>
      <c r="M803" s="414">
        <f>AVERAGE(CPVTFC3SG0053!Q19:R19)</f>
        <v>2.4797000000000002</v>
      </c>
      <c r="N803" s="415">
        <f t="shared" si="181"/>
        <v>67430.21582733815</v>
      </c>
      <c r="O803" s="2564" t="s">
        <v>315</v>
      </c>
      <c r="P803" s="1383"/>
      <c r="Q803" s="2579"/>
      <c r="R803" s="668"/>
      <c r="S803" s="668"/>
      <c r="T803" s="662"/>
      <c r="U803" s="2580"/>
      <c r="V803" s="4906"/>
    </row>
    <row r="804" spans="1:23" x14ac:dyDescent="0.25">
      <c r="A804" s="406">
        <v>657</v>
      </c>
      <c r="B804" s="4814" t="s">
        <v>4235</v>
      </c>
      <c r="C804" s="684" t="s">
        <v>868</v>
      </c>
      <c r="D804" s="407">
        <v>44860</v>
      </c>
      <c r="E804" s="477" t="s">
        <v>4942</v>
      </c>
      <c r="F804" s="478">
        <v>37</v>
      </c>
      <c r="G804" s="479">
        <f>AVERAGE(CPVTFC3SG0034!I17:J17)</f>
        <v>0.92745000000000011</v>
      </c>
      <c r="H804" s="480">
        <f t="shared" si="165"/>
        <v>2679.5454545454545</v>
      </c>
      <c r="I804" s="1137" t="s">
        <v>315</v>
      </c>
      <c r="J804" s="1544"/>
      <c r="K804" s="1544"/>
      <c r="L804" s="1544"/>
      <c r="M804" s="1544"/>
      <c r="N804" s="1544"/>
      <c r="O804" s="1697"/>
      <c r="P804" s="2378"/>
      <c r="Q804" s="2576"/>
      <c r="R804" s="667"/>
      <c r="S804" s="667"/>
      <c r="T804" s="661"/>
      <c r="U804" s="1689"/>
      <c r="V804" s="287"/>
      <c r="W804" s="5">
        <v>1</v>
      </c>
    </row>
    <row r="805" spans="1:23" x14ac:dyDescent="0.25">
      <c r="A805" s="591"/>
      <c r="B805" s="4815"/>
      <c r="C805" s="680" t="s">
        <v>5448</v>
      </c>
      <c r="D805" s="1286"/>
      <c r="E805" s="1287"/>
      <c r="F805" s="1288"/>
      <c r="G805" s="1365"/>
      <c r="H805" s="1367"/>
      <c r="I805" s="2565"/>
      <c r="J805" s="1364"/>
      <c r="K805" s="1364"/>
      <c r="L805" s="1364"/>
      <c r="M805" s="1364"/>
      <c r="N805" s="1364"/>
      <c r="O805" s="1701"/>
      <c r="P805" s="2337">
        <v>44883</v>
      </c>
      <c r="Q805" s="2543" t="s">
        <v>5506</v>
      </c>
      <c r="R805" s="2462">
        <v>114</v>
      </c>
      <c r="S805" s="164">
        <f>AVERAGE(CPVTFC3SG0063!D16:E16)</f>
        <v>0.45440000000000003</v>
      </c>
      <c r="T805" s="67">
        <f t="shared" ref="T805:T807" si="184">(S805-0.12)/0.0137*66</f>
        <v>1610.9781021897811</v>
      </c>
      <c r="U805" s="2544" t="s">
        <v>315</v>
      </c>
      <c r="V805" s="287"/>
    </row>
    <row r="806" spans="1:23" x14ac:dyDescent="0.25">
      <c r="A806" s="591"/>
      <c r="B806" s="4815"/>
      <c r="C806" s="680" t="s">
        <v>863</v>
      </c>
      <c r="D806" s="1286"/>
      <c r="E806" s="1287"/>
      <c r="F806" s="1288"/>
      <c r="G806" s="1365"/>
      <c r="H806" s="1367"/>
      <c r="I806" s="2565"/>
      <c r="J806" s="1364"/>
      <c r="K806" s="1364"/>
      <c r="L806" s="1364"/>
      <c r="M806" s="1364"/>
      <c r="N806" s="1364"/>
      <c r="O806" s="1701"/>
      <c r="P806" s="2337">
        <v>44883</v>
      </c>
      <c r="Q806" s="2543" t="s">
        <v>5506</v>
      </c>
      <c r="R806" s="2462">
        <v>115</v>
      </c>
      <c r="S806" s="164">
        <f>AVERAGE(CPVTFC3SG0063!F16:G16)</f>
        <v>0.40449999999999997</v>
      </c>
      <c r="T806" s="67">
        <f t="shared" si="184"/>
        <v>1370.5839416058393</v>
      </c>
      <c r="U806" s="2544" t="s">
        <v>315</v>
      </c>
      <c r="V806" s="287"/>
    </row>
    <row r="807" spans="1:23" x14ac:dyDescent="0.25">
      <c r="A807" s="586">
        <v>658</v>
      </c>
      <c r="B807" s="4815"/>
      <c r="C807" s="296" t="s">
        <v>2442</v>
      </c>
      <c r="D807" s="115">
        <v>44860</v>
      </c>
      <c r="E807" s="387" t="s">
        <v>4942</v>
      </c>
      <c r="F807" s="164">
        <v>38</v>
      </c>
      <c r="G807" s="145">
        <f>AVERAGE(CPVTFC3SG0034!K17:L17)</f>
        <v>2.7887499999999998</v>
      </c>
      <c r="H807" s="100">
        <f t="shared" si="165"/>
        <v>9187.5874125874125</v>
      </c>
      <c r="I807" s="448" t="s">
        <v>315</v>
      </c>
      <c r="J807" s="71">
        <v>44880</v>
      </c>
      <c r="K807" s="1142" t="s">
        <v>5463</v>
      </c>
      <c r="L807" s="1143">
        <v>53</v>
      </c>
      <c r="M807" s="72">
        <f>AVERAGE(CPVTFC3SG0053!S19:T19)</f>
        <v>0.23144999999999999</v>
      </c>
      <c r="N807" s="73">
        <f t="shared" si="181"/>
        <v>2732.374100719424</v>
      </c>
      <c r="O807" s="1144" t="s">
        <v>315</v>
      </c>
      <c r="P807" s="2340">
        <v>44883</v>
      </c>
      <c r="Q807" s="2489" t="s">
        <v>5506</v>
      </c>
      <c r="R807" s="2444">
        <v>116</v>
      </c>
      <c r="S807" s="102">
        <f>AVERAGE(CPVTFC3SG0063!H16:I16)</f>
        <v>0.34250000000000003</v>
      </c>
      <c r="T807" s="13">
        <f t="shared" si="184"/>
        <v>1071.8978102189783</v>
      </c>
      <c r="U807" s="2554" t="s">
        <v>314</v>
      </c>
      <c r="V807" s="558"/>
    </row>
    <row r="808" spans="1:23" ht="15.75" thickBot="1" x14ac:dyDescent="0.3">
      <c r="A808" s="481">
        <v>659</v>
      </c>
      <c r="B808" s="4821"/>
      <c r="C808" s="520" t="s">
        <v>4223</v>
      </c>
      <c r="D808" s="483">
        <v>44860</v>
      </c>
      <c r="E808" s="484" t="s">
        <v>4942</v>
      </c>
      <c r="F808" s="485">
        <v>39</v>
      </c>
      <c r="G808" s="486">
        <f>AVERAGE(CPVTFC3SG0034!M17:N17)</f>
        <v>2.8298999999999999</v>
      </c>
      <c r="H808" s="487">
        <f t="shared" si="165"/>
        <v>9331.4685314685321</v>
      </c>
      <c r="I808" s="1138" t="s">
        <v>315</v>
      </c>
      <c r="J808" s="1738">
        <v>44880</v>
      </c>
      <c r="K808" s="1739" t="s">
        <v>5463</v>
      </c>
      <c r="L808" s="1740">
        <v>54</v>
      </c>
      <c r="M808" s="985">
        <f>AVERAGE(CPVTFC3SG0053!U19:V19)</f>
        <v>0.28949999999999998</v>
      </c>
      <c r="N808" s="986">
        <f t="shared" si="181"/>
        <v>4402.8776978417263</v>
      </c>
      <c r="O808" s="2571" t="s">
        <v>315</v>
      </c>
      <c r="P808" s="668"/>
      <c r="Q808" s="668"/>
      <c r="R808" s="668"/>
      <c r="S808" s="786"/>
      <c r="T808" s="786"/>
      <c r="U808" s="788"/>
      <c r="V808" s="287"/>
    </row>
    <row r="809" spans="1:23" x14ac:dyDescent="0.25">
      <c r="A809" s="488">
        <v>660</v>
      </c>
      <c r="B809" s="4806" t="s">
        <v>4236</v>
      </c>
      <c r="C809" s="687" t="s">
        <v>868</v>
      </c>
      <c r="D809" s="490">
        <v>44860</v>
      </c>
      <c r="E809" s="491" t="s">
        <v>4942</v>
      </c>
      <c r="F809" s="492">
        <v>40</v>
      </c>
      <c r="G809" s="493">
        <f>AVERAGE(CPVTFC3SG0034!O17:P17)</f>
        <v>0.1512</v>
      </c>
      <c r="H809" s="494">
        <f t="shared" si="165"/>
        <v>-34.615384615384585</v>
      </c>
      <c r="I809" s="515" t="s">
        <v>314</v>
      </c>
      <c r="J809" s="1544"/>
      <c r="K809" s="1544"/>
      <c r="L809" s="1544"/>
      <c r="M809" s="1544"/>
      <c r="N809" s="1544"/>
      <c r="O809" s="1697"/>
      <c r="P809" s="2329">
        <v>44883</v>
      </c>
      <c r="Q809" s="2490" t="s">
        <v>5506</v>
      </c>
      <c r="R809" s="2445">
        <v>119</v>
      </c>
      <c r="S809" s="492">
        <f>AVERAGE(CPVTFC3SG0063!N16:O16)</f>
        <v>0.10205</v>
      </c>
      <c r="T809" s="622">
        <f t="shared" ref="T809:T812" si="185">(S809-0.12)/0.0137*66</f>
        <v>-86.474452554744502</v>
      </c>
      <c r="U809" s="2553" t="s">
        <v>314</v>
      </c>
      <c r="V809" s="4906" t="s">
        <v>1416</v>
      </c>
    </row>
    <row r="810" spans="1:23" x14ac:dyDescent="0.25">
      <c r="A810" s="536"/>
      <c r="B810" s="4807"/>
      <c r="C810" s="623" t="s">
        <v>5448</v>
      </c>
      <c r="D810" s="1286"/>
      <c r="E810" s="1287"/>
      <c r="F810" s="1288"/>
      <c r="G810" s="1365"/>
      <c r="H810" s="1367"/>
      <c r="I810" s="2565"/>
      <c r="J810" s="1364"/>
      <c r="K810" s="1364"/>
      <c r="L810" s="1364"/>
      <c r="M810" s="1364"/>
      <c r="N810" s="1364"/>
      <c r="O810" s="1701"/>
      <c r="P810" s="2340">
        <v>44883</v>
      </c>
      <c r="Q810" s="2489" t="s">
        <v>5506</v>
      </c>
      <c r="R810" s="2444">
        <v>120</v>
      </c>
      <c r="S810" s="102">
        <f>AVERAGE(CPVTFC3SG0063!P16:Q16)</f>
        <v>9.5799999999999996E-2</v>
      </c>
      <c r="T810" s="13">
        <f t="shared" si="185"/>
        <v>-116.5839416058394</v>
      </c>
      <c r="U810" s="2554" t="s">
        <v>314</v>
      </c>
      <c r="V810" s="4906"/>
    </row>
    <row r="811" spans="1:23" x14ac:dyDescent="0.25">
      <c r="A811" s="536"/>
      <c r="B811" s="4807"/>
      <c r="C811" s="623" t="s">
        <v>863</v>
      </c>
      <c r="D811" s="1286"/>
      <c r="E811" s="1287"/>
      <c r="F811" s="1288"/>
      <c r="G811" s="1365"/>
      <c r="H811" s="1367"/>
      <c r="I811" s="2565"/>
      <c r="J811" s="1364"/>
      <c r="K811" s="1364"/>
      <c r="L811" s="1364"/>
      <c r="M811" s="1364"/>
      <c r="N811" s="1364"/>
      <c r="O811" s="1701"/>
      <c r="P811" s="2340">
        <v>44883</v>
      </c>
      <c r="Q811" s="2489" t="s">
        <v>5506</v>
      </c>
      <c r="R811" s="2444">
        <v>121</v>
      </c>
      <c r="S811" s="102">
        <f>AVERAGE(CPVTFC3SG0063!R16:S16)</f>
        <v>8.854999999999999E-2</v>
      </c>
      <c r="T811" s="13">
        <f t="shared" si="185"/>
        <v>-151.5109489051095</v>
      </c>
      <c r="U811" s="2554" t="s">
        <v>314</v>
      </c>
      <c r="V811" s="4906"/>
    </row>
    <row r="812" spans="1:23" x14ac:dyDescent="0.25">
      <c r="A812" s="585">
        <v>661</v>
      </c>
      <c r="B812" s="4807"/>
      <c r="C812" s="271" t="s">
        <v>2442</v>
      </c>
      <c r="D812" s="83">
        <v>44860</v>
      </c>
      <c r="E812" s="380" t="s">
        <v>4942</v>
      </c>
      <c r="F812" s="102">
        <v>41</v>
      </c>
      <c r="G812" s="275">
        <f>AVERAGE(CPVTFC3SG0034!Q17:R17)</f>
        <v>0.16314999999999999</v>
      </c>
      <c r="H812" s="343">
        <f t="shared" si="165"/>
        <v>7.1678321678321542</v>
      </c>
      <c r="I812" s="447" t="s">
        <v>314</v>
      </c>
      <c r="J812" s="891"/>
      <c r="K812" s="891"/>
      <c r="L812" s="891"/>
      <c r="M812" s="891"/>
      <c r="N812" s="891"/>
      <c r="O812" s="1692"/>
      <c r="P812" s="2340">
        <v>44883</v>
      </c>
      <c r="Q812" s="2489" t="s">
        <v>5506</v>
      </c>
      <c r="R812" s="23">
        <v>122</v>
      </c>
      <c r="S812" s="102">
        <f>AVERAGE(CPVTFC3SG0063!T16:U16)</f>
        <v>9.6299999999999997E-2</v>
      </c>
      <c r="T812" s="13">
        <f t="shared" si="185"/>
        <v>-114.1751824817518</v>
      </c>
      <c r="U812" s="2554" t="s">
        <v>314</v>
      </c>
      <c r="V812" s="4906"/>
    </row>
    <row r="813" spans="1:23" ht="15.75" thickBot="1" x14ac:dyDescent="0.3">
      <c r="A813" s="598">
        <v>662</v>
      </c>
      <c r="B813" s="4807"/>
      <c r="C813" s="675" t="s">
        <v>4223</v>
      </c>
      <c r="D813" s="676">
        <v>44860</v>
      </c>
      <c r="E813" s="525" t="s">
        <v>4942</v>
      </c>
      <c r="F813" s="173">
        <v>42</v>
      </c>
      <c r="G813" s="506">
        <f>AVERAGE(CPVTFC3SG0034!S17:T17)</f>
        <v>2.6604000000000001</v>
      </c>
      <c r="H813" s="507">
        <f t="shared" si="165"/>
        <v>8738.8111888111889</v>
      </c>
      <c r="I813" s="677" t="s">
        <v>315</v>
      </c>
      <c r="J813" s="1390"/>
      <c r="K813" s="1390"/>
      <c r="L813" s="1390"/>
      <c r="M813" s="1390"/>
      <c r="N813" s="1390"/>
      <c r="O813" s="1700"/>
      <c r="P813" s="969"/>
      <c r="Q813" s="969"/>
      <c r="R813" s="969"/>
      <c r="S813" s="1268"/>
      <c r="T813" s="1268"/>
      <c r="U813" s="2127"/>
      <c r="V813" s="4906"/>
    </row>
    <row r="814" spans="1:23" x14ac:dyDescent="0.25">
      <c r="A814" s="508">
        <v>663</v>
      </c>
      <c r="B814" s="4809" t="s">
        <v>4237</v>
      </c>
      <c r="C814" s="489" t="s">
        <v>868</v>
      </c>
      <c r="D814" s="490">
        <v>44860</v>
      </c>
      <c r="E814" s="491" t="s">
        <v>4942</v>
      </c>
      <c r="F814" s="492">
        <v>43</v>
      </c>
      <c r="G814" s="493">
        <f>AVERAGE(CPVTFC3SG0034!U17:V17)</f>
        <v>0.10155</v>
      </c>
      <c r="H814" s="494">
        <f t="shared" si="165"/>
        <v>-208.21678321678317</v>
      </c>
      <c r="I814" s="2517" t="s">
        <v>314</v>
      </c>
      <c r="J814" s="1544"/>
      <c r="K814" s="1544"/>
      <c r="L814" s="1544"/>
      <c r="M814" s="1544"/>
      <c r="N814" s="1544"/>
      <c r="O814" s="1544"/>
      <c r="P814" s="667"/>
      <c r="Q814" s="667"/>
      <c r="R814" s="667"/>
      <c r="S814" s="834"/>
      <c r="T814" s="834"/>
      <c r="U814" s="836"/>
      <c r="V814" s="4906" t="s">
        <v>1416</v>
      </c>
    </row>
    <row r="815" spans="1:23" x14ac:dyDescent="0.25">
      <c r="A815" s="585"/>
      <c r="B815" s="4816"/>
      <c r="C815" s="4813" t="s">
        <v>5448</v>
      </c>
      <c r="D815" s="1149"/>
      <c r="E815" s="1264"/>
      <c r="F815" s="695"/>
      <c r="G815" s="892"/>
      <c r="H815" s="894"/>
      <c r="I815" s="2510"/>
      <c r="J815" s="694"/>
      <c r="K815" s="694"/>
      <c r="L815" s="694"/>
      <c r="M815" s="694"/>
      <c r="N815" s="694"/>
      <c r="O815" s="694"/>
      <c r="P815" s="2340">
        <v>44883</v>
      </c>
      <c r="Q815" s="2489" t="s">
        <v>5506</v>
      </c>
      <c r="R815" s="7">
        <v>126</v>
      </c>
      <c r="S815" s="102">
        <f>AVERAGE(CPVTFC3SG0063!D18:E18)</f>
        <v>0.10439999999999999</v>
      </c>
      <c r="T815" s="13">
        <f t="shared" ref="T815:T818" si="186">(S815-0.12)/0.0137*66</f>
        <v>-75.153284671532859</v>
      </c>
      <c r="U815" s="2554" t="s">
        <v>314</v>
      </c>
      <c r="V815" s="4906"/>
    </row>
    <row r="816" spans="1:23" x14ac:dyDescent="0.25">
      <c r="A816" s="585"/>
      <c r="B816" s="4816"/>
      <c r="C816" s="4813"/>
      <c r="D816" s="1149"/>
      <c r="E816" s="1264"/>
      <c r="F816" s="695"/>
      <c r="G816" s="892"/>
      <c r="H816" s="894"/>
      <c r="I816" s="2510"/>
      <c r="J816" s="4255"/>
      <c r="K816" s="892"/>
      <c r="L816" s="892"/>
      <c r="M816" s="892"/>
      <c r="N816" s="4011"/>
      <c r="O816" s="4256"/>
      <c r="P816" s="4242">
        <v>44894</v>
      </c>
      <c r="Q816" s="275" t="s">
        <v>5593</v>
      </c>
      <c r="R816" s="275">
        <v>114</v>
      </c>
      <c r="S816" s="275">
        <f>AVERAGE(CPVTFC3SG0081!D16:E16)</f>
        <v>0.12889999999999999</v>
      </c>
      <c r="T816" s="4026">
        <f t="shared" ref="T816" si="187">(S816-0.1617)/0.0141*66</f>
        <v>-153.53191489361711</v>
      </c>
      <c r="U816" s="4244" t="s">
        <v>314</v>
      </c>
      <c r="V816" s="4906"/>
    </row>
    <row r="817" spans="1:23" x14ac:dyDescent="0.25">
      <c r="A817" s="585"/>
      <c r="B817" s="4816"/>
      <c r="C817" s="263" t="s">
        <v>863</v>
      </c>
      <c r="D817" s="1149"/>
      <c r="E817" s="1264"/>
      <c r="F817" s="695"/>
      <c r="G817" s="892"/>
      <c r="H817" s="894"/>
      <c r="I817" s="2510"/>
      <c r="J817" s="891"/>
      <c r="K817" s="891"/>
      <c r="L817" s="891"/>
      <c r="M817" s="891"/>
      <c r="N817" s="891"/>
      <c r="O817" s="891"/>
      <c r="P817" s="2340">
        <v>44883</v>
      </c>
      <c r="Q817" s="2489" t="s">
        <v>5506</v>
      </c>
      <c r="R817" s="7">
        <v>127</v>
      </c>
      <c r="S817" s="102">
        <f>AVERAGE(CPVTFC3SG0063!F18:G18)</f>
        <v>8.7300000000000003E-2</v>
      </c>
      <c r="T817" s="13">
        <f t="shared" si="186"/>
        <v>-157.53284671532842</v>
      </c>
      <c r="U817" s="2554" t="s">
        <v>314</v>
      </c>
      <c r="V817" s="4906"/>
    </row>
    <row r="818" spans="1:23" x14ac:dyDescent="0.25">
      <c r="A818" s="597">
        <v>664</v>
      </c>
      <c r="B818" s="4816"/>
      <c r="C818" s="443" t="s">
        <v>2442</v>
      </c>
      <c r="D818" s="19">
        <v>44860</v>
      </c>
      <c r="E818" s="384" t="s">
        <v>4942</v>
      </c>
      <c r="F818" s="103">
        <v>44</v>
      </c>
      <c r="G818" s="276">
        <f>AVERAGE(CPVTFC3SG0034!W26:X26)</f>
        <v>2.9897</v>
      </c>
      <c r="H818" s="344">
        <f t="shared" si="165"/>
        <v>9890.2097902097903</v>
      </c>
      <c r="I818" s="604" t="s">
        <v>315</v>
      </c>
      <c r="J818" s="71">
        <v>44880</v>
      </c>
      <c r="K818" s="1142" t="s">
        <v>5463</v>
      </c>
      <c r="L818" s="1143">
        <v>55</v>
      </c>
      <c r="M818" s="72">
        <f>AVERAGE(CPVTFC3SG0053!W19:X19)</f>
        <v>6.1600000000000002E-2</v>
      </c>
      <c r="N818" s="73">
        <f t="shared" ref="N818:N838" si="188">((M818-0.1365)/0.0139)*400</f>
        <v>-2155.3956834532378</v>
      </c>
      <c r="O818" s="1147" t="s">
        <v>314</v>
      </c>
      <c r="P818" s="2340">
        <v>44883</v>
      </c>
      <c r="Q818" s="2489" t="s">
        <v>5506</v>
      </c>
      <c r="R818" s="7">
        <v>128</v>
      </c>
      <c r="S818" s="102">
        <f>AVERAGE(CPVTFC3SG0063!H18:I18)</f>
        <v>0.1125</v>
      </c>
      <c r="T818" s="13">
        <f t="shared" si="186"/>
        <v>-36.131386861313828</v>
      </c>
      <c r="U818" s="2554" t="s">
        <v>314</v>
      </c>
      <c r="V818" s="4906"/>
      <c r="W818" s="1148" t="s">
        <v>5456</v>
      </c>
    </row>
    <row r="819" spans="1:23" ht="15.75" thickBot="1" x14ac:dyDescent="0.3">
      <c r="A819" s="516">
        <v>665</v>
      </c>
      <c r="B819" s="4810"/>
      <c r="C819" s="463" t="s">
        <v>4223</v>
      </c>
      <c r="D819" s="220">
        <v>44860</v>
      </c>
      <c r="E819" s="517" t="s">
        <v>4942</v>
      </c>
      <c r="F819" s="518">
        <v>45</v>
      </c>
      <c r="G819" s="509">
        <f>AVERAGE(CPVTFC3SG0034!C19:D19)</f>
        <v>1.8916500000000001</v>
      </c>
      <c r="H819" s="510">
        <f t="shared" si="165"/>
        <v>6050.8741258741256</v>
      </c>
      <c r="I819" s="2578" t="s">
        <v>315</v>
      </c>
      <c r="J819" s="1600"/>
      <c r="K819" s="1600"/>
      <c r="L819" s="1600"/>
      <c r="M819" s="1600"/>
      <c r="N819" s="1600"/>
      <c r="O819" s="1600"/>
      <c r="P819" s="1383"/>
      <c r="Q819" s="2579"/>
      <c r="R819" s="668"/>
      <c r="S819" s="668"/>
      <c r="T819" s="662"/>
      <c r="U819" s="2580"/>
      <c r="V819" s="4906"/>
    </row>
    <row r="820" spans="1:23" x14ac:dyDescent="0.25">
      <c r="A820" s="504">
        <v>666</v>
      </c>
      <c r="B820" s="4815" t="s">
        <v>4238</v>
      </c>
      <c r="C820" s="680" t="s">
        <v>868</v>
      </c>
      <c r="D820" s="115">
        <v>44860</v>
      </c>
      <c r="E820" s="388" t="s">
        <v>4942</v>
      </c>
      <c r="F820" s="444">
        <v>46</v>
      </c>
      <c r="G820" s="499">
        <f>AVERAGE(CPVTFC3SG0034!E19:F19)</f>
        <v>2.88645</v>
      </c>
      <c r="H820" s="505">
        <f t="shared" si="165"/>
        <v>9529.1958041958042</v>
      </c>
      <c r="I820" s="513" t="s">
        <v>315</v>
      </c>
      <c r="J820" s="115">
        <v>44880</v>
      </c>
      <c r="K820" s="1733" t="s">
        <v>5463</v>
      </c>
      <c r="L820" s="1493">
        <v>56</v>
      </c>
      <c r="M820" s="116">
        <f>AVERAGE(CPVTFC3SG0053!C21:D21)</f>
        <v>1.0164500000000001</v>
      </c>
      <c r="N820" s="117">
        <f t="shared" si="188"/>
        <v>25322.302158273382</v>
      </c>
      <c r="O820" s="1762" t="s">
        <v>315</v>
      </c>
      <c r="P820" s="2870">
        <v>44883</v>
      </c>
      <c r="Q820" s="4247" t="s">
        <v>5506</v>
      </c>
      <c r="R820" s="116">
        <v>129</v>
      </c>
      <c r="S820" s="444">
        <f>AVERAGE(CPVTFC3SG0063!J18:K18)</f>
        <v>1.0972999999999999</v>
      </c>
      <c r="T820" s="117">
        <f t="shared" ref="T820:T823" si="189">(S820-0.12)/0.0137*66</f>
        <v>4708.1605839416052</v>
      </c>
      <c r="U820" s="4249" t="s">
        <v>315</v>
      </c>
      <c r="W820" s="5">
        <v>1</v>
      </c>
    </row>
    <row r="821" spans="1:23" x14ac:dyDescent="0.25">
      <c r="A821" s="504"/>
      <c r="B821" s="4815"/>
      <c r="C821" s="680" t="s">
        <v>5448</v>
      </c>
      <c r="D821" s="1286"/>
      <c r="E821" s="1287"/>
      <c r="F821" s="1288"/>
      <c r="G821" s="1365"/>
      <c r="H821" s="1367"/>
      <c r="I821" s="2565"/>
      <c r="J821" s="1286"/>
      <c r="K821" s="2163"/>
      <c r="L821" s="2164"/>
      <c r="M821" s="830"/>
      <c r="N821" s="831"/>
      <c r="O821" s="2473"/>
      <c r="P821" s="2337">
        <v>44883</v>
      </c>
      <c r="Q821" s="2543" t="s">
        <v>5506</v>
      </c>
      <c r="R821" s="66">
        <v>130</v>
      </c>
      <c r="S821" s="164">
        <f>AVERAGE(CPVTFC3SG0063!L18:M18)</f>
        <v>0.55709999999999993</v>
      </c>
      <c r="T821" s="67">
        <f t="shared" si="189"/>
        <v>2105.737226277372</v>
      </c>
      <c r="U821" s="2544" t="s">
        <v>315</v>
      </c>
    </row>
    <row r="822" spans="1:23" x14ac:dyDescent="0.25">
      <c r="A822" s="504"/>
      <c r="B822" s="4815"/>
      <c r="C822" s="680" t="s">
        <v>863</v>
      </c>
      <c r="D822" s="1286"/>
      <c r="E822" s="1287"/>
      <c r="F822" s="1288"/>
      <c r="G822" s="1365"/>
      <c r="H822" s="1367"/>
      <c r="I822" s="2565"/>
      <c r="J822" s="1286"/>
      <c r="K822" s="2163"/>
      <c r="L822" s="2164"/>
      <c r="M822" s="830"/>
      <c r="N822" s="831"/>
      <c r="O822" s="2473"/>
      <c r="P822" s="2340">
        <v>44883</v>
      </c>
      <c r="Q822" s="2489" t="s">
        <v>5506</v>
      </c>
      <c r="R822" s="7">
        <v>131</v>
      </c>
      <c r="S822" s="102">
        <f>AVERAGE(CPVTFC3SG0063!N18:O18)</f>
        <v>0.29980000000000001</v>
      </c>
      <c r="T822" s="13">
        <f t="shared" si="189"/>
        <v>866.18978102189783</v>
      </c>
      <c r="U822" s="2554" t="s">
        <v>314</v>
      </c>
    </row>
    <row r="823" spans="1:23" x14ac:dyDescent="0.25">
      <c r="A823" s="590">
        <v>667</v>
      </c>
      <c r="B823" s="4815"/>
      <c r="C823" s="296" t="s">
        <v>2442</v>
      </c>
      <c r="D823" s="115">
        <v>44860</v>
      </c>
      <c r="E823" s="387" t="s">
        <v>4942</v>
      </c>
      <c r="F823" s="164">
        <v>47</v>
      </c>
      <c r="G823" s="145">
        <f>AVERAGE(CPVTFC3SG0034!G19:H19)</f>
        <v>2.8653500000000003</v>
      </c>
      <c r="H823" s="100">
        <f t="shared" si="165"/>
        <v>9455.4195804195806</v>
      </c>
      <c r="I823" s="448" t="s">
        <v>315</v>
      </c>
      <c r="J823" s="65">
        <v>44880</v>
      </c>
      <c r="K823" s="1145" t="s">
        <v>5463</v>
      </c>
      <c r="L823" s="177">
        <v>57</v>
      </c>
      <c r="M823" s="66">
        <f>AVERAGE(CPVTFC3SG0053!E21:F21)</f>
        <v>2.85385</v>
      </c>
      <c r="N823" s="67">
        <f t="shared" si="188"/>
        <v>78197.12230215827</v>
      </c>
      <c r="O823" s="1693" t="s">
        <v>315</v>
      </c>
      <c r="P823" s="2337">
        <v>44883</v>
      </c>
      <c r="Q823" s="2543" t="s">
        <v>5506</v>
      </c>
      <c r="R823" s="66">
        <v>132</v>
      </c>
      <c r="S823" s="164">
        <f>AVERAGE(CPVTFC3SG0063!P18:Q18)</f>
        <v>2.8353999999999999</v>
      </c>
      <c r="T823" s="67">
        <f t="shared" si="189"/>
        <v>13081.48905109489</v>
      </c>
      <c r="U823" s="2544" t="s">
        <v>315</v>
      </c>
    </row>
    <row r="824" spans="1:23" ht="15.75" thickBot="1" x14ac:dyDescent="0.3">
      <c r="A824" s="411">
        <v>668</v>
      </c>
      <c r="B824" s="4821"/>
      <c r="C824" s="520" t="s">
        <v>4223</v>
      </c>
      <c r="D824" s="483">
        <v>44860</v>
      </c>
      <c r="E824" s="484" t="s">
        <v>4942</v>
      </c>
      <c r="F824" s="485">
        <v>48</v>
      </c>
      <c r="G824" s="486">
        <f>AVERAGE(CPVTFC3SG0034!I19:J19)</f>
        <v>2.8979999999999997</v>
      </c>
      <c r="H824" s="487">
        <f t="shared" si="165"/>
        <v>9569.5804195804194</v>
      </c>
      <c r="I824" s="1138" t="s">
        <v>315</v>
      </c>
      <c r="J824" s="412">
        <v>44880</v>
      </c>
      <c r="K824" s="1742" t="s">
        <v>5463</v>
      </c>
      <c r="L824" s="1743">
        <v>58</v>
      </c>
      <c r="M824" s="414">
        <f>AVERAGE(CPVTFC3SG0053!G21:H21)</f>
        <v>2.8226500000000003</v>
      </c>
      <c r="N824" s="415">
        <f t="shared" si="188"/>
        <v>77299.280575539597</v>
      </c>
      <c r="O824" s="1767" t="s">
        <v>315</v>
      </c>
      <c r="P824" s="668"/>
      <c r="Q824" s="668"/>
      <c r="R824" s="668"/>
      <c r="S824" s="786"/>
      <c r="T824" s="786"/>
      <c r="U824" s="788"/>
    </row>
    <row r="825" spans="1:23" x14ac:dyDescent="0.25">
      <c r="A825" s="406">
        <v>669</v>
      </c>
      <c r="B825" s="4814" t="s">
        <v>4239</v>
      </c>
      <c r="C825" s="684" t="s">
        <v>868</v>
      </c>
      <c r="D825" s="407">
        <v>44860</v>
      </c>
      <c r="E825" s="477" t="s">
        <v>4942</v>
      </c>
      <c r="F825" s="478">
        <v>49</v>
      </c>
      <c r="G825" s="479">
        <f>AVERAGE(CPVTFC3SG0034!K19:L19)</f>
        <v>1.0061499999999999</v>
      </c>
      <c r="H825" s="480">
        <f t="shared" si="165"/>
        <v>2954.7202797202794</v>
      </c>
      <c r="I825" s="1137" t="s">
        <v>315</v>
      </c>
      <c r="J825" s="1544"/>
      <c r="K825" s="1544"/>
      <c r="L825" s="1544"/>
      <c r="M825" s="1544"/>
      <c r="N825" s="1544"/>
      <c r="O825" s="1697"/>
      <c r="P825" s="2329">
        <v>44883</v>
      </c>
      <c r="Q825" s="2490" t="s">
        <v>5506</v>
      </c>
      <c r="R825" s="589">
        <v>134</v>
      </c>
      <c r="S825" s="492">
        <f>AVERAGE(CPVTFC3SG0063!T18:U18)</f>
        <v>0.126</v>
      </c>
      <c r="T825" s="622">
        <f t="shared" ref="T825:T828" si="190">(S825-0.12)/0.0137*66</f>
        <v>28.905109489051117</v>
      </c>
      <c r="U825" s="2553" t="s">
        <v>314</v>
      </c>
      <c r="V825" s="4906" t="s">
        <v>1416</v>
      </c>
      <c r="W825" s="5">
        <v>1</v>
      </c>
    </row>
    <row r="826" spans="1:23" x14ac:dyDescent="0.25">
      <c r="A826" s="591"/>
      <c r="B826" s="4815"/>
      <c r="C826" s="680" t="s">
        <v>5448</v>
      </c>
      <c r="D826" s="1286"/>
      <c r="E826" s="1287"/>
      <c r="F826" s="1288"/>
      <c r="G826" s="1365"/>
      <c r="H826" s="1367"/>
      <c r="I826" s="2565"/>
      <c r="J826" s="1364"/>
      <c r="K826" s="1364"/>
      <c r="L826" s="1364"/>
      <c r="M826" s="1364"/>
      <c r="N826" s="1364"/>
      <c r="O826" s="1701"/>
      <c r="P826" s="2337">
        <v>44883</v>
      </c>
      <c r="Q826" s="2543" t="s">
        <v>5506</v>
      </c>
      <c r="R826" s="66">
        <v>135</v>
      </c>
      <c r="S826" s="164">
        <f>AVERAGE(CPVTFC3SG0063!V18:W18)</f>
        <v>1.6480999999999999</v>
      </c>
      <c r="T826" s="67">
        <f t="shared" si="190"/>
        <v>7361.6496350364951</v>
      </c>
      <c r="U826" s="2544" t="s">
        <v>315</v>
      </c>
      <c r="V826" s="4906"/>
    </row>
    <row r="827" spans="1:23" x14ac:dyDescent="0.25">
      <c r="A827" s="591"/>
      <c r="B827" s="4815"/>
      <c r="C827" s="680" t="s">
        <v>863</v>
      </c>
      <c r="D827" s="1286"/>
      <c r="E827" s="1287"/>
      <c r="F827" s="1288"/>
      <c r="G827" s="1365"/>
      <c r="H827" s="1367"/>
      <c r="I827" s="2565"/>
      <c r="J827" s="1364"/>
      <c r="K827" s="1364"/>
      <c r="L827" s="1364"/>
      <c r="M827" s="1364"/>
      <c r="N827" s="1364"/>
      <c r="O827" s="1701"/>
      <c r="P827" s="2337">
        <v>44883</v>
      </c>
      <c r="Q827" s="2543" t="s">
        <v>5506</v>
      </c>
      <c r="R827" s="66">
        <v>136</v>
      </c>
      <c r="S827" s="164">
        <f>AVERAGE(CPVTFC3SG0063!X18:Y18)</f>
        <v>0.57250000000000001</v>
      </c>
      <c r="T827" s="67">
        <f t="shared" si="190"/>
        <v>2179.9270072992704</v>
      </c>
      <c r="U827" s="2544" t="s">
        <v>315</v>
      </c>
      <c r="V827" s="4906"/>
    </row>
    <row r="828" spans="1:23" x14ac:dyDescent="0.25">
      <c r="A828" s="586">
        <v>670</v>
      </c>
      <c r="B828" s="4815"/>
      <c r="C828" s="296" t="s">
        <v>2442</v>
      </c>
      <c r="D828" s="115">
        <v>44860</v>
      </c>
      <c r="E828" s="387" t="s">
        <v>4942</v>
      </c>
      <c r="F828" s="164">
        <v>50</v>
      </c>
      <c r="G828" s="145">
        <f>AVERAGE(CPVTFC3SG0034!M19:N19)</f>
        <v>2.8807</v>
      </c>
      <c r="H828" s="100">
        <f t="shared" si="165"/>
        <v>9509.0909090909099</v>
      </c>
      <c r="I828" s="448" t="s">
        <v>315</v>
      </c>
      <c r="J828" s="71">
        <v>44880</v>
      </c>
      <c r="K828" s="1142" t="s">
        <v>5463</v>
      </c>
      <c r="L828" s="1143">
        <v>59</v>
      </c>
      <c r="M828" s="72">
        <f>AVERAGE(CPVTFC3SG0053!I21:J21)</f>
        <v>8.2449999999999996E-2</v>
      </c>
      <c r="N828" s="73">
        <f t="shared" si="188"/>
        <v>-1555.3956834532378</v>
      </c>
      <c r="O828" s="1144" t="s">
        <v>314</v>
      </c>
      <c r="P828" s="2337">
        <v>44883</v>
      </c>
      <c r="Q828" s="2543" t="s">
        <v>5506</v>
      </c>
      <c r="R828" s="66">
        <v>137</v>
      </c>
      <c r="S828" s="164">
        <f>AVERAGE(CPVTFC3SG0063!B20:C20)</f>
        <v>1.42835</v>
      </c>
      <c r="T828" s="67">
        <f t="shared" si="190"/>
        <v>6302.9999999999991</v>
      </c>
      <c r="U828" s="2544" t="s">
        <v>315</v>
      </c>
      <c r="V828" s="4906"/>
      <c r="W828" s="1148" t="s">
        <v>5456</v>
      </c>
    </row>
    <row r="829" spans="1:23" ht="15.75" thickBot="1" x14ac:dyDescent="0.3">
      <c r="A829" s="481">
        <v>671</v>
      </c>
      <c r="B829" s="4821"/>
      <c r="C829" s="520" t="s">
        <v>4223</v>
      </c>
      <c r="D829" s="483">
        <v>44860</v>
      </c>
      <c r="E829" s="484" t="s">
        <v>4942</v>
      </c>
      <c r="F829" s="485">
        <v>51</v>
      </c>
      <c r="G829" s="486">
        <f>AVERAGE(CPVTFC3SG0034!O19:P19)</f>
        <v>2.8696999999999999</v>
      </c>
      <c r="H829" s="487">
        <f t="shared" si="165"/>
        <v>9470.6293706293709</v>
      </c>
      <c r="I829" s="1138" t="s">
        <v>315</v>
      </c>
      <c r="J829" s="412">
        <v>44880</v>
      </c>
      <c r="K829" s="1742" t="s">
        <v>5463</v>
      </c>
      <c r="L829" s="1743">
        <v>60</v>
      </c>
      <c r="M829" s="414">
        <f>AVERAGE(CPVTFC3SG0053!K21:L21)</f>
        <v>1.33175</v>
      </c>
      <c r="N829" s="415">
        <f t="shared" si="188"/>
        <v>34395.683453237412</v>
      </c>
      <c r="O829" s="1767" t="s">
        <v>315</v>
      </c>
      <c r="P829" s="1383"/>
      <c r="Q829" s="2572"/>
      <c r="R829" s="668"/>
      <c r="S829" s="668"/>
      <c r="T829" s="662"/>
      <c r="U829" s="2573"/>
      <c r="V829" s="4906"/>
    </row>
    <row r="830" spans="1:23" x14ac:dyDescent="0.25">
      <c r="A830" s="475">
        <v>672</v>
      </c>
      <c r="B830" s="4814" t="s">
        <v>4240</v>
      </c>
      <c r="C830" s="684" t="s">
        <v>868</v>
      </c>
      <c r="D830" s="407">
        <v>44860</v>
      </c>
      <c r="E830" s="477" t="s">
        <v>4942</v>
      </c>
      <c r="F830" s="478">
        <v>52</v>
      </c>
      <c r="G830" s="479">
        <f>AVERAGE(CPVTFC3SG0034!Q19:R19)</f>
        <v>2.8803000000000001</v>
      </c>
      <c r="H830" s="480">
        <f t="shared" si="165"/>
        <v>9507.6923076923085</v>
      </c>
      <c r="I830" s="1137" t="s">
        <v>315</v>
      </c>
      <c r="J830" s="407">
        <v>44880</v>
      </c>
      <c r="K830" s="1753" t="s">
        <v>5463</v>
      </c>
      <c r="L830" s="1754">
        <v>61</v>
      </c>
      <c r="M830" s="409">
        <f>AVERAGE(CPVTFC3SG0053!M21:N21)</f>
        <v>0.4259</v>
      </c>
      <c r="N830" s="405">
        <f t="shared" si="188"/>
        <v>8328.0575539568345</v>
      </c>
      <c r="O830" s="1766" t="s">
        <v>315</v>
      </c>
      <c r="P830" s="2332">
        <v>44883</v>
      </c>
      <c r="Q830" s="2540" t="s">
        <v>5506</v>
      </c>
      <c r="R830" s="409">
        <v>146</v>
      </c>
      <c r="S830" s="478">
        <f>AVERAGE(CPVTFC3SG0063!T20:U20)</f>
        <v>0.68115000000000003</v>
      </c>
      <c r="T830" s="405">
        <f t="shared" ref="T830:T833" si="191">(S830-0.12)/0.0137*66</f>
        <v>2703.3503649635036</v>
      </c>
      <c r="U830" s="2542" t="s">
        <v>315</v>
      </c>
      <c r="V830" s="4906" t="s">
        <v>1416</v>
      </c>
      <c r="W830" s="5">
        <v>1</v>
      </c>
    </row>
    <row r="831" spans="1:23" x14ac:dyDescent="0.25">
      <c r="A831" s="504"/>
      <c r="B831" s="4815"/>
      <c r="C831" s="680" t="s">
        <v>5448</v>
      </c>
      <c r="D831" s="1286"/>
      <c r="E831" s="1287"/>
      <c r="F831" s="1288"/>
      <c r="G831" s="1365"/>
      <c r="H831" s="1367"/>
      <c r="I831" s="2565"/>
      <c r="J831" s="1286"/>
      <c r="K831" s="2163"/>
      <c r="L831" s="2164"/>
      <c r="M831" s="830"/>
      <c r="N831" s="831"/>
      <c r="O831" s="2473"/>
      <c r="P831" s="2340">
        <v>44883</v>
      </c>
      <c r="Q831" s="2489" t="s">
        <v>5506</v>
      </c>
      <c r="R831" s="7">
        <v>147</v>
      </c>
      <c r="S831" s="102">
        <f>AVERAGE(CPVTFC3SG0063!V20:W20)</f>
        <v>0.26574999999999999</v>
      </c>
      <c r="T831" s="13">
        <f t="shared" si="191"/>
        <v>702.15328467153279</v>
      </c>
      <c r="U831" s="2554" t="s">
        <v>314</v>
      </c>
      <c r="V831" s="4906"/>
    </row>
    <row r="832" spans="1:23" x14ac:dyDescent="0.25">
      <c r="A832" s="504"/>
      <c r="B832" s="4815"/>
      <c r="C832" s="680" t="s">
        <v>863</v>
      </c>
      <c r="D832" s="1286"/>
      <c r="E832" s="1287"/>
      <c r="F832" s="1288"/>
      <c r="G832" s="1365"/>
      <c r="H832" s="1367"/>
      <c r="I832" s="2565"/>
      <c r="J832" s="1286"/>
      <c r="K832" s="2163"/>
      <c r="L832" s="2164"/>
      <c r="M832" s="830"/>
      <c r="N832" s="831"/>
      <c r="O832" s="2473"/>
      <c r="P832" s="2340">
        <v>44883</v>
      </c>
      <c r="Q832" s="2489" t="s">
        <v>5506</v>
      </c>
      <c r="R832" s="7">
        <v>148</v>
      </c>
      <c r="S832" s="102">
        <f>AVERAGE(CPVTFC3SG0063!X20:Y20)</f>
        <v>0.2626</v>
      </c>
      <c r="T832" s="13">
        <f t="shared" si="191"/>
        <v>686.978102189781</v>
      </c>
      <c r="U832" s="2554" t="s">
        <v>314</v>
      </c>
      <c r="V832" s="4906"/>
    </row>
    <row r="833" spans="1:23" x14ac:dyDescent="0.25">
      <c r="A833" s="590">
        <v>673</v>
      </c>
      <c r="B833" s="4815"/>
      <c r="C833" s="296" t="s">
        <v>2442</v>
      </c>
      <c r="D833" s="115">
        <v>44860</v>
      </c>
      <c r="E833" s="387" t="s">
        <v>4942</v>
      </c>
      <c r="F833" s="164">
        <v>53</v>
      </c>
      <c r="G833" s="145">
        <f>AVERAGE(CPVTFC3SG0034!S19:T19)</f>
        <v>2.8379000000000003</v>
      </c>
      <c r="H833" s="100">
        <f t="shared" si="165"/>
        <v>9359.4405594405616</v>
      </c>
      <c r="I833" s="448" t="s">
        <v>315</v>
      </c>
      <c r="J833" s="71">
        <v>44880</v>
      </c>
      <c r="K833" s="1142" t="s">
        <v>5463</v>
      </c>
      <c r="L833" s="1143">
        <v>62</v>
      </c>
      <c r="M833" s="72">
        <f>AVERAGE(CPVTFC3SG0053!O21:P21)</f>
        <v>0.24485000000000001</v>
      </c>
      <c r="N833" s="73">
        <f t="shared" si="188"/>
        <v>3117.9856115107918</v>
      </c>
      <c r="O833" s="1144" t="s">
        <v>315</v>
      </c>
      <c r="P833" s="2337">
        <v>44883</v>
      </c>
      <c r="Q833" s="2543" t="s">
        <v>5506</v>
      </c>
      <c r="R833" s="66">
        <v>149</v>
      </c>
      <c r="S833" s="164">
        <f>AVERAGE(CPVTFC3SG0063!B22:C22)</f>
        <v>0.53029999999999999</v>
      </c>
      <c r="T833" s="67">
        <f t="shared" si="191"/>
        <v>1976.6277372262773</v>
      </c>
      <c r="U833" s="2544" t="s">
        <v>315</v>
      </c>
      <c r="V833" s="4906"/>
    </row>
    <row r="834" spans="1:23" ht="15.75" thickBot="1" x14ac:dyDescent="0.3">
      <c r="A834" s="599">
        <v>674</v>
      </c>
      <c r="B834" s="4815"/>
      <c r="C834" s="497" t="s">
        <v>4223</v>
      </c>
      <c r="D834" s="451">
        <v>44860</v>
      </c>
      <c r="E834" s="452" t="s">
        <v>4942</v>
      </c>
      <c r="F834" s="445">
        <v>54</v>
      </c>
      <c r="G834" s="453">
        <f>AVERAGE(CPVTFC3SG0034!U19:V19)</f>
        <v>2.806</v>
      </c>
      <c r="H834" s="454">
        <f t="shared" si="165"/>
        <v>9247.9020979020988</v>
      </c>
      <c r="I834" s="455" t="s">
        <v>315</v>
      </c>
      <c r="J834" s="121">
        <v>44880</v>
      </c>
      <c r="K834" s="1734" t="s">
        <v>5463</v>
      </c>
      <c r="L834" s="1492">
        <v>63</v>
      </c>
      <c r="M834" s="122">
        <f>AVERAGE(CPVTFC3SG0053!Q21:R21)</f>
        <v>2.8097000000000003</v>
      </c>
      <c r="N834" s="123">
        <f t="shared" si="188"/>
        <v>76926.618705035988</v>
      </c>
      <c r="O834" s="1761" t="s">
        <v>315</v>
      </c>
      <c r="P834" s="969"/>
      <c r="Q834" s="969"/>
      <c r="R834" s="969"/>
      <c r="S834" s="1268"/>
      <c r="T834" s="1268"/>
      <c r="U834" s="2127"/>
      <c r="V834" s="4906"/>
    </row>
    <row r="835" spans="1:23" x14ac:dyDescent="0.25">
      <c r="A835" s="406">
        <v>675</v>
      </c>
      <c r="B835" s="4800" t="s">
        <v>4241</v>
      </c>
      <c r="C835" s="476" t="s">
        <v>868</v>
      </c>
      <c r="D835" s="407">
        <v>44860</v>
      </c>
      <c r="E835" s="477" t="s">
        <v>4942</v>
      </c>
      <c r="F835" s="478">
        <v>55</v>
      </c>
      <c r="G835" s="479">
        <f>AVERAGE(CPVTFC3SG0034!W19:X19)</f>
        <v>1.24135</v>
      </c>
      <c r="H835" s="480">
        <f t="shared" si="165"/>
        <v>3777.0979020979021</v>
      </c>
      <c r="I835" s="2595" t="s">
        <v>315</v>
      </c>
      <c r="J835" s="1544"/>
      <c r="K835" s="1544"/>
      <c r="L835" s="1544"/>
      <c r="M835" s="1544"/>
      <c r="N835" s="1544"/>
      <c r="O835" s="1544"/>
      <c r="P835" s="2329">
        <v>44883</v>
      </c>
      <c r="Q835" s="2490" t="s">
        <v>5506</v>
      </c>
      <c r="R835" s="589">
        <v>167</v>
      </c>
      <c r="S835" s="492">
        <f>AVERAGE(CPVTFC3SG0063!N24:O24)</f>
        <v>0.15290000000000001</v>
      </c>
      <c r="T835" s="622">
        <f t="shared" ref="T835:T837" si="192">(S835-0.12)/0.0137*66</f>
        <v>158.49635036496358</v>
      </c>
      <c r="U835" s="2553" t="s">
        <v>314</v>
      </c>
      <c r="V835" s="4906" t="s">
        <v>1416</v>
      </c>
      <c r="W835" s="5">
        <v>1</v>
      </c>
    </row>
    <row r="836" spans="1:23" x14ac:dyDescent="0.25">
      <c r="A836" s="590"/>
      <c r="B836" s="4801"/>
      <c r="C836" s="436" t="s">
        <v>5448</v>
      </c>
      <c r="D836" s="1149"/>
      <c r="E836" s="1264"/>
      <c r="F836" s="695"/>
      <c r="G836" s="892"/>
      <c r="H836" s="894"/>
      <c r="I836" s="2510"/>
      <c r="J836" s="891"/>
      <c r="K836" s="891"/>
      <c r="L836" s="891"/>
      <c r="M836" s="891"/>
      <c r="N836" s="891"/>
      <c r="O836" s="891"/>
      <c r="P836" s="2337">
        <v>44883</v>
      </c>
      <c r="Q836" s="2543" t="s">
        <v>5506</v>
      </c>
      <c r="R836" s="66">
        <v>168</v>
      </c>
      <c r="S836" s="164">
        <f>AVERAGE(CPVTFC3SG0063!P24:Q24)</f>
        <v>0.97094999999999998</v>
      </c>
      <c r="T836" s="67">
        <f t="shared" si="192"/>
        <v>4099.4671532846714</v>
      </c>
      <c r="U836" s="2544" t="s">
        <v>315</v>
      </c>
      <c r="V836" s="4906"/>
    </row>
    <row r="837" spans="1:23" x14ac:dyDescent="0.25">
      <c r="A837" s="586">
        <v>676</v>
      </c>
      <c r="B837" s="4801"/>
      <c r="C837" s="436" t="s">
        <v>2442</v>
      </c>
      <c r="D837" s="65">
        <v>44860</v>
      </c>
      <c r="E837" s="387" t="s">
        <v>4942</v>
      </c>
      <c r="F837" s="164">
        <v>56</v>
      </c>
      <c r="G837" s="145">
        <f>AVERAGE(CPVTFC3SG0034!C21:D21)</f>
        <v>2.8744499999999999</v>
      </c>
      <c r="H837" s="100">
        <f t="shared" si="165"/>
        <v>9487.2377622377626</v>
      </c>
      <c r="I837" s="2581" t="s">
        <v>315</v>
      </c>
      <c r="J837" s="65">
        <v>44880</v>
      </c>
      <c r="K837" s="1145" t="s">
        <v>5463</v>
      </c>
      <c r="L837" s="177">
        <v>64</v>
      </c>
      <c r="M837" s="66">
        <f>AVERAGE(CPVTFC3SG0053!S21:T21)</f>
        <v>1.5495999999999999</v>
      </c>
      <c r="N837" s="67">
        <f t="shared" si="188"/>
        <v>40664.748201438844</v>
      </c>
      <c r="O837" s="1146" t="s">
        <v>315</v>
      </c>
      <c r="P837" s="2337">
        <v>44883</v>
      </c>
      <c r="Q837" s="2543" t="s">
        <v>5506</v>
      </c>
      <c r="R837" s="66">
        <v>169</v>
      </c>
      <c r="S837" s="164">
        <f>AVERAGE(CPVTFC3SG0063!R24:S24)</f>
        <v>1.0852499999999998</v>
      </c>
      <c r="T837" s="67">
        <f t="shared" si="192"/>
        <v>4650.109489051094</v>
      </c>
      <c r="U837" s="2544" t="s">
        <v>315</v>
      </c>
      <c r="V837" s="4906"/>
    </row>
    <row r="838" spans="1:23" ht="15.75" thickBot="1" x14ac:dyDescent="0.3">
      <c r="A838" s="529">
        <v>677</v>
      </c>
      <c r="B838" s="4818"/>
      <c r="C838" s="437" t="s">
        <v>4223</v>
      </c>
      <c r="D838" s="121">
        <v>44860</v>
      </c>
      <c r="E838" s="452" t="s">
        <v>4942</v>
      </c>
      <c r="F838" s="445">
        <v>57</v>
      </c>
      <c r="G838" s="453">
        <f>AVERAGE(CPVTFC3SG0034!E21:F21)</f>
        <v>2.9085000000000001</v>
      </c>
      <c r="H838" s="454">
        <f t="shared" si="165"/>
        <v>9606.2937062937071</v>
      </c>
      <c r="I838" s="2599" t="s">
        <v>315</v>
      </c>
      <c r="J838" s="121">
        <v>44880</v>
      </c>
      <c r="K838" s="1734" t="s">
        <v>5463</v>
      </c>
      <c r="L838" s="1492">
        <v>65</v>
      </c>
      <c r="M838" s="122">
        <f>AVERAGE(CPVTFC3SG0053!U21:V21)</f>
        <v>0.85965000000000003</v>
      </c>
      <c r="N838" s="123">
        <f t="shared" si="188"/>
        <v>20810.071942446044</v>
      </c>
      <c r="O838" s="2475" t="s">
        <v>315</v>
      </c>
      <c r="P838" s="2084"/>
      <c r="Q838" s="2349"/>
      <c r="R838" s="969"/>
      <c r="S838" s="969"/>
      <c r="T838" s="970"/>
      <c r="U838" s="2577"/>
      <c r="V838" s="4906"/>
    </row>
    <row r="839" spans="1:23" x14ac:dyDescent="0.25">
      <c r="A839" s="488">
        <v>678</v>
      </c>
      <c r="B839" s="4806" t="s">
        <v>4242</v>
      </c>
      <c r="C839" s="489" t="s">
        <v>868</v>
      </c>
      <c r="D839" s="490">
        <v>44860</v>
      </c>
      <c r="E839" s="491" t="s">
        <v>4942</v>
      </c>
      <c r="F839" s="492">
        <v>58</v>
      </c>
      <c r="G839" s="493">
        <f>AVERAGE(CPVTFC3SG0034!G21:H21)</f>
        <v>0.16805</v>
      </c>
      <c r="H839" s="494">
        <f t="shared" si="165"/>
        <v>24.300699300699343</v>
      </c>
      <c r="I839" s="2517" t="s">
        <v>314</v>
      </c>
      <c r="J839" s="1544"/>
      <c r="K839" s="1544"/>
      <c r="L839" s="1544"/>
      <c r="M839" s="1544"/>
      <c r="N839" s="1544"/>
      <c r="O839" s="1544"/>
      <c r="P839" s="2329">
        <v>44883</v>
      </c>
      <c r="Q839" s="2490" t="s">
        <v>5506</v>
      </c>
      <c r="R839" s="589">
        <v>180</v>
      </c>
      <c r="S839" s="492">
        <f>AVERAGE(CPVTFC3SG0063!P26:Q26)</f>
        <v>7.8300000000000008E-2</v>
      </c>
      <c r="T839" s="622">
        <f t="shared" ref="T839:T842" si="193">(S839-0.12)/0.0137*66</f>
        <v>-200.89051094890505</v>
      </c>
      <c r="U839" s="2553" t="s">
        <v>314</v>
      </c>
      <c r="V839" s="4910"/>
    </row>
    <row r="840" spans="1:23" x14ac:dyDescent="0.25">
      <c r="A840" s="593"/>
      <c r="B840" s="4807"/>
      <c r="C840" s="263" t="s">
        <v>5448</v>
      </c>
      <c r="D840" s="1149"/>
      <c r="E840" s="1264"/>
      <c r="F840" s="695"/>
      <c r="G840" s="892"/>
      <c r="H840" s="894"/>
      <c r="I840" s="2510"/>
      <c r="J840" s="891"/>
      <c r="K840" s="891"/>
      <c r="L840" s="891"/>
      <c r="M840" s="891"/>
      <c r="N840" s="891"/>
      <c r="O840" s="891"/>
      <c r="P840" s="2340">
        <v>44883</v>
      </c>
      <c r="Q840" s="2489" t="s">
        <v>5506</v>
      </c>
      <c r="R840" s="7">
        <v>181</v>
      </c>
      <c r="S840" s="102">
        <f>AVERAGE(CPVTFC3SG0063!R26:S26)</f>
        <v>8.6300000000000002E-2</v>
      </c>
      <c r="T840" s="13">
        <f t="shared" si="193"/>
        <v>-162.35036496350361</v>
      </c>
      <c r="U840" s="2554" t="s">
        <v>314</v>
      </c>
      <c r="V840" s="4911"/>
    </row>
    <row r="841" spans="1:23" x14ac:dyDescent="0.25">
      <c r="A841" s="593"/>
      <c r="B841" s="4807"/>
      <c r="C841" s="263" t="s">
        <v>863</v>
      </c>
      <c r="D841" s="1149"/>
      <c r="E841" s="1264"/>
      <c r="F841" s="695"/>
      <c r="G841" s="892"/>
      <c r="H841" s="894"/>
      <c r="I841" s="2510"/>
      <c r="J841" s="891"/>
      <c r="K841" s="891"/>
      <c r="L841" s="891"/>
      <c r="M841" s="891"/>
      <c r="N841" s="891"/>
      <c r="O841" s="891"/>
      <c r="P841" s="2340">
        <v>44883</v>
      </c>
      <c r="Q841" s="2489" t="s">
        <v>5506</v>
      </c>
      <c r="R841" s="7">
        <v>182</v>
      </c>
      <c r="S841" s="102">
        <f>AVERAGE(CPVTFC3SG0063!T26:U26)</f>
        <v>9.534999999999999E-2</v>
      </c>
      <c r="T841" s="13">
        <f t="shared" si="193"/>
        <v>-118.75182481751827</v>
      </c>
      <c r="U841" s="2554" t="s">
        <v>314</v>
      </c>
      <c r="V841" s="4911"/>
    </row>
    <row r="842" spans="1:23" x14ac:dyDescent="0.25">
      <c r="A842" s="596">
        <v>679</v>
      </c>
      <c r="B842" s="4807"/>
      <c r="C842" s="443" t="s">
        <v>2442</v>
      </c>
      <c r="D842" s="19">
        <v>44860</v>
      </c>
      <c r="E842" s="384" t="s">
        <v>4942</v>
      </c>
      <c r="F842" s="103">
        <v>59</v>
      </c>
      <c r="G842" s="276">
        <f>AVERAGE(CPVTFC3SG0034!I21:J21)</f>
        <v>1.8610500000000001</v>
      </c>
      <c r="H842" s="344">
        <f t="shared" si="165"/>
        <v>5943.8811188811196</v>
      </c>
      <c r="I842" s="604" t="s">
        <v>315</v>
      </c>
      <c r="J842" s="891"/>
      <c r="K842" s="891"/>
      <c r="L842" s="891"/>
      <c r="M842" s="891"/>
      <c r="N842" s="891"/>
      <c r="O842" s="891"/>
      <c r="P842" s="2340">
        <v>44883</v>
      </c>
      <c r="Q842" s="2489" t="s">
        <v>5506</v>
      </c>
      <c r="R842" s="7">
        <v>183</v>
      </c>
      <c r="S842" s="102">
        <f>AVERAGE(CPVTFC3SG0063!V26:W26)</f>
        <v>8.3199999999999996E-2</v>
      </c>
      <c r="T842" s="13">
        <f t="shared" si="193"/>
        <v>-177.28467153284672</v>
      </c>
      <c r="U842" s="2554" t="s">
        <v>314</v>
      </c>
      <c r="V842" s="4911"/>
    </row>
    <row r="843" spans="1:23" x14ac:dyDescent="0.25">
      <c r="A843" s="593">
        <v>680</v>
      </c>
      <c r="B843" s="4807"/>
      <c r="C843" s="4813" t="s">
        <v>4223</v>
      </c>
      <c r="D843" s="18">
        <v>44860</v>
      </c>
      <c r="E843" s="380" t="s">
        <v>4942</v>
      </c>
      <c r="F843" s="102">
        <v>60</v>
      </c>
      <c r="G843" s="275">
        <f>AVERAGE(CPVTFC3SG0034!K21:L21)</f>
        <v>0.3624</v>
      </c>
      <c r="H843" s="343">
        <f t="shared" si="165"/>
        <v>703.84615384615381</v>
      </c>
      <c r="I843" s="2566" t="s">
        <v>314</v>
      </c>
      <c r="J843" s="891"/>
      <c r="K843" s="891"/>
      <c r="L843" s="891"/>
      <c r="M843" s="891"/>
      <c r="N843" s="891"/>
      <c r="O843" s="891"/>
      <c r="P843" s="645"/>
      <c r="Q843" s="645"/>
      <c r="R843" s="645"/>
      <c r="S843" s="694"/>
      <c r="T843" s="694"/>
      <c r="U843" s="2600"/>
      <c r="V843" s="4912"/>
    </row>
    <row r="844" spans="1:23" ht="15.75" thickBot="1" x14ac:dyDescent="0.3">
      <c r="A844" s="598">
        <v>740</v>
      </c>
      <c r="B844" s="4807"/>
      <c r="C844" s="4812"/>
      <c r="D844" s="79">
        <v>44860</v>
      </c>
      <c r="E844" s="525" t="s">
        <v>4942</v>
      </c>
      <c r="F844" s="173">
        <v>121</v>
      </c>
      <c r="G844" s="506">
        <f>AVERAGE(CPVTFC3SG0034!R16:S16)</f>
        <v>1.3776000000000002</v>
      </c>
      <c r="H844" s="507">
        <f>(G844-0.1611)/0.0143*50</f>
        <v>4253.4965034965044</v>
      </c>
      <c r="I844" s="740" t="s">
        <v>315</v>
      </c>
      <c r="J844" s="1390"/>
      <c r="K844" s="1390"/>
      <c r="L844" s="1390"/>
      <c r="M844" s="1390"/>
      <c r="N844" s="1390"/>
      <c r="O844" s="1390"/>
      <c r="P844" s="2084"/>
      <c r="Q844" s="2349"/>
      <c r="R844" s="969"/>
      <c r="S844" s="969"/>
      <c r="T844" s="970"/>
      <c r="U844" s="2577"/>
      <c r="W844" s="5">
        <v>1</v>
      </c>
    </row>
    <row r="845" spans="1:23" x14ac:dyDescent="0.25">
      <c r="A845" s="406">
        <v>681</v>
      </c>
      <c r="B845" s="4800" t="s">
        <v>4243</v>
      </c>
      <c r="C845" s="476" t="s">
        <v>868</v>
      </c>
      <c r="D845" s="407">
        <v>44860</v>
      </c>
      <c r="E845" s="477" t="s">
        <v>4942</v>
      </c>
      <c r="F845" s="478">
        <v>61</v>
      </c>
      <c r="G845" s="479">
        <f>AVERAGE(CPVTFC3SG0034!M21:N21)</f>
        <v>0.80184999999999995</v>
      </c>
      <c r="H845" s="480">
        <f t="shared" si="165"/>
        <v>2240.3846153846148</v>
      </c>
      <c r="I845" s="2595" t="s">
        <v>315</v>
      </c>
      <c r="J845" s="1544"/>
      <c r="K845" s="1544"/>
      <c r="L845" s="1544"/>
      <c r="M845" s="1544"/>
      <c r="N845" s="1544"/>
      <c r="O845" s="1544"/>
      <c r="P845" s="490">
        <v>44887</v>
      </c>
      <c r="Q845" s="2602" t="s">
        <v>5514</v>
      </c>
      <c r="R845" s="589">
        <v>14</v>
      </c>
      <c r="S845" s="589">
        <f>AVERAGE(CPVTFC3SG0064!G13:H13)</f>
        <v>0.26575000000000004</v>
      </c>
      <c r="T845" s="622">
        <f t="shared" ref="T845:T847" si="194">(S845-0.1645)/0.0138*66</f>
        <v>484.23913043478279</v>
      </c>
      <c r="U845" s="2553" t="s">
        <v>314</v>
      </c>
      <c r="V845" s="4906" t="s">
        <v>1416</v>
      </c>
      <c r="W845" s="5">
        <v>1</v>
      </c>
    </row>
    <row r="846" spans="1:23" x14ac:dyDescent="0.25">
      <c r="A846" s="590"/>
      <c r="B846" s="4801"/>
      <c r="C846" s="436" t="s">
        <v>5448</v>
      </c>
      <c r="D846" s="1149"/>
      <c r="E846" s="1264"/>
      <c r="F846" s="695"/>
      <c r="G846" s="892"/>
      <c r="H846" s="894"/>
      <c r="I846" s="2510"/>
      <c r="J846" s="891"/>
      <c r="K846" s="891"/>
      <c r="L846" s="891"/>
      <c r="M846" s="891"/>
      <c r="N846" s="891"/>
      <c r="O846" s="891"/>
      <c r="P846" s="18">
        <v>44887</v>
      </c>
      <c r="Q846" s="2604" t="s">
        <v>5514</v>
      </c>
      <c r="R846" s="7">
        <v>15</v>
      </c>
      <c r="S846" s="7">
        <f>AVERAGE(CPVTFC3SG0064!I13:J13)</f>
        <v>0.23125000000000001</v>
      </c>
      <c r="T846" s="13">
        <f t="shared" si="194"/>
        <v>319.23913043478262</v>
      </c>
      <c r="U846" s="2554" t="s">
        <v>314</v>
      </c>
      <c r="V846" s="4906"/>
    </row>
    <row r="847" spans="1:23" x14ac:dyDescent="0.25">
      <c r="A847" s="586">
        <v>682</v>
      </c>
      <c r="B847" s="4801"/>
      <c r="C847" s="436" t="s">
        <v>2442</v>
      </c>
      <c r="D847" s="65">
        <v>44860</v>
      </c>
      <c r="E847" s="387" t="s">
        <v>4942</v>
      </c>
      <c r="F847" s="164">
        <v>62</v>
      </c>
      <c r="G847" s="145">
        <f>AVERAGE(CPVTFC3SG0034!O21:P21)</f>
        <v>0.73534999999999995</v>
      </c>
      <c r="H847" s="100">
        <f t="shared" si="165"/>
        <v>2007.8671328671326</v>
      </c>
      <c r="I847" s="2581" t="s">
        <v>315</v>
      </c>
      <c r="J847" s="891"/>
      <c r="K847" s="891"/>
      <c r="L847" s="891"/>
      <c r="M847" s="891"/>
      <c r="N847" s="891"/>
      <c r="O847" s="891"/>
      <c r="P847" s="18">
        <v>44887</v>
      </c>
      <c r="Q847" s="2604" t="s">
        <v>5514</v>
      </c>
      <c r="R847" s="7">
        <v>16</v>
      </c>
      <c r="S847" s="7">
        <f>AVERAGE(CPVTFC3SG0064!K13:L13)</f>
        <v>0.13735</v>
      </c>
      <c r="T847" s="13">
        <f t="shared" si="194"/>
        <v>-129.84782608695656</v>
      </c>
      <c r="U847" s="2554" t="s">
        <v>314</v>
      </c>
      <c r="V847" s="4906"/>
    </row>
    <row r="848" spans="1:23" ht="15.75" thickBot="1" x14ac:dyDescent="0.3">
      <c r="A848" s="481">
        <v>683</v>
      </c>
      <c r="B848" s="4802"/>
      <c r="C848" s="482" t="s">
        <v>4223</v>
      </c>
      <c r="D848" s="412">
        <v>44860</v>
      </c>
      <c r="E848" s="484" t="s">
        <v>4942</v>
      </c>
      <c r="F848" s="485">
        <v>63</v>
      </c>
      <c r="G848" s="486">
        <f>AVERAGE(CPVTFC3SG0034!Q21:R21)</f>
        <v>2.8535000000000004</v>
      </c>
      <c r="H848" s="487">
        <f t="shared" si="165"/>
        <v>9413.9860139860157</v>
      </c>
      <c r="I848" s="2582" t="s">
        <v>315</v>
      </c>
      <c r="J848" s="412">
        <v>44880</v>
      </c>
      <c r="K848" s="1742" t="s">
        <v>5463</v>
      </c>
      <c r="L848" s="1743">
        <v>66</v>
      </c>
      <c r="M848" s="414">
        <f>AVERAGE(CPVTFC3SG0053!W21:X21)</f>
        <v>2.4805000000000001</v>
      </c>
      <c r="N848" s="415">
        <f t="shared" ref="N848:N858" si="195">((M848-0.1365)/0.0139)*400</f>
        <v>67453.237410071961</v>
      </c>
      <c r="O848" s="2564" t="s">
        <v>315</v>
      </c>
      <c r="P848" s="668"/>
      <c r="Q848" s="668"/>
      <c r="R848" s="668"/>
      <c r="S848" s="786"/>
      <c r="T848" s="786"/>
      <c r="U848" s="788"/>
      <c r="V848" s="4906"/>
    </row>
    <row r="849" spans="1:23" x14ac:dyDescent="0.25">
      <c r="A849" s="488">
        <v>684</v>
      </c>
      <c r="B849" s="4814" t="s">
        <v>4244</v>
      </c>
      <c r="C849" s="489" t="s">
        <v>868</v>
      </c>
      <c r="D849" s="490">
        <v>44860</v>
      </c>
      <c r="E849" s="491" t="s">
        <v>4942</v>
      </c>
      <c r="F849" s="492">
        <v>64</v>
      </c>
      <c r="G849" s="493">
        <f>AVERAGE(CPVTFC3SG0034!S21:T21)</f>
        <v>0.50044999999999995</v>
      </c>
      <c r="H849" s="494">
        <f t="shared" si="165"/>
        <v>1186.5384615384614</v>
      </c>
      <c r="I849" s="2483" t="s">
        <v>314</v>
      </c>
      <c r="J849" s="1544"/>
      <c r="K849" s="1544"/>
      <c r="L849" s="1544"/>
      <c r="M849" s="1544"/>
      <c r="N849" s="1544"/>
      <c r="O849" s="1697"/>
      <c r="P849" s="490">
        <v>44887</v>
      </c>
      <c r="Q849" s="2602" t="s">
        <v>5514</v>
      </c>
      <c r="R849" s="589">
        <v>34</v>
      </c>
      <c r="S849" s="589">
        <f>AVERAGE(CPVTFC3SG0064!C17:D17)</f>
        <v>0.30054999999999998</v>
      </c>
      <c r="T849" s="622">
        <f t="shared" ref="T849:T855" si="196">(S849-0.1645)/0.0138*66</f>
        <v>650.67391304347825</v>
      </c>
      <c r="U849" s="2553" t="s">
        <v>314</v>
      </c>
      <c r="V849" s="4906" t="s">
        <v>1416</v>
      </c>
      <c r="W849" s="5">
        <v>1</v>
      </c>
    </row>
    <row r="850" spans="1:23" x14ac:dyDescent="0.25">
      <c r="A850" s="536"/>
      <c r="B850" s="4815"/>
      <c r="C850" s="372" t="s">
        <v>5448</v>
      </c>
      <c r="D850" s="1286"/>
      <c r="E850" s="1287"/>
      <c r="F850" s="1288"/>
      <c r="G850" s="1365"/>
      <c r="H850" s="1367"/>
      <c r="I850" s="2618"/>
      <c r="J850" s="1364"/>
      <c r="K850" s="1364"/>
      <c r="L850" s="1364"/>
      <c r="M850" s="1364"/>
      <c r="N850" s="1364"/>
      <c r="O850" s="1701"/>
      <c r="P850" s="18">
        <v>44887</v>
      </c>
      <c r="Q850" s="2604" t="s">
        <v>5514</v>
      </c>
      <c r="R850" s="7">
        <v>35</v>
      </c>
      <c r="S850" s="7">
        <f>AVERAGE(CPVTFC3SG0064!E17:F17)</f>
        <v>0.26350000000000001</v>
      </c>
      <c r="T850" s="13">
        <f t="shared" si="196"/>
        <v>473.47826086956525</v>
      </c>
      <c r="U850" s="2554" t="s">
        <v>314</v>
      </c>
      <c r="V850" s="4906"/>
    </row>
    <row r="851" spans="1:23" x14ac:dyDescent="0.25">
      <c r="A851" s="590">
        <v>685</v>
      </c>
      <c r="B851" s="4815"/>
      <c r="C851" s="436" t="s">
        <v>2442</v>
      </c>
      <c r="D851" s="115">
        <v>44860</v>
      </c>
      <c r="E851" s="387" t="s">
        <v>4942</v>
      </c>
      <c r="F851" s="164">
        <v>65</v>
      </c>
      <c r="G851" s="145">
        <f>AVERAGE(CPVTFC3SG0034!U21:V21)</f>
        <v>2.8429000000000002</v>
      </c>
      <c r="H851" s="100">
        <f t="shared" si="165"/>
        <v>9376.923076923078</v>
      </c>
      <c r="I851" s="448" t="s">
        <v>315</v>
      </c>
      <c r="J851" s="65">
        <v>44880</v>
      </c>
      <c r="K851" s="1145" t="s">
        <v>5463</v>
      </c>
      <c r="L851" s="177">
        <v>67</v>
      </c>
      <c r="M851" s="66">
        <f>AVERAGE(CPVTFC3SG0053!C23:D23)</f>
        <v>0.45589999999999997</v>
      </c>
      <c r="N851" s="67">
        <f t="shared" si="195"/>
        <v>9191.3669064748192</v>
      </c>
      <c r="O851" s="1693" t="s">
        <v>315</v>
      </c>
      <c r="P851" s="18">
        <v>44887</v>
      </c>
      <c r="Q851" s="2604" t="s">
        <v>5514</v>
      </c>
      <c r="R851" s="7">
        <v>36</v>
      </c>
      <c r="S851" s="7">
        <f>AVERAGE(CPVTFC3SG0064!G17:H17)</f>
        <v>0.3654</v>
      </c>
      <c r="T851" s="13">
        <f t="shared" si="196"/>
        <v>960.82608695652175</v>
      </c>
      <c r="U851" s="2554" t="s">
        <v>314</v>
      </c>
      <c r="V851" s="4906"/>
    </row>
    <row r="852" spans="1:23" ht="15.75" thickBot="1" x14ac:dyDescent="0.3">
      <c r="A852" s="411">
        <v>686</v>
      </c>
      <c r="B852" s="4821"/>
      <c r="C852" s="520" t="s">
        <v>4223</v>
      </c>
      <c r="D852" s="483">
        <v>44860</v>
      </c>
      <c r="E852" s="484" t="s">
        <v>4942</v>
      </c>
      <c r="F852" s="485">
        <v>66</v>
      </c>
      <c r="G852" s="486">
        <f>AVERAGE(CPVTFC3SG0034!W21:X21)</f>
        <v>2.77325</v>
      </c>
      <c r="H852" s="487">
        <f t="shared" ref="H852:H966" si="197">(G852-0.1611)/0.0143*50</f>
        <v>9133.3916083916101</v>
      </c>
      <c r="I852" s="1138" t="s">
        <v>315</v>
      </c>
      <c r="J852" s="1738">
        <v>44880</v>
      </c>
      <c r="K852" s="1739" t="s">
        <v>5463</v>
      </c>
      <c r="L852" s="1740">
        <v>68</v>
      </c>
      <c r="M852" s="985">
        <f>AVERAGE(CPVTFC3SG0053!E23:F23)</f>
        <v>0.26834999999999998</v>
      </c>
      <c r="N852" s="986">
        <f t="shared" si="195"/>
        <v>3794.244604316546</v>
      </c>
      <c r="O852" s="2571" t="s">
        <v>315</v>
      </c>
      <c r="P852" s="1383"/>
      <c r="Q852" s="2579"/>
      <c r="R852" s="668"/>
      <c r="S852" s="668"/>
      <c r="T852" s="662"/>
      <c r="U852" s="2580"/>
      <c r="V852" s="4906"/>
    </row>
    <row r="853" spans="1:23" x14ac:dyDescent="0.25">
      <c r="A853" s="406">
        <v>687</v>
      </c>
      <c r="B853" s="4814" t="s">
        <v>4245</v>
      </c>
      <c r="C853" s="476" t="s">
        <v>868</v>
      </c>
      <c r="D853" s="407">
        <v>44860</v>
      </c>
      <c r="E853" s="477" t="s">
        <v>4942</v>
      </c>
      <c r="F853" s="478">
        <v>67</v>
      </c>
      <c r="G853" s="479">
        <f>AVERAGE(CPVTFC3SG0034!C23:D23)</f>
        <v>2.5963500000000002</v>
      </c>
      <c r="H853" s="480">
        <f t="shared" si="197"/>
        <v>8514.8601398601422</v>
      </c>
      <c r="I853" s="1137" t="s">
        <v>315</v>
      </c>
      <c r="J853" s="1735">
        <v>44880</v>
      </c>
      <c r="K853" s="1736" t="s">
        <v>5463</v>
      </c>
      <c r="L853" s="1737">
        <v>69</v>
      </c>
      <c r="M853" s="1010">
        <f>AVERAGE(CPVTFC3SG0053!G23:H23)</f>
        <v>0.1207</v>
      </c>
      <c r="N853" s="1011">
        <f t="shared" si="195"/>
        <v>-454.67625899280603</v>
      </c>
      <c r="O853" s="2567" t="s">
        <v>314</v>
      </c>
      <c r="P853" s="490">
        <v>44887</v>
      </c>
      <c r="Q853" s="2602" t="s">
        <v>5514</v>
      </c>
      <c r="R853" s="589">
        <v>37</v>
      </c>
      <c r="S853" s="589">
        <f>AVERAGE(CPVTFC3SG0064!I17:J17)</f>
        <v>0.23625000000000002</v>
      </c>
      <c r="T853" s="622">
        <f t="shared" si="196"/>
        <v>343.15217391304355</v>
      </c>
      <c r="U853" s="2553" t="s">
        <v>314</v>
      </c>
      <c r="W853" s="5">
        <v>1</v>
      </c>
    </row>
    <row r="854" spans="1:23" x14ac:dyDescent="0.25">
      <c r="A854" s="591"/>
      <c r="B854" s="4815"/>
      <c r="C854" s="438" t="s">
        <v>5448</v>
      </c>
      <c r="D854" s="1286"/>
      <c r="E854" s="1287"/>
      <c r="F854" s="1288"/>
      <c r="G854" s="1365"/>
      <c r="H854" s="1367"/>
      <c r="I854" s="2565"/>
      <c r="J854" s="1286"/>
      <c r="K854" s="2163"/>
      <c r="L854" s="2164"/>
      <c r="M854" s="830"/>
      <c r="N854" s="831"/>
      <c r="O854" s="2473"/>
      <c r="P854" s="18">
        <v>44887</v>
      </c>
      <c r="Q854" s="2604" t="s">
        <v>5514</v>
      </c>
      <c r="R854" s="7">
        <v>38</v>
      </c>
      <c r="S854" s="7">
        <f>AVERAGE(CPVTFC3SG0064!K17:L17)</f>
        <v>0.22750000000000001</v>
      </c>
      <c r="T854" s="13">
        <f t="shared" si="196"/>
        <v>301.30434782608694</v>
      </c>
      <c r="U854" s="2554" t="s">
        <v>314</v>
      </c>
    </row>
    <row r="855" spans="1:23" x14ac:dyDescent="0.25">
      <c r="A855" s="1210">
        <v>688</v>
      </c>
      <c r="B855" s="4815"/>
      <c r="C855" s="436" t="s">
        <v>2442</v>
      </c>
      <c r="D855" s="115">
        <v>44860</v>
      </c>
      <c r="E855" s="387" t="s">
        <v>4942</v>
      </c>
      <c r="F855" s="164">
        <v>68</v>
      </c>
      <c r="G855" s="145">
        <f>AVERAGE(CPVTFC3SG0034!E23:F23)</f>
        <v>2.6558000000000002</v>
      </c>
      <c r="H855" s="100">
        <f t="shared" si="197"/>
        <v>8722.7272727272739</v>
      </c>
      <c r="I855" s="448" t="s">
        <v>315</v>
      </c>
      <c r="J855" s="71">
        <v>44880</v>
      </c>
      <c r="K855" s="1142" t="s">
        <v>5463</v>
      </c>
      <c r="L855" s="1143">
        <v>70</v>
      </c>
      <c r="M855" s="72">
        <f>AVERAGE(CPVTFC3SG0053!I23:J23)</f>
        <v>0.12</v>
      </c>
      <c r="N855" s="73">
        <f t="shared" si="195"/>
        <v>-474.8201438848925</v>
      </c>
      <c r="O855" s="1144" t="s">
        <v>314</v>
      </c>
      <c r="P855" s="18">
        <v>44887</v>
      </c>
      <c r="Q855" s="2604" t="s">
        <v>5514</v>
      </c>
      <c r="R855" s="7">
        <v>39</v>
      </c>
      <c r="S855" s="7">
        <f>AVERAGE(CPVTFC3SG0064!M17:N17)</f>
        <v>0.16284999999999999</v>
      </c>
      <c r="T855" s="13">
        <f t="shared" si="196"/>
        <v>-7.8913043478261473</v>
      </c>
      <c r="U855" s="2554" t="s">
        <v>314</v>
      </c>
    </row>
    <row r="856" spans="1:23" ht="15.75" thickBot="1" x14ac:dyDescent="0.3">
      <c r="A856" s="2619">
        <v>689</v>
      </c>
      <c r="B856" s="4821"/>
      <c r="C856" s="520" t="s">
        <v>4223</v>
      </c>
      <c r="D856" s="483">
        <v>44860</v>
      </c>
      <c r="E856" s="484" t="s">
        <v>4942</v>
      </c>
      <c r="F856" s="485">
        <v>69</v>
      </c>
      <c r="G856" s="486">
        <f>AVERAGE(CPVTFC3SG0034!G23:H23)</f>
        <v>2.8488500000000001</v>
      </c>
      <c r="H856" s="487">
        <f t="shared" si="197"/>
        <v>9397.7272727272739</v>
      </c>
      <c r="I856" s="1138" t="s">
        <v>315</v>
      </c>
      <c r="J856" s="412">
        <v>44880</v>
      </c>
      <c r="K856" s="1742" t="s">
        <v>5463</v>
      </c>
      <c r="L856" s="1743">
        <v>71</v>
      </c>
      <c r="M856" s="414">
        <f>AVERAGE(CPVTFC3SG0053!K23:L23)</f>
        <v>0.62795000000000001</v>
      </c>
      <c r="N856" s="415">
        <f t="shared" si="195"/>
        <v>14142.44604316547</v>
      </c>
      <c r="O856" s="1767" t="s">
        <v>315</v>
      </c>
      <c r="P856" s="668"/>
      <c r="Q856" s="668"/>
      <c r="R856" s="668"/>
      <c r="S856" s="786"/>
      <c r="T856" s="786"/>
      <c r="U856" s="788"/>
    </row>
    <row r="857" spans="1:23" x14ac:dyDescent="0.25">
      <c r="A857" s="504">
        <v>690</v>
      </c>
      <c r="B857" s="438" t="s">
        <v>4246</v>
      </c>
      <c r="C857" s="438" t="s">
        <v>4247</v>
      </c>
      <c r="D857" s="115">
        <v>44860</v>
      </c>
      <c r="E857" s="388" t="s">
        <v>4942</v>
      </c>
      <c r="F857" s="444">
        <v>70</v>
      </c>
      <c r="G857" s="499">
        <f>AVERAGE(CPVTFC3SG0034!I23:J23)</f>
        <v>2.8756000000000004</v>
      </c>
      <c r="H857" s="505">
        <f t="shared" si="197"/>
        <v>9491.2587412587436</v>
      </c>
      <c r="I857" s="513" t="s">
        <v>315</v>
      </c>
      <c r="J857" s="1749">
        <v>44880</v>
      </c>
      <c r="K857" s="1750" t="s">
        <v>5463</v>
      </c>
      <c r="L857" s="1751">
        <v>72</v>
      </c>
      <c r="M857" s="977">
        <f>AVERAGE(CPVTFC3SG0053!M23:N23)</f>
        <v>0.26690000000000003</v>
      </c>
      <c r="N857" s="978">
        <f t="shared" si="195"/>
        <v>3752.5179856115114</v>
      </c>
      <c r="O857" s="1752" t="s">
        <v>315</v>
      </c>
      <c r="P857" s="1286"/>
      <c r="Q857" s="2459"/>
      <c r="R857" s="830"/>
      <c r="S857" s="830"/>
      <c r="T857" s="831"/>
      <c r="U857" s="1717"/>
      <c r="W857" s="5">
        <v>1</v>
      </c>
    </row>
    <row r="858" spans="1:23" ht="15.75" thickBot="1" x14ac:dyDescent="0.3">
      <c r="A858" s="529">
        <v>691</v>
      </c>
      <c r="B858" s="437" t="s">
        <v>4246</v>
      </c>
      <c r="C858" s="437" t="s">
        <v>4082</v>
      </c>
      <c r="D858" s="451">
        <v>44860</v>
      </c>
      <c r="E858" s="452" t="s">
        <v>4942</v>
      </c>
      <c r="F858" s="445">
        <v>71</v>
      </c>
      <c r="G858" s="453">
        <f>AVERAGE(CPVTFC3SG0034!K23:L23)</f>
        <v>2.7769500000000003</v>
      </c>
      <c r="H858" s="454">
        <f t="shared" si="197"/>
        <v>9146.3286713286743</v>
      </c>
      <c r="I858" s="455" t="s">
        <v>315</v>
      </c>
      <c r="J858" s="1744">
        <v>44880</v>
      </c>
      <c r="K858" s="1745" t="s">
        <v>5463</v>
      </c>
      <c r="L858" s="1746">
        <v>73</v>
      </c>
      <c r="M858" s="1002">
        <f>AVERAGE(CPVTFC3SG0053!O23:P23)</f>
        <v>0.19950000000000001</v>
      </c>
      <c r="N858" s="1003">
        <f t="shared" si="195"/>
        <v>1812.9496402877699</v>
      </c>
      <c r="O858" s="2418" t="s">
        <v>315</v>
      </c>
      <c r="P858" s="2084"/>
      <c r="Q858" s="2556"/>
      <c r="R858" s="969"/>
      <c r="S858" s="969"/>
      <c r="T858" s="970"/>
      <c r="U858" s="1741"/>
    </row>
    <row r="859" spans="1:23" x14ac:dyDescent="0.25">
      <c r="A859" s="488">
        <v>692</v>
      </c>
      <c r="B859" s="4811" t="s">
        <v>4248</v>
      </c>
      <c r="C859" s="489" t="s">
        <v>868</v>
      </c>
      <c r="D859" s="490">
        <v>44860</v>
      </c>
      <c r="E859" s="491" t="s">
        <v>4942</v>
      </c>
      <c r="F859" s="492">
        <v>72</v>
      </c>
      <c r="G859" s="493">
        <f>AVERAGE(CPVTFC3SG0034!M23:N23)</f>
        <v>0.22620000000000001</v>
      </c>
      <c r="H859" s="494">
        <f t="shared" si="197"/>
        <v>227.62237762237766</v>
      </c>
      <c r="I859" s="2517" t="s">
        <v>314</v>
      </c>
      <c r="J859" s="1544"/>
      <c r="K859" s="1544"/>
      <c r="L859" s="1544"/>
      <c r="M859" s="1544"/>
      <c r="N859" s="1544"/>
      <c r="O859" s="1544"/>
      <c r="P859" s="490">
        <v>44887</v>
      </c>
      <c r="Q859" s="2602" t="s">
        <v>5514</v>
      </c>
      <c r="R859" s="589">
        <v>54</v>
      </c>
      <c r="S859" s="589">
        <f>AVERAGE(CPVTFC3SG0064!U19:V19)</f>
        <v>0.12645000000000001</v>
      </c>
      <c r="T859" s="622">
        <f t="shared" ref="T859" si="198">(S859-0.1645)/0.0138*66</f>
        <v>-181.97826086956522</v>
      </c>
      <c r="U859" s="2553" t="s">
        <v>314</v>
      </c>
    </row>
    <row r="860" spans="1:23" x14ac:dyDescent="0.25">
      <c r="A860" s="593"/>
      <c r="B860" s="4813"/>
      <c r="C860" s="263" t="s">
        <v>5448</v>
      </c>
      <c r="D860" s="1149"/>
      <c r="E860" s="1264"/>
      <c r="F860" s="695"/>
      <c r="G860" s="892"/>
      <c r="H860" s="894"/>
      <c r="I860" s="2510"/>
      <c r="J860" s="891"/>
      <c r="K860" s="891"/>
      <c r="L860" s="891"/>
      <c r="M860" s="891"/>
      <c r="N860" s="891"/>
      <c r="O860" s="891"/>
      <c r="P860" s="18">
        <v>44887</v>
      </c>
      <c r="Q860" s="2604" t="s">
        <v>5514</v>
      </c>
      <c r="R860" s="7">
        <v>55</v>
      </c>
      <c r="S860" s="7">
        <f>AVERAGE(CPVTFC3SG0064!W19:X19)</f>
        <v>0.15445</v>
      </c>
      <c r="T860" s="13">
        <f t="shared" ref="T860:T861" si="199">(S860-0.1645)/0.0138*66</f>
        <v>-48.065217391304365</v>
      </c>
      <c r="U860" s="2626" t="s">
        <v>314</v>
      </c>
    </row>
    <row r="861" spans="1:23" x14ac:dyDescent="0.25">
      <c r="A861" s="593"/>
      <c r="B861" s="4813"/>
      <c r="C861" s="263" t="s">
        <v>863</v>
      </c>
      <c r="D861" s="1149"/>
      <c r="E861" s="1264"/>
      <c r="F861" s="695"/>
      <c r="G861" s="892"/>
      <c r="H861" s="894"/>
      <c r="I861" s="2510"/>
      <c r="J861" s="891"/>
      <c r="K861" s="891"/>
      <c r="L861" s="891"/>
      <c r="M861" s="891"/>
      <c r="N861" s="891"/>
      <c r="O861" s="891"/>
      <c r="P861" s="18">
        <v>44887</v>
      </c>
      <c r="Q861" s="2604" t="s">
        <v>5514</v>
      </c>
      <c r="R861" s="7">
        <v>56</v>
      </c>
      <c r="S861" s="7">
        <f>AVERAGE(CPVTFC3SG0064!C21:D21)</f>
        <v>0.19800000000000001</v>
      </c>
      <c r="T861" s="13">
        <f t="shared" si="199"/>
        <v>160.21739130434784</v>
      </c>
      <c r="U861" s="2554" t="s">
        <v>314</v>
      </c>
    </row>
    <row r="862" spans="1:23" ht="15.75" thickBot="1" x14ac:dyDescent="0.3">
      <c r="A862" s="462">
        <v>693</v>
      </c>
      <c r="B862" s="4888"/>
      <c r="C862" s="464" t="s">
        <v>4249</v>
      </c>
      <c r="D862" s="91">
        <v>44860</v>
      </c>
      <c r="E862" s="466" t="s">
        <v>4942</v>
      </c>
      <c r="F862" s="467">
        <v>73</v>
      </c>
      <c r="G862" s="468">
        <f>AVERAGE(CPVTFC3SG0034!O23:P23)</f>
        <v>0.24640000000000001</v>
      </c>
      <c r="H862" s="469">
        <f t="shared" si="197"/>
        <v>298.25174825174827</v>
      </c>
      <c r="I862" s="2627" t="s">
        <v>314</v>
      </c>
      <c r="J862" s="1600"/>
      <c r="K862" s="1600"/>
      <c r="L862" s="1600"/>
      <c r="M862" s="1600"/>
      <c r="N862" s="1600"/>
      <c r="O862" s="1600"/>
      <c r="P862" s="4250">
        <v>44894</v>
      </c>
      <c r="Q862" s="468" t="s">
        <v>5593</v>
      </c>
      <c r="R862" s="468">
        <v>116</v>
      </c>
      <c r="S862" s="468">
        <f>AVERAGE(CPVTFC3SG0081!H16:I16)</f>
        <v>0.14250000000000002</v>
      </c>
      <c r="T862" s="4009">
        <f t="shared" ref="T862" si="200">(S862-0.1617)/0.0141*66</f>
        <v>-89.872340425531902</v>
      </c>
      <c r="U862" s="4251" t="s">
        <v>314</v>
      </c>
    </row>
    <row r="863" spans="1:23" x14ac:dyDescent="0.25">
      <c r="A863" s="504">
        <v>694</v>
      </c>
      <c r="B863" s="438" t="s">
        <v>4250</v>
      </c>
      <c r="C863" s="438" t="s">
        <v>868</v>
      </c>
      <c r="D863" s="115">
        <v>44860</v>
      </c>
      <c r="E863" s="388" t="s">
        <v>4942</v>
      </c>
      <c r="F863" s="444">
        <v>74</v>
      </c>
      <c r="G863" s="499">
        <f>AVERAGE(CPVTFC3SG0034!Q23:R23)</f>
        <v>2.8517000000000001</v>
      </c>
      <c r="H863" s="505">
        <f t="shared" si="197"/>
        <v>9407.6923076923085</v>
      </c>
      <c r="I863" s="513" t="s">
        <v>315</v>
      </c>
      <c r="J863" s="115">
        <v>44880</v>
      </c>
      <c r="K863" s="1733" t="s">
        <v>5463</v>
      </c>
      <c r="L863" s="1493">
        <v>74</v>
      </c>
      <c r="M863" s="116">
        <f>AVERAGE(CPVTFC3SG0053!Q23:R23)</f>
        <v>2.72105</v>
      </c>
      <c r="N863" s="117">
        <f t="shared" ref="N863:N864" si="201">((M863-0.1365)/0.0139)*400</f>
        <v>74375.539568345339</v>
      </c>
      <c r="O863" s="1762" t="s">
        <v>315</v>
      </c>
      <c r="P863" s="1286"/>
      <c r="Q863" s="2459"/>
      <c r="R863" s="830"/>
      <c r="S863" s="830"/>
      <c r="T863" s="831"/>
      <c r="U863" s="1717"/>
      <c r="V863" s="4909"/>
      <c r="W863" s="5">
        <v>1</v>
      </c>
    </row>
    <row r="864" spans="1:23" ht="15.75" thickBot="1" x14ac:dyDescent="0.3">
      <c r="A864" s="529">
        <v>695</v>
      </c>
      <c r="B864" s="437" t="s">
        <v>4250</v>
      </c>
      <c r="C864" s="437" t="s">
        <v>220</v>
      </c>
      <c r="D864" s="451">
        <v>44860</v>
      </c>
      <c r="E864" s="452" t="s">
        <v>4942</v>
      </c>
      <c r="F864" s="445">
        <v>75</v>
      </c>
      <c r="G864" s="453">
        <f>AVERAGE(CPVTFC3SG0034!S23:T23)</f>
        <v>2.7960000000000003</v>
      </c>
      <c r="H864" s="454">
        <f t="shared" si="197"/>
        <v>9212.9370629370642</v>
      </c>
      <c r="I864" s="455" t="s">
        <v>315</v>
      </c>
      <c r="J864" s="1744">
        <v>44880</v>
      </c>
      <c r="K864" s="1745" t="s">
        <v>5463</v>
      </c>
      <c r="L864" s="1746">
        <v>75</v>
      </c>
      <c r="M864" s="1002">
        <f>AVERAGE(CPVTFC3SG0053!S23:T23)</f>
        <v>0.2319</v>
      </c>
      <c r="N864" s="1003">
        <f t="shared" si="201"/>
        <v>2745.3237410071938</v>
      </c>
      <c r="O864" s="2418" t="s">
        <v>315</v>
      </c>
      <c r="P864" s="2084"/>
      <c r="Q864" s="2556"/>
      <c r="R864" s="969"/>
      <c r="S864" s="969"/>
      <c r="T864" s="970"/>
      <c r="U864" s="1741"/>
      <c r="V864" s="4688"/>
    </row>
    <row r="865" spans="1:23" x14ac:dyDescent="0.25">
      <c r="A865" s="456">
        <v>696</v>
      </c>
      <c r="B865" s="4809" t="s">
        <v>4251</v>
      </c>
      <c r="C865" s="457" t="s">
        <v>868</v>
      </c>
      <c r="D865" s="87">
        <v>44860</v>
      </c>
      <c r="E865" s="458" t="s">
        <v>4942</v>
      </c>
      <c r="F865" s="459">
        <v>76</v>
      </c>
      <c r="G865" s="460">
        <f>AVERAGE(CPVTFC3SG0034!U23:V23)</f>
        <v>0.69789999999999996</v>
      </c>
      <c r="H865" s="461">
        <f t="shared" si="197"/>
        <v>1876.9230769230767</v>
      </c>
      <c r="I865" s="2511" t="s">
        <v>315</v>
      </c>
      <c r="J865" s="1544"/>
      <c r="K865" s="1544"/>
      <c r="L865" s="1544"/>
      <c r="M865" s="1544"/>
      <c r="N865" s="1544"/>
      <c r="O865" s="1544"/>
      <c r="P865" s="490">
        <v>44887</v>
      </c>
      <c r="Q865" s="2602" t="s">
        <v>5514</v>
      </c>
      <c r="R865" s="589">
        <v>66</v>
      </c>
      <c r="S865" s="589">
        <f>AVERAGE(CPVTFC3SG0064!W21:X21)</f>
        <v>0.11935000000000001</v>
      </c>
      <c r="T865" s="622">
        <f t="shared" ref="T865" si="202">(S865-0.1645)/0.0138*66</f>
        <v>-215.93478260869563</v>
      </c>
      <c r="U865" s="2634" t="s">
        <v>314</v>
      </c>
      <c r="V865" s="4909"/>
      <c r="W865" s="5">
        <v>1</v>
      </c>
    </row>
    <row r="866" spans="1:23" x14ac:dyDescent="0.25">
      <c r="A866" s="597"/>
      <c r="B866" s="4816"/>
      <c r="C866" s="443" t="s">
        <v>5448</v>
      </c>
      <c r="D866" s="1149"/>
      <c r="E866" s="1264"/>
      <c r="F866" s="695"/>
      <c r="G866" s="892"/>
      <c r="H866" s="894"/>
      <c r="I866" s="2510"/>
      <c r="J866" s="891"/>
      <c r="K866" s="891"/>
      <c r="L866" s="891"/>
      <c r="M866" s="891"/>
      <c r="N866" s="891"/>
      <c r="O866" s="891"/>
      <c r="P866" s="4242">
        <v>44894</v>
      </c>
      <c r="Q866" s="275" t="s">
        <v>5593</v>
      </c>
      <c r="R866" s="275">
        <v>117</v>
      </c>
      <c r="S866" s="275">
        <f>AVERAGE(CPVTFC3SG0081!J16:K16)</f>
        <v>0.12634999999999999</v>
      </c>
      <c r="T866" s="4026">
        <f t="shared" ref="T866" si="203">(S866-0.1617)/0.0141*66</f>
        <v>-165.46808510638309</v>
      </c>
      <c r="U866" s="4244" t="s">
        <v>314</v>
      </c>
      <c r="V866" s="4909"/>
    </row>
    <row r="867" spans="1:23" ht="15.75" thickBot="1" x14ac:dyDescent="0.3">
      <c r="A867" s="462">
        <v>697</v>
      </c>
      <c r="B867" s="4810"/>
      <c r="C867" s="464" t="s">
        <v>4252</v>
      </c>
      <c r="D867" s="91">
        <v>44860</v>
      </c>
      <c r="E867" s="466" t="s">
        <v>4942</v>
      </c>
      <c r="F867" s="467">
        <v>77</v>
      </c>
      <c r="G867" s="468">
        <f>AVERAGE(CPVTFC3SG0034!W23:X23)</f>
        <v>0.13750000000000001</v>
      </c>
      <c r="H867" s="469">
        <f t="shared" si="197"/>
        <v>-82.517482517482449</v>
      </c>
      <c r="I867" s="2627" t="s">
        <v>314</v>
      </c>
      <c r="J867" s="1600"/>
      <c r="K867" s="1600"/>
      <c r="L867" s="1600"/>
      <c r="M867" s="1600"/>
      <c r="N867" s="1600"/>
      <c r="O867" s="1600"/>
      <c r="P867" s="786"/>
      <c r="Q867" s="786"/>
      <c r="R867" s="786"/>
      <c r="S867" s="786"/>
      <c r="T867" s="786"/>
      <c r="U867" s="788"/>
      <c r="V867" s="4688"/>
    </row>
    <row r="868" spans="1:23" x14ac:dyDescent="0.25">
      <c r="A868" s="504">
        <v>698</v>
      </c>
      <c r="B868" s="438" t="s">
        <v>4253</v>
      </c>
      <c r="C868" s="438" t="s">
        <v>868</v>
      </c>
      <c r="D868" s="115">
        <v>44860</v>
      </c>
      <c r="E868" s="388" t="s">
        <v>4942</v>
      </c>
      <c r="F868" s="444">
        <v>78</v>
      </c>
      <c r="G868" s="499">
        <f>AVERAGE(CPVTFC3SG0034!C25:D25)</f>
        <v>2.9046000000000003</v>
      </c>
      <c r="H868" s="505">
        <f t="shared" si="197"/>
        <v>9592.657342657345</v>
      </c>
      <c r="I868" s="4260" t="s">
        <v>315</v>
      </c>
      <c r="J868" s="115">
        <v>44880</v>
      </c>
      <c r="K868" s="1733" t="s">
        <v>5463</v>
      </c>
      <c r="L868" s="1493">
        <v>76</v>
      </c>
      <c r="M868" s="116">
        <f>AVERAGE(CPVTFC3SG0053!U23:V23)</f>
        <v>0.625</v>
      </c>
      <c r="N868" s="117">
        <f t="shared" ref="N868:N872" si="204">((M868-0.1365)/0.0139)*400</f>
        <v>14057.553956834534</v>
      </c>
      <c r="O868" s="4261" t="s">
        <v>315</v>
      </c>
      <c r="P868" s="83">
        <v>44887</v>
      </c>
      <c r="Q868" s="4262" t="s">
        <v>5514</v>
      </c>
      <c r="R868" s="84">
        <v>77</v>
      </c>
      <c r="S868" s="84">
        <f>AVERAGE(CPVTFC3SG0064!W23:X23)</f>
        <v>0.21595</v>
      </c>
      <c r="T868" s="85">
        <f t="shared" ref="T868" si="205">(S868-0.1645)/0.0138*66</f>
        <v>246.06521739130434</v>
      </c>
      <c r="U868" s="4263" t="s">
        <v>314</v>
      </c>
      <c r="W868" s="5">
        <v>1</v>
      </c>
    </row>
    <row r="869" spans="1:23" ht="15.75" thickBot="1" x14ac:dyDescent="0.3">
      <c r="A869" s="481">
        <v>699</v>
      </c>
      <c r="B869" s="482" t="s">
        <v>4253</v>
      </c>
      <c r="C869" s="482" t="s">
        <v>4254</v>
      </c>
      <c r="D869" s="412">
        <v>44860</v>
      </c>
      <c r="E869" s="484" t="s">
        <v>4942</v>
      </c>
      <c r="F869" s="485">
        <v>79</v>
      </c>
      <c r="G869" s="486">
        <f>AVERAGE(CPVTFC3SG0034!E25:F25)</f>
        <v>2.8534499999999996</v>
      </c>
      <c r="H869" s="487">
        <f t="shared" si="197"/>
        <v>9413.8111888111871</v>
      </c>
      <c r="I869" s="2582" t="s">
        <v>315</v>
      </c>
      <c r="J869" s="412">
        <v>44880</v>
      </c>
      <c r="K869" s="1742" t="s">
        <v>5463</v>
      </c>
      <c r="L869" s="1743">
        <v>77</v>
      </c>
      <c r="M869" s="414">
        <f>AVERAGE(CPVTFC3SG0053!W23:X23)</f>
        <v>0.66154999999999997</v>
      </c>
      <c r="N869" s="415">
        <f t="shared" si="204"/>
        <v>15109.352517985613</v>
      </c>
      <c r="O869" s="2564" t="s">
        <v>315</v>
      </c>
      <c r="P869" s="668"/>
      <c r="Q869" s="668"/>
      <c r="R869" s="668"/>
      <c r="S869" s="786"/>
      <c r="T869" s="786"/>
      <c r="U869" s="788"/>
    </row>
    <row r="870" spans="1:23" x14ac:dyDescent="0.25">
      <c r="A870" s="475">
        <v>700</v>
      </c>
      <c r="B870" s="4814" t="s">
        <v>4255</v>
      </c>
      <c r="C870" s="476" t="s">
        <v>868</v>
      </c>
      <c r="D870" s="407">
        <v>44860</v>
      </c>
      <c r="E870" s="477" t="s">
        <v>4942</v>
      </c>
      <c r="F870" s="478">
        <v>80</v>
      </c>
      <c r="G870" s="479">
        <f>AVERAGE(CPVTFC3SG0034!G25:H25)</f>
        <v>2.9031000000000002</v>
      </c>
      <c r="H870" s="480">
        <f t="shared" si="197"/>
        <v>9587.4125874125893</v>
      </c>
      <c r="I870" s="1137" t="s">
        <v>315</v>
      </c>
      <c r="J870" s="407">
        <v>44880</v>
      </c>
      <c r="K870" s="1753" t="s">
        <v>5463</v>
      </c>
      <c r="L870" s="1754">
        <v>78</v>
      </c>
      <c r="M870" s="409">
        <f>AVERAGE(CPVTFC3SG0053!C25:D25)</f>
        <v>2.4796</v>
      </c>
      <c r="N870" s="405">
        <f t="shared" si="204"/>
        <v>67427.338129496406</v>
      </c>
      <c r="O870" s="1766" t="s">
        <v>315</v>
      </c>
      <c r="P870" s="407">
        <v>44887</v>
      </c>
      <c r="Q870" s="2617" t="s">
        <v>5514</v>
      </c>
      <c r="R870" s="409">
        <v>78</v>
      </c>
      <c r="S870" s="409">
        <f>AVERAGE(CPVTFC3SG0064!C25:D25)</f>
        <v>1.2376499999999999</v>
      </c>
      <c r="T870" s="405">
        <f t="shared" ref="T870" si="206">(S870-0.1645)/0.0138*66</f>
        <v>5132.4565217391291</v>
      </c>
      <c r="U870" s="2638" t="s">
        <v>315</v>
      </c>
      <c r="W870" s="5">
        <v>1</v>
      </c>
    </row>
    <row r="871" spans="1:23" x14ac:dyDescent="0.25">
      <c r="A871" s="3044"/>
      <c r="B871" s="4815"/>
      <c r="C871" s="2200" t="s">
        <v>5448</v>
      </c>
      <c r="D871" s="1974"/>
      <c r="E871" s="2046"/>
      <c r="F871" s="2047"/>
      <c r="G871" s="2584"/>
      <c r="H871" s="2585"/>
      <c r="I871" s="4259"/>
      <c r="J871" s="1974"/>
      <c r="K871" s="4264"/>
      <c r="L871" s="4189"/>
      <c r="M871" s="1469"/>
      <c r="N871" s="1470"/>
      <c r="O871" s="4265"/>
      <c r="P871" s="3500">
        <v>44894</v>
      </c>
      <c r="Q871" s="145" t="s">
        <v>5593</v>
      </c>
      <c r="R871" s="145">
        <v>118</v>
      </c>
      <c r="S871" s="145">
        <f>AVERAGE(CPVTFC3SG0081!L16:M16)</f>
        <v>0.52534999999999998</v>
      </c>
      <c r="T871" s="4002">
        <f t="shared" ref="T871" si="207">(S871-0.1617)/0.0141*66</f>
        <v>1702.191489361702</v>
      </c>
      <c r="U871" s="4252" t="s">
        <v>315</v>
      </c>
    </row>
    <row r="872" spans="1:23" ht="15.75" thickBot="1" x14ac:dyDescent="0.3">
      <c r="A872" s="481">
        <v>701</v>
      </c>
      <c r="B872" s="4821"/>
      <c r="C872" s="482" t="s">
        <v>4256</v>
      </c>
      <c r="D872" s="412">
        <v>44860</v>
      </c>
      <c r="E872" s="484" t="s">
        <v>4942</v>
      </c>
      <c r="F872" s="485">
        <v>81</v>
      </c>
      <c r="G872" s="486">
        <f>AVERAGE(CPVTFC3SG0034!I25:J25)</f>
        <v>2.8900999999999999</v>
      </c>
      <c r="H872" s="487">
        <f t="shared" si="197"/>
        <v>9541.9580419580434</v>
      </c>
      <c r="I872" s="1138" t="s">
        <v>315</v>
      </c>
      <c r="J872" s="412">
        <v>44880</v>
      </c>
      <c r="K872" s="1742" t="s">
        <v>5463</v>
      </c>
      <c r="L872" s="1743">
        <v>79</v>
      </c>
      <c r="M872" s="414">
        <f>AVERAGE(CPVTFC3SG0053!E25:F25)</f>
        <v>1.5688</v>
      </c>
      <c r="N872" s="415">
        <f t="shared" si="204"/>
        <v>41217.266187050358</v>
      </c>
      <c r="O872" s="1767" t="s">
        <v>315</v>
      </c>
      <c r="P872" s="1383"/>
      <c r="Q872" s="2579"/>
      <c r="R872" s="668"/>
      <c r="S872" s="668"/>
      <c r="T872" s="662"/>
      <c r="U872" s="2580"/>
    </row>
    <row r="873" spans="1:23" x14ac:dyDescent="0.25">
      <c r="A873" s="501">
        <v>702</v>
      </c>
      <c r="B873" s="439" t="s">
        <v>3987</v>
      </c>
      <c r="C873" s="439" t="s">
        <v>4257</v>
      </c>
      <c r="D873" s="125">
        <v>44860</v>
      </c>
      <c r="E873" s="390" t="s">
        <v>4942</v>
      </c>
      <c r="F873" s="449">
        <v>82</v>
      </c>
      <c r="G873" s="502">
        <f>AVERAGE(CPVTFC3SG0034!K25:L25)</f>
        <v>2.5103999999999997</v>
      </c>
      <c r="H873" s="503">
        <f t="shared" si="197"/>
        <v>8214.3356643356638</v>
      </c>
      <c r="I873" s="1134" t="s">
        <v>315</v>
      </c>
      <c r="J873" s="1364"/>
      <c r="K873" s="1364"/>
      <c r="L873" s="1364"/>
      <c r="M873" s="1364"/>
      <c r="N873" s="1364"/>
      <c r="O873" s="1701"/>
      <c r="P873" s="1286"/>
      <c r="Q873" s="2459"/>
      <c r="R873" s="830"/>
      <c r="S873" s="830"/>
      <c r="T873" s="831"/>
      <c r="U873" s="1717"/>
    </row>
    <row r="874" spans="1:23" x14ac:dyDescent="0.25">
      <c r="A874" s="9">
        <v>703</v>
      </c>
      <c r="B874" s="443" t="s">
        <v>4258</v>
      </c>
      <c r="C874" s="443" t="s">
        <v>4247</v>
      </c>
      <c r="D874" s="19">
        <v>44860</v>
      </c>
      <c r="E874" s="384" t="s">
        <v>4942</v>
      </c>
      <c r="F874" s="103">
        <v>84</v>
      </c>
      <c r="G874" s="276">
        <f>AVERAGE(CPVTFC3SG0034!O25:P25)</f>
        <v>1.82545</v>
      </c>
      <c r="H874" s="344">
        <f t="shared" si="197"/>
        <v>5819.4055944055935</v>
      </c>
      <c r="I874" s="677" t="s">
        <v>315</v>
      </c>
      <c r="J874" s="891"/>
      <c r="K874" s="891"/>
      <c r="L874" s="891"/>
      <c r="M874" s="891"/>
      <c r="N874" s="891"/>
      <c r="O874" s="1692"/>
      <c r="P874" s="1149"/>
      <c r="Q874" s="2458"/>
      <c r="R874" s="645"/>
      <c r="S874" s="645"/>
      <c r="T874" s="646"/>
      <c r="U874" s="1690"/>
      <c r="W874" s="5">
        <v>1</v>
      </c>
    </row>
    <row r="875" spans="1:23" x14ac:dyDescent="0.25">
      <c r="A875" s="11">
        <v>704</v>
      </c>
      <c r="B875" s="443" t="s">
        <v>4009</v>
      </c>
      <c r="C875" s="443" t="s">
        <v>220</v>
      </c>
      <c r="D875" s="19">
        <v>44860</v>
      </c>
      <c r="E875" s="384" t="s">
        <v>4942</v>
      </c>
      <c r="F875" s="103">
        <v>85</v>
      </c>
      <c r="G875" s="276">
        <f>AVERAGE(CPVTFC3SG0034!Q25:R25)</f>
        <v>2.8535500000000003</v>
      </c>
      <c r="H875" s="344">
        <f t="shared" si="197"/>
        <v>9414.1608391608406</v>
      </c>
      <c r="I875" s="677" t="s">
        <v>315</v>
      </c>
      <c r="J875" s="891"/>
      <c r="K875" s="891"/>
      <c r="L875" s="891"/>
      <c r="M875" s="891"/>
      <c r="N875" s="891"/>
      <c r="O875" s="1692"/>
      <c r="P875" s="645"/>
      <c r="Q875" s="645"/>
      <c r="R875" s="645"/>
      <c r="S875" s="694"/>
      <c r="T875" s="694"/>
      <c r="U875" s="694"/>
    </row>
    <row r="876" spans="1:23" x14ac:dyDescent="0.25">
      <c r="A876" s="9">
        <v>705</v>
      </c>
      <c r="B876" s="443" t="s">
        <v>4011</v>
      </c>
      <c r="C876" s="443" t="s">
        <v>4082</v>
      </c>
      <c r="D876" s="19">
        <v>44860</v>
      </c>
      <c r="E876" s="384" t="s">
        <v>4942</v>
      </c>
      <c r="F876" s="103">
        <v>86</v>
      </c>
      <c r="G876" s="276">
        <f>AVERAGE(CPVTFC3SG0034!S25:T25)</f>
        <v>0.97554999999999992</v>
      </c>
      <c r="H876" s="344">
        <f t="shared" si="197"/>
        <v>2847.7272727272725</v>
      </c>
      <c r="I876" s="677" t="s">
        <v>315</v>
      </c>
      <c r="J876" s="891"/>
      <c r="K876" s="891"/>
      <c r="L876" s="891"/>
      <c r="M876" s="891"/>
      <c r="N876" s="891"/>
      <c r="O876" s="1692"/>
      <c r="P876" s="645"/>
      <c r="Q876" s="645"/>
      <c r="R876" s="645"/>
      <c r="S876" s="694"/>
      <c r="T876" s="694"/>
      <c r="U876" s="694"/>
    </row>
    <row r="877" spans="1:23" ht="15.75" thickBot="1" x14ac:dyDescent="0.3">
      <c r="A877" s="78">
        <v>706</v>
      </c>
      <c r="B877" s="423" t="s">
        <v>4016</v>
      </c>
      <c r="C877" s="423" t="s">
        <v>4082</v>
      </c>
      <c r="D877" s="79">
        <v>44860</v>
      </c>
      <c r="E877" s="525" t="s">
        <v>4942</v>
      </c>
      <c r="F877" s="173">
        <v>87</v>
      </c>
      <c r="G877" s="506">
        <f>AVERAGE(CPVTFC3SG0034!U25:V25)</f>
        <v>2.8281499999999999</v>
      </c>
      <c r="H877" s="507">
        <f t="shared" si="197"/>
        <v>9325.3496503496499</v>
      </c>
      <c r="I877" s="677" t="s">
        <v>315</v>
      </c>
      <c r="J877" s="1390"/>
      <c r="K877" s="1390"/>
      <c r="L877" s="1390"/>
      <c r="M877" s="1390"/>
      <c r="N877" s="1390"/>
      <c r="O877" s="1700"/>
      <c r="P877" s="969"/>
      <c r="Q877" s="969"/>
      <c r="R877" s="969"/>
      <c r="S877" s="1268"/>
      <c r="T877" s="1268"/>
      <c r="U877" s="1268"/>
    </row>
    <row r="878" spans="1:23" ht="15.75" thickBot="1" x14ac:dyDescent="0.3">
      <c r="A878" s="600">
        <v>707</v>
      </c>
      <c r="B878" s="2376" t="s">
        <v>4259</v>
      </c>
      <c r="C878" s="2376" t="s">
        <v>5505</v>
      </c>
      <c r="D878" s="601">
        <v>44860</v>
      </c>
      <c r="E878" s="602" t="s">
        <v>4942</v>
      </c>
      <c r="F878" s="1425">
        <v>88</v>
      </c>
      <c r="G878" s="540">
        <f>AVERAGE(CPVTFC3SG0034!W25:X25)</f>
        <v>2.80945</v>
      </c>
      <c r="H878" s="603">
        <f t="shared" si="197"/>
        <v>9259.9650349650365</v>
      </c>
      <c r="I878" s="2487" t="s">
        <v>315</v>
      </c>
      <c r="J878" s="2377"/>
      <c r="K878" s="2377"/>
      <c r="L878" s="2377"/>
      <c r="M878" s="2377"/>
      <c r="N878" s="2377"/>
      <c r="O878" s="2422"/>
      <c r="P878" s="2325">
        <v>44883</v>
      </c>
      <c r="Q878" s="2484" t="s">
        <v>5506</v>
      </c>
      <c r="R878" s="2485">
        <v>1</v>
      </c>
      <c r="S878" s="1425">
        <f>AVERAGE(CPVTFC3SG0063!C11:D11)</f>
        <v>0.41665000000000002</v>
      </c>
      <c r="T878" s="1802">
        <f>(S878-0.12)/0.0137*66</f>
        <v>1429.1167883211681</v>
      </c>
      <c r="U878" s="2486" t="s">
        <v>315</v>
      </c>
    </row>
    <row r="879" spans="1:23" x14ac:dyDescent="0.25">
      <c r="A879" s="501">
        <v>708</v>
      </c>
      <c r="B879" s="439" t="s">
        <v>4023</v>
      </c>
      <c r="C879" s="439" t="s">
        <v>868</v>
      </c>
      <c r="D879" s="125">
        <v>44860</v>
      </c>
      <c r="E879" s="390" t="s">
        <v>4942</v>
      </c>
      <c r="F879" s="449">
        <v>89</v>
      </c>
      <c r="G879" s="502">
        <f>AVERAGE(CPVTFC3SG0034!B12:C12)</f>
        <v>2.7882500000000001</v>
      </c>
      <c r="H879" s="503">
        <f t="shared" si="197"/>
        <v>9185.8391608391612</v>
      </c>
      <c r="I879" s="1134" t="s">
        <v>315</v>
      </c>
      <c r="J879" s="1364"/>
      <c r="K879" s="1364"/>
      <c r="L879" s="1364"/>
      <c r="M879" s="1364"/>
      <c r="N879" s="1364"/>
      <c r="O879" s="1701"/>
      <c r="P879" s="830"/>
      <c r="Q879" s="830"/>
      <c r="R879" s="830"/>
      <c r="S879" s="1271"/>
      <c r="T879" s="1271"/>
      <c r="U879" s="1271"/>
      <c r="W879" s="5">
        <v>1</v>
      </c>
    </row>
    <row r="880" spans="1:23" ht="15.75" thickBot="1" x14ac:dyDescent="0.3">
      <c r="A880" s="531">
        <v>709</v>
      </c>
      <c r="B880" s="423" t="s">
        <v>4025</v>
      </c>
      <c r="C880" s="423" t="s">
        <v>4082</v>
      </c>
      <c r="D880" s="676">
        <v>44860</v>
      </c>
      <c r="E880" s="525" t="s">
        <v>4942</v>
      </c>
      <c r="F880" s="173">
        <v>90</v>
      </c>
      <c r="G880" s="506">
        <f>AVERAGE(CPVTFC3SG0034!D12:E12)</f>
        <v>2.7965</v>
      </c>
      <c r="H880" s="507">
        <f t="shared" si="197"/>
        <v>9214.6853146853155</v>
      </c>
      <c r="I880" s="677" t="s">
        <v>315</v>
      </c>
      <c r="J880" s="1390"/>
      <c r="K880" s="1390"/>
      <c r="L880" s="1390"/>
      <c r="M880" s="1390"/>
      <c r="N880" s="1390"/>
      <c r="O880" s="1700"/>
      <c r="P880" s="969"/>
      <c r="Q880" s="969"/>
      <c r="R880" s="969"/>
      <c r="S880" s="1268"/>
      <c r="T880" s="1268"/>
      <c r="U880" s="1268"/>
    </row>
    <row r="881" spans="1:23" ht="15.75" thickBot="1" x14ac:dyDescent="0.3">
      <c r="A881" s="2083">
        <v>710</v>
      </c>
      <c r="B881" s="2009" t="s">
        <v>4260</v>
      </c>
      <c r="C881" s="2009" t="s">
        <v>868</v>
      </c>
      <c r="D881" s="2010">
        <v>44860</v>
      </c>
      <c r="E881" s="2011" t="s">
        <v>4942</v>
      </c>
      <c r="F881" s="2012">
        <v>91</v>
      </c>
      <c r="G881" s="535">
        <f>AVERAGE(CPVTFC3SG0034!F12:G12)</f>
        <v>2.5609999999999999</v>
      </c>
      <c r="H881" s="548">
        <f t="shared" si="197"/>
        <v>8391.2587412587418</v>
      </c>
      <c r="I881" s="2507" t="s">
        <v>315</v>
      </c>
      <c r="J881" s="2468"/>
      <c r="K881" s="2468"/>
      <c r="L881" s="2468"/>
      <c r="M881" s="2468"/>
      <c r="N881" s="2468"/>
      <c r="O881" s="2469"/>
      <c r="P881" s="2327">
        <v>44883</v>
      </c>
      <c r="Q881" s="2508" t="s">
        <v>5506</v>
      </c>
      <c r="R881" s="2439">
        <v>25</v>
      </c>
      <c r="S881" s="1810">
        <f>AVERAGE(CPVTFC3SG0063!G15:H15)</f>
        <v>0.10980000000000001</v>
      </c>
      <c r="T881" s="1175">
        <f>(S881-0.12)/0.0137*66</f>
        <v>-49.138686131386791</v>
      </c>
      <c r="U881" s="2509" t="s">
        <v>314</v>
      </c>
      <c r="W881" s="5">
        <v>1</v>
      </c>
    </row>
    <row r="882" spans="1:23" x14ac:dyDescent="0.25">
      <c r="A882" s="86">
        <v>711</v>
      </c>
      <c r="B882" s="4809" t="s">
        <v>4261</v>
      </c>
      <c r="C882" s="457" t="s">
        <v>868</v>
      </c>
      <c r="D882" s="87">
        <v>44860</v>
      </c>
      <c r="E882" s="458" t="s">
        <v>4942</v>
      </c>
      <c r="F882" s="459">
        <v>92</v>
      </c>
      <c r="G882" s="460">
        <f>AVERAGE(CPVTFC3SG0034!H12:I12)</f>
        <v>2.68025</v>
      </c>
      <c r="H882" s="461">
        <f t="shared" si="197"/>
        <v>8808.2167832167834</v>
      </c>
      <c r="I882" s="2511" t="s">
        <v>315</v>
      </c>
      <c r="J882" s="1544"/>
      <c r="K882" s="1544"/>
      <c r="L882" s="1544"/>
      <c r="M882" s="1544"/>
      <c r="N882" s="1544"/>
      <c r="O882" s="1544"/>
      <c r="P882" s="2329">
        <v>44883</v>
      </c>
      <c r="Q882" s="2490" t="s">
        <v>5506</v>
      </c>
      <c r="R882" s="2445">
        <v>26</v>
      </c>
      <c r="S882" s="492">
        <f>AVERAGE(CPVTFC3SG0063!I15:J15)</f>
        <v>0.24185000000000001</v>
      </c>
      <c r="T882" s="622">
        <f t="shared" ref="T882:T903" si="208">(S882-0.12)/0.0137*66</f>
        <v>587.01459854014604</v>
      </c>
      <c r="U882" s="2501" t="s">
        <v>314</v>
      </c>
      <c r="W882" s="5">
        <v>1</v>
      </c>
    </row>
    <row r="883" spans="1:23" x14ac:dyDescent="0.25">
      <c r="A883" s="596"/>
      <c r="B883" s="4816"/>
      <c r="C883" s="263" t="s">
        <v>5448</v>
      </c>
      <c r="D883" s="1149"/>
      <c r="E883" s="1264"/>
      <c r="F883" s="695"/>
      <c r="G883" s="892"/>
      <c r="H883" s="894"/>
      <c r="I883" s="2510"/>
      <c r="J883" s="891"/>
      <c r="K883" s="891"/>
      <c r="L883" s="891"/>
      <c r="M883" s="891"/>
      <c r="N883" s="891"/>
      <c r="O883" s="891"/>
      <c r="P883" s="2340">
        <v>44883</v>
      </c>
      <c r="Q883" s="2489" t="s">
        <v>5506</v>
      </c>
      <c r="R883" s="2444">
        <v>27</v>
      </c>
      <c r="S883" s="102">
        <f>AVERAGE(CPVTFC3SG0063!K15:L15)</f>
        <v>0.31384999999999996</v>
      </c>
      <c r="T883" s="13">
        <f t="shared" si="208"/>
        <v>933.87591240875895</v>
      </c>
      <c r="U883" s="2512" t="s">
        <v>314</v>
      </c>
    </row>
    <row r="884" spans="1:23" ht="15.75" thickBot="1" x14ac:dyDescent="0.3">
      <c r="A884" s="537"/>
      <c r="B884" s="4822"/>
      <c r="C884" s="464" t="s">
        <v>863</v>
      </c>
      <c r="D884" s="2084"/>
      <c r="E884" s="2085"/>
      <c r="F884" s="1586"/>
      <c r="G884" s="1391"/>
      <c r="H884" s="1393"/>
      <c r="I884" s="2518"/>
      <c r="J884" s="1390"/>
      <c r="K884" s="1390"/>
      <c r="L884" s="1390"/>
      <c r="M884" s="1390"/>
      <c r="N884" s="1390"/>
      <c r="O884" s="1390"/>
      <c r="P884" s="2232">
        <v>44883</v>
      </c>
      <c r="Q884" s="2493" t="s">
        <v>5506</v>
      </c>
      <c r="R884" s="2432">
        <v>28</v>
      </c>
      <c r="S884" s="321">
        <f>AVERAGE(CPVTFC3SG0063!M15:N15)</f>
        <v>0.18509999999999999</v>
      </c>
      <c r="T884" s="113">
        <f t="shared" si="208"/>
        <v>313.62043795620434</v>
      </c>
      <c r="U884" s="2514" t="s">
        <v>314</v>
      </c>
    </row>
    <row r="885" spans="1:23" x14ac:dyDescent="0.25">
      <c r="A885" s="488">
        <v>712</v>
      </c>
      <c r="B885" s="4811" t="s">
        <v>4262</v>
      </c>
      <c r="C885" s="489" t="s">
        <v>868</v>
      </c>
      <c r="D885" s="490">
        <v>44860</v>
      </c>
      <c r="E885" s="491" t="s">
        <v>4942</v>
      </c>
      <c r="F885" s="492">
        <v>93</v>
      </c>
      <c r="G885" s="493">
        <f>AVERAGE(CPVTFC3SG0034!J12:K12)</f>
        <v>0.15089999999999998</v>
      </c>
      <c r="H885" s="494">
        <f t="shared" si="197"/>
        <v>-35.664335664335717</v>
      </c>
      <c r="I885" s="2517" t="s">
        <v>314</v>
      </c>
      <c r="J885" s="1544"/>
      <c r="K885" s="1544"/>
      <c r="L885" s="1544"/>
      <c r="M885" s="1544"/>
      <c r="N885" s="1544"/>
      <c r="O885" s="1544"/>
      <c r="P885" s="2329">
        <v>44883</v>
      </c>
      <c r="Q885" s="2490" t="s">
        <v>5506</v>
      </c>
      <c r="R885" s="2445">
        <v>29</v>
      </c>
      <c r="S885" s="492">
        <f>AVERAGE(CPVTFC3SG0063!O15:P15)</f>
        <v>0.1038</v>
      </c>
      <c r="T885" s="622">
        <f t="shared" si="208"/>
        <v>-78.043795620437919</v>
      </c>
      <c r="U885" s="2501" t="s">
        <v>314</v>
      </c>
    </row>
    <row r="886" spans="1:23" ht="15.75" thickBot="1" x14ac:dyDescent="0.3">
      <c r="A886" s="90"/>
      <c r="B886" s="4888"/>
      <c r="C886" s="464" t="s">
        <v>5448</v>
      </c>
      <c r="D886" s="1383"/>
      <c r="E886" s="1384"/>
      <c r="F886" s="787"/>
      <c r="G886" s="1385"/>
      <c r="H886" s="1386"/>
      <c r="I886" s="2513"/>
      <c r="J886" s="1600"/>
      <c r="K886" s="1600"/>
      <c r="L886" s="1600"/>
      <c r="M886" s="1600"/>
      <c r="N886" s="1600"/>
      <c r="O886" s="1600"/>
      <c r="P886" s="1525">
        <v>44883</v>
      </c>
      <c r="Q886" s="2491" t="s">
        <v>5506</v>
      </c>
      <c r="R886" s="2431">
        <v>30</v>
      </c>
      <c r="S886" s="467">
        <f>AVERAGE(CPVTFC3SG0063!Q15:R15)</f>
        <v>0.12885000000000002</v>
      </c>
      <c r="T886" s="225">
        <f t="shared" si="208"/>
        <v>42.635036496350487</v>
      </c>
      <c r="U886" s="2495" t="s">
        <v>314</v>
      </c>
    </row>
    <row r="887" spans="1:23" ht="15.75" thickBot="1" x14ac:dyDescent="0.3">
      <c r="A887" s="2034">
        <v>713</v>
      </c>
      <c r="B887" s="2199" t="s">
        <v>4263</v>
      </c>
      <c r="C887" s="2199" t="s">
        <v>868</v>
      </c>
      <c r="D887" s="683">
        <v>44860</v>
      </c>
      <c r="E887" s="2239" t="s">
        <v>4942</v>
      </c>
      <c r="F887" s="2240">
        <v>94</v>
      </c>
      <c r="G887" s="539">
        <f>AVERAGE(CPVTFC3SG0034!L12:M12)</f>
        <v>2.7030500000000002</v>
      </c>
      <c r="H887" s="555">
        <f t="shared" si="197"/>
        <v>8887.9370629370642</v>
      </c>
      <c r="I887" s="1154" t="s">
        <v>315</v>
      </c>
      <c r="J887" s="2441"/>
      <c r="K887" s="2441"/>
      <c r="L887" s="2441"/>
      <c r="M887" s="2441"/>
      <c r="N887" s="2441"/>
      <c r="O887" s="2442"/>
      <c r="P887" s="2361">
        <v>44883</v>
      </c>
      <c r="Q887" s="2515" t="s">
        <v>5506</v>
      </c>
      <c r="R887" s="2443">
        <v>31</v>
      </c>
      <c r="S887" s="495">
        <f>AVERAGE(CPVTFC3SG0063!S15:T15)</f>
        <v>0.25234999999999996</v>
      </c>
      <c r="T887" s="1192">
        <f t="shared" si="208"/>
        <v>637.59854014598534</v>
      </c>
      <c r="U887" s="2516" t="s">
        <v>314</v>
      </c>
      <c r="W887" s="5">
        <v>1</v>
      </c>
    </row>
    <row r="888" spans="1:23" x14ac:dyDescent="0.25">
      <c r="A888" s="488">
        <v>714</v>
      </c>
      <c r="B888" s="4811" t="s">
        <v>4264</v>
      </c>
      <c r="C888" s="489" t="s">
        <v>868</v>
      </c>
      <c r="D888" s="490">
        <v>44860</v>
      </c>
      <c r="E888" s="491" t="s">
        <v>4942</v>
      </c>
      <c r="F888" s="492">
        <v>95</v>
      </c>
      <c r="G888" s="493">
        <f>AVERAGE(CPVTFC3SG0034!N12:O12)</f>
        <v>0.11524999999999999</v>
      </c>
      <c r="H888" s="494">
        <f t="shared" si="197"/>
        <v>-160.31468531468531</v>
      </c>
      <c r="I888" s="2517" t="s">
        <v>314</v>
      </c>
      <c r="J888" s="1544"/>
      <c r="K888" s="1544"/>
      <c r="L888" s="1544"/>
      <c r="M888" s="1544"/>
      <c r="N888" s="1544"/>
      <c r="O888" s="1544"/>
      <c r="P888" s="2329">
        <v>44883</v>
      </c>
      <c r="Q888" s="2490" t="s">
        <v>5506</v>
      </c>
      <c r="R888" s="2445">
        <v>32</v>
      </c>
      <c r="S888" s="492">
        <f>AVERAGE(CPVTFC3SG0063!U15:V15)</f>
        <v>9.0749999999999997E-2</v>
      </c>
      <c r="T888" s="622">
        <f t="shared" si="208"/>
        <v>-140.91240875912408</v>
      </c>
      <c r="U888" s="2501" t="s">
        <v>314</v>
      </c>
    </row>
    <row r="889" spans="1:23" x14ac:dyDescent="0.25">
      <c r="A889" s="593"/>
      <c r="B889" s="4813"/>
      <c r="C889" s="263" t="s">
        <v>5448</v>
      </c>
      <c r="D889" s="1149"/>
      <c r="E889" s="1264"/>
      <c r="F889" s="695"/>
      <c r="G889" s="892"/>
      <c r="H889" s="894"/>
      <c r="I889" s="2510"/>
      <c r="J889" s="891"/>
      <c r="K889" s="891"/>
      <c r="L889" s="891"/>
      <c r="M889" s="891"/>
      <c r="N889" s="891"/>
      <c r="O889" s="891"/>
      <c r="P889" s="2340">
        <v>44883</v>
      </c>
      <c r="Q889" s="2489" t="s">
        <v>5506</v>
      </c>
      <c r="R889" s="2444">
        <v>33</v>
      </c>
      <c r="S889" s="102">
        <f>AVERAGE(CPVTFC3SG0063!W15:X15)</f>
        <v>0.10400000000000001</v>
      </c>
      <c r="T889" s="13">
        <f t="shared" si="208"/>
        <v>-77.080291970802861</v>
      </c>
      <c r="U889" s="2512" t="s">
        <v>314</v>
      </c>
    </row>
    <row r="890" spans="1:23" ht="15.75" thickBot="1" x14ac:dyDescent="0.3">
      <c r="A890" s="90"/>
      <c r="B890" s="4888"/>
      <c r="C890" s="464" t="s">
        <v>863</v>
      </c>
      <c r="D890" s="1383"/>
      <c r="E890" s="1384"/>
      <c r="F890" s="787"/>
      <c r="G890" s="1385"/>
      <c r="H890" s="1386"/>
      <c r="I890" s="2513"/>
      <c r="J890" s="1600"/>
      <c r="K890" s="1600"/>
      <c r="L890" s="1600"/>
      <c r="M890" s="1600"/>
      <c r="N890" s="1600"/>
      <c r="O890" s="1600"/>
      <c r="P890" s="1525">
        <v>44883</v>
      </c>
      <c r="Q890" s="2491" t="s">
        <v>5506</v>
      </c>
      <c r="R890" s="2431">
        <v>34</v>
      </c>
      <c r="S890" s="467">
        <f>AVERAGE(CPVTFC3SG0063!C17:D17)</f>
        <v>0.12004999999999999</v>
      </c>
      <c r="T890" s="225">
        <f t="shared" si="208"/>
        <v>0.24087591240873257</v>
      </c>
      <c r="U890" s="2495" t="s">
        <v>314</v>
      </c>
    </row>
    <row r="891" spans="1:23" ht="15.75" thickBot="1" x14ac:dyDescent="0.3">
      <c r="A891" s="2152">
        <v>715</v>
      </c>
      <c r="B891" s="2287" t="s">
        <v>4265</v>
      </c>
      <c r="C891" s="2287" t="s">
        <v>868</v>
      </c>
      <c r="D891" s="471">
        <v>44860</v>
      </c>
      <c r="E891" s="1520" t="s">
        <v>4942</v>
      </c>
      <c r="F891" s="1521">
        <v>96</v>
      </c>
      <c r="G891" s="523">
        <f>AVERAGE(CPVTFC3SG0034!P12:Q12)</f>
        <v>0.12444999999999999</v>
      </c>
      <c r="H891" s="521">
        <f t="shared" si="197"/>
        <v>-128.14685314685315</v>
      </c>
      <c r="I891" s="530" t="s">
        <v>314</v>
      </c>
      <c r="J891" s="2424"/>
      <c r="K891" s="2424"/>
      <c r="L891" s="2424"/>
      <c r="M891" s="2424"/>
      <c r="N891" s="2424"/>
      <c r="O891" s="2425"/>
      <c r="P891" s="2330">
        <v>44883</v>
      </c>
      <c r="Q891" s="2494" t="s">
        <v>5506</v>
      </c>
      <c r="R891" s="2437">
        <v>35</v>
      </c>
      <c r="S891" s="1521">
        <f>AVERAGE(CPVTFC3SG0063!E17:F17)</f>
        <v>0.10175000000000001</v>
      </c>
      <c r="T891" s="1193">
        <f t="shared" si="208"/>
        <v>-87.919708029197025</v>
      </c>
      <c r="U891" s="2519" t="s">
        <v>314</v>
      </c>
    </row>
    <row r="892" spans="1:23" x14ac:dyDescent="0.25">
      <c r="A892" s="488">
        <v>716</v>
      </c>
      <c r="B892" s="4803" t="s">
        <v>4266</v>
      </c>
      <c r="C892" s="489" t="s">
        <v>868</v>
      </c>
      <c r="D892" s="490">
        <v>44860</v>
      </c>
      <c r="E892" s="491" t="s">
        <v>4942</v>
      </c>
      <c r="F892" s="492">
        <v>97</v>
      </c>
      <c r="G892" s="493">
        <f>AVERAGE(CPVTFC3SG0034!R12:S12)</f>
        <v>0.43159999999999998</v>
      </c>
      <c r="H892" s="494">
        <f t="shared" si="197"/>
        <v>945.80419580419561</v>
      </c>
      <c r="I892" s="2521" t="s">
        <v>314</v>
      </c>
      <c r="J892" s="1544"/>
      <c r="K892" s="1544"/>
      <c r="L892" s="1544"/>
      <c r="M892" s="1544"/>
      <c r="N892" s="1544"/>
      <c r="O892" s="1544"/>
      <c r="P892" s="2329">
        <v>44883</v>
      </c>
      <c r="Q892" s="2490" t="s">
        <v>5506</v>
      </c>
      <c r="R892" s="2445">
        <v>36</v>
      </c>
      <c r="S892" s="492">
        <f>AVERAGE(CPVTFC3SG0063!G17:H17)</f>
        <v>0.13945000000000002</v>
      </c>
      <c r="T892" s="622">
        <f t="shared" si="208"/>
        <v>93.700729927007401</v>
      </c>
      <c r="U892" s="2501" t="s">
        <v>314</v>
      </c>
      <c r="W892" s="5">
        <v>1</v>
      </c>
    </row>
    <row r="893" spans="1:23" x14ac:dyDescent="0.25">
      <c r="A893" s="593"/>
      <c r="B893" s="4804"/>
      <c r="C893" s="263" t="s">
        <v>5448</v>
      </c>
      <c r="D893" s="1149"/>
      <c r="E893" s="1264"/>
      <c r="F893" s="695"/>
      <c r="G893" s="892"/>
      <c r="H893" s="894"/>
      <c r="I893" s="2520"/>
      <c r="J893" s="891"/>
      <c r="K893" s="891"/>
      <c r="L893" s="891"/>
      <c r="M893" s="891"/>
      <c r="N893" s="891"/>
      <c r="O893" s="891"/>
      <c r="P893" s="2340">
        <v>44883</v>
      </c>
      <c r="Q893" s="2489" t="s">
        <v>5506</v>
      </c>
      <c r="R893" s="2444">
        <v>37</v>
      </c>
      <c r="S893" s="102">
        <f>AVERAGE(CPVTFC3SG0063!I17:J17)</f>
        <v>0.15455000000000002</v>
      </c>
      <c r="T893" s="13">
        <f t="shared" si="208"/>
        <v>166.44525547445267</v>
      </c>
      <c r="U893" s="2512" t="s">
        <v>314</v>
      </c>
    </row>
    <row r="894" spans="1:23" ht="15.75" thickBot="1" x14ac:dyDescent="0.3">
      <c r="A894" s="1870"/>
      <c r="B894" s="4805"/>
      <c r="C894" s="346" t="s">
        <v>863</v>
      </c>
      <c r="D894" s="2084"/>
      <c r="E894" s="2085"/>
      <c r="F894" s="1586"/>
      <c r="G894" s="1391"/>
      <c r="H894" s="1393"/>
      <c r="I894" s="2522"/>
      <c r="J894" s="1390"/>
      <c r="K894" s="1390"/>
      <c r="L894" s="1390"/>
      <c r="M894" s="1390"/>
      <c r="N894" s="1390"/>
      <c r="O894" s="1390"/>
      <c r="P894" s="2232">
        <v>44883</v>
      </c>
      <c r="Q894" s="2493" t="s">
        <v>5506</v>
      </c>
      <c r="R894" s="2432">
        <v>38</v>
      </c>
      <c r="S894" s="321">
        <f>AVERAGE(CPVTFC3SG0063!K17:L17)</f>
        <v>0.19059999999999999</v>
      </c>
      <c r="T894" s="113">
        <f t="shared" si="208"/>
        <v>340.11678832116786</v>
      </c>
      <c r="U894" s="2514" t="s">
        <v>314</v>
      </c>
    </row>
    <row r="895" spans="1:23" x14ac:dyDescent="0.25">
      <c r="A895" s="508">
        <v>717</v>
      </c>
      <c r="B895" s="4803" t="s">
        <v>4267</v>
      </c>
      <c r="C895" s="489" t="s">
        <v>868</v>
      </c>
      <c r="D895" s="490">
        <v>44860</v>
      </c>
      <c r="E895" s="491" t="s">
        <v>4942</v>
      </c>
      <c r="F895" s="492">
        <v>98</v>
      </c>
      <c r="G895" s="493">
        <f>AVERAGE(CPVTFC3SG0034!T12:U12)</f>
        <v>0.12740000000000001</v>
      </c>
      <c r="H895" s="494">
        <f t="shared" si="197"/>
        <v>-117.83216783216777</v>
      </c>
      <c r="I895" s="2517" t="s">
        <v>314</v>
      </c>
      <c r="J895" s="1544"/>
      <c r="K895" s="1544"/>
      <c r="L895" s="1544"/>
      <c r="M895" s="1544"/>
      <c r="N895" s="1544"/>
      <c r="O895" s="1544"/>
      <c r="P895" s="2329">
        <v>44883</v>
      </c>
      <c r="Q895" s="2490" t="s">
        <v>5506</v>
      </c>
      <c r="R895" s="2445">
        <v>39</v>
      </c>
      <c r="S895" s="492">
        <f>AVERAGE(CPVTFC3SG0063!M17:N17)</f>
        <v>0.10439999999999999</v>
      </c>
      <c r="T895" s="622">
        <f t="shared" si="208"/>
        <v>-75.153284671532859</v>
      </c>
      <c r="U895" s="2501" t="s">
        <v>314</v>
      </c>
    </row>
    <row r="896" spans="1:23" x14ac:dyDescent="0.25">
      <c r="A896" s="585"/>
      <c r="B896" s="4804"/>
      <c r="C896" s="263" t="s">
        <v>5448</v>
      </c>
      <c r="D896" s="1149"/>
      <c r="E896" s="1264"/>
      <c r="F896" s="695"/>
      <c r="G896" s="892"/>
      <c r="H896" s="894"/>
      <c r="I896" s="2510"/>
      <c r="J896" s="891"/>
      <c r="K896" s="891"/>
      <c r="L896" s="891"/>
      <c r="M896" s="891"/>
      <c r="N896" s="891"/>
      <c r="O896" s="891"/>
      <c r="P896" s="2340">
        <v>44883</v>
      </c>
      <c r="Q896" s="2489" t="s">
        <v>5506</v>
      </c>
      <c r="R896" s="2444">
        <v>40</v>
      </c>
      <c r="S896" s="102">
        <f>AVERAGE(CPVTFC3SG0063!O17:P17)</f>
        <v>0.11755</v>
      </c>
      <c r="T896" s="13">
        <f t="shared" si="208"/>
        <v>-11.802919708029169</v>
      </c>
      <c r="U896" s="2512" t="s">
        <v>314</v>
      </c>
    </row>
    <row r="897" spans="1:23" ht="15.75" thickBot="1" x14ac:dyDescent="0.3">
      <c r="A897" s="498"/>
      <c r="B897" s="4804"/>
      <c r="C897" s="346" t="s">
        <v>863</v>
      </c>
      <c r="D897" s="2084"/>
      <c r="E897" s="2085"/>
      <c r="F897" s="1586"/>
      <c r="G897" s="1391"/>
      <c r="H897" s="1393"/>
      <c r="I897" s="2518"/>
      <c r="J897" s="1390"/>
      <c r="K897" s="1390"/>
      <c r="L897" s="1390"/>
      <c r="M897" s="1390"/>
      <c r="N897" s="1390"/>
      <c r="O897" s="1390"/>
      <c r="P897" s="2232">
        <v>44883</v>
      </c>
      <c r="Q897" s="2493" t="s">
        <v>5506</v>
      </c>
      <c r="R897" s="2432">
        <v>41</v>
      </c>
      <c r="S897" s="321">
        <f>AVERAGE(CPVTFC3SG0063!Q17:R17)</f>
        <v>0.12564999999999998</v>
      </c>
      <c r="T897" s="113">
        <f t="shared" si="208"/>
        <v>27.218978102189727</v>
      </c>
      <c r="U897" s="2514" t="s">
        <v>314</v>
      </c>
    </row>
    <row r="898" spans="1:23" x14ac:dyDescent="0.25">
      <c r="A898" s="488">
        <v>718</v>
      </c>
      <c r="B898" s="4803" t="s">
        <v>4268</v>
      </c>
      <c r="C898" s="489" t="s">
        <v>868</v>
      </c>
      <c r="D898" s="490">
        <v>44860</v>
      </c>
      <c r="E898" s="491" t="s">
        <v>4942</v>
      </c>
      <c r="F898" s="492">
        <v>99</v>
      </c>
      <c r="G898" s="493">
        <f>AVERAGE(CPVTFC3SG0034!V12:W12)</f>
        <v>0.20290000000000002</v>
      </c>
      <c r="H898" s="494">
        <f t="shared" si="197"/>
        <v>146.15384615384625</v>
      </c>
      <c r="I898" s="2517" t="s">
        <v>314</v>
      </c>
      <c r="J898" s="1544"/>
      <c r="K898" s="1544"/>
      <c r="L898" s="1544"/>
      <c r="M898" s="1544"/>
      <c r="N898" s="1544"/>
      <c r="O898" s="1544"/>
      <c r="P898" s="2329">
        <v>44883</v>
      </c>
      <c r="Q898" s="2490" t="s">
        <v>5506</v>
      </c>
      <c r="R898" s="2445">
        <v>42</v>
      </c>
      <c r="S898" s="492">
        <f>AVERAGE(CPVTFC3SG0063!S17:T17)</f>
        <v>0.11155000000000001</v>
      </c>
      <c r="T898" s="622">
        <f t="shared" si="208"/>
        <v>-40.708029197080215</v>
      </c>
      <c r="U898" s="2501" t="s">
        <v>314</v>
      </c>
    </row>
    <row r="899" spans="1:23" x14ac:dyDescent="0.25">
      <c r="A899" s="593"/>
      <c r="B899" s="4804"/>
      <c r="C899" s="263" t="s">
        <v>5448</v>
      </c>
      <c r="D899" s="1149"/>
      <c r="E899" s="1264"/>
      <c r="F899" s="695"/>
      <c r="G899" s="892"/>
      <c r="H899" s="894"/>
      <c r="I899" s="2510"/>
      <c r="J899" s="891"/>
      <c r="K899" s="891"/>
      <c r="L899" s="891"/>
      <c r="M899" s="891"/>
      <c r="N899" s="891"/>
      <c r="O899" s="891"/>
      <c r="P899" s="2340">
        <v>44883</v>
      </c>
      <c r="Q899" s="2489" t="s">
        <v>5506</v>
      </c>
      <c r="R899" s="2444">
        <v>43</v>
      </c>
      <c r="S899" s="102">
        <f>AVERAGE(CPVTFC3SG0063!U17:V17)</f>
        <v>0.14395000000000002</v>
      </c>
      <c r="T899" s="13">
        <f t="shared" si="208"/>
        <v>115.37956204379574</v>
      </c>
      <c r="U899" s="2512" t="s">
        <v>314</v>
      </c>
    </row>
    <row r="900" spans="1:23" ht="15.75" thickBot="1" x14ac:dyDescent="0.3">
      <c r="A900" s="90"/>
      <c r="B900" s="4805"/>
      <c r="C900" s="464" t="s">
        <v>863</v>
      </c>
      <c r="D900" s="1383"/>
      <c r="E900" s="1384"/>
      <c r="F900" s="787"/>
      <c r="G900" s="1385"/>
      <c r="H900" s="1386"/>
      <c r="I900" s="2513"/>
      <c r="J900" s="1600"/>
      <c r="K900" s="1600"/>
      <c r="L900" s="1600"/>
      <c r="M900" s="1600"/>
      <c r="N900" s="1600"/>
      <c r="O900" s="1600"/>
      <c r="P900" s="1525">
        <v>44883</v>
      </c>
      <c r="Q900" s="2491" t="s">
        <v>5506</v>
      </c>
      <c r="R900" s="2431">
        <v>44</v>
      </c>
      <c r="S900" s="467">
        <f>AVERAGE(CPVTFC3SG0063!W17:X17)</f>
        <v>0.18759999999999999</v>
      </c>
      <c r="T900" s="225">
        <f t="shared" si="208"/>
        <v>325.66423357664235</v>
      </c>
      <c r="U900" s="2495" t="s">
        <v>314</v>
      </c>
    </row>
    <row r="901" spans="1:23" x14ac:dyDescent="0.25">
      <c r="A901" s="584">
        <v>719</v>
      </c>
      <c r="B901" s="4803" t="s">
        <v>4269</v>
      </c>
      <c r="C901" s="372" t="s">
        <v>868</v>
      </c>
      <c r="D901" s="83">
        <v>44860</v>
      </c>
      <c r="E901" s="389" t="s">
        <v>4942</v>
      </c>
      <c r="F901" s="375">
        <v>100</v>
      </c>
      <c r="G901" s="511">
        <f>AVERAGE(CPVTFC3SG0034!X12:Y12)</f>
        <v>0.10835</v>
      </c>
      <c r="H901" s="500">
        <f t="shared" si="197"/>
        <v>-184.44055944055941</v>
      </c>
      <c r="I901" s="2523" t="s">
        <v>314</v>
      </c>
      <c r="J901" s="1364"/>
      <c r="K901" s="1364"/>
      <c r="L901" s="1364"/>
      <c r="M901" s="1364"/>
      <c r="N901" s="1364"/>
      <c r="O901" s="1364"/>
      <c r="P901" s="2331">
        <v>44883</v>
      </c>
      <c r="Q901" s="2500" t="s">
        <v>5506</v>
      </c>
      <c r="R901" s="2498">
        <v>45</v>
      </c>
      <c r="S901" s="375">
        <f>AVERAGE(CPVTFC3SG0063!C19:D19)</f>
        <v>0.10655000000000001</v>
      </c>
      <c r="T901" s="85">
        <f t="shared" si="208"/>
        <v>-64.795620437956146</v>
      </c>
      <c r="U901" s="2502" t="s">
        <v>314</v>
      </c>
    </row>
    <row r="902" spans="1:23" ht="15.75" thickBot="1" x14ac:dyDescent="0.3">
      <c r="A902" s="462"/>
      <c r="B902" s="4805"/>
      <c r="C902" s="464" t="s">
        <v>5448</v>
      </c>
      <c r="D902" s="1383"/>
      <c r="E902" s="1384"/>
      <c r="F902" s="787"/>
      <c r="G902" s="1385"/>
      <c r="H902" s="1386"/>
      <c r="I902" s="2513"/>
      <c r="J902" s="1600"/>
      <c r="K902" s="1600"/>
      <c r="L902" s="1600"/>
      <c r="M902" s="1600"/>
      <c r="N902" s="1600"/>
      <c r="O902" s="1600"/>
      <c r="P902" s="1525">
        <v>44883</v>
      </c>
      <c r="Q902" s="2491" t="s">
        <v>5506</v>
      </c>
      <c r="R902" s="2431">
        <v>46</v>
      </c>
      <c r="S902" s="467">
        <f>AVERAGE(CPVTFC3SG0063!E19:F19)</f>
        <v>0.1096</v>
      </c>
      <c r="T902" s="225">
        <f t="shared" si="208"/>
        <v>-50.102189781021856</v>
      </c>
      <c r="U902" s="2495" t="s">
        <v>314</v>
      </c>
    </row>
    <row r="903" spans="1:23" x14ac:dyDescent="0.25">
      <c r="A903" s="456">
        <v>720</v>
      </c>
      <c r="B903" s="4806" t="s">
        <v>4270</v>
      </c>
      <c r="C903" s="457" t="s">
        <v>868</v>
      </c>
      <c r="D903" s="87">
        <v>44860</v>
      </c>
      <c r="E903" s="458" t="s">
        <v>4942</v>
      </c>
      <c r="F903" s="459">
        <v>101</v>
      </c>
      <c r="G903" s="460">
        <f>AVERAGE(CPVTFC3SG0034!B14:C14)</f>
        <v>2.8985000000000003</v>
      </c>
      <c r="H903" s="461">
        <f t="shared" si="197"/>
        <v>9571.3286713286743</v>
      </c>
      <c r="I903" s="361" t="s">
        <v>315</v>
      </c>
      <c r="J903" s="1544"/>
      <c r="K903" s="1544"/>
      <c r="L903" s="1544"/>
      <c r="M903" s="1544"/>
      <c r="N903" s="1544"/>
      <c r="O903" s="1697"/>
      <c r="P903" s="2332">
        <v>44883</v>
      </c>
      <c r="Q903" s="2540" t="s">
        <v>5506</v>
      </c>
      <c r="R903" s="2541">
        <v>50</v>
      </c>
      <c r="S903" s="478">
        <f>AVERAGE(CPVTFC3SG0063!M19:N19)</f>
        <v>1.8511500000000001</v>
      </c>
      <c r="T903" s="405">
        <f t="shared" si="208"/>
        <v>8339.8467153284673</v>
      </c>
      <c r="U903" s="2542" t="s">
        <v>315</v>
      </c>
      <c r="W903" s="5">
        <v>1</v>
      </c>
    </row>
    <row r="904" spans="1:23" x14ac:dyDescent="0.25">
      <c r="A904" s="1840"/>
      <c r="B904" s="4807"/>
      <c r="C904" s="436" t="s">
        <v>5448</v>
      </c>
      <c r="D904" s="1286"/>
      <c r="E904" s="1287"/>
      <c r="F904" s="1288"/>
      <c r="G904" s="1365"/>
      <c r="H904" s="1367"/>
      <c r="I904" s="672"/>
      <c r="J904" s="1364"/>
      <c r="K904" s="1364"/>
      <c r="L904" s="1364"/>
      <c r="M904" s="1364"/>
      <c r="N904" s="1364"/>
      <c r="O904" s="1701"/>
      <c r="P904" s="2337">
        <v>44883</v>
      </c>
      <c r="Q904" s="2543" t="s">
        <v>5506</v>
      </c>
      <c r="R904" s="2462">
        <v>51</v>
      </c>
      <c r="S904" s="164">
        <f>AVERAGE(CPVTFC3SG0063!O19:P19)</f>
        <v>1.54535</v>
      </c>
      <c r="T904" s="67">
        <f t="shared" ref="T904:T905" si="209">(S904-0.12)/0.0137*66</f>
        <v>6866.649635036496</v>
      </c>
      <c r="U904" s="2544" t="s">
        <v>315</v>
      </c>
    </row>
    <row r="905" spans="1:23" ht="15.75" thickBot="1" x14ac:dyDescent="0.3">
      <c r="A905" s="1523"/>
      <c r="B905" s="4808"/>
      <c r="C905" s="482" t="s">
        <v>863</v>
      </c>
      <c r="D905" s="2020"/>
      <c r="E905" s="2021"/>
      <c r="F905" s="2022"/>
      <c r="G905" s="2478"/>
      <c r="H905" s="2479"/>
      <c r="I905" s="2027"/>
      <c r="J905" s="2441"/>
      <c r="K905" s="2441"/>
      <c r="L905" s="2441"/>
      <c r="M905" s="2441"/>
      <c r="N905" s="2441"/>
      <c r="O905" s="2442"/>
      <c r="P905" s="1511">
        <v>44883</v>
      </c>
      <c r="Q905" s="2545" t="s">
        <v>5506</v>
      </c>
      <c r="R905" s="2546">
        <v>52</v>
      </c>
      <c r="S905" s="485">
        <f>AVERAGE(CPVTFC3SG0063!Q19:R19)</f>
        <v>1.0044500000000001</v>
      </c>
      <c r="T905" s="415">
        <f t="shared" si="209"/>
        <v>4260.8540145985407</v>
      </c>
      <c r="U905" s="2547" t="s">
        <v>315</v>
      </c>
    </row>
    <row r="906" spans="1:23" ht="15.75" thickBot="1" x14ac:dyDescent="0.3">
      <c r="A906" s="2549">
        <v>721</v>
      </c>
      <c r="B906" s="2287" t="s">
        <v>4271</v>
      </c>
      <c r="C906" s="2287" t="s">
        <v>868</v>
      </c>
      <c r="D906" s="471">
        <v>44860</v>
      </c>
      <c r="E906" s="1520" t="s">
        <v>4942</v>
      </c>
      <c r="F906" s="1521">
        <v>102</v>
      </c>
      <c r="G906" s="523">
        <f>AVERAGE(CPVTFC3SG0034!D14:E14)</f>
        <v>0.15445</v>
      </c>
      <c r="H906" s="521">
        <f t="shared" si="197"/>
        <v>-23.251748251748214</v>
      </c>
      <c r="I906" s="530" t="s">
        <v>314</v>
      </c>
      <c r="J906" s="2424"/>
      <c r="K906" s="2424"/>
      <c r="L906" s="2424"/>
      <c r="M906" s="2424"/>
      <c r="N906" s="2424"/>
      <c r="O906" s="2425"/>
      <c r="P906" s="1469"/>
      <c r="Q906" s="1469"/>
      <c r="R906" s="1469"/>
      <c r="S906" s="1472"/>
      <c r="T906" s="1472"/>
      <c r="U906" s="1472"/>
    </row>
    <row r="907" spans="1:23" ht="15.75" thickBot="1" x14ac:dyDescent="0.3">
      <c r="A907" s="1904">
        <v>722</v>
      </c>
      <c r="B907" s="2481" t="s">
        <v>4272</v>
      </c>
      <c r="C907" s="2481" t="s">
        <v>868</v>
      </c>
      <c r="D907" s="1808">
        <v>44860</v>
      </c>
      <c r="E907" s="1834" t="s">
        <v>4942</v>
      </c>
      <c r="F907" s="1810">
        <v>103</v>
      </c>
      <c r="G907" s="538">
        <f>AVERAGE(CPVTFC3SG0034!F14:G14)</f>
        <v>0.1308</v>
      </c>
      <c r="H907" s="514">
        <f t="shared" si="197"/>
        <v>-105.94405594405592</v>
      </c>
      <c r="I907" s="1153" t="s">
        <v>314</v>
      </c>
      <c r="J907" s="2468"/>
      <c r="K907" s="2468"/>
      <c r="L907" s="2468"/>
      <c r="M907" s="2468"/>
      <c r="N907" s="2468"/>
      <c r="O907" s="2469"/>
      <c r="P907" s="2327">
        <v>44883</v>
      </c>
      <c r="Q907" s="2508" t="s">
        <v>5506</v>
      </c>
      <c r="R907" s="2439">
        <v>53</v>
      </c>
      <c r="S907" s="1810">
        <f>AVERAGE(CPVTFC3SG0063!S19:T19)</f>
        <v>0.1391</v>
      </c>
      <c r="T907" s="1175">
        <f t="shared" ref="T907" si="210">(S907-0.12)/0.0137*66</f>
        <v>92.014598540146011</v>
      </c>
      <c r="U907" s="2552" t="s">
        <v>314</v>
      </c>
    </row>
    <row r="908" spans="1:23" x14ac:dyDescent="0.25">
      <c r="A908" s="86">
        <v>723</v>
      </c>
      <c r="B908" s="4809" t="s">
        <v>4273</v>
      </c>
      <c r="C908" s="457" t="s">
        <v>868</v>
      </c>
      <c r="D908" s="87">
        <v>44860</v>
      </c>
      <c r="E908" s="458" t="s">
        <v>4942</v>
      </c>
      <c r="F908" s="459">
        <v>104</v>
      </c>
      <c r="G908" s="460">
        <f>AVERAGE(CPVTFC3SG0034!H14:I14)</f>
        <v>2.8279999999999998</v>
      </c>
      <c r="H908" s="461">
        <f t="shared" si="197"/>
        <v>9324.8251748251751</v>
      </c>
      <c r="I908" s="746" t="s">
        <v>315</v>
      </c>
      <c r="J908" s="1544"/>
      <c r="K908" s="1544"/>
      <c r="L908" s="1544"/>
      <c r="M908" s="1544"/>
      <c r="N908" s="1544"/>
      <c r="O908" s="1544"/>
      <c r="P908" s="2329">
        <v>44883</v>
      </c>
      <c r="Q908" s="2490" t="s">
        <v>5506</v>
      </c>
      <c r="R908" s="2445">
        <v>54</v>
      </c>
      <c r="S908" s="492">
        <f>AVERAGE(CPVTFC3SG0063!U19:V19)</f>
        <v>0.24740000000000001</v>
      </c>
      <c r="T908" s="622">
        <f t="shared" ref="T908:T910" si="211">(S908-0.12)/0.0137*66</f>
        <v>613.75182481751835</v>
      </c>
      <c r="U908" s="2553" t="s">
        <v>314</v>
      </c>
      <c r="W908" s="5">
        <v>1</v>
      </c>
    </row>
    <row r="909" spans="1:23" x14ac:dyDescent="0.25">
      <c r="A909" s="596"/>
      <c r="B909" s="4816"/>
      <c r="C909" s="263" t="s">
        <v>5448</v>
      </c>
      <c r="D909" s="1149"/>
      <c r="E909" s="1264"/>
      <c r="F909" s="695"/>
      <c r="G909" s="892"/>
      <c r="H909" s="894"/>
      <c r="I909" s="642"/>
      <c r="J909" s="891"/>
      <c r="K909" s="891"/>
      <c r="L909" s="891"/>
      <c r="M909" s="891"/>
      <c r="N909" s="891"/>
      <c r="O909" s="891"/>
      <c r="P909" s="2340">
        <v>44883</v>
      </c>
      <c r="Q909" s="2489" t="s">
        <v>5506</v>
      </c>
      <c r="R909" s="2444">
        <v>55</v>
      </c>
      <c r="S909" s="102">
        <f>AVERAGE(CPVTFC3SG0063!W19:X19)</f>
        <v>0.28049999999999997</v>
      </c>
      <c r="T909" s="13">
        <f t="shared" si="211"/>
        <v>773.2116788321166</v>
      </c>
      <c r="U909" s="2554" t="s">
        <v>314</v>
      </c>
    </row>
    <row r="910" spans="1:23" ht="15.75" thickBot="1" x14ac:dyDescent="0.3">
      <c r="A910" s="516"/>
      <c r="B910" s="4810"/>
      <c r="C910" s="464" t="s">
        <v>863</v>
      </c>
      <c r="D910" s="1383"/>
      <c r="E910" s="1384"/>
      <c r="F910" s="787"/>
      <c r="G910" s="1385"/>
      <c r="H910" s="1386"/>
      <c r="I910" s="778"/>
      <c r="J910" s="1600"/>
      <c r="K910" s="1600"/>
      <c r="L910" s="1600"/>
      <c r="M910" s="1600"/>
      <c r="N910" s="1600"/>
      <c r="O910" s="1600"/>
      <c r="P910" s="1525">
        <v>44883</v>
      </c>
      <c r="Q910" s="2491" t="s">
        <v>5506</v>
      </c>
      <c r="R910" s="2431">
        <v>56</v>
      </c>
      <c r="S910" s="467">
        <f>AVERAGE(CPVTFC3SG0063!C21:D21)</f>
        <v>0.15995000000000001</v>
      </c>
      <c r="T910" s="225">
        <f t="shared" si="211"/>
        <v>192.45985401459859</v>
      </c>
      <c r="U910" s="2548" t="s">
        <v>314</v>
      </c>
    </row>
    <row r="911" spans="1:23" ht="15.75" thickBot="1" x14ac:dyDescent="0.3">
      <c r="A911" s="1798">
        <v>724</v>
      </c>
      <c r="B911" s="2376" t="s">
        <v>4274</v>
      </c>
      <c r="C911" s="2376" t="s">
        <v>868</v>
      </c>
      <c r="D911" s="601">
        <v>44860</v>
      </c>
      <c r="E911" s="602" t="s">
        <v>4942</v>
      </c>
      <c r="F911" s="1425">
        <v>105</v>
      </c>
      <c r="G911" s="540">
        <f>AVERAGE(CPVTFC3SG0034!J14:K14)</f>
        <v>1.8714</v>
      </c>
      <c r="H911" s="603">
        <f t="shared" si="197"/>
        <v>5980.0699300699298</v>
      </c>
      <c r="I911" s="2555" t="s">
        <v>315</v>
      </c>
      <c r="J911" s="2377"/>
      <c r="K911" s="2377"/>
      <c r="L911" s="2377"/>
      <c r="M911" s="2377"/>
      <c r="N911" s="2377"/>
      <c r="O911" s="2422"/>
      <c r="P911" s="2326">
        <v>44883</v>
      </c>
      <c r="Q911" s="2488" t="s">
        <v>5506</v>
      </c>
      <c r="R911" s="2438">
        <v>57</v>
      </c>
      <c r="S911" s="1312">
        <f>AVERAGE(CPVTFC3SG0063!E21:F21)</f>
        <v>0.18190000000000001</v>
      </c>
      <c r="T911" s="1313">
        <f t="shared" ref="T911:T913" si="212">(S911-0.12)/0.0137*66</f>
        <v>298.20437956204387</v>
      </c>
      <c r="U911" s="2551" t="s">
        <v>314</v>
      </c>
      <c r="W911" s="5">
        <v>1</v>
      </c>
    </row>
    <row r="912" spans="1:23" ht="15.75" thickBot="1" x14ac:dyDescent="0.3">
      <c r="A912" s="2008">
        <v>725</v>
      </c>
      <c r="B912" s="2482" t="s">
        <v>4275</v>
      </c>
      <c r="C912" s="2482" t="s">
        <v>868</v>
      </c>
      <c r="D912" s="2010">
        <v>44860</v>
      </c>
      <c r="E912" s="2011" t="s">
        <v>4942</v>
      </c>
      <c r="F912" s="2012">
        <v>106</v>
      </c>
      <c r="G912" s="535">
        <f>AVERAGE(CPVTFC3SG0034!L14:M14)</f>
        <v>2.6451500000000001</v>
      </c>
      <c r="H912" s="548">
        <f t="shared" si="197"/>
        <v>8685.4895104895113</v>
      </c>
      <c r="I912" s="2583" t="s">
        <v>315</v>
      </c>
      <c r="J912" s="2468"/>
      <c r="K912" s="2468"/>
      <c r="L912" s="2468"/>
      <c r="M912" s="2468"/>
      <c r="N912" s="2468"/>
      <c r="O912" s="2469"/>
      <c r="P912" s="2327">
        <v>44883</v>
      </c>
      <c r="Q912" s="2508" t="s">
        <v>5506</v>
      </c>
      <c r="R912" s="2439">
        <v>61</v>
      </c>
      <c r="S912" s="1810">
        <f>AVERAGE(CPVTFC3SG0063!M21:N21)</f>
        <v>0.24579999999999999</v>
      </c>
      <c r="T912" s="1175">
        <f t="shared" si="212"/>
        <v>606.04379562043789</v>
      </c>
      <c r="U912" s="2552" t="s">
        <v>314</v>
      </c>
      <c r="W912" s="5">
        <v>1</v>
      </c>
    </row>
    <row r="913" spans="1:23" x14ac:dyDescent="0.25">
      <c r="A913" s="456">
        <v>726</v>
      </c>
      <c r="B913" s="4806" t="s">
        <v>4276</v>
      </c>
      <c r="C913" s="457" t="s">
        <v>868</v>
      </c>
      <c r="D913" s="87">
        <v>44860</v>
      </c>
      <c r="E913" s="458" t="s">
        <v>4942</v>
      </c>
      <c r="F913" s="459">
        <v>107</v>
      </c>
      <c r="G913" s="460">
        <f>AVERAGE(CPVTFC3SG0034!N14:O14)</f>
        <v>2.4700500000000001</v>
      </c>
      <c r="H913" s="461">
        <f t="shared" si="197"/>
        <v>8073.2517482517496</v>
      </c>
      <c r="I913" s="746" t="s">
        <v>315</v>
      </c>
      <c r="J913" s="1544"/>
      <c r="K913" s="1544"/>
      <c r="L913" s="1544"/>
      <c r="M913" s="1544"/>
      <c r="N913" s="1544"/>
      <c r="O913" s="1544"/>
      <c r="P913" s="2329">
        <v>44883</v>
      </c>
      <c r="Q913" s="2490" t="s">
        <v>5506</v>
      </c>
      <c r="R913" s="2445">
        <v>66</v>
      </c>
      <c r="S913" s="492">
        <f>AVERAGE(CPVTFC3SG0063!W21:X21)</f>
        <v>0.27034999999999998</v>
      </c>
      <c r="T913" s="622">
        <f t="shared" si="212"/>
        <v>724.31386861313854</v>
      </c>
      <c r="U913" s="2553" t="s">
        <v>314</v>
      </c>
      <c r="W913" s="5">
        <v>1</v>
      </c>
    </row>
    <row r="914" spans="1:23" x14ac:dyDescent="0.25">
      <c r="A914" s="597"/>
      <c r="B914" s="4807"/>
      <c r="C914" s="443" t="s">
        <v>5448</v>
      </c>
      <c r="D914" s="1149"/>
      <c r="E914" s="1264"/>
      <c r="F914" s="695"/>
      <c r="G914" s="892"/>
      <c r="H914" s="894"/>
      <c r="I914" s="642"/>
      <c r="J914" s="891"/>
      <c r="K914" s="891"/>
      <c r="L914" s="891"/>
      <c r="M914" s="891"/>
      <c r="N914" s="891"/>
      <c r="O914" s="891"/>
      <c r="P914" s="4242">
        <v>44894</v>
      </c>
      <c r="Q914" s="275" t="s">
        <v>5593</v>
      </c>
      <c r="R914" s="275">
        <v>107</v>
      </c>
      <c r="S914" s="275">
        <f>AVERAGE(CPVTFC3SG0081!N12:O12)</f>
        <v>0.1449</v>
      </c>
      <c r="T914" s="4026">
        <f t="shared" ref="T914:T915" si="213">(S914-0.1617)/0.0141*66</f>
        <v>-78.638297872340459</v>
      </c>
      <c r="U914" s="4244" t="s">
        <v>314</v>
      </c>
    </row>
    <row r="915" spans="1:23" ht="15.75" thickBot="1" x14ac:dyDescent="0.3">
      <c r="A915" s="219"/>
      <c r="B915" s="4808"/>
      <c r="C915" s="463" t="s">
        <v>220</v>
      </c>
      <c r="D915" s="1383"/>
      <c r="E915" s="1384"/>
      <c r="F915" s="787"/>
      <c r="G915" s="1385"/>
      <c r="H915" s="1386"/>
      <c r="I915" s="778"/>
      <c r="J915" s="1600"/>
      <c r="K915" s="1600"/>
      <c r="L915" s="1600"/>
      <c r="M915" s="1600"/>
      <c r="N915" s="1600"/>
      <c r="O915" s="1600"/>
      <c r="P915" s="4250">
        <v>44894</v>
      </c>
      <c r="Q915" s="468" t="s">
        <v>5593</v>
      </c>
      <c r="R915" s="468">
        <v>108</v>
      </c>
      <c r="S915" s="468">
        <f>AVERAGE(CPVTFC3SG0081!P12:Q12)</f>
        <v>0.10639999999999999</v>
      </c>
      <c r="T915" s="4009">
        <f t="shared" si="213"/>
        <v>-258.85106382978734</v>
      </c>
      <c r="U915" s="4251" t="s">
        <v>314</v>
      </c>
    </row>
    <row r="916" spans="1:23" x14ac:dyDescent="0.25">
      <c r="A916" s="592">
        <v>727</v>
      </c>
      <c r="B916" s="4819" t="s">
        <v>4277</v>
      </c>
      <c r="C916" s="439" t="s">
        <v>868</v>
      </c>
      <c r="D916" s="125">
        <v>44860</v>
      </c>
      <c r="E916" s="390" t="s">
        <v>4942</v>
      </c>
      <c r="F916" s="449">
        <v>108</v>
      </c>
      <c r="G916" s="502">
        <f>AVERAGE(CPVTFC3SG0034!P14:Q14)</f>
        <v>2.9009499999999999</v>
      </c>
      <c r="H916" s="503">
        <f t="shared" si="197"/>
        <v>9579.8951048951058</v>
      </c>
      <c r="I916" s="2592" t="s">
        <v>315</v>
      </c>
      <c r="J916" s="1364"/>
      <c r="K916" s="1364"/>
      <c r="L916" s="1364"/>
      <c r="M916" s="1364"/>
      <c r="N916" s="1364"/>
      <c r="O916" s="1364"/>
      <c r="P916" s="2870">
        <v>44883</v>
      </c>
      <c r="Q916" s="4247" t="s">
        <v>5506</v>
      </c>
      <c r="R916" s="4248">
        <v>123</v>
      </c>
      <c r="S916" s="444">
        <f>AVERAGE(CPVTFC3SG0063!V16:W16)</f>
        <v>1.3809</v>
      </c>
      <c r="T916" s="117">
        <f>(S916-0.12)/0.0137*66</f>
        <v>6074.4087591240868</v>
      </c>
      <c r="U916" s="4249" t="s">
        <v>315</v>
      </c>
      <c r="W916" s="5">
        <v>1</v>
      </c>
    </row>
    <row r="917" spans="1:23" x14ac:dyDescent="0.25">
      <c r="A917" s="596"/>
      <c r="B917" s="4816"/>
      <c r="C917" s="443" t="s">
        <v>5448</v>
      </c>
      <c r="D917" s="1149"/>
      <c r="E917" s="1264"/>
      <c r="F917" s="695"/>
      <c r="G917" s="892"/>
      <c r="H917" s="894"/>
      <c r="I917" s="642"/>
      <c r="J917" s="891"/>
      <c r="K917" s="891"/>
      <c r="L917" s="891"/>
      <c r="M917" s="891"/>
      <c r="N917" s="891"/>
      <c r="O917" s="891"/>
      <c r="P917" s="2337">
        <v>44883</v>
      </c>
      <c r="Q917" s="2543" t="s">
        <v>5506</v>
      </c>
      <c r="R917" s="2462">
        <v>124</v>
      </c>
      <c r="S917" s="164">
        <f>AVERAGE(CPVTFC3SG0063!X16:Y16)</f>
        <v>1.7620499999999999</v>
      </c>
      <c r="T917" s="67">
        <f>(S917-0.12)/0.0137*66</f>
        <v>7910.6058394160573</v>
      </c>
      <c r="U917" s="2544" t="s">
        <v>315</v>
      </c>
    </row>
    <row r="918" spans="1:23" ht="15.75" thickBot="1" x14ac:dyDescent="0.3">
      <c r="A918" s="516"/>
      <c r="B918" s="4810"/>
      <c r="C918" s="463" t="s">
        <v>863</v>
      </c>
      <c r="D918" s="1383"/>
      <c r="E918" s="1384"/>
      <c r="F918" s="787"/>
      <c r="G918" s="1385"/>
      <c r="H918" s="1386"/>
      <c r="I918" s="778"/>
      <c r="J918" s="1600"/>
      <c r="K918" s="1600"/>
      <c r="L918" s="1600"/>
      <c r="M918" s="1600"/>
      <c r="N918" s="1600"/>
      <c r="O918" s="1600"/>
      <c r="P918" s="1511">
        <v>44883</v>
      </c>
      <c r="Q918" s="2545" t="s">
        <v>5506</v>
      </c>
      <c r="R918" s="2546">
        <v>125</v>
      </c>
      <c r="S918" s="485">
        <f>AVERAGE(CPVTFC3SG0063!B18:C18)</f>
        <v>2.5786499999999997</v>
      </c>
      <c r="T918" s="415">
        <f>(S918-0.12)/0.0137*66</f>
        <v>11844.591240875909</v>
      </c>
      <c r="U918" s="2547" t="s">
        <v>315</v>
      </c>
    </row>
    <row r="919" spans="1:23" ht="15.75" thickBot="1" x14ac:dyDescent="0.3">
      <c r="A919" s="1798">
        <v>728</v>
      </c>
      <c r="B919" s="2376" t="s">
        <v>4278</v>
      </c>
      <c r="C919" s="2376" t="s">
        <v>868</v>
      </c>
      <c r="D919" s="601">
        <v>44860</v>
      </c>
      <c r="E919" s="602" t="s">
        <v>4942</v>
      </c>
      <c r="F919" s="1425">
        <v>109</v>
      </c>
      <c r="G919" s="540">
        <f>AVERAGE(CPVTFC3SG0034!R14:S14)</f>
        <v>2.87615</v>
      </c>
      <c r="H919" s="603">
        <f t="shared" si="197"/>
        <v>9493.181818181818</v>
      </c>
      <c r="I919" s="2555" t="s">
        <v>315</v>
      </c>
      <c r="J919" s="2377"/>
      <c r="K919" s="2377"/>
      <c r="L919" s="2377"/>
      <c r="M919" s="2377"/>
      <c r="N919" s="2377"/>
      <c r="O919" s="2422"/>
      <c r="P919" s="2559">
        <v>44883</v>
      </c>
      <c r="Q919" s="2560" t="s">
        <v>5506</v>
      </c>
      <c r="R919" s="130">
        <v>133</v>
      </c>
      <c r="S919" s="2561">
        <f>AVERAGE(CPVTFC3SG0063!R18:S18)</f>
        <v>0.55669999999999997</v>
      </c>
      <c r="T919" s="131">
        <f t="shared" ref="T919" si="214">(S919-0.12)/0.0137*66</f>
        <v>2103.8102189781021</v>
      </c>
      <c r="U919" s="2562" t="s">
        <v>315</v>
      </c>
      <c r="W919" s="5">
        <v>1</v>
      </c>
    </row>
    <row r="920" spans="1:23" x14ac:dyDescent="0.25">
      <c r="A920" s="86">
        <v>729</v>
      </c>
      <c r="B920" s="4806" t="s">
        <v>4279</v>
      </c>
      <c r="C920" s="457" t="s">
        <v>868</v>
      </c>
      <c r="D920" s="87">
        <v>44860</v>
      </c>
      <c r="E920" s="458" t="s">
        <v>4942</v>
      </c>
      <c r="F920" s="459">
        <v>110</v>
      </c>
      <c r="G920" s="460">
        <f>AVERAGE(CPVTFC3SG0034!T14:U14)</f>
        <v>1.1416499999999998</v>
      </c>
      <c r="H920" s="461">
        <f t="shared" si="197"/>
        <v>3428.4965034965026</v>
      </c>
      <c r="I920" s="361" t="s">
        <v>315</v>
      </c>
      <c r="J920" s="1544"/>
      <c r="K920" s="1544"/>
      <c r="L920" s="1544"/>
      <c r="M920" s="1544"/>
      <c r="N920" s="1544"/>
      <c r="O920" s="1697"/>
      <c r="P920" s="2329">
        <v>44883</v>
      </c>
      <c r="Q920" s="2490" t="s">
        <v>5506</v>
      </c>
      <c r="R920" s="589">
        <v>138</v>
      </c>
      <c r="S920" s="492">
        <f>AVERAGE(CPVTFC3SG0063!D20:E20)</f>
        <v>0.16744999999999999</v>
      </c>
      <c r="T920" s="622">
        <f>(S920-0.12)/0.0137*66</f>
        <v>228.59124087591235</v>
      </c>
      <c r="U920" s="2553" t="s">
        <v>314</v>
      </c>
      <c r="W920" s="5">
        <v>1</v>
      </c>
    </row>
    <row r="921" spans="1:23" ht="15.75" thickBot="1" x14ac:dyDescent="0.3">
      <c r="A921" s="2045"/>
      <c r="B921" s="4807"/>
      <c r="C921" s="532" t="s">
        <v>863</v>
      </c>
      <c r="D921" s="1974"/>
      <c r="E921" s="2046"/>
      <c r="F921" s="2047"/>
      <c r="G921" s="2584"/>
      <c r="H921" s="2585"/>
      <c r="I921" s="1471"/>
      <c r="J921" s="2424"/>
      <c r="K921" s="2424"/>
      <c r="L921" s="2424"/>
      <c r="M921" s="2424"/>
      <c r="N921" s="2424"/>
      <c r="O921" s="2425"/>
      <c r="P921" s="2232">
        <v>44883</v>
      </c>
      <c r="Q921" s="2493" t="s">
        <v>5506</v>
      </c>
      <c r="R921" s="112">
        <v>139</v>
      </c>
      <c r="S921" s="321">
        <f>AVERAGE(CPVTFC3SG0063!F20:G20)</f>
        <v>9.6299999999999997E-2</v>
      </c>
      <c r="T921" s="113">
        <f>(S921-0.12)/0.0137*66</f>
        <v>-114.1751824817518</v>
      </c>
      <c r="U921" s="2575" t="s">
        <v>314</v>
      </c>
    </row>
    <row r="922" spans="1:23" x14ac:dyDescent="0.25">
      <c r="A922" s="456">
        <v>730</v>
      </c>
      <c r="B922" s="4809" t="s">
        <v>4280</v>
      </c>
      <c r="C922" s="457" t="s">
        <v>868</v>
      </c>
      <c r="D922" s="87">
        <v>44860</v>
      </c>
      <c r="E922" s="458" t="s">
        <v>4942</v>
      </c>
      <c r="F922" s="459">
        <v>111</v>
      </c>
      <c r="G922" s="460">
        <f>AVERAGE(CPVTFC3SG0034!V14:W14)</f>
        <v>2.6816500000000003</v>
      </c>
      <c r="H922" s="461">
        <f t="shared" si="197"/>
        <v>8813.1118881118891</v>
      </c>
      <c r="I922" s="746" t="s">
        <v>315</v>
      </c>
      <c r="J922" s="1544"/>
      <c r="K922" s="1544"/>
      <c r="L922" s="1544"/>
      <c r="M922" s="1544"/>
      <c r="N922" s="1544"/>
      <c r="O922" s="1544"/>
      <c r="P922" s="2107">
        <v>44883</v>
      </c>
      <c r="Q922" s="2586" t="s">
        <v>5506</v>
      </c>
      <c r="R922" s="88">
        <v>140</v>
      </c>
      <c r="S922" s="459">
        <f>AVERAGE(CPVTFC3SG0063!H20:I20)</f>
        <v>0.37729999999999997</v>
      </c>
      <c r="T922" s="89">
        <f t="shared" ref="T922:T925" si="215">(S922-0.12)/0.0137*66</f>
        <v>1239.5474452554743</v>
      </c>
      <c r="U922" s="2587" t="s">
        <v>315</v>
      </c>
      <c r="W922" s="5">
        <v>1</v>
      </c>
    </row>
    <row r="923" spans="1:23" x14ac:dyDescent="0.25">
      <c r="A923" s="597"/>
      <c r="B923" s="4816"/>
      <c r="C923" s="443" t="s">
        <v>5448</v>
      </c>
      <c r="D923" s="1149"/>
      <c r="E923" s="1264"/>
      <c r="F923" s="695"/>
      <c r="G923" s="892"/>
      <c r="H923" s="894"/>
      <c r="I923" s="642"/>
      <c r="J923" s="891"/>
      <c r="K923" s="891"/>
      <c r="L923" s="891"/>
      <c r="M923" s="891"/>
      <c r="N923" s="891"/>
      <c r="O923" s="891"/>
      <c r="P923" s="2340">
        <v>44883</v>
      </c>
      <c r="Q923" s="2489" t="s">
        <v>5506</v>
      </c>
      <c r="R923" s="7">
        <v>141</v>
      </c>
      <c r="S923" s="102">
        <f>AVERAGE(CPVTFC3SG0063!J20:K20)</f>
        <v>0.30100000000000005</v>
      </c>
      <c r="T923" s="13">
        <f t="shared" si="215"/>
        <v>871.97080291970826</v>
      </c>
      <c r="U923" s="2554" t="s">
        <v>314</v>
      </c>
    </row>
    <row r="924" spans="1:23" ht="15.75" thickBot="1" x14ac:dyDescent="0.3">
      <c r="A924" s="598"/>
      <c r="B924" s="4822"/>
      <c r="C924" s="423" t="s">
        <v>863</v>
      </c>
      <c r="D924" s="2084"/>
      <c r="E924" s="2085"/>
      <c r="F924" s="1586"/>
      <c r="G924" s="1391"/>
      <c r="H924" s="1393"/>
      <c r="I924" s="650"/>
      <c r="J924" s="1390"/>
      <c r="K924" s="1390"/>
      <c r="L924" s="1390"/>
      <c r="M924" s="1390"/>
      <c r="N924" s="1390"/>
      <c r="O924" s="1390"/>
      <c r="P924" s="2232">
        <v>44883</v>
      </c>
      <c r="Q924" s="2493" t="s">
        <v>5506</v>
      </c>
      <c r="R924" s="112">
        <v>142</v>
      </c>
      <c r="S924" s="321">
        <f>AVERAGE(CPVTFC3SG0063!L20:M20)</f>
        <v>0.13845000000000002</v>
      </c>
      <c r="T924" s="113">
        <f t="shared" si="215"/>
        <v>88.883211678832225</v>
      </c>
      <c r="U924" s="2575" t="s">
        <v>314</v>
      </c>
    </row>
    <row r="925" spans="1:23" x14ac:dyDescent="0.25">
      <c r="A925" s="86">
        <v>731</v>
      </c>
      <c r="B925" s="4809" t="s">
        <v>4281</v>
      </c>
      <c r="C925" s="457" t="s">
        <v>868</v>
      </c>
      <c r="D925" s="87">
        <v>44860</v>
      </c>
      <c r="E925" s="458" t="s">
        <v>4942</v>
      </c>
      <c r="F925" s="459">
        <v>112</v>
      </c>
      <c r="G925" s="460">
        <f>AVERAGE(CPVTFC3SG0034!X14:Y14)</f>
        <v>0.95639999999999992</v>
      </c>
      <c r="H925" s="461">
        <f t="shared" si="197"/>
        <v>2780.7692307692305</v>
      </c>
      <c r="I925" s="746" t="s">
        <v>315</v>
      </c>
      <c r="J925" s="1544"/>
      <c r="K925" s="1544"/>
      <c r="L925" s="1544"/>
      <c r="M925" s="1544"/>
      <c r="N925" s="1544"/>
      <c r="O925" s="1544"/>
      <c r="P925" s="2329">
        <v>44883</v>
      </c>
      <c r="Q925" s="2490" t="s">
        <v>5506</v>
      </c>
      <c r="R925" s="589">
        <v>150</v>
      </c>
      <c r="S925" s="492">
        <f>AVERAGE(CPVTFC3SG0063!D22:E22)</f>
        <v>0.13355</v>
      </c>
      <c r="T925" s="622">
        <f t="shared" si="215"/>
        <v>65.277372262773753</v>
      </c>
      <c r="U925" s="2553" t="s">
        <v>314</v>
      </c>
      <c r="W925" s="5">
        <v>1</v>
      </c>
    </row>
    <row r="926" spans="1:23" x14ac:dyDescent="0.25">
      <c r="A926" s="596"/>
      <c r="B926" s="4816"/>
      <c r="C926" s="443" t="s">
        <v>5448</v>
      </c>
      <c r="D926" s="1149"/>
      <c r="E926" s="1264"/>
      <c r="F926" s="695"/>
      <c r="G926" s="892"/>
      <c r="H926" s="894"/>
      <c r="I926" s="642"/>
      <c r="J926" s="891"/>
      <c r="K926" s="891"/>
      <c r="L926" s="891"/>
      <c r="M926" s="891"/>
      <c r="N926" s="891"/>
      <c r="O926" s="891"/>
      <c r="P926" s="2340">
        <v>44883</v>
      </c>
      <c r="Q926" s="2489" t="s">
        <v>5506</v>
      </c>
      <c r="R926" s="7">
        <v>151</v>
      </c>
      <c r="S926" s="102">
        <f>AVERAGE(CPVTFC3SG0063!F22:G22)</f>
        <v>0.10769999999999999</v>
      </c>
      <c r="T926" s="13">
        <f>(S926-0.12)/0.0137*66</f>
        <v>-59.255474452554765</v>
      </c>
      <c r="U926" s="2554" t="s">
        <v>314</v>
      </c>
    </row>
    <row r="927" spans="1:23" ht="15.75" thickBot="1" x14ac:dyDescent="0.3">
      <c r="A927" s="516"/>
      <c r="B927" s="4810"/>
      <c r="C927" s="463" t="s">
        <v>863</v>
      </c>
      <c r="D927" s="1383"/>
      <c r="E927" s="1384"/>
      <c r="F927" s="787"/>
      <c r="G927" s="1385"/>
      <c r="H927" s="1386"/>
      <c r="I927" s="778"/>
      <c r="J927" s="1600"/>
      <c r="K927" s="1600"/>
      <c r="L927" s="1600"/>
      <c r="M927" s="1600"/>
      <c r="N927" s="1600"/>
      <c r="O927" s="1600"/>
      <c r="P927" s="1525">
        <v>44883</v>
      </c>
      <c r="Q927" s="2491" t="s">
        <v>5506</v>
      </c>
      <c r="R927" s="595">
        <v>152</v>
      </c>
      <c r="S927" s="467">
        <f>AVERAGE(CPVTFC3SG0063!H22:I22)</f>
        <v>0.1103</v>
      </c>
      <c r="T927" s="225">
        <f>(S927-0.12)/0.0137*66</f>
        <v>-46.729927007299274</v>
      </c>
      <c r="U927" s="2548" t="s">
        <v>314</v>
      </c>
    </row>
    <row r="928" spans="1:23" x14ac:dyDescent="0.25">
      <c r="A928" s="1840">
        <v>732</v>
      </c>
      <c r="B928" s="4819" t="s">
        <v>4282</v>
      </c>
      <c r="C928" s="439" t="s">
        <v>868</v>
      </c>
      <c r="D928" s="125">
        <v>44860</v>
      </c>
      <c r="E928" s="390" t="s">
        <v>4942</v>
      </c>
      <c r="F928" s="449">
        <v>113</v>
      </c>
      <c r="G928" s="502">
        <f>AVERAGE(CPVTFC3SG0034!B16:C16)</f>
        <v>2.9239499999999996</v>
      </c>
      <c r="H928" s="503">
        <f t="shared" si="197"/>
        <v>9660.3146853146845</v>
      </c>
      <c r="I928" s="2592" t="s">
        <v>315</v>
      </c>
      <c r="J928" s="1364"/>
      <c r="K928" s="1364"/>
      <c r="L928" s="1364"/>
      <c r="M928" s="1364"/>
      <c r="N928" s="1364"/>
      <c r="O928" s="1364"/>
      <c r="P928" s="830"/>
      <c r="Q928" s="830"/>
      <c r="R928" s="830"/>
      <c r="S928" s="1271"/>
      <c r="T928" s="1271"/>
      <c r="U928" s="2131"/>
      <c r="W928" s="5">
        <v>1</v>
      </c>
    </row>
    <row r="929" spans="1:23" ht="15.75" thickBot="1" x14ac:dyDescent="0.3">
      <c r="A929" s="598"/>
      <c r="B929" s="4822"/>
      <c r="C929" s="346" t="s">
        <v>863</v>
      </c>
      <c r="D929" s="2084"/>
      <c r="E929" s="2085"/>
      <c r="F929" s="1586"/>
      <c r="G929" s="1391"/>
      <c r="H929" s="1393"/>
      <c r="I929" s="650"/>
      <c r="J929" s="1390"/>
      <c r="K929" s="1390"/>
      <c r="L929" s="1390"/>
      <c r="M929" s="1390"/>
      <c r="N929" s="1390"/>
      <c r="O929" s="1390"/>
      <c r="P929" s="2232">
        <v>44883</v>
      </c>
      <c r="Q929" s="2493" t="s">
        <v>5506</v>
      </c>
      <c r="R929" s="112">
        <v>153</v>
      </c>
      <c r="S929" s="321">
        <f>AVERAGE(CPVTFC3SG0063!J22:K22)</f>
        <v>0.2087</v>
      </c>
      <c r="T929" s="113">
        <f t="shared" ref="T929:T934" si="216">(S929-0.12)/0.0137*66</f>
        <v>427.31386861313865</v>
      </c>
      <c r="U929" s="2575" t="s">
        <v>314</v>
      </c>
    </row>
    <row r="930" spans="1:23" x14ac:dyDescent="0.25">
      <c r="A930" s="86">
        <v>733</v>
      </c>
      <c r="B930" s="4809" t="s">
        <v>4283</v>
      </c>
      <c r="C930" s="457" t="s">
        <v>868</v>
      </c>
      <c r="D930" s="87">
        <v>44860</v>
      </c>
      <c r="E930" s="458" t="s">
        <v>4942</v>
      </c>
      <c r="F930" s="459">
        <v>114</v>
      </c>
      <c r="G930" s="460">
        <f>AVERAGE(CPVTFC3SG0034!D16:E16)</f>
        <v>2.8356500000000002</v>
      </c>
      <c r="H930" s="461">
        <f t="shared" si="197"/>
        <v>9351.5734265734282</v>
      </c>
      <c r="I930" s="746" t="s">
        <v>315</v>
      </c>
      <c r="J930" s="1544"/>
      <c r="K930" s="1544"/>
      <c r="L930" s="1544"/>
      <c r="M930" s="1544"/>
      <c r="N930" s="1544"/>
      <c r="O930" s="1544"/>
      <c r="P930" s="2332">
        <v>44883</v>
      </c>
      <c r="Q930" s="2540" t="s">
        <v>5506</v>
      </c>
      <c r="R930" s="409">
        <v>154</v>
      </c>
      <c r="S930" s="478">
        <f>AVERAGE(CPVTFC3SG0063!L22:M22)</f>
        <v>0.38795000000000002</v>
      </c>
      <c r="T930" s="405">
        <f t="shared" si="216"/>
        <v>1290.8540145985403</v>
      </c>
      <c r="U930" s="2542" t="s">
        <v>315</v>
      </c>
      <c r="W930" s="5">
        <v>1</v>
      </c>
    </row>
    <row r="931" spans="1:23" x14ac:dyDescent="0.25">
      <c r="A931" s="596"/>
      <c r="B931" s="4816"/>
      <c r="C931" s="443" t="s">
        <v>5448</v>
      </c>
      <c r="D931" s="1149"/>
      <c r="E931" s="1264"/>
      <c r="F931" s="695"/>
      <c r="G931" s="892"/>
      <c r="H931" s="894"/>
      <c r="I931" s="642"/>
      <c r="J931" s="891"/>
      <c r="K931" s="891"/>
      <c r="L931" s="891"/>
      <c r="M931" s="891"/>
      <c r="N931" s="891"/>
      <c r="O931" s="891"/>
      <c r="P931" s="2337">
        <v>44883</v>
      </c>
      <c r="Q931" s="2543" t="s">
        <v>5506</v>
      </c>
      <c r="R931" s="66">
        <v>155</v>
      </c>
      <c r="S931" s="164">
        <f>AVERAGE(CPVTFC3SG0063!N22:O22)</f>
        <v>0.38085000000000002</v>
      </c>
      <c r="T931" s="67">
        <f t="shared" si="216"/>
        <v>1256.6496350364964</v>
      </c>
      <c r="U931" s="2544" t="s">
        <v>315</v>
      </c>
    </row>
    <row r="932" spans="1:23" ht="15.75" thickBot="1" x14ac:dyDescent="0.3">
      <c r="A932" s="537"/>
      <c r="B932" s="4822"/>
      <c r="C932" s="423" t="s">
        <v>863</v>
      </c>
      <c r="D932" s="2084"/>
      <c r="E932" s="2085"/>
      <c r="F932" s="1586"/>
      <c r="G932" s="1391"/>
      <c r="H932" s="1393"/>
      <c r="I932" s="650"/>
      <c r="J932" s="1390"/>
      <c r="K932" s="1390"/>
      <c r="L932" s="1390"/>
      <c r="M932" s="1390"/>
      <c r="N932" s="1390"/>
      <c r="O932" s="1390"/>
      <c r="P932" s="2232">
        <v>44883</v>
      </c>
      <c r="Q932" s="2493" t="s">
        <v>5506</v>
      </c>
      <c r="R932" s="112">
        <v>156</v>
      </c>
      <c r="S932" s="321">
        <f>AVERAGE(CPVTFC3SG0063!P22:Q22)</f>
        <v>0.22999999999999998</v>
      </c>
      <c r="T932" s="113">
        <f t="shared" si="216"/>
        <v>529.92700729927003</v>
      </c>
      <c r="U932" s="2575" t="s">
        <v>314</v>
      </c>
    </row>
    <row r="933" spans="1:23" x14ac:dyDescent="0.25">
      <c r="A933" s="456">
        <v>734</v>
      </c>
      <c r="B933" s="4809" t="s">
        <v>4284</v>
      </c>
      <c r="C933" s="457" t="s">
        <v>868</v>
      </c>
      <c r="D933" s="87">
        <v>44860</v>
      </c>
      <c r="E933" s="458" t="s">
        <v>4942</v>
      </c>
      <c r="F933" s="459">
        <v>115</v>
      </c>
      <c r="G933" s="460">
        <f>AVERAGE(CPVTFC3SG0034!F16:G16)</f>
        <v>1.1596</v>
      </c>
      <c r="H933" s="461">
        <f t="shared" si="197"/>
        <v>3491.2587412587413</v>
      </c>
      <c r="I933" s="746" t="s">
        <v>315</v>
      </c>
      <c r="J933" s="1544"/>
      <c r="K933" s="1544"/>
      <c r="L933" s="1544"/>
      <c r="M933" s="1544"/>
      <c r="N933" s="1544"/>
      <c r="O933" s="1544"/>
      <c r="P933" s="2329">
        <v>44883</v>
      </c>
      <c r="Q933" s="2490" t="s">
        <v>5506</v>
      </c>
      <c r="R933" s="589">
        <v>157</v>
      </c>
      <c r="S933" s="492">
        <f>AVERAGE(CPVTFC3SG0063!R22:S22)</f>
        <v>0.14534999999999998</v>
      </c>
      <c r="T933" s="622">
        <f t="shared" si="216"/>
        <v>122.12408759124079</v>
      </c>
      <c r="U933" s="2553" t="s">
        <v>314</v>
      </c>
      <c r="W933" s="5">
        <v>1</v>
      </c>
    </row>
    <row r="934" spans="1:23" x14ac:dyDescent="0.25">
      <c r="A934" s="597"/>
      <c r="B934" s="4816"/>
      <c r="C934" s="443" t="s">
        <v>5448</v>
      </c>
      <c r="D934" s="1149"/>
      <c r="E934" s="1264"/>
      <c r="F934" s="695"/>
      <c r="G934" s="892"/>
      <c r="H934" s="894"/>
      <c r="I934" s="642"/>
      <c r="J934" s="891"/>
      <c r="K934" s="891"/>
      <c r="L934" s="891"/>
      <c r="M934" s="891"/>
      <c r="N934" s="891"/>
      <c r="O934" s="891"/>
      <c r="P934" s="2337">
        <v>44883</v>
      </c>
      <c r="Q934" s="2543" t="s">
        <v>5506</v>
      </c>
      <c r="R934" s="66">
        <v>158</v>
      </c>
      <c r="S934" s="164">
        <f>AVERAGE(CPVTFC3SG0063!T22:U22)</f>
        <v>2.2603</v>
      </c>
      <c r="T934" s="67">
        <f t="shared" si="216"/>
        <v>10310.934306569343</v>
      </c>
      <c r="U934" s="2544" t="s">
        <v>315</v>
      </c>
    </row>
    <row r="935" spans="1:23" ht="15.75" thickBot="1" x14ac:dyDescent="0.3">
      <c r="A935" s="219"/>
      <c r="B935" s="4810"/>
      <c r="C935" s="463" t="s">
        <v>863</v>
      </c>
      <c r="D935" s="1383"/>
      <c r="E935" s="1384"/>
      <c r="F935" s="787"/>
      <c r="G935" s="1385"/>
      <c r="H935" s="1386"/>
      <c r="I935" s="778"/>
      <c r="J935" s="1600"/>
      <c r="K935" s="1600"/>
      <c r="L935" s="1600"/>
      <c r="M935" s="1600"/>
      <c r="N935" s="1600"/>
      <c r="O935" s="1600"/>
      <c r="P935" s="1511">
        <v>44883</v>
      </c>
      <c r="Q935" s="2545" t="s">
        <v>5506</v>
      </c>
      <c r="R935" s="414">
        <v>159</v>
      </c>
      <c r="S935" s="485">
        <f>AVERAGE(CPVTFC3SG0063!V22:W22)</f>
        <v>0.94084999999999996</v>
      </c>
      <c r="T935" s="415">
        <f t="shared" ref="T935:T945" si="217">(S935-0.12)/0.0137*66</f>
        <v>3954.459854014598</v>
      </c>
      <c r="U935" s="2547" t="s">
        <v>315</v>
      </c>
    </row>
    <row r="936" spans="1:23" ht="15.75" thickBot="1" x14ac:dyDescent="0.3">
      <c r="A936" s="1829">
        <v>735</v>
      </c>
      <c r="B936" s="1990" t="s">
        <v>4285</v>
      </c>
      <c r="C936" s="1990" t="s">
        <v>868</v>
      </c>
      <c r="D936" s="1310">
        <v>44860</v>
      </c>
      <c r="E936" s="1311" t="s">
        <v>4942</v>
      </c>
      <c r="F936" s="1312">
        <v>116</v>
      </c>
      <c r="G936" s="1421">
        <f>AVERAGE(CPVTFC3SG0034!H16:I16)</f>
        <v>7.7300000000000008E-2</v>
      </c>
      <c r="H936" s="1422">
        <f t="shared" si="197"/>
        <v>-293.00699300699296</v>
      </c>
      <c r="I936" s="2550" t="s">
        <v>314</v>
      </c>
      <c r="J936" s="2377"/>
      <c r="K936" s="2377"/>
      <c r="L936" s="2377"/>
      <c r="M936" s="2377"/>
      <c r="N936" s="2377"/>
      <c r="O936" s="2422"/>
      <c r="P936" s="2326">
        <v>44883</v>
      </c>
      <c r="Q936" s="2488" t="s">
        <v>5506</v>
      </c>
      <c r="R936" s="1319">
        <v>160</v>
      </c>
      <c r="S936" s="1312">
        <f>AVERAGE(CPVTFC3SG0063!X22:Y22)</f>
        <v>8.9200000000000002E-2</v>
      </c>
      <c r="T936" s="1313">
        <f t="shared" si="217"/>
        <v>-148.37956204379557</v>
      </c>
      <c r="U936" s="2551" t="s">
        <v>314</v>
      </c>
    </row>
    <row r="937" spans="1:23" x14ac:dyDescent="0.25">
      <c r="A937" s="456">
        <v>736</v>
      </c>
      <c r="B937" s="4806" t="s">
        <v>4286</v>
      </c>
      <c r="C937" s="457" t="s">
        <v>868</v>
      </c>
      <c r="D937" s="87">
        <v>44860</v>
      </c>
      <c r="E937" s="458" t="s">
        <v>4942</v>
      </c>
      <c r="F937" s="459">
        <v>117</v>
      </c>
      <c r="G937" s="460">
        <f>AVERAGE(CPVTFC3SG0034!J16:K16)</f>
        <v>2.9103500000000002</v>
      </c>
      <c r="H937" s="461">
        <f t="shared" si="197"/>
        <v>9612.7622377622392</v>
      </c>
      <c r="I937" s="361" t="s">
        <v>315</v>
      </c>
      <c r="J937" s="1544"/>
      <c r="K937" s="1544"/>
      <c r="L937" s="1544"/>
      <c r="M937" s="1544"/>
      <c r="N937" s="1544"/>
      <c r="O937" s="1697"/>
      <c r="P937" s="2107">
        <v>44883</v>
      </c>
      <c r="Q937" s="2586" t="s">
        <v>5506</v>
      </c>
      <c r="R937" s="88">
        <v>165</v>
      </c>
      <c r="S937" s="459">
        <f>AVERAGE(CPVTFC3SG0063!J24:K24)</f>
        <v>1.0971</v>
      </c>
      <c r="T937" s="89">
        <f t="shared" si="217"/>
        <v>4707.1970802919705</v>
      </c>
      <c r="U937" s="2587" t="s">
        <v>315</v>
      </c>
      <c r="W937" s="5">
        <v>1</v>
      </c>
    </row>
    <row r="938" spans="1:23" ht="15.75" thickBot="1" x14ac:dyDescent="0.3">
      <c r="A938" s="1523"/>
      <c r="B938" s="4808"/>
      <c r="C938" s="2019" t="s">
        <v>5448</v>
      </c>
      <c r="D938" s="2020"/>
      <c r="E938" s="2021"/>
      <c r="F938" s="2022"/>
      <c r="G938" s="2478"/>
      <c r="H938" s="2479"/>
      <c r="I938" s="2027"/>
      <c r="J938" s="2441"/>
      <c r="K938" s="2441"/>
      <c r="L938" s="2441"/>
      <c r="M938" s="2441"/>
      <c r="N938" s="2441"/>
      <c r="O938" s="2442"/>
      <c r="P938" s="1525">
        <v>44883</v>
      </c>
      <c r="Q938" s="2491" t="s">
        <v>5506</v>
      </c>
      <c r="R938" s="595">
        <v>166</v>
      </c>
      <c r="S938" s="467">
        <f>AVERAGE(CPVTFC3SG0063!L24:M24)</f>
        <v>0.30620000000000003</v>
      </c>
      <c r="T938" s="225">
        <f t="shared" si="217"/>
        <v>897.02189781021912</v>
      </c>
      <c r="U938" s="2548" t="s">
        <v>314</v>
      </c>
    </row>
    <row r="939" spans="1:23" ht="15.75" thickBot="1" x14ac:dyDescent="0.3">
      <c r="A939" s="2008">
        <v>737</v>
      </c>
      <c r="B939" s="2009" t="s">
        <v>4287</v>
      </c>
      <c r="C939" s="2009" t="s">
        <v>868</v>
      </c>
      <c r="D939" s="2010">
        <v>44860</v>
      </c>
      <c r="E939" s="2011" t="s">
        <v>4942</v>
      </c>
      <c r="F939" s="2012">
        <v>118</v>
      </c>
      <c r="G939" s="535">
        <f>AVERAGE(CPVTFC3SG0034!L16:M16)</f>
        <v>2.9325999999999999</v>
      </c>
      <c r="H939" s="548">
        <f t="shared" si="197"/>
        <v>9690.559440559442</v>
      </c>
      <c r="I939" s="2583" t="s">
        <v>315</v>
      </c>
      <c r="J939" s="2468"/>
      <c r="K939" s="2468"/>
      <c r="L939" s="2468"/>
      <c r="M939" s="2468"/>
      <c r="N939" s="2468"/>
      <c r="O939" s="2469"/>
      <c r="P939" s="2596">
        <v>44883</v>
      </c>
      <c r="Q939" s="2597" t="s">
        <v>5506</v>
      </c>
      <c r="R939" s="594">
        <v>173</v>
      </c>
      <c r="S939" s="545">
        <f>AVERAGE(CPVTFC3SG0063!B26:C26)</f>
        <v>0.79930000000000001</v>
      </c>
      <c r="T939" s="772">
        <f t="shared" si="217"/>
        <v>3272.5401459854011</v>
      </c>
      <c r="U939" s="2598" t="s">
        <v>315</v>
      </c>
      <c r="W939" s="5">
        <v>1</v>
      </c>
    </row>
    <row r="940" spans="1:23" x14ac:dyDescent="0.25">
      <c r="A940" s="456">
        <v>738</v>
      </c>
      <c r="B940" s="4809" t="s">
        <v>4288</v>
      </c>
      <c r="C940" s="457" t="s">
        <v>868</v>
      </c>
      <c r="D940" s="87">
        <v>44860</v>
      </c>
      <c r="E940" s="458" t="s">
        <v>4942</v>
      </c>
      <c r="F940" s="459">
        <v>119</v>
      </c>
      <c r="G940" s="460">
        <f>AVERAGE(CPVTFC3SG0034!N16:O16)</f>
        <v>2.4167000000000001</v>
      </c>
      <c r="H940" s="461">
        <f t="shared" si="197"/>
        <v>7886.7132867132877</v>
      </c>
      <c r="I940" s="746" t="s">
        <v>315</v>
      </c>
      <c r="J940" s="1544"/>
      <c r="K940" s="1544"/>
      <c r="L940" s="1544"/>
      <c r="M940" s="1544"/>
      <c r="N940" s="1544"/>
      <c r="O940" s="1544"/>
      <c r="P940" s="2329">
        <v>44883</v>
      </c>
      <c r="Q940" s="2490" t="s">
        <v>5506</v>
      </c>
      <c r="R940" s="589">
        <v>174</v>
      </c>
      <c r="S940" s="492">
        <f>AVERAGE(CPVTFC3SG0063!D26:E26)</f>
        <v>0.12659999999999999</v>
      </c>
      <c r="T940" s="622">
        <f t="shared" si="217"/>
        <v>31.795620437956178</v>
      </c>
      <c r="U940" s="2553" t="s">
        <v>314</v>
      </c>
      <c r="W940" s="5">
        <v>1</v>
      </c>
    </row>
    <row r="941" spans="1:23" x14ac:dyDescent="0.25">
      <c r="A941" s="597"/>
      <c r="B941" s="4816"/>
      <c r="C941" s="443" t="s">
        <v>5448</v>
      </c>
      <c r="D941" s="1149"/>
      <c r="E941" s="1264"/>
      <c r="F941" s="695"/>
      <c r="G941" s="892"/>
      <c r="H941" s="894"/>
      <c r="I941" s="642"/>
      <c r="J941" s="891"/>
      <c r="K941" s="891"/>
      <c r="L941" s="891"/>
      <c r="M941" s="891"/>
      <c r="N941" s="891"/>
      <c r="O941" s="891"/>
      <c r="P941" s="2337">
        <v>44883</v>
      </c>
      <c r="Q941" s="2543" t="s">
        <v>5506</v>
      </c>
      <c r="R941" s="66">
        <v>175</v>
      </c>
      <c r="S941" s="164">
        <f>AVERAGE(CPVTFC3SG0063!F26:G26)</f>
        <v>1.1056499999999998</v>
      </c>
      <c r="T941" s="67">
        <f t="shared" si="217"/>
        <v>4748.3868613138675</v>
      </c>
      <c r="U941" s="2544" t="s">
        <v>315</v>
      </c>
    </row>
    <row r="942" spans="1:23" ht="15.75" thickBot="1" x14ac:dyDescent="0.3">
      <c r="A942" s="598"/>
      <c r="B942" s="4822"/>
      <c r="C942" s="423" t="s">
        <v>863</v>
      </c>
      <c r="D942" s="2084"/>
      <c r="E942" s="2085"/>
      <c r="F942" s="1586"/>
      <c r="G942" s="1391"/>
      <c r="H942" s="1393"/>
      <c r="I942" s="650"/>
      <c r="J942" s="1390"/>
      <c r="K942" s="1390"/>
      <c r="L942" s="1390"/>
      <c r="M942" s="1390"/>
      <c r="N942" s="1390"/>
      <c r="O942" s="1390"/>
      <c r="P942" s="2079">
        <v>44883</v>
      </c>
      <c r="Q942" s="2590" t="s">
        <v>5506</v>
      </c>
      <c r="R942" s="122">
        <v>176</v>
      </c>
      <c r="S942" s="445">
        <f>AVERAGE(CPVTFC3SG0063!H26:I26)</f>
        <v>0.43395</v>
      </c>
      <c r="T942" s="123">
        <f t="shared" si="217"/>
        <v>1512.4598540145985</v>
      </c>
      <c r="U942" s="2591" t="s">
        <v>315</v>
      </c>
    </row>
    <row r="943" spans="1:23" x14ac:dyDescent="0.25">
      <c r="A943" s="86">
        <v>739</v>
      </c>
      <c r="B943" s="4809" t="s">
        <v>4289</v>
      </c>
      <c r="C943" s="457" t="s">
        <v>868</v>
      </c>
      <c r="D943" s="87">
        <v>44860</v>
      </c>
      <c r="E943" s="458" t="s">
        <v>4942</v>
      </c>
      <c r="F943" s="459">
        <v>120</v>
      </c>
      <c r="G943" s="460">
        <f>AVERAGE(CPVTFC3SG0034!P16:Q16)</f>
        <v>2.7332999999999998</v>
      </c>
      <c r="H943" s="461">
        <f t="shared" si="197"/>
        <v>8993.7062937062929</v>
      </c>
      <c r="I943" s="746" t="s">
        <v>315</v>
      </c>
      <c r="J943" s="1544"/>
      <c r="K943" s="1544"/>
      <c r="L943" s="1544"/>
      <c r="M943" s="1544"/>
      <c r="N943" s="1544"/>
      <c r="O943" s="1544"/>
      <c r="P943" s="2329">
        <v>44883</v>
      </c>
      <c r="Q943" s="2490" t="s">
        <v>5506</v>
      </c>
      <c r="R943" s="589">
        <v>177</v>
      </c>
      <c r="S943" s="492">
        <f>AVERAGE(CPVTFC3SG0063!J26:K26)</f>
        <v>0.11044999999999999</v>
      </c>
      <c r="T943" s="622">
        <f t="shared" si="217"/>
        <v>-46.007299270073005</v>
      </c>
      <c r="U943" s="2553" t="s">
        <v>314</v>
      </c>
      <c r="W943" s="5">
        <v>1</v>
      </c>
    </row>
    <row r="944" spans="1:23" x14ac:dyDescent="0.25">
      <c r="A944" s="596"/>
      <c r="B944" s="4816"/>
      <c r="C944" s="443" t="s">
        <v>5448</v>
      </c>
      <c r="D944" s="1149"/>
      <c r="E944" s="1264"/>
      <c r="F944" s="695"/>
      <c r="G944" s="892"/>
      <c r="H944" s="894"/>
      <c r="I944" s="642"/>
      <c r="J944" s="891"/>
      <c r="K944" s="891"/>
      <c r="L944" s="891"/>
      <c r="M944" s="891"/>
      <c r="N944" s="891"/>
      <c r="O944" s="891"/>
      <c r="P944" s="2340">
        <v>44883</v>
      </c>
      <c r="Q944" s="2489" t="s">
        <v>5506</v>
      </c>
      <c r="R944" s="7">
        <v>178</v>
      </c>
      <c r="S944" s="102">
        <f>AVERAGE(CPVTFC3SG0063!L26:M26)</f>
        <v>0.12705</v>
      </c>
      <c r="T944" s="13">
        <f t="shared" si="217"/>
        <v>33.963503649635044</v>
      </c>
      <c r="U944" s="2554" t="s">
        <v>314</v>
      </c>
    </row>
    <row r="945" spans="1:23" ht="15.75" thickBot="1" x14ac:dyDescent="0.3">
      <c r="A945" s="516"/>
      <c r="B945" s="4810"/>
      <c r="C945" s="463" t="s">
        <v>863</v>
      </c>
      <c r="D945" s="1383"/>
      <c r="E945" s="1384"/>
      <c r="F945" s="787"/>
      <c r="G945" s="1385"/>
      <c r="H945" s="1386"/>
      <c r="I945" s="778"/>
      <c r="J945" s="1600"/>
      <c r="K945" s="1600"/>
      <c r="L945" s="1600"/>
      <c r="M945" s="1600"/>
      <c r="N945" s="1600"/>
      <c r="O945" s="1600"/>
      <c r="P945" s="1525">
        <v>44883</v>
      </c>
      <c r="Q945" s="2491" t="s">
        <v>5506</v>
      </c>
      <c r="R945" s="595">
        <v>179</v>
      </c>
      <c r="S945" s="467">
        <f>AVERAGE(CPVTFC3SG0063!N26:O26)</f>
        <v>0.10305</v>
      </c>
      <c r="T945" s="225">
        <f t="shared" si="217"/>
        <v>-81.656934306569312</v>
      </c>
      <c r="U945" s="2548" t="s">
        <v>314</v>
      </c>
    </row>
    <row r="946" spans="1:23" x14ac:dyDescent="0.25">
      <c r="A946" s="86">
        <v>741</v>
      </c>
      <c r="B946" s="4806" t="s">
        <v>4290</v>
      </c>
      <c r="C946" s="686" t="s">
        <v>868</v>
      </c>
      <c r="D946" s="87">
        <v>44860</v>
      </c>
      <c r="E946" s="458" t="s">
        <v>4942</v>
      </c>
      <c r="F946" s="459">
        <v>122</v>
      </c>
      <c r="G946" s="460">
        <f>AVERAGE(CPVTFC3SG0034!T16:U16)</f>
        <v>2.5849000000000002</v>
      </c>
      <c r="H946" s="461">
        <f t="shared" si="197"/>
        <v>8474.8251748251769</v>
      </c>
      <c r="I946" s="361" t="s">
        <v>315</v>
      </c>
      <c r="J946" s="1544"/>
      <c r="K946" s="1544"/>
      <c r="L946" s="1544"/>
      <c r="M946" s="1544"/>
      <c r="N946" s="1544"/>
      <c r="O946" s="1697"/>
      <c r="P946" s="490">
        <v>44887</v>
      </c>
      <c r="Q946" s="2602" t="s">
        <v>5514</v>
      </c>
      <c r="R946" s="589">
        <v>3</v>
      </c>
      <c r="S946" s="589">
        <f>AVERAGE(CPVTFC3SG0064!G11:H11)</f>
        <v>0.20760000000000001</v>
      </c>
      <c r="T946" s="622">
        <f t="shared" ref="T946:T952" si="218">(S946-0.1645)/0.0138*66</f>
        <v>206.13043478260869</v>
      </c>
      <c r="U946" s="1557" t="s">
        <v>314</v>
      </c>
      <c r="W946" s="5">
        <v>1</v>
      </c>
    </row>
    <row r="947" spans="1:23" x14ac:dyDescent="0.25">
      <c r="A947" s="596"/>
      <c r="B947" s="4807"/>
      <c r="C947" s="288" t="s">
        <v>5448</v>
      </c>
      <c r="D947" s="1286"/>
      <c r="E947" s="1264"/>
      <c r="F947" s="695"/>
      <c r="G947" s="892"/>
      <c r="H947" s="894"/>
      <c r="I947" s="648"/>
      <c r="J947" s="891"/>
      <c r="K947" s="891"/>
      <c r="L947" s="891"/>
      <c r="M947" s="891"/>
      <c r="N947" s="891"/>
      <c r="O947" s="1692"/>
      <c r="P947" s="18">
        <v>44887</v>
      </c>
      <c r="Q947" s="2604" t="s">
        <v>5514</v>
      </c>
      <c r="R947" s="7">
        <v>4</v>
      </c>
      <c r="S947" s="7">
        <f>AVERAGE(CPVTFC3SG0064!I11:J11)</f>
        <v>0.13355</v>
      </c>
      <c r="T947" s="13">
        <f t="shared" si="218"/>
        <v>-148.02173913043481</v>
      </c>
      <c r="U947" s="1558" t="s">
        <v>314</v>
      </c>
    </row>
    <row r="948" spans="1:23" ht="15.75" thickBot="1" x14ac:dyDescent="0.3">
      <c r="A948" s="516"/>
      <c r="B948" s="4808"/>
      <c r="C948" s="682" t="s">
        <v>863</v>
      </c>
      <c r="D948" s="2020"/>
      <c r="E948" s="1384"/>
      <c r="F948" s="787"/>
      <c r="G948" s="1385"/>
      <c r="H948" s="1386"/>
      <c r="I948" s="1306"/>
      <c r="J948" s="1600"/>
      <c r="K948" s="1600"/>
      <c r="L948" s="1600"/>
      <c r="M948" s="1600"/>
      <c r="N948" s="1600"/>
      <c r="O948" s="1699"/>
      <c r="P948" s="91">
        <v>44887</v>
      </c>
      <c r="Q948" s="2605" t="s">
        <v>5514</v>
      </c>
      <c r="R948" s="595">
        <v>5</v>
      </c>
      <c r="S948" s="595">
        <f>AVERAGE(CPVTFC3SG0064!K11:L11)</f>
        <v>0.25114999999999998</v>
      </c>
      <c r="T948" s="225">
        <f t="shared" si="218"/>
        <v>414.41304347826076</v>
      </c>
      <c r="U948" s="1561" t="s">
        <v>314</v>
      </c>
    </row>
    <row r="949" spans="1:23" x14ac:dyDescent="0.25">
      <c r="A949" s="488">
        <v>742</v>
      </c>
      <c r="B949" s="4803" t="s">
        <v>4291</v>
      </c>
      <c r="C949" s="687" t="s">
        <v>868</v>
      </c>
      <c r="D949" s="490">
        <v>44860</v>
      </c>
      <c r="E949" s="491" t="s">
        <v>4942</v>
      </c>
      <c r="F949" s="492">
        <v>123</v>
      </c>
      <c r="G949" s="493">
        <f>AVERAGE(CPVTFC3SG0034!V16:W16)</f>
        <v>0.10085</v>
      </c>
      <c r="H949" s="494">
        <f t="shared" si="197"/>
        <v>-210.66433566433568</v>
      </c>
      <c r="I949" s="515" t="s">
        <v>314</v>
      </c>
      <c r="J949" s="1544"/>
      <c r="K949" s="1544"/>
      <c r="L949" s="1544"/>
      <c r="M949" s="1544"/>
      <c r="N949" s="1544"/>
      <c r="O949" s="1697"/>
      <c r="P949" s="490">
        <v>44887</v>
      </c>
      <c r="Q949" s="2602" t="s">
        <v>5514</v>
      </c>
      <c r="R949" s="589">
        <v>17</v>
      </c>
      <c r="S949" s="589">
        <f>AVERAGE(CPVTFC3SG0064!M13:N13)</f>
        <v>0.14144999999999999</v>
      </c>
      <c r="T949" s="622">
        <f t="shared" si="218"/>
        <v>-110.23913043478269</v>
      </c>
      <c r="U949" s="2553" t="s">
        <v>314</v>
      </c>
      <c r="V949" s="286"/>
    </row>
    <row r="950" spans="1:23" x14ac:dyDescent="0.25">
      <c r="A950" s="536"/>
      <c r="B950" s="4804"/>
      <c r="C950" s="623" t="s">
        <v>5448</v>
      </c>
      <c r="D950" s="1286"/>
      <c r="E950" s="1287"/>
      <c r="F950" s="1288"/>
      <c r="G950" s="1365"/>
      <c r="H950" s="1367"/>
      <c r="I950" s="2565"/>
      <c r="J950" s="1364"/>
      <c r="K950" s="1364"/>
      <c r="L950" s="1364"/>
      <c r="M950" s="1364"/>
      <c r="N950" s="1364"/>
      <c r="O950" s="1701"/>
      <c r="P950" s="18">
        <v>44887</v>
      </c>
      <c r="Q950" s="2604" t="s">
        <v>5514</v>
      </c>
      <c r="R950" s="7">
        <v>18</v>
      </c>
      <c r="S950" s="7">
        <f>AVERAGE(CPVTFC3SG0064!O13:P13)</f>
        <v>0.24815000000000001</v>
      </c>
      <c r="T950" s="13">
        <f t="shared" si="218"/>
        <v>400.06521739130437</v>
      </c>
      <c r="U950" s="2554" t="s">
        <v>314</v>
      </c>
      <c r="V950" s="286"/>
    </row>
    <row r="951" spans="1:23" x14ac:dyDescent="0.25">
      <c r="A951" s="536"/>
      <c r="B951" s="4804"/>
      <c r="C951" s="623" t="s">
        <v>863</v>
      </c>
      <c r="D951" s="1286"/>
      <c r="E951" s="1287"/>
      <c r="F951" s="1288"/>
      <c r="G951" s="1365"/>
      <c r="H951" s="1367"/>
      <c r="I951" s="2565"/>
      <c r="J951" s="1364"/>
      <c r="K951" s="1364"/>
      <c r="L951" s="1364"/>
      <c r="M951" s="1364"/>
      <c r="N951" s="1364"/>
      <c r="O951" s="1701"/>
      <c r="P951" s="18">
        <v>44887</v>
      </c>
      <c r="Q951" s="2604" t="s">
        <v>5514</v>
      </c>
      <c r="R951" s="7">
        <v>19</v>
      </c>
      <c r="S951" s="7">
        <f>AVERAGE(CPVTFC3SG0064!Q13:R13)</f>
        <v>0.19779999999999998</v>
      </c>
      <c r="T951" s="13">
        <f t="shared" si="218"/>
        <v>159.26086956521726</v>
      </c>
      <c r="U951" s="2554" t="s">
        <v>314</v>
      </c>
      <c r="V951" s="286"/>
    </row>
    <row r="952" spans="1:23" ht="15.75" thickBot="1" x14ac:dyDescent="0.3">
      <c r="A952" s="1857"/>
      <c r="B952" s="4805"/>
      <c r="C952" s="2610" t="s">
        <v>220</v>
      </c>
      <c r="D952" s="2020"/>
      <c r="E952" s="2021"/>
      <c r="F952" s="2022"/>
      <c r="G952" s="2478"/>
      <c r="H952" s="2479"/>
      <c r="I952" s="2611"/>
      <c r="J952" s="2441"/>
      <c r="K952" s="2441"/>
      <c r="L952" s="2441"/>
      <c r="M952" s="2441"/>
      <c r="N952" s="2441"/>
      <c r="O952" s="2442"/>
      <c r="P952" s="412">
        <v>44887</v>
      </c>
      <c r="Q952" s="2606" t="s">
        <v>5514</v>
      </c>
      <c r="R952" s="414">
        <v>20</v>
      </c>
      <c r="S952" s="414">
        <f>AVERAGE(CPVTFC3SG0064!S13:T13)</f>
        <v>1.5617999999999999</v>
      </c>
      <c r="T952" s="415">
        <f t="shared" si="218"/>
        <v>6682.7391304347821</v>
      </c>
      <c r="U952" s="2547" t="s">
        <v>315</v>
      </c>
      <c r="V952" s="286"/>
    </row>
    <row r="953" spans="1:23" ht="15.75" thickBot="1" x14ac:dyDescent="0.3">
      <c r="A953" s="1829">
        <v>743</v>
      </c>
      <c r="B953" s="1992" t="s">
        <v>4292</v>
      </c>
      <c r="C953" s="1992" t="s">
        <v>868</v>
      </c>
      <c r="D953" s="1310">
        <v>44860</v>
      </c>
      <c r="E953" s="1311" t="s">
        <v>4942</v>
      </c>
      <c r="F953" s="1312">
        <v>124</v>
      </c>
      <c r="G953" s="1421">
        <f>AVERAGE(CPVTFC3SG0034!X16:Y16)</f>
        <v>0.17194999999999999</v>
      </c>
      <c r="H953" s="1422">
        <f t="shared" si="197"/>
        <v>37.937062937062933</v>
      </c>
      <c r="I953" s="2550" t="s">
        <v>314</v>
      </c>
      <c r="J953" s="2377"/>
      <c r="K953" s="2377"/>
      <c r="L953" s="2377"/>
      <c r="M953" s="2377"/>
      <c r="N953" s="2377"/>
      <c r="O953" s="2422"/>
      <c r="P953" s="1310">
        <v>44887</v>
      </c>
      <c r="Q953" s="2612" t="s">
        <v>5514</v>
      </c>
      <c r="R953" s="1319">
        <v>21</v>
      </c>
      <c r="S953" s="1319">
        <f>AVERAGE(CPVTFC3SG0064!U13:V13)</f>
        <v>0.1139</v>
      </c>
      <c r="T953" s="1313">
        <f>(S953-0.1645)/0.0138*66</f>
        <v>-242.00000000000003</v>
      </c>
      <c r="U953" s="2551" t="s">
        <v>314</v>
      </c>
      <c r="V953" s="287"/>
    </row>
    <row r="954" spans="1:23" x14ac:dyDescent="0.25">
      <c r="A954" s="456">
        <v>744</v>
      </c>
      <c r="B954" s="4806" t="s">
        <v>4293</v>
      </c>
      <c r="C954" s="686" t="s">
        <v>868</v>
      </c>
      <c r="D954" s="87">
        <v>44860</v>
      </c>
      <c r="E954" s="458" t="s">
        <v>4942</v>
      </c>
      <c r="F954" s="459">
        <v>125</v>
      </c>
      <c r="G954" s="460">
        <f>AVERAGE(CPVTFC3SG0034!B18:C18)</f>
        <v>2.8544</v>
      </c>
      <c r="H954" s="461">
        <f t="shared" si="197"/>
        <v>9417.1328671328683</v>
      </c>
      <c r="I954" s="361" t="s">
        <v>315</v>
      </c>
      <c r="J954" s="1544"/>
      <c r="K954" s="1544"/>
      <c r="L954" s="1544"/>
      <c r="M954" s="1544"/>
      <c r="N954" s="1544"/>
      <c r="O954" s="1697"/>
      <c r="P954" s="490">
        <v>44887</v>
      </c>
      <c r="Q954" s="2602" t="s">
        <v>5514</v>
      </c>
      <c r="R954" s="589">
        <v>29</v>
      </c>
      <c r="S954" s="589">
        <f>AVERAGE(CPVTFC3SG0064!O15:P15)</f>
        <v>0.22239999999999999</v>
      </c>
      <c r="T954" s="622">
        <f t="shared" ref="T954:T966" si="219">(S954-0.1645)/0.0138*66</f>
        <v>276.91304347826076</v>
      </c>
      <c r="U954" s="2553" t="s">
        <v>314</v>
      </c>
      <c r="W954" s="5">
        <v>1</v>
      </c>
    </row>
    <row r="955" spans="1:23" x14ac:dyDescent="0.25">
      <c r="A955" s="1840"/>
      <c r="B955" s="4807"/>
      <c r="C955" s="681" t="s">
        <v>5448</v>
      </c>
      <c r="D955" s="1286"/>
      <c r="E955" s="1287"/>
      <c r="F955" s="1288"/>
      <c r="G955" s="1365"/>
      <c r="H955" s="1367"/>
      <c r="I955" s="672"/>
      <c r="J955" s="1364"/>
      <c r="K955" s="1364"/>
      <c r="L955" s="1364"/>
      <c r="M955" s="1364"/>
      <c r="N955" s="1364"/>
      <c r="O955" s="1701"/>
      <c r="P955" s="65">
        <v>44887</v>
      </c>
      <c r="Q955" s="2608" t="s">
        <v>5514</v>
      </c>
      <c r="R955" s="66">
        <v>30</v>
      </c>
      <c r="S955" s="66">
        <f>AVERAGE(CPVTFC3SG0064!Q15:R15)</f>
        <v>1.0055499999999999</v>
      </c>
      <c r="T955" s="67">
        <f t="shared" si="219"/>
        <v>4022.4130434782605</v>
      </c>
      <c r="U955" s="2544" t="s">
        <v>315</v>
      </c>
    </row>
    <row r="956" spans="1:23" ht="15.75" thickBot="1" x14ac:dyDescent="0.3">
      <c r="A956" s="1523"/>
      <c r="B956" s="4808"/>
      <c r="C956" s="2019" t="s">
        <v>863</v>
      </c>
      <c r="D956" s="2020"/>
      <c r="E956" s="2021"/>
      <c r="F956" s="2022"/>
      <c r="G956" s="2478"/>
      <c r="H956" s="2479"/>
      <c r="I956" s="2027"/>
      <c r="J956" s="2441"/>
      <c r="K956" s="2441"/>
      <c r="L956" s="2441"/>
      <c r="M956" s="2441"/>
      <c r="N956" s="2441"/>
      <c r="O956" s="2442"/>
      <c r="P956" s="412">
        <v>44887</v>
      </c>
      <c r="Q956" s="2606" t="s">
        <v>5514</v>
      </c>
      <c r="R956" s="414">
        <v>31</v>
      </c>
      <c r="S956" s="414">
        <f>AVERAGE(CPVTFC3SG0064!S15:T15)</f>
        <v>1.68005</v>
      </c>
      <c r="T956" s="415">
        <f t="shared" si="219"/>
        <v>7248.282608695652</v>
      </c>
      <c r="U956" s="2547" t="s">
        <v>315</v>
      </c>
    </row>
    <row r="957" spans="1:23" x14ac:dyDescent="0.25">
      <c r="A957" s="406">
        <v>745</v>
      </c>
      <c r="B957" s="4814" t="s">
        <v>4294</v>
      </c>
      <c r="C957" s="684" t="s">
        <v>868</v>
      </c>
      <c r="D957" s="407">
        <v>44860</v>
      </c>
      <c r="E957" s="477" t="s">
        <v>4942</v>
      </c>
      <c r="F957" s="478">
        <v>126</v>
      </c>
      <c r="G957" s="479">
        <f>AVERAGE(CPVTFC3SG0034!D18:E18)</f>
        <v>2.90455</v>
      </c>
      <c r="H957" s="480">
        <f t="shared" si="197"/>
        <v>9592.4825174825164</v>
      </c>
      <c r="I957" s="872" t="s">
        <v>315</v>
      </c>
      <c r="J957" s="1544"/>
      <c r="K957" s="1544"/>
      <c r="L957" s="1544"/>
      <c r="M957" s="1544"/>
      <c r="N957" s="1544"/>
      <c r="O957" s="1697"/>
      <c r="P957" s="490">
        <v>44887</v>
      </c>
      <c r="Q957" s="2602" t="s">
        <v>5514</v>
      </c>
      <c r="R957" s="589">
        <v>40</v>
      </c>
      <c r="S957" s="589">
        <f>AVERAGE(CPVTFC3SG0064!O17:P17)</f>
        <v>0.97329999999999994</v>
      </c>
      <c r="T957" s="622">
        <f t="shared" si="219"/>
        <v>3868.1739130434785</v>
      </c>
      <c r="U957" s="2553" t="s">
        <v>315</v>
      </c>
      <c r="W957" s="5">
        <v>1</v>
      </c>
    </row>
    <row r="958" spans="1:23" ht="15.75" thickBot="1" x14ac:dyDescent="0.3">
      <c r="A958" s="1032"/>
      <c r="B958" s="4815"/>
      <c r="C958" s="2620" t="s">
        <v>5448</v>
      </c>
      <c r="D958" s="1974"/>
      <c r="E958" s="2046"/>
      <c r="F958" s="2047"/>
      <c r="G958" s="2584"/>
      <c r="H958" s="2585"/>
      <c r="I958" s="1471"/>
      <c r="J958" s="2424"/>
      <c r="K958" s="2424"/>
      <c r="L958" s="2424"/>
      <c r="M958" s="2424"/>
      <c r="N958" s="2424"/>
      <c r="O958" s="2425"/>
      <c r="P958" s="121">
        <v>44887</v>
      </c>
      <c r="Q958" s="2616" t="s">
        <v>5514</v>
      </c>
      <c r="R958" s="122">
        <v>41</v>
      </c>
      <c r="S958" s="122">
        <f>AVERAGE(CPVTFC3SG0064!Q17:R17)</f>
        <v>0.46494999999999997</v>
      </c>
      <c r="T958" s="123">
        <f t="shared" si="219"/>
        <v>1436.9347826086955</v>
      </c>
      <c r="U958" s="2591" t="s">
        <v>315</v>
      </c>
    </row>
    <row r="959" spans="1:23" x14ac:dyDescent="0.25">
      <c r="A959" s="456">
        <v>746</v>
      </c>
      <c r="B959" s="4809" t="s">
        <v>4295</v>
      </c>
      <c r="C959" s="457" t="s">
        <v>868</v>
      </c>
      <c r="D959" s="87">
        <v>44860</v>
      </c>
      <c r="E959" s="458" t="s">
        <v>4942</v>
      </c>
      <c r="F959" s="459">
        <v>127</v>
      </c>
      <c r="G959" s="460">
        <f>AVERAGE(CPVTFC3SG0034!F18:G18)</f>
        <v>2.3510499999999999</v>
      </c>
      <c r="H959" s="461">
        <f t="shared" si="197"/>
        <v>7657.1678321678319</v>
      </c>
      <c r="I959" s="746" t="s">
        <v>315</v>
      </c>
      <c r="J959" s="1544"/>
      <c r="K959" s="1544"/>
      <c r="L959" s="1544"/>
      <c r="M959" s="1544"/>
      <c r="N959" s="1544"/>
      <c r="O959" s="1544"/>
      <c r="P959" s="490">
        <v>44887</v>
      </c>
      <c r="Q959" s="2602" t="s">
        <v>5514</v>
      </c>
      <c r="R959" s="589">
        <v>42</v>
      </c>
      <c r="S959" s="589">
        <f>AVERAGE(CPVTFC3SG0064!S17:T17)</f>
        <v>0.19325000000000001</v>
      </c>
      <c r="T959" s="622">
        <f t="shared" si="219"/>
        <v>137.49999999999997</v>
      </c>
      <c r="U959" s="2553" t="s">
        <v>314</v>
      </c>
      <c r="W959" s="5">
        <v>1</v>
      </c>
    </row>
    <row r="960" spans="1:23" x14ac:dyDescent="0.25">
      <c r="A960" s="597"/>
      <c r="B960" s="4816"/>
      <c r="C960" s="443" t="s">
        <v>5448</v>
      </c>
      <c r="D960" s="1149"/>
      <c r="E960" s="1264"/>
      <c r="F960" s="695"/>
      <c r="G960" s="892"/>
      <c r="H960" s="894"/>
      <c r="I960" s="642"/>
      <c r="J960" s="891"/>
      <c r="K960" s="891"/>
      <c r="L960" s="891"/>
      <c r="M960" s="891"/>
      <c r="N960" s="891"/>
      <c r="O960" s="891"/>
      <c r="P960" s="18">
        <v>44887</v>
      </c>
      <c r="Q960" s="2604" t="s">
        <v>5514</v>
      </c>
      <c r="R960" s="7">
        <v>43</v>
      </c>
      <c r="S960" s="7">
        <f>AVERAGE(CPVTFC3SG0064!U17:V17)</f>
        <v>0.18329999999999999</v>
      </c>
      <c r="T960" s="13">
        <f t="shared" si="219"/>
        <v>89.913043478260789</v>
      </c>
      <c r="U960" s="2554" t="s">
        <v>314</v>
      </c>
    </row>
    <row r="961" spans="1:23" x14ac:dyDescent="0.25">
      <c r="A961" s="597"/>
      <c r="B961" s="4816"/>
      <c r="C961" s="443" t="s">
        <v>863</v>
      </c>
      <c r="D961" s="1149"/>
      <c r="E961" s="1264"/>
      <c r="F961" s="695"/>
      <c r="G961" s="892"/>
      <c r="H961" s="894"/>
      <c r="I961" s="642"/>
      <c r="J961" s="891"/>
      <c r="K961" s="891"/>
      <c r="L961" s="891"/>
      <c r="M961" s="891"/>
      <c r="N961" s="891"/>
      <c r="O961" s="891"/>
      <c r="P961" s="18">
        <v>44887</v>
      </c>
      <c r="Q961" s="2604" t="s">
        <v>5514</v>
      </c>
      <c r="R961" s="7">
        <v>44</v>
      </c>
      <c r="S961" s="7">
        <f>AVERAGE(CPVTFC3SG0064!W17:X17)</f>
        <v>0.38890000000000002</v>
      </c>
      <c r="T961" s="13">
        <f t="shared" si="219"/>
        <v>1073.217391304348</v>
      </c>
      <c r="U961" s="2554" t="s">
        <v>314</v>
      </c>
    </row>
    <row r="962" spans="1:23" ht="15.75" thickBot="1" x14ac:dyDescent="0.3">
      <c r="A962" s="598"/>
      <c r="B962" s="4822"/>
      <c r="C962" s="423" t="s">
        <v>220</v>
      </c>
      <c r="D962" s="2084"/>
      <c r="E962" s="2085"/>
      <c r="F962" s="1586"/>
      <c r="G962" s="1391"/>
      <c r="H962" s="1393"/>
      <c r="I962" s="650"/>
      <c r="J962" s="1390"/>
      <c r="K962" s="1390"/>
      <c r="L962" s="1390"/>
      <c r="M962" s="1390"/>
      <c r="N962" s="1390"/>
      <c r="O962" s="1390"/>
      <c r="P962" s="121">
        <v>44887</v>
      </c>
      <c r="Q962" s="2616" t="s">
        <v>5514</v>
      </c>
      <c r="R962" s="122">
        <v>45</v>
      </c>
      <c r="S962" s="122">
        <f>AVERAGE(CPVTFC3SG0064!C19:D19)</f>
        <v>0.97645000000000004</v>
      </c>
      <c r="T962" s="123">
        <f t="shared" si="219"/>
        <v>3883.239130434783</v>
      </c>
      <c r="U962" s="2591" t="s">
        <v>315</v>
      </c>
    </row>
    <row r="963" spans="1:23" x14ac:dyDescent="0.25">
      <c r="A963" s="86">
        <v>747</v>
      </c>
      <c r="B963" s="4809" t="s">
        <v>4296</v>
      </c>
      <c r="C963" s="457" t="s">
        <v>868</v>
      </c>
      <c r="D963" s="87">
        <v>44860</v>
      </c>
      <c r="E963" s="458" t="s">
        <v>4942</v>
      </c>
      <c r="F963" s="459">
        <v>128</v>
      </c>
      <c r="G963" s="460">
        <f>AVERAGE(CPVTFC3SG0034!H18:I18)</f>
        <v>1.1656500000000001</v>
      </c>
      <c r="H963" s="461">
        <f t="shared" si="197"/>
        <v>3512.4125874125875</v>
      </c>
      <c r="I963" s="746" t="s">
        <v>315</v>
      </c>
      <c r="J963" s="1544"/>
      <c r="K963" s="1544"/>
      <c r="L963" s="1544"/>
      <c r="M963" s="1544"/>
      <c r="N963" s="1544"/>
      <c r="O963" s="1544"/>
      <c r="P963" s="490">
        <v>44887</v>
      </c>
      <c r="Q963" s="2602" t="s">
        <v>5514</v>
      </c>
      <c r="R963" s="589">
        <v>49</v>
      </c>
      <c r="S963" s="589">
        <f>AVERAGE(CPVTFC3SG0064!K19:L19)</f>
        <v>0.2195</v>
      </c>
      <c r="T963" s="622">
        <f t="shared" si="219"/>
        <v>263.04347826086951</v>
      </c>
      <c r="U963" s="2553" t="s">
        <v>314</v>
      </c>
      <c r="W963" s="5">
        <v>1</v>
      </c>
    </row>
    <row r="964" spans="1:23" x14ac:dyDescent="0.25">
      <c r="A964" s="596"/>
      <c r="B964" s="4816"/>
      <c r="C964" s="443" t="s">
        <v>5448</v>
      </c>
      <c r="D964" s="1149"/>
      <c r="E964" s="1264"/>
      <c r="F964" s="695"/>
      <c r="G964" s="892"/>
      <c r="H964" s="894"/>
      <c r="I964" s="642"/>
      <c r="J964" s="891"/>
      <c r="K964" s="891"/>
      <c r="L964" s="891"/>
      <c r="M964" s="891"/>
      <c r="N964" s="891"/>
      <c r="O964" s="891"/>
      <c r="P964" s="18">
        <v>44887</v>
      </c>
      <c r="Q964" s="2604" t="s">
        <v>5514</v>
      </c>
      <c r="R964" s="7">
        <v>50</v>
      </c>
      <c r="S964" s="7">
        <f>AVERAGE(CPVTFC3SG0064!M19:N19)</f>
        <v>0.26200000000000001</v>
      </c>
      <c r="T964" s="13">
        <f t="shared" si="219"/>
        <v>466.304347826087</v>
      </c>
      <c r="U964" s="2554" t="s">
        <v>314</v>
      </c>
    </row>
    <row r="965" spans="1:23" ht="15.75" thickBot="1" x14ac:dyDescent="0.3">
      <c r="A965" s="516"/>
      <c r="B965" s="4810"/>
      <c r="C965" s="463" t="s">
        <v>863</v>
      </c>
      <c r="D965" s="1383"/>
      <c r="E965" s="1384"/>
      <c r="F965" s="787"/>
      <c r="G965" s="1385"/>
      <c r="H965" s="1386"/>
      <c r="I965" s="778"/>
      <c r="J965" s="1600"/>
      <c r="K965" s="1600"/>
      <c r="L965" s="1600"/>
      <c r="M965" s="1600"/>
      <c r="N965" s="1600"/>
      <c r="O965" s="1600"/>
      <c r="P965" s="91">
        <v>44887</v>
      </c>
      <c r="Q965" s="2605" t="s">
        <v>5514</v>
      </c>
      <c r="R965" s="595">
        <v>51</v>
      </c>
      <c r="S965" s="595">
        <f>AVERAGE(CPVTFC3SG0064!O19:P19)</f>
        <v>0.30779999999999996</v>
      </c>
      <c r="T965" s="225">
        <f t="shared" si="219"/>
        <v>685.34782608695639</v>
      </c>
      <c r="U965" s="2548" t="s">
        <v>314</v>
      </c>
    </row>
    <row r="966" spans="1:23" x14ac:dyDescent="0.25">
      <c r="A966" s="456">
        <v>748</v>
      </c>
      <c r="B966" s="4806" t="s">
        <v>4297</v>
      </c>
      <c r="C966" s="686" t="s">
        <v>868</v>
      </c>
      <c r="D966" s="87">
        <v>44860</v>
      </c>
      <c r="E966" s="458" t="s">
        <v>4942</v>
      </c>
      <c r="F966" s="459">
        <v>129</v>
      </c>
      <c r="G966" s="460">
        <f>AVERAGE(CPVTFC3SG0034!J18:K18)</f>
        <v>2.2944</v>
      </c>
      <c r="H966" s="461">
        <f t="shared" si="197"/>
        <v>7459.090909090909</v>
      </c>
      <c r="I966" s="361" t="s">
        <v>315</v>
      </c>
      <c r="J966" s="1544"/>
      <c r="K966" s="1544"/>
      <c r="L966" s="1544"/>
      <c r="M966" s="1544"/>
      <c r="N966" s="1544"/>
      <c r="O966" s="1697"/>
      <c r="P966" s="490">
        <v>44887</v>
      </c>
      <c r="Q966" s="2602" t="s">
        <v>5514</v>
      </c>
      <c r="R966" s="589">
        <v>57</v>
      </c>
      <c r="S966" s="589">
        <f>AVERAGE(CPVTFC3SG0064!E21:F21)</f>
        <v>0.25</v>
      </c>
      <c r="T966" s="622">
        <f t="shared" si="219"/>
        <v>408.91304347826082</v>
      </c>
      <c r="U966" s="2553" t="s">
        <v>314</v>
      </c>
      <c r="W966" s="5">
        <v>1</v>
      </c>
    </row>
    <row r="967" spans="1:23" x14ac:dyDescent="0.25">
      <c r="A967" s="1840"/>
      <c r="B967" s="4807"/>
      <c r="C967" s="681" t="s">
        <v>5448</v>
      </c>
      <c r="D967" s="1286"/>
      <c r="E967" s="1287"/>
      <c r="F967" s="1288"/>
      <c r="G967" s="1365"/>
      <c r="H967" s="1367"/>
      <c r="I967" s="672"/>
      <c r="J967" s="1364"/>
      <c r="K967" s="1364"/>
      <c r="L967" s="1364"/>
      <c r="M967" s="1364"/>
      <c r="N967" s="1364"/>
      <c r="O967" s="1701"/>
      <c r="P967" s="65">
        <v>44887</v>
      </c>
      <c r="Q967" s="2608" t="s">
        <v>5514</v>
      </c>
      <c r="R967" s="66">
        <v>58</v>
      </c>
      <c r="S967" s="66">
        <f>AVERAGE(CPVTFC3SG0064!G21:H21)</f>
        <v>0.53394999999999992</v>
      </c>
      <c r="T967" s="67">
        <f t="shared" ref="T967:T968" si="220">(S967-0.1645)/0.0138*66</f>
        <v>1766.9347826086953</v>
      </c>
      <c r="U967" s="2628" t="s">
        <v>315</v>
      </c>
    </row>
    <row r="968" spans="1:23" ht="15.75" thickBot="1" x14ac:dyDescent="0.3">
      <c r="A968" s="1523"/>
      <c r="B968" s="4808"/>
      <c r="C968" s="2019" t="s">
        <v>863</v>
      </c>
      <c r="D968" s="2020"/>
      <c r="E968" s="2021"/>
      <c r="F968" s="2022"/>
      <c r="G968" s="2478"/>
      <c r="H968" s="2479"/>
      <c r="I968" s="2027"/>
      <c r="J968" s="2441"/>
      <c r="K968" s="2441"/>
      <c r="L968" s="2441"/>
      <c r="M968" s="2441"/>
      <c r="N968" s="2441"/>
      <c r="O968" s="2442"/>
      <c r="P968" s="412">
        <v>44887</v>
      </c>
      <c r="Q968" s="2606" t="s">
        <v>5514</v>
      </c>
      <c r="R968" s="414">
        <v>59</v>
      </c>
      <c r="S968" s="414">
        <f>AVERAGE(CPVTFC3SG0064!I21:J21)</f>
        <v>0.65495000000000003</v>
      </c>
      <c r="T968" s="415">
        <f t="shared" si="220"/>
        <v>2345.630434782609</v>
      </c>
      <c r="U968" s="2629" t="s">
        <v>315</v>
      </c>
    </row>
    <row r="969" spans="1:23" ht="15.75" thickBot="1" x14ac:dyDescent="0.3">
      <c r="A969" s="2008">
        <v>749</v>
      </c>
      <c r="B969" s="2009" t="s">
        <v>4298</v>
      </c>
      <c r="C969" s="2009" t="s">
        <v>868</v>
      </c>
      <c r="D969" s="2010">
        <v>44860</v>
      </c>
      <c r="E969" s="2011" t="s">
        <v>4942</v>
      </c>
      <c r="F969" s="2012">
        <v>130</v>
      </c>
      <c r="G969" s="535">
        <f>AVERAGE(CPVTFC3SG0034!L18:M18)</f>
        <v>2.9298500000000001</v>
      </c>
      <c r="H969" s="548">
        <f t="shared" ref="H969:H979" si="221">(G969-0.1611)/0.0143*50</f>
        <v>9680.9440559440573</v>
      </c>
      <c r="I969" s="2583" t="s">
        <v>315</v>
      </c>
      <c r="J969" s="2468"/>
      <c r="K969" s="2468"/>
      <c r="L969" s="2468"/>
      <c r="M969" s="2468"/>
      <c r="N969" s="2468"/>
      <c r="O969" s="2469"/>
      <c r="P969" s="1808">
        <v>44887</v>
      </c>
      <c r="Q969" s="2632" t="s">
        <v>5514</v>
      </c>
      <c r="R969" s="1016">
        <v>60</v>
      </c>
      <c r="S969" s="1016">
        <f>AVERAGE(CPVTFC3SG0064!K21:L21)</f>
        <v>0.40659999999999996</v>
      </c>
      <c r="T969" s="1175">
        <f t="shared" ref="T969" si="222">(S969-0.1645)/0.0138*66</f>
        <v>1157.869565217391</v>
      </c>
      <c r="U969" s="2633" t="s">
        <v>314</v>
      </c>
      <c r="W969" s="5">
        <v>1</v>
      </c>
    </row>
    <row r="970" spans="1:23" x14ac:dyDescent="0.25">
      <c r="A970" s="488">
        <v>750</v>
      </c>
      <c r="B970" s="4803" t="s">
        <v>4299</v>
      </c>
      <c r="C970" s="489" t="s">
        <v>868</v>
      </c>
      <c r="D970" s="490">
        <v>44860</v>
      </c>
      <c r="E970" s="491" t="s">
        <v>4942</v>
      </c>
      <c r="F970" s="492">
        <v>131</v>
      </c>
      <c r="G970" s="493">
        <f>AVERAGE(CPVTFC3SG0034!N18:O18)</f>
        <v>9.6299999999999997E-2</v>
      </c>
      <c r="H970" s="494">
        <f t="shared" si="221"/>
        <v>-226.57342657342653</v>
      </c>
      <c r="I970" s="2517" t="s">
        <v>314</v>
      </c>
      <c r="J970" s="1544"/>
      <c r="K970" s="1544"/>
      <c r="L970" s="1544"/>
      <c r="M970" s="1544"/>
      <c r="N970" s="1544"/>
      <c r="O970" s="1544"/>
      <c r="P970" s="490">
        <v>44887</v>
      </c>
      <c r="Q970" s="2602" t="s">
        <v>5514</v>
      </c>
      <c r="R970" s="589">
        <v>61</v>
      </c>
      <c r="S970" s="589">
        <f>AVERAGE(CPVTFC3SG0064!M21:N21)</f>
        <v>0.13524999999999998</v>
      </c>
      <c r="T970" s="622">
        <f t="shared" ref="T970:T973" si="223">(S970-0.1645)/0.0138*66</f>
        <v>-139.89130434782624</v>
      </c>
      <c r="U970" s="2634" t="s">
        <v>314</v>
      </c>
    </row>
    <row r="971" spans="1:23" x14ac:dyDescent="0.25">
      <c r="A971" s="593"/>
      <c r="B971" s="4804"/>
      <c r="C971" s="263" t="s">
        <v>5448</v>
      </c>
      <c r="D971" s="1149"/>
      <c r="E971" s="1264"/>
      <c r="F971" s="695"/>
      <c r="G971" s="892"/>
      <c r="H971" s="894"/>
      <c r="I971" s="2510"/>
      <c r="J971" s="891"/>
      <c r="K971" s="891"/>
      <c r="L971" s="891"/>
      <c r="M971" s="891"/>
      <c r="N971" s="891"/>
      <c r="O971" s="891"/>
      <c r="P971" s="18">
        <v>44887</v>
      </c>
      <c r="Q971" s="2604" t="s">
        <v>5514</v>
      </c>
      <c r="R971" s="7">
        <v>62</v>
      </c>
      <c r="S971" s="7">
        <f>AVERAGE(CPVTFC3SG0064!O21:P21)</f>
        <v>0.15360000000000001</v>
      </c>
      <c r="T971" s="13">
        <f t="shared" si="223"/>
        <v>-52.13043478260866</v>
      </c>
      <c r="U971" s="2626" t="s">
        <v>314</v>
      </c>
    </row>
    <row r="972" spans="1:23" ht="15.75" thickBot="1" x14ac:dyDescent="0.3">
      <c r="A972" s="90"/>
      <c r="B972" s="4805"/>
      <c r="C972" s="464" t="s">
        <v>863</v>
      </c>
      <c r="D972" s="1383"/>
      <c r="E972" s="1384"/>
      <c r="F972" s="787"/>
      <c r="G972" s="1385"/>
      <c r="H972" s="1386"/>
      <c r="I972" s="2513"/>
      <c r="J972" s="1600"/>
      <c r="K972" s="1600"/>
      <c r="L972" s="1600"/>
      <c r="M972" s="1600"/>
      <c r="N972" s="1600"/>
      <c r="O972" s="1600"/>
      <c r="P972" s="91">
        <v>44887</v>
      </c>
      <c r="Q972" s="2605" t="s">
        <v>5514</v>
      </c>
      <c r="R972" s="595">
        <v>63</v>
      </c>
      <c r="S972" s="595">
        <f>AVERAGE(CPVTFC3SG0064!Q21:R21)</f>
        <v>0.20365</v>
      </c>
      <c r="T972" s="225">
        <f t="shared" si="223"/>
        <v>187.23913043478257</v>
      </c>
      <c r="U972" s="2630" t="s">
        <v>314</v>
      </c>
    </row>
    <row r="973" spans="1:23" ht="15.75" thickBot="1" x14ac:dyDescent="0.3">
      <c r="A973" s="2008">
        <v>751</v>
      </c>
      <c r="B973" s="2009" t="s">
        <v>4300</v>
      </c>
      <c r="C973" s="2009" t="s">
        <v>868</v>
      </c>
      <c r="D973" s="2010">
        <v>44860</v>
      </c>
      <c r="E973" s="2011" t="s">
        <v>4942</v>
      </c>
      <c r="F973" s="2400">
        <v>133</v>
      </c>
      <c r="G973" s="535">
        <f>AVERAGE(CPVTFC3SG0034!R18:S18)</f>
        <v>1.4224000000000001</v>
      </c>
      <c r="H973" s="548">
        <f t="shared" si="221"/>
        <v>4410.1398601398605</v>
      </c>
      <c r="I973" s="2583" t="s">
        <v>315</v>
      </c>
      <c r="J973" s="2468"/>
      <c r="K973" s="2468"/>
      <c r="L973" s="2468"/>
      <c r="M973" s="2468"/>
      <c r="N973" s="2468"/>
      <c r="O973" s="2469"/>
      <c r="P973" s="1808">
        <v>44887</v>
      </c>
      <c r="Q973" s="2632" t="s">
        <v>5514</v>
      </c>
      <c r="R973" s="1016">
        <v>69</v>
      </c>
      <c r="S973" s="1016">
        <f>AVERAGE(CPVTFC3SG0064!G23:H23)</f>
        <v>0.18090000000000001</v>
      </c>
      <c r="T973" s="1175">
        <f t="shared" si="223"/>
        <v>78.434782608695656</v>
      </c>
      <c r="U973" s="2633" t="s">
        <v>314</v>
      </c>
      <c r="W973" s="5">
        <v>1</v>
      </c>
    </row>
    <row r="974" spans="1:23" x14ac:dyDescent="0.25">
      <c r="A974" s="456">
        <v>752</v>
      </c>
      <c r="B974" s="4809" t="s">
        <v>4301</v>
      </c>
      <c r="C974" s="457" t="s">
        <v>868</v>
      </c>
      <c r="D974" s="87">
        <v>44860</v>
      </c>
      <c r="E974" s="458" t="s">
        <v>4942</v>
      </c>
      <c r="F974" s="88">
        <v>134</v>
      </c>
      <c r="G974" s="460">
        <f>AVERAGE(CPVTFC3SG0034!T18:U18)</f>
        <v>2.9039000000000001</v>
      </c>
      <c r="H974" s="461">
        <f t="shared" si="221"/>
        <v>9590.2097902097903</v>
      </c>
      <c r="I974" s="746" t="s">
        <v>315</v>
      </c>
      <c r="J974" s="1544"/>
      <c r="K974" s="1544"/>
      <c r="L974" s="1544"/>
      <c r="M974" s="1544"/>
      <c r="N974" s="1544"/>
      <c r="O974" s="1544"/>
      <c r="P974" s="490">
        <v>44887</v>
      </c>
      <c r="Q974" s="2602" t="s">
        <v>5514</v>
      </c>
      <c r="R974" s="589">
        <v>70</v>
      </c>
      <c r="S974" s="589">
        <f>AVERAGE(CPVTFC3SG0064!I23:J23)</f>
        <v>0.30469999999999997</v>
      </c>
      <c r="T974" s="622">
        <f t="shared" ref="T974:T976" si="224">(S974-0.1645)/0.0138*66</f>
        <v>670.52173913043464</v>
      </c>
      <c r="U974" s="2634" t="s">
        <v>314</v>
      </c>
      <c r="W974" s="5">
        <v>1</v>
      </c>
    </row>
    <row r="975" spans="1:23" x14ac:dyDescent="0.25">
      <c r="A975" s="597"/>
      <c r="B975" s="4816"/>
      <c r="C975" s="443" t="s">
        <v>5448</v>
      </c>
      <c r="D975" s="1149"/>
      <c r="E975" s="1264"/>
      <c r="F975" s="645"/>
      <c r="G975" s="892"/>
      <c r="H975" s="894"/>
      <c r="I975" s="642"/>
      <c r="J975" s="891"/>
      <c r="K975" s="891"/>
      <c r="L975" s="891"/>
      <c r="M975" s="891"/>
      <c r="N975" s="891"/>
      <c r="O975" s="891"/>
      <c r="P975" s="18">
        <v>44887</v>
      </c>
      <c r="Q975" s="2604" t="s">
        <v>5514</v>
      </c>
      <c r="R975" s="7">
        <v>71</v>
      </c>
      <c r="S975" s="7">
        <f>AVERAGE(CPVTFC3SG0064!K23:L23)</f>
        <v>0.3407</v>
      </c>
      <c r="T975" s="13">
        <f t="shared" si="224"/>
        <v>842.69565217391312</v>
      </c>
      <c r="U975" s="2626" t="s">
        <v>314</v>
      </c>
    </row>
    <row r="976" spans="1:23" ht="15.75" thickBot="1" x14ac:dyDescent="0.3">
      <c r="A976" s="598"/>
      <c r="B976" s="4822"/>
      <c r="C976" s="423" t="s">
        <v>863</v>
      </c>
      <c r="D976" s="2084"/>
      <c r="E976" s="2085"/>
      <c r="F976" s="969"/>
      <c r="G976" s="1391"/>
      <c r="H976" s="1393"/>
      <c r="I976" s="650"/>
      <c r="J976" s="1390"/>
      <c r="K976" s="1390"/>
      <c r="L976" s="1390"/>
      <c r="M976" s="1390"/>
      <c r="N976" s="1390"/>
      <c r="O976" s="1390"/>
      <c r="P976" s="111">
        <v>44887</v>
      </c>
      <c r="Q976" s="2609" t="s">
        <v>5514</v>
      </c>
      <c r="R976" s="112">
        <v>72</v>
      </c>
      <c r="S976" s="112">
        <f>AVERAGE(CPVTFC3SG0064!M23:N23)</f>
        <v>0.39575000000000005</v>
      </c>
      <c r="T976" s="113">
        <f t="shared" si="224"/>
        <v>1105.9782608695655</v>
      </c>
      <c r="U976" s="2637" t="s">
        <v>314</v>
      </c>
    </row>
    <row r="977" spans="1:23" x14ac:dyDescent="0.25">
      <c r="A977" s="86">
        <v>753</v>
      </c>
      <c r="B977" s="4809" t="s">
        <v>4302</v>
      </c>
      <c r="C977" s="457" t="s">
        <v>868</v>
      </c>
      <c r="D977" s="87">
        <v>44860</v>
      </c>
      <c r="E977" s="458" t="s">
        <v>4942</v>
      </c>
      <c r="F977" s="88">
        <v>135</v>
      </c>
      <c r="G977" s="460">
        <f>AVERAGE(CPVTFC3SG0034!V18:W18)</f>
        <v>2.9011</v>
      </c>
      <c r="H977" s="461">
        <f t="shared" si="221"/>
        <v>9580.4195804195806</v>
      </c>
      <c r="I977" s="746" t="s">
        <v>315</v>
      </c>
      <c r="J977" s="1544"/>
      <c r="K977" s="1544"/>
      <c r="L977" s="1544"/>
      <c r="M977" s="1544"/>
      <c r="N977" s="1544"/>
      <c r="O977" s="1544"/>
      <c r="P977" s="407">
        <v>44887</v>
      </c>
      <c r="Q977" s="2617" t="s">
        <v>5514</v>
      </c>
      <c r="R977" s="409">
        <v>73</v>
      </c>
      <c r="S977" s="409">
        <f>AVERAGE(CPVTFC3SG0064!O23:P23)</f>
        <v>0.61854999999999993</v>
      </c>
      <c r="T977" s="405">
        <f t="shared" ref="T977:T978" si="225">(S977-0.1645)/0.0138*66</f>
        <v>2171.5434782608695</v>
      </c>
      <c r="U977" s="2638" t="s">
        <v>315</v>
      </c>
      <c r="W977" s="5">
        <v>1</v>
      </c>
    </row>
    <row r="978" spans="1:23" ht="15.75" thickBot="1" x14ac:dyDescent="0.3">
      <c r="A978" s="537"/>
      <c r="B978" s="4822"/>
      <c r="C978" s="423" t="s">
        <v>5448</v>
      </c>
      <c r="D978" s="2084"/>
      <c r="E978" s="2085"/>
      <c r="F978" s="969"/>
      <c r="G978" s="1391"/>
      <c r="H978" s="1393"/>
      <c r="I978" s="650"/>
      <c r="J978" s="1390"/>
      <c r="K978" s="1390"/>
      <c r="L978" s="1390"/>
      <c r="M978" s="1390"/>
      <c r="N978" s="1390"/>
      <c r="O978" s="1390"/>
      <c r="P978" s="121">
        <v>44887</v>
      </c>
      <c r="Q978" s="2616" t="s">
        <v>5514</v>
      </c>
      <c r="R978" s="122">
        <v>74</v>
      </c>
      <c r="S978" s="122">
        <f>AVERAGE(CPVTFC3SG0064!Q23:R23)</f>
        <v>0.65510000000000002</v>
      </c>
      <c r="T978" s="123">
        <f t="shared" si="225"/>
        <v>2346.347826086957</v>
      </c>
      <c r="U978" s="2639" t="s">
        <v>315</v>
      </c>
    </row>
    <row r="979" spans="1:23" x14ac:dyDescent="0.25">
      <c r="A979" s="456">
        <v>754</v>
      </c>
      <c r="B979" s="4806" t="s">
        <v>4303</v>
      </c>
      <c r="C979" s="457" t="s">
        <v>868</v>
      </c>
      <c r="D979" s="87">
        <v>44860</v>
      </c>
      <c r="E979" s="458" t="s">
        <v>4942</v>
      </c>
      <c r="F979" s="88">
        <v>136</v>
      </c>
      <c r="G979" s="460">
        <f>AVERAGE(CPVTFC3SG0034!X18:Y18)</f>
        <v>2.8680500000000002</v>
      </c>
      <c r="H979" s="461">
        <f t="shared" si="221"/>
        <v>9464.8601398601422</v>
      </c>
      <c r="I979" s="746" t="s">
        <v>315</v>
      </c>
      <c r="J979" s="1544"/>
      <c r="K979" s="1544"/>
      <c r="L979" s="1544"/>
      <c r="M979" s="1544"/>
      <c r="N979" s="1544"/>
      <c r="O979" s="1544"/>
      <c r="P979" s="407">
        <v>44887</v>
      </c>
      <c r="Q979" s="2617" t="s">
        <v>5514</v>
      </c>
      <c r="R979" s="409">
        <v>75</v>
      </c>
      <c r="S979" s="409">
        <f>AVERAGE(CPVTFC3SG0064!S23:T23)</f>
        <v>0.45035000000000003</v>
      </c>
      <c r="T979" s="405">
        <f t="shared" ref="T979:T981" si="226">(S979-0.1645)/0.0138*66</f>
        <v>1367.1086956521742</v>
      </c>
      <c r="U979" s="2638" t="s">
        <v>315</v>
      </c>
      <c r="W979" s="5">
        <v>1</v>
      </c>
    </row>
    <row r="980" spans="1:23" ht="15.75" thickBot="1" x14ac:dyDescent="0.3">
      <c r="A980" s="598"/>
      <c r="B980" s="4807"/>
      <c r="C980" s="423" t="s">
        <v>5448</v>
      </c>
      <c r="D980" s="2084"/>
      <c r="E980" s="2085"/>
      <c r="F980" s="969"/>
      <c r="G980" s="1391"/>
      <c r="H980" s="1393"/>
      <c r="I980" s="650"/>
      <c r="J980" s="1390"/>
      <c r="K980" s="1390"/>
      <c r="L980" s="1390"/>
      <c r="M980" s="1390"/>
      <c r="N980" s="1390"/>
      <c r="O980" s="1390"/>
      <c r="P980" s="121">
        <v>44887</v>
      </c>
      <c r="Q980" s="2616" t="s">
        <v>5514</v>
      </c>
      <c r="R980" s="122">
        <v>76</v>
      </c>
      <c r="S980" s="122">
        <f>AVERAGE(CPVTFC3SG0064!U23:V23)</f>
        <v>0.44020000000000004</v>
      </c>
      <c r="T980" s="123">
        <f t="shared" si="226"/>
        <v>1318.5652173913047</v>
      </c>
      <c r="U980" s="2639" t="s">
        <v>315</v>
      </c>
    </row>
    <row r="981" spans="1:23" x14ac:dyDescent="0.25">
      <c r="A981" s="86">
        <v>755</v>
      </c>
      <c r="B981" s="4806" t="s">
        <v>4304</v>
      </c>
      <c r="C981" s="457" t="s">
        <v>868</v>
      </c>
      <c r="D981" s="87">
        <v>44860</v>
      </c>
      <c r="E981" s="458" t="s">
        <v>4942</v>
      </c>
      <c r="F981" s="88">
        <v>137</v>
      </c>
      <c r="G981" s="460">
        <f>AVERAGE(CPVTFC3SG0034!B20:C20)</f>
        <v>2.5778999999999996</v>
      </c>
      <c r="H981" s="461">
        <f t="shared" ref="H981:H990" si="227">(G981-0.1611)/0.0143*50</f>
        <v>8450.3496503496499</v>
      </c>
      <c r="I981" s="746" t="s">
        <v>315</v>
      </c>
      <c r="J981" s="1544"/>
      <c r="K981" s="1544"/>
      <c r="L981" s="1544"/>
      <c r="M981" s="1544"/>
      <c r="N981" s="1544"/>
      <c r="O981" s="1544"/>
      <c r="P981" s="490">
        <v>44887</v>
      </c>
      <c r="Q981" s="2602" t="s">
        <v>5514</v>
      </c>
      <c r="R981" s="589">
        <v>82</v>
      </c>
      <c r="S981" s="589">
        <f>AVERAGE(CPVTFC3SG0064!K25:L25)</f>
        <v>0.1381</v>
      </c>
      <c r="T981" s="622">
        <f t="shared" si="226"/>
        <v>-126.26086956521742</v>
      </c>
      <c r="U981" s="2634" t="s">
        <v>314</v>
      </c>
      <c r="W981" s="5">
        <v>1</v>
      </c>
    </row>
    <row r="982" spans="1:23" ht="15.75" thickBot="1" x14ac:dyDescent="0.3">
      <c r="A982" s="516"/>
      <c r="B982" s="4808"/>
      <c r="C982" s="463" t="s">
        <v>5448</v>
      </c>
      <c r="D982" s="1383"/>
      <c r="E982" s="1384"/>
      <c r="F982" s="668"/>
      <c r="G982" s="1385"/>
      <c r="H982" s="1386"/>
      <c r="I982" s="778"/>
      <c r="J982" s="1600"/>
      <c r="K982" s="1600"/>
      <c r="L982" s="1600"/>
      <c r="M982" s="1600"/>
      <c r="N982" s="1600"/>
      <c r="O982" s="1600"/>
      <c r="P982" s="4250">
        <v>44894</v>
      </c>
      <c r="Q982" s="468" t="s">
        <v>5593</v>
      </c>
      <c r="R982" s="468">
        <v>119</v>
      </c>
      <c r="S982" s="468">
        <f>AVERAGE(CPVTFC3SG0081!N16:O16)</f>
        <v>0.1178</v>
      </c>
      <c r="T982" s="4009">
        <f t="shared" ref="T982" si="228">(S982-0.1617)/0.0141*66</f>
        <v>-205.4893617021277</v>
      </c>
      <c r="U982" s="4251" t="s">
        <v>314</v>
      </c>
    </row>
    <row r="983" spans="1:23" x14ac:dyDescent="0.25">
      <c r="A983" s="536">
        <v>756</v>
      </c>
      <c r="B983" s="4817" t="s">
        <v>4305</v>
      </c>
      <c r="C983" s="372" t="s">
        <v>868</v>
      </c>
      <c r="D983" s="83">
        <v>44860</v>
      </c>
      <c r="E983" s="389" t="s">
        <v>4942</v>
      </c>
      <c r="F983" s="84">
        <v>138</v>
      </c>
      <c r="G983" s="511">
        <f>AVERAGE(CPVTFC3SG0034!D20:E20)</f>
        <v>8.7299999999999989E-2</v>
      </c>
      <c r="H983" s="500">
        <f t="shared" si="227"/>
        <v>-258.04195804195803</v>
      </c>
      <c r="I983" s="4266" t="s">
        <v>314</v>
      </c>
      <c r="J983" s="1364"/>
      <c r="K983" s="1364"/>
      <c r="L983" s="1364"/>
      <c r="M983" s="1364"/>
      <c r="N983" s="1364"/>
      <c r="O983" s="1364"/>
      <c r="P983" s="83">
        <v>44887</v>
      </c>
      <c r="Q983" s="4262" t="s">
        <v>5514</v>
      </c>
      <c r="R983" s="84">
        <v>83</v>
      </c>
      <c r="S983" s="84">
        <f>AVERAGE(CPVTFC3SG0064!M25:N25)</f>
        <v>9.0749999999999997E-2</v>
      </c>
      <c r="T983" s="85">
        <f t="shared" ref="T983:T984" si="229">(S983-0.1645)/0.0138*66</f>
        <v>-352.71739130434787</v>
      </c>
      <c r="U983" s="4263" t="s">
        <v>314</v>
      </c>
    </row>
    <row r="984" spans="1:23" ht="15.75" thickBot="1" x14ac:dyDescent="0.3">
      <c r="A984" s="90"/>
      <c r="B984" s="4888"/>
      <c r="C984" s="464" t="s">
        <v>5448</v>
      </c>
      <c r="D984" s="1383"/>
      <c r="E984" s="1384"/>
      <c r="F984" s="668"/>
      <c r="G984" s="1385"/>
      <c r="H984" s="1386"/>
      <c r="I984" s="778"/>
      <c r="J984" s="1600"/>
      <c r="K984" s="1600"/>
      <c r="L984" s="1600"/>
      <c r="M984" s="1600"/>
      <c r="N984" s="1600"/>
      <c r="O984" s="1600"/>
      <c r="P984" s="91">
        <v>44887</v>
      </c>
      <c r="Q984" s="2605" t="s">
        <v>5514</v>
      </c>
      <c r="R984" s="595">
        <v>84</v>
      </c>
      <c r="S984" s="595">
        <f>AVERAGE(CPVTFC3SG0064!O25:P25)</f>
        <v>0.1106</v>
      </c>
      <c r="T984" s="225">
        <f t="shared" si="229"/>
        <v>-257.78260869565219</v>
      </c>
      <c r="U984" s="2630" t="s">
        <v>314</v>
      </c>
    </row>
    <row r="985" spans="1:23" ht="15.75" thickBot="1" x14ac:dyDescent="0.3">
      <c r="A985" s="2045">
        <v>757</v>
      </c>
      <c r="B985" s="1623" t="s">
        <v>4306</v>
      </c>
      <c r="C985" s="1623" t="s">
        <v>868</v>
      </c>
      <c r="D985" s="676">
        <v>44860</v>
      </c>
      <c r="E985" s="1463" t="s">
        <v>4942</v>
      </c>
      <c r="F985" s="1624">
        <v>139</v>
      </c>
      <c r="G985" s="587">
        <f>AVERAGE(CPVTFC3SG0034!F20:G20)</f>
        <v>2.8842499999999998</v>
      </c>
      <c r="H985" s="553">
        <f t="shared" si="227"/>
        <v>9521.5034965034956</v>
      </c>
      <c r="I985" s="2641" t="s">
        <v>315</v>
      </c>
      <c r="J985" s="2424"/>
      <c r="K985" s="2424"/>
      <c r="L985" s="2424"/>
      <c r="M985" s="2424"/>
      <c r="N985" s="2424"/>
      <c r="O985" s="2425"/>
      <c r="P985" s="2330">
        <v>44883</v>
      </c>
      <c r="Q985" s="2494" t="s">
        <v>5506</v>
      </c>
      <c r="R985" s="1226">
        <v>184</v>
      </c>
      <c r="S985" s="1521">
        <f>AVERAGE(CPVTFC3SG0063!X26:Y26)</f>
        <v>9.5649999999999999E-2</v>
      </c>
      <c r="T985" s="1193">
        <f t="shared" ref="T985" si="230">(S985-0.12)/0.0137*66</f>
        <v>-117.30656934306568</v>
      </c>
      <c r="U985" s="4269" t="s">
        <v>314</v>
      </c>
      <c r="V985" s="2601" t="s">
        <v>5507</v>
      </c>
      <c r="W985" s="5">
        <v>1</v>
      </c>
    </row>
    <row r="986" spans="1:23" x14ac:dyDescent="0.25">
      <c r="A986" s="456">
        <v>758</v>
      </c>
      <c r="B986" s="4806" t="s">
        <v>4307</v>
      </c>
      <c r="C986" s="457" t="s">
        <v>868</v>
      </c>
      <c r="D986" s="87">
        <v>44860</v>
      </c>
      <c r="E986" s="458" t="s">
        <v>4942</v>
      </c>
      <c r="F986" s="88">
        <v>140</v>
      </c>
      <c r="G986" s="460">
        <f>AVERAGE(CPVTFC3SG0034!H20:I20)</f>
        <v>2.9240000000000004</v>
      </c>
      <c r="H986" s="461">
        <f t="shared" si="227"/>
        <v>9660.4895104895113</v>
      </c>
      <c r="I986" s="746" t="s">
        <v>315</v>
      </c>
      <c r="J986" s="1544"/>
      <c r="K986" s="1544"/>
      <c r="L986" s="1544"/>
      <c r="M986" s="1544"/>
      <c r="N986" s="1544"/>
      <c r="O986" s="1544"/>
      <c r="P986" s="490">
        <v>44887</v>
      </c>
      <c r="Q986" s="2602" t="s">
        <v>5514</v>
      </c>
      <c r="R986" s="589">
        <v>85</v>
      </c>
      <c r="S986" s="589">
        <f>AVERAGE(CPVTFC3SG0064!Q25:R25)</f>
        <v>0.21145</v>
      </c>
      <c r="T986" s="622">
        <f t="shared" ref="T986" si="231">(S986-0.1645)/0.0138*66</f>
        <v>224.54347826086953</v>
      </c>
      <c r="U986" s="2634" t="s">
        <v>314</v>
      </c>
      <c r="W986" s="5">
        <v>1</v>
      </c>
    </row>
    <row r="987" spans="1:23" ht="15.75" thickBot="1" x14ac:dyDescent="0.3">
      <c r="A987" s="219"/>
      <c r="B987" s="4808"/>
      <c r="C987" s="463" t="s">
        <v>5448</v>
      </c>
      <c r="D987" s="220"/>
      <c r="E987" s="1384"/>
      <c r="F987" s="668"/>
      <c r="G987" s="1385"/>
      <c r="H987" s="1386"/>
      <c r="I987" s="778"/>
      <c r="J987" s="1600"/>
      <c r="K987" s="1600"/>
      <c r="L987" s="1600"/>
      <c r="M987" s="1600"/>
      <c r="N987" s="1600"/>
      <c r="O987" s="1600"/>
      <c r="P987" s="4267">
        <v>44894</v>
      </c>
      <c r="Q987" s="509" t="s">
        <v>5593</v>
      </c>
      <c r="R987" s="509">
        <v>120</v>
      </c>
      <c r="S987" s="509">
        <f>AVERAGE(CPVTFC3SG0081!P16:Q16)</f>
        <v>2.008</v>
      </c>
      <c r="T987" s="4014">
        <f t="shared" ref="T987" si="232">(S987-0.1617)/0.0141*66</f>
        <v>8642.2553191489369</v>
      </c>
      <c r="U987" s="4268" t="s">
        <v>315</v>
      </c>
    </row>
    <row r="988" spans="1:23" x14ac:dyDescent="0.25">
      <c r="A988" s="86">
        <v>759</v>
      </c>
      <c r="B988" s="4806" t="s">
        <v>4308</v>
      </c>
      <c r="C988" s="4809" t="s">
        <v>4247</v>
      </c>
      <c r="D988" s="87">
        <v>44860</v>
      </c>
      <c r="E988" s="458" t="s">
        <v>4942</v>
      </c>
      <c r="F988" s="88">
        <v>141</v>
      </c>
      <c r="G988" s="460">
        <f>AVERAGE(CPVTFC3SG0034!J20:K20)</f>
        <v>2.9357500000000001</v>
      </c>
      <c r="H988" s="461">
        <f t="shared" si="227"/>
        <v>9701.5734265734282</v>
      </c>
      <c r="I988" s="746" t="s">
        <v>315</v>
      </c>
      <c r="J988" s="1544"/>
      <c r="K988" s="1544"/>
      <c r="L988" s="1544"/>
      <c r="M988" s="1544"/>
      <c r="N988" s="1544"/>
      <c r="O988" s="1544"/>
      <c r="P988" s="87">
        <v>44887</v>
      </c>
      <c r="Q988" s="4272" t="s">
        <v>5514</v>
      </c>
      <c r="R988" s="88">
        <v>86</v>
      </c>
      <c r="S988" s="88">
        <f>AVERAGE(CPVTFC3SG0064!S25:T25)</f>
        <v>0.4758</v>
      </c>
      <c r="T988" s="89">
        <f t="shared" ref="T988:T991" si="233">(S988-0.1645)/0.0138*66</f>
        <v>1488.8260869565217</v>
      </c>
      <c r="U988" s="4273" t="s">
        <v>315</v>
      </c>
      <c r="W988" s="5">
        <v>1</v>
      </c>
    </row>
    <row r="989" spans="1:23" ht="15.75" thickBot="1" x14ac:dyDescent="0.3">
      <c r="A989" s="516"/>
      <c r="B989" s="4808"/>
      <c r="C989" s="4810"/>
      <c r="D989" s="220"/>
      <c r="E989" s="1384"/>
      <c r="F989" s="668"/>
      <c r="G989" s="1385"/>
      <c r="H989" s="1386"/>
      <c r="I989" s="778"/>
      <c r="J989" s="1600"/>
      <c r="K989" s="1600"/>
      <c r="L989" s="1600"/>
      <c r="M989" s="1600"/>
      <c r="N989" s="1600"/>
      <c r="O989" s="1600"/>
      <c r="P989" s="4267">
        <v>44894</v>
      </c>
      <c r="Q989" s="509" t="s">
        <v>5593</v>
      </c>
      <c r="R989" s="509">
        <v>121</v>
      </c>
      <c r="S989" s="509">
        <f>AVERAGE(CPVTFC3SG0081!R16:S16)</f>
        <v>0.89610000000000001</v>
      </c>
      <c r="T989" s="4014">
        <f t="shared" ref="T989" si="234">(S989-0.1617)/0.0141*66</f>
        <v>3437.6170212765956</v>
      </c>
      <c r="U989" s="4268" t="s">
        <v>315</v>
      </c>
    </row>
    <row r="990" spans="1:23" x14ac:dyDescent="0.25">
      <c r="A990" s="1840">
        <v>760</v>
      </c>
      <c r="B990" s="4819" t="s">
        <v>4309</v>
      </c>
      <c r="C990" s="439" t="s">
        <v>868</v>
      </c>
      <c r="D990" s="125">
        <v>44860</v>
      </c>
      <c r="E990" s="390" t="s">
        <v>4942</v>
      </c>
      <c r="F990" s="126">
        <v>142</v>
      </c>
      <c r="G990" s="502">
        <f>AVERAGE(CPVTFC3SG0034!L20:M20)</f>
        <v>2.8163499999999999</v>
      </c>
      <c r="H990" s="503">
        <f t="shared" si="227"/>
        <v>9284.0909090909099</v>
      </c>
      <c r="I990" s="2592" t="s">
        <v>315</v>
      </c>
      <c r="J990" s="1364"/>
      <c r="K990" s="1364"/>
      <c r="L990" s="1364"/>
      <c r="M990" s="1364"/>
      <c r="N990" s="1364"/>
      <c r="O990" s="1364"/>
      <c r="P990" s="115">
        <v>44887</v>
      </c>
      <c r="Q990" s="4270" t="s">
        <v>5514</v>
      </c>
      <c r="R990" s="116">
        <v>87</v>
      </c>
      <c r="S990" s="116">
        <f>AVERAGE(CPVTFC3SG0064!U25:V25)</f>
        <v>0.81004999999999994</v>
      </c>
      <c r="T990" s="117">
        <f t="shared" si="233"/>
        <v>3087.413043478261</v>
      </c>
      <c r="U990" s="4271" t="s">
        <v>315</v>
      </c>
      <c r="V990" s="286"/>
      <c r="W990" s="5">
        <v>1</v>
      </c>
    </row>
    <row r="991" spans="1:23" ht="15.75" thickBot="1" x14ac:dyDescent="0.3">
      <c r="A991" s="462">
        <v>761</v>
      </c>
      <c r="B991" s="4810"/>
      <c r="C991" s="2371" t="s">
        <v>863</v>
      </c>
      <c r="D991" s="1383"/>
      <c r="E991" s="2372"/>
      <c r="F991" s="668"/>
      <c r="G991" s="668"/>
      <c r="H991" s="662"/>
      <c r="I991" s="2373"/>
      <c r="J991" s="1600"/>
      <c r="K991" s="1600"/>
      <c r="L991" s="1600"/>
      <c r="M991" s="1600"/>
      <c r="N991" s="1600"/>
      <c r="O991" s="1600"/>
      <c r="P991" s="412">
        <v>44887</v>
      </c>
      <c r="Q991" s="2606" t="s">
        <v>5514</v>
      </c>
      <c r="R991" s="414">
        <v>88</v>
      </c>
      <c r="S991" s="414">
        <f>AVERAGE(CPVTFC3SG0064!W25:X25)</f>
        <v>1.77885</v>
      </c>
      <c r="T991" s="415">
        <f t="shared" si="233"/>
        <v>7720.804347826087</v>
      </c>
      <c r="U991" s="2629" t="s">
        <v>315</v>
      </c>
      <c r="V991" s="287"/>
    </row>
    <row r="992" spans="1:23" x14ac:dyDescent="0.25">
      <c r="A992" s="318">
        <v>762</v>
      </c>
      <c r="B992" s="2116"/>
      <c r="C992" s="2116"/>
      <c r="D992" s="83"/>
      <c r="E992" s="127"/>
      <c r="F992" s="84"/>
      <c r="G992" s="84"/>
      <c r="H992" s="85"/>
      <c r="I992" s="2640"/>
      <c r="J992" s="1364"/>
      <c r="K992" s="1364"/>
      <c r="L992" s="1364"/>
      <c r="M992" s="1364"/>
      <c r="N992" s="1364"/>
      <c r="O992" s="1701"/>
      <c r="P992" s="830"/>
      <c r="Q992" s="830"/>
      <c r="R992" s="830"/>
      <c r="S992" s="1271"/>
      <c r="T992" s="1271"/>
      <c r="U992" s="1271"/>
      <c r="W992" s="5">
        <f>SUM(W5:W991)</f>
        <v>346</v>
      </c>
    </row>
    <row r="993" spans="1:22" x14ac:dyDescent="0.25">
      <c r="A993" s="6">
        <v>763</v>
      </c>
      <c r="B993" s="144"/>
      <c r="C993" s="144"/>
      <c r="D993" s="18"/>
      <c r="E993" s="92"/>
      <c r="F993" s="7"/>
      <c r="G993" s="7"/>
      <c r="H993" s="13"/>
      <c r="I993" s="347"/>
      <c r="J993" s="891"/>
      <c r="K993" s="891"/>
      <c r="L993" s="891"/>
      <c r="M993" s="891"/>
      <c r="N993" s="891"/>
      <c r="O993" s="1692"/>
      <c r="P993" s="645"/>
      <c r="Q993" s="645"/>
      <c r="R993" s="645"/>
      <c r="S993" s="694"/>
      <c r="T993" s="694"/>
      <c r="U993" s="694"/>
    </row>
    <row r="994" spans="1:22" x14ac:dyDescent="0.25">
      <c r="A994" s="8">
        <v>764</v>
      </c>
      <c r="B994" s="144"/>
      <c r="C994" s="144"/>
      <c r="D994" s="18"/>
      <c r="E994" s="92"/>
      <c r="F994" s="7"/>
      <c r="G994" s="7"/>
      <c r="H994" s="13"/>
      <c r="I994" s="347"/>
      <c r="J994" s="891"/>
      <c r="K994" s="891"/>
      <c r="L994" s="891"/>
      <c r="M994" s="891"/>
      <c r="N994" s="891"/>
      <c r="O994" s="1692"/>
      <c r="P994" s="694"/>
      <c r="Q994" s="694"/>
      <c r="R994" s="694"/>
      <c r="S994" s="694"/>
      <c r="T994" s="694"/>
      <c r="U994" s="694"/>
    </row>
    <row r="995" spans="1:22" x14ac:dyDescent="0.25">
      <c r="A995" s="6">
        <v>765</v>
      </c>
      <c r="B995" s="144"/>
      <c r="C995" s="144"/>
      <c r="D995" s="18"/>
      <c r="E995" s="92"/>
      <c r="F995" s="7"/>
      <c r="G995" s="7"/>
      <c r="H995" s="13"/>
      <c r="I995" s="347"/>
      <c r="J995" s="863"/>
      <c r="K995" s="856"/>
      <c r="L995" s="864"/>
      <c r="M995" s="645"/>
      <c r="N995" s="646"/>
      <c r="O995" s="648"/>
      <c r="P995" s="645"/>
      <c r="Q995" s="645"/>
      <c r="R995" s="645"/>
      <c r="S995" s="694"/>
      <c r="T995" s="694"/>
      <c r="U995" s="694"/>
    </row>
    <row r="996" spans="1:22" x14ac:dyDescent="0.25">
      <c r="A996" s="8">
        <v>766</v>
      </c>
      <c r="B996" s="144"/>
      <c r="C996" s="144"/>
      <c r="D996" s="18"/>
      <c r="E996" s="92"/>
      <c r="F996" s="7"/>
      <c r="G996" s="7"/>
      <c r="H996" s="13"/>
      <c r="I996" s="347"/>
      <c r="J996" s="863"/>
      <c r="K996" s="863"/>
      <c r="L996" s="864"/>
      <c r="M996" s="642"/>
      <c r="N996" s="642"/>
      <c r="O996" s="648"/>
      <c r="P996" s="645"/>
      <c r="Q996" s="645"/>
      <c r="R996" s="645"/>
      <c r="S996" s="694"/>
      <c r="T996" s="694"/>
      <c r="U996" s="694"/>
      <c r="V996" s="286"/>
    </row>
    <row r="997" spans="1:22" x14ac:dyDescent="0.25">
      <c r="A997" s="6">
        <v>767</v>
      </c>
      <c r="B997" s="144"/>
      <c r="C997" s="144"/>
      <c r="D997" s="18"/>
      <c r="E997" s="92"/>
      <c r="F997" s="7"/>
      <c r="G997" s="7"/>
      <c r="H997" s="13"/>
      <c r="I997" s="347"/>
      <c r="J997" s="863"/>
      <c r="K997" s="863"/>
      <c r="L997" s="864"/>
      <c r="M997" s="642"/>
      <c r="N997" s="642"/>
      <c r="O997" s="648"/>
      <c r="P997" s="645"/>
      <c r="Q997" s="645"/>
      <c r="R997" s="645"/>
      <c r="S997" s="694"/>
      <c r="T997" s="694"/>
      <c r="U997" s="694"/>
      <c r="V997" s="287"/>
    </row>
    <row r="998" spans="1:22" x14ac:dyDescent="0.25">
      <c r="A998" s="8">
        <v>768</v>
      </c>
      <c r="B998" s="144"/>
      <c r="C998" s="144"/>
      <c r="D998" s="18"/>
      <c r="E998" s="92"/>
      <c r="F998" s="7"/>
      <c r="G998" s="7"/>
      <c r="H998" s="13"/>
      <c r="I998" s="347"/>
      <c r="J998" s="875"/>
      <c r="K998" s="876"/>
      <c r="L998" s="877"/>
      <c r="M998" s="645"/>
      <c r="N998" s="646"/>
      <c r="O998" s="648"/>
      <c r="P998" s="645"/>
      <c r="Q998" s="645"/>
      <c r="R998" s="645"/>
      <c r="S998" s="694"/>
      <c r="T998" s="694"/>
      <c r="U998" s="694"/>
    </row>
    <row r="999" spans="1:22" x14ac:dyDescent="0.25">
      <c r="A999" s="6">
        <v>769</v>
      </c>
      <c r="B999" s="144"/>
      <c r="C999" s="144"/>
      <c r="D999" s="18"/>
      <c r="E999" s="92"/>
      <c r="F999" s="7"/>
      <c r="G999" s="7"/>
      <c r="H999" s="13"/>
      <c r="I999" s="347"/>
      <c r="J999" s="875"/>
      <c r="K999" s="876"/>
      <c r="L999" s="877"/>
      <c r="M999" s="645"/>
      <c r="N999" s="646"/>
      <c r="O999" s="648"/>
      <c r="P999" s="645"/>
      <c r="Q999" s="645"/>
      <c r="R999" s="645"/>
      <c r="S999" s="694"/>
      <c r="T999" s="694"/>
      <c r="U999" s="694"/>
    </row>
    <row r="1000" spans="1:22" x14ac:dyDescent="0.25">
      <c r="A1000" s="8">
        <v>770</v>
      </c>
      <c r="B1000" s="144"/>
      <c r="C1000" s="144"/>
      <c r="D1000" s="18"/>
      <c r="E1000" s="92"/>
      <c r="F1000" s="7"/>
      <c r="G1000" s="7"/>
      <c r="H1000" s="13"/>
      <c r="I1000" s="347"/>
      <c r="J1000" s="863"/>
      <c r="K1000" s="863"/>
      <c r="L1000" s="864"/>
      <c r="M1000" s="642"/>
      <c r="N1000" s="642"/>
      <c r="O1000" s="648"/>
      <c r="P1000" s="645"/>
      <c r="Q1000" s="645"/>
      <c r="R1000" s="645"/>
      <c r="S1000" s="694"/>
      <c r="T1000" s="694"/>
      <c r="U1000" s="694"/>
      <c r="V1000" s="286"/>
    </row>
    <row r="1001" spans="1:22" x14ac:dyDescent="0.25">
      <c r="A1001" s="6">
        <v>771</v>
      </c>
      <c r="B1001" s="144"/>
      <c r="C1001" s="144"/>
      <c r="D1001" s="18"/>
      <c r="E1001" s="92"/>
      <c r="F1001" s="7"/>
      <c r="G1001" s="7"/>
      <c r="H1001" s="13"/>
      <c r="I1001" s="347"/>
      <c r="J1001" s="863"/>
      <c r="K1001" s="863"/>
      <c r="L1001" s="864"/>
      <c r="M1001" s="642"/>
      <c r="N1001" s="642"/>
      <c r="O1001" s="648"/>
      <c r="P1001" s="645"/>
      <c r="Q1001" s="645"/>
      <c r="R1001" s="645"/>
      <c r="S1001" s="694"/>
      <c r="T1001" s="694"/>
      <c r="U1001" s="694"/>
      <c r="V1001" s="287"/>
    </row>
    <row r="1002" spans="1:22" x14ac:dyDescent="0.25">
      <c r="A1002" s="8">
        <v>772</v>
      </c>
      <c r="B1002" s="144"/>
      <c r="C1002" s="144"/>
      <c r="D1002" s="18"/>
      <c r="E1002" s="92"/>
      <c r="F1002" s="7"/>
      <c r="G1002" s="7"/>
      <c r="H1002" s="13"/>
      <c r="I1002" s="347"/>
      <c r="J1002" s="863"/>
      <c r="K1002" s="863"/>
      <c r="L1002" s="864"/>
      <c r="M1002" s="642"/>
      <c r="N1002" s="642"/>
      <c r="O1002" s="648"/>
      <c r="P1002" s="645"/>
      <c r="Q1002" s="645"/>
      <c r="R1002" s="645"/>
      <c r="S1002" s="694"/>
      <c r="T1002" s="694"/>
      <c r="U1002" s="694"/>
    </row>
    <row r="1003" spans="1:22" x14ac:dyDescent="0.25">
      <c r="A1003" s="6">
        <v>773</v>
      </c>
      <c r="B1003" s="144"/>
      <c r="C1003" s="144"/>
      <c r="D1003" s="18"/>
      <c r="E1003" s="92"/>
      <c r="F1003" s="7"/>
      <c r="G1003" s="7"/>
      <c r="H1003" s="13"/>
      <c r="I1003" s="347"/>
      <c r="J1003" s="863"/>
      <c r="K1003" s="863"/>
      <c r="L1003" s="864"/>
      <c r="M1003" s="642"/>
      <c r="N1003" s="642"/>
      <c r="O1003" s="648"/>
      <c r="P1003" s="1149"/>
      <c r="Q1003" s="2348"/>
      <c r="R1003" s="645"/>
      <c r="S1003" s="645"/>
      <c r="T1003" s="646"/>
      <c r="U1003" s="1491"/>
    </row>
    <row r="1004" spans="1:22" x14ac:dyDescent="0.25">
      <c r="A1004" s="8">
        <v>774</v>
      </c>
      <c r="B1004" s="144"/>
      <c r="C1004" s="144"/>
      <c r="D1004" s="18"/>
      <c r="E1004" s="92"/>
      <c r="F1004" s="7"/>
      <c r="G1004" s="7"/>
      <c r="H1004" s="13"/>
      <c r="I1004" s="347"/>
      <c r="J1004" s="863"/>
      <c r="K1004" s="863"/>
      <c r="L1004" s="864"/>
      <c r="M1004" s="642"/>
      <c r="N1004" s="642"/>
      <c r="O1004" s="648"/>
      <c r="P1004" s="1149"/>
      <c r="Q1004" s="2348"/>
      <c r="R1004" s="645"/>
      <c r="S1004" s="645"/>
      <c r="T1004" s="646"/>
      <c r="U1004" s="1491"/>
    </row>
    <row r="1005" spans="1:22" x14ac:dyDescent="0.25">
      <c r="A1005" s="6">
        <v>775</v>
      </c>
      <c r="B1005" s="144"/>
      <c r="C1005" s="144"/>
      <c r="D1005" s="18"/>
      <c r="E1005" s="92"/>
      <c r="F1005" s="7"/>
      <c r="G1005" s="7"/>
      <c r="H1005" s="13"/>
      <c r="I1005" s="347"/>
      <c r="J1005" s="863"/>
      <c r="K1005" s="863"/>
      <c r="L1005" s="864"/>
      <c r="M1005" s="642"/>
      <c r="N1005" s="642"/>
      <c r="O1005" s="648"/>
      <c r="P1005" s="645"/>
      <c r="Q1005" s="645"/>
      <c r="R1005" s="645"/>
      <c r="S1005" s="694"/>
      <c r="T1005" s="694"/>
      <c r="U1005" s="694"/>
    </row>
    <row r="1006" spans="1:22" x14ac:dyDescent="0.25">
      <c r="A1006" s="8">
        <v>776</v>
      </c>
      <c r="B1006" s="144"/>
      <c r="C1006" s="144"/>
      <c r="D1006" s="18"/>
      <c r="E1006" s="92"/>
      <c r="F1006" s="7"/>
      <c r="G1006" s="7"/>
      <c r="H1006" s="13"/>
      <c r="I1006" s="347"/>
      <c r="J1006" s="863"/>
      <c r="K1006" s="863"/>
      <c r="L1006" s="864"/>
      <c r="M1006" s="642"/>
      <c r="N1006" s="642"/>
      <c r="O1006" s="648"/>
      <c r="P1006" s="645"/>
      <c r="Q1006" s="645"/>
      <c r="R1006" s="645"/>
      <c r="S1006" s="694"/>
      <c r="T1006" s="694"/>
      <c r="U1006" s="694"/>
    </row>
    <row r="1007" spans="1:22" x14ac:dyDescent="0.25">
      <c r="A1007" s="6">
        <v>777</v>
      </c>
      <c r="B1007" s="144"/>
      <c r="C1007" s="144"/>
      <c r="D1007" s="18"/>
      <c r="E1007" s="92"/>
      <c r="F1007" s="7"/>
      <c r="G1007" s="7"/>
      <c r="H1007" s="13"/>
      <c r="I1007" s="347"/>
      <c r="J1007" s="863"/>
      <c r="K1007" s="863"/>
      <c r="L1007" s="864"/>
      <c r="M1007" s="642"/>
      <c r="N1007" s="642"/>
      <c r="O1007" s="648"/>
      <c r="P1007" s="645"/>
      <c r="Q1007" s="645"/>
      <c r="R1007" s="645"/>
      <c r="S1007" s="694"/>
      <c r="T1007" s="694"/>
      <c r="U1007" s="694"/>
    </row>
    <row r="1008" spans="1:22" x14ac:dyDescent="0.25">
      <c r="A1008" s="8">
        <v>778</v>
      </c>
      <c r="B1008" s="144"/>
      <c r="C1008" s="144"/>
      <c r="D1008" s="18"/>
      <c r="E1008" s="92"/>
      <c r="F1008" s="7"/>
      <c r="G1008" s="7"/>
      <c r="H1008" s="13"/>
      <c r="I1008" s="347"/>
      <c r="J1008" s="863"/>
      <c r="K1008" s="863"/>
      <c r="L1008" s="864"/>
      <c r="M1008" s="642"/>
      <c r="N1008" s="642"/>
      <c r="O1008" s="648"/>
      <c r="P1008" s="645"/>
      <c r="Q1008" s="645"/>
      <c r="R1008" s="645"/>
      <c r="S1008" s="694"/>
      <c r="T1008" s="694"/>
      <c r="U1008" s="694"/>
    </row>
    <row r="1009" spans="1:21" x14ac:dyDescent="0.25">
      <c r="A1009" s="6">
        <v>779</v>
      </c>
      <c r="B1009" s="144"/>
      <c r="C1009" s="144"/>
      <c r="D1009" s="18"/>
      <c r="E1009" s="92"/>
      <c r="F1009" s="7"/>
      <c r="G1009" s="7"/>
      <c r="H1009" s="13"/>
      <c r="I1009" s="347"/>
      <c r="J1009" s="863"/>
      <c r="K1009" s="863"/>
      <c r="L1009" s="864"/>
      <c r="M1009" s="642"/>
      <c r="N1009" s="642"/>
      <c r="O1009" s="648"/>
      <c r="P1009" s="645"/>
      <c r="Q1009" s="645"/>
      <c r="R1009" s="645"/>
      <c r="S1009" s="694"/>
      <c r="T1009" s="694"/>
      <c r="U1009" s="694"/>
    </row>
    <row r="1010" spans="1:21" x14ac:dyDescent="0.25">
      <c r="A1010" s="8">
        <v>780</v>
      </c>
      <c r="B1010" s="144"/>
      <c r="C1010" s="144"/>
      <c r="D1010" s="18"/>
      <c r="E1010" s="92"/>
      <c r="F1010" s="7"/>
      <c r="G1010" s="7"/>
      <c r="H1010" s="13"/>
      <c r="I1010" s="347"/>
      <c r="J1010" s="863"/>
      <c r="K1010" s="863"/>
      <c r="L1010" s="864"/>
      <c r="M1010" s="642"/>
      <c r="N1010" s="642"/>
      <c r="O1010" s="648"/>
      <c r="P1010" s="645"/>
      <c r="Q1010" s="645"/>
      <c r="R1010" s="645"/>
      <c r="S1010" s="694"/>
      <c r="T1010" s="694"/>
      <c r="U1010" s="694"/>
    </row>
    <row r="1011" spans="1:21" x14ac:dyDescent="0.25">
      <c r="A1011" s="6">
        <v>781</v>
      </c>
      <c r="B1011" s="144"/>
      <c r="C1011" s="144"/>
      <c r="D1011" s="18"/>
      <c r="E1011" s="92"/>
      <c r="F1011" s="7"/>
      <c r="G1011" s="7"/>
      <c r="H1011" s="13"/>
      <c r="I1011" s="347"/>
      <c r="J1011" s="863"/>
      <c r="K1011" s="863"/>
      <c r="L1011" s="864"/>
      <c r="M1011" s="642"/>
      <c r="N1011" s="642"/>
      <c r="O1011" s="648"/>
      <c r="P1011" s="645"/>
      <c r="Q1011" s="645"/>
      <c r="R1011" s="645"/>
      <c r="S1011" s="694"/>
      <c r="T1011" s="694"/>
      <c r="U1011" s="694"/>
    </row>
    <row r="1012" spans="1:21" x14ac:dyDescent="0.25">
      <c r="A1012" s="8">
        <v>782</v>
      </c>
      <c r="B1012" s="144"/>
      <c r="C1012" s="144"/>
      <c r="D1012" s="18"/>
      <c r="E1012" s="92"/>
      <c r="F1012" s="7"/>
      <c r="G1012" s="7"/>
      <c r="H1012" s="13"/>
      <c r="I1012" s="347"/>
      <c r="J1012" s="863"/>
      <c r="K1012" s="863"/>
      <c r="L1012" s="864"/>
      <c r="M1012" s="642"/>
      <c r="N1012" s="642"/>
      <c r="O1012" s="648"/>
      <c r="P1012" s="645"/>
      <c r="Q1012" s="645"/>
      <c r="R1012" s="645"/>
      <c r="S1012" s="694"/>
      <c r="T1012" s="694"/>
      <c r="U1012" s="694"/>
    </row>
    <row r="1013" spans="1:21" x14ac:dyDescent="0.25">
      <c r="A1013" s="6">
        <v>783</v>
      </c>
      <c r="B1013" s="144"/>
      <c r="C1013" s="144"/>
      <c r="D1013" s="18"/>
      <c r="E1013" s="92"/>
      <c r="F1013" s="7"/>
      <c r="G1013" s="7"/>
      <c r="H1013" s="13"/>
      <c r="I1013" s="347"/>
      <c r="J1013" s="863"/>
      <c r="K1013" s="863"/>
      <c r="L1013" s="864"/>
      <c r="M1013" s="642"/>
      <c r="N1013" s="642"/>
      <c r="O1013" s="648"/>
      <c r="P1013" s="645"/>
      <c r="Q1013" s="645"/>
      <c r="R1013" s="645"/>
      <c r="S1013" s="694"/>
      <c r="T1013" s="694"/>
      <c r="U1013" s="694"/>
    </row>
    <row r="1014" spans="1:21" x14ac:dyDescent="0.25">
      <c r="A1014" s="8">
        <v>784</v>
      </c>
      <c r="B1014" s="144"/>
      <c r="C1014" s="144"/>
      <c r="D1014" s="18"/>
      <c r="E1014" s="92"/>
      <c r="F1014" s="7"/>
      <c r="G1014" s="7"/>
      <c r="H1014" s="13"/>
      <c r="I1014" s="347"/>
      <c r="J1014" s="863"/>
      <c r="K1014" s="863"/>
      <c r="L1014" s="864"/>
      <c r="M1014" s="642"/>
      <c r="N1014" s="642"/>
      <c r="O1014" s="648"/>
      <c r="P1014" s="645"/>
      <c r="Q1014" s="645"/>
      <c r="R1014" s="645"/>
      <c r="S1014" s="694"/>
      <c r="T1014" s="694"/>
      <c r="U1014" s="694"/>
    </row>
    <row r="1015" spans="1:21" x14ac:dyDescent="0.25">
      <c r="A1015" s="6">
        <v>785</v>
      </c>
      <c r="B1015" s="144"/>
      <c r="C1015" s="144"/>
      <c r="D1015" s="18"/>
      <c r="E1015" s="92"/>
      <c r="F1015" s="7"/>
      <c r="G1015" s="7"/>
      <c r="H1015" s="13"/>
      <c r="I1015" s="347"/>
      <c r="J1015" s="863"/>
      <c r="K1015" s="863"/>
      <c r="L1015" s="864"/>
      <c r="M1015" s="642"/>
      <c r="N1015" s="642"/>
      <c r="O1015" s="648"/>
      <c r="P1015" s="645"/>
      <c r="Q1015" s="645"/>
      <c r="R1015" s="645"/>
      <c r="S1015" s="694"/>
      <c r="T1015" s="694"/>
      <c r="U1015" s="694"/>
    </row>
    <row r="1016" spans="1:21" x14ac:dyDescent="0.25">
      <c r="A1016" s="8">
        <v>786</v>
      </c>
      <c r="B1016" s="144"/>
      <c r="C1016" s="144"/>
      <c r="D1016" s="18"/>
      <c r="E1016" s="92"/>
      <c r="F1016" s="7"/>
      <c r="G1016" s="7"/>
      <c r="H1016" s="13"/>
      <c r="I1016" s="347"/>
      <c r="J1016" s="863"/>
      <c r="K1016" s="863"/>
      <c r="L1016" s="864"/>
      <c r="M1016" s="642"/>
      <c r="N1016" s="642"/>
      <c r="O1016" s="648"/>
      <c r="P1016" s="645"/>
      <c r="Q1016" s="645"/>
      <c r="R1016" s="645"/>
      <c r="S1016" s="694"/>
      <c r="T1016" s="694"/>
      <c r="U1016" s="694"/>
    </row>
    <row r="1017" spans="1:21" x14ac:dyDescent="0.25">
      <c r="A1017" s="6">
        <v>787</v>
      </c>
      <c r="B1017" s="144"/>
      <c r="C1017" s="144"/>
      <c r="D1017" s="18"/>
      <c r="E1017" s="92"/>
      <c r="F1017" s="7"/>
      <c r="G1017" s="7"/>
      <c r="H1017" s="13"/>
      <c r="I1017" s="347"/>
      <c r="J1017" s="863"/>
      <c r="K1017" s="863"/>
      <c r="L1017" s="864"/>
      <c r="M1017" s="642"/>
      <c r="N1017" s="642"/>
      <c r="O1017" s="648"/>
      <c r="P1017" s="645"/>
      <c r="Q1017" s="645"/>
      <c r="R1017" s="645"/>
      <c r="S1017" s="694"/>
      <c r="T1017" s="694"/>
      <c r="U1017" s="694"/>
    </row>
    <row r="1018" spans="1:21" x14ac:dyDescent="0.25">
      <c r="A1018" s="8">
        <v>788</v>
      </c>
      <c r="B1018" s="144"/>
      <c r="C1018" s="144"/>
      <c r="D1018" s="18"/>
      <c r="E1018" s="92"/>
      <c r="F1018" s="7"/>
      <c r="G1018" s="7"/>
      <c r="H1018" s="13"/>
      <c r="I1018" s="347"/>
      <c r="J1018" s="863"/>
      <c r="K1018" s="863"/>
      <c r="L1018" s="864"/>
      <c r="M1018" s="642"/>
      <c r="N1018" s="642"/>
      <c r="O1018" s="648"/>
      <c r="P1018" s="645"/>
      <c r="Q1018" s="645"/>
      <c r="R1018" s="645"/>
      <c r="S1018" s="694"/>
      <c r="T1018" s="694"/>
      <c r="U1018" s="694"/>
    </row>
    <row r="1019" spans="1:21" x14ac:dyDescent="0.25">
      <c r="A1019" s="6">
        <v>789</v>
      </c>
      <c r="B1019" s="144"/>
      <c r="C1019" s="144"/>
      <c r="D1019" s="18"/>
      <c r="E1019" s="92"/>
      <c r="F1019" s="7"/>
      <c r="G1019" s="7"/>
      <c r="H1019" s="13"/>
      <c r="I1019" s="347"/>
      <c r="J1019" s="863"/>
      <c r="K1019" s="863"/>
      <c r="L1019" s="864"/>
      <c r="M1019" s="642"/>
      <c r="N1019" s="642"/>
      <c r="O1019" s="648"/>
      <c r="P1019" s="645"/>
      <c r="Q1019" s="645"/>
      <c r="R1019" s="645"/>
      <c r="S1019" s="694"/>
      <c r="T1019" s="694"/>
      <c r="U1019" s="694"/>
    </row>
    <row r="1020" spans="1:21" x14ac:dyDescent="0.25">
      <c r="A1020" s="8">
        <v>790</v>
      </c>
      <c r="B1020" s="144"/>
      <c r="C1020" s="144"/>
      <c r="D1020" s="18"/>
      <c r="E1020" s="92"/>
      <c r="F1020" s="7"/>
      <c r="G1020" s="7"/>
      <c r="H1020" s="13"/>
      <c r="I1020" s="347"/>
      <c r="J1020" s="863"/>
      <c r="K1020" s="863"/>
      <c r="L1020" s="864"/>
      <c r="M1020" s="642"/>
      <c r="N1020" s="642"/>
      <c r="O1020" s="648"/>
      <c r="P1020" s="645"/>
      <c r="Q1020" s="645"/>
      <c r="R1020" s="645"/>
      <c r="S1020" s="694"/>
      <c r="T1020" s="694"/>
      <c r="U1020" s="694"/>
    </row>
    <row r="1021" spans="1:21" x14ac:dyDescent="0.25">
      <c r="A1021" s="6">
        <v>791</v>
      </c>
      <c r="B1021" s="144"/>
      <c r="C1021" s="144"/>
      <c r="D1021" s="18"/>
      <c r="E1021" s="92"/>
      <c r="F1021" s="7"/>
      <c r="G1021" s="7"/>
      <c r="H1021" s="13"/>
      <c r="I1021" s="347"/>
      <c r="J1021" s="863"/>
      <c r="K1021" s="863"/>
      <c r="L1021" s="864"/>
      <c r="M1021" s="642"/>
      <c r="N1021" s="642"/>
      <c r="O1021" s="648"/>
      <c r="P1021" s="645"/>
      <c r="Q1021" s="645"/>
      <c r="R1021" s="645"/>
      <c r="S1021" s="694"/>
      <c r="T1021" s="694"/>
      <c r="U1021" s="694"/>
    </row>
    <row r="1022" spans="1:21" x14ac:dyDescent="0.25">
      <c r="A1022" s="8">
        <v>792</v>
      </c>
      <c r="B1022" s="144"/>
      <c r="C1022" s="144"/>
      <c r="D1022" s="18"/>
      <c r="E1022" s="92"/>
      <c r="F1022" s="7"/>
      <c r="G1022" s="7"/>
      <c r="H1022" s="13"/>
      <c r="I1022" s="347"/>
      <c r="J1022" s="863"/>
      <c r="K1022" s="863"/>
      <c r="L1022" s="864"/>
      <c r="M1022" s="642"/>
      <c r="N1022" s="642"/>
      <c r="O1022" s="648"/>
      <c r="P1022" s="645"/>
      <c r="Q1022" s="645"/>
      <c r="R1022" s="645"/>
      <c r="S1022" s="694"/>
      <c r="T1022" s="694"/>
      <c r="U1022" s="694"/>
    </row>
    <row r="1023" spans="1:21" x14ac:dyDescent="0.25">
      <c r="A1023" s="6">
        <v>793</v>
      </c>
      <c r="B1023" s="144"/>
      <c r="C1023" s="144"/>
      <c r="D1023" s="18"/>
      <c r="E1023" s="92"/>
      <c r="F1023" s="7"/>
      <c r="G1023" s="7"/>
      <c r="H1023" s="13"/>
      <c r="I1023" s="347"/>
      <c r="J1023" s="863"/>
      <c r="K1023" s="863"/>
      <c r="L1023" s="864"/>
      <c r="M1023" s="642"/>
      <c r="N1023" s="642"/>
      <c r="O1023" s="648"/>
      <c r="P1023" s="645"/>
      <c r="Q1023" s="645"/>
      <c r="R1023" s="645"/>
      <c r="S1023" s="694"/>
      <c r="T1023" s="694"/>
      <c r="U1023" s="694"/>
    </row>
    <row r="1024" spans="1:21" x14ac:dyDescent="0.25">
      <c r="A1024" s="8">
        <v>794</v>
      </c>
      <c r="B1024" s="144"/>
      <c r="C1024" s="144"/>
      <c r="D1024" s="18"/>
      <c r="E1024" s="92"/>
      <c r="F1024" s="7"/>
      <c r="G1024" s="7"/>
      <c r="H1024" s="13"/>
      <c r="I1024" s="347"/>
      <c r="J1024" s="863"/>
      <c r="K1024" s="863"/>
      <c r="L1024" s="864"/>
      <c r="M1024" s="642"/>
      <c r="N1024" s="642"/>
      <c r="O1024" s="648"/>
      <c r="P1024" s="1149"/>
      <c r="Q1024" s="2458"/>
      <c r="R1024" s="645"/>
      <c r="S1024" s="645"/>
      <c r="T1024" s="646"/>
      <c r="U1024" s="1690"/>
    </row>
    <row r="1025" spans="1:21" x14ac:dyDescent="0.25">
      <c r="A1025" s="6">
        <v>795</v>
      </c>
      <c r="B1025" s="144"/>
      <c r="C1025" s="144"/>
      <c r="D1025" s="18"/>
      <c r="E1025" s="92"/>
      <c r="F1025" s="7"/>
      <c r="G1025" s="7"/>
      <c r="H1025" s="13"/>
      <c r="I1025" s="347"/>
      <c r="J1025" s="863"/>
      <c r="K1025" s="863"/>
      <c r="L1025" s="864"/>
      <c r="M1025" s="642"/>
      <c r="N1025" s="642"/>
      <c r="O1025" s="648"/>
      <c r="P1025" s="1149"/>
      <c r="Q1025" s="2458"/>
      <c r="R1025" s="645"/>
      <c r="S1025" s="645"/>
      <c r="T1025" s="646"/>
      <c r="U1025" s="1690"/>
    </row>
    <row r="1026" spans="1:21" x14ac:dyDescent="0.25">
      <c r="A1026" s="8">
        <v>796</v>
      </c>
      <c r="B1026" s="144"/>
      <c r="C1026" s="144"/>
      <c r="D1026" s="18"/>
      <c r="E1026" s="92"/>
      <c r="F1026" s="7"/>
      <c r="G1026" s="7"/>
      <c r="H1026" s="13"/>
      <c r="I1026" s="347"/>
      <c r="J1026" s="863"/>
      <c r="K1026" s="863"/>
      <c r="L1026" s="864"/>
      <c r="M1026" s="642"/>
      <c r="N1026" s="642"/>
      <c r="O1026" s="648"/>
      <c r="P1026" s="1149"/>
      <c r="Q1026" s="2458"/>
      <c r="R1026" s="645"/>
      <c r="S1026" s="645"/>
      <c r="T1026" s="646"/>
      <c r="U1026" s="1690"/>
    </row>
    <row r="1027" spans="1:21" x14ac:dyDescent="0.25">
      <c r="A1027" s="6">
        <v>797</v>
      </c>
      <c r="B1027" s="144"/>
      <c r="C1027" s="144"/>
      <c r="D1027" s="18"/>
      <c r="E1027" s="92"/>
      <c r="F1027" s="7"/>
      <c r="G1027" s="7"/>
      <c r="H1027" s="13"/>
      <c r="I1027" s="347"/>
      <c r="J1027" s="863"/>
      <c r="K1027" s="863"/>
      <c r="L1027" s="864"/>
      <c r="M1027" s="642"/>
      <c r="N1027" s="642"/>
      <c r="O1027" s="648"/>
      <c r="P1027" s="1149"/>
      <c r="Q1027" s="2458"/>
      <c r="R1027" s="645"/>
      <c r="S1027" s="645"/>
      <c r="T1027" s="646"/>
      <c r="U1027" s="1690"/>
    </row>
    <row r="1028" spans="1:21" x14ac:dyDescent="0.25">
      <c r="A1028" s="8">
        <v>798</v>
      </c>
      <c r="B1028" s="144"/>
      <c r="C1028" s="144"/>
      <c r="D1028" s="18"/>
      <c r="E1028" s="92"/>
      <c r="F1028" s="7"/>
      <c r="G1028" s="7"/>
      <c r="H1028" s="13"/>
      <c r="I1028" s="347"/>
      <c r="J1028" s="863"/>
      <c r="K1028" s="863"/>
      <c r="L1028" s="864"/>
      <c r="M1028" s="642"/>
      <c r="N1028" s="642"/>
      <c r="O1028" s="648"/>
      <c r="P1028" s="645"/>
      <c r="Q1028" s="645"/>
      <c r="R1028" s="645"/>
      <c r="S1028" s="694"/>
      <c r="T1028" s="694"/>
      <c r="U1028" s="694"/>
    </row>
    <row r="1029" spans="1:21" x14ac:dyDescent="0.25">
      <c r="A1029" s="6">
        <v>799</v>
      </c>
      <c r="B1029" s="144"/>
      <c r="C1029" s="144"/>
      <c r="D1029" s="18"/>
      <c r="E1029" s="92"/>
      <c r="F1029" s="7"/>
      <c r="G1029" s="7"/>
      <c r="H1029" s="13"/>
      <c r="I1029" s="347"/>
      <c r="J1029" s="863"/>
      <c r="K1029" s="863"/>
      <c r="L1029" s="864"/>
      <c r="M1029" s="642"/>
      <c r="N1029" s="642"/>
      <c r="O1029" s="648"/>
      <c r="P1029" s="1149"/>
      <c r="Q1029" s="2458"/>
      <c r="R1029" s="645"/>
      <c r="S1029" s="645"/>
      <c r="T1029" s="646"/>
      <c r="U1029" s="1690"/>
    </row>
    <row r="1030" spans="1:21" x14ac:dyDescent="0.25">
      <c r="A1030" s="8">
        <v>800</v>
      </c>
      <c r="B1030" s="144"/>
      <c r="C1030" s="144"/>
      <c r="D1030" s="18"/>
      <c r="E1030" s="92"/>
      <c r="F1030" s="7"/>
      <c r="G1030" s="7"/>
      <c r="H1030" s="13"/>
      <c r="I1030" s="347"/>
      <c r="J1030" s="863"/>
      <c r="K1030" s="863"/>
      <c r="L1030" s="864"/>
      <c r="M1030" s="642"/>
      <c r="N1030" s="642"/>
      <c r="O1030" s="648"/>
      <c r="P1030" s="1149"/>
      <c r="Q1030" s="2458"/>
      <c r="R1030" s="645"/>
      <c r="S1030" s="645"/>
      <c r="T1030" s="646"/>
      <c r="U1030" s="1690"/>
    </row>
    <row r="1031" spans="1:21" x14ac:dyDescent="0.25">
      <c r="A1031" s="6">
        <v>801</v>
      </c>
      <c r="B1031" s="144"/>
      <c r="C1031" s="144"/>
      <c r="D1031" s="18"/>
      <c r="E1031" s="92"/>
      <c r="F1031" s="7"/>
      <c r="G1031" s="7"/>
      <c r="H1031" s="13"/>
      <c r="I1031" s="347"/>
      <c r="J1031" s="863"/>
      <c r="K1031" s="863"/>
      <c r="L1031" s="864"/>
      <c r="M1031" s="642"/>
      <c r="N1031" s="642"/>
      <c r="O1031" s="648"/>
      <c r="P1031" s="1149"/>
      <c r="Q1031" s="2458"/>
      <c r="R1031" s="645"/>
      <c r="S1031" s="645"/>
      <c r="T1031" s="646"/>
      <c r="U1031" s="1690"/>
    </row>
    <row r="1032" spans="1:21" x14ac:dyDescent="0.25">
      <c r="A1032" s="8">
        <v>802</v>
      </c>
      <c r="B1032" s="144"/>
      <c r="C1032" s="144"/>
      <c r="D1032" s="18"/>
      <c r="E1032" s="92"/>
      <c r="F1032" s="7"/>
      <c r="G1032" s="7"/>
      <c r="H1032" s="13"/>
      <c r="I1032" s="347"/>
      <c r="J1032" s="863"/>
      <c r="K1032" s="863"/>
      <c r="L1032" s="864"/>
      <c r="M1032" s="642"/>
      <c r="N1032" s="642"/>
      <c r="O1032" s="648"/>
      <c r="P1032" s="1149"/>
      <c r="Q1032" s="2458"/>
      <c r="R1032" s="645"/>
      <c r="S1032" s="645"/>
      <c r="T1032" s="646"/>
      <c r="U1032" s="1690"/>
    </row>
    <row r="1033" spans="1:21" x14ac:dyDescent="0.25">
      <c r="A1033" s="6">
        <v>803</v>
      </c>
      <c r="B1033" s="144"/>
      <c r="C1033" s="144"/>
      <c r="D1033" s="18"/>
      <c r="E1033" s="92"/>
      <c r="F1033" s="7"/>
      <c r="G1033" s="7"/>
      <c r="H1033" s="13"/>
      <c r="I1033" s="347"/>
      <c r="J1033" s="863"/>
      <c r="K1033" s="863"/>
      <c r="L1033" s="864"/>
      <c r="M1033" s="642"/>
      <c r="N1033" s="642"/>
      <c r="O1033" s="648"/>
      <c r="P1033" s="645"/>
      <c r="Q1033" s="645"/>
      <c r="R1033" s="645"/>
      <c r="S1033" s="694"/>
      <c r="T1033" s="694"/>
      <c r="U1033" s="694"/>
    </row>
    <row r="1034" spans="1:21" x14ac:dyDescent="0.25">
      <c r="A1034" s="8">
        <v>804</v>
      </c>
      <c r="B1034" s="144"/>
      <c r="C1034" s="144"/>
      <c r="D1034" s="18"/>
      <c r="E1034" s="92"/>
      <c r="F1034" s="7"/>
      <c r="G1034" s="7"/>
      <c r="H1034" s="13"/>
      <c r="I1034" s="347"/>
      <c r="J1034" s="863"/>
      <c r="K1034" s="863"/>
      <c r="L1034" s="864"/>
      <c r="M1034" s="642"/>
      <c r="N1034" s="642"/>
      <c r="O1034" s="648"/>
      <c r="P1034" s="645"/>
      <c r="Q1034" s="645"/>
      <c r="R1034" s="645"/>
      <c r="S1034" s="694"/>
      <c r="T1034" s="694"/>
      <c r="U1034" s="694"/>
    </row>
    <row r="1035" spans="1:21" x14ac:dyDescent="0.25">
      <c r="A1035" s="6">
        <v>805</v>
      </c>
      <c r="B1035" s="144"/>
      <c r="C1035" s="144"/>
      <c r="D1035" s="18"/>
      <c r="E1035" s="92"/>
      <c r="F1035" s="7"/>
      <c r="G1035" s="7"/>
      <c r="H1035" s="13"/>
      <c r="I1035" s="347"/>
      <c r="J1035" s="863"/>
      <c r="K1035" s="863"/>
      <c r="L1035" s="864"/>
      <c r="M1035" s="642"/>
      <c r="N1035" s="642"/>
      <c r="O1035" s="648"/>
      <c r="P1035" s="1149"/>
      <c r="Q1035" s="2458"/>
      <c r="R1035" s="645"/>
      <c r="S1035" s="645"/>
      <c r="T1035" s="646"/>
      <c r="U1035" s="1690"/>
    </row>
    <row r="1036" spans="1:21" x14ac:dyDescent="0.25">
      <c r="A1036" s="8">
        <v>806</v>
      </c>
      <c r="B1036" s="144"/>
      <c r="C1036" s="144"/>
      <c r="D1036" s="18"/>
      <c r="E1036" s="92"/>
      <c r="F1036" s="7"/>
      <c r="G1036" s="7"/>
      <c r="H1036" s="13"/>
      <c r="I1036" s="347"/>
      <c r="J1036" s="863"/>
      <c r="K1036" s="863"/>
      <c r="L1036" s="864"/>
      <c r="M1036" s="642"/>
      <c r="N1036" s="642"/>
      <c r="O1036" s="648"/>
      <c r="P1036" s="1149"/>
      <c r="Q1036" s="2458"/>
      <c r="R1036" s="645"/>
      <c r="S1036" s="645"/>
      <c r="T1036" s="646"/>
      <c r="U1036" s="1690"/>
    </row>
    <row r="1037" spans="1:21" x14ac:dyDescent="0.25">
      <c r="A1037" s="6">
        <v>807</v>
      </c>
      <c r="B1037" s="144"/>
      <c r="C1037" s="144"/>
      <c r="D1037" s="18"/>
      <c r="E1037" s="92"/>
      <c r="F1037" s="7"/>
      <c r="G1037" s="7"/>
      <c r="H1037" s="13"/>
      <c r="I1037" s="347"/>
      <c r="J1037" s="863"/>
      <c r="K1037" s="863"/>
      <c r="L1037" s="864"/>
      <c r="M1037" s="642"/>
      <c r="N1037" s="642"/>
      <c r="O1037" s="648"/>
      <c r="P1037" s="1149"/>
      <c r="Q1037" s="2458"/>
      <c r="R1037" s="645"/>
      <c r="S1037" s="645"/>
      <c r="T1037" s="646"/>
      <c r="U1037" s="1690"/>
    </row>
    <row r="1038" spans="1:21" x14ac:dyDescent="0.25">
      <c r="A1038" s="8">
        <v>808</v>
      </c>
      <c r="B1038" s="144"/>
      <c r="C1038" s="144"/>
      <c r="D1038" s="18"/>
      <c r="E1038" s="92"/>
      <c r="F1038" s="7"/>
      <c r="G1038" s="7"/>
      <c r="H1038" s="13"/>
      <c r="I1038" s="347"/>
      <c r="J1038" s="863"/>
      <c r="K1038" s="863"/>
      <c r="L1038" s="864"/>
      <c r="M1038" s="642"/>
      <c r="N1038" s="642"/>
      <c r="O1038" s="648"/>
      <c r="P1038" s="1149"/>
      <c r="Q1038" s="2458"/>
      <c r="R1038" s="645"/>
      <c r="S1038" s="645"/>
      <c r="T1038" s="646"/>
      <c r="U1038" s="1690"/>
    </row>
    <row r="1039" spans="1:21" x14ac:dyDescent="0.25">
      <c r="A1039" s="6">
        <v>809</v>
      </c>
      <c r="B1039" s="144"/>
      <c r="C1039" s="144"/>
      <c r="D1039" s="18"/>
      <c r="E1039" s="92"/>
      <c r="F1039" s="7"/>
      <c r="G1039" s="7"/>
      <c r="H1039" s="13"/>
      <c r="I1039" s="347"/>
      <c r="J1039" s="863"/>
      <c r="K1039" s="863"/>
      <c r="L1039" s="864"/>
      <c r="M1039" s="642"/>
      <c r="N1039" s="642"/>
      <c r="O1039" s="648"/>
      <c r="P1039" s="645"/>
      <c r="Q1039" s="645"/>
      <c r="R1039" s="645"/>
      <c r="S1039" s="694"/>
      <c r="T1039" s="694"/>
      <c r="U1039" s="694"/>
    </row>
    <row r="1040" spans="1:21" x14ac:dyDescent="0.25">
      <c r="A1040" s="8">
        <v>810</v>
      </c>
      <c r="B1040" s="144"/>
      <c r="C1040" s="144"/>
      <c r="D1040" s="18"/>
      <c r="E1040" s="92"/>
      <c r="F1040" s="7"/>
      <c r="G1040" s="7"/>
      <c r="H1040" s="13"/>
      <c r="I1040" s="347"/>
      <c r="J1040" s="863"/>
      <c r="K1040" s="863"/>
      <c r="L1040" s="864"/>
      <c r="M1040" s="642"/>
      <c r="N1040" s="642"/>
      <c r="O1040" s="648"/>
      <c r="P1040" s="645"/>
      <c r="Q1040" s="645"/>
      <c r="R1040" s="645"/>
      <c r="S1040" s="694"/>
      <c r="T1040" s="694"/>
      <c r="U1040" s="694"/>
    </row>
    <row r="1041" spans="1:21" x14ac:dyDescent="0.25">
      <c r="A1041" s="6">
        <v>811</v>
      </c>
      <c r="B1041" s="144"/>
      <c r="C1041" s="144"/>
      <c r="D1041" s="18"/>
      <c r="E1041" s="92"/>
      <c r="F1041" s="7"/>
      <c r="G1041" s="7"/>
      <c r="H1041" s="13"/>
      <c r="I1041" s="347"/>
      <c r="J1041" s="863"/>
      <c r="K1041" s="863"/>
      <c r="L1041" s="864"/>
      <c r="M1041" s="642"/>
      <c r="N1041" s="642"/>
      <c r="O1041" s="648"/>
      <c r="P1041" s="645"/>
      <c r="Q1041" s="645"/>
      <c r="R1041" s="645"/>
      <c r="S1041" s="694"/>
      <c r="T1041" s="694"/>
      <c r="U1041" s="694"/>
    </row>
    <row r="1042" spans="1:21" x14ac:dyDescent="0.25">
      <c r="A1042" s="8">
        <v>812</v>
      </c>
      <c r="B1042" s="144"/>
      <c r="C1042" s="144"/>
      <c r="D1042" s="18"/>
      <c r="E1042" s="92"/>
      <c r="F1042" s="7"/>
      <c r="G1042" s="7"/>
      <c r="H1042" s="13"/>
      <c r="I1042" s="347"/>
      <c r="J1042" s="863"/>
      <c r="K1042" s="863"/>
      <c r="L1042" s="864"/>
      <c r="M1042" s="642"/>
      <c r="N1042" s="642"/>
      <c r="O1042" s="648"/>
      <c r="P1042" s="645"/>
      <c r="Q1042" s="645"/>
      <c r="R1042" s="645"/>
      <c r="S1042" s="694"/>
      <c r="T1042" s="694"/>
      <c r="U1042" s="694"/>
    </row>
    <row r="1043" spans="1:21" x14ac:dyDescent="0.25">
      <c r="A1043" s="6">
        <v>813</v>
      </c>
      <c r="B1043" s="144"/>
      <c r="C1043" s="144"/>
      <c r="D1043" s="18"/>
      <c r="E1043" s="92"/>
      <c r="F1043" s="7"/>
      <c r="G1043" s="7"/>
      <c r="H1043" s="13"/>
      <c r="I1043" s="347"/>
      <c r="J1043" s="863"/>
      <c r="K1043" s="863"/>
      <c r="L1043" s="864"/>
      <c r="M1043" s="642"/>
      <c r="N1043" s="642"/>
      <c r="O1043" s="648"/>
      <c r="P1043" s="645"/>
      <c r="Q1043" s="645"/>
      <c r="R1043" s="645"/>
      <c r="S1043" s="694"/>
      <c r="T1043" s="694"/>
      <c r="U1043" s="694"/>
    </row>
    <row r="1044" spans="1:21" x14ac:dyDescent="0.25">
      <c r="A1044" s="8">
        <v>814</v>
      </c>
      <c r="B1044" s="144"/>
      <c r="C1044" s="144"/>
      <c r="D1044" s="18"/>
      <c r="E1044" s="92"/>
      <c r="F1044" s="7"/>
      <c r="G1044" s="7"/>
      <c r="H1044" s="13"/>
      <c r="I1044" s="347"/>
      <c r="J1044" s="863"/>
      <c r="K1044" s="863"/>
      <c r="L1044" s="864"/>
      <c r="M1044" s="642"/>
      <c r="N1044" s="642"/>
      <c r="O1044" s="648"/>
      <c r="P1044" s="645"/>
      <c r="Q1044" s="645"/>
      <c r="R1044" s="645"/>
      <c r="S1044" s="694"/>
      <c r="T1044" s="694"/>
      <c r="U1044" s="694"/>
    </row>
    <row r="1045" spans="1:21" x14ac:dyDescent="0.25">
      <c r="A1045" s="6">
        <v>815</v>
      </c>
      <c r="B1045" s="144"/>
      <c r="C1045" s="144"/>
      <c r="D1045" s="18"/>
      <c r="E1045" s="92"/>
      <c r="F1045" s="7"/>
      <c r="G1045" s="7"/>
      <c r="H1045" s="13"/>
      <c r="I1045" s="347"/>
      <c r="J1045" s="863"/>
      <c r="K1045" s="863"/>
      <c r="L1045" s="864"/>
      <c r="M1045" s="642"/>
      <c r="N1045" s="642"/>
      <c r="O1045" s="648"/>
      <c r="P1045" s="645"/>
      <c r="Q1045" s="645"/>
      <c r="R1045" s="645"/>
      <c r="S1045" s="694"/>
      <c r="T1045" s="694"/>
      <c r="U1045" s="694"/>
    </row>
    <row r="1046" spans="1:21" x14ac:dyDescent="0.25">
      <c r="A1046" s="8">
        <v>816</v>
      </c>
      <c r="B1046" s="144"/>
      <c r="C1046" s="144"/>
      <c r="D1046" s="18"/>
      <c r="E1046" s="92"/>
      <c r="F1046" s="7"/>
      <c r="G1046" s="7"/>
      <c r="H1046" s="13"/>
      <c r="I1046" s="347"/>
      <c r="J1046" s="863"/>
      <c r="K1046" s="863"/>
      <c r="L1046" s="864"/>
      <c r="M1046" s="642"/>
      <c r="N1046" s="642"/>
      <c r="O1046" s="648"/>
      <c r="P1046" s="645"/>
      <c r="Q1046" s="645"/>
      <c r="R1046" s="645"/>
      <c r="S1046" s="694"/>
      <c r="T1046" s="694"/>
      <c r="U1046" s="694"/>
    </row>
    <row r="1047" spans="1:21" x14ac:dyDescent="0.25">
      <c r="A1047" s="6">
        <v>817</v>
      </c>
      <c r="B1047" s="144"/>
      <c r="C1047" s="144"/>
      <c r="D1047" s="18"/>
      <c r="E1047" s="92"/>
      <c r="F1047" s="7"/>
      <c r="G1047" s="7"/>
      <c r="H1047" s="13"/>
      <c r="I1047" s="347"/>
      <c r="J1047" s="863"/>
      <c r="K1047" s="863"/>
      <c r="L1047" s="864"/>
      <c r="M1047" s="642"/>
      <c r="N1047" s="642"/>
      <c r="O1047" s="648"/>
      <c r="P1047" s="645"/>
      <c r="Q1047" s="645"/>
      <c r="R1047" s="645"/>
      <c r="S1047" s="694"/>
      <c r="T1047" s="694"/>
      <c r="U1047" s="694"/>
    </row>
    <row r="1048" spans="1:21" x14ac:dyDescent="0.25">
      <c r="A1048" s="8">
        <v>818</v>
      </c>
      <c r="B1048" s="144"/>
      <c r="C1048" s="144"/>
      <c r="D1048" s="18"/>
      <c r="E1048" s="92"/>
      <c r="F1048" s="7"/>
      <c r="G1048" s="7"/>
      <c r="H1048" s="13"/>
      <c r="I1048" s="347"/>
      <c r="J1048" s="863"/>
      <c r="K1048" s="863"/>
      <c r="L1048" s="864"/>
      <c r="M1048" s="642"/>
      <c r="N1048" s="642"/>
      <c r="O1048" s="648"/>
      <c r="P1048" s="645"/>
      <c r="Q1048" s="645"/>
      <c r="R1048" s="645"/>
      <c r="S1048" s="694"/>
      <c r="T1048" s="694"/>
      <c r="U1048" s="694"/>
    </row>
    <row r="1049" spans="1:21" x14ac:dyDescent="0.25">
      <c r="A1049" s="6">
        <v>819</v>
      </c>
      <c r="B1049" s="144"/>
      <c r="C1049" s="144"/>
      <c r="D1049" s="18"/>
      <c r="E1049" s="92"/>
      <c r="F1049" s="7"/>
      <c r="G1049" s="7"/>
      <c r="H1049" s="13"/>
      <c r="I1049" s="347"/>
      <c r="J1049" s="863"/>
      <c r="K1049" s="863"/>
      <c r="L1049" s="864"/>
      <c r="M1049" s="642"/>
      <c r="N1049" s="642"/>
      <c r="O1049" s="648"/>
      <c r="P1049" s="645"/>
      <c r="Q1049" s="645"/>
      <c r="R1049" s="645"/>
      <c r="S1049" s="694"/>
      <c r="T1049" s="694"/>
      <c r="U1049" s="694"/>
    </row>
    <row r="1050" spans="1:21" x14ac:dyDescent="0.25">
      <c r="A1050" s="8">
        <v>820</v>
      </c>
      <c r="B1050" s="144"/>
      <c r="C1050" s="144"/>
      <c r="D1050" s="18"/>
      <c r="E1050" s="92"/>
      <c r="F1050" s="7"/>
      <c r="G1050" s="7"/>
      <c r="H1050" s="13"/>
      <c r="I1050" s="347"/>
      <c r="J1050" s="863"/>
      <c r="K1050" s="863"/>
      <c r="L1050" s="864"/>
      <c r="M1050" s="642"/>
      <c r="N1050" s="642"/>
      <c r="O1050" s="648"/>
      <c r="P1050" s="645"/>
      <c r="Q1050" s="645"/>
      <c r="R1050" s="645"/>
      <c r="S1050" s="694"/>
      <c r="T1050" s="694"/>
      <c r="U1050" s="694"/>
    </row>
    <row r="1051" spans="1:21" x14ac:dyDescent="0.25">
      <c r="A1051" s="6">
        <v>821</v>
      </c>
      <c r="B1051" s="144"/>
      <c r="C1051" s="144"/>
      <c r="D1051" s="18"/>
      <c r="E1051" s="92"/>
      <c r="F1051" s="7"/>
      <c r="G1051" s="7"/>
      <c r="H1051" s="13"/>
      <c r="I1051" s="347"/>
      <c r="J1051" s="863"/>
      <c r="K1051" s="863"/>
      <c r="L1051" s="864"/>
      <c r="M1051" s="642"/>
      <c r="N1051" s="642"/>
      <c r="O1051" s="648"/>
      <c r="P1051" s="645"/>
      <c r="Q1051" s="645"/>
      <c r="R1051" s="645"/>
      <c r="S1051" s="694"/>
      <c r="T1051" s="694"/>
      <c r="U1051" s="694"/>
    </row>
    <row r="1052" spans="1:21" x14ac:dyDescent="0.25">
      <c r="A1052" s="8">
        <v>822</v>
      </c>
      <c r="B1052" s="144"/>
      <c r="C1052" s="144"/>
      <c r="D1052" s="18"/>
      <c r="E1052" s="92"/>
      <c r="F1052" s="7"/>
      <c r="G1052" s="7"/>
      <c r="H1052" s="13"/>
      <c r="I1052" s="347"/>
      <c r="J1052" s="863"/>
      <c r="K1052" s="863"/>
      <c r="L1052" s="864"/>
      <c r="M1052" s="642"/>
      <c r="N1052" s="642"/>
      <c r="O1052" s="648"/>
      <c r="P1052" s="645"/>
      <c r="Q1052" s="645"/>
      <c r="R1052" s="645"/>
      <c r="S1052" s="694"/>
      <c r="T1052" s="694"/>
      <c r="U1052" s="694"/>
    </row>
    <row r="1053" spans="1:21" x14ac:dyDescent="0.25">
      <c r="A1053" s="6">
        <v>823</v>
      </c>
      <c r="B1053" s="144"/>
      <c r="C1053" s="144"/>
      <c r="D1053" s="18"/>
      <c r="E1053" s="92"/>
      <c r="F1053" s="7"/>
      <c r="G1053" s="7"/>
      <c r="H1053" s="13"/>
      <c r="I1053" s="347"/>
      <c r="J1053" s="863"/>
      <c r="K1053" s="863"/>
      <c r="L1053" s="864"/>
      <c r="M1053" s="642"/>
      <c r="N1053" s="642"/>
      <c r="O1053" s="648"/>
      <c r="P1053" s="645"/>
      <c r="Q1053" s="645"/>
      <c r="R1053" s="645"/>
      <c r="S1053" s="694"/>
      <c r="T1053" s="694"/>
      <c r="U1053" s="694"/>
    </row>
    <row r="1054" spans="1:21" x14ac:dyDescent="0.25">
      <c r="A1054" s="8">
        <v>824</v>
      </c>
      <c r="B1054" s="144"/>
      <c r="C1054" s="144"/>
      <c r="D1054" s="18"/>
      <c r="E1054" s="92"/>
      <c r="F1054" s="7"/>
      <c r="G1054" s="7"/>
      <c r="H1054" s="13"/>
      <c r="I1054" s="347"/>
      <c r="J1054" s="863"/>
      <c r="K1054" s="863"/>
      <c r="L1054" s="864"/>
      <c r="M1054" s="642"/>
      <c r="N1054" s="642"/>
      <c r="O1054" s="648"/>
      <c r="P1054" s="645"/>
      <c r="Q1054" s="645"/>
      <c r="R1054" s="645"/>
      <c r="S1054" s="694"/>
      <c r="T1054" s="694"/>
      <c r="U1054" s="694"/>
    </row>
    <row r="1055" spans="1:21" x14ac:dyDescent="0.25">
      <c r="A1055" s="6">
        <v>825</v>
      </c>
      <c r="B1055" s="144"/>
      <c r="C1055" s="144"/>
      <c r="D1055" s="18"/>
      <c r="E1055" s="92"/>
      <c r="F1055" s="7"/>
      <c r="G1055" s="7"/>
      <c r="H1055" s="13"/>
      <c r="I1055" s="347"/>
      <c r="J1055" s="863"/>
      <c r="K1055" s="863"/>
      <c r="L1055" s="864"/>
      <c r="M1055" s="642"/>
      <c r="N1055" s="642"/>
      <c r="O1055" s="648"/>
      <c r="P1055" s="645"/>
      <c r="Q1055" s="645"/>
      <c r="R1055" s="645"/>
      <c r="S1055" s="694"/>
      <c r="T1055" s="694"/>
      <c r="U1055" s="694"/>
    </row>
    <row r="1056" spans="1:21" x14ac:dyDescent="0.25">
      <c r="A1056" s="8">
        <v>826</v>
      </c>
      <c r="B1056" s="144"/>
      <c r="C1056" s="144"/>
      <c r="D1056" s="18"/>
      <c r="E1056" s="92"/>
      <c r="F1056" s="7"/>
      <c r="G1056" s="7"/>
      <c r="H1056" s="13"/>
      <c r="I1056" s="347"/>
      <c r="J1056" s="863"/>
      <c r="K1056" s="863"/>
      <c r="L1056" s="864"/>
      <c r="M1056" s="642"/>
      <c r="N1056" s="642"/>
      <c r="O1056" s="648"/>
      <c r="P1056" s="645"/>
      <c r="Q1056" s="645"/>
      <c r="R1056" s="645"/>
      <c r="S1056" s="694"/>
      <c r="T1056" s="694"/>
      <c r="U1056" s="694"/>
    </row>
    <row r="1057" spans="1:21" x14ac:dyDescent="0.25">
      <c r="A1057" s="6">
        <v>827</v>
      </c>
      <c r="B1057" s="144"/>
      <c r="C1057" s="144"/>
      <c r="D1057" s="18"/>
      <c r="E1057" s="92"/>
      <c r="F1057" s="7"/>
      <c r="G1057" s="7"/>
      <c r="H1057" s="13"/>
      <c r="I1057" s="347"/>
      <c r="J1057" s="863"/>
      <c r="K1057" s="863"/>
      <c r="L1057" s="864"/>
      <c r="M1057" s="642"/>
      <c r="N1057" s="642"/>
      <c r="O1057" s="648"/>
      <c r="P1057" s="645"/>
      <c r="Q1057" s="645"/>
      <c r="R1057" s="645"/>
      <c r="S1057" s="694"/>
      <c r="T1057" s="694"/>
      <c r="U1057" s="694"/>
    </row>
    <row r="1058" spans="1:21" x14ac:dyDescent="0.25">
      <c r="A1058" s="8">
        <v>828</v>
      </c>
      <c r="B1058" s="144"/>
      <c r="C1058" s="144"/>
      <c r="D1058" s="18"/>
      <c r="E1058" s="92"/>
      <c r="F1058" s="7"/>
      <c r="G1058" s="7"/>
      <c r="H1058" s="13"/>
      <c r="I1058" s="347"/>
      <c r="J1058" s="863"/>
      <c r="K1058" s="863"/>
      <c r="L1058" s="864"/>
      <c r="M1058" s="642"/>
      <c r="N1058" s="642"/>
      <c r="O1058" s="648"/>
      <c r="P1058" s="645"/>
      <c r="Q1058" s="645"/>
      <c r="R1058" s="645"/>
      <c r="S1058" s="694"/>
      <c r="T1058" s="694"/>
      <c r="U1058" s="694"/>
    </row>
    <row r="1059" spans="1:21" x14ac:dyDescent="0.25">
      <c r="A1059" s="6">
        <v>829</v>
      </c>
      <c r="B1059" s="144"/>
      <c r="C1059" s="144"/>
      <c r="D1059" s="18"/>
      <c r="E1059" s="92"/>
      <c r="F1059" s="7"/>
      <c r="G1059" s="7"/>
      <c r="H1059" s="13"/>
      <c r="I1059" s="347"/>
      <c r="J1059" s="863"/>
      <c r="K1059" s="863"/>
      <c r="L1059" s="864"/>
      <c r="M1059" s="642"/>
      <c r="N1059" s="642"/>
      <c r="O1059" s="648"/>
      <c r="P1059" s="645"/>
      <c r="Q1059" s="645"/>
      <c r="R1059" s="645"/>
      <c r="S1059" s="694"/>
      <c r="T1059" s="694"/>
      <c r="U1059" s="694"/>
    </row>
    <row r="1060" spans="1:21" x14ac:dyDescent="0.25">
      <c r="A1060" s="8">
        <v>830</v>
      </c>
      <c r="B1060" s="144"/>
      <c r="C1060" s="144"/>
      <c r="D1060" s="18"/>
      <c r="E1060" s="92"/>
      <c r="F1060" s="7"/>
      <c r="G1060" s="7"/>
      <c r="H1060" s="13"/>
      <c r="I1060" s="347"/>
      <c r="J1060" s="863"/>
      <c r="K1060" s="863"/>
      <c r="L1060" s="864"/>
      <c r="M1060" s="642"/>
      <c r="N1060" s="642"/>
      <c r="O1060" s="648"/>
      <c r="P1060" s="645"/>
      <c r="Q1060" s="645"/>
      <c r="R1060" s="645"/>
      <c r="S1060" s="694"/>
      <c r="T1060" s="694"/>
      <c r="U1060" s="694"/>
    </row>
    <row r="1061" spans="1:21" x14ac:dyDescent="0.25">
      <c r="A1061" s="6">
        <v>831</v>
      </c>
      <c r="B1061" s="144"/>
      <c r="C1061" s="144"/>
      <c r="D1061" s="18"/>
      <c r="E1061" s="92"/>
      <c r="F1061" s="7"/>
      <c r="G1061" s="7"/>
      <c r="H1061" s="13"/>
      <c r="I1061" s="347"/>
      <c r="J1061" s="863"/>
      <c r="K1061" s="863"/>
      <c r="L1061" s="864"/>
      <c r="M1061" s="642"/>
      <c r="N1061" s="642"/>
      <c r="O1061" s="648"/>
      <c r="P1061" s="645"/>
      <c r="Q1061" s="645"/>
      <c r="R1061" s="645"/>
      <c r="S1061" s="694"/>
      <c r="T1061" s="694"/>
      <c r="U1061" s="694"/>
    </row>
    <row r="1062" spans="1:21" x14ac:dyDescent="0.25">
      <c r="A1062" s="8">
        <v>832</v>
      </c>
      <c r="B1062" s="144"/>
      <c r="C1062" s="144"/>
      <c r="D1062" s="18"/>
      <c r="E1062" s="92"/>
      <c r="F1062" s="7"/>
      <c r="G1062" s="7"/>
      <c r="H1062" s="13"/>
      <c r="I1062" s="347"/>
      <c r="J1062" s="863"/>
      <c r="K1062" s="863"/>
      <c r="L1062" s="864"/>
      <c r="M1062" s="642"/>
      <c r="N1062" s="642"/>
      <c r="O1062" s="648"/>
      <c r="P1062" s="645"/>
      <c r="Q1062" s="645"/>
      <c r="R1062" s="645"/>
      <c r="S1062" s="694"/>
      <c r="T1062" s="694"/>
      <c r="U1062" s="694"/>
    </row>
    <row r="1063" spans="1:21" x14ac:dyDescent="0.25">
      <c r="A1063" s="6">
        <v>833</v>
      </c>
      <c r="B1063" s="144"/>
      <c r="C1063" s="144"/>
      <c r="D1063" s="18"/>
      <c r="E1063" s="92"/>
      <c r="F1063" s="7"/>
      <c r="G1063" s="7"/>
      <c r="H1063" s="13"/>
      <c r="I1063" s="347"/>
      <c r="J1063" s="863"/>
      <c r="K1063" s="863"/>
      <c r="L1063" s="864"/>
      <c r="M1063" s="642"/>
      <c r="N1063" s="642"/>
      <c r="O1063" s="648"/>
      <c r="P1063" s="645"/>
      <c r="Q1063" s="645"/>
      <c r="R1063" s="645"/>
      <c r="S1063" s="694"/>
      <c r="T1063" s="694"/>
      <c r="U1063" s="694"/>
    </row>
    <row r="1064" spans="1:21" x14ac:dyDescent="0.25">
      <c r="A1064" s="8">
        <v>834</v>
      </c>
      <c r="B1064" s="144"/>
      <c r="C1064" s="144"/>
      <c r="D1064" s="18"/>
      <c r="E1064" s="92"/>
      <c r="F1064" s="7"/>
      <c r="G1064" s="7"/>
      <c r="H1064" s="13"/>
      <c r="I1064" s="347"/>
      <c r="J1064" s="863"/>
      <c r="K1064" s="863"/>
      <c r="L1064" s="864"/>
      <c r="M1064" s="642"/>
      <c r="N1064" s="642"/>
      <c r="O1064" s="648"/>
      <c r="P1064" s="645"/>
      <c r="Q1064" s="645"/>
      <c r="R1064" s="645"/>
      <c r="S1064" s="694"/>
      <c r="T1064" s="694"/>
      <c r="U1064" s="694"/>
    </row>
    <row r="1065" spans="1:21" x14ac:dyDescent="0.25">
      <c r="A1065" s="6">
        <v>835</v>
      </c>
      <c r="B1065" s="144"/>
      <c r="C1065" s="144"/>
      <c r="D1065" s="18"/>
      <c r="E1065" s="92"/>
      <c r="F1065" s="7"/>
      <c r="G1065" s="7"/>
      <c r="H1065" s="13"/>
      <c r="I1065" s="347"/>
      <c r="J1065" s="863"/>
      <c r="K1065" s="863"/>
      <c r="L1065" s="864"/>
      <c r="M1065" s="642"/>
      <c r="N1065" s="642"/>
      <c r="O1065" s="648"/>
      <c r="P1065" s="645"/>
      <c r="Q1065" s="645"/>
      <c r="R1065" s="645"/>
      <c r="S1065" s="694"/>
      <c r="T1065" s="694"/>
      <c r="U1065" s="694"/>
    </row>
    <row r="1066" spans="1:21" x14ac:dyDescent="0.25">
      <c r="A1066" s="8">
        <v>836</v>
      </c>
      <c r="B1066" s="144"/>
      <c r="C1066" s="144"/>
      <c r="D1066" s="18"/>
      <c r="E1066" s="92"/>
      <c r="F1066" s="7"/>
      <c r="G1066" s="7"/>
      <c r="H1066" s="13"/>
      <c r="I1066" s="347"/>
      <c r="J1066" s="863"/>
      <c r="K1066" s="863"/>
      <c r="L1066" s="864"/>
      <c r="M1066" s="642"/>
      <c r="N1066" s="642"/>
      <c r="O1066" s="648"/>
      <c r="P1066" s="645"/>
      <c r="Q1066" s="645"/>
      <c r="R1066" s="645"/>
      <c r="S1066" s="694"/>
      <c r="T1066" s="694"/>
      <c r="U1066" s="694"/>
    </row>
    <row r="1067" spans="1:21" x14ac:dyDescent="0.25">
      <c r="A1067" s="6">
        <v>837</v>
      </c>
      <c r="B1067" s="144"/>
      <c r="C1067" s="144"/>
      <c r="D1067" s="18"/>
      <c r="E1067" s="92"/>
      <c r="F1067" s="7"/>
      <c r="G1067" s="7"/>
      <c r="H1067" s="13"/>
      <c r="I1067" s="347"/>
      <c r="J1067" s="863"/>
      <c r="K1067" s="863"/>
      <c r="L1067" s="864"/>
      <c r="M1067" s="642"/>
      <c r="N1067" s="642"/>
      <c r="O1067" s="648"/>
      <c r="P1067" s="645"/>
      <c r="Q1067" s="645"/>
      <c r="R1067" s="645"/>
      <c r="S1067" s="694"/>
      <c r="T1067" s="694"/>
      <c r="U1067" s="694"/>
    </row>
    <row r="1068" spans="1:21" x14ac:dyDescent="0.25">
      <c r="A1068" s="8">
        <v>838</v>
      </c>
      <c r="B1068" s="144"/>
      <c r="C1068" s="144"/>
      <c r="D1068" s="18"/>
      <c r="E1068" s="92"/>
      <c r="F1068" s="7"/>
      <c r="G1068" s="7"/>
      <c r="H1068" s="13"/>
      <c r="I1068" s="347"/>
      <c r="J1068" s="863"/>
      <c r="K1068" s="863"/>
      <c r="L1068" s="864"/>
      <c r="M1068" s="642"/>
      <c r="N1068" s="642"/>
      <c r="O1068" s="648"/>
      <c r="P1068" s="645"/>
      <c r="Q1068" s="645"/>
      <c r="R1068" s="645"/>
      <c r="S1068" s="694"/>
      <c r="T1068" s="694"/>
      <c r="U1068" s="694"/>
    </row>
    <row r="1069" spans="1:21" x14ac:dyDescent="0.25">
      <c r="A1069" s="6">
        <v>839</v>
      </c>
      <c r="B1069" s="144"/>
      <c r="C1069" s="144"/>
      <c r="D1069" s="18"/>
      <c r="E1069" s="92"/>
      <c r="F1069" s="7"/>
      <c r="G1069" s="7"/>
      <c r="H1069" s="13"/>
      <c r="I1069" s="347"/>
      <c r="J1069" s="863"/>
      <c r="K1069" s="863"/>
      <c r="L1069" s="864"/>
      <c r="M1069" s="642"/>
      <c r="N1069" s="642"/>
      <c r="O1069" s="648"/>
      <c r="P1069" s="645"/>
      <c r="Q1069" s="645"/>
      <c r="R1069" s="645"/>
      <c r="S1069" s="694"/>
      <c r="T1069" s="694"/>
      <c r="U1069" s="694"/>
    </row>
    <row r="1070" spans="1:21" x14ac:dyDescent="0.25">
      <c r="A1070" s="8">
        <v>840</v>
      </c>
      <c r="B1070" s="144"/>
      <c r="C1070" s="144"/>
      <c r="D1070" s="18"/>
      <c r="E1070" s="92"/>
      <c r="F1070" s="7"/>
      <c r="G1070" s="7"/>
      <c r="H1070" s="13"/>
      <c r="I1070" s="347"/>
      <c r="J1070" s="863"/>
      <c r="K1070" s="863"/>
      <c r="L1070" s="864"/>
      <c r="M1070" s="642"/>
      <c r="N1070" s="642"/>
      <c r="O1070" s="648"/>
      <c r="P1070" s="645"/>
      <c r="Q1070" s="645"/>
      <c r="R1070" s="645"/>
      <c r="S1070" s="694"/>
      <c r="T1070" s="694"/>
      <c r="U1070" s="694"/>
    </row>
    <row r="1071" spans="1:21" x14ac:dyDescent="0.25">
      <c r="A1071" s="6">
        <v>841</v>
      </c>
      <c r="B1071" s="144"/>
      <c r="C1071" s="144"/>
      <c r="D1071" s="18"/>
      <c r="E1071" s="92"/>
      <c r="F1071" s="7"/>
      <c r="G1071" s="7"/>
      <c r="H1071" s="13"/>
      <c r="I1071" s="347"/>
      <c r="J1071" s="863"/>
      <c r="K1071" s="863"/>
      <c r="L1071" s="864"/>
      <c r="M1071" s="642"/>
      <c r="N1071" s="642"/>
      <c r="O1071" s="648"/>
      <c r="P1071" s="645"/>
      <c r="Q1071" s="645"/>
      <c r="R1071" s="645"/>
      <c r="S1071" s="694"/>
      <c r="T1071" s="694"/>
      <c r="U1071" s="694"/>
    </row>
    <row r="1072" spans="1:21" x14ac:dyDescent="0.25">
      <c r="A1072" s="8">
        <v>842</v>
      </c>
      <c r="B1072" s="144"/>
      <c r="C1072" s="144"/>
      <c r="D1072" s="18"/>
      <c r="E1072" s="92"/>
      <c r="F1072" s="7"/>
      <c r="G1072" s="7"/>
      <c r="H1072" s="13"/>
      <c r="I1072" s="347"/>
      <c r="J1072" s="863"/>
      <c r="K1072" s="863"/>
      <c r="L1072" s="864"/>
      <c r="M1072" s="642"/>
      <c r="N1072" s="642"/>
      <c r="O1072" s="648"/>
      <c r="P1072" s="645"/>
      <c r="Q1072" s="645"/>
      <c r="R1072" s="645"/>
      <c r="S1072" s="694"/>
      <c r="T1072" s="694"/>
      <c r="U1072" s="694"/>
    </row>
    <row r="1073" spans="1:21" x14ac:dyDescent="0.25">
      <c r="A1073" s="6">
        <v>843</v>
      </c>
      <c r="B1073" s="144"/>
      <c r="C1073" s="144"/>
      <c r="D1073" s="18"/>
      <c r="E1073" s="92"/>
      <c r="F1073" s="7"/>
      <c r="G1073" s="7"/>
      <c r="H1073" s="13"/>
      <c r="I1073" s="347"/>
      <c r="J1073" s="863"/>
      <c r="K1073" s="863"/>
      <c r="L1073" s="864"/>
      <c r="M1073" s="642"/>
      <c r="N1073" s="642"/>
      <c r="O1073" s="648"/>
      <c r="P1073" s="645"/>
      <c r="Q1073" s="645"/>
      <c r="R1073" s="645"/>
      <c r="S1073" s="694"/>
      <c r="T1073" s="694"/>
      <c r="U1073" s="694"/>
    </row>
    <row r="1074" spans="1:21" x14ac:dyDescent="0.25">
      <c r="A1074" s="8">
        <v>844</v>
      </c>
      <c r="B1074" s="144"/>
      <c r="C1074" s="144"/>
      <c r="D1074" s="18"/>
      <c r="E1074" s="92"/>
      <c r="F1074" s="7"/>
      <c r="G1074" s="7"/>
      <c r="H1074" s="13"/>
      <c r="I1074" s="347"/>
      <c r="J1074" s="863"/>
      <c r="K1074" s="863"/>
      <c r="L1074" s="864"/>
      <c r="M1074" s="642"/>
      <c r="N1074" s="642"/>
      <c r="O1074" s="648"/>
      <c r="P1074" s="645"/>
      <c r="Q1074" s="645"/>
      <c r="R1074" s="645"/>
      <c r="S1074" s="694"/>
      <c r="T1074" s="694"/>
      <c r="U1074" s="694"/>
    </row>
    <row r="1075" spans="1:21" x14ac:dyDescent="0.25">
      <c r="A1075" s="6">
        <v>845</v>
      </c>
      <c r="B1075" s="144"/>
      <c r="C1075" s="144"/>
      <c r="D1075" s="18"/>
      <c r="E1075" s="92"/>
      <c r="F1075" s="7"/>
      <c r="G1075" s="7"/>
      <c r="H1075" s="13"/>
      <c r="I1075" s="347"/>
      <c r="J1075" s="863"/>
      <c r="K1075" s="863"/>
      <c r="L1075" s="864"/>
      <c r="M1075" s="642"/>
      <c r="N1075" s="642"/>
      <c r="O1075" s="648"/>
      <c r="P1075" s="645"/>
      <c r="Q1075" s="645"/>
      <c r="R1075" s="645"/>
      <c r="S1075" s="694"/>
      <c r="T1075" s="694"/>
      <c r="U1075" s="694"/>
    </row>
    <row r="1076" spans="1:21" x14ac:dyDescent="0.25">
      <c r="A1076" s="8">
        <v>846</v>
      </c>
      <c r="B1076" s="144"/>
      <c r="C1076" s="144"/>
      <c r="D1076" s="18"/>
      <c r="E1076" s="92"/>
      <c r="F1076" s="7"/>
      <c r="G1076" s="7"/>
      <c r="H1076" s="13"/>
      <c r="I1076" s="347"/>
      <c r="J1076" s="863"/>
      <c r="K1076" s="863"/>
      <c r="L1076" s="864"/>
      <c r="M1076" s="642"/>
      <c r="N1076" s="642"/>
      <c r="O1076" s="648"/>
      <c r="P1076" s="645"/>
      <c r="Q1076" s="645"/>
      <c r="R1076" s="645"/>
      <c r="S1076" s="694"/>
      <c r="T1076" s="694"/>
      <c r="U1076" s="694"/>
    </row>
    <row r="1077" spans="1:21" x14ac:dyDescent="0.25">
      <c r="A1077" s="6">
        <v>847</v>
      </c>
      <c r="B1077" s="144"/>
      <c r="C1077" s="144"/>
      <c r="D1077" s="18"/>
      <c r="E1077" s="92"/>
      <c r="F1077" s="7"/>
      <c r="G1077" s="7"/>
      <c r="H1077" s="13"/>
      <c r="I1077" s="347"/>
      <c r="J1077" s="863"/>
      <c r="K1077" s="863"/>
      <c r="L1077" s="864"/>
      <c r="M1077" s="642"/>
      <c r="N1077" s="642"/>
      <c r="O1077" s="648"/>
      <c r="P1077" s="645"/>
      <c r="Q1077" s="645"/>
      <c r="R1077" s="645"/>
      <c r="S1077" s="694"/>
      <c r="T1077" s="694"/>
      <c r="U1077" s="694"/>
    </row>
    <row r="1078" spans="1:21" x14ac:dyDescent="0.25">
      <c r="A1078" s="8">
        <v>848</v>
      </c>
      <c r="B1078" s="144"/>
      <c r="C1078" s="144"/>
      <c r="D1078" s="18"/>
      <c r="E1078" s="92"/>
      <c r="F1078" s="7"/>
      <c r="G1078" s="7"/>
      <c r="H1078" s="13"/>
      <c r="I1078" s="347"/>
      <c r="J1078" s="863"/>
      <c r="K1078" s="863"/>
      <c r="L1078" s="864"/>
      <c r="M1078" s="642"/>
      <c r="N1078" s="642"/>
      <c r="O1078" s="648"/>
      <c r="P1078" s="645"/>
      <c r="Q1078" s="645"/>
      <c r="R1078" s="645"/>
      <c r="S1078" s="694"/>
      <c r="T1078" s="694"/>
      <c r="U1078" s="694"/>
    </row>
    <row r="1079" spans="1:21" x14ac:dyDescent="0.25">
      <c r="A1079" s="6">
        <v>849</v>
      </c>
      <c r="B1079" s="144"/>
      <c r="C1079" s="144"/>
      <c r="D1079" s="18"/>
      <c r="E1079" s="92"/>
      <c r="F1079" s="7"/>
      <c r="G1079" s="7"/>
      <c r="H1079" s="13"/>
      <c r="I1079" s="347"/>
      <c r="J1079" s="863"/>
      <c r="K1079" s="863"/>
      <c r="L1079" s="864"/>
      <c r="M1079" s="642"/>
      <c r="N1079" s="642"/>
      <c r="O1079" s="648"/>
      <c r="P1079" s="645"/>
      <c r="Q1079" s="645"/>
      <c r="R1079" s="645"/>
      <c r="S1079" s="694"/>
      <c r="T1079" s="694"/>
      <c r="U1079" s="694"/>
    </row>
    <row r="1080" spans="1:21" x14ac:dyDescent="0.25">
      <c r="A1080" s="8">
        <v>850</v>
      </c>
      <c r="B1080" s="144"/>
      <c r="C1080" s="144"/>
      <c r="D1080" s="18"/>
      <c r="E1080" s="92"/>
      <c r="F1080" s="7"/>
      <c r="G1080" s="7"/>
      <c r="H1080" s="13"/>
      <c r="I1080" s="347"/>
      <c r="J1080" s="863"/>
      <c r="K1080" s="863"/>
      <c r="L1080" s="864"/>
      <c r="M1080" s="642"/>
      <c r="N1080" s="642"/>
      <c r="O1080" s="648"/>
      <c r="P1080" s="645"/>
      <c r="Q1080" s="645"/>
      <c r="R1080" s="645"/>
      <c r="S1080" s="694"/>
      <c r="T1080" s="694"/>
      <c r="U1080" s="694"/>
    </row>
    <row r="1081" spans="1:21" x14ac:dyDescent="0.25">
      <c r="A1081" s="6">
        <v>851</v>
      </c>
      <c r="B1081" s="144"/>
      <c r="C1081" s="144"/>
      <c r="D1081" s="18"/>
      <c r="E1081" s="92"/>
      <c r="F1081" s="7"/>
      <c r="G1081" s="7"/>
      <c r="H1081" s="13"/>
      <c r="I1081" s="347"/>
      <c r="J1081" s="863"/>
      <c r="K1081" s="863"/>
      <c r="L1081" s="864"/>
      <c r="M1081" s="642"/>
      <c r="N1081" s="642"/>
      <c r="O1081" s="648"/>
      <c r="P1081" s="645"/>
      <c r="Q1081" s="645"/>
      <c r="R1081" s="645"/>
      <c r="S1081" s="694"/>
      <c r="T1081" s="694"/>
      <c r="U1081" s="694"/>
    </row>
    <row r="1082" spans="1:21" x14ac:dyDescent="0.25">
      <c r="A1082" s="8">
        <v>852</v>
      </c>
      <c r="B1082" s="144"/>
      <c r="C1082" s="144"/>
      <c r="D1082" s="18"/>
      <c r="E1082" s="92"/>
      <c r="F1082" s="7"/>
      <c r="G1082" s="7"/>
      <c r="H1082" s="13"/>
      <c r="I1082" s="347"/>
      <c r="J1082" s="863"/>
      <c r="K1082" s="863"/>
      <c r="L1082" s="864"/>
      <c r="M1082" s="642"/>
      <c r="N1082" s="642"/>
      <c r="O1082" s="648"/>
      <c r="P1082" s="645"/>
      <c r="Q1082" s="645"/>
      <c r="R1082" s="645"/>
      <c r="S1082" s="694"/>
      <c r="T1082" s="694"/>
      <c r="U1082" s="694"/>
    </row>
    <row r="1083" spans="1:21" x14ac:dyDescent="0.25">
      <c r="A1083" s="6">
        <v>853</v>
      </c>
      <c r="B1083" s="144"/>
      <c r="C1083" s="144"/>
      <c r="D1083" s="18"/>
      <c r="E1083" s="92"/>
      <c r="F1083" s="7"/>
      <c r="G1083" s="7"/>
      <c r="H1083" s="13"/>
      <c r="I1083" s="347"/>
      <c r="J1083" s="863"/>
      <c r="K1083" s="863"/>
      <c r="L1083" s="864"/>
      <c r="M1083" s="642"/>
      <c r="N1083" s="642"/>
      <c r="O1083" s="648"/>
      <c r="P1083" s="645"/>
      <c r="Q1083" s="645"/>
      <c r="R1083" s="645"/>
      <c r="S1083" s="694"/>
      <c r="T1083" s="694"/>
      <c r="U1083" s="694"/>
    </row>
    <row r="1084" spans="1:21" x14ac:dyDescent="0.25">
      <c r="A1084" s="8">
        <v>854</v>
      </c>
      <c r="B1084" s="144"/>
      <c r="C1084" s="144"/>
      <c r="D1084" s="18"/>
      <c r="E1084" s="92"/>
      <c r="F1084" s="7"/>
      <c r="G1084" s="7"/>
      <c r="H1084" s="13"/>
      <c r="I1084" s="347"/>
      <c r="J1084" s="863"/>
      <c r="K1084" s="863"/>
      <c r="L1084" s="864"/>
      <c r="M1084" s="642"/>
      <c r="N1084" s="642"/>
      <c r="O1084" s="648"/>
      <c r="P1084" s="645"/>
      <c r="Q1084" s="645"/>
      <c r="R1084" s="645"/>
      <c r="S1084" s="694"/>
      <c r="T1084" s="694"/>
      <c r="U1084" s="694"/>
    </row>
    <row r="1085" spans="1:21" x14ac:dyDescent="0.25">
      <c r="A1085" s="6">
        <v>855</v>
      </c>
      <c r="B1085" s="144"/>
      <c r="C1085" s="144"/>
      <c r="D1085" s="18"/>
      <c r="E1085" s="92"/>
      <c r="F1085" s="7"/>
      <c r="G1085" s="7"/>
      <c r="H1085" s="13"/>
      <c r="I1085" s="347"/>
      <c r="J1085" s="863"/>
      <c r="K1085" s="863"/>
      <c r="L1085" s="864"/>
      <c r="M1085" s="642"/>
      <c r="N1085" s="642"/>
      <c r="O1085" s="648"/>
      <c r="P1085" s="645"/>
      <c r="Q1085" s="645"/>
      <c r="R1085" s="645"/>
      <c r="S1085" s="694"/>
      <c r="T1085" s="694"/>
      <c r="U1085" s="694"/>
    </row>
    <row r="1086" spans="1:21" x14ac:dyDescent="0.25">
      <c r="A1086" s="8">
        <v>856</v>
      </c>
      <c r="B1086" s="144"/>
      <c r="C1086" s="144"/>
      <c r="D1086" s="18"/>
      <c r="E1086" s="92"/>
      <c r="F1086" s="7"/>
      <c r="G1086" s="7"/>
      <c r="H1086" s="13"/>
      <c r="I1086" s="347"/>
      <c r="J1086" s="863"/>
      <c r="K1086" s="863"/>
      <c r="L1086" s="864"/>
      <c r="M1086" s="642"/>
      <c r="N1086" s="642"/>
      <c r="O1086" s="648"/>
      <c r="P1086" s="645"/>
      <c r="Q1086" s="645"/>
      <c r="R1086" s="645"/>
      <c r="S1086" s="694"/>
      <c r="T1086" s="694"/>
      <c r="U1086" s="694"/>
    </row>
    <row r="1087" spans="1:21" x14ac:dyDescent="0.25">
      <c r="A1087" s="6">
        <v>857</v>
      </c>
      <c r="B1087" s="144"/>
      <c r="C1087" s="144"/>
      <c r="D1087" s="18"/>
      <c r="E1087" s="92"/>
      <c r="F1087" s="7"/>
      <c r="G1087" s="7"/>
      <c r="H1087" s="13"/>
      <c r="I1087" s="347"/>
      <c r="J1087" s="863"/>
      <c r="K1087" s="863"/>
      <c r="L1087" s="864"/>
      <c r="M1087" s="642"/>
      <c r="N1087" s="642"/>
      <c r="O1087" s="648"/>
      <c r="P1087" s="645"/>
      <c r="Q1087" s="645"/>
      <c r="R1087" s="645"/>
      <c r="S1087" s="694"/>
      <c r="T1087" s="694"/>
      <c r="U1087" s="694"/>
    </row>
    <row r="1088" spans="1:21" x14ac:dyDescent="0.25">
      <c r="A1088" s="8">
        <v>858</v>
      </c>
      <c r="B1088" s="144"/>
      <c r="C1088" s="144"/>
      <c r="D1088" s="18"/>
      <c r="E1088" s="92"/>
      <c r="F1088" s="7"/>
      <c r="G1088" s="7"/>
      <c r="H1088" s="13"/>
      <c r="I1088" s="347"/>
      <c r="J1088" s="863"/>
      <c r="K1088" s="863"/>
      <c r="L1088" s="864"/>
      <c r="M1088" s="642"/>
      <c r="N1088" s="642"/>
      <c r="O1088" s="648"/>
      <c r="P1088" s="645"/>
      <c r="Q1088" s="645"/>
      <c r="R1088" s="645"/>
      <c r="S1088" s="694"/>
      <c r="T1088" s="694"/>
      <c r="U1088" s="694"/>
    </row>
    <row r="1089" spans="1:21" x14ac:dyDescent="0.25">
      <c r="A1089" s="6">
        <v>859</v>
      </c>
      <c r="B1089" s="144"/>
      <c r="C1089" s="144"/>
      <c r="D1089" s="18"/>
      <c r="E1089" s="92"/>
      <c r="F1089" s="7"/>
      <c r="G1089" s="7"/>
      <c r="H1089" s="13"/>
      <c r="I1089" s="347"/>
      <c r="J1089" s="863"/>
      <c r="K1089" s="863"/>
      <c r="L1089" s="864"/>
      <c r="M1089" s="642"/>
      <c r="N1089" s="642"/>
      <c r="O1089" s="648"/>
      <c r="P1089" s="645"/>
      <c r="Q1089" s="645"/>
      <c r="R1089" s="645"/>
      <c r="S1089" s="694"/>
      <c r="T1089" s="694"/>
      <c r="U1089" s="694"/>
    </row>
    <row r="1090" spans="1:21" x14ac:dyDescent="0.25">
      <c r="A1090" s="8">
        <v>860</v>
      </c>
      <c r="B1090" s="144"/>
      <c r="C1090" s="144"/>
      <c r="D1090" s="18"/>
      <c r="E1090" s="92"/>
      <c r="F1090" s="7"/>
      <c r="G1090" s="7"/>
      <c r="H1090" s="13"/>
      <c r="I1090" s="347"/>
      <c r="J1090" s="863"/>
      <c r="K1090" s="863"/>
      <c r="L1090" s="864"/>
      <c r="M1090" s="642"/>
      <c r="N1090" s="642"/>
      <c r="O1090" s="648"/>
      <c r="P1090" s="645"/>
      <c r="Q1090" s="645"/>
      <c r="R1090" s="645"/>
      <c r="S1090" s="694"/>
      <c r="T1090" s="694"/>
      <c r="U1090" s="694"/>
    </row>
    <row r="1091" spans="1:21" x14ac:dyDescent="0.25">
      <c r="A1091" s="6">
        <v>861</v>
      </c>
      <c r="B1091" s="144"/>
      <c r="C1091" s="144"/>
      <c r="D1091" s="18"/>
      <c r="E1091" s="92"/>
      <c r="F1091" s="7"/>
      <c r="G1091" s="7"/>
      <c r="H1091" s="13"/>
      <c r="I1091" s="347"/>
      <c r="J1091" s="863"/>
      <c r="K1091" s="863"/>
      <c r="L1091" s="864"/>
      <c r="M1091" s="642"/>
      <c r="N1091" s="642"/>
      <c r="O1091" s="648"/>
      <c r="P1091" s="645"/>
      <c r="Q1091" s="645"/>
      <c r="R1091" s="645"/>
      <c r="S1091" s="694"/>
      <c r="T1091" s="694"/>
      <c r="U1091" s="694"/>
    </row>
    <row r="1092" spans="1:21" x14ac:dyDescent="0.25">
      <c r="A1092" s="8">
        <v>862</v>
      </c>
      <c r="B1092" s="144"/>
      <c r="C1092" s="144"/>
      <c r="D1092" s="18"/>
      <c r="E1092" s="92"/>
      <c r="F1092" s="7"/>
      <c r="G1092" s="7"/>
      <c r="H1092" s="13"/>
      <c r="I1092" s="347"/>
      <c r="J1092" s="863"/>
      <c r="K1092" s="863"/>
      <c r="L1092" s="864"/>
      <c r="M1092" s="642"/>
      <c r="N1092" s="642"/>
      <c r="O1092" s="648"/>
      <c r="P1092" s="645"/>
      <c r="Q1092" s="645"/>
      <c r="R1092" s="645"/>
      <c r="S1092" s="694"/>
      <c r="T1092" s="694"/>
      <c r="U1092" s="694"/>
    </row>
    <row r="1093" spans="1:21" x14ac:dyDescent="0.25">
      <c r="A1093" s="6">
        <v>863</v>
      </c>
      <c r="B1093" s="144"/>
      <c r="C1093" s="144"/>
      <c r="D1093" s="18"/>
      <c r="E1093" s="92"/>
      <c r="F1093" s="7"/>
      <c r="G1093" s="7"/>
      <c r="H1093" s="13"/>
      <c r="I1093" s="347"/>
      <c r="J1093" s="863"/>
      <c r="K1093" s="863"/>
      <c r="L1093" s="864"/>
      <c r="M1093" s="642"/>
      <c r="N1093" s="642"/>
      <c r="O1093" s="648"/>
      <c r="P1093" s="645"/>
      <c r="Q1093" s="645"/>
      <c r="R1093" s="645"/>
      <c r="S1093" s="694"/>
      <c r="T1093" s="694"/>
      <c r="U1093" s="694"/>
    </row>
    <row r="1094" spans="1:21" x14ac:dyDescent="0.25">
      <c r="A1094" s="8">
        <v>864</v>
      </c>
      <c r="B1094" s="144"/>
      <c r="C1094" s="144"/>
      <c r="D1094" s="18"/>
      <c r="E1094" s="92"/>
      <c r="F1094" s="7"/>
      <c r="G1094" s="7"/>
      <c r="H1094" s="13"/>
      <c r="I1094" s="347"/>
      <c r="J1094" s="863"/>
      <c r="K1094" s="863"/>
      <c r="L1094" s="864"/>
      <c r="M1094" s="642"/>
      <c r="N1094" s="642"/>
      <c r="O1094" s="648"/>
      <c r="P1094" s="645"/>
      <c r="Q1094" s="645"/>
      <c r="R1094" s="645"/>
      <c r="S1094" s="694"/>
      <c r="T1094" s="694"/>
      <c r="U1094" s="694"/>
    </row>
    <row r="1095" spans="1:21" x14ac:dyDescent="0.25">
      <c r="A1095" s="6">
        <v>865</v>
      </c>
      <c r="B1095" s="144"/>
      <c r="C1095" s="144"/>
      <c r="D1095" s="18"/>
      <c r="E1095" s="92"/>
      <c r="F1095" s="7"/>
      <c r="G1095" s="7"/>
      <c r="H1095" s="13"/>
      <c r="I1095" s="347"/>
      <c r="J1095" s="863"/>
      <c r="K1095" s="863"/>
      <c r="L1095" s="864"/>
      <c r="M1095" s="642"/>
      <c r="N1095" s="642"/>
      <c r="O1095" s="648"/>
      <c r="P1095" s="645"/>
      <c r="Q1095" s="645"/>
      <c r="R1095" s="645"/>
      <c r="S1095" s="694"/>
      <c r="T1095" s="694"/>
      <c r="U1095" s="694"/>
    </row>
    <row r="1096" spans="1:21" x14ac:dyDescent="0.25">
      <c r="A1096" s="8">
        <v>866</v>
      </c>
      <c r="B1096" s="144"/>
      <c r="C1096" s="144"/>
      <c r="D1096" s="18"/>
      <c r="E1096" s="92"/>
      <c r="F1096" s="7"/>
      <c r="G1096" s="7"/>
      <c r="H1096" s="13"/>
      <c r="I1096" s="347"/>
      <c r="J1096" s="863"/>
      <c r="K1096" s="863"/>
      <c r="L1096" s="864"/>
      <c r="M1096" s="642"/>
      <c r="N1096" s="642"/>
      <c r="O1096" s="648"/>
      <c r="P1096" s="645"/>
      <c r="Q1096" s="645"/>
      <c r="R1096" s="645"/>
      <c r="S1096" s="694"/>
      <c r="T1096" s="694"/>
      <c r="U1096" s="694"/>
    </row>
    <row r="1097" spans="1:21" x14ac:dyDescent="0.25">
      <c r="A1097" s="6">
        <v>867</v>
      </c>
      <c r="B1097" s="144"/>
      <c r="C1097" s="144"/>
      <c r="D1097" s="18"/>
      <c r="E1097" s="92"/>
      <c r="F1097" s="7"/>
      <c r="G1097" s="7"/>
      <c r="H1097" s="13"/>
      <c r="I1097" s="347"/>
      <c r="J1097" s="863"/>
      <c r="K1097" s="863"/>
      <c r="L1097" s="864"/>
      <c r="M1097" s="642"/>
      <c r="N1097" s="642"/>
      <c r="O1097" s="648"/>
      <c r="P1097" s="1149"/>
      <c r="Q1097" s="2458"/>
      <c r="R1097" s="645"/>
      <c r="S1097" s="645"/>
      <c r="T1097" s="646"/>
      <c r="U1097" s="1690"/>
    </row>
    <row r="1098" spans="1:21" x14ac:dyDescent="0.25">
      <c r="A1098" s="8">
        <v>868</v>
      </c>
      <c r="B1098" s="144"/>
      <c r="C1098" s="144"/>
      <c r="D1098" s="18"/>
      <c r="E1098" s="92"/>
      <c r="F1098" s="7"/>
      <c r="G1098" s="7"/>
      <c r="H1098" s="13"/>
      <c r="I1098" s="347"/>
      <c r="J1098" s="863"/>
      <c r="K1098" s="863"/>
      <c r="L1098" s="864"/>
      <c r="M1098" s="642"/>
      <c r="N1098" s="642"/>
      <c r="O1098" s="648"/>
      <c r="P1098" s="1149"/>
      <c r="Q1098" s="2458"/>
      <c r="R1098" s="645"/>
      <c r="S1098" s="645"/>
      <c r="T1098" s="646"/>
      <c r="U1098" s="1690"/>
    </row>
    <row r="1099" spans="1:21" x14ac:dyDescent="0.25">
      <c r="A1099" s="6">
        <v>869</v>
      </c>
      <c r="B1099" s="144"/>
      <c r="C1099" s="144"/>
      <c r="D1099" s="18"/>
      <c r="E1099" s="92"/>
      <c r="F1099" s="7"/>
      <c r="G1099" s="7"/>
      <c r="H1099" s="13"/>
      <c r="I1099" s="347"/>
      <c r="J1099" s="863"/>
      <c r="K1099" s="863"/>
      <c r="L1099" s="864"/>
      <c r="M1099" s="642"/>
      <c r="N1099" s="642"/>
      <c r="O1099" s="648"/>
      <c r="P1099" s="1149"/>
      <c r="Q1099" s="2458"/>
      <c r="R1099" s="645"/>
      <c r="S1099" s="645"/>
      <c r="T1099" s="646"/>
      <c r="U1099" s="1690"/>
    </row>
    <row r="1100" spans="1:21" x14ac:dyDescent="0.25">
      <c r="A1100" s="8">
        <v>870</v>
      </c>
      <c r="B1100" s="144"/>
      <c r="C1100" s="144"/>
      <c r="D1100" s="18"/>
      <c r="E1100" s="92"/>
      <c r="F1100" s="7"/>
      <c r="G1100" s="7"/>
      <c r="H1100" s="13"/>
      <c r="I1100" s="347"/>
      <c r="J1100" s="863"/>
      <c r="K1100" s="863"/>
      <c r="L1100" s="864"/>
      <c r="M1100" s="642"/>
      <c r="N1100" s="642"/>
      <c r="O1100" s="648"/>
      <c r="P1100" s="645"/>
      <c r="Q1100" s="645"/>
      <c r="R1100" s="645"/>
      <c r="S1100" s="694"/>
      <c r="T1100" s="694"/>
      <c r="U1100" s="694"/>
    </row>
    <row r="1101" spans="1:21" x14ac:dyDescent="0.25">
      <c r="A1101" s="6">
        <v>871</v>
      </c>
      <c r="B1101" s="144"/>
      <c r="C1101" s="144"/>
      <c r="D1101" s="18"/>
      <c r="E1101" s="92"/>
      <c r="F1101" s="7"/>
      <c r="G1101" s="7"/>
      <c r="H1101" s="13"/>
      <c r="I1101" s="347"/>
      <c r="J1101" s="881"/>
      <c r="K1101" s="881"/>
      <c r="L1101" s="882"/>
      <c r="M1101" s="642"/>
      <c r="N1101" s="642"/>
      <c r="O1101" s="648"/>
      <c r="P1101" s="645"/>
      <c r="Q1101" s="645"/>
      <c r="R1101" s="645"/>
      <c r="S1101" s="694"/>
      <c r="T1101" s="694"/>
      <c r="U1101" s="694"/>
    </row>
    <row r="1102" spans="1:21" x14ac:dyDescent="0.25">
      <c r="A1102" s="8">
        <v>872</v>
      </c>
      <c r="B1102" s="144"/>
      <c r="C1102" s="144"/>
      <c r="D1102" s="18"/>
      <c r="E1102" s="92"/>
      <c r="F1102" s="7"/>
      <c r="G1102" s="7"/>
      <c r="H1102" s="13"/>
      <c r="I1102" s="347"/>
      <c r="J1102" s="863"/>
      <c r="K1102" s="863"/>
      <c r="L1102" s="864"/>
      <c r="M1102" s="642"/>
      <c r="N1102" s="642"/>
      <c r="O1102" s="648"/>
      <c r="P1102" s="645"/>
      <c r="Q1102" s="645"/>
      <c r="R1102" s="645"/>
      <c r="S1102" s="694"/>
      <c r="T1102" s="694"/>
      <c r="U1102" s="694"/>
    </row>
    <row r="1103" spans="1:21" x14ac:dyDescent="0.25">
      <c r="A1103" s="6">
        <v>873</v>
      </c>
      <c r="B1103" s="144"/>
      <c r="C1103" s="144"/>
      <c r="D1103" s="18"/>
      <c r="E1103" s="92"/>
      <c r="F1103" s="7"/>
      <c r="G1103" s="7"/>
      <c r="H1103" s="13"/>
      <c r="I1103" s="347"/>
      <c r="J1103" s="863"/>
      <c r="K1103" s="863"/>
      <c r="L1103" s="864"/>
      <c r="M1103" s="642"/>
      <c r="N1103" s="642"/>
      <c r="O1103" s="648"/>
      <c r="P1103" s="645"/>
      <c r="Q1103" s="645"/>
      <c r="R1103" s="645"/>
      <c r="S1103" s="694"/>
      <c r="T1103" s="694"/>
      <c r="U1103" s="694"/>
    </row>
    <row r="1104" spans="1:21" x14ac:dyDescent="0.25">
      <c r="A1104" s="8">
        <v>874</v>
      </c>
      <c r="B1104" s="144"/>
      <c r="C1104" s="144"/>
      <c r="D1104" s="18"/>
      <c r="E1104" s="92"/>
      <c r="F1104" s="7"/>
      <c r="G1104" s="7"/>
      <c r="H1104" s="13"/>
      <c r="I1104" s="347"/>
      <c r="J1104" s="863"/>
      <c r="K1104" s="863"/>
      <c r="L1104" s="864"/>
      <c r="M1104" s="642"/>
      <c r="N1104" s="642"/>
      <c r="O1104" s="648"/>
      <c r="P1104" s="645"/>
      <c r="Q1104" s="645"/>
      <c r="R1104" s="645"/>
      <c r="S1104" s="694"/>
      <c r="T1104" s="694"/>
      <c r="U1104" s="694"/>
    </row>
    <row r="1105" spans="1:21" x14ac:dyDescent="0.25">
      <c r="A1105" s="6">
        <v>875</v>
      </c>
      <c r="B1105" s="144"/>
      <c r="C1105" s="144"/>
      <c r="D1105" s="18"/>
      <c r="E1105" s="92"/>
      <c r="F1105" s="7"/>
      <c r="G1105" s="7"/>
      <c r="H1105" s="13"/>
      <c r="I1105" s="347"/>
      <c r="J1105" s="863"/>
      <c r="K1105" s="863"/>
      <c r="L1105" s="864"/>
      <c r="M1105" s="642"/>
      <c r="N1105" s="642"/>
      <c r="O1105" s="648"/>
      <c r="P1105" s="645"/>
      <c r="Q1105" s="645"/>
      <c r="R1105" s="645"/>
      <c r="S1105" s="694"/>
      <c r="T1105" s="694"/>
      <c r="U1105" s="694"/>
    </row>
    <row r="1106" spans="1:21" x14ac:dyDescent="0.25">
      <c r="A1106" s="8">
        <v>876</v>
      </c>
      <c r="B1106" s="144"/>
      <c r="C1106" s="144"/>
      <c r="D1106" s="18"/>
      <c r="E1106" s="92"/>
      <c r="F1106" s="7"/>
      <c r="G1106" s="7"/>
      <c r="H1106" s="13"/>
      <c r="I1106" s="347"/>
      <c r="J1106" s="863"/>
      <c r="K1106" s="863"/>
      <c r="L1106" s="864"/>
      <c r="M1106" s="642"/>
      <c r="N1106" s="642"/>
      <c r="O1106" s="648"/>
      <c r="P1106" s="645"/>
      <c r="Q1106" s="645"/>
      <c r="R1106" s="645"/>
      <c r="S1106" s="694"/>
      <c r="T1106" s="694"/>
      <c r="U1106" s="694"/>
    </row>
    <row r="1107" spans="1:21" x14ac:dyDescent="0.25">
      <c r="A1107" s="6">
        <v>877</v>
      </c>
      <c r="B1107" s="144"/>
      <c r="C1107" s="144"/>
      <c r="D1107" s="18"/>
      <c r="E1107" s="92"/>
      <c r="F1107" s="7"/>
      <c r="G1107" s="7"/>
      <c r="H1107" s="13"/>
      <c r="I1107" s="347"/>
      <c r="J1107" s="863"/>
      <c r="K1107" s="863"/>
      <c r="L1107" s="864"/>
      <c r="M1107" s="642"/>
      <c r="N1107" s="642"/>
      <c r="O1107" s="648"/>
      <c r="P1107" s="645"/>
      <c r="Q1107" s="645"/>
      <c r="R1107" s="645"/>
      <c r="S1107" s="694"/>
      <c r="T1107" s="694"/>
      <c r="U1107" s="694"/>
    </row>
    <row r="1108" spans="1:21" x14ac:dyDescent="0.25">
      <c r="A1108" s="8">
        <v>878</v>
      </c>
      <c r="B1108" s="144"/>
      <c r="C1108" s="144"/>
      <c r="D1108" s="18"/>
      <c r="E1108" s="92"/>
      <c r="F1108" s="7"/>
      <c r="G1108" s="7"/>
      <c r="H1108" s="13"/>
      <c r="I1108" s="347"/>
      <c r="J1108" s="863"/>
      <c r="K1108" s="863"/>
      <c r="L1108" s="864"/>
      <c r="M1108" s="642"/>
      <c r="N1108" s="642"/>
      <c r="O1108" s="648"/>
      <c r="P1108" s="645"/>
      <c r="Q1108" s="645"/>
      <c r="R1108" s="645"/>
      <c r="S1108" s="694"/>
      <c r="T1108" s="694"/>
      <c r="U1108" s="694"/>
    </row>
    <row r="1109" spans="1:21" x14ac:dyDescent="0.25">
      <c r="A1109" s="6">
        <v>879</v>
      </c>
      <c r="B1109" s="144"/>
      <c r="C1109" s="144"/>
      <c r="D1109" s="18"/>
      <c r="E1109" s="92"/>
      <c r="F1109" s="7"/>
      <c r="G1109" s="7"/>
      <c r="H1109" s="13"/>
      <c r="I1109" s="347"/>
      <c r="J1109" s="881"/>
      <c r="K1109" s="881"/>
      <c r="L1109" s="882"/>
      <c r="M1109" s="642"/>
      <c r="N1109" s="642"/>
      <c r="O1109" s="648"/>
      <c r="P1109" s="645"/>
      <c r="Q1109" s="645"/>
      <c r="R1109" s="645"/>
      <c r="S1109" s="694"/>
      <c r="T1109" s="694"/>
      <c r="U1109" s="694"/>
    </row>
    <row r="1110" spans="1:21" x14ac:dyDescent="0.25">
      <c r="A1110" s="8">
        <v>880</v>
      </c>
      <c r="B1110" s="144"/>
      <c r="C1110" s="144"/>
      <c r="D1110" s="18"/>
      <c r="E1110" s="92"/>
      <c r="F1110" s="7"/>
      <c r="G1110" s="7"/>
      <c r="H1110" s="13"/>
      <c r="I1110" s="347"/>
      <c r="J1110" s="863"/>
      <c r="K1110" s="863"/>
      <c r="L1110" s="864"/>
      <c r="M1110" s="642"/>
      <c r="N1110" s="642"/>
      <c r="O1110" s="648"/>
      <c r="P1110" s="645"/>
      <c r="Q1110" s="645"/>
      <c r="R1110" s="645"/>
      <c r="S1110" s="694"/>
      <c r="T1110" s="694"/>
      <c r="U1110" s="694"/>
    </row>
    <row r="1111" spans="1:21" x14ac:dyDescent="0.25">
      <c r="A1111" s="6">
        <v>881</v>
      </c>
      <c r="B1111" s="144"/>
      <c r="C1111" s="144"/>
      <c r="D1111" s="18"/>
      <c r="E1111" s="92"/>
      <c r="F1111" s="7"/>
      <c r="G1111" s="7"/>
      <c r="H1111" s="13"/>
      <c r="I1111" s="347"/>
      <c r="J1111" s="863"/>
      <c r="K1111" s="863"/>
      <c r="L1111" s="864"/>
      <c r="M1111" s="642"/>
      <c r="N1111" s="642"/>
      <c r="O1111" s="648"/>
      <c r="P1111" s="645"/>
      <c r="Q1111" s="645"/>
      <c r="R1111" s="645"/>
      <c r="S1111" s="694"/>
      <c r="T1111" s="694"/>
      <c r="U1111" s="694"/>
    </row>
    <row r="1112" spans="1:21" x14ac:dyDescent="0.25">
      <c r="A1112" s="8">
        <v>882</v>
      </c>
      <c r="B1112" s="144"/>
      <c r="C1112" s="144"/>
      <c r="D1112" s="18"/>
      <c r="E1112" s="92"/>
      <c r="F1112" s="7"/>
      <c r="G1112" s="7"/>
      <c r="H1112" s="13"/>
      <c r="I1112" s="347"/>
      <c r="J1112" s="863"/>
      <c r="K1112" s="863"/>
      <c r="L1112" s="864"/>
      <c r="M1112" s="642"/>
      <c r="N1112" s="642"/>
      <c r="O1112" s="648"/>
      <c r="P1112" s="645"/>
      <c r="Q1112" s="645"/>
      <c r="R1112" s="645"/>
      <c r="S1112" s="694"/>
      <c r="T1112" s="694"/>
      <c r="U1112" s="694"/>
    </row>
    <row r="1113" spans="1:21" x14ac:dyDescent="0.25">
      <c r="A1113" s="6">
        <v>883</v>
      </c>
      <c r="B1113" s="144"/>
      <c r="C1113" s="144"/>
      <c r="D1113" s="18"/>
      <c r="E1113" s="92"/>
      <c r="F1113" s="7"/>
      <c r="G1113" s="7"/>
      <c r="H1113" s="13"/>
      <c r="I1113" s="347"/>
      <c r="J1113" s="863"/>
      <c r="K1113" s="863"/>
      <c r="L1113" s="864"/>
      <c r="M1113" s="642"/>
      <c r="N1113" s="642"/>
      <c r="O1113" s="648"/>
      <c r="P1113" s="645"/>
      <c r="Q1113" s="645"/>
      <c r="R1113" s="645"/>
      <c r="S1113" s="694"/>
      <c r="T1113" s="694"/>
      <c r="U1113" s="694"/>
    </row>
    <row r="1114" spans="1:21" x14ac:dyDescent="0.25">
      <c r="A1114" s="8">
        <v>884</v>
      </c>
      <c r="B1114" s="144"/>
      <c r="C1114" s="144"/>
      <c r="D1114" s="18"/>
      <c r="E1114" s="92"/>
      <c r="F1114" s="7"/>
      <c r="G1114" s="7"/>
      <c r="H1114" s="13"/>
      <c r="I1114" s="347"/>
      <c r="J1114" s="863"/>
      <c r="K1114" s="863"/>
      <c r="L1114" s="864"/>
      <c r="M1114" s="642"/>
      <c r="N1114" s="642"/>
      <c r="O1114" s="648"/>
      <c r="P1114" s="645"/>
      <c r="Q1114" s="645"/>
      <c r="R1114" s="645"/>
      <c r="S1114" s="694"/>
      <c r="T1114" s="694"/>
      <c r="U1114" s="694"/>
    </row>
    <row r="1115" spans="1:21" x14ac:dyDescent="0.25">
      <c r="A1115" s="6">
        <v>885</v>
      </c>
      <c r="B1115" s="144"/>
      <c r="C1115" s="144"/>
      <c r="D1115" s="18"/>
      <c r="E1115" s="92"/>
      <c r="F1115" s="7"/>
      <c r="G1115" s="7"/>
      <c r="H1115" s="13"/>
      <c r="I1115" s="347"/>
      <c r="J1115" s="863"/>
      <c r="K1115" s="863"/>
      <c r="L1115" s="864"/>
      <c r="M1115" s="642"/>
      <c r="N1115" s="642"/>
      <c r="O1115" s="648"/>
      <c r="P1115" s="645"/>
      <c r="Q1115" s="645"/>
      <c r="R1115" s="645"/>
      <c r="S1115" s="694"/>
      <c r="T1115" s="694"/>
      <c r="U1115" s="694"/>
    </row>
    <row r="1116" spans="1:21" x14ac:dyDescent="0.25">
      <c r="A1116" s="8">
        <v>886</v>
      </c>
      <c r="B1116" s="144"/>
      <c r="C1116" s="144"/>
      <c r="D1116" s="18"/>
      <c r="E1116" s="92"/>
      <c r="F1116" s="7"/>
      <c r="G1116" s="7"/>
      <c r="H1116" s="13"/>
      <c r="I1116" s="347"/>
      <c r="J1116" s="863"/>
      <c r="K1116" s="863"/>
      <c r="L1116" s="864"/>
      <c r="M1116" s="642"/>
      <c r="N1116" s="642"/>
      <c r="O1116" s="648"/>
      <c r="P1116" s="645"/>
      <c r="Q1116" s="645"/>
      <c r="R1116" s="645"/>
      <c r="S1116" s="694"/>
      <c r="T1116" s="694"/>
      <c r="U1116" s="694"/>
    </row>
    <row r="1117" spans="1:21" x14ac:dyDescent="0.25">
      <c r="A1117" s="6">
        <v>887</v>
      </c>
      <c r="B1117" s="144"/>
      <c r="C1117" s="144"/>
      <c r="D1117" s="18"/>
      <c r="E1117" s="92"/>
      <c r="F1117" s="7"/>
      <c r="G1117" s="7"/>
      <c r="H1117" s="13"/>
      <c r="I1117" s="347"/>
      <c r="J1117" s="863"/>
      <c r="K1117" s="863"/>
      <c r="L1117" s="864"/>
      <c r="M1117" s="642"/>
      <c r="N1117" s="642"/>
      <c r="O1117" s="648"/>
      <c r="P1117" s="645"/>
      <c r="Q1117" s="645"/>
      <c r="R1117" s="645"/>
      <c r="S1117" s="694"/>
      <c r="T1117" s="694"/>
      <c r="U1117" s="694"/>
    </row>
    <row r="1118" spans="1:21" x14ac:dyDescent="0.25">
      <c r="A1118" s="8">
        <v>888</v>
      </c>
      <c r="B1118" s="144"/>
      <c r="C1118" s="144"/>
      <c r="D1118" s="18"/>
      <c r="E1118" s="92"/>
      <c r="F1118" s="7"/>
      <c r="G1118" s="7"/>
      <c r="H1118" s="13"/>
      <c r="I1118" s="347"/>
      <c r="J1118" s="863"/>
      <c r="K1118" s="863"/>
      <c r="L1118" s="864"/>
      <c r="M1118" s="642"/>
      <c r="N1118" s="642"/>
      <c r="O1118" s="648"/>
      <c r="P1118" s="645"/>
      <c r="Q1118" s="645"/>
      <c r="R1118" s="645"/>
      <c r="S1118" s="694"/>
      <c r="T1118" s="694"/>
      <c r="U1118" s="694"/>
    </row>
    <row r="1119" spans="1:21" x14ac:dyDescent="0.25">
      <c r="A1119" s="6">
        <v>889</v>
      </c>
      <c r="B1119" s="144"/>
      <c r="C1119" s="144"/>
      <c r="D1119" s="18"/>
      <c r="E1119" s="92"/>
      <c r="F1119" s="7"/>
      <c r="G1119" s="7"/>
      <c r="H1119" s="13"/>
      <c r="I1119" s="347"/>
      <c r="J1119" s="863"/>
      <c r="K1119" s="863"/>
      <c r="L1119" s="864"/>
      <c r="M1119" s="642"/>
      <c r="N1119" s="642"/>
      <c r="O1119" s="648"/>
      <c r="P1119" s="645"/>
      <c r="Q1119" s="645"/>
      <c r="R1119" s="645"/>
      <c r="S1119" s="694"/>
      <c r="T1119" s="694"/>
      <c r="U1119" s="694"/>
    </row>
    <row r="1120" spans="1:21" x14ac:dyDescent="0.25">
      <c r="A1120" s="8">
        <v>890</v>
      </c>
      <c r="B1120" s="144"/>
      <c r="C1120" s="144"/>
      <c r="D1120" s="18"/>
      <c r="E1120" s="92"/>
      <c r="F1120" s="7"/>
      <c r="G1120" s="7"/>
      <c r="H1120" s="13"/>
      <c r="I1120" s="347"/>
      <c r="J1120" s="863"/>
      <c r="K1120" s="863"/>
      <c r="L1120" s="864"/>
      <c r="M1120" s="642"/>
      <c r="N1120" s="642"/>
      <c r="O1120" s="648"/>
      <c r="P1120" s="645"/>
      <c r="Q1120" s="645"/>
      <c r="R1120" s="645"/>
      <c r="S1120" s="694"/>
      <c r="T1120" s="694"/>
      <c r="U1120" s="694"/>
    </row>
    <row r="1121" spans="1:21" x14ac:dyDescent="0.25">
      <c r="A1121" s="6">
        <v>891</v>
      </c>
      <c r="B1121" s="144"/>
      <c r="C1121" s="144"/>
      <c r="D1121" s="18"/>
      <c r="E1121" s="92"/>
      <c r="F1121" s="7"/>
      <c r="G1121" s="7"/>
      <c r="H1121" s="13"/>
      <c r="I1121" s="347"/>
      <c r="J1121" s="863"/>
      <c r="K1121" s="863"/>
      <c r="L1121" s="864"/>
      <c r="M1121" s="642"/>
      <c r="N1121" s="642"/>
      <c r="O1121" s="648"/>
      <c r="P1121" s="645"/>
      <c r="Q1121" s="645"/>
      <c r="R1121" s="645"/>
      <c r="S1121" s="694"/>
      <c r="T1121" s="694"/>
      <c r="U1121" s="694"/>
    </row>
    <row r="1122" spans="1:21" x14ac:dyDescent="0.25">
      <c r="A1122" s="8">
        <v>892</v>
      </c>
      <c r="B1122" s="144"/>
      <c r="C1122" s="144"/>
      <c r="D1122" s="18"/>
      <c r="E1122" s="92"/>
      <c r="F1122" s="7"/>
      <c r="G1122" s="7"/>
      <c r="H1122" s="13"/>
      <c r="I1122" s="347"/>
      <c r="J1122" s="863"/>
      <c r="K1122" s="863"/>
      <c r="L1122" s="864"/>
      <c r="M1122" s="642"/>
      <c r="N1122" s="642"/>
      <c r="O1122" s="648"/>
      <c r="P1122" s="645"/>
      <c r="Q1122" s="645"/>
      <c r="R1122" s="645"/>
      <c r="S1122" s="694"/>
      <c r="T1122" s="694"/>
      <c r="U1122" s="694"/>
    </row>
    <row r="1123" spans="1:21" x14ac:dyDescent="0.25">
      <c r="A1123" s="6">
        <v>893</v>
      </c>
      <c r="B1123" s="144"/>
      <c r="C1123" s="144"/>
      <c r="D1123" s="18"/>
      <c r="E1123" s="92"/>
      <c r="F1123" s="7"/>
      <c r="G1123" s="7"/>
      <c r="H1123" s="13"/>
      <c r="I1123" s="347"/>
      <c r="J1123" s="863"/>
      <c r="K1123" s="863"/>
      <c r="L1123" s="864"/>
      <c r="M1123" s="642"/>
      <c r="N1123" s="642"/>
      <c r="O1123" s="648"/>
      <c r="P1123" s="645"/>
      <c r="Q1123" s="645"/>
      <c r="R1123" s="645"/>
      <c r="S1123" s="694"/>
      <c r="T1123" s="694"/>
      <c r="U1123" s="694"/>
    </row>
    <row r="1124" spans="1:21" x14ac:dyDescent="0.25">
      <c r="A1124" s="8">
        <v>894</v>
      </c>
      <c r="B1124" s="144"/>
      <c r="C1124" s="144"/>
      <c r="D1124" s="18"/>
      <c r="E1124" s="92"/>
      <c r="F1124" s="7"/>
      <c r="G1124" s="7"/>
      <c r="H1124" s="13"/>
      <c r="I1124" s="347"/>
      <c r="J1124" s="863"/>
      <c r="K1124" s="863"/>
      <c r="L1124" s="864"/>
      <c r="M1124" s="642"/>
      <c r="N1124" s="642"/>
      <c r="O1124" s="648"/>
      <c r="P1124" s="645"/>
      <c r="Q1124" s="645"/>
      <c r="R1124" s="645"/>
      <c r="S1124" s="694"/>
      <c r="T1124" s="694"/>
      <c r="U1124" s="694"/>
    </row>
    <row r="1125" spans="1:21" x14ac:dyDescent="0.25">
      <c r="A1125" s="6">
        <v>895</v>
      </c>
      <c r="B1125" s="144"/>
      <c r="C1125" s="144"/>
      <c r="D1125" s="18"/>
      <c r="E1125" s="92"/>
      <c r="F1125" s="7"/>
      <c r="G1125" s="7"/>
      <c r="H1125" s="13"/>
      <c r="I1125" s="347"/>
      <c r="J1125" s="863"/>
      <c r="K1125" s="863"/>
      <c r="L1125" s="864"/>
      <c r="M1125" s="642"/>
      <c r="N1125" s="642"/>
      <c r="O1125" s="648"/>
      <c r="P1125" s="645"/>
      <c r="Q1125" s="645"/>
      <c r="R1125" s="645"/>
      <c r="S1125" s="694"/>
      <c r="T1125" s="694"/>
      <c r="U1125" s="694"/>
    </row>
    <row r="1126" spans="1:21" x14ac:dyDescent="0.25">
      <c r="A1126" s="8">
        <v>896</v>
      </c>
      <c r="B1126" s="144"/>
      <c r="C1126" s="144"/>
      <c r="D1126" s="18"/>
      <c r="E1126" s="92"/>
      <c r="F1126" s="7"/>
      <c r="G1126" s="7"/>
      <c r="H1126" s="13"/>
      <c r="I1126" s="347"/>
      <c r="J1126" s="881"/>
      <c r="K1126" s="881"/>
      <c r="L1126" s="882"/>
      <c r="M1126" s="642"/>
      <c r="N1126" s="642"/>
      <c r="O1126" s="648"/>
      <c r="P1126" s="645"/>
      <c r="Q1126" s="645"/>
      <c r="R1126" s="645"/>
      <c r="S1126" s="694"/>
      <c r="T1126" s="694"/>
      <c r="U1126" s="694"/>
    </row>
    <row r="1127" spans="1:21" x14ac:dyDescent="0.25">
      <c r="A1127" s="6">
        <v>897</v>
      </c>
      <c r="B1127" s="144"/>
      <c r="C1127" s="144"/>
      <c r="D1127" s="18"/>
      <c r="E1127" s="92"/>
      <c r="F1127" s="7"/>
      <c r="G1127" s="7"/>
      <c r="H1127" s="13"/>
      <c r="I1127" s="347"/>
      <c r="J1127" s="881"/>
      <c r="K1127" s="881"/>
      <c r="L1127" s="882"/>
      <c r="M1127" s="642"/>
      <c r="N1127" s="642"/>
      <c r="O1127" s="648"/>
      <c r="P1127" s="645"/>
      <c r="Q1127" s="645"/>
      <c r="R1127" s="645"/>
      <c r="S1127" s="694"/>
      <c r="T1127" s="694"/>
      <c r="U1127" s="694"/>
    </row>
    <row r="1128" spans="1:21" x14ac:dyDescent="0.25">
      <c r="A1128" s="8">
        <v>898</v>
      </c>
      <c r="B1128" s="144"/>
      <c r="C1128" s="144"/>
      <c r="D1128" s="18"/>
      <c r="E1128" s="92"/>
      <c r="F1128" s="7"/>
      <c r="G1128" s="7"/>
      <c r="H1128" s="13"/>
      <c r="I1128" s="347"/>
      <c r="J1128" s="881"/>
      <c r="K1128" s="881"/>
      <c r="L1128" s="882"/>
      <c r="M1128" s="642"/>
      <c r="N1128" s="642"/>
      <c r="O1128" s="648"/>
      <c r="P1128" s="645"/>
      <c r="Q1128" s="645"/>
      <c r="R1128" s="645"/>
      <c r="S1128" s="694"/>
      <c r="T1128" s="694"/>
      <c r="U1128" s="694"/>
    </row>
    <row r="1129" spans="1:21" x14ac:dyDescent="0.25">
      <c r="A1129" s="6">
        <v>899</v>
      </c>
      <c r="B1129" s="144"/>
      <c r="C1129" s="144"/>
      <c r="D1129" s="18"/>
      <c r="E1129" s="92"/>
      <c r="F1129" s="7"/>
      <c r="G1129" s="7"/>
      <c r="H1129" s="13"/>
      <c r="I1129" s="347"/>
      <c r="J1129" s="881"/>
      <c r="K1129" s="881"/>
      <c r="L1129" s="882"/>
      <c r="M1129" s="642"/>
      <c r="N1129" s="642"/>
      <c r="O1129" s="648"/>
      <c r="P1129" s="645"/>
      <c r="Q1129" s="645"/>
      <c r="R1129" s="645"/>
      <c r="S1129" s="694"/>
      <c r="T1129" s="694"/>
      <c r="U1129" s="694"/>
    </row>
    <row r="1130" spans="1:21" x14ac:dyDescent="0.25">
      <c r="A1130" s="8">
        <v>900</v>
      </c>
      <c r="B1130" s="144"/>
      <c r="C1130" s="144"/>
      <c r="D1130" s="18"/>
      <c r="E1130" s="92"/>
      <c r="F1130" s="7"/>
      <c r="G1130" s="7"/>
      <c r="H1130" s="13"/>
      <c r="I1130" s="347"/>
      <c r="J1130" s="881"/>
      <c r="K1130" s="881"/>
      <c r="L1130" s="882"/>
      <c r="M1130" s="642"/>
      <c r="N1130" s="642"/>
      <c r="O1130" s="648"/>
      <c r="P1130" s="645"/>
      <c r="Q1130" s="645"/>
      <c r="R1130" s="645"/>
      <c r="S1130" s="694"/>
      <c r="T1130" s="694"/>
      <c r="U1130" s="694"/>
    </row>
    <row r="1131" spans="1:21" x14ac:dyDescent="0.25">
      <c r="A1131" s="6">
        <v>901</v>
      </c>
      <c r="B1131" s="144"/>
      <c r="C1131" s="144"/>
      <c r="D1131" s="18"/>
      <c r="E1131" s="92"/>
      <c r="F1131" s="7"/>
      <c r="G1131" s="7"/>
      <c r="H1131" s="13"/>
      <c r="I1131" s="347"/>
      <c r="J1131" s="881"/>
      <c r="K1131" s="881"/>
      <c r="L1131" s="882"/>
      <c r="M1131" s="642"/>
      <c r="N1131" s="642"/>
      <c r="O1131" s="648"/>
      <c r="P1131" s="645"/>
      <c r="Q1131" s="645"/>
      <c r="R1131" s="645"/>
      <c r="S1131" s="694"/>
      <c r="T1131" s="694"/>
      <c r="U1131" s="694"/>
    </row>
    <row r="1132" spans="1:21" x14ac:dyDescent="0.25">
      <c r="A1132" s="8">
        <v>902</v>
      </c>
      <c r="B1132" s="144"/>
      <c r="C1132" s="144"/>
      <c r="D1132" s="18"/>
      <c r="E1132" s="92"/>
      <c r="F1132" s="7"/>
      <c r="G1132" s="7"/>
      <c r="H1132" s="13"/>
      <c r="I1132" s="347"/>
      <c r="J1132" s="881"/>
      <c r="K1132" s="881"/>
      <c r="L1132" s="882"/>
      <c r="M1132" s="642"/>
      <c r="N1132" s="642"/>
      <c r="O1132" s="648"/>
      <c r="P1132" s="645"/>
      <c r="Q1132" s="645"/>
      <c r="R1132" s="645"/>
      <c r="S1132" s="694"/>
      <c r="T1132" s="694"/>
      <c r="U1132" s="694"/>
    </row>
    <row r="1133" spans="1:21" x14ac:dyDescent="0.25">
      <c r="A1133" s="6">
        <v>903</v>
      </c>
      <c r="B1133" s="144"/>
      <c r="C1133" s="144"/>
      <c r="D1133" s="18"/>
      <c r="E1133" s="92"/>
      <c r="F1133" s="7"/>
      <c r="G1133" s="7"/>
      <c r="H1133" s="13"/>
      <c r="I1133" s="347"/>
      <c r="J1133" s="881"/>
      <c r="K1133" s="881"/>
      <c r="L1133" s="882"/>
      <c r="M1133" s="642"/>
      <c r="N1133" s="642"/>
      <c r="O1133" s="648"/>
      <c r="P1133" s="645"/>
      <c r="Q1133" s="645"/>
      <c r="R1133" s="645"/>
      <c r="S1133" s="694"/>
      <c r="T1133" s="694"/>
      <c r="U1133" s="694"/>
    </row>
    <row r="1134" spans="1:21" x14ac:dyDescent="0.25">
      <c r="A1134" s="8">
        <v>904</v>
      </c>
      <c r="B1134" s="144"/>
      <c r="C1134" s="144"/>
      <c r="D1134" s="18"/>
      <c r="E1134" s="92"/>
      <c r="F1134" s="7"/>
      <c r="G1134" s="7"/>
      <c r="H1134" s="13"/>
      <c r="I1134" s="347"/>
      <c r="J1134" s="881"/>
      <c r="K1134" s="881"/>
      <c r="L1134" s="882"/>
      <c r="M1134" s="642"/>
      <c r="N1134" s="642"/>
      <c r="O1134" s="648"/>
      <c r="P1134" s="645"/>
      <c r="Q1134" s="645"/>
      <c r="R1134" s="645"/>
      <c r="S1134" s="694"/>
      <c r="T1134" s="694"/>
      <c r="U1134" s="694"/>
    </row>
    <row r="1135" spans="1:21" x14ac:dyDescent="0.25">
      <c r="A1135" s="6">
        <v>905</v>
      </c>
      <c r="B1135" s="144"/>
      <c r="C1135" s="144"/>
      <c r="D1135" s="18"/>
      <c r="E1135" s="92"/>
      <c r="F1135" s="7"/>
      <c r="G1135" s="7"/>
      <c r="H1135" s="13"/>
      <c r="I1135" s="347"/>
      <c r="J1135" s="881"/>
      <c r="K1135" s="881"/>
      <c r="L1135" s="882"/>
      <c r="M1135" s="642"/>
      <c r="N1135" s="642"/>
      <c r="O1135" s="648"/>
      <c r="P1135" s="645"/>
      <c r="Q1135" s="645"/>
      <c r="R1135" s="645"/>
      <c r="S1135" s="694"/>
      <c r="T1135" s="694"/>
      <c r="U1135" s="694"/>
    </row>
    <row r="1136" spans="1:21" x14ac:dyDescent="0.25">
      <c r="A1136" s="8">
        <v>906</v>
      </c>
      <c r="B1136" s="144"/>
      <c r="C1136" s="144"/>
      <c r="D1136" s="18"/>
      <c r="E1136" s="92"/>
      <c r="F1136" s="7"/>
      <c r="G1136" s="7"/>
      <c r="H1136" s="13"/>
      <c r="I1136" s="347"/>
      <c r="J1136" s="881"/>
      <c r="K1136" s="881"/>
      <c r="L1136" s="882"/>
      <c r="M1136" s="642"/>
      <c r="N1136" s="642"/>
      <c r="O1136" s="648"/>
      <c r="P1136" s="645"/>
      <c r="Q1136" s="645"/>
      <c r="R1136" s="645"/>
      <c r="S1136" s="694"/>
      <c r="T1136" s="694"/>
      <c r="U1136" s="694"/>
    </row>
    <row r="1137" spans="1:21" x14ac:dyDescent="0.25">
      <c r="A1137" s="6">
        <v>907</v>
      </c>
      <c r="B1137" s="144"/>
      <c r="C1137" s="144"/>
      <c r="D1137" s="18"/>
      <c r="E1137" s="92"/>
      <c r="F1137" s="7"/>
      <c r="G1137" s="7"/>
      <c r="H1137" s="13"/>
      <c r="I1137" s="347"/>
      <c r="J1137" s="881"/>
      <c r="K1137" s="881"/>
      <c r="L1137" s="882"/>
      <c r="M1137" s="642"/>
      <c r="N1137" s="642"/>
      <c r="O1137" s="648"/>
      <c r="P1137" s="645"/>
      <c r="Q1137" s="645"/>
      <c r="R1137" s="645"/>
      <c r="S1137" s="694"/>
      <c r="T1137" s="694"/>
      <c r="U1137" s="694"/>
    </row>
    <row r="1138" spans="1:21" x14ac:dyDescent="0.25">
      <c r="A1138" s="8">
        <v>908</v>
      </c>
      <c r="B1138" s="144"/>
      <c r="C1138" s="144"/>
      <c r="D1138" s="18"/>
      <c r="E1138" s="92"/>
      <c r="F1138" s="7"/>
      <c r="G1138" s="7"/>
      <c r="H1138" s="13"/>
      <c r="I1138" s="347"/>
      <c r="J1138" s="881"/>
      <c r="K1138" s="881"/>
      <c r="L1138" s="882"/>
      <c r="M1138" s="642"/>
      <c r="N1138" s="642"/>
      <c r="O1138" s="648"/>
      <c r="P1138" s="645"/>
      <c r="Q1138" s="645"/>
      <c r="R1138" s="645"/>
      <c r="S1138" s="694"/>
      <c r="T1138" s="694"/>
      <c r="U1138" s="694"/>
    </row>
    <row r="1139" spans="1:21" x14ac:dyDescent="0.25">
      <c r="A1139" s="6">
        <v>909</v>
      </c>
      <c r="B1139" s="144"/>
      <c r="C1139" s="144"/>
      <c r="D1139" s="18"/>
      <c r="E1139" s="92"/>
      <c r="F1139" s="7"/>
      <c r="G1139" s="7"/>
      <c r="H1139" s="13"/>
      <c r="I1139" s="347"/>
      <c r="J1139" s="881"/>
      <c r="K1139" s="881"/>
      <c r="L1139" s="882"/>
      <c r="M1139" s="642"/>
      <c r="N1139" s="642"/>
      <c r="O1139" s="648"/>
      <c r="P1139" s="645"/>
      <c r="Q1139" s="645"/>
      <c r="R1139" s="645"/>
      <c r="S1139" s="694"/>
      <c r="T1139" s="694"/>
      <c r="U1139" s="694"/>
    </row>
    <row r="1140" spans="1:21" x14ac:dyDescent="0.25">
      <c r="A1140" s="8">
        <v>910</v>
      </c>
      <c r="B1140" s="144"/>
      <c r="C1140" s="144"/>
      <c r="D1140" s="18"/>
      <c r="E1140" s="92"/>
      <c r="F1140" s="7"/>
      <c r="G1140" s="7"/>
      <c r="H1140" s="13"/>
      <c r="I1140" s="347"/>
      <c r="J1140" s="881"/>
      <c r="K1140" s="881"/>
      <c r="L1140" s="882"/>
      <c r="M1140" s="642"/>
      <c r="N1140" s="642"/>
      <c r="O1140" s="648"/>
      <c r="P1140" s="645"/>
      <c r="Q1140" s="645"/>
      <c r="R1140" s="645"/>
      <c r="S1140" s="694"/>
      <c r="T1140" s="694"/>
      <c r="U1140" s="694"/>
    </row>
    <row r="1141" spans="1:21" x14ac:dyDescent="0.25">
      <c r="A1141" s="6">
        <v>911</v>
      </c>
      <c r="B1141" s="144"/>
      <c r="C1141" s="144"/>
      <c r="D1141" s="18"/>
      <c r="E1141" s="92"/>
      <c r="F1141" s="7"/>
      <c r="G1141" s="7"/>
      <c r="H1141" s="13"/>
      <c r="I1141" s="347"/>
      <c r="J1141" s="881"/>
      <c r="K1141" s="881"/>
      <c r="L1141" s="882"/>
      <c r="M1141" s="642"/>
      <c r="N1141" s="642"/>
      <c r="O1141" s="648"/>
      <c r="P1141" s="645"/>
      <c r="Q1141" s="645"/>
      <c r="R1141" s="645"/>
      <c r="S1141" s="694"/>
      <c r="T1141" s="694"/>
      <c r="U1141" s="694"/>
    </row>
    <row r="1142" spans="1:21" x14ac:dyDescent="0.25">
      <c r="A1142" s="8">
        <v>912</v>
      </c>
      <c r="B1142" s="144"/>
      <c r="C1142" s="144"/>
      <c r="D1142" s="18"/>
      <c r="E1142" s="92"/>
      <c r="F1142" s="7"/>
      <c r="G1142" s="7"/>
      <c r="H1142" s="13"/>
      <c r="I1142" s="347"/>
      <c r="J1142" s="881"/>
      <c r="K1142" s="881"/>
      <c r="L1142" s="882"/>
      <c r="M1142" s="642"/>
      <c r="N1142" s="642"/>
      <c r="O1142" s="648"/>
      <c r="P1142" s="645"/>
      <c r="Q1142" s="645"/>
      <c r="R1142" s="645"/>
      <c r="S1142" s="694"/>
      <c r="T1142" s="694"/>
      <c r="U1142" s="694"/>
    </row>
    <row r="1143" spans="1:21" x14ac:dyDescent="0.25">
      <c r="A1143" s="6">
        <v>913</v>
      </c>
      <c r="B1143" s="144"/>
      <c r="C1143" s="144"/>
      <c r="D1143" s="18"/>
      <c r="E1143" s="92"/>
      <c r="F1143" s="7"/>
      <c r="G1143" s="7"/>
      <c r="H1143" s="13"/>
      <c r="I1143" s="347"/>
      <c r="J1143" s="881"/>
      <c r="K1143" s="881"/>
      <c r="L1143" s="882"/>
      <c r="M1143" s="642"/>
      <c r="N1143" s="642"/>
      <c r="O1143" s="648"/>
      <c r="P1143" s="645"/>
      <c r="Q1143" s="645"/>
      <c r="R1143" s="645"/>
      <c r="S1143" s="694"/>
      <c r="T1143" s="694"/>
      <c r="U1143" s="694"/>
    </row>
    <row r="1144" spans="1:21" x14ac:dyDescent="0.25">
      <c r="A1144" s="8">
        <v>914</v>
      </c>
      <c r="B1144" s="144"/>
      <c r="C1144" s="144"/>
      <c r="D1144" s="18"/>
      <c r="E1144" s="92"/>
      <c r="F1144" s="7"/>
      <c r="G1144" s="7"/>
      <c r="H1144" s="13"/>
      <c r="I1144" s="347"/>
      <c r="J1144" s="881"/>
      <c r="K1144" s="881"/>
      <c r="L1144" s="882"/>
      <c r="M1144" s="642"/>
      <c r="N1144" s="642"/>
      <c r="O1144" s="648"/>
      <c r="P1144" s="645"/>
      <c r="Q1144" s="645"/>
      <c r="R1144" s="645"/>
      <c r="S1144" s="694"/>
      <c r="T1144" s="694"/>
      <c r="U1144" s="694"/>
    </row>
    <row r="1145" spans="1:21" x14ac:dyDescent="0.25">
      <c r="A1145" s="6">
        <v>915</v>
      </c>
      <c r="B1145" s="144"/>
      <c r="C1145" s="144"/>
      <c r="D1145" s="18"/>
      <c r="E1145" s="92"/>
      <c r="F1145" s="7"/>
      <c r="G1145" s="7"/>
      <c r="H1145" s="13"/>
      <c r="I1145" s="347"/>
      <c r="J1145" s="881"/>
      <c r="K1145" s="881"/>
      <c r="L1145" s="882"/>
      <c r="M1145" s="642"/>
      <c r="N1145" s="642"/>
      <c r="O1145" s="648"/>
      <c r="P1145" s="645"/>
      <c r="Q1145" s="645"/>
      <c r="R1145" s="645"/>
      <c r="S1145" s="694"/>
      <c r="T1145" s="694"/>
      <c r="U1145" s="694"/>
    </row>
    <row r="1146" spans="1:21" x14ac:dyDescent="0.25">
      <c r="A1146" s="8">
        <v>916</v>
      </c>
      <c r="B1146" s="144"/>
      <c r="C1146" s="144"/>
      <c r="D1146" s="18"/>
      <c r="E1146" s="92"/>
      <c r="F1146" s="7"/>
      <c r="G1146" s="7"/>
      <c r="H1146" s="13"/>
      <c r="I1146" s="347"/>
      <c r="J1146" s="881"/>
      <c r="K1146" s="881"/>
      <c r="L1146" s="882"/>
      <c r="M1146" s="642"/>
      <c r="N1146" s="642"/>
      <c r="O1146" s="648"/>
      <c r="P1146" s="645"/>
      <c r="Q1146" s="645"/>
      <c r="R1146" s="645"/>
      <c r="S1146" s="694"/>
      <c r="T1146" s="694"/>
      <c r="U1146" s="694"/>
    </row>
    <row r="1147" spans="1:21" x14ac:dyDescent="0.25">
      <c r="A1147" s="6">
        <v>917</v>
      </c>
      <c r="B1147" s="144"/>
      <c r="C1147" s="144"/>
      <c r="D1147" s="18"/>
      <c r="E1147" s="92"/>
      <c r="F1147" s="7"/>
      <c r="G1147" s="7"/>
      <c r="H1147" s="13"/>
      <c r="I1147" s="347"/>
      <c r="J1147" s="881"/>
      <c r="K1147" s="881"/>
      <c r="L1147" s="882"/>
      <c r="M1147" s="642"/>
      <c r="N1147" s="642"/>
      <c r="O1147" s="648"/>
      <c r="P1147" s="645"/>
      <c r="Q1147" s="645"/>
      <c r="R1147" s="645"/>
      <c r="S1147" s="694"/>
      <c r="T1147" s="694"/>
      <c r="U1147" s="694"/>
    </row>
    <row r="1148" spans="1:21" x14ac:dyDescent="0.25">
      <c r="A1148" s="8">
        <v>918</v>
      </c>
      <c r="B1148" s="144"/>
      <c r="C1148" s="144"/>
      <c r="D1148" s="18"/>
      <c r="E1148" s="92"/>
      <c r="F1148" s="7"/>
      <c r="G1148" s="7"/>
      <c r="H1148" s="13"/>
      <c r="I1148" s="347"/>
      <c r="J1148" s="881"/>
      <c r="K1148" s="881"/>
      <c r="L1148" s="882"/>
      <c r="M1148" s="642"/>
      <c r="N1148" s="642"/>
      <c r="O1148" s="648"/>
      <c r="P1148" s="645"/>
      <c r="Q1148" s="645"/>
      <c r="R1148" s="645"/>
      <c r="S1148" s="694"/>
      <c r="T1148" s="694"/>
      <c r="U1148" s="694"/>
    </row>
    <row r="1149" spans="1:21" x14ac:dyDescent="0.25">
      <c r="A1149" s="6">
        <v>919</v>
      </c>
      <c r="B1149" s="144"/>
      <c r="C1149" s="144"/>
      <c r="D1149" s="18"/>
      <c r="E1149" s="92"/>
      <c r="F1149" s="7"/>
      <c r="G1149" s="7"/>
      <c r="H1149" s="13"/>
      <c r="I1149" s="347"/>
      <c r="J1149" s="881"/>
      <c r="K1149" s="881"/>
      <c r="L1149" s="882"/>
      <c r="M1149" s="642"/>
      <c r="N1149" s="642"/>
      <c r="O1149" s="648"/>
      <c r="P1149" s="645"/>
      <c r="Q1149" s="645"/>
      <c r="R1149" s="645"/>
      <c r="S1149" s="694"/>
      <c r="T1149" s="694"/>
      <c r="U1149" s="694"/>
    </row>
    <row r="1150" spans="1:21" x14ac:dyDescent="0.25">
      <c r="A1150" s="8">
        <v>920</v>
      </c>
      <c r="B1150" s="144"/>
      <c r="C1150" s="144"/>
      <c r="D1150" s="18"/>
      <c r="E1150" s="92"/>
      <c r="F1150" s="7"/>
      <c r="G1150" s="7"/>
      <c r="H1150" s="13"/>
      <c r="I1150" s="347"/>
      <c r="J1150" s="881"/>
      <c r="K1150" s="881"/>
      <c r="L1150" s="882"/>
      <c r="M1150" s="642"/>
      <c r="N1150" s="642"/>
      <c r="O1150" s="648"/>
      <c r="P1150" s="645"/>
      <c r="Q1150" s="645"/>
      <c r="R1150" s="645"/>
      <c r="S1150" s="694"/>
      <c r="T1150" s="694"/>
      <c r="U1150" s="694"/>
    </row>
    <row r="1151" spans="1:21" x14ac:dyDescent="0.25">
      <c r="A1151" s="6">
        <v>921</v>
      </c>
      <c r="B1151" s="144"/>
      <c r="C1151" s="144"/>
      <c r="D1151" s="18"/>
      <c r="E1151" s="92"/>
      <c r="F1151" s="7"/>
      <c r="G1151" s="7"/>
      <c r="H1151" s="13"/>
      <c r="I1151" s="347"/>
      <c r="J1151" s="881"/>
      <c r="K1151" s="881"/>
      <c r="L1151" s="882"/>
      <c r="M1151" s="642"/>
      <c r="N1151" s="642"/>
      <c r="O1151" s="648"/>
      <c r="P1151" s="645"/>
      <c r="Q1151" s="645"/>
      <c r="R1151" s="645"/>
      <c r="S1151" s="694"/>
      <c r="T1151" s="694"/>
      <c r="U1151" s="694"/>
    </row>
    <row r="1152" spans="1:21" x14ac:dyDescent="0.25">
      <c r="A1152" s="8">
        <v>922</v>
      </c>
      <c r="B1152" s="144"/>
      <c r="C1152" s="144"/>
      <c r="D1152" s="18"/>
      <c r="E1152" s="92"/>
      <c r="F1152" s="7"/>
      <c r="G1152" s="7"/>
      <c r="H1152" s="13"/>
      <c r="I1152" s="347"/>
      <c r="J1152" s="881"/>
      <c r="K1152" s="881"/>
      <c r="L1152" s="882"/>
      <c r="M1152" s="642"/>
      <c r="N1152" s="642"/>
      <c r="O1152" s="648"/>
      <c r="P1152" s="645"/>
      <c r="Q1152" s="645"/>
      <c r="R1152" s="645"/>
      <c r="S1152" s="694"/>
      <c r="T1152" s="694"/>
      <c r="U1152" s="694"/>
    </row>
    <row r="1153" spans="1:21" x14ac:dyDescent="0.25">
      <c r="A1153" s="6">
        <v>923</v>
      </c>
      <c r="B1153" s="144"/>
      <c r="C1153" s="144"/>
      <c r="D1153" s="18"/>
      <c r="E1153" s="92"/>
      <c r="F1153" s="7"/>
      <c r="G1153" s="7"/>
      <c r="H1153" s="13"/>
      <c r="I1153" s="347"/>
      <c r="J1153" s="881"/>
      <c r="K1153" s="881"/>
      <c r="L1153" s="882"/>
      <c r="M1153" s="642"/>
      <c r="N1153" s="642"/>
      <c r="O1153" s="648"/>
      <c r="P1153" s="645"/>
      <c r="Q1153" s="645"/>
      <c r="R1153" s="645"/>
      <c r="S1153" s="694"/>
      <c r="T1153" s="694"/>
      <c r="U1153" s="694"/>
    </row>
    <row r="1154" spans="1:21" x14ac:dyDescent="0.25">
      <c r="A1154" s="8">
        <v>924</v>
      </c>
      <c r="B1154" s="144"/>
      <c r="C1154" s="144"/>
      <c r="D1154" s="18"/>
      <c r="E1154" s="92"/>
      <c r="F1154" s="7"/>
      <c r="G1154" s="7"/>
      <c r="H1154" s="13"/>
      <c r="I1154" s="347"/>
      <c r="J1154" s="881"/>
      <c r="K1154" s="881"/>
      <c r="L1154" s="882"/>
      <c r="M1154" s="642"/>
      <c r="N1154" s="642"/>
      <c r="O1154" s="648"/>
      <c r="P1154" s="645"/>
      <c r="Q1154" s="645"/>
      <c r="R1154" s="645"/>
      <c r="S1154" s="694"/>
      <c r="T1154" s="694"/>
      <c r="U1154" s="694"/>
    </row>
    <row r="1155" spans="1:21" x14ac:dyDescent="0.25">
      <c r="A1155" s="6">
        <v>925</v>
      </c>
      <c r="B1155" s="144"/>
      <c r="C1155" s="144"/>
      <c r="D1155" s="18"/>
      <c r="E1155" s="92"/>
      <c r="F1155" s="7"/>
      <c r="G1155" s="7"/>
      <c r="H1155" s="13"/>
      <c r="I1155" s="347"/>
      <c r="J1155" s="881"/>
      <c r="K1155" s="881"/>
      <c r="L1155" s="882"/>
      <c r="M1155" s="642"/>
      <c r="N1155" s="642"/>
      <c r="O1155" s="648"/>
      <c r="P1155" s="645"/>
      <c r="Q1155" s="645"/>
      <c r="R1155" s="645"/>
      <c r="S1155" s="694"/>
      <c r="T1155" s="694"/>
      <c r="U1155" s="694"/>
    </row>
    <row r="1156" spans="1:21" x14ac:dyDescent="0.25">
      <c r="A1156" s="8">
        <v>926</v>
      </c>
      <c r="B1156" s="144"/>
      <c r="C1156" s="144"/>
      <c r="D1156" s="18"/>
      <c r="E1156" s="92"/>
      <c r="F1156" s="7"/>
      <c r="G1156" s="7"/>
      <c r="H1156" s="13"/>
      <c r="I1156" s="347"/>
      <c r="J1156" s="881"/>
      <c r="K1156" s="881"/>
      <c r="L1156" s="882"/>
      <c r="M1156" s="642"/>
      <c r="N1156" s="642"/>
      <c r="O1156" s="648"/>
      <c r="P1156" s="645"/>
      <c r="Q1156" s="645"/>
      <c r="R1156" s="645"/>
      <c r="S1156" s="694"/>
      <c r="T1156" s="694"/>
      <c r="U1156" s="694"/>
    </row>
    <row r="1157" spans="1:21" x14ac:dyDescent="0.25">
      <c r="A1157" s="6">
        <v>927</v>
      </c>
      <c r="B1157" s="144"/>
      <c r="C1157" s="144"/>
      <c r="D1157" s="18"/>
      <c r="E1157" s="92"/>
      <c r="F1157" s="7"/>
      <c r="G1157" s="7"/>
      <c r="H1157" s="13"/>
      <c r="I1157" s="347"/>
      <c r="J1157" s="881"/>
      <c r="K1157" s="881"/>
      <c r="L1157" s="882"/>
      <c r="M1157" s="642"/>
      <c r="N1157" s="642"/>
      <c r="O1157" s="648"/>
      <c r="P1157" s="645"/>
      <c r="Q1157" s="645"/>
      <c r="R1157" s="645"/>
      <c r="S1157" s="694"/>
      <c r="T1157" s="694"/>
      <c r="U1157" s="694"/>
    </row>
    <row r="1158" spans="1:21" x14ac:dyDescent="0.25">
      <c r="A1158" s="8">
        <v>928</v>
      </c>
      <c r="B1158" s="144"/>
      <c r="C1158" s="144"/>
      <c r="D1158" s="18"/>
      <c r="E1158" s="92"/>
      <c r="F1158" s="7"/>
      <c r="G1158" s="7"/>
      <c r="H1158" s="13"/>
      <c r="I1158" s="347"/>
      <c r="J1158" s="881"/>
      <c r="K1158" s="881"/>
      <c r="L1158" s="882"/>
      <c r="M1158" s="642"/>
      <c r="N1158" s="642"/>
      <c r="O1158" s="648"/>
      <c r="P1158" s="645"/>
      <c r="Q1158" s="645"/>
      <c r="R1158" s="645"/>
      <c r="S1158" s="694"/>
      <c r="T1158" s="694"/>
      <c r="U1158" s="694"/>
    </row>
    <row r="1159" spans="1:21" x14ac:dyDescent="0.25">
      <c r="A1159" s="6">
        <v>929</v>
      </c>
      <c r="B1159" s="144"/>
      <c r="C1159" s="144"/>
      <c r="D1159" s="18"/>
      <c r="E1159" s="92"/>
      <c r="F1159" s="7"/>
      <c r="G1159" s="7"/>
      <c r="H1159" s="13"/>
      <c r="I1159" s="347"/>
      <c r="J1159" s="881"/>
      <c r="K1159" s="881"/>
      <c r="L1159" s="882"/>
      <c r="M1159" s="642"/>
      <c r="N1159" s="642"/>
      <c r="O1159" s="648"/>
      <c r="P1159" s="645"/>
      <c r="Q1159" s="645"/>
      <c r="R1159" s="645"/>
      <c r="S1159" s="694"/>
      <c r="T1159" s="694"/>
      <c r="U1159" s="694"/>
    </row>
    <row r="1160" spans="1:21" x14ac:dyDescent="0.25">
      <c r="A1160" s="8">
        <v>930</v>
      </c>
      <c r="B1160" s="144"/>
      <c r="C1160" s="144"/>
      <c r="D1160" s="18"/>
      <c r="E1160" s="92"/>
      <c r="F1160" s="7"/>
      <c r="G1160" s="7"/>
      <c r="H1160" s="13"/>
      <c r="I1160" s="347"/>
      <c r="J1160" s="881"/>
      <c r="K1160" s="881"/>
      <c r="L1160" s="882"/>
      <c r="M1160" s="642"/>
      <c r="N1160" s="642"/>
      <c r="O1160" s="648"/>
      <c r="P1160" s="645"/>
      <c r="Q1160" s="645"/>
      <c r="R1160" s="645"/>
      <c r="S1160" s="694"/>
      <c r="T1160" s="694"/>
      <c r="U1160" s="694"/>
    </row>
    <row r="1161" spans="1:21" x14ac:dyDescent="0.25">
      <c r="A1161" s="6">
        <v>931</v>
      </c>
      <c r="B1161" s="144"/>
      <c r="C1161" s="144"/>
      <c r="D1161" s="18"/>
      <c r="E1161" s="92"/>
      <c r="F1161" s="7"/>
      <c r="G1161" s="7"/>
      <c r="H1161" s="13"/>
      <c r="I1161" s="347"/>
      <c r="J1161" s="881"/>
      <c r="K1161" s="881"/>
      <c r="L1161" s="882"/>
      <c r="M1161" s="642"/>
      <c r="N1161" s="642"/>
      <c r="O1161" s="648"/>
      <c r="P1161" s="645"/>
      <c r="Q1161" s="645"/>
      <c r="R1161" s="645"/>
      <c r="S1161" s="694"/>
      <c r="T1161" s="694"/>
      <c r="U1161" s="694"/>
    </row>
    <row r="1162" spans="1:21" x14ac:dyDescent="0.25">
      <c r="A1162" s="8">
        <v>932</v>
      </c>
      <c r="B1162" s="144"/>
      <c r="C1162" s="144"/>
      <c r="D1162" s="18"/>
      <c r="E1162" s="92"/>
      <c r="F1162" s="7"/>
      <c r="G1162" s="7"/>
      <c r="H1162" s="13"/>
      <c r="I1162" s="347"/>
      <c r="J1162" s="881"/>
      <c r="K1162" s="881"/>
      <c r="L1162" s="882"/>
      <c r="M1162" s="642"/>
      <c r="N1162" s="642"/>
      <c r="O1162" s="648"/>
      <c r="P1162" s="1149"/>
      <c r="Q1162" s="2458"/>
      <c r="R1162" s="645"/>
      <c r="S1162" s="645"/>
      <c r="T1162" s="646"/>
      <c r="U1162" s="1690"/>
    </row>
    <row r="1163" spans="1:21" x14ac:dyDescent="0.25">
      <c r="A1163" s="6">
        <v>933</v>
      </c>
      <c r="B1163" s="144"/>
      <c r="C1163" s="144"/>
      <c r="D1163" s="18"/>
      <c r="E1163" s="92"/>
      <c r="F1163" s="7"/>
      <c r="G1163" s="7"/>
      <c r="H1163" s="13"/>
      <c r="I1163" s="347"/>
      <c r="J1163" s="881"/>
      <c r="K1163" s="881"/>
      <c r="L1163" s="882"/>
      <c r="M1163" s="642"/>
      <c r="N1163" s="642"/>
      <c r="O1163" s="648"/>
      <c r="P1163" s="1149"/>
      <c r="Q1163" s="2458"/>
      <c r="R1163" s="645"/>
      <c r="S1163" s="645"/>
      <c r="T1163" s="646"/>
      <c r="U1163" s="1690"/>
    </row>
    <row r="1164" spans="1:21" x14ac:dyDescent="0.25">
      <c r="A1164" s="8">
        <v>934</v>
      </c>
      <c r="B1164" s="144"/>
      <c r="C1164" s="144"/>
      <c r="D1164" s="18"/>
      <c r="E1164" s="92"/>
      <c r="F1164" s="7"/>
      <c r="G1164" s="7"/>
      <c r="H1164" s="13"/>
      <c r="I1164" s="347"/>
      <c r="J1164" s="881"/>
      <c r="K1164" s="881"/>
      <c r="L1164" s="882"/>
      <c r="M1164" s="642"/>
      <c r="N1164" s="642"/>
      <c r="O1164" s="648"/>
      <c r="P1164" s="1149"/>
      <c r="Q1164" s="2458"/>
      <c r="R1164" s="645"/>
      <c r="S1164" s="645"/>
      <c r="T1164" s="646"/>
      <c r="U1164" s="1690"/>
    </row>
    <row r="1165" spans="1:21" x14ac:dyDescent="0.25">
      <c r="A1165" s="6">
        <v>935</v>
      </c>
      <c r="B1165" s="144"/>
      <c r="C1165" s="144"/>
      <c r="D1165" s="18"/>
      <c r="E1165" s="92"/>
      <c r="F1165" s="7"/>
      <c r="G1165" s="7"/>
      <c r="H1165" s="13"/>
      <c r="I1165" s="347"/>
      <c r="J1165" s="881"/>
      <c r="K1165" s="881"/>
      <c r="L1165" s="882"/>
      <c r="M1165" s="642"/>
      <c r="N1165" s="642"/>
      <c r="O1165" s="648"/>
      <c r="P1165" s="1149"/>
      <c r="Q1165" s="2458"/>
      <c r="R1165" s="645"/>
      <c r="S1165" s="645"/>
      <c r="T1165" s="646"/>
      <c r="U1165" s="1690"/>
    </row>
    <row r="1166" spans="1:21" x14ac:dyDescent="0.25">
      <c r="A1166" s="8">
        <v>936</v>
      </c>
      <c r="B1166" s="144"/>
      <c r="C1166" s="144"/>
      <c r="D1166" s="18"/>
      <c r="E1166" s="92"/>
      <c r="F1166" s="7"/>
      <c r="G1166" s="7"/>
      <c r="H1166" s="13"/>
      <c r="I1166" s="347"/>
      <c r="J1166" s="881"/>
      <c r="K1166" s="881"/>
      <c r="L1166" s="882"/>
      <c r="M1166" s="642"/>
      <c r="N1166" s="642"/>
      <c r="O1166" s="648"/>
      <c r="P1166" s="645"/>
      <c r="Q1166" s="645"/>
      <c r="R1166" s="645"/>
      <c r="S1166" s="694"/>
      <c r="T1166" s="694"/>
      <c r="U1166" s="694"/>
    </row>
    <row r="1167" spans="1:21" x14ac:dyDescent="0.25">
      <c r="A1167" s="6">
        <v>937</v>
      </c>
      <c r="B1167" s="144"/>
      <c r="C1167" s="144"/>
      <c r="D1167" s="18"/>
      <c r="E1167" s="92"/>
      <c r="F1167" s="7"/>
      <c r="G1167" s="7"/>
      <c r="H1167" s="13"/>
      <c r="I1167" s="347"/>
      <c r="J1167" s="881"/>
      <c r="K1167" s="881"/>
      <c r="L1167" s="882"/>
      <c r="M1167" s="642"/>
      <c r="N1167" s="642"/>
      <c r="O1167" s="648"/>
      <c r="P1167" s="645"/>
      <c r="Q1167" s="645"/>
      <c r="R1167" s="645"/>
      <c r="S1167" s="694"/>
      <c r="T1167" s="694"/>
      <c r="U1167" s="694"/>
    </row>
    <row r="1168" spans="1:21" x14ac:dyDescent="0.25">
      <c r="A1168" s="8">
        <v>938</v>
      </c>
      <c r="B1168" s="144"/>
      <c r="C1168" s="144"/>
      <c r="D1168" s="18"/>
      <c r="E1168" s="92"/>
      <c r="F1168" s="7"/>
      <c r="G1168" s="7"/>
      <c r="H1168" s="13"/>
      <c r="I1168" s="347"/>
      <c r="J1168" s="881"/>
      <c r="K1168" s="881"/>
      <c r="L1168" s="882"/>
      <c r="M1168" s="642"/>
      <c r="N1168" s="642"/>
      <c r="O1168" s="648"/>
      <c r="P1168" s="645"/>
      <c r="Q1168" s="645"/>
      <c r="R1168" s="645"/>
      <c r="S1168" s="694"/>
      <c r="T1168" s="694"/>
      <c r="U1168" s="694"/>
    </row>
    <row r="1169" spans="1:21" x14ac:dyDescent="0.25">
      <c r="A1169" s="6">
        <v>939</v>
      </c>
      <c r="B1169" s="144"/>
      <c r="C1169" s="144"/>
      <c r="D1169" s="18"/>
      <c r="E1169" s="92"/>
      <c r="F1169" s="7"/>
      <c r="G1169" s="7"/>
      <c r="H1169" s="13"/>
      <c r="I1169" s="347"/>
      <c r="J1169" s="881"/>
      <c r="K1169" s="881"/>
      <c r="L1169" s="882"/>
      <c r="M1169" s="642"/>
      <c r="N1169" s="642"/>
      <c r="O1169" s="648"/>
      <c r="P1169" s="645"/>
      <c r="Q1169" s="645"/>
      <c r="R1169" s="645"/>
      <c r="S1169" s="694"/>
      <c r="T1169" s="694"/>
      <c r="U1169" s="694"/>
    </row>
    <row r="1170" spans="1:21" x14ac:dyDescent="0.25">
      <c r="A1170" s="8">
        <v>940</v>
      </c>
      <c r="B1170" s="144"/>
      <c r="C1170" s="144"/>
      <c r="D1170" s="18"/>
      <c r="E1170" s="92"/>
      <c r="F1170" s="7"/>
      <c r="G1170" s="7"/>
      <c r="H1170" s="13"/>
      <c r="I1170" s="347"/>
      <c r="J1170" s="881"/>
      <c r="K1170" s="881"/>
      <c r="L1170" s="882"/>
      <c r="M1170" s="642"/>
      <c r="N1170" s="642"/>
      <c r="O1170" s="648"/>
      <c r="P1170" s="645"/>
      <c r="Q1170" s="645"/>
      <c r="R1170" s="645"/>
      <c r="S1170" s="694"/>
      <c r="T1170" s="694"/>
      <c r="U1170" s="694"/>
    </row>
    <row r="1171" spans="1:21" x14ac:dyDescent="0.25">
      <c r="A1171" s="6">
        <v>941</v>
      </c>
      <c r="B1171" s="144"/>
      <c r="C1171" s="144"/>
      <c r="D1171" s="18"/>
      <c r="E1171" s="92"/>
      <c r="F1171" s="7"/>
      <c r="G1171" s="7"/>
      <c r="H1171" s="13"/>
      <c r="I1171" s="347"/>
      <c r="J1171" s="881"/>
      <c r="K1171" s="881"/>
      <c r="L1171" s="882"/>
      <c r="M1171" s="642"/>
      <c r="N1171" s="642"/>
      <c r="O1171" s="648"/>
      <c r="P1171" s="645"/>
      <c r="Q1171" s="645"/>
      <c r="R1171" s="645"/>
      <c r="S1171" s="694"/>
      <c r="T1171" s="694"/>
      <c r="U1171" s="694"/>
    </row>
    <row r="1172" spans="1:21" x14ac:dyDescent="0.25">
      <c r="A1172" s="8">
        <v>942</v>
      </c>
      <c r="B1172" s="144"/>
      <c r="C1172" s="144"/>
      <c r="D1172" s="18"/>
      <c r="E1172" s="92"/>
      <c r="F1172" s="7"/>
      <c r="G1172" s="7"/>
      <c r="H1172" s="13"/>
      <c r="I1172" s="347"/>
      <c r="J1172" s="881"/>
      <c r="K1172" s="881"/>
      <c r="L1172" s="882"/>
      <c r="M1172" s="642"/>
      <c r="N1172" s="642"/>
      <c r="O1172" s="648"/>
      <c r="P1172" s="645"/>
      <c r="Q1172" s="645"/>
      <c r="R1172" s="645"/>
      <c r="S1172" s="694"/>
      <c r="T1172" s="694"/>
      <c r="U1172" s="694"/>
    </row>
    <row r="1173" spans="1:21" x14ac:dyDescent="0.25">
      <c r="A1173" s="6">
        <v>943</v>
      </c>
      <c r="B1173" s="144"/>
      <c r="C1173" s="144"/>
      <c r="D1173" s="18"/>
      <c r="E1173" s="92"/>
      <c r="F1173" s="7"/>
      <c r="G1173" s="7"/>
      <c r="H1173" s="13"/>
      <c r="I1173" s="347"/>
      <c r="J1173" s="881"/>
      <c r="K1173" s="881"/>
      <c r="L1173" s="882"/>
      <c r="M1173" s="642"/>
      <c r="N1173" s="642"/>
      <c r="O1173" s="648"/>
      <c r="P1173" s="645"/>
      <c r="Q1173" s="645"/>
      <c r="R1173" s="645"/>
      <c r="S1173" s="694"/>
      <c r="T1173" s="694"/>
      <c r="U1173" s="694"/>
    </row>
    <row r="1174" spans="1:21" x14ac:dyDescent="0.25">
      <c r="A1174" s="8">
        <v>944</v>
      </c>
      <c r="B1174" s="144"/>
      <c r="C1174" s="144"/>
      <c r="D1174" s="18"/>
      <c r="E1174" s="92"/>
      <c r="F1174" s="7"/>
      <c r="G1174" s="7"/>
      <c r="H1174" s="13"/>
      <c r="I1174" s="347"/>
      <c r="J1174" s="881"/>
      <c r="K1174" s="881"/>
      <c r="L1174" s="882"/>
      <c r="M1174" s="642"/>
      <c r="N1174" s="642"/>
      <c r="O1174" s="648"/>
      <c r="P1174" s="645"/>
      <c r="Q1174" s="645"/>
      <c r="R1174" s="645"/>
      <c r="S1174" s="694"/>
      <c r="T1174" s="694"/>
      <c r="U1174" s="694"/>
    </row>
    <row r="1175" spans="1:21" x14ac:dyDescent="0.25">
      <c r="A1175" s="6">
        <v>945</v>
      </c>
      <c r="B1175" s="144"/>
      <c r="C1175" s="144"/>
      <c r="D1175" s="18"/>
      <c r="E1175" s="92"/>
      <c r="F1175" s="7"/>
      <c r="G1175" s="7"/>
      <c r="H1175" s="13"/>
      <c r="I1175" s="347"/>
      <c r="J1175" s="881"/>
      <c r="K1175" s="881"/>
      <c r="L1175" s="882"/>
      <c r="M1175" s="642"/>
      <c r="N1175" s="642"/>
      <c r="O1175" s="648"/>
      <c r="P1175" s="645"/>
      <c r="Q1175" s="645"/>
      <c r="R1175" s="645"/>
      <c r="S1175" s="694"/>
      <c r="T1175" s="694"/>
      <c r="U1175" s="694"/>
    </row>
    <row r="1176" spans="1:21" x14ac:dyDescent="0.25">
      <c r="A1176" s="8">
        <v>946</v>
      </c>
      <c r="B1176" s="144"/>
      <c r="C1176" s="144"/>
      <c r="D1176" s="18"/>
      <c r="E1176" s="92"/>
      <c r="F1176" s="7"/>
      <c r="G1176" s="7"/>
      <c r="H1176" s="13"/>
      <c r="I1176" s="347"/>
      <c r="J1176" s="881"/>
      <c r="K1176" s="881"/>
      <c r="L1176" s="882"/>
      <c r="M1176" s="642"/>
      <c r="N1176" s="642"/>
      <c r="O1176" s="648"/>
      <c r="P1176" s="645"/>
      <c r="Q1176" s="645"/>
      <c r="R1176" s="645"/>
      <c r="S1176" s="694"/>
      <c r="T1176" s="694"/>
      <c r="U1176" s="694"/>
    </row>
    <row r="1177" spans="1:21" x14ac:dyDescent="0.25">
      <c r="A1177" s="6">
        <v>947</v>
      </c>
      <c r="B1177" s="144"/>
      <c r="C1177" s="144"/>
      <c r="D1177" s="18"/>
      <c r="E1177" s="92"/>
      <c r="F1177" s="7"/>
      <c r="G1177" s="7"/>
      <c r="H1177" s="13"/>
      <c r="I1177" s="347"/>
      <c r="J1177" s="881"/>
      <c r="K1177" s="881"/>
      <c r="L1177" s="882"/>
      <c r="M1177" s="642"/>
      <c r="N1177" s="642"/>
      <c r="O1177" s="648"/>
      <c r="P1177" s="645"/>
      <c r="Q1177" s="645"/>
      <c r="R1177" s="645"/>
      <c r="S1177" s="694"/>
      <c r="T1177" s="694"/>
      <c r="U1177" s="694"/>
    </row>
    <row r="1178" spans="1:21" x14ac:dyDescent="0.25">
      <c r="A1178" s="8">
        <v>948</v>
      </c>
      <c r="B1178" s="144"/>
      <c r="C1178" s="144"/>
      <c r="D1178" s="18"/>
      <c r="E1178" s="92"/>
      <c r="F1178" s="7"/>
      <c r="G1178" s="7"/>
      <c r="H1178" s="13"/>
      <c r="I1178" s="347"/>
      <c r="J1178" s="881"/>
      <c r="K1178" s="881"/>
      <c r="L1178" s="882"/>
      <c r="M1178" s="642"/>
      <c r="N1178" s="642"/>
      <c r="O1178" s="648"/>
      <c r="P1178" s="645"/>
      <c r="Q1178" s="645"/>
      <c r="R1178" s="645"/>
      <c r="S1178" s="694"/>
      <c r="T1178" s="694"/>
      <c r="U1178" s="694"/>
    </row>
    <row r="1179" spans="1:21" x14ac:dyDescent="0.25">
      <c r="A1179" s="6">
        <v>949</v>
      </c>
      <c r="B1179" s="144"/>
      <c r="C1179" s="144"/>
      <c r="D1179" s="18"/>
      <c r="E1179" s="92"/>
      <c r="F1179" s="7"/>
      <c r="G1179" s="7"/>
      <c r="H1179" s="13"/>
      <c r="I1179" s="347"/>
      <c r="J1179" s="881"/>
      <c r="K1179" s="881"/>
      <c r="L1179" s="882"/>
      <c r="M1179" s="642"/>
      <c r="N1179" s="642"/>
      <c r="O1179" s="648"/>
      <c r="P1179" s="645"/>
      <c r="Q1179" s="645"/>
      <c r="R1179" s="645"/>
      <c r="S1179" s="694"/>
      <c r="T1179" s="694"/>
      <c r="U1179" s="694"/>
    </row>
    <row r="1180" spans="1:21" x14ac:dyDescent="0.25">
      <c r="A1180" s="8">
        <v>950</v>
      </c>
      <c r="B1180" s="144"/>
      <c r="C1180" s="144"/>
      <c r="D1180" s="18"/>
      <c r="E1180" s="92"/>
      <c r="F1180" s="7"/>
      <c r="G1180" s="7"/>
      <c r="H1180" s="13"/>
      <c r="I1180" s="347"/>
      <c r="J1180" s="881"/>
      <c r="K1180" s="881"/>
      <c r="L1180" s="882"/>
      <c r="M1180" s="642"/>
      <c r="N1180" s="642"/>
      <c r="O1180" s="648"/>
      <c r="P1180" s="645"/>
      <c r="Q1180" s="645"/>
      <c r="R1180" s="645"/>
      <c r="S1180" s="694"/>
      <c r="T1180" s="694"/>
      <c r="U1180" s="694"/>
    </row>
    <row r="1181" spans="1:21" x14ac:dyDescent="0.25">
      <c r="A1181" s="6">
        <v>951</v>
      </c>
      <c r="B1181" s="144"/>
      <c r="C1181" s="144"/>
      <c r="D1181" s="18"/>
      <c r="E1181" s="92"/>
      <c r="F1181" s="7"/>
      <c r="G1181" s="7"/>
      <c r="H1181" s="13"/>
      <c r="I1181" s="347"/>
      <c r="J1181" s="881"/>
      <c r="K1181" s="881"/>
      <c r="L1181" s="882"/>
      <c r="M1181" s="642"/>
      <c r="N1181" s="642"/>
      <c r="O1181" s="648"/>
      <c r="P1181" s="645"/>
      <c r="Q1181" s="645"/>
      <c r="R1181" s="645"/>
      <c r="S1181" s="694"/>
      <c r="T1181" s="694"/>
      <c r="U1181" s="694"/>
    </row>
    <row r="1182" spans="1:21" x14ac:dyDescent="0.25">
      <c r="A1182" s="8">
        <v>952</v>
      </c>
      <c r="B1182" s="144"/>
      <c r="C1182" s="144"/>
      <c r="D1182" s="18"/>
      <c r="E1182" s="92"/>
      <c r="F1182" s="7"/>
      <c r="G1182" s="7"/>
      <c r="H1182" s="13"/>
      <c r="I1182" s="347"/>
      <c r="J1182" s="881"/>
      <c r="K1182" s="881"/>
      <c r="L1182" s="882"/>
      <c r="M1182" s="642"/>
      <c r="N1182" s="642"/>
      <c r="O1182" s="648"/>
      <c r="P1182" s="645"/>
      <c r="Q1182" s="645"/>
      <c r="R1182" s="645"/>
      <c r="S1182" s="694"/>
      <c r="T1182" s="694"/>
      <c r="U1182" s="694"/>
    </row>
    <row r="1183" spans="1:21" x14ac:dyDescent="0.25">
      <c r="A1183" s="6">
        <v>953</v>
      </c>
      <c r="B1183" s="144"/>
      <c r="C1183" s="144"/>
      <c r="D1183" s="18"/>
      <c r="E1183" s="92"/>
      <c r="F1183" s="7"/>
      <c r="G1183" s="7"/>
      <c r="H1183" s="13"/>
      <c r="I1183" s="347"/>
      <c r="J1183" s="881"/>
      <c r="K1183" s="881"/>
      <c r="L1183" s="882"/>
      <c r="M1183" s="642"/>
      <c r="N1183" s="642"/>
      <c r="O1183" s="648"/>
      <c r="P1183" s="645"/>
      <c r="Q1183" s="645"/>
      <c r="R1183" s="645"/>
      <c r="S1183" s="694"/>
      <c r="T1183" s="694"/>
      <c r="U1183" s="694"/>
    </row>
    <row r="1184" spans="1:21" x14ac:dyDescent="0.25">
      <c r="A1184" s="8">
        <v>954</v>
      </c>
      <c r="B1184" s="144"/>
      <c r="C1184" s="144"/>
      <c r="D1184" s="18"/>
      <c r="E1184" s="92"/>
      <c r="F1184" s="7"/>
      <c r="G1184" s="8"/>
      <c r="H1184" s="13"/>
      <c r="I1184" s="347"/>
      <c r="J1184" s="881"/>
      <c r="K1184" s="881"/>
      <c r="L1184" s="882"/>
      <c r="M1184" s="642"/>
      <c r="N1184" s="642"/>
      <c r="O1184" s="648"/>
      <c r="P1184" s="645"/>
      <c r="Q1184" s="645"/>
      <c r="R1184" s="645"/>
      <c r="S1184" s="694"/>
      <c r="T1184" s="694"/>
      <c r="U1184" s="694"/>
    </row>
    <row r="1185" spans="1:24" x14ac:dyDescent="0.25">
      <c r="A1185" s="6">
        <v>955</v>
      </c>
      <c r="B1185" s="169"/>
      <c r="C1185" s="169"/>
      <c r="D1185" s="18"/>
      <c r="E1185" s="264"/>
      <c r="F1185" s="265"/>
      <c r="G1185" s="8"/>
      <c r="H1185" s="13"/>
      <c r="I1185" s="359"/>
      <c r="J1185" s="881"/>
      <c r="K1185" s="881"/>
      <c r="L1185" s="882"/>
      <c r="M1185" s="642"/>
      <c r="N1185" s="642"/>
      <c r="O1185" s="648"/>
      <c r="P1185" s="645"/>
      <c r="Q1185" s="645"/>
      <c r="R1185" s="645"/>
      <c r="S1185" s="694"/>
      <c r="T1185" s="694"/>
      <c r="U1185" s="694"/>
    </row>
    <row r="1186" spans="1:24" x14ac:dyDescent="0.25">
      <c r="A1186" s="8">
        <v>956</v>
      </c>
      <c r="B1186" s="169"/>
      <c r="C1186" s="169"/>
      <c r="D1186" s="18"/>
      <c r="E1186" s="264"/>
      <c r="F1186" s="265"/>
      <c r="G1186" s="8"/>
      <c r="H1186" s="13"/>
      <c r="I1186" s="359"/>
      <c r="J1186" s="881"/>
      <c r="K1186" s="881"/>
      <c r="L1186" s="882"/>
      <c r="M1186" s="642"/>
      <c r="N1186" s="642"/>
      <c r="O1186" s="648"/>
      <c r="P1186" s="645"/>
      <c r="Q1186" s="645"/>
      <c r="R1186" s="645"/>
      <c r="S1186" s="694"/>
      <c r="T1186" s="694"/>
      <c r="U1186" s="694"/>
    </row>
    <row r="1187" spans="1:24" x14ac:dyDescent="0.25">
      <c r="A1187" s="6">
        <v>957</v>
      </c>
      <c r="B1187" s="169"/>
      <c r="C1187" s="169"/>
      <c r="D1187" s="18"/>
      <c r="E1187" s="264"/>
      <c r="F1187" s="265"/>
      <c r="G1187" s="8"/>
      <c r="H1187" s="13"/>
      <c r="I1187" s="359"/>
      <c r="J1187" s="881"/>
      <c r="K1187" s="881"/>
      <c r="L1187" s="882"/>
      <c r="M1187" s="642"/>
      <c r="N1187" s="642"/>
      <c r="O1187" s="648"/>
      <c r="P1187" s="645"/>
      <c r="Q1187" s="645"/>
      <c r="R1187" s="645"/>
      <c r="S1187" s="694"/>
      <c r="T1187" s="694"/>
      <c r="U1187" s="694"/>
      <c r="W1187" s="261"/>
      <c r="X1187" s="261"/>
    </row>
    <row r="1188" spans="1:24" s="261" customFormat="1" x14ac:dyDescent="0.25">
      <c r="A1188" s="8">
        <v>958</v>
      </c>
      <c r="B1188" s="169"/>
      <c r="C1188" s="169"/>
      <c r="D1188" s="18"/>
      <c r="E1188" s="264"/>
      <c r="F1188" s="265"/>
      <c r="G1188" s="8"/>
      <c r="H1188" s="13"/>
      <c r="I1188" s="359"/>
      <c r="J1188" s="881"/>
      <c r="K1188" s="881"/>
      <c r="L1188" s="882"/>
      <c r="M1188" s="642"/>
      <c r="N1188" s="642"/>
      <c r="O1188" s="648"/>
      <c r="P1188" s="645"/>
      <c r="Q1188" s="645"/>
      <c r="R1188" s="645"/>
      <c r="S1188" s="694"/>
      <c r="T1188" s="694"/>
      <c r="U1188" s="694"/>
    </row>
    <row r="1189" spans="1:24" s="261" customFormat="1" x14ac:dyDescent="0.25">
      <c r="A1189" s="6">
        <v>959</v>
      </c>
      <c r="B1189" s="169"/>
      <c r="C1189" s="169"/>
      <c r="D1189" s="18"/>
      <c r="E1189" s="264"/>
      <c r="F1189" s="265"/>
      <c r="G1189" s="8"/>
      <c r="H1189" s="13"/>
      <c r="I1189" s="359"/>
      <c r="J1189" s="881"/>
      <c r="K1189" s="881"/>
      <c r="L1189" s="882"/>
      <c r="M1189" s="642"/>
      <c r="N1189" s="642"/>
      <c r="O1189" s="648"/>
      <c r="P1189" s="645"/>
      <c r="Q1189" s="645"/>
      <c r="R1189" s="645"/>
      <c r="S1189" s="694"/>
      <c r="T1189" s="694"/>
      <c r="U1189" s="694"/>
    </row>
    <row r="1190" spans="1:24" s="261" customFormat="1" x14ac:dyDescent="0.25">
      <c r="A1190" s="8">
        <v>960</v>
      </c>
      <c r="B1190" s="169"/>
      <c r="C1190" s="169"/>
      <c r="D1190" s="18"/>
      <c r="E1190" s="264"/>
      <c r="F1190" s="265"/>
      <c r="G1190" s="8"/>
      <c r="H1190" s="13"/>
      <c r="I1190" s="359"/>
      <c r="J1190" s="881"/>
      <c r="K1190" s="881"/>
      <c r="L1190" s="882"/>
      <c r="M1190" s="642"/>
      <c r="N1190" s="642"/>
      <c r="O1190" s="648"/>
      <c r="P1190" s="645"/>
      <c r="Q1190" s="645"/>
      <c r="R1190" s="645"/>
      <c r="S1190" s="694"/>
      <c r="T1190" s="694"/>
      <c r="U1190" s="694"/>
    </row>
    <row r="1191" spans="1:24" s="261" customFormat="1" x14ac:dyDescent="0.25">
      <c r="A1191" s="6">
        <v>961</v>
      </c>
      <c r="B1191" s="169"/>
      <c r="C1191" s="169"/>
      <c r="D1191" s="18"/>
      <c r="E1191" s="264"/>
      <c r="F1191" s="265"/>
      <c r="G1191" s="8"/>
      <c r="H1191" s="13"/>
      <c r="I1191" s="359"/>
      <c r="J1191" s="881"/>
      <c r="K1191" s="881"/>
      <c r="L1191" s="882"/>
      <c r="M1191" s="642"/>
      <c r="N1191" s="642"/>
      <c r="O1191" s="648"/>
      <c r="P1191" s="645"/>
      <c r="Q1191" s="645"/>
      <c r="R1191" s="645"/>
      <c r="S1191" s="694"/>
      <c r="T1191" s="694"/>
      <c r="U1191" s="694"/>
    </row>
    <row r="1192" spans="1:24" s="261" customFormat="1" x14ac:dyDescent="0.25">
      <c r="A1192" s="8">
        <v>962</v>
      </c>
      <c r="B1192" s="169"/>
      <c r="C1192" s="169"/>
      <c r="D1192" s="18"/>
      <c r="E1192" s="264"/>
      <c r="F1192" s="265"/>
      <c r="G1192" s="8"/>
      <c r="H1192" s="13"/>
      <c r="I1192" s="359"/>
      <c r="J1192" s="881"/>
      <c r="K1192" s="881"/>
      <c r="L1192" s="882"/>
      <c r="M1192" s="642"/>
      <c r="N1192" s="642"/>
      <c r="O1192" s="648"/>
      <c r="P1192" s="645"/>
      <c r="Q1192" s="645"/>
      <c r="R1192" s="645"/>
      <c r="S1192" s="694"/>
      <c r="T1192" s="694"/>
      <c r="U1192" s="694"/>
    </row>
    <row r="1193" spans="1:24" s="261" customFormat="1" x14ac:dyDescent="0.25">
      <c r="A1193" s="6">
        <v>963</v>
      </c>
      <c r="B1193" s="169"/>
      <c r="C1193" s="169"/>
      <c r="D1193" s="18"/>
      <c r="E1193" s="264"/>
      <c r="F1193" s="265"/>
      <c r="G1193" s="8"/>
      <c r="H1193" s="13"/>
      <c r="I1193" s="359"/>
      <c r="J1193" s="881"/>
      <c r="K1193" s="881"/>
      <c r="L1193" s="882"/>
      <c r="M1193" s="642"/>
      <c r="N1193" s="642"/>
      <c r="O1193" s="648"/>
      <c r="P1193" s="645"/>
      <c r="Q1193" s="645"/>
      <c r="R1193" s="645"/>
      <c r="S1193" s="694"/>
      <c r="T1193" s="694"/>
      <c r="U1193" s="694"/>
    </row>
    <row r="1194" spans="1:24" s="261" customFormat="1" x14ac:dyDescent="0.25">
      <c r="A1194" s="8">
        <v>964</v>
      </c>
      <c r="B1194" s="169"/>
      <c r="C1194" s="169"/>
      <c r="D1194" s="18"/>
      <c r="E1194" s="264"/>
      <c r="F1194" s="265"/>
      <c r="G1194" s="8"/>
      <c r="H1194" s="13"/>
      <c r="I1194" s="359"/>
      <c r="J1194" s="881"/>
      <c r="K1194" s="881"/>
      <c r="L1194" s="882"/>
      <c r="M1194" s="642"/>
      <c r="N1194" s="642"/>
      <c r="O1194" s="648"/>
      <c r="P1194" s="645"/>
      <c r="Q1194" s="645"/>
      <c r="R1194" s="645"/>
      <c r="S1194" s="694"/>
      <c r="T1194" s="694"/>
      <c r="U1194" s="694"/>
    </row>
    <row r="1195" spans="1:24" s="261" customFormat="1" x14ac:dyDescent="0.25">
      <c r="A1195" s="6">
        <v>965</v>
      </c>
      <c r="B1195" s="169"/>
      <c r="C1195" s="169"/>
      <c r="D1195" s="18"/>
      <c r="E1195" s="264"/>
      <c r="F1195" s="265"/>
      <c r="G1195" s="8"/>
      <c r="H1195" s="13"/>
      <c r="I1195" s="8"/>
      <c r="J1195" s="881"/>
      <c r="K1195" s="881"/>
      <c r="L1195" s="882"/>
      <c r="M1195" s="642"/>
      <c r="N1195" s="642"/>
      <c r="O1195" s="648"/>
      <c r="P1195" s="645"/>
      <c r="Q1195" s="645"/>
      <c r="R1195" s="645"/>
      <c r="S1195" s="694"/>
      <c r="T1195" s="694"/>
      <c r="U1195" s="694"/>
    </row>
    <row r="1196" spans="1:24" s="261" customFormat="1" x14ac:dyDescent="0.25">
      <c r="A1196" s="8">
        <v>966</v>
      </c>
      <c r="B1196" s="169"/>
      <c r="C1196" s="169"/>
      <c r="D1196" s="18"/>
      <c r="E1196" s="264"/>
      <c r="F1196" s="265"/>
      <c r="G1196" s="8"/>
      <c r="H1196" s="13"/>
      <c r="I1196" s="8"/>
      <c r="J1196" s="881"/>
      <c r="K1196" s="881"/>
      <c r="L1196" s="882"/>
      <c r="M1196" s="642"/>
      <c r="N1196" s="642"/>
      <c r="O1196" s="648"/>
      <c r="P1196" s="645"/>
      <c r="Q1196" s="645"/>
      <c r="R1196" s="645"/>
      <c r="S1196" s="694"/>
      <c r="T1196" s="694"/>
      <c r="U1196" s="694"/>
    </row>
    <row r="1197" spans="1:24" s="261" customFormat="1" x14ac:dyDescent="0.25">
      <c r="A1197" s="6">
        <v>967</v>
      </c>
      <c r="B1197" s="169"/>
      <c r="C1197" s="169"/>
      <c r="D1197" s="18"/>
      <c r="E1197" s="264"/>
      <c r="F1197" s="265"/>
      <c r="G1197" s="8"/>
      <c r="H1197" s="13"/>
      <c r="I1197" s="8"/>
      <c r="J1197" s="881"/>
      <c r="K1197" s="881"/>
      <c r="L1197" s="882"/>
      <c r="M1197" s="642"/>
      <c r="N1197" s="642"/>
      <c r="O1197" s="648"/>
      <c r="P1197" s="645"/>
      <c r="Q1197" s="645"/>
      <c r="R1197" s="645"/>
      <c r="S1197" s="694"/>
      <c r="T1197" s="694"/>
      <c r="U1197" s="694"/>
    </row>
    <row r="1198" spans="1:24" s="261" customFormat="1" x14ac:dyDescent="0.25">
      <c r="A1198" s="8">
        <v>968</v>
      </c>
      <c r="B1198" s="169"/>
      <c r="C1198" s="169"/>
      <c r="D1198" s="18"/>
      <c r="E1198" s="264"/>
      <c r="F1198" s="265"/>
      <c r="G1198" s="8"/>
      <c r="H1198" s="13"/>
      <c r="I1198" s="8"/>
      <c r="J1198" s="881"/>
      <c r="K1198" s="881"/>
      <c r="L1198" s="882"/>
      <c r="M1198" s="642"/>
      <c r="N1198" s="642"/>
      <c r="O1198" s="648"/>
      <c r="P1198" s="645"/>
      <c r="Q1198" s="645"/>
      <c r="R1198" s="645"/>
      <c r="S1198" s="694"/>
      <c r="T1198" s="694"/>
      <c r="U1198" s="694"/>
    </row>
    <row r="1199" spans="1:24" s="261" customFormat="1" x14ac:dyDescent="0.25">
      <c r="A1199" s="6">
        <v>969</v>
      </c>
      <c r="B1199" s="169"/>
      <c r="C1199" s="169"/>
      <c r="D1199" s="18"/>
      <c r="E1199" s="264"/>
      <c r="F1199" s="265"/>
      <c r="G1199" s="8"/>
      <c r="H1199" s="13"/>
      <c r="I1199" s="8"/>
      <c r="J1199" s="881"/>
      <c r="K1199" s="881"/>
      <c r="L1199" s="882"/>
      <c r="M1199" s="642"/>
      <c r="N1199" s="642"/>
      <c r="O1199" s="648"/>
      <c r="P1199" s="645"/>
      <c r="Q1199" s="645"/>
      <c r="R1199" s="645"/>
      <c r="S1199" s="694"/>
      <c r="T1199" s="694"/>
      <c r="U1199" s="694"/>
    </row>
    <row r="1200" spans="1:24" s="261" customFormat="1" x14ac:dyDescent="0.25">
      <c r="A1200" s="8">
        <v>970</v>
      </c>
      <c r="B1200" s="169"/>
      <c r="C1200" s="169"/>
      <c r="D1200" s="18"/>
      <c r="E1200" s="264"/>
      <c r="F1200" s="265"/>
      <c r="G1200" s="8"/>
      <c r="H1200" s="13"/>
      <c r="I1200" s="8"/>
      <c r="J1200" s="881"/>
      <c r="K1200" s="881"/>
      <c r="L1200" s="882"/>
      <c r="M1200" s="642"/>
      <c r="N1200" s="642"/>
      <c r="O1200" s="648"/>
      <c r="P1200" s="645"/>
      <c r="Q1200" s="645"/>
      <c r="R1200" s="645"/>
      <c r="S1200" s="694"/>
      <c r="T1200" s="694"/>
      <c r="U1200" s="694"/>
    </row>
    <row r="1201" spans="1:21" s="261" customFormat="1" x14ac:dyDescent="0.25">
      <c r="A1201" s="6">
        <v>971</v>
      </c>
      <c r="B1201" s="169"/>
      <c r="C1201" s="169"/>
      <c r="D1201" s="18"/>
      <c r="E1201" s="264"/>
      <c r="F1201" s="265"/>
      <c r="G1201" s="8"/>
      <c r="H1201" s="13"/>
      <c r="I1201" s="8"/>
      <c r="J1201" s="881"/>
      <c r="K1201" s="881"/>
      <c r="L1201" s="882"/>
      <c r="M1201" s="642"/>
      <c r="N1201" s="642"/>
      <c r="O1201" s="648"/>
      <c r="P1201" s="645"/>
      <c r="Q1201" s="645"/>
      <c r="R1201" s="645"/>
      <c r="S1201" s="694"/>
      <c r="T1201" s="694"/>
      <c r="U1201" s="694"/>
    </row>
    <row r="1202" spans="1:21" s="261" customFormat="1" x14ac:dyDescent="0.25">
      <c r="A1202" s="8">
        <v>972</v>
      </c>
      <c r="B1202" s="169"/>
      <c r="C1202" s="169"/>
      <c r="D1202" s="18"/>
      <c r="E1202" s="264"/>
      <c r="F1202" s="265"/>
      <c r="G1202" s="8"/>
      <c r="H1202" s="13"/>
      <c r="I1202" s="8"/>
      <c r="J1202" s="881"/>
      <c r="K1202" s="881"/>
      <c r="L1202" s="882"/>
      <c r="M1202" s="642"/>
      <c r="N1202" s="642"/>
      <c r="O1202" s="648"/>
      <c r="P1202" s="645"/>
      <c r="Q1202" s="645"/>
      <c r="R1202" s="645"/>
      <c r="S1202" s="694"/>
      <c r="T1202" s="694"/>
      <c r="U1202" s="694"/>
    </row>
    <row r="1203" spans="1:21" s="261" customFormat="1" x14ac:dyDescent="0.25">
      <c r="A1203" s="6">
        <v>973</v>
      </c>
      <c r="B1203" s="169"/>
      <c r="C1203" s="169"/>
      <c r="D1203" s="18"/>
      <c r="E1203" s="264"/>
      <c r="F1203" s="265"/>
      <c r="G1203" s="8"/>
      <c r="H1203" s="13"/>
      <c r="I1203" s="8"/>
      <c r="J1203" s="881"/>
      <c r="K1203" s="881"/>
      <c r="L1203" s="882"/>
      <c r="M1203" s="642"/>
      <c r="N1203" s="642"/>
      <c r="O1203" s="648"/>
      <c r="P1203" s="645"/>
      <c r="Q1203" s="645"/>
      <c r="R1203" s="645"/>
      <c r="S1203" s="694"/>
      <c r="T1203" s="694"/>
      <c r="U1203" s="694"/>
    </row>
    <row r="1204" spans="1:21" s="261" customFormat="1" x14ac:dyDescent="0.25">
      <c r="A1204" s="8">
        <v>974</v>
      </c>
      <c r="B1204" s="169"/>
      <c r="C1204" s="169"/>
      <c r="D1204" s="18"/>
      <c r="E1204" s="264"/>
      <c r="F1204" s="265"/>
      <c r="G1204" s="8"/>
      <c r="H1204" s="13"/>
      <c r="I1204" s="8"/>
      <c r="J1204" s="881"/>
      <c r="K1204" s="881"/>
      <c r="L1204" s="882"/>
      <c r="M1204" s="642"/>
      <c r="N1204" s="642"/>
      <c r="O1204" s="648"/>
      <c r="P1204" s="645"/>
      <c r="Q1204" s="645"/>
      <c r="R1204" s="645"/>
      <c r="S1204" s="694"/>
      <c r="T1204" s="694"/>
      <c r="U1204" s="694"/>
    </row>
    <row r="1205" spans="1:21" s="261" customFormat="1" x14ac:dyDescent="0.25">
      <c r="A1205" s="6">
        <v>975</v>
      </c>
      <c r="B1205" s="169"/>
      <c r="C1205" s="169"/>
      <c r="D1205" s="18"/>
      <c r="E1205" s="264"/>
      <c r="F1205" s="265"/>
      <c r="G1205" s="8"/>
      <c r="H1205" s="13"/>
      <c r="I1205" s="8"/>
      <c r="J1205" s="881"/>
      <c r="K1205" s="881"/>
      <c r="L1205" s="882"/>
      <c r="M1205" s="642"/>
      <c r="N1205" s="642"/>
      <c r="O1205" s="648"/>
      <c r="P1205" s="645"/>
      <c r="Q1205" s="645"/>
      <c r="R1205" s="645"/>
      <c r="S1205" s="694"/>
      <c r="T1205" s="694"/>
      <c r="U1205" s="694"/>
    </row>
    <row r="1206" spans="1:21" s="261" customFormat="1" x14ac:dyDescent="0.25">
      <c r="A1206" s="8">
        <v>976</v>
      </c>
      <c r="B1206" s="169"/>
      <c r="C1206" s="169"/>
      <c r="D1206" s="18"/>
      <c r="E1206" s="264"/>
      <c r="F1206" s="265"/>
      <c r="G1206" s="8"/>
      <c r="H1206" s="13"/>
      <c r="I1206" s="8"/>
      <c r="J1206" s="881"/>
      <c r="K1206" s="881"/>
      <c r="L1206" s="882"/>
      <c r="M1206" s="642"/>
      <c r="N1206" s="642"/>
      <c r="O1206" s="648"/>
      <c r="P1206" s="645"/>
      <c r="Q1206" s="645"/>
      <c r="R1206" s="645"/>
      <c r="S1206" s="694"/>
      <c r="T1206" s="694"/>
      <c r="U1206" s="694"/>
    </row>
    <row r="1207" spans="1:21" s="261" customFormat="1" x14ac:dyDescent="0.25">
      <c r="A1207" s="6">
        <v>977</v>
      </c>
      <c r="B1207" s="169"/>
      <c r="C1207" s="169"/>
      <c r="D1207" s="18"/>
      <c r="E1207" s="264"/>
      <c r="F1207" s="265"/>
      <c r="G1207" s="8"/>
      <c r="H1207" s="13"/>
      <c r="I1207" s="8"/>
      <c r="J1207" s="881"/>
      <c r="K1207" s="881"/>
      <c r="L1207" s="882"/>
      <c r="M1207" s="642"/>
      <c r="N1207" s="642"/>
      <c r="O1207" s="648"/>
      <c r="P1207" s="645"/>
      <c r="Q1207" s="645"/>
      <c r="R1207" s="645"/>
      <c r="S1207" s="694"/>
      <c r="T1207" s="694"/>
      <c r="U1207" s="694"/>
    </row>
    <row r="1208" spans="1:21" s="261" customFormat="1" x14ac:dyDescent="0.25">
      <c r="A1208" s="8">
        <v>978</v>
      </c>
      <c r="B1208" s="169"/>
      <c r="C1208" s="169"/>
      <c r="D1208" s="18"/>
      <c r="E1208" s="264"/>
      <c r="F1208" s="265"/>
      <c r="G1208" s="8"/>
      <c r="H1208" s="13"/>
      <c r="I1208" s="8"/>
      <c r="J1208" s="881"/>
      <c r="K1208" s="881"/>
      <c r="L1208" s="882"/>
      <c r="M1208" s="642"/>
      <c r="N1208" s="642"/>
      <c r="O1208" s="648"/>
      <c r="P1208" s="645"/>
      <c r="Q1208" s="645"/>
      <c r="R1208" s="645"/>
      <c r="S1208" s="694"/>
      <c r="T1208" s="694"/>
      <c r="U1208" s="694"/>
    </row>
    <row r="1209" spans="1:21" s="261" customFormat="1" x14ac:dyDescent="0.25">
      <c r="A1209" s="6">
        <v>979</v>
      </c>
      <c r="B1209" s="169"/>
      <c r="C1209" s="169"/>
      <c r="D1209" s="18"/>
      <c r="E1209" s="264"/>
      <c r="F1209" s="265"/>
      <c r="G1209" s="8"/>
      <c r="H1209" s="13"/>
      <c r="I1209" s="8"/>
      <c r="J1209" s="881"/>
      <c r="K1209" s="881"/>
      <c r="L1209" s="882"/>
      <c r="M1209" s="642"/>
      <c r="N1209" s="642"/>
      <c r="O1209" s="648"/>
      <c r="P1209" s="645"/>
      <c r="Q1209" s="645"/>
      <c r="R1209" s="645"/>
      <c r="S1209" s="694"/>
      <c r="T1209" s="694"/>
      <c r="U1209" s="694"/>
    </row>
    <row r="1210" spans="1:21" s="261" customFormat="1" x14ac:dyDescent="0.25">
      <c r="A1210" s="8">
        <v>980</v>
      </c>
      <c r="B1210" s="169"/>
      <c r="C1210" s="169"/>
      <c r="D1210" s="18"/>
      <c r="E1210" s="264"/>
      <c r="F1210" s="265"/>
      <c r="G1210" s="8"/>
      <c r="H1210" s="13"/>
      <c r="I1210" s="8"/>
      <c r="J1210" s="881"/>
      <c r="K1210" s="881"/>
      <c r="L1210" s="882"/>
      <c r="M1210" s="642"/>
      <c r="N1210" s="642"/>
      <c r="O1210" s="648"/>
      <c r="P1210" s="645"/>
      <c r="Q1210" s="645"/>
      <c r="R1210" s="645"/>
      <c r="S1210" s="694"/>
      <c r="T1210" s="694"/>
      <c r="U1210" s="694"/>
    </row>
    <row r="1211" spans="1:21" s="261" customFormat="1" x14ac:dyDescent="0.25">
      <c r="A1211" s="6">
        <v>981</v>
      </c>
      <c r="B1211" s="169"/>
      <c r="C1211" s="169"/>
      <c r="D1211" s="18"/>
      <c r="E1211" s="264"/>
      <c r="F1211" s="265"/>
      <c r="G1211" s="8"/>
      <c r="H1211" s="13"/>
      <c r="I1211" s="8"/>
      <c r="J1211" s="881"/>
      <c r="K1211" s="881"/>
      <c r="L1211" s="882"/>
      <c r="M1211" s="642"/>
      <c r="N1211" s="642"/>
      <c r="O1211" s="648"/>
      <c r="P1211" s="645"/>
      <c r="Q1211" s="645"/>
      <c r="R1211" s="645"/>
      <c r="S1211" s="694"/>
      <c r="T1211" s="694"/>
      <c r="U1211" s="694"/>
    </row>
    <row r="1212" spans="1:21" s="261" customFormat="1" x14ac:dyDescent="0.25">
      <c r="A1212" s="8">
        <v>982</v>
      </c>
      <c r="B1212" s="169"/>
      <c r="C1212" s="169"/>
      <c r="D1212" s="18"/>
      <c r="E1212" s="264"/>
      <c r="F1212" s="265"/>
      <c r="G1212" s="8"/>
      <c r="H1212" s="13"/>
      <c r="I1212" s="8"/>
      <c r="J1212" s="881"/>
      <c r="K1212" s="881"/>
      <c r="L1212" s="882"/>
      <c r="M1212" s="642"/>
      <c r="N1212" s="642"/>
      <c r="O1212" s="648"/>
      <c r="P1212" s="645"/>
      <c r="Q1212" s="645"/>
      <c r="R1212" s="645"/>
      <c r="S1212" s="694"/>
      <c r="T1212" s="694"/>
      <c r="U1212" s="694"/>
    </row>
    <row r="1213" spans="1:21" s="261" customFormat="1" x14ac:dyDescent="0.25">
      <c r="A1213" s="6">
        <v>983</v>
      </c>
      <c r="B1213" s="169"/>
      <c r="C1213" s="169"/>
      <c r="D1213" s="18"/>
      <c r="E1213" s="264"/>
      <c r="F1213" s="265"/>
      <c r="G1213" s="8"/>
      <c r="H1213" s="13"/>
      <c r="I1213" s="8"/>
      <c r="J1213" s="881"/>
      <c r="K1213" s="881"/>
      <c r="L1213" s="882"/>
      <c r="M1213" s="642"/>
      <c r="N1213" s="642"/>
      <c r="O1213" s="648"/>
      <c r="P1213" s="645"/>
      <c r="Q1213" s="645"/>
      <c r="R1213" s="645"/>
      <c r="S1213" s="694"/>
      <c r="T1213" s="694"/>
      <c r="U1213" s="694"/>
    </row>
    <row r="1214" spans="1:21" s="261" customFormat="1" x14ac:dyDescent="0.25">
      <c r="A1214" s="8">
        <v>984</v>
      </c>
      <c r="B1214" s="169"/>
      <c r="C1214" s="169"/>
      <c r="D1214" s="18"/>
      <c r="E1214" s="264"/>
      <c r="F1214" s="265"/>
      <c r="G1214" s="8"/>
      <c r="H1214" s="13"/>
      <c r="I1214" s="8"/>
      <c r="J1214" s="881"/>
      <c r="K1214" s="881"/>
      <c r="L1214" s="882"/>
      <c r="M1214" s="642"/>
      <c r="N1214" s="642"/>
      <c r="O1214" s="648"/>
      <c r="P1214" s="645"/>
      <c r="Q1214" s="645"/>
      <c r="R1214" s="645"/>
      <c r="S1214" s="694"/>
      <c r="T1214" s="694"/>
      <c r="U1214" s="694"/>
    </row>
    <row r="1215" spans="1:21" s="261" customFormat="1" x14ac:dyDescent="0.25">
      <c r="A1215" s="6">
        <v>985</v>
      </c>
      <c r="B1215" s="169"/>
      <c r="C1215" s="169"/>
      <c r="D1215" s="18"/>
      <c r="E1215" s="264"/>
      <c r="F1215" s="265"/>
      <c r="G1215" s="8"/>
      <c r="H1215" s="13"/>
      <c r="I1215" s="8"/>
      <c r="J1215" s="881"/>
      <c r="K1215" s="881"/>
      <c r="L1215" s="882"/>
      <c r="M1215" s="642"/>
      <c r="N1215" s="642"/>
      <c r="O1215" s="648"/>
      <c r="P1215" s="645"/>
      <c r="Q1215" s="645"/>
      <c r="R1215" s="645"/>
      <c r="S1215" s="694"/>
      <c r="T1215" s="694"/>
      <c r="U1215" s="694"/>
    </row>
    <row r="1216" spans="1:21" s="261" customFormat="1" x14ac:dyDescent="0.25">
      <c r="A1216" s="8">
        <v>986</v>
      </c>
      <c r="B1216" s="169"/>
      <c r="C1216" s="169"/>
      <c r="D1216" s="18"/>
      <c r="E1216" s="264"/>
      <c r="F1216" s="265"/>
      <c r="G1216" s="8"/>
      <c r="H1216" s="13"/>
      <c r="I1216" s="8"/>
      <c r="J1216" s="881"/>
      <c r="K1216" s="881"/>
      <c r="L1216" s="882"/>
      <c r="M1216" s="642"/>
      <c r="N1216" s="642"/>
      <c r="O1216" s="648"/>
      <c r="P1216" s="645"/>
      <c r="Q1216" s="645"/>
      <c r="R1216" s="645"/>
      <c r="S1216" s="694"/>
      <c r="T1216" s="694"/>
      <c r="U1216" s="694"/>
    </row>
    <row r="1217" spans="1:21" s="261" customFormat="1" x14ac:dyDescent="0.25">
      <c r="A1217" s="6">
        <v>987</v>
      </c>
      <c r="B1217" s="169"/>
      <c r="C1217" s="169"/>
      <c r="D1217" s="18"/>
      <c r="E1217" s="264"/>
      <c r="F1217" s="265"/>
      <c r="G1217" s="8"/>
      <c r="H1217" s="13"/>
      <c r="I1217" s="8"/>
      <c r="J1217" s="881"/>
      <c r="K1217" s="881"/>
      <c r="L1217" s="882"/>
      <c r="M1217" s="642"/>
      <c r="N1217" s="642"/>
      <c r="O1217" s="648"/>
      <c r="P1217" s="645"/>
      <c r="Q1217" s="645"/>
      <c r="R1217" s="645"/>
      <c r="S1217" s="694"/>
      <c r="T1217" s="694"/>
      <c r="U1217" s="694"/>
    </row>
    <row r="1218" spans="1:21" s="261" customFormat="1" x14ac:dyDescent="0.25">
      <c r="A1218" s="8">
        <v>988</v>
      </c>
      <c r="B1218" s="169"/>
      <c r="C1218" s="169"/>
      <c r="D1218" s="18"/>
      <c r="E1218" s="264"/>
      <c r="F1218" s="265"/>
      <c r="G1218" s="8"/>
      <c r="H1218" s="13"/>
      <c r="I1218" s="8"/>
      <c r="J1218" s="881"/>
      <c r="K1218" s="881"/>
      <c r="L1218" s="882"/>
      <c r="M1218" s="642"/>
      <c r="N1218" s="642"/>
      <c r="O1218" s="648"/>
      <c r="P1218" s="645"/>
      <c r="Q1218" s="645"/>
      <c r="R1218" s="645"/>
      <c r="S1218" s="694"/>
      <c r="T1218" s="694"/>
      <c r="U1218" s="694"/>
    </row>
    <row r="1219" spans="1:21" s="261" customFormat="1" x14ac:dyDescent="0.25">
      <c r="A1219" s="6">
        <v>989</v>
      </c>
      <c r="B1219" s="169"/>
      <c r="C1219" s="169"/>
      <c r="D1219" s="18"/>
      <c r="E1219" s="264"/>
      <c r="F1219" s="265"/>
      <c r="G1219" s="8"/>
      <c r="H1219" s="13"/>
      <c r="I1219" s="8"/>
      <c r="J1219" s="881"/>
      <c r="K1219" s="881"/>
      <c r="L1219" s="882"/>
      <c r="M1219" s="642"/>
      <c r="N1219" s="642"/>
      <c r="O1219" s="648"/>
      <c r="P1219" s="645"/>
      <c r="Q1219" s="645"/>
      <c r="R1219" s="645"/>
      <c r="S1219" s="694"/>
      <c r="T1219" s="694"/>
      <c r="U1219" s="694"/>
    </row>
    <row r="1220" spans="1:21" s="261" customFormat="1" x14ac:dyDescent="0.25">
      <c r="A1220" s="8">
        <v>990</v>
      </c>
      <c r="B1220" s="169"/>
      <c r="C1220" s="169"/>
      <c r="D1220" s="18"/>
      <c r="E1220" s="264"/>
      <c r="F1220" s="265"/>
      <c r="G1220" s="8"/>
      <c r="H1220" s="13"/>
      <c r="I1220" s="8"/>
      <c r="J1220" s="881"/>
      <c r="K1220" s="881"/>
      <c r="L1220" s="882"/>
      <c r="M1220" s="642"/>
      <c r="N1220" s="642"/>
      <c r="O1220" s="648"/>
      <c r="P1220" s="645"/>
      <c r="Q1220" s="645"/>
      <c r="R1220" s="645"/>
      <c r="S1220" s="694"/>
      <c r="T1220" s="694"/>
      <c r="U1220" s="694"/>
    </row>
    <row r="1221" spans="1:21" s="261" customFormat="1" x14ac:dyDescent="0.25">
      <c r="A1221" s="6">
        <v>991</v>
      </c>
      <c r="B1221" s="169"/>
      <c r="C1221" s="169"/>
      <c r="D1221" s="18"/>
      <c r="E1221" s="264"/>
      <c r="F1221" s="265"/>
      <c r="G1221" s="8"/>
      <c r="H1221" s="13"/>
      <c r="I1221" s="8"/>
      <c r="J1221" s="881"/>
      <c r="K1221" s="881"/>
      <c r="L1221" s="882"/>
      <c r="M1221" s="642"/>
      <c r="N1221" s="642"/>
      <c r="O1221" s="648"/>
      <c r="P1221" s="645"/>
      <c r="Q1221" s="645"/>
      <c r="R1221" s="645"/>
      <c r="S1221" s="694"/>
      <c r="T1221" s="694"/>
      <c r="U1221" s="694"/>
    </row>
    <row r="1222" spans="1:21" s="261" customFormat="1" x14ac:dyDescent="0.25">
      <c r="A1222" s="8">
        <v>992</v>
      </c>
      <c r="B1222" s="2381"/>
      <c r="C1222" s="140"/>
      <c r="D1222" s="18"/>
      <c r="E1222" s="92"/>
      <c r="F1222" s="139"/>
      <c r="G1222" s="8"/>
      <c r="H1222" s="13"/>
      <c r="I1222" s="8"/>
      <c r="J1222" s="881"/>
      <c r="K1222" s="881"/>
      <c r="L1222" s="882"/>
      <c r="M1222" s="642"/>
      <c r="N1222" s="642"/>
      <c r="O1222" s="648"/>
      <c r="P1222" s="645"/>
      <c r="Q1222" s="645"/>
      <c r="R1222" s="645"/>
      <c r="S1222" s="694"/>
      <c r="T1222" s="694"/>
      <c r="U1222" s="694"/>
    </row>
    <row r="1223" spans="1:21" s="261" customFormat="1" x14ac:dyDescent="0.25">
      <c r="A1223" s="6">
        <v>993</v>
      </c>
      <c r="B1223" s="2382"/>
      <c r="C1223" s="140"/>
      <c r="D1223" s="18"/>
      <c r="E1223" s="92"/>
      <c r="F1223" s="139"/>
      <c r="G1223" s="8"/>
      <c r="H1223" s="13"/>
      <c r="I1223" s="8"/>
      <c r="J1223" s="881"/>
      <c r="K1223" s="881"/>
      <c r="L1223" s="882"/>
      <c r="M1223" s="642"/>
      <c r="N1223" s="642"/>
      <c r="O1223" s="648"/>
      <c r="P1223" s="645"/>
      <c r="Q1223" s="645"/>
      <c r="R1223" s="645"/>
      <c r="S1223" s="694"/>
      <c r="T1223" s="694"/>
      <c r="U1223" s="694"/>
    </row>
    <row r="1224" spans="1:21" s="261" customFormat="1" x14ac:dyDescent="0.25">
      <c r="A1224" s="8">
        <v>994</v>
      </c>
      <c r="B1224" s="2383"/>
      <c r="C1224" s="140"/>
      <c r="D1224" s="18"/>
      <c r="E1224" s="92"/>
      <c r="F1224" s="139"/>
      <c r="G1224" s="8"/>
      <c r="H1224" s="13"/>
      <c r="I1224" s="8"/>
      <c r="J1224" s="881"/>
      <c r="K1224" s="881"/>
      <c r="L1224" s="882"/>
      <c r="M1224" s="642"/>
      <c r="N1224" s="642"/>
      <c r="O1224" s="648"/>
      <c r="P1224" s="645"/>
      <c r="Q1224" s="645"/>
      <c r="R1224" s="645"/>
      <c r="S1224" s="694"/>
      <c r="T1224" s="694"/>
      <c r="U1224" s="694"/>
    </row>
    <row r="1225" spans="1:21" s="261" customFormat="1" x14ac:dyDescent="0.25">
      <c r="A1225" s="6">
        <v>995</v>
      </c>
      <c r="B1225" s="2381"/>
      <c r="C1225" s="140"/>
      <c r="D1225" s="18"/>
      <c r="E1225" s="92"/>
      <c r="F1225" s="139"/>
      <c r="G1225" s="8"/>
      <c r="H1225" s="13"/>
      <c r="I1225" s="8"/>
      <c r="J1225" s="881"/>
      <c r="K1225" s="881"/>
      <c r="L1225" s="882"/>
      <c r="M1225" s="642"/>
      <c r="N1225" s="642"/>
      <c r="O1225" s="648"/>
      <c r="P1225" s="645"/>
      <c r="Q1225" s="645"/>
      <c r="R1225" s="645"/>
      <c r="S1225" s="694"/>
      <c r="T1225" s="694"/>
      <c r="U1225" s="694"/>
    </row>
    <row r="1226" spans="1:21" s="261" customFormat="1" x14ac:dyDescent="0.25">
      <c r="A1226" s="8">
        <v>996</v>
      </c>
      <c r="B1226" s="2382"/>
      <c r="C1226" s="140"/>
      <c r="D1226" s="18"/>
      <c r="E1226" s="92"/>
      <c r="F1226" s="139"/>
      <c r="G1226" s="8"/>
      <c r="H1226" s="13"/>
      <c r="I1226" s="8"/>
      <c r="J1226" s="881"/>
      <c r="K1226" s="881"/>
      <c r="L1226" s="882"/>
      <c r="M1226" s="642"/>
      <c r="N1226" s="642"/>
      <c r="O1226" s="648"/>
      <c r="P1226" s="645"/>
      <c r="Q1226" s="645"/>
      <c r="R1226" s="645"/>
      <c r="S1226" s="694"/>
      <c r="T1226" s="694"/>
      <c r="U1226" s="694"/>
    </row>
    <row r="1227" spans="1:21" s="261" customFormat="1" x14ac:dyDescent="0.25">
      <c r="A1227" s="6">
        <v>997</v>
      </c>
      <c r="B1227" s="2383"/>
      <c r="C1227" s="140"/>
      <c r="D1227" s="18"/>
      <c r="E1227" s="92"/>
      <c r="F1227" s="139"/>
      <c r="G1227" s="8"/>
      <c r="H1227" s="13"/>
      <c r="I1227" s="8"/>
      <c r="J1227" s="881"/>
      <c r="K1227" s="881"/>
      <c r="L1227" s="882"/>
      <c r="M1227" s="642"/>
      <c r="N1227" s="642"/>
      <c r="O1227" s="648"/>
      <c r="P1227" s="645"/>
      <c r="Q1227" s="645"/>
      <c r="R1227" s="645"/>
      <c r="S1227" s="694"/>
      <c r="T1227" s="694"/>
      <c r="U1227" s="694"/>
    </row>
    <row r="1228" spans="1:21" s="261" customFormat="1" x14ac:dyDescent="0.25">
      <c r="A1228" s="8">
        <v>998</v>
      </c>
      <c r="B1228" s="2381"/>
      <c r="C1228" s="140"/>
      <c r="D1228" s="18"/>
      <c r="E1228" s="92"/>
      <c r="F1228" s="139"/>
      <c r="G1228" s="8"/>
      <c r="H1228" s="13"/>
      <c r="I1228" s="8"/>
      <c r="J1228" s="881"/>
      <c r="K1228" s="881"/>
      <c r="L1228" s="882"/>
      <c r="M1228" s="642"/>
      <c r="N1228" s="642"/>
      <c r="O1228" s="648"/>
      <c r="P1228" s="645"/>
      <c r="Q1228" s="645"/>
      <c r="R1228" s="645"/>
      <c r="S1228" s="694"/>
      <c r="T1228" s="694"/>
      <c r="U1228" s="694"/>
    </row>
    <row r="1229" spans="1:21" s="261" customFormat="1" x14ac:dyDescent="0.25">
      <c r="A1229" s="6">
        <v>999</v>
      </c>
      <c r="B1229" s="2382"/>
      <c r="C1229" s="140"/>
      <c r="D1229" s="18"/>
      <c r="E1229" s="92"/>
      <c r="F1229" s="139"/>
      <c r="G1229" s="8"/>
      <c r="H1229" s="13"/>
      <c r="I1229" s="8"/>
      <c r="J1229" s="881"/>
      <c r="K1229" s="881"/>
      <c r="L1229" s="882"/>
      <c r="M1229" s="642"/>
      <c r="N1229" s="642"/>
      <c r="O1229" s="648"/>
      <c r="P1229" s="645"/>
      <c r="Q1229" s="645"/>
      <c r="R1229" s="645"/>
      <c r="S1229" s="694"/>
      <c r="T1229" s="694"/>
      <c r="U1229" s="694"/>
    </row>
    <row r="1230" spans="1:21" s="261" customFormat="1" x14ac:dyDescent="0.25">
      <c r="A1230" s="8">
        <v>1000</v>
      </c>
      <c r="B1230" s="2383"/>
      <c r="C1230" s="140"/>
      <c r="D1230" s="18"/>
      <c r="E1230" s="92"/>
      <c r="F1230" s="139"/>
      <c r="G1230" s="8"/>
      <c r="H1230" s="13"/>
      <c r="I1230" s="8"/>
      <c r="J1230" s="881"/>
      <c r="K1230" s="881"/>
      <c r="L1230" s="882"/>
      <c r="M1230" s="642"/>
      <c r="N1230" s="642"/>
      <c r="O1230" s="648"/>
      <c r="P1230" s="645"/>
      <c r="Q1230" s="645"/>
      <c r="R1230" s="645"/>
      <c r="S1230" s="694"/>
      <c r="T1230" s="694"/>
      <c r="U1230" s="694"/>
    </row>
    <row r="1231" spans="1:21" s="261" customFormat="1" x14ac:dyDescent="0.25">
      <c r="A1231" s="6">
        <v>1001</v>
      </c>
      <c r="B1231" s="2381"/>
      <c r="C1231" s="140"/>
      <c r="D1231" s="18"/>
      <c r="E1231" s="92"/>
      <c r="F1231" s="139"/>
      <c r="G1231" s="8"/>
      <c r="H1231" s="13"/>
      <c r="I1231" s="8"/>
      <c r="J1231" s="640"/>
      <c r="K1231" s="238"/>
      <c r="L1231" s="256"/>
      <c r="M1231" s="207"/>
      <c r="N1231" s="207"/>
      <c r="O1231" s="360"/>
      <c r="P1231" s="645"/>
      <c r="Q1231" s="645"/>
      <c r="R1231" s="645"/>
      <c r="S1231" s="694"/>
      <c r="T1231" s="694"/>
      <c r="U1231" s="694"/>
    </row>
    <row r="1232" spans="1:21" s="261" customFormat="1" x14ac:dyDescent="0.25">
      <c r="A1232" s="8">
        <v>1002</v>
      </c>
      <c r="B1232" s="2382"/>
      <c r="C1232" s="140"/>
      <c r="D1232" s="18"/>
      <c r="E1232" s="92"/>
      <c r="F1232" s="139"/>
      <c r="G1232" s="8"/>
      <c r="H1232" s="13"/>
      <c r="I1232" s="8"/>
      <c r="J1232" s="640"/>
      <c r="K1232" s="238"/>
      <c r="L1232" s="256"/>
      <c r="M1232" s="207"/>
      <c r="N1232" s="207"/>
      <c r="O1232" s="360"/>
      <c r="P1232" s="645"/>
      <c r="Q1232" s="645"/>
      <c r="R1232" s="645"/>
      <c r="S1232" s="694"/>
      <c r="T1232" s="694"/>
      <c r="U1232" s="694"/>
    </row>
    <row r="1233" spans="1:21" s="261" customFormat="1" x14ac:dyDescent="0.25">
      <c r="A1233" s="6">
        <v>1003</v>
      </c>
      <c r="B1233" s="2383"/>
      <c r="C1233" s="140"/>
      <c r="D1233" s="18"/>
      <c r="E1233" s="92"/>
      <c r="F1233" s="139"/>
      <c r="G1233" s="8"/>
      <c r="H1233" s="13"/>
      <c r="I1233" s="8"/>
      <c r="J1233" s="640"/>
      <c r="K1233" s="238"/>
      <c r="L1233" s="256"/>
      <c r="M1233" s="207"/>
      <c r="N1233" s="207"/>
      <c r="O1233" s="360"/>
      <c r="P1233" s="645"/>
      <c r="Q1233" s="645"/>
      <c r="R1233" s="645"/>
      <c r="S1233" s="694"/>
      <c r="T1233" s="694"/>
      <c r="U1233" s="694"/>
    </row>
    <row r="1234" spans="1:21" s="261" customFormat="1" x14ac:dyDescent="0.25">
      <c r="A1234" s="8">
        <v>1004</v>
      </c>
      <c r="B1234" s="2381"/>
      <c r="C1234" s="140"/>
      <c r="D1234" s="18"/>
      <c r="E1234" s="92"/>
      <c r="F1234" s="139"/>
      <c r="G1234" s="8"/>
      <c r="H1234" s="13"/>
      <c r="I1234" s="8"/>
      <c r="J1234" s="640"/>
      <c r="K1234" s="238"/>
      <c r="L1234" s="256"/>
      <c r="M1234" s="207"/>
      <c r="N1234" s="207"/>
      <c r="O1234" s="360"/>
      <c r="P1234" s="645"/>
      <c r="Q1234" s="645"/>
      <c r="R1234" s="645"/>
      <c r="S1234" s="694"/>
      <c r="T1234" s="694"/>
      <c r="U1234" s="694"/>
    </row>
    <row r="1235" spans="1:21" s="261" customFormat="1" x14ac:dyDescent="0.25">
      <c r="A1235" s="6">
        <v>1005</v>
      </c>
      <c r="B1235" s="23"/>
      <c r="C1235" s="5"/>
      <c r="D1235" s="18"/>
      <c r="E1235" s="92"/>
      <c r="F1235" s="139"/>
      <c r="G1235" s="8"/>
      <c r="H1235" s="13"/>
      <c r="I1235" s="8"/>
      <c r="J1235" s="640"/>
      <c r="K1235" s="238"/>
      <c r="L1235" s="256"/>
      <c r="M1235" s="207"/>
      <c r="N1235" s="207"/>
      <c r="O1235" s="360"/>
      <c r="P1235" s="645"/>
      <c r="Q1235" s="645"/>
      <c r="R1235" s="645"/>
      <c r="S1235" s="694"/>
      <c r="T1235" s="694"/>
      <c r="U1235" s="694"/>
    </row>
    <row r="1236" spans="1:21" s="261" customFormat="1" x14ac:dyDescent="0.25">
      <c r="A1236" s="8">
        <v>1006</v>
      </c>
      <c r="B1236" s="23"/>
      <c r="C1236" s="5"/>
      <c r="D1236" s="18"/>
      <c r="E1236" s="92"/>
      <c r="F1236" s="139"/>
      <c r="G1236" s="5"/>
      <c r="H1236" s="12"/>
      <c r="I1236" s="8"/>
      <c r="J1236" s="640"/>
      <c r="K1236" s="238"/>
      <c r="L1236" s="256"/>
      <c r="M1236" s="207"/>
      <c r="N1236" s="207"/>
      <c r="O1236" s="360"/>
      <c r="P1236" s="645"/>
      <c r="Q1236" s="645"/>
      <c r="R1236" s="645"/>
      <c r="S1236" s="694"/>
      <c r="T1236" s="694"/>
      <c r="U1236" s="694"/>
    </row>
    <row r="1237" spans="1:21" s="261" customFormat="1" x14ac:dyDescent="0.25">
      <c r="A1237" s="6">
        <v>1007</v>
      </c>
      <c r="B1237" s="23"/>
      <c r="C1237" s="5"/>
      <c r="D1237" s="23"/>
      <c r="E1237" s="23"/>
      <c r="F1237" s="23"/>
      <c r="G1237" s="5"/>
      <c r="H1237" s="12"/>
      <c r="I1237" s="5"/>
      <c r="J1237" s="5"/>
      <c r="K1237" s="5"/>
      <c r="L1237" s="166"/>
      <c r="M1237" s="5"/>
      <c r="N1237" s="5"/>
      <c r="O1237" s="5"/>
      <c r="P1237" s="645"/>
      <c r="Q1237" s="645"/>
      <c r="R1237" s="645"/>
      <c r="S1237" s="694"/>
      <c r="T1237" s="694"/>
      <c r="U1237" s="694"/>
    </row>
    <row r="1238" spans="1:21" s="261" customFormat="1" x14ac:dyDescent="0.25">
      <c r="A1238" s="8">
        <v>1008</v>
      </c>
      <c r="B1238" s="23"/>
      <c r="C1238" s="5"/>
      <c r="D1238" s="23"/>
      <c r="E1238" s="23"/>
      <c r="F1238" s="23"/>
      <c r="G1238" s="5"/>
      <c r="H1238" s="12"/>
      <c r="I1238" s="5"/>
      <c r="J1238" s="5"/>
      <c r="K1238" s="5"/>
      <c r="L1238" s="166"/>
      <c r="M1238" s="5"/>
      <c r="N1238" s="5"/>
      <c r="O1238" s="5"/>
      <c r="P1238" s="645"/>
      <c r="Q1238" s="645"/>
      <c r="R1238" s="645"/>
      <c r="S1238" s="694"/>
      <c r="T1238" s="694"/>
      <c r="U1238" s="694"/>
    </row>
    <row r="1239" spans="1:21" s="261" customFormat="1" x14ac:dyDescent="0.25">
      <c r="A1239" s="6">
        <v>1009</v>
      </c>
      <c r="B1239" s="23"/>
      <c r="C1239" s="5"/>
      <c r="D1239" s="23"/>
      <c r="E1239" s="23"/>
      <c r="F1239" s="23"/>
      <c r="G1239" s="5"/>
      <c r="H1239" s="12"/>
      <c r="I1239" s="5"/>
      <c r="J1239" s="5"/>
      <c r="K1239" s="5"/>
      <c r="L1239" s="166"/>
      <c r="M1239" s="5"/>
      <c r="N1239" s="5"/>
      <c r="O1239" s="5"/>
      <c r="P1239" s="645"/>
      <c r="Q1239" s="645"/>
      <c r="R1239" s="645"/>
      <c r="S1239" s="694"/>
      <c r="T1239" s="694"/>
      <c r="U1239" s="694"/>
    </row>
    <row r="1240" spans="1:21" s="261" customFormat="1" x14ac:dyDescent="0.25">
      <c r="A1240" s="8">
        <v>1010</v>
      </c>
      <c r="B1240" s="23"/>
      <c r="C1240" s="5"/>
      <c r="D1240" s="23"/>
      <c r="E1240" s="23"/>
      <c r="F1240" s="23"/>
      <c r="G1240" s="5"/>
      <c r="H1240" s="12"/>
      <c r="I1240" s="5"/>
      <c r="J1240" s="5"/>
      <c r="K1240" s="5"/>
      <c r="L1240" s="166"/>
      <c r="M1240" s="5"/>
      <c r="N1240" s="5"/>
      <c r="O1240" s="5"/>
      <c r="P1240" s="645"/>
      <c r="Q1240" s="645"/>
      <c r="R1240" s="645"/>
      <c r="S1240" s="694"/>
      <c r="T1240" s="694"/>
      <c r="U1240" s="694"/>
    </row>
    <row r="1241" spans="1:21" s="261" customFormat="1" x14ac:dyDescent="0.25">
      <c r="A1241" s="6">
        <v>1011</v>
      </c>
      <c r="B1241" s="23"/>
      <c r="C1241" s="5"/>
      <c r="D1241" s="23"/>
      <c r="E1241" s="23"/>
      <c r="F1241" s="23"/>
      <c r="G1241" s="5"/>
      <c r="H1241" s="12"/>
      <c r="I1241" s="5"/>
      <c r="J1241" s="5"/>
      <c r="K1241" s="5"/>
      <c r="L1241" s="166"/>
      <c r="M1241" s="5"/>
      <c r="N1241" s="5"/>
      <c r="O1241" s="5"/>
      <c r="P1241" s="645"/>
      <c r="Q1241" s="645"/>
      <c r="R1241" s="645"/>
      <c r="S1241" s="694"/>
      <c r="T1241" s="694"/>
      <c r="U1241" s="694"/>
    </row>
    <row r="1242" spans="1:21" s="261" customFormat="1" x14ac:dyDescent="0.25">
      <c r="A1242" s="8">
        <v>1012</v>
      </c>
      <c r="B1242" s="23"/>
      <c r="C1242" s="5"/>
      <c r="D1242" s="23"/>
      <c r="E1242" s="23"/>
      <c r="F1242" s="23"/>
      <c r="G1242" s="5"/>
      <c r="H1242" s="12"/>
      <c r="I1242" s="5"/>
      <c r="J1242" s="5"/>
      <c r="K1242" s="5"/>
      <c r="L1242" s="166"/>
      <c r="M1242" s="5"/>
      <c r="N1242" s="5"/>
      <c r="O1242" s="5"/>
      <c r="P1242" s="645"/>
      <c r="Q1242" s="645"/>
      <c r="R1242" s="645"/>
      <c r="S1242" s="694"/>
      <c r="T1242" s="694"/>
      <c r="U1242" s="694"/>
    </row>
    <row r="1243" spans="1:21" s="261" customFormat="1" x14ac:dyDescent="0.25">
      <c r="A1243" s="6">
        <v>1013</v>
      </c>
      <c r="B1243" s="23"/>
      <c r="C1243" s="5"/>
      <c r="D1243" s="23"/>
      <c r="E1243" s="23"/>
      <c r="F1243" s="23"/>
      <c r="G1243" s="5"/>
      <c r="H1243" s="12"/>
      <c r="I1243" s="5"/>
      <c r="J1243" s="5"/>
      <c r="K1243" s="5"/>
      <c r="L1243" s="166"/>
      <c r="M1243" s="5"/>
      <c r="N1243" s="5"/>
      <c r="O1243" s="5"/>
      <c r="P1243" s="645"/>
      <c r="Q1243" s="645"/>
      <c r="R1243" s="645"/>
      <c r="S1243" s="694"/>
      <c r="T1243" s="694"/>
      <c r="U1243" s="694"/>
    </row>
    <row r="1244" spans="1:21" s="261" customFormat="1" x14ac:dyDescent="0.25">
      <c r="A1244" s="8">
        <v>1014</v>
      </c>
      <c r="B1244" s="23"/>
      <c r="C1244" s="5"/>
      <c r="D1244" s="23"/>
      <c r="E1244" s="23"/>
      <c r="F1244" s="23"/>
      <c r="G1244" s="5"/>
      <c r="H1244" s="12"/>
      <c r="I1244" s="5"/>
      <c r="J1244" s="5"/>
      <c r="K1244" s="5"/>
      <c r="L1244" s="166"/>
      <c r="M1244" s="5"/>
      <c r="N1244" s="5"/>
      <c r="O1244" s="5"/>
      <c r="P1244" s="645"/>
      <c r="Q1244" s="645"/>
      <c r="R1244" s="645"/>
      <c r="S1244" s="694"/>
      <c r="T1244" s="694"/>
      <c r="U1244" s="694"/>
    </row>
    <row r="1245" spans="1:21" s="261" customFormat="1" x14ac:dyDescent="0.25">
      <c r="A1245" s="6">
        <v>1015</v>
      </c>
      <c r="B1245" s="23"/>
      <c r="C1245" s="5"/>
      <c r="D1245" s="23"/>
      <c r="E1245" s="23"/>
      <c r="F1245" s="23"/>
      <c r="G1245" s="5"/>
      <c r="H1245" s="12"/>
      <c r="I1245" s="5"/>
      <c r="J1245" s="5"/>
      <c r="K1245" s="5"/>
      <c r="L1245" s="166"/>
      <c r="M1245" s="5"/>
      <c r="N1245" s="5"/>
      <c r="O1245" s="5"/>
      <c r="P1245" s="645"/>
      <c r="Q1245" s="645"/>
      <c r="R1245" s="645"/>
      <c r="S1245" s="694"/>
      <c r="T1245" s="694"/>
      <c r="U1245" s="694"/>
    </row>
    <row r="1246" spans="1:21" s="261" customFormat="1" x14ac:dyDescent="0.25">
      <c r="A1246" s="8">
        <v>1016</v>
      </c>
      <c r="B1246" s="23"/>
      <c r="C1246" s="5"/>
      <c r="D1246" s="23"/>
      <c r="E1246" s="23"/>
      <c r="F1246" s="23"/>
      <c r="G1246" s="5"/>
      <c r="H1246" s="12"/>
      <c r="I1246" s="5"/>
      <c r="J1246" s="5"/>
      <c r="K1246" s="5"/>
      <c r="L1246" s="166"/>
      <c r="M1246" s="5"/>
      <c r="N1246" s="5"/>
      <c r="O1246" s="5"/>
      <c r="P1246" s="645"/>
      <c r="Q1246" s="645"/>
      <c r="R1246" s="645"/>
      <c r="S1246" s="694"/>
      <c r="T1246" s="694"/>
      <c r="U1246" s="694"/>
    </row>
    <row r="1247" spans="1:21" s="261" customFormat="1" x14ac:dyDescent="0.25">
      <c r="A1247" s="6">
        <v>1017</v>
      </c>
      <c r="B1247" s="23"/>
      <c r="C1247" s="5"/>
      <c r="D1247" s="23"/>
      <c r="E1247" s="23"/>
      <c r="F1247" s="23"/>
      <c r="G1247" s="5"/>
      <c r="H1247" s="12"/>
      <c r="I1247" s="5"/>
      <c r="J1247" s="5"/>
      <c r="K1247" s="5"/>
      <c r="L1247" s="166"/>
      <c r="M1247" s="5"/>
      <c r="N1247" s="5"/>
      <c r="O1247" s="5"/>
      <c r="P1247" s="645"/>
      <c r="Q1247" s="645"/>
      <c r="R1247" s="645"/>
      <c r="S1247" s="694"/>
      <c r="T1247" s="694"/>
      <c r="U1247" s="694"/>
    </row>
    <row r="1248" spans="1:21" s="261" customFormat="1" x14ac:dyDescent="0.25">
      <c r="A1248" s="8">
        <v>1018</v>
      </c>
      <c r="B1248" s="23"/>
      <c r="C1248" s="5"/>
      <c r="D1248" s="23"/>
      <c r="E1248" s="23"/>
      <c r="F1248" s="23"/>
      <c r="G1248" s="5"/>
      <c r="H1248" s="12"/>
      <c r="I1248" s="5"/>
      <c r="J1248" s="5"/>
      <c r="K1248" s="5"/>
      <c r="L1248" s="166"/>
      <c r="M1248" s="5"/>
      <c r="N1248" s="5"/>
      <c r="O1248" s="5"/>
      <c r="P1248" s="645"/>
      <c r="Q1248" s="645"/>
      <c r="R1248" s="645"/>
      <c r="S1248" s="694"/>
      <c r="T1248" s="694"/>
      <c r="U1248" s="694"/>
    </row>
    <row r="1249" spans="1:24" s="261" customFormat="1" x14ac:dyDescent="0.25">
      <c r="A1249" s="6">
        <v>1019</v>
      </c>
      <c r="B1249" s="23"/>
      <c r="C1249" s="5"/>
      <c r="D1249" s="23"/>
      <c r="E1249" s="23"/>
      <c r="F1249" s="23"/>
      <c r="G1249" s="5"/>
      <c r="H1249" s="12"/>
      <c r="I1249" s="5"/>
      <c r="J1249" s="5"/>
      <c r="K1249" s="5"/>
      <c r="L1249" s="166"/>
      <c r="M1249" s="5"/>
      <c r="N1249" s="5"/>
      <c r="O1249" s="5"/>
      <c r="P1249" s="645"/>
      <c r="Q1249" s="645"/>
      <c r="R1249" s="645"/>
      <c r="S1249" s="694"/>
      <c r="T1249" s="694"/>
      <c r="U1249" s="694"/>
    </row>
    <row r="1250" spans="1:24" s="261" customFormat="1" x14ac:dyDescent="0.25">
      <c r="A1250" s="8">
        <v>1020</v>
      </c>
      <c r="B1250" s="23"/>
      <c r="C1250" s="5"/>
      <c r="D1250" s="23"/>
      <c r="E1250" s="23"/>
      <c r="F1250" s="23"/>
      <c r="G1250" s="5"/>
      <c r="H1250" s="12"/>
      <c r="I1250" s="5"/>
      <c r="J1250" s="5"/>
      <c r="K1250" s="5"/>
      <c r="L1250" s="166"/>
      <c r="M1250" s="5"/>
      <c r="N1250" s="5"/>
      <c r="O1250" s="5"/>
      <c r="P1250" s="645"/>
      <c r="Q1250" s="645"/>
      <c r="R1250" s="645"/>
      <c r="S1250" s="694"/>
      <c r="T1250" s="694"/>
      <c r="U1250" s="694"/>
    </row>
    <row r="1251" spans="1:24" s="261" customFormat="1" x14ac:dyDescent="0.25">
      <c r="A1251" s="6">
        <v>1021</v>
      </c>
      <c r="B1251" s="23"/>
      <c r="C1251" s="5"/>
      <c r="D1251" s="23"/>
      <c r="E1251" s="23"/>
      <c r="F1251" s="23"/>
      <c r="G1251" s="5"/>
      <c r="H1251" s="12"/>
      <c r="I1251" s="23"/>
      <c r="J1251" s="5"/>
      <c r="K1251" s="5"/>
      <c r="L1251" s="166"/>
      <c r="M1251" s="5"/>
      <c r="N1251" s="5"/>
      <c r="O1251" s="5"/>
      <c r="P1251" s="645"/>
      <c r="Q1251" s="645"/>
      <c r="R1251" s="645"/>
      <c r="S1251" s="694"/>
      <c r="T1251" s="694"/>
      <c r="U1251" s="694"/>
      <c r="W1251" s="23"/>
      <c r="X1251" s="23"/>
    </row>
    <row r="1252" spans="1:24" s="23" customFormat="1" x14ac:dyDescent="0.25">
      <c r="A1252" s="8">
        <v>1022</v>
      </c>
      <c r="C1252" s="5"/>
      <c r="G1252" s="5"/>
      <c r="H1252" s="12"/>
      <c r="J1252" s="5"/>
      <c r="K1252" s="5"/>
      <c r="L1252" s="166"/>
      <c r="M1252" s="5"/>
      <c r="N1252" s="5"/>
      <c r="O1252" s="5"/>
      <c r="P1252" s="645"/>
      <c r="Q1252" s="645"/>
      <c r="R1252" s="645"/>
      <c r="S1252" s="694"/>
      <c r="T1252" s="694"/>
      <c r="U1252" s="694"/>
      <c r="V1252" s="261"/>
    </row>
    <row r="1253" spans="1:24" s="23" customFormat="1" x14ac:dyDescent="0.25">
      <c r="A1253" s="6">
        <v>1023</v>
      </c>
      <c r="C1253" s="5"/>
      <c r="G1253" s="5"/>
      <c r="H1253" s="12"/>
      <c r="J1253" s="5"/>
      <c r="K1253" s="5"/>
      <c r="L1253" s="166"/>
      <c r="M1253" s="5"/>
      <c r="N1253" s="5"/>
      <c r="O1253" s="5"/>
      <c r="P1253" s="645"/>
      <c r="Q1253" s="645"/>
      <c r="R1253" s="645"/>
      <c r="S1253" s="694"/>
      <c r="T1253" s="694"/>
      <c r="U1253" s="694"/>
      <c r="V1253" s="261"/>
    </row>
    <row r="1254" spans="1:24" s="23" customFormat="1" x14ac:dyDescent="0.25">
      <c r="A1254" s="8">
        <v>1024</v>
      </c>
      <c r="C1254" s="5"/>
      <c r="G1254" s="5"/>
      <c r="H1254" s="12"/>
      <c r="J1254" s="5"/>
      <c r="K1254" s="5"/>
      <c r="L1254" s="166"/>
      <c r="M1254" s="5"/>
      <c r="N1254" s="5"/>
      <c r="O1254" s="5"/>
      <c r="P1254" s="645"/>
      <c r="Q1254" s="645"/>
      <c r="R1254" s="645"/>
      <c r="S1254" s="694"/>
      <c r="T1254" s="694"/>
      <c r="U1254" s="694"/>
      <c r="V1254" s="261"/>
    </row>
    <row r="1255" spans="1:24" s="23" customFormat="1" x14ac:dyDescent="0.25">
      <c r="A1255" s="6">
        <v>1025</v>
      </c>
      <c r="C1255" s="5"/>
      <c r="G1255" s="5"/>
      <c r="H1255" s="12"/>
      <c r="J1255" s="5"/>
      <c r="K1255" s="5"/>
      <c r="L1255" s="166"/>
      <c r="M1255" s="5"/>
      <c r="N1255" s="5"/>
      <c r="O1255" s="5"/>
      <c r="P1255" s="645"/>
      <c r="Q1255" s="645"/>
      <c r="R1255" s="645"/>
      <c r="S1255" s="694"/>
      <c r="T1255" s="694"/>
      <c r="U1255" s="694"/>
      <c r="V1255" s="261"/>
    </row>
    <row r="1256" spans="1:24" s="23" customFormat="1" x14ac:dyDescent="0.25">
      <c r="A1256" s="8">
        <v>1026</v>
      </c>
      <c r="C1256" s="5"/>
      <c r="G1256" s="5"/>
      <c r="H1256" s="12"/>
      <c r="J1256" s="5"/>
      <c r="K1256" s="5"/>
      <c r="L1256" s="166"/>
      <c r="M1256" s="5"/>
      <c r="N1256" s="5"/>
      <c r="O1256" s="5"/>
      <c r="P1256" s="645"/>
      <c r="Q1256" s="645"/>
      <c r="R1256" s="645"/>
      <c r="S1256" s="694"/>
      <c r="T1256" s="694"/>
      <c r="U1256" s="694"/>
      <c r="V1256" s="261"/>
    </row>
    <row r="1257" spans="1:24" s="23" customFormat="1" x14ac:dyDescent="0.25">
      <c r="A1257" s="6">
        <v>1027</v>
      </c>
      <c r="C1257" s="5"/>
      <c r="G1257" s="5"/>
      <c r="H1257" s="12"/>
      <c r="J1257" s="5"/>
      <c r="K1257" s="5"/>
      <c r="L1257" s="166"/>
      <c r="M1257" s="5"/>
      <c r="N1257" s="5"/>
      <c r="O1257" s="5"/>
      <c r="P1257" s="645"/>
      <c r="Q1257" s="645"/>
      <c r="R1257" s="645"/>
      <c r="S1257" s="694"/>
      <c r="T1257" s="694"/>
      <c r="U1257" s="694"/>
      <c r="V1257" s="261"/>
    </row>
    <row r="1258" spans="1:24" s="23" customFormat="1" x14ac:dyDescent="0.25">
      <c r="A1258" s="8">
        <v>1028</v>
      </c>
      <c r="C1258" s="5"/>
      <c r="G1258" s="5"/>
      <c r="H1258" s="12"/>
      <c r="J1258" s="5"/>
      <c r="K1258" s="5"/>
      <c r="L1258" s="166"/>
      <c r="M1258" s="5"/>
      <c r="N1258" s="5"/>
      <c r="O1258" s="5"/>
      <c r="P1258" s="645"/>
      <c r="Q1258" s="645"/>
      <c r="R1258" s="645"/>
      <c r="S1258" s="694"/>
      <c r="T1258" s="694"/>
      <c r="U1258" s="694"/>
      <c r="V1258" s="261"/>
    </row>
    <row r="1259" spans="1:24" s="23" customFormat="1" x14ac:dyDescent="0.25">
      <c r="A1259" s="6">
        <v>1029</v>
      </c>
      <c r="C1259" s="5"/>
      <c r="G1259" s="5"/>
      <c r="H1259" s="12"/>
      <c r="J1259" s="5"/>
      <c r="K1259" s="5"/>
      <c r="L1259" s="166"/>
      <c r="M1259" s="5"/>
      <c r="N1259" s="5"/>
      <c r="O1259" s="5"/>
      <c r="P1259" s="645"/>
      <c r="Q1259" s="645"/>
      <c r="R1259" s="645"/>
      <c r="S1259" s="694"/>
      <c r="T1259" s="694"/>
      <c r="U1259" s="694"/>
      <c r="V1259" s="261"/>
    </row>
    <row r="1260" spans="1:24" s="23" customFormat="1" x14ac:dyDescent="0.25">
      <c r="A1260" s="8">
        <v>1030</v>
      </c>
      <c r="C1260" s="5"/>
      <c r="G1260" s="5"/>
      <c r="H1260" s="12"/>
      <c r="J1260" s="5"/>
      <c r="K1260" s="5"/>
      <c r="L1260" s="166"/>
      <c r="M1260" s="5"/>
      <c r="N1260" s="5"/>
      <c r="O1260" s="5"/>
      <c r="P1260" s="645"/>
      <c r="Q1260" s="645"/>
      <c r="R1260" s="645"/>
      <c r="S1260" s="694"/>
      <c r="T1260" s="694"/>
      <c r="U1260" s="694"/>
      <c r="V1260" s="261"/>
    </row>
    <row r="1261" spans="1:24" s="23" customFormat="1" x14ac:dyDescent="0.25">
      <c r="A1261" s="6">
        <v>1031</v>
      </c>
      <c r="C1261" s="5"/>
      <c r="G1261" s="5"/>
      <c r="H1261" s="12"/>
      <c r="J1261" s="5"/>
      <c r="K1261" s="5"/>
      <c r="L1261" s="166"/>
      <c r="M1261" s="5"/>
      <c r="N1261" s="5"/>
      <c r="O1261" s="5"/>
      <c r="P1261" s="645"/>
      <c r="Q1261" s="645"/>
      <c r="R1261" s="645"/>
      <c r="S1261" s="694"/>
      <c r="T1261" s="694"/>
      <c r="U1261" s="694"/>
      <c r="V1261" s="261"/>
    </row>
    <row r="1262" spans="1:24" s="23" customFormat="1" x14ac:dyDescent="0.25">
      <c r="A1262" s="8">
        <v>1032</v>
      </c>
      <c r="C1262" s="5"/>
      <c r="G1262" s="5"/>
      <c r="H1262" s="12"/>
      <c r="J1262" s="5"/>
      <c r="K1262" s="5"/>
      <c r="L1262" s="166"/>
      <c r="M1262" s="5"/>
      <c r="N1262" s="5"/>
      <c r="O1262" s="5"/>
      <c r="P1262" s="645"/>
      <c r="Q1262" s="645"/>
      <c r="R1262" s="645"/>
      <c r="S1262" s="694"/>
      <c r="T1262" s="694"/>
      <c r="U1262" s="694"/>
      <c r="V1262" s="261"/>
    </row>
    <row r="1263" spans="1:24" s="23" customFormat="1" x14ac:dyDescent="0.25">
      <c r="A1263" s="6">
        <v>1033</v>
      </c>
      <c r="C1263" s="5"/>
      <c r="G1263" s="5"/>
      <c r="H1263" s="12"/>
      <c r="J1263" s="5"/>
      <c r="K1263" s="5"/>
      <c r="L1263" s="166"/>
      <c r="M1263" s="5"/>
      <c r="N1263" s="5"/>
      <c r="O1263" s="5"/>
      <c r="P1263" s="645"/>
      <c r="Q1263" s="645"/>
      <c r="R1263" s="645"/>
      <c r="S1263" s="694"/>
      <c r="T1263" s="694"/>
      <c r="U1263" s="694"/>
      <c r="V1263" s="261"/>
    </row>
    <row r="1264" spans="1:24" s="23" customFormat="1" x14ac:dyDescent="0.25">
      <c r="A1264" s="8">
        <v>1034</v>
      </c>
      <c r="C1264" s="5"/>
      <c r="G1264" s="5"/>
      <c r="H1264" s="12"/>
      <c r="J1264" s="5"/>
      <c r="K1264" s="5"/>
      <c r="L1264" s="166"/>
      <c r="M1264" s="5"/>
      <c r="N1264" s="5"/>
      <c r="O1264" s="5"/>
      <c r="P1264" s="645"/>
      <c r="Q1264" s="645"/>
      <c r="R1264" s="645"/>
      <c r="S1264" s="694"/>
      <c r="T1264" s="694"/>
      <c r="U1264" s="694"/>
      <c r="V1264" s="261"/>
    </row>
    <row r="1265" spans="1:22" s="23" customFormat="1" x14ac:dyDescent="0.25">
      <c r="A1265" s="6">
        <v>1035</v>
      </c>
      <c r="C1265" s="5"/>
      <c r="G1265" s="5"/>
      <c r="H1265" s="12"/>
      <c r="J1265" s="5"/>
      <c r="K1265" s="5"/>
      <c r="L1265" s="166"/>
      <c r="M1265" s="5"/>
      <c r="N1265" s="5"/>
      <c r="O1265" s="5"/>
      <c r="P1265" s="645"/>
      <c r="Q1265" s="645"/>
      <c r="R1265" s="645"/>
      <c r="S1265" s="694"/>
      <c r="T1265" s="694"/>
      <c r="U1265" s="694"/>
      <c r="V1265" s="261"/>
    </row>
    <row r="1266" spans="1:22" s="23" customFormat="1" x14ac:dyDescent="0.25">
      <c r="A1266" s="8">
        <v>1036</v>
      </c>
      <c r="C1266" s="5"/>
      <c r="G1266" s="5"/>
      <c r="H1266" s="12"/>
      <c r="J1266" s="5"/>
      <c r="K1266" s="5"/>
      <c r="L1266" s="166"/>
      <c r="M1266" s="5"/>
      <c r="N1266" s="5"/>
      <c r="O1266" s="5"/>
      <c r="P1266" s="645"/>
      <c r="Q1266" s="645"/>
      <c r="R1266" s="645"/>
      <c r="S1266" s="694"/>
      <c r="T1266" s="694"/>
      <c r="U1266" s="694"/>
      <c r="V1266" s="261"/>
    </row>
    <row r="1267" spans="1:22" s="23" customFormat="1" x14ac:dyDescent="0.25">
      <c r="A1267" s="6">
        <v>1037</v>
      </c>
      <c r="C1267" s="5"/>
      <c r="G1267" s="5"/>
      <c r="H1267" s="12"/>
      <c r="J1267" s="5"/>
      <c r="K1267" s="5"/>
      <c r="L1267" s="166"/>
      <c r="M1267" s="5"/>
      <c r="N1267" s="5"/>
      <c r="O1267" s="5"/>
      <c r="P1267" s="645"/>
      <c r="Q1267" s="645"/>
      <c r="R1267" s="645"/>
      <c r="S1267" s="694"/>
      <c r="T1267" s="694"/>
      <c r="U1267" s="694"/>
      <c r="V1267" s="261"/>
    </row>
    <row r="1268" spans="1:22" s="23" customFormat="1" x14ac:dyDescent="0.25">
      <c r="A1268" s="8">
        <v>1038</v>
      </c>
      <c r="C1268" s="5"/>
      <c r="G1268" s="5"/>
      <c r="H1268" s="12"/>
      <c r="J1268" s="5"/>
      <c r="K1268" s="5"/>
      <c r="L1268" s="166"/>
      <c r="M1268" s="5"/>
      <c r="N1268" s="5"/>
      <c r="O1268" s="5"/>
      <c r="P1268" s="645"/>
      <c r="Q1268" s="645"/>
      <c r="R1268" s="645"/>
      <c r="S1268" s="694"/>
      <c r="T1268" s="694"/>
      <c r="U1268" s="694"/>
      <c r="V1268" s="261"/>
    </row>
    <row r="1269" spans="1:22" s="23" customFormat="1" x14ac:dyDescent="0.25">
      <c r="A1269" s="6">
        <v>1039</v>
      </c>
      <c r="C1269" s="5"/>
      <c r="G1269" s="5"/>
      <c r="H1269" s="12"/>
      <c r="J1269" s="5"/>
      <c r="K1269" s="5"/>
      <c r="L1269" s="166"/>
      <c r="M1269" s="5"/>
      <c r="N1269" s="5"/>
      <c r="O1269" s="5"/>
      <c r="P1269" s="645"/>
      <c r="Q1269" s="645"/>
      <c r="R1269" s="645"/>
      <c r="S1269" s="694"/>
      <c r="T1269" s="694"/>
      <c r="U1269" s="694"/>
      <c r="V1269" s="261"/>
    </row>
    <row r="1270" spans="1:22" s="23" customFormat="1" x14ac:dyDescent="0.25">
      <c r="A1270" s="8">
        <v>1040</v>
      </c>
      <c r="C1270" s="5"/>
      <c r="G1270" s="5"/>
      <c r="H1270" s="12"/>
      <c r="J1270" s="5"/>
      <c r="K1270" s="5"/>
      <c r="L1270" s="166"/>
      <c r="M1270" s="5"/>
      <c r="N1270" s="5"/>
      <c r="O1270" s="5"/>
      <c r="P1270" s="645"/>
      <c r="Q1270" s="645"/>
      <c r="R1270" s="645"/>
      <c r="S1270" s="694"/>
      <c r="T1270" s="694"/>
      <c r="U1270" s="694"/>
      <c r="V1270" s="261"/>
    </row>
    <row r="1271" spans="1:22" s="23" customFormat="1" x14ac:dyDescent="0.25">
      <c r="A1271" s="6">
        <v>1041</v>
      </c>
      <c r="C1271" s="5"/>
      <c r="G1271" s="5"/>
      <c r="H1271" s="12"/>
      <c r="J1271" s="5"/>
      <c r="K1271" s="5"/>
      <c r="L1271" s="166"/>
      <c r="M1271" s="5"/>
      <c r="N1271" s="5"/>
      <c r="O1271" s="5"/>
      <c r="P1271" s="645"/>
      <c r="Q1271" s="645"/>
      <c r="R1271" s="645"/>
      <c r="S1271" s="694"/>
      <c r="T1271" s="694"/>
      <c r="U1271" s="694"/>
      <c r="V1271" s="261"/>
    </row>
    <row r="1272" spans="1:22" s="23" customFormat="1" x14ac:dyDescent="0.25">
      <c r="A1272" s="8">
        <v>1042</v>
      </c>
      <c r="C1272" s="5"/>
      <c r="G1272" s="5"/>
      <c r="H1272" s="12"/>
      <c r="J1272" s="5"/>
      <c r="K1272" s="5"/>
      <c r="L1272" s="166"/>
      <c r="M1272" s="5"/>
      <c r="N1272" s="5"/>
      <c r="O1272" s="5"/>
      <c r="P1272" s="645"/>
      <c r="Q1272" s="645"/>
      <c r="R1272" s="645"/>
      <c r="S1272" s="694"/>
      <c r="T1272" s="694"/>
      <c r="U1272" s="694"/>
      <c r="V1272" s="261"/>
    </row>
    <row r="1273" spans="1:22" s="23" customFormat="1" x14ac:dyDescent="0.25">
      <c r="A1273" s="6">
        <v>1043</v>
      </c>
      <c r="C1273" s="5"/>
      <c r="G1273" s="5"/>
      <c r="H1273" s="12"/>
      <c r="J1273" s="5"/>
      <c r="K1273" s="5"/>
      <c r="L1273" s="166"/>
      <c r="M1273" s="5"/>
      <c r="N1273" s="5"/>
      <c r="O1273" s="5"/>
      <c r="P1273" s="645"/>
      <c r="Q1273" s="645"/>
      <c r="R1273" s="645"/>
      <c r="S1273" s="694"/>
      <c r="T1273" s="694"/>
      <c r="U1273" s="694"/>
      <c r="V1273" s="261"/>
    </row>
    <row r="1274" spans="1:22" s="23" customFormat="1" x14ac:dyDescent="0.25">
      <c r="A1274" s="8">
        <v>1044</v>
      </c>
      <c r="C1274" s="5"/>
      <c r="G1274" s="5"/>
      <c r="H1274" s="12"/>
      <c r="J1274" s="5"/>
      <c r="K1274" s="5"/>
      <c r="L1274" s="166"/>
      <c r="M1274" s="5"/>
      <c r="N1274" s="5"/>
      <c r="O1274" s="5"/>
      <c r="P1274" s="645"/>
      <c r="Q1274" s="645"/>
      <c r="R1274" s="645"/>
      <c r="S1274" s="694"/>
      <c r="T1274" s="694"/>
      <c r="U1274" s="694"/>
      <c r="V1274" s="261"/>
    </row>
    <row r="1275" spans="1:22" s="23" customFormat="1" x14ac:dyDescent="0.25">
      <c r="A1275" s="6">
        <v>1045</v>
      </c>
      <c r="C1275" s="5"/>
      <c r="G1275" s="5"/>
      <c r="H1275" s="12"/>
      <c r="J1275" s="5"/>
      <c r="K1275" s="5"/>
      <c r="L1275" s="166"/>
      <c r="M1275" s="5"/>
      <c r="N1275" s="5"/>
      <c r="O1275" s="5"/>
      <c r="P1275" s="645"/>
      <c r="Q1275" s="645"/>
      <c r="R1275" s="645"/>
      <c r="S1275" s="694"/>
      <c r="T1275" s="694"/>
      <c r="U1275" s="694"/>
      <c r="V1275" s="261"/>
    </row>
    <row r="1276" spans="1:22" s="23" customFormat="1" x14ac:dyDescent="0.25">
      <c r="A1276" s="8">
        <v>1046</v>
      </c>
      <c r="C1276" s="5"/>
      <c r="G1276" s="5"/>
      <c r="H1276" s="12"/>
      <c r="J1276" s="5"/>
      <c r="K1276" s="5"/>
      <c r="L1276" s="166"/>
      <c r="M1276" s="5"/>
      <c r="N1276" s="5"/>
      <c r="O1276" s="5"/>
      <c r="P1276" s="645"/>
      <c r="Q1276" s="645"/>
      <c r="R1276" s="645"/>
      <c r="S1276" s="694"/>
      <c r="T1276" s="694"/>
      <c r="U1276" s="694"/>
      <c r="V1276" s="261"/>
    </row>
    <row r="1277" spans="1:22" s="23" customFormat="1" x14ac:dyDescent="0.25">
      <c r="A1277" s="6">
        <v>1047</v>
      </c>
      <c r="C1277" s="5"/>
      <c r="G1277" s="5"/>
      <c r="H1277" s="12"/>
      <c r="J1277" s="5"/>
      <c r="K1277" s="5"/>
      <c r="L1277" s="166"/>
      <c r="M1277" s="5"/>
      <c r="N1277" s="5"/>
      <c r="O1277" s="5"/>
      <c r="P1277" s="645"/>
      <c r="Q1277" s="645"/>
      <c r="R1277" s="645"/>
      <c r="S1277" s="694"/>
      <c r="T1277" s="694"/>
      <c r="U1277" s="694"/>
      <c r="V1277" s="261"/>
    </row>
    <row r="1278" spans="1:22" s="23" customFormat="1" x14ac:dyDescent="0.25">
      <c r="A1278" s="8">
        <v>1048</v>
      </c>
      <c r="C1278" s="5"/>
      <c r="G1278" s="5"/>
      <c r="H1278" s="12"/>
      <c r="J1278" s="5"/>
      <c r="K1278" s="5"/>
      <c r="L1278" s="166"/>
      <c r="M1278" s="5"/>
      <c r="N1278" s="5"/>
      <c r="O1278" s="5"/>
      <c r="P1278" s="645"/>
      <c r="Q1278" s="645"/>
      <c r="R1278" s="645"/>
      <c r="S1278" s="694"/>
      <c r="T1278" s="694"/>
      <c r="U1278" s="694"/>
      <c r="V1278" s="261"/>
    </row>
    <row r="1279" spans="1:22" s="23" customFormat="1" x14ac:dyDescent="0.25">
      <c r="A1279" s="6">
        <v>1049</v>
      </c>
      <c r="C1279" s="5"/>
      <c r="G1279" s="5"/>
      <c r="H1279" s="12"/>
      <c r="J1279" s="5"/>
      <c r="K1279" s="5"/>
      <c r="L1279" s="166"/>
      <c r="M1279" s="5"/>
      <c r="N1279" s="5"/>
      <c r="O1279" s="5"/>
      <c r="P1279" s="645"/>
      <c r="Q1279" s="645"/>
      <c r="R1279" s="645"/>
      <c r="S1279" s="694"/>
      <c r="T1279" s="694"/>
      <c r="U1279" s="694"/>
      <c r="V1279" s="261"/>
    </row>
    <row r="1280" spans="1:22" s="23" customFormat="1" x14ac:dyDescent="0.25">
      <c r="A1280" s="8">
        <v>1050</v>
      </c>
      <c r="C1280" s="5"/>
      <c r="G1280" s="5"/>
      <c r="H1280" s="12"/>
      <c r="J1280" s="5"/>
      <c r="K1280" s="5"/>
      <c r="L1280" s="166"/>
      <c r="M1280" s="5"/>
      <c r="N1280" s="5"/>
      <c r="O1280" s="5"/>
      <c r="P1280" s="645"/>
      <c r="Q1280" s="645"/>
      <c r="R1280" s="645"/>
      <c r="S1280" s="694"/>
      <c r="T1280" s="694"/>
      <c r="U1280" s="694"/>
      <c r="V1280" s="261"/>
    </row>
    <row r="1281" spans="1:22" s="23" customFormat="1" x14ac:dyDescent="0.25">
      <c r="A1281" s="6">
        <v>1051</v>
      </c>
      <c r="C1281" s="5"/>
      <c r="G1281" s="5"/>
      <c r="H1281" s="12"/>
      <c r="J1281" s="5"/>
      <c r="K1281" s="5"/>
      <c r="L1281" s="166"/>
      <c r="M1281" s="5"/>
      <c r="N1281" s="5"/>
      <c r="O1281" s="5"/>
      <c r="P1281" s="645"/>
      <c r="Q1281" s="645"/>
      <c r="R1281" s="645"/>
      <c r="S1281" s="694"/>
      <c r="T1281" s="694"/>
      <c r="U1281" s="694"/>
      <c r="V1281" s="261"/>
    </row>
    <row r="1282" spans="1:22" s="23" customFormat="1" x14ac:dyDescent="0.25">
      <c r="A1282" s="8">
        <v>1052</v>
      </c>
      <c r="C1282" s="5"/>
      <c r="G1282" s="5"/>
      <c r="H1282" s="12"/>
      <c r="J1282" s="5"/>
      <c r="K1282" s="5"/>
      <c r="L1282" s="166"/>
      <c r="M1282" s="5"/>
      <c r="N1282" s="5"/>
      <c r="O1282" s="5"/>
      <c r="P1282" s="645"/>
      <c r="Q1282" s="645"/>
      <c r="R1282" s="645"/>
      <c r="S1282" s="694"/>
      <c r="T1282" s="694"/>
      <c r="U1282" s="694"/>
      <c r="V1282" s="261"/>
    </row>
    <row r="1283" spans="1:22" s="23" customFormat="1" x14ac:dyDescent="0.25">
      <c r="A1283" s="6">
        <v>1053</v>
      </c>
      <c r="C1283" s="5"/>
      <c r="G1283" s="5"/>
      <c r="H1283" s="12"/>
      <c r="J1283" s="5"/>
      <c r="K1283" s="5"/>
      <c r="L1283" s="166"/>
      <c r="M1283" s="5"/>
      <c r="N1283" s="5"/>
      <c r="O1283" s="5"/>
      <c r="P1283" s="645"/>
      <c r="Q1283" s="645"/>
      <c r="R1283" s="645"/>
      <c r="S1283" s="694"/>
      <c r="T1283" s="694"/>
      <c r="U1283" s="694"/>
      <c r="V1283" s="261"/>
    </row>
    <row r="1284" spans="1:22" s="23" customFormat="1" x14ac:dyDescent="0.25">
      <c r="A1284" s="8">
        <v>1054</v>
      </c>
      <c r="C1284" s="5"/>
      <c r="G1284" s="5"/>
      <c r="H1284" s="12"/>
      <c r="J1284" s="5"/>
      <c r="K1284" s="5"/>
      <c r="L1284" s="166"/>
      <c r="M1284" s="5"/>
      <c r="N1284" s="5"/>
      <c r="O1284" s="5"/>
      <c r="P1284" s="645"/>
      <c r="Q1284" s="645"/>
      <c r="R1284" s="645"/>
      <c r="S1284" s="694"/>
      <c r="T1284" s="694"/>
      <c r="U1284" s="694"/>
      <c r="V1284" s="261"/>
    </row>
    <row r="1285" spans="1:22" s="23" customFormat="1" x14ac:dyDescent="0.25">
      <c r="A1285" s="6">
        <v>1055</v>
      </c>
      <c r="C1285" s="5"/>
      <c r="G1285" s="5"/>
      <c r="H1285" s="12"/>
      <c r="J1285" s="5"/>
      <c r="K1285" s="5"/>
      <c r="L1285" s="166"/>
      <c r="M1285" s="5"/>
      <c r="N1285" s="5"/>
      <c r="O1285" s="5"/>
      <c r="P1285" s="645"/>
      <c r="Q1285" s="645"/>
      <c r="R1285" s="645"/>
      <c r="S1285" s="694"/>
      <c r="T1285" s="694"/>
      <c r="U1285" s="694"/>
      <c r="V1285" s="261"/>
    </row>
    <row r="1286" spans="1:22" s="23" customFormat="1" x14ac:dyDescent="0.25">
      <c r="A1286" s="8">
        <v>1056</v>
      </c>
      <c r="C1286" s="5"/>
      <c r="G1286" s="5"/>
      <c r="H1286" s="12"/>
      <c r="J1286" s="5"/>
      <c r="K1286" s="5"/>
      <c r="L1286" s="166"/>
      <c r="M1286" s="5"/>
      <c r="N1286" s="5"/>
      <c r="O1286" s="5"/>
      <c r="P1286" s="645"/>
      <c r="Q1286" s="645"/>
      <c r="R1286" s="645"/>
      <c r="S1286" s="694"/>
      <c r="T1286" s="694"/>
      <c r="U1286" s="694"/>
      <c r="V1286" s="261"/>
    </row>
    <row r="1287" spans="1:22" s="23" customFormat="1" x14ac:dyDescent="0.25">
      <c r="A1287" s="6">
        <v>1057</v>
      </c>
      <c r="C1287" s="5"/>
      <c r="G1287" s="5"/>
      <c r="H1287" s="12"/>
      <c r="J1287" s="5"/>
      <c r="K1287" s="5"/>
      <c r="L1287" s="166"/>
      <c r="M1287" s="5"/>
      <c r="N1287" s="5"/>
      <c r="O1287" s="5"/>
      <c r="P1287" s="645"/>
      <c r="Q1287" s="645"/>
      <c r="R1287" s="645"/>
      <c r="S1287" s="694"/>
      <c r="T1287" s="694"/>
      <c r="U1287" s="694"/>
      <c r="V1287" s="261"/>
    </row>
    <row r="1288" spans="1:22" s="23" customFormat="1" x14ac:dyDescent="0.25">
      <c r="A1288" s="8">
        <v>1058</v>
      </c>
      <c r="C1288" s="5"/>
      <c r="G1288" s="5"/>
      <c r="H1288" s="12"/>
      <c r="J1288" s="5"/>
      <c r="K1288" s="5"/>
      <c r="L1288" s="166"/>
      <c r="M1288" s="5"/>
      <c r="N1288" s="5"/>
      <c r="O1288" s="5"/>
      <c r="P1288" s="645"/>
      <c r="Q1288" s="645"/>
      <c r="R1288" s="645"/>
      <c r="S1288" s="694"/>
      <c r="T1288" s="694"/>
      <c r="U1288" s="694"/>
      <c r="V1288" s="261"/>
    </row>
    <row r="1289" spans="1:22" s="23" customFormat="1" x14ac:dyDescent="0.25">
      <c r="A1289" s="6">
        <v>1059</v>
      </c>
      <c r="C1289" s="5"/>
      <c r="G1289" s="5"/>
      <c r="H1289" s="12"/>
      <c r="J1289" s="5"/>
      <c r="K1289" s="5"/>
      <c r="L1289" s="166"/>
      <c r="M1289" s="5"/>
      <c r="N1289" s="5"/>
      <c r="O1289" s="5"/>
      <c r="P1289" s="645"/>
      <c r="Q1289" s="645"/>
      <c r="R1289" s="645"/>
      <c r="S1289" s="694"/>
      <c r="T1289" s="694"/>
      <c r="U1289" s="694"/>
      <c r="V1289" s="261"/>
    </row>
    <row r="1290" spans="1:22" s="23" customFormat="1" x14ac:dyDescent="0.25">
      <c r="A1290" s="8">
        <v>1060</v>
      </c>
      <c r="C1290" s="5"/>
      <c r="G1290" s="5"/>
      <c r="H1290" s="12"/>
      <c r="J1290" s="5"/>
      <c r="K1290" s="5"/>
      <c r="L1290" s="166"/>
      <c r="M1290" s="5"/>
      <c r="N1290" s="5"/>
      <c r="O1290" s="5"/>
      <c r="P1290" s="645"/>
      <c r="Q1290" s="645"/>
      <c r="R1290" s="645"/>
      <c r="S1290" s="694"/>
      <c r="T1290" s="694"/>
      <c r="U1290" s="694"/>
      <c r="V1290" s="261"/>
    </row>
    <row r="1291" spans="1:22" s="23" customFormat="1" x14ac:dyDescent="0.25">
      <c r="A1291" s="6">
        <v>1061</v>
      </c>
      <c r="C1291" s="5"/>
      <c r="G1291" s="5"/>
      <c r="H1291" s="12"/>
      <c r="J1291" s="5"/>
      <c r="K1291" s="5"/>
      <c r="L1291" s="166"/>
      <c r="M1291" s="5"/>
      <c r="N1291" s="5"/>
      <c r="O1291" s="5"/>
      <c r="P1291" s="645"/>
      <c r="Q1291" s="645"/>
      <c r="R1291" s="645"/>
      <c r="S1291" s="694"/>
      <c r="T1291" s="694"/>
      <c r="U1291" s="694"/>
      <c r="V1291" s="261"/>
    </row>
    <row r="1292" spans="1:22" s="23" customFormat="1" x14ac:dyDescent="0.25">
      <c r="A1292" s="8">
        <v>1062</v>
      </c>
      <c r="C1292" s="5"/>
      <c r="G1292" s="5"/>
      <c r="H1292" s="12"/>
      <c r="J1292" s="5"/>
      <c r="K1292" s="5"/>
      <c r="L1292" s="166"/>
      <c r="M1292" s="5"/>
      <c r="N1292" s="5"/>
      <c r="O1292" s="5"/>
      <c r="P1292" s="645"/>
      <c r="Q1292" s="645"/>
      <c r="R1292" s="645"/>
      <c r="S1292" s="694"/>
      <c r="T1292" s="694"/>
      <c r="U1292" s="694"/>
      <c r="V1292" s="261"/>
    </row>
    <row r="1293" spans="1:22" s="23" customFormat="1" x14ac:dyDescent="0.25">
      <c r="A1293" s="6">
        <v>1063</v>
      </c>
      <c r="C1293" s="5"/>
      <c r="G1293" s="5"/>
      <c r="H1293" s="12"/>
      <c r="J1293" s="5"/>
      <c r="K1293" s="5"/>
      <c r="L1293" s="166"/>
      <c r="M1293" s="5"/>
      <c r="N1293" s="5"/>
      <c r="O1293" s="5"/>
      <c r="P1293" s="645"/>
      <c r="Q1293" s="645"/>
      <c r="R1293" s="645"/>
      <c r="S1293" s="694"/>
      <c r="T1293" s="694"/>
      <c r="U1293" s="694"/>
      <c r="V1293" s="261"/>
    </row>
    <row r="1294" spans="1:22" s="23" customFormat="1" x14ac:dyDescent="0.25">
      <c r="A1294" s="8">
        <v>1064</v>
      </c>
      <c r="C1294" s="5"/>
      <c r="G1294" s="5"/>
      <c r="H1294" s="12"/>
      <c r="J1294" s="5"/>
      <c r="K1294" s="5"/>
      <c r="L1294" s="166"/>
      <c r="M1294" s="5"/>
      <c r="N1294" s="5"/>
      <c r="O1294" s="5"/>
      <c r="P1294" s="645"/>
      <c r="Q1294" s="645"/>
      <c r="R1294" s="645"/>
      <c r="S1294" s="694"/>
      <c r="T1294" s="694"/>
      <c r="U1294" s="694"/>
      <c r="V1294" s="261"/>
    </row>
    <row r="1295" spans="1:22" s="23" customFormat="1" x14ac:dyDescent="0.25">
      <c r="A1295" s="6">
        <v>1065</v>
      </c>
      <c r="C1295" s="5"/>
      <c r="G1295" s="5"/>
      <c r="H1295" s="12"/>
      <c r="J1295" s="5"/>
      <c r="K1295" s="5"/>
      <c r="L1295" s="166"/>
      <c r="M1295" s="5"/>
      <c r="N1295" s="5"/>
      <c r="O1295" s="5"/>
      <c r="P1295" s="645"/>
      <c r="Q1295" s="645"/>
      <c r="R1295" s="645"/>
      <c r="S1295" s="694"/>
      <c r="T1295" s="694"/>
      <c r="U1295" s="694"/>
      <c r="V1295" s="261"/>
    </row>
    <row r="1296" spans="1:22" s="23" customFormat="1" x14ac:dyDescent="0.25">
      <c r="A1296" s="8">
        <v>1066</v>
      </c>
      <c r="C1296" s="5"/>
      <c r="G1296" s="5"/>
      <c r="H1296" s="12"/>
      <c r="J1296" s="5"/>
      <c r="K1296" s="5"/>
      <c r="L1296" s="166"/>
      <c r="M1296" s="5"/>
      <c r="N1296" s="5"/>
      <c r="O1296" s="5"/>
      <c r="P1296" s="645"/>
      <c r="Q1296" s="645"/>
      <c r="R1296" s="645"/>
      <c r="S1296" s="694"/>
      <c r="T1296" s="694"/>
      <c r="U1296" s="694"/>
      <c r="V1296" s="261"/>
    </row>
    <row r="1297" spans="1:22" s="23" customFormat="1" x14ac:dyDescent="0.25">
      <c r="A1297" s="6">
        <v>1067</v>
      </c>
      <c r="C1297" s="5"/>
      <c r="G1297" s="5"/>
      <c r="H1297" s="12"/>
      <c r="J1297" s="5"/>
      <c r="K1297" s="5"/>
      <c r="L1297" s="166"/>
      <c r="M1297" s="5"/>
      <c r="N1297" s="5"/>
      <c r="O1297" s="5"/>
      <c r="P1297" s="645"/>
      <c r="Q1297" s="645"/>
      <c r="R1297" s="645"/>
      <c r="S1297" s="694"/>
      <c r="T1297" s="694"/>
      <c r="U1297" s="694"/>
      <c r="V1297" s="261"/>
    </row>
    <row r="1298" spans="1:22" s="23" customFormat="1" x14ac:dyDescent="0.25">
      <c r="A1298" s="8">
        <v>1068</v>
      </c>
      <c r="C1298" s="5"/>
      <c r="G1298" s="5"/>
      <c r="H1298" s="12"/>
      <c r="J1298" s="5"/>
      <c r="K1298" s="5"/>
      <c r="L1298" s="166"/>
      <c r="M1298" s="5"/>
      <c r="N1298" s="5"/>
      <c r="O1298" s="5"/>
      <c r="P1298" s="645"/>
      <c r="Q1298" s="645"/>
      <c r="R1298" s="645"/>
      <c r="S1298" s="694"/>
      <c r="T1298" s="694"/>
      <c r="U1298" s="694"/>
      <c r="V1298" s="261"/>
    </row>
    <row r="1299" spans="1:22" s="23" customFormat="1" x14ac:dyDescent="0.25">
      <c r="A1299" s="6">
        <v>1069</v>
      </c>
      <c r="C1299" s="5"/>
      <c r="G1299" s="5"/>
      <c r="H1299" s="12"/>
      <c r="J1299" s="5"/>
      <c r="K1299" s="5"/>
      <c r="L1299" s="166"/>
      <c r="M1299" s="5"/>
      <c r="N1299" s="5"/>
      <c r="O1299" s="5"/>
      <c r="P1299" s="645"/>
      <c r="Q1299" s="645"/>
      <c r="R1299" s="645"/>
      <c r="S1299" s="694"/>
      <c r="T1299" s="694"/>
      <c r="U1299" s="694"/>
      <c r="V1299" s="261"/>
    </row>
    <row r="1300" spans="1:22" s="23" customFormat="1" x14ac:dyDescent="0.25">
      <c r="A1300" s="8">
        <v>1070</v>
      </c>
      <c r="C1300" s="5"/>
      <c r="G1300" s="5"/>
      <c r="H1300" s="12"/>
      <c r="J1300" s="5"/>
      <c r="K1300" s="5"/>
      <c r="L1300" s="166"/>
      <c r="M1300" s="5"/>
      <c r="N1300" s="5"/>
      <c r="O1300" s="5"/>
      <c r="P1300" s="645"/>
      <c r="Q1300" s="645"/>
      <c r="R1300" s="645"/>
      <c r="S1300" s="694"/>
      <c r="T1300" s="694"/>
      <c r="U1300" s="694"/>
      <c r="V1300" s="261"/>
    </row>
    <row r="1301" spans="1:22" s="23" customFormat="1" x14ac:dyDescent="0.25">
      <c r="A1301" s="6">
        <v>1071</v>
      </c>
      <c r="C1301" s="5"/>
      <c r="G1301" s="5"/>
      <c r="H1301" s="12"/>
      <c r="J1301" s="5"/>
      <c r="K1301" s="5"/>
      <c r="L1301" s="166"/>
      <c r="M1301" s="5"/>
      <c r="N1301" s="5"/>
      <c r="O1301" s="5"/>
      <c r="P1301" s="645"/>
      <c r="Q1301" s="645"/>
      <c r="R1301" s="645"/>
      <c r="S1301" s="694"/>
      <c r="T1301" s="694"/>
      <c r="U1301" s="694"/>
      <c r="V1301" s="261"/>
    </row>
    <row r="1302" spans="1:22" s="23" customFormat="1" x14ac:dyDescent="0.25">
      <c r="A1302" s="8">
        <v>1072</v>
      </c>
      <c r="C1302" s="5"/>
      <c r="G1302" s="5"/>
      <c r="H1302" s="12"/>
      <c r="J1302" s="5"/>
      <c r="K1302" s="5"/>
      <c r="L1302" s="166"/>
      <c r="M1302" s="5"/>
      <c r="N1302" s="5"/>
      <c r="O1302" s="5"/>
      <c r="P1302" s="645"/>
      <c r="Q1302" s="645"/>
      <c r="R1302" s="645"/>
      <c r="S1302" s="694"/>
      <c r="T1302" s="694"/>
      <c r="U1302" s="694"/>
      <c r="V1302" s="261"/>
    </row>
    <row r="1303" spans="1:22" s="23" customFormat="1" x14ac:dyDescent="0.25">
      <c r="A1303" s="6">
        <v>1073</v>
      </c>
      <c r="C1303" s="5"/>
      <c r="G1303" s="5"/>
      <c r="H1303" s="12"/>
      <c r="J1303" s="5"/>
      <c r="K1303" s="5"/>
      <c r="L1303" s="166"/>
      <c r="M1303" s="5"/>
      <c r="N1303" s="5"/>
      <c r="O1303" s="5"/>
      <c r="P1303" s="645"/>
      <c r="Q1303" s="645"/>
      <c r="R1303" s="645"/>
      <c r="S1303" s="694"/>
      <c r="T1303" s="694"/>
      <c r="U1303" s="694"/>
      <c r="V1303" s="261"/>
    </row>
    <row r="1304" spans="1:22" s="23" customFormat="1" x14ac:dyDescent="0.25">
      <c r="A1304" s="8">
        <v>1074</v>
      </c>
      <c r="C1304" s="5"/>
      <c r="G1304" s="5"/>
      <c r="H1304" s="12"/>
      <c r="J1304" s="5"/>
      <c r="K1304" s="5"/>
      <c r="L1304" s="166"/>
      <c r="M1304" s="5"/>
      <c r="N1304" s="5"/>
      <c r="O1304" s="5"/>
      <c r="P1304" s="645"/>
      <c r="Q1304" s="645"/>
      <c r="R1304" s="645"/>
      <c r="S1304" s="694"/>
      <c r="T1304" s="694"/>
      <c r="U1304" s="694"/>
      <c r="V1304" s="261"/>
    </row>
    <row r="1305" spans="1:22" s="23" customFormat="1" x14ac:dyDescent="0.25">
      <c r="A1305" s="6">
        <v>1075</v>
      </c>
      <c r="C1305" s="5"/>
      <c r="G1305" s="5"/>
      <c r="H1305" s="12"/>
      <c r="J1305" s="5"/>
      <c r="K1305" s="5"/>
      <c r="L1305" s="166"/>
      <c r="M1305" s="5"/>
      <c r="N1305" s="5"/>
      <c r="O1305" s="5"/>
      <c r="P1305" s="645"/>
      <c r="Q1305" s="645"/>
      <c r="R1305" s="645"/>
      <c r="S1305" s="694"/>
      <c r="T1305" s="694"/>
      <c r="U1305" s="694"/>
      <c r="V1305" s="261"/>
    </row>
    <row r="1306" spans="1:22" s="23" customFormat="1" x14ac:dyDescent="0.25">
      <c r="A1306" s="8">
        <v>1076</v>
      </c>
      <c r="C1306" s="5"/>
      <c r="G1306" s="5"/>
      <c r="H1306" s="12"/>
      <c r="J1306" s="5"/>
      <c r="K1306" s="5"/>
      <c r="L1306" s="166"/>
      <c r="M1306" s="5"/>
      <c r="N1306" s="5"/>
      <c r="O1306" s="5"/>
      <c r="P1306" s="645"/>
      <c r="Q1306" s="645"/>
      <c r="R1306" s="645"/>
      <c r="S1306" s="694"/>
      <c r="T1306" s="694"/>
      <c r="U1306" s="694"/>
      <c r="V1306" s="261"/>
    </row>
    <row r="1307" spans="1:22" s="23" customFormat="1" x14ac:dyDescent="0.25">
      <c r="A1307" s="6">
        <v>1077</v>
      </c>
      <c r="C1307" s="5"/>
      <c r="G1307" s="5"/>
      <c r="H1307" s="12"/>
      <c r="J1307" s="5"/>
      <c r="K1307" s="5"/>
      <c r="L1307" s="166"/>
      <c r="M1307" s="5"/>
      <c r="N1307" s="5"/>
      <c r="O1307" s="5"/>
      <c r="P1307" s="645"/>
      <c r="Q1307" s="645"/>
      <c r="R1307" s="645"/>
      <c r="S1307" s="694"/>
      <c r="T1307" s="694"/>
      <c r="U1307" s="694"/>
      <c r="V1307" s="261"/>
    </row>
    <row r="1308" spans="1:22" s="23" customFormat="1" x14ac:dyDescent="0.25">
      <c r="A1308" s="8">
        <v>1078</v>
      </c>
      <c r="C1308" s="5"/>
      <c r="G1308" s="5"/>
      <c r="H1308" s="12"/>
      <c r="J1308" s="5"/>
      <c r="K1308" s="5"/>
      <c r="L1308" s="166"/>
      <c r="M1308" s="5"/>
      <c r="N1308" s="5"/>
      <c r="O1308" s="5"/>
      <c r="P1308" s="645"/>
      <c r="Q1308" s="645"/>
      <c r="R1308" s="645"/>
      <c r="S1308" s="694"/>
      <c r="T1308" s="694"/>
      <c r="U1308" s="694"/>
      <c r="V1308" s="261"/>
    </row>
    <row r="1309" spans="1:22" s="23" customFormat="1" x14ac:dyDescent="0.25">
      <c r="A1309" s="6">
        <v>1079</v>
      </c>
      <c r="C1309" s="5"/>
      <c r="G1309" s="5"/>
      <c r="H1309" s="12"/>
      <c r="J1309" s="5"/>
      <c r="K1309" s="5"/>
      <c r="L1309" s="166"/>
      <c r="M1309" s="5"/>
      <c r="N1309" s="5"/>
      <c r="O1309" s="5"/>
      <c r="P1309" s="645"/>
      <c r="Q1309" s="645"/>
      <c r="R1309" s="645"/>
      <c r="S1309" s="694"/>
      <c r="T1309" s="694"/>
      <c r="U1309" s="694"/>
      <c r="V1309" s="261"/>
    </row>
    <row r="1310" spans="1:22" s="23" customFormat="1" x14ac:dyDescent="0.25">
      <c r="A1310" s="8">
        <v>1080</v>
      </c>
      <c r="C1310" s="5"/>
      <c r="G1310" s="5"/>
      <c r="H1310" s="12"/>
      <c r="J1310" s="5"/>
      <c r="K1310" s="5"/>
      <c r="L1310" s="166"/>
      <c r="M1310" s="5"/>
      <c r="N1310" s="5"/>
      <c r="O1310" s="5"/>
      <c r="P1310" s="645"/>
      <c r="Q1310" s="645"/>
      <c r="R1310" s="645"/>
      <c r="S1310" s="694"/>
      <c r="T1310" s="694"/>
      <c r="U1310" s="694"/>
      <c r="V1310" s="261"/>
    </row>
    <row r="1311" spans="1:22" s="23" customFormat="1" x14ac:dyDescent="0.25">
      <c r="A1311" s="6">
        <v>1081</v>
      </c>
      <c r="C1311" s="5"/>
      <c r="G1311" s="5"/>
      <c r="H1311" s="12"/>
      <c r="J1311" s="5"/>
      <c r="K1311" s="5"/>
      <c r="L1311" s="166"/>
      <c r="M1311" s="5"/>
      <c r="N1311" s="5"/>
      <c r="O1311" s="5"/>
      <c r="P1311" s="645"/>
      <c r="Q1311" s="645"/>
      <c r="R1311" s="645"/>
      <c r="S1311" s="694"/>
      <c r="T1311" s="694"/>
      <c r="U1311" s="694"/>
      <c r="V1311" s="261"/>
    </row>
    <row r="1312" spans="1:22" s="23" customFormat="1" x14ac:dyDescent="0.25">
      <c r="A1312" s="8">
        <v>1082</v>
      </c>
      <c r="C1312" s="5"/>
      <c r="G1312" s="5"/>
      <c r="H1312" s="12"/>
      <c r="J1312" s="5"/>
      <c r="K1312" s="5"/>
      <c r="L1312" s="166"/>
      <c r="M1312" s="5"/>
      <c r="N1312" s="5"/>
      <c r="O1312" s="5"/>
      <c r="P1312" s="645"/>
      <c r="Q1312" s="645"/>
      <c r="R1312" s="645"/>
      <c r="S1312" s="694"/>
      <c r="T1312" s="694"/>
      <c r="U1312" s="694"/>
      <c r="V1312" s="261"/>
    </row>
    <row r="1313" spans="1:22" s="23" customFormat="1" x14ac:dyDescent="0.25">
      <c r="A1313" s="6">
        <v>1083</v>
      </c>
      <c r="C1313" s="5"/>
      <c r="G1313" s="5"/>
      <c r="H1313" s="12"/>
      <c r="J1313" s="5"/>
      <c r="K1313" s="5"/>
      <c r="L1313" s="166"/>
      <c r="M1313" s="5"/>
      <c r="N1313" s="5"/>
      <c r="O1313" s="5"/>
      <c r="P1313" s="645"/>
      <c r="Q1313" s="645"/>
      <c r="R1313" s="645"/>
      <c r="S1313" s="694"/>
      <c r="T1313" s="694"/>
      <c r="U1313" s="694"/>
      <c r="V1313" s="261"/>
    </row>
    <row r="1314" spans="1:22" s="23" customFormat="1" x14ac:dyDescent="0.25">
      <c r="A1314" s="8">
        <v>1084</v>
      </c>
      <c r="C1314" s="5"/>
      <c r="G1314" s="5"/>
      <c r="H1314" s="12"/>
      <c r="J1314" s="5"/>
      <c r="K1314" s="5"/>
      <c r="L1314" s="166"/>
      <c r="M1314" s="5"/>
      <c r="N1314" s="5"/>
      <c r="O1314" s="5"/>
      <c r="P1314" s="645"/>
      <c r="Q1314" s="645"/>
      <c r="R1314" s="645"/>
      <c r="S1314" s="694"/>
      <c r="T1314" s="694"/>
      <c r="U1314" s="694"/>
      <c r="V1314" s="261"/>
    </row>
    <row r="1315" spans="1:22" s="23" customFormat="1" x14ac:dyDescent="0.25">
      <c r="A1315" s="6">
        <v>1085</v>
      </c>
      <c r="C1315" s="5"/>
      <c r="G1315" s="5"/>
      <c r="H1315" s="12"/>
      <c r="J1315" s="5"/>
      <c r="K1315" s="5"/>
      <c r="L1315" s="166"/>
      <c r="M1315" s="5"/>
      <c r="N1315" s="5"/>
      <c r="O1315" s="5"/>
      <c r="P1315" s="645"/>
      <c r="Q1315" s="645"/>
      <c r="R1315" s="645"/>
      <c r="S1315" s="694"/>
      <c r="T1315" s="694"/>
      <c r="U1315" s="694"/>
      <c r="V1315" s="261"/>
    </row>
    <row r="1316" spans="1:22" s="23" customFormat="1" x14ac:dyDescent="0.25">
      <c r="A1316" s="8">
        <v>1086</v>
      </c>
      <c r="C1316" s="5"/>
      <c r="G1316" s="5"/>
      <c r="H1316" s="12"/>
      <c r="J1316" s="5"/>
      <c r="K1316" s="5"/>
      <c r="L1316" s="166"/>
      <c r="M1316" s="5"/>
      <c r="N1316" s="5"/>
      <c r="O1316" s="5"/>
      <c r="P1316" s="645"/>
      <c r="Q1316" s="645"/>
      <c r="R1316" s="645"/>
      <c r="S1316" s="694"/>
      <c r="T1316" s="694"/>
      <c r="U1316" s="694"/>
      <c r="V1316" s="261"/>
    </row>
    <row r="1317" spans="1:22" s="23" customFormat="1" x14ac:dyDescent="0.25">
      <c r="A1317" s="6">
        <v>1087</v>
      </c>
      <c r="C1317" s="5"/>
      <c r="G1317" s="5"/>
      <c r="H1317" s="12"/>
      <c r="J1317" s="5"/>
      <c r="K1317" s="5"/>
      <c r="L1317" s="166"/>
      <c r="M1317" s="5"/>
      <c r="N1317" s="5"/>
      <c r="O1317" s="5"/>
      <c r="S1317" s="5"/>
      <c r="T1317" s="5"/>
      <c r="U1317" s="5"/>
      <c r="V1317" s="261"/>
    </row>
    <row r="1318" spans="1:22" s="23" customFormat="1" x14ac:dyDescent="0.25">
      <c r="A1318" s="8">
        <v>1088</v>
      </c>
      <c r="C1318" s="5"/>
      <c r="G1318" s="5"/>
      <c r="H1318" s="12"/>
      <c r="J1318" s="5"/>
      <c r="K1318" s="5"/>
      <c r="L1318" s="166"/>
      <c r="M1318" s="5"/>
      <c r="N1318" s="5"/>
      <c r="O1318" s="5"/>
      <c r="S1318" s="5"/>
      <c r="T1318" s="5"/>
      <c r="U1318" s="5"/>
      <c r="V1318" s="261"/>
    </row>
    <row r="1319" spans="1:22" s="23" customFormat="1" x14ac:dyDescent="0.25">
      <c r="A1319" s="6">
        <v>1089</v>
      </c>
      <c r="C1319" s="5"/>
      <c r="G1319" s="5"/>
      <c r="H1319" s="12"/>
      <c r="J1319" s="5"/>
      <c r="K1319" s="5"/>
      <c r="L1319" s="166"/>
      <c r="M1319" s="5"/>
      <c r="N1319" s="5"/>
      <c r="O1319" s="5"/>
      <c r="S1319" s="5"/>
      <c r="T1319" s="5"/>
      <c r="U1319" s="5"/>
      <c r="V1319" s="261"/>
    </row>
    <row r="1320" spans="1:22" s="23" customFormat="1" x14ac:dyDescent="0.25">
      <c r="A1320" s="8">
        <v>1090</v>
      </c>
      <c r="C1320" s="5"/>
      <c r="G1320" s="5"/>
      <c r="H1320" s="12"/>
      <c r="J1320" s="5"/>
      <c r="K1320" s="5"/>
      <c r="L1320" s="166"/>
      <c r="M1320" s="5"/>
      <c r="N1320" s="5"/>
      <c r="O1320" s="5"/>
      <c r="S1320" s="5"/>
      <c r="T1320" s="5"/>
      <c r="U1320" s="5"/>
      <c r="V1320" s="261"/>
    </row>
    <row r="1321" spans="1:22" s="23" customFormat="1" x14ac:dyDescent="0.25">
      <c r="A1321" s="6">
        <v>1091</v>
      </c>
      <c r="C1321" s="5"/>
      <c r="G1321" s="5"/>
      <c r="H1321" s="12"/>
      <c r="J1321" s="5"/>
      <c r="K1321" s="5"/>
      <c r="L1321" s="166"/>
      <c r="M1321" s="5"/>
      <c r="N1321" s="5"/>
      <c r="O1321" s="5"/>
      <c r="S1321" s="5"/>
      <c r="T1321" s="5"/>
      <c r="U1321" s="5"/>
      <c r="V1321" s="261"/>
    </row>
    <row r="1322" spans="1:22" s="23" customFormat="1" x14ac:dyDescent="0.25">
      <c r="A1322" s="8">
        <v>1092</v>
      </c>
      <c r="C1322" s="5"/>
      <c r="G1322" s="5"/>
      <c r="H1322" s="12"/>
      <c r="J1322" s="5"/>
      <c r="K1322" s="5"/>
      <c r="L1322" s="166"/>
      <c r="M1322" s="5"/>
      <c r="N1322" s="5"/>
      <c r="O1322" s="5"/>
      <c r="S1322" s="5"/>
      <c r="T1322" s="5"/>
      <c r="U1322" s="5"/>
      <c r="V1322" s="261"/>
    </row>
    <row r="1323" spans="1:22" s="23" customFormat="1" x14ac:dyDescent="0.25">
      <c r="A1323" s="6">
        <v>1093</v>
      </c>
      <c r="C1323" s="5"/>
      <c r="G1323" s="5"/>
      <c r="H1323" s="12"/>
      <c r="J1323" s="5"/>
      <c r="K1323" s="5"/>
      <c r="L1323" s="166"/>
      <c r="M1323" s="5"/>
      <c r="N1323" s="5"/>
      <c r="O1323" s="5"/>
      <c r="S1323" s="5"/>
      <c r="T1323" s="5"/>
      <c r="U1323" s="5"/>
      <c r="V1323" s="261"/>
    </row>
    <row r="1324" spans="1:22" s="23" customFormat="1" x14ac:dyDescent="0.25">
      <c r="A1324" s="8">
        <v>1094</v>
      </c>
      <c r="C1324" s="5"/>
      <c r="G1324" s="5"/>
      <c r="H1324" s="12"/>
      <c r="J1324" s="5"/>
      <c r="K1324" s="5"/>
      <c r="L1324" s="166"/>
      <c r="M1324" s="5"/>
      <c r="N1324" s="5"/>
      <c r="O1324" s="5"/>
      <c r="S1324" s="5"/>
      <c r="T1324" s="5"/>
      <c r="U1324" s="5"/>
      <c r="V1324" s="261"/>
    </row>
    <row r="1325" spans="1:22" s="23" customFormat="1" x14ac:dyDescent="0.25">
      <c r="A1325" s="6">
        <v>1095</v>
      </c>
      <c r="C1325" s="5"/>
      <c r="G1325" s="5"/>
      <c r="H1325" s="12"/>
      <c r="J1325" s="5"/>
      <c r="K1325" s="5"/>
      <c r="L1325" s="166"/>
      <c r="M1325" s="5"/>
      <c r="N1325" s="5"/>
      <c r="O1325" s="5"/>
      <c r="S1325" s="5"/>
      <c r="T1325" s="5"/>
      <c r="U1325" s="5"/>
      <c r="V1325" s="261"/>
    </row>
    <row r="1326" spans="1:22" s="23" customFormat="1" x14ac:dyDescent="0.25">
      <c r="A1326" s="8">
        <v>1096</v>
      </c>
      <c r="C1326" s="5"/>
      <c r="G1326" s="5"/>
      <c r="H1326" s="12"/>
      <c r="J1326" s="5"/>
      <c r="K1326" s="5"/>
      <c r="L1326" s="166"/>
      <c r="M1326" s="5"/>
      <c r="N1326" s="5"/>
      <c r="O1326" s="5"/>
      <c r="S1326" s="5"/>
      <c r="T1326" s="5"/>
      <c r="U1326" s="5"/>
      <c r="V1326" s="261"/>
    </row>
    <row r="1327" spans="1:22" s="23" customFormat="1" x14ac:dyDescent="0.25">
      <c r="A1327" s="6">
        <v>1097</v>
      </c>
      <c r="C1327" s="5"/>
      <c r="G1327" s="5"/>
      <c r="H1327" s="12"/>
      <c r="J1327" s="5"/>
      <c r="K1327" s="5"/>
      <c r="L1327" s="166"/>
      <c r="M1327" s="5"/>
      <c r="N1327" s="5"/>
      <c r="O1327" s="5"/>
      <c r="S1327" s="5"/>
      <c r="T1327" s="5"/>
      <c r="U1327" s="5"/>
      <c r="V1327" s="261"/>
    </row>
    <row r="1328" spans="1:22" s="23" customFormat="1" x14ac:dyDescent="0.25">
      <c r="A1328" s="8">
        <v>1098</v>
      </c>
      <c r="C1328" s="5"/>
      <c r="G1328" s="5"/>
      <c r="H1328" s="12"/>
      <c r="J1328" s="5"/>
      <c r="K1328" s="5"/>
      <c r="L1328" s="166"/>
      <c r="M1328" s="5"/>
      <c r="N1328" s="5"/>
      <c r="O1328" s="5"/>
      <c r="S1328" s="5"/>
      <c r="T1328" s="5"/>
      <c r="U1328" s="5"/>
      <c r="V1328" s="261"/>
    </row>
    <row r="1329" spans="1:22" s="23" customFormat="1" x14ac:dyDescent="0.25">
      <c r="A1329" s="6">
        <v>1099</v>
      </c>
      <c r="C1329" s="5"/>
      <c r="G1329" s="5"/>
      <c r="H1329" s="12"/>
      <c r="J1329" s="5"/>
      <c r="K1329" s="5"/>
      <c r="L1329" s="166"/>
      <c r="M1329" s="5"/>
      <c r="N1329" s="5"/>
      <c r="O1329" s="5"/>
      <c r="S1329" s="5"/>
      <c r="T1329" s="5"/>
      <c r="U1329" s="5"/>
      <c r="V1329" s="261"/>
    </row>
    <row r="1330" spans="1:22" s="23" customFormat="1" x14ac:dyDescent="0.25">
      <c r="A1330" s="8">
        <v>1100</v>
      </c>
      <c r="C1330" s="5"/>
      <c r="G1330" s="5"/>
      <c r="H1330" s="12"/>
      <c r="J1330" s="5"/>
      <c r="K1330" s="5"/>
      <c r="L1330" s="166"/>
      <c r="M1330" s="5"/>
      <c r="N1330" s="5"/>
      <c r="O1330" s="5"/>
      <c r="S1330" s="5"/>
      <c r="T1330" s="5"/>
      <c r="U1330" s="5"/>
      <c r="V1330" s="261"/>
    </row>
    <row r="1331" spans="1:22" s="23" customFormat="1" x14ac:dyDescent="0.25">
      <c r="A1331" s="6">
        <v>1101</v>
      </c>
      <c r="C1331" s="5"/>
      <c r="G1331" s="5"/>
      <c r="H1331" s="12"/>
      <c r="J1331" s="5"/>
      <c r="K1331" s="5"/>
      <c r="L1331" s="166"/>
      <c r="M1331" s="5"/>
      <c r="N1331" s="5"/>
      <c r="O1331" s="5"/>
      <c r="S1331" s="5"/>
      <c r="T1331" s="5"/>
      <c r="U1331" s="5"/>
      <c r="V1331" s="261"/>
    </row>
    <row r="1332" spans="1:22" s="23" customFormat="1" x14ac:dyDescent="0.25">
      <c r="A1332" s="8">
        <v>1102</v>
      </c>
      <c r="C1332" s="5"/>
      <c r="G1332" s="5"/>
      <c r="H1332" s="12"/>
      <c r="J1332" s="5"/>
      <c r="K1332" s="5"/>
      <c r="L1332" s="166"/>
      <c r="M1332" s="5"/>
      <c r="N1332" s="5"/>
      <c r="O1332" s="5"/>
      <c r="S1332" s="5"/>
      <c r="T1332" s="5"/>
      <c r="U1332" s="5"/>
      <c r="V1332" s="261"/>
    </row>
    <row r="1333" spans="1:22" s="23" customFormat="1" x14ac:dyDescent="0.25">
      <c r="A1333" s="6">
        <v>1103</v>
      </c>
      <c r="C1333" s="5"/>
      <c r="G1333" s="5"/>
      <c r="H1333" s="12"/>
      <c r="J1333" s="5"/>
      <c r="K1333" s="5"/>
      <c r="L1333" s="166"/>
      <c r="M1333" s="5"/>
      <c r="N1333" s="5"/>
      <c r="O1333" s="5"/>
      <c r="S1333" s="5"/>
      <c r="T1333" s="5"/>
      <c r="U1333" s="5"/>
      <c r="V1333" s="261"/>
    </row>
    <row r="1334" spans="1:22" s="23" customFormat="1" x14ac:dyDescent="0.25">
      <c r="A1334" s="8">
        <v>1104</v>
      </c>
      <c r="C1334" s="5"/>
      <c r="G1334" s="5"/>
      <c r="H1334" s="12"/>
      <c r="J1334" s="5"/>
      <c r="K1334" s="5"/>
      <c r="L1334" s="166"/>
      <c r="M1334" s="5"/>
      <c r="N1334" s="5"/>
      <c r="O1334" s="5"/>
      <c r="S1334" s="5"/>
      <c r="T1334" s="5"/>
      <c r="U1334" s="5"/>
      <c r="V1334" s="261"/>
    </row>
    <row r="1335" spans="1:22" s="23" customFormat="1" x14ac:dyDescent="0.25">
      <c r="A1335" s="6">
        <v>1105</v>
      </c>
      <c r="C1335" s="5"/>
      <c r="G1335" s="5"/>
      <c r="H1335" s="12"/>
      <c r="J1335" s="5"/>
      <c r="K1335" s="5"/>
      <c r="L1335" s="166"/>
      <c r="M1335" s="5"/>
      <c r="N1335" s="5"/>
      <c r="O1335" s="5"/>
      <c r="S1335" s="5"/>
      <c r="T1335" s="5"/>
      <c r="U1335" s="5"/>
      <c r="V1335" s="261"/>
    </row>
    <row r="1336" spans="1:22" s="23" customFormat="1" x14ac:dyDescent="0.25">
      <c r="A1336" s="8">
        <v>1106</v>
      </c>
      <c r="C1336" s="5"/>
      <c r="G1336" s="5"/>
      <c r="H1336" s="12"/>
      <c r="J1336" s="5"/>
      <c r="K1336" s="5"/>
      <c r="L1336" s="166"/>
      <c r="M1336" s="5"/>
      <c r="N1336" s="5"/>
      <c r="O1336" s="5"/>
      <c r="S1336" s="5"/>
      <c r="T1336" s="5"/>
      <c r="U1336" s="5"/>
      <c r="V1336" s="261"/>
    </row>
    <row r="1337" spans="1:22" s="23" customFormat="1" x14ac:dyDescent="0.25">
      <c r="A1337" s="6">
        <v>1107</v>
      </c>
      <c r="C1337" s="5"/>
      <c r="G1337" s="5"/>
      <c r="H1337" s="12"/>
      <c r="J1337" s="5"/>
      <c r="K1337" s="5"/>
      <c r="L1337" s="166"/>
      <c r="M1337" s="5"/>
      <c r="N1337" s="5"/>
      <c r="O1337" s="5"/>
      <c r="S1337" s="5"/>
      <c r="T1337" s="5"/>
      <c r="U1337" s="5"/>
      <c r="V1337" s="261"/>
    </row>
    <row r="1338" spans="1:22" s="23" customFormat="1" x14ac:dyDescent="0.25">
      <c r="A1338" s="8">
        <v>1108</v>
      </c>
      <c r="C1338" s="5"/>
      <c r="G1338" s="5"/>
      <c r="H1338" s="12"/>
      <c r="J1338" s="5"/>
      <c r="K1338" s="5"/>
      <c r="L1338" s="166"/>
      <c r="M1338" s="5"/>
      <c r="N1338" s="5"/>
      <c r="O1338" s="5"/>
      <c r="S1338" s="5"/>
      <c r="T1338" s="5"/>
      <c r="U1338" s="5"/>
      <c r="V1338" s="261"/>
    </row>
    <row r="1339" spans="1:22" s="23" customFormat="1" x14ac:dyDescent="0.25">
      <c r="A1339" s="6">
        <v>1109</v>
      </c>
      <c r="C1339" s="5"/>
      <c r="G1339" s="5"/>
      <c r="H1339" s="12"/>
      <c r="J1339" s="5"/>
      <c r="K1339" s="5"/>
      <c r="L1339" s="166"/>
      <c r="M1339" s="5"/>
      <c r="N1339" s="5"/>
      <c r="O1339" s="5"/>
      <c r="S1339" s="5"/>
      <c r="T1339" s="5"/>
      <c r="U1339" s="5"/>
      <c r="V1339" s="261"/>
    </row>
    <row r="1340" spans="1:22" s="23" customFormat="1" x14ac:dyDescent="0.25">
      <c r="A1340" s="8">
        <v>1110</v>
      </c>
      <c r="C1340" s="5"/>
      <c r="G1340" s="5"/>
      <c r="H1340" s="12"/>
      <c r="J1340" s="5"/>
      <c r="K1340" s="5"/>
      <c r="L1340" s="166"/>
      <c r="M1340" s="5"/>
      <c r="N1340" s="5"/>
      <c r="O1340" s="5"/>
      <c r="S1340" s="5"/>
      <c r="T1340" s="5"/>
      <c r="U1340" s="5"/>
      <c r="V1340" s="261"/>
    </row>
    <row r="1341" spans="1:22" s="23" customFormat="1" x14ac:dyDescent="0.25">
      <c r="A1341" s="6">
        <v>1111</v>
      </c>
      <c r="C1341" s="5"/>
      <c r="G1341" s="5"/>
      <c r="H1341" s="12"/>
      <c r="J1341" s="5"/>
      <c r="K1341" s="5"/>
      <c r="L1341" s="166"/>
      <c r="M1341" s="5"/>
      <c r="N1341" s="5"/>
      <c r="O1341" s="5"/>
      <c r="S1341" s="5"/>
      <c r="T1341" s="5"/>
      <c r="U1341" s="5"/>
      <c r="V1341" s="261"/>
    </row>
    <row r="1342" spans="1:22" s="23" customFormat="1" x14ac:dyDescent="0.25">
      <c r="A1342" s="8">
        <v>1112</v>
      </c>
      <c r="C1342" s="5"/>
      <c r="G1342" s="5"/>
      <c r="H1342" s="12"/>
      <c r="J1342" s="5"/>
      <c r="K1342" s="5"/>
      <c r="L1342" s="166"/>
      <c r="M1342" s="5"/>
      <c r="N1342" s="5"/>
      <c r="O1342" s="5"/>
      <c r="S1342" s="5"/>
      <c r="T1342" s="5"/>
      <c r="U1342" s="5"/>
      <c r="V1342" s="261"/>
    </row>
    <row r="1343" spans="1:22" s="23" customFormat="1" x14ac:dyDescent="0.25">
      <c r="A1343" s="6">
        <v>1113</v>
      </c>
      <c r="C1343" s="5"/>
      <c r="G1343" s="5"/>
      <c r="H1343" s="12"/>
      <c r="J1343" s="5"/>
      <c r="K1343" s="5"/>
      <c r="L1343" s="166"/>
      <c r="M1343" s="5"/>
      <c r="N1343" s="5"/>
      <c r="O1343" s="5"/>
      <c r="S1343" s="5"/>
      <c r="T1343" s="5"/>
      <c r="U1343" s="5"/>
      <c r="V1343" s="261"/>
    </row>
    <row r="1344" spans="1:22" s="23" customFormat="1" x14ac:dyDescent="0.25">
      <c r="A1344" s="8">
        <v>1114</v>
      </c>
      <c r="C1344" s="5"/>
      <c r="G1344" s="5"/>
      <c r="H1344" s="12"/>
      <c r="J1344" s="5"/>
      <c r="K1344" s="5"/>
      <c r="L1344" s="166"/>
      <c r="M1344" s="5"/>
      <c r="N1344" s="5"/>
      <c r="O1344" s="5"/>
      <c r="S1344" s="5"/>
      <c r="T1344" s="5"/>
      <c r="U1344" s="5"/>
      <c r="V1344" s="261"/>
    </row>
    <row r="1345" spans="1:22" s="23" customFormat="1" x14ac:dyDescent="0.25">
      <c r="A1345" s="6">
        <v>1115</v>
      </c>
      <c r="C1345" s="5"/>
      <c r="G1345" s="5"/>
      <c r="H1345" s="12"/>
      <c r="J1345" s="5"/>
      <c r="K1345" s="5"/>
      <c r="L1345" s="166"/>
      <c r="M1345" s="5"/>
      <c r="N1345" s="5"/>
      <c r="O1345" s="5"/>
      <c r="S1345" s="5"/>
      <c r="T1345" s="5"/>
      <c r="U1345" s="5"/>
      <c r="V1345" s="261"/>
    </row>
    <row r="1346" spans="1:22" s="23" customFormat="1" x14ac:dyDescent="0.25">
      <c r="A1346" s="8">
        <v>1116</v>
      </c>
      <c r="C1346" s="5"/>
      <c r="G1346" s="5"/>
      <c r="H1346" s="12"/>
      <c r="J1346" s="5"/>
      <c r="K1346" s="5"/>
      <c r="L1346" s="166"/>
      <c r="M1346" s="5"/>
      <c r="N1346" s="5"/>
      <c r="O1346" s="5"/>
      <c r="S1346" s="5"/>
      <c r="T1346" s="5"/>
      <c r="U1346" s="5"/>
      <c r="V1346" s="261"/>
    </row>
    <row r="1347" spans="1:22" s="23" customFormat="1" x14ac:dyDescent="0.25">
      <c r="A1347" s="6">
        <v>1117</v>
      </c>
      <c r="C1347" s="5"/>
      <c r="G1347" s="5"/>
      <c r="H1347" s="12"/>
      <c r="J1347" s="5"/>
      <c r="K1347" s="5"/>
      <c r="L1347" s="166"/>
      <c r="M1347" s="5"/>
      <c r="N1347" s="5"/>
      <c r="O1347" s="5"/>
      <c r="S1347" s="5"/>
      <c r="T1347" s="5"/>
      <c r="U1347" s="5"/>
      <c r="V1347" s="261"/>
    </row>
    <row r="1348" spans="1:22" s="23" customFormat="1" x14ac:dyDescent="0.25">
      <c r="A1348" s="8">
        <v>1118</v>
      </c>
      <c r="C1348" s="5"/>
      <c r="G1348" s="5"/>
      <c r="H1348" s="12"/>
      <c r="J1348" s="5"/>
      <c r="K1348" s="5"/>
      <c r="L1348" s="166"/>
      <c r="M1348" s="5"/>
      <c r="N1348" s="5"/>
      <c r="O1348" s="5"/>
      <c r="S1348" s="5"/>
      <c r="T1348" s="5"/>
      <c r="U1348" s="5"/>
      <c r="V1348" s="261"/>
    </row>
    <row r="1349" spans="1:22" s="23" customFormat="1" x14ac:dyDescent="0.25">
      <c r="A1349" s="6">
        <v>1119</v>
      </c>
      <c r="C1349" s="5"/>
      <c r="G1349" s="5"/>
      <c r="H1349" s="12"/>
      <c r="J1349" s="5"/>
      <c r="K1349" s="5"/>
      <c r="L1349" s="166"/>
      <c r="M1349" s="5"/>
      <c r="N1349" s="5"/>
      <c r="O1349" s="5"/>
      <c r="S1349" s="5"/>
      <c r="T1349" s="5"/>
      <c r="U1349" s="5"/>
      <c r="V1349" s="261"/>
    </row>
    <row r="1350" spans="1:22" s="23" customFormat="1" x14ac:dyDescent="0.25">
      <c r="A1350" s="8">
        <v>1120</v>
      </c>
      <c r="C1350" s="5"/>
      <c r="G1350" s="5"/>
      <c r="H1350" s="12"/>
      <c r="J1350" s="5"/>
      <c r="K1350" s="5"/>
      <c r="L1350" s="166"/>
      <c r="M1350" s="5"/>
      <c r="N1350" s="5"/>
      <c r="O1350" s="5"/>
      <c r="S1350" s="5"/>
      <c r="T1350" s="5"/>
      <c r="U1350" s="5"/>
      <c r="V1350" s="261"/>
    </row>
    <row r="1351" spans="1:22" s="23" customFormat="1" x14ac:dyDescent="0.25">
      <c r="A1351" s="6">
        <v>1121</v>
      </c>
      <c r="C1351" s="5"/>
      <c r="G1351" s="5"/>
      <c r="H1351" s="12"/>
      <c r="J1351" s="5"/>
      <c r="K1351" s="5"/>
      <c r="L1351" s="166"/>
      <c r="M1351" s="5"/>
      <c r="N1351" s="5"/>
      <c r="O1351" s="5"/>
      <c r="S1351" s="5"/>
      <c r="T1351" s="5"/>
      <c r="U1351" s="5"/>
      <c r="V1351" s="261"/>
    </row>
    <row r="1352" spans="1:22" s="23" customFormat="1" x14ac:dyDescent="0.25">
      <c r="A1352" s="8">
        <v>1122</v>
      </c>
      <c r="C1352" s="5"/>
      <c r="G1352" s="5"/>
      <c r="H1352" s="12"/>
      <c r="J1352" s="5"/>
      <c r="K1352" s="5"/>
      <c r="L1352" s="166"/>
      <c r="M1352" s="5"/>
      <c r="N1352" s="5"/>
      <c r="O1352" s="5"/>
      <c r="S1352" s="5"/>
      <c r="T1352" s="5"/>
      <c r="U1352" s="5"/>
      <c r="V1352" s="261"/>
    </row>
    <row r="1353" spans="1:22" s="23" customFormat="1" x14ac:dyDescent="0.25">
      <c r="A1353" s="6">
        <v>1123</v>
      </c>
      <c r="C1353" s="5"/>
      <c r="G1353" s="5"/>
      <c r="H1353" s="12"/>
      <c r="J1353" s="5"/>
      <c r="K1353" s="5"/>
      <c r="L1353" s="166"/>
      <c r="M1353" s="5"/>
      <c r="N1353" s="5"/>
      <c r="O1353" s="5"/>
      <c r="S1353" s="5"/>
      <c r="T1353" s="5"/>
      <c r="U1353" s="5"/>
      <c r="V1353" s="261"/>
    </row>
    <row r="1354" spans="1:22" s="23" customFormat="1" x14ac:dyDescent="0.25">
      <c r="A1354" s="8">
        <v>1124</v>
      </c>
      <c r="C1354" s="5"/>
      <c r="G1354" s="5"/>
      <c r="H1354" s="12"/>
      <c r="J1354" s="5"/>
      <c r="K1354" s="5"/>
      <c r="L1354" s="166"/>
      <c r="M1354" s="5"/>
      <c r="N1354" s="5"/>
      <c r="O1354" s="5"/>
      <c r="S1354" s="5"/>
      <c r="T1354" s="5"/>
      <c r="U1354" s="5"/>
      <c r="V1354" s="261"/>
    </row>
    <row r="1355" spans="1:22" s="23" customFormat="1" x14ac:dyDescent="0.25">
      <c r="A1355" s="6">
        <v>1125</v>
      </c>
      <c r="C1355" s="5"/>
      <c r="G1355" s="5"/>
      <c r="H1355" s="12"/>
      <c r="J1355" s="5"/>
      <c r="K1355" s="5"/>
      <c r="L1355" s="166"/>
      <c r="M1355" s="5"/>
      <c r="N1355" s="5"/>
      <c r="O1355" s="5"/>
      <c r="S1355" s="5"/>
      <c r="T1355" s="5"/>
      <c r="U1355" s="5"/>
      <c r="V1355" s="261"/>
    </row>
    <row r="1356" spans="1:22" s="23" customFormat="1" x14ac:dyDescent="0.25">
      <c r="A1356" s="8">
        <v>1126</v>
      </c>
      <c r="C1356" s="5"/>
      <c r="G1356" s="5"/>
      <c r="H1356" s="12"/>
      <c r="J1356" s="5"/>
      <c r="K1356" s="5"/>
      <c r="L1356" s="166"/>
      <c r="M1356" s="5"/>
      <c r="N1356" s="5"/>
      <c r="O1356" s="5"/>
      <c r="S1356" s="5"/>
      <c r="T1356" s="5"/>
      <c r="U1356" s="5"/>
      <c r="V1356" s="261"/>
    </row>
    <row r="1357" spans="1:22" s="23" customFormat="1" x14ac:dyDescent="0.25">
      <c r="A1357" s="6">
        <v>1127</v>
      </c>
      <c r="C1357" s="5"/>
      <c r="G1357" s="5"/>
      <c r="H1357" s="12"/>
      <c r="J1357" s="5"/>
      <c r="K1357" s="5"/>
      <c r="L1357" s="166"/>
      <c r="M1357" s="5"/>
      <c r="N1357" s="5"/>
      <c r="O1357" s="5"/>
      <c r="S1357" s="5"/>
      <c r="T1357" s="5"/>
      <c r="U1357" s="5"/>
      <c r="V1357" s="261"/>
    </row>
    <row r="1358" spans="1:22" s="23" customFormat="1" x14ac:dyDescent="0.25">
      <c r="A1358" s="8">
        <v>1128</v>
      </c>
      <c r="C1358" s="5"/>
      <c r="G1358" s="5"/>
      <c r="H1358" s="12"/>
      <c r="J1358" s="5"/>
      <c r="K1358" s="5"/>
      <c r="L1358" s="166"/>
      <c r="M1358" s="5"/>
      <c r="N1358" s="5"/>
      <c r="O1358" s="5"/>
      <c r="S1358" s="5"/>
      <c r="T1358" s="5"/>
      <c r="U1358" s="5"/>
      <c r="V1358" s="261"/>
    </row>
    <row r="1359" spans="1:22" s="23" customFormat="1" x14ac:dyDescent="0.25">
      <c r="A1359" s="6">
        <v>1129</v>
      </c>
      <c r="C1359" s="5"/>
      <c r="G1359" s="5"/>
      <c r="H1359" s="12"/>
      <c r="J1359" s="5"/>
      <c r="K1359" s="5"/>
      <c r="L1359" s="166"/>
      <c r="M1359" s="5"/>
      <c r="N1359" s="5"/>
      <c r="O1359" s="5"/>
      <c r="S1359" s="5"/>
      <c r="T1359" s="5"/>
      <c r="U1359" s="5"/>
      <c r="V1359" s="261"/>
    </row>
    <row r="1360" spans="1:22" s="23" customFormat="1" x14ac:dyDescent="0.25">
      <c r="A1360" s="8">
        <v>1130</v>
      </c>
      <c r="C1360" s="5"/>
      <c r="G1360" s="5"/>
      <c r="H1360" s="12"/>
      <c r="J1360" s="5"/>
      <c r="K1360" s="5"/>
      <c r="L1360" s="166"/>
      <c r="M1360" s="5"/>
      <c r="N1360" s="5"/>
      <c r="O1360" s="5"/>
      <c r="S1360" s="5"/>
      <c r="T1360" s="5"/>
      <c r="U1360" s="5"/>
      <c r="V1360" s="261"/>
    </row>
    <row r="1361" spans="1:22" s="23" customFormat="1" x14ac:dyDescent="0.25">
      <c r="A1361" s="6">
        <v>1131</v>
      </c>
      <c r="C1361" s="5"/>
      <c r="G1361" s="5"/>
      <c r="H1361" s="12"/>
      <c r="J1361" s="5"/>
      <c r="K1361" s="5"/>
      <c r="L1361" s="166"/>
      <c r="M1361" s="5"/>
      <c r="N1361" s="5"/>
      <c r="O1361" s="5"/>
      <c r="S1361" s="5"/>
      <c r="T1361" s="5"/>
      <c r="U1361" s="5"/>
      <c r="V1361" s="261"/>
    </row>
    <row r="1362" spans="1:22" s="23" customFormat="1" x14ac:dyDescent="0.25">
      <c r="A1362" s="8">
        <v>1132</v>
      </c>
      <c r="C1362" s="5"/>
      <c r="G1362" s="5"/>
      <c r="H1362" s="12"/>
      <c r="J1362" s="5"/>
      <c r="K1362" s="5"/>
      <c r="L1362" s="166"/>
      <c r="M1362" s="5"/>
      <c r="N1362" s="5"/>
      <c r="O1362" s="5"/>
      <c r="S1362" s="5"/>
      <c r="T1362" s="5"/>
      <c r="U1362" s="5"/>
      <c r="V1362" s="261"/>
    </row>
    <row r="1363" spans="1:22" s="23" customFormat="1" x14ac:dyDescent="0.25">
      <c r="A1363" s="6">
        <v>1133</v>
      </c>
      <c r="C1363" s="5"/>
      <c r="G1363" s="5"/>
      <c r="H1363" s="12"/>
      <c r="J1363" s="5"/>
      <c r="K1363" s="5"/>
      <c r="L1363" s="166"/>
      <c r="M1363" s="5"/>
      <c r="N1363" s="5"/>
      <c r="O1363" s="5"/>
      <c r="S1363" s="5"/>
      <c r="T1363" s="5"/>
      <c r="U1363" s="5"/>
      <c r="V1363" s="261"/>
    </row>
    <row r="1364" spans="1:22" s="23" customFormat="1" x14ac:dyDescent="0.25">
      <c r="A1364" s="8">
        <v>1134</v>
      </c>
      <c r="C1364" s="5"/>
      <c r="G1364" s="5"/>
      <c r="H1364" s="12"/>
      <c r="J1364" s="5"/>
      <c r="K1364" s="5"/>
      <c r="L1364" s="166"/>
      <c r="M1364" s="5"/>
      <c r="N1364" s="5"/>
      <c r="O1364" s="5"/>
      <c r="S1364" s="5"/>
      <c r="T1364" s="5"/>
      <c r="U1364" s="5"/>
      <c r="V1364" s="261"/>
    </row>
    <row r="1365" spans="1:22" s="23" customFormat="1" x14ac:dyDescent="0.25">
      <c r="A1365" s="6">
        <v>1135</v>
      </c>
      <c r="C1365" s="5"/>
      <c r="G1365" s="5"/>
      <c r="H1365" s="12"/>
      <c r="J1365" s="5"/>
      <c r="K1365" s="5"/>
      <c r="L1365" s="166"/>
      <c r="M1365" s="5"/>
      <c r="N1365" s="5"/>
      <c r="O1365" s="5"/>
      <c r="S1365" s="5"/>
      <c r="T1365" s="5"/>
      <c r="U1365" s="5"/>
      <c r="V1365" s="261"/>
    </row>
    <row r="1366" spans="1:22" s="23" customFormat="1" x14ac:dyDescent="0.25">
      <c r="A1366" s="8">
        <v>1136</v>
      </c>
      <c r="C1366" s="5"/>
      <c r="G1366" s="5"/>
      <c r="H1366" s="12"/>
      <c r="J1366" s="5"/>
      <c r="K1366" s="5"/>
      <c r="L1366" s="166"/>
      <c r="M1366" s="5"/>
      <c r="N1366" s="5"/>
      <c r="O1366" s="5"/>
      <c r="S1366" s="5"/>
      <c r="T1366" s="5"/>
      <c r="U1366" s="5"/>
      <c r="V1366" s="261"/>
    </row>
    <row r="1367" spans="1:22" s="23" customFormat="1" x14ac:dyDescent="0.25">
      <c r="A1367" s="6">
        <v>1137</v>
      </c>
      <c r="C1367" s="5"/>
      <c r="G1367" s="5"/>
      <c r="H1367" s="12"/>
      <c r="J1367" s="5"/>
      <c r="K1367" s="5"/>
      <c r="L1367" s="166"/>
      <c r="M1367" s="5"/>
      <c r="N1367" s="5"/>
      <c r="O1367" s="5"/>
      <c r="S1367" s="5"/>
      <c r="T1367" s="5"/>
      <c r="U1367" s="5"/>
      <c r="V1367" s="261"/>
    </row>
    <row r="1368" spans="1:22" s="23" customFormat="1" x14ac:dyDescent="0.25">
      <c r="A1368" s="8">
        <v>1138</v>
      </c>
      <c r="C1368" s="5"/>
      <c r="G1368" s="5"/>
      <c r="H1368" s="12"/>
      <c r="J1368" s="5"/>
      <c r="K1368" s="5"/>
      <c r="L1368" s="166"/>
      <c r="M1368" s="5"/>
      <c r="N1368" s="5"/>
      <c r="O1368" s="5"/>
      <c r="S1368" s="5"/>
      <c r="T1368" s="5"/>
      <c r="U1368" s="5"/>
      <c r="V1368" s="261"/>
    </row>
    <row r="1369" spans="1:22" s="23" customFormat="1" x14ac:dyDescent="0.25">
      <c r="A1369" s="6">
        <v>1139</v>
      </c>
      <c r="C1369" s="5"/>
      <c r="G1369" s="5"/>
      <c r="H1369" s="12"/>
      <c r="J1369" s="5"/>
      <c r="K1369" s="5"/>
      <c r="L1369" s="166"/>
      <c r="M1369" s="5"/>
      <c r="N1369" s="5"/>
      <c r="O1369" s="5"/>
      <c r="S1369" s="5"/>
      <c r="T1369" s="5"/>
      <c r="U1369" s="5"/>
      <c r="V1369" s="261"/>
    </row>
    <row r="1370" spans="1:22" s="23" customFormat="1" x14ac:dyDescent="0.25">
      <c r="A1370" s="8">
        <v>1140</v>
      </c>
      <c r="C1370" s="5"/>
      <c r="G1370" s="5"/>
      <c r="H1370" s="12"/>
      <c r="J1370" s="5"/>
      <c r="K1370" s="5"/>
      <c r="L1370" s="166"/>
      <c r="M1370" s="5"/>
      <c r="N1370" s="5"/>
      <c r="O1370" s="5"/>
      <c r="S1370" s="5"/>
      <c r="T1370" s="5"/>
      <c r="U1370" s="5"/>
      <c r="V1370" s="261"/>
    </row>
    <row r="1371" spans="1:22" s="23" customFormat="1" x14ac:dyDescent="0.25">
      <c r="A1371" s="6">
        <v>1141</v>
      </c>
      <c r="C1371" s="5"/>
      <c r="G1371" s="5"/>
      <c r="H1371" s="12"/>
      <c r="J1371" s="5"/>
      <c r="K1371" s="5"/>
      <c r="L1371" s="166"/>
      <c r="M1371" s="5"/>
      <c r="N1371" s="5"/>
      <c r="O1371" s="5"/>
      <c r="S1371" s="5"/>
      <c r="T1371" s="5"/>
      <c r="U1371" s="5"/>
      <c r="V1371" s="261"/>
    </row>
    <row r="1372" spans="1:22" s="23" customFormat="1" x14ac:dyDescent="0.25">
      <c r="A1372" s="8">
        <v>1142</v>
      </c>
      <c r="C1372" s="5"/>
      <c r="G1372" s="5"/>
      <c r="H1372" s="12"/>
      <c r="J1372" s="5"/>
      <c r="K1372" s="5"/>
      <c r="L1372" s="166"/>
      <c r="M1372" s="5"/>
      <c r="N1372" s="5"/>
      <c r="O1372" s="5"/>
      <c r="S1372" s="5"/>
      <c r="T1372" s="5"/>
      <c r="U1372" s="5"/>
      <c r="V1372" s="261"/>
    </row>
    <row r="1373" spans="1:22" s="23" customFormat="1" x14ac:dyDescent="0.25">
      <c r="A1373" s="6">
        <v>1143</v>
      </c>
      <c r="C1373" s="5"/>
      <c r="G1373" s="5"/>
      <c r="H1373" s="12"/>
      <c r="J1373" s="5"/>
      <c r="K1373" s="5"/>
      <c r="L1373" s="166"/>
      <c r="M1373" s="5"/>
      <c r="N1373" s="5"/>
      <c r="O1373" s="5"/>
      <c r="S1373" s="5"/>
      <c r="T1373" s="5"/>
      <c r="U1373" s="5"/>
      <c r="V1373" s="261"/>
    </row>
    <row r="1374" spans="1:22" s="23" customFormat="1" x14ac:dyDescent="0.25">
      <c r="A1374" s="8">
        <v>1144</v>
      </c>
      <c r="C1374" s="5"/>
      <c r="G1374" s="5"/>
      <c r="H1374" s="12"/>
      <c r="J1374" s="5"/>
      <c r="K1374" s="5"/>
      <c r="L1374" s="166"/>
      <c r="M1374" s="5"/>
      <c r="N1374" s="5"/>
      <c r="O1374" s="5"/>
      <c r="S1374" s="5"/>
      <c r="T1374" s="5"/>
      <c r="U1374" s="5"/>
      <c r="V1374" s="261"/>
    </row>
    <row r="1375" spans="1:22" s="23" customFormat="1" x14ac:dyDescent="0.25">
      <c r="A1375" s="6">
        <v>1145</v>
      </c>
      <c r="C1375" s="5"/>
      <c r="G1375" s="5"/>
      <c r="H1375" s="12"/>
      <c r="J1375" s="5"/>
      <c r="K1375" s="5"/>
      <c r="L1375" s="166"/>
      <c r="M1375" s="5"/>
      <c r="N1375" s="5"/>
      <c r="O1375" s="5"/>
      <c r="S1375" s="5"/>
      <c r="T1375" s="5"/>
      <c r="U1375" s="5"/>
      <c r="V1375" s="261"/>
    </row>
    <row r="1376" spans="1:22" s="23" customFormat="1" x14ac:dyDescent="0.25">
      <c r="A1376" s="8">
        <v>1146</v>
      </c>
      <c r="C1376" s="5"/>
      <c r="G1376" s="5"/>
      <c r="H1376" s="12"/>
      <c r="J1376" s="5"/>
      <c r="K1376" s="5"/>
      <c r="L1376" s="166"/>
      <c r="M1376" s="5"/>
      <c r="N1376" s="5"/>
      <c r="O1376" s="5"/>
      <c r="S1376" s="5"/>
      <c r="T1376" s="5"/>
      <c r="U1376" s="5"/>
      <c r="V1376" s="261"/>
    </row>
    <row r="1377" spans="1:22" s="23" customFormat="1" x14ac:dyDescent="0.25">
      <c r="A1377" s="6">
        <v>1147</v>
      </c>
      <c r="C1377" s="5"/>
      <c r="G1377" s="5"/>
      <c r="H1377" s="12"/>
      <c r="J1377" s="5"/>
      <c r="K1377" s="5"/>
      <c r="L1377" s="166"/>
      <c r="M1377" s="5"/>
      <c r="N1377" s="5"/>
      <c r="O1377" s="5"/>
      <c r="S1377" s="5"/>
      <c r="T1377" s="5"/>
      <c r="U1377" s="5"/>
      <c r="V1377" s="261"/>
    </row>
    <row r="1378" spans="1:22" s="23" customFormat="1" x14ac:dyDescent="0.25">
      <c r="A1378" s="8">
        <v>1148</v>
      </c>
      <c r="C1378" s="5"/>
      <c r="G1378" s="5"/>
      <c r="H1378" s="12"/>
      <c r="J1378" s="5"/>
      <c r="K1378" s="5"/>
      <c r="L1378" s="166"/>
      <c r="M1378" s="5"/>
      <c r="N1378" s="5"/>
      <c r="O1378" s="5"/>
      <c r="S1378" s="5"/>
      <c r="T1378" s="5"/>
      <c r="U1378" s="5"/>
      <c r="V1378" s="261"/>
    </row>
    <row r="1379" spans="1:22" s="23" customFormat="1" x14ac:dyDescent="0.25">
      <c r="A1379" s="6">
        <v>1149</v>
      </c>
      <c r="C1379" s="5"/>
      <c r="G1379" s="5"/>
      <c r="H1379" s="12"/>
      <c r="J1379" s="5"/>
      <c r="K1379" s="5"/>
      <c r="L1379" s="166"/>
      <c r="M1379" s="5"/>
      <c r="N1379" s="5"/>
      <c r="O1379" s="5"/>
      <c r="S1379" s="5"/>
      <c r="T1379" s="5"/>
      <c r="U1379" s="5"/>
      <c r="V1379" s="261"/>
    </row>
    <row r="1380" spans="1:22" s="23" customFormat="1" x14ac:dyDescent="0.25">
      <c r="A1380" s="8">
        <v>1150</v>
      </c>
      <c r="C1380" s="5"/>
      <c r="G1380" s="5"/>
      <c r="H1380" s="12"/>
      <c r="J1380" s="5"/>
      <c r="K1380" s="5"/>
      <c r="L1380" s="166"/>
      <c r="M1380" s="5"/>
      <c r="N1380" s="5"/>
      <c r="O1380" s="5"/>
      <c r="S1380" s="5"/>
      <c r="T1380" s="5"/>
      <c r="U1380" s="5"/>
      <c r="V1380" s="261"/>
    </row>
    <row r="1381" spans="1:22" s="23" customFormat="1" x14ac:dyDescent="0.25">
      <c r="A1381" s="6">
        <v>1151</v>
      </c>
      <c r="C1381" s="5"/>
      <c r="G1381" s="5"/>
      <c r="H1381" s="12"/>
      <c r="J1381" s="5"/>
      <c r="K1381" s="5"/>
      <c r="L1381" s="166"/>
      <c r="M1381" s="5"/>
      <c r="N1381" s="5"/>
      <c r="O1381" s="5"/>
      <c r="S1381" s="5"/>
      <c r="T1381" s="5"/>
      <c r="U1381" s="5"/>
      <c r="V1381" s="261"/>
    </row>
    <row r="1382" spans="1:22" s="23" customFormat="1" x14ac:dyDescent="0.25">
      <c r="A1382" s="8">
        <v>1152</v>
      </c>
      <c r="C1382" s="5"/>
      <c r="G1382" s="5"/>
      <c r="H1382" s="12"/>
      <c r="J1382" s="5"/>
      <c r="K1382" s="5"/>
      <c r="L1382" s="166"/>
      <c r="M1382" s="5"/>
      <c r="N1382" s="5"/>
      <c r="O1382" s="5"/>
      <c r="S1382" s="5"/>
      <c r="T1382" s="5"/>
      <c r="U1382" s="5"/>
      <c r="V1382" s="261"/>
    </row>
    <row r="1383" spans="1:22" s="23" customFormat="1" x14ac:dyDescent="0.25">
      <c r="A1383" s="6">
        <v>1153</v>
      </c>
      <c r="C1383" s="5"/>
      <c r="G1383" s="5"/>
      <c r="H1383" s="12"/>
      <c r="J1383" s="5"/>
      <c r="K1383" s="5"/>
      <c r="L1383" s="166"/>
      <c r="M1383" s="5"/>
      <c r="N1383" s="5"/>
      <c r="O1383" s="5"/>
      <c r="S1383" s="5"/>
      <c r="T1383" s="5"/>
      <c r="U1383" s="5"/>
      <c r="V1383" s="261"/>
    </row>
    <row r="1384" spans="1:22" s="23" customFormat="1" x14ac:dyDescent="0.25">
      <c r="A1384" s="8">
        <v>1154</v>
      </c>
      <c r="C1384" s="5"/>
      <c r="G1384" s="5"/>
      <c r="H1384" s="12"/>
      <c r="J1384" s="5"/>
      <c r="K1384" s="5"/>
      <c r="L1384" s="166"/>
      <c r="M1384" s="5"/>
      <c r="N1384" s="5"/>
      <c r="O1384" s="5"/>
      <c r="S1384" s="5"/>
      <c r="T1384" s="5"/>
      <c r="U1384" s="5"/>
      <c r="V1384" s="261"/>
    </row>
    <row r="1385" spans="1:22" s="23" customFormat="1" x14ac:dyDescent="0.25">
      <c r="A1385" s="6">
        <v>1155</v>
      </c>
      <c r="C1385" s="5"/>
      <c r="G1385" s="5"/>
      <c r="H1385" s="12"/>
      <c r="J1385" s="5"/>
      <c r="K1385" s="5"/>
      <c r="L1385" s="166"/>
      <c r="M1385" s="5"/>
      <c r="N1385" s="5"/>
      <c r="O1385" s="5"/>
      <c r="S1385" s="5"/>
      <c r="T1385" s="5"/>
      <c r="U1385" s="5"/>
      <c r="V1385" s="261"/>
    </row>
    <row r="1386" spans="1:22" s="23" customFormat="1" x14ac:dyDescent="0.25">
      <c r="A1386" s="8">
        <v>1156</v>
      </c>
      <c r="C1386" s="5"/>
      <c r="G1386" s="5"/>
      <c r="H1386" s="12"/>
      <c r="J1386" s="5"/>
      <c r="K1386" s="5"/>
      <c r="L1386" s="166"/>
      <c r="M1386" s="5"/>
      <c r="N1386" s="5"/>
      <c r="O1386" s="5"/>
      <c r="S1386" s="5"/>
      <c r="T1386" s="5"/>
      <c r="U1386" s="5"/>
      <c r="V1386" s="261"/>
    </row>
    <row r="1387" spans="1:22" s="23" customFormat="1" x14ac:dyDescent="0.25">
      <c r="A1387" s="6">
        <v>1157</v>
      </c>
      <c r="C1387" s="5"/>
      <c r="G1387" s="5"/>
      <c r="H1387" s="12"/>
      <c r="J1387" s="5"/>
      <c r="K1387" s="5"/>
      <c r="L1387" s="166"/>
      <c r="M1387" s="5"/>
      <c r="N1387" s="5"/>
      <c r="O1387" s="5"/>
      <c r="S1387" s="5"/>
      <c r="T1387" s="5"/>
      <c r="U1387" s="5"/>
      <c r="V1387" s="261"/>
    </row>
    <row r="1388" spans="1:22" s="23" customFormat="1" x14ac:dyDescent="0.25">
      <c r="A1388" s="8">
        <v>1158</v>
      </c>
      <c r="C1388" s="5"/>
      <c r="G1388" s="5"/>
      <c r="H1388" s="12"/>
      <c r="J1388" s="5"/>
      <c r="K1388" s="5"/>
      <c r="L1388" s="166"/>
      <c r="M1388" s="5"/>
      <c r="N1388" s="5"/>
      <c r="O1388" s="5"/>
      <c r="S1388" s="5"/>
      <c r="T1388" s="5"/>
      <c r="U1388" s="5"/>
      <c r="V1388" s="261"/>
    </row>
    <row r="1389" spans="1:22" s="23" customFormat="1" x14ac:dyDescent="0.25">
      <c r="A1389" s="6">
        <v>1159</v>
      </c>
      <c r="C1389" s="5"/>
      <c r="G1389" s="5"/>
      <c r="H1389" s="12"/>
      <c r="J1389" s="5"/>
      <c r="K1389" s="5"/>
      <c r="L1389" s="166"/>
      <c r="M1389" s="5"/>
      <c r="N1389" s="5"/>
      <c r="O1389" s="5"/>
      <c r="S1389" s="5"/>
      <c r="T1389" s="5"/>
      <c r="U1389" s="5"/>
      <c r="V1389" s="261"/>
    </row>
    <row r="1390" spans="1:22" s="23" customFormat="1" x14ac:dyDescent="0.25">
      <c r="A1390" s="8">
        <v>1160</v>
      </c>
      <c r="C1390" s="5"/>
      <c r="G1390" s="5"/>
      <c r="H1390" s="12"/>
      <c r="J1390" s="5"/>
      <c r="K1390" s="5"/>
      <c r="L1390" s="166"/>
      <c r="M1390" s="5"/>
      <c r="N1390" s="5"/>
      <c r="O1390" s="5"/>
      <c r="S1390" s="5"/>
      <c r="T1390" s="5"/>
      <c r="U1390" s="5"/>
      <c r="V1390" s="261"/>
    </row>
    <row r="1391" spans="1:22" s="23" customFormat="1" x14ac:dyDescent="0.25">
      <c r="A1391" s="6">
        <v>1161</v>
      </c>
      <c r="C1391" s="5"/>
      <c r="G1391" s="5"/>
      <c r="H1391" s="12"/>
      <c r="J1391" s="5"/>
      <c r="K1391" s="5"/>
      <c r="L1391" s="166"/>
      <c r="M1391" s="5"/>
      <c r="N1391" s="5"/>
      <c r="O1391" s="5"/>
      <c r="S1391" s="5"/>
      <c r="T1391" s="5"/>
      <c r="U1391" s="5"/>
      <c r="V1391" s="261"/>
    </row>
    <row r="1392" spans="1:22" s="23" customFormat="1" x14ac:dyDescent="0.25">
      <c r="A1392" s="8">
        <v>1162</v>
      </c>
      <c r="C1392" s="5"/>
      <c r="G1392" s="5"/>
      <c r="H1392" s="12"/>
      <c r="J1392" s="5"/>
      <c r="K1392" s="5"/>
      <c r="L1392" s="166"/>
      <c r="M1392" s="5"/>
      <c r="N1392" s="5"/>
      <c r="O1392" s="5"/>
      <c r="S1392" s="5"/>
      <c r="T1392" s="5"/>
      <c r="U1392" s="5"/>
      <c r="V1392" s="261"/>
    </row>
    <row r="1393" spans="1:22" s="23" customFormat="1" x14ac:dyDescent="0.25">
      <c r="A1393" s="6">
        <v>1163</v>
      </c>
      <c r="C1393" s="5"/>
      <c r="G1393" s="5"/>
      <c r="H1393" s="12"/>
      <c r="J1393" s="5"/>
      <c r="K1393" s="5"/>
      <c r="L1393" s="166"/>
      <c r="M1393" s="5"/>
      <c r="N1393" s="5"/>
      <c r="O1393" s="5"/>
      <c r="S1393" s="5"/>
      <c r="T1393" s="5"/>
      <c r="U1393" s="5"/>
      <c r="V1393" s="261"/>
    </row>
    <row r="1394" spans="1:22" s="23" customFormat="1" x14ac:dyDescent="0.25">
      <c r="A1394" s="8">
        <v>1164</v>
      </c>
      <c r="C1394" s="5"/>
      <c r="G1394" s="5"/>
      <c r="H1394" s="12"/>
      <c r="J1394" s="5"/>
      <c r="K1394" s="5"/>
      <c r="L1394" s="166"/>
      <c r="M1394" s="5"/>
      <c r="N1394" s="5"/>
      <c r="O1394" s="5"/>
      <c r="S1394" s="5"/>
      <c r="T1394" s="5"/>
      <c r="U1394" s="5"/>
      <c r="V1394" s="261"/>
    </row>
    <row r="1395" spans="1:22" s="23" customFormat="1" x14ac:dyDescent="0.25">
      <c r="A1395" s="6">
        <v>1165</v>
      </c>
      <c r="C1395" s="5"/>
      <c r="G1395" s="5"/>
      <c r="H1395" s="12"/>
      <c r="J1395" s="5"/>
      <c r="K1395" s="5"/>
      <c r="L1395" s="166"/>
      <c r="M1395" s="5"/>
      <c r="N1395" s="5"/>
      <c r="O1395" s="5"/>
      <c r="S1395" s="5"/>
      <c r="T1395" s="5"/>
      <c r="U1395" s="5"/>
      <c r="V1395" s="261"/>
    </row>
    <row r="1396" spans="1:22" s="23" customFormat="1" x14ac:dyDescent="0.25">
      <c r="A1396" s="8">
        <v>1166</v>
      </c>
      <c r="C1396" s="5"/>
      <c r="G1396" s="5"/>
      <c r="H1396" s="12"/>
      <c r="J1396" s="5"/>
      <c r="K1396" s="5"/>
      <c r="L1396" s="166"/>
      <c r="M1396" s="5"/>
      <c r="N1396" s="5"/>
      <c r="O1396" s="5"/>
      <c r="S1396" s="5"/>
      <c r="T1396" s="5"/>
      <c r="U1396" s="5"/>
      <c r="V1396" s="261"/>
    </row>
    <row r="1397" spans="1:22" s="23" customFormat="1" x14ac:dyDescent="0.25">
      <c r="A1397" s="6">
        <v>1167</v>
      </c>
      <c r="C1397" s="5"/>
      <c r="G1397" s="5"/>
      <c r="H1397" s="12"/>
      <c r="J1397" s="5"/>
      <c r="K1397" s="5"/>
      <c r="L1397" s="166"/>
      <c r="M1397" s="5"/>
      <c r="N1397" s="5"/>
      <c r="O1397" s="5"/>
      <c r="S1397" s="5"/>
      <c r="T1397" s="5"/>
      <c r="U1397" s="5"/>
      <c r="V1397" s="261"/>
    </row>
    <row r="1398" spans="1:22" s="23" customFormat="1" x14ac:dyDescent="0.25">
      <c r="A1398" s="8">
        <v>1168</v>
      </c>
      <c r="C1398" s="5"/>
      <c r="G1398" s="5"/>
      <c r="H1398" s="12"/>
      <c r="J1398" s="5"/>
      <c r="K1398" s="5"/>
      <c r="L1398" s="166"/>
      <c r="M1398" s="5"/>
      <c r="N1398" s="5"/>
      <c r="O1398" s="5"/>
      <c r="S1398" s="5"/>
      <c r="T1398" s="5"/>
      <c r="U1398" s="5"/>
      <c r="V1398" s="261"/>
    </row>
    <row r="1399" spans="1:22" s="23" customFormat="1" x14ac:dyDescent="0.25">
      <c r="A1399" s="6">
        <v>1169</v>
      </c>
      <c r="C1399" s="5"/>
      <c r="G1399" s="5"/>
      <c r="H1399" s="12"/>
      <c r="J1399" s="5"/>
      <c r="K1399" s="5"/>
      <c r="L1399" s="166"/>
      <c r="M1399" s="5"/>
      <c r="N1399" s="5"/>
      <c r="O1399" s="5"/>
      <c r="S1399" s="5"/>
      <c r="T1399" s="5"/>
      <c r="U1399" s="5"/>
      <c r="V1399" s="261"/>
    </row>
    <row r="1400" spans="1:22" s="23" customFormat="1" x14ac:dyDescent="0.25">
      <c r="A1400" s="8">
        <v>1170</v>
      </c>
      <c r="C1400" s="5"/>
      <c r="G1400" s="5"/>
      <c r="H1400" s="12"/>
      <c r="J1400" s="5"/>
      <c r="K1400" s="5"/>
      <c r="L1400" s="166"/>
      <c r="M1400" s="5"/>
      <c r="N1400" s="5"/>
      <c r="O1400" s="5"/>
      <c r="S1400" s="5"/>
      <c r="T1400" s="5"/>
      <c r="U1400" s="5"/>
      <c r="V1400" s="261"/>
    </row>
    <row r="1401" spans="1:22" s="23" customFormat="1" x14ac:dyDescent="0.25">
      <c r="A1401" s="6">
        <v>1171</v>
      </c>
      <c r="C1401" s="5"/>
      <c r="G1401" s="5"/>
      <c r="H1401" s="12"/>
      <c r="J1401" s="5"/>
      <c r="K1401" s="5"/>
      <c r="L1401" s="166"/>
      <c r="M1401" s="5"/>
      <c r="N1401" s="5"/>
      <c r="O1401" s="5"/>
      <c r="S1401" s="5"/>
      <c r="T1401" s="5"/>
      <c r="U1401" s="5"/>
      <c r="V1401" s="261"/>
    </row>
    <row r="1402" spans="1:22" s="23" customFormat="1" x14ac:dyDescent="0.25">
      <c r="A1402" s="8">
        <v>1172</v>
      </c>
      <c r="C1402" s="5"/>
      <c r="G1402" s="5"/>
      <c r="H1402" s="12"/>
      <c r="J1402" s="5"/>
      <c r="K1402" s="5"/>
      <c r="L1402" s="166"/>
      <c r="M1402" s="5"/>
      <c r="N1402" s="5"/>
      <c r="O1402" s="5"/>
      <c r="S1402" s="5"/>
      <c r="T1402" s="5"/>
      <c r="U1402" s="5"/>
      <c r="V1402" s="261"/>
    </row>
    <row r="1403" spans="1:22" s="23" customFormat="1" x14ac:dyDescent="0.25">
      <c r="A1403" s="6">
        <v>1173</v>
      </c>
      <c r="C1403" s="5"/>
      <c r="G1403" s="5"/>
      <c r="H1403" s="12"/>
      <c r="J1403" s="5"/>
      <c r="K1403" s="5"/>
      <c r="L1403" s="166"/>
      <c r="M1403" s="5"/>
      <c r="N1403" s="5"/>
      <c r="O1403" s="5"/>
      <c r="S1403" s="5"/>
      <c r="T1403" s="5"/>
      <c r="U1403" s="5"/>
      <c r="V1403" s="261"/>
    </row>
    <row r="1404" spans="1:22" s="23" customFormat="1" x14ac:dyDescent="0.25">
      <c r="A1404" s="8">
        <v>1174</v>
      </c>
      <c r="C1404" s="5"/>
      <c r="G1404" s="5"/>
      <c r="H1404" s="12"/>
      <c r="J1404" s="5"/>
      <c r="K1404" s="5"/>
      <c r="L1404" s="166"/>
      <c r="M1404" s="5"/>
      <c r="N1404" s="5"/>
      <c r="O1404" s="5"/>
      <c r="S1404" s="5"/>
      <c r="T1404" s="5"/>
      <c r="U1404" s="5"/>
      <c r="V1404" s="261"/>
    </row>
    <row r="1405" spans="1:22" s="23" customFormat="1" x14ac:dyDescent="0.25">
      <c r="A1405" s="6">
        <v>1175</v>
      </c>
      <c r="C1405" s="5"/>
      <c r="G1405" s="5"/>
      <c r="H1405" s="12"/>
      <c r="J1405" s="5"/>
      <c r="K1405" s="5"/>
      <c r="L1405" s="166"/>
      <c r="M1405" s="5"/>
      <c r="N1405" s="5"/>
      <c r="O1405" s="5"/>
      <c r="S1405" s="5"/>
      <c r="T1405" s="5"/>
      <c r="U1405" s="5"/>
      <c r="V1405" s="261"/>
    </row>
    <row r="1406" spans="1:22" s="23" customFormat="1" x14ac:dyDescent="0.25">
      <c r="A1406" s="8">
        <v>1176</v>
      </c>
      <c r="C1406" s="5"/>
      <c r="G1406" s="5"/>
      <c r="H1406" s="12"/>
      <c r="J1406" s="5"/>
      <c r="K1406" s="5"/>
      <c r="L1406" s="166"/>
      <c r="M1406" s="5"/>
      <c r="N1406" s="5"/>
      <c r="O1406" s="5"/>
      <c r="S1406" s="5"/>
      <c r="T1406" s="5"/>
      <c r="U1406" s="5"/>
      <c r="V1406" s="261"/>
    </row>
    <row r="1407" spans="1:22" s="23" customFormat="1" x14ac:dyDescent="0.25">
      <c r="A1407" s="6">
        <v>1177</v>
      </c>
      <c r="C1407" s="5"/>
      <c r="G1407" s="5"/>
      <c r="H1407" s="12"/>
      <c r="J1407" s="5"/>
      <c r="K1407" s="5"/>
      <c r="L1407" s="166"/>
      <c r="M1407" s="5"/>
      <c r="N1407" s="5"/>
      <c r="O1407" s="5"/>
      <c r="S1407" s="5"/>
      <c r="T1407" s="5"/>
      <c r="U1407" s="5"/>
      <c r="V1407" s="261"/>
    </row>
    <row r="1408" spans="1:22" s="23" customFormat="1" x14ac:dyDescent="0.25">
      <c r="A1408" s="8">
        <v>1178</v>
      </c>
      <c r="C1408" s="5"/>
      <c r="G1408" s="5"/>
      <c r="H1408" s="12"/>
      <c r="J1408" s="5"/>
      <c r="K1408" s="5"/>
      <c r="L1408" s="166"/>
      <c r="M1408" s="5"/>
      <c r="N1408" s="5"/>
      <c r="O1408" s="5"/>
      <c r="S1408" s="5"/>
      <c r="T1408" s="5"/>
      <c r="U1408" s="5"/>
      <c r="V1408" s="261"/>
    </row>
    <row r="1409" spans="1:22" s="23" customFormat="1" x14ac:dyDescent="0.25">
      <c r="A1409" s="6">
        <v>1179</v>
      </c>
      <c r="C1409" s="5"/>
      <c r="G1409" s="5"/>
      <c r="H1409" s="12"/>
      <c r="J1409" s="5"/>
      <c r="K1409" s="5"/>
      <c r="L1409" s="166"/>
      <c r="M1409" s="5"/>
      <c r="N1409" s="5"/>
      <c r="O1409" s="5"/>
      <c r="S1409" s="5"/>
      <c r="T1409" s="5"/>
      <c r="U1409" s="5"/>
      <c r="V1409" s="261"/>
    </row>
    <row r="1410" spans="1:22" s="23" customFormat="1" x14ac:dyDescent="0.25">
      <c r="A1410" s="8">
        <v>1180</v>
      </c>
      <c r="C1410" s="5"/>
      <c r="G1410" s="5"/>
      <c r="H1410" s="12"/>
      <c r="J1410" s="5"/>
      <c r="K1410" s="5"/>
      <c r="L1410" s="166"/>
      <c r="M1410" s="5"/>
      <c r="N1410" s="5"/>
      <c r="O1410" s="5"/>
      <c r="S1410" s="5"/>
      <c r="T1410" s="5"/>
      <c r="U1410" s="5"/>
      <c r="V1410" s="261"/>
    </row>
    <row r="1411" spans="1:22" s="23" customFormat="1" x14ac:dyDescent="0.25">
      <c r="A1411" s="6">
        <v>1181</v>
      </c>
      <c r="C1411" s="5"/>
      <c r="G1411" s="5"/>
      <c r="H1411" s="12"/>
      <c r="J1411" s="5"/>
      <c r="K1411" s="5"/>
      <c r="L1411" s="166"/>
      <c r="M1411" s="5"/>
      <c r="N1411" s="5"/>
      <c r="O1411" s="5"/>
      <c r="S1411" s="5"/>
      <c r="T1411" s="5"/>
      <c r="U1411" s="5"/>
      <c r="V1411" s="261"/>
    </row>
    <row r="1412" spans="1:22" s="23" customFormat="1" x14ac:dyDescent="0.25">
      <c r="A1412" s="8">
        <v>1182</v>
      </c>
      <c r="C1412" s="5"/>
      <c r="G1412" s="5"/>
      <c r="H1412" s="12"/>
      <c r="J1412" s="5"/>
      <c r="K1412" s="5"/>
      <c r="L1412" s="166"/>
      <c r="M1412" s="5"/>
      <c r="N1412" s="5"/>
      <c r="O1412" s="5"/>
      <c r="S1412" s="5"/>
      <c r="T1412" s="5"/>
      <c r="U1412" s="5"/>
      <c r="V1412" s="261"/>
    </row>
    <row r="1413" spans="1:22" s="23" customFormat="1" x14ac:dyDescent="0.25">
      <c r="A1413" s="6">
        <v>1183</v>
      </c>
      <c r="C1413" s="5"/>
      <c r="G1413" s="5"/>
      <c r="H1413" s="12"/>
      <c r="J1413" s="5"/>
      <c r="K1413" s="5"/>
      <c r="L1413" s="166"/>
      <c r="M1413" s="5"/>
      <c r="N1413" s="5"/>
      <c r="O1413" s="5"/>
      <c r="S1413" s="5"/>
      <c r="T1413" s="5"/>
      <c r="U1413" s="5"/>
      <c r="V1413" s="261"/>
    </row>
    <row r="1414" spans="1:22" s="23" customFormat="1" x14ac:dyDescent="0.25">
      <c r="A1414" s="8">
        <v>1184</v>
      </c>
      <c r="C1414" s="5"/>
      <c r="G1414" s="5"/>
      <c r="H1414" s="12"/>
      <c r="J1414" s="5"/>
      <c r="K1414" s="5"/>
      <c r="L1414" s="166"/>
      <c r="M1414" s="5"/>
      <c r="N1414" s="5"/>
      <c r="O1414" s="5"/>
      <c r="S1414" s="5"/>
      <c r="T1414" s="5"/>
      <c r="U1414" s="5"/>
      <c r="V1414" s="261"/>
    </row>
    <row r="1415" spans="1:22" s="23" customFormat="1" x14ac:dyDescent="0.25">
      <c r="A1415" s="6">
        <v>1185</v>
      </c>
      <c r="C1415" s="5"/>
      <c r="G1415" s="5"/>
      <c r="H1415" s="12"/>
      <c r="J1415" s="5"/>
      <c r="K1415" s="5"/>
      <c r="L1415" s="166"/>
      <c r="M1415" s="5"/>
      <c r="N1415" s="5"/>
      <c r="O1415" s="5"/>
      <c r="S1415" s="5"/>
      <c r="T1415" s="5"/>
      <c r="U1415" s="5"/>
      <c r="V1415" s="261"/>
    </row>
    <row r="1416" spans="1:22" s="23" customFormat="1" x14ac:dyDescent="0.25">
      <c r="A1416" s="8">
        <v>1186</v>
      </c>
      <c r="C1416" s="5"/>
      <c r="G1416" s="5"/>
      <c r="H1416" s="12"/>
      <c r="J1416" s="5"/>
      <c r="K1416" s="5"/>
      <c r="L1416" s="166"/>
      <c r="M1416" s="5"/>
      <c r="N1416" s="5"/>
      <c r="O1416" s="5"/>
      <c r="S1416" s="5"/>
      <c r="T1416" s="5"/>
      <c r="U1416" s="5"/>
      <c r="V1416" s="261"/>
    </row>
    <row r="1417" spans="1:22" s="23" customFormat="1" x14ac:dyDescent="0.25">
      <c r="A1417" s="6">
        <v>1187</v>
      </c>
      <c r="C1417" s="5"/>
      <c r="G1417" s="5"/>
      <c r="H1417" s="12"/>
      <c r="J1417" s="5"/>
      <c r="K1417" s="5"/>
      <c r="L1417" s="166"/>
      <c r="M1417" s="5"/>
      <c r="N1417" s="5"/>
      <c r="O1417" s="5"/>
      <c r="S1417" s="5"/>
      <c r="T1417" s="5"/>
      <c r="U1417" s="5"/>
      <c r="V1417" s="261"/>
    </row>
    <row r="1418" spans="1:22" s="23" customFormat="1" x14ac:dyDescent="0.25">
      <c r="A1418" s="8">
        <v>1188</v>
      </c>
      <c r="C1418" s="5"/>
      <c r="G1418" s="5"/>
      <c r="H1418" s="12"/>
      <c r="J1418" s="5"/>
      <c r="K1418" s="5"/>
      <c r="L1418" s="166"/>
      <c r="M1418" s="5"/>
      <c r="N1418" s="5"/>
      <c r="O1418" s="5"/>
      <c r="S1418" s="5"/>
      <c r="T1418" s="5"/>
      <c r="U1418" s="5"/>
      <c r="V1418" s="261"/>
    </row>
    <row r="1419" spans="1:22" s="23" customFormat="1" x14ac:dyDescent="0.25">
      <c r="A1419" s="6">
        <v>1189</v>
      </c>
      <c r="C1419" s="5"/>
      <c r="G1419" s="5"/>
      <c r="H1419" s="12"/>
      <c r="J1419" s="5"/>
      <c r="K1419" s="5"/>
      <c r="L1419" s="166"/>
      <c r="M1419" s="5"/>
      <c r="N1419" s="5"/>
      <c r="O1419" s="5"/>
      <c r="S1419" s="5"/>
      <c r="T1419" s="5"/>
      <c r="U1419" s="5"/>
      <c r="V1419" s="261"/>
    </row>
    <row r="1420" spans="1:22" s="23" customFormat="1" x14ac:dyDescent="0.25">
      <c r="A1420" s="8">
        <v>1190</v>
      </c>
      <c r="C1420" s="5"/>
      <c r="G1420" s="5"/>
      <c r="H1420" s="12"/>
      <c r="J1420" s="5"/>
      <c r="K1420" s="5"/>
      <c r="L1420" s="166"/>
      <c r="M1420" s="5"/>
      <c r="N1420" s="5"/>
      <c r="O1420" s="5"/>
      <c r="S1420" s="5"/>
      <c r="T1420" s="5"/>
      <c r="U1420" s="5"/>
      <c r="V1420" s="261"/>
    </row>
    <row r="1421" spans="1:22" s="23" customFormat="1" x14ac:dyDescent="0.25">
      <c r="A1421" s="6">
        <v>1191</v>
      </c>
      <c r="C1421" s="5"/>
      <c r="G1421" s="5"/>
      <c r="H1421" s="12"/>
      <c r="J1421" s="5"/>
      <c r="K1421" s="5"/>
      <c r="L1421" s="166"/>
      <c r="M1421" s="5"/>
      <c r="N1421" s="5"/>
      <c r="O1421" s="5"/>
      <c r="S1421" s="5"/>
      <c r="T1421" s="5"/>
      <c r="U1421" s="5"/>
      <c r="V1421" s="261"/>
    </row>
    <row r="1422" spans="1:22" s="23" customFormat="1" x14ac:dyDescent="0.25">
      <c r="A1422" s="8">
        <v>1192</v>
      </c>
      <c r="C1422" s="5"/>
      <c r="G1422" s="5"/>
      <c r="H1422" s="12"/>
      <c r="J1422" s="5"/>
      <c r="K1422" s="5"/>
      <c r="L1422" s="166"/>
      <c r="M1422" s="5"/>
      <c r="N1422" s="5"/>
      <c r="O1422" s="5"/>
      <c r="S1422" s="5"/>
      <c r="T1422" s="5"/>
      <c r="U1422" s="5"/>
      <c r="V1422" s="261"/>
    </row>
    <row r="1423" spans="1:22" s="23" customFormat="1" x14ac:dyDescent="0.25">
      <c r="A1423" s="6">
        <v>1193</v>
      </c>
      <c r="C1423" s="5"/>
      <c r="G1423" s="5"/>
      <c r="H1423" s="12"/>
      <c r="J1423" s="5"/>
      <c r="K1423" s="5"/>
      <c r="L1423" s="166"/>
      <c r="M1423" s="5"/>
      <c r="N1423" s="5"/>
      <c r="O1423" s="5"/>
      <c r="S1423" s="5"/>
      <c r="T1423" s="5"/>
      <c r="U1423" s="5"/>
      <c r="V1423" s="261"/>
    </row>
    <row r="1424" spans="1:22" s="23" customFormat="1" x14ac:dyDescent="0.25">
      <c r="A1424" s="8">
        <v>1194</v>
      </c>
      <c r="C1424" s="5"/>
      <c r="G1424" s="5"/>
      <c r="H1424" s="12"/>
      <c r="J1424" s="5"/>
      <c r="K1424" s="5"/>
      <c r="L1424" s="166"/>
      <c r="M1424" s="5"/>
      <c r="N1424" s="5"/>
      <c r="O1424" s="5"/>
      <c r="S1424" s="5"/>
      <c r="T1424" s="5"/>
      <c r="U1424" s="5"/>
      <c r="V1424" s="261"/>
    </row>
    <row r="1425" spans="1:22" s="23" customFormat="1" x14ac:dyDescent="0.25">
      <c r="A1425" s="6">
        <v>1195</v>
      </c>
      <c r="C1425" s="5"/>
      <c r="G1425" s="5"/>
      <c r="H1425" s="12"/>
      <c r="J1425" s="5"/>
      <c r="K1425" s="5"/>
      <c r="L1425" s="166"/>
      <c r="M1425" s="5"/>
      <c r="N1425" s="5"/>
      <c r="O1425" s="5"/>
      <c r="S1425" s="5"/>
      <c r="T1425" s="5"/>
      <c r="U1425" s="5"/>
      <c r="V1425" s="261"/>
    </row>
    <row r="1426" spans="1:22" s="23" customFormat="1" x14ac:dyDescent="0.25">
      <c r="A1426" s="8">
        <v>1196</v>
      </c>
      <c r="C1426" s="5"/>
      <c r="G1426" s="5"/>
      <c r="H1426" s="12"/>
      <c r="J1426" s="5"/>
      <c r="K1426" s="5"/>
      <c r="L1426" s="166"/>
      <c r="M1426" s="5"/>
      <c r="N1426" s="5"/>
      <c r="O1426" s="5"/>
      <c r="S1426" s="5"/>
      <c r="T1426" s="5"/>
      <c r="U1426" s="5"/>
      <c r="V1426" s="261"/>
    </row>
    <row r="1427" spans="1:22" s="23" customFormat="1" x14ac:dyDescent="0.25">
      <c r="A1427" s="6">
        <v>1197</v>
      </c>
      <c r="C1427" s="5"/>
      <c r="G1427" s="5"/>
      <c r="H1427" s="12"/>
      <c r="J1427" s="5"/>
      <c r="K1427" s="5"/>
      <c r="L1427" s="166"/>
      <c r="M1427" s="5"/>
      <c r="N1427" s="5"/>
      <c r="O1427" s="5"/>
      <c r="S1427" s="5"/>
      <c r="T1427" s="5"/>
      <c r="U1427" s="5"/>
      <c r="V1427" s="261"/>
    </row>
    <row r="1428" spans="1:22" s="23" customFormat="1" x14ac:dyDescent="0.25">
      <c r="A1428" s="8">
        <v>1198</v>
      </c>
      <c r="C1428" s="5"/>
      <c r="G1428" s="5"/>
      <c r="H1428" s="12"/>
      <c r="J1428" s="5"/>
      <c r="K1428" s="5"/>
      <c r="L1428" s="166"/>
      <c r="M1428" s="5"/>
      <c r="N1428" s="5"/>
      <c r="O1428" s="5"/>
      <c r="S1428" s="5"/>
      <c r="T1428" s="5"/>
      <c r="U1428" s="5"/>
      <c r="V1428" s="261"/>
    </row>
    <row r="1429" spans="1:22" s="23" customFormat="1" x14ac:dyDescent="0.25">
      <c r="A1429" s="6">
        <v>1199</v>
      </c>
      <c r="C1429" s="5"/>
      <c r="G1429" s="5"/>
      <c r="H1429" s="12"/>
      <c r="J1429" s="5"/>
      <c r="K1429" s="5"/>
      <c r="L1429" s="166"/>
      <c r="M1429" s="5"/>
      <c r="N1429" s="5"/>
      <c r="O1429" s="5"/>
      <c r="S1429" s="5"/>
      <c r="T1429" s="5"/>
      <c r="U1429" s="5"/>
      <c r="V1429" s="261"/>
    </row>
    <row r="1430" spans="1:22" s="23" customFormat="1" x14ac:dyDescent="0.25">
      <c r="A1430" s="8">
        <v>1200</v>
      </c>
      <c r="C1430" s="5"/>
      <c r="G1430" s="5"/>
      <c r="H1430" s="12"/>
      <c r="J1430" s="5"/>
      <c r="K1430" s="5"/>
      <c r="L1430" s="166"/>
      <c r="M1430" s="5"/>
      <c r="N1430" s="5"/>
      <c r="O1430" s="5"/>
      <c r="S1430" s="5"/>
      <c r="T1430" s="5"/>
      <c r="U1430" s="5"/>
      <c r="V1430" s="261"/>
    </row>
    <row r="1431" spans="1:22" s="23" customFormat="1" x14ac:dyDescent="0.25">
      <c r="A1431" s="6">
        <v>1201</v>
      </c>
      <c r="C1431" s="5"/>
      <c r="G1431" s="5"/>
      <c r="H1431" s="12"/>
      <c r="J1431" s="5"/>
      <c r="K1431" s="5"/>
      <c r="L1431" s="166"/>
      <c r="M1431" s="5"/>
      <c r="N1431" s="5"/>
      <c r="O1431" s="5"/>
      <c r="S1431" s="5"/>
      <c r="T1431" s="5"/>
      <c r="U1431" s="5"/>
      <c r="V1431" s="261"/>
    </row>
    <row r="1432" spans="1:22" s="23" customFormat="1" x14ac:dyDescent="0.25">
      <c r="A1432" s="8">
        <v>1202</v>
      </c>
      <c r="C1432" s="5"/>
      <c r="G1432" s="5"/>
      <c r="H1432" s="12"/>
      <c r="J1432" s="5"/>
      <c r="K1432" s="5"/>
      <c r="L1432" s="166"/>
      <c r="M1432" s="5"/>
      <c r="N1432" s="5"/>
      <c r="O1432" s="5"/>
      <c r="S1432" s="5"/>
      <c r="T1432" s="5"/>
      <c r="U1432" s="5"/>
      <c r="V1432" s="261"/>
    </row>
    <row r="1433" spans="1:22" s="23" customFormat="1" x14ac:dyDescent="0.25">
      <c r="A1433" s="6">
        <v>1203</v>
      </c>
      <c r="C1433" s="5"/>
      <c r="G1433" s="5"/>
      <c r="H1433" s="12"/>
      <c r="J1433" s="5"/>
      <c r="K1433" s="5"/>
      <c r="L1433" s="166"/>
      <c r="M1433" s="5"/>
      <c r="N1433" s="5"/>
      <c r="O1433" s="5"/>
      <c r="S1433" s="5"/>
      <c r="T1433" s="5"/>
      <c r="U1433" s="5"/>
      <c r="V1433" s="261"/>
    </row>
    <row r="1434" spans="1:22" s="23" customFormat="1" x14ac:dyDescent="0.25">
      <c r="A1434" s="8">
        <v>1204</v>
      </c>
      <c r="C1434" s="5"/>
      <c r="G1434" s="5"/>
      <c r="H1434" s="12"/>
      <c r="J1434" s="5"/>
      <c r="K1434" s="5"/>
      <c r="L1434" s="166"/>
      <c r="M1434" s="5"/>
      <c r="N1434" s="5"/>
      <c r="O1434" s="5"/>
      <c r="S1434" s="5"/>
      <c r="T1434" s="5"/>
      <c r="U1434" s="5"/>
      <c r="V1434" s="261"/>
    </row>
    <row r="1435" spans="1:22" s="23" customFormat="1" x14ac:dyDescent="0.25">
      <c r="A1435" s="6">
        <v>1205</v>
      </c>
      <c r="C1435" s="5"/>
      <c r="G1435" s="5"/>
      <c r="H1435" s="12"/>
      <c r="J1435" s="5"/>
      <c r="K1435" s="5"/>
      <c r="L1435" s="166"/>
      <c r="M1435" s="5"/>
      <c r="N1435" s="5"/>
      <c r="O1435" s="5"/>
      <c r="S1435" s="5"/>
      <c r="T1435" s="5"/>
      <c r="U1435" s="5"/>
      <c r="V1435" s="261"/>
    </row>
    <row r="1436" spans="1:22" s="23" customFormat="1" x14ac:dyDescent="0.25">
      <c r="A1436" s="8">
        <v>1206</v>
      </c>
      <c r="C1436" s="5"/>
      <c r="G1436" s="5"/>
      <c r="H1436" s="12"/>
      <c r="J1436" s="5"/>
      <c r="K1436" s="5"/>
      <c r="L1436" s="166"/>
      <c r="M1436" s="5"/>
      <c r="N1436" s="5"/>
      <c r="O1436" s="5"/>
      <c r="S1436" s="5"/>
      <c r="T1436" s="5"/>
      <c r="U1436" s="5"/>
      <c r="V1436" s="261"/>
    </row>
    <row r="1437" spans="1:22" s="23" customFormat="1" x14ac:dyDescent="0.25">
      <c r="A1437" s="6">
        <v>1207</v>
      </c>
      <c r="C1437" s="5"/>
      <c r="G1437" s="5"/>
      <c r="H1437" s="12"/>
      <c r="J1437" s="5"/>
      <c r="K1437" s="5"/>
      <c r="L1437" s="166"/>
      <c r="M1437" s="5"/>
      <c r="N1437" s="5"/>
      <c r="O1437" s="5"/>
      <c r="S1437" s="5"/>
      <c r="T1437" s="5"/>
      <c r="U1437" s="5"/>
      <c r="V1437" s="261"/>
    </row>
    <row r="1438" spans="1:22" s="23" customFormat="1" x14ac:dyDescent="0.25">
      <c r="A1438" s="8">
        <v>1208</v>
      </c>
      <c r="C1438" s="5"/>
      <c r="G1438" s="5"/>
      <c r="H1438" s="12"/>
      <c r="J1438" s="5"/>
      <c r="K1438" s="5"/>
      <c r="L1438" s="166"/>
      <c r="M1438" s="5"/>
      <c r="N1438" s="5"/>
      <c r="O1438" s="5"/>
      <c r="S1438" s="5"/>
      <c r="T1438" s="5"/>
      <c r="U1438" s="5"/>
      <c r="V1438" s="261"/>
    </row>
    <row r="1439" spans="1:22" s="23" customFormat="1" x14ac:dyDescent="0.25">
      <c r="A1439" s="6">
        <v>1209</v>
      </c>
      <c r="C1439" s="5"/>
      <c r="G1439" s="5"/>
      <c r="H1439" s="12"/>
      <c r="J1439" s="5"/>
      <c r="K1439" s="5"/>
      <c r="L1439" s="166"/>
      <c r="M1439" s="5"/>
      <c r="N1439" s="5"/>
      <c r="O1439" s="5"/>
      <c r="S1439" s="5"/>
      <c r="T1439" s="5"/>
      <c r="U1439" s="5"/>
      <c r="V1439" s="261"/>
    </row>
    <row r="1440" spans="1:22" s="23" customFormat="1" x14ac:dyDescent="0.25">
      <c r="A1440" s="8">
        <v>1210</v>
      </c>
      <c r="C1440" s="5"/>
      <c r="G1440" s="5"/>
      <c r="H1440" s="12"/>
      <c r="J1440" s="5"/>
      <c r="K1440" s="5"/>
      <c r="L1440" s="166"/>
      <c r="M1440" s="5"/>
      <c r="N1440" s="5"/>
      <c r="O1440" s="5"/>
      <c r="S1440" s="5"/>
      <c r="T1440" s="5"/>
      <c r="U1440" s="5"/>
      <c r="V1440" s="261"/>
    </row>
    <row r="1441" spans="1:22" s="23" customFormat="1" x14ac:dyDescent="0.25">
      <c r="A1441" s="6">
        <v>1211</v>
      </c>
      <c r="C1441" s="5"/>
      <c r="G1441" s="5"/>
      <c r="H1441" s="12"/>
      <c r="J1441" s="5"/>
      <c r="K1441" s="5"/>
      <c r="L1441" s="166"/>
      <c r="M1441" s="5"/>
      <c r="N1441" s="5"/>
      <c r="O1441" s="5"/>
      <c r="S1441" s="5"/>
      <c r="T1441" s="5"/>
      <c r="U1441" s="5"/>
      <c r="V1441" s="261"/>
    </row>
    <row r="1442" spans="1:22" s="23" customFormat="1" x14ac:dyDescent="0.25">
      <c r="A1442" s="8">
        <v>1212</v>
      </c>
      <c r="C1442" s="5"/>
      <c r="G1442" s="5"/>
      <c r="H1442" s="12"/>
      <c r="J1442" s="5"/>
      <c r="K1442" s="5"/>
      <c r="L1442" s="166"/>
      <c r="M1442" s="5"/>
      <c r="N1442" s="5"/>
      <c r="O1442" s="5"/>
      <c r="S1442" s="5"/>
      <c r="T1442" s="5"/>
      <c r="U1442" s="5"/>
      <c r="V1442" s="261"/>
    </row>
    <row r="1443" spans="1:22" s="23" customFormat="1" x14ac:dyDescent="0.25">
      <c r="A1443" s="6">
        <v>1213</v>
      </c>
      <c r="C1443" s="5"/>
      <c r="G1443" s="5"/>
      <c r="H1443" s="12"/>
      <c r="J1443" s="5"/>
      <c r="K1443" s="5"/>
      <c r="L1443" s="166"/>
      <c r="M1443" s="5"/>
      <c r="N1443" s="5"/>
      <c r="O1443" s="5"/>
      <c r="S1443" s="5"/>
      <c r="T1443" s="5"/>
      <c r="U1443" s="5"/>
      <c r="V1443" s="261"/>
    </row>
    <row r="1444" spans="1:22" s="23" customFormat="1" x14ac:dyDescent="0.25">
      <c r="A1444" s="8">
        <v>1214</v>
      </c>
      <c r="C1444" s="5"/>
      <c r="G1444" s="5"/>
      <c r="H1444" s="12"/>
      <c r="J1444" s="5"/>
      <c r="K1444" s="5"/>
      <c r="L1444" s="166"/>
      <c r="M1444" s="5"/>
      <c r="N1444" s="5"/>
      <c r="O1444" s="5"/>
      <c r="S1444" s="5"/>
      <c r="T1444" s="5"/>
      <c r="U1444" s="5"/>
      <c r="V1444" s="261"/>
    </row>
    <row r="1445" spans="1:22" s="23" customFormat="1" x14ac:dyDescent="0.25">
      <c r="A1445" s="6">
        <v>1215</v>
      </c>
      <c r="C1445" s="5"/>
      <c r="G1445" s="5"/>
      <c r="H1445" s="12"/>
      <c r="J1445" s="5"/>
      <c r="K1445" s="5"/>
      <c r="L1445" s="166"/>
      <c r="M1445" s="5"/>
      <c r="N1445" s="5"/>
      <c r="O1445" s="5"/>
      <c r="S1445" s="5"/>
      <c r="T1445" s="5"/>
      <c r="U1445" s="5"/>
      <c r="V1445" s="261"/>
    </row>
    <row r="1446" spans="1:22" s="23" customFormat="1" x14ac:dyDescent="0.25">
      <c r="A1446" s="8">
        <v>1216</v>
      </c>
      <c r="C1446" s="5"/>
      <c r="G1446" s="5"/>
      <c r="H1446" s="12"/>
      <c r="J1446" s="5"/>
      <c r="K1446" s="5"/>
      <c r="L1446" s="166"/>
      <c r="M1446" s="5"/>
      <c r="N1446" s="5"/>
      <c r="O1446" s="5"/>
      <c r="S1446" s="5"/>
      <c r="T1446" s="5"/>
      <c r="U1446" s="5"/>
      <c r="V1446" s="261"/>
    </row>
    <row r="1447" spans="1:22" s="23" customFormat="1" x14ac:dyDescent="0.25">
      <c r="A1447" s="6">
        <v>1217</v>
      </c>
      <c r="C1447" s="5"/>
      <c r="G1447" s="5"/>
      <c r="H1447" s="12"/>
      <c r="J1447" s="5"/>
      <c r="K1447" s="5"/>
      <c r="L1447" s="166"/>
      <c r="M1447" s="5"/>
      <c r="N1447" s="5"/>
      <c r="O1447" s="5"/>
      <c r="S1447" s="5"/>
      <c r="T1447" s="5"/>
      <c r="U1447" s="5"/>
      <c r="V1447" s="261"/>
    </row>
    <row r="1448" spans="1:22" s="23" customFormat="1" x14ac:dyDescent="0.25">
      <c r="A1448" s="8">
        <v>1218</v>
      </c>
      <c r="C1448" s="5"/>
      <c r="G1448" s="5"/>
      <c r="H1448" s="12"/>
      <c r="J1448" s="5"/>
      <c r="K1448" s="5"/>
      <c r="L1448" s="166"/>
      <c r="M1448" s="5"/>
      <c r="N1448" s="5"/>
      <c r="O1448" s="5"/>
      <c r="S1448" s="5"/>
      <c r="T1448" s="5"/>
      <c r="U1448" s="5"/>
      <c r="V1448" s="261"/>
    </row>
    <row r="1449" spans="1:22" s="23" customFormat="1" x14ac:dyDescent="0.25">
      <c r="A1449" s="6">
        <v>1219</v>
      </c>
      <c r="C1449" s="5"/>
      <c r="G1449" s="5"/>
      <c r="H1449" s="12"/>
      <c r="J1449" s="5"/>
      <c r="K1449" s="5"/>
      <c r="L1449" s="166"/>
      <c r="M1449" s="5"/>
      <c r="N1449" s="5"/>
      <c r="O1449" s="5"/>
      <c r="S1449" s="5"/>
      <c r="T1449" s="5"/>
      <c r="U1449" s="5"/>
      <c r="V1449" s="261"/>
    </row>
    <row r="1450" spans="1:22" s="23" customFormat="1" x14ac:dyDescent="0.25">
      <c r="A1450" s="8">
        <v>1220</v>
      </c>
      <c r="C1450" s="5"/>
      <c r="G1450" s="5"/>
      <c r="H1450" s="12"/>
      <c r="J1450" s="5"/>
      <c r="K1450" s="5"/>
      <c r="L1450" s="166"/>
      <c r="M1450" s="5"/>
      <c r="N1450" s="5"/>
      <c r="O1450" s="5"/>
      <c r="S1450" s="5"/>
      <c r="T1450" s="5"/>
      <c r="U1450" s="5"/>
      <c r="V1450" s="261"/>
    </row>
    <row r="1451" spans="1:22" s="23" customFormat="1" x14ac:dyDescent="0.25">
      <c r="A1451" s="6">
        <v>1221</v>
      </c>
      <c r="C1451" s="5"/>
      <c r="G1451" s="5"/>
      <c r="H1451" s="12"/>
      <c r="J1451" s="5"/>
      <c r="K1451" s="5"/>
      <c r="L1451" s="166"/>
      <c r="M1451" s="5"/>
      <c r="N1451" s="5"/>
      <c r="O1451" s="5"/>
      <c r="S1451" s="5"/>
      <c r="T1451" s="5"/>
      <c r="U1451" s="5"/>
      <c r="V1451" s="261"/>
    </row>
    <row r="1452" spans="1:22" s="23" customFormat="1" x14ac:dyDescent="0.25">
      <c r="A1452" s="8">
        <v>1222</v>
      </c>
      <c r="C1452" s="5"/>
      <c r="G1452" s="5"/>
      <c r="H1452" s="12"/>
      <c r="J1452" s="5"/>
      <c r="K1452" s="5"/>
      <c r="L1452" s="166"/>
      <c r="M1452" s="5"/>
      <c r="N1452" s="5"/>
      <c r="O1452" s="5"/>
      <c r="S1452" s="5"/>
      <c r="T1452" s="5"/>
      <c r="U1452" s="5"/>
      <c r="V1452" s="261"/>
    </row>
    <row r="1453" spans="1:22" s="23" customFormat="1" x14ac:dyDescent="0.25">
      <c r="A1453" s="6">
        <v>1223</v>
      </c>
      <c r="C1453" s="5"/>
      <c r="G1453" s="5"/>
      <c r="H1453" s="12"/>
      <c r="J1453" s="5"/>
      <c r="K1453" s="5"/>
      <c r="L1453" s="166"/>
      <c r="M1453" s="5"/>
      <c r="N1453" s="5"/>
      <c r="O1453" s="5"/>
      <c r="S1453" s="5"/>
      <c r="T1453" s="5"/>
      <c r="U1453" s="5"/>
      <c r="V1453" s="261"/>
    </row>
    <row r="1454" spans="1:22" s="23" customFormat="1" x14ac:dyDescent="0.25">
      <c r="A1454" s="8">
        <v>1224</v>
      </c>
      <c r="C1454" s="5"/>
      <c r="G1454" s="5"/>
      <c r="H1454" s="12"/>
      <c r="J1454" s="5"/>
      <c r="K1454" s="5"/>
      <c r="L1454" s="166"/>
      <c r="M1454" s="5"/>
      <c r="N1454" s="5"/>
      <c r="O1454" s="5"/>
      <c r="S1454" s="5"/>
      <c r="T1454" s="5"/>
      <c r="U1454" s="5"/>
      <c r="V1454" s="261"/>
    </row>
    <row r="1455" spans="1:22" s="23" customFormat="1" x14ac:dyDescent="0.25">
      <c r="A1455" s="6">
        <v>1225</v>
      </c>
      <c r="C1455" s="5"/>
      <c r="G1455" s="5"/>
      <c r="H1455" s="12"/>
      <c r="J1455" s="5"/>
      <c r="K1455" s="5"/>
      <c r="L1455" s="166"/>
      <c r="M1455" s="5"/>
      <c r="N1455" s="5"/>
      <c r="O1455" s="5"/>
      <c r="S1455" s="5"/>
      <c r="T1455" s="5"/>
      <c r="U1455" s="5"/>
      <c r="V1455" s="261"/>
    </row>
    <row r="1456" spans="1:22" s="23" customFormat="1" x14ac:dyDescent="0.25">
      <c r="A1456" s="8">
        <v>1226</v>
      </c>
      <c r="C1456" s="5"/>
      <c r="G1456" s="5"/>
      <c r="H1456" s="12"/>
      <c r="J1456" s="5"/>
      <c r="K1456" s="5"/>
      <c r="L1456" s="166"/>
      <c r="M1456" s="5"/>
      <c r="N1456" s="5"/>
      <c r="O1456" s="5"/>
      <c r="S1456" s="5"/>
      <c r="T1456" s="5"/>
      <c r="U1456" s="5"/>
      <c r="V1456" s="261"/>
    </row>
    <row r="1457" spans="1:22" s="23" customFormat="1" x14ac:dyDescent="0.25">
      <c r="A1457" s="6">
        <v>1227</v>
      </c>
      <c r="C1457" s="5"/>
      <c r="G1457" s="5"/>
      <c r="H1457" s="12"/>
      <c r="J1457" s="5"/>
      <c r="K1457" s="5"/>
      <c r="L1457" s="166"/>
      <c r="M1457" s="5"/>
      <c r="N1457" s="5"/>
      <c r="O1457" s="5"/>
      <c r="S1457" s="5"/>
      <c r="T1457" s="5"/>
      <c r="U1457" s="5"/>
      <c r="V1457" s="261"/>
    </row>
    <row r="1458" spans="1:22" s="23" customFormat="1" x14ac:dyDescent="0.25">
      <c r="A1458" s="8">
        <v>1228</v>
      </c>
      <c r="C1458" s="5"/>
      <c r="G1458" s="5"/>
      <c r="H1458" s="12"/>
      <c r="J1458" s="5"/>
      <c r="K1458" s="5"/>
      <c r="L1458" s="166"/>
      <c r="M1458" s="5"/>
      <c r="N1458" s="5"/>
      <c r="O1458" s="5"/>
      <c r="S1458" s="5"/>
      <c r="T1458" s="5"/>
      <c r="U1458" s="5"/>
      <c r="V1458" s="261"/>
    </row>
    <row r="1459" spans="1:22" s="23" customFormat="1" x14ac:dyDescent="0.25">
      <c r="A1459" s="6">
        <v>1229</v>
      </c>
      <c r="C1459" s="5"/>
      <c r="G1459" s="5"/>
      <c r="H1459" s="12"/>
      <c r="J1459" s="5"/>
      <c r="K1459" s="5"/>
      <c r="L1459" s="166"/>
      <c r="M1459" s="5"/>
      <c r="N1459" s="5"/>
      <c r="O1459" s="5"/>
      <c r="S1459" s="5"/>
      <c r="T1459" s="5"/>
      <c r="U1459" s="5"/>
      <c r="V1459" s="261"/>
    </row>
    <row r="1460" spans="1:22" s="23" customFormat="1" x14ac:dyDescent="0.25">
      <c r="A1460" s="8">
        <v>1230</v>
      </c>
      <c r="C1460" s="5"/>
      <c r="G1460" s="5"/>
      <c r="H1460" s="12"/>
      <c r="J1460" s="5"/>
      <c r="K1460" s="5"/>
      <c r="L1460" s="166"/>
      <c r="M1460" s="5"/>
      <c r="N1460" s="5"/>
      <c r="O1460" s="5"/>
      <c r="S1460" s="5"/>
      <c r="T1460" s="5"/>
      <c r="U1460" s="5"/>
      <c r="V1460" s="261"/>
    </row>
    <row r="1461" spans="1:22" s="23" customFormat="1" x14ac:dyDescent="0.25">
      <c r="A1461" s="6">
        <v>1231</v>
      </c>
      <c r="C1461" s="5"/>
      <c r="G1461" s="5"/>
      <c r="H1461" s="12"/>
      <c r="J1461" s="5"/>
      <c r="K1461" s="5"/>
      <c r="L1461" s="166"/>
      <c r="M1461" s="5"/>
      <c r="N1461" s="5"/>
      <c r="O1461" s="5"/>
      <c r="S1461" s="5"/>
      <c r="T1461" s="5"/>
      <c r="U1461" s="5"/>
      <c r="V1461" s="261"/>
    </row>
    <row r="1462" spans="1:22" s="23" customFormat="1" x14ac:dyDescent="0.25">
      <c r="A1462" s="8">
        <v>1232</v>
      </c>
      <c r="C1462" s="5"/>
      <c r="G1462" s="5"/>
      <c r="H1462" s="12"/>
      <c r="J1462" s="5"/>
      <c r="K1462" s="5"/>
      <c r="L1462" s="166"/>
      <c r="M1462" s="5"/>
      <c r="N1462" s="5"/>
      <c r="O1462" s="5"/>
      <c r="S1462" s="5"/>
      <c r="T1462" s="5"/>
      <c r="U1462" s="5"/>
      <c r="V1462" s="261"/>
    </row>
    <row r="1463" spans="1:22" s="23" customFormat="1" x14ac:dyDescent="0.25">
      <c r="A1463" s="6">
        <v>1233</v>
      </c>
      <c r="C1463" s="5"/>
      <c r="G1463" s="5"/>
      <c r="H1463" s="12"/>
      <c r="J1463" s="5"/>
      <c r="K1463" s="5"/>
      <c r="L1463" s="166"/>
      <c r="M1463" s="5"/>
      <c r="N1463" s="5"/>
      <c r="O1463" s="5"/>
      <c r="S1463" s="5"/>
      <c r="T1463" s="5"/>
      <c r="U1463" s="5"/>
      <c r="V1463" s="261"/>
    </row>
    <row r="1464" spans="1:22" s="23" customFormat="1" x14ac:dyDescent="0.25">
      <c r="A1464" s="8">
        <v>1234</v>
      </c>
      <c r="C1464" s="5"/>
      <c r="G1464" s="5"/>
      <c r="H1464" s="12"/>
      <c r="J1464" s="5"/>
      <c r="K1464" s="5"/>
      <c r="L1464" s="166"/>
      <c r="M1464" s="5"/>
      <c r="N1464" s="5"/>
      <c r="O1464" s="5"/>
      <c r="S1464" s="5"/>
      <c r="T1464" s="5"/>
      <c r="U1464" s="5"/>
      <c r="V1464" s="261"/>
    </row>
    <row r="1465" spans="1:22" s="23" customFormat="1" x14ac:dyDescent="0.25">
      <c r="A1465" s="6">
        <v>1235</v>
      </c>
      <c r="C1465" s="5"/>
      <c r="G1465" s="5"/>
      <c r="H1465" s="12"/>
      <c r="J1465" s="5"/>
      <c r="K1465" s="5"/>
      <c r="L1465" s="166"/>
      <c r="M1465" s="5"/>
      <c r="N1465" s="5"/>
      <c r="O1465" s="5"/>
      <c r="S1465" s="5"/>
      <c r="T1465" s="5"/>
      <c r="U1465" s="5"/>
      <c r="V1465" s="261"/>
    </row>
    <row r="1466" spans="1:22" s="23" customFormat="1" x14ac:dyDescent="0.25">
      <c r="A1466" s="8">
        <v>1236</v>
      </c>
      <c r="C1466" s="5"/>
      <c r="G1466" s="5"/>
      <c r="H1466" s="12"/>
      <c r="J1466" s="5"/>
      <c r="K1466" s="5"/>
      <c r="L1466" s="166"/>
      <c r="M1466" s="5"/>
      <c r="N1466" s="5"/>
      <c r="O1466" s="5"/>
      <c r="S1466" s="5"/>
      <c r="T1466" s="5"/>
      <c r="U1466" s="5"/>
      <c r="V1466" s="261"/>
    </row>
    <row r="1467" spans="1:22" s="23" customFormat="1" x14ac:dyDescent="0.25">
      <c r="A1467" s="6">
        <v>1237</v>
      </c>
      <c r="C1467" s="5"/>
      <c r="G1467" s="5"/>
      <c r="H1467" s="12"/>
      <c r="J1467" s="5"/>
      <c r="K1467" s="5"/>
      <c r="L1467" s="166"/>
      <c r="M1467" s="5"/>
      <c r="N1467" s="5"/>
      <c r="O1467" s="5"/>
      <c r="S1467" s="5"/>
      <c r="T1467" s="5"/>
      <c r="U1467" s="5"/>
      <c r="V1467" s="261"/>
    </row>
    <row r="1468" spans="1:22" s="23" customFormat="1" x14ac:dyDescent="0.25">
      <c r="A1468" s="8">
        <v>1238</v>
      </c>
      <c r="C1468" s="5"/>
      <c r="G1468" s="5"/>
      <c r="H1468" s="12"/>
      <c r="J1468" s="5"/>
      <c r="K1468" s="5"/>
      <c r="L1468" s="166"/>
      <c r="M1468" s="5"/>
      <c r="N1468" s="5"/>
      <c r="O1468" s="5"/>
      <c r="S1468" s="5"/>
      <c r="T1468" s="5"/>
      <c r="U1468" s="5"/>
      <c r="V1468" s="261"/>
    </row>
    <row r="1469" spans="1:22" s="23" customFormat="1" x14ac:dyDescent="0.25">
      <c r="A1469" s="6">
        <v>1239</v>
      </c>
      <c r="C1469" s="5"/>
      <c r="G1469" s="5"/>
      <c r="H1469" s="12"/>
      <c r="J1469" s="5"/>
      <c r="K1469" s="5"/>
      <c r="L1469" s="166"/>
      <c r="M1469" s="5"/>
      <c r="N1469" s="5"/>
      <c r="O1469" s="5"/>
      <c r="S1469" s="5"/>
      <c r="T1469" s="5"/>
      <c r="U1469" s="5"/>
      <c r="V1469" s="261"/>
    </row>
    <row r="1470" spans="1:22" s="23" customFormat="1" x14ac:dyDescent="0.25">
      <c r="A1470" s="8">
        <v>1240</v>
      </c>
      <c r="C1470" s="5"/>
      <c r="G1470" s="5"/>
      <c r="H1470" s="12"/>
      <c r="J1470" s="5"/>
      <c r="K1470" s="5"/>
      <c r="L1470" s="166"/>
      <c r="M1470" s="5"/>
      <c r="N1470" s="5"/>
      <c r="O1470" s="5"/>
      <c r="S1470" s="5"/>
      <c r="T1470" s="5"/>
      <c r="U1470" s="5"/>
      <c r="V1470" s="261"/>
    </row>
    <row r="1471" spans="1:22" s="23" customFormat="1" x14ac:dyDescent="0.25">
      <c r="A1471" s="6">
        <v>1241</v>
      </c>
      <c r="C1471" s="5"/>
      <c r="G1471" s="5"/>
      <c r="H1471" s="12"/>
      <c r="J1471" s="5"/>
      <c r="K1471" s="5"/>
      <c r="L1471" s="166"/>
      <c r="M1471" s="5"/>
      <c r="N1471" s="5"/>
      <c r="O1471" s="5"/>
      <c r="S1471" s="5"/>
      <c r="T1471" s="5"/>
      <c r="U1471" s="5"/>
      <c r="V1471" s="261"/>
    </row>
    <row r="1472" spans="1:22" s="23" customFormat="1" x14ac:dyDescent="0.25">
      <c r="A1472" s="8">
        <v>1242</v>
      </c>
      <c r="C1472" s="5"/>
      <c r="G1472" s="5"/>
      <c r="H1472" s="12"/>
      <c r="J1472" s="5"/>
      <c r="K1472" s="5"/>
      <c r="L1472" s="166"/>
      <c r="M1472" s="5"/>
      <c r="N1472" s="5"/>
      <c r="O1472" s="5"/>
      <c r="S1472" s="5"/>
      <c r="T1472" s="5"/>
      <c r="U1472" s="5"/>
      <c r="V1472" s="261"/>
    </row>
    <row r="1473" spans="1:22" s="23" customFormat="1" x14ac:dyDescent="0.25">
      <c r="A1473" s="6">
        <v>1243</v>
      </c>
      <c r="C1473" s="5"/>
      <c r="G1473" s="5"/>
      <c r="H1473" s="12"/>
      <c r="J1473" s="5"/>
      <c r="K1473" s="5"/>
      <c r="L1473" s="166"/>
      <c r="M1473" s="5"/>
      <c r="N1473" s="5"/>
      <c r="O1473" s="5"/>
      <c r="S1473" s="5"/>
      <c r="T1473" s="5"/>
      <c r="U1473" s="5"/>
      <c r="V1473" s="261"/>
    </row>
    <row r="1474" spans="1:22" s="23" customFormat="1" x14ac:dyDescent="0.25">
      <c r="A1474" s="8">
        <v>1244</v>
      </c>
      <c r="C1474" s="5"/>
      <c r="G1474" s="5"/>
      <c r="H1474" s="12"/>
      <c r="J1474" s="5"/>
      <c r="K1474" s="5"/>
      <c r="L1474" s="166"/>
      <c r="M1474" s="5"/>
      <c r="N1474" s="5"/>
      <c r="O1474" s="5"/>
      <c r="S1474" s="5"/>
      <c r="T1474" s="5"/>
      <c r="U1474" s="5"/>
      <c r="V1474" s="261"/>
    </row>
    <row r="1475" spans="1:22" s="23" customFormat="1" x14ac:dyDescent="0.25">
      <c r="A1475" s="6">
        <v>1245</v>
      </c>
      <c r="C1475" s="5"/>
      <c r="G1475" s="5"/>
      <c r="H1475" s="12"/>
      <c r="J1475" s="5"/>
      <c r="K1475" s="5"/>
      <c r="L1475" s="166"/>
      <c r="M1475" s="5"/>
      <c r="N1475" s="5"/>
      <c r="O1475" s="5"/>
      <c r="S1475" s="5"/>
      <c r="T1475" s="5"/>
      <c r="U1475" s="5"/>
      <c r="V1475" s="261"/>
    </row>
    <row r="1476" spans="1:22" s="23" customFormat="1" x14ac:dyDescent="0.25">
      <c r="A1476" s="8">
        <v>1246</v>
      </c>
      <c r="C1476" s="5"/>
      <c r="G1476" s="5"/>
      <c r="H1476" s="12"/>
      <c r="J1476" s="5"/>
      <c r="K1476" s="5"/>
      <c r="L1476" s="166"/>
      <c r="M1476" s="5"/>
      <c r="N1476" s="5"/>
      <c r="O1476" s="5"/>
      <c r="S1476" s="5"/>
      <c r="T1476" s="5"/>
      <c r="U1476" s="5"/>
      <c r="V1476" s="261"/>
    </row>
    <row r="1477" spans="1:22" s="23" customFormat="1" x14ac:dyDescent="0.25">
      <c r="A1477" s="6">
        <v>1247</v>
      </c>
      <c r="C1477" s="5"/>
      <c r="G1477" s="5"/>
      <c r="H1477" s="12"/>
      <c r="J1477" s="5"/>
      <c r="K1477" s="5"/>
      <c r="L1477" s="166"/>
      <c r="M1477" s="5"/>
      <c r="N1477" s="5"/>
      <c r="O1477" s="5"/>
      <c r="S1477" s="5"/>
      <c r="T1477" s="5"/>
      <c r="U1477" s="5"/>
      <c r="V1477" s="261"/>
    </row>
    <row r="1478" spans="1:22" s="23" customFormat="1" x14ac:dyDescent="0.25">
      <c r="A1478" s="8">
        <v>1248</v>
      </c>
      <c r="C1478" s="5"/>
      <c r="G1478" s="5"/>
      <c r="H1478" s="12"/>
      <c r="J1478" s="5"/>
      <c r="K1478" s="5"/>
      <c r="L1478" s="166"/>
      <c r="M1478" s="5"/>
      <c r="N1478" s="5"/>
      <c r="O1478" s="5"/>
      <c r="S1478" s="5"/>
      <c r="T1478" s="5"/>
      <c r="U1478" s="5"/>
      <c r="V1478" s="261"/>
    </row>
    <row r="1479" spans="1:22" s="23" customFormat="1" x14ac:dyDescent="0.25">
      <c r="A1479" s="6">
        <v>1249</v>
      </c>
      <c r="C1479" s="5"/>
      <c r="G1479" s="5"/>
      <c r="H1479" s="12"/>
      <c r="J1479" s="5"/>
      <c r="K1479" s="5"/>
      <c r="L1479" s="166"/>
      <c r="M1479" s="5"/>
      <c r="N1479" s="5"/>
      <c r="O1479" s="5"/>
      <c r="S1479" s="5"/>
      <c r="T1479" s="5"/>
      <c r="U1479" s="5"/>
      <c r="V1479" s="261"/>
    </row>
    <row r="1480" spans="1:22" s="23" customFormat="1" x14ac:dyDescent="0.25">
      <c r="A1480" s="8">
        <v>1250</v>
      </c>
      <c r="C1480" s="5"/>
      <c r="G1480" s="5"/>
      <c r="H1480" s="12"/>
      <c r="J1480" s="5"/>
      <c r="K1480" s="5"/>
      <c r="L1480" s="166"/>
      <c r="M1480" s="5"/>
      <c r="N1480" s="5"/>
      <c r="O1480" s="5"/>
      <c r="S1480" s="5"/>
      <c r="T1480" s="5"/>
      <c r="U1480" s="5"/>
      <c r="V1480" s="261"/>
    </row>
    <row r="1481" spans="1:22" s="23" customFormat="1" x14ac:dyDescent="0.25">
      <c r="A1481" s="6">
        <v>1251</v>
      </c>
      <c r="C1481" s="5"/>
      <c r="G1481" s="5"/>
      <c r="H1481" s="12"/>
      <c r="J1481" s="5"/>
      <c r="K1481" s="5"/>
      <c r="L1481" s="166"/>
      <c r="M1481" s="5"/>
      <c r="N1481" s="5"/>
      <c r="O1481" s="5"/>
      <c r="S1481" s="5"/>
      <c r="T1481" s="5"/>
      <c r="U1481" s="5"/>
      <c r="V1481" s="261"/>
    </row>
    <row r="1482" spans="1:22" s="23" customFormat="1" x14ac:dyDescent="0.25">
      <c r="A1482" s="8">
        <v>1252</v>
      </c>
      <c r="C1482" s="5"/>
      <c r="G1482" s="5"/>
      <c r="H1482" s="12"/>
      <c r="J1482" s="5"/>
      <c r="K1482" s="5"/>
      <c r="L1482" s="166"/>
      <c r="M1482" s="5"/>
      <c r="N1482" s="5"/>
      <c r="O1482" s="5"/>
      <c r="S1482" s="5"/>
      <c r="T1482" s="5"/>
      <c r="U1482" s="5"/>
      <c r="V1482" s="261"/>
    </row>
    <row r="1483" spans="1:22" s="23" customFormat="1" x14ac:dyDescent="0.25">
      <c r="A1483" s="6">
        <v>1253</v>
      </c>
      <c r="C1483" s="5"/>
      <c r="G1483" s="5"/>
      <c r="H1483" s="12"/>
      <c r="J1483" s="5"/>
      <c r="K1483" s="5"/>
      <c r="L1483" s="166"/>
      <c r="M1483" s="5"/>
      <c r="N1483" s="5"/>
      <c r="O1483" s="5"/>
      <c r="S1483" s="5"/>
      <c r="T1483" s="5"/>
      <c r="U1483" s="5"/>
      <c r="V1483" s="261"/>
    </row>
    <row r="1484" spans="1:22" s="23" customFormat="1" x14ac:dyDescent="0.25">
      <c r="A1484" s="8">
        <v>1254</v>
      </c>
      <c r="C1484" s="5"/>
      <c r="G1484" s="5"/>
      <c r="H1484" s="12"/>
      <c r="J1484" s="5"/>
      <c r="K1484" s="5"/>
      <c r="L1484" s="166"/>
      <c r="M1484" s="5"/>
      <c r="N1484" s="5"/>
      <c r="O1484" s="5"/>
      <c r="S1484" s="5"/>
      <c r="T1484" s="5"/>
      <c r="U1484" s="5"/>
      <c r="V1484" s="261"/>
    </row>
    <row r="1485" spans="1:22" s="23" customFormat="1" x14ac:dyDescent="0.25">
      <c r="A1485" s="6">
        <v>1255</v>
      </c>
      <c r="C1485" s="5"/>
      <c r="G1485" s="5"/>
      <c r="H1485" s="12"/>
      <c r="J1485" s="5"/>
      <c r="K1485" s="5"/>
      <c r="L1485" s="166"/>
      <c r="M1485" s="5"/>
      <c r="N1485" s="5"/>
      <c r="O1485" s="5"/>
      <c r="S1485" s="5"/>
      <c r="T1485" s="5"/>
      <c r="U1485" s="5"/>
      <c r="V1485" s="261"/>
    </row>
    <row r="1486" spans="1:22" s="23" customFormat="1" x14ac:dyDescent="0.25">
      <c r="A1486" s="8">
        <v>1256</v>
      </c>
      <c r="C1486" s="5"/>
      <c r="G1486" s="5"/>
      <c r="H1486" s="12"/>
      <c r="J1486" s="5"/>
      <c r="K1486" s="5"/>
      <c r="L1486" s="166"/>
      <c r="M1486" s="5"/>
      <c r="N1486" s="5"/>
      <c r="O1486" s="5"/>
      <c r="S1486" s="5"/>
      <c r="T1486" s="5"/>
      <c r="U1486" s="5"/>
      <c r="V1486" s="261"/>
    </row>
    <row r="1487" spans="1:22" s="23" customFormat="1" x14ac:dyDescent="0.25">
      <c r="A1487" s="6">
        <v>1257</v>
      </c>
      <c r="C1487" s="5"/>
      <c r="G1487" s="5"/>
      <c r="H1487" s="12"/>
      <c r="J1487" s="5"/>
      <c r="K1487" s="5"/>
      <c r="L1487" s="166"/>
      <c r="M1487" s="5"/>
      <c r="N1487" s="5"/>
      <c r="O1487" s="5"/>
      <c r="S1487" s="5"/>
      <c r="T1487" s="5"/>
      <c r="U1487" s="5"/>
      <c r="V1487" s="261"/>
    </row>
    <row r="1488" spans="1:22" s="23" customFormat="1" x14ac:dyDescent="0.25">
      <c r="A1488" s="8">
        <v>1258</v>
      </c>
      <c r="C1488" s="5"/>
      <c r="G1488" s="5"/>
      <c r="H1488" s="12"/>
      <c r="J1488" s="5"/>
      <c r="K1488" s="5"/>
      <c r="L1488" s="166"/>
      <c r="M1488" s="5"/>
      <c r="N1488" s="5"/>
      <c r="O1488" s="5"/>
      <c r="S1488" s="5"/>
      <c r="T1488" s="5"/>
      <c r="U1488" s="5"/>
      <c r="V1488" s="261"/>
    </row>
    <row r="1489" spans="1:22" s="23" customFormat="1" x14ac:dyDescent="0.25">
      <c r="A1489" s="6">
        <v>1259</v>
      </c>
      <c r="C1489" s="5"/>
      <c r="G1489" s="5"/>
      <c r="H1489" s="12"/>
      <c r="J1489" s="5"/>
      <c r="K1489" s="5"/>
      <c r="L1489" s="166"/>
      <c r="M1489" s="5"/>
      <c r="N1489" s="5"/>
      <c r="O1489" s="5"/>
      <c r="S1489" s="5"/>
      <c r="T1489" s="5"/>
      <c r="U1489" s="5"/>
      <c r="V1489" s="261"/>
    </row>
    <row r="1490" spans="1:22" s="23" customFormat="1" x14ac:dyDescent="0.25">
      <c r="A1490" s="8">
        <v>1260</v>
      </c>
      <c r="C1490" s="5"/>
      <c r="G1490" s="5"/>
      <c r="H1490" s="12"/>
      <c r="J1490" s="5"/>
      <c r="K1490" s="5"/>
      <c r="L1490" s="166"/>
      <c r="M1490" s="5"/>
      <c r="N1490" s="5"/>
      <c r="O1490" s="5"/>
      <c r="S1490" s="5"/>
      <c r="T1490" s="5"/>
      <c r="U1490" s="5"/>
      <c r="V1490" s="261"/>
    </row>
    <row r="1491" spans="1:22" s="23" customFormat="1" x14ac:dyDescent="0.25">
      <c r="A1491" s="6">
        <v>1261</v>
      </c>
      <c r="C1491" s="5"/>
      <c r="G1491" s="5"/>
      <c r="H1491" s="12"/>
      <c r="J1491" s="5"/>
      <c r="K1491" s="5"/>
      <c r="L1491" s="166"/>
      <c r="M1491" s="5"/>
      <c r="N1491" s="5"/>
      <c r="O1491" s="5"/>
      <c r="S1491" s="5"/>
      <c r="T1491" s="5"/>
      <c r="U1491" s="5"/>
      <c r="V1491" s="261"/>
    </row>
    <row r="1492" spans="1:22" s="23" customFormat="1" x14ac:dyDescent="0.25">
      <c r="A1492" s="8">
        <v>1262</v>
      </c>
      <c r="C1492" s="5"/>
      <c r="G1492" s="5"/>
      <c r="H1492" s="12"/>
      <c r="J1492" s="5"/>
      <c r="K1492" s="5"/>
      <c r="L1492" s="166"/>
      <c r="M1492" s="5"/>
      <c r="N1492" s="5"/>
      <c r="O1492" s="5"/>
      <c r="S1492" s="5"/>
      <c r="T1492" s="5"/>
      <c r="U1492" s="5"/>
      <c r="V1492" s="261"/>
    </row>
    <row r="1493" spans="1:22" s="23" customFormat="1" x14ac:dyDescent="0.25">
      <c r="A1493" s="6">
        <v>1263</v>
      </c>
      <c r="C1493" s="5"/>
      <c r="G1493" s="5"/>
      <c r="H1493" s="12"/>
      <c r="J1493" s="5"/>
      <c r="K1493" s="5"/>
      <c r="L1493" s="166"/>
      <c r="M1493" s="5"/>
      <c r="N1493" s="5"/>
      <c r="O1493" s="5"/>
      <c r="S1493" s="5"/>
      <c r="T1493" s="5"/>
      <c r="U1493" s="5"/>
      <c r="V1493" s="261"/>
    </row>
    <row r="1494" spans="1:22" s="23" customFormat="1" x14ac:dyDescent="0.25">
      <c r="A1494" s="8">
        <v>1264</v>
      </c>
      <c r="C1494" s="5"/>
      <c r="G1494" s="5"/>
      <c r="H1494" s="12"/>
      <c r="J1494" s="5"/>
      <c r="K1494" s="5"/>
      <c r="L1494" s="166"/>
      <c r="M1494" s="5"/>
      <c r="N1494" s="5"/>
      <c r="O1494" s="5"/>
      <c r="S1494" s="5"/>
      <c r="T1494" s="5"/>
      <c r="U1494" s="5"/>
      <c r="V1494" s="261"/>
    </row>
    <row r="1495" spans="1:22" s="23" customFormat="1" x14ac:dyDescent="0.25">
      <c r="A1495" s="6">
        <v>1265</v>
      </c>
      <c r="C1495" s="5"/>
      <c r="G1495" s="5"/>
      <c r="H1495" s="12"/>
      <c r="J1495" s="5"/>
      <c r="K1495" s="5"/>
      <c r="L1495" s="166"/>
      <c r="M1495" s="5"/>
      <c r="N1495" s="5"/>
      <c r="O1495" s="5"/>
      <c r="S1495" s="5"/>
      <c r="T1495" s="5"/>
      <c r="U1495" s="5"/>
      <c r="V1495" s="261"/>
    </row>
    <row r="1496" spans="1:22" s="23" customFormat="1" x14ac:dyDescent="0.25">
      <c r="A1496" s="8">
        <v>1266</v>
      </c>
      <c r="C1496" s="5"/>
      <c r="G1496" s="5"/>
      <c r="H1496" s="12"/>
      <c r="J1496" s="5"/>
      <c r="K1496" s="5"/>
      <c r="L1496" s="166"/>
      <c r="M1496" s="5"/>
      <c r="N1496" s="5"/>
      <c r="O1496" s="5"/>
      <c r="S1496" s="5"/>
      <c r="T1496" s="5"/>
      <c r="U1496" s="5"/>
      <c r="V1496" s="261"/>
    </row>
    <row r="1497" spans="1:22" s="23" customFormat="1" x14ac:dyDescent="0.25">
      <c r="A1497" s="6">
        <v>1267</v>
      </c>
      <c r="C1497" s="5"/>
      <c r="G1497" s="5"/>
      <c r="H1497" s="12"/>
      <c r="J1497" s="5"/>
      <c r="K1497" s="5"/>
      <c r="L1497" s="166"/>
      <c r="M1497" s="5"/>
      <c r="N1497" s="5"/>
      <c r="O1497" s="5"/>
      <c r="S1497" s="5"/>
      <c r="T1497" s="5"/>
      <c r="U1497" s="5"/>
      <c r="V1497" s="261"/>
    </row>
    <row r="1498" spans="1:22" s="23" customFormat="1" x14ac:dyDescent="0.25">
      <c r="A1498" s="8">
        <v>1268</v>
      </c>
      <c r="C1498" s="5"/>
      <c r="G1498" s="5"/>
      <c r="H1498" s="12"/>
      <c r="J1498" s="5"/>
      <c r="K1498" s="5"/>
      <c r="L1498" s="166"/>
      <c r="M1498" s="5"/>
      <c r="N1498" s="5"/>
      <c r="O1498" s="5"/>
      <c r="S1498" s="5"/>
      <c r="T1498" s="5"/>
      <c r="U1498" s="5"/>
      <c r="V1498" s="261"/>
    </row>
    <row r="1499" spans="1:22" s="23" customFormat="1" x14ac:dyDescent="0.25">
      <c r="A1499" s="6">
        <v>1269</v>
      </c>
      <c r="C1499" s="5"/>
      <c r="G1499" s="5"/>
      <c r="H1499" s="12"/>
      <c r="J1499" s="5"/>
      <c r="K1499" s="5"/>
      <c r="L1499" s="166"/>
      <c r="M1499" s="5"/>
      <c r="N1499" s="5"/>
      <c r="O1499" s="5"/>
      <c r="S1499" s="5"/>
      <c r="T1499" s="5"/>
      <c r="U1499" s="5"/>
      <c r="V1499" s="261"/>
    </row>
    <row r="1500" spans="1:22" s="23" customFormat="1" x14ac:dyDescent="0.25">
      <c r="A1500" s="8">
        <v>1270</v>
      </c>
      <c r="C1500" s="5"/>
      <c r="G1500" s="5"/>
      <c r="H1500" s="12"/>
      <c r="J1500" s="5"/>
      <c r="K1500" s="5"/>
      <c r="L1500" s="166"/>
      <c r="M1500" s="5"/>
      <c r="N1500" s="5"/>
      <c r="O1500" s="5"/>
      <c r="S1500" s="5"/>
      <c r="T1500" s="5"/>
      <c r="U1500" s="5"/>
      <c r="V1500" s="261"/>
    </row>
    <row r="1501" spans="1:22" s="23" customFormat="1" x14ac:dyDescent="0.25">
      <c r="A1501" s="6">
        <v>1271</v>
      </c>
      <c r="C1501" s="5"/>
      <c r="G1501" s="5"/>
      <c r="H1501" s="12"/>
      <c r="J1501" s="5"/>
      <c r="K1501" s="5"/>
      <c r="L1501" s="166"/>
      <c r="M1501" s="5"/>
      <c r="N1501" s="5"/>
      <c r="O1501" s="5"/>
      <c r="S1501" s="5"/>
      <c r="T1501" s="5"/>
      <c r="U1501" s="5"/>
      <c r="V1501" s="261"/>
    </row>
    <row r="1502" spans="1:22" s="23" customFormat="1" x14ac:dyDescent="0.25">
      <c r="A1502" s="8">
        <v>1272</v>
      </c>
      <c r="C1502" s="5"/>
      <c r="G1502" s="5"/>
      <c r="H1502" s="12"/>
      <c r="J1502" s="5"/>
      <c r="K1502" s="5"/>
      <c r="L1502" s="166"/>
      <c r="M1502" s="5"/>
      <c r="N1502" s="5"/>
      <c r="O1502" s="5"/>
      <c r="S1502" s="5"/>
      <c r="T1502" s="5"/>
      <c r="U1502" s="5"/>
      <c r="V1502" s="261"/>
    </row>
    <row r="1503" spans="1:22" s="23" customFormat="1" x14ac:dyDescent="0.25">
      <c r="A1503" s="6">
        <v>1273</v>
      </c>
      <c r="C1503" s="5"/>
      <c r="G1503" s="5"/>
      <c r="H1503" s="12"/>
      <c r="J1503" s="5"/>
      <c r="K1503" s="5"/>
      <c r="L1503" s="166"/>
      <c r="M1503" s="5"/>
      <c r="N1503" s="5"/>
      <c r="O1503" s="5"/>
      <c r="S1503" s="5"/>
      <c r="T1503" s="5"/>
      <c r="U1503" s="5"/>
      <c r="V1503" s="261"/>
    </row>
    <row r="1504" spans="1:22" s="23" customFormat="1" x14ac:dyDescent="0.25">
      <c r="A1504" s="8">
        <v>1274</v>
      </c>
      <c r="C1504" s="5"/>
      <c r="G1504" s="5"/>
      <c r="H1504" s="12"/>
      <c r="J1504" s="5"/>
      <c r="K1504" s="5"/>
      <c r="L1504" s="166"/>
      <c r="M1504" s="5"/>
      <c r="N1504" s="5"/>
      <c r="O1504" s="5"/>
      <c r="S1504" s="5"/>
      <c r="T1504" s="5"/>
      <c r="U1504" s="5"/>
      <c r="V1504" s="261"/>
    </row>
    <row r="1505" spans="1:22" s="23" customFormat="1" x14ac:dyDescent="0.25">
      <c r="A1505" s="6">
        <v>1275</v>
      </c>
      <c r="C1505" s="5"/>
      <c r="G1505" s="5"/>
      <c r="H1505" s="12"/>
      <c r="J1505" s="5"/>
      <c r="K1505" s="5"/>
      <c r="L1505" s="166"/>
      <c r="M1505" s="5"/>
      <c r="N1505" s="5"/>
      <c r="O1505" s="5"/>
      <c r="S1505" s="5"/>
      <c r="T1505" s="5"/>
      <c r="U1505" s="5"/>
      <c r="V1505" s="261"/>
    </row>
    <row r="1506" spans="1:22" s="23" customFormat="1" x14ac:dyDescent="0.25">
      <c r="A1506" s="8">
        <v>1276</v>
      </c>
      <c r="C1506" s="5"/>
      <c r="G1506" s="5"/>
      <c r="H1506" s="12"/>
      <c r="J1506" s="5"/>
      <c r="K1506" s="5"/>
      <c r="L1506" s="166"/>
      <c r="M1506" s="5"/>
      <c r="N1506" s="5"/>
      <c r="O1506" s="5"/>
      <c r="S1506" s="5"/>
      <c r="T1506" s="5"/>
      <c r="U1506" s="5"/>
      <c r="V1506" s="261"/>
    </row>
    <row r="1507" spans="1:22" s="23" customFormat="1" x14ac:dyDescent="0.25">
      <c r="A1507" s="6">
        <v>1277</v>
      </c>
      <c r="C1507" s="5"/>
      <c r="G1507" s="5"/>
      <c r="H1507" s="12"/>
      <c r="J1507" s="5"/>
      <c r="K1507" s="5"/>
      <c r="L1507" s="166"/>
      <c r="M1507" s="5"/>
      <c r="N1507" s="5"/>
      <c r="O1507" s="5"/>
      <c r="S1507" s="5"/>
      <c r="T1507" s="5"/>
      <c r="U1507" s="5"/>
      <c r="V1507" s="261"/>
    </row>
    <row r="1508" spans="1:22" s="23" customFormat="1" x14ac:dyDescent="0.25">
      <c r="A1508" s="8">
        <v>1278</v>
      </c>
      <c r="C1508" s="5"/>
      <c r="G1508" s="5"/>
      <c r="H1508" s="12"/>
      <c r="J1508" s="5"/>
      <c r="K1508" s="5"/>
      <c r="L1508" s="166"/>
      <c r="M1508" s="5"/>
      <c r="N1508" s="5"/>
      <c r="O1508" s="5"/>
      <c r="S1508" s="5"/>
      <c r="T1508" s="5"/>
      <c r="U1508" s="5"/>
      <c r="V1508" s="261"/>
    </row>
    <row r="1509" spans="1:22" s="23" customFormat="1" x14ac:dyDescent="0.25">
      <c r="A1509" s="6">
        <v>1279</v>
      </c>
      <c r="C1509" s="5"/>
      <c r="G1509" s="5"/>
      <c r="H1509" s="12"/>
      <c r="J1509" s="5"/>
      <c r="K1509" s="5"/>
      <c r="L1509" s="166"/>
      <c r="M1509" s="5"/>
      <c r="N1509" s="5"/>
      <c r="O1509" s="5"/>
      <c r="S1509" s="5"/>
      <c r="T1509" s="5"/>
      <c r="U1509" s="5"/>
      <c r="V1509" s="261"/>
    </row>
    <row r="1510" spans="1:22" s="23" customFormat="1" x14ac:dyDescent="0.25">
      <c r="A1510" s="8">
        <v>1280</v>
      </c>
      <c r="C1510" s="5"/>
      <c r="G1510" s="5"/>
      <c r="H1510" s="12"/>
      <c r="J1510" s="5"/>
      <c r="K1510" s="5"/>
      <c r="L1510" s="166"/>
      <c r="M1510" s="5"/>
      <c r="N1510" s="5"/>
      <c r="O1510" s="5"/>
      <c r="S1510" s="5"/>
      <c r="T1510" s="5"/>
      <c r="U1510" s="5"/>
      <c r="V1510" s="261"/>
    </row>
    <row r="1511" spans="1:22" s="23" customFormat="1" x14ac:dyDescent="0.25">
      <c r="A1511" s="6">
        <v>1281</v>
      </c>
      <c r="C1511" s="5"/>
      <c r="G1511" s="5"/>
      <c r="H1511" s="12"/>
      <c r="J1511" s="5"/>
      <c r="K1511" s="5"/>
      <c r="L1511" s="166"/>
      <c r="M1511" s="5"/>
      <c r="N1511" s="5"/>
      <c r="O1511" s="5"/>
      <c r="S1511" s="5"/>
      <c r="T1511" s="5"/>
      <c r="U1511" s="5"/>
      <c r="V1511" s="261"/>
    </row>
    <row r="1512" spans="1:22" s="23" customFormat="1" x14ac:dyDescent="0.25">
      <c r="A1512" s="8">
        <v>1282</v>
      </c>
      <c r="C1512" s="5"/>
      <c r="G1512" s="5"/>
      <c r="H1512" s="12"/>
      <c r="J1512" s="5"/>
      <c r="K1512" s="5"/>
      <c r="L1512" s="166"/>
      <c r="M1512" s="5"/>
      <c r="N1512" s="5"/>
      <c r="O1512" s="5"/>
      <c r="S1512" s="5"/>
      <c r="T1512" s="5"/>
      <c r="U1512" s="5"/>
      <c r="V1512" s="261"/>
    </row>
    <row r="1513" spans="1:22" s="23" customFormat="1" x14ac:dyDescent="0.25">
      <c r="A1513" s="6">
        <v>1283</v>
      </c>
      <c r="C1513" s="5"/>
      <c r="G1513" s="5"/>
      <c r="H1513" s="12"/>
      <c r="J1513" s="5"/>
      <c r="K1513" s="5"/>
      <c r="L1513" s="166"/>
      <c r="M1513" s="5"/>
      <c r="N1513" s="5"/>
      <c r="O1513" s="5"/>
      <c r="S1513" s="5"/>
      <c r="T1513" s="5"/>
      <c r="U1513" s="5"/>
      <c r="V1513" s="261"/>
    </row>
    <row r="1514" spans="1:22" s="23" customFormat="1" x14ac:dyDescent="0.25">
      <c r="A1514" s="8">
        <v>1284</v>
      </c>
      <c r="C1514" s="5"/>
      <c r="G1514" s="5"/>
      <c r="H1514" s="12"/>
      <c r="J1514" s="5"/>
      <c r="K1514" s="5"/>
      <c r="L1514" s="166"/>
      <c r="M1514" s="5"/>
      <c r="N1514" s="5"/>
      <c r="O1514" s="5"/>
      <c r="S1514" s="5"/>
      <c r="T1514" s="5"/>
      <c r="U1514" s="5"/>
      <c r="V1514" s="261"/>
    </row>
    <row r="1515" spans="1:22" s="23" customFormat="1" x14ac:dyDescent="0.25">
      <c r="A1515" s="6">
        <v>1285</v>
      </c>
      <c r="C1515" s="5"/>
      <c r="G1515" s="5"/>
      <c r="H1515" s="12"/>
      <c r="J1515" s="5"/>
      <c r="K1515" s="5"/>
      <c r="L1515" s="166"/>
      <c r="M1515" s="5"/>
      <c r="N1515" s="5"/>
      <c r="O1515" s="5"/>
      <c r="S1515" s="5"/>
      <c r="T1515" s="5"/>
      <c r="U1515" s="5"/>
      <c r="V1515" s="261"/>
    </row>
    <row r="1516" spans="1:22" s="23" customFormat="1" x14ac:dyDescent="0.25">
      <c r="A1516" s="8">
        <v>1286</v>
      </c>
      <c r="C1516" s="5"/>
      <c r="G1516" s="5"/>
      <c r="H1516" s="12"/>
      <c r="J1516" s="5"/>
      <c r="K1516" s="5"/>
      <c r="L1516" s="166"/>
      <c r="M1516" s="5"/>
      <c r="N1516" s="5"/>
      <c r="O1516" s="5"/>
      <c r="S1516" s="5"/>
      <c r="T1516" s="5"/>
      <c r="U1516" s="5"/>
      <c r="V1516" s="261"/>
    </row>
    <row r="1517" spans="1:22" s="23" customFormat="1" x14ac:dyDescent="0.25">
      <c r="A1517" s="6">
        <v>1287</v>
      </c>
      <c r="C1517" s="5"/>
      <c r="G1517" s="5"/>
      <c r="H1517" s="12"/>
      <c r="J1517" s="5"/>
      <c r="K1517" s="5"/>
      <c r="L1517" s="166"/>
      <c r="M1517" s="5"/>
      <c r="N1517" s="5"/>
      <c r="O1517" s="5"/>
      <c r="S1517" s="5"/>
      <c r="T1517" s="5"/>
      <c r="U1517" s="5"/>
      <c r="V1517" s="261"/>
    </row>
    <row r="1518" spans="1:22" s="23" customFormat="1" x14ac:dyDescent="0.25">
      <c r="A1518" s="8">
        <v>1288</v>
      </c>
      <c r="C1518" s="5"/>
      <c r="G1518" s="5"/>
      <c r="H1518" s="12"/>
      <c r="J1518" s="5"/>
      <c r="K1518" s="5"/>
      <c r="L1518" s="166"/>
      <c r="M1518" s="5"/>
      <c r="N1518" s="5"/>
      <c r="O1518" s="5"/>
      <c r="S1518" s="5"/>
      <c r="T1518" s="5"/>
      <c r="U1518" s="5"/>
      <c r="V1518" s="261"/>
    </row>
    <row r="1519" spans="1:22" s="23" customFormat="1" x14ac:dyDescent="0.25">
      <c r="A1519" s="6">
        <v>1289</v>
      </c>
      <c r="C1519" s="5"/>
      <c r="G1519" s="5"/>
      <c r="H1519" s="12"/>
      <c r="J1519" s="5"/>
      <c r="K1519" s="5"/>
      <c r="L1519" s="166"/>
      <c r="M1519" s="5"/>
      <c r="N1519" s="5"/>
      <c r="O1519" s="5"/>
      <c r="S1519" s="5"/>
      <c r="T1519" s="5"/>
      <c r="U1519" s="5"/>
      <c r="V1519" s="261"/>
    </row>
    <row r="1520" spans="1:22" s="23" customFormat="1" x14ac:dyDescent="0.25">
      <c r="A1520" s="8">
        <v>1290</v>
      </c>
      <c r="C1520" s="5"/>
      <c r="G1520" s="5"/>
      <c r="H1520" s="12"/>
      <c r="J1520" s="5"/>
      <c r="K1520" s="5"/>
      <c r="L1520" s="166"/>
      <c r="M1520" s="5"/>
      <c r="N1520" s="5"/>
      <c r="O1520" s="5"/>
      <c r="S1520" s="5"/>
      <c r="T1520" s="5"/>
      <c r="U1520" s="5"/>
      <c r="V1520" s="261"/>
    </row>
    <row r="1521" spans="1:22" s="23" customFormat="1" x14ac:dyDescent="0.25">
      <c r="A1521" s="6">
        <v>1291</v>
      </c>
      <c r="C1521" s="5"/>
      <c r="G1521" s="5"/>
      <c r="H1521" s="12"/>
      <c r="J1521" s="5"/>
      <c r="K1521" s="5"/>
      <c r="L1521" s="166"/>
      <c r="M1521" s="5"/>
      <c r="N1521" s="5"/>
      <c r="O1521" s="5"/>
      <c r="S1521" s="5"/>
      <c r="T1521" s="5"/>
      <c r="U1521" s="5"/>
      <c r="V1521" s="261"/>
    </row>
    <row r="1522" spans="1:22" s="23" customFormat="1" x14ac:dyDescent="0.25">
      <c r="A1522" s="8">
        <v>1292</v>
      </c>
      <c r="C1522" s="5"/>
      <c r="G1522" s="5"/>
      <c r="H1522" s="12"/>
      <c r="J1522" s="5"/>
      <c r="K1522" s="5"/>
      <c r="L1522" s="166"/>
      <c r="M1522" s="5"/>
      <c r="N1522" s="5"/>
      <c r="O1522" s="5"/>
      <c r="S1522" s="5"/>
      <c r="T1522" s="5"/>
      <c r="U1522" s="5"/>
      <c r="V1522" s="261"/>
    </row>
    <row r="1523" spans="1:22" s="23" customFormat="1" x14ac:dyDescent="0.25">
      <c r="A1523" s="6">
        <v>1293</v>
      </c>
      <c r="C1523" s="5"/>
      <c r="G1523" s="5"/>
      <c r="H1523" s="12"/>
      <c r="J1523" s="5"/>
      <c r="K1523" s="5"/>
      <c r="L1523" s="166"/>
      <c r="M1523" s="5"/>
      <c r="N1523" s="5"/>
      <c r="O1523" s="5"/>
      <c r="S1523" s="5"/>
      <c r="T1523" s="5"/>
      <c r="U1523" s="5"/>
      <c r="V1523" s="261"/>
    </row>
    <row r="1524" spans="1:22" s="23" customFormat="1" x14ac:dyDescent="0.25">
      <c r="A1524" s="8">
        <v>1294</v>
      </c>
      <c r="C1524" s="5"/>
      <c r="G1524" s="5"/>
      <c r="H1524" s="12"/>
      <c r="J1524" s="5"/>
      <c r="K1524" s="5"/>
      <c r="L1524" s="166"/>
      <c r="M1524" s="5"/>
      <c r="N1524" s="5"/>
      <c r="O1524" s="5"/>
      <c r="S1524" s="5"/>
      <c r="T1524" s="5"/>
      <c r="U1524" s="5"/>
      <c r="V1524" s="261"/>
    </row>
    <row r="1525" spans="1:22" s="23" customFormat="1" x14ac:dyDescent="0.25">
      <c r="A1525" s="6">
        <v>1295</v>
      </c>
      <c r="C1525" s="5"/>
      <c r="G1525" s="5"/>
      <c r="H1525" s="12"/>
      <c r="J1525" s="5"/>
      <c r="K1525" s="5"/>
      <c r="L1525" s="166"/>
      <c r="M1525" s="5"/>
      <c r="N1525" s="5"/>
      <c r="O1525" s="5"/>
      <c r="S1525" s="5"/>
      <c r="T1525" s="5"/>
      <c r="U1525" s="5"/>
      <c r="V1525" s="261"/>
    </row>
    <row r="1526" spans="1:22" s="23" customFormat="1" x14ac:dyDescent="0.25">
      <c r="A1526" s="8">
        <v>1296</v>
      </c>
      <c r="C1526" s="5"/>
      <c r="G1526" s="5"/>
      <c r="H1526" s="12"/>
      <c r="J1526" s="5"/>
      <c r="K1526" s="5"/>
      <c r="L1526" s="166"/>
      <c r="M1526" s="5"/>
      <c r="N1526" s="5"/>
      <c r="O1526" s="5"/>
      <c r="S1526" s="5"/>
      <c r="T1526" s="5"/>
      <c r="U1526" s="5"/>
      <c r="V1526" s="261"/>
    </row>
    <row r="1527" spans="1:22" s="23" customFormat="1" x14ac:dyDescent="0.25">
      <c r="A1527" s="6">
        <v>1297</v>
      </c>
      <c r="C1527" s="5"/>
      <c r="G1527" s="5"/>
      <c r="H1527" s="12"/>
      <c r="J1527" s="5"/>
      <c r="K1527" s="5"/>
      <c r="L1527" s="166"/>
      <c r="M1527" s="5"/>
      <c r="N1527" s="5"/>
      <c r="O1527" s="5"/>
      <c r="S1527" s="5"/>
      <c r="T1527" s="5"/>
      <c r="U1527" s="5"/>
      <c r="V1527" s="261"/>
    </row>
    <row r="1528" spans="1:22" s="23" customFormat="1" x14ac:dyDescent="0.25">
      <c r="A1528" s="8">
        <v>1298</v>
      </c>
      <c r="C1528" s="5"/>
      <c r="G1528" s="5"/>
      <c r="H1528" s="12"/>
      <c r="J1528" s="5"/>
      <c r="K1528" s="5"/>
      <c r="L1528" s="166"/>
      <c r="M1528" s="5"/>
      <c r="N1528" s="5"/>
      <c r="O1528" s="5"/>
      <c r="S1528" s="5"/>
      <c r="T1528" s="5"/>
      <c r="U1528" s="5"/>
      <c r="V1528" s="261"/>
    </row>
    <row r="1529" spans="1:22" s="23" customFormat="1" x14ac:dyDescent="0.25">
      <c r="A1529" s="6">
        <v>1299</v>
      </c>
      <c r="C1529" s="5"/>
      <c r="G1529" s="5"/>
      <c r="H1529" s="12"/>
      <c r="J1529" s="5"/>
      <c r="K1529" s="5"/>
      <c r="L1529" s="166"/>
      <c r="M1529" s="5"/>
      <c r="N1529" s="5"/>
      <c r="O1529" s="5"/>
      <c r="S1529" s="5"/>
      <c r="T1529" s="5"/>
      <c r="U1529" s="5"/>
      <c r="V1529" s="261"/>
    </row>
    <row r="1530" spans="1:22" s="23" customFormat="1" x14ac:dyDescent="0.25">
      <c r="A1530" s="8">
        <v>1300</v>
      </c>
      <c r="C1530" s="5"/>
      <c r="G1530" s="5"/>
      <c r="H1530" s="12"/>
      <c r="J1530" s="5"/>
      <c r="K1530" s="5"/>
      <c r="L1530" s="166"/>
      <c r="M1530" s="5"/>
      <c r="N1530" s="5"/>
      <c r="O1530" s="5"/>
      <c r="S1530" s="5"/>
      <c r="T1530" s="5"/>
      <c r="U1530" s="5"/>
      <c r="V1530" s="261"/>
    </row>
    <row r="1531" spans="1:22" s="23" customFormat="1" x14ac:dyDescent="0.25">
      <c r="A1531" s="6">
        <v>1301</v>
      </c>
      <c r="C1531" s="5"/>
      <c r="G1531" s="5"/>
      <c r="H1531" s="12"/>
      <c r="J1531" s="5"/>
      <c r="K1531" s="5"/>
      <c r="L1531" s="166"/>
      <c r="M1531" s="5"/>
      <c r="N1531" s="5"/>
      <c r="O1531" s="5"/>
      <c r="S1531" s="5"/>
      <c r="T1531" s="5"/>
      <c r="U1531" s="5"/>
      <c r="V1531" s="261"/>
    </row>
    <row r="1532" spans="1:22" s="23" customFormat="1" x14ac:dyDescent="0.25">
      <c r="A1532" s="8">
        <v>1302</v>
      </c>
      <c r="C1532" s="5"/>
      <c r="G1532" s="5"/>
      <c r="H1532" s="12"/>
      <c r="J1532" s="5"/>
      <c r="K1532" s="5"/>
      <c r="L1532" s="166"/>
      <c r="M1532" s="5"/>
      <c r="N1532" s="5"/>
      <c r="O1532" s="5"/>
      <c r="S1532" s="5"/>
      <c r="T1532" s="5"/>
      <c r="U1532" s="5"/>
      <c r="V1532" s="261"/>
    </row>
    <row r="1533" spans="1:22" s="23" customFormat="1" x14ac:dyDescent="0.25">
      <c r="A1533" s="6">
        <v>1303</v>
      </c>
      <c r="C1533" s="5"/>
      <c r="G1533" s="5"/>
      <c r="H1533" s="12"/>
      <c r="J1533" s="5"/>
      <c r="K1533" s="5"/>
      <c r="L1533" s="166"/>
      <c r="M1533" s="5"/>
      <c r="N1533" s="5"/>
      <c r="O1533" s="5"/>
      <c r="S1533" s="5"/>
      <c r="T1533" s="5"/>
      <c r="U1533" s="5"/>
      <c r="V1533" s="261"/>
    </row>
    <row r="1534" spans="1:22" s="23" customFormat="1" x14ac:dyDescent="0.25">
      <c r="A1534" s="8">
        <v>1304</v>
      </c>
      <c r="C1534" s="5"/>
      <c r="G1534" s="5"/>
      <c r="H1534" s="12"/>
      <c r="J1534" s="5"/>
      <c r="K1534" s="5"/>
      <c r="L1534" s="166"/>
      <c r="M1534" s="5"/>
      <c r="N1534" s="5"/>
      <c r="O1534" s="5"/>
      <c r="S1534" s="5"/>
      <c r="T1534" s="5"/>
      <c r="U1534" s="5"/>
      <c r="V1534" s="261"/>
    </row>
    <row r="1535" spans="1:22" s="23" customFormat="1" x14ac:dyDescent="0.25">
      <c r="A1535" s="6">
        <v>1305</v>
      </c>
      <c r="C1535" s="5"/>
      <c r="G1535" s="5"/>
      <c r="H1535" s="12"/>
      <c r="J1535" s="5"/>
      <c r="K1535" s="5"/>
      <c r="L1535" s="166"/>
      <c r="M1535" s="5"/>
      <c r="N1535" s="5"/>
      <c r="O1535" s="5"/>
      <c r="S1535" s="5"/>
      <c r="T1535" s="5"/>
      <c r="U1535" s="5"/>
      <c r="V1535" s="261"/>
    </row>
    <row r="1536" spans="1:22" s="23" customFormat="1" x14ac:dyDescent="0.25">
      <c r="A1536" s="8">
        <v>1306</v>
      </c>
      <c r="C1536" s="5"/>
      <c r="G1536" s="5"/>
      <c r="H1536" s="12"/>
      <c r="J1536" s="5"/>
      <c r="K1536" s="5"/>
      <c r="L1536" s="166"/>
      <c r="M1536" s="5"/>
      <c r="N1536" s="5"/>
      <c r="O1536" s="5"/>
      <c r="S1536" s="5"/>
      <c r="T1536" s="5"/>
      <c r="U1536" s="5"/>
      <c r="V1536" s="261"/>
    </row>
    <row r="1537" spans="1:22" s="23" customFormat="1" x14ac:dyDescent="0.25">
      <c r="A1537" s="6">
        <v>1307</v>
      </c>
      <c r="C1537" s="5"/>
      <c r="G1537" s="5"/>
      <c r="H1537" s="12"/>
      <c r="J1537" s="5"/>
      <c r="K1537" s="5"/>
      <c r="L1537" s="166"/>
      <c r="M1537" s="5"/>
      <c r="N1537" s="5"/>
      <c r="O1537" s="5"/>
      <c r="S1537" s="5"/>
      <c r="T1537" s="5"/>
      <c r="U1537" s="5"/>
      <c r="V1537" s="261"/>
    </row>
    <row r="1538" spans="1:22" s="23" customFormat="1" x14ac:dyDescent="0.25">
      <c r="A1538" s="8">
        <v>1308</v>
      </c>
      <c r="C1538" s="5"/>
      <c r="G1538" s="5"/>
      <c r="H1538" s="12"/>
      <c r="J1538" s="5"/>
      <c r="K1538" s="5"/>
      <c r="L1538" s="166"/>
      <c r="M1538" s="5"/>
      <c r="N1538" s="5"/>
      <c r="O1538" s="5"/>
      <c r="S1538" s="5"/>
      <c r="T1538" s="5"/>
      <c r="U1538" s="5"/>
      <c r="V1538" s="261"/>
    </row>
    <row r="1539" spans="1:22" s="23" customFormat="1" x14ac:dyDescent="0.25">
      <c r="A1539" s="6">
        <v>1309</v>
      </c>
      <c r="C1539" s="5"/>
      <c r="G1539" s="5"/>
      <c r="H1539" s="12"/>
      <c r="J1539" s="5"/>
      <c r="K1539" s="5"/>
      <c r="L1539" s="166"/>
      <c r="M1539" s="5"/>
      <c r="N1539" s="5"/>
      <c r="O1539" s="5"/>
      <c r="S1539" s="5"/>
      <c r="T1539" s="5"/>
      <c r="U1539" s="5"/>
      <c r="V1539" s="261"/>
    </row>
    <row r="1540" spans="1:22" s="23" customFormat="1" x14ac:dyDescent="0.25">
      <c r="A1540" s="8">
        <v>1310</v>
      </c>
      <c r="C1540" s="5"/>
      <c r="G1540" s="5"/>
      <c r="H1540" s="12"/>
      <c r="J1540" s="5"/>
      <c r="K1540" s="5"/>
      <c r="L1540" s="166"/>
      <c r="M1540" s="5"/>
      <c r="N1540" s="5"/>
      <c r="O1540" s="5"/>
      <c r="S1540" s="5"/>
      <c r="T1540" s="5"/>
      <c r="U1540" s="5"/>
      <c r="V1540" s="261"/>
    </row>
    <row r="1541" spans="1:22" s="23" customFormat="1" x14ac:dyDescent="0.25">
      <c r="A1541" s="6">
        <v>1311</v>
      </c>
      <c r="C1541" s="5"/>
      <c r="G1541" s="5"/>
      <c r="H1541" s="12"/>
      <c r="J1541" s="5"/>
      <c r="K1541" s="5"/>
      <c r="L1541" s="166"/>
      <c r="M1541" s="5"/>
      <c r="N1541" s="5"/>
      <c r="O1541" s="5"/>
      <c r="S1541" s="5"/>
      <c r="T1541" s="5"/>
      <c r="U1541" s="5"/>
      <c r="V1541" s="261"/>
    </row>
    <row r="1542" spans="1:22" s="23" customFormat="1" x14ac:dyDescent="0.25">
      <c r="A1542" s="8">
        <v>1312</v>
      </c>
      <c r="C1542" s="5"/>
      <c r="G1542" s="5"/>
      <c r="H1542" s="12"/>
      <c r="J1542" s="5"/>
      <c r="K1542" s="5"/>
      <c r="L1542" s="166"/>
      <c r="M1542" s="5"/>
      <c r="N1542" s="5"/>
      <c r="O1542" s="5"/>
      <c r="S1542" s="5"/>
      <c r="T1542" s="5"/>
      <c r="U1542" s="5"/>
      <c r="V1542" s="261"/>
    </row>
    <row r="1543" spans="1:22" s="23" customFormat="1" x14ac:dyDescent="0.25">
      <c r="A1543" s="6">
        <v>1313</v>
      </c>
      <c r="C1543" s="5"/>
      <c r="G1543" s="5"/>
      <c r="H1543" s="12"/>
      <c r="J1543" s="5"/>
      <c r="K1543" s="5"/>
      <c r="L1543" s="166"/>
      <c r="M1543" s="5"/>
      <c r="N1543" s="5"/>
      <c r="O1543" s="5"/>
      <c r="S1543" s="5"/>
      <c r="T1543" s="5"/>
      <c r="U1543" s="5"/>
      <c r="V1543" s="261"/>
    </row>
    <row r="1544" spans="1:22" s="23" customFormat="1" x14ac:dyDescent="0.25">
      <c r="A1544" s="8">
        <v>1314</v>
      </c>
      <c r="C1544" s="5"/>
      <c r="G1544" s="5"/>
      <c r="H1544" s="12"/>
      <c r="J1544" s="5"/>
      <c r="K1544" s="5"/>
      <c r="L1544" s="166"/>
      <c r="M1544" s="5"/>
      <c r="N1544" s="5"/>
      <c r="O1544" s="5"/>
      <c r="S1544" s="5"/>
      <c r="T1544" s="5"/>
      <c r="U1544" s="5"/>
      <c r="V1544" s="261"/>
    </row>
    <row r="1545" spans="1:22" s="23" customFormat="1" x14ac:dyDescent="0.25">
      <c r="A1545" s="6">
        <v>1315</v>
      </c>
      <c r="C1545" s="5"/>
      <c r="G1545" s="5"/>
      <c r="H1545" s="12"/>
      <c r="J1545" s="5"/>
      <c r="K1545" s="5"/>
      <c r="L1545" s="166"/>
      <c r="M1545" s="5"/>
      <c r="N1545" s="5"/>
      <c r="O1545" s="5"/>
      <c r="S1545" s="5"/>
      <c r="T1545" s="5"/>
      <c r="U1545" s="5"/>
      <c r="V1545" s="261"/>
    </row>
    <row r="1546" spans="1:22" s="23" customFormat="1" x14ac:dyDescent="0.25">
      <c r="A1546" s="8">
        <v>1316</v>
      </c>
      <c r="C1546" s="5"/>
      <c r="G1546" s="5"/>
      <c r="H1546" s="12"/>
      <c r="J1546" s="5"/>
      <c r="K1546" s="5"/>
      <c r="L1546" s="166"/>
      <c r="M1546" s="5"/>
      <c r="N1546" s="5"/>
      <c r="O1546" s="5"/>
      <c r="S1546" s="5"/>
      <c r="T1546" s="5"/>
      <c r="U1546" s="5"/>
      <c r="V1546" s="261"/>
    </row>
    <row r="1547" spans="1:22" s="23" customFormat="1" x14ac:dyDescent="0.25">
      <c r="A1547" s="6">
        <v>1317</v>
      </c>
      <c r="C1547" s="5"/>
      <c r="G1547" s="5"/>
      <c r="H1547" s="12"/>
      <c r="J1547" s="5"/>
      <c r="K1547" s="5"/>
      <c r="L1547" s="166"/>
      <c r="M1547" s="5"/>
      <c r="N1547" s="5"/>
      <c r="O1547" s="5"/>
      <c r="S1547" s="5"/>
      <c r="T1547" s="5"/>
      <c r="U1547" s="5"/>
      <c r="V1547" s="261"/>
    </row>
    <row r="1548" spans="1:22" s="23" customFormat="1" x14ac:dyDescent="0.25">
      <c r="A1548" s="8">
        <v>1318</v>
      </c>
      <c r="C1548" s="5"/>
      <c r="G1548" s="5"/>
      <c r="H1548" s="12"/>
      <c r="J1548" s="5"/>
      <c r="K1548" s="5"/>
      <c r="L1548" s="166"/>
      <c r="M1548" s="5"/>
      <c r="N1548" s="5"/>
      <c r="O1548" s="5"/>
      <c r="S1548" s="5"/>
      <c r="T1548" s="5"/>
      <c r="U1548" s="5"/>
      <c r="V1548" s="261"/>
    </row>
    <row r="1549" spans="1:22" s="23" customFormat="1" x14ac:dyDescent="0.25">
      <c r="A1549" s="6">
        <v>1319</v>
      </c>
      <c r="C1549" s="5"/>
      <c r="G1549" s="5"/>
      <c r="H1549" s="12"/>
      <c r="J1549" s="5"/>
      <c r="K1549" s="5"/>
      <c r="L1549" s="166"/>
      <c r="M1549" s="5"/>
      <c r="N1549" s="5"/>
      <c r="O1549" s="5"/>
      <c r="S1549" s="5"/>
      <c r="T1549" s="5"/>
      <c r="U1549" s="5"/>
      <c r="V1549" s="261"/>
    </row>
    <row r="1550" spans="1:22" s="23" customFormat="1" x14ac:dyDescent="0.25">
      <c r="A1550" s="8">
        <v>1320</v>
      </c>
      <c r="C1550" s="5"/>
      <c r="G1550" s="5"/>
      <c r="H1550" s="12"/>
      <c r="J1550" s="5"/>
      <c r="K1550" s="5"/>
      <c r="L1550" s="166"/>
      <c r="M1550" s="5"/>
      <c r="N1550" s="5"/>
      <c r="O1550" s="5"/>
      <c r="S1550" s="5"/>
      <c r="T1550" s="5"/>
      <c r="U1550" s="5"/>
      <c r="V1550" s="261"/>
    </row>
    <row r="1551" spans="1:22" s="23" customFormat="1" x14ac:dyDescent="0.25">
      <c r="A1551" s="6">
        <v>1321</v>
      </c>
      <c r="C1551" s="5"/>
      <c r="G1551" s="5"/>
      <c r="H1551" s="12"/>
      <c r="J1551" s="5"/>
      <c r="K1551" s="5"/>
      <c r="L1551" s="166"/>
      <c r="M1551" s="5"/>
      <c r="N1551" s="5"/>
      <c r="O1551" s="5"/>
      <c r="S1551" s="5"/>
      <c r="T1551" s="5"/>
      <c r="U1551" s="5"/>
      <c r="V1551" s="261"/>
    </row>
    <row r="1552" spans="1:22" s="23" customFormat="1" x14ac:dyDescent="0.25">
      <c r="A1552" s="8">
        <v>1322</v>
      </c>
      <c r="C1552" s="5"/>
      <c r="G1552" s="5"/>
      <c r="H1552" s="12"/>
      <c r="J1552" s="5"/>
      <c r="K1552" s="5"/>
      <c r="L1552" s="166"/>
      <c r="M1552" s="5"/>
      <c r="N1552" s="5"/>
      <c r="O1552" s="5"/>
      <c r="S1552" s="5"/>
      <c r="T1552" s="5"/>
      <c r="U1552" s="5"/>
      <c r="V1552" s="261"/>
    </row>
    <row r="1553" spans="1:22" s="23" customFormat="1" x14ac:dyDescent="0.25">
      <c r="A1553" s="6">
        <v>1323</v>
      </c>
      <c r="C1553" s="5"/>
      <c r="G1553" s="5"/>
      <c r="H1553" s="12"/>
      <c r="J1553" s="5"/>
      <c r="K1553" s="5"/>
      <c r="L1553" s="166"/>
      <c r="M1553" s="5"/>
      <c r="N1553" s="5"/>
      <c r="O1553" s="5"/>
      <c r="S1553" s="5"/>
      <c r="T1553" s="5"/>
      <c r="U1553" s="5"/>
      <c r="V1553" s="261"/>
    </row>
    <row r="1554" spans="1:22" s="23" customFormat="1" x14ac:dyDescent="0.25">
      <c r="A1554" s="8">
        <v>1324</v>
      </c>
      <c r="C1554" s="5"/>
      <c r="G1554" s="5"/>
      <c r="H1554" s="12"/>
      <c r="J1554" s="5"/>
      <c r="K1554" s="5"/>
      <c r="L1554" s="166"/>
      <c r="M1554" s="5"/>
      <c r="N1554" s="5"/>
      <c r="O1554" s="5"/>
      <c r="S1554" s="5"/>
      <c r="T1554" s="5"/>
      <c r="U1554" s="5"/>
      <c r="V1554" s="261"/>
    </row>
    <row r="1555" spans="1:22" s="23" customFormat="1" x14ac:dyDescent="0.25">
      <c r="A1555" s="6">
        <v>1325</v>
      </c>
      <c r="C1555" s="5"/>
      <c r="G1555" s="5"/>
      <c r="H1555" s="12"/>
      <c r="J1555" s="5"/>
      <c r="K1555" s="5"/>
      <c r="L1555" s="166"/>
      <c r="M1555" s="5"/>
      <c r="N1555" s="5"/>
      <c r="O1555" s="5"/>
      <c r="S1555" s="5"/>
      <c r="T1555" s="5"/>
      <c r="U1555" s="5"/>
      <c r="V1555" s="261"/>
    </row>
    <row r="1556" spans="1:22" s="23" customFormat="1" x14ac:dyDescent="0.25">
      <c r="A1556" s="8">
        <v>1326</v>
      </c>
      <c r="C1556" s="5"/>
      <c r="G1556" s="5"/>
      <c r="H1556" s="12"/>
      <c r="J1556" s="5"/>
      <c r="K1556" s="5"/>
      <c r="L1556" s="166"/>
      <c r="M1556" s="5"/>
      <c r="N1556" s="5"/>
      <c r="O1556" s="5"/>
      <c r="S1556" s="5"/>
      <c r="T1556" s="5"/>
      <c r="U1556" s="5"/>
      <c r="V1556" s="261"/>
    </row>
    <row r="1557" spans="1:22" s="23" customFormat="1" x14ac:dyDescent="0.25">
      <c r="A1557" s="6">
        <v>1327</v>
      </c>
      <c r="C1557" s="5"/>
      <c r="G1557" s="5"/>
      <c r="H1557" s="12"/>
      <c r="J1557" s="5"/>
      <c r="K1557" s="5"/>
      <c r="L1557" s="166"/>
      <c r="M1557" s="5"/>
      <c r="N1557" s="5"/>
      <c r="O1557" s="5"/>
      <c r="S1557" s="5"/>
      <c r="T1557" s="5"/>
      <c r="U1557" s="5"/>
      <c r="V1557" s="261"/>
    </row>
    <row r="1558" spans="1:22" s="23" customFormat="1" x14ac:dyDescent="0.25">
      <c r="A1558" s="8">
        <v>1328</v>
      </c>
      <c r="C1558" s="5"/>
      <c r="G1558" s="5"/>
      <c r="H1558" s="12"/>
      <c r="J1558" s="5"/>
      <c r="K1558" s="5"/>
      <c r="L1558" s="166"/>
      <c r="M1558" s="5"/>
      <c r="N1558" s="5"/>
      <c r="O1558" s="5"/>
      <c r="S1558" s="5"/>
      <c r="T1558" s="5"/>
      <c r="U1558" s="5"/>
      <c r="V1558" s="261"/>
    </row>
    <row r="1559" spans="1:22" s="23" customFormat="1" x14ac:dyDescent="0.25">
      <c r="A1559" s="6">
        <v>1329</v>
      </c>
      <c r="C1559" s="5"/>
      <c r="G1559" s="5"/>
      <c r="H1559" s="12"/>
      <c r="J1559" s="5"/>
      <c r="K1559" s="5"/>
      <c r="L1559" s="166"/>
      <c r="M1559" s="5"/>
      <c r="N1559" s="5"/>
      <c r="O1559" s="5"/>
      <c r="S1559" s="5"/>
      <c r="T1559" s="5"/>
      <c r="U1559" s="5"/>
      <c r="V1559" s="261"/>
    </row>
    <row r="1560" spans="1:22" s="23" customFormat="1" x14ac:dyDescent="0.25">
      <c r="A1560" s="8">
        <v>1330</v>
      </c>
      <c r="C1560" s="5"/>
      <c r="G1560" s="5"/>
      <c r="H1560" s="12"/>
      <c r="J1560" s="5"/>
      <c r="K1560" s="5"/>
      <c r="L1560" s="166"/>
      <c r="M1560" s="5"/>
      <c r="N1560" s="5"/>
      <c r="O1560" s="5"/>
      <c r="S1560" s="5"/>
      <c r="T1560" s="5"/>
      <c r="U1560" s="5"/>
      <c r="V1560" s="261"/>
    </row>
    <row r="1561" spans="1:22" s="23" customFormat="1" x14ac:dyDescent="0.25">
      <c r="A1561" s="6">
        <v>1331</v>
      </c>
      <c r="C1561" s="5"/>
      <c r="G1561" s="5"/>
      <c r="H1561" s="12"/>
      <c r="J1561" s="5"/>
      <c r="K1561" s="5"/>
      <c r="L1561" s="166"/>
      <c r="M1561" s="5"/>
      <c r="N1561" s="5"/>
      <c r="O1561" s="5"/>
      <c r="S1561" s="5"/>
      <c r="T1561" s="5"/>
      <c r="U1561" s="5"/>
      <c r="V1561" s="261"/>
    </row>
    <row r="1562" spans="1:22" s="23" customFormat="1" x14ac:dyDescent="0.25">
      <c r="A1562" s="8">
        <v>1332</v>
      </c>
      <c r="C1562" s="5"/>
      <c r="G1562" s="5"/>
      <c r="H1562" s="12"/>
      <c r="J1562" s="5"/>
      <c r="K1562" s="5"/>
      <c r="L1562" s="166"/>
      <c r="M1562" s="5"/>
      <c r="N1562" s="5"/>
      <c r="O1562" s="5"/>
      <c r="S1562" s="5"/>
      <c r="T1562" s="5"/>
      <c r="U1562" s="5"/>
      <c r="V1562" s="261"/>
    </row>
    <row r="1563" spans="1:22" s="23" customFormat="1" x14ac:dyDescent="0.25">
      <c r="A1563" s="6">
        <v>1333</v>
      </c>
      <c r="C1563" s="5"/>
      <c r="G1563" s="5"/>
      <c r="H1563" s="12"/>
      <c r="J1563" s="5"/>
      <c r="K1563" s="5"/>
      <c r="L1563" s="166"/>
      <c r="M1563" s="5"/>
      <c r="N1563" s="5"/>
      <c r="O1563" s="5"/>
      <c r="S1563" s="5"/>
      <c r="T1563" s="5"/>
      <c r="U1563" s="5"/>
      <c r="V1563" s="261"/>
    </row>
    <row r="1564" spans="1:22" s="23" customFormat="1" x14ac:dyDescent="0.25">
      <c r="A1564" s="8">
        <v>1334</v>
      </c>
      <c r="C1564" s="5"/>
      <c r="G1564" s="5"/>
      <c r="H1564" s="12"/>
      <c r="J1564" s="5"/>
      <c r="K1564" s="5"/>
      <c r="L1564" s="166"/>
      <c r="M1564" s="5"/>
      <c r="N1564" s="5"/>
      <c r="O1564" s="5"/>
      <c r="S1564" s="5"/>
      <c r="T1564" s="5"/>
      <c r="U1564" s="5"/>
      <c r="V1564" s="261"/>
    </row>
    <row r="1565" spans="1:22" s="23" customFormat="1" x14ac:dyDescent="0.25">
      <c r="A1565" s="6">
        <v>1335</v>
      </c>
      <c r="C1565" s="5"/>
      <c r="G1565" s="5"/>
      <c r="H1565" s="12"/>
      <c r="J1565" s="5"/>
      <c r="K1565" s="5"/>
      <c r="L1565" s="166"/>
      <c r="M1565" s="5"/>
      <c r="N1565" s="5"/>
      <c r="O1565" s="5"/>
      <c r="S1565" s="5"/>
      <c r="T1565" s="5"/>
      <c r="U1565" s="5"/>
      <c r="V1565" s="261"/>
    </row>
    <row r="1566" spans="1:22" s="23" customFormat="1" x14ac:dyDescent="0.25">
      <c r="A1566" s="8">
        <v>1336</v>
      </c>
      <c r="C1566" s="5"/>
      <c r="G1566" s="5"/>
      <c r="H1566" s="12"/>
      <c r="J1566" s="5"/>
      <c r="K1566" s="5"/>
      <c r="L1566" s="166"/>
      <c r="M1566" s="5"/>
      <c r="N1566" s="5"/>
      <c r="O1566" s="5"/>
      <c r="S1566" s="5"/>
      <c r="T1566" s="5"/>
      <c r="U1566" s="5"/>
      <c r="V1566" s="261"/>
    </row>
    <row r="1567" spans="1:22" s="23" customFormat="1" x14ac:dyDescent="0.25">
      <c r="A1567" s="6">
        <v>1337</v>
      </c>
      <c r="C1567" s="5"/>
      <c r="G1567" s="5"/>
      <c r="H1567" s="12"/>
      <c r="J1567" s="5"/>
      <c r="K1567" s="5"/>
      <c r="L1567" s="166"/>
      <c r="M1567" s="5"/>
      <c r="N1567" s="5"/>
      <c r="O1567" s="5"/>
      <c r="S1567" s="5"/>
      <c r="T1567" s="5"/>
      <c r="U1567" s="5"/>
      <c r="V1567" s="261"/>
    </row>
    <row r="1568" spans="1:22" s="23" customFormat="1" x14ac:dyDescent="0.25">
      <c r="A1568" s="8">
        <v>1338</v>
      </c>
      <c r="C1568" s="5"/>
      <c r="G1568" s="5"/>
      <c r="H1568" s="12"/>
      <c r="J1568" s="5"/>
      <c r="K1568" s="5"/>
      <c r="L1568" s="166"/>
      <c r="M1568" s="5"/>
      <c r="N1568" s="5"/>
      <c r="O1568" s="5"/>
      <c r="S1568" s="5"/>
      <c r="T1568" s="5"/>
      <c r="U1568" s="5"/>
      <c r="V1568" s="261"/>
    </row>
    <row r="1569" spans="1:22" s="23" customFormat="1" x14ac:dyDescent="0.25">
      <c r="A1569" s="6">
        <v>1339</v>
      </c>
      <c r="C1569" s="5"/>
      <c r="G1569" s="5"/>
      <c r="H1569" s="12"/>
      <c r="J1569" s="5"/>
      <c r="K1569" s="5"/>
      <c r="L1569" s="166"/>
      <c r="M1569" s="5"/>
      <c r="N1569" s="5"/>
      <c r="O1569" s="5"/>
      <c r="S1569" s="5"/>
      <c r="T1569" s="5"/>
      <c r="U1569" s="5"/>
      <c r="V1569" s="261"/>
    </row>
    <row r="1570" spans="1:22" s="23" customFormat="1" x14ac:dyDescent="0.25">
      <c r="A1570" s="8">
        <v>1340</v>
      </c>
      <c r="C1570" s="5"/>
      <c r="G1570" s="5"/>
      <c r="H1570" s="12"/>
      <c r="J1570" s="5"/>
      <c r="K1570" s="5"/>
      <c r="L1570" s="166"/>
      <c r="M1570" s="5"/>
      <c r="N1570" s="5"/>
      <c r="O1570" s="5"/>
      <c r="S1570" s="5"/>
      <c r="T1570" s="5"/>
      <c r="U1570" s="5"/>
      <c r="V1570" s="261"/>
    </row>
    <row r="1571" spans="1:22" s="23" customFormat="1" x14ac:dyDescent="0.25">
      <c r="A1571" s="6">
        <v>1341</v>
      </c>
      <c r="C1571" s="5"/>
      <c r="G1571" s="5"/>
      <c r="H1571" s="12"/>
      <c r="J1571" s="5"/>
      <c r="K1571" s="5"/>
      <c r="L1571" s="166"/>
      <c r="M1571" s="5"/>
      <c r="N1571" s="5"/>
      <c r="O1571" s="5"/>
      <c r="S1571" s="5"/>
      <c r="T1571" s="5"/>
      <c r="U1571" s="5"/>
      <c r="V1571" s="261"/>
    </row>
    <row r="1572" spans="1:22" s="23" customFormat="1" x14ac:dyDescent="0.25">
      <c r="A1572" s="8">
        <v>1342</v>
      </c>
      <c r="C1572" s="5"/>
      <c r="G1572" s="5"/>
      <c r="H1572" s="12"/>
      <c r="J1572" s="5"/>
      <c r="K1572" s="5"/>
      <c r="L1572" s="166"/>
      <c r="M1572" s="5"/>
      <c r="N1572" s="5"/>
      <c r="O1572" s="5"/>
      <c r="S1572" s="5"/>
      <c r="T1572" s="5"/>
      <c r="U1572" s="5"/>
      <c r="V1572" s="261"/>
    </row>
    <row r="1573" spans="1:22" s="23" customFormat="1" x14ac:dyDescent="0.25">
      <c r="A1573" s="6">
        <v>1343</v>
      </c>
      <c r="C1573" s="5"/>
      <c r="G1573" s="5"/>
      <c r="H1573" s="12"/>
      <c r="J1573" s="5"/>
      <c r="K1573" s="5"/>
      <c r="L1573" s="166"/>
      <c r="M1573" s="5"/>
      <c r="N1573" s="5"/>
      <c r="O1573" s="5"/>
      <c r="S1573" s="5"/>
      <c r="T1573" s="5"/>
      <c r="U1573" s="5"/>
      <c r="V1573" s="261"/>
    </row>
    <row r="1574" spans="1:22" s="23" customFormat="1" x14ac:dyDescent="0.25">
      <c r="A1574" s="8">
        <v>1344</v>
      </c>
      <c r="C1574" s="5"/>
      <c r="G1574" s="5"/>
      <c r="H1574" s="12"/>
      <c r="J1574" s="5"/>
      <c r="K1574" s="5"/>
      <c r="L1574" s="166"/>
      <c r="M1574" s="5"/>
      <c r="N1574" s="5"/>
      <c r="O1574" s="5"/>
      <c r="S1574" s="5"/>
      <c r="T1574" s="5"/>
      <c r="U1574" s="5"/>
      <c r="V1574" s="261"/>
    </row>
    <row r="1575" spans="1:22" s="23" customFormat="1" x14ac:dyDescent="0.25">
      <c r="A1575" s="6">
        <v>1345</v>
      </c>
      <c r="C1575" s="5"/>
      <c r="G1575" s="5"/>
      <c r="H1575" s="12"/>
      <c r="J1575" s="5"/>
      <c r="K1575" s="5"/>
      <c r="L1575" s="166"/>
      <c r="M1575" s="5"/>
      <c r="N1575" s="5"/>
      <c r="O1575" s="5"/>
      <c r="S1575" s="5"/>
      <c r="T1575" s="5"/>
      <c r="U1575" s="5"/>
      <c r="V1575" s="261"/>
    </row>
    <row r="1576" spans="1:22" s="23" customFormat="1" x14ac:dyDescent="0.25">
      <c r="A1576" s="8">
        <v>1346</v>
      </c>
      <c r="C1576" s="5"/>
      <c r="G1576" s="5"/>
      <c r="H1576" s="12"/>
      <c r="J1576" s="5"/>
      <c r="K1576" s="5"/>
      <c r="L1576" s="166"/>
      <c r="M1576" s="5"/>
      <c r="N1576" s="5"/>
      <c r="O1576" s="5"/>
      <c r="S1576" s="5"/>
      <c r="T1576" s="5"/>
      <c r="U1576" s="5"/>
      <c r="V1576" s="261"/>
    </row>
    <row r="1577" spans="1:22" s="23" customFormat="1" x14ac:dyDescent="0.25">
      <c r="A1577" s="6">
        <v>1347</v>
      </c>
      <c r="C1577" s="5"/>
      <c r="G1577" s="5"/>
      <c r="H1577" s="12"/>
      <c r="J1577" s="5"/>
      <c r="K1577" s="5"/>
      <c r="L1577" s="166"/>
      <c r="M1577" s="5"/>
      <c r="N1577" s="5"/>
      <c r="O1577" s="5"/>
      <c r="S1577" s="5"/>
      <c r="T1577" s="5"/>
      <c r="U1577" s="5"/>
      <c r="V1577" s="261"/>
    </row>
    <row r="1578" spans="1:22" s="23" customFormat="1" x14ac:dyDescent="0.25">
      <c r="A1578" s="8">
        <v>1348</v>
      </c>
      <c r="C1578" s="5"/>
      <c r="G1578" s="5"/>
      <c r="H1578" s="12"/>
      <c r="J1578" s="5"/>
      <c r="K1578" s="5"/>
      <c r="L1578" s="166"/>
      <c r="M1578" s="5"/>
      <c r="N1578" s="5"/>
      <c r="O1578" s="5"/>
      <c r="S1578" s="5"/>
      <c r="T1578" s="5"/>
      <c r="U1578" s="5"/>
      <c r="V1578" s="261"/>
    </row>
    <row r="1579" spans="1:22" s="23" customFormat="1" x14ac:dyDescent="0.25">
      <c r="A1579" s="6">
        <v>1349</v>
      </c>
      <c r="C1579" s="5"/>
      <c r="G1579" s="5"/>
      <c r="H1579" s="12"/>
      <c r="J1579" s="5"/>
      <c r="K1579" s="5"/>
      <c r="L1579" s="166"/>
      <c r="M1579" s="5"/>
      <c r="N1579" s="5"/>
      <c r="O1579" s="5"/>
      <c r="S1579" s="5"/>
      <c r="T1579" s="5"/>
      <c r="U1579" s="5"/>
      <c r="V1579" s="261"/>
    </row>
    <row r="1580" spans="1:22" s="23" customFormat="1" x14ac:dyDescent="0.25">
      <c r="A1580" s="8">
        <v>1350</v>
      </c>
      <c r="C1580" s="5"/>
      <c r="G1580" s="5"/>
      <c r="H1580" s="12"/>
      <c r="J1580" s="5"/>
      <c r="K1580" s="5"/>
      <c r="L1580" s="166"/>
      <c r="M1580" s="5"/>
      <c r="N1580" s="5"/>
      <c r="O1580" s="5"/>
      <c r="S1580" s="5"/>
      <c r="T1580" s="5"/>
      <c r="U1580" s="5"/>
      <c r="V1580" s="261"/>
    </row>
    <row r="1581" spans="1:22" s="23" customFormat="1" x14ac:dyDescent="0.25">
      <c r="A1581" s="6">
        <v>1351</v>
      </c>
      <c r="C1581" s="5"/>
      <c r="G1581" s="5"/>
      <c r="H1581" s="12"/>
      <c r="J1581" s="5"/>
      <c r="K1581" s="5"/>
      <c r="L1581" s="166"/>
      <c r="M1581" s="5"/>
      <c r="N1581" s="5"/>
      <c r="O1581" s="5"/>
      <c r="S1581" s="5"/>
      <c r="T1581" s="5"/>
      <c r="U1581" s="5"/>
      <c r="V1581" s="261"/>
    </row>
    <row r="1582" spans="1:22" s="23" customFormat="1" x14ac:dyDescent="0.25">
      <c r="A1582" s="8">
        <v>1352</v>
      </c>
      <c r="C1582" s="5"/>
      <c r="G1582" s="5"/>
      <c r="H1582" s="12"/>
      <c r="J1582" s="5"/>
      <c r="K1582" s="5"/>
      <c r="L1582" s="166"/>
      <c r="M1582" s="5"/>
      <c r="N1582" s="5"/>
      <c r="O1582" s="5"/>
      <c r="S1582" s="5"/>
      <c r="T1582" s="5"/>
      <c r="U1582" s="5"/>
      <c r="V1582" s="261"/>
    </row>
    <row r="1583" spans="1:22" s="23" customFormat="1" x14ac:dyDescent="0.25">
      <c r="A1583" s="6">
        <v>1353</v>
      </c>
      <c r="C1583" s="5"/>
      <c r="G1583" s="5"/>
      <c r="H1583" s="12"/>
      <c r="J1583" s="5"/>
      <c r="K1583" s="5"/>
      <c r="L1583" s="166"/>
      <c r="M1583" s="5"/>
      <c r="N1583" s="5"/>
      <c r="O1583" s="5"/>
      <c r="S1583" s="5"/>
      <c r="T1583" s="5"/>
      <c r="U1583" s="5"/>
      <c r="V1583" s="261"/>
    </row>
    <row r="1584" spans="1:22" s="23" customFormat="1" x14ac:dyDescent="0.25">
      <c r="A1584" s="8">
        <v>1354</v>
      </c>
      <c r="C1584" s="5"/>
      <c r="G1584" s="5"/>
      <c r="H1584" s="12"/>
      <c r="J1584" s="5"/>
      <c r="K1584" s="5"/>
      <c r="L1584" s="166"/>
      <c r="M1584" s="5"/>
      <c r="N1584" s="5"/>
      <c r="O1584" s="5"/>
      <c r="S1584" s="5"/>
      <c r="T1584" s="5"/>
      <c r="U1584" s="5"/>
      <c r="V1584" s="261"/>
    </row>
    <row r="1585" spans="1:22" s="23" customFormat="1" x14ac:dyDescent="0.25">
      <c r="A1585" s="6">
        <v>1355</v>
      </c>
      <c r="C1585" s="5"/>
      <c r="G1585" s="5"/>
      <c r="H1585" s="12"/>
      <c r="J1585" s="5"/>
      <c r="K1585" s="5"/>
      <c r="L1585" s="166"/>
      <c r="M1585" s="5"/>
      <c r="N1585" s="5"/>
      <c r="O1585" s="5"/>
      <c r="S1585" s="5"/>
      <c r="T1585" s="5"/>
      <c r="U1585" s="5"/>
      <c r="V1585" s="261"/>
    </row>
    <row r="1586" spans="1:22" s="23" customFormat="1" x14ac:dyDescent="0.25">
      <c r="A1586" s="8">
        <v>1356</v>
      </c>
      <c r="C1586" s="5"/>
      <c r="G1586" s="5"/>
      <c r="H1586" s="12"/>
      <c r="J1586" s="5"/>
      <c r="K1586" s="5"/>
      <c r="L1586" s="166"/>
      <c r="M1586" s="5"/>
      <c r="N1586" s="5"/>
      <c r="O1586" s="5"/>
      <c r="S1586" s="5"/>
      <c r="T1586" s="5"/>
      <c r="U1586" s="5"/>
      <c r="V1586" s="261"/>
    </row>
    <row r="1587" spans="1:22" s="23" customFormat="1" x14ac:dyDescent="0.25">
      <c r="A1587" s="6">
        <v>1357</v>
      </c>
      <c r="C1587" s="5"/>
      <c r="G1587" s="5"/>
      <c r="H1587" s="12"/>
      <c r="J1587" s="5"/>
      <c r="K1587" s="5"/>
      <c r="L1587" s="166"/>
      <c r="M1587" s="5"/>
      <c r="N1587" s="5"/>
      <c r="O1587" s="5"/>
      <c r="S1587" s="5"/>
      <c r="T1587" s="5"/>
      <c r="U1587" s="5"/>
      <c r="V1587" s="261"/>
    </row>
    <row r="1588" spans="1:22" s="23" customFormat="1" x14ac:dyDescent="0.25">
      <c r="A1588" s="8">
        <v>1358</v>
      </c>
      <c r="C1588" s="5"/>
      <c r="G1588" s="5"/>
      <c r="H1588" s="12"/>
      <c r="J1588" s="5"/>
      <c r="K1588" s="5"/>
      <c r="L1588" s="166"/>
      <c r="M1588" s="5"/>
      <c r="N1588" s="5"/>
      <c r="O1588" s="5"/>
      <c r="S1588" s="5"/>
      <c r="T1588" s="5"/>
      <c r="U1588" s="5"/>
      <c r="V1588" s="261"/>
    </row>
    <row r="1589" spans="1:22" s="23" customFormat="1" x14ac:dyDescent="0.25">
      <c r="A1589" s="6">
        <v>1359</v>
      </c>
      <c r="C1589" s="5"/>
      <c r="G1589" s="5"/>
      <c r="H1589" s="12"/>
      <c r="J1589" s="5"/>
      <c r="K1589" s="5"/>
      <c r="L1589" s="166"/>
      <c r="M1589" s="5"/>
      <c r="N1589" s="5"/>
      <c r="O1589" s="5"/>
      <c r="S1589" s="5"/>
      <c r="T1589" s="5"/>
      <c r="U1589" s="5"/>
      <c r="V1589" s="261"/>
    </row>
    <row r="1590" spans="1:22" s="23" customFormat="1" x14ac:dyDescent="0.25">
      <c r="A1590" s="8">
        <v>1360</v>
      </c>
      <c r="C1590" s="5"/>
      <c r="G1590" s="5"/>
      <c r="H1590" s="12"/>
      <c r="J1590" s="5"/>
      <c r="K1590" s="5"/>
      <c r="L1590" s="166"/>
      <c r="M1590" s="5"/>
      <c r="N1590" s="5"/>
      <c r="O1590" s="5"/>
      <c r="S1590" s="5"/>
      <c r="T1590" s="5"/>
      <c r="U1590" s="5"/>
      <c r="V1590" s="261"/>
    </row>
    <row r="1591" spans="1:22" s="23" customFormat="1" x14ac:dyDescent="0.25">
      <c r="A1591" s="6">
        <v>1361</v>
      </c>
      <c r="C1591" s="5"/>
      <c r="G1591" s="5"/>
      <c r="H1591" s="12"/>
      <c r="J1591" s="5"/>
      <c r="K1591" s="5"/>
      <c r="L1591" s="166"/>
      <c r="M1591" s="5"/>
      <c r="N1591" s="5"/>
      <c r="O1591" s="5"/>
      <c r="S1591" s="5"/>
      <c r="T1591" s="5"/>
      <c r="U1591" s="5"/>
      <c r="V1591" s="261"/>
    </row>
    <row r="1592" spans="1:22" s="23" customFormat="1" x14ac:dyDescent="0.25">
      <c r="A1592" s="8">
        <v>1362</v>
      </c>
      <c r="C1592" s="5"/>
      <c r="G1592" s="5"/>
      <c r="H1592" s="12"/>
      <c r="J1592" s="5"/>
      <c r="K1592" s="5"/>
      <c r="L1592" s="166"/>
      <c r="M1592" s="5"/>
      <c r="N1592" s="5"/>
      <c r="O1592" s="5"/>
      <c r="S1592" s="5"/>
      <c r="T1592" s="5"/>
      <c r="U1592" s="5"/>
      <c r="V1592" s="261"/>
    </row>
    <row r="1593" spans="1:22" s="23" customFormat="1" x14ac:dyDescent="0.25">
      <c r="A1593" s="6">
        <v>1363</v>
      </c>
      <c r="C1593" s="5"/>
      <c r="G1593" s="5"/>
      <c r="H1593" s="12"/>
      <c r="J1593" s="5"/>
      <c r="K1593" s="5"/>
      <c r="L1593" s="166"/>
      <c r="M1593" s="5"/>
      <c r="N1593" s="5"/>
      <c r="O1593" s="5"/>
      <c r="S1593" s="5"/>
      <c r="T1593" s="5"/>
      <c r="U1593" s="5"/>
      <c r="V1593" s="261"/>
    </row>
    <row r="1594" spans="1:22" s="23" customFormat="1" x14ac:dyDescent="0.25">
      <c r="A1594" s="8">
        <v>1364</v>
      </c>
      <c r="C1594" s="5"/>
      <c r="G1594" s="5"/>
      <c r="H1594" s="12"/>
      <c r="J1594" s="5"/>
      <c r="K1594" s="5"/>
      <c r="L1594" s="166"/>
      <c r="M1594" s="5"/>
      <c r="N1594" s="5"/>
      <c r="O1594" s="5"/>
      <c r="S1594" s="5"/>
      <c r="T1594" s="5"/>
      <c r="U1594" s="5"/>
      <c r="V1594" s="261"/>
    </row>
    <row r="1595" spans="1:22" s="23" customFormat="1" x14ac:dyDescent="0.25">
      <c r="A1595" s="6">
        <v>1365</v>
      </c>
      <c r="C1595" s="5"/>
      <c r="G1595" s="5"/>
      <c r="H1595" s="12"/>
      <c r="J1595" s="5"/>
      <c r="K1595" s="5"/>
      <c r="L1595" s="166"/>
      <c r="M1595" s="5"/>
      <c r="N1595" s="5"/>
      <c r="O1595" s="5"/>
      <c r="S1595" s="5"/>
      <c r="T1595" s="5"/>
      <c r="U1595" s="5"/>
      <c r="V1595" s="261"/>
    </row>
    <row r="1596" spans="1:22" s="23" customFormat="1" x14ac:dyDescent="0.25">
      <c r="A1596" s="8">
        <v>1366</v>
      </c>
      <c r="C1596" s="5"/>
      <c r="G1596" s="5"/>
      <c r="H1596" s="12"/>
      <c r="J1596" s="5"/>
      <c r="K1596" s="5"/>
      <c r="L1596" s="166"/>
      <c r="M1596" s="5"/>
      <c r="N1596" s="5"/>
      <c r="O1596" s="5"/>
      <c r="S1596" s="5"/>
      <c r="T1596" s="5"/>
      <c r="U1596" s="5"/>
      <c r="V1596" s="261"/>
    </row>
    <row r="1597" spans="1:22" s="23" customFormat="1" x14ac:dyDescent="0.25">
      <c r="A1597" s="6">
        <v>1367</v>
      </c>
      <c r="C1597" s="5"/>
      <c r="G1597" s="5"/>
      <c r="H1597" s="12"/>
      <c r="J1597" s="5"/>
      <c r="K1597" s="5"/>
      <c r="L1597" s="166"/>
      <c r="M1597" s="5"/>
      <c r="N1597" s="5"/>
      <c r="O1597" s="5"/>
      <c r="S1597" s="5"/>
      <c r="T1597" s="5"/>
      <c r="U1597" s="5"/>
      <c r="V1597" s="261"/>
    </row>
    <row r="1598" spans="1:22" s="23" customFormat="1" x14ac:dyDescent="0.25">
      <c r="A1598" s="8">
        <v>1368</v>
      </c>
      <c r="C1598" s="5"/>
      <c r="G1598" s="5"/>
      <c r="H1598" s="12"/>
      <c r="J1598" s="5"/>
      <c r="K1598" s="5"/>
      <c r="L1598" s="166"/>
      <c r="M1598" s="5"/>
      <c r="N1598" s="5"/>
      <c r="O1598" s="5"/>
      <c r="S1598" s="5"/>
      <c r="T1598" s="5"/>
      <c r="U1598" s="5"/>
      <c r="V1598" s="261"/>
    </row>
    <row r="1599" spans="1:22" s="23" customFormat="1" x14ac:dyDescent="0.25">
      <c r="A1599" s="6">
        <v>1369</v>
      </c>
      <c r="C1599" s="5"/>
      <c r="G1599" s="5"/>
      <c r="H1599" s="12"/>
      <c r="J1599" s="5"/>
      <c r="K1599" s="5"/>
      <c r="L1599" s="166"/>
      <c r="M1599" s="5"/>
      <c r="N1599" s="5"/>
      <c r="O1599" s="5"/>
      <c r="S1599" s="5"/>
      <c r="T1599" s="5"/>
      <c r="U1599" s="5"/>
      <c r="V1599" s="261"/>
    </row>
    <row r="1600" spans="1:22" s="23" customFormat="1" x14ac:dyDescent="0.25">
      <c r="A1600" s="8">
        <v>1370</v>
      </c>
      <c r="C1600" s="5"/>
      <c r="G1600" s="5"/>
      <c r="H1600" s="12"/>
      <c r="J1600" s="5"/>
      <c r="K1600" s="5"/>
      <c r="L1600" s="166"/>
      <c r="M1600" s="5"/>
      <c r="N1600" s="5"/>
      <c r="O1600" s="5"/>
      <c r="S1600" s="5"/>
      <c r="T1600" s="5"/>
      <c r="U1600" s="5"/>
      <c r="V1600" s="261"/>
    </row>
    <row r="1601" spans="1:22" s="23" customFormat="1" x14ac:dyDescent="0.25">
      <c r="A1601" s="6">
        <v>1371</v>
      </c>
      <c r="C1601" s="5"/>
      <c r="G1601" s="5"/>
      <c r="H1601" s="12"/>
      <c r="J1601" s="5"/>
      <c r="K1601" s="5"/>
      <c r="L1601" s="166"/>
      <c r="M1601" s="5"/>
      <c r="N1601" s="5"/>
      <c r="O1601" s="5"/>
      <c r="S1601" s="5"/>
      <c r="T1601" s="5"/>
      <c r="U1601" s="5"/>
      <c r="V1601" s="261"/>
    </row>
    <row r="1602" spans="1:22" s="23" customFormat="1" x14ac:dyDescent="0.25">
      <c r="A1602" s="8">
        <v>1372</v>
      </c>
      <c r="C1602" s="5"/>
      <c r="G1602" s="5"/>
      <c r="H1602" s="12"/>
      <c r="J1602" s="5"/>
      <c r="K1602" s="5"/>
      <c r="L1602" s="166"/>
      <c r="M1602" s="5"/>
      <c r="N1602" s="5"/>
      <c r="O1602" s="5"/>
      <c r="S1602" s="5"/>
      <c r="T1602" s="5"/>
      <c r="U1602" s="5"/>
      <c r="V1602" s="261"/>
    </row>
    <row r="1603" spans="1:22" s="23" customFormat="1" x14ac:dyDescent="0.25">
      <c r="A1603" s="6">
        <v>1373</v>
      </c>
      <c r="C1603" s="5"/>
      <c r="G1603" s="5"/>
      <c r="H1603" s="12"/>
      <c r="J1603" s="5"/>
      <c r="K1603" s="5"/>
      <c r="L1603" s="166"/>
      <c r="M1603" s="5"/>
      <c r="N1603" s="5"/>
      <c r="O1603" s="5"/>
      <c r="S1603" s="5"/>
      <c r="T1603" s="5"/>
      <c r="U1603" s="5"/>
      <c r="V1603" s="261"/>
    </row>
    <row r="1604" spans="1:22" s="23" customFormat="1" x14ac:dyDescent="0.25">
      <c r="A1604" s="8">
        <v>1374</v>
      </c>
      <c r="C1604" s="5"/>
      <c r="G1604" s="5"/>
      <c r="H1604" s="12"/>
      <c r="J1604" s="5"/>
      <c r="K1604" s="5"/>
      <c r="L1604" s="166"/>
      <c r="M1604" s="5"/>
      <c r="N1604" s="5"/>
      <c r="O1604" s="5"/>
      <c r="S1604" s="5"/>
      <c r="T1604" s="5"/>
      <c r="U1604" s="5"/>
      <c r="V1604" s="261"/>
    </row>
    <row r="1605" spans="1:22" s="23" customFormat="1" x14ac:dyDescent="0.25">
      <c r="A1605" s="6">
        <v>1375</v>
      </c>
      <c r="C1605" s="5"/>
      <c r="G1605" s="5"/>
      <c r="H1605" s="12"/>
      <c r="J1605" s="5"/>
      <c r="K1605" s="5"/>
      <c r="L1605" s="166"/>
      <c r="M1605" s="5"/>
      <c r="N1605" s="5"/>
      <c r="O1605" s="5"/>
      <c r="S1605" s="5"/>
      <c r="T1605" s="5"/>
      <c r="U1605" s="5"/>
      <c r="V1605" s="261"/>
    </row>
    <row r="1606" spans="1:22" s="23" customFormat="1" x14ac:dyDescent="0.25">
      <c r="A1606" s="8">
        <v>1376</v>
      </c>
      <c r="C1606" s="5"/>
      <c r="G1606" s="5"/>
      <c r="H1606" s="12"/>
      <c r="J1606" s="5"/>
      <c r="K1606" s="5"/>
      <c r="L1606" s="166"/>
      <c r="M1606" s="5"/>
      <c r="N1606" s="5"/>
      <c r="O1606" s="5"/>
      <c r="S1606" s="5"/>
      <c r="T1606" s="5"/>
      <c r="U1606" s="5"/>
      <c r="V1606" s="261"/>
    </row>
    <row r="1607" spans="1:22" s="23" customFormat="1" x14ac:dyDescent="0.25">
      <c r="A1607" s="6">
        <v>1377</v>
      </c>
      <c r="C1607" s="5"/>
      <c r="G1607" s="5"/>
      <c r="H1607" s="12"/>
      <c r="J1607" s="5"/>
      <c r="K1607" s="5"/>
      <c r="L1607" s="166"/>
      <c r="M1607" s="5"/>
      <c r="N1607" s="5"/>
      <c r="O1607" s="5"/>
      <c r="S1607" s="5"/>
      <c r="T1607" s="5"/>
      <c r="U1607" s="5"/>
      <c r="V1607" s="261"/>
    </row>
    <row r="1608" spans="1:22" s="23" customFormat="1" x14ac:dyDescent="0.25">
      <c r="A1608" s="8">
        <v>1378</v>
      </c>
      <c r="C1608" s="5"/>
      <c r="G1608" s="5"/>
      <c r="H1608" s="12"/>
      <c r="J1608" s="5"/>
      <c r="K1608" s="5"/>
      <c r="L1608" s="166"/>
      <c r="M1608" s="5"/>
      <c r="N1608" s="5"/>
      <c r="O1608" s="5"/>
      <c r="S1608" s="5"/>
      <c r="T1608" s="5"/>
      <c r="U1608" s="5"/>
      <c r="V1608" s="261"/>
    </row>
    <row r="1609" spans="1:22" s="23" customFormat="1" x14ac:dyDescent="0.25">
      <c r="A1609" s="6">
        <v>1379</v>
      </c>
      <c r="C1609" s="5"/>
      <c r="G1609" s="5"/>
      <c r="H1609" s="12"/>
      <c r="J1609" s="5"/>
      <c r="K1609" s="5"/>
      <c r="L1609" s="166"/>
      <c r="M1609" s="5"/>
      <c r="N1609" s="5"/>
      <c r="O1609" s="5"/>
      <c r="S1609" s="5"/>
      <c r="T1609" s="5"/>
      <c r="U1609" s="5"/>
      <c r="V1609" s="261"/>
    </row>
    <row r="1610" spans="1:22" s="23" customFormat="1" x14ac:dyDescent="0.25">
      <c r="A1610" s="8">
        <v>1380</v>
      </c>
      <c r="C1610" s="5"/>
      <c r="G1610" s="5"/>
      <c r="H1610" s="12"/>
      <c r="J1610" s="5"/>
      <c r="K1610" s="5"/>
      <c r="L1610" s="166"/>
      <c r="M1610" s="5"/>
      <c r="N1610" s="5"/>
      <c r="O1610" s="5"/>
      <c r="S1610" s="5"/>
      <c r="T1610" s="5"/>
      <c r="U1610" s="5"/>
      <c r="V1610" s="261"/>
    </row>
    <row r="1611" spans="1:22" s="23" customFormat="1" x14ac:dyDescent="0.25">
      <c r="A1611" s="6">
        <v>1381</v>
      </c>
      <c r="C1611" s="5"/>
      <c r="G1611" s="5"/>
      <c r="H1611" s="12"/>
      <c r="J1611" s="5"/>
      <c r="K1611" s="5"/>
      <c r="L1611" s="166"/>
      <c r="M1611" s="5"/>
      <c r="N1611" s="5"/>
      <c r="O1611" s="5"/>
      <c r="S1611" s="5"/>
      <c r="T1611" s="5"/>
      <c r="U1611" s="5"/>
      <c r="V1611" s="261"/>
    </row>
    <row r="1612" spans="1:22" s="23" customFormat="1" x14ac:dyDescent="0.25">
      <c r="A1612" s="8">
        <v>1382</v>
      </c>
      <c r="C1612" s="5"/>
      <c r="G1612" s="5"/>
      <c r="H1612" s="12"/>
      <c r="J1612" s="5"/>
      <c r="K1612" s="5"/>
      <c r="L1612" s="166"/>
      <c r="M1612" s="5"/>
      <c r="N1612" s="5"/>
      <c r="O1612" s="5"/>
      <c r="S1612" s="5"/>
      <c r="T1612" s="5"/>
      <c r="U1612" s="5"/>
      <c r="V1612" s="261"/>
    </row>
    <row r="1613" spans="1:22" s="23" customFormat="1" x14ac:dyDescent="0.25">
      <c r="A1613" s="6">
        <v>1383</v>
      </c>
      <c r="C1613" s="5"/>
      <c r="G1613" s="5"/>
      <c r="H1613" s="12"/>
      <c r="J1613" s="5"/>
      <c r="K1613" s="5"/>
      <c r="L1613" s="166"/>
      <c r="M1613" s="5"/>
      <c r="N1613" s="5"/>
      <c r="O1613" s="5"/>
      <c r="S1613" s="5"/>
      <c r="T1613" s="5"/>
      <c r="U1613" s="5"/>
      <c r="V1613" s="261"/>
    </row>
    <row r="1614" spans="1:22" s="23" customFormat="1" x14ac:dyDescent="0.25">
      <c r="A1614" s="8">
        <v>1384</v>
      </c>
      <c r="C1614" s="5"/>
      <c r="G1614" s="5"/>
      <c r="H1614" s="12"/>
      <c r="J1614" s="5"/>
      <c r="K1614" s="5"/>
      <c r="L1614" s="166"/>
      <c r="M1614" s="5"/>
      <c r="N1614" s="5"/>
      <c r="O1614" s="5"/>
      <c r="S1614" s="5"/>
      <c r="T1614" s="5"/>
      <c r="U1614" s="5"/>
      <c r="V1614" s="261"/>
    </row>
    <row r="1615" spans="1:22" s="23" customFormat="1" x14ac:dyDescent="0.25">
      <c r="A1615" s="6">
        <v>1385</v>
      </c>
      <c r="C1615" s="5"/>
      <c r="G1615" s="5"/>
      <c r="H1615" s="12"/>
      <c r="J1615" s="5"/>
      <c r="K1615" s="5"/>
      <c r="L1615" s="166"/>
      <c r="M1615" s="5"/>
      <c r="N1615" s="5"/>
      <c r="O1615" s="5"/>
      <c r="S1615" s="5"/>
      <c r="T1615" s="5"/>
      <c r="U1615" s="5"/>
      <c r="V1615" s="261"/>
    </row>
    <row r="1616" spans="1:22" s="23" customFormat="1" x14ac:dyDescent="0.25">
      <c r="A1616" s="8">
        <v>1386</v>
      </c>
      <c r="C1616" s="5"/>
      <c r="G1616" s="5"/>
      <c r="H1616" s="12"/>
      <c r="J1616" s="5"/>
      <c r="K1616" s="5"/>
      <c r="L1616" s="166"/>
      <c r="M1616" s="5"/>
      <c r="N1616" s="5"/>
      <c r="O1616" s="5"/>
      <c r="S1616" s="5"/>
      <c r="T1616" s="5"/>
      <c r="U1616" s="5"/>
      <c r="V1616" s="261"/>
    </row>
    <row r="1617" spans="1:22" s="23" customFormat="1" x14ac:dyDescent="0.25">
      <c r="A1617" s="6">
        <v>1387</v>
      </c>
      <c r="C1617" s="5"/>
      <c r="G1617" s="5"/>
      <c r="H1617" s="12"/>
      <c r="J1617" s="5"/>
      <c r="K1617" s="5"/>
      <c r="L1617" s="166"/>
      <c r="M1617" s="5"/>
      <c r="N1617" s="5"/>
      <c r="O1617" s="5"/>
      <c r="S1617" s="5"/>
      <c r="T1617" s="5"/>
      <c r="U1617" s="5"/>
      <c r="V1617" s="261"/>
    </row>
    <row r="1618" spans="1:22" s="23" customFormat="1" x14ac:dyDescent="0.25">
      <c r="A1618" s="8">
        <v>1388</v>
      </c>
      <c r="C1618" s="5"/>
      <c r="G1618" s="5"/>
      <c r="H1618" s="12"/>
      <c r="J1618" s="5"/>
      <c r="K1618" s="5"/>
      <c r="L1618" s="166"/>
      <c r="M1618" s="5"/>
      <c r="N1618" s="5"/>
      <c r="O1618" s="5"/>
      <c r="S1618" s="5"/>
      <c r="T1618" s="5"/>
      <c r="U1618" s="5"/>
      <c r="V1618" s="261"/>
    </row>
    <row r="1619" spans="1:22" s="23" customFormat="1" x14ac:dyDescent="0.25">
      <c r="A1619" s="6">
        <v>1389</v>
      </c>
      <c r="C1619" s="5"/>
      <c r="G1619" s="5"/>
      <c r="H1619" s="12"/>
      <c r="J1619" s="5"/>
      <c r="K1619" s="5"/>
      <c r="L1619" s="166"/>
      <c r="M1619" s="5"/>
      <c r="N1619" s="5"/>
      <c r="O1619" s="5"/>
      <c r="S1619" s="5"/>
      <c r="T1619" s="5"/>
      <c r="U1619" s="5"/>
      <c r="V1619" s="261"/>
    </row>
    <row r="1620" spans="1:22" s="23" customFormat="1" x14ac:dyDescent="0.25">
      <c r="A1620" s="8">
        <v>1390</v>
      </c>
      <c r="C1620" s="5"/>
      <c r="G1620" s="5"/>
      <c r="H1620" s="12"/>
      <c r="J1620" s="5"/>
      <c r="K1620" s="5"/>
      <c r="L1620" s="166"/>
      <c r="M1620" s="5"/>
      <c r="N1620" s="5"/>
      <c r="O1620" s="5"/>
      <c r="S1620" s="5"/>
      <c r="T1620" s="5"/>
      <c r="U1620" s="5"/>
      <c r="V1620" s="261"/>
    </row>
    <row r="1621" spans="1:22" s="23" customFormat="1" x14ac:dyDescent="0.25">
      <c r="A1621" s="6">
        <v>1391</v>
      </c>
      <c r="C1621" s="5"/>
      <c r="G1621" s="5"/>
      <c r="H1621" s="12"/>
      <c r="J1621" s="5"/>
      <c r="K1621" s="5"/>
      <c r="L1621" s="166"/>
      <c r="M1621" s="5"/>
      <c r="N1621" s="5"/>
      <c r="O1621" s="5"/>
      <c r="S1621" s="5"/>
      <c r="T1621" s="5"/>
      <c r="U1621" s="5"/>
      <c r="V1621" s="261"/>
    </row>
    <row r="1622" spans="1:22" s="23" customFormat="1" x14ac:dyDescent="0.25">
      <c r="A1622" s="8">
        <v>1392</v>
      </c>
      <c r="C1622" s="5"/>
      <c r="G1622" s="5"/>
      <c r="H1622" s="12"/>
      <c r="J1622" s="5"/>
      <c r="K1622" s="5"/>
      <c r="L1622" s="166"/>
      <c r="M1622" s="5"/>
      <c r="N1622" s="5"/>
      <c r="O1622" s="5"/>
      <c r="S1622" s="5"/>
      <c r="T1622" s="5"/>
      <c r="U1622" s="5"/>
      <c r="V1622" s="261"/>
    </row>
    <row r="1623" spans="1:22" s="23" customFormat="1" x14ac:dyDescent="0.25">
      <c r="A1623" s="6">
        <v>1393</v>
      </c>
      <c r="C1623" s="5"/>
      <c r="G1623" s="5"/>
      <c r="H1623" s="12"/>
      <c r="J1623" s="5"/>
      <c r="K1623" s="5"/>
      <c r="L1623" s="166"/>
      <c r="M1623" s="5"/>
      <c r="N1623" s="5"/>
      <c r="O1623" s="5"/>
      <c r="S1623" s="5"/>
      <c r="T1623" s="5"/>
      <c r="U1623" s="5"/>
      <c r="V1623" s="261"/>
    </row>
    <row r="1624" spans="1:22" s="23" customFormat="1" x14ac:dyDescent="0.25">
      <c r="A1624" s="8">
        <v>1394</v>
      </c>
      <c r="C1624" s="5"/>
      <c r="G1624" s="5"/>
      <c r="H1624" s="12"/>
      <c r="J1624" s="5"/>
      <c r="K1624" s="5"/>
      <c r="L1624" s="166"/>
      <c r="M1624" s="5"/>
      <c r="N1624" s="5"/>
      <c r="O1624" s="5"/>
      <c r="S1624" s="5"/>
      <c r="T1624" s="5"/>
      <c r="U1624" s="5"/>
      <c r="V1624" s="261"/>
    </row>
    <row r="1625" spans="1:22" s="23" customFormat="1" x14ac:dyDescent="0.25">
      <c r="A1625" s="6">
        <v>1395</v>
      </c>
      <c r="C1625" s="5"/>
      <c r="G1625" s="5"/>
      <c r="H1625" s="12"/>
      <c r="J1625" s="5"/>
      <c r="K1625" s="5"/>
      <c r="L1625" s="166"/>
      <c r="M1625" s="5"/>
      <c r="N1625" s="5"/>
      <c r="O1625" s="5"/>
      <c r="S1625" s="5"/>
      <c r="T1625" s="5"/>
      <c r="U1625" s="5"/>
      <c r="V1625" s="261"/>
    </row>
    <row r="1626" spans="1:22" s="23" customFormat="1" x14ac:dyDescent="0.25">
      <c r="A1626" s="8">
        <v>1396</v>
      </c>
      <c r="C1626" s="5"/>
      <c r="G1626" s="5"/>
      <c r="H1626" s="12"/>
      <c r="J1626" s="5"/>
      <c r="K1626" s="5"/>
      <c r="L1626" s="166"/>
      <c r="M1626" s="5"/>
      <c r="N1626" s="5"/>
      <c r="O1626" s="5"/>
      <c r="S1626" s="5"/>
      <c r="T1626" s="5"/>
      <c r="U1626" s="5"/>
      <c r="V1626" s="261"/>
    </row>
    <row r="1627" spans="1:22" s="23" customFormat="1" x14ac:dyDescent="0.25">
      <c r="A1627" s="6">
        <v>1397</v>
      </c>
      <c r="C1627" s="5"/>
      <c r="G1627" s="5"/>
      <c r="H1627" s="12"/>
      <c r="J1627" s="5"/>
      <c r="K1627" s="5"/>
      <c r="L1627" s="166"/>
      <c r="M1627" s="5"/>
      <c r="N1627" s="5"/>
      <c r="O1627" s="5"/>
      <c r="S1627" s="5"/>
      <c r="T1627" s="5"/>
      <c r="U1627" s="5"/>
      <c r="V1627" s="261"/>
    </row>
    <row r="1628" spans="1:22" s="23" customFormat="1" x14ac:dyDescent="0.25">
      <c r="A1628" s="8">
        <v>1398</v>
      </c>
      <c r="C1628" s="5"/>
      <c r="G1628" s="5"/>
      <c r="H1628" s="12"/>
      <c r="J1628" s="5"/>
      <c r="K1628" s="5"/>
      <c r="L1628" s="166"/>
      <c r="M1628" s="5"/>
      <c r="N1628" s="5"/>
      <c r="O1628" s="5"/>
      <c r="S1628" s="5"/>
      <c r="T1628" s="5"/>
      <c r="U1628" s="5"/>
      <c r="V1628" s="261"/>
    </row>
    <row r="1629" spans="1:22" s="23" customFormat="1" x14ac:dyDescent="0.25">
      <c r="A1629" s="6">
        <v>1399</v>
      </c>
      <c r="C1629" s="5"/>
      <c r="G1629" s="5"/>
      <c r="H1629" s="12"/>
      <c r="J1629" s="5"/>
      <c r="K1629" s="5"/>
      <c r="L1629" s="166"/>
      <c r="M1629" s="5"/>
      <c r="N1629" s="5"/>
      <c r="O1629" s="5"/>
      <c r="S1629" s="5"/>
      <c r="T1629" s="5"/>
      <c r="U1629" s="5"/>
      <c r="V1629" s="261"/>
    </row>
    <row r="1630" spans="1:22" s="23" customFormat="1" x14ac:dyDescent="0.25">
      <c r="A1630" s="8">
        <v>1400</v>
      </c>
      <c r="C1630" s="5"/>
      <c r="G1630" s="5"/>
      <c r="H1630" s="12"/>
      <c r="J1630" s="5"/>
      <c r="K1630" s="5"/>
      <c r="L1630" s="166"/>
      <c r="M1630" s="5"/>
      <c r="N1630" s="5"/>
      <c r="O1630" s="5"/>
      <c r="S1630" s="5"/>
      <c r="T1630" s="5"/>
      <c r="U1630" s="5"/>
      <c r="V1630" s="261"/>
    </row>
    <row r="1631" spans="1:22" s="23" customFormat="1" x14ac:dyDescent="0.25">
      <c r="A1631" s="6">
        <v>1401</v>
      </c>
      <c r="C1631" s="5"/>
      <c r="G1631" s="5"/>
      <c r="H1631" s="12"/>
      <c r="J1631" s="5"/>
      <c r="K1631" s="5"/>
      <c r="L1631" s="166"/>
      <c r="M1631" s="5"/>
      <c r="N1631" s="5"/>
      <c r="O1631" s="5"/>
      <c r="S1631" s="5"/>
      <c r="T1631" s="5"/>
      <c r="U1631" s="5"/>
      <c r="V1631" s="261"/>
    </row>
    <row r="1632" spans="1:22" s="23" customFormat="1" x14ac:dyDescent="0.25">
      <c r="A1632" s="8">
        <v>1402</v>
      </c>
      <c r="C1632" s="5"/>
      <c r="G1632" s="5"/>
      <c r="H1632" s="12"/>
      <c r="J1632" s="5"/>
      <c r="K1632" s="5"/>
      <c r="L1632" s="166"/>
      <c r="M1632" s="5"/>
      <c r="N1632" s="5"/>
      <c r="O1632" s="5"/>
      <c r="S1632" s="5"/>
      <c r="T1632" s="5"/>
      <c r="U1632" s="5"/>
      <c r="V1632" s="261"/>
    </row>
    <row r="1633" spans="1:24" s="23" customFormat="1" x14ac:dyDescent="0.25">
      <c r="A1633" s="6">
        <v>1403</v>
      </c>
      <c r="C1633" s="5"/>
      <c r="G1633" s="5"/>
      <c r="H1633" s="12"/>
      <c r="J1633" s="5"/>
      <c r="K1633" s="5"/>
      <c r="L1633" s="166"/>
      <c r="M1633" s="5"/>
      <c r="N1633" s="5"/>
      <c r="O1633" s="5"/>
      <c r="S1633" s="5"/>
      <c r="T1633" s="5"/>
      <c r="U1633" s="5"/>
      <c r="V1633" s="261"/>
    </row>
    <row r="1634" spans="1:24" s="23" customFormat="1" x14ac:dyDescent="0.25">
      <c r="A1634" s="8">
        <v>1404</v>
      </c>
      <c r="C1634" s="5"/>
      <c r="G1634" s="5"/>
      <c r="H1634" s="12"/>
      <c r="J1634" s="5"/>
      <c r="K1634" s="5"/>
      <c r="L1634" s="166"/>
      <c r="M1634" s="5"/>
      <c r="N1634" s="5"/>
      <c r="O1634" s="5"/>
      <c r="S1634" s="5"/>
      <c r="T1634" s="5"/>
      <c r="U1634" s="5"/>
      <c r="V1634" s="261"/>
    </row>
    <row r="1635" spans="1:24" s="23" customFormat="1" x14ac:dyDescent="0.25">
      <c r="A1635" s="6">
        <v>1405</v>
      </c>
      <c r="C1635" s="5"/>
      <c r="G1635" s="5"/>
      <c r="H1635" s="12"/>
      <c r="J1635" s="5"/>
      <c r="K1635" s="5"/>
      <c r="L1635" s="166"/>
      <c r="M1635" s="5"/>
      <c r="N1635" s="5"/>
      <c r="O1635" s="5"/>
      <c r="S1635" s="5"/>
      <c r="T1635" s="5"/>
      <c r="U1635" s="5"/>
      <c r="V1635" s="261"/>
    </row>
    <row r="1636" spans="1:24" s="23" customFormat="1" x14ac:dyDescent="0.25">
      <c r="A1636" s="8">
        <v>1406</v>
      </c>
      <c r="C1636" s="5"/>
      <c r="G1636" s="5"/>
      <c r="H1636" s="12"/>
      <c r="I1636" s="5"/>
      <c r="J1636" s="5"/>
      <c r="K1636" s="5"/>
      <c r="L1636" s="166"/>
      <c r="M1636" s="5"/>
      <c r="N1636" s="5"/>
      <c r="O1636" s="5"/>
      <c r="S1636" s="5"/>
      <c r="T1636" s="5"/>
      <c r="U1636" s="5"/>
      <c r="V1636" s="261"/>
      <c r="W1636" s="5"/>
      <c r="X1636" s="5"/>
    </row>
  </sheetData>
  <mergeCells count="470">
    <mergeCell ref="B990:B991"/>
    <mergeCell ref="B859:B862"/>
    <mergeCell ref="B966:B968"/>
    <mergeCell ref="B970:B972"/>
    <mergeCell ref="B638:B640"/>
    <mergeCell ref="B643:B645"/>
    <mergeCell ref="B974:B976"/>
    <mergeCell ref="B977:B978"/>
    <mergeCell ref="B979:B980"/>
    <mergeCell ref="B983:B984"/>
    <mergeCell ref="B882:B884"/>
    <mergeCell ref="B885:B886"/>
    <mergeCell ref="B888:B890"/>
    <mergeCell ref="B892:B894"/>
    <mergeCell ref="B895:B897"/>
    <mergeCell ref="B898:B900"/>
    <mergeCell ref="B901:B902"/>
    <mergeCell ref="B779:B783"/>
    <mergeCell ref="B724:B725"/>
    <mergeCell ref="B730:B731"/>
    <mergeCell ref="B694:B696"/>
    <mergeCell ref="B702:B703"/>
    <mergeCell ref="B704:B705"/>
    <mergeCell ref="B794:B798"/>
    <mergeCell ref="C735:C736"/>
    <mergeCell ref="B735:B736"/>
    <mergeCell ref="C740:C741"/>
    <mergeCell ref="B740:B741"/>
    <mergeCell ref="B743:B744"/>
    <mergeCell ref="B745:B746"/>
    <mergeCell ref="B747:B749"/>
    <mergeCell ref="J1:O2"/>
    <mergeCell ref="J3:J4"/>
    <mergeCell ref="K3:K4"/>
    <mergeCell ref="L3:L4"/>
    <mergeCell ref="M3:M4"/>
    <mergeCell ref="N3:N4"/>
    <mergeCell ref="O3:O4"/>
    <mergeCell ref="B655:B656"/>
    <mergeCell ref="B657:B658"/>
    <mergeCell ref="B659:B660"/>
    <mergeCell ref="B646:B647"/>
    <mergeCell ref="B648:B649"/>
    <mergeCell ref="B650:B652"/>
    <mergeCell ref="B633:B634"/>
    <mergeCell ref="B635:B637"/>
    <mergeCell ref="B618:B620"/>
    <mergeCell ref="B621:B622"/>
    <mergeCell ref="V5:V6"/>
    <mergeCell ref="V29:V30"/>
    <mergeCell ref="V27:V28"/>
    <mergeCell ref="P1:U2"/>
    <mergeCell ref="P3:P4"/>
    <mergeCell ref="Q3:Q4"/>
    <mergeCell ref="R3:R4"/>
    <mergeCell ref="S3:S4"/>
    <mergeCell ref="T3:T4"/>
    <mergeCell ref="U3:U4"/>
    <mergeCell ref="V17:V18"/>
    <mergeCell ref="V192:V193"/>
    <mergeCell ref="V198:V199"/>
    <mergeCell ref="V202:V203"/>
    <mergeCell ref="V207:V208"/>
    <mergeCell ref="V213:V214"/>
    <mergeCell ref="V219:V220"/>
    <mergeCell ref="V221:V222"/>
    <mergeCell ref="V227:V228"/>
    <mergeCell ref="V264:V265"/>
    <mergeCell ref="V47:V50"/>
    <mergeCell ref="V51:V54"/>
    <mergeCell ref="V70:V71"/>
    <mergeCell ref="V80:V81"/>
    <mergeCell ref="V76:V77"/>
    <mergeCell ref="V86:V87"/>
    <mergeCell ref="V102:V103"/>
    <mergeCell ref="V104:V105"/>
    <mergeCell ref="V110:V111"/>
    <mergeCell ref="V55:V57"/>
    <mergeCell ref="V58:V61"/>
    <mergeCell ref="V74:V75"/>
    <mergeCell ref="V84:V85"/>
    <mergeCell ref="V82:V83"/>
    <mergeCell ref="V98:V101"/>
    <mergeCell ref="V94:V97"/>
    <mergeCell ref="V108:V109"/>
    <mergeCell ref="V383:V386"/>
    <mergeCell ref="V491:V492"/>
    <mergeCell ref="V387:V389"/>
    <mergeCell ref="V447:V448"/>
    <mergeCell ref="V363:V364"/>
    <mergeCell ref="V369:V372"/>
    <mergeCell ref="V865:V867"/>
    <mergeCell ref="V757:V759"/>
    <mergeCell ref="V765:V769"/>
    <mergeCell ref="V775:V778"/>
    <mergeCell ref="V779:V783"/>
    <mergeCell ref="V799:V803"/>
    <mergeCell ref="V809:V813"/>
    <mergeCell ref="V814:V819"/>
    <mergeCell ref="V839:V843"/>
    <mergeCell ref="V863:V864"/>
    <mergeCell ref="V845:V848"/>
    <mergeCell ref="V849:V852"/>
    <mergeCell ref="V770:V774"/>
    <mergeCell ref="V784:V788"/>
    <mergeCell ref="V789:V793"/>
    <mergeCell ref="V835:V838"/>
    <mergeCell ref="V825:V829"/>
    <mergeCell ref="V830:V834"/>
    <mergeCell ref="V296:V299"/>
    <mergeCell ref="V304:V307"/>
    <mergeCell ref="V334:V335"/>
    <mergeCell ref="V344:V346"/>
    <mergeCell ref="V355:V356"/>
    <mergeCell ref="V349:V350"/>
    <mergeCell ref="V351:V352"/>
    <mergeCell ref="V375:V376"/>
    <mergeCell ref="V381:V382"/>
    <mergeCell ref="V124:V125"/>
    <mergeCell ref="V134:V137"/>
    <mergeCell ref="V154:V155"/>
    <mergeCell ref="V156:V157"/>
    <mergeCell ref="V164:V165"/>
    <mergeCell ref="V184:V185"/>
    <mergeCell ref="V186:V187"/>
    <mergeCell ref="V188:V189"/>
    <mergeCell ref="V138:V139"/>
    <mergeCell ref="V146:V147"/>
    <mergeCell ref="V128:V129"/>
    <mergeCell ref="V130:V131"/>
    <mergeCell ref="B459:B461"/>
    <mergeCell ref="B462:B465"/>
    <mergeCell ref="B493:B496"/>
    <mergeCell ref="B507:B508"/>
    <mergeCell ref="B497:B498"/>
    <mergeCell ref="V377:V378"/>
    <mergeCell ref="V209:V210"/>
    <mergeCell ref="V288:V289"/>
    <mergeCell ref="V292:V293"/>
    <mergeCell ref="V300:V301"/>
    <mergeCell ref="V308:V309"/>
    <mergeCell ref="B487:B490"/>
    <mergeCell ref="B491:B492"/>
    <mergeCell ref="B468:B469"/>
    <mergeCell ref="B470:B471"/>
    <mergeCell ref="B477:B478"/>
    <mergeCell ref="V359:V360"/>
    <mergeCell ref="V312:V313"/>
    <mergeCell ref="V314:V315"/>
    <mergeCell ref="V318:V319"/>
    <mergeCell ref="V330:V331"/>
    <mergeCell ref="V328:V329"/>
    <mergeCell ref="V272:V273"/>
    <mergeCell ref="V290:V291"/>
    <mergeCell ref="B472:B476"/>
    <mergeCell ref="B553:B554"/>
    <mergeCell ref="B555:B556"/>
    <mergeCell ref="B534:B535"/>
    <mergeCell ref="B536:B539"/>
    <mergeCell ref="B542:B543"/>
    <mergeCell ref="B522:B523"/>
    <mergeCell ref="B524:B525"/>
    <mergeCell ref="B509:B512"/>
    <mergeCell ref="B513:B514"/>
    <mergeCell ref="B515:B517"/>
    <mergeCell ref="B518:B519"/>
    <mergeCell ref="B520:B521"/>
    <mergeCell ref="B526:B528"/>
    <mergeCell ref="B529:B531"/>
    <mergeCell ref="B479:B482"/>
    <mergeCell ref="B483:B486"/>
    <mergeCell ref="B546:B547"/>
    <mergeCell ref="B548:B549"/>
    <mergeCell ref="B499:B500"/>
    <mergeCell ref="B501:B502"/>
    <mergeCell ref="B503:B506"/>
    <mergeCell ref="B550:B552"/>
    <mergeCell ref="B438:B439"/>
    <mergeCell ref="B440:B444"/>
    <mergeCell ref="B445:B446"/>
    <mergeCell ref="B447:B448"/>
    <mergeCell ref="B449:B450"/>
    <mergeCell ref="B430:B431"/>
    <mergeCell ref="B434:B435"/>
    <mergeCell ref="B436:B437"/>
    <mergeCell ref="B455:B458"/>
    <mergeCell ref="B453:B454"/>
    <mergeCell ref="B422:B423"/>
    <mergeCell ref="B424:B425"/>
    <mergeCell ref="B410:B411"/>
    <mergeCell ref="B414:B415"/>
    <mergeCell ref="B416:B417"/>
    <mergeCell ref="B394:B397"/>
    <mergeCell ref="B400:B403"/>
    <mergeCell ref="B404:B405"/>
    <mergeCell ref="B406:B407"/>
    <mergeCell ref="B387:B389"/>
    <mergeCell ref="B369:B372"/>
    <mergeCell ref="B377:B378"/>
    <mergeCell ref="B359:B360"/>
    <mergeCell ref="B363:B364"/>
    <mergeCell ref="B365:B366"/>
    <mergeCell ref="B367:B368"/>
    <mergeCell ref="B349:B350"/>
    <mergeCell ref="B353:B354"/>
    <mergeCell ref="B355:B356"/>
    <mergeCell ref="B357:B358"/>
    <mergeCell ref="B383:B386"/>
    <mergeCell ref="B338:B339"/>
    <mergeCell ref="B340:B341"/>
    <mergeCell ref="B344:B346"/>
    <mergeCell ref="B347:B348"/>
    <mergeCell ref="B328:B329"/>
    <mergeCell ref="B330:B331"/>
    <mergeCell ref="B334:B335"/>
    <mergeCell ref="B336:B337"/>
    <mergeCell ref="B318:B319"/>
    <mergeCell ref="B320:B321"/>
    <mergeCell ref="B322:B323"/>
    <mergeCell ref="B308:B309"/>
    <mergeCell ref="B310:B311"/>
    <mergeCell ref="B312:B313"/>
    <mergeCell ref="B314:B315"/>
    <mergeCell ref="B316:B317"/>
    <mergeCell ref="B294:B295"/>
    <mergeCell ref="B300:B301"/>
    <mergeCell ref="B302:B303"/>
    <mergeCell ref="B282:B285"/>
    <mergeCell ref="B286:B287"/>
    <mergeCell ref="B288:B289"/>
    <mergeCell ref="B292:B293"/>
    <mergeCell ref="B296:B299"/>
    <mergeCell ref="B304:B307"/>
    <mergeCell ref="B274:B275"/>
    <mergeCell ref="B276:B277"/>
    <mergeCell ref="B278:B279"/>
    <mergeCell ref="B280:B281"/>
    <mergeCell ref="B264:B265"/>
    <mergeCell ref="B268:B269"/>
    <mergeCell ref="B270:B271"/>
    <mergeCell ref="B254:B255"/>
    <mergeCell ref="B256:B257"/>
    <mergeCell ref="B258:B259"/>
    <mergeCell ref="B260:B261"/>
    <mergeCell ref="B242:B243"/>
    <mergeCell ref="B244:B245"/>
    <mergeCell ref="B246:B247"/>
    <mergeCell ref="B250:B251"/>
    <mergeCell ref="B227:B228"/>
    <mergeCell ref="B236:B239"/>
    <mergeCell ref="B240:B241"/>
    <mergeCell ref="B213:B214"/>
    <mergeCell ref="B215:B218"/>
    <mergeCell ref="B221:B222"/>
    <mergeCell ref="B223:B226"/>
    <mergeCell ref="B229:B231"/>
    <mergeCell ref="B232:B235"/>
    <mergeCell ref="B204:B206"/>
    <mergeCell ref="B209:B210"/>
    <mergeCell ref="B192:B193"/>
    <mergeCell ref="B194:B195"/>
    <mergeCell ref="B196:B197"/>
    <mergeCell ref="B198:B199"/>
    <mergeCell ref="B184:B185"/>
    <mergeCell ref="B186:B187"/>
    <mergeCell ref="B188:B189"/>
    <mergeCell ref="B190:B191"/>
    <mergeCell ref="B172:B173"/>
    <mergeCell ref="B174:B175"/>
    <mergeCell ref="B142:B145"/>
    <mergeCell ref="B178:B179"/>
    <mergeCell ref="B162:B163"/>
    <mergeCell ref="B164:B165"/>
    <mergeCell ref="B166:B167"/>
    <mergeCell ref="B170:B171"/>
    <mergeCell ref="B152:B153"/>
    <mergeCell ref="B154:B155"/>
    <mergeCell ref="B156:B157"/>
    <mergeCell ref="B158:B159"/>
    <mergeCell ref="B160:B161"/>
    <mergeCell ref="A1:B2"/>
    <mergeCell ref="E1:I2"/>
    <mergeCell ref="X288:X289"/>
    <mergeCell ref="G3:G4"/>
    <mergeCell ref="H3:H4"/>
    <mergeCell ref="I3:I4"/>
    <mergeCell ref="W288:W289"/>
    <mergeCell ref="F3:F4"/>
    <mergeCell ref="A3:A4"/>
    <mergeCell ref="B3:B4"/>
    <mergeCell ref="C3:C4"/>
    <mergeCell ref="D3:D4"/>
    <mergeCell ref="E3:E4"/>
    <mergeCell ref="B5:B6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9:B30"/>
    <mergeCell ref="B92:B93"/>
    <mergeCell ref="B140:B141"/>
    <mergeCell ref="B146:B147"/>
    <mergeCell ref="B31:B32"/>
    <mergeCell ref="B35:B38"/>
    <mergeCell ref="B39:B40"/>
    <mergeCell ref="B41:B42"/>
    <mergeCell ref="B47:B50"/>
    <mergeCell ref="B55:B57"/>
    <mergeCell ref="B58:B61"/>
    <mergeCell ref="B62:B63"/>
    <mergeCell ref="B64:B65"/>
    <mergeCell ref="B43:B46"/>
    <mergeCell ref="B51:B54"/>
    <mergeCell ref="B132:B133"/>
    <mergeCell ref="B134:B137"/>
    <mergeCell ref="B118:B119"/>
    <mergeCell ref="B120:B121"/>
    <mergeCell ref="B122:B123"/>
    <mergeCell ref="B124:B125"/>
    <mergeCell ref="B126:B127"/>
    <mergeCell ref="V459:V461"/>
    <mergeCell ref="V470:V471"/>
    <mergeCell ref="V610:V611"/>
    <mergeCell ref="V625:V628"/>
    <mergeCell ref="V633:V634"/>
    <mergeCell ref="B66:B67"/>
    <mergeCell ref="B78:B79"/>
    <mergeCell ref="B80:B81"/>
    <mergeCell ref="B82:B83"/>
    <mergeCell ref="B72:B73"/>
    <mergeCell ref="B74:B75"/>
    <mergeCell ref="B76:B77"/>
    <mergeCell ref="V522:V523"/>
    <mergeCell ref="V524:V525"/>
    <mergeCell ref="B108:B109"/>
    <mergeCell ref="B114:B115"/>
    <mergeCell ref="B116:B117"/>
    <mergeCell ref="B94:B97"/>
    <mergeCell ref="B98:B101"/>
    <mergeCell ref="B106:B107"/>
    <mergeCell ref="B84:B85"/>
    <mergeCell ref="B88:B89"/>
    <mergeCell ref="B90:B91"/>
    <mergeCell ref="V571:V572"/>
    <mergeCell ref="V750:V752"/>
    <mergeCell ref="V493:V496"/>
    <mergeCell ref="V509:V512"/>
    <mergeCell ref="V515:V517"/>
    <mergeCell ref="V400:V403"/>
    <mergeCell ref="V416:V417"/>
    <mergeCell ref="V414:V415"/>
    <mergeCell ref="V412:V413"/>
    <mergeCell ref="V420:V421"/>
    <mergeCell ref="V455:V458"/>
    <mergeCell ref="V462:V465"/>
    <mergeCell ref="V487:V490"/>
    <mergeCell ref="V406:V407"/>
    <mergeCell ref="V422:V423"/>
    <mergeCell ref="V424:V425"/>
    <mergeCell ref="V438:V439"/>
    <mergeCell ref="V606:V607"/>
    <mergeCell ref="V526:V528"/>
    <mergeCell ref="V532:V533"/>
    <mergeCell ref="V536:V539"/>
    <mergeCell ref="V559:V562"/>
    <mergeCell ref="V604:V605"/>
    <mergeCell ref="V600:V601"/>
    <mergeCell ref="V614:V617"/>
    <mergeCell ref="V631:V632"/>
    <mergeCell ref="V659:V660"/>
    <mergeCell ref="V595:V596"/>
    <mergeCell ref="V542:V543"/>
    <mergeCell ref="V565:V568"/>
    <mergeCell ref="V593:V594"/>
    <mergeCell ref="V573:V574"/>
    <mergeCell ref="V584:V586"/>
    <mergeCell ref="V587:V588"/>
    <mergeCell ref="V563:V564"/>
    <mergeCell ref="V602:V603"/>
    <mergeCell ref="B557:B558"/>
    <mergeCell ref="B563:B564"/>
    <mergeCell ref="B697:B700"/>
    <mergeCell ref="B587:B588"/>
    <mergeCell ref="B589:B590"/>
    <mergeCell ref="B591:B592"/>
    <mergeCell ref="B593:B594"/>
    <mergeCell ref="B571:B572"/>
    <mergeCell ref="B575:B576"/>
    <mergeCell ref="B581:B583"/>
    <mergeCell ref="B661:B662"/>
    <mergeCell ref="B665:B667"/>
    <mergeCell ref="B668:B670"/>
    <mergeCell ref="B672:B674"/>
    <mergeCell ref="B595:B596"/>
    <mergeCell ref="B597:B599"/>
    <mergeCell ref="B600:B601"/>
    <mergeCell ref="B602:B603"/>
    <mergeCell ref="B584:B586"/>
    <mergeCell ref="B569:B570"/>
    <mergeCell ref="B928:B929"/>
    <mergeCell ref="B903:B905"/>
    <mergeCell ref="B908:B910"/>
    <mergeCell ref="B760:B764"/>
    <mergeCell ref="B757:B759"/>
    <mergeCell ref="B750:B752"/>
    <mergeCell ref="B765:B769"/>
    <mergeCell ref="B959:B962"/>
    <mergeCell ref="C843:C844"/>
    <mergeCell ref="B839:B844"/>
    <mergeCell ref="B849:B852"/>
    <mergeCell ref="B784:B788"/>
    <mergeCell ref="B789:B793"/>
    <mergeCell ref="B937:B938"/>
    <mergeCell ref="B835:B838"/>
    <mergeCell ref="B940:B942"/>
    <mergeCell ref="B943:B945"/>
    <mergeCell ref="B920:B921"/>
    <mergeCell ref="B922:B924"/>
    <mergeCell ref="B830:B834"/>
    <mergeCell ref="B916:B918"/>
    <mergeCell ref="B814:B819"/>
    <mergeCell ref="B820:B824"/>
    <mergeCell ref="B825:B829"/>
    <mergeCell ref="B925:B927"/>
    <mergeCell ref="B799:B803"/>
    <mergeCell ref="B804:B808"/>
    <mergeCell ref="B623:B624"/>
    <mergeCell ref="B625:B628"/>
    <mergeCell ref="B629:B630"/>
    <mergeCell ref="B606:B607"/>
    <mergeCell ref="B608:B609"/>
    <mergeCell ref="B610:B611"/>
    <mergeCell ref="B612:B613"/>
    <mergeCell ref="B614:B617"/>
    <mergeCell ref="B691:B693"/>
    <mergeCell ref="B682:B684"/>
    <mergeCell ref="B753:B756"/>
    <mergeCell ref="B726:B727"/>
    <mergeCell ref="B711:B712"/>
    <mergeCell ref="B715:B716"/>
    <mergeCell ref="B721:B722"/>
    <mergeCell ref="C441:C442"/>
    <mergeCell ref="B913:B915"/>
    <mergeCell ref="C815:C816"/>
    <mergeCell ref="B865:B867"/>
    <mergeCell ref="B870:B872"/>
    <mergeCell ref="C988:C989"/>
    <mergeCell ref="B988:B989"/>
    <mergeCell ref="B986:B987"/>
    <mergeCell ref="B981:B982"/>
    <mergeCell ref="B963:B965"/>
    <mergeCell ref="B946:B948"/>
    <mergeCell ref="B559:B562"/>
    <mergeCell ref="B565:B568"/>
    <mergeCell ref="B845:B848"/>
    <mergeCell ref="B949:B952"/>
    <mergeCell ref="B577:B580"/>
    <mergeCell ref="B954:B956"/>
    <mergeCell ref="B853:B856"/>
    <mergeCell ref="B957:B958"/>
    <mergeCell ref="B930:B932"/>
    <mergeCell ref="B933:B935"/>
    <mergeCell ref="B770:B774"/>
    <mergeCell ref="B775:B778"/>
    <mergeCell ref="B809:B813"/>
  </mergeCells>
  <phoneticPr fontId="106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22F91-E82C-414A-887A-307F7E519896}">
  <sheetPr codeName="Sheet10"/>
  <dimension ref="A1:O1412"/>
  <sheetViews>
    <sheetView zoomScale="115" zoomScaleNormal="115" workbookViewId="0">
      <pane xSplit="3" ySplit="4" topLeftCell="D5" activePane="bottomRight" state="frozen"/>
      <selection pane="topRight" activeCell="D1" sqref="D1"/>
      <selection pane="bottomLeft" activeCell="A4" sqref="A4"/>
      <selection pane="bottomRight" activeCell="M10" sqref="M10"/>
    </sheetView>
  </sheetViews>
  <sheetFormatPr defaultRowHeight="15" x14ac:dyDescent="0.25"/>
  <cols>
    <col min="1" max="1" width="6.28515625" style="5" customWidth="1"/>
    <col min="2" max="2" width="10.85546875" style="23" customWidth="1"/>
    <col min="3" max="3" width="14" style="5" bestFit="1" customWidth="1"/>
    <col min="4" max="5" width="14.7109375" style="23" customWidth="1"/>
    <col min="6" max="6" width="10" style="23" customWidth="1"/>
    <col min="7" max="7" width="14.85546875" style="5" customWidth="1"/>
    <col min="8" max="8" width="14.42578125" style="12" customWidth="1"/>
    <col min="9" max="9" width="12" style="5" customWidth="1"/>
    <col min="10" max="10" width="14.42578125" style="261" customWidth="1"/>
    <col min="11" max="11" width="20.140625" style="5" customWidth="1"/>
    <col min="12" max="12" width="9.140625" style="5"/>
    <col min="13" max="14" width="18.140625" style="5" customWidth="1"/>
    <col min="15" max="15" width="14.85546875" style="5" customWidth="1"/>
    <col min="16" max="16384" width="9.140625" style="5"/>
  </cols>
  <sheetData>
    <row r="1" spans="1:15" x14ac:dyDescent="0.25">
      <c r="A1" s="4598"/>
      <c r="B1" s="4598"/>
      <c r="E1" s="4591" t="s">
        <v>3160</v>
      </c>
      <c r="F1" s="4591"/>
      <c r="G1" s="4591"/>
      <c r="H1" s="4591"/>
      <c r="I1" s="4591"/>
      <c r="J1" s="4633" t="s">
        <v>5447</v>
      </c>
      <c r="K1" s="4633"/>
      <c r="L1" s="4633"/>
      <c r="M1" s="4633"/>
      <c r="N1" s="4633"/>
      <c r="O1" s="4634"/>
    </row>
    <row r="2" spans="1:15" x14ac:dyDescent="0.25">
      <c r="A2" s="4599"/>
      <c r="B2" s="4599"/>
      <c r="C2" s="4"/>
      <c r="D2" s="22"/>
      <c r="E2" s="4591"/>
      <c r="F2" s="4591"/>
      <c r="G2" s="4591"/>
      <c r="H2" s="4591"/>
      <c r="I2" s="4591"/>
      <c r="J2" s="4635"/>
      <c r="K2" s="4635"/>
      <c r="L2" s="4635"/>
      <c r="M2" s="4635"/>
      <c r="N2" s="4635"/>
      <c r="O2" s="4636"/>
    </row>
    <row r="3" spans="1:15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591"/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</row>
    <row r="4" spans="1:15" ht="15.75" thickBot="1" x14ac:dyDescent="0.3">
      <c r="A4" s="4894"/>
      <c r="B4" s="4695"/>
      <c r="C4" s="4695"/>
      <c r="D4" s="4695"/>
      <c r="E4" s="4695"/>
      <c r="F4" s="4695"/>
      <c r="G4" s="4695"/>
      <c r="H4" s="4893"/>
      <c r="I4" s="4617"/>
      <c r="J4" s="4695"/>
      <c r="K4" s="4695"/>
      <c r="L4" s="4695"/>
      <c r="M4" s="4696"/>
      <c r="N4" s="4697"/>
      <c r="O4" s="4698"/>
    </row>
    <row r="5" spans="1:15" x14ac:dyDescent="0.25">
      <c r="A5" s="86">
        <v>1</v>
      </c>
      <c r="B5" s="1296" t="s">
        <v>4310</v>
      </c>
      <c r="C5" s="1296" t="s">
        <v>868</v>
      </c>
      <c r="D5" s="87">
        <v>44860</v>
      </c>
      <c r="E5" s="458" t="s">
        <v>4942</v>
      </c>
      <c r="F5" s="459">
        <v>143</v>
      </c>
      <c r="G5" s="460">
        <f>AVERAGE(CPVTFC3SG0034!N20:O20)</f>
        <v>2.5818500000000002</v>
      </c>
      <c r="H5" s="461">
        <f>(G5-0.1611)/0.0143*50</f>
        <v>8464.1608391608406</v>
      </c>
      <c r="I5" s="2511" t="s">
        <v>315</v>
      </c>
      <c r="J5" s="4277">
        <v>44894</v>
      </c>
      <c r="K5" s="493" t="s">
        <v>5593</v>
      </c>
      <c r="L5" s="493">
        <v>122</v>
      </c>
      <c r="M5" s="493">
        <f>AVERAGE(CPVTFC3SG0081!T16:U16)</f>
        <v>0.1211</v>
      </c>
      <c r="N5" s="4008">
        <f t="shared" ref="N5:N10" si="0">(M5-0.1617)/0.0141*66</f>
        <v>-190.04255319148942</v>
      </c>
      <c r="O5" s="4278" t="s">
        <v>314</v>
      </c>
    </row>
    <row r="6" spans="1:15" x14ac:dyDescent="0.25">
      <c r="A6" s="596"/>
      <c r="B6" s="330"/>
      <c r="C6" s="330" t="s">
        <v>5448</v>
      </c>
      <c r="D6" s="1149"/>
      <c r="E6" s="1264"/>
      <c r="F6" s="695"/>
      <c r="G6" s="892"/>
      <c r="H6" s="894"/>
      <c r="I6" s="2510"/>
      <c r="J6" s="4242">
        <v>44894</v>
      </c>
      <c r="K6" s="275" t="s">
        <v>5593</v>
      </c>
      <c r="L6" s="275">
        <v>123</v>
      </c>
      <c r="M6" s="275">
        <f>AVERAGE(CPVTFC3SG0081!V16:W16)</f>
        <v>8.2850000000000007E-2</v>
      </c>
      <c r="N6" s="4026">
        <f t="shared" si="0"/>
        <v>-369.08510638297878</v>
      </c>
      <c r="O6" s="4244" t="s">
        <v>314</v>
      </c>
    </row>
    <row r="7" spans="1:15" ht="15.75" thickBot="1" x14ac:dyDescent="0.3">
      <c r="A7" s="537"/>
      <c r="B7" s="317"/>
      <c r="C7" s="317" t="s">
        <v>863</v>
      </c>
      <c r="D7" s="2084"/>
      <c r="E7" s="2085"/>
      <c r="F7" s="1586"/>
      <c r="G7" s="1391"/>
      <c r="H7" s="1393"/>
      <c r="I7" s="2518"/>
      <c r="J7" s="4279">
        <v>44894</v>
      </c>
      <c r="K7" s="473" t="s">
        <v>5593</v>
      </c>
      <c r="L7" s="473">
        <v>124</v>
      </c>
      <c r="M7" s="473">
        <f>AVERAGE(CPVTFC3SG0081!X16:Y16)</f>
        <v>0.15920000000000001</v>
      </c>
      <c r="N7" s="4006">
        <f t="shared" si="0"/>
        <v>-11.702127659574479</v>
      </c>
      <c r="O7" s="4280" t="s">
        <v>314</v>
      </c>
    </row>
    <row r="8" spans="1:15" x14ac:dyDescent="0.25">
      <c r="A8" s="86">
        <v>2</v>
      </c>
      <c r="B8" s="1296" t="s">
        <v>4311</v>
      </c>
      <c r="C8" s="1296" t="s">
        <v>868</v>
      </c>
      <c r="D8" s="87">
        <v>44860</v>
      </c>
      <c r="E8" s="458" t="s">
        <v>4942</v>
      </c>
      <c r="F8" s="459">
        <v>144</v>
      </c>
      <c r="G8" s="460">
        <f>AVERAGE(CPVTFC3SG0034!P20:Q20)</f>
        <v>1.9001000000000001</v>
      </c>
      <c r="H8" s="461">
        <f>(G8-0.1611)/0.0143*50</f>
        <v>6080.4195804195806</v>
      </c>
      <c r="I8" s="2511" t="s">
        <v>315</v>
      </c>
      <c r="J8" s="4277">
        <v>44894</v>
      </c>
      <c r="K8" s="493" t="s">
        <v>5593</v>
      </c>
      <c r="L8" s="493">
        <v>125</v>
      </c>
      <c r="M8" s="493">
        <f>AVERAGE(CPVTFC3SG0081!B18:C18)</f>
        <v>8.72E-2</v>
      </c>
      <c r="N8" s="4008">
        <f t="shared" si="0"/>
        <v>-348.72340425531922</v>
      </c>
      <c r="O8" s="4278" t="s">
        <v>314</v>
      </c>
    </row>
    <row r="9" spans="1:15" x14ac:dyDescent="0.25">
      <c r="A9" s="585">
        <v>3</v>
      </c>
      <c r="B9" s="4813"/>
      <c r="C9" s="330" t="s">
        <v>5448</v>
      </c>
      <c r="D9" s="1149"/>
      <c r="E9" s="1264"/>
      <c r="F9" s="695"/>
      <c r="G9" s="892"/>
      <c r="H9" s="894"/>
      <c r="I9" s="2510"/>
      <c r="J9" s="4242">
        <v>44894</v>
      </c>
      <c r="K9" s="275" t="s">
        <v>5593</v>
      </c>
      <c r="L9" s="275">
        <v>126</v>
      </c>
      <c r="M9" s="275">
        <f>AVERAGE(CPVTFC3SG0081!D18:E18)</f>
        <v>8.2650000000000001E-2</v>
      </c>
      <c r="N9" s="4026">
        <f t="shared" si="0"/>
        <v>-370.02127659574478</v>
      </c>
      <c r="O9" s="4244" t="s">
        <v>314</v>
      </c>
    </row>
    <row r="10" spans="1:15" ht="15.75" thickBot="1" x14ac:dyDescent="0.3">
      <c r="A10" s="462">
        <v>4</v>
      </c>
      <c r="B10" s="4888"/>
      <c r="C10" s="1298" t="s">
        <v>863</v>
      </c>
      <c r="D10" s="1383"/>
      <c r="E10" s="1384"/>
      <c r="F10" s="787"/>
      <c r="G10" s="1385"/>
      <c r="H10" s="1386"/>
      <c r="I10" s="2513"/>
      <c r="J10" s="4250">
        <v>44894</v>
      </c>
      <c r="K10" s="468" t="s">
        <v>5593</v>
      </c>
      <c r="L10" s="468">
        <v>127</v>
      </c>
      <c r="M10" s="468">
        <f>AVERAGE(CPVTFC3SG0081!F18:G18)</f>
        <v>0.26490000000000002</v>
      </c>
      <c r="N10" s="4009">
        <f t="shared" si="0"/>
        <v>483.06382978723411</v>
      </c>
      <c r="O10" s="4251" t="s">
        <v>314</v>
      </c>
    </row>
    <row r="11" spans="1:15" x14ac:dyDescent="0.25">
      <c r="A11" s="82">
        <v>5</v>
      </c>
      <c r="B11" s="4804"/>
      <c r="C11" s="623"/>
      <c r="D11" s="83"/>
      <c r="E11" s="624"/>
      <c r="F11" s="375"/>
      <c r="G11" s="375"/>
      <c r="H11" s="85"/>
      <c r="I11" s="1279"/>
      <c r="J11" s="4281"/>
      <c r="K11" s="318"/>
      <c r="L11" s="318"/>
      <c r="M11" s="318"/>
      <c r="N11" s="318"/>
      <c r="O11" s="318"/>
    </row>
    <row r="12" spans="1:15" x14ac:dyDescent="0.25">
      <c r="A12" s="6">
        <v>6</v>
      </c>
      <c r="B12" s="4817"/>
      <c r="C12" s="271"/>
      <c r="D12" s="18"/>
      <c r="E12" s="264"/>
      <c r="F12" s="102"/>
      <c r="G12" s="102"/>
      <c r="H12" s="13"/>
      <c r="I12" s="304"/>
      <c r="J12" s="6"/>
      <c r="K12" s="8"/>
      <c r="L12" s="8"/>
      <c r="M12" s="8"/>
      <c r="N12" s="8"/>
      <c r="O12" s="8"/>
    </row>
    <row r="13" spans="1:15" x14ac:dyDescent="0.25">
      <c r="A13" s="6">
        <v>7</v>
      </c>
      <c r="B13" s="4812"/>
      <c r="C13" s="271"/>
      <c r="D13" s="18"/>
      <c r="E13" s="264"/>
      <c r="F13" s="102"/>
      <c r="G13" s="102"/>
      <c r="H13" s="13"/>
      <c r="I13" s="304"/>
      <c r="J13" s="4233"/>
      <c r="K13" s="8"/>
      <c r="L13" s="8"/>
      <c r="M13" s="8"/>
      <c r="N13" s="8"/>
      <c r="O13" s="8"/>
    </row>
    <row r="14" spans="1:15" x14ac:dyDescent="0.25">
      <c r="A14" s="6">
        <v>8</v>
      </c>
      <c r="B14" s="4817"/>
      <c r="C14" s="271"/>
      <c r="D14" s="18"/>
      <c r="E14" s="264"/>
      <c r="F14" s="102"/>
      <c r="G14" s="102"/>
      <c r="H14" s="13"/>
      <c r="I14" s="304"/>
      <c r="J14" s="4233"/>
      <c r="K14" s="8"/>
      <c r="L14" s="8"/>
      <c r="M14" s="8"/>
      <c r="N14" s="8"/>
      <c r="O14" s="8"/>
    </row>
    <row r="15" spans="1:15" x14ac:dyDescent="0.25">
      <c r="A15" s="6">
        <v>9</v>
      </c>
      <c r="B15" s="4812"/>
      <c r="C15" s="271"/>
      <c r="D15" s="18"/>
      <c r="E15" s="264"/>
      <c r="F15" s="102"/>
      <c r="G15" s="102"/>
      <c r="H15" s="13"/>
      <c r="I15" s="304"/>
      <c r="J15" s="4233"/>
      <c r="K15" s="8"/>
      <c r="L15" s="8"/>
      <c r="M15" s="8"/>
      <c r="N15" s="8"/>
      <c r="O15" s="8"/>
    </row>
    <row r="16" spans="1:15" x14ac:dyDescent="0.25">
      <c r="A16" s="6">
        <v>10</v>
      </c>
      <c r="B16" s="4817"/>
      <c r="C16" s="271"/>
      <c r="D16" s="18"/>
      <c r="E16" s="264"/>
      <c r="F16" s="102"/>
      <c r="G16" s="102"/>
      <c r="H16" s="13"/>
      <c r="I16" s="304"/>
      <c r="J16" s="4233"/>
      <c r="K16" s="8"/>
      <c r="L16" s="8"/>
      <c r="M16" s="8"/>
      <c r="N16" s="8"/>
      <c r="O16" s="8"/>
    </row>
    <row r="17" spans="1:15" x14ac:dyDescent="0.25">
      <c r="A17" s="6">
        <v>11</v>
      </c>
      <c r="B17" s="4812"/>
      <c r="C17" s="271"/>
      <c r="D17" s="18"/>
      <c r="E17" s="264"/>
      <c r="F17" s="102"/>
      <c r="G17" s="102"/>
      <c r="H17" s="13"/>
      <c r="I17" s="304"/>
      <c r="J17" s="4233"/>
      <c r="K17" s="8"/>
      <c r="L17" s="8"/>
      <c r="M17" s="8"/>
      <c r="N17" s="8"/>
      <c r="O17" s="8"/>
    </row>
    <row r="18" spans="1:15" x14ac:dyDescent="0.25">
      <c r="A18" s="6">
        <v>12</v>
      </c>
      <c r="B18" s="4817"/>
      <c r="C18" s="271"/>
      <c r="D18" s="18"/>
      <c r="E18" s="264"/>
      <c r="F18" s="102"/>
      <c r="G18" s="102"/>
      <c r="H18" s="13"/>
      <c r="I18" s="304"/>
      <c r="J18" s="4233"/>
      <c r="K18" s="8"/>
      <c r="L18" s="8"/>
      <c r="M18" s="8"/>
      <c r="N18" s="8"/>
      <c r="O18" s="8"/>
    </row>
    <row r="19" spans="1:15" x14ac:dyDescent="0.25">
      <c r="A19" s="6">
        <v>13</v>
      </c>
      <c r="B19" s="4812"/>
      <c r="C19" s="271"/>
      <c r="D19" s="18"/>
      <c r="E19" s="264"/>
      <c r="F19" s="102"/>
      <c r="G19" s="102"/>
      <c r="H19" s="13"/>
      <c r="I19" s="351"/>
      <c r="J19" s="4276"/>
      <c r="K19" s="8"/>
      <c r="L19" s="8"/>
      <c r="M19" s="8"/>
      <c r="N19" s="8"/>
      <c r="O19" s="8"/>
    </row>
    <row r="20" spans="1:15" x14ac:dyDescent="0.25">
      <c r="A20" s="6">
        <v>14</v>
      </c>
      <c r="B20" s="4817"/>
      <c r="C20" s="271"/>
      <c r="D20" s="18"/>
      <c r="E20" s="264"/>
      <c r="F20" s="102"/>
      <c r="G20" s="102"/>
      <c r="H20" s="13"/>
      <c r="I20" s="351"/>
      <c r="J20" s="6"/>
      <c r="K20" s="8"/>
      <c r="L20" s="8"/>
      <c r="M20" s="8"/>
      <c r="N20" s="8"/>
      <c r="O20" s="8"/>
    </row>
    <row r="21" spans="1:15" x14ac:dyDescent="0.25">
      <c r="A21" s="6">
        <v>15</v>
      </c>
      <c r="B21" s="4812"/>
      <c r="C21" s="271"/>
      <c r="D21" s="18"/>
      <c r="E21" s="264"/>
      <c r="F21" s="102"/>
      <c r="G21" s="102"/>
      <c r="H21" s="13"/>
      <c r="I21" s="351"/>
      <c r="J21" s="4275"/>
      <c r="K21" s="8"/>
      <c r="L21" s="8"/>
      <c r="M21" s="8"/>
      <c r="N21" s="8"/>
      <c r="O21" s="8"/>
    </row>
    <row r="22" spans="1:15" x14ac:dyDescent="0.25">
      <c r="A22" s="6">
        <v>16</v>
      </c>
      <c r="B22" s="4817"/>
      <c r="C22" s="271"/>
      <c r="D22" s="18"/>
      <c r="E22" s="264"/>
      <c r="F22" s="102"/>
      <c r="G22" s="102"/>
      <c r="H22" s="13"/>
      <c r="I22" s="351"/>
      <c r="J22" s="6"/>
      <c r="K22" s="8"/>
      <c r="L22" s="8"/>
      <c r="M22" s="8"/>
      <c r="N22" s="8"/>
      <c r="O22" s="8"/>
    </row>
    <row r="23" spans="1:15" x14ac:dyDescent="0.25">
      <c r="A23" s="6">
        <v>17</v>
      </c>
      <c r="B23" s="4812"/>
      <c r="C23" s="271"/>
      <c r="D23" s="18"/>
      <c r="E23" s="264"/>
      <c r="F23" s="102"/>
      <c r="G23" s="102"/>
      <c r="H23" s="13"/>
      <c r="I23" s="351"/>
      <c r="J23" s="4274"/>
      <c r="K23" s="8"/>
      <c r="L23" s="8"/>
      <c r="M23" s="8"/>
      <c r="N23" s="8"/>
      <c r="O23" s="8"/>
    </row>
    <row r="24" spans="1:15" x14ac:dyDescent="0.25">
      <c r="A24" s="6">
        <v>18</v>
      </c>
      <c r="B24" s="4817"/>
      <c r="C24" s="271"/>
      <c r="D24" s="18"/>
      <c r="E24" s="264"/>
      <c r="F24" s="102"/>
      <c r="G24" s="102"/>
      <c r="H24" s="13"/>
      <c r="I24" s="351"/>
      <c r="J24" s="6"/>
      <c r="K24" s="8"/>
      <c r="L24" s="8"/>
      <c r="M24" s="8"/>
      <c r="N24" s="8"/>
      <c r="O24" s="8"/>
    </row>
    <row r="25" spans="1:15" x14ac:dyDescent="0.25">
      <c r="A25" s="6">
        <v>19</v>
      </c>
      <c r="B25" s="4812"/>
      <c r="C25" s="271"/>
      <c r="D25" s="18"/>
      <c r="E25" s="264"/>
      <c r="F25" s="102"/>
      <c r="G25" s="102"/>
      <c r="H25" s="13"/>
      <c r="I25" s="351"/>
      <c r="J25" s="4276"/>
      <c r="K25" s="8"/>
      <c r="L25" s="8"/>
      <c r="M25" s="8"/>
      <c r="N25" s="8"/>
      <c r="O25" s="8"/>
    </row>
    <row r="26" spans="1:15" x14ac:dyDescent="0.25">
      <c r="A26" s="6">
        <v>20</v>
      </c>
      <c r="B26" s="4817"/>
      <c r="C26" s="271"/>
      <c r="D26" s="18"/>
      <c r="E26" s="264"/>
      <c r="F26" s="102"/>
      <c r="G26" s="102"/>
      <c r="H26" s="13"/>
      <c r="I26" s="351"/>
      <c r="J26" s="6"/>
      <c r="K26" s="8"/>
      <c r="L26" s="8"/>
      <c r="M26" s="8"/>
      <c r="N26" s="8"/>
      <c r="O26" s="8"/>
    </row>
    <row r="27" spans="1:15" x14ac:dyDescent="0.25">
      <c r="A27" s="6">
        <v>21</v>
      </c>
      <c r="B27" s="4812"/>
      <c r="C27" s="271"/>
      <c r="D27" s="18"/>
      <c r="E27" s="264"/>
      <c r="F27" s="102"/>
      <c r="G27" s="102"/>
      <c r="H27" s="13"/>
      <c r="I27" s="351"/>
      <c r="J27" s="4276"/>
      <c r="K27" s="8"/>
      <c r="L27" s="8"/>
      <c r="M27" s="8"/>
      <c r="N27" s="8"/>
      <c r="O27" s="8"/>
    </row>
    <row r="28" spans="1:15" x14ac:dyDescent="0.25">
      <c r="A28" s="6">
        <v>22</v>
      </c>
      <c r="B28" s="4817"/>
      <c r="C28" s="271"/>
      <c r="D28" s="18"/>
      <c r="E28" s="264"/>
      <c r="F28" s="102"/>
      <c r="G28" s="102"/>
      <c r="H28" s="13"/>
      <c r="I28" s="351"/>
      <c r="J28" s="6"/>
      <c r="K28" s="8"/>
      <c r="L28" s="8"/>
      <c r="M28" s="8"/>
      <c r="N28" s="8"/>
      <c r="O28" s="8"/>
    </row>
    <row r="29" spans="1:15" x14ac:dyDescent="0.25">
      <c r="A29" s="6">
        <v>23</v>
      </c>
      <c r="B29" s="4812"/>
      <c r="C29" s="271"/>
      <c r="D29" s="18"/>
      <c r="E29" s="264"/>
      <c r="F29" s="102"/>
      <c r="G29" s="102"/>
      <c r="H29" s="13"/>
      <c r="I29" s="351"/>
      <c r="J29" s="4275"/>
      <c r="K29" s="8"/>
      <c r="L29" s="8"/>
      <c r="M29" s="8"/>
      <c r="N29" s="8"/>
      <c r="O29" s="8"/>
    </row>
    <row r="30" spans="1:15" x14ac:dyDescent="0.25">
      <c r="A30" s="6">
        <v>24</v>
      </c>
      <c r="B30" s="4817"/>
      <c r="C30" s="271"/>
      <c r="D30" s="18"/>
      <c r="E30" s="264"/>
      <c r="F30" s="102"/>
      <c r="G30" s="102"/>
      <c r="H30" s="13"/>
      <c r="I30" s="351"/>
      <c r="J30" s="6"/>
      <c r="K30" s="8"/>
      <c r="L30" s="8"/>
      <c r="M30" s="8"/>
      <c r="N30" s="8"/>
      <c r="O30" s="8"/>
    </row>
    <row r="31" spans="1:15" x14ac:dyDescent="0.25">
      <c r="A31" s="6">
        <v>25</v>
      </c>
      <c r="B31" s="4812"/>
      <c r="C31" s="271"/>
      <c r="D31" s="18"/>
      <c r="E31" s="264"/>
      <c r="F31" s="102"/>
      <c r="G31" s="102"/>
      <c r="H31" s="13"/>
      <c r="I31" s="351"/>
      <c r="J31" s="4233"/>
      <c r="K31" s="8"/>
      <c r="L31" s="8"/>
      <c r="M31" s="8"/>
      <c r="N31" s="8"/>
      <c r="O31" s="8"/>
    </row>
    <row r="32" spans="1:15" x14ac:dyDescent="0.25">
      <c r="A32" s="6">
        <v>26</v>
      </c>
      <c r="B32" s="4817"/>
      <c r="C32" s="271"/>
      <c r="D32" s="18"/>
      <c r="E32" s="264"/>
      <c r="F32" s="102"/>
      <c r="G32" s="102"/>
      <c r="H32" s="13"/>
      <c r="I32" s="351"/>
      <c r="J32" s="4233"/>
      <c r="K32" s="8"/>
      <c r="L32" s="8"/>
      <c r="M32" s="8"/>
      <c r="N32" s="8"/>
      <c r="O32" s="8"/>
    </row>
    <row r="33" spans="1:15" x14ac:dyDescent="0.25">
      <c r="A33" s="6">
        <v>27</v>
      </c>
      <c r="B33" s="4812"/>
      <c r="C33" s="271"/>
      <c r="D33" s="18"/>
      <c r="E33" s="264"/>
      <c r="F33" s="102"/>
      <c r="G33" s="102"/>
      <c r="H33" s="13"/>
      <c r="I33" s="351"/>
      <c r="J33" s="4233"/>
      <c r="K33" s="8"/>
      <c r="L33" s="8"/>
      <c r="M33" s="8"/>
      <c r="N33" s="8"/>
      <c r="O33" s="8"/>
    </row>
    <row r="34" spans="1:15" x14ac:dyDescent="0.25">
      <c r="A34" s="6">
        <v>28</v>
      </c>
      <c r="B34" s="4817"/>
      <c r="C34" s="271"/>
      <c r="D34" s="18"/>
      <c r="E34" s="264"/>
      <c r="F34" s="102"/>
      <c r="G34" s="102"/>
      <c r="H34" s="13"/>
      <c r="I34" s="351"/>
      <c r="J34" s="4233"/>
      <c r="K34" s="8"/>
      <c r="L34" s="8"/>
      <c r="M34" s="8"/>
      <c r="N34" s="8"/>
      <c r="O34" s="8"/>
    </row>
    <row r="35" spans="1:15" x14ac:dyDescent="0.25">
      <c r="A35" s="6">
        <v>29</v>
      </c>
      <c r="B35" s="4812"/>
      <c r="C35" s="271"/>
      <c r="D35" s="18"/>
      <c r="E35" s="264"/>
      <c r="F35" s="102"/>
      <c r="G35" s="102"/>
      <c r="H35" s="13"/>
      <c r="I35" s="351"/>
      <c r="J35" s="4275"/>
      <c r="K35" s="8"/>
      <c r="L35" s="8"/>
      <c r="M35" s="8"/>
      <c r="N35" s="8"/>
      <c r="O35" s="8"/>
    </row>
    <row r="36" spans="1:15" x14ac:dyDescent="0.25">
      <c r="A36" s="6">
        <v>30</v>
      </c>
      <c r="B36" s="4817"/>
      <c r="C36" s="271"/>
      <c r="D36" s="18"/>
      <c r="E36" s="264"/>
      <c r="F36" s="102"/>
      <c r="G36" s="102"/>
      <c r="H36" s="13"/>
      <c r="I36" s="351"/>
      <c r="J36" s="6"/>
      <c r="K36" s="8"/>
      <c r="L36" s="8"/>
      <c r="M36" s="8"/>
      <c r="N36" s="8"/>
      <c r="O36" s="8"/>
    </row>
    <row r="37" spans="1:15" x14ac:dyDescent="0.25">
      <c r="A37" s="6">
        <v>31</v>
      </c>
      <c r="B37" s="4812"/>
      <c r="C37" s="271"/>
      <c r="D37" s="18"/>
      <c r="E37" s="264"/>
      <c r="F37" s="102"/>
      <c r="G37" s="102"/>
      <c r="H37" s="13"/>
      <c r="I37" s="351"/>
      <c r="J37" s="4233"/>
      <c r="K37" s="8"/>
      <c r="L37" s="8"/>
      <c r="M37" s="8"/>
      <c r="N37" s="8"/>
      <c r="O37" s="8"/>
    </row>
    <row r="38" spans="1:15" x14ac:dyDescent="0.25">
      <c r="A38" s="6">
        <v>32</v>
      </c>
      <c r="B38" s="4817"/>
      <c r="C38" s="271"/>
      <c r="D38" s="18"/>
      <c r="E38" s="264"/>
      <c r="F38" s="102"/>
      <c r="G38" s="102"/>
      <c r="H38" s="13"/>
      <c r="I38" s="351"/>
      <c r="J38" s="4233"/>
      <c r="K38" s="8"/>
      <c r="L38" s="8"/>
      <c r="M38" s="8"/>
      <c r="N38" s="8"/>
      <c r="O38" s="8"/>
    </row>
    <row r="39" spans="1:15" x14ac:dyDescent="0.25">
      <c r="A39" s="6">
        <v>33</v>
      </c>
      <c r="B39" s="4812"/>
      <c r="C39" s="271"/>
      <c r="D39" s="18"/>
      <c r="E39" s="264"/>
      <c r="F39" s="102"/>
      <c r="G39" s="102"/>
      <c r="H39" s="13"/>
      <c r="I39" s="351"/>
      <c r="J39" s="4275"/>
      <c r="K39" s="8"/>
      <c r="L39" s="8"/>
      <c r="M39" s="8"/>
      <c r="N39" s="8"/>
      <c r="O39" s="8"/>
    </row>
    <row r="40" spans="1:15" x14ac:dyDescent="0.25">
      <c r="A40" s="6">
        <v>34</v>
      </c>
      <c r="B40" s="4817"/>
      <c r="C40" s="271"/>
      <c r="D40" s="18"/>
      <c r="E40" s="264"/>
      <c r="F40" s="102"/>
      <c r="G40" s="102"/>
      <c r="H40" s="13"/>
      <c r="I40" s="351"/>
      <c r="J40" s="6"/>
      <c r="K40" s="8"/>
      <c r="L40" s="8"/>
      <c r="M40" s="8"/>
      <c r="N40" s="8"/>
      <c r="O40" s="8"/>
    </row>
    <row r="41" spans="1:15" x14ac:dyDescent="0.25">
      <c r="A41" s="6">
        <v>35</v>
      </c>
      <c r="B41" s="4812"/>
      <c r="C41" s="271"/>
      <c r="D41" s="18"/>
      <c r="E41" s="264"/>
      <c r="F41" s="102"/>
      <c r="G41" s="102"/>
      <c r="H41" s="13"/>
      <c r="I41" s="351"/>
      <c r="J41" s="4233"/>
      <c r="K41" s="8"/>
      <c r="L41" s="8"/>
      <c r="M41" s="8"/>
      <c r="N41" s="8"/>
      <c r="O41" s="8"/>
    </row>
    <row r="42" spans="1:15" x14ac:dyDescent="0.25">
      <c r="A42" s="6">
        <v>36</v>
      </c>
      <c r="B42" s="4817"/>
      <c r="C42" s="271"/>
      <c r="D42" s="18"/>
      <c r="E42" s="264"/>
      <c r="F42" s="102"/>
      <c r="G42" s="102"/>
      <c r="H42" s="13"/>
      <c r="I42" s="351"/>
      <c r="J42" s="4233"/>
      <c r="K42" s="8"/>
      <c r="L42" s="8"/>
      <c r="M42" s="8"/>
      <c r="N42" s="8"/>
      <c r="O42" s="8"/>
    </row>
    <row r="43" spans="1:15" x14ac:dyDescent="0.25">
      <c r="A43" s="6">
        <v>37</v>
      </c>
      <c r="B43" s="4812"/>
      <c r="C43" s="271"/>
      <c r="D43" s="18"/>
      <c r="E43" s="264"/>
      <c r="F43" s="102"/>
      <c r="G43" s="102"/>
      <c r="H43" s="13"/>
      <c r="I43" s="351"/>
      <c r="J43" s="4275"/>
      <c r="K43" s="8"/>
      <c r="L43" s="8"/>
      <c r="M43" s="8"/>
      <c r="N43" s="8"/>
      <c r="O43" s="8"/>
    </row>
    <row r="44" spans="1:15" x14ac:dyDescent="0.25">
      <c r="A44" s="6">
        <v>38</v>
      </c>
      <c r="B44" s="4817"/>
      <c r="C44" s="271"/>
      <c r="D44" s="18"/>
      <c r="E44" s="264"/>
      <c r="F44" s="102"/>
      <c r="G44" s="102"/>
      <c r="H44" s="13"/>
      <c r="I44" s="351"/>
      <c r="J44" s="6"/>
      <c r="K44" s="8"/>
      <c r="L44" s="8"/>
      <c r="M44" s="8"/>
      <c r="N44" s="8"/>
      <c r="O44" s="8"/>
    </row>
    <row r="45" spans="1:15" x14ac:dyDescent="0.25">
      <c r="A45" s="6">
        <v>39</v>
      </c>
      <c r="B45" s="4812"/>
      <c r="C45" s="271"/>
      <c r="D45" s="18"/>
      <c r="E45" s="264"/>
      <c r="F45" s="102"/>
      <c r="G45" s="102"/>
      <c r="H45" s="13"/>
      <c r="I45" s="351"/>
      <c r="J45" s="4233"/>
      <c r="K45" s="8"/>
      <c r="L45" s="8"/>
      <c r="M45" s="8"/>
      <c r="N45" s="8"/>
      <c r="O45" s="8"/>
    </row>
    <row r="46" spans="1:15" x14ac:dyDescent="0.25">
      <c r="A46" s="6">
        <v>40</v>
      </c>
      <c r="B46" s="4817"/>
      <c r="C46" s="271"/>
      <c r="D46" s="18"/>
      <c r="E46" s="264"/>
      <c r="F46" s="102"/>
      <c r="G46" s="102"/>
      <c r="H46" s="13"/>
      <c r="I46" s="351"/>
      <c r="J46" s="4233"/>
      <c r="K46" s="8"/>
      <c r="L46" s="8"/>
      <c r="M46" s="8"/>
      <c r="N46" s="8"/>
      <c r="O46" s="8"/>
    </row>
    <row r="47" spans="1:15" x14ac:dyDescent="0.25">
      <c r="A47" s="6">
        <v>41</v>
      </c>
      <c r="B47" s="4812"/>
      <c r="C47" s="271"/>
      <c r="D47" s="18"/>
      <c r="E47" s="264"/>
      <c r="F47" s="102"/>
      <c r="G47" s="102"/>
      <c r="H47" s="13"/>
      <c r="I47" s="351"/>
      <c r="J47" s="4275"/>
      <c r="K47" s="8"/>
      <c r="L47" s="8"/>
      <c r="M47" s="8"/>
      <c r="N47" s="8"/>
      <c r="O47" s="8"/>
    </row>
    <row r="48" spans="1:15" x14ac:dyDescent="0.25">
      <c r="A48" s="6">
        <v>42</v>
      </c>
      <c r="B48" s="4817"/>
      <c r="C48" s="271"/>
      <c r="D48" s="18"/>
      <c r="E48" s="264"/>
      <c r="F48" s="102"/>
      <c r="G48" s="102"/>
      <c r="H48" s="13"/>
      <c r="I48" s="351"/>
      <c r="J48" s="6"/>
      <c r="K48" s="8"/>
      <c r="L48" s="8"/>
      <c r="M48" s="8"/>
      <c r="N48" s="8"/>
      <c r="O48" s="8"/>
    </row>
    <row r="49" spans="1:15" x14ac:dyDescent="0.25">
      <c r="A49" s="6">
        <v>43</v>
      </c>
      <c r="B49" s="4812"/>
      <c r="C49" s="271"/>
      <c r="D49" s="18"/>
      <c r="E49" s="264"/>
      <c r="F49" s="102"/>
      <c r="G49" s="102"/>
      <c r="H49" s="13"/>
      <c r="I49" s="351"/>
      <c r="J49" s="4276"/>
      <c r="K49" s="8"/>
      <c r="L49" s="8"/>
      <c r="M49" s="8"/>
      <c r="N49" s="8"/>
      <c r="O49" s="8"/>
    </row>
    <row r="50" spans="1:15" x14ac:dyDescent="0.25">
      <c r="A50" s="6">
        <v>44</v>
      </c>
      <c r="B50" s="4817"/>
      <c r="C50" s="271"/>
      <c r="D50" s="18"/>
      <c r="E50" s="264"/>
      <c r="F50" s="102"/>
      <c r="G50" s="102"/>
      <c r="H50" s="13"/>
      <c r="I50" s="351"/>
      <c r="J50" s="6"/>
      <c r="K50" s="8"/>
      <c r="L50" s="8"/>
      <c r="M50" s="8"/>
      <c r="N50" s="8"/>
      <c r="O50" s="8"/>
    </row>
    <row r="51" spans="1:15" x14ac:dyDescent="0.25">
      <c r="A51" s="6">
        <v>45</v>
      </c>
      <c r="B51" s="4812"/>
      <c r="C51" s="271"/>
      <c r="D51" s="18"/>
      <c r="E51" s="264"/>
      <c r="F51" s="102"/>
      <c r="G51" s="102"/>
      <c r="H51" s="13"/>
      <c r="I51" s="351"/>
      <c r="J51" s="306"/>
    </row>
    <row r="52" spans="1:15" x14ac:dyDescent="0.25">
      <c r="A52" s="6">
        <v>46</v>
      </c>
      <c r="B52" s="4817"/>
      <c r="C52" s="271"/>
      <c r="D52" s="18"/>
      <c r="E52" s="264"/>
      <c r="F52" s="102"/>
      <c r="G52" s="102"/>
      <c r="H52" s="13"/>
      <c r="I52" s="351"/>
      <c r="J52" s="289"/>
    </row>
    <row r="53" spans="1:15" x14ac:dyDescent="0.25">
      <c r="A53" s="6">
        <v>47</v>
      </c>
      <c r="B53" s="4812"/>
      <c r="C53" s="271"/>
      <c r="D53" s="18"/>
      <c r="E53" s="264"/>
      <c r="F53" s="102"/>
      <c r="G53" s="102"/>
      <c r="H53" s="13"/>
      <c r="I53" s="351"/>
      <c r="J53" s="262"/>
    </row>
    <row r="54" spans="1:15" x14ac:dyDescent="0.25">
      <c r="A54" s="6">
        <v>48</v>
      </c>
      <c r="B54" s="4817"/>
      <c r="C54" s="271"/>
      <c r="D54" s="18"/>
      <c r="E54" s="264"/>
      <c r="F54" s="102"/>
      <c r="G54" s="102"/>
      <c r="H54" s="13"/>
      <c r="I54" s="351"/>
      <c r="J54" s="262"/>
    </row>
    <row r="55" spans="1:15" x14ac:dyDescent="0.25">
      <c r="A55" s="6">
        <v>49</v>
      </c>
      <c r="B55" s="4812"/>
      <c r="C55" s="271"/>
      <c r="D55" s="18"/>
      <c r="E55" s="264"/>
      <c r="F55" s="102"/>
      <c r="G55" s="102"/>
      <c r="H55" s="13"/>
      <c r="I55" s="351"/>
      <c r="J55" s="299"/>
    </row>
    <row r="56" spans="1:15" x14ac:dyDescent="0.25">
      <c r="A56" s="6">
        <v>50</v>
      </c>
      <c r="B56" s="4817"/>
      <c r="C56" s="271"/>
      <c r="D56" s="18"/>
      <c r="E56" s="264"/>
      <c r="F56" s="102"/>
      <c r="G56" s="102"/>
      <c r="H56" s="13"/>
      <c r="I56" s="351"/>
      <c r="J56" s="289"/>
    </row>
    <row r="57" spans="1:15" x14ac:dyDescent="0.25">
      <c r="A57" s="6">
        <v>51</v>
      </c>
      <c r="B57" s="4812"/>
      <c r="C57" s="271"/>
      <c r="D57" s="18"/>
      <c r="E57" s="264"/>
      <c r="F57" s="102"/>
      <c r="G57" s="102"/>
      <c r="H57" s="13"/>
      <c r="I57" s="351"/>
      <c r="J57" s="262"/>
    </row>
    <row r="58" spans="1:15" x14ac:dyDescent="0.25">
      <c r="A58" s="6">
        <v>52</v>
      </c>
      <c r="B58" s="4817"/>
      <c r="C58" s="271"/>
      <c r="D58" s="18"/>
      <c r="E58" s="264"/>
      <c r="F58" s="102"/>
      <c r="G58" s="102"/>
      <c r="H58" s="13"/>
      <c r="I58" s="351"/>
      <c r="J58" s="262"/>
    </row>
    <row r="59" spans="1:15" x14ac:dyDescent="0.25">
      <c r="A59" s="6">
        <v>53</v>
      </c>
      <c r="B59" s="4812"/>
      <c r="C59" s="271"/>
      <c r="D59" s="18"/>
      <c r="E59" s="264"/>
      <c r="F59" s="102"/>
      <c r="G59" s="102"/>
      <c r="H59" s="13"/>
      <c r="I59" s="351"/>
      <c r="J59" s="299"/>
    </row>
    <row r="60" spans="1:15" x14ac:dyDescent="0.25">
      <c r="A60" s="6">
        <v>54</v>
      </c>
      <c r="B60" s="4817"/>
      <c r="C60" s="271"/>
      <c r="D60" s="18"/>
      <c r="E60" s="264"/>
      <c r="F60" s="102"/>
      <c r="G60" s="102"/>
      <c r="H60" s="13"/>
      <c r="I60" s="351"/>
      <c r="J60" s="289"/>
    </row>
    <row r="61" spans="1:15" x14ac:dyDescent="0.25">
      <c r="A61" s="6">
        <v>55</v>
      </c>
      <c r="B61" s="4812"/>
      <c r="C61" s="271"/>
      <c r="D61" s="18"/>
      <c r="E61" s="264"/>
      <c r="F61" s="102"/>
      <c r="G61" s="102"/>
      <c r="H61" s="13"/>
      <c r="I61" s="351"/>
      <c r="J61" s="307"/>
      <c r="K61" s="4783"/>
    </row>
    <row r="62" spans="1:15" x14ac:dyDescent="0.25">
      <c r="A62" s="6">
        <v>56</v>
      </c>
      <c r="B62" s="4817"/>
      <c r="C62" s="271"/>
      <c r="D62" s="18"/>
      <c r="E62" s="264"/>
      <c r="F62" s="102"/>
      <c r="G62" s="102"/>
      <c r="H62" s="13"/>
      <c r="I62" s="351"/>
      <c r="J62" s="289"/>
      <c r="K62" s="4701"/>
    </row>
    <row r="63" spans="1:15" x14ac:dyDescent="0.25">
      <c r="A63" s="6">
        <v>57</v>
      </c>
      <c r="B63" s="4812"/>
      <c r="C63" s="271"/>
      <c r="D63" s="18"/>
      <c r="E63" s="264"/>
      <c r="F63" s="102"/>
      <c r="G63" s="102"/>
      <c r="H63" s="13"/>
      <c r="I63" s="351"/>
      <c r="J63" s="307"/>
      <c r="K63" s="4783"/>
    </row>
    <row r="64" spans="1:15" x14ac:dyDescent="0.25">
      <c r="A64" s="6">
        <v>58</v>
      </c>
      <c r="B64" s="4817"/>
      <c r="C64" s="271"/>
      <c r="D64" s="18"/>
      <c r="E64" s="264"/>
      <c r="F64" s="102"/>
      <c r="G64" s="102"/>
      <c r="H64" s="13"/>
      <c r="I64" s="351"/>
      <c r="J64" s="289"/>
      <c r="K64" s="4701"/>
    </row>
    <row r="65" spans="1:10" x14ac:dyDescent="0.25">
      <c r="A65" s="6">
        <v>59</v>
      </c>
      <c r="B65" s="4812"/>
      <c r="C65" s="271"/>
      <c r="D65" s="18"/>
      <c r="E65" s="264"/>
      <c r="F65" s="102"/>
      <c r="G65" s="102"/>
      <c r="H65" s="13"/>
      <c r="I65" s="351"/>
      <c r="J65" s="262"/>
    </row>
    <row r="66" spans="1:10" x14ac:dyDescent="0.25">
      <c r="A66" s="6">
        <v>60</v>
      </c>
      <c r="B66" s="4817"/>
      <c r="C66" s="271"/>
      <c r="D66" s="18"/>
      <c r="E66" s="264"/>
      <c r="F66" s="102"/>
      <c r="G66" s="102"/>
      <c r="H66" s="13"/>
      <c r="I66" s="351"/>
      <c r="J66" s="262"/>
    </row>
    <row r="67" spans="1:10" x14ac:dyDescent="0.25">
      <c r="A67" s="6">
        <v>61</v>
      </c>
      <c r="B67" s="4812"/>
      <c r="C67" s="271"/>
      <c r="D67" s="18"/>
      <c r="E67" s="264"/>
      <c r="F67" s="102"/>
      <c r="G67" s="102"/>
      <c r="H67" s="13"/>
      <c r="I67" s="351"/>
      <c r="J67" s="262"/>
    </row>
    <row r="68" spans="1:10" x14ac:dyDescent="0.25">
      <c r="A68" s="6">
        <v>62</v>
      </c>
      <c r="B68" s="4817"/>
      <c r="C68" s="271"/>
      <c r="D68" s="18"/>
      <c r="E68" s="264"/>
      <c r="F68" s="102"/>
      <c r="G68" s="102"/>
      <c r="H68" s="13"/>
      <c r="I68" s="351"/>
      <c r="J68" s="262"/>
    </row>
    <row r="69" spans="1:10" x14ac:dyDescent="0.25">
      <c r="A69" s="6">
        <v>63</v>
      </c>
      <c r="B69" s="4812"/>
      <c r="C69" s="271"/>
      <c r="D69" s="18"/>
      <c r="E69" s="264"/>
      <c r="F69" s="102"/>
      <c r="G69" s="102"/>
      <c r="H69" s="13"/>
      <c r="I69" s="351"/>
      <c r="J69" s="306"/>
    </row>
    <row r="70" spans="1:10" x14ac:dyDescent="0.25">
      <c r="A70" s="6">
        <v>64</v>
      </c>
      <c r="B70" s="4817"/>
      <c r="C70" s="271"/>
      <c r="D70" s="18"/>
      <c r="E70" s="264"/>
      <c r="F70" s="102"/>
      <c r="G70" s="102"/>
      <c r="H70" s="13"/>
      <c r="I70" s="351"/>
      <c r="J70" s="289"/>
    </row>
    <row r="71" spans="1:10" x14ac:dyDescent="0.25">
      <c r="A71" s="6">
        <v>65</v>
      </c>
      <c r="B71" s="4812"/>
      <c r="C71" s="271"/>
      <c r="D71" s="18"/>
      <c r="E71" s="264"/>
      <c r="F71" s="102"/>
      <c r="G71" s="102"/>
      <c r="H71" s="13"/>
      <c r="I71" s="351"/>
      <c r="J71" s="262"/>
    </row>
    <row r="72" spans="1:10" x14ac:dyDescent="0.25">
      <c r="A72" s="6">
        <v>66</v>
      </c>
      <c r="B72" s="4817"/>
      <c r="C72" s="271"/>
      <c r="D72" s="18"/>
      <c r="E72" s="264"/>
      <c r="F72" s="102"/>
      <c r="G72" s="102"/>
      <c r="H72" s="13"/>
      <c r="I72" s="351"/>
      <c r="J72" s="262"/>
    </row>
    <row r="73" spans="1:10" x14ac:dyDescent="0.25">
      <c r="A73" s="6">
        <v>67</v>
      </c>
      <c r="B73" s="4812"/>
      <c r="C73" s="271"/>
      <c r="D73" s="18"/>
      <c r="E73" s="264"/>
      <c r="F73" s="102"/>
      <c r="G73" s="102"/>
      <c r="H73" s="13"/>
      <c r="I73" s="351"/>
      <c r="J73" s="328"/>
    </row>
    <row r="74" spans="1:10" x14ac:dyDescent="0.25">
      <c r="A74" s="6">
        <v>68</v>
      </c>
      <c r="B74" s="4817"/>
      <c r="C74" s="271"/>
      <c r="D74" s="18"/>
      <c r="E74" s="264"/>
      <c r="F74" s="102"/>
      <c r="G74" s="102"/>
      <c r="H74" s="13"/>
      <c r="I74" s="351"/>
      <c r="J74" s="289"/>
    </row>
    <row r="75" spans="1:10" x14ac:dyDescent="0.25">
      <c r="A75" s="6">
        <v>69</v>
      </c>
      <c r="B75" s="4812"/>
      <c r="C75" s="271"/>
      <c r="D75" s="18"/>
      <c r="E75" s="264"/>
      <c r="F75" s="102"/>
      <c r="G75" s="102"/>
      <c r="H75" s="13"/>
      <c r="I75" s="351"/>
      <c r="J75" s="262"/>
    </row>
    <row r="76" spans="1:10" x14ac:dyDescent="0.25">
      <c r="A76" s="6">
        <v>70</v>
      </c>
      <c r="B76" s="4817"/>
      <c r="C76" s="271"/>
      <c r="D76" s="18"/>
      <c r="E76" s="264"/>
      <c r="F76" s="102"/>
      <c r="G76" s="102"/>
      <c r="H76" s="13"/>
      <c r="I76" s="351"/>
      <c r="J76" s="262"/>
    </row>
    <row r="77" spans="1:10" x14ac:dyDescent="0.25">
      <c r="A77" s="6">
        <v>71</v>
      </c>
      <c r="B77" s="4812"/>
      <c r="C77" s="271"/>
      <c r="D77" s="18"/>
      <c r="E77" s="264"/>
      <c r="F77" s="102"/>
      <c r="G77" s="102"/>
      <c r="H77" s="13"/>
      <c r="I77" s="351"/>
      <c r="J77" s="262"/>
    </row>
    <row r="78" spans="1:10" x14ac:dyDescent="0.25">
      <c r="A78" s="6">
        <v>72</v>
      </c>
      <c r="B78" s="4817"/>
      <c r="C78" s="271"/>
      <c r="D78" s="18"/>
      <c r="E78" s="264"/>
      <c r="F78" s="102"/>
      <c r="G78" s="102"/>
      <c r="H78" s="13"/>
      <c r="I78" s="351"/>
      <c r="J78" s="262"/>
    </row>
    <row r="79" spans="1:10" x14ac:dyDescent="0.25">
      <c r="A79" s="6">
        <v>73</v>
      </c>
      <c r="B79" s="4812"/>
      <c r="C79" s="271"/>
      <c r="D79" s="18"/>
      <c r="E79" s="264"/>
      <c r="F79" s="102"/>
      <c r="G79" s="102"/>
      <c r="H79" s="13"/>
      <c r="I79" s="351"/>
      <c r="J79" s="328"/>
    </row>
    <row r="80" spans="1:10" x14ac:dyDescent="0.25">
      <c r="A80" s="6">
        <v>74</v>
      </c>
      <c r="B80" s="4817"/>
      <c r="C80" s="271"/>
      <c r="D80" s="18"/>
      <c r="E80" s="264"/>
      <c r="F80" s="102"/>
      <c r="G80" s="102"/>
      <c r="H80" s="13"/>
      <c r="I80" s="351"/>
      <c r="J80" s="289"/>
    </row>
    <row r="81" spans="1:10" x14ac:dyDescent="0.25">
      <c r="A81" s="6">
        <v>75</v>
      </c>
      <c r="B81" s="4812"/>
      <c r="C81" s="271"/>
      <c r="D81" s="18"/>
      <c r="E81" s="264"/>
      <c r="F81" s="102"/>
      <c r="G81" s="102"/>
      <c r="H81" s="13"/>
      <c r="I81" s="351"/>
      <c r="J81" s="262"/>
    </row>
    <row r="82" spans="1:10" x14ac:dyDescent="0.25">
      <c r="A82" s="6">
        <v>76</v>
      </c>
      <c r="B82" s="4817"/>
      <c r="C82" s="271"/>
      <c r="D82" s="18"/>
      <c r="E82" s="264"/>
      <c r="F82" s="102"/>
      <c r="G82" s="102"/>
      <c r="H82" s="13"/>
      <c r="I82" s="351"/>
      <c r="J82" s="262"/>
    </row>
    <row r="83" spans="1:10" x14ac:dyDescent="0.25">
      <c r="A83" s="6">
        <v>77</v>
      </c>
      <c r="B83" s="4812"/>
      <c r="C83" s="271"/>
      <c r="D83" s="18"/>
      <c r="E83" s="264"/>
      <c r="F83" s="102"/>
      <c r="G83" s="102"/>
      <c r="H83" s="13"/>
      <c r="I83" s="351"/>
      <c r="J83" s="306"/>
    </row>
    <row r="84" spans="1:10" x14ac:dyDescent="0.25">
      <c r="A84" s="6">
        <v>78</v>
      </c>
      <c r="B84" s="4817"/>
      <c r="C84" s="271"/>
      <c r="D84" s="18"/>
      <c r="E84" s="264"/>
      <c r="F84" s="102"/>
      <c r="G84" s="102"/>
      <c r="H84" s="13"/>
      <c r="I84" s="351"/>
      <c r="J84" s="289"/>
    </row>
    <row r="85" spans="1:10" x14ac:dyDescent="0.25">
      <c r="A85" s="6">
        <v>79</v>
      </c>
      <c r="B85" s="4812"/>
      <c r="C85" s="271"/>
      <c r="D85" s="18"/>
      <c r="E85" s="264"/>
      <c r="F85" s="102"/>
      <c r="G85" s="102"/>
      <c r="H85" s="13"/>
      <c r="I85" s="351"/>
      <c r="J85" s="262"/>
    </row>
    <row r="86" spans="1:10" x14ac:dyDescent="0.25">
      <c r="A86" s="6">
        <v>80</v>
      </c>
      <c r="B86" s="4817"/>
      <c r="C86" s="271"/>
      <c r="D86" s="18"/>
      <c r="E86" s="264"/>
      <c r="F86" s="102"/>
      <c r="G86" s="102"/>
      <c r="H86" s="13"/>
      <c r="I86" s="351"/>
      <c r="J86" s="262"/>
    </row>
    <row r="87" spans="1:10" x14ac:dyDescent="0.25">
      <c r="A87" s="6">
        <v>81</v>
      </c>
      <c r="B87" s="4812"/>
      <c r="C87" s="271"/>
      <c r="D87" s="18"/>
      <c r="E87" s="264"/>
      <c r="F87" s="102"/>
      <c r="G87" s="102"/>
      <c r="H87" s="13"/>
      <c r="I87" s="351"/>
      <c r="J87" s="306"/>
    </row>
    <row r="88" spans="1:10" x14ac:dyDescent="0.25">
      <c r="A88" s="6">
        <v>82</v>
      </c>
      <c r="B88" s="4817"/>
      <c r="C88" s="271"/>
      <c r="D88" s="18"/>
      <c r="E88" s="264"/>
      <c r="F88" s="102"/>
      <c r="G88" s="102"/>
      <c r="H88" s="13"/>
      <c r="I88" s="351"/>
      <c r="J88" s="289"/>
    </row>
    <row r="89" spans="1:10" x14ac:dyDescent="0.25">
      <c r="A89" s="6">
        <v>83</v>
      </c>
      <c r="B89" s="4812"/>
      <c r="C89" s="271"/>
      <c r="D89" s="18"/>
      <c r="E89" s="264"/>
      <c r="F89" s="102"/>
      <c r="G89" s="102"/>
      <c r="H89" s="13"/>
      <c r="I89" s="351"/>
      <c r="J89" s="299"/>
    </row>
    <row r="90" spans="1:10" x14ac:dyDescent="0.25">
      <c r="A90" s="6">
        <v>84</v>
      </c>
      <c r="B90" s="4817"/>
      <c r="C90" s="271"/>
      <c r="D90" s="18"/>
      <c r="E90" s="264"/>
      <c r="F90" s="102"/>
      <c r="G90" s="102"/>
      <c r="H90" s="13"/>
      <c r="I90" s="351"/>
      <c r="J90" s="289"/>
    </row>
    <row r="91" spans="1:10" x14ac:dyDescent="0.25">
      <c r="A91" s="6">
        <v>85</v>
      </c>
      <c r="B91" s="4812"/>
      <c r="C91" s="271"/>
      <c r="D91" s="18"/>
      <c r="E91" s="264"/>
      <c r="F91" s="102"/>
      <c r="G91" s="102"/>
      <c r="H91" s="13"/>
      <c r="I91" s="351"/>
      <c r="J91" s="306"/>
    </row>
    <row r="92" spans="1:10" x14ac:dyDescent="0.25">
      <c r="A92" s="6">
        <v>86</v>
      </c>
      <c r="B92" s="4817"/>
      <c r="C92" s="271"/>
      <c r="D92" s="18"/>
      <c r="E92" s="264"/>
      <c r="F92" s="102"/>
      <c r="G92" s="102"/>
      <c r="H92" s="13"/>
      <c r="I92" s="351"/>
      <c r="J92" s="289"/>
    </row>
    <row r="93" spans="1:10" x14ac:dyDescent="0.25">
      <c r="A93" s="6">
        <v>87</v>
      </c>
      <c r="B93" s="4812"/>
      <c r="C93" s="271"/>
      <c r="D93" s="18"/>
      <c r="E93" s="264"/>
      <c r="F93" s="102"/>
      <c r="G93" s="102"/>
      <c r="H93" s="13"/>
      <c r="I93" s="351"/>
      <c r="J93" s="262"/>
    </row>
    <row r="94" spans="1:10" x14ac:dyDescent="0.25">
      <c r="A94" s="6">
        <v>88</v>
      </c>
      <c r="B94" s="4817"/>
      <c r="C94" s="271"/>
      <c r="D94" s="18"/>
      <c r="E94" s="264"/>
      <c r="F94" s="102"/>
      <c r="G94" s="102"/>
      <c r="H94" s="13"/>
      <c r="I94" s="351"/>
      <c r="J94" s="262"/>
    </row>
    <row r="95" spans="1:10" ht="15.75" x14ac:dyDescent="0.25">
      <c r="A95" s="6">
        <v>89</v>
      </c>
      <c r="B95" s="4812"/>
      <c r="C95" s="271"/>
      <c r="D95" s="18"/>
      <c r="E95" s="264"/>
      <c r="F95" s="102"/>
      <c r="G95" s="310"/>
      <c r="H95" s="309"/>
      <c r="I95" s="351"/>
      <c r="J95" s="306"/>
    </row>
    <row r="96" spans="1:10" ht="15.75" x14ac:dyDescent="0.25">
      <c r="A96" s="6">
        <v>90</v>
      </c>
      <c r="B96" s="4817"/>
      <c r="C96" s="271"/>
      <c r="D96" s="18"/>
      <c r="E96" s="264"/>
      <c r="F96" s="102"/>
      <c r="G96" s="310"/>
      <c r="H96" s="309"/>
      <c r="I96" s="351"/>
      <c r="J96" s="289"/>
    </row>
    <row r="97" spans="1:10" x14ac:dyDescent="0.25">
      <c r="A97" s="6">
        <v>91</v>
      </c>
      <c r="B97" s="4812"/>
      <c r="C97" s="271"/>
      <c r="D97" s="18"/>
      <c r="E97" s="264"/>
      <c r="F97" s="102"/>
      <c r="G97" s="102"/>
      <c r="H97" s="13"/>
      <c r="I97" s="351"/>
      <c r="J97" s="299"/>
    </row>
    <row r="98" spans="1:10" x14ac:dyDescent="0.25">
      <c r="A98" s="6">
        <v>92</v>
      </c>
      <c r="B98" s="4817"/>
      <c r="C98" s="271"/>
      <c r="D98" s="18"/>
      <c r="E98" s="264"/>
      <c r="F98" s="102"/>
      <c r="G98" s="102"/>
      <c r="H98" s="13"/>
      <c r="I98" s="351"/>
      <c r="J98" s="289"/>
    </row>
    <row r="99" spans="1:10" x14ac:dyDescent="0.25">
      <c r="A99" s="6">
        <v>93</v>
      </c>
      <c r="B99" s="4812"/>
      <c r="C99" s="271"/>
      <c r="D99" s="18"/>
      <c r="E99" s="264"/>
      <c r="F99" s="102"/>
      <c r="G99" s="102"/>
      <c r="H99" s="13"/>
      <c r="I99" s="351"/>
      <c r="J99" s="299"/>
    </row>
    <row r="100" spans="1:10" x14ac:dyDescent="0.25">
      <c r="A100" s="6">
        <v>94</v>
      </c>
      <c r="B100" s="4817"/>
      <c r="C100" s="271"/>
      <c r="D100" s="18"/>
      <c r="E100" s="264"/>
      <c r="F100" s="102"/>
      <c r="G100" s="102"/>
      <c r="H100" s="13"/>
      <c r="I100" s="351"/>
      <c r="J100" s="289"/>
    </row>
    <row r="101" spans="1:10" x14ac:dyDescent="0.25">
      <c r="A101" s="6">
        <v>95</v>
      </c>
      <c r="B101" s="4812"/>
      <c r="C101" s="271"/>
      <c r="D101" s="18"/>
      <c r="E101" s="264"/>
      <c r="F101" s="102"/>
      <c r="G101" s="102"/>
      <c r="H101" s="13"/>
      <c r="I101" s="351"/>
      <c r="J101" s="262"/>
    </row>
    <row r="102" spans="1:10" x14ac:dyDescent="0.25">
      <c r="A102" s="6">
        <v>96</v>
      </c>
      <c r="B102" s="4817"/>
      <c r="C102" s="271"/>
      <c r="D102" s="18"/>
      <c r="E102" s="264"/>
      <c r="F102" s="102"/>
      <c r="G102" s="102"/>
      <c r="H102" s="13"/>
      <c r="I102" s="351"/>
      <c r="J102" s="262"/>
    </row>
    <row r="103" spans="1:10" x14ac:dyDescent="0.25">
      <c r="A103" s="6">
        <v>97</v>
      </c>
      <c r="B103" s="4812"/>
      <c r="C103" s="271"/>
      <c r="D103" s="18"/>
      <c r="E103" s="264"/>
      <c r="F103" s="102"/>
      <c r="G103" s="102"/>
      <c r="H103" s="13"/>
      <c r="I103" s="351"/>
      <c r="J103" s="306"/>
    </row>
    <row r="104" spans="1:10" x14ac:dyDescent="0.25">
      <c r="A104" s="6">
        <v>98</v>
      </c>
      <c r="B104" s="4817"/>
      <c r="C104" s="271"/>
      <c r="D104" s="18"/>
      <c r="E104" s="264"/>
      <c r="F104" s="102"/>
      <c r="G104" s="102"/>
      <c r="H104" s="13"/>
      <c r="I104" s="351"/>
      <c r="J104" s="289"/>
    </row>
    <row r="105" spans="1:10" x14ac:dyDescent="0.25">
      <c r="A105" s="6">
        <v>99</v>
      </c>
      <c r="B105" s="4812"/>
      <c r="C105" s="271"/>
      <c r="D105" s="18"/>
      <c r="E105" s="264"/>
      <c r="F105" s="102"/>
      <c r="G105" s="102"/>
      <c r="H105" s="13"/>
      <c r="I105" s="351"/>
      <c r="J105" s="306"/>
    </row>
    <row r="106" spans="1:10" ht="15.75" x14ac:dyDescent="0.25">
      <c r="A106" s="6">
        <v>100</v>
      </c>
      <c r="B106" s="4817"/>
      <c r="C106" s="271"/>
      <c r="D106" s="18"/>
      <c r="E106" s="264"/>
      <c r="F106" s="102"/>
      <c r="G106" s="310"/>
      <c r="H106" s="13"/>
      <c r="I106" s="351"/>
      <c r="J106" s="289"/>
    </row>
    <row r="107" spans="1:10" ht="15.75" x14ac:dyDescent="0.25">
      <c r="A107" s="6">
        <v>101</v>
      </c>
      <c r="B107" s="4812"/>
      <c r="C107" s="271"/>
      <c r="D107" s="18"/>
      <c r="E107" s="264"/>
      <c r="F107" s="102"/>
      <c r="G107" s="310"/>
      <c r="H107" s="13"/>
      <c r="I107" s="351"/>
      <c r="J107" s="306"/>
    </row>
    <row r="108" spans="1:10" x14ac:dyDescent="0.25">
      <c r="A108" s="6">
        <v>102</v>
      </c>
      <c r="B108" s="4817"/>
      <c r="C108" s="271"/>
      <c r="D108" s="18"/>
      <c r="E108" s="264"/>
      <c r="F108" s="102"/>
      <c r="G108" s="102"/>
      <c r="H108" s="13"/>
      <c r="I108" s="351"/>
      <c r="J108" s="289"/>
    </row>
    <row r="109" spans="1:10" x14ac:dyDescent="0.25">
      <c r="A109" s="6">
        <v>103</v>
      </c>
      <c r="B109" s="4812"/>
      <c r="C109" s="271"/>
      <c r="D109" s="18"/>
      <c r="E109" s="264"/>
      <c r="F109" s="102"/>
      <c r="G109" s="102"/>
      <c r="H109" s="13"/>
      <c r="I109" s="351"/>
      <c r="J109" s="262"/>
    </row>
    <row r="110" spans="1:10" x14ac:dyDescent="0.25">
      <c r="A110" s="6">
        <v>104</v>
      </c>
      <c r="B110" s="4817"/>
      <c r="C110" s="271"/>
      <c r="D110" s="18"/>
      <c r="E110" s="264"/>
      <c r="F110" s="102"/>
      <c r="G110" s="102"/>
      <c r="H110" s="13"/>
      <c r="I110" s="351"/>
      <c r="J110" s="262"/>
    </row>
    <row r="111" spans="1:10" x14ac:dyDescent="0.25">
      <c r="A111" s="6">
        <v>105</v>
      </c>
      <c r="B111" s="4812"/>
      <c r="C111" s="271"/>
      <c r="D111" s="18"/>
      <c r="E111" s="264"/>
      <c r="F111" s="102"/>
      <c r="G111" s="102"/>
      <c r="H111" s="13"/>
      <c r="I111" s="351"/>
      <c r="J111" s="306"/>
    </row>
    <row r="112" spans="1:10" x14ac:dyDescent="0.25">
      <c r="A112" s="6">
        <v>106</v>
      </c>
      <c r="B112" s="4817"/>
      <c r="C112" s="271"/>
      <c r="D112" s="18"/>
      <c r="E112" s="264"/>
      <c r="F112" s="102"/>
      <c r="G112" s="102"/>
      <c r="H112" s="13"/>
      <c r="I112" s="351"/>
      <c r="J112" s="289"/>
    </row>
    <row r="113" spans="1:10" x14ac:dyDescent="0.25">
      <c r="A113" s="6">
        <v>107</v>
      </c>
      <c r="B113" s="4812"/>
      <c r="C113" s="271"/>
      <c r="D113" s="18"/>
      <c r="E113" s="264"/>
      <c r="F113" s="102"/>
      <c r="G113" s="102"/>
      <c r="H113" s="13"/>
      <c r="I113" s="351"/>
      <c r="J113" s="262"/>
    </row>
    <row r="114" spans="1:10" x14ac:dyDescent="0.25">
      <c r="A114" s="6">
        <v>108</v>
      </c>
      <c r="B114" s="4817"/>
      <c r="C114" s="271"/>
      <c r="D114" s="18"/>
      <c r="E114" s="264"/>
      <c r="F114" s="102"/>
      <c r="G114" s="102"/>
      <c r="H114" s="13"/>
      <c r="I114" s="351"/>
      <c r="J114" s="353"/>
    </row>
    <row r="115" spans="1:10" x14ac:dyDescent="0.25">
      <c r="A115" s="6">
        <v>109</v>
      </c>
      <c r="B115" s="4812"/>
      <c r="C115" s="271"/>
      <c r="D115" s="18"/>
      <c r="E115" s="264"/>
      <c r="F115" s="102"/>
      <c r="G115" s="102"/>
      <c r="H115" s="13"/>
      <c r="I115" s="351"/>
      <c r="J115" s="299"/>
    </row>
    <row r="116" spans="1:10" x14ac:dyDescent="0.25">
      <c r="A116" s="6">
        <v>110</v>
      </c>
      <c r="B116" s="4817"/>
      <c r="C116" s="271"/>
      <c r="D116" s="18"/>
      <c r="E116" s="264"/>
      <c r="F116" s="102"/>
      <c r="G116" s="102"/>
      <c r="H116" s="13"/>
      <c r="I116" s="351"/>
      <c r="J116" s="289"/>
    </row>
    <row r="117" spans="1:10" ht="15.75" x14ac:dyDescent="0.25">
      <c r="A117" s="6">
        <v>111</v>
      </c>
      <c r="B117" s="4812"/>
      <c r="C117" s="271"/>
      <c r="D117" s="18"/>
      <c r="E117" s="264"/>
      <c r="F117" s="102"/>
      <c r="G117" s="310"/>
      <c r="H117" s="13"/>
      <c r="I117" s="351"/>
      <c r="J117" s="285"/>
    </row>
    <row r="118" spans="1:10" ht="15.75" x14ac:dyDescent="0.25">
      <c r="A118" s="6">
        <v>112</v>
      </c>
      <c r="B118" s="4817"/>
      <c r="C118" s="271"/>
      <c r="D118" s="18"/>
      <c r="E118" s="264"/>
      <c r="F118" s="102"/>
      <c r="G118" s="310"/>
      <c r="H118" s="13"/>
      <c r="I118" s="351"/>
      <c r="J118" s="299"/>
    </row>
    <row r="119" spans="1:10" x14ac:dyDescent="0.25">
      <c r="A119" s="6">
        <v>113</v>
      </c>
      <c r="B119" s="4812"/>
      <c r="C119" s="271"/>
      <c r="D119" s="18"/>
      <c r="E119" s="264"/>
      <c r="F119" s="102"/>
      <c r="G119" s="102"/>
      <c r="H119" s="13"/>
      <c r="I119" s="351"/>
      <c r="J119" s="289"/>
    </row>
    <row r="120" spans="1:10" x14ac:dyDescent="0.25">
      <c r="A120" s="6">
        <v>114</v>
      </c>
      <c r="B120" s="4817"/>
      <c r="C120" s="271"/>
      <c r="D120" s="18"/>
      <c r="E120" s="264"/>
      <c r="F120" s="102"/>
      <c r="G120" s="102"/>
      <c r="H120" s="13"/>
      <c r="I120" s="351"/>
      <c r="J120" s="262"/>
    </row>
    <row r="121" spans="1:10" x14ac:dyDescent="0.25">
      <c r="A121" s="6">
        <v>115</v>
      </c>
      <c r="B121" s="4812"/>
      <c r="C121" s="271"/>
      <c r="D121" s="18"/>
      <c r="E121" s="264"/>
      <c r="F121" s="102"/>
      <c r="G121" s="102"/>
      <c r="H121" s="13"/>
      <c r="I121" s="351"/>
      <c r="J121" s="306"/>
    </row>
    <row r="122" spans="1:10" x14ac:dyDescent="0.25">
      <c r="A122" s="6">
        <v>116</v>
      </c>
      <c r="B122" s="4817"/>
      <c r="C122" s="271"/>
      <c r="D122" s="18"/>
      <c r="E122" s="264"/>
      <c r="F122" s="102"/>
      <c r="G122" s="102"/>
      <c r="H122" s="13"/>
      <c r="I122" s="351"/>
      <c r="J122" s="289"/>
    </row>
    <row r="123" spans="1:10" x14ac:dyDescent="0.25">
      <c r="A123" s="6">
        <v>117</v>
      </c>
      <c r="B123" s="4812"/>
      <c r="C123" s="271"/>
      <c r="D123" s="18"/>
      <c r="E123" s="264"/>
      <c r="F123" s="102"/>
      <c r="G123" s="102"/>
      <c r="H123" s="13"/>
      <c r="I123" s="351"/>
      <c r="J123" s="289"/>
    </row>
    <row r="124" spans="1:10" x14ac:dyDescent="0.25">
      <c r="A124" s="6">
        <v>118</v>
      </c>
      <c r="B124" s="4817"/>
      <c r="C124" s="271"/>
      <c r="D124" s="18"/>
      <c r="E124" s="264"/>
      <c r="F124" s="102"/>
      <c r="G124" s="102"/>
      <c r="H124" s="13"/>
      <c r="I124" s="351"/>
      <c r="J124" s="299"/>
    </row>
    <row r="125" spans="1:10" x14ac:dyDescent="0.25">
      <c r="A125" s="6">
        <v>119</v>
      </c>
      <c r="B125" s="4812"/>
      <c r="C125" s="271"/>
      <c r="D125" s="18"/>
      <c r="E125" s="264"/>
      <c r="F125" s="102"/>
      <c r="G125" s="102"/>
      <c r="H125" s="13"/>
      <c r="I125" s="351"/>
      <c r="J125" s="289"/>
    </row>
    <row r="126" spans="1:10" x14ac:dyDescent="0.25">
      <c r="A126" s="6">
        <v>120</v>
      </c>
      <c r="B126" s="4817"/>
      <c r="C126" s="271"/>
      <c r="D126" s="18"/>
      <c r="E126" s="264"/>
      <c r="F126" s="102"/>
      <c r="G126" s="102"/>
      <c r="H126" s="13"/>
      <c r="I126" s="351"/>
      <c r="J126" s="299"/>
    </row>
    <row r="127" spans="1:10" x14ac:dyDescent="0.25">
      <c r="A127" s="6">
        <v>121</v>
      </c>
      <c r="B127" s="4812"/>
      <c r="C127" s="271"/>
      <c r="D127" s="18"/>
      <c r="E127" s="264"/>
      <c r="F127" s="102"/>
      <c r="G127" s="102"/>
      <c r="H127" s="13"/>
      <c r="I127" s="351"/>
      <c r="J127" s="306"/>
    </row>
    <row r="128" spans="1:10" ht="15.75" x14ac:dyDescent="0.25">
      <c r="A128" s="6">
        <v>122</v>
      </c>
      <c r="B128" s="4817"/>
      <c r="C128" s="271"/>
      <c r="D128" s="18"/>
      <c r="E128" s="264"/>
      <c r="F128" s="102"/>
      <c r="G128" s="310"/>
      <c r="H128" s="13"/>
      <c r="I128" s="351"/>
      <c r="J128" s="289"/>
    </row>
    <row r="129" spans="1:10" ht="15.75" x14ac:dyDescent="0.25">
      <c r="A129" s="6">
        <v>123</v>
      </c>
      <c r="B129" s="4812"/>
      <c r="C129" s="271"/>
      <c r="D129" s="18"/>
      <c r="E129" s="264"/>
      <c r="F129" s="102"/>
      <c r="G129" s="310"/>
      <c r="H129" s="13"/>
      <c r="I129" s="351"/>
      <c r="J129" s="289"/>
    </row>
    <row r="130" spans="1:10" x14ac:dyDescent="0.25">
      <c r="A130" s="6">
        <v>124</v>
      </c>
      <c r="B130" s="4817"/>
      <c r="C130" s="271"/>
      <c r="D130" s="18"/>
      <c r="E130" s="264"/>
      <c r="F130" s="102"/>
      <c r="G130" s="102"/>
      <c r="H130" s="13"/>
      <c r="I130" s="351"/>
      <c r="J130" s="262"/>
    </row>
    <row r="131" spans="1:10" x14ac:dyDescent="0.25">
      <c r="A131" s="6">
        <v>125</v>
      </c>
      <c r="B131" s="4812"/>
      <c r="C131" s="271"/>
      <c r="D131" s="18"/>
      <c r="E131" s="264"/>
      <c r="F131" s="102"/>
      <c r="G131" s="102"/>
      <c r="H131" s="13"/>
      <c r="I131" s="351"/>
      <c r="J131" s="262"/>
    </row>
    <row r="132" spans="1:10" x14ac:dyDescent="0.25">
      <c r="A132" s="6">
        <v>126</v>
      </c>
      <c r="B132" s="4817"/>
      <c r="C132" s="271"/>
      <c r="D132" s="18"/>
      <c r="E132" s="264"/>
      <c r="F132" s="102"/>
      <c r="G132" s="102"/>
      <c r="H132" s="13"/>
      <c r="I132" s="351"/>
      <c r="J132" s="262"/>
    </row>
    <row r="133" spans="1:10" x14ac:dyDescent="0.25">
      <c r="A133" s="6">
        <v>127</v>
      </c>
      <c r="B133" s="4812"/>
      <c r="C133" s="271"/>
      <c r="D133" s="18"/>
      <c r="E133" s="264"/>
      <c r="F133" s="102"/>
      <c r="G133" s="102"/>
      <c r="H133" s="13"/>
      <c r="I133" s="351"/>
      <c r="J133" s="306"/>
    </row>
    <row r="134" spans="1:10" x14ac:dyDescent="0.25">
      <c r="A134" s="6">
        <v>128</v>
      </c>
      <c r="B134" s="4817"/>
      <c r="C134" s="271"/>
      <c r="D134" s="18"/>
      <c r="E134" s="264"/>
      <c r="F134" s="102"/>
      <c r="G134" s="102"/>
      <c r="H134" s="13"/>
      <c r="I134" s="351"/>
      <c r="J134" s="289"/>
    </row>
    <row r="135" spans="1:10" x14ac:dyDescent="0.25">
      <c r="A135" s="6">
        <v>129</v>
      </c>
      <c r="B135" s="4812"/>
      <c r="C135" s="271"/>
      <c r="D135" s="18"/>
      <c r="E135" s="264"/>
      <c r="F135" s="102"/>
      <c r="G135" s="102"/>
      <c r="H135" s="13"/>
      <c r="I135" s="351"/>
      <c r="J135" s="328"/>
    </row>
    <row r="136" spans="1:10" x14ac:dyDescent="0.25">
      <c r="A136" s="6">
        <v>130</v>
      </c>
      <c r="B136" s="4817"/>
      <c r="C136" s="271"/>
      <c r="D136" s="18"/>
      <c r="E136" s="264"/>
      <c r="F136" s="102"/>
      <c r="G136" s="102"/>
      <c r="H136" s="13"/>
      <c r="I136" s="351"/>
      <c r="J136" s="289"/>
    </row>
    <row r="137" spans="1:10" x14ac:dyDescent="0.25">
      <c r="A137" s="6">
        <v>131</v>
      </c>
      <c r="B137" s="4812"/>
      <c r="C137" s="271"/>
      <c r="D137" s="18"/>
      <c r="E137" s="264"/>
      <c r="F137" s="102"/>
      <c r="G137" s="102"/>
      <c r="H137" s="13"/>
      <c r="I137" s="351"/>
      <c r="J137" s="289"/>
    </row>
    <row r="138" spans="1:10" x14ac:dyDescent="0.25">
      <c r="A138" s="6">
        <v>132</v>
      </c>
      <c r="B138" s="4817"/>
      <c r="C138" s="271"/>
      <c r="D138" s="18"/>
      <c r="E138" s="264"/>
      <c r="F138" s="102"/>
      <c r="G138" s="102"/>
      <c r="H138" s="13"/>
      <c r="I138" s="351"/>
      <c r="J138" s="262"/>
    </row>
    <row r="139" spans="1:10" ht="15.75" x14ac:dyDescent="0.25">
      <c r="A139" s="6">
        <v>133</v>
      </c>
      <c r="B139" s="4812"/>
      <c r="C139" s="271"/>
      <c r="D139" s="18"/>
      <c r="E139" s="264"/>
      <c r="F139" s="102"/>
      <c r="G139" s="310"/>
      <c r="H139" s="13"/>
      <c r="I139" s="351"/>
      <c r="J139" s="262"/>
    </row>
    <row r="140" spans="1:10" ht="15.75" x14ac:dyDescent="0.25">
      <c r="A140" s="6">
        <v>134</v>
      </c>
      <c r="B140" s="4817"/>
      <c r="C140" s="271"/>
      <c r="D140" s="18"/>
      <c r="E140" s="264"/>
      <c r="F140" s="102"/>
      <c r="G140" s="310"/>
      <c r="H140" s="13"/>
      <c r="I140" s="351"/>
      <c r="J140" s="262"/>
    </row>
    <row r="141" spans="1:10" x14ac:dyDescent="0.25">
      <c r="A141" s="6">
        <v>135</v>
      </c>
      <c r="B141" s="4812"/>
      <c r="C141" s="271"/>
      <c r="D141" s="18"/>
      <c r="E141" s="264"/>
      <c r="F141" s="102"/>
      <c r="G141" s="102"/>
      <c r="H141" s="13"/>
      <c r="I141" s="351"/>
      <c r="J141" s="262"/>
    </row>
    <row r="142" spans="1:10" x14ac:dyDescent="0.25">
      <c r="A142" s="6">
        <v>136</v>
      </c>
      <c r="B142" s="4817"/>
      <c r="C142" s="271"/>
      <c r="D142" s="18"/>
      <c r="E142" s="264"/>
      <c r="F142" s="102"/>
      <c r="G142" s="102"/>
      <c r="H142" s="13"/>
      <c r="I142" s="351"/>
      <c r="J142" s="299"/>
    </row>
    <row r="143" spans="1:10" x14ac:dyDescent="0.25">
      <c r="A143" s="6">
        <v>137</v>
      </c>
      <c r="B143" s="4812"/>
      <c r="C143" s="271"/>
      <c r="D143" s="18"/>
      <c r="E143" s="264"/>
      <c r="F143" s="102"/>
      <c r="G143" s="102"/>
      <c r="H143" s="13"/>
      <c r="I143" s="351"/>
      <c r="J143" s="306"/>
    </row>
    <row r="144" spans="1:10" x14ac:dyDescent="0.25">
      <c r="A144" s="6">
        <v>138</v>
      </c>
      <c r="B144" s="4817"/>
      <c r="C144" s="271"/>
      <c r="D144" s="18"/>
      <c r="E144" s="264"/>
      <c r="F144" s="102"/>
      <c r="G144" s="102"/>
      <c r="H144" s="13"/>
      <c r="I144" s="351"/>
      <c r="J144" s="289"/>
    </row>
    <row r="145" spans="1:10" x14ac:dyDescent="0.25">
      <c r="A145" s="6">
        <v>139</v>
      </c>
      <c r="B145" s="4812"/>
      <c r="C145" s="271"/>
      <c r="D145" s="18"/>
      <c r="E145" s="264"/>
      <c r="F145" s="102"/>
      <c r="G145" s="102"/>
      <c r="H145" s="13"/>
      <c r="I145" s="351"/>
      <c r="J145" s="289"/>
    </row>
    <row r="146" spans="1:10" x14ac:dyDescent="0.25">
      <c r="A146" s="6">
        <v>140</v>
      </c>
      <c r="B146" s="4817"/>
      <c r="C146" s="271"/>
      <c r="D146" s="18"/>
      <c r="E146" s="264"/>
      <c r="F146" s="102"/>
      <c r="G146" s="102"/>
      <c r="H146" s="13"/>
      <c r="I146" s="351"/>
      <c r="J146" s="262"/>
    </row>
    <row r="147" spans="1:10" x14ac:dyDescent="0.25">
      <c r="A147" s="6">
        <v>141</v>
      </c>
      <c r="B147" s="4812"/>
      <c r="C147" s="271"/>
      <c r="D147" s="18"/>
      <c r="E147" s="264"/>
      <c r="F147" s="102"/>
      <c r="G147" s="102"/>
      <c r="H147" s="13"/>
      <c r="I147" s="351"/>
      <c r="J147" s="306"/>
    </row>
    <row r="148" spans="1:10" x14ac:dyDescent="0.25">
      <c r="A148" s="6">
        <v>142</v>
      </c>
      <c r="B148" s="4817"/>
      <c r="C148" s="271"/>
      <c r="D148" s="18"/>
      <c r="E148" s="264"/>
      <c r="F148" s="102"/>
      <c r="G148" s="102"/>
      <c r="H148" s="13"/>
      <c r="I148" s="351"/>
      <c r="J148" s="289"/>
    </row>
    <row r="149" spans="1:10" x14ac:dyDescent="0.25">
      <c r="A149" s="6">
        <v>143</v>
      </c>
      <c r="B149" s="4812"/>
      <c r="C149" s="271"/>
      <c r="D149" s="18"/>
      <c r="E149" s="264"/>
      <c r="F149" s="102"/>
      <c r="G149" s="102"/>
      <c r="H149" s="13"/>
      <c r="I149" s="351"/>
      <c r="J149" s="262"/>
    </row>
    <row r="150" spans="1:10" ht="15.75" x14ac:dyDescent="0.25">
      <c r="A150" s="6">
        <v>144</v>
      </c>
      <c r="B150" s="4817"/>
      <c r="C150" s="271"/>
      <c r="D150" s="18"/>
      <c r="E150" s="264"/>
      <c r="F150" s="102"/>
      <c r="G150" s="310"/>
      <c r="H150" s="13"/>
      <c r="I150" s="351"/>
      <c r="J150" s="262"/>
    </row>
    <row r="151" spans="1:10" ht="15.75" x14ac:dyDescent="0.25">
      <c r="A151" s="6">
        <v>145</v>
      </c>
      <c r="B151" s="4812"/>
      <c r="C151" s="271"/>
      <c r="D151" s="18"/>
      <c r="E151" s="264"/>
      <c r="F151" s="102"/>
      <c r="G151" s="310"/>
      <c r="H151" s="13"/>
      <c r="I151" s="351"/>
      <c r="J151" s="262"/>
    </row>
    <row r="152" spans="1:10" x14ac:dyDescent="0.25">
      <c r="A152" s="6">
        <v>146</v>
      </c>
      <c r="B152" s="4817"/>
      <c r="C152" s="271"/>
      <c r="D152" s="18"/>
      <c r="E152" s="264"/>
      <c r="F152" s="102"/>
      <c r="G152" s="102"/>
      <c r="H152" s="13"/>
      <c r="I152" s="351"/>
      <c r="J152" s="262"/>
    </row>
    <row r="153" spans="1:10" x14ac:dyDescent="0.25">
      <c r="A153" s="6">
        <v>147</v>
      </c>
      <c r="B153" s="4812"/>
      <c r="C153" s="271"/>
      <c r="D153" s="18"/>
      <c r="E153" s="264"/>
      <c r="F153" s="102"/>
      <c r="G153" s="102"/>
      <c r="H153" s="13"/>
      <c r="I153" s="351"/>
      <c r="J153" s="262"/>
    </row>
    <row r="154" spans="1:10" x14ac:dyDescent="0.25">
      <c r="A154" s="6">
        <v>148</v>
      </c>
      <c r="B154" s="4817"/>
      <c r="C154" s="271"/>
      <c r="D154" s="18"/>
      <c r="E154" s="264"/>
      <c r="F154" s="102"/>
      <c r="G154" s="102"/>
      <c r="H154" s="13"/>
      <c r="I154" s="351"/>
      <c r="J154" s="262"/>
    </row>
    <row r="155" spans="1:10" x14ac:dyDescent="0.25">
      <c r="A155" s="6">
        <v>149</v>
      </c>
      <c r="B155" s="4812"/>
      <c r="C155" s="271"/>
      <c r="D155" s="18"/>
      <c r="E155" s="264"/>
      <c r="F155" s="102"/>
      <c r="G155" s="102"/>
      <c r="H155" s="13"/>
      <c r="I155" s="351"/>
      <c r="J155" s="262"/>
    </row>
    <row r="156" spans="1:10" x14ac:dyDescent="0.25">
      <c r="A156" s="6">
        <v>150</v>
      </c>
      <c r="B156" s="4817"/>
      <c r="C156" s="271"/>
      <c r="D156" s="18"/>
      <c r="E156" s="264"/>
      <c r="F156" s="102"/>
      <c r="G156" s="102"/>
      <c r="H156" s="13"/>
      <c r="I156" s="351"/>
      <c r="J156" s="299"/>
    </row>
    <row r="157" spans="1:10" x14ac:dyDescent="0.25">
      <c r="A157" s="6">
        <v>151</v>
      </c>
      <c r="B157" s="4812"/>
      <c r="C157" s="271"/>
      <c r="D157" s="18"/>
      <c r="E157" s="264"/>
      <c r="F157" s="102"/>
      <c r="G157" s="102"/>
      <c r="H157" s="13"/>
      <c r="I157" s="351"/>
      <c r="J157" s="289"/>
    </row>
    <row r="158" spans="1:10" x14ac:dyDescent="0.25">
      <c r="A158" s="6">
        <v>152</v>
      </c>
      <c r="B158" s="4817"/>
      <c r="C158" s="271"/>
      <c r="D158" s="18"/>
      <c r="E158" s="264"/>
      <c r="F158" s="102"/>
      <c r="G158" s="102"/>
      <c r="H158" s="13"/>
      <c r="I158" s="351"/>
      <c r="J158" s="306"/>
    </row>
    <row r="159" spans="1:10" x14ac:dyDescent="0.25">
      <c r="A159" s="6">
        <v>153</v>
      </c>
      <c r="B159" s="4812"/>
      <c r="C159" s="271"/>
      <c r="D159" s="18"/>
      <c r="E159" s="264"/>
      <c r="F159" s="102"/>
      <c r="G159" s="102"/>
      <c r="H159" s="13"/>
      <c r="I159" s="351"/>
      <c r="J159" s="289"/>
    </row>
    <row r="160" spans="1:10" x14ac:dyDescent="0.25">
      <c r="A160" s="6">
        <v>154</v>
      </c>
      <c r="B160" s="4817"/>
      <c r="C160" s="271"/>
      <c r="D160" s="18"/>
      <c r="E160" s="264"/>
      <c r="F160" s="102"/>
      <c r="G160" s="102"/>
      <c r="H160" s="13"/>
      <c r="I160" s="351"/>
      <c r="J160" s="306"/>
    </row>
    <row r="161" spans="1:10" ht="15.75" x14ac:dyDescent="0.25">
      <c r="A161" s="6">
        <v>155</v>
      </c>
      <c r="B161" s="4812"/>
      <c r="C161" s="271"/>
      <c r="D161" s="18"/>
      <c r="E161" s="264"/>
      <c r="F161" s="102"/>
      <c r="G161" s="310"/>
      <c r="H161" s="13"/>
      <c r="I161" s="351"/>
      <c r="J161" s="289"/>
    </row>
    <row r="162" spans="1:10" ht="15.75" x14ac:dyDescent="0.25">
      <c r="A162" s="6">
        <v>156</v>
      </c>
      <c r="B162" s="4817"/>
      <c r="C162" s="271"/>
      <c r="D162" s="18"/>
      <c r="E162" s="264"/>
      <c r="F162" s="102"/>
      <c r="G162" s="310"/>
      <c r="H162" s="13"/>
      <c r="I162" s="351"/>
      <c r="J162" s="306"/>
    </row>
    <row r="163" spans="1:10" x14ac:dyDescent="0.25">
      <c r="A163" s="6">
        <v>157</v>
      </c>
      <c r="B163" s="4812"/>
      <c r="C163" s="263"/>
      <c r="D163" s="18"/>
      <c r="E163" s="264"/>
      <c r="F163" s="102"/>
      <c r="G163" s="102"/>
      <c r="H163" s="13"/>
      <c r="I163" s="351"/>
      <c r="J163" s="289"/>
    </row>
    <row r="164" spans="1:10" x14ac:dyDescent="0.25">
      <c r="A164" s="6">
        <v>158</v>
      </c>
      <c r="B164" s="4817"/>
      <c r="C164" s="271"/>
      <c r="D164" s="18"/>
      <c r="E164" s="264"/>
      <c r="F164" s="102"/>
      <c r="G164" s="102"/>
      <c r="H164" s="13"/>
      <c r="I164" s="351"/>
      <c r="J164" s="262"/>
    </row>
    <row r="165" spans="1:10" x14ac:dyDescent="0.25">
      <c r="A165" s="6">
        <v>159</v>
      </c>
      <c r="B165" s="4812"/>
      <c r="C165" s="271"/>
      <c r="D165" s="18"/>
      <c r="E165" s="264"/>
      <c r="F165" s="102"/>
      <c r="G165" s="102"/>
      <c r="H165" s="13"/>
      <c r="I165" s="351"/>
      <c r="J165" s="262"/>
    </row>
    <row r="166" spans="1:10" x14ac:dyDescent="0.25">
      <c r="A166" s="6">
        <v>160</v>
      </c>
      <c r="B166" s="4817"/>
      <c r="C166" s="271"/>
      <c r="D166" s="18"/>
      <c r="E166" s="264"/>
      <c r="F166" s="102"/>
      <c r="G166" s="102"/>
      <c r="H166" s="13"/>
      <c r="I166" s="351"/>
      <c r="J166" s="262"/>
    </row>
    <row r="167" spans="1:10" x14ac:dyDescent="0.25">
      <c r="A167" s="6">
        <v>161</v>
      </c>
      <c r="B167" s="4812"/>
      <c r="C167" s="271"/>
      <c r="D167" s="18"/>
      <c r="E167" s="264"/>
      <c r="F167" s="102"/>
      <c r="G167" s="102"/>
      <c r="H167" s="13"/>
      <c r="I167" s="351"/>
      <c r="J167" s="262"/>
    </row>
    <row r="168" spans="1:10" x14ac:dyDescent="0.25">
      <c r="A168" s="6">
        <v>162</v>
      </c>
      <c r="B168" s="4817"/>
      <c r="C168" s="271"/>
      <c r="D168" s="18"/>
      <c r="E168" s="264"/>
      <c r="F168" s="102"/>
      <c r="G168" s="102"/>
      <c r="H168" s="13"/>
      <c r="I168" s="351"/>
      <c r="J168" s="262"/>
    </row>
    <row r="169" spans="1:10" x14ac:dyDescent="0.25">
      <c r="A169" s="6">
        <v>163</v>
      </c>
      <c r="B169" s="4812"/>
      <c r="C169" s="271"/>
      <c r="D169" s="18"/>
      <c r="E169" s="264"/>
      <c r="F169" s="102"/>
      <c r="G169" s="102"/>
      <c r="H169" s="13"/>
      <c r="I169" s="351"/>
      <c r="J169" s="262"/>
    </row>
    <row r="170" spans="1:10" x14ac:dyDescent="0.25">
      <c r="A170" s="6">
        <v>164</v>
      </c>
      <c r="B170" s="4817"/>
      <c r="C170" s="271"/>
      <c r="D170" s="18"/>
      <c r="E170" s="264"/>
      <c r="F170" s="102"/>
      <c r="G170" s="102"/>
      <c r="H170" s="13"/>
      <c r="I170" s="351"/>
      <c r="J170" s="299"/>
    </row>
    <row r="171" spans="1:10" x14ac:dyDescent="0.25">
      <c r="A171" s="6">
        <v>165</v>
      </c>
      <c r="B171" s="4812"/>
      <c r="C171" s="271"/>
      <c r="D171" s="18"/>
      <c r="E171" s="264"/>
      <c r="F171" s="102"/>
      <c r="G171" s="102"/>
      <c r="H171" s="13"/>
      <c r="I171" s="351"/>
      <c r="J171" s="289"/>
    </row>
    <row r="172" spans="1:10" x14ac:dyDescent="0.25">
      <c r="A172" s="6">
        <v>166</v>
      </c>
      <c r="B172" s="4817"/>
      <c r="C172" s="271"/>
      <c r="D172" s="18"/>
      <c r="E172" s="264"/>
      <c r="F172" s="102"/>
      <c r="G172" s="102"/>
      <c r="H172" s="13"/>
      <c r="I172" s="351"/>
      <c r="J172" s="262"/>
    </row>
    <row r="173" spans="1:10" x14ac:dyDescent="0.25">
      <c r="A173" s="6">
        <v>167</v>
      </c>
      <c r="B173" s="4812"/>
      <c r="C173" s="271"/>
      <c r="D173" s="18"/>
      <c r="E173" s="264"/>
      <c r="F173" s="102"/>
      <c r="G173" s="102"/>
      <c r="H173" s="13"/>
      <c r="I173" s="351"/>
      <c r="J173" s="262"/>
    </row>
    <row r="174" spans="1:10" x14ac:dyDescent="0.25">
      <c r="A174" s="6">
        <v>168</v>
      </c>
      <c r="B174" s="4817"/>
      <c r="C174" s="271"/>
      <c r="D174" s="18"/>
      <c r="E174" s="264"/>
      <c r="F174" s="102"/>
      <c r="G174" s="102"/>
      <c r="H174" s="13"/>
      <c r="I174" s="351"/>
      <c r="J174" s="299"/>
    </row>
    <row r="175" spans="1:10" x14ac:dyDescent="0.25">
      <c r="A175" s="6">
        <v>169</v>
      </c>
      <c r="B175" s="4812"/>
      <c r="C175" s="271"/>
      <c r="D175" s="18"/>
      <c r="E175" s="264"/>
      <c r="F175" s="102"/>
      <c r="G175" s="102"/>
      <c r="H175" s="13"/>
      <c r="I175" s="351"/>
      <c r="J175" s="289"/>
    </row>
    <row r="176" spans="1:10" x14ac:dyDescent="0.25">
      <c r="A176" s="6">
        <v>170</v>
      </c>
      <c r="B176" s="4817"/>
      <c r="C176" s="271"/>
      <c r="D176" s="18"/>
      <c r="E176" s="264"/>
      <c r="F176" s="102"/>
      <c r="G176" s="102"/>
      <c r="H176" s="13"/>
      <c r="I176" s="351"/>
      <c r="J176" s="306"/>
    </row>
    <row r="177" spans="1:10" x14ac:dyDescent="0.25">
      <c r="A177" s="6">
        <v>171</v>
      </c>
      <c r="B177" s="4812"/>
      <c r="C177" s="271"/>
      <c r="D177" s="18"/>
      <c r="E177" s="264"/>
      <c r="F177" s="102"/>
      <c r="G177" s="102"/>
      <c r="H177" s="13"/>
      <c r="I177" s="351"/>
      <c r="J177" s="289"/>
    </row>
    <row r="178" spans="1:10" x14ac:dyDescent="0.25">
      <c r="A178" s="6">
        <v>172</v>
      </c>
      <c r="B178" s="4817"/>
      <c r="C178" s="271"/>
      <c r="D178" s="18"/>
      <c r="E178" s="264"/>
      <c r="F178" s="102"/>
      <c r="G178" s="102"/>
      <c r="H178" s="13"/>
      <c r="I178" s="351"/>
      <c r="J178" s="299"/>
    </row>
    <row r="179" spans="1:10" x14ac:dyDescent="0.25">
      <c r="A179" s="6">
        <v>173</v>
      </c>
      <c r="B179" s="4812"/>
      <c r="C179" s="271"/>
      <c r="D179" s="18"/>
      <c r="E179" s="264"/>
      <c r="F179" s="102"/>
      <c r="G179" s="102"/>
      <c r="H179" s="13"/>
      <c r="I179" s="351"/>
      <c r="J179" s="289"/>
    </row>
    <row r="180" spans="1:10" x14ac:dyDescent="0.25">
      <c r="A180" s="6">
        <v>174</v>
      </c>
      <c r="B180" s="4817"/>
      <c r="C180" s="271"/>
      <c r="D180" s="18"/>
      <c r="E180" s="264"/>
      <c r="F180" s="102"/>
      <c r="G180" s="102"/>
      <c r="H180" s="13"/>
      <c r="I180" s="351"/>
      <c r="J180" s="262"/>
    </row>
    <row r="181" spans="1:10" x14ac:dyDescent="0.25">
      <c r="A181" s="6">
        <v>175</v>
      </c>
      <c r="B181" s="4812"/>
      <c r="C181" s="271"/>
      <c r="D181" s="18"/>
      <c r="E181" s="264"/>
      <c r="F181" s="102"/>
      <c r="G181" s="102"/>
      <c r="H181" s="13"/>
      <c r="I181" s="351"/>
      <c r="J181" s="262"/>
    </row>
    <row r="182" spans="1:10" x14ac:dyDescent="0.25">
      <c r="A182" s="6">
        <v>176</v>
      </c>
      <c r="B182" s="4817"/>
      <c r="C182" s="271"/>
      <c r="D182" s="18"/>
      <c r="E182" s="264"/>
      <c r="F182" s="102"/>
      <c r="G182" s="102"/>
      <c r="H182" s="13"/>
      <c r="I182" s="351"/>
      <c r="J182" s="262"/>
    </row>
    <row r="183" spans="1:10" x14ac:dyDescent="0.25">
      <c r="A183" s="6">
        <v>177</v>
      </c>
      <c r="B183" s="4812"/>
      <c r="C183" s="271"/>
      <c r="D183" s="18"/>
      <c r="E183" s="264"/>
      <c r="F183" s="102"/>
      <c r="G183" s="102"/>
      <c r="H183" s="13"/>
      <c r="I183" s="351"/>
      <c r="J183" s="262"/>
    </row>
    <row r="184" spans="1:10" x14ac:dyDescent="0.25">
      <c r="A184" s="6">
        <v>178</v>
      </c>
      <c r="B184" s="4817"/>
      <c r="C184" s="271"/>
      <c r="D184" s="18"/>
      <c r="E184" s="264"/>
      <c r="F184" s="102"/>
      <c r="G184" s="102"/>
      <c r="H184" s="13"/>
      <c r="I184" s="351"/>
      <c r="J184" s="262"/>
    </row>
    <row r="185" spans="1:10" x14ac:dyDescent="0.25">
      <c r="A185" s="6">
        <v>179</v>
      </c>
      <c r="B185" s="4812"/>
      <c r="C185" s="271"/>
      <c r="D185" s="18"/>
      <c r="E185" s="264"/>
      <c r="F185" s="102"/>
      <c r="G185" s="102"/>
      <c r="H185" s="13"/>
      <c r="I185" s="351"/>
      <c r="J185" s="262"/>
    </row>
    <row r="186" spans="1:10" x14ac:dyDescent="0.25">
      <c r="A186" s="6">
        <v>180</v>
      </c>
      <c r="B186" s="4817"/>
      <c r="C186" s="271"/>
      <c r="D186" s="18"/>
      <c r="E186" s="264"/>
      <c r="F186" s="102"/>
      <c r="G186" s="102"/>
      <c r="H186" s="13"/>
      <c r="I186" s="351"/>
      <c r="J186" s="262"/>
    </row>
    <row r="187" spans="1:10" x14ac:dyDescent="0.25">
      <c r="A187" s="6">
        <v>181</v>
      </c>
      <c r="B187" s="4812"/>
      <c r="C187" s="271"/>
      <c r="D187" s="18"/>
      <c r="E187" s="264"/>
      <c r="F187" s="102"/>
      <c r="G187" s="102"/>
      <c r="H187" s="13"/>
      <c r="I187" s="351"/>
      <c r="J187" s="262"/>
    </row>
    <row r="188" spans="1:10" x14ac:dyDescent="0.25">
      <c r="A188" s="6">
        <v>182</v>
      </c>
      <c r="B188" s="4817"/>
      <c r="C188" s="271"/>
      <c r="D188" s="18"/>
      <c r="E188" s="264"/>
      <c r="F188" s="102"/>
      <c r="G188" s="102"/>
      <c r="H188" s="13"/>
      <c r="I188" s="351"/>
      <c r="J188" s="262"/>
    </row>
    <row r="189" spans="1:10" x14ac:dyDescent="0.25">
      <c r="A189" s="6">
        <v>183</v>
      </c>
      <c r="B189" s="4812"/>
      <c r="C189" s="271"/>
      <c r="D189" s="18"/>
      <c r="E189" s="264"/>
      <c r="F189" s="102"/>
      <c r="G189" s="102"/>
      <c r="H189" s="13"/>
      <c r="I189" s="351"/>
      <c r="J189" s="262"/>
    </row>
    <row r="190" spans="1:10" x14ac:dyDescent="0.25">
      <c r="A190" s="6">
        <v>184</v>
      </c>
      <c r="B190" s="4817"/>
      <c r="C190" s="271"/>
      <c r="D190" s="18"/>
      <c r="E190" s="264"/>
      <c r="F190" s="102"/>
      <c r="G190" s="102"/>
      <c r="H190" s="13"/>
      <c r="I190" s="351"/>
      <c r="J190" s="285"/>
    </row>
    <row r="191" spans="1:10" x14ac:dyDescent="0.25">
      <c r="A191" s="6">
        <v>185</v>
      </c>
      <c r="B191" s="4812"/>
      <c r="C191" s="271"/>
      <c r="D191" s="18"/>
      <c r="E191" s="264"/>
      <c r="F191" s="102"/>
      <c r="G191" s="102"/>
      <c r="H191" s="13"/>
      <c r="I191" s="351"/>
      <c r="J191" s="262"/>
    </row>
    <row r="192" spans="1:10" x14ac:dyDescent="0.25">
      <c r="A192" s="8">
        <v>186</v>
      </c>
      <c r="B192" s="4817"/>
      <c r="C192" s="271"/>
      <c r="D192" s="18"/>
      <c r="E192" s="264"/>
      <c r="F192" s="102"/>
      <c r="G192" s="102"/>
      <c r="H192" s="13"/>
      <c r="I192" s="351"/>
      <c r="J192" s="262"/>
    </row>
    <row r="193" spans="1:10" x14ac:dyDescent="0.25">
      <c r="A193" s="6">
        <v>187</v>
      </c>
      <c r="B193" s="4812"/>
      <c r="C193" s="271"/>
      <c r="D193" s="18"/>
      <c r="E193" s="264"/>
      <c r="F193" s="102"/>
      <c r="G193" s="102"/>
      <c r="H193" s="13"/>
      <c r="I193" s="351"/>
      <c r="J193" s="354"/>
    </row>
    <row r="194" spans="1:10" x14ac:dyDescent="0.25">
      <c r="A194" s="8">
        <v>188</v>
      </c>
      <c r="B194" s="4817"/>
      <c r="C194" s="271"/>
      <c r="D194" s="18"/>
      <c r="E194" s="264"/>
      <c r="F194" s="102"/>
      <c r="G194" s="102"/>
      <c r="H194" s="13"/>
      <c r="I194" s="351"/>
      <c r="J194" s="289"/>
    </row>
    <row r="195" spans="1:10" x14ac:dyDescent="0.25">
      <c r="A195" s="6">
        <v>189</v>
      </c>
      <c r="B195" s="4812"/>
      <c r="C195" s="271"/>
      <c r="D195" s="18"/>
      <c r="E195" s="264"/>
      <c r="F195" s="102"/>
      <c r="G195" s="102"/>
      <c r="H195" s="13"/>
      <c r="I195" s="351"/>
      <c r="J195" s="328"/>
    </row>
    <row r="196" spans="1:10" x14ac:dyDescent="0.25">
      <c r="A196" s="8">
        <v>190</v>
      </c>
      <c r="B196" s="4817"/>
      <c r="C196" s="271"/>
      <c r="D196" s="18"/>
      <c r="E196" s="264"/>
      <c r="F196" s="102"/>
      <c r="G196" s="102"/>
      <c r="H196" s="13"/>
      <c r="I196" s="351"/>
      <c r="J196" s="289"/>
    </row>
    <row r="197" spans="1:10" x14ac:dyDescent="0.25">
      <c r="A197" s="6">
        <v>191</v>
      </c>
      <c r="B197" s="4812"/>
      <c r="C197" s="271"/>
      <c r="D197" s="18"/>
      <c r="E197" s="264"/>
      <c r="F197" s="102"/>
      <c r="G197" s="102"/>
      <c r="H197" s="13"/>
      <c r="I197" s="351"/>
      <c r="J197" s="299"/>
    </row>
    <row r="198" spans="1:10" x14ac:dyDescent="0.25">
      <c r="A198" s="8">
        <v>192</v>
      </c>
      <c r="B198" s="4817"/>
      <c r="C198" s="271"/>
      <c r="D198" s="18"/>
      <c r="E198" s="264"/>
      <c r="F198" s="102"/>
      <c r="G198" s="102"/>
      <c r="H198" s="13"/>
      <c r="I198" s="351"/>
      <c r="J198" s="289"/>
    </row>
    <row r="199" spans="1:10" x14ac:dyDescent="0.25">
      <c r="A199" s="6">
        <v>193</v>
      </c>
      <c r="B199" s="4812"/>
      <c r="C199" s="271"/>
      <c r="D199" s="18"/>
      <c r="E199" s="264"/>
      <c r="F199" s="102"/>
      <c r="G199" s="102"/>
      <c r="H199" s="13"/>
      <c r="I199" s="351"/>
      <c r="J199" s="262"/>
    </row>
    <row r="200" spans="1:10" x14ac:dyDescent="0.25">
      <c r="A200" s="8">
        <v>194</v>
      </c>
      <c r="B200" s="4817"/>
      <c r="C200" s="271"/>
      <c r="D200" s="18"/>
      <c r="E200" s="264"/>
      <c r="F200" s="102"/>
      <c r="G200" s="102"/>
      <c r="H200" s="13"/>
      <c r="I200" s="351"/>
      <c r="J200" s="262"/>
    </row>
    <row r="201" spans="1:10" x14ac:dyDescent="0.25">
      <c r="A201" s="6">
        <v>195</v>
      </c>
      <c r="B201" s="4812"/>
      <c r="C201" s="271"/>
      <c r="D201" s="18"/>
      <c r="E201" s="264"/>
      <c r="F201" s="102"/>
      <c r="G201" s="102"/>
      <c r="H201" s="13"/>
      <c r="I201" s="351"/>
      <c r="J201" s="262"/>
    </row>
    <row r="202" spans="1:10" x14ac:dyDescent="0.25">
      <c r="A202" s="8">
        <v>196</v>
      </c>
      <c r="B202" s="4817"/>
      <c r="C202" s="271"/>
      <c r="D202" s="18"/>
      <c r="E202" s="264"/>
      <c r="F202" s="102"/>
      <c r="G202" s="102"/>
      <c r="H202" s="13"/>
      <c r="I202" s="351"/>
      <c r="J202" s="262"/>
    </row>
    <row r="203" spans="1:10" x14ac:dyDescent="0.25">
      <c r="A203" s="6">
        <v>197</v>
      </c>
      <c r="B203" s="4812"/>
      <c r="C203" s="271"/>
      <c r="D203" s="18"/>
      <c r="E203" s="264"/>
      <c r="F203" s="102"/>
      <c r="G203" s="102"/>
      <c r="H203" s="13"/>
      <c r="I203" s="351"/>
      <c r="J203" s="262"/>
    </row>
    <row r="204" spans="1:10" x14ac:dyDescent="0.25">
      <c r="A204" s="8">
        <v>198</v>
      </c>
      <c r="B204" s="4817"/>
      <c r="C204" s="373"/>
      <c r="D204" s="18"/>
      <c r="E204" s="264"/>
      <c r="F204" s="102"/>
      <c r="G204" s="102"/>
      <c r="H204" s="13"/>
      <c r="I204" s="351"/>
      <c r="J204" s="262"/>
    </row>
    <row r="205" spans="1:10" x14ac:dyDescent="0.25">
      <c r="A205" s="6">
        <v>199</v>
      </c>
      <c r="B205" s="4812"/>
      <c r="C205" s="271"/>
      <c r="D205" s="18"/>
      <c r="E205" s="264"/>
      <c r="F205" s="102"/>
      <c r="G205" s="102"/>
      <c r="H205" s="13"/>
      <c r="I205" s="351"/>
      <c r="J205" s="262"/>
    </row>
    <row r="206" spans="1:10" x14ac:dyDescent="0.25">
      <c r="A206" s="8">
        <v>200</v>
      </c>
      <c r="B206" s="4817"/>
      <c r="C206" s="271"/>
      <c r="D206" s="18"/>
      <c r="E206" s="264"/>
      <c r="F206" s="102"/>
      <c r="G206" s="102"/>
      <c r="H206" s="13"/>
      <c r="I206" s="351"/>
      <c r="J206" s="262"/>
    </row>
    <row r="207" spans="1:10" x14ac:dyDescent="0.25">
      <c r="A207" s="6">
        <v>201</v>
      </c>
      <c r="B207" s="4812"/>
      <c r="C207" s="271"/>
      <c r="D207" s="18"/>
      <c r="E207" s="264"/>
      <c r="F207" s="102"/>
      <c r="G207" s="102"/>
      <c r="H207" s="13"/>
      <c r="I207" s="351"/>
      <c r="J207" s="262"/>
    </row>
    <row r="208" spans="1:10" x14ac:dyDescent="0.25">
      <c r="A208" s="8">
        <v>202</v>
      </c>
      <c r="B208" s="4817"/>
      <c r="C208" s="271"/>
      <c r="D208" s="18"/>
      <c r="E208" s="264"/>
      <c r="F208" s="102"/>
      <c r="G208" s="102"/>
      <c r="H208" s="13"/>
      <c r="I208" s="351"/>
      <c r="J208" s="262"/>
    </row>
    <row r="209" spans="1:10" x14ac:dyDescent="0.25">
      <c r="A209" s="6">
        <v>203</v>
      </c>
      <c r="B209" s="4812"/>
      <c r="C209" s="271"/>
      <c r="D209" s="18"/>
      <c r="E209" s="264"/>
      <c r="F209" s="102"/>
      <c r="G209" s="102"/>
      <c r="H209" s="13"/>
      <c r="I209" s="351"/>
      <c r="J209" s="262"/>
    </row>
    <row r="210" spans="1:10" x14ac:dyDescent="0.25">
      <c r="A210" s="8">
        <v>204</v>
      </c>
      <c r="B210" s="4817"/>
      <c r="C210" s="271"/>
      <c r="D210" s="18"/>
      <c r="E210" s="264"/>
      <c r="F210" s="102"/>
      <c r="G210" s="102"/>
      <c r="H210" s="13"/>
      <c r="I210" s="351"/>
      <c r="J210" s="262"/>
    </row>
    <row r="211" spans="1:10" x14ac:dyDescent="0.25">
      <c r="A211" s="6">
        <v>205</v>
      </c>
      <c r="B211" s="4812"/>
      <c r="C211" s="271"/>
      <c r="D211" s="18"/>
      <c r="E211" s="264"/>
      <c r="F211" s="102"/>
      <c r="G211" s="102"/>
      <c r="H211" s="13"/>
      <c r="I211" s="351"/>
      <c r="J211" s="299"/>
    </row>
    <row r="212" spans="1:10" x14ac:dyDescent="0.25">
      <c r="A212" s="8">
        <v>206</v>
      </c>
      <c r="B212" s="4817"/>
      <c r="C212" s="271"/>
      <c r="D212" s="18"/>
      <c r="E212" s="264"/>
      <c r="F212" s="102"/>
      <c r="G212" s="102"/>
      <c r="H212" s="13"/>
      <c r="I212" s="351"/>
      <c r="J212" s="289"/>
    </row>
    <row r="213" spans="1:10" x14ac:dyDescent="0.25">
      <c r="A213" s="6">
        <v>207</v>
      </c>
      <c r="B213" s="4812"/>
      <c r="C213" s="271"/>
      <c r="D213" s="18"/>
      <c r="E213" s="264"/>
      <c r="F213" s="102"/>
      <c r="G213" s="102"/>
      <c r="H213" s="13"/>
      <c r="I213" s="351"/>
      <c r="J213" s="262"/>
    </row>
    <row r="214" spans="1:10" x14ac:dyDescent="0.25">
      <c r="A214" s="8">
        <v>208</v>
      </c>
      <c r="B214" s="4817"/>
      <c r="C214" s="271"/>
      <c r="D214" s="18"/>
      <c r="E214" s="264"/>
      <c r="F214" s="102"/>
      <c r="G214" s="102"/>
      <c r="H214" s="13"/>
      <c r="I214" s="351"/>
      <c r="J214" s="262"/>
    </row>
    <row r="215" spans="1:10" x14ac:dyDescent="0.25">
      <c r="A215" s="6">
        <v>209</v>
      </c>
      <c r="B215" s="4812"/>
      <c r="C215" s="271"/>
      <c r="D215" s="18"/>
      <c r="E215" s="264"/>
      <c r="F215" s="102"/>
      <c r="G215" s="102"/>
      <c r="H215" s="13"/>
      <c r="I215" s="351"/>
      <c r="J215" s="262"/>
    </row>
    <row r="216" spans="1:10" x14ac:dyDescent="0.25">
      <c r="A216" s="8">
        <v>210</v>
      </c>
      <c r="B216" s="4817"/>
      <c r="C216" s="271"/>
      <c r="D216" s="18"/>
      <c r="E216" s="264"/>
      <c r="F216" s="102"/>
      <c r="G216" s="102"/>
      <c r="H216" s="13"/>
      <c r="I216" s="351"/>
      <c r="J216" s="262"/>
    </row>
    <row r="217" spans="1:10" x14ac:dyDescent="0.25">
      <c r="A217" s="6">
        <v>211</v>
      </c>
      <c r="B217" s="4812"/>
      <c r="C217" s="271"/>
      <c r="D217" s="18"/>
      <c r="E217" s="264"/>
      <c r="F217" s="102"/>
      <c r="G217" s="102"/>
      <c r="H217" s="13"/>
      <c r="I217" s="351"/>
      <c r="J217" s="262"/>
    </row>
    <row r="218" spans="1:10" x14ac:dyDescent="0.25">
      <c r="A218" s="8">
        <v>212</v>
      </c>
      <c r="B218" s="4817"/>
      <c r="C218" s="271"/>
      <c r="D218" s="18"/>
      <c r="E218" s="264"/>
      <c r="F218" s="102"/>
      <c r="G218" s="102"/>
      <c r="H218" s="13"/>
      <c r="I218" s="351"/>
      <c r="J218" s="262"/>
    </row>
    <row r="219" spans="1:10" x14ac:dyDescent="0.25">
      <c r="A219" s="6">
        <v>213</v>
      </c>
      <c r="B219" s="4812"/>
      <c r="C219" s="271"/>
      <c r="D219" s="18"/>
      <c r="E219" s="264"/>
      <c r="F219" s="102"/>
      <c r="G219" s="102"/>
      <c r="H219" s="13"/>
      <c r="I219" s="351"/>
      <c r="J219" s="262"/>
    </row>
    <row r="220" spans="1:10" x14ac:dyDescent="0.25">
      <c r="A220" s="8">
        <v>214</v>
      </c>
      <c r="B220" s="4817"/>
      <c r="C220" s="271"/>
      <c r="D220" s="18"/>
      <c r="E220" s="264"/>
      <c r="F220" s="102"/>
      <c r="G220" s="102"/>
      <c r="H220" s="13"/>
      <c r="I220" s="351"/>
      <c r="J220" s="262"/>
    </row>
    <row r="221" spans="1:10" x14ac:dyDescent="0.25">
      <c r="A221" s="6">
        <v>215</v>
      </c>
      <c r="B221" s="4812"/>
      <c r="C221" s="271"/>
      <c r="D221" s="18"/>
      <c r="E221" s="264"/>
      <c r="F221" s="102"/>
      <c r="G221" s="102"/>
      <c r="H221" s="13"/>
      <c r="I221" s="351"/>
      <c r="J221" s="306"/>
    </row>
    <row r="222" spans="1:10" x14ac:dyDescent="0.25">
      <c r="A222" s="8">
        <v>216</v>
      </c>
      <c r="B222" s="4817"/>
      <c r="C222" s="271"/>
      <c r="D222" s="18"/>
      <c r="E222" s="264"/>
      <c r="F222" s="102"/>
      <c r="G222" s="102"/>
      <c r="H222" s="13"/>
      <c r="I222" s="351"/>
      <c r="J222" s="289"/>
    </row>
    <row r="223" spans="1:10" x14ac:dyDescent="0.25">
      <c r="A223" s="6">
        <v>217</v>
      </c>
      <c r="B223" s="4812"/>
      <c r="C223" s="271"/>
      <c r="D223" s="18"/>
      <c r="E223" s="264"/>
      <c r="F223" s="102"/>
      <c r="G223" s="102"/>
      <c r="H223" s="13"/>
      <c r="I223" s="351"/>
      <c r="J223" s="299"/>
    </row>
    <row r="224" spans="1:10" x14ac:dyDescent="0.25">
      <c r="A224" s="8">
        <v>218</v>
      </c>
      <c r="B224" s="4817"/>
      <c r="C224" s="271"/>
      <c r="D224" s="18"/>
      <c r="E224" s="264"/>
      <c r="F224" s="102"/>
      <c r="G224" s="102"/>
      <c r="H224" s="13"/>
      <c r="I224" s="351"/>
      <c r="J224" s="289"/>
    </row>
    <row r="225" spans="1:10" x14ac:dyDescent="0.25">
      <c r="A225" s="6">
        <v>219</v>
      </c>
      <c r="B225" s="4812"/>
      <c r="C225" s="271"/>
      <c r="D225" s="18"/>
      <c r="E225" s="264"/>
      <c r="F225" s="102"/>
      <c r="G225" s="102"/>
      <c r="H225" s="13"/>
      <c r="I225" s="351"/>
      <c r="J225" s="262"/>
    </row>
    <row r="226" spans="1:10" x14ac:dyDescent="0.25">
      <c r="A226" s="8">
        <v>220</v>
      </c>
      <c r="B226" s="4817"/>
      <c r="C226" s="271"/>
      <c r="D226" s="18"/>
      <c r="E226" s="264"/>
      <c r="F226" s="102"/>
      <c r="G226" s="102"/>
      <c r="H226" s="13"/>
      <c r="I226" s="351"/>
      <c r="J226" s="262"/>
    </row>
    <row r="227" spans="1:10" x14ac:dyDescent="0.25">
      <c r="A227" s="6">
        <v>221</v>
      </c>
      <c r="B227" s="4812"/>
      <c r="C227" s="271"/>
      <c r="D227" s="18"/>
      <c r="E227" s="264"/>
      <c r="F227" s="102"/>
      <c r="G227" s="102"/>
      <c r="H227" s="13"/>
      <c r="I227" s="351"/>
      <c r="J227" s="262"/>
    </row>
    <row r="228" spans="1:10" x14ac:dyDescent="0.25">
      <c r="A228" s="8">
        <v>222</v>
      </c>
      <c r="B228" s="4817"/>
      <c r="C228" s="271"/>
      <c r="D228" s="18"/>
      <c r="E228" s="264"/>
      <c r="F228" s="102"/>
      <c r="G228" s="102"/>
      <c r="H228" s="13"/>
      <c r="I228" s="351"/>
      <c r="J228" s="262"/>
    </row>
    <row r="229" spans="1:10" x14ac:dyDescent="0.25">
      <c r="A229" s="6">
        <v>223</v>
      </c>
      <c r="B229" s="4812"/>
      <c r="C229" s="271"/>
      <c r="D229" s="18"/>
      <c r="E229" s="264"/>
      <c r="F229" s="102"/>
      <c r="G229" s="102"/>
      <c r="H229" s="13"/>
      <c r="I229" s="351"/>
      <c r="J229" s="262"/>
    </row>
    <row r="230" spans="1:10" x14ac:dyDescent="0.25">
      <c r="A230" s="8">
        <v>224</v>
      </c>
      <c r="B230" s="4817"/>
      <c r="C230" s="271"/>
      <c r="D230" s="18"/>
      <c r="E230" s="264"/>
      <c r="F230" s="102"/>
      <c r="G230" s="102"/>
      <c r="H230" s="13"/>
      <c r="I230" s="351"/>
      <c r="J230" s="262"/>
    </row>
    <row r="231" spans="1:10" x14ac:dyDescent="0.25">
      <c r="A231" s="6">
        <v>225</v>
      </c>
      <c r="B231" s="4812"/>
      <c r="C231" s="271"/>
      <c r="D231" s="18"/>
      <c r="E231" s="264"/>
      <c r="F231" s="102"/>
      <c r="G231" s="102"/>
      <c r="H231" s="13"/>
      <c r="I231" s="351"/>
      <c r="J231" s="262"/>
    </row>
    <row r="232" spans="1:10" x14ac:dyDescent="0.25">
      <c r="A232" s="8">
        <v>226</v>
      </c>
      <c r="B232" s="4817"/>
      <c r="C232" s="271"/>
      <c r="D232" s="18"/>
      <c r="E232" s="264"/>
      <c r="F232" s="102"/>
      <c r="G232" s="102"/>
      <c r="H232" s="13"/>
      <c r="I232" s="351"/>
      <c r="J232" s="262"/>
    </row>
    <row r="233" spans="1:10" x14ac:dyDescent="0.25">
      <c r="A233" s="6">
        <v>227</v>
      </c>
      <c r="B233" s="4812"/>
      <c r="C233" s="271"/>
      <c r="D233" s="18"/>
      <c r="E233" s="264"/>
      <c r="F233" s="102"/>
      <c r="G233" s="102"/>
      <c r="H233" s="13"/>
      <c r="I233" s="351"/>
      <c r="J233" s="306"/>
    </row>
    <row r="234" spans="1:10" x14ac:dyDescent="0.25">
      <c r="A234" s="8">
        <v>228</v>
      </c>
      <c r="B234" s="4817"/>
      <c r="C234" s="271"/>
      <c r="D234" s="18"/>
      <c r="E234" s="264"/>
      <c r="F234" s="102"/>
      <c r="G234" s="102"/>
      <c r="H234" s="13"/>
      <c r="I234" s="351"/>
      <c r="J234" s="289"/>
    </row>
    <row r="235" spans="1:10" x14ac:dyDescent="0.25">
      <c r="A235" s="6">
        <v>229</v>
      </c>
      <c r="B235" s="4812"/>
      <c r="C235" s="271"/>
      <c r="D235" s="18"/>
      <c r="E235" s="264"/>
      <c r="F235" s="102"/>
      <c r="G235" s="102"/>
      <c r="H235" s="13"/>
      <c r="I235" s="351"/>
      <c r="J235" s="262"/>
    </row>
    <row r="236" spans="1:10" x14ac:dyDescent="0.25">
      <c r="A236" s="8">
        <v>230</v>
      </c>
      <c r="B236" s="4817"/>
      <c r="C236" s="271"/>
      <c r="D236" s="18"/>
      <c r="E236" s="264"/>
      <c r="F236" s="102"/>
      <c r="G236" s="102"/>
      <c r="H236" s="13"/>
      <c r="I236" s="351"/>
      <c r="J236" s="262"/>
    </row>
    <row r="237" spans="1:10" x14ac:dyDescent="0.25">
      <c r="A237" s="6">
        <v>231</v>
      </c>
      <c r="B237" s="4812"/>
      <c r="C237" s="271"/>
      <c r="D237" s="18"/>
      <c r="E237" s="264"/>
      <c r="F237" s="102"/>
      <c r="G237" s="102"/>
      <c r="H237" s="13"/>
      <c r="I237" s="351"/>
      <c r="J237" s="299"/>
    </row>
    <row r="238" spans="1:10" x14ac:dyDescent="0.25">
      <c r="A238" s="8">
        <v>232</v>
      </c>
      <c r="B238" s="4817"/>
      <c r="C238" s="271"/>
      <c r="D238" s="18"/>
      <c r="E238" s="264"/>
      <c r="F238" s="102"/>
      <c r="G238" s="102"/>
      <c r="H238" s="13"/>
      <c r="I238" s="351"/>
      <c r="J238" s="289"/>
    </row>
    <row r="239" spans="1:10" x14ac:dyDescent="0.25">
      <c r="A239" s="6">
        <v>233</v>
      </c>
      <c r="B239" s="4812"/>
      <c r="C239" s="271"/>
      <c r="D239" s="18"/>
      <c r="E239" s="264"/>
      <c r="F239" s="102"/>
      <c r="G239" s="102"/>
      <c r="H239" s="13"/>
      <c r="I239" s="351"/>
      <c r="J239" s="262"/>
    </row>
    <row r="240" spans="1:10" x14ac:dyDescent="0.25">
      <c r="A240" s="8">
        <v>234</v>
      </c>
      <c r="B240" s="4817"/>
      <c r="C240" s="271"/>
      <c r="D240" s="18"/>
      <c r="E240" s="264"/>
      <c r="F240" s="102"/>
      <c r="G240" s="102"/>
      <c r="H240" s="13"/>
      <c r="I240" s="351"/>
      <c r="J240" s="262"/>
    </row>
    <row r="241" spans="1:10" x14ac:dyDescent="0.25">
      <c r="A241" s="6">
        <v>235</v>
      </c>
      <c r="B241" s="4812"/>
      <c r="C241" s="271"/>
      <c r="D241" s="18"/>
      <c r="E241" s="264"/>
      <c r="F241" s="102"/>
      <c r="G241" s="102"/>
      <c r="H241" s="13"/>
      <c r="I241" s="351"/>
      <c r="J241" s="262"/>
    </row>
    <row r="242" spans="1:10" x14ac:dyDescent="0.25">
      <c r="A242" s="8">
        <v>236</v>
      </c>
      <c r="B242" s="4817"/>
      <c r="C242" s="271"/>
      <c r="D242" s="18"/>
      <c r="E242" s="264"/>
      <c r="F242" s="102"/>
      <c r="G242" s="102"/>
      <c r="H242" s="13"/>
      <c r="I242" s="351"/>
      <c r="J242" s="262"/>
    </row>
    <row r="243" spans="1:10" x14ac:dyDescent="0.25">
      <c r="A243" s="6">
        <v>237</v>
      </c>
      <c r="B243" s="4812"/>
      <c r="C243" s="271"/>
      <c r="D243" s="18"/>
      <c r="E243" s="264"/>
      <c r="F243" s="102"/>
      <c r="G243" s="102"/>
      <c r="H243" s="13"/>
      <c r="I243" s="351"/>
      <c r="J243" s="262"/>
    </row>
    <row r="244" spans="1:10" x14ac:dyDescent="0.25">
      <c r="A244" s="8">
        <v>238</v>
      </c>
      <c r="B244" s="4817"/>
      <c r="C244" s="271"/>
      <c r="D244" s="18"/>
      <c r="E244" s="264"/>
      <c r="F244" s="102"/>
      <c r="G244" s="102"/>
      <c r="H244" s="13"/>
      <c r="I244" s="351"/>
      <c r="J244" s="262"/>
    </row>
    <row r="245" spans="1:10" x14ac:dyDescent="0.25">
      <c r="A245" s="6">
        <v>239</v>
      </c>
      <c r="B245" s="4812"/>
      <c r="C245" s="271"/>
      <c r="D245" s="18"/>
      <c r="E245" s="264"/>
      <c r="F245" s="102"/>
      <c r="G245" s="102"/>
      <c r="H245" s="13"/>
      <c r="I245" s="351"/>
      <c r="J245" s="262"/>
    </row>
    <row r="246" spans="1:10" x14ac:dyDescent="0.25">
      <c r="A246" s="8">
        <v>240</v>
      </c>
      <c r="B246" s="4817"/>
      <c r="C246" s="271"/>
      <c r="D246" s="18"/>
      <c r="E246" s="264"/>
      <c r="F246" s="102"/>
      <c r="G246" s="102"/>
      <c r="H246" s="13"/>
      <c r="I246" s="351"/>
      <c r="J246" s="262"/>
    </row>
    <row r="247" spans="1:10" x14ac:dyDescent="0.25">
      <c r="A247" s="6">
        <v>241</v>
      </c>
      <c r="B247" s="4812"/>
      <c r="C247" s="271"/>
      <c r="D247" s="18"/>
      <c r="E247" s="264"/>
      <c r="F247" s="102"/>
      <c r="G247" s="102"/>
      <c r="H247" s="13"/>
      <c r="I247" s="351"/>
      <c r="J247" s="262"/>
    </row>
    <row r="248" spans="1:10" x14ac:dyDescent="0.25">
      <c r="A248" s="8">
        <v>242</v>
      </c>
      <c r="B248" s="4817"/>
      <c r="C248" s="271"/>
      <c r="D248" s="18"/>
      <c r="E248" s="264"/>
      <c r="F248" s="102"/>
      <c r="G248" s="102"/>
      <c r="H248" s="13"/>
      <c r="I248" s="351"/>
      <c r="J248" s="262"/>
    </row>
    <row r="249" spans="1:10" x14ac:dyDescent="0.25">
      <c r="A249" s="6">
        <v>243</v>
      </c>
      <c r="B249" s="4812"/>
      <c r="C249" s="271"/>
      <c r="D249" s="18"/>
      <c r="E249" s="264"/>
      <c r="F249" s="102"/>
      <c r="G249" s="102"/>
      <c r="H249" s="13"/>
      <c r="I249" s="351"/>
      <c r="J249" s="299"/>
    </row>
    <row r="250" spans="1:10" x14ac:dyDescent="0.25">
      <c r="A250" s="8">
        <v>244</v>
      </c>
      <c r="B250" s="4817"/>
      <c r="C250" s="271"/>
      <c r="D250" s="18"/>
      <c r="E250" s="264"/>
      <c r="F250" s="102"/>
      <c r="G250" s="102"/>
      <c r="H250" s="13"/>
      <c r="I250" s="351"/>
      <c r="J250" s="289"/>
    </row>
    <row r="251" spans="1:10" x14ac:dyDescent="0.25">
      <c r="A251" s="6">
        <v>245</v>
      </c>
      <c r="B251" s="4812"/>
      <c r="C251" s="271"/>
      <c r="D251" s="18"/>
      <c r="E251" s="264"/>
      <c r="F251" s="102"/>
      <c r="G251" s="102"/>
      <c r="H251" s="13"/>
      <c r="I251" s="351"/>
      <c r="J251" s="262"/>
    </row>
    <row r="252" spans="1:10" x14ac:dyDescent="0.25">
      <c r="A252" s="138">
        <v>246</v>
      </c>
      <c r="B252" s="4817"/>
      <c r="C252" s="271"/>
      <c r="D252" s="18"/>
      <c r="E252" s="264"/>
      <c r="F252" s="102"/>
      <c r="G252" s="102"/>
      <c r="H252" s="13"/>
      <c r="I252" s="351"/>
      <c r="J252" s="262"/>
    </row>
    <row r="253" spans="1:10" x14ac:dyDescent="0.25">
      <c r="A253" s="135">
        <v>247</v>
      </c>
      <c r="B253" s="4812"/>
      <c r="C253" s="271"/>
      <c r="D253" s="18"/>
      <c r="E253" s="264"/>
      <c r="F253" s="102"/>
      <c r="G253" s="102"/>
      <c r="H253" s="13"/>
      <c r="I253" s="351"/>
      <c r="J253" s="262"/>
    </row>
    <row r="254" spans="1:10" x14ac:dyDescent="0.25">
      <c r="A254" s="8">
        <v>248</v>
      </c>
      <c r="B254" s="4817"/>
      <c r="C254" s="271"/>
      <c r="D254" s="18"/>
      <c r="E254" s="264"/>
      <c r="F254" s="102"/>
      <c r="G254" s="102"/>
      <c r="H254" s="13"/>
      <c r="I254" s="351"/>
      <c r="J254" s="262"/>
    </row>
    <row r="255" spans="1:10" x14ac:dyDescent="0.25">
      <c r="A255" s="6">
        <v>249</v>
      </c>
      <c r="B255" s="4812"/>
      <c r="C255" s="271"/>
      <c r="D255" s="18"/>
      <c r="E255" s="264"/>
      <c r="F255" s="102"/>
      <c r="G255" s="102"/>
      <c r="H255" s="13"/>
      <c r="I255" s="351"/>
      <c r="J255" s="299"/>
    </row>
    <row r="256" spans="1:10" x14ac:dyDescent="0.25">
      <c r="A256" s="138">
        <v>250</v>
      </c>
      <c r="B256" s="4817"/>
      <c r="C256" s="271"/>
      <c r="D256" s="18"/>
      <c r="E256" s="264"/>
      <c r="F256" s="102"/>
      <c r="G256" s="102"/>
      <c r="H256" s="13"/>
      <c r="I256" s="351"/>
      <c r="J256" s="289"/>
    </row>
    <row r="257" spans="1:13" x14ac:dyDescent="0.25">
      <c r="A257" s="6">
        <v>251</v>
      </c>
      <c r="B257" s="4812"/>
      <c r="C257" s="271"/>
      <c r="D257" s="18"/>
      <c r="E257" s="264"/>
      <c r="F257" s="102"/>
      <c r="G257" s="102"/>
      <c r="H257" s="13"/>
      <c r="I257" s="351"/>
      <c r="J257" s="299"/>
    </row>
    <row r="258" spans="1:13" x14ac:dyDescent="0.25">
      <c r="A258" s="8">
        <v>252</v>
      </c>
      <c r="B258" s="4817"/>
      <c r="C258" s="271"/>
      <c r="D258" s="18"/>
      <c r="E258" s="264"/>
      <c r="F258" s="102"/>
      <c r="G258" s="102"/>
      <c r="H258" s="13"/>
      <c r="I258" s="351"/>
      <c r="J258" s="289"/>
    </row>
    <row r="259" spans="1:13" x14ac:dyDescent="0.25">
      <c r="A259" s="6">
        <v>253</v>
      </c>
      <c r="B259" s="4812"/>
      <c r="C259" s="271"/>
      <c r="D259" s="18"/>
      <c r="E259" s="264"/>
      <c r="F259" s="102"/>
      <c r="G259" s="102"/>
      <c r="H259" s="13"/>
      <c r="I259" s="351"/>
      <c r="J259" s="262"/>
      <c r="L259" s="4705"/>
      <c r="M259" s="4711"/>
    </row>
    <row r="260" spans="1:13" x14ac:dyDescent="0.25">
      <c r="A260" s="138">
        <v>254</v>
      </c>
      <c r="B260" s="4817"/>
      <c r="C260" s="271"/>
      <c r="D260" s="18"/>
      <c r="E260" s="264"/>
      <c r="F260" s="102"/>
      <c r="G260" s="102"/>
      <c r="H260" s="13"/>
      <c r="I260" s="351"/>
      <c r="J260" s="262"/>
      <c r="L260" s="4706"/>
      <c r="M260" s="4711"/>
    </row>
    <row r="261" spans="1:13" x14ac:dyDescent="0.25">
      <c r="A261" s="6">
        <v>255</v>
      </c>
      <c r="B261" s="4812"/>
      <c r="C261" s="271"/>
      <c r="D261" s="18"/>
      <c r="E261" s="264"/>
      <c r="F261" s="102"/>
      <c r="G261" s="102"/>
      <c r="H261" s="13"/>
      <c r="I261" s="351"/>
      <c r="J261" s="299"/>
    </row>
    <row r="262" spans="1:13" x14ac:dyDescent="0.25">
      <c r="A262" s="8">
        <v>256</v>
      </c>
      <c r="B262" s="4817"/>
      <c r="C262" s="271"/>
      <c r="D262" s="18"/>
      <c r="E262" s="264"/>
      <c r="F262" s="102"/>
      <c r="G262" s="102"/>
      <c r="H262" s="13"/>
      <c r="I262" s="351"/>
      <c r="J262" s="289"/>
    </row>
    <row r="263" spans="1:13" x14ac:dyDescent="0.25">
      <c r="A263" s="6">
        <v>257</v>
      </c>
      <c r="B263" s="4812"/>
      <c r="C263" s="271"/>
      <c r="D263" s="18"/>
      <c r="E263" s="264"/>
      <c r="F263" s="102"/>
      <c r="G263" s="102"/>
      <c r="H263" s="13"/>
      <c r="I263" s="351"/>
      <c r="J263" s="262"/>
    </row>
    <row r="264" spans="1:13" x14ac:dyDescent="0.25">
      <c r="A264" s="8">
        <v>258</v>
      </c>
      <c r="B264" s="4817"/>
      <c r="C264" s="271"/>
      <c r="D264" s="18"/>
      <c r="E264" s="264"/>
      <c r="F264" s="102"/>
      <c r="G264" s="102"/>
      <c r="H264" s="13"/>
      <c r="I264" s="351"/>
      <c r="J264" s="262"/>
    </row>
    <row r="265" spans="1:13" x14ac:dyDescent="0.25">
      <c r="A265" s="6">
        <v>259</v>
      </c>
      <c r="B265" s="4812"/>
      <c r="C265" s="271"/>
      <c r="D265" s="18"/>
      <c r="E265" s="264"/>
      <c r="F265" s="102"/>
      <c r="G265" s="102"/>
      <c r="H265" s="13"/>
      <c r="I265" s="351"/>
      <c r="J265" s="306"/>
    </row>
    <row r="266" spans="1:13" x14ac:dyDescent="0.25">
      <c r="A266" s="8">
        <v>260</v>
      </c>
      <c r="B266" s="4817"/>
      <c r="C266" s="271"/>
      <c r="D266" s="18"/>
      <c r="E266" s="264"/>
      <c r="F266" s="102"/>
      <c r="G266" s="102"/>
      <c r="H266" s="13"/>
      <c r="I266" s="351"/>
      <c r="J266" s="289"/>
    </row>
    <row r="267" spans="1:13" x14ac:dyDescent="0.25">
      <c r="A267" s="6">
        <v>261</v>
      </c>
      <c r="B267" s="4812"/>
      <c r="C267" s="271"/>
      <c r="D267" s="18"/>
      <c r="E267" s="264"/>
      <c r="F267" s="102"/>
      <c r="G267" s="102"/>
      <c r="H267" s="13"/>
      <c r="I267" s="351"/>
      <c r="J267" s="262"/>
    </row>
    <row r="268" spans="1:13" x14ac:dyDescent="0.25">
      <c r="A268" s="8">
        <v>262</v>
      </c>
      <c r="B268" s="4817"/>
      <c r="C268" s="271"/>
      <c r="D268" s="18"/>
      <c r="E268" s="264"/>
      <c r="F268" s="102"/>
      <c r="G268" s="102"/>
      <c r="H268" s="13"/>
      <c r="I268" s="351"/>
      <c r="J268" s="262"/>
    </row>
    <row r="269" spans="1:13" x14ac:dyDescent="0.25">
      <c r="A269" s="6">
        <v>263</v>
      </c>
      <c r="B269" s="4812"/>
      <c r="C269" s="271"/>
      <c r="D269" s="18"/>
      <c r="E269" s="264"/>
      <c r="F269" s="102"/>
      <c r="G269" s="102"/>
      <c r="H269" s="13"/>
      <c r="I269" s="351"/>
      <c r="J269" s="262"/>
    </row>
    <row r="270" spans="1:13" x14ac:dyDescent="0.25">
      <c r="A270" s="8">
        <v>264</v>
      </c>
      <c r="B270" s="4817"/>
      <c r="C270" s="271"/>
      <c r="D270" s="18"/>
      <c r="E270" s="264"/>
      <c r="F270" s="102"/>
      <c r="G270" s="102"/>
      <c r="H270" s="13"/>
      <c r="I270" s="351"/>
      <c r="J270" s="262"/>
    </row>
    <row r="271" spans="1:13" x14ac:dyDescent="0.25">
      <c r="A271" s="6">
        <v>265</v>
      </c>
      <c r="B271" s="4812"/>
      <c r="C271" s="271"/>
      <c r="D271" s="18"/>
      <c r="E271" s="264"/>
      <c r="F271" s="102"/>
      <c r="G271" s="102"/>
      <c r="H271" s="13"/>
      <c r="I271" s="351"/>
      <c r="J271" s="262"/>
    </row>
    <row r="272" spans="1:13" x14ac:dyDescent="0.25">
      <c r="A272" s="8">
        <v>266</v>
      </c>
      <c r="B272" s="4817"/>
      <c r="C272" s="271"/>
      <c r="D272" s="18"/>
      <c r="E272" s="264"/>
      <c r="F272" s="102"/>
      <c r="G272" s="102"/>
      <c r="H272" s="13"/>
      <c r="I272" s="351"/>
      <c r="J272" s="262"/>
    </row>
    <row r="273" spans="1:10" x14ac:dyDescent="0.25">
      <c r="A273" s="6">
        <v>267</v>
      </c>
      <c r="B273" s="4812"/>
      <c r="C273" s="271"/>
      <c r="D273" s="18"/>
      <c r="E273" s="264"/>
      <c r="F273" s="102"/>
      <c r="G273" s="102"/>
      <c r="H273" s="13"/>
      <c r="I273" s="351"/>
      <c r="J273" s="262"/>
    </row>
    <row r="274" spans="1:10" x14ac:dyDescent="0.25">
      <c r="A274" s="8">
        <v>268</v>
      </c>
      <c r="B274" s="4817"/>
      <c r="C274" s="271"/>
      <c r="D274" s="18"/>
      <c r="E274" s="264"/>
      <c r="F274" s="102"/>
      <c r="G274" s="102"/>
      <c r="H274" s="13"/>
      <c r="I274" s="351"/>
      <c r="J274" s="262"/>
    </row>
    <row r="275" spans="1:10" x14ac:dyDescent="0.25">
      <c r="A275" s="6">
        <v>269</v>
      </c>
      <c r="B275" s="4812"/>
      <c r="C275" s="271"/>
      <c r="D275" s="18"/>
      <c r="E275" s="264"/>
      <c r="F275" s="102"/>
      <c r="G275" s="102"/>
      <c r="H275" s="13"/>
      <c r="I275" s="351"/>
      <c r="J275" s="299"/>
    </row>
    <row r="276" spans="1:10" x14ac:dyDescent="0.25">
      <c r="A276" s="8">
        <v>270</v>
      </c>
      <c r="B276" s="4817"/>
      <c r="C276" s="271"/>
      <c r="D276" s="18"/>
      <c r="E276" s="264"/>
      <c r="F276" s="102"/>
      <c r="G276" s="102"/>
      <c r="H276" s="13"/>
      <c r="I276" s="351"/>
      <c r="J276" s="289"/>
    </row>
    <row r="277" spans="1:10" x14ac:dyDescent="0.25">
      <c r="A277" s="6">
        <v>271</v>
      </c>
      <c r="B277" s="4812"/>
      <c r="C277" s="271"/>
      <c r="D277" s="18"/>
      <c r="E277" s="264"/>
      <c r="F277" s="102"/>
      <c r="G277" s="102"/>
      <c r="H277" s="13"/>
      <c r="I277" s="351"/>
      <c r="J277" s="262"/>
    </row>
    <row r="278" spans="1:10" x14ac:dyDescent="0.25">
      <c r="A278" s="8">
        <v>272</v>
      </c>
      <c r="B278" s="4817"/>
      <c r="C278" s="271"/>
      <c r="D278" s="18"/>
      <c r="E278" s="264"/>
      <c r="F278" s="102"/>
      <c r="G278" s="102"/>
      <c r="H278" s="13"/>
      <c r="I278" s="351"/>
      <c r="J278" s="262"/>
    </row>
    <row r="279" spans="1:10" x14ac:dyDescent="0.25">
      <c r="A279" s="6">
        <v>273</v>
      </c>
      <c r="B279" s="4812"/>
      <c r="C279" s="271"/>
      <c r="D279" s="18"/>
      <c r="E279" s="264"/>
      <c r="F279" s="102"/>
      <c r="G279" s="102"/>
      <c r="H279" s="13"/>
      <c r="I279" s="351"/>
      <c r="J279" s="262"/>
    </row>
    <row r="280" spans="1:10" x14ac:dyDescent="0.25">
      <c r="A280" s="8">
        <v>274</v>
      </c>
      <c r="B280" s="4817"/>
      <c r="C280" s="271"/>
      <c r="D280" s="18"/>
      <c r="E280" s="264"/>
      <c r="F280" s="102"/>
      <c r="G280" s="102"/>
      <c r="H280" s="13"/>
      <c r="I280" s="351"/>
      <c r="J280" s="262"/>
    </row>
    <row r="281" spans="1:10" x14ac:dyDescent="0.25">
      <c r="A281" s="269">
        <v>275</v>
      </c>
      <c r="B281" s="4812"/>
      <c r="C281" s="271"/>
      <c r="D281" s="18"/>
      <c r="E281" s="264"/>
      <c r="F281" s="102"/>
      <c r="G281" s="102"/>
      <c r="H281" s="13"/>
      <c r="I281" s="351"/>
      <c r="J281" s="262"/>
    </row>
    <row r="282" spans="1:10" x14ac:dyDescent="0.25">
      <c r="A282" s="8">
        <v>276</v>
      </c>
      <c r="B282" s="4817"/>
      <c r="C282" s="271"/>
      <c r="D282" s="18"/>
      <c r="E282" s="264"/>
      <c r="F282" s="102"/>
      <c r="G282" s="102"/>
      <c r="H282" s="13"/>
      <c r="I282" s="351"/>
      <c r="J282" s="262"/>
    </row>
    <row r="283" spans="1:10" x14ac:dyDescent="0.25">
      <c r="A283" s="6">
        <v>277</v>
      </c>
      <c r="B283" s="4812"/>
      <c r="C283" s="271"/>
      <c r="D283" s="18"/>
      <c r="E283" s="264"/>
      <c r="F283" s="102"/>
      <c r="G283" s="102"/>
      <c r="H283" s="13"/>
      <c r="I283" s="351"/>
      <c r="J283" s="306"/>
    </row>
    <row r="284" spans="1:10" x14ac:dyDescent="0.25">
      <c r="A284" s="8">
        <v>278</v>
      </c>
      <c r="B284" s="4817"/>
      <c r="C284" s="271"/>
      <c r="D284" s="18"/>
      <c r="E284" s="264"/>
      <c r="F284" s="102"/>
      <c r="G284" s="102"/>
      <c r="H284" s="13"/>
      <c r="I284" s="351"/>
      <c r="J284" s="289"/>
    </row>
    <row r="285" spans="1:10" x14ac:dyDescent="0.25">
      <c r="A285" s="6">
        <v>279</v>
      </c>
      <c r="B285" s="4812"/>
      <c r="C285" s="271"/>
      <c r="D285" s="18"/>
      <c r="E285" s="264"/>
      <c r="F285" s="102"/>
      <c r="G285" s="102"/>
      <c r="H285" s="13"/>
      <c r="I285" s="351"/>
      <c r="J285" s="262"/>
    </row>
    <row r="286" spans="1:10" x14ac:dyDescent="0.25">
      <c r="A286" s="8">
        <v>280</v>
      </c>
      <c r="B286" s="4817"/>
      <c r="C286" s="271"/>
      <c r="D286" s="18"/>
      <c r="E286" s="264"/>
      <c r="F286" s="102"/>
      <c r="G286" s="102"/>
      <c r="H286" s="13"/>
      <c r="I286" s="351"/>
      <c r="J286" s="262"/>
    </row>
    <row r="287" spans="1:10" x14ac:dyDescent="0.25">
      <c r="A287" s="6">
        <v>281</v>
      </c>
      <c r="B287" s="4812"/>
      <c r="C287" s="271"/>
      <c r="D287" s="18"/>
      <c r="E287" s="264"/>
      <c r="F287" s="102"/>
      <c r="G287" s="102"/>
      <c r="H287" s="13"/>
      <c r="I287" s="351"/>
      <c r="J287" s="262"/>
    </row>
    <row r="288" spans="1:10" x14ac:dyDescent="0.25">
      <c r="A288" s="8">
        <v>282</v>
      </c>
      <c r="B288" s="4817"/>
      <c r="C288" s="271"/>
      <c r="D288" s="18"/>
      <c r="E288" s="264"/>
      <c r="F288" s="102"/>
      <c r="G288" s="102"/>
      <c r="H288" s="13"/>
      <c r="I288" s="351"/>
      <c r="J288" s="262"/>
    </row>
    <row r="289" spans="1:10" x14ac:dyDescent="0.25">
      <c r="A289" s="6">
        <v>283</v>
      </c>
      <c r="B289" s="4812"/>
      <c r="C289" s="271"/>
      <c r="D289" s="18"/>
      <c r="E289" s="264"/>
      <c r="F289" s="102"/>
      <c r="G289" s="102"/>
      <c r="H289" s="13"/>
      <c r="I289" s="351"/>
      <c r="J289" s="299"/>
    </row>
    <row r="290" spans="1:10" x14ac:dyDescent="0.25">
      <c r="A290" s="8">
        <v>284</v>
      </c>
      <c r="B290" s="4817"/>
      <c r="C290" s="271"/>
      <c r="D290" s="18"/>
      <c r="E290" s="264"/>
      <c r="F290" s="102"/>
      <c r="G290" s="102"/>
      <c r="H290" s="13"/>
      <c r="I290" s="351"/>
      <c r="J290" s="289"/>
    </row>
    <row r="291" spans="1:10" x14ac:dyDescent="0.25">
      <c r="A291" s="6">
        <v>285</v>
      </c>
      <c r="B291" s="4812"/>
      <c r="C291" s="271"/>
      <c r="D291" s="18"/>
      <c r="E291" s="264"/>
      <c r="F291" s="102"/>
      <c r="G291" s="102"/>
      <c r="H291" s="13"/>
      <c r="I291" s="351"/>
      <c r="J291" s="262"/>
    </row>
    <row r="292" spans="1:10" x14ac:dyDescent="0.25">
      <c r="A292" s="8">
        <v>286</v>
      </c>
      <c r="B292" s="4817"/>
      <c r="C292" s="271"/>
      <c r="D292" s="18"/>
      <c r="E292" s="264"/>
      <c r="F292" s="102"/>
      <c r="G292" s="102"/>
      <c r="H292" s="13"/>
      <c r="I292" s="351"/>
      <c r="J292" s="262"/>
    </row>
    <row r="293" spans="1:10" x14ac:dyDescent="0.25">
      <c r="A293" s="6">
        <v>287</v>
      </c>
      <c r="B293" s="4812"/>
      <c r="C293" s="271"/>
      <c r="D293" s="18"/>
      <c r="E293" s="264"/>
      <c r="F293" s="102"/>
      <c r="G293" s="102"/>
      <c r="H293" s="13"/>
      <c r="I293" s="351"/>
      <c r="J293" s="299"/>
    </row>
    <row r="294" spans="1:10" x14ac:dyDescent="0.25">
      <c r="A294" s="8">
        <v>288</v>
      </c>
      <c r="B294" s="4817"/>
      <c r="C294" s="271"/>
      <c r="D294" s="18"/>
      <c r="E294" s="264"/>
      <c r="F294" s="102"/>
      <c r="G294" s="102"/>
      <c r="H294" s="13"/>
      <c r="I294" s="351"/>
      <c r="J294" s="289"/>
    </row>
    <row r="295" spans="1:10" x14ac:dyDescent="0.25">
      <c r="A295" s="6">
        <v>289</v>
      </c>
      <c r="B295" s="4812"/>
      <c r="C295" s="271"/>
      <c r="D295" s="18"/>
      <c r="E295" s="264"/>
      <c r="F295" s="102"/>
      <c r="G295" s="102"/>
      <c r="H295" s="13"/>
      <c r="I295" s="351"/>
      <c r="J295" s="262"/>
    </row>
    <row r="296" spans="1:10" x14ac:dyDescent="0.25">
      <c r="A296" s="8">
        <v>290</v>
      </c>
      <c r="B296" s="4817"/>
      <c r="C296" s="271"/>
      <c r="D296" s="18"/>
      <c r="E296" s="264"/>
      <c r="F296" s="102"/>
      <c r="G296" s="102"/>
      <c r="H296" s="13"/>
      <c r="I296" s="351"/>
      <c r="J296" s="262"/>
    </row>
    <row r="297" spans="1:10" x14ac:dyDescent="0.25">
      <c r="A297" s="6">
        <v>291</v>
      </c>
      <c r="B297" s="4812"/>
      <c r="C297" s="271"/>
      <c r="D297" s="18"/>
      <c r="E297" s="264"/>
      <c r="F297" s="102"/>
      <c r="G297" s="102"/>
      <c r="H297" s="13"/>
      <c r="I297" s="351"/>
      <c r="J297" s="328"/>
    </row>
    <row r="298" spans="1:10" x14ac:dyDescent="0.25">
      <c r="A298" s="8">
        <v>292</v>
      </c>
      <c r="B298" s="4817"/>
      <c r="C298" s="271"/>
      <c r="D298" s="18"/>
      <c r="E298" s="264"/>
      <c r="F298" s="102"/>
      <c r="G298" s="102"/>
      <c r="H298" s="13"/>
      <c r="I298" s="351"/>
      <c r="J298" s="289"/>
    </row>
    <row r="299" spans="1:10" x14ac:dyDescent="0.25">
      <c r="A299" s="6">
        <v>293</v>
      </c>
      <c r="B299" s="4812"/>
      <c r="C299" s="271"/>
      <c r="D299" s="18"/>
      <c r="E299" s="264"/>
      <c r="F299" s="102"/>
      <c r="G299" s="102"/>
      <c r="H299" s="13"/>
      <c r="I299" s="351"/>
      <c r="J299" s="262"/>
    </row>
    <row r="300" spans="1:10" x14ac:dyDescent="0.25">
      <c r="A300" s="8">
        <v>294</v>
      </c>
      <c r="B300" s="4817"/>
      <c r="C300" s="271"/>
      <c r="D300" s="18"/>
      <c r="E300" s="264"/>
      <c r="F300" s="102"/>
      <c r="G300" s="102"/>
      <c r="H300" s="13"/>
      <c r="I300" s="351"/>
      <c r="J300" s="262"/>
    </row>
    <row r="301" spans="1:10" x14ac:dyDescent="0.25">
      <c r="A301" s="6">
        <v>295</v>
      </c>
      <c r="B301" s="4812"/>
      <c r="C301" s="271"/>
      <c r="D301" s="18"/>
      <c r="E301" s="264"/>
      <c r="F301" s="102"/>
      <c r="G301" s="102"/>
      <c r="H301" s="13"/>
      <c r="I301" s="351"/>
      <c r="J301" s="299"/>
    </row>
    <row r="302" spans="1:10" x14ac:dyDescent="0.25">
      <c r="A302" s="8">
        <v>296</v>
      </c>
      <c r="B302" s="4817"/>
      <c r="C302" s="271"/>
      <c r="D302" s="18"/>
      <c r="E302" s="264"/>
      <c r="F302" s="102"/>
      <c r="G302" s="102"/>
      <c r="H302" s="13"/>
      <c r="I302" s="351"/>
      <c r="J302" s="289"/>
    </row>
    <row r="303" spans="1:10" x14ac:dyDescent="0.25">
      <c r="A303" s="6">
        <v>297</v>
      </c>
      <c r="B303" s="4812"/>
      <c r="C303" s="271"/>
      <c r="D303" s="18"/>
      <c r="E303" s="264"/>
      <c r="F303" s="102"/>
      <c r="G303" s="102"/>
      <c r="H303" s="13"/>
      <c r="I303" s="351"/>
      <c r="J303" s="262"/>
    </row>
    <row r="304" spans="1:10" x14ac:dyDescent="0.25">
      <c r="A304" s="8">
        <v>298</v>
      </c>
      <c r="B304" s="4817"/>
      <c r="C304" s="271"/>
      <c r="D304" s="18"/>
      <c r="E304" s="264"/>
      <c r="F304" s="102"/>
      <c r="G304" s="102"/>
      <c r="H304" s="13"/>
      <c r="I304" s="351"/>
      <c r="J304" s="262"/>
    </row>
    <row r="305" spans="1:10" x14ac:dyDescent="0.25">
      <c r="A305" s="6">
        <v>299</v>
      </c>
      <c r="B305" s="4812"/>
      <c r="C305" s="271"/>
      <c r="D305" s="18"/>
      <c r="E305" s="264"/>
      <c r="F305" s="102"/>
      <c r="G305" s="102"/>
      <c r="H305" s="13"/>
      <c r="I305" s="351"/>
      <c r="J305" s="299"/>
    </row>
    <row r="306" spans="1:10" x14ac:dyDescent="0.25">
      <c r="A306" s="8">
        <v>300</v>
      </c>
      <c r="B306" s="4817"/>
      <c r="C306" s="271"/>
      <c r="D306" s="18"/>
      <c r="E306" s="264"/>
      <c r="F306" s="102"/>
      <c r="G306" s="102"/>
      <c r="H306" s="13"/>
      <c r="I306" s="351"/>
      <c r="J306" s="289"/>
    </row>
    <row r="307" spans="1:10" x14ac:dyDescent="0.25">
      <c r="A307" s="6">
        <v>301</v>
      </c>
      <c r="B307" s="4812"/>
      <c r="C307" s="271"/>
      <c r="D307" s="18"/>
      <c r="E307" s="264"/>
      <c r="F307" s="102"/>
      <c r="G307" s="102"/>
      <c r="H307" s="13"/>
      <c r="I307" s="351"/>
      <c r="J307" s="262"/>
    </row>
    <row r="308" spans="1:10" x14ac:dyDescent="0.25">
      <c r="A308" s="8">
        <v>302</v>
      </c>
      <c r="B308" s="4817"/>
      <c r="C308" s="271"/>
      <c r="D308" s="18"/>
      <c r="E308" s="264"/>
      <c r="F308" s="102"/>
      <c r="G308" s="102"/>
      <c r="H308" s="13"/>
      <c r="I308" s="351"/>
      <c r="J308" s="262"/>
    </row>
    <row r="309" spans="1:10" x14ac:dyDescent="0.25">
      <c r="A309" s="6">
        <v>303</v>
      </c>
      <c r="B309" s="4812"/>
      <c r="C309" s="271"/>
      <c r="D309" s="18"/>
      <c r="E309" s="264"/>
      <c r="F309" s="102"/>
      <c r="G309" s="102"/>
      <c r="H309" s="13"/>
      <c r="I309" s="351"/>
      <c r="J309" s="262"/>
    </row>
    <row r="310" spans="1:10" x14ac:dyDescent="0.25">
      <c r="A310" s="8">
        <v>304</v>
      </c>
      <c r="B310" s="4817"/>
      <c r="C310" s="271"/>
      <c r="D310" s="18"/>
      <c r="E310" s="264"/>
      <c r="F310" s="102"/>
      <c r="G310" s="102"/>
      <c r="H310" s="13"/>
      <c r="I310" s="351"/>
      <c r="J310" s="262"/>
    </row>
    <row r="311" spans="1:10" x14ac:dyDescent="0.25">
      <c r="A311" s="6">
        <v>305</v>
      </c>
      <c r="B311" s="4812"/>
      <c r="C311" s="271"/>
      <c r="D311" s="18"/>
      <c r="E311" s="264"/>
      <c r="F311" s="102"/>
      <c r="G311" s="102"/>
      <c r="H311" s="13"/>
      <c r="I311" s="351"/>
      <c r="J311" s="299"/>
    </row>
    <row r="312" spans="1:10" x14ac:dyDescent="0.25">
      <c r="A312" s="8">
        <v>306</v>
      </c>
      <c r="B312" s="4817"/>
      <c r="C312" s="271"/>
      <c r="D312" s="18"/>
      <c r="E312" s="264"/>
      <c r="F312" s="102"/>
      <c r="G312" s="102"/>
      <c r="H312" s="13"/>
      <c r="I312" s="351"/>
      <c r="J312" s="289"/>
    </row>
    <row r="313" spans="1:10" x14ac:dyDescent="0.25">
      <c r="A313" s="6">
        <v>307</v>
      </c>
      <c r="B313" s="4812"/>
      <c r="C313" s="271"/>
      <c r="D313" s="18"/>
      <c r="E313" s="264"/>
      <c r="F313" s="102"/>
      <c r="G313" s="102"/>
      <c r="H313" s="13"/>
      <c r="I313" s="351"/>
      <c r="J313" s="262"/>
    </row>
    <row r="314" spans="1:10" x14ac:dyDescent="0.25">
      <c r="A314" s="8">
        <v>308</v>
      </c>
      <c r="B314" s="4817"/>
      <c r="C314" s="271"/>
      <c r="D314" s="18"/>
      <c r="E314" s="264"/>
      <c r="F314" s="102"/>
      <c r="G314" s="102"/>
      <c r="H314" s="13"/>
      <c r="I314" s="351"/>
      <c r="J314" s="306"/>
    </row>
    <row r="315" spans="1:10" x14ac:dyDescent="0.25">
      <c r="A315" s="6">
        <v>309</v>
      </c>
      <c r="B315" s="4812"/>
      <c r="C315" s="271"/>
      <c r="D315" s="18"/>
      <c r="E315" s="264"/>
      <c r="F315" s="102"/>
      <c r="G315" s="102"/>
      <c r="H315" s="13"/>
      <c r="I315" s="351"/>
      <c r="J315" s="289"/>
    </row>
    <row r="316" spans="1:10" x14ac:dyDescent="0.25">
      <c r="A316" s="8">
        <v>310</v>
      </c>
      <c r="B316" s="4817"/>
      <c r="C316" s="271"/>
      <c r="D316" s="18"/>
      <c r="E316" s="264"/>
      <c r="F316" s="102"/>
      <c r="G316" s="102"/>
      <c r="H316" s="13"/>
      <c r="I316" s="351"/>
      <c r="J316" s="289"/>
    </row>
    <row r="317" spans="1:10" x14ac:dyDescent="0.25">
      <c r="A317" s="6">
        <v>311</v>
      </c>
      <c r="B317" s="4812"/>
      <c r="C317" s="271"/>
      <c r="D317" s="18"/>
      <c r="E317" s="264"/>
      <c r="F317" s="102"/>
      <c r="G317" s="102"/>
      <c r="H317" s="13"/>
      <c r="I317" s="351"/>
      <c r="J317" s="262"/>
    </row>
    <row r="318" spans="1:10" x14ac:dyDescent="0.25">
      <c r="A318" s="8">
        <v>312</v>
      </c>
      <c r="B318" s="4817"/>
      <c r="C318" s="271"/>
      <c r="D318" s="18"/>
      <c r="E318" s="264"/>
      <c r="F318" s="102"/>
      <c r="G318" s="102"/>
      <c r="H318" s="13"/>
      <c r="I318" s="351"/>
      <c r="J318" s="262"/>
    </row>
    <row r="319" spans="1:10" x14ac:dyDescent="0.25">
      <c r="A319" s="6">
        <v>313</v>
      </c>
      <c r="B319" s="4812"/>
      <c r="C319" s="271"/>
      <c r="D319" s="18"/>
      <c r="E319" s="264"/>
      <c r="F319" s="102"/>
      <c r="G319" s="102"/>
      <c r="H319" s="13"/>
      <c r="I319" s="351"/>
      <c r="J319" s="262"/>
    </row>
    <row r="320" spans="1:10" x14ac:dyDescent="0.25">
      <c r="A320" s="8">
        <v>314</v>
      </c>
      <c r="B320" s="4817"/>
      <c r="C320" s="271"/>
      <c r="D320" s="18"/>
      <c r="E320" s="264"/>
      <c r="F320" s="102"/>
      <c r="G320" s="102"/>
      <c r="H320" s="13"/>
      <c r="I320" s="351"/>
      <c r="J320" s="262"/>
    </row>
    <row r="321" spans="1:10" x14ac:dyDescent="0.25">
      <c r="A321" s="6">
        <v>315</v>
      </c>
      <c r="B321" s="4812"/>
      <c r="C321" s="271"/>
      <c r="D321" s="18"/>
      <c r="E321" s="264"/>
      <c r="F321" s="102"/>
      <c r="G321" s="102"/>
      <c r="H321" s="13"/>
      <c r="I321" s="351"/>
      <c r="J321" s="262"/>
    </row>
    <row r="322" spans="1:10" x14ac:dyDescent="0.25">
      <c r="A322" s="8">
        <v>316</v>
      </c>
      <c r="B322" s="4817"/>
      <c r="C322" s="271"/>
      <c r="D322" s="18"/>
      <c r="E322" s="264"/>
      <c r="F322" s="102"/>
      <c r="G322" s="102"/>
      <c r="H322" s="13"/>
      <c r="I322" s="351"/>
      <c r="J322" s="262"/>
    </row>
    <row r="323" spans="1:10" x14ac:dyDescent="0.25">
      <c r="A323" s="6">
        <v>317</v>
      </c>
      <c r="B323" s="4812"/>
      <c r="C323" s="271"/>
      <c r="D323" s="18"/>
      <c r="E323" s="264"/>
      <c r="F323" s="102"/>
      <c r="G323" s="102"/>
      <c r="H323" s="13"/>
      <c r="I323" s="351"/>
      <c r="J323" s="262"/>
    </row>
    <row r="324" spans="1:10" x14ac:dyDescent="0.25">
      <c r="A324" s="8">
        <v>318</v>
      </c>
      <c r="B324" s="4817"/>
      <c r="C324" s="271"/>
      <c r="D324" s="18"/>
      <c r="E324" s="264"/>
      <c r="F324" s="102"/>
      <c r="G324" s="102"/>
      <c r="H324" s="13"/>
      <c r="I324" s="351"/>
      <c r="J324" s="262"/>
    </row>
    <row r="325" spans="1:10" x14ac:dyDescent="0.25">
      <c r="A325" s="6">
        <v>319</v>
      </c>
      <c r="B325" s="4812"/>
      <c r="C325" s="271"/>
      <c r="D325" s="18"/>
      <c r="E325" s="264"/>
      <c r="F325" s="102"/>
      <c r="G325" s="102"/>
      <c r="H325" s="13"/>
      <c r="I325" s="351"/>
      <c r="J325" s="262"/>
    </row>
    <row r="326" spans="1:10" x14ac:dyDescent="0.25">
      <c r="A326" s="8">
        <v>320</v>
      </c>
      <c r="B326" s="4817"/>
      <c r="C326" s="271"/>
      <c r="D326" s="18"/>
      <c r="E326" s="264"/>
      <c r="F326" s="102"/>
      <c r="G326" s="102"/>
      <c r="H326" s="13"/>
      <c r="I326" s="351"/>
      <c r="J326" s="262"/>
    </row>
    <row r="327" spans="1:10" x14ac:dyDescent="0.25">
      <c r="A327" s="6">
        <v>321</v>
      </c>
      <c r="B327" s="4812"/>
      <c r="C327" s="271"/>
      <c r="D327" s="18"/>
      <c r="E327" s="264"/>
      <c r="F327" s="102"/>
      <c r="G327" s="102"/>
      <c r="H327" s="13"/>
      <c r="I327" s="351"/>
      <c r="J327" s="262"/>
    </row>
    <row r="328" spans="1:10" x14ac:dyDescent="0.25">
      <c r="A328" s="8">
        <v>322</v>
      </c>
      <c r="B328" s="4817"/>
      <c r="C328" s="271"/>
      <c r="D328" s="18"/>
      <c r="E328" s="264"/>
      <c r="F328" s="102"/>
      <c r="G328" s="102"/>
      <c r="H328" s="13"/>
      <c r="I328" s="351"/>
      <c r="J328" s="262"/>
    </row>
    <row r="329" spans="1:10" x14ac:dyDescent="0.25">
      <c r="A329" s="6">
        <v>323</v>
      </c>
      <c r="B329" s="4812"/>
      <c r="C329" s="271"/>
      <c r="D329" s="18"/>
      <c r="E329" s="264"/>
      <c r="F329" s="102"/>
      <c r="G329" s="102"/>
      <c r="H329" s="13"/>
      <c r="I329" s="351"/>
      <c r="J329" s="262"/>
    </row>
    <row r="330" spans="1:10" x14ac:dyDescent="0.25">
      <c r="A330" s="8">
        <v>324</v>
      </c>
      <c r="B330" s="4817"/>
      <c r="C330" s="271"/>
      <c r="D330" s="18"/>
      <c r="E330" s="264"/>
      <c r="F330" s="102"/>
      <c r="G330" s="102"/>
      <c r="H330" s="13"/>
      <c r="I330" s="351"/>
      <c r="J330" s="262"/>
    </row>
    <row r="331" spans="1:10" x14ac:dyDescent="0.25">
      <c r="A331" s="6">
        <v>325</v>
      </c>
      <c r="B331" s="4812"/>
      <c r="C331" s="271"/>
      <c r="D331" s="18"/>
      <c r="E331" s="264"/>
      <c r="F331" s="102"/>
      <c r="G331" s="102"/>
      <c r="H331" s="13"/>
      <c r="I331" s="351"/>
      <c r="J331" s="262"/>
    </row>
    <row r="332" spans="1:10" x14ac:dyDescent="0.25">
      <c r="A332" s="8">
        <v>326</v>
      </c>
      <c r="B332" s="4817"/>
      <c r="C332" s="271"/>
      <c r="D332" s="18"/>
      <c r="E332" s="264"/>
      <c r="F332" s="102"/>
      <c r="G332" s="102"/>
      <c r="H332" s="13"/>
      <c r="I332" s="351"/>
      <c r="J332" s="306"/>
    </row>
    <row r="333" spans="1:10" x14ac:dyDescent="0.25">
      <c r="A333" s="6">
        <v>327</v>
      </c>
      <c r="B333" s="4812"/>
      <c r="C333" s="271"/>
      <c r="D333" s="18"/>
      <c r="E333" s="264"/>
      <c r="F333" s="102"/>
      <c r="G333" s="102"/>
      <c r="H333" s="13"/>
      <c r="I333" s="351"/>
      <c r="J333" s="289"/>
    </row>
    <row r="334" spans="1:10" x14ac:dyDescent="0.25">
      <c r="A334" s="8">
        <v>328</v>
      </c>
      <c r="B334" s="4817"/>
      <c r="C334" s="271"/>
      <c r="D334" s="18"/>
      <c r="E334" s="264"/>
      <c r="F334" s="102"/>
      <c r="G334" s="102"/>
      <c r="H334" s="13"/>
      <c r="I334" s="351"/>
      <c r="J334" s="262"/>
    </row>
    <row r="335" spans="1:10" x14ac:dyDescent="0.25">
      <c r="A335" s="6">
        <v>329</v>
      </c>
      <c r="B335" s="4812"/>
      <c r="C335" s="271"/>
      <c r="D335" s="18"/>
      <c r="E335" s="264"/>
      <c r="F335" s="102"/>
      <c r="G335" s="102"/>
      <c r="H335" s="13"/>
      <c r="I335" s="351"/>
      <c r="J335" s="262"/>
    </row>
    <row r="336" spans="1:10" x14ac:dyDescent="0.25">
      <c r="A336" s="8">
        <v>330</v>
      </c>
      <c r="B336" s="4817"/>
      <c r="C336" s="271"/>
      <c r="D336" s="18"/>
      <c r="E336" s="264"/>
      <c r="F336" s="102"/>
      <c r="G336" s="102"/>
      <c r="H336" s="13"/>
      <c r="I336" s="351"/>
      <c r="J336" s="262"/>
    </row>
    <row r="337" spans="1:10" x14ac:dyDescent="0.25">
      <c r="A337" s="6">
        <v>331</v>
      </c>
      <c r="B337" s="4812"/>
      <c r="C337" s="271"/>
      <c r="D337" s="18"/>
      <c r="E337" s="264"/>
      <c r="F337" s="102"/>
      <c r="G337" s="102"/>
      <c r="H337" s="13"/>
      <c r="I337" s="351"/>
      <c r="J337" s="262"/>
    </row>
    <row r="338" spans="1:10" x14ac:dyDescent="0.25">
      <c r="A338" s="8">
        <v>332</v>
      </c>
      <c r="B338" s="4817"/>
      <c r="C338" s="271"/>
      <c r="D338" s="18"/>
      <c r="E338" s="264"/>
      <c r="F338" s="102"/>
      <c r="G338" s="102"/>
      <c r="H338" s="13"/>
      <c r="I338" s="351"/>
      <c r="J338" s="262"/>
    </row>
    <row r="339" spans="1:10" x14ac:dyDescent="0.25">
      <c r="A339" s="6">
        <v>333</v>
      </c>
      <c r="B339" s="4812"/>
      <c r="C339" s="271"/>
      <c r="D339" s="18"/>
      <c r="E339" s="264"/>
      <c r="F339" s="102"/>
      <c r="G339" s="102"/>
      <c r="H339" s="13"/>
      <c r="I339" s="351"/>
      <c r="J339" s="262"/>
    </row>
    <row r="340" spans="1:10" x14ac:dyDescent="0.25">
      <c r="A340" s="8">
        <v>334</v>
      </c>
      <c r="B340" s="4817"/>
      <c r="C340" s="271"/>
      <c r="D340" s="18"/>
      <c r="E340" s="264"/>
      <c r="F340" s="102"/>
      <c r="G340" s="102"/>
      <c r="H340" s="13"/>
      <c r="I340" s="351"/>
      <c r="J340" s="262"/>
    </row>
    <row r="341" spans="1:10" x14ac:dyDescent="0.25">
      <c r="A341" s="6">
        <v>335</v>
      </c>
      <c r="B341" s="4812"/>
      <c r="C341" s="271"/>
      <c r="D341" s="18"/>
      <c r="E341" s="264"/>
      <c r="F341" s="102"/>
      <c r="G341" s="102"/>
      <c r="H341" s="13"/>
      <c r="I341" s="351"/>
      <c r="J341" s="306"/>
    </row>
    <row r="342" spans="1:10" x14ac:dyDescent="0.25">
      <c r="A342" s="8">
        <v>336</v>
      </c>
      <c r="B342" s="4817"/>
      <c r="C342" s="271"/>
      <c r="D342" s="18"/>
      <c r="E342" s="264"/>
      <c r="F342" s="102"/>
      <c r="G342" s="102"/>
      <c r="H342" s="13"/>
      <c r="I342" s="351"/>
      <c r="J342" s="289"/>
    </row>
    <row r="343" spans="1:10" x14ac:dyDescent="0.25">
      <c r="A343" s="6">
        <v>337</v>
      </c>
      <c r="B343" s="4812"/>
      <c r="C343" s="271"/>
      <c r="D343" s="18"/>
      <c r="E343" s="264"/>
      <c r="F343" s="102"/>
      <c r="G343" s="102"/>
      <c r="H343" s="13"/>
      <c r="I343" s="351"/>
      <c r="J343" s="262"/>
    </row>
    <row r="344" spans="1:10" x14ac:dyDescent="0.25">
      <c r="A344" s="8">
        <v>338</v>
      </c>
      <c r="B344" s="4817"/>
      <c r="C344" s="271"/>
      <c r="D344" s="18"/>
      <c r="E344" s="264"/>
      <c r="F344" s="102"/>
      <c r="G344" s="102"/>
      <c r="H344" s="13"/>
      <c r="I344" s="351"/>
      <c r="J344" s="262"/>
    </row>
    <row r="345" spans="1:10" x14ac:dyDescent="0.25">
      <c r="A345" s="6">
        <v>339</v>
      </c>
      <c r="B345" s="4812"/>
      <c r="C345" s="271"/>
      <c r="D345" s="18"/>
      <c r="E345" s="264"/>
      <c r="F345" s="102"/>
      <c r="G345" s="102"/>
      <c r="H345" s="13"/>
      <c r="I345" s="351"/>
      <c r="J345" s="328"/>
    </row>
    <row r="346" spans="1:10" x14ac:dyDescent="0.25">
      <c r="A346" s="8">
        <v>340</v>
      </c>
      <c r="B346" s="4817"/>
      <c r="C346" s="271"/>
      <c r="D346" s="18"/>
      <c r="E346" s="264"/>
      <c r="F346" s="102"/>
      <c r="G346" s="102"/>
      <c r="H346" s="13"/>
      <c r="I346" s="351"/>
      <c r="J346" s="289"/>
    </row>
    <row r="347" spans="1:10" x14ac:dyDescent="0.25">
      <c r="A347" s="6">
        <v>341</v>
      </c>
      <c r="B347" s="4812"/>
      <c r="C347" s="271"/>
      <c r="D347" s="18"/>
      <c r="E347" s="264"/>
      <c r="F347" s="102"/>
      <c r="G347" s="102"/>
      <c r="H347" s="13"/>
      <c r="I347" s="351"/>
      <c r="J347" s="262"/>
    </row>
    <row r="348" spans="1:10" x14ac:dyDescent="0.25">
      <c r="A348" s="8">
        <v>342</v>
      </c>
      <c r="B348" s="4817"/>
      <c r="C348" s="373"/>
      <c r="D348" s="18"/>
      <c r="E348" s="264"/>
      <c r="F348" s="102"/>
      <c r="G348" s="102"/>
      <c r="H348" s="13"/>
      <c r="I348" s="351"/>
      <c r="J348" s="262"/>
    </row>
    <row r="349" spans="1:10" x14ac:dyDescent="0.25">
      <c r="A349" s="6">
        <v>343</v>
      </c>
      <c r="B349" s="4812"/>
      <c r="C349" s="271"/>
      <c r="D349" s="18"/>
      <c r="E349" s="264"/>
      <c r="F349" s="102"/>
      <c r="G349" s="102"/>
      <c r="H349" s="13"/>
      <c r="I349" s="351"/>
      <c r="J349" s="262"/>
    </row>
    <row r="350" spans="1:10" x14ac:dyDescent="0.25">
      <c r="A350" s="8">
        <v>344</v>
      </c>
      <c r="B350" s="4817"/>
      <c r="C350" s="271"/>
      <c r="D350" s="18"/>
      <c r="E350" s="264"/>
      <c r="F350" s="102"/>
      <c r="G350" s="102"/>
      <c r="H350" s="13"/>
      <c r="I350" s="351"/>
      <c r="J350" s="285"/>
    </row>
    <row r="351" spans="1:10" x14ac:dyDescent="0.25">
      <c r="A351" s="6">
        <v>345</v>
      </c>
      <c r="B351" s="4812"/>
      <c r="C351" s="271"/>
      <c r="D351" s="18"/>
      <c r="E351" s="264"/>
      <c r="F351" s="102"/>
      <c r="G351" s="102"/>
      <c r="H351" s="13"/>
      <c r="I351" s="351"/>
      <c r="J351" s="262"/>
    </row>
    <row r="352" spans="1:10" x14ac:dyDescent="0.25">
      <c r="A352" s="8">
        <v>346</v>
      </c>
      <c r="B352" s="4817"/>
      <c r="C352" s="271"/>
      <c r="D352" s="18"/>
      <c r="E352" s="264"/>
      <c r="F352" s="102"/>
      <c r="G352" s="102"/>
      <c r="H352" s="13"/>
      <c r="I352" s="351"/>
      <c r="J352" s="262"/>
    </row>
    <row r="353" spans="1:10" x14ac:dyDescent="0.25">
      <c r="A353" s="6">
        <v>347</v>
      </c>
      <c r="B353" s="4812"/>
      <c r="C353" s="271"/>
      <c r="D353" s="18"/>
      <c r="E353" s="264"/>
      <c r="F353" s="102"/>
      <c r="G353" s="102"/>
      <c r="H353" s="13"/>
      <c r="I353" s="351"/>
      <c r="J353" s="299"/>
    </row>
    <row r="354" spans="1:10" x14ac:dyDescent="0.25">
      <c r="A354" s="8">
        <v>348</v>
      </c>
      <c r="B354" s="4817"/>
      <c r="C354" s="271"/>
      <c r="D354" s="18"/>
      <c r="E354" s="264"/>
      <c r="F354" s="102"/>
      <c r="G354" s="102"/>
      <c r="H354" s="13"/>
      <c r="I354" s="351"/>
      <c r="J354" s="289"/>
    </row>
    <row r="355" spans="1:10" x14ac:dyDescent="0.25">
      <c r="A355" s="6">
        <v>349</v>
      </c>
      <c r="B355" s="4812"/>
      <c r="C355" s="271"/>
      <c r="D355" s="18"/>
      <c r="E355" s="264"/>
      <c r="F355" s="102"/>
      <c r="G355" s="102"/>
      <c r="H355" s="13"/>
      <c r="I355" s="351"/>
      <c r="J355" s="299"/>
    </row>
    <row r="356" spans="1:10" x14ac:dyDescent="0.25">
      <c r="A356" s="318">
        <v>350</v>
      </c>
      <c r="B356" s="4817"/>
      <c r="C356" s="271"/>
      <c r="D356" s="18"/>
      <c r="E356" s="264"/>
      <c r="F356" s="102"/>
      <c r="G356" s="102"/>
      <c r="H356" s="13"/>
      <c r="I356" s="351"/>
      <c r="J356" s="289"/>
    </row>
    <row r="357" spans="1:10" x14ac:dyDescent="0.25">
      <c r="A357" s="6">
        <v>351</v>
      </c>
      <c r="B357" s="4812"/>
      <c r="C357" s="271"/>
      <c r="D357" s="18"/>
      <c r="E357" s="264"/>
      <c r="F357" s="102"/>
      <c r="G357" s="102"/>
      <c r="H357" s="13"/>
      <c r="I357" s="351"/>
      <c r="J357" s="262"/>
    </row>
    <row r="358" spans="1:10" x14ac:dyDescent="0.25">
      <c r="A358" s="8">
        <v>352</v>
      </c>
      <c r="B358" s="4817"/>
      <c r="C358" s="271"/>
      <c r="D358" s="18"/>
      <c r="E358" s="264"/>
      <c r="F358" s="102"/>
      <c r="G358" s="102"/>
      <c r="H358" s="13"/>
      <c r="I358" s="351"/>
      <c r="J358" s="262"/>
    </row>
    <row r="359" spans="1:10" x14ac:dyDescent="0.25">
      <c r="A359" s="6">
        <v>353</v>
      </c>
      <c r="B359" s="4812"/>
      <c r="C359" s="271"/>
      <c r="D359" s="18"/>
      <c r="E359" s="264"/>
      <c r="F359" s="102"/>
      <c r="G359" s="102"/>
      <c r="H359" s="13"/>
      <c r="I359" s="351"/>
      <c r="J359" s="299"/>
    </row>
    <row r="360" spans="1:10" x14ac:dyDescent="0.25">
      <c r="A360" s="8">
        <v>354</v>
      </c>
      <c r="B360" s="4817"/>
      <c r="C360" s="271"/>
      <c r="D360" s="18"/>
      <c r="E360" s="264"/>
      <c r="F360" s="102"/>
      <c r="G360" s="102"/>
      <c r="H360" s="13"/>
      <c r="I360" s="351"/>
      <c r="J360" s="289"/>
    </row>
    <row r="361" spans="1:10" x14ac:dyDescent="0.25">
      <c r="A361" s="6">
        <v>355</v>
      </c>
      <c r="B361" s="4812"/>
      <c r="C361" s="271"/>
      <c r="D361" s="18"/>
      <c r="E361" s="264"/>
      <c r="F361" s="102"/>
      <c r="G361" s="102"/>
      <c r="H361" s="13"/>
      <c r="I361" s="351"/>
      <c r="J361" s="262"/>
    </row>
    <row r="362" spans="1:10" x14ac:dyDescent="0.25">
      <c r="A362" s="8">
        <v>356</v>
      </c>
      <c r="B362" s="4817"/>
      <c r="C362" s="271"/>
      <c r="D362" s="18"/>
      <c r="E362" s="264"/>
      <c r="F362" s="102"/>
      <c r="G362" s="102"/>
      <c r="H362" s="13"/>
      <c r="I362" s="351"/>
      <c r="J362" s="262"/>
    </row>
    <row r="363" spans="1:10" x14ac:dyDescent="0.25">
      <c r="A363" s="6">
        <v>357</v>
      </c>
      <c r="B363" s="4812"/>
      <c r="C363" s="271"/>
      <c r="D363" s="18"/>
      <c r="E363" s="264"/>
      <c r="F363" s="102"/>
      <c r="G363" s="102"/>
      <c r="H363" s="13"/>
      <c r="I363" s="351"/>
      <c r="J363" s="299"/>
    </row>
    <row r="364" spans="1:10" x14ac:dyDescent="0.25">
      <c r="A364" s="8">
        <v>358</v>
      </c>
      <c r="B364" s="4817"/>
      <c r="C364" s="271"/>
      <c r="D364" s="18"/>
      <c r="E364" s="264"/>
      <c r="F364" s="102"/>
      <c r="G364" s="102"/>
      <c r="H364" s="13"/>
      <c r="I364" s="351"/>
      <c r="J364" s="289"/>
    </row>
    <row r="365" spans="1:10" x14ac:dyDescent="0.25">
      <c r="A365" s="6">
        <v>359</v>
      </c>
      <c r="B365" s="4812"/>
      <c r="C365" s="271"/>
      <c r="D365" s="18"/>
      <c r="E365" s="264"/>
      <c r="F365" s="102"/>
      <c r="G365" s="102"/>
      <c r="H365" s="13"/>
      <c r="I365" s="351"/>
      <c r="J365" s="262"/>
    </row>
    <row r="366" spans="1:10" x14ac:dyDescent="0.25">
      <c r="A366" s="8">
        <v>360</v>
      </c>
      <c r="B366" s="4817"/>
      <c r="C366" s="271"/>
      <c r="D366" s="18"/>
      <c r="E366" s="264"/>
      <c r="F366" s="102"/>
      <c r="G366" s="102"/>
      <c r="H366" s="13"/>
      <c r="I366" s="351"/>
      <c r="J366" s="262"/>
    </row>
    <row r="367" spans="1:10" x14ac:dyDescent="0.25">
      <c r="A367" s="6">
        <v>361</v>
      </c>
      <c r="B367" s="4812"/>
      <c r="C367" s="271"/>
      <c r="D367" s="18"/>
      <c r="E367" s="264"/>
      <c r="F367" s="102"/>
      <c r="G367" s="102"/>
      <c r="H367" s="13"/>
      <c r="I367" s="351"/>
      <c r="J367" s="299"/>
    </row>
    <row r="368" spans="1:10" x14ac:dyDescent="0.25">
      <c r="A368" s="8">
        <v>362</v>
      </c>
      <c r="B368" s="4817"/>
      <c r="C368" s="271"/>
      <c r="D368" s="18"/>
      <c r="E368" s="264"/>
      <c r="F368" s="102"/>
      <c r="G368" s="102"/>
      <c r="H368" s="13"/>
      <c r="I368" s="351"/>
      <c r="J368" s="289"/>
    </row>
    <row r="369" spans="1:10" x14ac:dyDescent="0.25">
      <c r="A369" s="6">
        <v>363</v>
      </c>
      <c r="B369" s="4812"/>
      <c r="C369" s="271"/>
      <c r="D369" s="18"/>
      <c r="E369" s="264"/>
      <c r="F369" s="102"/>
      <c r="G369" s="102"/>
      <c r="H369" s="13"/>
      <c r="I369" s="351"/>
      <c r="J369" s="262"/>
    </row>
    <row r="370" spans="1:10" x14ac:dyDescent="0.25">
      <c r="A370" s="8">
        <v>364</v>
      </c>
      <c r="B370" s="4817"/>
      <c r="C370" s="271"/>
      <c r="D370" s="18"/>
      <c r="E370" s="264"/>
      <c r="F370" s="102"/>
      <c r="G370" s="102"/>
      <c r="H370" s="13"/>
      <c r="I370" s="351"/>
      <c r="J370" s="262"/>
    </row>
    <row r="371" spans="1:10" x14ac:dyDescent="0.25">
      <c r="A371" s="6">
        <v>365</v>
      </c>
      <c r="B371" s="4812"/>
      <c r="C371" s="271"/>
      <c r="D371" s="18"/>
      <c r="E371" s="264"/>
      <c r="F371" s="102"/>
      <c r="G371" s="102"/>
      <c r="H371" s="13"/>
      <c r="I371" s="351"/>
      <c r="J371" s="299"/>
    </row>
    <row r="372" spans="1:10" x14ac:dyDescent="0.25">
      <c r="A372" s="8">
        <v>366</v>
      </c>
      <c r="B372" s="4817"/>
      <c r="C372" s="271"/>
      <c r="D372" s="18"/>
      <c r="E372" s="264"/>
      <c r="F372" s="102"/>
      <c r="G372" s="102"/>
      <c r="H372" s="13"/>
      <c r="I372" s="351"/>
      <c r="J372" s="289"/>
    </row>
    <row r="373" spans="1:10" x14ac:dyDescent="0.25">
      <c r="A373" s="6">
        <v>367</v>
      </c>
      <c r="B373" s="4812"/>
      <c r="C373" s="271"/>
      <c r="D373" s="18"/>
      <c r="E373" s="264"/>
      <c r="F373" s="102"/>
      <c r="G373" s="102"/>
      <c r="H373" s="13"/>
      <c r="I373" s="351"/>
      <c r="J373" s="262"/>
    </row>
    <row r="374" spans="1:10" x14ac:dyDescent="0.25">
      <c r="A374" s="8">
        <v>368</v>
      </c>
      <c r="B374" s="4817"/>
      <c r="C374" s="271"/>
      <c r="D374" s="18"/>
      <c r="E374" s="264"/>
      <c r="F374" s="102"/>
      <c r="G374" s="102"/>
      <c r="H374" s="13"/>
      <c r="I374" s="351"/>
      <c r="J374" s="262"/>
    </row>
    <row r="375" spans="1:10" x14ac:dyDescent="0.25">
      <c r="A375" s="6">
        <v>369</v>
      </c>
      <c r="B375" s="4812"/>
      <c r="C375" s="271"/>
      <c r="D375" s="18"/>
      <c r="E375" s="264"/>
      <c r="F375" s="102"/>
      <c r="G375" s="102"/>
      <c r="H375" s="13"/>
      <c r="I375" s="351"/>
      <c r="J375" s="262"/>
    </row>
    <row r="376" spans="1:10" x14ac:dyDescent="0.25">
      <c r="A376" s="8">
        <v>370</v>
      </c>
      <c r="B376" s="4817"/>
      <c r="C376" s="271"/>
      <c r="D376" s="18"/>
      <c r="E376" s="264"/>
      <c r="F376" s="102"/>
      <c r="G376" s="102"/>
      <c r="H376" s="13"/>
      <c r="I376" s="351"/>
      <c r="J376" s="262"/>
    </row>
    <row r="377" spans="1:10" x14ac:dyDescent="0.25">
      <c r="A377" s="6">
        <v>371</v>
      </c>
      <c r="B377" s="4812"/>
      <c r="C377" s="271"/>
      <c r="D377" s="18"/>
      <c r="E377" s="264"/>
      <c r="F377" s="102"/>
      <c r="G377" s="102"/>
      <c r="H377" s="13"/>
      <c r="I377" s="351"/>
      <c r="J377" s="299"/>
    </row>
    <row r="378" spans="1:10" x14ac:dyDescent="0.25">
      <c r="A378" s="8">
        <v>372</v>
      </c>
      <c r="B378" s="4817"/>
      <c r="C378" s="271"/>
      <c r="D378" s="18"/>
      <c r="E378" s="264"/>
      <c r="F378" s="102"/>
      <c r="G378" s="102"/>
      <c r="H378" s="13"/>
      <c r="I378" s="351"/>
      <c r="J378" s="289"/>
    </row>
    <row r="379" spans="1:10" x14ac:dyDescent="0.25">
      <c r="A379" s="6">
        <v>373</v>
      </c>
      <c r="B379" s="4812"/>
      <c r="C379" s="271"/>
      <c r="D379" s="18"/>
      <c r="E379" s="264"/>
      <c r="F379" s="102"/>
      <c r="G379" s="102"/>
      <c r="H379" s="13"/>
      <c r="I379" s="351"/>
      <c r="J379" s="299"/>
    </row>
    <row r="380" spans="1:10" x14ac:dyDescent="0.25">
      <c r="A380" s="8">
        <v>374</v>
      </c>
      <c r="B380" s="4817"/>
      <c r="C380" s="271"/>
      <c r="D380" s="18"/>
      <c r="E380" s="264"/>
      <c r="F380" s="102"/>
      <c r="G380" s="102"/>
      <c r="H380" s="13"/>
      <c r="I380" s="351"/>
      <c r="J380" s="289"/>
    </row>
    <row r="381" spans="1:10" x14ac:dyDescent="0.25">
      <c r="A381" s="6">
        <v>375</v>
      </c>
      <c r="B381" s="4812"/>
      <c r="C381" s="271"/>
      <c r="D381" s="18"/>
      <c r="E381" s="264"/>
      <c r="F381" s="102"/>
      <c r="G381" s="102"/>
      <c r="H381" s="13"/>
      <c r="I381" s="351"/>
      <c r="J381" s="299"/>
    </row>
    <row r="382" spans="1:10" x14ac:dyDescent="0.25">
      <c r="A382" s="8">
        <v>376</v>
      </c>
      <c r="B382" s="4817"/>
      <c r="C382" s="271"/>
      <c r="D382" s="18"/>
      <c r="E382" s="264"/>
      <c r="F382" s="102"/>
      <c r="G382" s="102"/>
      <c r="H382" s="13"/>
      <c r="I382" s="351"/>
      <c r="J382" s="289"/>
    </row>
    <row r="383" spans="1:10" x14ac:dyDescent="0.25">
      <c r="A383" s="6">
        <v>377</v>
      </c>
      <c r="B383" s="4812"/>
      <c r="C383" s="271"/>
      <c r="D383" s="18"/>
      <c r="E383" s="264"/>
      <c r="F383" s="102"/>
      <c r="G383" s="102"/>
      <c r="H383" s="13"/>
      <c r="I383" s="351"/>
      <c r="J383" s="299"/>
    </row>
    <row r="384" spans="1:10" x14ac:dyDescent="0.25">
      <c r="A384" s="8">
        <v>378</v>
      </c>
      <c r="B384" s="4817"/>
      <c r="C384" s="271"/>
      <c r="D384" s="18"/>
      <c r="E384" s="264"/>
      <c r="F384" s="102"/>
      <c r="G384" s="102"/>
      <c r="H384" s="13"/>
      <c r="I384" s="351"/>
      <c r="J384" s="289"/>
    </row>
    <row r="385" spans="1:10" x14ac:dyDescent="0.25">
      <c r="A385" s="6">
        <v>379</v>
      </c>
      <c r="B385" s="4812"/>
      <c r="C385" s="271"/>
      <c r="D385" s="18"/>
      <c r="E385" s="264"/>
      <c r="F385" s="102"/>
      <c r="G385" s="102"/>
      <c r="H385" s="13"/>
      <c r="I385" s="351"/>
      <c r="J385" s="262"/>
    </row>
    <row r="386" spans="1:10" x14ac:dyDescent="0.25">
      <c r="A386" s="8">
        <v>380</v>
      </c>
      <c r="B386" s="4817"/>
      <c r="C386" s="271"/>
      <c r="D386" s="18"/>
      <c r="E386" s="264"/>
      <c r="F386" s="102"/>
      <c r="G386" s="102"/>
      <c r="H386" s="13"/>
      <c r="I386" s="351"/>
      <c r="J386" s="262"/>
    </row>
    <row r="387" spans="1:10" x14ac:dyDescent="0.25">
      <c r="A387" s="6">
        <v>381</v>
      </c>
      <c r="B387" s="4812"/>
      <c r="C387" s="271"/>
      <c r="D387" s="18"/>
      <c r="E387" s="264"/>
      <c r="F387" s="102"/>
      <c r="G387" s="102"/>
      <c r="H387" s="13"/>
      <c r="I387" s="351"/>
      <c r="J387" s="262"/>
    </row>
    <row r="388" spans="1:10" x14ac:dyDescent="0.25">
      <c r="A388" s="8">
        <v>382</v>
      </c>
      <c r="B388" s="4817"/>
      <c r="C388" s="271"/>
      <c r="D388" s="18"/>
      <c r="E388" s="264"/>
      <c r="F388" s="102"/>
      <c r="G388" s="102"/>
      <c r="H388" s="13"/>
      <c r="I388" s="351"/>
      <c r="J388" s="262"/>
    </row>
    <row r="389" spans="1:10" x14ac:dyDescent="0.25">
      <c r="A389" s="6">
        <v>383</v>
      </c>
      <c r="B389" s="4812"/>
      <c r="C389" s="271"/>
      <c r="D389" s="18"/>
      <c r="E389" s="264"/>
      <c r="F389" s="102"/>
      <c r="G389" s="102"/>
      <c r="H389" s="13"/>
      <c r="I389" s="351"/>
      <c r="J389" s="299"/>
    </row>
    <row r="390" spans="1:10" x14ac:dyDescent="0.25">
      <c r="A390" s="8">
        <v>384</v>
      </c>
      <c r="B390" s="4817"/>
      <c r="C390" s="271"/>
      <c r="D390" s="18"/>
      <c r="E390" s="264"/>
      <c r="F390" s="102"/>
      <c r="G390" s="102"/>
      <c r="H390" s="13"/>
      <c r="I390" s="351"/>
      <c r="J390" s="289"/>
    </row>
    <row r="391" spans="1:10" x14ac:dyDescent="0.25">
      <c r="A391" s="6">
        <v>385</v>
      </c>
      <c r="B391" s="4812"/>
      <c r="C391" s="271"/>
      <c r="D391" s="18"/>
      <c r="E391" s="264"/>
      <c r="F391" s="102"/>
      <c r="G391" s="102"/>
      <c r="H391" s="13"/>
      <c r="I391" s="351"/>
      <c r="J391" s="262"/>
    </row>
    <row r="392" spans="1:10" x14ac:dyDescent="0.25">
      <c r="A392" s="8">
        <v>386</v>
      </c>
      <c r="B392" s="4817"/>
      <c r="C392" s="271"/>
      <c r="D392" s="18"/>
      <c r="E392" s="264"/>
      <c r="F392" s="102"/>
      <c r="G392" s="102"/>
      <c r="H392" s="13"/>
      <c r="I392" s="351"/>
      <c r="J392" s="262"/>
    </row>
    <row r="393" spans="1:10" x14ac:dyDescent="0.25">
      <c r="A393" s="6">
        <v>387</v>
      </c>
      <c r="B393" s="4812"/>
      <c r="C393" s="271"/>
      <c r="D393" s="18"/>
      <c r="E393" s="264"/>
      <c r="F393" s="102"/>
      <c r="G393" s="102"/>
      <c r="H393" s="13"/>
      <c r="I393" s="351"/>
      <c r="J393" s="262"/>
    </row>
    <row r="394" spans="1:10" x14ac:dyDescent="0.25">
      <c r="A394" s="8">
        <v>388</v>
      </c>
      <c r="B394" s="4817"/>
      <c r="C394" s="271"/>
      <c r="D394" s="18"/>
      <c r="E394" s="264"/>
      <c r="F394" s="102"/>
      <c r="G394" s="102"/>
      <c r="H394" s="13"/>
      <c r="I394" s="351"/>
      <c r="J394" s="262"/>
    </row>
    <row r="395" spans="1:10" x14ac:dyDescent="0.25">
      <c r="A395" s="6">
        <v>389</v>
      </c>
      <c r="B395" s="4812"/>
      <c r="C395" s="271"/>
      <c r="D395" s="18"/>
      <c r="E395" s="264"/>
      <c r="F395" s="102"/>
      <c r="G395" s="102"/>
      <c r="H395" s="13"/>
      <c r="I395" s="351"/>
      <c r="J395" s="262"/>
    </row>
    <row r="396" spans="1:10" x14ac:dyDescent="0.25">
      <c r="A396" s="8">
        <v>390</v>
      </c>
      <c r="B396" s="4817"/>
      <c r="C396" s="271"/>
      <c r="D396" s="18"/>
      <c r="E396" s="264"/>
      <c r="F396" s="102"/>
      <c r="G396" s="102"/>
      <c r="H396" s="13"/>
      <c r="I396" s="351"/>
      <c r="J396" s="262"/>
    </row>
    <row r="397" spans="1:10" x14ac:dyDescent="0.25">
      <c r="A397" s="6">
        <v>391</v>
      </c>
      <c r="B397" s="4812"/>
      <c r="C397" s="271"/>
      <c r="D397" s="18"/>
      <c r="E397" s="264"/>
      <c r="F397" s="102"/>
      <c r="G397" s="102"/>
      <c r="H397" s="13"/>
      <c r="I397" s="351"/>
      <c r="J397" s="299"/>
    </row>
    <row r="398" spans="1:10" x14ac:dyDescent="0.25">
      <c r="A398" s="8">
        <v>392</v>
      </c>
      <c r="B398" s="4817"/>
      <c r="C398" s="373"/>
      <c r="D398" s="18"/>
      <c r="E398" s="264"/>
      <c r="F398" s="102"/>
      <c r="G398" s="102"/>
      <c r="H398" s="13"/>
      <c r="I398" s="351"/>
      <c r="J398" s="289"/>
    </row>
    <row r="399" spans="1:10" x14ac:dyDescent="0.25">
      <c r="A399" s="6">
        <v>393</v>
      </c>
      <c r="B399" s="4812"/>
      <c r="C399" s="271"/>
      <c r="D399" s="18"/>
      <c r="E399" s="264"/>
      <c r="F399" s="102"/>
      <c r="G399" s="102"/>
      <c r="H399" s="13"/>
      <c r="I399" s="351"/>
      <c r="J399" s="262"/>
    </row>
    <row r="400" spans="1:10" x14ac:dyDescent="0.25">
      <c r="A400" s="8">
        <v>394</v>
      </c>
      <c r="B400" s="4817"/>
      <c r="C400" s="271"/>
      <c r="D400" s="18"/>
      <c r="E400" s="264"/>
      <c r="F400" s="102"/>
      <c r="G400" s="102"/>
      <c r="H400" s="13"/>
      <c r="I400" s="351"/>
      <c r="J400" s="262"/>
    </row>
    <row r="401" spans="1:10" x14ac:dyDescent="0.25">
      <c r="A401" s="6">
        <v>395</v>
      </c>
      <c r="B401" s="4812"/>
      <c r="C401" s="271"/>
      <c r="D401" s="18"/>
      <c r="E401" s="264"/>
      <c r="F401" s="102"/>
      <c r="G401" s="102"/>
      <c r="H401" s="13"/>
      <c r="I401" s="351"/>
      <c r="J401" s="262"/>
    </row>
    <row r="402" spans="1:10" x14ac:dyDescent="0.25">
      <c r="A402" s="8">
        <v>396</v>
      </c>
      <c r="B402" s="4817"/>
      <c r="C402" s="271"/>
      <c r="D402" s="18"/>
      <c r="E402" s="264"/>
      <c r="F402" s="102"/>
      <c r="G402" s="102"/>
      <c r="H402" s="13"/>
      <c r="I402" s="351"/>
      <c r="J402" s="262"/>
    </row>
    <row r="403" spans="1:10" x14ac:dyDescent="0.25">
      <c r="A403" s="6">
        <v>397</v>
      </c>
      <c r="B403" s="4812"/>
      <c r="C403" s="271"/>
      <c r="D403" s="18"/>
      <c r="E403" s="264"/>
      <c r="F403" s="102"/>
      <c r="G403" s="102"/>
      <c r="H403" s="13"/>
      <c r="I403" s="351"/>
      <c r="J403" s="262"/>
    </row>
    <row r="404" spans="1:10" x14ac:dyDescent="0.25">
      <c r="A404" s="8">
        <v>398</v>
      </c>
      <c r="B404" s="4817"/>
      <c r="C404" s="271"/>
      <c r="D404" s="18"/>
      <c r="E404" s="264"/>
      <c r="F404" s="102"/>
      <c r="G404" s="102"/>
      <c r="H404" s="13"/>
      <c r="I404" s="351"/>
      <c r="J404" s="262"/>
    </row>
    <row r="405" spans="1:10" x14ac:dyDescent="0.25">
      <c r="A405" s="6">
        <v>399</v>
      </c>
      <c r="B405" s="4812"/>
      <c r="C405" s="271"/>
      <c r="D405" s="18"/>
      <c r="E405" s="264"/>
      <c r="F405" s="102"/>
      <c r="G405" s="102"/>
      <c r="H405" s="13"/>
      <c r="I405" s="351"/>
      <c r="J405" s="262"/>
    </row>
    <row r="406" spans="1:10" x14ac:dyDescent="0.25">
      <c r="A406" s="8">
        <v>400</v>
      </c>
      <c r="B406" s="4817"/>
      <c r="C406" s="271"/>
      <c r="D406" s="18"/>
      <c r="E406" s="264"/>
      <c r="F406" s="102"/>
      <c r="G406" s="102"/>
      <c r="H406" s="13"/>
      <c r="I406" s="351"/>
      <c r="J406" s="262"/>
    </row>
    <row r="407" spans="1:10" x14ac:dyDescent="0.25">
      <c r="A407" s="6">
        <v>401</v>
      </c>
      <c r="B407" s="4812"/>
      <c r="C407" s="263"/>
      <c r="D407" s="18"/>
      <c r="E407" s="264"/>
      <c r="F407" s="102"/>
      <c r="G407" s="102"/>
      <c r="H407" s="13"/>
      <c r="I407" s="351"/>
      <c r="J407" s="262"/>
    </row>
    <row r="408" spans="1:10" x14ac:dyDescent="0.25">
      <c r="A408" s="8">
        <v>402</v>
      </c>
      <c r="B408" s="4817"/>
      <c r="C408" s="271"/>
      <c r="D408" s="18"/>
      <c r="E408" s="264"/>
      <c r="F408" s="102"/>
      <c r="G408" s="102"/>
      <c r="H408" s="13"/>
      <c r="I408" s="351"/>
      <c r="J408" s="262"/>
    </row>
    <row r="409" spans="1:10" x14ac:dyDescent="0.25">
      <c r="A409" s="6">
        <v>403</v>
      </c>
      <c r="B409" s="4812"/>
      <c r="C409" s="271"/>
      <c r="D409" s="18"/>
      <c r="E409" s="264"/>
      <c r="F409" s="102"/>
      <c r="G409" s="102"/>
      <c r="H409" s="13"/>
      <c r="I409" s="351"/>
      <c r="J409" s="262"/>
    </row>
    <row r="410" spans="1:10" x14ac:dyDescent="0.25">
      <c r="A410" s="8">
        <v>404</v>
      </c>
      <c r="B410" s="4817"/>
      <c r="C410" s="373"/>
      <c r="D410" s="18"/>
      <c r="E410" s="264"/>
      <c r="F410" s="102"/>
      <c r="G410" s="102"/>
      <c r="H410" s="13"/>
      <c r="I410" s="351"/>
      <c r="J410" s="262"/>
    </row>
    <row r="411" spans="1:10" x14ac:dyDescent="0.25">
      <c r="A411" s="6">
        <v>405</v>
      </c>
      <c r="B411" s="4812"/>
      <c r="C411" s="271"/>
      <c r="D411" s="18"/>
      <c r="E411" s="264"/>
      <c r="F411" s="102"/>
      <c r="G411" s="102"/>
      <c r="H411" s="13"/>
      <c r="I411" s="351"/>
      <c r="J411" s="262"/>
    </row>
    <row r="412" spans="1:10" x14ac:dyDescent="0.25">
      <c r="A412" s="8">
        <v>406</v>
      </c>
      <c r="B412" s="4817"/>
      <c r="C412" s="373"/>
      <c r="D412" s="18"/>
      <c r="E412" s="264"/>
      <c r="F412" s="102"/>
      <c r="G412" s="102"/>
      <c r="H412" s="13"/>
      <c r="I412" s="351"/>
      <c r="J412" s="262"/>
    </row>
    <row r="413" spans="1:10" x14ac:dyDescent="0.25">
      <c r="A413" s="6">
        <v>407</v>
      </c>
      <c r="B413" s="4812"/>
      <c r="C413" s="271"/>
      <c r="D413" s="18"/>
      <c r="E413" s="264"/>
      <c r="F413" s="102"/>
      <c r="G413" s="102"/>
      <c r="H413" s="13"/>
      <c r="I413" s="351"/>
      <c r="J413" s="262"/>
    </row>
    <row r="414" spans="1:10" x14ac:dyDescent="0.25">
      <c r="A414" s="8">
        <v>408</v>
      </c>
      <c r="B414" s="4817"/>
      <c r="C414" s="373"/>
      <c r="D414" s="18"/>
      <c r="E414" s="264"/>
      <c r="F414" s="102"/>
      <c r="G414" s="102"/>
      <c r="H414" s="13"/>
      <c r="I414" s="351"/>
      <c r="J414" s="262"/>
    </row>
    <row r="415" spans="1:10" x14ac:dyDescent="0.25">
      <c r="A415" s="6">
        <v>409</v>
      </c>
      <c r="B415" s="4812"/>
      <c r="C415" s="271"/>
      <c r="D415" s="18"/>
      <c r="E415" s="264"/>
      <c r="F415" s="102"/>
      <c r="G415" s="102"/>
      <c r="H415" s="13"/>
      <c r="I415" s="351"/>
      <c r="J415" s="262"/>
    </row>
    <row r="416" spans="1:10" x14ac:dyDescent="0.25">
      <c r="A416" s="8">
        <v>410</v>
      </c>
      <c r="B416" s="4817"/>
      <c r="C416" s="271"/>
      <c r="D416" s="18"/>
      <c r="E416" s="264"/>
      <c r="F416" s="102"/>
      <c r="G416" s="102"/>
      <c r="H416" s="13"/>
      <c r="I416" s="351"/>
      <c r="J416" s="262"/>
    </row>
    <row r="417" spans="1:10" x14ac:dyDescent="0.25">
      <c r="A417" s="6">
        <v>411</v>
      </c>
      <c r="B417" s="4812"/>
      <c r="C417" s="271"/>
      <c r="D417" s="18"/>
      <c r="E417" s="264"/>
      <c r="F417" s="102"/>
      <c r="G417" s="102"/>
      <c r="H417" s="13"/>
      <c r="I417" s="351"/>
      <c r="J417" s="299"/>
    </row>
    <row r="418" spans="1:10" x14ac:dyDescent="0.25">
      <c r="A418" s="8">
        <v>412</v>
      </c>
      <c r="B418" s="4817"/>
      <c r="C418" s="271"/>
      <c r="D418" s="18"/>
      <c r="E418" s="264"/>
      <c r="F418" s="102"/>
      <c r="G418" s="102"/>
      <c r="H418" s="13"/>
      <c r="I418" s="351"/>
      <c r="J418" s="289"/>
    </row>
    <row r="419" spans="1:10" x14ac:dyDescent="0.25">
      <c r="A419" s="6">
        <v>413</v>
      </c>
      <c r="B419" s="4812"/>
      <c r="C419" s="271"/>
      <c r="D419" s="18"/>
      <c r="E419" s="264"/>
      <c r="F419" s="102"/>
      <c r="G419" s="102"/>
      <c r="H419" s="13"/>
      <c r="I419" s="351"/>
      <c r="J419" s="262"/>
    </row>
    <row r="420" spans="1:10" x14ac:dyDescent="0.25">
      <c r="A420" s="8">
        <v>414</v>
      </c>
      <c r="B420" s="4817"/>
      <c r="C420" s="271"/>
      <c r="D420" s="18"/>
      <c r="E420" s="264"/>
      <c r="F420" s="102"/>
      <c r="G420" s="102"/>
      <c r="H420" s="13"/>
      <c r="I420" s="351"/>
      <c r="J420" s="262"/>
    </row>
    <row r="421" spans="1:10" x14ac:dyDescent="0.25">
      <c r="A421" s="6">
        <v>415</v>
      </c>
      <c r="B421" s="4812"/>
      <c r="C421" s="271"/>
      <c r="D421" s="18"/>
      <c r="E421" s="264"/>
      <c r="F421" s="102"/>
      <c r="G421" s="102"/>
      <c r="H421" s="13"/>
      <c r="I421" s="351"/>
      <c r="J421" s="262"/>
    </row>
    <row r="422" spans="1:10" x14ac:dyDescent="0.25">
      <c r="A422" s="8">
        <v>416</v>
      </c>
      <c r="B422" s="4817"/>
      <c r="C422" s="374"/>
      <c r="D422" s="18"/>
      <c r="E422" s="264"/>
      <c r="F422" s="102"/>
      <c r="G422" s="102"/>
      <c r="H422" s="13"/>
      <c r="I422" s="351"/>
      <c r="J422" s="262"/>
    </row>
    <row r="423" spans="1:10" x14ac:dyDescent="0.25">
      <c r="A423" s="6">
        <v>417</v>
      </c>
      <c r="B423" s="4812"/>
      <c r="C423" s="271"/>
      <c r="D423" s="18"/>
      <c r="E423" s="264"/>
      <c r="F423" s="102"/>
      <c r="G423" s="102"/>
      <c r="H423" s="13"/>
      <c r="I423" s="351"/>
      <c r="J423" s="262"/>
    </row>
    <row r="424" spans="1:10" x14ac:dyDescent="0.25">
      <c r="A424" s="8">
        <v>418</v>
      </c>
      <c r="B424" s="4817"/>
      <c r="C424" s="271"/>
      <c r="D424" s="18"/>
      <c r="E424" s="264"/>
      <c r="F424" s="102"/>
      <c r="G424" s="102"/>
      <c r="H424" s="13"/>
      <c r="I424" s="351"/>
      <c r="J424" s="262"/>
    </row>
    <row r="425" spans="1:10" x14ac:dyDescent="0.25">
      <c r="A425" s="6">
        <v>419</v>
      </c>
      <c r="B425" s="4812"/>
      <c r="C425" s="271"/>
      <c r="D425" s="18"/>
      <c r="E425" s="264"/>
      <c r="F425" s="102"/>
      <c r="G425" s="102"/>
      <c r="H425" s="13"/>
      <c r="I425" s="351"/>
      <c r="J425" s="262"/>
    </row>
    <row r="426" spans="1:10" x14ac:dyDescent="0.25">
      <c r="A426" s="8">
        <v>420</v>
      </c>
      <c r="B426" s="4817"/>
      <c r="C426" s="373"/>
      <c r="D426" s="18"/>
      <c r="E426" s="264"/>
      <c r="F426" s="102"/>
      <c r="G426" s="102"/>
      <c r="H426" s="13"/>
      <c r="I426" s="351"/>
      <c r="J426" s="262"/>
    </row>
    <row r="427" spans="1:10" x14ac:dyDescent="0.25">
      <c r="A427" s="6">
        <v>421</v>
      </c>
      <c r="B427" s="4812"/>
      <c r="C427" s="271"/>
      <c r="D427" s="18"/>
      <c r="E427" s="264"/>
      <c r="F427" s="102"/>
      <c r="G427" s="102"/>
      <c r="H427" s="13"/>
      <c r="I427" s="351"/>
      <c r="J427" s="262"/>
    </row>
    <row r="428" spans="1:10" x14ac:dyDescent="0.25">
      <c r="A428" s="8">
        <v>422</v>
      </c>
      <c r="B428" s="4817"/>
      <c r="C428" s="373"/>
      <c r="D428" s="18"/>
      <c r="E428" s="264"/>
      <c r="F428" s="102"/>
      <c r="G428" s="102"/>
      <c r="H428" s="13"/>
      <c r="I428" s="351"/>
      <c r="J428" s="262"/>
    </row>
    <row r="429" spans="1:10" x14ac:dyDescent="0.25">
      <c r="A429" s="6">
        <v>423</v>
      </c>
      <c r="B429" s="4812"/>
      <c r="C429" s="271"/>
      <c r="D429" s="18"/>
      <c r="E429" s="264"/>
      <c r="F429" s="102"/>
      <c r="G429" s="102"/>
      <c r="H429" s="13"/>
      <c r="I429" s="352"/>
      <c r="J429" s="262"/>
    </row>
    <row r="430" spans="1:10" x14ac:dyDescent="0.25">
      <c r="A430" s="8">
        <v>424</v>
      </c>
      <c r="B430" s="4817"/>
      <c r="C430" s="373"/>
      <c r="D430" s="18"/>
      <c r="E430" s="264"/>
      <c r="F430" s="102"/>
      <c r="G430" s="102"/>
      <c r="H430" s="13"/>
      <c r="I430" s="351"/>
      <c r="J430" s="262"/>
    </row>
    <row r="431" spans="1:10" x14ac:dyDescent="0.25">
      <c r="A431" s="6">
        <v>425</v>
      </c>
      <c r="B431" s="4812"/>
      <c r="C431" s="271"/>
      <c r="D431" s="18"/>
      <c r="E431" s="264"/>
      <c r="F431" s="102"/>
      <c r="G431" s="102"/>
      <c r="H431" s="13"/>
      <c r="I431" s="351"/>
      <c r="J431" s="299"/>
    </row>
    <row r="432" spans="1:10" x14ac:dyDescent="0.25">
      <c r="A432" s="8">
        <v>426</v>
      </c>
      <c r="B432" s="4817"/>
      <c r="C432" s="271"/>
      <c r="D432" s="18"/>
      <c r="E432" s="264"/>
      <c r="F432" s="102"/>
      <c r="G432" s="102"/>
      <c r="H432" s="13"/>
      <c r="I432" s="352"/>
      <c r="J432" s="289"/>
    </row>
    <row r="433" spans="1:10" x14ac:dyDescent="0.25">
      <c r="A433" s="6">
        <v>427</v>
      </c>
      <c r="B433" s="4812"/>
      <c r="C433" s="271"/>
      <c r="D433" s="18"/>
      <c r="E433" s="264"/>
      <c r="F433" s="102"/>
      <c r="G433" s="102"/>
      <c r="H433" s="13"/>
      <c r="I433" s="351"/>
      <c r="J433" s="262"/>
    </row>
    <row r="434" spans="1:10" x14ac:dyDescent="0.25">
      <c r="A434" s="8">
        <v>428</v>
      </c>
      <c r="B434" s="4817"/>
      <c r="C434" s="373"/>
      <c r="D434" s="18"/>
      <c r="E434" s="264"/>
      <c r="F434" s="102"/>
      <c r="G434" s="102"/>
      <c r="H434" s="13"/>
      <c r="I434" s="351"/>
      <c r="J434" s="262"/>
    </row>
    <row r="435" spans="1:10" x14ac:dyDescent="0.25">
      <c r="A435" s="6">
        <v>429</v>
      </c>
      <c r="B435" s="4812"/>
      <c r="C435" s="263"/>
      <c r="D435" s="18"/>
      <c r="E435" s="264"/>
      <c r="F435" s="102"/>
      <c r="G435" s="102"/>
      <c r="H435" s="13"/>
      <c r="I435" s="351"/>
      <c r="J435" s="262"/>
    </row>
    <row r="436" spans="1:10" x14ac:dyDescent="0.25">
      <c r="A436" s="8">
        <v>430</v>
      </c>
      <c r="B436" s="4817"/>
      <c r="C436" s="271"/>
      <c r="D436" s="18"/>
      <c r="E436" s="264"/>
      <c r="F436" s="102"/>
      <c r="G436" s="102"/>
      <c r="H436" s="13"/>
      <c r="I436" s="351"/>
      <c r="J436" s="262"/>
    </row>
    <row r="437" spans="1:10" x14ac:dyDescent="0.25">
      <c r="A437" s="6">
        <v>431</v>
      </c>
      <c r="B437" s="4812"/>
      <c r="C437" s="271"/>
      <c r="D437" s="18"/>
      <c r="E437" s="264"/>
      <c r="F437" s="102"/>
      <c r="G437" s="102"/>
      <c r="H437" s="13"/>
      <c r="I437" s="352"/>
      <c r="J437" s="299"/>
    </row>
    <row r="438" spans="1:10" x14ac:dyDescent="0.25">
      <c r="A438" s="8">
        <v>432</v>
      </c>
      <c r="B438" s="4817"/>
      <c r="C438" s="271"/>
      <c r="D438" s="18"/>
      <c r="E438" s="264"/>
      <c r="F438" s="102"/>
      <c r="G438" s="102"/>
      <c r="H438" s="13"/>
      <c r="I438" s="352"/>
      <c r="J438" s="289"/>
    </row>
    <row r="439" spans="1:10" x14ac:dyDescent="0.25">
      <c r="A439" s="6">
        <v>433</v>
      </c>
      <c r="B439" s="4812"/>
      <c r="C439" s="271"/>
      <c r="D439" s="18"/>
      <c r="E439" s="264"/>
      <c r="F439" s="102"/>
      <c r="G439" s="102"/>
      <c r="H439" s="13"/>
      <c r="I439" s="351"/>
      <c r="J439" s="262"/>
    </row>
    <row r="440" spans="1:10" x14ac:dyDescent="0.25">
      <c r="A440" s="8">
        <v>434</v>
      </c>
      <c r="B440" s="4817"/>
      <c r="C440" s="271"/>
      <c r="D440" s="18"/>
      <c r="E440" s="264"/>
      <c r="F440" s="102"/>
      <c r="G440" s="102"/>
      <c r="H440" s="13"/>
      <c r="I440" s="352"/>
      <c r="J440" s="262"/>
    </row>
    <row r="441" spans="1:10" x14ac:dyDescent="0.25">
      <c r="A441" s="6">
        <v>435</v>
      </c>
      <c r="B441" s="4812"/>
      <c r="C441" s="271"/>
      <c r="D441" s="18"/>
      <c r="E441" s="264"/>
      <c r="F441" s="102"/>
      <c r="G441" s="102"/>
      <c r="H441" s="13"/>
      <c r="I441" s="351"/>
      <c r="J441" s="262"/>
    </row>
    <row r="442" spans="1:10" x14ac:dyDescent="0.25">
      <c r="A442" s="8">
        <v>436</v>
      </c>
      <c r="B442" s="4817"/>
      <c r="C442" s="271"/>
      <c r="D442" s="18"/>
      <c r="E442" s="264"/>
      <c r="F442" s="102"/>
      <c r="G442" s="102"/>
      <c r="H442" s="13"/>
      <c r="I442" s="351"/>
      <c r="J442" s="262"/>
    </row>
    <row r="443" spans="1:10" x14ac:dyDescent="0.25">
      <c r="A443" s="6">
        <v>437</v>
      </c>
      <c r="B443" s="4812"/>
      <c r="C443" s="271"/>
      <c r="D443" s="18"/>
      <c r="E443" s="264"/>
      <c r="F443" s="102"/>
      <c r="G443" s="102"/>
      <c r="H443" s="13"/>
      <c r="I443" s="351"/>
      <c r="J443" s="262"/>
    </row>
    <row r="444" spans="1:10" x14ac:dyDescent="0.25">
      <c r="A444" s="8">
        <v>438</v>
      </c>
      <c r="B444" s="4817"/>
      <c r="C444" s="271"/>
      <c r="D444" s="18"/>
      <c r="E444" s="264"/>
      <c r="F444" s="102"/>
      <c r="G444" s="102"/>
      <c r="H444" s="13"/>
      <c r="I444" s="351"/>
      <c r="J444" s="262"/>
    </row>
    <row r="445" spans="1:10" x14ac:dyDescent="0.25">
      <c r="A445" s="6">
        <v>439</v>
      </c>
      <c r="B445" s="4812"/>
      <c r="C445" s="271"/>
      <c r="D445" s="18"/>
      <c r="E445" s="264"/>
      <c r="F445" s="102"/>
      <c r="G445" s="102"/>
      <c r="H445" s="13"/>
      <c r="I445" s="351"/>
      <c r="J445" s="299"/>
    </row>
    <row r="446" spans="1:10" x14ac:dyDescent="0.25">
      <c r="A446" s="8">
        <v>440</v>
      </c>
      <c r="B446" s="4817"/>
      <c r="C446" s="373"/>
      <c r="D446" s="18"/>
      <c r="E446" s="264"/>
      <c r="F446" s="102"/>
      <c r="G446" s="102"/>
      <c r="H446" s="13"/>
      <c r="I446" s="351"/>
      <c r="J446" s="289"/>
    </row>
    <row r="447" spans="1:10" x14ac:dyDescent="0.25">
      <c r="A447" s="6">
        <v>441</v>
      </c>
      <c r="B447" s="4812"/>
      <c r="C447" s="271"/>
      <c r="D447" s="18"/>
      <c r="E447" s="264"/>
      <c r="F447" s="102"/>
      <c r="G447" s="102"/>
      <c r="H447" s="13"/>
      <c r="I447" s="351"/>
      <c r="J447" s="262"/>
    </row>
    <row r="448" spans="1:10" x14ac:dyDescent="0.25">
      <c r="A448" s="8">
        <v>442</v>
      </c>
      <c r="B448" s="4817"/>
      <c r="C448" s="271"/>
      <c r="D448" s="18"/>
      <c r="E448" s="264"/>
      <c r="F448" s="102"/>
      <c r="G448" s="102"/>
      <c r="H448" s="13"/>
      <c r="I448" s="351"/>
      <c r="J448" s="262"/>
    </row>
    <row r="449" spans="1:10" x14ac:dyDescent="0.25">
      <c r="A449" s="6">
        <v>443</v>
      </c>
      <c r="B449" s="4812"/>
      <c r="C449" s="271"/>
      <c r="D449" s="18"/>
      <c r="E449" s="264"/>
      <c r="F449" s="102"/>
      <c r="G449" s="102"/>
      <c r="H449" s="13"/>
      <c r="I449" s="352"/>
      <c r="J449" s="262"/>
    </row>
    <row r="450" spans="1:10" x14ac:dyDescent="0.25">
      <c r="A450" s="8">
        <v>444</v>
      </c>
      <c r="B450" s="4817"/>
      <c r="C450" s="271"/>
      <c r="D450" s="18"/>
      <c r="E450" s="264"/>
      <c r="F450" s="102"/>
      <c r="G450" s="102"/>
      <c r="H450" s="13"/>
      <c r="I450" s="352"/>
      <c r="J450" s="262"/>
    </row>
    <row r="451" spans="1:10" x14ac:dyDescent="0.25">
      <c r="A451" s="6">
        <v>445</v>
      </c>
      <c r="B451" s="4812"/>
      <c r="C451" s="271"/>
      <c r="D451" s="18"/>
      <c r="E451" s="264"/>
      <c r="F451" s="102"/>
      <c r="G451" s="7"/>
      <c r="H451" s="13"/>
      <c r="I451" s="175"/>
      <c r="J451" s="262"/>
    </row>
    <row r="452" spans="1:10" x14ac:dyDescent="0.25">
      <c r="A452" s="8">
        <v>446</v>
      </c>
      <c r="B452" s="4817"/>
      <c r="C452" s="271"/>
      <c r="D452" s="18"/>
      <c r="E452" s="264"/>
      <c r="F452" s="102"/>
      <c r="G452" s="7"/>
      <c r="H452" s="13"/>
      <c r="I452" s="175"/>
      <c r="J452" s="262"/>
    </row>
    <row r="453" spans="1:10" x14ac:dyDescent="0.25">
      <c r="A453" s="6">
        <v>447</v>
      </c>
      <c r="B453" s="4812"/>
      <c r="C453" s="271"/>
      <c r="D453" s="18"/>
      <c r="E453" s="264"/>
      <c r="F453" s="102"/>
      <c r="G453" s="7"/>
      <c r="H453" s="13"/>
      <c r="I453" s="175"/>
      <c r="J453" s="262"/>
    </row>
    <row r="454" spans="1:10" x14ac:dyDescent="0.25">
      <c r="A454" s="8">
        <v>448</v>
      </c>
      <c r="B454" s="4817"/>
      <c r="C454" s="271"/>
      <c r="D454" s="18"/>
      <c r="E454" s="264"/>
      <c r="F454" s="102"/>
      <c r="G454" s="7"/>
      <c r="H454" s="13"/>
      <c r="I454" s="175"/>
      <c r="J454" s="262"/>
    </row>
    <row r="455" spans="1:10" x14ac:dyDescent="0.25">
      <c r="A455" s="6">
        <v>449</v>
      </c>
      <c r="B455" s="4812"/>
      <c r="C455" s="271"/>
      <c r="D455" s="18"/>
      <c r="E455" s="264"/>
      <c r="F455" s="102"/>
      <c r="G455" s="7"/>
      <c r="H455" s="13"/>
      <c r="I455" s="175"/>
      <c r="J455" s="262"/>
    </row>
    <row r="456" spans="1:10" x14ac:dyDescent="0.25">
      <c r="A456" s="8">
        <v>450</v>
      </c>
      <c r="B456" s="4817"/>
      <c r="C456" s="271"/>
      <c r="D456" s="18"/>
      <c r="E456" s="264"/>
      <c r="F456" s="102"/>
      <c r="G456" s="7"/>
      <c r="H456" s="13"/>
      <c r="I456" s="175"/>
      <c r="J456" s="262"/>
    </row>
    <row r="457" spans="1:10" x14ac:dyDescent="0.25">
      <c r="A457" s="6">
        <v>451</v>
      </c>
      <c r="B457" s="4812"/>
      <c r="C457" s="271"/>
      <c r="D457" s="18"/>
      <c r="E457" s="264"/>
      <c r="F457" s="102"/>
      <c r="G457" s="7"/>
      <c r="H457" s="13"/>
      <c r="I457" s="175"/>
      <c r="J457" s="262"/>
    </row>
    <row r="458" spans="1:10" x14ac:dyDescent="0.25">
      <c r="A458" s="8">
        <v>452</v>
      </c>
      <c r="B458" s="4817"/>
      <c r="C458" s="271"/>
      <c r="D458" s="18"/>
      <c r="E458" s="264"/>
      <c r="F458" s="102"/>
      <c r="G458" s="7"/>
      <c r="H458" s="13"/>
      <c r="I458" s="175"/>
      <c r="J458" s="262"/>
    </row>
    <row r="459" spans="1:10" x14ac:dyDescent="0.25">
      <c r="A459" s="6">
        <v>453</v>
      </c>
      <c r="B459" s="4812"/>
      <c r="C459" s="271"/>
      <c r="D459" s="18"/>
      <c r="E459" s="264"/>
      <c r="F459" s="102"/>
      <c r="G459" s="7"/>
      <c r="H459" s="13"/>
      <c r="I459" s="175"/>
      <c r="J459" s="262"/>
    </row>
    <row r="460" spans="1:10" x14ac:dyDescent="0.25">
      <c r="A460" s="8">
        <v>454</v>
      </c>
      <c r="B460" s="4817"/>
      <c r="C460" s="373"/>
      <c r="D460" s="18"/>
      <c r="E460" s="264"/>
      <c r="F460" s="102"/>
      <c r="G460" s="7"/>
      <c r="H460" s="13"/>
      <c r="I460" s="175"/>
      <c r="J460" s="262"/>
    </row>
    <row r="461" spans="1:10" x14ac:dyDescent="0.25">
      <c r="A461" s="6">
        <v>455</v>
      </c>
      <c r="B461" s="4812"/>
      <c r="C461" s="271"/>
      <c r="D461" s="18"/>
      <c r="E461" s="264"/>
      <c r="F461" s="102"/>
      <c r="G461" s="7"/>
      <c r="H461" s="13"/>
      <c r="I461" s="175"/>
      <c r="J461" s="262"/>
    </row>
    <row r="462" spans="1:10" x14ac:dyDescent="0.25">
      <c r="A462" s="8">
        <v>456</v>
      </c>
      <c r="B462" s="4817"/>
      <c r="C462" s="373"/>
      <c r="D462" s="18"/>
      <c r="E462" s="264"/>
      <c r="F462" s="102"/>
      <c r="G462" s="7"/>
      <c r="H462" s="13"/>
      <c r="I462" s="175"/>
      <c r="J462" s="262"/>
    </row>
    <row r="463" spans="1:10" x14ac:dyDescent="0.25">
      <c r="A463" s="6">
        <v>457</v>
      </c>
      <c r="B463" s="4812"/>
      <c r="C463" s="271"/>
      <c r="D463" s="18"/>
      <c r="E463" s="264"/>
      <c r="F463" s="102"/>
      <c r="G463" s="7"/>
      <c r="H463" s="13"/>
      <c r="I463" s="175"/>
      <c r="J463" s="262"/>
    </row>
    <row r="464" spans="1:10" x14ac:dyDescent="0.25">
      <c r="A464" s="8">
        <v>458</v>
      </c>
      <c r="B464" s="4817"/>
      <c r="C464" s="271"/>
      <c r="D464" s="18"/>
      <c r="E464" s="264"/>
      <c r="F464" s="102"/>
      <c r="G464" s="7"/>
      <c r="H464" s="13"/>
      <c r="I464" s="175"/>
      <c r="J464" s="262"/>
    </row>
    <row r="465" spans="1:10" x14ac:dyDescent="0.25">
      <c r="A465" s="6">
        <v>459</v>
      </c>
      <c r="B465" s="4812"/>
      <c r="C465" s="271"/>
      <c r="D465" s="18"/>
      <c r="E465" s="264"/>
      <c r="F465" s="102"/>
      <c r="G465" s="7"/>
      <c r="H465" s="13"/>
      <c r="I465" s="175"/>
      <c r="J465" s="262"/>
    </row>
    <row r="466" spans="1:10" x14ac:dyDescent="0.25">
      <c r="A466" s="8">
        <v>460</v>
      </c>
      <c r="B466" s="4817"/>
      <c r="C466" s="271"/>
      <c r="D466" s="18"/>
      <c r="E466" s="264"/>
      <c r="F466" s="102"/>
      <c r="G466" s="7"/>
      <c r="H466" s="13"/>
      <c r="I466" s="175"/>
      <c r="J466" s="262"/>
    </row>
    <row r="467" spans="1:10" x14ac:dyDescent="0.25">
      <c r="A467" s="6">
        <v>461</v>
      </c>
      <c r="B467" s="4812"/>
      <c r="C467" s="271"/>
      <c r="D467" s="18"/>
      <c r="E467" s="264"/>
      <c r="F467" s="102"/>
      <c r="G467" s="7"/>
      <c r="H467" s="13"/>
      <c r="I467" s="175"/>
      <c r="J467" s="262"/>
    </row>
    <row r="468" spans="1:10" x14ac:dyDescent="0.25">
      <c r="A468" s="8">
        <v>462</v>
      </c>
      <c r="B468" s="4817"/>
      <c r="C468" s="373"/>
      <c r="D468" s="18"/>
      <c r="E468" s="264"/>
      <c r="F468" s="102"/>
      <c r="G468" s="7"/>
      <c r="H468" s="13"/>
      <c r="I468" s="175"/>
      <c r="J468" s="262"/>
    </row>
    <row r="469" spans="1:10" x14ac:dyDescent="0.25">
      <c r="A469" s="6">
        <v>463</v>
      </c>
      <c r="B469" s="4812"/>
      <c r="C469" s="271"/>
      <c r="D469" s="18"/>
      <c r="E469" s="264"/>
      <c r="F469" s="102"/>
      <c r="G469" s="7"/>
      <c r="H469" s="13"/>
      <c r="I469" s="175"/>
      <c r="J469" s="262"/>
    </row>
    <row r="470" spans="1:10" x14ac:dyDescent="0.25">
      <c r="A470" s="8">
        <v>464</v>
      </c>
      <c r="B470" s="4817"/>
      <c r="C470" s="271"/>
      <c r="D470" s="18"/>
      <c r="E470" s="264"/>
      <c r="F470" s="102"/>
      <c r="G470" s="7"/>
      <c r="H470" s="13"/>
      <c r="I470" s="175"/>
      <c r="J470" s="262"/>
    </row>
    <row r="471" spans="1:10" x14ac:dyDescent="0.25">
      <c r="A471" s="6">
        <v>465</v>
      </c>
      <c r="B471" s="4812"/>
      <c r="C471" s="271"/>
      <c r="D471" s="18"/>
      <c r="E471" s="264"/>
      <c r="F471" s="102"/>
      <c r="G471" s="7"/>
      <c r="H471" s="13"/>
      <c r="I471" s="175"/>
      <c r="J471" s="262"/>
    </row>
    <row r="472" spans="1:10" x14ac:dyDescent="0.25">
      <c r="A472" s="8">
        <v>466</v>
      </c>
      <c r="B472" s="4817"/>
      <c r="C472" s="271"/>
      <c r="D472" s="18"/>
      <c r="E472" s="264"/>
      <c r="F472" s="102"/>
      <c r="G472" s="7"/>
      <c r="H472" s="13"/>
      <c r="I472" s="175"/>
      <c r="J472" s="262"/>
    </row>
    <row r="473" spans="1:10" x14ac:dyDescent="0.25">
      <c r="A473" s="6">
        <v>467</v>
      </c>
      <c r="B473" s="4812"/>
      <c r="C473" s="271"/>
      <c r="D473" s="18"/>
      <c r="E473" s="264"/>
      <c r="F473" s="102"/>
      <c r="G473" s="7"/>
      <c r="H473" s="13"/>
      <c r="I473" s="175"/>
      <c r="J473" s="299"/>
    </row>
    <row r="474" spans="1:10" x14ac:dyDescent="0.25">
      <c r="A474" s="8">
        <v>468</v>
      </c>
      <c r="B474" s="4817"/>
      <c r="C474" s="271"/>
      <c r="D474" s="18"/>
      <c r="E474" s="264"/>
      <c r="F474" s="102"/>
      <c r="G474" s="7"/>
      <c r="H474" s="13"/>
      <c r="I474" s="175"/>
      <c r="J474" s="289"/>
    </row>
    <row r="475" spans="1:10" x14ac:dyDescent="0.25">
      <c r="A475" s="6">
        <v>469</v>
      </c>
      <c r="B475" s="4812"/>
      <c r="C475" s="271"/>
      <c r="D475" s="18"/>
      <c r="E475" s="264"/>
      <c r="F475" s="102"/>
      <c r="G475" s="7"/>
      <c r="H475" s="13"/>
      <c r="I475" s="175"/>
      <c r="J475" s="299"/>
    </row>
    <row r="476" spans="1:10" x14ac:dyDescent="0.25">
      <c r="A476" s="8">
        <v>470</v>
      </c>
      <c r="B476" s="4817"/>
      <c r="C476" s="271"/>
      <c r="D476" s="18"/>
      <c r="E476" s="264"/>
      <c r="F476" s="102"/>
      <c r="G476" s="7"/>
      <c r="H476" s="13"/>
      <c r="I476" s="175"/>
      <c r="J476" s="289"/>
    </row>
    <row r="477" spans="1:10" x14ac:dyDescent="0.25">
      <c r="A477" s="6">
        <v>471</v>
      </c>
      <c r="B477" s="4812"/>
      <c r="C477" s="271"/>
      <c r="D477" s="18"/>
      <c r="E477" s="264"/>
      <c r="F477" s="102"/>
      <c r="G477" s="7"/>
      <c r="H477" s="13"/>
      <c r="I477" s="175"/>
      <c r="J477" s="262"/>
    </row>
    <row r="478" spans="1:10" x14ac:dyDescent="0.25">
      <c r="A478" s="8">
        <v>472</v>
      </c>
      <c r="B478" s="4817"/>
      <c r="C478" s="271"/>
      <c r="D478" s="18"/>
      <c r="E478" s="264"/>
      <c r="F478" s="102"/>
      <c r="G478" s="7"/>
      <c r="H478" s="13"/>
      <c r="I478" s="175"/>
      <c r="J478" s="262"/>
    </row>
    <row r="479" spans="1:10" x14ac:dyDescent="0.25">
      <c r="A479" s="6">
        <v>473</v>
      </c>
      <c r="B479" s="4812"/>
      <c r="C479" s="271"/>
      <c r="D479" s="18"/>
      <c r="E479" s="264"/>
      <c r="F479" s="102"/>
      <c r="G479" s="7"/>
      <c r="H479" s="13"/>
      <c r="I479" s="175"/>
      <c r="J479" s="262"/>
    </row>
    <row r="480" spans="1:10" x14ac:dyDescent="0.25">
      <c r="A480" s="8">
        <v>474</v>
      </c>
      <c r="B480" s="4817"/>
      <c r="C480" s="373"/>
      <c r="D480" s="18"/>
      <c r="E480" s="264"/>
      <c r="F480" s="102"/>
      <c r="G480" s="7"/>
      <c r="H480" s="13"/>
      <c r="I480" s="175"/>
      <c r="J480" s="262"/>
    </row>
    <row r="481" spans="1:10" x14ac:dyDescent="0.25">
      <c r="A481" s="6">
        <v>475</v>
      </c>
      <c r="B481" s="4812"/>
      <c r="C481" s="271"/>
      <c r="D481" s="18"/>
      <c r="E481" s="264"/>
      <c r="F481" s="102"/>
      <c r="G481" s="7"/>
      <c r="H481" s="13"/>
      <c r="I481" s="175"/>
      <c r="J481" s="262"/>
    </row>
    <row r="482" spans="1:10" x14ac:dyDescent="0.25">
      <c r="A482" s="8">
        <v>476</v>
      </c>
      <c r="B482" s="4817"/>
      <c r="C482" s="271"/>
      <c r="D482" s="18"/>
      <c r="E482" s="264"/>
      <c r="F482" s="102"/>
      <c r="G482" s="7"/>
      <c r="H482" s="13"/>
      <c r="I482" s="175"/>
      <c r="J482" s="262"/>
    </row>
    <row r="483" spans="1:10" x14ac:dyDescent="0.25">
      <c r="A483" s="6">
        <v>477</v>
      </c>
      <c r="B483" s="4812"/>
      <c r="C483" s="271"/>
      <c r="D483" s="18"/>
      <c r="E483" s="264"/>
      <c r="F483" s="102"/>
      <c r="G483" s="7"/>
      <c r="H483" s="13"/>
      <c r="I483" s="175"/>
      <c r="J483" s="299"/>
    </row>
    <row r="484" spans="1:10" x14ac:dyDescent="0.25">
      <c r="A484" s="8">
        <v>478</v>
      </c>
      <c r="B484" s="4817"/>
      <c r="C484" s="271"/>
      <c r="D484" s="18"/>
      <c r="E484" s="264"/>
      <c r="F484" s="102"/>
      <c r="G484" s="7"/>
      <c r="H484" s="13"/>
      <c r="I484" s="175"/>
      <c r="J484" s="289"/>
    </row>
    <row r="485" spans="1:10" x14ac:dyDescent="0.25">
      <c r="A485" s="6">
        <v>479</v>
      </c>
      <c r="B485" s="4812"/>
      <c r="C485" s="271"/>
      <c r="D485" s="18"/>
      <c r="E485" s="264"/>
      <c r="F485" s="102"/>
      <c r="G485" s="7"/>
      <c r="H485" s="13"/>
      <c r="I485" s="175"/>
      <c r="J485" s="299"/>
    </row>
    <row r="486" spans="1:10" x14ac:dyDescent="0.25">
      <c r="A486" s="8">
        <v>480</v>
      </c>
      <c r="B486" s="4817"/>
      <c r="C486" s="271"/>
      <c r="D486" s="18"/>
      <c r="E486" s="264"/>
      <c r="F486" s="102"/>
      <c r="G486" s="7"/>
      <c r="H486" s="13"/>
      <c r="I486" s="175"/>
      <c r="J486" s="289"/>
    </row>
    <row r="487" spans="1:10" x14ac:dyDescent="0.25">
      <c r="A487" s="6">
        <v>481</v>
      </c>
      <c r="B487" s="4812"/>
      <c r="C487" s="271"/>
      <c r="D487" s="18"/>
      <c r="E487" s="264"/>
      <c r="F487" s="102"/>
      <c r="G487" s="7"/>
      <c r="H487" s="13"/>
      <c r="I487" s="175"/>
      <c r="J487" s="262"/>
    </row>
    <row r="488" spans="1:10" x14ac:dyDescent="0.25">
      <c r="A488" s="8">
        <v>482</v>
      </c>
      <c r="B488" s="4817"/>
      <c r="C488" s="373"/>
      <c r="D488" s="18"/>
      <c r="E488" s="264"/>
      <c r="F488" s="102"/>
      <c r="G488" s="7"/>
      <c r="H488" s="13"/>
      <c r="I488" s="175"/>
      <c r="J488" s="262"/>
    </row>
    <row r="489" spans="1:10" x14ac:dyDescent="0.25">
      <c r="A489" s="6">
        <v>483</v>
      </c>
      <c r="B489" s="4812"/>
      <c r="C489" s="271"/>
      <c r="D489" s="18"/>
      <c r="E489" s="264"/>
      <c r="F489" s="102"/>
      <c r="G489" s="7"/>
      <c r="H489" s="13"/>
      <c r="I489" s="175"/>
      <c r="J489" s="299"/>
    </row>
    <row r="490" spans="1:10" x14ac:dyDescent="0.25">
      <c r="A490" s="8">
        <v>484</v>
      </c>
      <c r="B490" s="4817"/>
      <c r="C490" s="271"/>
      <c r="D490" s="18"/>
      <c r="E490" s="264"/>
      <c r="F490" s="102"/>
      <c r="G490" s="7"/>
      <c r="H490" s="13"/>
      <c r="I490" s="175"/>
      <c r="J490" s="289"/>
    </row>
    <row r="491" spans="1:10" x14ac:dyDescent="0.25">
      <c r="A491" s="6">
        <v>485</v>
      </c>
      <c r="B491" s="4812"/>
      <c r="C491" s="271"/>
      <c r="D491" s="18"/>
      <c r="E491" s="264"/>
      <c r="F491" s="102"/>
      <c r="G491" s="7"/>
      <c r="H491" s="13"/>
      <c r="I491" s="175"/>
      <c r="J491" s="262"/>
    </row>
    <row r="492" spans="1:10" x14ac:dyDescent="0.25">
      <c r="A492" s="8">
        <v>486</v>
      </c>
      <c r="B492" s="4817"/>
      <c r="C492" s="373"/>
      <c r="D492" s="18"/>
      <c r="E492" s="264"/>
      <c r="F492" s="102"/>
      <c r="G492" s="7"/>
      <c r="H492" s="13"/>
      <c r="I492" s="175"/>
      <c r="J492" s="262"/>
    </row>
    <row r="493" spans="1:10" x14ac:dyDescent="0.25">
      <c r="A493" s="6">
        <v>487</v>
      </c>
      <c r="B493" s="4812"/>
      <c r="C493" s="271"/>
      <c r="D493" s="18"/>
      <c r="E493" s="264"/>
      <c r="F493" s="102"/>
      <c r="G493" s="7"/>
      <c r="H493" s="13"/>
      <c r="I493" s="175"/>
      <c r="J493" s="262"/>
    </row>
    <row r="494" spans="1:10" x14ac:dyDescent="0.25">
      <c r="A494" s="8">
        <v>488</v>
      </c>
      <c r="B494" s="4817"/>
      <c r="C494" s="271"/>
      <c r="D494" s="18"/>
      <c r="E494" s="264"/>
      <c r="F494" s="102"/>
      <c r="G494" s="7"/>
      <c r="H494" s="13"/>
      <c r="I494" s="175"/>
      <c r="J494" s="262"/>
    </row>
    <row r="495" spans="1:10" x14ac:dyDescent="0.25">
      <c r="A495" s="6">
        <v>489</v>
      </c>
      <c r="B495" s="4812"/>
      <c r="C495" s="271"/>
      <c r="D495" s="18"/>
      <c r="E495" s="264"/>
      <c r="F495" s="102"/>
      <c r="G495" s="7"/>
      <c r="H495" s="13"/>
      <c r="I495" s="175"/>
      <c r="J495" s="262"/>
    </row>
    <row r="496" spans="1:10" x14ac:dyDescent="0.25">
      <c r="A496" s="8">
        <v>490</v>
      </c>
      <c r="B496" s="4817"/>
      <c r="C496" s="271"/>
      <c r="D496" s="18"/>
      <c r="E496" s="264"/>
      <c r="F496" s="102"/>
      <c r="G496" s="7"/>
      <c r="H496" s="13"/>
      <c r="I496" s="175"/>
      <c r="J496" s="262"/>
    </row>
    <row r="497" spans="1:10" x14ac:dyDescent="0.25">
      <c r="A497" s="6">
        <v>491</v>
      </c>
      <c r="B497" s="4812"/>
      <c r="C497" s="271"/>
      <c r="D497" s="18"/>
      <c r="E497" s="264"/>
      <c r="F497" s="102"/>
      <c r="G497" s="7"/>
      <c r="H497" s="13"/>
      <c r="I497" s="175"/>
      <c r="J497" s="262"/>
    </row>
    <row r="498" spans="1:10" x14ac:dyDescent="0.25">
      <c r="A498" s="8">
        <v>492</v>
      </c>
      <c r="B498" s="4817"/>
      <c r="C498" s="271"/>
      <c r="D498" s="18"/>
      <c r="E498" s="264"/>
      <c r="F498" s="102"/>
      <c r="G498" s="7"/>
      <c r="H498" s="13"/>
      <c r="I498" s="175"/>
      <c r="J498" s="262"/>
    </row>
    <row r="499" spans="1:10" x14ac:dyDescent="0.25">
      <c r="A499" s="6">
        <v>493</v>
      </c>
      <c r="B499" s="4812"/>
      <c r="C499" s="271"/>
      <c r="D499" s="18"/>
      <c r="E499" s="264"/>
      <c r="F499" s="102"/>
      <c r="G499" s="7"/>
      <c r="H499" s="13"/>
      <c r="I499" s="175"/>
      <c r="J499" s="262"/>
    </row>
    <row r="500" spans="1:10" x14ac:dyDescent="0.25">
      <c r="A500" s="8">
        <v>494</v>
      </c>
      <c r="B500" s="4817"/>
      <c r="C500" s="271"/>
      <c r="D500" s="18"/>
      <c r="E500" s="264"/>
      <c r="F500" s="102"/>
      <c r="G500" s="7"/>
      <c r="H500" s="13"/>
      <c r="I500" s="175"/>
      <c r="J500" s="262"/>
    </row>
    <row r="501" spans="1:10" x14ac:dyDescent="0.25">
      <c r="A501" s="6">
        <v>495</v>
      </c>
      <c r="B501" s="4812"/>
      <c r="C501" s="271"/>
      <c r="D501" s="18"/>
      <c r="E501" s="264"/>
      <c r="F501" s="102"/>
      <c r="G501" s="7"/>
      <c r="H501" s="13"/>
      <c r="I501" s="175"/>
      <c r="J501" s="262"/>
    </row>
    <row r="502" spans="1:10" x14ac:dyDescent="0.25">
      <c r="A502" s="8">
        <v>496</v>
      </c>
      <c r="B502" s="4817"/>
      <c r="C502" s="373"/>
      <c r="D502" s="18"/>
      <c r="E502" s="264"/>
      <c r="F502" s="102"/>
      <c r="G502" s="7"/>
      <c r="H502" s="13"/>
      <c r="I502" s="175"/>
      <c r="J502" s="262"/>
    </row>
    <row r="503" spans="1:10" x14ac:dyDescent="0.25">
      <c r="A503" s="6">
        <v>497</v>
      </c>
      <c r="B503" s="4812"/>
      <c r="C503" s="271"/>
      <c r="D503" s="18"/>
      <c r="E503" s="264"/>
      <c r="F503" s="102"/>
      <c r="G503" s="7"/>
      <c r="H503" s="13"/>
      <c r="I503" s="175"/>
      <c r="J503" s="262"/>
    </row>
    <row r="504" spans="1:10" x14ac:dyDescent="0.25">
      <c r="A504" s="8">
        <v>498</v>
      </c>
      <c r="B504" s="4817"/>
      <c r="C504" s="373"/>
      <c r="D504" s="18"/>
      <c r="E504" s="264"/>
      <c r="F504" s="102"/>
      <c r="G504" s="7"/>
      <c r="H504" s="13"/>
      <c r="I504" s="175"/>
      <c r="J504" s="262"/>
    </row>
    <row r="505" spans="1:10" x14ac:dyDescent="0.25">
      <c r="A505" s="6">
        <v>499</v>
      </c>
      <c r="B505" s="4812"/>
      <c r="C505" s="271"/>
      <c r="D505" s="18"/>
      <c r="E505" s="264"/>
      <c r="F505" s="102"/>
      <c r="G505" s="7"/>
      <c r="H505" s="13"/>
      <c r="I505" s="175"/>
      <c r="J505" s="262"/>
    </row>
    <row r="506" spans="1:10" x14ac:dyDescent="0.25">
      <c r="A506" s="8">
        <v>500</v>
      </c>
      <c r="B506" s="4817"/>
      <c r="C506" s="373"/>
      <c r="D506" s="18"/>
      <c r="E506" s="264"/>
      <c r="F506" s="102"/>
      <c r="G506" s="7"/>
      <c r="H506" s="13"/>
      <c r="I506" s="175"/>
      <c r="J506" s="262"/>
    </row>
    <row r="507" spans="1:10" x14ac:dyDescent="0.25">
      <c r="A507" s="6">
        <v>501</v>
      </c>
      <c r="B507" s="4812"/>
      <c r="C507" s="271"/>
      <c r="D507" s="18"/>
      <c r="E507" s="264"/>
      <c r="F507" s="102"/>
      <c r="G507" s="7"/>
      <c r="H507" s="13"/>
      <c r="I507" s="175"/>
      <c r="J507" s="299"/>
    </row>
    <row r="508" spans="1:10" x14ac:dyDescent="0.25">
      <c r="A508" s="8">
        <v>502</v>
      </c>
      <c r="B508" s="4817"/>
      <c r="C508" s="271"/>
      <c r="D508" s="18"/>
      <c r="E508" s="264"/>
      <c r="F508" s="102"/>
      <c r="G508" s="7"/>
      <c r="H508" s="13"/>
      <c r="I508" s="175"/>
      <c r="J508" s="289"/>
    </row>
    <row r="509" spans="1:10" x14ac:dyDescent="0.25">
      <c r="A509" s="6">
        <v>503</v>
      </c>
      <c r="B509" s="4812"/>
      <c r="C509" s="271"/>
      <c r="D509" s="18"/>
      <c r="E509" s="264"/>
      <c r="F509" s="102"/>
      <c r="G509" s="7"/>
      <c r="H509" s="13"/>
      <c r="I509" s="175"/>
      <c r="J509" s="262"/>
    </row>
    <row r="510" spans="1:10" x14ac:dyDescent="0.25">
      <c r="A510" s="8">
        <v>504</v>
      </c>
      <c r="B510" s="4817"/>
      <c r="C510" s="271"/>
      <c r="D510" s="18"/>
      <c r="E510" s="264"/>
      <c r="F510" s="102"/>
      <c r="G510" s="7"/>
      <c r="H510" s="13"/>
      <c r="I510" s="175"/>
      <c r="J510" s="262"/>
    </row>
    <row r="511" spans="1:10" x14ac:dyDescent="0.25">
      <c r="A511" s="6">
        <v>505</v>
      </c>
      <c r="B511" s="4812"/>
      <c r="C511" s="271"/>
      <c r="D511" s="18"/>
      <c r="E511" s="264"/>
      <c r="F511" s="102"/>
      <c r="G511" s="7"/>
      <c r="H511" s="13"/>
      <c r="I511" s="175"/>
      <c r="J511" s="299"/>
    </row>
    <row r="512" spans="1:10" x14ac:dyDescent="0.25">
      <c r="A512" s="8">
        <v>506</v>
      </c>
      <c r="B512" s="4817"/>
      <c r="C512" s="271"/>
      <c r="D512" s="18"/>
      <c r="E512" s="264"/>
      <c r="F512" s="102"/>
      <c r="G512" s="7"/>
      <c r="H512" s="13"/>
      <c r="I512" s="175"/>
      <c r="J512" s="289"/>
    </row>
    <row r="513" spans="1:10" x14ac:dyDescent="0.25">
      <c r="A513" s="6">
        <v>507</v>
      </c>
      <c r="B513" s="4812"/>
      <c r="C513" s="271"/>
      <c r="D513" s="18"/>
      <c r="E513" s="264"/>
      <c r="F513" s="102"/>
      <c r="G513" s="7"/>
      <c r="H513" s="13"/>
      <c r="I513" s="175"/>
      <c r="J513" s="262"/>
    </row>
    <row r="514" spans="1:10" x14ac:dyDescent="0.25">
      <c r="A514" s="8">
        <v>508</v>
      </c>
      <c r="B514" s="4817"/>
      <c r="C514" s="271"/>
      <c r="D514" s="18"/>
      <c r="E514" s="264"/>
      <c r="F514" s="102"/>
      <c r="G514" s="7"/>
      <c r="H514" s="13"/>
      <c r="I514" s="175"/>
      <c r="J514" s="262"/>
    </row>
    <row r="515" spans="1:10" x14ac:dyDescent="0.25">
      <c r="A515" s="6">
        <v>509</v>
      </c>
      <c r="B515" s="4812"/>
      <c r="C515" s="271"/>
      <c r="D515" s="18"/>
      <c r="E515" s="264"/>
      <c r="F515" s="102"/>
      <c r="G515" s="7"/>
      <c r="H515" s="13"/>
      <c r="I515" s="175"/>
      <c r="J515" s="262"/>
    </row>
    <row r="516" spans="1:10" x14ac:dyDescent="0.25">
      <c r="A516" s="8">
        <v>510</v>
      </c>
      <c r="B516" s="4817"/>
      <c r="C516" s="271"/>
      <c r="D516" s="18"/>
      <c r="E516" s="264"/>
      <c r="F516" s="102"/>
      <c r="G516" s="7"/>
      <c r="H516" s="13"/>
      <c r="I516" s="175"/>
      <c r="J516" s="262"/>
    </row>
    <row r="517" spans="1:10" x14ac:dyDescent="0.25">
      <c r="A517" s="6">
        <v>511</v>
      </c>
      <c r="B517" s="4812"/>
      <c r="C517" s="271"/>
      <c r="D517" s="18"/>
      <c r="E517" s="264"/>
      <c r="F517" s="102"/>
      <c r="G517" s="7"/>
      <c r="H517" s="13"/>
      <c r="I517" s="175"/>
      <c r="J517" s="262"/>
    </row>
    <row r="518" spans="1:10" x14ac:dyDescent="0.25">
      <c r="A518" s="8">
        <v>512</v>
      </c>
      <c r="B518" s="4817"/>
      <c r="C518" s="373"/>
      <c r="D518" s="18"/>
      <c r="E518" s="264"/>
      <c r="F518" s="102"/>
      <c r="G518" s="7"/>
      <c r="H518" s="13"/>
      <c r="I518" s="175"/>
      <c r="J518" s="262"/>
    </row>
    <row r="519" spans="1:10" x14ac:dyDescent="0.25">
      <c r="A519" s="6">
        <v>513</v>
      </c>
      <c r="B519" s="4812"/>
      <c r="C519" s="271"/>
      <c r="D519" s="18"/>
      <c r="E519" s="264"/>
      <c r="F519" s="102"/>
      <c r="G519" s="7"/>
      <c r="H519" s="13"/>
      <c r="I519" s="175"/>
      <c r="J519" s="262"/>
    </row>
    <row r="520" spans="1:10" x14ac:dyDescent="0.25">
      <c r="A520" s="8">
        <v>514</v>
      </c>
      <c r="B520" s="4817"/>
      <c r="C520" s="271"/>
      <c r="D520" s="18"/>
      <c r="E520" s="264"/>
      <c r="F520" s="102"/>
      <c r="G520" s="7"/>
      <c r="H520" s="13"/>
      <c r="I520" s="175"/>
      <c r="J520" s="262"/>
    </row>
    <row r="521" spans="1:10" x14ac:dyDescent="0.25">
      <c r="A521" s="6">
        <v>515</v>
      </c>
      <c r="B521" s="4812"/>
      <c r="C521" s="271"/>
      <c r="D521" s="18"/>
      <c r="E521" s="264"/>
      <c r="F521" s="102"/>
      <c r="G521" s="7"/>
      <c r="H521" s="13"/>
      <c r="I521" s="175"/>
      <c r="J521" s="262"/>
    </row>
    <row r="522" spans="1:10" x14ac:dyDescent="0.25">
      <c r="A522" s="8">
        <v>516</v>
      </c>
      <c r="B522" s="4817"/>
      <c r="C522" s="271"/>
      <c r="D522" s="18"/>
      <c r="E522" s="264"/>
      <c r="F522" s="102"/>
      <c r="G522" s="7"/>
      <c r="H522" s="13"/>
      <c r="I522" s="175"/>
      <c r="J522" s="262"/>
    </row>
    <row r="523" spans="1:10" x14ac:dyDescent="0.25">
      <c r="A523" s="6">
        <v>517</v>
      </c>
      <c r="B523" s="4812"/>
      <c r="C523" s="271"/>
      <c r="D523" s="18"/>
      <c r="E523" s="264"/>
      <c r="F523" s="102"/>
      <c r="G523" s="7"/>
      <c r="H523" s="13"/>
      <c r="I523" s="175"/>
      <c r="J523" s="299"/>
    </row>
    <row r="524" spans="1:10" x14ac:dyDescent="0.25">
      <c r="A524" s="8">
        <v>518</v>
      </c>
      <c r="B524" s="4817"/>
      <c r="C524" s="271"/>
      <c r="D524" s="18"/>
      <c r="E524" s="264"/>
      <c r="F524" s="102"/>
      <c r="G524" s="7"/>
      <c r="H524" s="13"/>
      <c r="I524" s="175"/>
      <c r="J524" s="289"/>
    </row>
    <row r="525" spans="1:10" x14ac:dyDescent="0.25">
      <c r="A525" s="6">
        <v>519</v>
      </c>
      <c r="B525" s="4812"/>
      <c r="C525" s="271"/>
      <c r="D525" s="18"/>
      <c r="E525" s="264"/>
      <c r="F525" s="102"/>
      <c r="G525" s="7"/>
      <c r="H525" s="13"/>
      <c r="I525" s="175"/>
      <c r="J525" s="299"/>
    </row>
    <row r="526" spans="1:10" x14ac:dyDescent="0.25">
      <c r="A526" s="8">
        <v>520</v>
      </c>
      <c r="B526" s="4817"/>
      <c r="C526" s="271"/>
      <c r="D526" s="18"/>
      <c r="E526" s="264"/>
      <c r="F526" s="102"/>
      <c r="G526" s="7"/>
      <c r="H526" s="13"/>
      <c r="I526" s="175"/>
      <c r="J526" s="289"/>
    </row>
    <row r="527" spans="1:10" x14ac:dyDescent="0.25">
      <c r="A527" s="6">
        <v>521</v>
      </c>
      <c r="B527" s="4812"/>
      <c r="C527" s="271"/>
      <c r="D527" s="18"/>
      <c r="E527" s="264"/>
      <c r="F527" s="102"/>
      <c r="G527" s="7"/>
      <c r="H527" s="13"/>
      <c r="I527" s="175"/>
      <c r="J527" s="299"/>
    </row>
    <row r="528" spans="1:10" x14ac:dyDescent="0.25">
      <c r="A528" s="8">
        <v>522</v>
      </c>
      <c r="B528" s="4817"/>
      <c r="C528" s="271"/>
      <c r="D528" s="18"/>
      <c r="E528" s="264"/>
      <c r="F528" s="102"/>
      <c r="G528" s="7"/>
      <c r="H528" s="13"/>
      <c r="I528" s="175"/>
      <c r="J528" s="289"/>
    </row>
    <row r="529" spans="1:10" x14ac:dyDescent="0.25">
      <c r="A529" s="6">
        <v>523</v>
      </c>
      <c r="B529" s="4812"/>
      <c r="C529" s="271"/>
      <c r="D529" s="18"/>
      <c r="E529" s="264"/>
      <c r="F529" s="102"/>
      <c r="G529" s="7"/>
      <c r="H529" s="13"/>
      <c r="I529" s="175"/>
      <c r="J529" s="262"/>
    </row>
    <row r="530" spans="1:10" x14ac:dyDescent="0.25">
      <c r="A530" s="8">
        <v>524</v>
      </c>
      <c r="B530" s="4817"/>
      <c r="C530" s="271"/>
      <c r="D530" s="18"/>
      <c r="E530" s="264"/>
      <c r="F530" s="102"/>
      <c r="G530" s="7"/>
      <c r="H530" s="13"/>
      <c r="I530" s="175"/>
      <c r="J530" s="262"/>
    </row>
    <row r="531" spans="1:10" x14ac:dyDescent="0.25">
      <c r="A531" s="6">
        <v>525</v>
      </c>
      <c r="B531" s="4812"/>
      <c r="C531" s="271"/>
      <c r="D531" s="18"/>
      <c r="E531" s="264"/>
      <c r="F531" s="102"/>
      <c r="G531" s="7"/>
      <c r="H531" s="13"/>
      <c r="I531" s="175"/>
      <c r="J531" s="262"/>
    </row>
    <row r="532" spans="1:10" x14ac:dyDescent="0.25">
      <c r="A532" s="8">
        <v>526</v>
      </c>
      <c r="B532" s="4817"/>
      <c r="C532" s="271"/>
      <c r="D532" s="18"/>
      <c r="E532" s="264"/>
      <c r="F532" s="102"/>
      <c r="G532" s="7"/>
      <c r="H532" s="13"/>
      <c r="I532" s="175"/>
      <c r="J532" s="262"/>
    </row>
    <row r="533" spans="1:10" x14ac:dyDescent="0.25">
      <c r="A533" s="6">
        <v>527</v>
      </c>
      <c r="B533" s="4812"/>
      <c r="C533" s="271"/>
      <c r="D533" s="18"/>
      <c r="E533" s="264"/>
      <c r="F533" s="102"/>
      <c r="G533" s="7"/>
      <c r="H533" s="13"/>
      <c r="I533" s="175"/>
      <c r="J533" s="299"/>
    </row>
    <row r="534" spans="1:10" x14ac:dyDescent="0.25">
      <c r="A534" s="8">
        <v>528</v>
      </c>
      <c r="B534" s="4817"/>
      <c r="C534" s="373"/>
      <c r="D534" s="18"/>
      <c r="E534" s="264"/>
      <c r="F534" s="102"/>
      <c r="G534" s="7"/>
      <c r="H534" s="13"/>
      <c r="I534" s="175"/>
      <c r="J534" s="289"/>
    </row>
    <row r="535" spans="1:10" x14ac:dyDescent="0.25">
      <c r="A535" s="6">
        <v>529</v>
      </c>
      <c r="B535" s="4812"/>
      <c r="C535" s="271"/>
      <c r="D535" s="18"/>
      <c r="E535" s="264"/>
      <c r="F535" s="102"/>
      <c r="G535" s="7"/>
      <c r="H535" s="13"/>
      <c r="I535" s="175"/>
      <c r="J535" s="262"/>
    </row>
    <row r="536" spans="1:10" x14ac:dyDescent="0.25">
      <c r="A536" s="8">
        <v>530</v>
      </c>
      <c r="B536" s="4817"/>
      <c r="C536" s="373"/>
      <c r="D536" s="18"/>
      <c r="E536" s="264"/>
      <c r="F536" s="102"/>
      <c r="G536" s="7"/>
      <c r="H536" s="13"/>
      <c r="I536" s="175"/>
      <c r="J536" s="262"/>
    </row>
    <row r="537" spans="1:10" x14ac:dyDescent="0.25">
      <c r="A537" s="6">
        <v>531</v>
      </c>
      <c r="B537" s="4812"/>
      <c r="C537" s="271"/>
      <c r="D537" s="18"/>
      <c r="E537" s="264"/>
      <c r="F537" s="102"/>
      <c r="G537" s="7"/>
      <c r="H537" s="13"/>
      <c r="I537" s="175"/>
      <c r="J537" s="299"/>
    </row>
    <row r="538" spans="1:10" x14ac:dyDescent="0.25">
      <c r="A538" s="8">
        <v>532</v>
      </c>
      <c r="B538" s="4817"/>
      <c r="C538" s="271"/>
      <c r="D538" s="18"/>
      <c r="E538" s="264"/>
      <c r="F538" s="102"/>
      <c r="G538" s="7"/>
      <c r="H538" s="13"/>
      <c r="I538" s="175"/>
      <c r="J538" s="289"/>
    </row>
    <row r="539" spans="1:10" x14ac:dyDescent="0.25">
      <c r="A539" s="6">
        <v>533</v>
      </c>
      <c r="B539" s="4812"/>
      <c r="C539" s="271"/>
      <c r="D539" s="18"/>
      <c r="E539" s="264"/>
      <c r="F539" s="102"/>
      <c r="G539" s="7"/>
      <c r="H539" s="13"/>
      <c r="I539" s="175"/>
      <c r="J539" s="262"/>
    </row>
    <row r="540" spans="1:10" x14ac:dyDescent="0.25">
      <c r="A540" s="8">
        <v>534</v>
      </c>
      <c r="B540" s="4817"/>
      <c r="C540" s="271"/>
      <c r="D540" s="18"/>
      <c r="E540" s="264"/>
      <c r="F540" s="102"/>
      <c r="G540" s="7"/>
      <c r="H540" s="13"/>
      <c r="I540" s="175"/>
      <c r="J540" s="262"/>
    </row>
    <row r="541" spans="1:10" x14ac:dyDescent="0.25">
      <c r="A541" s="6">
        <v>535</v>
      </c>
      <c r="B541" s="4812"/>
      <c r="C541" s="271"/>
      <c r="D541" s="18"/>
      <c r="E541" s="264"/>
      <c r="F541" s="102"/>
      <c r="G541" s="7"/>
      <c r="H541" s="13"/>
      <c r="I541" s="175"/>
      <c r="J541" s="262"/>
    </row>
    <row r="542" spans="1:10" x14ac:dyDescent="0.25">
      <c r="A542" s="8">
        <v>536</v>
      </c>
      <c r="B542" s="4817"/>
      <c r="C542" s="271"/>
      <c r="D542" s="18"/>
      <c r="E542" s="264"/>
      <c r="F542" s="102"/>
      <c r="G542" s="7"/>
      <c r="H542" s="13"/>
      <c r="I542" s="175"/>
      <c r="J542" s="262"/>
    </row>
    <row r="543" spans="1:10" x14ac:dyDescent="0.25">
      <c r="A543" s="6">
        <v>537</v>
      </c>
      <c r="B543" s="4812"/>
      <c r="C543" s="271"/>
      <c r="D543" s="18"/>
      <c r="E543" s="264"/>
      <c r="F543" s="102"/>
      <c r="G543" s="7"/>
      <c r="H543" s="13"/>
      <c r="I543" s="175"/>
      <c r="J543" s="262"/>
    </row>
    <row r="544" spans="1:10" x14ac:dyDescent="0.25">
      <c r="A544" s="8">
        <v>538</v>
      </c>
      <c r="B544" s="4817"/>
      <c r="C544" s="271"/>
      <c r="D544" s="18"/>
      <c r="E544" s="264"/>
      <c r="F544" s="102"/>
      <c r="G544" s="7"/>
      <c r="H544" s="13"/>
      <c r="I544" s="175"/>
      <c r="J544" s="262"/>
    </row>
    <row r="545" spans="1:10" x14ac:dyDescent="0.25">
      <c r="A545" s="6">
        <v>539</v>
      </c>
      <c r="B545" s="4812"/>
      <c r="C545" s="271"/>
      <c r="D545" s="18"/>
      <c r="E545" s="264"/>
      <c r="F545" s="102"/>
      <c r="G545" s="7"/>
      <c r="H545" s="13"/>
      <c r="I545" s="175"/>
      <c r="J545" s="262"/>
    </row>
    <row r="546" spans="1:10" x14ac:dyDescent="0.25">
      <c r="A546" s="8">
        <v>540</v>
      </c>
      <c r="B546" s="4817"/>
      <c r="C546" s="271"/>
      <c r="D546" s="18"/>
      <c r="E546" s="264"/>
      <c r="F546" s="102"/>
      <c r="G546" s="7"/>
      <c r="H546" s="13"/>
      <c r="I546" s="175"/>
      <c r="J546" s="262"/>
    </row>
    <row r="547" spans="1:10" x14ac:dyDescent="0.25">
      <c r="A547" s="6">
        <v>541</v>
      </c>
      <c r="B547" s="4812"/>
      <c r="C547" s="271"/>
      <c r="D547" s="18"/>
      <c r="E547" s="264"/>
      <c r="F547" s="102"/>
      <c r="G547" s="7"/>
      <c r="H547" s="13"/>
      <c r="I547" s="175"/>
      <c r="J547" s="262"/>
    </row>
    <row r="548" spans="1:10" x14ac:dyDescent="0.25">
      <c r="A548" s="8">
        <v>542</v>
      </c>
      <c r="B548" s="4817"/>
      <c r="C548" s="271"/>
      <c r="D548" s="18"/>
      <c r="E548" s="264"/>
      <c r="F548" s="102"/>
      <c r="G548" s="7"/>
      <c r="H548" s="13"/>
      <c r="I548" s="175"/>
      <c r="J548" s="262"/>
    </row>
    <row r="549" spans="1:10" x14ac:dyDescent="0.25">
      <c r="A549" s="6">
        <v>543</v>
      </c>
      <c r="B549" s="4812"/>
      <c r="C549" s="271"/>
      <c r="D549" s="18"/>
      <c r="E549" s="264"/>
      <c r="F549" s="102"/>
      <c r="G549" s="7"/>
      <c r="H549" s="13"/>
      <c r="I549" s="175"/>
      <c r="J549" s="262"/>
    </row>
    <row r="550" spans="1:10" x14ac:dyDescent="0.25">
      <c r="A550" s="8">
        <v>544</v>
      </c>
      <c r="B550" s="4817"/>
      <c r="C550" s="271"/>
      <c r="D550" s="18"/>
      <c r="E550" s="264"/>
      <c r="F550" s="102"/>
      <c r="G550" s="7"/>
      <c r="H550" s="13"/>
      <c r="I550" s="175"/>
      <c r="J550" s="262"/>
    </row>
    <row r="551" spans="1:10" x14ac:dyDescent="0.25">
      <c r="A551" s="6">
        <v>545</v>
      </c>
      <c r="B551" s="4812"/>
      <c r="C551" s="271"/>
      <c r="D551" s="18"/>
      <c r="E551" s="264"/>
      <c r="F551" s="102"/>
      <c r="G551" s="7"/>
      <c r="H551" s="13"/>
      <c r="I551" s="175"/>
      <c r="J551" s="299"/>
    </row>
    <row r="552" spans="1:10" x14ac:dyDescent="0.25">
      <c r="A552" s="8">
        <v>546</v>
      </c>
      <c r="B552" s="4817"/>
      <c r="C552" s="373"/>
      <c r="D552" s="18"/>
      <c r="E552" s="264"/>
      <c r="F552" s="102"/>
      <c r="G552" s="7"/>
      <c r="H552" s="13"/>
      <c r="I552" s="175"/>
      <c r="J552" s="289"/>
    </row>
    <row r="553" spans="1:10" x14ac:dyDescent="0.25">
      <c r="A553" s="6">
        <v>547</v>
      </c>
      <c r="B553" s="4812"/>
      <c r="C553" s="271"/>
      <c r="D553" s="18"/>
      <c r="E553" s="264"/>
      <c r="F553" s="102"/>
      <c r="G553" s="7"/>
      <c r="H553" s="13"/>
      <c r="I553" s="175"/>
      <c r="J553" s="262"/>
    </row>
    <row r="554" spans="1:10" x14ac:dyDescent="0.25">
      <c r="A554" s="8">
        <v>548</v>
      </c>
      <c r="B554" s="4817"/>
      <c r="C554" s="271"/>
      <c r="D554" s="18"/>
      <c r="E554" s="264"/>
      <c r="F554" s="102"/>
      <c r="G554" s="7"/>
      <c r="H554" s="13"/>
      <c r="I554" s="175"/>
      <c r="J554" s="262"/>
    </row>
    <row r="555" spans="1:10" x14ac:dyDescent="0.25">
      <c r="A555" s="6">
        <v>549</v>
      </c>
      <c r="B555" s="4812"/>
      <c r="C555" s="271"/>
      <c r="D555" s="18"/>
      <c r="E555" s="264"/>
      <c r="F555" s="102"/>
      <c r="G555" s="7"/>
      <c r="H555" s="13"/>
      <c r="I555" s="175"/>
      <c r="J555" s="299"/>
    </row>
    <row r="556" spans="1:10" x14ac:dyDescent="0.25">
      <c r="A556" s="8">
        <v>550</v>
      </c>
      <c r="B556" s="4817"/>
      <c r="C556" s="373"/>
      <c r="D556" s="18"/>
      <c r="E556" s="264"/>
      <c r="F556" s="102"/>
      <c r="G556" s="7"/>
      <c r="H556" s="13"/>
      <c r="I556" s="175"/>
      <c r="J556" s="289"/>
    </row>
    <row r="557" spans="1:10" x14ac:dyDescent="0.25">
      <c r="A557" s="269">
        <v>551</v>
      </c>
      <c r="B557" s="4812"/>
      <c r="C557" s="271"/>
      <c r="D557" s="18"/>
      <c r="E557" s="264"/>
      <c r="F557" s="102"/>
      <c r="G557" s="7"/>
      <c r="H557" s="13"/>
      <c r="I557" s="175"/>
      <c r="J557" s="262"/>
    </row>
    <row r="558" spans="1:10" x14ac:dyDescent="0.25">
      <c r="A558" s="138">
        <v>552</v>
      </c>
      <c r="B558" s="4817"/>
      <c r="C558" s="271"/>
      <c r="D558" s="18"/>
      <c r="E558" s="264"/>
      <c r="F558" s="102"/>
      <c r="G558" s="7"/>
      <c r="H558" s="13"/>
      <c r="I558" s="175"/>
      <c r="J558" s="262"/>
    </row>
    <row r="559" spans="1:10" x14ac:dyDescent="0.25">
      <c r="A559" s="6">
        <v>553</v>
      </c>
      <c r="B559" s="4812"/>
      <c r="C559" s="271"/>
      <c r="D559" s="18"/>
      <c r="E559" s="264"/>
      <c r="F559" s="102"/>
      <c r="G559" s="7"/>
      <c r="H559" s="13"/>
      <c r="I559" s="175"/>
      <c r="J559" s="262"/>
    </row>
    <row r="560" spans="1:10" x14ac:dyDescent="0.25">
      <c r="A560" s="8">
        <v>554</v>
      </c>
      <c r="B560" s="4817"/>
      <c r="C560" s="271"/>
      <c r="D560" s="18"/>
      <c r="E560" s="264"/>
      <c r="F560" s="102"/>
      <c r="G560" s="7"/>
      <c r="H560" s="13"/>
      <c r="I560" s="175"/>
      <c r="J560" s="262"/>
    </row>
    <row r="561" spans="1:10" x14ac:dyDescent="0.25">
      <c r="A561" s="6">
        <v>555</v>
      </c>
      <c r="B561" s="4812"/>
      <c r="C561" s="271"/>
      <c r="D561" s="18"/>
      <c r="E561" s="264"/>
      <c r="F561" s="102"/>
      <c r="G561" s="7"/>
      <c r="H561" s="13"/>
      <c r="I561" s="175"/>
      <c r="J561" s="262"/>
    </row>
    <row r="562" spans="1:10" x14ac:dyDescent="0.25">
      <c r="A562" s="8">
        <v>556</v>
      </c>
      <c r="B562" s="4817"/>
      <c r="C562" s="373"/>
      <c r="D562" s="18"/>
      <c r="E562" s="264"/>
      <c r="F562" s="102"/>
      <c r="G562" s="7"/>
      <c r="H562" s="13"/>
      <c r="I562" s="175"/>
      <c r="J562" s="262"/>
    </row>
    <row r="563" spans="1:10" x14ac:dyDescent="0.25">
      <c r="A563" s="6">
        <v>557</v>
      </c>
      <c r="B563" s="4812"/>
      <c r="C563" s="271"/>
      <c r="D563" s="18"/>
      <c r="E563" s="264"/>
      <c r="F563" s="102"/>
      <c r="G563" s="7"/>
      <c r="H563" s="13"/>
      <c r="I563" s="175"/>
      <c r="J563" s="262"/>
    </row>
    <row r="564" spans="1:10" x14ac:dyDescent="0.25">
      <c r="A564" s="8">
        <v>558</v>
      </c>
      <c r="B564" s="4817"/>
      <c r="C564" s="271"/>
      <c r="D564" s="18"/>
      <c r="E564" s="264"/>
      <c r="F564" s="102"/>
      <c r="G564" s="7"/>
      <c r="H564" s="13"/>
      <c r="I564" s="175"/>
      <c r="J564" s="262"/>
    </row>
    <row r="565" spans="1:10" x14ac:dyDescent="0.25">
      <c r="A565" s="6">
        <v>559</v>
      </c>
      <c r="B565" s="4812"/>
      <c r="C565" s="271"/>
      <c r="D565" s="18"/>
      <c r="E565" s="264"/>
      <c r="F565" s="102"/>
      <c r="G565" s="7"/>
      <c r="H565" s="13"/>
      <c r="I565" s="175"/>
      <c r="J565" s="262"/>
    </row>
    <row r="566" spans="1:10" x14ac:dyDescent="0.25">
      <c r="A566" s="8">
        <v>560</v>
      </c>
      <c r="B566" s="4817"/>
      <c r="C566" s="271"/>
      <c r="D566" s="18"/>
      <c r="E566" s="264"/>
      <c r="F566" s="102"/>
      <c r="G566" s="7"/>
      <c r="H566" s="13"/>
      <c r="I566" s="175"/>
      <c r="J566" s="262"/>
    </row>
    <row r="567" spans="1:10" x14ac:dyDescent="0.25">
      <c r="A567" s="6">
        <v>561</v>
      </c>
      <c r="B567" s="4812"/>
      <c r="C567" s="271"/>
      <c r="D567" s="18"/>
      <c r="E567" s="264"/>
      <c r="F567" s="102"/>
      <c r="G567" s="7"/>
      <c r="H567" s="13"/>
      <c r="I567" s="175"/>
      <c r="J567" s="262"/>
    </row>
    <row r="568" spans="1:10" x14ac:dyDescent="0.25">
      <c r="A568" s="8">
        <v>562</v>
      </c>
      <c r="B568" s="4817"/>
      <c r="C568" s="271"/>
      <c r="D568" s="18"/>
      <c r="E568" s="264"/>
      <c r="F568" s="102"/>
      <c r="G568" s="7"/>
      <c r="H568" s="13"/>
      <c r="I568" s="175"/>
      <c r="J568" s="262"/>
    </row>
    <row r="569" spans="1:10" x14ac:dyDescent="0.25">
      <c r="A569" s="6">
        <v>563</v>
      </c>
      <c r="B569" s="4812"/>
      <c r="C569" s="271"/>
      <c r="D569" s="18"/>
      <c r="E569" s="264"/>
      <c r="F569" s="102"/>
      <c r="G569" s="7"/>
      <c r="H569" s="13"/>
      <c r="I569" s="175"/>
      <c r="J569" s="262"/>
    </row>
    <row r="570" spans="1:10" x14ac:dyDescent="0.25">
      <c r="A570" s="8">
        <v>564</v>
      </c>
      <c r="B570" s="4817"/>
      <c r="C570" s="271"/>
      <c r="D570" s="18"/>
      <c r="E570" s="264"/>
      <c r="F570" s="102"/>
      <c r="G570" s="7"/>
      <c r="H570" s="13"/>
      <c r="I570" s="175"/>
      <c r="J570" s="262"/>
    </row>
    <row r="571" spans="1:10" x14ac:dyDescent="0.25">
      <c r="A571" s="6">
        <v>565</v>
      </c>
      <c r="B571" s="271"/>
      <c r="C571" s="271"/>
      <c r="D571" s="18"/>
      <c r="E571" s="264"/>
      <c r="F571" s="102"/>
      <c r="G571" s="7"/>
      <c r="H571" s="13"/>
      <c r="I571" s="175"/>
      <c r="J571" s="262"/>
    </row>
    <row r="572" spans="1:10" x14ac:dyDescent="0.25">
      <c r="A572" s="8">
        <v>566</v>
      </c>
      <c r="B572" s="271"/>
      <c r="C572" s="271"/>
      <c r="D572" s="18"/>
      <c r="E572" s="264"/>
      <c r="F572" s="102"/>
      <c r="G572" s="7"/>
      <c r="H572" s="13"/>
      <c r="I572" s="175"/>
      <c r="J572" s="262"/>
    </row>
    <row r="573" spans="1:10" x14ac:dyDescent="0.25">
      <c r="A573" s="6">
        <v>567</v>
      </c>
      <c r="B573" s="271"/>
      <c r="C573" s="271"/>
      <c r="D573" s="18"/>
      <c r="E573" s="264"/>
      <c r="F573" s="102"/>
      <c r="G573" s="7"/>
      <c r="H573" s="13"/>
      <c r="I573" s="175"/>
      <c r="J573" s="262"/>
    </row>
    <row r="574" spans="1:10" x14ac:dyDescent="0.25">
      <c r="A574" s="8">
        <v>568</v>
      </c>
      <c r="B574" s="271"/>
      <c r="C574" s="271"/>
      <c r="D574" s="18"/>
      <c r="E574" s="264"/>
      <c r="F574" s="102"/>
      <c r="G574" s="7"/>
      <c r="H574" s="13"/>
      <c r="I574" s="175"/>
      <c r="J574" s="262"/>
    </row>
    <row r="575" spans="1:10" x14ac:dyDescent="0.25">
      <c r="A575" s="6">
        <v>569</v>
      </c>
      <c r="B575" s="271"/>
      <c r="C575" s="271"/>
      <c r="D575" s="18"/>
      <c r="E575" s="264"/>
      <c r="F575" s="102"/>
      <c r="G575" s="7"/>
      <c r="H575" s="13"/>
      <c r="I575" s="175"/>
      <c r="J575" s="262"/>
    </row>
    <row r="576" spans="1:10" x14ac:dyDescent="0.25">
      <c r="A576" s="8">
        <v>570</v>
      </c>
      <c r="B576" s="271"/>
      <c r="C576" s="373"/>
      <c r="D576" s="18"/>
      <c r="E576" s="264"/>
      <c r="F576" s="102"/>
      <c r="G576" s="7"/>
      <c r="H576" s="13"/>
      <c r="I576" s="175"/>
      <c r="J576" s="262"/>
    </row>
    <row r="577" spans="1:10" x14ac:dyDescent="0.25">
      <c r="A577" s="6">
        <v>571</v>
      </c>
      <c r="B577" s="271"/>
      <c r="C577" s="271"/>
      <c r="D577" s="18"/>
      <c r="E577" s="264"/>
      <c r="F577" s="102"/>
      <c r="G577" s="7"/>
      <c r="H577" s="13"/>
      <c r="I577" s="175"/>
      <c r="J577" s="262"/>
    </row>
    <row r="578" spans="1:10" x14ac:dyDescent="0.25">
      <c r="A578" s="8">
        <v>572</v>
      </c>
      <c r="B578" s="263"/>
      <c r="C578" s="263"/>
      <c r="D578" s="18"/>
      <c r="E578" s="264"/>
      <c r="F578" s="102"/>
      <c r="G578" s="7"/>
      <c r="H578" s="13"/>
      <c r="I578" s="175"/>
      <c r="J578" s="262"/>
    </row>
    <row r="579" spans="1:10" x14ac:dyDescent="0.25">
      <c r="A579" s="6">
        <v>573</v>
      </c>
      <c r="B579" s="263"/>
      <c r="C579" s="263"/>
      <c r="D579" s="18"/>
      <c r="E579" s="264"/>
      <c r="F579" s="102"/>
      <c r="G579" s="7"/>
      <c r="H579" s="13"/>
      <c r="I579" s="175"/>
      <c r="J579" s="262"/>
    </row>
    <row r="580" spans="1:10" x14ac:dyDescent="0.25">
      <c r="A580" s="8">
        <v>574</v>
      </c>
      <c r="B580" s="263"/>
      <c r="C580" s="263"/>
      <c r="D580" s="18"/>
      <c r="E580" s="264"/>
      <c r="F580" s="102"/>
      <c r="G580" s="7"/>
      <c r="H580" s="13"/>
      <c r="I580" s="175"/>
      <c r="J580" s="262"/>
    </row>
    <row r="581" spans="1:10" x14ac:dyDescent="0.25">
      <c r="A581" s="6">
        <v>575</v>
      </c>
      <c r="B581" s="263"/>
      <c r="C581" s="263"/>
      <c r="D581" s="18"/>
      <c r="E581" s="264"/>
      <c r="F581" s="102"/>
      <c r="G581" s="7"/>
      <c r="H581" s="13"/>
      <c r="I581" s="175"/>
      <c r="J581" s="262"/>
    </row>
    <row r="582" spans="1:10" x14ac:dyDescent="0.25">
      <c r="A582" s="8">
        <v>576</v>
      </c>
      <c r="B582" s="271"/>
      <c r="C582" s="271"/>
      <c r="D582" s="18"/>
      <c r="E582" s="264"/>
      <c r="F582" s="102"/>
      <c r="G582" s="7"/>
      <c r="H582" s="13"/>
      <c r="I582" s="175"/>
      <c r="J582" s="262"/>
    </row>
    <row r="583" spans="1:10" x14ac:dyDescent="0.25">
      <c r="A583" s="6">
        <v>577</v>
      </c>
      <c r="B583" s="263"/>
      <c r="C583" s="263"/>
      <c r="D583" s="18"/>
      <c r="E583" s="264"/>
      <c r="F583" s="102"/>
      <c r="G583" s="7"/>
      <c r="H583" s="13"/>
      <c r="I583" s="175"/>
      <c r="J583" s="299"/>
    </row>
    <row r="584" spans="1:10" x14ac:dyDescent="0.25">
      <c r="A584" s="8">
        <v>578</v>
      </c>
      <c r="B584" s="263"/>
      <c r="C584" s="263"/>
      <c r="D584" s="18"/>
      <c r="E584" s="264"/>
      <c r="F584" s="102"/>
      <c r="G584" s="7"/>
      <c r="H584" s="13"/>
      <c r="I584" s="175"/>
      <c r="J584" s="289"/>
    </row>
    <row r="585" spans="1:10" x14ac:dyDescent="0.25">
      <c r="A585" s="6">
        <v>579</v>
      </c>
      <c r="B585" s="263"/>
      <c r="C585" s="263"/>
      <c r="D585" s="18"/>
      <c r="E585" s="264"/>
      <c r="F585" s="102"/>
      <c r="G585" s="7"/>
      <c r="H585" s="13"/>
      <c r="I585" s="175"/>
      <c r="J585" s="262"/>
    </row>
    <row r="586" spans="1:10" x14ac:dyDescent="0.25">
      <c r="A586" s="8">
        <v>580</v>
      </c>
      <c r="B586" s="263"/>
      <c r="C586" s="263"/>
      <c r="D586" s="18"/>
      <c r="E586" s="264"/>
      <c r="F586" s="102"/>
      <c r="G586" s="7"/>
      <c r="H586" s="13"/>
      <c r="I586" s="175"/>
      <c r="J586" s="262"/>
    </row>
    <row r="587" spans="1:10" x14ac:dyDescent="0.25">
      <c r="A587" s="6">
        <v>581</v>
      </c>
      <c r="B587" s="271"/>
      <c r="C587" s="271"/>
      <c r="D587" s="18"/>
      <c r="E587" s="264"/>
      <c r="F587" s="102"/>
      <c r="G587" s="7"/>
      <c r="H587" s="13"/>
      <c r="I587" s="175"/>
      <c r="J587" s="262"/>
    </row>
    <row r="588" spans="1:10" x14ac:dyDescent="0.25">
      <c r="A588" s="8">
        <v>582</v>
      </c>
      <c r="B588" s="263"/>
      <c r="C588" s="263"/>
      <c r="D588" s="18"/>
      <c r="E588" s="264"/>
      <c r="F588" s="102"/>
      <c r="G588" s="7"/>
      <c r="H588" s="13"/>
      <c r="I588" s="175"/>
      <c r="J588" s="262"/>
    </row>
    <row r="589" spans="1:10" x14ac:dyDescent="0.25">
      <c r="A589" s="6">
        <v>583</v>
      </c>
      <c r="B589" s="263"/>
      <c r="C589" s="263"/>
      <c r="D589" s="18"/>
      <c r="E589" s="264"/>
      <c r="F589" s="102"/>
      <c r="G589" s="7"/>
      <c r="H589" s="13"/>
      <c r="I589" s="175"/>
      <c r="J589" s="262"/>
    </row>
    <row r="590" spans="1:10" x14ac:dyDescent="0.25">
      <c r="A590" s="8">
        <v>584</v>
      </c>
      <c r="B590" s="271"/>
      <c r="C590" s="271"/>
      <c r="D590" s="18"/>
      <c r="E590" s="264"/>
      <c r="F590" s="102"/>
      <c r="G590" s="7"/>
      <c r="H590" s="13"/>
      <c r="I590" s="175"/>
      <c r="J590" s="262"/>
    </row>
    <row r="591" spans="1:10" x14ac:dyDescent="0.25">
      <c r="A591" s="6">
        <v>585</v>
      </c>
      <c r="B591" s="263"/>
      <c r="C591" s="263"/>
      <c r="D591" s="18"/>
      <c r="E591" s="264"/>
      <c r="F591" s="102"/>
      <c r="G591" s="7"/>
      <c r="H591" s="13"/>
      <c r="I591" s="175"/>
      <c r="J591" s="262"/>
    </row>
    <row r="592" spans="1:10" x14ac:dyDescent="0.25">
      <c r="A592" s="8">
        <v>586</v>
      </c>
      <c r="B592" s="263"/>
      <c r="C592" s="263"/>
      <c r="D592" s="18"/>
      <c r="E592" s="264"/>
      <c r="F592" s="102"/>
      <c r="G592" s="7"/>
      <c r="H592" s="13"/>
      <c r="I592" s="175"/>
      <c r="J592" s="262"/>
    </row>
    <row r="593" spans="1:10" x14ac:dyDescent="0.25">
      <c r="A593" s="6">
        <v>587</v>
      </c>
      <c r="B593" s="263"/>
      <c r="C593" s="263"/>
      <c r="D593" s="18"/>
      <c r="E593" s="264"/>
      <c r="F593" s="102"/>
      <c r="G593" s="7"/>
      <c r="H593" s="13"/>
      <c r="I593" s="175"/>
      <c r="J593" s="262"/>
    </row>
    <row r="594" spans="1:10" x14ac:dyDescent="0.25">
      <c r="A594" s="8">
        <v>588</v>
      </c>
      <c r="B594" s="271"/>
      <c r="C594" s="271"/>
      <c r="D594" s="18"/>
      <c r="E594" s="264"/>
      <c r="F594" s="102"/>
      <c r="G594" s="7"/>
      <c r="H594" s="13"/>
      <c r="I594" s="175"/>
      <c r="J594" s="262"/>
    </row>
    <row r="595" spans="1:10" x14ac:dyDescent="0.25">
      <c r="A595" s="6">
        <v>589</v>
      </c>
      <c r="B595" s="271"/>
      <c r="C595" s="271"/>
      <c r="D595" s="18"/>
      <c r="E595" s="264"/>
      <c r="F595" s="102"/>
      <c r="G595" s="7"/>
      <c r="H595" s="13"/>
      <c r="I595" s="175"/>
      <c r="J595" s="262"/>
    </row>
    <row r="596" spans="1:10" x14ac:dyDescent="0.25">
      <c r="A596" s="8">
        <v>590</v>
      </c>
      <c r="B596" s="271"/>
      <c r="C596" s="271"/>
      <c r="D596" s="18"/>
      <c r="E596" s="264"/>
      <c r="F596" s="102"/>
      <c r="G596" s="7"/>
      <c r="H596" s="13"/>
      <c r="I596" s="175"/>
      <c r="J596" s="262"/>
    </row>
    <row r="597" spans="1:10" x14ac:dyDescent="0.25">
      <c r="A597" s="6">
        <v>591</v>
      </c>
      <c r="B597" s="271"/>
      <c r="C597" s="271"/>
      <c r="D597" s="18"/>
      <c r="E597" s="264"/>
      <c r="F597" s="102"/>
      <c r="G597" s="7"/>
      <c r="H597" s="13"/>
      <c r="I597" s="175"/>
      <c r="J597" s="262"/>
    </row>
    <row r="598" spans="1:10" x14ac:dyDescent="0.25">
      <c r="A598" s="8">
        <v>592</v>
      </c>
      <c r="B598" s="271"/>
      <c r="C598" s="271"/>
      <c r="D598" s="18"/>
      <c r="E598" s="264"/>
      <c r="F598" s="102"/>
      <c r="G598" s="7"/>
      <c r="H598" s="13"/>
      <c r="I598" s="175"/>
      <c r="J598" s="262"/>
    </row>
    <row r="599" spans="1:10" x14ac:dyDescent="0.25">
      <c r="A599" s="6">
        <v>593</v>
      </c>
      <c r="B599" s="271"/>
      <c r="C599" s="271"/>
      <c r="D599" s="18"/>
      <c r="E599" s="264"/>
      <c r="F599" s="102"/>
      <c r="G599" s="7"/>
      <c r="H599" s="13"/>
      <c r="I599" s="175"/>
      <c r="J599" s="262"/>
    </row>
    <row r="600" spans="1:10" x14ac:dyDescent="0.25">
      <c r="A600" s="8">
        <v>594</v>
      </c>
      <c r="B600" s="271"/>
      <c r="C600" s="271"/>
      <c r="D600" s="18"/>
      <c r="E600" s="264"/>
      <c r="F600" s="102"/>
      <c r="G600" s="7"/>
      <c r="H600" s="13"/>
      <c r="I600" s="175"/>
      <c r="J600" s="262"/>
    </row>
    <row r="601" spans="1:10" x14ac:dyDescent="0.25">
      <c r="A601" s="6">
        <v>595</v>
      </c>
      <c r="B601" s="271"/>
      <c r="C601" s="271"/>
      <c r="D601" s="18"/>
      <c r="E601" s="264"/>
      <c r="F601" s="102"/>
      <c r="G601" s="7"/>
      <c r="H601" s="13"/>
      <c r="I601" s="175"/>
      <c r="J601" s="262"/>
    </row>
    <row r="602" spans="1:10" x14ac:dyDescent="0.25">
      <c r="A602" s="8">
        <v>596</v>
      </c>
      <c r="B602" s="271"/>
      <c r="C602" s="271"/>
      <c r="D602" s="18"/>
      <c r="E602" s="264"/>
      <c r="F602" s="102"/>
      <c r="G602" s="7"/>
      <c r="H602" s="13"/>
      <c r="I602" s="175"/>
      <c r="J602" s="262"/>
    </row>
    <row r="603" spans="1:10" x14ac:dyDescent="0.25">
      <c r="A603" s="6">
        <v>597</v>
      </c>
      <c r="B603" s="271"/>
      <c r="C603" s="271"/>
      <c r="D603" s="18"/>
      <c r="E603" s="264"/>
      <c r="F603" s="102"/>
      <c r="G603" s="7"/>
      <c r="H603" s="13"/>
      <c r="I603" s="175"/>
      <c r="J603" s="262"/>
    </row>
    <row r="604" spans="1:10" x14ac:dyDescent="0.25">
      <c r="A604" s="8">
        <v>598</v>
      </c>
      <c r="B604" s="271"/>
      <c r="C604" s="271"/>
      <c r="D604" s="18"/>
      <c r="E604" s="264"/>
      <c r="F604" s="102"/>
      <c r="G604" s="7"/>
      <c r="H604" s="13"/>
      <c r="I604" s="175"/>
      <c r="J604" s="262"/>
    </row>
    <row r="605" spans="1:10" x14ac:dyDescent="0.25">
      <c r="A605" s="6">
        <v>599</v>
      </c>
      <c r="B605" s="271"/>
      <c r="C605" s="271"/>
      <c r="D605" s="18"/>
      <c r="E605" s="264"/>
      <c r="F605" s="102"/>
      <c r="G605" s="7"/>
      <c r="H605" s="13"/>
      <c r="I605" s="175"/>
      <c r="J605" s="262"/>
    </row>
    <row r="606" spans="1:10" x14ac:dyDescent="0.25">
      <c r="A606" s="8">
        <v>600</v>
      </c>
      <c r="B606" s="271"/>
      <c r="C606" s="271"/>
      <c r="D606" s="18"/>
      <c r="E606" s="264"/>
      <c r="F606" s="102"/>
      <c r="G606" s="7"/>
      <c r="H606" s="13"/>
      <c r="I606" s="175"/>
      <c r="J606" s="262"/>
    </row>
    <row r="607" spans="1:10" x14ac:dyDescent="0.25">
      <c r="A607" s="6">
        <v>601</v>
      </c>
      <c r="B607" s="271"/>
      <c r="C607" s="271"/>
      <c r="D607" s="18"/>
      <c r="E607" s="264"/>
      <c r="F607" s="102"/>
      <c r="G607" s="7"/>
      <c r="H607" s="13"/>
      <c r="I607" s="175"/>
      <c r="J607" s="262"/>
    </row>
    <row r="608" spans="1:10" x14ac:dyDescent="0.25">
      <c r="A608" s="8">
        <v>602</v>
      </c>
      <c r="B608" s="271"/>
      <c r="C608" s="271"/>
      <c r="D608" s="18"/>
      <c r="E608" s="264"/>
      <c r="F608" s="102"/>
      <c r="G608" s="7"/>
      <c r="H608" s="13"/>
      <c r="I608" s="175"/>
      <c r="J608" s="262"/>
    </row>
    <row r="609" spans="1:10" x14ac:dyDescent="0.25">
      <c r="A609" s="6">
        <v>603</v>
      </c>
      <c r="B609" s="271"/>
      <c r="C609" s="271"/>
      <c r="D609" s="18"/>
      <c r="E609" s="264"/>
      <c r="F609" s="102"/>
      <c r="G609" s="7"/>
      <c r="H609" s="13"/>
      <c r="I609" s="175"/>
      <c r="J609" s="299"/>
    </row>
    <row r="610" spans="1:10" x14ac:dyDescent="0.25">
      <c r="A610" s="8">
        <v>604</v>
      </c>
      <c r="B610" s="271"/>
      <c r="C610" s="271"/>
      <c r="D610" s="18"/>
      <c r="E610" s="264"/>
      <c r="F610" s="102"/>
      <c r="G610" s="7"/>
      <c r="H610" s="13"/>
      <c r="I610" s="175"/>
      <c r="J610" s="289"/>
    </row>
    <row r="611" spans="1:10" x14ac:dyDescent="0.25">
      <c r="A611" s="6">
        <v>605</v>
      </c>
      <c r="B611" s="271"/>
      <c r="C611" s="271"/>
      <c r="D611" s="18"/>
      <c r="E611" s="264"/>
      <c r="F611" s="102"/>
      <c r="G611" s="7"/>
      <c r="H611" s="13"/>
      <c r="I611" s="175"/>
      <c r="J611" s="262"/>
    </row>
    <row r="612" spans="1:10" x14ac:dyDescent="0.25">
      <c r="A612" s="8">
        <v>606</v>
      </c>
      <c r="B612" s="271"/>
      <c r="C612" s="373"/>
      <c r="D612" s="18"/>
      <c r="E612" s="264"/>
      <c r="F612" s="102"/>
      <c r="G612" s="7"/>
      <c r="H612" s="13"/>
      <c r="I612" s="175"/>
      <c r="J612" s="262"/>
    </row>
    <row r="613" spans="1:10" x14ac:dyDescent="0.25">
      <c r="A613" s="6">
        <v>607</v>
      </c>
      <c r="B613" s="271"/>
      <c r="C613" s="271"/>
      <c r="D613" s="18"/>
      <c r="E613" s="264"/>
      <c r="F613" s="102"/>
      <c r="G613" s="7"/>
      <c r="H613" s="13"/>
      <c r="I613" s="175"/>
      <c r="J613" s="262"/>
    </row>
    <row r="614" spans="1:10" x14ac:dyDescent="0.25">
      <c r="A614" s="8">
        <v>608</v>
      </c>
      <c r="B614" s="271"/>
      <c r="C614" s="271"/>
      <c r="D614" s="18"/>
      <c r="E614" s="264"/>
      <c r="F614" s="102"/>
      <c r="G614" s="7"/>
      <c r="H614" s="13"/>
      <c r="I614" s="175"/>
      <c r="J614" s="262"/>
    </row>
    <row r="615" spans="1:10" x14ac:dyDescent="0.25">
      <c r="A615" s="6">
        <v>609</v>
      </c>
      <c r="B615" s="271"/>
      <c r="C615" s="271"/>
      <c r="D615" s="18"/>
      <c r="E615" s="264"/>
      <c r="F615" s="102"/>
      <c r="G615" s="7"/>
      <c r="H615" s="13"/>
      <c r="I615" s="175"/>
      <c r="J615" s="262"/>
    </row>
    <row r="616" spans="1:10" x14ac:dyDescent="0.25">
      <c r="A616" s="8">
        <v>610</v>
      </c>
      <c r="B616" s="271"/>
      <c r="C616" s="271"/>
      <c r="D616" s="18"/>
      <c r="E616" s="264"/>
      <c r="F616" s="102"/>
      <c r="G616" s="7"/>
      <c r="H616" s="13"/>
      <c r="I616" s="175"/>
      <c r="J616" s="262"/>
    </row>
    <row r="617" spans="1:10" x14ac:dyDescent="0.25">
      <c r="A617" s="6">
        <v>611</v>
      </c>
      <c r="B617" s="271"/>
      <c r="C617" s="271"/>
      <c r="D617" s="18"/>
      <c r="E617" s="264"/>
      <c r="F617" s="102"/>
      <c r="G617" s="7"/>
      <c r="H617" s="13"/>
      <c r="I617" s="175"/>
      <c r="J617" s="262"/>
    </row>
    <row r="618" spans="1:10" x14ac:dyDescent="0.25">
      <c r="A618" s="8">
        <v>612</v>
      </c>
      <c r="B618" s="271"/>
      <c r="C618" s="271"/>
      <c r="D618" s="18"/>
      <c r="E618" s="264"/>
      <c r="F618" s="102"/>
      <c r="G618" s="7"/>
      <c r="H618" s="13"/>
      <c r="I618" s="175"/>
      <c r="J618" s="262"/>
    </row>
    <row r="619" spans="1:10" x14ac:dyDescent="0.25">
      <c r="A619" s="6">
        <v>613</v>
      </c>
      <c r="B619" s="271"/>
      <c r="C619" s="271"/>
      <c r="D619" s="18"/>
      <c r="E619" s="264"/>
      <c r="F619" s="102"/>
      <c r="G619" s="7"/>
      <c r="H619" s="13"/>
      <c r="I619" s="175"/>
      <c r="J619" s="262"/>
    </row>
    <row r="620" spans="1:10" x14ac:dyDescent="0.25">
      <c r="A620" s="8">
        <v>614</v>
      </c>
      <c r="B620" s="271"/>
      <c r="C620" s="271"/>
      <c r="D620" s="18"/>
      <c r="E620" s="264"/>
      <c r="F620" s="102"/>
      <c r="G620" s="7"/>
      <c r="H620" s="13"/>
      <c r="I620" s="175"/>
      <c r="J620" s="262"/>
    </row>
    <row r="621" spans="1:10" x14ac:dyDescent="0.25">
      <c r="A621" s="6">
        <v>615</v>
      </c>
      <c r="B621" s="271"/>
      <c r="C621" s="271"/>
      <c r="D621" s="18"/>
      <c r="E621" s="264"/>
      <c r="F621" s="102"/>
      <c r="G621" s="7"/>
      <c r="H621" s="13"/>
      <c r="I621" s="175"/>
      <c r="J621" s="262"/>
    </row>
    <row r="622" spans="1:10" x14ac:dyDescent="0.25">
      <c r="A622" s="8">
        <v>616</v>
      </c>
      <c r="B622" s="271"/>
      <c r="C622" s="271"/>
      <c r="D622" s="18"/>
      <c r="E622" s="264"/>
      <c r="F622" s="102"/>
      <c r="G622" s="7"/>
      <c r="H622" s="13"/>
      <c r="I622" s="175"/>
      <c r="J622" s="262"/>
    </row>
    <row r="623" spans="1:10" x14ac:dyDescent="0.25">
      <c r="A623" s="6">
        <v>617</v>
      </c>
      <c r="B623" s="271"/>
      <c r="C623" s="271"/>
      <c r="D623" s="18"/>
      <c r="E623" s="264"/>
      <c r="F623" s="102"/>
      <c r="G623" s="7"/>
      <c r="H623" s="13"/>
      <c r="I623" s="175"/>
      <c r="J623" s="262"/>
    </row>
    <row r="624" spans="1:10" x14ac:dyDescent="0.25">
      <c r="A624" s="8">
        <v>618</v>
      </c>
      <c r="B624" s="271"/>
      <c r="C624" s="271"/>
      <c r="D624" s="18"/>
      <c r="E624" s="264"/>
      <c r="F624" s="102"/>
      <c r="G624" s="7"/>
      <c r="H624" s="13"/>
      <c r="I624" s="175"/>
      <c r="J624" s="262"/>
    </row>
    <row r="625" spans="1:10" x14ac:dyDescent="0.25">
      <c r="A625" s="6">
        <v>619</v>
      </c>
      <c r="B625" s="271"/>
      <c r="C625" s="271"/>
      <c r="D625" s="18"/>
      <c r="E625" s="264"/>
      <c r="F625" s="102"/>
      <c r="G625" s="7"/>
      <c r="H625" s="13"/>
      <c r="I625" s="175"/>
      <c r="J625" s="299"/>
    </row>
    <row r="626" spans="1:10" x14ac:dyDescent="0.25">
      <c r="A626" s="8">
        <v>620</v>
      </c>
      <c r="B626" s="271"/>
      <c r="C626" s="271"/>
      <c r="D626" s="18"/>
      <c r="E626" s="264"/>
      <c r="F626" s="102"/>
      <c r="G626" s="7"/>
      <c r="H626" s="13"/>
      <c r="I626" s="168"/>
      <c r="J626" s="289"/>
    </row>
    <row r="627" spans="1:10" x14ac:dyDescent="0.25">
      <c r="A627" s="82">
        <v>621</v>
      </c>
      <c r="B627" s="271"/>
      <c r="C627" s="271"/>
      <c r="D627" s="83"/>
      <c r="E627" s="127"/>
      <c r="F627" s="375"/>
      <c r="G627" s="84"/>
      <c r="H627" s="85"/>
      <c r="I627" s="376"/>
      <c r="J627" s="262"/>
    </row>
    <row r="628" spans="1:10" x14ac:dyDescent="0.25">
      <c r="A628" s="8">
        <v>622</v>
      </c>
      <c r="B628" s="271"/>
      <c r="C628" s="271"/>
      <c r="D628" s="18"/>
      <c r="E628" s="92"/>
      <c r="F628" s="102"/>
      <c r="G628" s="7"/>
      <c r="H628" s="13"/>
      <c r="I628" s="175"/>
      <c r="J628" s="262"/>
    </row>
    <row r="629" spans="1:10" x14ac:dyDescent="0.25">
      <c r="A629" s="6">
        <v>623</v>
      </c>
      <c r="B629" s="271"/>
      <c r="C629" s="271"/>
      <c r="D629" s="18"/>
      <c r="E629" s="92"/>
      <c r="F629" s="102"/>
      <c r="G629" s="7"/>
      <c r="H629" s="13"/>
      <c r="I629" s="175"/>
      <c r="J629" s="299"/>
    </row>
    <row r="630" spans="1:10" x14ac:dyDescent="0.25">
      <c r="A630" s="8">
        <v>624</v>
      </c>
      <c r="B630" s="271"/>
      <c r="C630" s="271"/>
      <c r="D630" s="18"/>
      <c r="E630" s="92"/>
      <c r="F630" s="375"/>
      <c r="G630" s="7"/>
      <c r="H630" s="13"/>
      <c r="I630" s="175"/>
      <c r="J630" s="289"/>
    </row>
    <row r="631" spans="1:10" x14ac:dyDescent="0.25">
      <c r="A631" s="6">
        <v>625</v>
      </c>
      <c r="B631" s="271"/>
      <c r="C631" s="271"/>
      <c r="D631" s="18"/>
      <c r="E631" s="92"/>
      <c r="F631" s="102"/>
      <c r="G631" s="7"/>
      <c r="H631" s="13"/>
      <c r="I631" s="175"/>
      <c r="J631" s="262"/>
    </row>
    <row r="632" spans="1:10" x14ac:dyDescent="0.25">
      <c r="A632" s="8">
        <v>626</v>
      </c>
      <c r="B632" s="271"/>
      <c r="C632" s="271"/>
      <c r="D632" s="18"/>
      <c r="E632" s="92"/>
      <c r="F632" s="102"/>
      <c r="G632" s="7"/>
      <c r="H632" s="13"/>
      <c r="I632" s="347"/>
      <c r="J632" s="262"/>
    </row>
    <row r="633" spans="1:10" x14ac:dyDescent="0.25">
      <c r="A633" s="6">
        <v>627</v>
      </c>
      <c r="B633" s="271"/>
      <c r="C633" s="271"/>
      <c r="D633" s="18"/>
      <c r="E633" s="92"/>
      <c r="F633" s="375"/>
      <c r="G633" s="7"/>
      <c r="H633" s="13"/>
      <c r="I633" s="347"/>
      <c r="J633" s="262"/>
    </row>
    <row r="634" spans="1:10" x14ac:dyDescent="0.25">
      <c r="A634" s="8">
        <v>628</v>
      </c>
      <c r="B634" s="271"/>
      <c r="C634" s="271"/>
      <c r="D634" s="18"/>
      <c r="E634" s="92"/>
      <c r="F634" s="102"/>
      <c r="G634" s="7"/>
      <c r="H634" s="13"/>
      <c r="I634" s="347"/>
      <c r="J634" s="262"/>
    </row>
    <row r="635" spans="1:10" x14ac:dyDescent="0.25">
      <c r="A635" s="6">
        <v>629</v>
      </c>
      <c r="B635" s="271"/>
      <c r="C635" s="271"/>
      <c r="D635" s="18"/>
      <c r="E635" s="92"/>
      <c r="F635" s="102"/>
      <c r="G635" s="7"/>
      <c r="H635" s="13"/>
      <c r="I635" s="347"/>
      <c r="J635" s="262"/>
    </row>
    <row r="636" spans="1:10" x14ac:dyDescent="0.25">
      <c r="A636" s="8">
        <v>630</v>
      </c>
      <c r="B636" s="271"/>
      <c r="C636" s="271"/>
      <c r="D636" s="18"/>
      <c r="E636" s="92"/>
      <c r="F636" s="375"/>
      <c r="G636" s="7"/>
      <c r="H636" s="13"/>
      <c r="I636" s="347"/>
      <c r="J636" s="262"/>
    </row>
    <row r="637" spans="1:10" x14ac:dyDescent="0.25">
      <c r="A637" s="6">
        <v>631</v>
      </c>
      <c r="B637" s="271"/>
      <c r="C637" s="271"/>
      <c r="D637" s="18"/>
      <c r="E637" s="92"/>
      <c r="F637" s="102"/>
      <c r="G637" s="7"/>
      <c r="H637" s="13"/>
      <c r="I637" s="347"/>
      <c r="J637" s="299"/>
    </row>
    <row r="638" spans="1:10" x14ac:dyDescent="0.25">
      <c r="A638" s="8">
        <v>632</v>
      </c>
      <c r="B638" s="271"/>
      <c r="C638" s="271"/>
      <c r="D638" s="18"/>
      <c r="E638" s="92"/>
      <c r="F638" s="102"/>
      <c r="G638" s="7"/>
      <c r="H638" s="13"/>
      <c r="I638" s="347"/>
      <c r="J638" s="289"/>
    </row>
    <row r="639" spans="1:10" x14ac:dyDescent="0.25">
      <c r="A639" s="6">
        <v>633</v>
      </c>
      <c r="B639" s="271"/>
      <c r="C639" s="271"/>
      <c r="D639" s="18"/>
      <c r="E639" s="92"/>
      <c r="F639" s="375"/>
      <c r="G639" s="7"/>
      <c r="H639" s="13"/>
      <c r="I639" s="347"/>
      <c r="J639" s="262"/>
    </row>
    <row r="640" spans="1:10" x14ac:dyDescent="0.25">
      <c r="A640" s="8">
        <v>634</v>
      </c>
      <c r="B640" s="271"/>
      <c r="C640" s="271"/>
      <c r="D640" s="18"/>
      <c r="E640" s="92"/>
      <c r="F640" s="102"/>
      <c r="G640" s="7"/>
      <c r="H640" s="13"/>
      <c r="I640" s="347"/>
      <c r="J640" s="262"/>
    </row>
    <row r="641" spans="1:10" x14ac:dyDescent="0.25">
      <c r="A641" s="6">
        <v>635</v>
      </c>
      <c r="B641" s="271"/>
      <c r="C641" s="271"/>
      <c r="D641" s="18"/>
      <c r="E641" s="92"/>
      <c r="F641" s="102"/>
      <c r="G641" s="7"/>
      <c r="H641" s="13"/>
      <c r="I641" s="347"/>
      <c r="J641" s="262"/>
    </row>
    <row r="642" spans="1:10" x14ac:dyDescent="0.25">
      <c r="A642" s="8">
        <v>636</v>
      </c>
      <c r="B642" s="271"/>
      <c r="C642" s="271"/>
      <c r="D642" s="18"/>
      <c r="E642" s="92"/>
      <c r="F642" s="375"/>
      <c r="G642" s="7"/>
      <c r="H642" s="13"/>
      <c r="I642" s="347"/>
      <c r="J642" s="262"/>
    </row>
    <row r="643" spans="1:10" x14ac:dyDescent="0.25">
      <c r="A643" s="6">
        <v>637</v>
      </c>
      <c r="B643" s="271"/>
      <c r="C643" s="271"/>
      <c r="D643" s="18"/>
      <c r="E643" s="92"/>
      <c r="F643" s="102"/>
      <c r="G643" s="7"/>
      <c r="H643" s="13"/>
      <c r="I643" s="347"/>
      <c r="J643" s="262"/>
    </row>
    <row r="644" spans="1:10" x14ac:dyDescent="0.25">
      <c r="A644" s="8">
        <v>638</v>
      </c>
      <c r="B644" s="271"/>
      <c r="C644" s="271"/>
      <c r="D644" s="18"/>
      <c r="E644" s="92"/>
      <c r="F644" s="102"/>
      <c r="G644" s="7"/>
      <c r="H644" s="13"/>
      <c r="I644" s="347"/>
      <c r="J644" s="262"/>
    </row>
    <row r="645" spans="1:10" x14ac:dyDescent="0.25">
      <c r="A645" s="6">
        <v>639</v>
      </c>
      <c r="B645" s="271"/>
      <c r="C645" s="271"/>
      <c r="D645" s="18"/>
      <c r="E645" s="92"/>
      <c r="F645" s="375"/>
      <c r="G645" s="7"/>
      <c r="H645" s="13"/>
      <c r="I645" s="347"/>
      <c r="J645" s="262"/>
    </row>
    <row r="646" spans="1:10" x14ac:dyDescent="0.25">
      <c r="A646" s="8">
        <v>640</v>
      </c>
      <c r="B646" s="271"/>
      <c r="C646" s="271"/>
      <c r="D646" s="18"/>
      <c r="E646" s="92"/>
      <c r="F646" s="102"/>
      <c r="G646" s="7"/>
      <c r="H646" s="13"/>
      <c r="I646" s="347"/>
      <c r="J646" s="262"/>
    </row>
    <row r="647" spans="1:10" x14ac:dyDescent="0.25">
      <c r="A647" s="6">
        <v>641</v>
      </c>
      <c r="B647" s="271"/>
      <c r="C647" s="271"/>
      <c r="D647" s="18"/>
      <c r="E647" s="92"/>
      <c r="F647" s="102"/>
      <c r="G647" s="7"/>
      <c r="H647" s="13"/>
      <c r="I647" s="347"/>
      <c r="J647" s="262"/>
    </row>
    <row r="648" spans="1:10" x14ac:dyDescent="0.25">
      <c r="A648" s="8">
        <v>642</v>
      </c>
      <c r="B648" s="271"/>
      <c r="C648" s="271"/>
      <c r="D648" s="18"/>
      <c r="E648" s="92"/>
      <c r="F648" s="375"/>
      <c r="G648" s="7"/>
      <c r="H648" s="13"/>
      <c r="I648" s="347"/>
      <c r="J648" s="262"/>
    </row>
    <row r="649" spans="1:10" x14ac:dyDescent="0.25">
      <c r="A649" s="6">
        <v>643</v>
      </c>
      <c r="B649" s="271"/>
      <c r="C649" s="271"/>
      <c r="D649" s="18"/>
      <c r="E649" s="92"/>
      <c r="F649" s="102"/>
      <c r="G649" s="7"/>
      <c r="H649" s="13"/>
      <c r="I649" s="347"/>
      <c r="J649" s="316"/>
    </row>
    <row r="650" spans="1:10" x14ac:dyDescent="0.25">
      <c r="A650" s="8">
        <v>644</v>
      </c>
      <c r="B650" s="271"/>
      <c r="C650" s="271"/>
      <c r="D650" s="18"/>
      <c r="E650" s="92"/>
      <c r="F650" s="102"/>
      <c r="G650" s="7"/>
      <c r="H650" s="13"/>
      <c r="I650" s="347"/>
      <c r="J650" s="289"/>
    </row>
    <row r="651" spans="1:10" x14ac:dyDescent="0.25">
      <c r="A651" s="6">
        <v>645</v>
      </c>
      <c r="B651" s="271"/>
      <c r="C651" s="271"/>
      <c r="D651" s="18"/>
      <c r="E651" s="92"/>
      <c r="F651" s="375"/>
      <c r="G651" s="7"/>
      <c r="H651" s="13"/>
      <c r="I651" s="347"/>
      <c r="J651" s="262"/>
    </row>
    <row r="652" spans="1:10" x14ac:dyDescent="0.25">
      <c r="A652" s="8">
        <v>646</v>
      </c>
      <c r="B652" s="271"/>
      <c r="C652" s="271"/>
      <c r="D652" s="18"/>
      <c r="E652" s="92"/>
      <c r="F652" s="102"/>
      <c r="G652" s="7"/>
      <c r="H652" s="13"/>
      <c r="I652" s="347"/>
      <c r="J652" s="262"/>
    </row>
    <row r="653" spans="1:10" x14ac:dyDescent="0.25">
      <c r="A653" s="6">
        <v>647</v>
      </c>
      <c r="B653" s="271"/>
      <c r="C653" s="271"/>
      <c r="D653" s="18"/>
      <c r="E653" s="92"/>
      <c r="F653" s="102"/>
      <c r="G653" s="7"/>
      <c r="H653" s="13"/>
      <c r="I653" s="347"/>
      <c r="J653" s="262"/>
    </row>
    <row r="654" spans="1:10" x14ac:dyDescent="0.25">
      <c r="A654" s="8">
        <v>648</v>
      </c>
      <c r="B654" s="271"/>
      <c r="C654" s="271"/>
      <c r="D654" s="18"/>
      <c r="E654" s="92"/>
      <c r="F654" s="375"/>
      <c r="G654" s="7"/>
      <c r="H654" s="13"/>
      <c r="I654" s="347"/>
      <c r="J654" s="348"/>
    </row>
    <row r="655" spans="1:10" x14ac:dyDescent="0.25">
      <c r="A655" s="6">
        <v>649</v>
      </c>
      <c r="B655" s="271"/>
      <c r="C655" s="271"/>
      <c r="D655" s="18"/>
      <c r="E655" s="92"/>
      <c r="F655" s="102"/>
      <c r="G655" s="7"/>
      <c r="H655" s="13"/>
      <c r="I655" s="347"/>
      <c r="J655" s="289"/>
    </row>
    <row r="656" spans="1:10" x14ac:dyDescent="0.25">
      <c r="A656" s="8">
        <v>650</v>
      </c>
      <c r="B656" s="271"/>
      <c r="C656" s="271"/>
      <c r="D656" s="18"/>
      <c r="E656" s="92"/>
      <c r="F656" s="102"/>
      <c r="G656" s="7"/>
      <c r="H656" s="13"/>
      <c r="I656" s="347"/>
      <c r="J656" s="262"/>
    </row>
    <row r="657" spans="1:10" x14ac:dyDescent="0.25">
      <c r="A657" s="6">
        <v>651</v>
      </c>
      <c r="B657" s="271"/>
      <c r="C657" s="271"/>
      <c r="D657" s="18"/>
      <c r="E657" s="92"/>
      <c r="F657" s="375"/>
      <c r="G657" s="7"/>
      <c r="H657" s="13"/>
      <c r="I657" s="347"/>
      <c r="J657" s="299"/>
    </row>
    <row r="658" spans="1:10" x14ac:dyDescent="0.25">
      <c r="A658" s="8">
        <v>652</v>
      </c>
      <c r="B658" s="271"/>
      <c r="C658" s="271"/>
      <c r="D658" s="18"/>
      <c r="E658" s="92"/>
      <c r="F658" s="102"/>
      <c r="G658" s="7"/>
      <c r="H658" s="13"/>
      <c r="I658" s="347"/>
      <c r="J658" s="289"/>
    </row>
    <row r="659" spans="1:10" x14ac:dyDescent="0.25">
      <c r="A659" s="6">
        <v>653</v>
      </c>
      <c r="B659" s="271"/>
      <c r="C659" s="271"/>
      <c r="D659" s="18"/>
      <c r="E659" s="92"/>
      <c r="F659" s="102"/>
      <c r="G659" s="7"/>
      <c r="H659" s="13"/>
      <c r="I659" s="347"/>
      <c r="J659" s="262"/>
    </row>
    <row r="660" spans="1:10" x14ac:dyDescent="0.25">
      <c r="A660" s="8">
        <v>654</v>
      </c>
      <c r="B660" s="271"/>
      <c r="C660" s="271"/>
      <c r="D660" s="18"/>
      <c r="E660" s="92"/>
      <c r="F660" s="375"/>
      <c r="G660" s="7"/>
      <c r="H660" s="13"/>
      <c r="I660" s="347"/>
      <c r="J660" s="262"/>
    </row>
    <row r="661" spans="1:10" x14ac:dyDescent="0.25">
      <c r="A661" s="6">
        <v>655</v>
      </c>
      <c r="B661" s="271"/>
      <c r="C661" s="271"/>
      <c r="D661" s="18"/>
      <c r="E661" s="92"/>
      <c r="F661" s="102"/>
      <c r="G661" s="7"/>
      <c r="H661" s="13"/>
      <c r="I661" s="347"/>
      <c r="J661" s="262"/>
    </row>
    <row r="662" spans="1:10" x14ac:dyDescent="0.25">
      <c r="A662" s="8">
        <v>656</v>
      </c>
      <c r="B662" s="271"/>
      <c r="C662" s="271"/>
      <c r="D662" s="18"/>
      <c r="E662" s="92"/>
      <c r="F662" s="102"/>
      <c r="G662" s="7"/>
      <c r="H662" s="13"/>
      <c r="I662" s="347"/>
      <c r="J662" s="348"/>
    </row>
    <row r="663" spans="1:10" x14ac:dyDescent="0.25">
      <c r="A663" s="6">
        <v>657</v>
      </c>
      <c r="B663" s="271"/>
      <c r="C663" s="271"/>
      <c r="D663" s="18"/>
      <c r="E663" s="92"/>
      <c r="F663" s="375"/>
      <c r="G663" s="7"/>
      <c r="H663" s="13"/>
      <c r="I663" s="347"/>
      <c r="J663" s="289"/>
    </row>
    <row r="664" spans="1:10" x14ac:dyDescent="0.25">
      <c r="A664" s="8">
        <v>658</v>
      </c>
      <c r="B664" s="271"/>
      <c r="C664" s="271"/>
      <c r="D664" s="18"/>
      <c r="E664" s="92"/>
      <c r="F664" s="102"/>
      <c r="G664" s="7"/>
      <c r="H664" s="13"/>
      <c r="I664" s="347"/>
      <c r="J664" s="348"/>
    </row>
    <row r="665" spans="1:10" x14ac:dyDescent="0.25">
      <c r="A665" s="6">
        <v>659</v>
      </c>
      <c r="B665" s="271"/>
      <c r="C665" s="271"/>
      <c r="D665" s="18"/>
      <c r="E665" s="92"/>
      <c r="F665" s="102"/>
      <c r="G665" s="7"/>
      <c r="H665" s="13"/>
      <c r="I665" s="347"/>
      <c r="J665" s="289"/>
    </row>
    <row r="666" spans="1:10" x14ac:dyDescent="0.25">
      <c r="A666" s="8">
        <v>660</v>
      </c>
      <c r="B666" s="271"/>
      <c r="C666" s="271"/>
      <c r="D666" s="18"/>
      <c r="E666" s="92"/>
      <c r="F666" s="375"/>
      <c r="G666" s="7"/>
      <c r="H666" s="13"/>
      <c r="I666" s="347"/>
      <c r="J666" s="348"/>
    </row>
    <row r="667" spans="1:10" x14ac:dyDescent="0.25">
      <c r="A667" s="6">
        <v>661</v>
      </c>
      <c r="B667" s="271"/>
      <c r="C667" s="271"/>
      <c r="D667" s="18"/>
      <c r="E667" s="92"/>
      <c r="F667" s="102"/>
      <c r="G667" s="7"/>
      <c r="H667" s="13"/>
      <c r="I667" s="347"/>
      <c r="J667" s="289"/>
    </row>
    <row r="668" spans="1:10" x14ac:dyDescent="0.25">
      <c r="A668" s="8">
        <v>662</v>
      </c>
      <c r="B668" s="271"/>
      <c r="C668" s="271"/>
      <c r="D668" s="18"/>
      <c r="E668" s="92"/>
      <c r="F668" s="102"/>
      <c r="G668" s="7"/>
      <c r="H668" s="13"/>
      <c r="I668" s="347"/>
      <c r="J668" s="262"/>
    </row>
    <row r="669" spans="1:10" x14ac:dyDescent="0.25">
      <c r="A669" s="6">
        <v>663</v>
      </c>
      <c r="B669" s="271"/>
      <c r="C669" s="271"/>
      <c r="D669" s="18"/>
      <c r="E669" s="92"/>
      <c r="F669" s="375"/>
      <c r="G669" s="7"/>
      <c r="H669" s="13"/>
      <c r="I669" s="347"/>
      <c r="J669" s="262"/>
    </row>
    <row r="670" spans="1:10" x14ac:dyDescent="0.25">
      <c r="A670" s="8">
        <v>664</v>
      </c>
      <c r="B670" s="271"/>
      <c r="C670" s="271"/>
      <c r="D670" s="18"/>
      <c r="E670" s="92"/>
      <c r="F670" s="102"/>
      <c r="G670" s="7"/>
      <c r="H670" s="13"/>
      <c r="I670" s="347"/>
      <c r="J670" s="348"/>
    </row>
    <row r="671" spans="1:10" x14ac:dyDescent="0.25">
      <c r="A671" s="6">
        <v>665</v>
      </c>
      <c r="B671" s="271"/>
      <c r="C671" s="271"/>
      <c r="D671" s="18"/>
      <c r="E671" s="92"/>
      <c r="F671" s="102"/>
      <c r="G671" s="7"/>
      <c r="H671" s="13"/>
      <c r="I671" s="347"/>
      <c r="J671" s="289"/>
    </row>
    <row r="672" spans="1:10" x14ac:dyDescent="0.25">
      <c r="A672" s="8">
        <v>666</v>
      </c>
      <c r="B672" s="271"/>
      <c r="C672" s="271"/>
      <c r="D672" s="18"/>
      <c r="E672" s="92"/>
      <c r="F672" s="375"/>
      <c r="G672" s="7"/>
      <c r="H672" s="13"/>
      <c r="I672" s="347"/>
      <c r="J672" s="262"/>
    </row>
    <row r="673" spans="1:10" x14ac:dyDescent="0.25">
      <c r="A673" s="6">
        <v>667</v>
      </c>
      <c r="B673" s="271"/>
      <c r="C673" s="271"/>
      <c r="D673" s="18"/>
      <c r="E673" s="92"/>
      <c r="F673" s="102"/>
      <c r="G673" s="7"/>
      <c r="H673" s="13"/>
      <c r="I673" s="347"/>
      <c r="J673" s="262"/>
    </row>
    <row r="674" spans="1:10" x14ac:dyDescent="0.25">
      <c r="A674" s="8">
        <v>668</v>
      </c>
      <c r="B674" s="271"/>
      <c r="C674" s="271"/>
      <c r="D674" s="18"/>
      <c r="E674" s="92"/>
      <c r="F674" s="102"/>
      <c r="G674" s="7"/>
      <c r="H674" s="13"/>
      <c r="I674" s="347"/>
      <c r="J674" s="262"/>
    </row>
    <row r="675" spans="1:10" x14ac:dyDescent="0.25">
      <c r="A675" s="6">
        <v>669</v>
      </c>
      <c r="B675" s="271"/>
      <c r="C675" s="271"/>
      <c r="D675" s="18"/>
      <c r="E675" s="92"/>
      <c r="F675" s="375"/>
      <c r="G675" s="7"/>
      <c r="H675" s="13"/>
      <c r="I675" s="347"/>
      <c r="J675" s="262"/>
    </row>
    <row r="676" spans="1:10" x14ac:dyDescent="0.25">
      <c r="A676" s="8">
        <v>670</v>
      </c>
      <c r="B676" s="271"/>
      <c r="C676" s="271"/>
      <c r="D676" s="18"/>
      <c r="E676" s="92"/>
      <c r="F676" s="102"/>
      <c r="G676" s="7"/>
      <c r="H676" s="13"/>
      <c r="I676" s="347"/>
      <c r="J676" s="262"/>
    </row>
    <row r="677" spans="1:10" x14ac:dyDescent="0.25">
      <c r="A677" s="6">
        <v>671</v>
      </c>
      <c r="B677" s="271"/>
      <c r="C677" s="271"/>
      <c r="D677" s="18"/>
      <c r="E677" s="92"/>
      <c r="F677" s="102"/>
      <c r="G677" s="7"/>
      <c r="H677" s="13"/>
      <c r="I677" s="347"/>
      <c r="J677" s="262"/>
    </row>
    <row r="678" spans="1:10" x14ac:dyDescent="0.25">
      <c r="A678" s="8">
        <v>672</v>
      </c>
      <c r="B678" s="271"/>
      <c r="C678" s="271"/>
      <c r="D678" s="18"/>
      <c r="E678" s="92"/>
      <c r="F678" s="375"/>
      <c r="G678" s="7"/>
      <c r="H678" s="13"/>
      <c r="I678" s="347"/>
      <c r="J678" s="262"/>
    </row>
    <row r="679" spans="1:10" x14ac:dyDescent="0.25">
      <c r="A679" s="6">
        <v>673</v>
      </c>
      <c r="B679" s="271"/>
      <c r="C679" s="271"/>
      <c r="D679" s="18"/>
      <c r="E679" s="92"/>
      <c r="F679" s="102"/>
      <c r="G679" s="7"/>
      <c r="H679" s="13"/>
      <c r="I679" s="347"/>
      <c r="J679" s="262"/>
    </row>
    <row r="680" spans="1:10" x14ac:dyDescent="0.25">
      <c r="A680" s="8">
        <v>674</v>
      </c>
      <c r="B680" s="271"/>
      <c r="C680" s="271"/>
      <c r="D680" s="18"/>
      <c r="E680" s="92"/>
      <c r="F680" s="102"/>
      <c r="G680" s="7"/>
      <c r="H680" s="13"/>
      <c r="I680" s="347"/>
      <c r="J680" s="262"/>
    </row>
    <row r="681" spans="1:10" x14ac:dyDescent="0.25">
      <c r="A681" s="6">
        <v>675</v>
      </c>
      <c r="B681" s="263"/>
      <c r="C681" s="263"/>
      <c r="D681" s="18"/>
      <c r="E681" s="92"/>
      <c r="F681" s="375"/>
      <c r="G681" s="7"/>
      <c r="H681" s="13"/>
      <c r="I681" s="347"/>
      <c r="J681" s="262"/>
    </row>
    <row r="682" spans="1:10" x14ac:dyDescent="0.25">
      <c r="A682" s="8">
        <v>676</v>
      </c>
      <c r="B682" s="263"/>
      <c r="C682" s="263"/>
      <c r="D682" s="18"/>
      <c r="E682" s="92"/>
      <c r="F682" s="102"/>
      <c r="G682" s="7"/>
      <c r="H682" s="13"/>
      <c r="I682" s="347"/>
      <c r="J682" s="262"/>
    </row>
    <row r="683" spans="1:10" x14ac:dyDescent="0.25">
      <c r="A683" s="6">
        <v>677</v>
      </c>
      <c r="B683" s="263"/>
      <c r="C683" s="271"/>
      <c r="D683" s="18"/>
      <c r="E683" s="92"/>
      <c r="F683" s="102"/>
      <c r="G683" s="7"/>
      <c r="H683" s="13"/>
      <c r="I683" s="347"/>
      <c r="J683" s="262"/>
    </row>
    <row r="684" spans="1:10" x14ac:dyDescent="0.25">
      <c r="A684" s="8">
        <v>678</v>
      </c>
      <c r="B684" s="263"/>
      <c r="C684" s="263"/>
      <c r="D684" s="18"/>
      <c r="E684" s="92"/>
      <c r="F684" s="375"/>
      <c r="G684" s="7"/>
      <c r="H684" s="13"/>
      <c r="I684" s="347"/>
      <c r="J684" s="262"/>
    </row>
    <row r="685" spans="1:10" x14ac:dyDescent="0.25">
      <c r="A685" s="6">
        <v>679</v>
      </c>
      <c r="B685" s="263"/>
      <c r="C685" s="263"/>
      <c r="D685" s="18"/>
      <c r="E685" s="92"/>
      <c r="F685" s="102"/>
      <c r="G685" s="7"/>
      <c r="H685" s="13"/>
      <c r="I685" s="347"/>
      <c r="J685" s="262"/>
    </row>
    <row r="686" spans="1:10" x14ac:dyDescent="0.25">
      <c r="A686" s="8">
        <v>680</v>
      </c>
      <c r="B686" s="263"/>
      <c r="C686" s="271"/>
      <c r="D686" s="18"/>
      <c r="E686" s="92"/>
      <c r="F686" s="102"/>
      <c r="G686" s="7"/>
      <c r="H686" s="13"/>
      <c r="I686" s="347"/>
      <c r="J686" s="262"/>
    </row>
    <row r="687" spans="1:10" x14ac:dyDescent="0.25">
      <c r="A687" s="6">
        <v>681</v>
      </c>
      <c r="B687" s="263"/>
      <c r="C687" s="263"/>
      <c r="D687" s="18"/>
      <c r="E687" s="92"/>
      <c r="F687" s="375"/>
      <c r="G687" s="7"/>
      <c r="H687" s="13"/>
      <c r="I687" s="347"/>
      <c r="J687" s="262"/>
    </row>
    <row r="688" spans="1:10" x14ac:dyDescent="0.25">
      <c r="A688" s="8">
        <v>682</v>
      </c>
      <c r="B688" s="263"/>
      <c r="C688" s="263"/>
      <c r="D688" s="18"/>
      <c r="E688" s="92"/>
      <c r="F688" s="102"/>
      <c r="G688" s="7"/>
      <c r="H688" s="13"/>
      <c r="I688" s="347"/>
      <c r="J688" s="262"/>
    </row>
    <row r="689" spans="1:10" x14ac:dyDescent="0.25">
      <c r="A689" s="6">
        <v>683</v>
      </c>
      <c r="B689" s="263"/>
      <c r="C689" s="271"/>
      <c r="D689" s="18"/>
      <c r="E689" s="92"/>
      <c r="F689" s="102"/>
      <c r="G689" s="7"/>
      <c r="H689" s="13"/>
      <c r="I689" s="347"/>
      <c r="J689" s="262"/>
    </row>
    <row r="690" spans="1:10" x14ac:dyDescent="0.25">
      <c r="A690" s="8">
        <v>684</v>
      </c>
      <c r="B690" s="263"/>
      <c r="C690" s="263"/>
      <c r="D690" s="18"/>
      <c r="E690" s="92"/>
      <c r="F690" s="375"/>
      <c r="G690" s="7"/>
      <c r="H690" s="13"/>
      <c r="I690" s="347"/>
      <c r="J690" s="262"/>
    </row>
    <row r="691" spans="1:10" x14ac:dyDescent="0.25">
      <c r="A691" s="6">
        <v>685</v>
      </c>
      <c r="B691" s="263"/>
      <c r="C691" s="263"/>
      <c r="D691" s="18"/>
      <c r="E691" s="92"/>
      <c r="F691" s="102"/>
      <c r="G691" s="7"/>
      <c r="H691" s="13"/>
      <c r="I691" s="347"/>
      <c r="J691" s="262"/>
    </row>
    <row r="692" spans="1:10" x14ac:dyDescent="0.25">
      <c r="A692" s="8">
        <v>686</v>
      </c>
      <c r="B692" s="263"/>
      <c r="C692" s="271"/>
      <c r="D692" s="18"/>
      <c r="E692" s="92"/>
      <c r="F692" s="102"/>
      <c r="G692" s="7"/>
      <c r="H692" s="13"/>
      <c r="I692" s="347"/>
      <c r="J692" s="262"/>
    </row>
    <row r="693" spans="1:10" x14ac:dyDescent="0.25">
      <c r="A693" s="6">
        <v>687</v>
      </c>
      <c r="B693" s="263"/>
      <c r="C693" s="263"/>
      <c r="D693" s="18"/>
      <c r="E693" s="92"/>
      <c r="F693" s="375"/>
      <c r="G693" s="7"/>
      <c r="H693" s="13"/>
      <c r="I693" s="347"/>
      <c r="J693" s="262"/>
    </row>
    <row r="694" spans="1:10" x14ac:dyDescent="0.25">
      <c r="A694" s="138">
        <v>688</v>
      </c>
      <c r="B694" s="263"/>
      <c r="C694" s="263"/>
      <c r="D694" s="267"/>
      <c r="E694" s="268"/>
      <c r="F694" s="102"/>
      <c r="G694" s="268"/>
      <c r="H694" s="13"/>
      <c r="I694" s="347"/>
      <c r="J694" s="262"/>
    </row>
    <row r="695" spans="1:10" x14ac:dyDescent="0.25">
      <c r="A695" s="269">
        <v>689</v>
      </c>
      <c r="B695" s="263"/>
      <c r="C695" s="271"/>
      <c r="D695" s="267"/>
      <c r="E695" s="268"/>
      <c r="F695" s="102"/>
      <c r="G695" s="268"/>
      <c r="H695" s="13"/>
      <c r="I695" s="347"/>
      <c r="J695" s="262"/>
    </row>
    <row r="696" spans="1:10" x14ac:dyDescent="0.25">
      <c r="A696" s="8">
        <v>690</v>
      </c>
      <c r="B696" s="263"/>
      <c r="C696" s="263"/>
      <c r="D696" s="18"/>
      <c r="E696" s="92"/>
      <c r="F696" s="375"/>
      <c r="G696" s="7"/>
      <c r="H696" s="13"/>
      <c r="I696" s="347"/>
      <c r="J696" s="262"/>
    </row>
    <row r="697" spans="1:10" x14ac:dyDescent="0.25">
      <c r="A697" s="6">
        <v>691</v>
      </c>
      <c r="B697" s="263"/>
      <c r="C697" s="263"/>
      <c r="D697" s="18"/>
      <c r="E697" s="92"/>
      <c r="F697" s="102"/>
      <c r="G697" s="7"/>
      <c r="H697" s="13"/>
      <c r="I697" s="347"/>
      <c r="J697" s="262"/>
    </row>
    <row r="698" spans="1:10" x14ac:dyDescent="0.25">
      <c r="A698" s="8">
        <v>692</v>
      </c>
      <c r="B698" s="263"/>
      <c r="C698" s="263"/>
      <c r="D698" s="18"/>
      <c r="E698" s="92"/>
      <c r="F698" s="102"/>
      <c r="G698" s="7"/>
      <c r="H698" s="13"/>
      <c r="I698" s="347"/>
      <c r="J698" s="262"/>
    </row>
    <row r="699" spans="1:10" x14ac:dyDescent="0.25">
      <c r="A699" s="6">
        <v>693</v>
      </c>
      <c r="B699" s="263"/>
      <c r="C699" s="263"/>
      <c r="D699" s="18"/>
      <c r="E699" s="92"/>
      <c r="F699" s="375"/>
      <c r="G699" s="7"/>
      <c r="H699" s="13"/>
      <c r="I699" s="347"/>
      <c r="J699" s="262"/>
    </row>
    <row r="700" spans="1:10" x14ac:dyDescent="0.25">
      <c r="A700" s="8">
        <v>694</v>
      </c>
      <c r="B700" s="263"/>
      <c r="C700" s="263"/>
      <c r="D700" s="18"/>
      <c r="E700" s="92"/>
      <c r="F700" s="102"/>
      <c r="G700" s="7"/>
      <c r="H700" s="13"/>
      <c r="I700" s="347"/>
      <c r="J700" s="262"/>
    </row>
    <row r="701" spans="1:10" x14ac:dyDescent="0.25">
      <c r="A701" s="6">
        <v>695</v>
      </c>
      <c r="B701" s="263"/>
      <c r="C701" s="263"/>
      <c r="D701" s="18"/>
      <c r="E701" s="92"/>
      <c r="F701" s="102"/>
      <c r="G701" s="7"/>
      <c r="H701" s="13"/>
      <c r="I701" s="347"/>
      <c r="J701" s="262"/>
    </row>
    <row r="702" spans="1:10" x14ac:dyDescent="0.25">
      <c r="A702" s="8">
        <v>696</v>
      </c>
      <c r="B702" s="263"/>
      <c r="C702" s="263"/>
      <c r="D702" s="18"/>
      <c r="E702" s="92"/>
      <c r="F702" s="375"/>
      <c r="G702" s="7"/>
      <c r="H702" s="13"/>
      <c r="I702" s="347"/>
      <c r="J702" s="262"/>
    </row>
    <row r="703" spans="1:10" x14ac:dyDescent="0.25">
      <c r="A703" s="6">
        <v>697</v>
      </c>
      <c r="B703" s="263"/>
      <c r="C703" s="263"/>
      <c r="D703" s="18"/>
      <c r="E703" s="92"/>
      <c r="F703" s="102"/>
      <c r="G703" s="7"/>
      <c r="H703" s="13"/>
      <c r="I703" s="347"/>
      <c r="J703" s="262"/>
    </row>
    <row r="704" spans="1:10" x14ac:dyDescent="0.25">
      <c r="A704" s="8">
        <v>698</v>
      </c>
      <c r="B704" s="263"/>
      <c r="C704" s="263"/>
      <c r="D704" s="18"/>
      <c r="E704" s="92"/>
      <c r="F704" s="102"/>
      <c r="G704" s="7"/>
      <c r="H704" s="13"/>
      <c r="I704" s="347"/>
      <c r="J704" s="262"/>
    </row>
    <row r="705" spans="1:10" x14ac:dyDescent="0.25">
      <c r="A705" s="6">
        <v>699</v>
      </c>
      <c r="B705" s="263"/>
      <c r="C705" s="263"/>
      <c r="D705" s="18"/>
      <c r="E705" s="92"/>
      <c r="F705" s="375"/>
      <c r="G705" s="7"/>
      <c r="H705" s="13"/>
      <c r="I705" s="347"/>
      <c r="J705" s="262"/>
    </row>
    <row r="706" spans="1:10" x14ac:dyDescent="0.25">
      <c r="A706" s="8">
        <v>700</v>
      </c>
      <c r="B706" s="263"/>
      <c r="C706" s="263"/>
      <c r="D706" s="18"/>
      <c r="E706" s="92"/>
      <c r="F706" s="102"/>
      <c r="G706" s="7"/>
      <c r="H706" s="13"/>
      <c r="I706" s="347"/>
      <c r="J706" s="262"/>
    </row>
    <row r="707" spans="1:10" x14ac:dyDescent="0.25">
      <c r="A707" s="6">
        <v>701</v>
      </c>
      <c r="B707" s="263"/>
      <c r="C707" s="263"/>
      <c r="D707" s="18"/>
      <c r="E707" s="92"/>
      <c r="F707" s="102"/>
      <c r="G707" s="7"/>
      <c r="H707" s="13"/>
      <c r="I707" s="347"/>
      <c r="J707" s="262"/>
    </row>
    <row r="708" spans="1:10" x14ac:dyDescent="0.25">
      <c r="A708" s="8">
        <v>702</v>
      </c>
      <c r="B708" s="263"/>
      <c r="C708" s="263"/>
      <c r="D708" s="18"/>
      <c r="E708" s="92"/>
      <c r="F708" s="375"/>
      <c r="G708" s="7"/>
      <c r="H708" s="13"/>
      <c r="I708" s="347"/>
      <c r="J708" s="262"/>
    </row>
    <row r="709" spans="1:10" x14ac:dyDescent="0.25">
      <c r="A709" s="6">
        <v>703</v>
      </c>
      <c r="B709" s="263"/>
      <c r="C709" s="263"/>
      <c r="D709" s="18"/>
      <c r="E709" s="92"/>
      <c r="F709" s="102"/>
      <c r="G709" s="7"/>
      <c r="H709" s="13"/>
      <c r="I709" s="347"/>
      <c r="J709" s="262"/>
    </row>
    <row r="710" spans="1:10" x14ac:dyDescent="0.25">
      <c r="A710" s="8">
        <v>704</v>
      </c>
      <c r="B710" s="271"/>
      <c r="C710" s="271"/>
      <c r="D710" s="18"/>
      <c r="E710" s="92"/>
      <c r="F710" s="102"/>
      <c r="G710" s="7"/>
      <c r="H710" s="13"/>
      <c r="I710" s="347"/>
      <c r="J710" s="262"/>
    </row>
    <row r="711" spans="1:10" x14ac:dyDescent="0.25">
      <c r="A711" s="6">
        <v>705</v>
      </c>
      <c r="B711" s="263"/>
      <c r="C711" s="263"/>
      <c r="D711" s="18"/>
      <c r="E711" s="92"/>
      <c r="F711" s="375"/>
      <c r="G711" s="7"/>
      <c r="H711" s="13"/>
      <c r="I711" s="347"/>
      <c r="J711" s="262"/>
    </row>
    <row r="712" spans="1:10" x14ac:dyDescent="0.25">
      <c r="A712" s="8">
        <v>706</v>
      </c>
      <c r="B712" s="263"/>
      <c r="C712" s="263"/>
      <c r="D712" s="18"/>
      <c r="E712" s="92"/>
      <c r="F712" s="102"/>
      <c r="G712" s="7"/>
      <c r="H712" s="13"/>
      <c r="I712" s="347"/>
      <c r="J712" s="262"/>
    </row>
    <row r="713" spans="1:10" x14ac:dyDescent="0.25">
      <c r="A713" s="6">
        <v>707</v>
      </c>
      <c r="B713" s="263"/>
      <c r="C713" s="263"/>
      <c r="D713" s="18"/>
      <c r="E713" s="92"/>
      <c r="F713" s="102"/>
      <c r="G713" s="7"/>
      <c r="H713" s="13"/>
      <c r="I713" s="347"/>
      <c r="J713" s="262"/>
    </row>
    <row r="714" spans="1:10" x14ac:dyDescent="0.25">
      <c r="A714" s="8">
        <v>708</v>
      </c>
      <c r="B714" s="271"/>
      <c r="C714" s="271"/>
      <c r="D714" s="18"/>
      <c r="E714" s="92"/>
      <c r="F714" s="375"/>
      <c r="G714" s="7"/>
      <c r="H714" s="13"/>
      <c r="I714" s="347"/>
      <c r="J714" s="262"/>
    </row>
    <row r="715" spans="1:10" x14ac:dyDescent="0.25">
      <c r="A715" s="6">
        <v>709</v>
      </c>
      <c r="B715" s="263"/>
      <c r="C715" s="263"/>
      <c r="D715" s="18"/>
      <c r="E715" s="92"/>
      <c r="F715" s="102"/>
      <c r="G715" s="7"/>
      <c r="H715" s="13"/>
      <c r="I715" s="347"/>
      <c r="J715" s="262"/>
    </row>
    <row r="716" spans="1:10" x14ac:dyDescent="0.25">
      <c r="A716" s="8">
        <v>710</v>
      </c>
      <c r="B716" s="263"/>
      <c r="C716" s="263"/>
      <c r="D716" s="18"/>
      <c r="E716" s="92"/>
      <c r="F716" s="102"/>
      <c r="G716" s="7"/>
      <c r="H716" s="13"/>
      <c r="I716" s="347"/>
      <c r="J716" s="262"/>
    </row>
    <row r="717" spans="1:10" x14ac:dyDescent="0.25">
      <c r="A717" s="6">
        <v>711</v>
      </c>
      <c r="B717" s="271"/>
      <c r="C717" s="271"/>
      <c r="D717" s="18"/>
      <c r="E717" s="92"/>
      <c r="F717" s="375"/>
      <c r="G717" s="7"/>
      <c r="H717" s="13"/>
      <c r="I717" s="347"/>
      <c r="J717" s="262"/>
    </row>
    <row r="718" spans="1:10" x14ac:dyDescent="0.25">
      <c r="A718" s="8">
        <v>712</v>
      </c>
      <c r="B718" s="263"/>
      <c r="C718" s="263"/>
      <c r="D718" s="18"/>
      <c r="E718" s="92"/>
      <c r="F718" s="102"/>
      <c r="G718" s="7"/>
      <c r="H718" s="13"/>
      <c r="I718" s="347"/>
      <c r="J718" s="262"/>
    </row>
    <row r="719" spans="1:10" x14ac:dyDescent="0.25">
      <c r="A719" s="6">
        <v>713</v>
      </c>
      <c r="B719" s="263"/>
      <c r="C719" s="263"/>
      <c r="D719" s="18"/>
      <c r="E719" s="92"/>
      <c r="F719" s="102"/>
      <c r="G719" s="7"/>
      <c r="H719" s="13"/>
      <c r="I719" s="347"/>
      <c r="J719" s="262"/>
    </row>
    <row r="720" spans="1:10" x14ac:dyDescent="0.25">
      <c r="A720" s="8">
        <v>714</v>
      </c>
      <c r="B720" s="263"/>
      <c r="C720" s="263"/>
      <c r="D720" s="18"/>
      <c r="E720" s="92"/>
      <c r="F720" s="375"/>
      <c r="G720" s="7"/>
      <c r="H720" s="13"/>
      <c r="I720" s="347"/>
      <c r="J720" s="262"/>
    </row>
    <row r="721" spans="1:10" x14ac:dyDescent="0.25">
      <c r="A721" s="6">
        <v>715</v>
      </c>
      <c r="B721" s="263"/>
      <c r="C721" s="263"/>
      <c r="D721" s="18"/>
      <c r="E721" s="92"/>
      <c r="F721" s="102"/>
      <c r="G721" s="7"/>
      <c r="H721" s="13"/>
      <c r="I721" s="347"/>
      <c r="J721" s="262"/>
    </row>
    <row r="722" spans="1:10" x14ac:dyDescent="0.25">
      <c r="A722" s="8">
        <v>716</v>
      </c>
      <c r="B722" s="263"/>
      <c r="C722" s="263"/>
      <c r="D722" s="18"/>
      <c r="E722" s="92"/>
      <c r="F722" s="102"/>
      <c r="G722" s="7"/>
      <c r="H722" s="13"/>
      <c r="I722" s="347"/>
      <c r="J722" s="262"/>
    </row>
    <row r="723" spans="1:10" x14ac:dyDescent="0.25">
      <c r="A723" s="6">
        <v>717</v>
      </c>
      <c r="B723" s="263"/>
      <c r="C723" s="263"/>
      <c r="D723" s="18"/>
      <c r="E723" s="92"/>
      <c r="F723" s="375"/>
      <c r="G723" s="7"/>
      <c r="H723" s="13"/>
      <c r="I723" s="347"/>
      <c r="J723" s="262"/>
    </row>
    <row r="724" spans="1:10" x14ac:dyDescent="0.25">
      <c r="A724" s="8">
        <v>718</v>
      </c>
      <c r="B724" s="263"/>
      <c r="C724" s="263"/>
      <c r="D724" s="18"/>
      <c r="E724" s="92"/>
      <c r="F724" s="102"/>
      <c r="G724" s="7"/>
      <c r="H724" s="13"/>
      <c r="I724" s="347"/>
      <c r="J724" s="262"/>
    </row>
    <row r="725" spans="1:10" x14ac:dyDescent="0.25">
      <c r="A725" s="6">
        <v>719</v>
      </c>
      <c r="B725" s="263"/>
      <c r="C725" s="263"/>
      <c r="D725" s="18"/>
      <c r="E725" s="92"/>
      <c r="F725" s="102"/>
      <c r="G725" s="7"/>
      <c r="H725" s="13"/>
      <c r="I725" s="347"/>
      <c r="J725" s="262"/>
    </row>
    <row r="726" spans="1:10" x14ac:dyDescent="0.25">
      <c r="A726" s="8">
        <v>720</v>
      </c>
      <c r="B726" s="263"/>
      <c r="C726" s="263"/>
      <c r="D726" s="18"/>
      <c r="E726" s="92"/>
      <c r="F726" s="375"/>
      <c r="G726" s="7"/>
      <c r="H726" s="13"/>
      <c r="I726" s="347"/>
      <c r="J726" s="262"/>
    </row>
    <row r="727" spans="1:10" x14ac:dyDescent="0.25">
      <c r="A727" s="269">
        <v>721</v>
      </c>
      <c r="B727" s="263"/>
      <c r="C727" s="263"/>
      <c r="D727" s="267"/>
      <c r="E727" s="268"/>
      <c r="F727" s="102"/>
      <c r="G727" s="268"/>
      <c r="H727" s="13"/>
      <c r="I727" s="206"/>
      <c r="J727" s="262"/>
    </row>
    <row r="728" spans="1:10" x14ac:dyDescent="0.25">
      <c r="A728" s="8">
        <v>722</v>
      </c>
      <c r="B728" s="263"/>
      <c r="C728" s="263"/>
      <c r="D728" s="18"/>
      <c r="E728" s="92"/>
      <c r="F728" s="102"/>
      <c r="G728" s="7"/>
      <c r="H728" s="13"/>
      <c r="I728" s="347"/>
      <c r="J728" s="262"/>
    </row>
    <row r="729" spans="1:10" x14ac:dyDescent="0.25">
      <c r="A729" s="6">
        <v>723</v>
      </c>
      <c r="B729" s="263"/>
      <c r="C729" s="263"/>
      <c r="D729" s="18"/>
      <c r="E729" s="92"/>
      <c r="F729" s="375"/>
      <c r="G729" s="7"/>
      <c r="H729" s="13"/>
      <c r="I729" s="347"/>
      <c r="J729" s="262"/>
    </row>
    <row r="730" spans="1:10" x14ac:dyDescent="0.25">
      <c r="A730" s="8">
        <v>724</v>
      </c>
      <c r="B730" s="263"/>
      <c r="C730" s="263"/>
      <c r="D730" s="18"/>
      <c r="E730" s="92"/>
      <c r="F730" s="102"/>
      <c r="G730" s="7"/>
      <c r="H730" s="13"/>
      <c r="I730" s="347"/>
      <c r="J730" s="262"/>
    </row>
    <row r="731" spans="1:10" x14ac:dyDescent="0.25">
      <c r="A731" s="6">
        <v>725</v>
      </c>
      <c r="B731" s="263"/>
      <c r="C731" s="263"/>
      <c r="D731" s="18"/>
      <c r="E731" s="92"/>
      <c r="F731" s="102"/>
      <c r="G731" s="7"/>
      <c r="H731" s="13"/>
      <c r="I731" s="347"/>
      <c r="J731" s="262"/>
    </row>
    <row r="732" spans="1:10" x14ac:dyDescent="0.25">
      <c r="A732" s="8">
        <v>726</v>
      </c>
      <c r="B732" s="263"/>
      <c r="C732" s="263"/>
      <c r="D732" s="18"/>
      <c r="E732" s="92"/>
      <c r="F732" s="375"/>
      <c r="G732" s="7"/>
      <c r="H732" s="13"/>
      <c r="I732" s="347"/>
      <c r="J732" s="262"/>
    </row>
    <row r="733" spans="1:10" x14ac:dyDescent="0.25">
      <c r="A733" s="6">
        <v>727</v>
      </c>
      <c r="B733" s="263"/>
      <c r="C733" s="263"/>
      <c r="D733" s="18"/>
      <c r="E733" s="92"/>
      <c r="F733" s="102"/>
      <c r="G733" s="7"/>
      <c r="H733" s="13"/>
      <c r="I733" s="347"/>
      <c r="J733" s="262"/>
    </row>
    <row r="734" spans="1:10" x14ac:dyDescent="0.25">
      <c r="A734" s="8">
        <v>728</v>
      </c>
      <c r="B734" s="263"/>
      <c r="C734" s="263"/>
      <c r="D734" s="18"/>
      <c r="E734" s="92"/>
      <c r="F734" s="102"/>
      <c r="G734" s="7"/>
      <c r="H734" s="13"/>
      <c r="I734" s="347"/>
      <c r="J734" s="262"/>
    </row>
    <row r="735" spans="1:10" x14ac:dyDescent="0.25">
      <c r="A735" s="6">
        <v>729</v>
      </c>
      <c r="B735" s="263"/>
      <c r="C735" s="263"/>
      <c r="D735" s="18"/>
      <c r="E735" s="92"/>
      <c r="F735" s="375"/>
      <c r="G735" s="7"/>
      <c r="H735" s="13"/>
      <c r="I735" s="347"/>
      <c r="J735" s="262"/>
    </row>
    <row r="736" spans="1:10" x14ac:dyDescent="0.25">
      <c r="A736" s="8">
        <v>730</v>
      </c>
      <c r="B736" s="263"/>
      <c r="C736" s="263"/>
      <c r="D736" s="18"/>
      <c r="E736" s="92"/>
      <c r="F736" s="102"/>
      <c r="G736" s="7"/>
      <c r="H736" s="13"/>
      <c r="I736" s="347"/>
      <c r="J736" s="262"/>
    </row>
    <row r="737" spans="1:10" x14ac:dyDescent="0.25">
      <c r="A737" s="6">
        <v>731</v>
      </c>
      <c r="B737" s="263"/>
      <c r="C737" s="263"/>
      <c r="D737" s="18"/>
      <c r="E737" s="92"/>
      <c r="F737" s="102"/>
      <c r="G737" s="7"/>
      <c r="H737" s="13"/>
      <c r="I737" s="347"/>
      <c r="J737" s="262"/>
    </row>
    <row r="738" spans="1:10" x14ac:dyDescent="0.25">
      <c r="A738" s="8">
        <v>732</v>
      </c>
      <c r="B738" s="263"/>
      <c r="C738" s="263"/>
      <c r="D738" s="18"/>
      <c r="E738" s="92"/>
      <c r="F738" s="375"/>
      <c r="G738" s="7"/>
      <c r="H738" s="13"/>
      <c r="I738" s="347"/>
      <c r="J738" s="262"/>
    </row>
    <row r="739" spans="1:10" x14ac:dyDescent="0.25">
      <c r="A739" s="6">
        <v>733</v>
      </c>
      <c r="B739" s="271"/>
      <c r="C739" s="271"/>
      <c r="D739" s="18"/>
      <c r="E739" s="92"/>
      <c r="F739" s="102"/>
      <c r="G739" s="7"/>
      <c r="H739" s="13"/>
      <c r="I739" s="347"/>
      <c r="J739" s="262"/>
    </row>
    <row r="740" spans="1:10" x14ac:dyDescent="0.25">
      <c r="A740" s="8">
        <v>734</v>
      </c>
      <c r="B740" s="263"/>
      <c r="C740" s="263"/>
      <c r="D740" s="18"/>
      <c r="E740" s="92"/>
      <c r="F740" s="102"/>
      <c r="G740" s="7"/>
      <c r="H740" s="13"/>
      <c r="I740" s="347"/>
      <c r="J740" s="262"/>
    </row>
    <row r="741" spans="1:10" x14ac:dyDescent="0.25">
      <c r="A741" s="6">
        <v>735</v>
      </c>
      <c r="B741" s="263"/>
      <c r="C741" s="263"/>
      <c r="D741" s="18"/>
      <c r="E741" s="92"/>
      <c r="F741" s="375"/>
      <c r="G741" s="7"/>
      <c r="H741" s="13"/>
      <c r="I741" s="347"/>
      <c r="J741" s="262"/>
    </row>
    <row r="742" spans="1:10" x14ac:dyDescent="0.25">
      <c r="A742" s="8">
        <v>736</v>
      </c>
      <c r="B742" s="263"/>
      <c r="C742" s="263"/>
      <c r="D742" s="18"/>
      <c r="E742" s="92"/>
      <c r="F742" s="102"/>
      <c r="G742" s="7"/>
      <c r="H742" s="13"/>
      <c r="I742" s="259"/>
      <c r="J742" s="262"/>
    </row>
    <row r="743" spans="1:10" x14ac:dyDescent="0.25">
      <c r="A743" s="6">
        <v>737</v>
      </c>
      <c r="B743" s="263"/>
      <c r="C743" s="263"/>
      <c r="D743" s="18"/>
      <c r="E743" s="92"/>
      <c r="F743" s="102"/>
      <c r="G743" s="7"/>
      <c r="H743" s="13"/>
      <c r="I743" s="347"/>
      <c r="J743" s="262"/>
    </row>
    <row r="744" spans="1:10" x14ac:dyDescent="0.25">
      <c r="A744" s="8">
        <v>738</v>
      </c>
      <c r="B744" s="271"/>
      <c r="C744" s="271"/>
      <c r="D744" s="18"/>
      <c r="E744" s="92"/>
      <c r="F744" s="375"/>
      <c r="G744" s="7"/>
      <c r="H744" s="13"/>
      <c r="I744" s="347"/>
      <c r="J744" s="262"/>
    </row>
    <row r="745" spans="1:10" x14ac:dyDescent="0.25">
      <c r="A745" s="6">
        <v>739</v>
      </c>
      <c r="B745" s="271"/>
      <c r="C745" s="271"/>
      <c r="D745" s="18"/>
      <c r="E745" s="92"/>
      <c r="F745" s="102"/>
      <c r="G745" s="7"/>
      <c r="H745" s="13"/>
      <c r="I745" s="347"/>
      <c r="J745" s="262"/>
    </row>
    <row r="746" spans="1:10" x14ac:dyDescent="0.25">
      <c r="A746" s="8">
        <v>740</v>
      </c>
      <c r="B746" s="271"/>
      <c r="C746" s="271"/>
      <c r="D746" s="18"/>
      <c r="E746" s="92"/>
      <c r="F746" s="102"/>
      <c r="G746" s="7"/>
      <c r="H746" s="13"/>
      <c r="I746" s="347"/>
      <c r="J746" s="262"/>
    </row>
    <row r="747" spans="1:10" x14ac:dyDescent="0.25">
      <c r="A747" s="6">
        <v>741</v>
      </c>
      <c r="B747" s="271"/>
      <c r="C747" s="271"/>
      <c r="D747" s="18"/>
      <c r="E747" s="92"/>
      <c r="F747" s="375"/>
      <c r="G747" s="7"/>
      <c r="H747" s="13"/>
      <c r="I747" s="347"/>
      <c r="J747" s="262"/>
    </row>
    <row r="748" spans="1:10" x14ac:dyDescent="0.25">
      <c r="A748" s="8">
        <v>742</v>
      </c>
      <c r="B748" s="271"/>
      <c r="C748" s="271"/>
      <c r="D748" s="18"/>
      <c r="E748" s="92"/>
      <c r="F748" s="102"/>
      <c r="G748" s="7"/>
      <c r="H748" s="13"/>
      <c r="I748" s="347"/>
      <c r="J748" s="262"/>
    </row>
    <row r="749" spans="1:10" x14ac:dyDescent="0.25">
      <c r="A749" s="6">
        <v>743</v>
      </c>
      <c r="B749" s="271"/>
      <c r="C749" s="271"/>
      <c r="D749" s="18"/>
      <c r="E749" s="92"/>
      <c r="F749" s="102"/>
      <c r="G749" s="7"/>
      <c r="H749" s="13"/>
      <c r="I749" s="347"/>
      <c r="J749" s="299"/>
    </row>
    <row r="750" spans="1:10" x14ac:dyDescent="0.25">
      <c r="A750" s="8">
        <v>744</v>
      </c>
      <c r="B750" s="271"/>
      <c r="C750" s="271"/>
      <c r="D750" s="18"/>
      <c r="E750" s="92"/>
      <c r="F750" s="375"/>
      <c r="G750" s="7"/>
      <c r="H750" s="13"/>
      <c r="I750" s="347"/>
      <c r="J750" s="289"/>
    </row>
    <row r="751" spans="1:10" x14ac:dyDescent="0.25">
      <c r="A751" s="6">
        <v>745</v>
      </c>
      <c r="B751" s="271"/>
      <c r="C751" s="271"/>
      <c r="D751" s="18"/>
      <c r="E751" s="92"/>
      <c r="F751" s="102"/>
      <c r="G751" s="7"/>
      <c r="H751" s="13"/>
      <c r="I751" s="347"/>
      <c r="J751" s="262"/>
    </row>
    <row r="752" spans="1:10" x14ac:dyDescent="0.25">
      <c r="A752" s="8">
        <v>746</v>
      </c>
      <c r="B752" s="271"/>
      <c r="C752" s="271"/>
      <c r="D752" s="18"/>
      <c r="E752" s="92"/>
      <c r="F752" s="102"/>
      <c r="G752" s="7"/>
      <c r="H752" s="13"/>
      <c r="I752" s="347"/>
      <c r="J752" s="262"/>
    </row>
    <row r="753" spans="1:10" x14ac:dyDescent="0.25">
      <c r="A753" s="6">
        <v>747</v>
      </c>
      <c r="B753" s="271"/>
      <c r="C753" s="271"/>
      <c r="D753" s="18"/>
      <c r="E753" s="92"/>
      <c r="F753" s="375"/>
      <c r="G753" s="7"/>
      <c r="H753" s="13"/>
      <c r="I753" s="347"/>
      <c r="J753" s="262"/>
    </row>
    <row r="754" spans="1:10" x14ac:dyDescent="0.25">
      <c r="A754" s="8">
        <v>748</v>
      </c>
      <c r="B754" s="271"/>
      <c r="C754" s="271"/>
      <c r="D754" s="18"/>
      <c r="E754" s="92"/>
      <c r="F754" s="102"/>
      <c r="G754" s="7"/>
      <c r="H754" s="13"/>
      <c r="I754" s="347"/>
      <c r="J754" s="262"/>
    </row>
    <row r="755" spans="1:10" x14ac:dyDescent="0.25">
      <c r="A755" s="6">
        <v>749</v>
      </c>
      <c r="B755" s="271"/>
      <c r="C755" s="271"/>
      <c r="D755" s="18"/>
      <c r="E755" s="92"/>
      <c r="F755" s="102"/>
      <c r="G755" s="7"/>
      <c r="H755" s="13"/>
      <c r="I755" s="347"/>
      <c r="J755" s="262"/>
    </row>
    <row r="756" spans="1:10" x14ac:dyDescent="0.25">
      <c r="A756" s="8">
        <v>750</v>
      </c>
      <c r="B756" s="271"/>
      <c r="C756" s="271"/>
      <c r="D756" s="18"/>
      <c r="E756" s="92"/>
      <c r="F756" s="375"/>
      <c r="G756" s="7"/>
      <c r="H756" s="13"/>
      <c r="I756" s="347"/>
      <c r="J756" s="262"/>
    </row>
    <row r="757" spans="1:10" x14ac:dyDescent="0.25">
      <c r="A757" s="6">
        <v>751</v>
      </c>
      <c r="B757" s="271"/>
      <c r="C757" s="271"/>
      <c r="D757" s="18"/>
      <c r="E757" s="92"/>
      <c r="F757" s="102"/>
      <c r="G757" s="7"/>
      <c r="H757" s="13"/>
      <c r="I757" s="347"/>
      <c r="J757" s="262"/>
    </row>
    <row r="758" spans="1:10" x14ac:dyDescent="0.25">
      <c r="A758" s="8">
        <v>752</v>
      </c>
      <c r="B758" s="271"/>
      <c r="C758" s="271"/>
      <c r="D758" s="18"/>
      <c r="E758" s="92"/>
      <c r="F758" s="7"/>
      <c r="G758" s="7"/>
      <c r="H758" s="13"/>
      <c r="I758" s="347"/>
      <c r="J758" s="262"/>
    </row>
    <row r="759" spans="1:10" x14ac:dyDescent="0.25">
      <c r="A759" s="6">
        <v>753</v>
      </c>
      <c r="B759" s="271"/>
      <c r="C759" s="271"/>
      <c r="D759" s="18"/>
      <c r="E759" s="92"/>
      <c r="F759" s="7"/>
      <c r="G759" s="7"/>
      <c r="H759" s="13"/>
      <c r="I759" s="347"/>
      <c r="J759" s="262"/>
    </row>
    <row r="760" spans="1:10" x14ac:dyDescent="0.25">
      <c r="A760" s="8">
        <v>754</v>
      </c>
      <c r="B760" s="271"/>
      <c r="C760" s="271"/>
      <c r="D760" s="18"/>
      <c r="E760" s="92"/>
      <c r="F760" s="7"/>
      <c r="G760" s="7"/>
      <c r="H760" s="13"/>
      <c r="I760" s="347"/>
      <c r="J760" s="262"/>
    </row>
    <row r="761" spans="1:10" x14ac:dyDescent="0.25">
      <c r="A761" s="6">
        <v>755</v>
      </c>
      <c r="B761" s="271"/>
      <c r="C761" s="271"/>
      <c r="D761" s="18"/>
      <c r="E761" s="92"/>
      <c r="F761" s="7"/>
      <c r="G761" s="7"/>
      <c r="H761" s="13"/>
      <c r="I761" s="347"/>
      <c r="J761" s="262"/>
    </row>
    <row r="762" spans="1:10" x14ac:dyDescent="0.25">
      <c r="A762" s="8">
        <v>756</v>
      </c>
      <c r="B762" s="271"/>
      <c r="C762" s="271"/>
      <c r="D762" s="18"/>
      <c r="E762" s="92"/>
      <c r="F762" s="7"/>
      <c r="G762" s="7"/>
      <c r="H762" s="13"/>
      <c r="I762" s="347"/>
      <c r="J762" s="262"/>
    </row>
    <row r="763" spans="1:10" x14ac:dyDescent="0.25">
      <c r="A763" s="6">
        <v>757</v>
      </c>
      <c r="B763" s="271"/>
      <c r="C763" s="271"/>
      <c r="D763" s="18"/>
      <c r="E763" s="92"/>
      <c r="F763" s="7"/>
      <c r="G763" s="7"/>
      <c r="H763" s="13"/>
      <c r="I763" s="347"/>
      <c r="J763" s="262"/>
    </row>
    <row r="764" spans="1:10" x14ac:dyDescent="0.25">
      <c r="A764" s="8">
        <v>758</v>
      </c>
      <c r="B764" s="271"/>
      <c r="C764" s="271"/>
      <c r="D764" s="18"/>
      <c r="E764" s="92"/>
      <c r="F764" s="7"/>
      <c r="G764" s="7"/>
      <c r="H764" s="13"/>
      <c r="I764" s="347"/>
      <c r="J764" s="262"/>
    </row>
    <row r="765" spans="1:10" x14ac:dyDescent="0.25">
      <c r="A765" s="6">
        <v>759</v>
      </c>
      <c r="B765" s="271"/>
      <c r="C765" s="271"/>
      <c r="D765" s="18"/>
      <c r="E765" s="92"/>
      <c r="F765" s="7"/>
      <c r="G765" s="7"/>
      <c r="H765" s="13"/>
      <c r="I765" s="347"/>
      <c r="J765" s="262"/>
    </row>
    <row r="766" spans="1:10" x14ac:dyDescent="0.25">
      <c r="A766" s="8">
        <v>760</v>
      </c>
      <c r="B766" s="271"/>
      <c r="C766" s="271"/>
      <c r="D766" s="18"/>
      <c r="E766" s="92"/>
      <c r="F766" s="7"/>
      <c r="G766" s="7"/>
      <c r="H766" s="13"/>
      <c r="I766" s="347"/>
      <c r="J766" s="262"/>
    </row>
    <row r="767" spans="1:10" x14ac:dyDescent="0.25">
      <c r="A767" s="6">
        <v>761</v>
      </c>
      <c r="B767" s="263"/>
      <c r="C767" s="263"/>
      <c r="D767" s="18"/>
      <c r="E767" s="92"/>
      <c r="F767" s="7"/>
      <c r="G767" s="7"/>
      <c r="H767" s="13"/>
      <c r="I767" s="347"/>
      <c r="J767" s="299"/>
    </row>
    <row r="768" spans="1:10" x14ac:dyDescent="0.25">
      <c r="A768" s="8">
        <v>762</v>
      </c>
      <c r="B768" s="144"/>
      <c r="C768" s="144"/>
      <c r="D768" s="18"/>
      <c r="E768" s="92"/>
      <c r="F768" s="7"/>
      <c r="G768" s="7"/>
      <c r="H768" s="13"/>
      <c r="I768" s="347"/>
      <c r="J768" s="289"/>
    </row>
    <row r="769" spans="1:10" x14ac:dyDescent="0.25">
      <c r="A769" s="6">
        <v>763</v>
      </c>
      <c r="B769" s="144"/>
      <c r="C769" s="144"/>
      <c r="D769" s="18"/>
      <c r="E769" s="92"/>
      <c r="F769" s="7"/>
      <c r="G769" s="7"/>
      <c r="H769" s="13"/>
      <c r="I769" s="347"/>
      <c r="J769" s="262"/>
    </row>
    <row r="770" spans="1:10" x14ac:dyDescent="0.25">
      <c r="A770" s="8">
        <v>764</v>
      </c>
      <c r="B770" s="144"/>
      <c r="C770" s="144"/>
      <c r="D770" s="18"/>
      <c r="E770" s="92"/>
      <c r="F770" s="7"/>
      <c r="G770" s="7"/>
      <c r="H770" s="13"/>
      <c r="I770" s="347"/>
      <c r="J770" s="262"/>
    </row>
    <row r="771" spans="1:10" x14ac:dyDescent="0.25">
      <c r="A771" s="6">
        <v>765</v>
      </c>
      <c r="B771" s="144"/>
      <c r="C771" s="144"/>
      <c r="D771" s="18"/>
      <c r="E771" s="92"/>
      <c r="F771" s="7"/>
      <c r="G771" s="7"/>
      <c r="H771" s="13"/>
      <c r="I771" s="347"/>
      <c r="J771" s="262"/>
    </row>
    <row r="772" spans="1:10" x14ac:dyDescent="0.25">
      <c r="A772" s="8">
        <v>766</v>
      </c>
      <c r="B772" s="144"/>
      <c r="C772" s="144"/>
      <c r="D772" s="18"/>
      <c r="E772" s="92"/>
      <c r="F772" s="7"/>
      <c r="G772" s="7"/>
      <c r="H772" s="13"/>
      <c r="I772" s="347"/>
      <c r="J772" s="262"/>
    </row>
    <row r="773" spans="1:10" x14ac:dyDescent="0.25">
      <c r="A773" s="6">
        <v>767</v>
      </c>
      <c r="B773" s="144"/>
      <c r="C773" s="144"/>
      <c r="D773" s="18"/>
      <c r="E773" s="92"/>
      <c r="F773" s="7"/>
      <c r="G773" s="7"/>
      <c r="H773" s="13"/>
      <c r="I773" s="347"/>
      <c r="J773" s="299"/>
    </row>
    <row r="774" spans="1:10" x14ac:dyDescent="0.25">
      <c r="A774" s="8">
        <v>768</v>
      </c>
      <c r="B774" s="144"/>
      <c r="C774" s="144"/>
      <c r="D774" s="18"/>
      <c r="E774" s="92"/>
      <c r="F774" s="7"/>
      <c r="G774" s="7"/>
      <c r="H774" s="13"/>
      <c r="I774" s="347"/>
      <c r="J774" s="289"/>
    </row>
    <row r="775" spans="1:10" x14ac:dyDescent="0.25">
      <c r="A775" s="6">
        <v>769</v>
      </c>
      <c r="B775" s="144"/>
      <c r="C775" s="144"/>
      <c r="D775" s="18"/>
      <c r="E775" s="92"/>
      <c r="F775" s="7"/>
      <c r="G775" s="7"/>
      <c r="H775" s="13"/>
      <c r="I775" s="347"/>
      <c r="J775" s="262"/>
    </row>
    <row r="776" spans="1:10" x14ac:dyDescent="0.25">
      <c r="A776" s="8">
        <v>770</v>
      </c>
      <c r="B776" s="144"/>
      <c r="C776" s="144"/>
      <c r="D776" s="18"/>
      <c r="E776" s="92"/>
      <c r="F776" s="7"/>
      <c r="G776" s="7"/>
      <c r="H776" s="13"/>
      <c r="I776" s="347"/>
      <c r="J776" s="262"/>
    </row>
    <row r="777" spans="1:10" x14ac:dyDescent="0.25">
      <c r="A777" s="6">
        <v>771</v>
      </c>
      <c r="B777" s="144"/>
      <c r="C777" s="144"/>
      <c r="D777" s="18"/>
      <c r="E777" s="92"/>
      <c r="F777" s="7"/>
      <c r="G777" s="7"/>
      <c r="H777" s="13"/>
      <c r="I777" s="347"/>
      <c r="J777" s="299"/>
    </row>
    <row r="778" spans="1:10" x14ac:dyDescent="0.25">
      <c r="A778" s="8">
        <v>772</v>
      </c>
      <c r="B778" s="144"/>
      <c r="C778" s="144"/>
      <c r="D778" s="18"/>
      <c r="E778" s="92"/>
      <c r="F778" s="7"/>
      <c r="G778" s="7"/>
      <c r="H778" s="13"/>
      <c r="I778" s="347"/>
      <c r="J778" s="289"/>
    </row>
    <row r="779" spans="1:10" x14ac:dyDescent="0.25">
      <c r="A779" s="6">
        <v>773</v>
      </c>
      <c r="B779" s="144"/>
      <c r="C779" s="144"/>
      <c r="D779" s="18"/>
      <c r="E779" s="92"/>
      <c r="F779" s="7"/>
      <c r="G779" s="7"/>
      <c r="H779" s="13"/>
      <c r="I779" s="347"/>
      <c r="J779" s="262"/>
    </row>
    <row r="780" spans="1:10" x14ac:dyDescent="0.25">
      <c r="A780" s="8">
        <v>774</v>
      </c>
      <c r="B780" s="144"/>
      <c r="C780" s="144"/>
      <c r="D780" s="18"/>
      <c r="E780" s="92"/>
      <c r="F780" s="7"/>
      <c r="G780" s="7"/>
      <c r="H780" s="13"/>
      <c r="I780" s="347"/>
      <c r="J780" s="262"/>
    </row>
    <row r="781" spans="1:10" x14ac:dyDescent="0.25">
      <c r="A781" s="6">
        <v>775</v>
      </c>
      <c r="B781" s="144"/>
      <c r="C781" s="144"/>
      <c r="D781" s="18"/>
      <c r="E781" s="92"/>
      <c r="F781" s="7"/>
      <c r="G781" s="7"/>
      <c r="H781" s="13"/>
      <c r="I781" s="347"/>
      <c r="J781" s="262"/>
    </row>
    <row r="782" spans="1:10" x14ac:dyDescent="0.25">
      <c r="A782" s="8">
        <v>776</v>
      </c>
      <c r="B782" s="144"/>
      <c r="C782" s="144"/>
      <c r="D782" s="18"/>
      <c r="E782" s="92"/>
      <c r="F782" s="7"/>
      <c r="G782" s="7"/>
      <c r="H782" s="13"/>
      <c r="I782" s="347"/>
      <c r="J782" s="262"/>
    </row>
    <row r="783" spans="1:10" x14ac:dyDescent="0.25">
      <c r="A783" s="6">
        <v>777</v>
      </c>
      <c r="B783" s="144"/>
      <c r="C783" s="144"/>
      <c r="D783" s="18"/>
      <c r="E783" s="92"/>
      <c r="F783" s="7"/>
      <c r="G783" s="7"/>
      <c r="H783" s="13"/>
      <c r="I783" s="347"/>
      <c r="J783" s="262"/>
    </row>
    <row r="784" spans="1:10" x14ac:dyDescent="0.25">
      <c r="A784" s="8">
        <v>778</v>
      </c>
      <c r="B784" s="144"/>
      <c r="C784" s="144"/>
      <c r="D784" s="18"/>
      <c r="E784" s="92"/>
      <c r="F784" s="7"/>
      <c r="G784" s="7"/>
      <c r="H784" s="13"/>
      <c r="I784" s="347"/>
      <c r="J784" s="262"/>
    </row>
    <row r="785" spans="1:10" x14ac:dyDescent="0.25">
      <c r="A785" s="6">
        <v>779</v>
      </c>
      <c r="B785" s="144"/>
      <c r="C785" s="144"/>
      <c r="D785" s="18"/>
      <c r="E785" s="92"/>
      <c r="F785" s="7"/>
      <c r="G785" s="7"/>
      <c r="H785" s="13"/>
      <c r="I785" s="347"/>
      <c r="J785" s="262"/>
    </row>
    <row r="786" spans="1:10" x14ac:dyDescent="0.25">
      <c r="A786" s="8">
        <v>780</v>
      </c>
      <c r="B786" s="144"/>
      <c r="C786" s="144"/>
      <c r="D786" s="18"/>
      <c r="E786" s="92"/>
      <c r="F786" s="7"/>
      <c r="G786" s="7"/>
      <c r="H786" s="13"/>
      <c r="I786" s="347"/>
      <c r="J786" s="262"/>
    </row>
    <row r="787" spans="1:10" x14ac:dyDescent="0.25">
      <c r="A787" s="6">
        <v>781</v>
      </c>
      <c r="B787" s="144"/>
      <c r="C787" s="144"/>
      <c r="D787" s="18"/>
      <c r="E787" s="92"/>
      <c r="F787" s="7"/>
      <c r="G787" s="7"/>
      <c r="H787" s="13"/>
      <c r="I787" s="347"/>
      <c r="J787" s="262"/>
    </row>
    <row r="788" spans="1:10" x14ac:dyDescent="0.25">
      <c r="A788" s="8">
        <v>782</v>
      </c>
      <c r="B788" s="144"/>
      <c r="C788" s="144"/>
      <c r="D788" s="18"/>
      <c r="E788" s="92"/>
      <c r="F788" s="7"/>
      <c r="G788" s="7"/>
      <c r="H788" s="13"/>
      <c r="I788" s="347"/>
      <c r="J788" s="262"/>
    </row>
    <row r="789" spans="1:10" x14ac:dyDescent="0.25">
      <c r="A789" s="6">
        <v>783</v>
      </c>
      <c r="B789" s="144"/>
      <c r="C789" s="144"/>
      <c r="D789" s="18"/>
      <c r="E789" s="92"/>
      <c r="F789" s="7"/>
      <c r="G789" s="7"/>
      <c r="H789" s="13"/>
      <c r="I789" s="347"/>
      <c r="J789" s="262"/>
    </row>
    <row r="790" spans="1:10" x14ac:dyDescent="0.25">
      <c r="A790" s="8">
        <v>784</v>
      </c>
      <c r="B790" s="144"/>
      <c r="C790" s="144"/>
      <c r="D790" s="18"/>
      <c r="E790" s="92"/>
      <c r="F790" s="7"/>
      <c r="G790" s="7"/>
      <c r="H790" s="13"/>
      <c r="I790" s="347"/>
      <c r="J790" s="262"/>
    </row>
    <row r="791" spans="1:10" x14ac:dyDescent="0.25">
      <c r="A791" s="6">
        <v>785</v>
      </c>
      <c r="B791" s="144"/>
      <c r="C791" s="144"/>
      <c r="D791" s="18"/>
      <c r="E791" s="92"/>
      <c r="F791" s="7"/>
      <c r="G791" s="7"/>
      <c r="H791" s="13"/>
      <c r="I791" s="347"/>
      <c r="J791" s="262"/>
    </row>
    <row r="792" spans="1:10" x14ac:dyDescent="0.25">
      <c r="A792" s="8">
        <v>786</v>
      </c>
      <c r="B792" s="144"/>
      <c r="C792" s="144"/>
      <c r="D792" s="18"/>
      <c r="E792" s="92"/>
      <c r="F792" s="7"/>
      <c r="G792" s="7"/>
      <c r="H792" s="13"/>
      <c r="I792" s="347"/>
      <c r="J792" s="262"/>
    </row>
    <row r="793" spans="1:10" x14ac:dyDescent="0.25">
      <c r="A793" s="6">
        <v>787</v>
      </c>
      <c r="B793" s="144"/>
      <c r="C793" s="144"/>
      <c r="D793" s="18"/>
      <c r="E793" s="92"/>
      <c r="F793" s="7"/>
      <c r="G793" s="7"/>
      <c r="H793" s="13"/>
      <c r="I793" s="347"/>
      <c r="J793" s="262"/>
    </row>
    <row r="794" spans="1:10" x14ac:dyDescent="0.25">
      <c r="A794" s="8">
        <v>788</v>
      </c>
      <c r="B794" s="144"/>
      <c r="C794" s="144"/>
      <c r="D794" s="18"/>
      <c r="E794" s="92"/>
      <c r="F794" s="7"/>
      <c r="G794" s="7"/>
      <c r="H794" s="13"/>
      <c r="I794" s="347"/>
      <c r="J794" s="262"/>
    </row>
    <row r="795" spans="1:10" x14ac:dyDescent="0.25">
      <c r="A795" s="6">
        <v>789</v>
      </c>
      <c r="B795" s="144"/>
      <c r="C795" s="144"/>
      <c r="D795" s="18"/>
      <c r="E795" s="92"/>
      <c r="F795" s="7"/>
      <c r="G795" s="7"/>
      <c r="H795" s="13"/>
      <c r="I795" s="347"/>
      <c r="J795" s="262"/>
    </row>
    <row r="796" spans="1:10" x14ac:dyDescent="0.25">
      <c r="A796" s="8">
        <v>790</v>
      </c>
      <c r="B796" s="144"/>
      <c r="C796" s="144"/>
      <c r="D796" s="18"/>
      <c r="E796" s="92"/>
      <c r="F796" s="7"/>
      <c r="G796" s="7"/>
      <c r="H796" s="13"/>
      <c r="I796" s="347"/>
      <c r="J796" s="262"/>
    </row>
    <row r="797" spans="1:10" x14ac:dyDescent="0.25">
      <c r="A797" s="6">
        <v>791</v>
      </c>
      <c r="B797" s="144"/>
      <c r="C797" s="144"/>
      <c r="D797" s="18"/>
      <c r="E797" s="92"/>
      <c r="F797" s="7"/>
      <c r="G797" s="7"/>
      <c r="H797" s="13"/>
      <c r="I797" s="347"/>
      <c r="J797" s="262"/>
    </row>
    <row r="798" spans="1:10" x14ac:dyDescent="0.25">
      <c r="A798" s="8">
        <v>792</v>
      </c>
      <c r="B798" s="144"/>
      <c r="C798" s="144"/>
      <c r="D798" s="18"/>
      <c r="E798" s="92"/>
      <c r="F798" s="7"/>
      <c r="G798" s="7"/>
      <c r="H798" s="13"/>
      <c r="I798" s="347"/>
      <c r="J798" s="262"/>
    </row>
    <row r="799" spans="1:10" x14ac:dyDescent="0.25">
      <c r="A799" s="6">
        <v>793</v>
      </c>
      <c r="B799" s="144"/>
      <c r="C799" s="144"/>
      <c r="D799" s="18"/>
      <c r="E799" s="92"/>
      <c r="F799" s="7"/>
      <c r="G799" s="7"/>
      <c r="H799" s="13"/>
      <c r="I799" s="347"/>
      <c r="J799" s="262"/>
    </row>
    <row r="800" spans="1:10" x14ac:dyDescent="0.25">
      <c r="A800" s="8">
        <v>794</v>
      </c>
      <c r="B800" s="144"/>
      <c r="C800" s="144"/>
      <c r="D800" s="18"/>
      <c r="E800" s="92"/>
      <c r="F800" s="7"/>
      <c r="G800" s="7"/>
      <c r="H800" s="13"/>
      <c r="I800" s="347"/>
      <c r="J800" s="262"/>
    </row>
    <row r="801" spans="1:10" x14ac:dyDescent="0.25">
      <c r="A801" s="6">
        <v>795</v>
      </c>
      <c r="B801" s="144"/>
      <c r="C801" s="144"/>
      <c r="D801" s="18"/>
      <c r="E801" s="92"/>
      <c r="F801" s="7"/>
      <c r="G801" s="7"/>
      <c r="H801" s="13"/>
      <c r="I801" s="347"/>
      <c r="J801" s="262"/>
    </row>
    <row r="802" spans="1:10" x14ac:dyDescent="0.25">
      <c r="A802" s="8">
        <v>796</v>
      </c>
      <c r="B802" s="144"/>
      <c r="C802" s="144"/>
      <c r="D802" s="18"/>
      <c r="E802" s="92"/>
      <c r="F802" s="7"/>
      <c r="G802" s="7"/>
      <c r="H802" s="13"/>
      <c r="I802" s="347"/>
      <c r="J802" s="262"/>
    </row>
    <row r="803" spans="1:10" x14ac:dyDescent="0.25">
      <c r="A803" s="6">
        <v>797</v>
      </c>
      <c r="B803" s="144"/>
      <c r="C803" s="144"/>
      <c r="D803" s="18"/>
      <c r="E803" s="92"/>
      <c r="F803" s="7"/>
      <c r="G803" s="7"/>
      <c r="H803" s="13"/>
      <c r="I803" s="347"/>
      <c r="J803" s="262"/>
    </row>
    <row r="804" spans="1:10" x14ac:dyDescent="0.25">
      <c r="A804" s="8">
        <v>798</v>
      </c>
      <c r="B804" s="144"/>
      <c r="C804" s="144"/>
      <c r="D804" s="18"/>
      <c r="E804" s="92"/>
      <c r="F804" s="7"/>
      <c r="G804" s="7"/>
      <c r="H804" s="13"/>
      <c r="I804" s="347"/>
      <c r="J804" s="262"/>
    </row>
    <row r="805" spans="1:10" x14ac:dyDescent="0.25">
      <c r="A805" s="6">
        <v>799</v>
      </c>
      <c r="B805" s="144"/>
      <c r="C805" s="144"/>
      <c r="D805" s="18"/>
      <c r="E805" s="92"/>
      <c r="F805" s="7"/>
      <c r="G805" s="7"/>
      <c r="H805" s="13"/>
      <c r="I805" s="347"/>
      <c r="J805" s="262"/>
    </row>
    <row r="806" spans="1:10" x14ac:dyDescent="0.25">
      <c r="A806" s="8">
        <v>800</v>
      </c>
      <c r="B806" s="144"/>
      <c r="C806" s="144"/>
      <c r="D806" s="18"/>
      <c r="E806" s="92"/>
      <c r="F806" s="7"/>
      <c r="G806" s="7"/>
      <c r="H806" s="13"/>
      <c r="I806" s="347"/>
      <c r="J806" s="262"/>
    </row>
    <row r="807" spans="1:10" x14ac:dyDescent="0.25">
      <c r="A807" s="6">
        <v>801</v>
      </c>
      <c r="B807" s="144"/>
      <c r="C807" s="144"/>
      <c r="D807" s="18"/>
      <c r="E807" s="92"/>
      <c r="F807" s="7"/>
      <c r="G807" s="7"/>
      <c r="H807" s="13"/>
      <c r="I807" s="347"/>
      <c r="J807" s="262"/>
    </row>
    <row r="808" spans="1:10" x14ac:dyDescent="0.25">
      <c r="A808" s="8">
        <v>802</v>
      </c>
      <c r="B808" s="144"/>
      <c r="C808" s="144"/>
      <c r="D808" s="18"/>
      <c r="E808" s="92"/>
      <c r="F808" s="7"/>
      <c r="G808" s="7"/>
      <c r="H808" s="13"/>
      <c r="I808" s="347"/>
      <c r="J808" s="262"/>
    </row>
    <row r="809" spans="1:10" x14ac:dyDescent="0.25">
      <c r="A809" s="6">
        <v>803</v>
      </c>
      <c r="B809" s="144"/>
      <c r="C809" s="144"/>
      <c r="D809" s="18"/>
      <c r="E809" s="92"/>
      <c r="F809" s="7"/>
      <c r="G809" s="7"/>
      <c r="H809" s="13"/>
      <c r="I809" s="347"/>
      <c r="J809" s="262"/>
    </row>
    <row r="810" spans="1:10" x14ac:dyDescent="0.25">
      <c r="A810" s="8">
        <v>804</v>
      </c>
      <c r="B810" s="144"/>
      <c r="C810" s="144"/>
      <c r="D810" s="18"/>
      <c r="E810" s="92"/>
      <c r="F810" s="7"/>
      <c r="G810" s="7"/>
      <c r="H810" s="13"/>
      <c r="I810" s="347"/>
      <c r="J810" s="262"/>
    </row>
    <row r="811" spans="1:10" x14ac:dyDescent="0.25">
      <c r="A811" s="6">
        <v>805</v>
      </c>
      <c r="B811" s="144"/>
      <c r="C811" s="144"/>
      <c r="D811" s="18"/>
      <c r="E811" s="92"/>
      <c r="F811" s="7"/>
      <c r="G811" s="7"/>
      <c r="H811" s="13"/>
      <c r="I811" s="347"/>
      <c r="J811" s="262"/>
    </row>
    <row r="812" spans="1:10" x14ac:dyDescent="0.25">
      <c r="A812" s="8">
        <v>806</v>
      </c>
      <c r="B812" s="144"/>
      <c r="C812" s="144"/>
      <c r="D812" s="18"/>
      <c r="E812" s="92"/>
      <c r="F812" s="7"/>
      <c r="G812" s="7"/>
      <c r="H812" s="13"/>
      <c r="I812" s="347"/>
      <c r="J812" s="262"/>
    </row>
    <row r="813" spans="1:10" x14ac:dyDescent="0.25">
      <c r="A813" s="6">
        <v>807</v>
      </c>
      <c r="B813" s="144"/>
      <c r="C813" s="144"/>
      <c r="D813" s="18"/>
      <c r="E813" s="92"/>
      <c r="F813" s="7"/>
      <c r="G813" s="7"/>
      <c r="H813" s="13"/>
      <c r="I813" s="347"/>
      <c r="J813" s="262"/>
    </row>
    <row r="814" spans="1:10" x14ac:dyDescent="0.25">
      <c r="A814" s="8">
        <v>808</v>
      </c>
      <c r="B814" s="144"/>
      <c r="C814" s="144"/>
      <c r="D814" s="18"/>
      <c r="E814" s="92"/>
      <c r="F814" s="7"/>
      <c r="G814" s="7"/>
      <c r="H814" s="13"/>
      <c r="I814" s="347"/>
      <c r="J814" s="262"/>
    </row>
    <row r="815" spans="1:10" x14ac:dyDescent="0.25">
      <c r="A815" s="6">
        <v>809</v>
      </c>
      <c r="B815" s="144"/>
      <c r="C815" s="144"/>
      <c r="D815" s="18"/>
      <c r="E815" s="92"/>
      <c r="F815" s="7"/>
      <c r="G815" s="7"/>
      <c r="H815" s="13"/>
      <c r="I815" s="347"/>
      <c r="J815" s="262"/>
    </row>
    <row r="816" spans="1:10" x14ac:dyDescent="0.25">
      <c r="A816" s="8">
        <v>810</v>
      </c>
      <c r="B816" s="144"/>
      <c r="C816" s="144"/>
      <c r="D816" s="18"/>
      <c r="E816" s="92"/>
      <c r="F816" s="7"/>
      <c r="G816" s="7"/>
      <c r="H816" s="13"/>
      <c r="I816" s="347"/>
      <c r="J816" s="262"/>
    </row>
    <row r="817" spans="1:10" x14ac:dyDescent="0.25">
      <c r="A817" s="6">
        <v>811</v>
      </c>
      <c r="B817" s="144"/>
      <c r="C817" s="144"/>
      <c r="D817" s="18"/>
      <c r="E817" s="92"/>
      <c r="F817" s="7"/>
      <c r="G817" s="7"/>
      <c r="H817" s="13"/>
      <c r="I817" s="347"/>
      <c r="J817" s="262"/>
    </row>
    <row r="818" spans="1:10" x14ac:dyDescent="0.25">
      <c r="A818" s="8">
        <v>812</v>
      </c>
      <c r="B818" s="144"/>
      <c r="C818" s="144"/>
      <c r="D818" s="18"/>
      <c r="E818" s="92"/>
      <c r="F818" s="7"/>
      <c r="G818" s="7"/>
      <c r="H818" s="13"/>
      <c r="I818" s="347"/>
      <c r="J818" s="262"/>
    </row>
    <row r="819" spans="1:10" x14ac:dyDescent="0.25">
      <c r="A819" s="6">
        <v>813</v>
      </c>
      <c r="B819" s="144"/>
      <c r="C819" s="144"/>
      <c r="D819" s="18"/>
      <c r="E819" s="92"/>
      <c r="F819" s="7"/>
      <c r="G819" s="7"/>
      <c r="H819" s="13"/>
      <c r="I819" s="347"/>
      <c r="J819" s="262"/>
    </row>
    <row r="820" spans="1:10" x14ac:dyDescent="0.25">
      <c r="A820" s="8">
        <v>814</v>
      </c>
      <c r="B820" s="144"/>
      <c r="C820" s="144"/>
      <c r="D820" s="18"/>
      <c r="E820" s="92"/>
      <c r="F820" s="7"/>
      <c r="G820" s="7"/>
      <c r="H820" s="13"/>
      <c r="I820" s="347"/>
      <c r="J820" s="262"/>
    </row>
    <row r="821" spans="1:10" x14ac:dyDescent="0.25">
      <c r="A821" s="6">
        <v>815</v>
      </c>
      <c r="B821" s="144"/>
      <c r="C821" s="144"/>
      <c r="D821" s="18"/>
      <c r="E821" s="92"/>
      <c r="F821" s="7"/>
      <c r="G821" s="7"/>
      <c r="H821" s="13"/>
      <c r="I821" s="347"/>
      <c r="J821" s="262"/>
    </row>
    <row r="822" spans="1:10" x14ac:dyDescent="0.25">
      <c r="A822" s="8">
        <v>816</v>
      </c>
      <c r="B822" s="144"/>
      <c r="C822" s="144"/>
      <c r="D822" s="18"/>
      <c r="E822" s="92"/>
      <c r="F822" s="7"/>
      <c r="G822" s="7"/>
      <c r="H822" s="13"/>
      <c r="I822" s="347"/>
      <c r="J822" s="262"/>
    </row>
    <row r="823" spans="1:10" x14ac:dyDescent="0.25">
      <c r="A823" s="6">
        <v>817</v>
      </c>
      <c r="B823" s="144"/>
      <c r="C823" s="144"/>
      <c r="D823" s="18"/>
      <c r="E823" s="92"/>
      <c r="F823" s="7"/>
      <c r="G823" s="7"/>
      <c r="H823" s="13"/>
      <c r="I823" s="347"/>
      <c r="J823" s="262"/>
    </row>
    <row r="824" spans="1:10" x14ac:dyDescent="0.25">
      <c r="A824" s="8">
        <v>818</v>
      </c>
      <c r="B824" s="144"/>
      <c r="C824" s="144"/>
      <c r="D824" s="18"/>
      <c r="E824" s="92"/>
      <c r="F824" s="7"/>
      <c r="G824" s="7"/>
      <c r="H824" s="13"/>
      <c r="I824" s="347"/>
      <c r="J824" s="262"/>
    </row>
    <row r="825" spans="1:10" x14ac:dyDescent="0.25">
      <c r="A825" s="6">
        <v>819</v>
      </c>
      <c r="B825" s="144"/>
      <c r="C825" s="144"/>
      <c r="D825" s="18"/>
      <c r="E825" s="92"/>
      <c r="F825" s="7"/>
      <c r="G825" s="7"/>
      <c r="H825" s="13"/>
      <c r="I825" s="347"/>
      <c r="J825" s="262"/>
    </row>
    <row r="826" spans="1:10" x14ac:dyDescent="0.25">
      <c r="A826" s="8">
        <v>820</v>
      </c>
      <c r="B826" s="144"/>
      <c r="C826" s="144"/>
      <c r="D826" s="18"/>
      <c r="E826" s="92"/>
      <c r="F826" s="7"/>
      <c r="G826" s="7"/>
      <c r="H826" s="13"/>
      <c r="I826" s="347"/>
      <c r="J826" s="262"/>
    </row>
    <row r="827" spans="1:10" x14ac:dyDescent="0.25">
      <c r="A827" s="6">
        <v>821</v>
      </c>
      <c r="B827" s="144"/>
      <c r="C827" s="144"/>
      <c r="D827" s="18"/>
      <c r="E827" s="92"/>
      <c r="F827" s="7"/>
      <c r="G827" s="7"/>
      <c r="H827" s="13"/>
      <c r="I827" s="347"/>
      <c r="J827" s="262"/>
    </row>
    <row r="828" spans="1:10" x14ac:dyDescent="0.25">
      <c r="A828" s="8">
        <v>822</v>
      </c>
      <c r="B828" s="144"/>
      <c r="C828" s="144"/>
      <c r="D828" s="18"/>
      <c r="E828" s="92"/>
      <c r="F828" s="7"/>
      <c r="G828" s="7"/>
      <c r="H828" s="13"/>
      <c r="I828" s="347"/>
      <c r="J828" s="262"/>
    </row>
    <row r="829" spans="1:10" x14ac:dyDescent="0.25">
      <c r="A829" s="6">
        <v>823</v>
      </c>
      <c r="B829" s="144"/>
      <c r="C829" s="144"/>
      <c r="D829" s="18"/>
      <c r="E829" s="92"/>
      <c r="F829" s="7"/>
      <c r="G829" s="7"/>
      <c r="H829" s="13"/>
      <c r="I829" s="347"/>
      <c r="J829" s="262"/>
    </row>
    <row r="830" spans="1:10" x14ac:dyDescent="0.25">
      <c r="A830" s="8">
        <v>824</v>
      </c>
      <c r="B830" s="144"/>
      <c r="C830" s="144"/>
      <c r="D830" s="18"/>
      <c r="E830" s="92"/>
      <c r="F830" s="7"/>
      <c r="G830" s="7"/>
      <c r="H830" s="13"/>
      <c r="I830" s="347"/>
      <c r="J830" s="262"/>
    </row>
    <row r="831" spans="1:10" x14ac:dyDescent="0.25">
      <c r="A831" s="6">
        <v>825</v>
      </c>
      <c r="B831" s="144"/>
      <c r="C831" s="144"/>
      <c r="D831" s="18"/>
      <c r="E831" s="92"/>
      <c r="F831" s="7"/>
      <c r="G831" s="7"/>
      <c r="H831" s="13"/>
      <c r="I831" s="347"/>
      <c r="J831" s="262"/>
    </row>
    <row r="832" spans="1:10" x14ac:dyDescent="0.25">
      <c r="A832" s="8">
        <v>826</v>
      </c>
      <c r="B832" s="144"/>
      <c r="C832" s="144"/>
      <c r="D832" s="18"/>
      <c r="E832" s="92"/>
      <c r="F832" s="7"/>
      <c r="G832" s="7"/>
      <c r="H832" s="13"/>
      <c r="I832" s="347"/>
      <c r="J832" s="262"/>
    </row>
    <row r="833" spans="1:10" x14ac:dyDescent="0.25">
      <c r="A833" s="6">
        <v>827</v>
      </c>
      <c r="B833" s="144"/>
      <c r="C833" s="144"/>
      <c r="D833" s="18"/>
      <c r="E833" s="92"/>
      <c r="F833" s="7"/>
      <c r="G833" s="7"/>
      <c r="H833" s="13"/>
      <c r="I833" s="347"/>
      <c r="J833" s="262"/>
    </row>
    <row r="834" spans="1:10" x14ac:dyDescent="0.25">
      <c r="A834" s="8">
        <v>828</v>
      </c>
      <c r="B834" s="144"/>
      <c r="C834" s="144"/>
      <c r="D834" s="18"/>
      <c r="E834" s="92"/>
      <c r="F834" s="7"/>
      <c r="G834" s="7"/>
      <c r="H834" s="13"/>
      <c r="I834" s="347"/>
      <c r="J834" s="262"/>
    </row>
    <row r="835" spans="1:10" x14ac:dyDescent="0.25">
      <c r="A835" s="6">
        <v>829</v>
      </c>
      <c r="B835" s="144"/>
      <c r="C835" s="144"/>
      <c r="D835" s="18"/>
      <c r="E835" s="92"/>
      <c r="F835" s="7"/>
      <c r="G835" s="7"/>
      <c r="H835" s="13"/>
      <c r="I835" s="347"/>
      <c r="J835" s="262"/>
    </row>
    <row r="836" spans="1:10" x14ac:dyDescent="0.25">
      <c r="A836" s="8">
        <v>830</v>
      </c>
      <c r="B836" s="144"/>
      <c r="C836" s="144"/>
      <c r="D836" s="18"/>
      <c r="E836" s="92"/>
      <c r="F836" s="7"/>
      <c r="G836" s="7"/>
      <c r="H836" s="13"/>
      <c r="I836" s="347"/>
      <c r="J836" s="262"/>
    </row>
    <row r="837" spans="1:10" x14ac:dyDescent="0.25">
      <c r="A837" s="6">
        <v>831</v>
      </c>
      <c r="B837" s="144"/>
      <c r="C837" s="144"/>
      <c r="D837" s="18"/>
      <c r="E837" s="92"/>
      <c r="F837" s="7"/>
      <c r="G837" s="7"/>
      <c r="H837" s="13"/>
      <c r="I837" s="347"/>
      <c r="J837" s="262"/>
    </row>
    <row r="838" spans="1:10" x14ac:dyDescent="0.25">
      <c r="A838" s="8">
        <v>832</v>
      </c>
      <c r="B838" s="144"/>
      <c r="C838" s="144"/>
      <c r="D838" s="18"/>
      <c r="E838" s="92"/>
      <c r="F838" s="7"/>
      <c r="G838" s="7"/>
      <c r="H838" s="13"/>
      <c r="I838" s="347"/>
      <c r="J838" s="262"/>
    </row>
    <row r="839" spans="1:10" x14ac:dyDescent="0.25">
      <c r="A839" s="6">
        <v>833</v>
      </c>
      <c r="B839" s="144"/>
      <c r="C839" s="144"/>
      <c r="D839" s="18"/>
      <c r="E839" s="92"/>
      <c r="F839" s="7"/>
      <c r="G839" s="7"/>
      <c r="H839" s="13"/>
      <c r="I839" s="347"/>
      <c r="J839" s="262"/>
    </row>
    <row r="840" spans="1:10" x14ac:dyDescent="0.25">
      <c r="A840" s="8">
        <v>834</v>
      </c>
      <c r="B840" s="144"/>
      <c r="C840" s="144"/>
      <c r="D840" s="18"/>
      <c r="E840" s="92"/>
      <c r="F840" s="7"/>
      <c r="G840" s="7"/>
      <c r="H840" s="13"/>
      <c r="I840" s="347"/>
      <c r="J840" s="262"/>
    </row>
    <row r="841" spans="1:10" x14ac:dyDescent="0.25">
      <c r="A841" s="6">
        <v>835</v>
      </c>
      <c r="B841" s="144"/>
      <c r="C841" s="144"/>
      <c r="D841" s="18"/>
      <c r="E841" s="92"/>
      <c r="F841" s="7"/>
      <c r="G841" s="7"/>
      <c r="H841" s="13"/>
      <c r="I841" s="347"/>
      <c r="J841" s="262"/>
    </row>
    <row r="842" spans="1:10" x14ac:dyDescent="0.25">
      <c r="A842" s="8">
        <v>836</v>
      </c>
      <c r="B842" s="144"/>
      <c r="C842" s="144"/>
      <c r="D842" s="18"/>
      <c r="E842" s="92"/>
      <c r="F842" s="7"/>
      <c r="G842" s="7"/>
      <c r="H842" s="13"/>
      <c r="I842" s="347"/>
      <c r="J842" s="262"/>
    </row>
    <row r="843" spans="1:10" x14ac:dyDescent="0.25">
      <c r="A843" s="6">
        <v>837</v>
      </c>
      <c r="B843" s="144"/>
      <c r="C843" s="144"/>
      <c r="D843" s="18"/>
      <c r="E843" s="92"/>
      <c r="F843" s="7"/>
      <c r="G843" s="7"/>
      <c r="H843" s="13"/>
      <c r="I843" s="347"/>
      <c r="J843" s="262"/>
    </row>
    <row r="844" spans="1:10" x14ac:dyDescent="0.25">
      <c r="A844" s="8">
        <v>838</v>
      </c>
      <c r="B844" s="144"/>
      <c r="C844" s="144"/>
      <c r="D844" s="18"/>
      <c r="E844" s="92"/>
      <c r="F844" s="7"/>
      <c r="G844" s="7"/>
      <c r="H844" s="13"/>
      <c r="I844" s="347"/>
      <c r="J844" s="262"/>
    </row>
    <row r="845" spans="1:10" x14ac:dyDescent="0.25">
      <c r="A845" s="6">
        <v>839</v>
      </c>
      <c r="B845" s="144"/>
      <c r="C845" s="144"/>
      <c r="D845" s="18"/>
      <c r="E845" s="92"/>
      <c r="F845" s="7"/>
      <c r="G845" s="7"/>
      <c r="H845" s="13"/>
      <c r="I845" s="347"/>
      <c r="J845" s="262"/>
    </row>
    <row r="846" spans="1:10" x14ac:dyDescent="0.25">
      <c r="A846" s="8">
        <v>840</v>
      </c>
      <c r="B846" s="144"/>
      <c r="C846" s="144"/>
      <c r="D846" s="18"/>
      <c r="E846" s="92"/>
      <c r="F846" s="7"/>
      <c r="G846" s="7"/>
      <c r="H846" s="13"/>
      <c r="I846" s="347"/>
      <c r="J846" s="262"/>
    </row>
    <row r="847" spans="1:10" x14ac:dyDescent="0.25">
      <c r="A847" s="6">
        <v>841</v>
      </c>
      <c r="B847" s="144"/>
      <c r="C847" s="144"/>
      <c r="D847" s="18"/>
      <c r="E847" s="92"/>
      <c r="F847" s="7"/>
      <c r="G847" s="7"/>
      <c r="H847" s="13"/>
      <c r="I847" s="347"/>
      <c r="J847" s="262"/>
    </row>
    <row r="848" spans="1:10" x14ac:dyDescent="0.25">
      <c r="A848" s="8">
        <v>842</v>
      </c>
      <c r="B848" s="144"/>
      <c r="C848" s="144"/>
      <c r="D848" s="18"/>
      <c r="E848" s="92"/>
      <c r="F848" s="7"/>
      <c r="G848" s="7"/>
      <c r="H848" s="13"/>
      <c r="I848" s="347"/>
      <c r="J848" s="262"/>
    </row>
    <row r="849" spans="1:10" x14ac:dyDescent="0.25">
      <c r="A849" s="6">
        <v>843</v>
      </c>
      <c r="B849" s="144"/>
      <c r="C849" s="144"/>
      <c r="D849" s="18"/>
      <c r="E849" s="92"/>
      <c r="F849" s="7"/>
      <c r="G849" s="7"/>
      <c r="H849" s="13"/>
      <c r="I849" s="347"/>
      <c r="J849" s="262"/>
    </row>
    <row r="850" spans="1:10" x14ac:dyDescent="0.25">
      <c r="A850" s="8">
        <v>844</v>
      </c>
      <c r="B850" s="144"/>
      <c r="C850" s="144"/>
      <c r="D850" s="18"/>
      <c r="E850" s="92"/>
      <c r="F850" s="7"/>
      <c r="G850" s="7"/>
      <c r="H850" s="13"/>
      <c r="I850" s="347"/>
      <c r="J850" s="262"/>
    </row>
    <row r="851" spans="1:10" x14ac:dyDescent="0.25">
      <c r="A851" s="6">
        <v>845</v>
      </c>
      <c r="B851" s="144"/>
      <c r="C851" s="144"/>
      <c r="D851" s="18"/>
      <c r="E851" s="92"/>
      <c r="F851" s="7"/>
      <c r="G851" s="7"/>
      <c r="H851" s="13"/>
      <c r="I851" s="347"/>
      <c r="J851" s="262"/>
    </row>
    <row r="852" spans="1:10" x14ac:dyDescent="0.25">
      <c r="A852" s="8">
        <v>846</v>
      </c>
      <c r="B852" s="144"/>
      <c r="C852" s="144"/>
      <c r="D852" s="18"/>
      <c r="E852" s="92"/>
      <c r="F852" s="7"/>
      <c r="G852" s="7"/>
      <c r="H852" s="13"/>
      <c r="I852" s="347"/>
      <c r="J852" s="262"/>
    </row>
    <row r="853" spans="1:10" x14ac:dyDescent="0.25">
      <c r="A853" s="6">
        <v>847</v>
      </c>
      <c r="B853" s="144"/>
      <c r="C853" s="144"/>
      <c r="D853" s="18"/>
      <c r="E853" s="92"/>
      <c r="F853" s="7"/>
      <c r="G853" s="7"/>
      <c r="H853" s="13"/>
      <c r="I853" s="347"/>
      <c r="J853" s="262"/>
    </row>
    <row r="854" spans="1:10" x14ac:dyDescent="0.25">
      <c r="A854" s="8">
        <v>848</v>
      </c>
      <c r="B854" s="144"/>
      <c r="C854" s="144"/>
      <c r="D854" s="18"/>
      <c r="E854" s="92"/>
      <c r="F854" s="7"/>
      <c r="G854" s="7"/>
      <c r="H854" s="13"/>
      <c r="I854" s="347"/>
      <c r="J854" s="262"/>
    </row>
    <row r="855" spans="1:10" x14ac:dyDescent="0.25">
      <c r="A855" s="6">
        <v>849</v>
      </c>
      <c r="B855" s="144"/>
      <c r="C855" s="144"/>
      <c r="D855" s="18"/>
      <c r="E855" s="92"/>
      <c r="F855" s="7"/>
      <c r="G855" s="7"/>
      <c r="H855" s="13"/>
      <c r="I855" s="347"/>
      <c r="J855" s="262"/>
    </row>
    <row r="856" spans="1:10" x14ac:dyDescent="0.25">
      <c r="A856" s="8">
        <v>850</v>
      </c>
      <c r="B856" s="144"/>
      <c r="C856" s="144"/>
      <c r="D856" s="18"/>
      <c r="E856" s="92"/>
      <c r="F856" s="7"/>
      <c r="G856" s="7"/>
      <c r="H856" s="13"/>
      <c r="I856" s="347"/>
      <c r="J856" s="262"/>
    </row>
    <row r="857" spans="1:10" x14ac:dyDescent="0.25">
      <c r="A857" s="6">
        <v>851</v>
      </c>
      <c r="B857" s="144"/>
      <c r="C857" s="144"/>
      <c r="D857" s="18"/>
      <c r="E857" s="92"/>
      <c r="F857" s="7"/>
      <c r="G857" s="7"/>
      <c r="H857" s="13"/>
      <c r="I857" s="347"/>
      <c r="J857" s="262"/>
    </row>
    <row r="858" spans="1:10" x14ac:dyDescent="0.25">
      <c r="A858" s="8">
        <v>852</v>
      </c>
      <c r="B858" s="144"/>
      <c r="C858" s="144"/>
      <c r="D858" s="18"/>
      <c r="E858" s="92"/>
      <c r="F858" s="7"/>
      <c r="G858" s="7"/>
      <c r="H858" s="13"/>
      <c r="I858" s="347"/>
      <c r="J858" s="262"/>
    </row>
    <row r="859" spans="1:10" x14ac:dyDescent="0.25">
      <c r="A859" s="6">
        <v>853</v>
      </c>
      <c r="B859" s="144"/>
      <c r="C859" s="144"/>
      <c r="D859" s="18"/>
      <c r="E859" s="92"/>
      <c r="F859" s="7"/>
      <c r="G859" s="7"/>
      <c r="H859" s="13"/>
      <c r="I859" s="347"/>
      <c r="J859" s="262"/>
    </row>
    <row r="860" spans="1:10" x14ac:dyDescent="0.25">
      <c r="A860" s="8">
        <v>854</v>
      </c>
      <c r="B860" s="144"/>
      <c r="C860" s="144"/>
      <c r="D860" s="18"/>
      <c r="E860" s="92"/>
      <c r="F860" s="7"/>
      <c r="G860" s="7"/>
      <c r="H860" s="13"/>
      <c r="I860" s="347"/>
      <c r="J860" s="262"/>
    </row>
    <row r="861" spans="1:10" x14ac:dyDescent="0.25">
      <c r="A861" s="6">
        <v>855</v>
      </c>
      <c r="B861" s="144"/>
      <c r="C861" s="144"/>
      <c r="D861" s="18"/>
      <c r="E861" s="92"/>
      <c r="F861" s="7"/>
      <c r="G861" s="7"/>
      <c r="H861" s="13"/>
      <c r="I861" s="347"/>
      <c r="J861" s="262"/>
    </row>
    <row r="862" spans="1:10" x14ac:dyDescent="0.25">
      <c r="A862" s="8">
        <v>856</v>
      </c>
      <c r="B862" s="144"/>
      <c r="C862" s="144"/>
      <c r="D862" s="18"/>
      <c r="E862" s="92"/>
      <c r="F862" s="7"/>
      <c r="G862" s="7"/>
      <c r="H862" s="13"/>
      <c r="I862" s="347"/>
      <c r="J862" s="262"/>
    </row>
    <row r="863" spans="1:10" x14ac:dyDescent="0.25">
      <c r="A863" s="6">
        <v>857</v>
      </c>
      <c r="B863" s="144"/>
      <c r="C863" s="144"/>
      <c r="D863" s="18"/>
      <c r="E863" s="92"/>
      <c r="F863" s="7"/>
      <c r="G863" s="7"/>
      <c r="H863" s="13"/>
      <c r="I863" s="347"/>
      <c r="J863" s="262"/>
    </row>
    <row r="864" spans="1:10" x14ac:dyDescent="0.25">
      <c r="A864" s="8">
        <v>858</v>
      </c>
      <c r="B864" s="144"/>
      <c r="C864" s="144"/>
      <c r="D864" s="18"/>
      <c r="E864" s="92"/>
      <c r="F864" s="7"/>
      <c r="G864" s="7"/>
      <c r="H864" s="13"/>
      <c r="I864" s="347"/>
      <c r="J864" s="262"/>
    </row>
    <row r="865" spans="1:10" x14ac:dyDescent="0.25">
      <c r="A865" s="6">
        <v>859</v>
      </c>
      <c r="B865" s="144"/>
      <c r="C865" s="144"/>
      <c r="D865" s="18"/>
      <c r="E865" s="92"/>
      <c r="F865" s="7"/>
      <c r="G865" s="7"/>
      <c r="H865" s="13"/>
      <c r="I865" s="347"/>
      <c r="J865" s="262"/>
    </row>
    <row r="866" spans="1:10" x14ac:dyDescent="0.25">
      <c r="A866" s="8">
        <v>860</v>
      </c>
      <c r="B866" s="144"/>
      <c r="C866" s="144"/>
      <c r="D866" s="18"/>
      <c r="E866" s="92"/>
      <c r="F866" s="7"/>
      <c r="G866" s="7"/>
      <c r="H866" s="13"/>
      <c r="I866" s="347"/>
      <c r="J866" s="262"/>
    </row>
    <row r="867" spans="1:10" x14ac:dyDescent="0.25">
      <c r="A867" s="6">
        <v>861</v>
      </c>
      <c r="B867" s="144"/>
      <c r="C867" s="144"/>
      <c r="D867" s="18"/>
      <c r="E867" s="92"/>
      <c r="F867" s="7"/>
      <c r="G867" s="7"/>
      <c r="H867" s="13"/>
      <c r="I867" s="347"/>
      <c r="J867" s="262"/>
    </row>
    <row r="868" spans="1:10" x14ac:dyDescent="0.25">
      <c r="A868" s="8">
        <v>862</v>
      </c>
      <c r="B868" s="144"/>
      <c r="C868" s="144"/>
      <c r="D868" s="18"/>
      <c r="E868" s="92"/>
      <c r="F868" s="7"/>
      <c r="G868" s="7"/>
      <c r="H868" s="13"/>
      <c r="I868" s="347"/>
      <c r="J868" s="262"/>
    </row>
    <row r="869" spans="1:10" x14ac:dyDescent="0.25">
      <c r="A869" s="6">
        <v>863</v>
      </c>
      <c r="B869" s="144"/>
      <c r="C869" s="144"/>
      <c r="D869" s="18"/>
      <c r="E869" s="92"/>
      <c r="F869" s="7"/>
      <c r="G869" s="7"/>
      <c r="H869" s="13"/>
      <c r="I869" s="347"/>
      <c r="J869" s="262"/>
    </row>
    <row r="870" spans="1:10" x14ac:dyDescent="0.25">
      <c r="A870" s="8">
        <v>864</v>
      </c>
      <c r="B870" s="144"/>
      <c r="C870" s="144"/>
      <c r="D870" s="18"/>
      <c r="E870" s="92"/>
      <c r="F870" s="7"/>
      <c r="G870" s="7"/>
      <c r="H870" s="13"/>
      <c r="I870" s="347"/>
      <c r="J870" s="262"/>
    </row>
    <row r="871" spans="1:10" x14ac:dyDescent="0.25">
      <c r="A871" s="6">
        <v>865</v>
      </c>
      <c r="B871" s="144"/>
      <c r="C871" s="144"/>
      <c r="D871" s="18"/>
      <c r="E871" s="92"/>
      <c r="F871" s="7"/>
      <c r="G871" s="7"/>
      <c r="H871" s="13"/>
      <c r="I871" s="347"/>
      <c r="J871" s="262"/>
    </row>
    <row r="872" spans="1:10" x14ac:dyDescent="0.25">
      <c r="A872" s="8">
        <v>866</v>
      </c>
      <c r="B872" s="144"/>
      <c r="C872" s="144"/>
      <c r="D872" s="18"/>
      <c r="E872" s="92"/>
      <c r="F872" s="7"/>
      <c r="G872" s="7"/>
      <c r="H872" s="13"/>
      <c r="I872" s="347"/>
      <c r="J872" s="262"/>
    </row>
    <row r="873" spans="1:10" x14ac:dyDescent="0.25">
      <c r="A873" s="6">
        <v>867</v>
      </c>
      <c r="B873" s="144"/>
      <c r="C873" s="144"/>
      <c r="D873" s="18"/>
      <c r="E873" s="92"/>
      <c r="F873" s="7"/>
      <c r="G873" s="7"/>
      <c r="H873" s="13"/>
      <c r="I873" s="347"/>
      <c r="J873" s="262"/>
    </row>
    <row r="874" spans="1:10" x14ac:dyDescent="0.25">
      <c r="A874" s="8">
        <v>868</v>
      </c>
      <c r="B874" s="144"/>
      <c r="C874" s="144"/>
      <c r="D874" s="18"/>
      <c r="E874" s="92"/>
      <c r="F874" s="7"/>
      <c r="G874" s="7"/>
      <c r="H874" s="13"/>
      <c r="I874" s="347"/>
      <c r="J874" s="262"/>
    </row>
    <row r="875" spans="1:10" x14ac:dyDescent="0.25">
      <c r="A875" s="6">
        <v>869</v>
      </c>
      <c r="B875" s="144"/>
      <c r="C875" s="144"/>
      <c r="D875" s="18"/>
      <c r="E875" s="92"/>
      <c r="F875" s="7"/>
      <c r="G875" s="7"/>
      <c r="H875" s="13"/>
      <c r="I875" s="347"/>
      <c r="J875" s="262"/>
    </row>
    <row r="876" spans="1:10" x14ac:dyDescent="0.25">
      <c r="A876" s="8">
        <v>870</v>
      </c>
      <c r="B876" s="144"/>
      <c r="C876" s="144"/>
      <c r="D876" s="18"/>
      <c r="E876" s="92"/>
      <c r="F876" s="7"/>
      <c r="G876" s="7"/>
      <c r="H876" s="13"/>
      <c r="I876" s="347"/>
      <c r="J876" s="262"/>
    </row>
    <row r="877" spans="1:10" x14ac:dyDescent="0.25">
      <c r="A877" s="6">
        <v>871</v>
      </c>
      <c r="B877" s="144"/>
      <c r="C877" s="144"/>
      <c r="D877" s="18"/>
      <c r="E877" s="92"/>
      <c r="F877" s="7"/>
      <c r="G877" s="7"/>
      <c r="H877" s="13"/>
      <c r="I877" s="347"/>
      <c r="J877" s="262"/>
    </row>
    <row r="878" spans="1:10" x14ac:dyDescent="0.25">
      <c r="A878" s="8">
        <v>872</v>
      </c>
      <c r="B878" s="144"/>
      <c r="C878" s="144"/>
      <c r="D878" s="18"/>
      <c r="E878" s="92"/>
      <c r="F878" s="7"/>
      <c r="G878" s="7"/>
      <c r="H878" s="13"/>
      <c r="I878" s="347"/>
      <c r="J878" s="262"/>
    </row>
    <row r="879" spans="1:10" x14ac:dyDescent="0.25">
      <c r="A879" s="6">
        <v>873</v>
      </c>
      <c r="B879" s="144"/>
      <c r="C879" s="144"/>
      <c r="D879" s="18"/>
      <c r="E879" s="92"/>
      <c r="F879" s="7"/>
      <c r="G879" s="7"/>
      <c r="H879" s="13"/>
      <c r="I879" s="347"/>
      <c r="J879" s="262"/>
    </row>
    <row r="880" spans="1:10" x14ac:dyDescent="0.25">
      <c r="A880" s="8">
        <v>874</v>
      </c>
      <c r="B880" s="144"/>
      <c r="C880" s="144"/>
      <c r="D880" s="18"/>
      <c r="E880" s="92"/>
      <c r="F880" s="7"/>
      <c r="G880" s="7"/>
      <c r="H880" s="13"/>
      <c r="I880" s="347"/>
      <c r="J880" s="262"/>
    </row>
    <row r="881" spans="1:10" x14ac:dyDescent="0.25">
      <c r="A881" s="6">
        <v>875</v>
      </c>
      <c r="B881" s="144"/>
      <c r="C881" s="144"/>
      <c r="D881" s="18"/>
      <c r="E881" s="92"/>
      <c r="F881" s="7"/>
      <c r="G881" s="7"/>
      <c r="H881" s="13"/>
      <c r="I881" s="347"/>
      <c r="J881" s="262"/>
    </row>
    <row r="882" spans="1:10" x14ac:dyDescent="0.25">
      <c r="A882" s="8">
        <v>876</v>
      </c>
      <c r="B882" s="144"/>
      <c r="C882" s="144"/>
      <c r="D882" s="18"/>
      <c r="E882" s="92"/>
      <c r="F882" s="7"/>
      <c r="G882" s="7"/>
      <c r="H882" s="13"/>
      <c r="I882" s="347"/>
      <c r="J882" s="262"/>
    </row>
    <row r="883" spans="1:10" x14ac:dyDescent="0.25">
      <c r="A883" s="6">
        <v>877</v>
      </c>
      <c r="B883" s="144"/>
      <c r="C883" s="144"/>
      <c r="D883" s="18"/>
      <c r="E883" s="92"/>
      <c r="F883" s="7"/>
      <c r="G883" s="7"/>
      <c r="H883" s="13"/>
      <c r="I883" s="347"/>
      <c r="J883" s="262"/>
    </row>
    <row r="884" spans="1:10" x14ac:dyDescent="0.25">
      <c r="A884" s="8">
        <v>878</v>
      </c>
      <c r="B884" s="144"/>
      <c r="C884" s="144"/>
      <c r="D884" s="18"/>
      <c r="E884" s="92"/>
      <c r="F884" s="7"/>
      <c r="G884" s="7"/>
      <c r="H884" s="13"/>
      <c r="I884" s="347"/>
      <c r="J884" s="262"/>
    </row>
    <row r="885" spans="1:10" x14ac:dyDescent="0.25">
      <c r="A885" s="6">
        <v>879</v>
      </c>
      <c r="B885" s="144"/>
      <c r="C885" s="144"/>
      <c r="D885" s="18"/>
      <c r="E885" s="92"/>
      <c r="F885" s="7"/>
      <c r="G885" s="7"/>
      <c r="H885" s="13"/>
      <c r="I885" s="347"/>
      <c r="J885" s="262"/>
    </row>
    <row r="886" spans="1:10" x14ac:dyDescent="0.25">
      <c r="A886" s="8">
        <v>880</v>
      </c>
      <c r="B886" s="144"/>
      <c r="C886" s="144"/>
      <c r="D886" s="18"/>
      <c r="E886" s="92"/>
      <c r="F886" s="7"/>
      <c r="G886" s="7"/>
      <c r="H886" s="13"/>
      <c r="I886" s="347"/>
      <c r="J886" s="262"/>
    </row>
    <row r="887" spans="1:10" x14ac:dyDescent="0.25">
      <c r="A887" s="6">
        <v>881</v>
      </c>
      <c r="B887" s="144"/>
      <c r="C887" s="144"/>
      <c r="D887" s="18"/>
      <c r="E887" s="92"/>
      <c r="F887" s="7"/>
      <c r="G887" s="7"/>
      <c r="H887" s="13"/>
      <c r="I887" s="347"/>
      <c r="J887" s="262"/>
    </row>
    <row r="888" spans="1:10" x14ac:dyDescent="0.25">
      <c r="A888" s="8">
        <v>882</v>
      </c>
      <c r="B888" s="144"/>
      <c r="C888" s="144"/>
      <c r="D888" s="18"/>
      <c r="E888" s="92"/>
      <c r="F888" s="7"/>
      <c r="G888" s="7"/>
      <c r="H888" s="13"/>
      <c r="I888" s="347"/>
      <c r="J888" s="262"/>
    </row>
    <row r="889" spans="1:10" x14ac:dyDescent="0.25">
      <c r="A889" s="6">
        <v>883</v>
      </c>
      <c r="B889" s="144"/>
      <c r="C889" s="144"/>
      <c r="D889" s="18"/>
      <c r="E889" s="92"/>
      <c r="F889" s="7"/>
      <c r="G889" s="7"/>
      <c r="H889" s="13"/>
      <c r="I889" s="347"/>
      <c r="J889" s="262"/>
    </row>
    <row r="890" spans="1:10" x14ac:dyDescent="0.25">
      <c r="A890" s="8">
        <v>884</v>
      </c>
      <c r="B890" s="144"/>
      <c r="C890" s="144"/>
      <c r="D890" s="18"/>
      <c r="E890" s="92"/>
      <c r="F890" s="7"/>
      <c r="G890" s="7"/>
      <c r="H890" s="13"/>
      <c r="I890" s="347"/>
      <c r="J890" s="262"/>
    </row>
    <row r="891" spans="1:10" x14ac:dyDescent="0.25">
      <c r="A891" s="6">
        <v>885</v>
      </c>
      <c r="B891" s="144"/>
      <c r="C891" s="144"/>
      <c r="D891" s="18"/>
      <c r="E891" s="92"/>
      <c r="F891" s="7"/>
      <c r="G891" s="7"/>
      <c r="H891" s="13"/>
      <c r="I891" s="347"/>
      <c r="J891" s="262"/>
    </row>
    <row r="892" spans="1:10" x14ac:dyDescent="0.25">
      <c r="A892" s="8">
        <v>886</v>
      </c>
      <c r="B892" s="144"/>
      <c r="C892" s="144"/>
      <c r="D892" s="18"/>
      <c r="E892" s="92"/>
      <c r="F892" s="7"/>
      <c r="G892" s="7"/>
      <c r="H892" s="13"/>
      <c r="I892" s="347"/>
      <c r="J892" s="262"/>
    </row>
    <row r="893" spans="1:10" x14ac:dyDescent="0.25">
      <c r="A893" s="6">
        <v>887</v>
      </c>
      <c r="B893" s="144"/>
      <c r="C893" s="144"/>
      <c r="D893" s="18"/>
      <c r="E893" s="92"/>
      <c r="F893" s="7"/>
      <c r="G893" s="7"/>
      <c r="H893" s="13"/>
      <c r="I893" s="347"/>
      <c r="J893" s="262"/>
    </row>
    <row r="894" spans="1:10" x14ac:dyDescent="0.25">
      <c r="A894" s="8">
        <v>888</v>
      </c>
      <c r="B894" s="144"/>
      <c r="C894" s="144"/>
      <c r="D894" s="18"/>
      <c r="E894" s="92"/>
      <c r="F894" s="7"/>
      <c r="G894" s="7"/>
      <c r="H894" s="13"/>
      <c r="I894" s="347"/>
      <c r="J894" s="262"/>
    </row>
    <row r="895" spans="1:10" x14ac:dyDescent="0.25">
      <c r="A895" s="6">
        <v>889</v>
      </c>
      <c r="B895" s="144"/>
      <c r="C895" s="144"/>
      <c r="D895" s="18"/>
      <c r="E895" s="92"/>
      <c r="F895" s="7"/>
      <c r="G895" s="7"/>
      <c r="H895" s="13"/>
      <c r="I895" s="347"/>
      <c r="J895" s="262"/>
    </row>
    <row r="896" spans="1:10" x14ac:dyDescent="0.25">
      <c r="A896" s="8">
        <v>890</v>
      </c>
      <c r="B896" s="144"/>
      <c r="C896" s="144"/>
      <c r="D896" s="18"/>
      <c r="E896" s="92"/>
      <c r="F896" s="7"/>
      <c r="G896" s="7"/>
      <c r="H896" s="13"/>
      <c r="I896" s="347"/>
      <c r="J896" s="262"/>
    </row>
    <row r="897" spans="1:10" x14ac:dyDescent="0.25">
      <c r="A897" s="6">
        <v>891</v>
      </c>
      <c r="B897" s="144"/>
      <c r="C897" s="144"/>
      <c r="D897" s="18"/>
      <c r="E897" s="92"/>
      <c r="F897" s="7"/>
      <c r="G897" s="7"/>
      <c r="H897" s="13"/>
      <c r="I897" s="347"/>
      <c r="J897" s="262"/>
    </row>
    <row r="898" spans="1:10" x14ac:dyDescent="0.25">
      <c r="A898" s="8">
        <v>892</v>
      </c>
      <c r="B898" s="144"/>
      <c r="C898" s="144"/>
      <c r="D898" s="18"/>
      <c r="E898" s="92"/>
      <c r="F898" s="7"/>
      <c r="G898" s="7"/>
      <c r="H898" s="13"/>
      <c r="I898" s="347"/>
      <c r="J898" s="262"/>
    </row>
    <row r="899" spans="1:10" x14ac:dyDescent="0.25">
      <c r="A899" s="6">
        <v>893</v>
      </c>
      <c r="B899" s="144"/>
      <c r="C899" s="144"/>
      <c r="D899" s="18"/>
      <c r="E899" s="92"/>
      <c r="F899" s="7"/>
      <c r="G899" s="7"/>
      <c r="H899" s="13"/>
      <c r="I899" s="347"/>
      <c r="J899" s="262"/>
    </row>
    <row r="900" spans="1:10" x14ac:dyDescent="0.25">
      <c r="A900" s="8">
        <v>894</v>
      </c>
      <c r="B900" s="144"/>
      <c r="C900" s="144"/>
      <c r="D900" s="18"/>
      <c r="E900" s="92"/>
      <c r="F900" s="7"/>
      <c r="G900" s="7"/>
      <c r="H900" s="13"/>
      <c r="I900" s="347"/>
      <c r="J900" s="262"/>
    </row>
    <row r="901" spans="1:10" x14ac:dyDescent="0.25">
      <c r="A901" s="6">
        <v>895</v>
      </c>
      <c r="B901" s="144"/>
      <c r="C901" s="144"/>
      <c r="D901" s="18"/>
      <c r="E901" s="92"/>
      <c r="F901" s="7"/>
      <c r="G901" s="7"/>
      <c r="H901" s="13"/>
      <c r="I901" s="347"/>
      <c r="J901" s="262"/>
    </row>
    <row r="902" spans="1:10" x14ac:dyDescent="0.25">
      <c r="A902" s="8">
        <v>896</v>
      </c>
      <c r="B902" s="144"/>
      <c r="C902" s="144"/>
      <c r="D902" s="18"/>
      <c r="E902" s="92"/>
      <c r="F902" s="7"/>
      <c r="G902" s="7"/>
      <c r="H902" s="13"/>
      <c r="I902" s="347"/>
      <c r="J902" s="262"/>
    </row>
    <row r="903" spans="1:10" x14ac:dyDescent="0.25">
      <c r="A903" s="6">
        <v>897</v>
      </c>
      <c r="B903" s="144"/>
      <c r="C903" s="144"/>
      <c r="D903" s="18"/>
      <c r="E903" s="92"/>
      <c r="F903" s="7"/>
      <c r="G903" s="7"/>
      <c r="H903" s="13"/>
      <c r="I903" s="347"/>
      <c r="J903" s="262"/>
    </row>
    <row r="904" spans="1:10" x14ac:dyDescent="0.25">
      <c r="A904" s="8">
        <v>898</v>
      </c>
      <c r="B904" s="144"/>
      <c r="C904" s="144"/>
      <c r="D904" s="18"/>
      <c r="E904" s="92"/>
      <c r="F904" s="7"/>
      <c r="G904" s="7"/>
      <c r="H904" s="13"/>
      <c r="I904" s="347"/>
      <c r="J904" s="262"/>
    </row>
    <row r="905" spans="1:10" x14ac:dyDescent="0.25">
      <c r="A905" s="6">
        <v>899</v>
      </c>
      <c r="B905" s="144"/>
      <c r="C905" s="144"/>
      <c r="D905" s="18"/>
      <c r="E905" s="92"/>
      <c r="F905" s="7"/>
      <c r="G905" s="7"/>
      <c r="H905" s="13"/>
      <c r="I905" s="347"/>
      <c r="J905" s="262"/>
    </row>
    <row r="906" spans="1:10" x14ac:dyDescent="0.25">
      <c r="A906" s="8">
        <v>900</v>
      </c>
      <c r="B906" s="144"/>
      <c r="C906" s="144"/>
      <c r="D906" s="18"/>
      <c r="E906" s="92"/>
      <c r="F906" s="7"/>
      <c r="G906" s="7"/>
      <c r="H906" s="13"/>
      <c r="I906" s="347"/>
      <c r="J906" s="262"/>
    </row>
    <row r="907" spans="1:10" x14ac:dyDescent="0.25">
      <c r="A907" s="6">
        <v>901</v>
      </c>
      <c r="B907" s="144"/>
      <c r="C907" s="144"/>
      <c r="D907" s="18"/>
      <c r="E907" s="92"/>
      <c r="F907" s="7"/>
      <c r="G907" s="7"/>
      <c r="H907" s="13"/>
      <c r="I907" s="347"/>
      <c r="J907" s="262"/>
    </row>
    <row r="908" spans="1:10" x14ac:dyDescent="0.25">
      <c r="A908" s="8">
        <v>902</v>
      </c>
      <c r="B908" s="144"/>
      <c r="C908" s="144"/>
      <c r="D908" s="18"/>
      <c r="E908" s="92"/>
      <c r="F908" s="7"/>
      <c r="G908" s="7"/>
      <c r="H908" s="13"/>
      <c r="I908" s="347"/>
      <c r="J908" s="262"/>
    </row>
    <row r="909" spans="1:10" x14ac:dyDescent="0.25">
      <c r="A909" s="6">
        <v>903</v>
      </c>
      <c r="B909" s="144"/>
      <c r="C909" s="144"/>
      <c r="D909" s="18"/>
      <c r="E909" s="92"/>
      <c r="F909" s="7"/>
      <c r="G909" s="7"/>
      <c r="H909" s="13"/>
      <c r="I909" s="347"/>
      <c r="J909" s="262"/>
    </row>
    <row r="910" spans="1:10" x14ac:dyDescent="0.25">
      <c r="A910" s="8">
        <v>904</v>
      </c>
      <c r="B910" s="144"/>
      <c r="C910" s="144"/>
      <c r="D910" s="18"/>
      <c r="E910" s="92"/>
      <c r="F910" s="7"/>
      <c r="G910" s="7"/>
      <c r="H910" s="13"/>
      <c r="I910" s="347"/>
      <c r="J910" s="262"/>
    </row>
    <row r="911" spans="1:10" x14ac:dyDescent="0.25">
      <c r="A911" s="6">
        <v>905</v>
      </c>
      <c r="B911" s="144"/>
      <c r="C911" s="144"/>
      <c r="D911" s="18"/>
      <c r="E911" s="92"/>
      <c r="F911" s="7"/>
      <c r="G911" s="7"/>
      <c r="H911" s="13"/>
      <c r="I911" s="347"/>
      <c r="J911" s="262"/>
    </row>
    <row r="912" spans="1:10" x14ac:dyDescent="0.25">
      <c r="A912" s="8">
        <v>906</v>
      </c>
      <c r="B912" s="144"/>
      <c r="C912" s="144"/>
      <c r="D912" s="18"/>
      <c r="E912" s="92"/>
      <c r="F912" s="7"/>
      <c r="G912" s="7"/>
      <c r="H912" s="13"/>
      <c r="I912" s="347"/>
      <c r="J912" s="262"/>
    </row>
    <row r="913" spans="1:10" x14ac:dyDescent="0.25">
      <c r="A913" s="6">
        <v>907</v>
      </c>
      <c r="B913" s="144"/>
      <c r="C913" s="144"/>
      <c r="D913" s="18"/>
      <c r="E913" s="92"/>
      <c r="F913" s="7"/>
      <c r="G913" s="7"/>
      <c r="H913" s="13"/>
      <c r="I913" s="347"/>
      <c r="J913" s="262"/>
    </row>
    <row r="914" spans="1:10" x14ac:dyDescent="0.25">
      <c r="A914" s="8">
        <v>908</v>
      </c>
      <c r="B914" s="144"/>
      <c r="C914" s="144"/>
      <c r="D914" s="18"/>
      <c r="E914" s="92"/>
      <c r="F914" s="7"/>
      <c r="G914" s="7"/>
      <c r="H914" s="13"/>
      <c r="I914" s="347"/>
      <c r="J914" s="262"/>
    </row>
    <row r="915" spans="1:10" x14ac:dyDescent="0.25">
      <c r="A915" s="6">
        <v>909</v>
      </c>
      <c r="B915" s="144"/>
      <c r="C915" s="144"/>
      <c r="D915" s="18"/>
      <c r="E915" s="92"/>
      <c r="F915" s="7"/>
      <c r="G915" s="7"/>
      <c r="H915" s="13"/>
      <c r="I915" s="347"/>
      <c r="J915" s="262"/>
    </row>
    <row r="916" spans="1:10" x14ac:dyDescent="0.25">
      <c r="A916" s="8">
        <v>910</v>
      </c>
      <c r="B916" s="144"/>
      <c r="C916" s="144"/>
      <c r="D916" s="18"/>
      <c r="E916" s="92"/>
      <c r="F916" s="7"/>
      <c r="G916" s="7"/>
      <c r="H916" s="13"/>
      <c r="I916" s="347"/>
      <c r="J916" s="262"/>
    </row>
    <row r="917" spans="1:10" x14ac:dyDescent="0.25">
      <c r="A917" s="6">
        <v>911</v>
      </c>
      <c r="B917" s="144"/>
      <c r="C917" s="144"/>
      <c r="D917" s="18"/>
      <c r="E917" s="92"/>
      <c r="F917" s="7"/>
      <c r="G917" s="7"/>
      <c r="H917" s="13"/>
      <c r="I917" s="347"/>
      <c r="J917" s="262"/>
    </row>
    <row r="918" spans="1:10" x14ac:dyDescent="0.25">
      <c r="A918" s="8">
        <v>912</v>
      </c>
      <c r="B918" s="144"/>
      <c r="C918" s="144"/>
      <c r="D918" s="18"/>
      <c r="E918" s="92"/>
      <c r="F918" s="7"/>
      <c r="G918" s="7"/>
      <c r="H918" s="13"/>
      <c r="I918" s="347"/>
      <c r="J918" s="262"/>
    </row>
    <row r="919" spans="1:10" x14ac:dyDescent="0.25">
      <c r="A919" s="6">
        <v>913</v>
      </c>
      <c r="B919" s="144"/>
      <c r="C919" s="144"/>
      <c r="D919" s="18"/>
      <c r="E919" s="92"/>
      <c r="F919" s="7"/>
      <c r="G919" s="7"/>
      <c r="H919" s="13"/>
      <c r="I919" s="347"/>
      <c r="J919" s="262"/>
    </row>
    <row r="920" spans="1:10" x14ac:dyDescent="0.25">
      <c r="A920" s="8">
        <v>914</v>
      </c>
      <c r="B920" s="144"/>
      <c r="C920" s="144"/>
      <c r="D920" s="18"/>
      <c r="E920" s="92"/>
      <c r="F920" s="7"/>
      <c r="G920" s="7"/>
      <c r="H920" s="13"/>
      <c r="I920" s="347"/>
      <c r="J920" s="262"/>
    </row>
    <row r="921" spans="1:10" x14ac:dyDescent="0.25">
      <c r="A921" s="6">
        <v>915</v>
      </c>
      <c r="B921" s="144"/>
      <c r="C921" s="144"/>
      <c r="D921" s="18"/>
      <c r="E921" s="92"/>
      <c r="F921" s="7"/>
      <c r="G921" s="7"/>
      <c r="H921" s="13"/>
      <c r="I921" s="347"/>
      <c r="J921" s="262"/>
    </row>
    <row r="922" spans="1:10" x14ac:dyDescent="0.25">
      <c r="A922" s="8">
        <v>916</v>
      </c>
      <c r="B922" s="144"/>
      <c r="C922" s="144"/>
      <c r="D922" s="18"/>
      <c r="E922" s="92"/>
      <c r="F922" s="7"/>
      <c r="G922" s="7"/>
      <c r="H922" s="13"/>
      <c r="I922" s="347"/>
      <c r="J922" s="262"/>
    </row>
    <row r="923" spans="1:10" x14ac:dyDescent="0.25">
      <c r="A923" s="6">
        <v>917</v>
      </c>
      <c r="B923" s="144"/>
      <c r="C923" s="144"/>
      <c r="D923" s="18"/>
      <c r="E923" s="92"/>
      <c r="F923" s="7"/>
      <c r="G923" s="7"/>
      <c r="H923" s="13"/>
      <c r="I923" s="347"/>
      <c r="J923" s="262"/>
    </row>
    <row r="924" spans="1:10" x14ac:dyDescent="0.25">
      <c r="A924" s="8">
        <v>918</v>
      </c>
      <c r="B924" s="144"/>
      <c r="C924" s="144"/>
      <c r="D924" s="18"/>
      <c r="E924" s="92"/>
      <c r="F924" s="7"/>
      <c r="G924" s="7"/>
      <c r="H924" s="13"/>
      <c r="I924" s="347"/>
      <c r="J924" s="262"/>
    </row>
    <row r="925" spans="1:10" x14ac:dyDescent="0.25">
      <c r="A925" s="6">
        <v>919</v>
      </c>
      <c r="B925" s="144"/>
      <c r="C925" s="144"/>
      <c r="D925" s="18"/>
      <c r="E925" s="92"/>
      <c r="F925" s="7"/>
      <c r="G925" s="7"/>
      <c r="H925" s="13"/>
      <c r="I925" s="347"/>
      <c r="J925" s="262"/>
    </row>
    <row r="926" spans="1:10" x14ac:dyDescent="0.25">
      <c r="A926" s="8">
        <v>920</v>
      </c>
      <c r="B926" s="144"/>
      <c r="C926" s="144"/>
      <c r="D926" s="18"/>
      <c r="E926" s="92"/>
      <c r="F926" s="7"/>
      <c r="G926" s="7"/>
      <c r="H926" s="13"/>
      <c r="I926" s="347"/>
      <c r="J926" s="262"/>
    </row>
    <row r="927" spans="1:10" x14ac:dyDescent="0.25">
      <c r="A927" s="6">
        <v>921</v>
      </c>
      <c r="B927" s="144"/>
      <c r="C927" s="144"/>
      <c r="D927" s="18"/>
      <c r="E927" s="92"/>
      <c r="F927" s="7"/>
      <c r="G927" s="7"/>
      <c r="H927" s="13"/>
      <c r="I927" s="347"/>
      <c r="J927" s="262"/>
    </row>
    <row r="928" spans="1:10" x14ac:dyDescent="0.25">
      <c r="A928" s="8">
        <v>922</v>
      </c>
      <c r="B928" s="144"/>
      <c r="C928" s="144"/>
      <c r="D928" s="18"/>
      <c r="E928" s="92"/>
      <c r="F928" s="7"/>
      <c r="G928" s="7"/>
      <c r="H928" s="13"/>
      <c r="I928" s="347"/>
      <c r="J928" s="262"/>
    </row>
    <row r="929" spans="1:10" x14ac:dyDescent="0.25">
      <c r="A929" s="6">
        <v>923</v>
      </c>
      <c r="B929" s="144"/>
      <c r="C929" s="144"/>
      <c r="D929" s="18"/>
      <c r="E929" s="92"/>
      <c r="F929" s="7"/>
      <c r="G929" s="7"/>
      <c r="H929" s="13"/>
      <c r="I929" s="347"/>
      <c r="J929" s="262"/>
    </row>
    <row r="930" spans="1:10" x14ac:dyDescent="0.25">
      <c r="A930" s="8">
        <v>924</v>
      </c>
      <c r="B930" s="144"/>
      <c r="C930" s="144"/>
      <c r="D930" s="18"/>
      <c r="E930" s="92"/>
      <c r="F930" s="7"/>
      <c r="G930" s="7"/>
      <c r="H930" s="13"/>
      <c r="I930" s="347"/>
      <c r="J930" s="262"/>
    </row>
    <row r="931" spans="1:10" x14ac:dyDescent="0.25">
      <c r="A931" s="6">
        <v>925</v>
      </c>
      <c r="B931" s="144"/>
      <c r="C931" s="144"/>
      <c r="D931" s="18"/>
      <c r="E931" s="92"/>
      <c r="F931" s="7"/>
      <c r="G931" s="7"/>
      <c r="H931" s="13"/>
      <c r="I931" s="347"/>
      <c r="J931" s="262"/>
    </row>
    <row r="932" spans="1:10" x14ac:dyDescent="0.25">
      <c r="A932" s="8">
        <v>926</v>
      </c>
      <c r="B932" s="144"/>
      <c r="C932" s="144"/>
      <c r="D932" s="18"/>
      <c r="E932" s="92"/>
      <c r="F932" s="7"/>
      <c r="G932" s="7"/>
      <c r="H932" s="13"/>
      <c r="I932" s="347"/>
      <c r="J932" s="262"/>
    </row>
    <row r="933" spans="1:10" x14ac:dyDescent="0.25">
      <c r="A933" s="6">
        <v>927</v>
      </c>
      <c r="B933" s="144"/>
      <c r="C933" s="144"/>
      <c r="D933" s="18"/>
      <c r="E933" s="92"/>
      <c r="F933" s="7"/>
      <c r="G933" s="7"/>
      <c r="H933" s="13"/>
      <c r="I933" s="347"/>
      <c r="J933" s="262"/>
    </row>
    <row r="934" spans="1:10" x14ac:dyDescent="0.25">
      <c r="A934" s="8">
        <v>928</v>
      </c>
      <c r="B934" s="144"/>
      <c r="C934" s="144"/>
      <c r="D934" s="18"/>
      <c r="E934" s="92"/>
      <c r="F934" s="7"/>
      <c r="G934" s="7"/>
      <c r="H934" s="13"/>
      <c r="I934" s="347"/>
      <c r="J934" s="262"/>
    </row>
    <row r="935" spans="1:10" x14ac:dyDescent="0.25">
      <c r="A935" s="6">
        <v>929</v>
      </c>
      <c r="B935" s="144"/>
      <c r="C935" s="144"/>
      <c r="D935" s="18"/>
      <c r="E935" s="92"/>
      <c r="F935" s="7"/>
      <c r="G935" s="7"/>
      <c r="H935" s="13"/>
      <c r="I935" s="347"/>
      <c r="J935" s="262"/>
    </row>
    <row r="936" spans="1:10" x14ac:dyDescent="0.25">
      <c r="A936" s="8">
        <v>930</v>
      </c>
      <c r="B936" s="144"/>
      <c r="C936" s="144"/>
      <c r="D936" s="18"/>
      <c r="E936" s="92"/>
      <c r="F936" s="7"/>
      <c r="G936" s="7"/>
      <c r="H936" s="13"/>
      <c r="I936" s="347"/>
      <c r="J936" s="262"/>
    </row>
    <row r="937" spans="1:10" x14ac:dyDescent="0.25">
      <c r="A937" s="6">
        <v>931</v>
      </c>
      <c r="B937" s="144"/>
      <c r="C937" s="144"/>
      <c r="D937" s="18"/>
      <c r="E937" s="92"/>
      <c r="F937" s="7"/>
      <c r="G937" s="7"/>
      <c r="H937" s="13"/>
      <c r="I937" s="347"/>
      <c r="J937" s="262"/>
    </row>
    <row r="938" spans="1:10" x14ac:dyDescent="0.25">
      <c r="A938" s="8">
        <v>932</v>
      </c>
      <c r="B938" s="144"/>
      <c r="C938" s="144"/>
      <c r="D938" s="18"/>
      <c r="E938" s="92"/>
      <c r="F938" s="7"/>
      <c r="G938" s="7"/>
      <c r="H938" s="13"/>
      <c r="I938" s="347"/>
      <c r="J938" s="262"/>
    </row>
    <row r="939" spans="1:10" x14ac:dyDescent="0.25">
      <c r="A939" s="6">
        <v>933</v>
      </c>
      <c r="B939" s="144"/>
      <c r="C939" s="144"/>
      <c r="D939" s="18"/>
      <c r="E939" s="92"/>
      <c r="F939" s="7"/>
      <c r="G939" s="7"/>
      <c r="H939" s="13"/>
      <c r="I939" s="347"/>
      <c r="J939" s="262"/>
    </row>
    <row r="940" spans="1:10" x14ac:dyDescent="0.25">
      <c r="A940" s="8">
        <v>934</v>
      </c>
      <c r="B940" s="144"/>
      <c r="C940" s="144"/>
      <c r="D940" s="18"/>
      <c r="E940" s="92"/>
      <c r="F940" s="7"/>
      <c r="G940" s="7"/>
      <c r="H940" s="13"/>
      <c r="I940" s="347"/>
      <c r="J940" s="262"/>
    </row>
    <row r="941" spans="1:10" x14ac:dyDescent="0.25">
      <c r="A941" s="6">
        <v>935</v>
      </c>
      <c r="B941" s="144"/>
      <c r="C941" s="144"/>
      <c r="D941" s="18"/>
      <c r="E941" s="92"/>
      <c r="F941" s="7"/>
      <c r="G941" s="7"/>
      <c r="H941" s="13"/>
      <c r="I941" s="347"/>
      <c r="J941" s="262"/>
    </row>
    <row r="942" spans="1:10" x14ac:dyDescent="0.25">
      <c r="A942" s="8">
        <v>936</v>
      </c>
      <c r="B942" s="144"/>
      <c r="C942" s="144"/>
      <c r="D942" s="18"/>
      <c r="E942" s="92"/>
      <c r="F942" s="7"/>
      <c r="G942" s="7"/>
      <c r="H942" s="13"/>
      <c r="I942" s="347"/>
      <c r="J942" s="262"/>
    </row>
    <row r="943" spans="1:10" x14ac:dyDescent="0.25">
      <c r="A943" s="6">
        <v>937</v>
      </c>
      <c r="B943" s="144"/>
      <c r="C943" s="144"/>
      <c r="D943" s="18"/>
      <c r="E943" s="92"/>
      <c r="F943" s="7"/>
      <c r="G943" s="7"/>
      <c r="H943" s="13"/>
      <c r="I943" s="347"/>
      <c r="J943" s="262"/>
    </row>
    <row r="944" spans="1:10" x14ac:dyDescent="0.25">
      <c r="A944" s="8">
        <v>938</v>
      </c>
      <c r="B944" s="144"/>
      <c r="C944" s="144"/>
      <c r="D944" s="18"/>
      <c r="E944" s="92"/>
      <c r="F944" s="7"/>
      <c r="G944" s="7"/>
      <c r="H944" s="13"/>
      <c r="I944" s="347"/>
      <c r="J944" s="262"/>
    </row>
    <row r="945" spans="1:10" x14ac:dyDescent="0.25">
      <c r="A945" s="6">
        <v>939</v>
      </c>
      <c r="B945" s="144"/>
      <c r="C945" s="144"/>
      <c r="D945" s="18"/>
      <c r="E945" s="92"/>
      <c r="F945" s="7"/>
      <c r="G945" s="7"/>
      <c r="H945" s="13"/>
      <c r="I945" s="347"/>
      <c r="J945" s="262"/>
    </row>
    <row r="946" spans="1:10" x14ac:dyDescent="0.25">
      <c r="A946" s="8">
        <v>940</v>
      </c>
      <c r="B946" s="144"/>
      <c r="C946" s="144"/>
      <c r="D946" s="18"/>
      <c r="E946" s="92"/>
      <c r="F946" s="7"/>
      <c r="G946" s="7"/>
      <c r="H946" s="13"/>
      <c r="I946" s="347"/>
      <c r="J946" s="262"/>
    </row>
    <row r="947" spans="1:10" x14ac:dyDescent="0.25">
      <c r="A947" s="6">
        <v>941</v>
      </c>
      <c r="B947" s="144"/>
      <c r="C947" s="144"/>
      <c r="D947" s="18"/>
      <c r="E947" s="92"/>
      <c r="F947" s="7"/>
      <c r="G947" s="7"/>
      <c r="H947" s="13"/>
      <c r="I947" s="347"/>
      <c r="J947" s="262"/>
    </row>
    <row r="948" spans="1:10" x14ac:dyDescent="0.25">
      <c r="A948" s="8">
        <v>942</v>
      </c>
      <c r="B948" s="144"/>
      <c r="C948" s="144"/>
      <c r="D948" s="18"/>
      <c r="E948" s="92"/>
      <c r="F948" s="7"/>
      <c r="G948" s="7"/>
      <c r="H948" s="13"/>
      <c r="I948" s="347"/>
      <c r="J948" s="262"/>
    </row>
    <row r="949" spans="1:10" x14ac:dyDescent="0.25">
      <c r="A949" s="6">
        <v>943</v>
      </c>
      <c r="B949" s="144"/>
      <c r="C949" s="144"/>
      <c r="D949" s="18"/>
      <c r="E949" s="92"/>
      <c r="F949" s="7"/>
      <c r="G949" s="7"/>
      <c r="H949" s="13"/>
      <c r="I949" s="347"/>
      <c r="J949" s="262"/>
    </row>
    <row r="950" spans="1:10" x14ac:dyDescent="0.25">
      <c r="A950" s="8">
        <v>944</v>
      </c>
      <c r="B950" s="144"/>
      <c r="C950" s="144"/>
      <c r="D950" s="18"/>
      <c r="E950" s="92"/>
      <c r="F950" s="7"/>
      <c r="G950" s="7"/>
      <c r="H950" s="13"/>
      <c r="I950" s="347"/>
      <c r="J950" s="262"/>
    </row>
    <row r="951" spans="1:10" x14ac:dyDescent="0.25">
      <c r="A951" s="6">
        <v>945</v>
      </c>
      <c r="B951" s="144"/>
      <c r="C951" s="144"/>
      <c r="D951" s="18"/>
      <c r="E951" s="92"/>
      <c r="F951" s="7"/>
      <c r="G951" s="7"/>
      <c r="H951" s="13"/>
      <c r="I951" s="347"/>
      <c r="J951" s="262"/>
    </row>
    <row r="952" spans="1:10" x14ac:dyDescent="0.25">
      <c r="A952" s="8">
        <v>946</v>
      </c>
      <c r="B952" s="144"/>
      <c r="C952" s="144"/>
      <c r="D952" s="18"/>
      <c r="E952" s="92"/>
      <c r="F952" s="7"/>
      <c r="G952" s="7"/>
      <c r="H952" s="13"/>
      <c r="I952" s="347"/>
      <c r="J952" s="262"/>
    </row>
    <row r="953" spans="1:10" x14ac:dyDescent="0.25">
      <c r="A953" s="6">
        <v>947</v>
      </c>
      <c r="B953" s="144"/>
      <c r="C953" s="144"/>
      <c r="D953" s="18"/>
      <c r="E953" s="92"/>
      <c r="F953" s="7"/>
      <c r="G953" s="7"/>
      <c r="H953" s="13"/>
      <c r="I953" s="347"/>
      <c r="J953" s="262"/>
    </row>
    <row r="954" spans="1:10" x14ac:dyDescent="0.25">
      <c r="A954" s="8">
        <v>948</v>
      </c>
      <c r="B954" s="144"/>
      <c r="C954" s="144"/>
      <c r="D954" s="18"/>
      <c r="E954" s="92"/>
      <c r="F954" s="7"/>
      <c r="G954" s="7"/>
      <c r="H954" s="13"/>
      <c r="I954" s="347"/>
      <c r="J954" s="262"/>
    </row>
    <row r="955" spans="1:10" x14ac:dyDescent="0.25">
      <c r="A955" s="6">
        <v>949</v>
      </c>
      <c r="B955" s="144"/>
      <c r="C955" s="144"/>
      <c r="D955" s="18"/>
      <c r="E955" s="92"/>
      <c r="F955" s="7"/>
      <c r="G955" s="7"/>
      <c r="H955" s="13"/>
      <c r="I955" s="347"/>
      <c r="J955" s="262"/>
    </row>
    <row r="956" spans="1:10" x14ac:dyDescent="0.25">
      <c r="A956" s="8">
        <v>950</v>
      </c>
      <c r="B956" s="144"/>
      <c r="C956" s="144"/>
      <c r="D956" s="18"/>
      <c r="E956" s="92"/>
      <c r="F956" s="7"/>
      <c r="G956" s="7"/>
      <c r="H956" s="13"/>
      <c r="I956" s="347"/>
      <c r="J956" s="262"/>
    </row>
    <row r="957" spans="1:10" x14ac:dyDescent="0.25">
      <c r="A957" s="6">
        <v>951</v>
      </c>
      <c r="B957" s="144"/>
      <c r="C957" s="144"/>
      <c r="D957" s="18"/>
      <c r="E957" s="92"/>
      <c r="F957" s="7"/>
      <c r="G957" s="7"/>
      <c r="H957" s="13"/>
      <c r="I957" s="347"/>
      <c r="J957" s="262"/>
    </row>
    <row r="958" spans="1:10" x14ac:dyDescent="0.25">
      <c r="A958" s="8">
        <v>952</v>
      </c>
      <c r="B958" s="144"/>
      <c r="C958" s="144"/>
      <c r="D958" s="18"/>
      <c r="E958" s="92"/>
      <c r="F958" s="7"/>
      <c r="G958" s="7"/>
      <c r="H958" s="13"/>
      <c r="I958" s="347"/>
      <c r="J958" s="262"/>
    </row>
    <row r="959" spans="1:10" x14ac:dyDescent="0.25">
      <c r="A959" s="6">
        <v>953</v>
      </c>
      <c r="B959" s="144"/>
      <c r="C959" s="144"/>
      <c r="D959" s="18"/>
      <c r="E959" s="92"/>
      <c r="F959" s="7"/>
      <c r="G959" s="7"/>
      <c r="H959" s="13"/>
      <c r="I959" s="347"/>
      <c r="J959" s="262"/>
    </row>
    <row r="960" spans="1:10" x14ac:dyDescent="0.25">
      <c r="A960" s="8">
        <v>954</v>
      </c>
      <c r="B960" s="144"/>
      <c r="C960" s="144"/>
      <c r="D960" s="18"/>
      <c r="E960" s="92"/>
      <c r="F960" s="7"/>
      <c r="G960" s="7"/>
      <c r="H960" s="13"/>
      <c r="I960" s="347"/>
      <c r="J960" s="262"/>
    </row>
    <row r="961" spans="1:10" x14ac:dyDescent="0.25">
      <c r="A961" s="6">
        <v>955</v>
      </c>
      <c r="B961" s="144"/>
      <c r="C961" s="144"/>
      <c r="D961" s="18"/>
      <c r="E961" s="92"/>
      <c r="F961" s="7"/>
      <c r="G961" s="7"/>
      <c r="H961" s="13"/>
      <c r="I961" s="347"/>
      <c r="J961" s="262"/>
    </row>
    <row r="962" spans="1:10" x14ac:dyDescent="0.25">
      <c r="A962" s="8">
        <v>956</v>
      </c>
      <c r="B962" s="169"/>
      <c r="C962" s="169"/>
      <c r="D962" s="18"/>
      <c r="E962" s="264"/>
      <c r="F962" s="265"/>
      <c r="G962" s="8"/>
      <c r="H962" s="13"/>
      <c r="I962" s="359"/>
      <c r="J962" s="262"/>
    </row>
    <row r="963" spans="1:10" x14ac:dyDescent="0.25">
      <c r="A963" s="6">
        <v>957</v>
      </c>
      <c r="B963" s="169"/>
      <c r="C963" s="169"/>
      <c r="D963" s="18"/>
      <c r="E963" s="264"/>
      <c r="F963" s="265"/>
      <c r="G963" s="8"/>
      <c r="H963" s="13"/>
      <c r="I963" s="359"/>
      <c r="J963" s="262"/>
    </row>
    <row r="964" spans="1:10" s="261" customFormat="1" x14ac:dyDescent="0.25">
      <c r="A964" s="8">
        <v>958</v>
      </c>
      <c r="B964" s="169"/>
      <c r="C964" s="169"/>
      <c r="D964" s="18"/>
      <c r="E964" s="264"/>
      <c r="F964" s="265"/>
      <c r="G964" s="8"/>
      <c r="H964" s="13"/>
      <c r="I964" s="359"/>
      <c r="J964" s="262"/>
    </row>
    <row r="965" spans="1:10" s="261" customFormat="1" x14ac:dyDescent="0.25">
      <c r="A965" s="6">
        <v>959</v>
      </c>
      <c r="B965" s="169"/>
      <c r="C965" s="169"/>
      <c r="D965" s="18"/>
      <c r="E965" s="264"/>
      <c r="F965" s="265"/>
      <c r="G965" s="8"/>
      <c r="H965" s="13"/>
      <c r="I965" s="359"/>
      <c r="J965" s="262"/>
    </row>
    <row r="966" spans="1:10" s="261" customFormat="1" x14ac:dyDescent="0.25">
      <c r="A966" s="8">
        <v>960</v>
      </c>
      <c r="B966" s="169"/>
      <c r="C966" s="169"/>
      <c r="D966" s="18"/>
      <c r="E966" s="264"/>
      <c r="F966" s="265"/>
      <c r="G966" s="8"/>
      <c r="H966" s="13"/>
      <c r="I966" s="359"/>
      <c r="J966" s="262"/>
    </row>
    <row r="967" spans="1:10" s="261" customFormat="1" x14ac:dyDescent="0.25">
      <c r="A967" s="6">
        <v>961</v>
      </c>
      <c r="B967" s="169"/>
      <c r="C967" s="169"/>
      <c r="D967" s="18"/>
      <c r="E967" s="264"/>
      <c r="F967" s="265"/>
      <c r="G967" s="8"/>
      <c r="H967" s="13"/>
      <c r="I967" s="359"/>
      <c r="J967" s="262"/>
    </row>
    <row r="968" spans="1:10" s="261" customFormat="1" x14ac:dyDescent="0.25">
      <c r="A968" s="8">
        <v>962</v>
      </c>
      <c r="B968" s="169"/>
      <c r="C968" s="169"/>
      <c r="D968" s="18"/>
      <c r="E968" s="264"/>
      <c r="F968" s="265"/>
      <c r="G968" s="8"/>
      <c r="H968" s="13"/>
      <c r="I968" s="359"/>
      <c r="J968" s="262"/>
    </row>
    <row r="969" spans="1:10" s="261" customFormat="1" x14ac:dyDescent="0.25">
      <c r="A969" s="6">
        <v>963</v>
      </c>
      <c r="B969" s="169"/>
      <c r="C969" s="169"/>
      <c r="D969" s="18"/>
      <c r="E969" s="264"/>
      <c r="F969" s="265"/>
      <c r="G969" s="8"/>
      <c r="H969" s="13"/>
      <c r="I969" s="359"/>
      <c r="J969" s="262"/>
    </row>
    <row r="970" spans="1:10" s="261" customFormat="1" x14ac:dyDescent="0.25">
      <c r="A970" s="8">
        <v>964</v>
      </c>
      <c r="B970" s="169"/>
      <c r="C970" s="169"/>
      <c r="D970" s="18"/>
      <c r="E970" s="264"/>
      <c r="F970" s="265"/>
      <c r="G970" s="8"/>
      <c r="H970" s="13"/>
      <c r="I970" s="359"/>
      <c r="J970" s="262"/>
    </row>
    <row r="971" spans="1:10" s="261" customFormat="1" x14ac:dyDescent="0.25">
      <c r="A971" s="6">
        <v>965</v>
      </c>
      <c r="B971" s="169"/>
      <c r="C971" s="169"/>
      <c r="D971" s="18"/>
      <c r="E971" s="264"/>
      <c r="F971" s="265"/>
      <c r="G971" s="8"/>
      <c r="H971" s="13"/>
      <c r="I971" s="359"/>
      <c r="J971" s="262"/>
    </row>
    <row r="972" spans="1:10" s="261" customFormat="1" x14ac:dyDescent="0.25">
      <c r="A972" s="8">
        <v>966</v>
      </c>
      <c r="B972" s="169"/>
      <c r="C972" s="169"/>
      <c r="D972" s="18"/>
      <c r="E972" s="264"/>
      <c r="F972" s="265"/>
      <c r="G972" s="8"/>
      <c r="H972" s="13"/>
      <c r="I972" s="8"/>
    </row>
    <row r="973" spans="1:10" s="261" customFormat="1" x14ac:dyDescent="0.25">
      <c r="A973" s="6">
        <v>967</v>
      </c>
      <c r="B973" s="169"/>
      <c r="C973" s="169"/>
      <c r="D973" s="18"/>
      <c r="E973" s="264"/>
      <c r="F973" s="265"/>
      <c r="G973" s="8"/>
      <c r="H973" s="13"/>
      <c r="I973" s="8"/>
    </row>
    <row r="974" spans="1:10" s="261" customFormat="1" x14ac:dyDescent="0.25">
      <c r="A974" s="8">
        <v>968</v>
      </c>
      <c r="B974" s="169"/>
      <c r="C974" s="169"/>
      <c r="D974" s="18"/>
      <c r="E974" s="264"/>
      <c r="F974" s="265"/>
      <c r="G974" s="8"/>
      <c r="H974" s="13"/>
      <c r="I974" s="8"/>
    </row>
    <row r="975" spans="1:10" s="261" customFormat="1" x14ac:dyDescent="0.25">
      <c r="A975" s="6">
        <v>969</v>
      </c>
      <c r="B975" s="169"/>
      <c r="C975" s="169"/>
      <c r="D975" s="18"/>
      <c r="E975" s="264"/>
      <c r="F975" s="265"/>
      <c r="G975" s="8"/>
      <c r="H975" s="13"/>
      <c r="I975" s="8"/>
    </row>
    <row r="976" spans="1:10" s="261" customFormat="1" x14ac:dyDescent="0.25">
      <c r="A976" s="8">
        <v>970</v>
      </c>
      <c r="B976" s="169"/>
      <c r="C976" s="169"/>
      <c r="D976" s="18"/>
      <c r="E976" s="264"/>
      <c r="F976" s="265"/>
      <c r="G976" s="8"/>
      <c r="H976" s="13"/>
      <c r="I976" s="8"/>
    </row>
    <row r="977" spans="1:9" s="261" customFormat="1" x14ac:dyDescent="0.25">
      <c r="A977" s="6">
        <v>971</v>
      </c>
      <c r="B977" s="169"/>
      <c r="C977" s="169"/>
      <c r="D977" s="18"/>
      <c r="E977" s="264"/>
      <c r="F977" s="265"/>
      <c r="G977" s="8"/>
      <c r="H977" s="13"/>
      <c r="I977" s="8"/>
    </row>
    <row r="978" spans="1:9" s="261" customFormat="1" x14ac:dyDescent="0.25">
      <c r="A978" s="8">
        <v>972</v>
      </c>
      <c r="B978" s="169"/>
      <c r="C978" s="169"/>
      <c r="D978" s="18"/>
      <c r="E978" s="264"/>
      <c r="F978" s="265"/>
      <c r="G978" s="8"/>
      <c r="H978" s="13"/>
      <c r="I978" s="8"/>
    </row>
    <row r="979" spans="1:9" s="261" customFormat="1" x14ac:dyDescent="0.25">
      <c r="A979" s="6">
        <v>973</v>
      </c>
      <c r="B979" s="169"/>
      <c r="C979" s="169"/>
      <c r="D979" s="18"/>
      <c r="E979" s="264"/>
      <c r="F979" s="265"/>
      <c r="G979" s="8"/>
      <c r="H979" s="13"/>
      <c r="I979" s="8"/>
    </row>
    <row r="980" spans="1:9" s="261" customFormat="1" x14ac:dyDescent="0.25">
      <c r="A980" s="8">
        <v>974</v>
      </c>
      <c r="B980" s="169"/>
      <c r="C980" s="169"/>
      <c r="D980" s="18"/>
      <c r="E980" s="264"/>
      <c r="F980" s="265"/>
      <c r="G980" s="8"/>
      <c r="H980" s="13"/>
      <c r="I980" s="8"/>
    </row>
    <row r="981" spans="1:9" s="261" customFormat="1" x14ac:dyDescent="0.25">
      <c r="A981" s="6">
        <v>975</v>
      </c>
      <c r="B981" s="169"/>
      <c r="C981" s="169"/>
      <c r="D981" s="18"/>
      <c r="E981" s="264"/>
      <c r="F981" s="265"/>
      <c r="G981" s="8"/>
      <c r="H981" s="13"/>
      <c r="I981" s="8"/>
    </row>
    <row r="982" spans="1:9" s="261" customFormat="1" x14ac:dyDescent="0.25">
      <c r="A982" s="8">
        <v>976</v>
      </c>
      <c r="B982" s="169"/>
      <c r="C982" s="169"/>
      <c r="D982" s="18"/>
      <c r="E982" s="264"/>
      <c r="F982" s="265"/>
      <c r="G982" s="8"/>
      <c r="H982" s="13"/>
      <c r="I982" s="8"/>
    </row>
    <row r="983" spans="1:9" s="261" customFormat="1" x14ac:dyDescent="0.25">
      <c r="A983" s="6">
        <v>977</v>
      </c>
      <c r="B983" s="169"/>
      <c r="C983" s="169"/>
      <c r="D983" s="18"/>
      <c r="E983" s="264"/>
      <c r="F983" s="265"/>
      <c r="G983" s="8"/>
      <c r="H983" s="13"/>
      <c r="I983" s="8"/>
    </row>
    <row r="984" spans="1:9" s="261" customFormat="1" x14ac:dyDescent="0.25">
      <c r="A984" s="8">
        <v>978</v>
      </c>
      <c r="B984" s="169"/>
      <c r="C984" s="169"/>
      <c r="D984" s="18"/>
      <c r="E984" s="264"/>
      <c r="F984" s="265"/>
      <c r="G984" s="8"/>
      <c r="H984" s="13"/>
      <c r="I984" s="8"/>
    </row>
    <row r="985" spans="1:9" s="261" customFormat="1" x14ac:dyDescent="0.25">
      <c r="A985" s="6">
        <v>979</v>
      </c>
      <c r="B985" s="169"/>
      <c r="C985" s="169"/>
      <c r="D985" s="18"/>
      <c r="E985" s="264"/>
      <c r="F985" s="265"/>
      <c r="G985" s="8"/>
      <c r="H985" s="13"/>
      <c r="I985" s="8"/>
    </row>
    <row r="986" spans="1:9" s="261" customFormat="1" x14ac:dyDescent="0.25">
      <c r="A986" s="8">
        <v>980</v>
      </c>
      <c r="B986" s="169"/>
      <c r="C986" s="169"/>
      <c r="D986" s="18"/>
      <c r="E986" s="264"/>
      <c r="F986" s="265"/>
      <c r="G986" s="8"/>
      <c r="H986" s="13"/>
      <c r="I986" s="8"/>
    </row>
    <row r="987" spans="1:9" s="261" customFormat="1" x14ac:dyDescent="0.25">
      <c r="A987" s="6">
        <v>981</v>
      </c>
      <c r="B987" s="169"/>
      <c r="C987" s="169"/>
      <c r="D987" s="18"/>
      <c r="E987" s="264"/>
      <c r="F987" s="265"/>
      <c r="G987" s="8"/>
      <c r="H987" s="13"/>
      <c r="I987" s="8"/>
    </row>
    <row r="988" spans="1:9" s="261" customFormat="1" x14ac:dyDescent="0.25">
      <c r="A988" s="8">
        <v>982</v>
      </c>
      <c r="B988" s="169"/>
      <c r="C988" s="169"/>
      <c r="D988" s="18"/>
      <c r="E988" s="264"/>
      <c r="F988" s="265"/>
      <c r="G988" s="8"/>
      <c r="H988" s="13"/>
      <c r="I988" s="8"/>
    </row>
    <row r="989" spans="1:9" s="261" customFormat="1" x14ac:dyDescent="0.25">
      <c r="A989" s="6">
        <v>983</v>
      </c>
      <c r="B989" s="169"/>
      <c r="C989" s="169"/>
      <c r="D989" s="18"/>
      <c r="E989" s="264"/>
      <c r="F989" s="265"/>
      <c r="G989" s="8"/>
      <c r="H989" s="13"/>
      <c r="I989" s="8"/>
    </row>
    <row r="990" spans="1:9" s="261" customFormat="1" x14ac:dyDescent="0.25">
      <c r="A990" s="8">
        <v>984</v>
      </c>
      <c r="B990" s="169"/>
      <c r="C990" s="169"/>
      <c r="D990" s="18"/>
      <c r="E990" s="264"/>
      <c r="F990" s="265"/>
      <c r="G990" s="8"/>
      <c r="H990" s="13"/>
      <c r="I990" s="8"/>
    </row>
    <row r="991" spans="1:9" s="261" customFormat="1" x14ac:dyDescent="0.25">
      <c r="A991" s="6">
        <v>985</v>
      </c>
      <c r="B991" s="169"/>
      <c r="C991" s="169"/>
      <c r="D991" s="18"/>
      <c r="E991" s="264"/>
      <c r="F991" s="265"/>
      <c r="G991" s="8"/>
      <c r="H991" s="13"/>
      <c r="I991" s="8"/>
    </row>
    <row r="992" spans="1:9" s="261" customFormat="1" x14ac:dyDescent="0.25">
      <c r="A992" s="8">
        <v>986</v>
      </c>
      <c r="B992" s="169"/>
      <c r="C992" s="169"/>
      <c r="D992" s="18"/>
      <c r="E992" s="264"/>
      <c r="F992" s="265"/>
      <c r="G992" s="8"/>
      <c r="H992" s="13"/>
      <c r="I992" s="8"/>
    </row>
    <row r="993" spans="1:9" s="261" customFormat="1" x14ac:dyDescent="0.25">
      <c r="A993" s="6">
        <v>987</v>
      </c>
      <c r="B993" s="169"/>
      <c r="C993" s="169"/>
      <c r="D993" s="18"/>
      <c r="E993" s="264"/>
      <c r="F993" s="265"/>
      <c r="G993" s="8"/>
      <c r="H993" s="13"/>
      <c r="I993" s="8"/>
    </row>
    <row r="994" spans="1:9" s="261" customFormat="1" x14ac:dyDescent="0.25">
      <c r="A994" s="8">
        <v>988</v>
      </c>
      <c r="B994" s="169"/>
      <c r="C994" s="169"/>
      <c r="D994" s="18"/>
      <c r="E994" s="264"/>
      <c r="F994" s="265"/>
      <c r="G994" s="8"/>
      <c r="H994" s="13"/>
      <c r="I994" s="8"/>
    </row>
    <row r="995" spans="1:9" s="261" customFormat="1" x14ac:dyDescent="0.25">
      <c r="A995" s="6">
        <v>989</v>
      </c>
      <c r="B995" s="169"/>
      <c r="C995" s="169"/>
      <c r="D995" s="18"/>
      <c r="E995" s="264"/>
      <c r="F995" s="265"/>
      <c r="G995" s="8"/>
      <c r="H995" s="13"/>
      <c r="I995" s="8"/>
    </row>
    <row r="996" spans="1:9" s="261" customFormat="1" x14ac:dyDescent="0.25">
      <c r="A996" s="8">
        <v>990</v>
      </c>
      <c r="B996" s="169"/>
      <c r="C996" s="169"/>
      <c r="D996" s="18"/>
      <c r="E996" s="264"/>
      <c r="F996" s="265"/>
      <c r="G996" s="8"/>
      <c r="H996" s="13"/>
      <c r="I996" s="8"/>
    </row>
    <row r="997" spans="1:9" s="261" customFormat="1" x14ac:dyDescent="0.25">
      <c r="A997" s="6">
        <v>991</v>
      </c>
      <c r="B997" s="169"/>
      <c r="C997" s="169"/>
      <c r="D997" s="18"/>
      <c r="E997" s="264"/>
      <c r="F997" s="265"/>
      <c r="G997" s="8"/>
      <c r="H997" s="13"/>
      <c r="I997" s="8"/>
    </row>
    <row r="998" spans="1:9" s="261" customFormat="1" x14ac:dyDescent="0.25">
      <c r="A998" s="8">
        <v>992</v>
      </c>
      <c r="B998" s="169"/>
      <c r="C998" s="169"/>
      <c r="D998" s="18"/>
      <c r="E998" s="264"/>
      <c r="F998" s="265"/>
      <c r="G998" s="8"/>
      <c r="H998" s="13"/>
      <c r="I998" s="8"/>
    </row>
    <row r="999" spans="1:9" s="261" customFormat="1" x14ac:dyDescent="0.25">
      <c r="A999" s="6">
        <v>993</v>
      </c>
      <c r="B999" s="143"/>
      <c r="C999" s="140"/>
      <c r="D999" s="18"/>
      <c r="E999" s="92"/>
      <c r="F999" s="139"/>
      <c r="G999" s="8"/>
      <c r="H999" s="13"/>
      <c r="I999" s="8"/>
    </row>
    <row r="1000" spans="1:9" s="261" customFormat="1" x14ac:dyDescent="0.25">
      <c r="A1000" s="8">
        <v>994</v>
      </c>
      <c r="B1000" s="141"/>
      <c r="C1000" s="140"/>
      <c r="D1000" s="18"/>
      <c r="E1000" s="92"/>
      <c r="F1000" s="139"/>
      <c r="G1000" s="8"/>
      <c r="H1000" s="13"/>
      <c r="I1000" s="8"/>
    </row>
    <row r="1001" spans="1:9" s="261" customFormat="1" x14ac:dyDescent="0.25">
      <c r="A1001" s="6">
        <v>995</v>
      </c>
      <c r="B1001" s="142"/>
      <c r="C1001" s="140"/>
      <c r="D1001" s="18"/>
      <c r="E1001" s="92"/>
      <c r="F1001" s="139"/>
      <c r="G1001" s="8"/>
      <c r="H1001" s="13"/>
      <c r="I1001" s="8"/>
    </row>
    <row r="1002" spans="1:9" s="261" customFormat="1" x14ac:dyDescent="0.25">
      <c r="A1002" s="8">
        <v>996</v>
      </c>
      <c r="B1002" s="143"/>
      <c r="C1002" s="140"/>
      <c r="D1002" s="18"/>
      <c r="E1002" s="92"/>
      <c r="F1002" s="139"/>
      <c r="G1002" s="8"/>
      <c r="H1002" s="13"/>
      <c r="I1002" s="8"/>
    </row>
    <row r="1003" spans="1:9" s="261" customFormat="1" x14ac:dyDescent="0.25">
      <c r="A1003" s="6">
        <v>997</v>
      </c>
      <c r="B1003" s="141"/>
      <c r="C1003" s="140"/>
      <c r="D1003" s="18"/>
      <c r="E1003" s="92"/>
      <c r="F1003" s="139"/>
      <c r="G1003" s="8"/>
      <c r="H1003" s="13"/>
      <c r="I1003" s="8"/>
    </row>
    <row r="1004" spans="1:9" s="261" customFormat="1" x14ac:dyDescent="0.25">
      <c r="A1004" s="8">
        <v>998</v>
      </c>
      <c r="B1004" s="142"/>
      <c r="C1004" s="140"/>
      <c r="D1004" s="18"/>
      <c r="E1004" s="92"/>
      <c r="F1004" s="139"/>
      <c r="G1004" s="8"/>
      <c r="H1004" s="13"/>
      <c r="I1004" s="8"/>
    </row>
    <row r="1005" spans="1:9" s="261" customFormat="1" x14ac:dyDescent="0.25">
      <c r="A1005" s="6">
        <v>999</v>
      </c>
      <c r="B1005" s="143"/>
      <c r="C1005" s="140"/>
      <c r="D1005" s="18"/>
      <c r="E1005" s="92"/>
      <c r="F1005" s="139"/>
      <c r="G1005" s="8"/>
      <c r="H1005" s="13"/>
      <c r="I1005" s="8"/>
    </row>
    <row r="1006" spans="1:9" s="261" customFormat="1" x14ac:dyDescent="0.25">
      <c r="A1006" s="8">
        <v>1000</v>
      </c>
      <c r="B1006" s="141"/>
      <c r="C1006" s="140"/>
      <c r="D1006" s="18"/>
      <c r="E1006" s="92"/>
      <c r="F1006" s="139"/>
      <c r="G1006" s="8"/>
      <c r="H1006" s="13"/>
      <c r="I1006" s="8"/>
    </row>
    <row r="1007" spans="1:9" s="261" customFormat="1" x14ac:dyDescent="0.25">
      <c r="A1007" s="6">
        <v>1001</v>
      </c>
      <c r="B1007" s="142"/>
      <c r="C1007" s="140"/>
      <c r="D1007" s="18"/>
      <c r="E1007" s="92"/>
      <c r="F1007" s="139"/>
      <c r="G1007" s="8"/>
      <c r="H1007" s="13"/>
      <c r="I1007" s="8"/>
    </row>
    <row r="1008" spans="1:9" s="261" customFormat="1" x14ac:dyDescent="0.25">
      <c r="A1008" s="8">
        <v>1002</v>
      </c>
      <c r="B1008" s="143"/>
      <c r="C1008" s="140"/>
      <c r="D1008" s="18"/>
      <c r="E1008" s="92"/>
      <c r="F1008" s="139"/>
      <c r="G1008" s="8"/>
      <c r="H1008" s="13"/>
      <c r="I1008" s="8"/>
    </row>
    <row r="1009" spans="1:9" s="261" customFormat="1" x14ac:dyDescent="0.25">
      <c r="A1009" s="6">
        <v>1003</v>
      </c>
      <c r="B1009" s="141"/>
      <c r="C1009" s="140"/>
      <c r="D1009" s="18"/>
      <c r="E1009" s="92"/>
      <c r="F1009" s="139"/>
      <c r="G1009" s="8"/>
      <c r="H1009" s="13"/>
      <c r="I1009" s="8"/>
    </row>
    <row r="1010" spans="1:9" s="261" customFormat="1" x14ac:dyDescent="0.25">
      <c r="A1010" s="8">
        <v>1004</v>
      </c>
      <c r="B1010" s="142"/>
      <c r="C1010" s="140"/>
      <c r="D1010" s="18"/>
      <c r="E1010" s="92"/>
      <c r="F1010" s="139"/>
      <c r="G1010" s="8"/>
      <c r="H1010" s="13"/>
      <c r="I1010" s="8"/>
    </row>
    <row r="1011" spans="1:9" s="261" customFormat="1" x14ac:dyDescent="0.25">
      <c r="A1011" s="6">
        <v>1005</v>
      </c>
      <c r="B1011" s="143"/>
      <c r="C1011" s="140"/>
      <c r="D1011" s="18"/>
      <c r="E1011" s="92"/>
      <c r="F1011" s="139"/>
      <c r="G1011" s="8"/>
      <c r="H1011" s="13"/>
      <c r="I1011" s="8"/>
    </row>
    <row r="1012" spans="1:9" s="261" customFormat="1" x14ac:dyDescent="0.25">
      <c r="A1012" s="8">
        <v>1006</v>
      </c>
      <c r="B1012" s="23"/>
      <c r="C1012" s="5"/>
      <c r="D1012" s="18"/>
      <c r="E1012" s="92"/>
      <c r="F1012" s="139"/>
      <c r="G1012" s="8"/>
      <c r="H1012" s="13"/>
      <c r="I1012" s="8"/>
    </row>
    <row r="1013" spans="1:9" s="261" customFormat="1" x14ac:dyDescent="0.25">
      <c r="A1013" s="6">
        <v>1007</v>
      </c>
      <c r="B1013" s="23"/>
      <c r="C1013" s="5"/>
      <c r="D1013" s="18"/>
      <c r="E1013" s="92"/>
      <c r="F1013" s="139"/>
      <c r="G1013" s="8"/>
      <c r="H1013" s="13"/>
      <c r="I1013" s="8"/>
    </row>
    <row r="1014" spans="1:9" s="261" customFormat="1" x14ac:dyDescent="0.25">
      <c r="A1014" s="8">
        <v>1008</v>
      </c>
      <c r="B1014" s="23"/>
      <c r="C1014" s="5"/>
      <c r="D1014" s="23"/>
      <c r="E1014" s="23"/>
      <c r="F1014" s="23"/>
      <c r="G1014" s="5"/>
      <c r="H1014" s="12"/>
      <c r="I1014" s="5"/>
    </row>
    <row r="1015" spans="1:9" s="261" customFormat="1" x14ac:dyDescent="0.25">
      <c r="A1015" s="6">
        <v>1009</v>
      </c>
      <c r="B1015" s="23"/>
      <c r="C1015" s="5"/>
      <c r="D1015" s="23"/>
      <c r="E1015" s="23"/>
      <c r="F1015" s="23"/>
      <c r="G1015" s="5"/>
      <c r="H1015" s="12"/>
      <c r="I1015" s="5"/>
    </row>
    <row r="1016" spans="1:9" s="261" customFormat="1" x14ac:dyDescent="0.25">
      <c r="A1016" s="8">
        <v>1010</v>
      </c>
      <c r="B1016" s="23"/>
      <c r="C1016" s="5"/>
      <c r="D1016" s="23"/>
      <c r="E1016" s="23"/>
      <c r="F1016" s="23"/>
      <c r="G1016" s="5"/>
      <c r="H1016" s="12"/>
      <c r="I1016" s="5"/>
    </row>
    <row r="1017" spans="1:9" s="261" customFormat="1" x14ac:dyDescent="0.25">
      <c r="A1017" s="6">
        <v>1011</v>
      </c>
      <c r="B1017" s="23"/>
      <c r="C1017" s="5"/>
      <c r="D1017" s="23"/>
      <c r="E1017" s="23"/>
      <c r="F1017" s="23"/>
      <c r="G1017" s="5"/>
      <c r="H1017" s="12"/>
      <c r="I1017" s="5"/>
    </row>
    <row r="1018" spans="1:9" s="261" customFormat="1" x14ac:dyDescent="0.25">
      <c r="A1018" s="8">
        <v>1012</v>
      </c>
      <c r="B1018" s="23"/>
      <c r="C1018" s="5"/>
      <c r="D1018" s="23"/>
      <c r="E1018" s="23"/>
      <c r="F1018" s="23"/>
      <c r="G1018" s="5"/>
      <c r="H1018" s="12"/>
      <c r="I1018" s="5"/>
    </row>
    <row r="1019" spans="1:9" s="261" customFormat="1" x14ac:dyDescent="0.25">
      <c r="A1019" s="6">
        <v>1013</v>
      </c>
      <c r="B1019" s="23"/>
      <c r="C1019" s="5"/>
      <c r="D1019" s="23"/>
      <c r="E1019" s="23"/>
      <c r="F1019" s="23"/>
      <c r="G1019" s="5"/>
      <c r="H1019" s="12"/>
      <c r="I1019" s="5"/>
    </row>
    <row r="1020" spans="1:9" s="261" customFormat="1" x14ac:dyDescent="0.25">
      <c r="A1020" s="8">
        <v>1014</v>
      </c>
      <c r="B1020" s="23"/>
      <c r="C1020" s="5"/>
      <c r="D1020" s="23"/>
      <c r="E1020" s="23"/>
      <c r="F1020" s="23"/>
      <c r="G1020" s="5"/>
      <c r="H1020" s="12"/>
      <c r="I1020" s="5"/>
    </row>
    <row r="1021" spans="1:9" s="261" customFormat="1" x14ac:dyDescent="0.25">
      <c r="A1021" s="6">
        <v>1015</v>
      </c>
      <c r="B1021" s="23"/>
      <c r="C1021" s="5"/>
      <c r="D1021" s="23"/>
      <c r="E1021" s="23"/>
      <c r="F1021" s="23"/>
      <c r="G1021" s="5"/>
      <c r="H1021" s="12"/>
      <c r="I1021" s="5"/>
    </row>
    <row r="1022" spans="1:9" s="261" customFormat="1" x14ac:dyDescent="0.25">
      <c r="A1022" s="8">
        <v>1016</v>
      </c>
      <c r="B1022" s="23"/>
      <c r="C1022" s="5"/>
      <c r="D1022" s="23"/>
      <c r="E1022" s="23"/>
      <c r="F1022" s="23"/>
      <c r="G1022" s="5"/>
      <c r="H1022" s="12"/>
      <c r="I1022" s="5"/>
    </row>
    <row r="1023" spans="1:9" s="261" customFormat="1" x14ac:dyDescent="0.25">
      <c r="A1023" s="6">
        <v>1017</v>
      </c>
      <c r="B1023" s="23"/>
      <c r="C1023" s="5"/>
      <c r="D1023" s="23"/>
      <c r="E1023" s="23"/>
      <c r="F1023" s="23"/>
      <c r="G1023" s="5"/>
      <c r="H1023" s="12"/>
      <c r="I1023" s="5"/>
    </row>
    <row r="1024" spans="1:9" s="261" customFormat="1" x14ac:dyDescent="0.25">
      <c r="A1024" s="8">
        <v>1018</v>
      </c>
      <c r="B1024" s="23"/>
      <c r="C1024" s="5"/>
      <c r="D1024" s="23"/>
      <c r="E1024" s="23"/>
      <c r="F1024" s="23"/>
      <c r="G1024" s="5"/>
      <c r="H1024" s="12"/>
      <c r="I1024" s="5"/>
    </row>
    <row r="1025" spans="1:10" s="261" customFormat="1" x14ac:dyDescent="0.25">
      <c r="A1025" s="6">
        <v>1019</v>
      </c>
      <c r="B1025" s="23"/>
      <c r="C1025" s="5"/>
      <c r="D1025" s="23"/>
      <c r="E1025" s="23"/>
      <c r="F1025" s="23"/>
      <c r="G1025" s="5"/>
      <c r="H1025" s="12"/>
      <c r="I1025" s="5"/>
    </row>
    <row r="1026" spans="1:10" s="261" customFormat="1" x14ac:dyDescent="0.25">
      <c r="A1026" s="8">
        <v>1020</v>
      </c>
      <c r="B1026" s="23"/>
      <c r="C1026" s="5"/>
      <c r="D1026" s="23"/>
      <c r="E1026" s="23"/>
      <c r="F1026" s="23"/>
      <c r="G1026" s="5"/>
      <c r="H1026" s="12"/>
      <c r="I1026" s="5"/>
    </row>
    <row r="1027" spans="1:10" s="261" customFormat="1" x14ac:dyDescent="0.25">
      <c r="A1027" s="6">
        <v>1021</v>
      </c>
      <c r="B1027" s="23"/>
      <c r="C1027" s="5"/>
      <c r="D1027" s="23"/>
      <c r="E1027" s="23"/>
      <c r="F1027" s="23"/>
      <c r="G1027" s="5"/>
      <c r="H1027" s="12"/>
      <c r="I1027" s="5"/>
    </row>
    <row r="1028" spans="1:10" s="23" customFormat="1" x14ac:dyDescent="0.25">
      <c r="A1028" s="8">
        <v>1022</v>
      </c>
      <c r="C1028" s="5"/>
      <c r="G1028" s="5"/>
      <c r="H1028" s="12"/>
      <c r="J1028" s="261"/>
    </row>
    <row r="1029" spans="1:10" s="23" customFormat="1" x14ac:dyDescent="0.25">
      <c r="A1029" s="6">
        <v>1023</v>
      </c>
      <c r="C1029" s="5"/>
      <c r="G1029" s="5"/>
      <c r="H1029" s="12"/>
      <c r="J1029" s="261"/>
    </row>
    <row r="1030" spans="1:10" s="23" customFormat="1" x14ac:dyDescent="0.25">
      <c r="A1030" s="8">
        <v>1024</v>
      </c>
      <c r="C1030" s="5"/>
      <c r="G1030" s="5"/>
      <c r="H1030" s="12"/>
      <c r="J1030" s="261"/>
    </row>
    <row r="1031" spans="1:10" s="23" customFormat="1" x14ac:dyDescent="0.25">
      <c r="A1031" s="6">
        <v>1025</v>
      </c>
      <c r="C1031" s="5"/>
      <c r="G1031" s="5"/>
      <c r="H1031" s="12"/>
      <c r="J1031" s="261"/>
    </row>
    <row r="1032" spans="1:10" s="23" customFormat="1" x14ac:dyDescent="0.25">
      <c r="A1032" s="8">
        <v>1026</v>
      </c>
      <c r="C1032" s="5"/>
      <c r="G1032" s="5"/>
      <c r="H1032" s="12"/>
      <c r="J1032" s="261"/>
    </row>
    <row r="1033" spans="1:10" s="23" customFormat="1" x14ac:dyDescent="0.25">
      <c r="A1033" s="6">
        <v>1027</v>
      </c>
      <c r="C1033" s="5"/>
      <c r="G1033" s="5"/>
      <c r="H1033" s="12"/>
      <c r="J1033" s="261"/>
    </row>
    <row r="1034" spans="1:10" s="23" customFormat="1" x14ac:dyDescent="0.25">
      <c r="A1034" s="8">
        <v>1028</v>
      </c>
      <c r="C1034" s="5"/>
      <c r="G1034" s="5"/>
      <c r="H1034" s="12"/>
      <c r="J1034" s="261"/>
    </row>
    <row r="1035" spans="1:10" s="23" customFormat="1" x14ac:dyDescent="0.25">
      <c r="A1035" s="6">
        <v>1029</v>
      </c>
      <c r="C1035" s="5"/>
      <c r="G1035" s="5"/>
      <c r="H1035" s="12"/>
      <c r="J1035" s="261"/>
    </row>
    <row r="1036" spans="1:10" s="23" customFormat="1" x14ac:dyDescent="0.25">
      <c r="A1036" s="8">
        <v>1030</v>
      </c>
      <c r="C1036" s="5"/>
      <c r="G1036" s="5"/>
      <c r="H1036" s="12"/>
      <c r="J1036" s="261"/>
    </row>
    <row r="1037" spans="1:10" s="23" customFormat="1" x14ac:dyDescent="0.25">
      <c r="A1037" s="6">
        <v>1031</v>
      </c>
      <c r="C1037" s="5"/>
      <c r="G1037" s="5"/>
      <c r="H1037" s="12"/>
      <c r="J1037" s="261"/>
    </row>
    <row r="1038" spans="1:10" s="23" customFormat="1" x14ac:dyDescent="0.25">
      <c r="A1038" s="8">
        <v>1032</v>
      </c>
      <c r="C1038" s="5"/>
      <c r="G1038" s="5"/>
      <c r="H1038" s="12"/>
      <c r="J1038" s="261"/>
    </row>
    <row r="1039" spans="1:10" s="23" customFormat="1" x14ac:dyDescent="0.25">
      <c r="A1039" s="6">
        <v>1033</v>
      </c>
      <c r="C1039" s="5"/>
      <c r="G1039" s="5"/>
      <c r="H1039" s="12"/>
      <c r="J1039" s="261"/>
    </row>
    <row r="1040" spans="1:10" s="23" customFormat="1" x14ac:dyDescent="0.25">
      <c r="A1040" s="8">
        <v>1034</v>
      </c>
      <c r="C1040" s="5"/>
      <c r="G1040" s="5"/>
      <c r="H1040" s="12"/>
      <c r="J1040" s="261"/>
    </row>
    <row r="1041" spans="1:10" s="23" customFormat="1" x14ac:dyDescent="0.25">
      <c r="A1041" s="6">
        <v>1035</v>
      </c>
      <c r="C1041" s="5"/>
      <c r="G1041" s="5"/>
      <c r="H1041" s="12"/>
      <c r="J1041" s="261"/>
    </row>
    <row r="1042" spans="1:10" s="23" customFormat="1" x14ac:dyDescent="0.25">
      <c r="A1042" s="8">
        <v>1036</v>
      </c>
      <c r="C1042" s="5"/>
      <c r="G1042" s="5"/>
      <c r="H1042" s="12"/>
      <c r="J1042" s="261"/>
    </row>
    <row r="1043" spans="1:10" s="23" customFormat="1" x14ac:dyDescent="0.25">
      <c r="A1043" s="6">
        <v>1037</v>
      </c>
      <c r="C1043" s="5"/>
      <c r="G1043" s="5"/>
      <c r="H1043" s="12"/>
      <c r="J1043" s="261"/>
    </row>
    <row r="1044" spans="1:10" s="23" customFormat="1" x14ac:dyDescent="0.25">
      <c r="A1044" s="8">
        <v>1038</v>
      </c>
      <c r="C1044" s="5"/>
      <c r="G1044" s="5"/>
      <c r="H1044" s="12"/>
      <c r="J1044" s="261"/>
    </row>
    <row r="1045" spans="1:10" s="23" customFormat="1" x14ac:dyDescent="0.25">
      <c r="A1045" s="6">
        <v>1039</v>
      </c>
      <c r="C1045" s="5"/>
      <c r="G1045" s="5"/>
      <c r="H1045" s="12"/>
      <c r="J1045" s="261"/>
    </row>
    <row r="1046" spans="1:10" s="23" customFormat="1" x14ac:dyDescent="0.25">
      <c r="A1046" s="8">
        <v>1040</v>
      </c>
      <c r="C1046" s="5"/>
      <c r="G1046" s="5"/>
      <c r="H1046" s="12"/>
      <c r="J1046" s="261"/>
    </row>
    <row r="1047" spans="1:10" s="23" customFormat="1" x14ac:dyDescent="0.25">
      <c r="A1047" s="6">
        <v>1041</v>
      </c>
      <c r="C1047" s="5"/>
      <c r="G1047" s="5"/>
      <c r="H1047" s="12"/>
      <c r="J1047" s="261"/>
    </row>
    <row r="1048" spans="1:10" s="23" customFormat="1" x14ac:dyDescent="0.25">
      <c r="A1048" s="8">
        <v>1042</v>
      </c>
      <c r="C1048" s="5"/>
      <c r="G1048" s="5"/>
      <c r="H1048" s="12"/>
      <c r="J1048" s="261"/>
    </row>
    <row r="1049" spans="1:10" s="23" customFormat="1" x14ac:dyDescent="0.25">
      <c r="A1049" s="6">
        <v>1043</v>
      </c>
      <c r="C1049" s="5"/>
      <c r="G1049" s="5"/>
      <c r="H1049" s="12"/>
      <c r="J1049" s="261"/>
    </row>
    <row r="1050" spans="1:10" s="23" customFormat="1" x14ac:dyDescent="0.25">
      <c r="A1050" s="8">
        <v>1044</v>
      </c>
      <c r="C1050" s="5"/>
      <c r="G1050" s="5"/>
      <c r="H1050" s="12"/>
      <c r="J1050" s="261"/>
    </row>
    <row r="1051" spans="1:10" s="23" customFormat="1" x14ac:dyDescent="0.25">
      <c r="A1051" s="6">
        <v>1045</v>
      </c>
      <c r="C1051" s="5"/>
      <c r="G1051" s="5"/>
      <c r="H1051" s="12"/>
      <c r="J1051" s="261"/>
    </row>
    <row r="1052" spans="1:10" s="23" customFormat="1" x14ac:dyDescent="0.25">
      <c r="A1052" s="8">
        <v>1046</v>
      </c>
      <c r="C1052" s="5"/>
      <c r="G1052" s="5"/>
      <c r="H1052" s="12"/>
      <c r="J1052" s="261"/>
    </row>
    <row r="1053" spans="1:10" s="23" customFormat="1" x14ac:dyDescent="0.25">
      <c r="A1053" s="6">
        <v>1047</v>
      </c>
      <c r="C1053" s="5"/>
      <c r="G1053" s="5"/>
      <c r="H1053" s="12"/>
      <c r="J1053" s="261"/>
    </row>
    <row r="1054" spans="1:10" s="23" customFormat="1" x14ac:dyDescent="0.25">
      <c r="A1054" s="8">
        <v>1048</v>
      </c>
      <c r="C1054" s="5"/>
      <c r="G1054" s="5"/>
      <c r="H1054" s="12"/>
      <c r="J1054" s="261"/>
    </row>
    <row r="1055" spans="1:10" s="23" customFormat="1" x14ac:dyDescent="0.25">
      <c r="A1055" s="6">
        <v>1049</v>
      </c>
      <c r="C1055" s="5"/>
      <c r="G1055" s="5"/>
      <c r="H1055" s="12"/>
      <c r="J1055" s="261"/>
    </row>
    <row r="1056" spans="1:10" s="23" customFormat="1" x14ac:dyDescent="0.25">
      <c r="A1056" s="8">
        <v>1050</v>
      </c>
      <c r="C1056" s="5"/>
      <c r="G1056" s="5"/>
      <c r="H1056" s="12"/>
      <c r="J1056" s="261"/>
    </row>
    <row r="1057" spans="1:10" s="23" customFormat="1" x14ac:dyDescent="0.25">
      <c r="A1057" s="6">
        <v>1051</v>
      </c>
      <c r="C1057" s="5"/>
      <c r="G1057" s="5"/>
      <c r="H1057" s="12"/>
      <c r="J1057" s="261"/>
    </row>
    <row r="1058" spans="1:10" s="23" customFormat="1" x14ac:dyDescent="0.25">
      <c r="A1058" s="8">
        <v>1052</v>
      </c>
      <c r="C1058" s="5"/>
      <c r="G1058" s="5"/>
      <c r="H1058" s="12"/>
      <c r="J1058" s="261"/>
    </row>
    <row r="1059" spans="1:10" s="23" customFormat="1" x14ac:dyDescent="0.25">
      <c r="A1059" s="6">
        <v>1053</v>
      </c>
      <c r="C1059" s="5"/>
      <c r="G1059" s="5"/>
      <c r="H1059" s="12"/>
      <c r="J1059" s="261"/>
    </row>
    <row r="1060" spans="1:10" s="23" customFormat="1" x14ac:dyDescent="0.25">
      <c r="A1060" s="8">
        <v>1054</v>
      </c>
      <c r="C1060" s="5"/>
      <c r="G1060" s="5"/>
      <c r="H1060" s="12"/>
      <c r="J1060" s="261"/>
    </row>
    <row r="1061" spans="1:10" s="23" customFormat="1" x14ac:dyDescent="0.25">
      <c r="A1061" s="6">
        <v>1055</v>
      </c>
      <c r="C1061" s="5"/>
      <c r="G1061" s="5"/>
      <c r="H1061" s="12"/>
      <c r="J1061" s="261"/>
    </row>
    <row r="1062" spans="1:10" s="23" customFormat="1" x14ac:dyDescent="0.25">
      <c r="A1062" s="8">
        <v>1056</v>
      </c>
      <c r="C1062" s="5"/>
      <c r="G1062" s="5"/>
      <c r="H1062" s="12"/>
      <c r="J1062" s="261"/>
    </row>
    <row r="1063" spans="1:10" s="23" customFormat="1" x14ac:dyDescent="0.25">
      <c r="A1063" s="6">
        <v>1057</v>
      </c>
      <c r="C1063" s="5"/>
      <c r="G1063" s="5"/>
      <c r="H1063" s="12"/>
      <c r="J1063" s="261"/>
    </row>
    <row r="1064" spans="1:10" s="23" customFormat="1" x14ac:dyDescent="0.25">
      <c r="A1064" s="8">
        <v>1058</v>
      </c>
      <c r="C1064" s="5"/>
      <c r="G1064" s="5"/>
      <c r="H1064" s="12"/>
      <c r="J1064" s="261"/>
    </row>
    <row r="1065" spans="1:10" s="23" customFormat="1" x14ac:dyDescent="0.25">
      <c r="A1065" s="6">
        <v>1059</v>
      </c>
      <c r="C1065" s="5"/>
      <c r="G1065" s="5"/>
      <c r="H1065" s="12"/>
      <c r="J1065" s="261"/>
    </row>
    <row r="1066" spans="1:10" s="23" customFormat="1" x14ac:dyDescent="0.25">
      <c r="A1066" s="8">
        <v>1060</v>
      </c>
      <c r="C1066" s="5"/>
      <c r="G1066" s="5"/>
      <c r="H1066" s="12"/>
      <c r="J1066" s="261"/>
    </row>
    <row r="1067" spans="1:10" s="23" customFormat="1" x14ac:dyDescent="0.25">
      <c r="A1067" s="6">
        <v>1061</v>
      </c>
      <c r="C1067" s="5"/>
      <c r="G1067" s="5"/>
      <c r="H1067" s="12"/>
      <c r="J1067" s="261"/>
    </row>
    <row r="1068" spans="1:10" s="23" customFormat="1" x14ac:dyDescent="0.25">
      <c r="A1068" s="8">
        <v>1062</v>
      </c>
      <c r="C1068" s="5"/>
      <c r="G1068" s="5"/>
      <c r="H1068" s="12"/>
      <c r="J1068" s="261"/>
    </row>
    <row r="1069" spans="1:10" s="23" customFormat="1" x14ac:dyDescent="0.25">
      <c r="A1069" s="6">
        <v>1063</v>
      </c>
      <c r="C1069" s="5"/>
      <c r="G1069" s="5"/>
      <c r="H1069" s="12"/>
      <c r="J1069" s="261"/>
    </row>
    <row r="1070" spans="1:10" s="23" customFormat="1" x14ac:dyDescent="0.25">
      <c r="A1070" s="8">
        <v>1064</v>
      </c>
      <c r="C1070" s="5"/>
      <c r="G1070" s="5"/>
      <c r="H1070" s="12"/>
      <c r="J1070" s="261"/>
    </row>
    <row r="1071" spans="1:10" s="23" customFormat="1" x14ac:dyDescent="0.25">
      <c r="A1071" s="6">
        <v>1065</v>
      </c>
      <c r="C1071" s="5"/>
      <c r="G1071" s="5"/>
      <c r="H1071" s="12"/>
      <c r="J1071" s="261"/>
    </row>
    <row r="1072" spans="1:10" s="23" customFormat="1" x14ac:dyDescent="0.25">
      <c r="A1072" s="8">
        <v>1066</v>
      </c>
      <c r="C1072" s="5"/>
      <c r="G1072" s="5"/>
      <c r="H1072" s="12"/>
      <c r="J1072" s="261"/>
    </row>
    <row r="1073" spans="1:10" s="23" customFormat="1" x14ac:dyDescent="0.25">
      <c r="A1073" s="6">
        <v>1067</v>
      </c>
      <c r="C1073" s="5"/>
      <c r="G1073" s="5"/>
      <c r="H1073" s="12"/>
      <c r="J1073" s="261"/>
    </row>
    <row r="1074" spans="1:10" s="23" customFormat="1" x14ac:dyDescent="0.25">
      <c r="A1074" s="8">
        <v>1068</v>
      </c>
      <c r="C1074" s="5"/>
      <c r="G1074" s="5"/>
      <c r="H1074" s="12"/>
      <c r="J1074" s="261"/>
    </row>
    <row r="1075" spans="1:10" s="23" customFormat="1" x14ac:dyDescent="0.25">
      <c r="A1075" s="6">
        <v>1069</v>
      </c>
      <c r="C1075" s="5"/>
      <c r="G1075" s="5"/>
      <c r="H1075" s="12"/>
      <c r="J1075" s="261"/>
    </row>
    <row r="1076" spans="1:10" s="23" customFormat="1" x14ac:dyDescent="0.25">
      <c r="A1076" s="8">
        <v>1070</v>
      </c>
      <c r="C1076" s="5"/>
      <c r="G1076" s="5"/>
      <c r="H1076" s="12"/>
      <c r="J1076" s="261"/>
    </row>
    <row r="1077" spans="1:10" s="23" customFormat="1" x14ac:dyDescent="0.25">
      <c r="A1077" s="6">
        <v>1071</v>
      </c>
      <c r="C1077" s="5"/>
      <c r="G1077" s="5"/>
      <c r="H1077" s="12"/>
      <c r="J1077" s="261"/>
    </row>
    <row r="1078" spans="1:10" s="23" customFormat="1" x14ac:dyDescent="0.25">
      <c r="A1078" s="8">
        <v>1072</v>
      </c>
      <c r="C1078" s="5"/>
      <c r="G1078" s="5"/>
      <c r="H1078" s="12"/>
      <c r="J1078" s="261"/>
    </row>
    <row r="1079" spans="1:10" s="23" customFormat="1" x14ac:dyDescent="0.25">
      <c r="A1079" s="6">
        <v>1073</v>
      </c>
      <c r="C1079" s="5"/>
      <c r="G1079" s="5"/>
      <c r="H1079" s="12"/>
      <c r="J1079" s="261"/>
    </row>
    <row r="1080" spans="1:10" s="23" customFormat="1" x14ac:dyDescent="0.25">
      <c r="A1080" s="8">
        <v>1074</v>
      </c>
      <c r="C1080" s="5"/>
      <c r="G1080" s="5"/>
      <c r="H1080" s="12"/>
      <c r="J1080" s="261"/>
    </row>
    <row r="1081" spans="1:10" s="23" customFormat="1" x14ac:dyDescent="0.25">
      <c r="A1081" s="6">
        <v>1075</v>
      </c>
      <c r="C1081" s="5"/>
      <c r="G1081" s="5"/>
      <c r="H1081" s="12"/>
      <c r="J1081" s="261"/>
    </row>
    <row r="1082" spans="1:10" s="23" customFormat="1" x14ac:dyDescent="0.25">
      <c r="A1082" s="8">
        <v>1076</v>
      </c>
      <c r="C1082" s="5"/>
      <c r="G1082" s="5"/>
      <c r="H1082" s="12"/>
      <c r="J1082" s="261"/>
    </row>
    <row r="1083" spans="1:10" s="23" customFormat="1" x14ac:dyDescent="0.25">
      <c r="A1083" s="6">
        <v>1077</v>
      </c>
      <c r="C1083" s="5"/>
      <c r="G1083" s="5"/>
      <c r="H1083" s="12"/>
      <c r="J1083" s="261"/>
    </row>
    <row r="1084" spans="1:10" s="23" customFormat="1" x14ac:dyDescent="0.25">
      <c r="A1084" s="8">
        <v>1078</v>
      </c>
      <c r="C1084" s="5"/>
      <c r="G1084" s="5"/>
      <c r="H1084" s="12"/>
      <c r="J1084" s="261"/>
    </row>
    <row r="1085" spans="1:10" s="23" customFormat="1" x14ac:dyDescent="0.25">
      <c r="A1085" s="6">
        <v>1079</v>
      </c>
      <c r="C1085" s="5"/>
      <c r="G1085" s="5"/>
      <c r="H1085" s="12"/>
      <c r="J1085" s="261"/>
    </row>
    <row r="1086" spans="1:10" s="23" customFormat="1" x14ac:dyDescent="0.25">
      <c r="A1086" s="8">
        <v>1080</v>
      </c>
      <c r="C1086" s="5"/>
      <c r="G1086" s="5"/>
      <c r="H1086" s="12"/>
      <c r="J1086" s="261"/>
    </row>
    <row r="1087" spans="1:10" s="23" customFormat="1" x14ac:dyDescent="0.25">
      <c r="A1087" s="6">
        <v>1081</v>
      </c>
      <c r="C1087" s="5"/>
      <c r="G1087" s="5"/>
      <c r="H1087" s="12"/>
      <c r="J1087" s="261"/>
    </row>
    <row r="1088" spans="1:10" s="23" customFormat="1" x14ac:dyDescent="0.25">
      <c r="A1088" s="8">
        <v>1082</v>
      </c>
      <c r="C1088" s="5"/>
      <c r="G1088" s="5"/>
      <c r="H1088" s="12"/>
      <c r="J1088" s="261"/>
    </row>
    <row r="1089" spans="1:10" s="23" customFormat="1" x14ac:dyDescent="0.25">
      <c r="A1089" s="6">
        <v>1083</v>
      </c>
      <c r="C1089" s="5"/>
      <c r="G1089" s="5"/>
      <c r="H1089" s="12"/>
      <c r="J1089" s="261"/>
    </row>
    <row r="1090" spans="1:10" s="23" customFormat="1" x14ac:dyDescent="0.25">
      <c r="A1090" s="8">
        <v>1084</v>
      </c>
      <c r="C1090" s="5"/>
      <c r="G1090" s="5"/>
      <c r="H1090" s="12"/>
      <c r="J1090" s="261"/>
    </row>
    <row r="1091" spans="1:10" s="23" customFormat="1" x14ac:dyDescent="0.25">
      <c r="A1091" s="6">
        <v>1085</v>
      </c>
      <c r="C1091" s="5"/>
      <c r="G1091" s="5"/>
      <c r="H1091" s="12"/>
      <c r="J1091" s="261"/>
    </row>
    <row r="1092" spans="1:10" s="23" customFormat="1" x14ac:dyDescent="0.25">
      <c r="A1092" s="8">
        <v>1086</v>
      </c>
      <c r="C1092" s="5"/>
      <c r="G1092" s="5"/>
      <c r="H1092" s="12"/>
      <c r="J1092" s="261"/>
    </row>
    <row r="1093" spans="1:10" s="23" customFormat="1" x14ac:dyDescent="0.25">
      <c r="A1093" s="6">
        <v>1087</v>
      </c>
      <c r="C1093" s="5"/>
      <c r="G1093" s="5"/>
      <c r="H1093" s="12"/>
      <c r="J1093" s="261"/>
    </row>
    <row r="1094" spans="1:10" s="23" customFormat="1" x14ac:dyDescent="0.25">
      <c r="A1094" s="8">
        <v>1088</v>
      </c>
      <c r="C1094" s="5"/>
      <c r="G1094" s="5"/>
      <c r="H1094" s="12"/>
      <c r="J1094" s="261"/>
    </row>
    <row r="1095" spans="1:10" s="23" customFormat="1" x14ac:dyDescent="0.25">
      <c r="A1095" s="6">
        <v>1089</v>
      </c>
      <c r="C1095" s="5"/>
      <c r="G1095" s="5"/>
      <c r="H1095" s="12"/>
      <c r="J1095" s="261"/>
    </row>
    <row r="1096" spans="1:10" s="23" customFormat="1" x14ac:dyDescent="0.25">
      <c r="A1096" s="8">
        <v>1090</v>
      </c>
      <c r="C1096" s="5"/>
      <c r="G1096" s="5"/>
      <c r="H1096" s="12"/>
      <c r="J1096" s="261"/>
    </row>
    <row r="1097" spans="1:10" s="23" customFormat="1" x14ac:dyDescent="0.25">
      <c r="A1097" s="6">
        <v>1091</v>
      </c>
      <c r="C1097" s="5"/>
      <c r="G1097" s="5"/>
      <c r="H1097" s="12"/>
      <c r="J1097" s="261"/>
    </row>
    <row r="1098" spans="1:10" s="23" customFormat="1" x14ac:dyDescent="0.25">
      <c r="A1098" s="8">
        <v>1092</v>
      </c>
      <c r="C1098" s="5"/>
      <c r="G1098" s="5"/>
      <c r="H1098" s="12"/>
      <c r="J1098" s="261"/>
    </row>
    <row r="1099" spans="1:10" s="23" customFormat="1" x14ac:dyDescent="0.25">
      <c r="A1099" s="6">
        <v>1093</v>
      </c>
      <c r="C1099" s="5"/>
      <c r="G1099" s="5"/>
      <c r="H1099" s="12"/>
      <c r="J1099" s="261"/>
    </row>
    <row r="1100" spans="1:10" s="23" customFormat="1" x14ac:dyDescent="0.25">
      <c r="A1100" s="8">
        <v>1094</v>
      </c>
      <c r="C1100" s="5"/>
      <c r="G1100" s="5"/>
      <c r="H1100" s="12"/>
      <c r="J1100" s="261"/>
    </row>
    <row r="1101" spans="1:10" s="23" customFormat="1" x14ac:dyDescent="0.25">
      <c r="A1101" s="6">
        <v>1095</v>
      </c>
      <c r="C1101" s="5"/>
      <c r="G1101" s="5"/>
      <c r="H1101" s="12"/>
      <c r="J1101" s="261"/>
    </row>
    <row r="1102" spans="1:10" s="23" customFormat="1" x14ac:dyDescent="0.25">
      <c r="A1102" s="8">
        <v>1096</v>
      </c>
      <c r="C1102" s="5"/>
      <c r="G1102" s="5"/>
      <c r="H1102" s="12"/>
      <c r="J1102" s="261"/>
    </row>
    <row r="1103" spans="1:10" s="23" customFormat="1" x14ac:dyDescent="0.25">
      <c r="A1103" s="6">
        <v>1097</v>
      </c>
      <c r="C1103" s="5"/>
      <c r="G1103" s="5"/>
      <c r="H1103" s="12"/>
      <c r="J1103" s="261"/>
    </row>
    <row r="1104" spans="1:10" s="23" customFormat="1" x14ac:dyDescent="0.25">
      <c r="A1104" s="8">
        <v>1098</v>
      </c>
      <c r="C1104" s="5"/>
      <c r="G1104" s="5"/>
      <c r="H1104" s="12"/>
      <c r="J1104" s="261"/>
    </row>
    <row r="1105" spans="1:10" s="23" customFormat="1" x14ac:dyDescent="0.25">
      <c r="A1105" s="6">
        <v>1099</v>
      </c>
      <c r="C1105" s="5"/>
      <c r="G1105" s="5"/>
      <c r="H1105" s="12"/>
      <c r="J1105" s="261"/>
    </row>
    <row r="1106" spans="1:10" s="23" customFormat="1" x14ac:dyDescent="0.25">
      <c r="A1106" s="8">
        <v>1100</v>
      </c>
      <c r="C1106" s="5"/>
      <c r="G1106" s="5"/>
      <c r="H1106" s="12"/>
      <c r="J1106" s="261"/>
    </row>
    <row r="1107" spans="1:10" s="23" customFormat="1" x14ac:dyDescent="0.25">
      <c r="A1107" s="6">
        <v>1101</v>
      </c>
      <c r="C1107" s="5"/>
      <c r="G1107" s="5"/>
      <c r="H1107" s="12"/>
      <c r="J1107" s="261"/>
    </row>
    <row r="1108" spans="1:10" s="23" customFormat="1" x14ac:dyDescent="0.25">
      <c r="A1108" s="8">
        <v>1102</v>
      </c>
      <c r="C1108" s="5"/>
      <c r="G1108" s="5"/>
      <c r="H1108" s="12"/>
      <c r="J1108" s="261"/>
    </row>
    <row r="1109" spans="1:10" s="23" customFormat="1" x14ac:dyDescent="0.25">
      <c r="A1109" s="6">
        <v>1103</v>
      </c>
      <c r="C1109" s="5"/>
      <c r="G1109" s="5"/>
      <c r="H1109" s="12"/>
      <c r="J1109" s="261"/>
    </row>
    <row r="1110" spans="1:10" s="23" customFormat="1" x14ac:dyDescent="0.25">
      <c r="A1110" s="8">
        <v>1104</v>
      </c>
      <c r="C1110" s="5"/>
      <c r="G1110" s="5"/>
      <c r="H1110" s="12"/>
      <c r="J1110" s="261"/>
    </row>
    <row r="1111" spans="1:10" s="23" customFormat="1" x14ac:dyDescent="0.25">
      <c r="A1111" s="6">
        <v>1105</v>
      </c>
      <c r="C1111" s="5"/>
      <c r="G1111" s="5"/>
      <c r="H1111" s="12"/>
      <c r="J1111" s="261"/>
    </row>
    <row r="1112" spans="1:10" s="23" customFormat="1" x14ac:dyDescent="0.25">
      <c r="A1112" s="8">
        <v>1106</v>
      </c>
      <c r="C1112" s="5"/>
      <c r="G1112" s="5"/>
      <c r="H1112" s="12"/>
      <c r="J1112" s="261"/>
    </row>
    <row r="1113" spans="1:10" s="23" customFormat="1" x14ac:dyDescent="0.25">
      <c r="A1113" s="6">
        <v>1107</v>
      </c>
      <c r="C1113" s="5"/>
      <c r="G1113" s="5"/>
      <c r="H1113" s="12"/>
      <c r="J1113" s="261"/>
    </row>
    <row r="1114" spans="1:10" s="23" customFormat="1" x14ac:dyDescent="0.25">
      <c r="A1114" s="8">
        <v>1108</v>
      </c>
      <c r="C1114" s="5"/>
      <c r="G1114" s="5"/>
      <c r="H1114" s="12"/>
      <c r="J1114" s="261"/>
    </row>
    <row r="1115" spans="1:10" s="23" customFormat="1" x14ac:dyDescent="0.25">
      <c r="A1115" s="6">
        <v>1109</v>
      </c>
      <c r="C1115" s="5"/>
      <c r="G1115" s="5"/>
      <c r="H1115" s="12"/>
      <c r="J1115" s="261"/>
    </row>
    <row r="1116" spans="1:10" s="23" customFormat="1" x14ac:dyDescent="0.25">
      <c r="A1116" s="8">
        <v>1110</v>
      </c>
      <c r="C1116" s="5"/>
      <c r="G1116" s="5"/>
      <c r="H1116" s="12"/>
      <c r="J1116" s="261"/>
    </row>
    <row r="1117" spans="1:10" s="23" customFormat="1" x14ac:dyDescent="0.25">
      <c r="A1117" s="6">
        <v>1111</v>
      </c>
      <c r="C1117" s="5"/>
      <c r="G1117" s="5"/>
      <c r="H1117" s="12"/>
      <c r="J1117" s="261"/>
    </row>
    <row r="1118" spans="1:10" s="23" customFormat="1" x14ac:dyDescent="0.25">
      <c r="A1118" s="8">
        <v>1112</v>
      </c>
      <c r="C1118" s="5"/>
      <c r="G1118" s="5"/>
      <c r="H1118" s="12"/>
      <c r="J1118" s="261"/>
    </row>
    <row r="1119" spans="1:10" s="23" customFormat="1" x14ac:dyDescent="0.25">
      <c r="A1119" s="6">
        <v>1113</v>
      </c>
      <c r="C1119" s="5"/>
      <c r="G1119" s="5"/>
      <c r="H1119" s="12"/>
      <c r="J1119" s="261"/>
    </row>
    <row r="1120" spans="1:10" s="23" customFormat="1" x14ac:dyDescent="0.25">
      <c r="A1120" s="8">
        <v>1114</v>
      </c>
      <c r="C1120" s="5"/>
      <c r="G1120" s="5"/>
      <c r="H1120" s="12"/>
      <c r="J1120" s="261"/>
    </row>
    <row r="1121" spans="1:10" s="23" customFormat="1" x14ac:dyDescent="0.25">
      <c r="A1121" s="6">
        <v>1115</v>
      </c>
      <c r="C1121" s="5"/>
      <c r="G1121" s="5"/>
      <c r="H1121" s="12"/>
      <c r="J1121" s="261"/>
    </row>
    <row r="1122" spans="1:10" s="23" customFormat="1" x14ac:dyDescent="0.25">
      <c r="A1122" s="8">
        <v>1116</v>
      </c>
      <c r="C1122" s="5"/>
      <c r="G1122" s="5"/>
      <c r="H1122" s="12"/>
      <c r="J1122" s="261"/>
    </row>
    <row r="1123" spans="1:10" s="23" customFormat="1" x14ac:dyDescent="0.25">
      <c r="A1123" s="6">
        <v>1117</v>
      </c>
      <c r="C1123" s="5"/>
      <c r="G1123" s="5"/>
      <c r="H1123" s="12"/>
      <c r="J1123" s="261"/>
    </row>
    <row r="1124" spans="1:10" s="23" customFormat="1" x14ac:dyDescent="0.25">
      <c r="A1124" s="8">
        <v>1118</v>
      </c>
      <c r="C1124" s="5"/>
      <c r="G1124" s="5"/>
      <c r="H1124" s="12"/>
      <c r="J1124" s="261"/>
    </row>
    <row r="1125" spans="1:10" s="23" customFormat="1" x14ac:dyDescent="0.25">
      <c r="A1125" s="6">
        <v>1119</v>
      </c>
      <c r="C1125" s="5"/>
      <c r="G1125" s="5"/>
      <c r="H1125" s="12"/>
      <c r="J1125" s="261"/>
    </row>
    <row r="1126" spans="1:10" s="23" customFormat="1" x14ac:dyDescent="0.25">
      <c r="A1126" s="8">
        <v>1120</v>
      </c>
      <c r="C1126" s="5"/>
      <c r="G1126" s="5"/>
      <c r="H1126" s="12"/>
      <c r="J1126" s="261"/>
    </row>
    <row r="1127" spans="1:10" s="23" customFormat="1" x14ac:dyDescent="0.25">
      <c r="A1127" s="6">
        <v>1121</v>
      </c>
      <c r="C1127" s="5"/>
      <c r="G1127" s="5"/>
      <c r="H1127" s="12"/>
      <c r="J1127" s="261"/>
    </row>
    <row r="1128" spans="1:10" s="23" customFormat="1" x14ac:dyDescent="0.25">
      <c r="A1128" s="8">
        <v>1122</v>
      </c>
      <c r="C1128" s="5"/>
      <c r="G1128" s="5"/>
      <c r="H1128" s="12"/>
      <c r="J1128" s="261"/>
    </row>
    <row r="1129" spans="1:10" s="23" customFormat="1" x14ac:dyDescent="0.25">
      <c r="A1129" s="6">
        <v>1123</v>
      </c>
      <c r="C1129" s="5"/>
      <c r="G1129" s="5"/>
      <c r="H1129" s="12"/>
      <c r="J1129" s="261"/>
    </row>
    <row r="1130" spans="1:10" s="23" customFormat="1" x14ac:dyDescent="0.25">
      <c r="A1130" s="8">
        <v>1124</v>
      </c>
      <c r="C1130" s="5"/>
      <c r="G1130" s="5"/>
      <c r="H1130" s="12"/>
      <c r="J1130" s="261"/>
    </row>
    <row r="1131" spans="1:10" s="23" customFormat="1" x14ac:dyDescent="0.25">
      <c r="A1131" s="6">
        <v>1125</v>
      </c>
      <c r="C1131" s="5"/>
      <c r="G1131" s="5"/>
      <c r="H1131" s="12"/>
      <c r="J1131" s="261"/>
    </row>
    <row r="1132" spans="1:10" s="23" customFormat="1" x14ac:dyDescent="0.25">
      <c r="A1132" s="8">
        <v>1126</v>
      </c>
      <c r="C1132" s="5"/>
      <c r="G1132" s="5"/>
      <c r="H1132" s="12"/>
      <c r="J1132" s="261"/>
    </row>
    <row r="1133" spans="1:10" s="23" customFormat="1" x14ac:dyDescent="0.25">
      <c r="A1133" s="6">
        <v>1127</v>
      </c>
      <c r="C1133" s="5"/>
      <c r="G1133" s="5"/>
      <c r="H1133" s="12"/>
      <c r="J1133" s="261"/>
    </row>
    <row r="1134" spans="1:10" s="23" customFormat="1" x14ac:dyDescent="0.25">
      <c r="A1134" s="8">
        <v>1128</v>
      </c>
      <c r="C1134" s="5"/>
      <c r="G1134" s="5"/>
      <c r="H1134" s="12"/>
      <c r="J1134" s="261"/>
    </row>
    <row r="1135" spans="1:10" s="23" customFormat="1" x14ac:dyDescent="0.25">
      <c r="A1135" s="6">
        <v>1129</v>
      </c>
      <c r="C1135" s="5"/>
      <c r="G1135" s="5"/>
      <c r="H1135" s="12"/>
      <c r="J1135" s="261"/>
    </row>
    <row r="1136" spans="1:10" s="23" customFormat="1" x14ac:dyDescent="0.25">
      <c r="A1136" s="8">
        <v>1130</v>
      </c>
      <c r="C1136" s="5"/>
      <c r="G1136" s="5"/>
      <c r="H1136" s="12"/>
      <c r="J1136" s="261"/>
    </row>
    <row r="1137" spans="1:10" s="23" customFormat="1" x14ac:dyDescent="0.25">
      <c r="A1137" s="6">
        <v>1131</v>
      </c>
      <c r="C1137" s="5"/>
      <c r="G1137" s="5"/>
      <c r="H1137" s="12"/>
      <c r="J1137" s="261"/>
    </row>
    <row r="1138" spans="1:10" s="23" customFormat="1" x14ac:dyDescent="0.25">
      <c r="A1138" s="8">
        <v>1132</v>
      </c>
      <c r="C1138" s="5"/>
      <c r="G1138" s="5"/>
      <c r="H1138" s="12"/>
      <c r="J1138" s="261"/>
    </row>
    <row r="1139" spans="1:10" s="23" customFormat="1" x14ac:dyDescent="0.25">
      <c r="A1139" s="6">
        <v>1133</v>
      </c>
      <c r="C1139" s="5"/>
      <c r="G1139" s="5"/>
      <c r="H1139" s="12"/>
      <c r="J1139" s="261"/>
    </row>
    <row r="1140" spans="1:10" s="23" customFormat="1" x14ac:dyDescent="0.25">
      <c r="A1140" s="8">
        <v>1134</v>
      </c>
      <c r="C1140" s="5"/>
      <c r="G1140" s="5"/>
      <c r="H1140" s="12"/>
      <c r="J1140" s="261"/>
    </row>
    <row r="1141" spans="1:10" s="23" customFormat="1" x14ac:dyDescent="0.25">
      <c r="A1141" s="6">
        <v>1135</v>
      </c>
      <c r="C1141" s="5"/>
      <c r="G1141" s="5"/>
      <c r="H1141" s="12"/>
      <c r="J1141" s="261"/>
    </row>
    <row r="1142" spans="1:10" s="23" customFormat="1" x14ac:dyDescent="0.25">
      <c r="A1142" s="8">
        <v>1136</v>
      </c>
      <c r="C1142" s="5"/>
      <c r="G1142" s="5"/>
      <c r="H1142" s="12"/>
      <c r="J1142" s="261"/>
    </row>
    <row r="1143" spans="1:10" s="23" customFormat="1" x14ac:dyDescent="0.25">
      <c r="A1143" s="6">
        <v>1137</v>
      </c>
      <c r="C1143" s="5"/>
      <c r="G1143" s="5"/>
      <c r="H1143" s="12"/>
      <c r="J1143" s="261"/>
    </row>
    <row r="1144" spans="1:10" s="23" customFormat="1" x14ac:dyDescent="0.25">
      <c r="A1144" s="8">
        <v>1138</v>
      </c>
      <c r="C1144" s="5"/>
      <c r="G1144" s="5"/>
      <c r="H1144" s="12"/>
      <c r="J1144" s="261"/>
    </row>
    <row r="1145" spans="1:10" s="23" customFormat="1" x14ac:dyDescent="0.25">
      <c r="A1145" s="6">
        <v>1139</v>
      </c>
      <c r="C1145" s="5"/>
      <c r="G1145" s="5"/>
      <c r="H1145" s="12"/>
      <c r="J1145" s="261"/>
    </row>
    <row r="1146" spans="1:10" s="23" customFormat="1" x14ac:dyDescent="0.25">
      <c r="A1146" s="8">
        <v>1140</v>
      </c>
      <c r="C1146" s="5"/>
      <c r="G1146" s="5"/>
      <c r="H1146" s="12"/>
      <c r="J1146" s="261"/>
    </row>
    <row r="1147" spans="1:10" s="23" customFormat="1" x14ac:dyDescent="0.25">
      <c r="A1147" s="6">
        <v>1141</v>
      </c>
      <c r="C1147" s="5"/>
      <c r="G1147" s="5"/>
      <c r="H1147" s="12"/>
      <c r="J1147" s="261"/>
    </row>
    <row r="1148" spans="1:10" s="23" customFormat="1" x14ac:dyDescent="0.25">
      <c r="A1148" s="8">
        <v>1142</v>
      </c>
      <c r="C1148" s="5"/>
      <c r="G1148" s="5"/>
      <c r="H1148" s="12"/>
      <c r="J1148" s="261"/>
    </row>
    <row r="1149" spans="1:10" s="23" customFormat="1" x14ac:dyDescent="0.25">
      <c r="A1149" s="6">
        <v>1143</v>
      </c>
      <c r="C1149" s="5"/>
      <c r="G1149" s="5"/>
      <c r="H1149" s="12"/>
      <c r="J1149" s="261"/>
    </row>
    <row r="1150" spans="1:10" s="23" customFormat="1" x14ac:dyDescent="0.25">
      <c r="A1150" s="8">
        <v>1144</v>
      </c>
      <c r="C1150" s="5"/>
      <c r="G1150" s="5"/>
      <c r="H1150" s="12"/>
      <c r="J1150" s="261"/>
    </row>
    <row r="1151" spans="1:10" s="23" customFormat="1" x14ac:dyDescent="0.25">
      <c r="A1151" s="6">
        <v>1145</v>
      </c>
      <c r="C1151" s="5"/>
      <c r="G1151" s="5"/>
      <c r="H1151" s="12"/>
      <c r="J1151" s="261"/>
    </row>
    <row r="1152" spans="1:10" s="23" customFormat="1" x14ac:dyDescent="0.25">
      <c r="A1152" s="8">
        <v>1146</v>
      </c>
      <c r="C1152" s="5"/>
      <c r="G1152" s="5"/>
      <c r="H1152" s="12"/>
      <c r="J1152" s="261"/>
    </row>
    <row r="1153" spans="1:10" s="23" customFormat="1" x14ac:dyDescent="0.25">
      <c r="A1153" s="6">
        <v>1147</v>
      </c>
      <c r="C1153" s="5"/>
      <c r="G1153" s="5"/>
      <c r="H1153" s="12"/>
      <c r="J1153" s="261"/>
    </row>
    <row r="1154" spans="1:10" s="23" customFormat="1" x14ac:dyDescent="0.25">
      <c r="A1154" s="8">
        <v>1148</v>
      </c>
      <c r="C1154" s="5"/>
      <c r="G1154" s="5"/>
      <c r="H1154" s="12"/>
      <c r="J1154" s="261"/>
    </row>
    <row r="1155" spans="1:10" s="23" customFormat="1" x14ac:dyDescent="0.25">
      <c r="A1155" s="6">
        <v>1149</v>
      </c>
      <c r="C1155" s="5"/>
      <c r="G1155" s="5"/>
      <c r="H1155" s="12"/>
      <c r="J1155" s="261"/>
    </row>
    <row r="1156" spans="1:10" s="23" customFormat="1" x14ac:dyDescent="0.25">
      <c r="A1156" s="8">
        <v>1150</v>
      </c>
      <c r="C1156" s="5"/>
      <c r="G1156" s="5"/>
      <c r="H1156" s="12"/>
      <c r="J1156" s="261"/>
    </row>
    <row r="1157" spans="1:10" s="23" customFormat="1" x14ac:dyDescent="0.25">
      <c r="A1157" s="6">
        <v>1151</v>
      </c>
      <c r="C1157" s="5"/>
      <c r="G1157" s="5"/>
      <c r="H1157" s="12"/>
      <c r="J1157" s="261"/>
    </row>
    <row r="1158" spans="1:10" s="23" customFormat="1" x14ac:dyDescent="0.25">
      <c r="A1158" s="8">
        <v>1152</v>
      </c>
      <c r="C1158" s="5"/>
      <c r="G1158" s="5"/>
      <c r="H1158" s="12"/>
      <c r="J1158" s="261"/>
    </row>
    <row r="1159" spans="1:10" s="23" customFormat="1" x14ac:dyDescent="0.25">
      <c r="A1159" s="6">
        <v>1153</v>
      </c>
      <c r="C1159" s="5"/>
      <c r="G1159" s="5"/>
      <c r="H1159" s="12"/>
      <c r="J1159" s="261"/>
    </row>
    <row r="1160" spans="1:10" s="23" customFormat="1" x14ac:dyDescent="0.25">
      <c r="A1160" s="8">
        <v>1154</v>
      </c>
      <c r="C1160" s="5"/>
      <c r="G1160" s="5"/>
      <c r="H1160" s="12"/>
      <c r="J1160" s="261"/>
    </row>
    <row r="1161" spans="1:10" s="23" customFormat="1" x14ac:dyDescent="0.25">
      <c r="A1161" s="6">
        <v>1155</v>
      </c>
      <c r="C1161" s="5"/>
      <c r="G1161" s="5"/>
      <c r="H1161" s="12"/>
      <c r="J1161" s="261"/>
    </row>
    <row r="1162" spans="1:10" s="23" customFormat="1" x14ac:dyDescent="0.25">
      <c r="A1162" s="8">
        <v>1156</v>
      </c>
      <c r="C1162" s="5"/>
      <c r="G1162" s="5"/>
      <c r="H1162" s="12"/>
      <c r="J1162" s="261"/>
    </row>
    <row r="1163" spans="1:10" s="23" customFormat="1" x14ac:dyDescent="0.25">
      <c r="A1163" s="6">
        <v>1157</v>
      </c>
      <c r="C1163" s="5"/>
      <c r="G1163" s="5"/>
      <c r="H1163" s="12"/>
      <c r="J1163" s="261"/>
    </row>
    <row r="1164" spans="1:10" s="23" customFormat="1" x14ac:dyDescent="0.25">
      <c r="A1164" s="8">
        <v>1158</v>
      </c>
      <c r="C1164" s="5"/>
      <c r="G1164" s="5"/>
      <c r="H1164" s="12"/>
      <c r="J1164" s="261"/>
    </row>
    <row r="1165" spans="1:10" s="23" customFormat="1" x14ac:dyDescent="0.25">
      <c r="A1165" s="6">
        <v>1159</v>
      </c>
      <c r="C1165" s="5"/>
      <c r="G1165" s="5"/>
      <c r="H1165" s="12"/>
      <c r="J1165" s="261"/>
    </row>
    <row r="1166" spans="1:10" s="23" customFormat="1" x14ac:dyDescent="0.25">
      <c r="A1166" s="8">
        <v>1160</v>
      </c>
      <c r="C1166" s="5"/>
      <c r="G1166" s="5"/>
      <c r="H1166" s="12"/>
      <c r="J1166" s="261"/>
    </row>
    <row r="1167" spans="1:10" s="23" customFormat="1" x14ac:dyDescent="0.25">
      <c r="A1167" s="6">
        <v>1161</v>
      </c>
      <c r="C1167" s="5"/>
      <c r="G1167" s="5"/>
      <c r="H1167" s="12"/>
      <c r="J1167" s="261"/>
    </row>
    <row r="1168" spans="1:10" s="23" customFormat="1" x14ac:dyDescent="0.25">
      <c r="A1168" s="8">
        <v>1162</v>
      </c>
      <c r="C1168" s="5"/>
      <c r="G1168" s="5"/>
      <c r="H1168" s="12"/>
      <c r="J1168" s="261"/>
    </row>
    <row r="1169" spans="1:10" s="23" customFormat="1" x14ac:dyDescent="0.25">
      <c r="A1169" s="6">
        <v>1163</v>
      </c>
      <c r="C1169" s="5"/>
      <c r="G1169" s="5"/>
      <c r="H1169" s="12"/>
      <c r="J1169" s="261"/>
    </row>
    <row r="1170" spans="1:10" s="23" customFormat="1" x14ac:dyDescent="0.25">
      <c r="A1170" s="8">
        <v>1164</v>
      </c>
      <c r="C1170" s="5"/>
      <c r="G1170" s="5"/>
      <c r="H1170" s="12"/>
      <c r="J1170" s="261"/>
    </row>
    <row r="1171" spans="1:10" s="23" customFormat="1" x14ac:dyDescent="0.25">
      <c r="A1171" s="6">
        <v>1165</v>
      </c>
      <c r="C1171" s="5"/>
      <c r="G1171" s="5"/>
      <c r="H1171" s="12"/>
      <c r="J1171" s="261"/>
    </row>
    <row r="1172" spans="1:10" s="23" customFormat="1" x14ac:dyDescent="0.25">
      <c r="A1172" s="8">
        <v>1166</v>
      </c>
      <c r="C1172" s="5"/>
      <c r="G1172" s="5"/>
      <c r="H1172" s="12"/>
      <c r="J1172" s="261"/>
    </row>
    <row r="1173" spans="1:10" s="23" customFormat="1" x14ac:dyDescent="0.25">
      <c r="A1173" s="6">
        <v>1167</v>
      </c>
      <c r="C1173" s="5"/>
      <c r="G1173" s="5"/>
      <c r="H1173" s="12"/>
      <c r="J1173" s="261"/>
    </row>
    <row r="1174" spans="1:10" s="23" customFormat="1" x14ac:dyDescent="0.25">
      <c r="A1174" s="8">
        <v>1168</v>
      </c>
      <c r="C1174" s="5"/>
      <c r="G1174" s="5"/>
      <c r="H1174" s="12"/>
      <c r="J1174" s="261"/>
    </row>
    <row r="1175" spans="1:10" s="23" customFormat="1" x14ac:dyDescent="0.25">
      <c r="A1175" s="6">
        <v>1169</v>
      </c>
      <c r="C1175" s="5"/>
      <c r="G1175" s="5"/>
      <c r="H1175" s="12"/>
      <c r="J1175" s="261"/>
    </row>
    <row r="1176" spans="1:10" s="23" customFormat="1" x14ac:dyDescent="0.25">
      <c r="A1176" s="8">
        <v>1170</v>
      </c>
      <c r="C1176" s="5"/>
      <c r="G1176" s="5"/>
      <c r="H1176" s="12"/>
      <c r="J1176" s="261"/>
    </row>
    <row r="1177" spans="1:10" s="23" customFormat="1" x14ac:dyDescent="0.25">
      <c r="A1177" s="6">
        <v>1171</v>
      </c>
      <c r="C1177" s="5"/>
      <c r="G1177" s="5"/>
      <c r="H1177" s="12"/>
      <c r="J1177" s="261"/>
    </row>
    <row r="1178" spans="1:10" s="23" customFormat="1" x14ac:dyDescent="0.25">
      <c r="A1178" s="8">
        <v>1172</v>
      </c>
      <c r="C1178" s="5"/>
      <c r="G1178" s="5"/>
      <c r="H1178" s="12"/>
      <c r="J1178" s="261"/>
    </row>
    <row r="1179" spans="1:10" s="23" customFormat="1" x14ac:dyDescent="0.25">
      <c r="A1179" s="6">
        <v>1173</v>
      </c>
      <c r="C1179" s="5"/>
      <c r="G1179" s="5"/>
      <c r="H1179" s="12"/>
      <c r="J1179" s="261"/>
    </row>
    <row r="1180" spans="1:10" s="23" customFormat="1" x14ac:dyDescent="0.25">
      <c r="A1180" s="8">
        <v>1174</v>
      </c>
      <c r="C1180" s="5"/>
      <c r="G1180" s="5"/>
      <c r="H1180" s="12"/>
      <c r="J1180" s="261"/>
    </row>
    <row r="1181" spans="1:10" s="23" customFormat="1" x14ac:dyDescent="0.25">
      <c r="A1181" s="6">
        <v>1175</v>
      </c>
      <c r="C1181" s="5"/>
      <c r="G1181" s="5"/>
      <c r="H1181" s="12"/>
      <c r="J1181" s="261"/>
    </row>
    <row r="1182" spans="1:10" s="23" customFormat="1" x14ac:dyDescent="0.25">
      <c r="A1182" s="8">
        <v>1176</v>
      </c>
      <c r="C1182" s="5"/>
      <c r="G1182" s="5"/>
      <c r="H1182" s="12"/>
      <c r="J1182" s="261"/>
    </row>
    <row r="1183" spans="1:10" s="23" customFormat="1" x14ac:dyDescent="0.25">
      <c r="A1183" s="6">
        <v>1177</v>
      </c>
      <c r="C1183" s="5"/>
      <c r="G1183" s="5"/>
      <c r="H1183" s="12"/>
      <c r="J1183" s="261"/>
    </row>
    <row r="1184" spans="1:10" s="23" customFormat="1" x14ac:dyDescent="0.25">
      <c r="A1184" s="8">
        <v>1178</v>
      </c>
      <c r="C1184" s="5"/>
      <c r="G1184" s="5"/>
      <c r="H1184" s="12"/>
      <c r="J1184" s="261"/>
    </row>
    <row r="1185" spans="1:10" s="23" customFormat="1" x14ac:dyDescent="0.25">
      <c r="A1185" s="6">
        <v>1179</v>
      </c>
      <c r="C1185" s="5"/>
      <c r="G1185" s="5"/>
      <c r="H1185" s="12"/>
      <c r="J1185" s="261"/>
    </row>
    <row r="1186" spans="1:10" s="23" customFormat="1" x14ac:dyDescent="0.25">
      <c r="A1186" s="8">
        <v>1180</v>
      </c>
      <c r="C1186" s="5"/>
      <c r="G1186" s="5"/>
      <c r="H1186" s="12"/>
      <c r="J1186" s="261"/>
    </row>
    <row r="1187" spans="1:10" s="23" customFormat="1" x14ac:dyDescent="0.25">
      <c r="A1187" s="6">
        <v>1181</v>
      </c>
      <c r="C1187" s="5"/>
      <c r="G1187" s="5"/>
      <c r="H1187" s="12"/>
      <c r="J1187" s="261"/>
    </row>
    <row r="1188" spans="1:10" s="23" customFormat="1" x14ac:dyDescent="0.25">
      <c r="A1188" s="8">
        <v>1182</v>
      </c>
      <c r="C1188" s="5"/>
      <c r="G1188" s="5"/>
      <c r="H1188" s="12"/>
      <c r="J1188" s="261"/>
    </row>
    <row r="1189" spans="1:10" s="23" customFormat="1" x14ac:dyDescent="0.25">
      <c r="A1189" s="6">
        <v>1183</v>
      </c>
      <c r="C1189" s="5"/>
      <c r="G1189" s="5"/>
      <c r="H1189" s="12"/>
      <c r="J1189" s="261"/>
    </row>
    <row r="1190" spans="1:10" s="23" customFormat="1" x14ac:dyDescent="0.25">
      <c r="A1190" s="8">
        <v>1184</v>
      </c>
      <c r="C1190" s="5"/>
      <c r="G1190" s="5"/>
      <c r="H1190" s="12"/>
      <c r="J1190" s="261"/>
    </row>
    <row r="1191" spans="1:10" s="23" customFormat="1" x14ac:dyDescent="0.25">
      <c r="A1191" s="6">
        <v>1185</v>
      </c>
      <c r="C1191" s="5"/>
      <c r="G1191" s="5"/>
      <c r="H1191" s="12"/>
      <c r="J1191" s="261"/>
    </row>
    <row r="1192" spans="1:10" s="23" customFormat="1" x14ac:dyDescent="0.25">
      <c r="A1192" s="8">
        <v>1186</v>
      </c>
      <c r="C1192" s="5"/>
      <c r="G1192" s="5"/>
      <c r="H1192" s="12"/>
      <c r="J1192" s="261"/>
    </row>
    <row r="1193" spans="1:10" s="23" customFormat="1" x14ac:dyDescent="0.25">
      <c r="A1193" s="6">
        <v>1187</v>
      </c>
      <c r="C1193" s="5"/>
      <c r="G1193" s="5"/>
      <c r="H1193" s="12"/>
      <c r="J1193" s="261"/>
    </row>
    <row r="1194" spans="1:10" s="23" customFormat="1" x14ac:dyDescent="0.25">
      <c r="A1194" s="8">
        <v>1188</v>
      </c>
      <c r="C1194" s="5"/>
      <c r="G1194" s="5"/>
      <c r="H1194" s="12"/>
      <c r="J1194" s="261"/>
    </row>
    <row r="1195" spans="1:10" s="23" customFormat="1" x14ac:dyDescent="0.25">
      <c r="A1195" s="6">
        <v>1189</v>
      </c>
      <c r="C1195" s="5"/>
      <c r="G1195" s="5"/>
      <c r="H1195" s="12"/>
      <c r="J1195" s="261"/>
    </row>
    <row r="1196" spans="1:10" s="23" customFormat="1" x14ac:dyDescent="0.25">
      <c r="A1196" s="8">
        <v>1190</v>
      </c>
      <c r="C1196" s="5"/>
      <c r="G1196" s="5"/>
      <c r="H1196" s="12"/>
      <c r="J1196" s="261"/>
    </row>
    <row r="1197" spans="1:10" s="23" customFormat="1" x14ac:dyDescent="0.25">
      <c r="A1197" s="6">
        <v>1191</v>
      </c>
      <c r="C1197" s="5"/>
      <c r="G1197" s="5"/>
      <c r="H1197" s="12"/>
      <c r="J1197" s="261"/>
    </row>
    <row r="1198" spans="1:10" s="23" customFormat="1" x14ac:dyDescent="0.25">
      <c r="A1198" s="8">
        <v>1192</v>
      </c>
      <c r="C1198" s="5"/>
      <c r="G1198" s="5"/>
      <c r="H1198" s="12"/>
      <c r="J1198" s="261"/>
    </row>
    <row r="1199" spans="1:10" s="23" customFormat="1" x14ac:dyDescent="0.25">
      <c r="A1199" s="6">
        <v>1193</v>
      </c>
      <c r="C1199" s="5"/>
      <c r="G1199" s="5"/>
      <c r="H1199" s="12"/>
      <c r="J1199" s="261"/>
    </row>
    <row r="1200" spans="1:10" s="23" customFormat="1" x14ac:dyDescent="0.25">
      <c r="A1200" s="8">
        <v>1194</v>
      </c>
      <c r="C1200" s="5"/>
      <c r="G1200" s="5"/>
      <c r="H1200" s="12"/>
      <c r="J1200" s="261"/>
    </row>
    <row r="1201" spans="1:10" s="23" customFormat="1" x14ac:dyDescent="0.25">
      <c r="A1201" s="6">
        <v>1195</v>
      </c>
      <c r="C1201" s="5"/>
      <c r="G1201" s="5"/>
      <c r="H1201" s="12"/>
      <c r="J1201" s="261"/>
    </row>
    <row r="1202" spans="1:10" s="23" customFormat="1" x14ac:dyDescent="0.25">
      <c r="A1202" s="8">
        <v>1196</v>
      </c>
      <c r="C1202" s="5"/>
      <c r="G1202" s="5"/>
      <c r="H1202" s="12"/>
      <c r="J1202" s="261"/>
    </row>
    <row r="1203" spans="1:10" s="23" customFormat="1" x14ac:dyDescent="0.25">
      <c r="A1203" s="6">
        <v>1197</v>
      </c>
      <c r="C1203" s="5"/>
      <c r="G1203" s="5"/>
      <c r="H1203" s="12"/>
      <c r="J1203" s="261"/>
    </row>
    <row r="1204" spans="1:10" s="23" customFormat="1" x14ac:dyDescent="0.25">
      <c r="A1204" s="8">
        <v>1198</v>
      </c>
      <c r="C1204" s="5"/>
      <c r="G1204" s="5"/>
      <c r="H1204" s="12"/>
      <c r="J1204" s="261"/>
    </row>
    <row r="1205" spans="1:10" s="23" customFormat="1" x14ac:dyDescent="0.25">
      <c r="A1205" s="6">
        <v>1199</v>
      </c>
      <c r="C1205" s="5"/>
      <c r="G1205" s="5"/>
      <c r="H1205" s="12"/>
      <c r="J1205" s="261"/>
    </row>
    <row r="1206" spans="1:10" s="23" customFormat="1" x14ac:dyDescent="0.25">
      <c r="A1206" s="8">
        <v>1200</v>
      </c>
      <c r="C1206" s="5"/>
      <c r="G1206" s="5"/>
      <c r="H1206" s="12"/>
      <c r="J1206" s="261"/>
    </row>
    <row r="1207" spans="1:10" s="23" customFormat="1" x14ac:dyDescent="0.25">
      <c r="A1207" s="6">
        <v>1201</v>
      </c>
      <c r="C1207" s="5"/>
      <c r="G1207" s="5"/>
      <c r="H1207" s="12"/>
      <c r="J1207" s="261"/>
    </row>
    <row r="1208" spans="1:10" s="23" customFormat="1" x14ac:dyDescent="0.25">
      <c r="A1208" s="8">
        <v>1202</v>
      </c>
      <c r="C1208" s="5"/>
      <c r="G1208" s="5"/>
      <c r="H1208" s="12"/>
      <c r="J1208" s="261"/>
    </row>
    <row r="1209" spans="1:10" s="23" customFormat="1" x14ac:dyDescent="0.25">
      <c r="A1209" s="6">
        <v>1203</v>
      </c>
      <c r="C1209" s="5"/>
      <c r="G1209" s="5"/>
      <c r="H1209" s="12"/>
      <c r="J1209" s="261"/>
    </row>
    <row r="1210" spans="1:10" s="23" customFormat="1" x14ac:dyDescent="0.25">
      <c r="A1210" s="8">
        <v>1204</v>
      </c>
      <c r="C1210" s="5"/>
      <c r="G1210" s="5"/>
      <c r="H1210" s="12"/>
      <c r="J1210" s="261"/>
    </row>
    <row r="1211" spans="1:10" s="23" customFormat="1" x14ac:dyDescent="0.25">
      <c r="A1211" s="6">
        <v>1205</v>
      </c>
      <c r="C1211" s="5"/>
      <c r="G1211" s="5"/>
      <c r="H1211" s="12"/>
      <c r="J1211" s="261"/>
    </row>
    <row r="1212" spans="1:10" s="23" customFormat="1" x14ac:dyDescent="0.25">
      <c r="A1212" s="8">
        <v>1206</v>
      </c>
      <c r="C1212" s="5"/>
      <c r="G1212" s="5"/>
      <c r="H1212" s="12"/>
      <c r="J1212" s="261"/>
    </row>
    <row r="1213" spans="1:10" s="23" customFormat="1" x14ac:dyDescent="0.25">
      <c r="A1213" s="6">
        <v>1207</v>
      </c>
      <c r="C1213" s="5"/>
      <c r="G1213" s="5"/>
      <c r="H1213" s="12"/>
      <c r="J1213" s="261"/>
    </row>
    <row r="1214" spans="1:10" s="23" customFormat="1" x14ac:dyDescent="0.25">
      <c r="A1214" s="8">
        <v>1208</v>
      </c>
      <c r="C1214" s="5"/>
      <c r="G1214" s="5"/>
      <c r="H1214" s="12"/>
      <c r="J1214" s="261"/>
    </row>
    <row r="1215" spans="1:10" s="23" customFormat="1" x14ac:dyDescent="0.25">
      <c r="A1215" s="6">
        <v>1209</v>
      </c>
      <c r="C1215" s="5"/>
      <c r="G1215" s="5"/>
      <c r="H1215" s="12"/>
      <c r="J1215" s="261"/>
    </row>
    <row r="1216" spans="1:10" s="23" customFormat="1" x14ac:dyDescent="0.25">
      <c r="A1216" s="8">
        <v>1210</v>
      </c>
      <c r="C1216" s="5"/>
      <c r="G1216" s="5"/>
      <c r="H1216" s="12"/>
      <c r="J1216" s="261"/>
    </row>
    <row r="1217" spans="1:10" s="23" customFormat="1" x14ac:dyDescent="0.25">
      <c r="A1217" s="6">
        <v>1211</v>
      </c>
      <c r="C1217" s="5"/>
      <c r="G1217" s="5"/>
      <c r="H1217" s="12"/>
      <c r="J1217" s="261"/>
    </row>
    <row r="1218" spans="1:10" s="23" customFormat="1" x14ac:dyDescent="0.25">
      <c r="A1218" s="8">
        <v>1212</v>
      </c>
      <c r="C1218" s="5"/>
      <c r="G1218" s="5"/>
      <c r="H1218" s="12"/>
      <c r="J1218" s="261"/>
    </row>
    <row r="1219" spans="1:10" s="23" customFormat="1" x14ac:dyDescent="0.25">
      <c r="A1219" s="6">
        <v>1213</v>
      </c>
      <c r="C1219" s="5"/>
      <c r="G1219" s="5"/>
      <c r="H1219" s="12"/>
      <c r="J1219" s="261"/>
    </row>
    <row r="1220" spans="1:10" s="23" customFormat="1" x14ac:dyDescent="0.25">
      <c r="A1220" s="8">
        <v>1214</v>
      </c>
      <c r="C1220" s="5"/>
      <c r="G1220" s="5"/>
      <c r="H1220" s="12"/>
      <c r="J1220" s="261"/>
    </row>
    <row r="1221" spans="1:10" s="23" customFormat="1" x14ac:dyDescent="0.25">
      <c r="A1221" s="6">
        <v>1215</v>
      </c>
      <c r="C1221" s="5"/>
      <c r="G1221" s="5"/>
      <c r="H1221" s="12"/>
      <c r="J1221" s="261"/>
    </row>
    <row r="1222" spans="1:10" s="23" customFormat="1" x14ac:dyDescent="0.25">
      <c r="A1222" s="8">
        <v>1216</v>
      </c>
      <c r="C1222" s="5"/>
      <c r="G1222" s="5"/>
      <c r="H1222" s="12"/>
      <c r="J1222" s="261"/>
    </row>
    <row r="1223" spans="1:10" s="23" customFormat="1" x14ac:dyDescent="0.25">
      <c r="A1223" s="6">
        <v>1217</v>
      </c>
      <c r="C1223" s="5"/>
      <c r="G1223" s="5"/>
      <c r="H1223" s="12"/>
      <c r="J1223" s="261"/>
    </row>
    <row r="1224" spans="1:10" s="23" customFormat="1" x14ac:dyDescent="0.25">
      <c r="A1224" s="8">
        <v>1218</v>
      </c>
      <c r="C1224" s="5"/>
      <c r="G1224" s="5"/>
      <c r="H1224" s="12"/>
      <c r="J1224" s="261"/>
    </row>
    <row r="1225" spans="1:10" s="23" customFormat="1" x14ac:dyDescent="0.25">
      <c r="A1225" s="6">
        <v>1219</v>
      </c>
      <c r="C1225" s="5"/>
      <c r="G1225" s="5"/>
      <c r="H1225" s="12"/>
      <c r="J1225" s="261"/>
    </row>
    <row r="1226" spans="1:10" s="23" customFormat="1" x14ac:dyDescent="0.25">
      <c r="A1226" s="8">
        <v>1220</v>
      </c>
      <c r="C1226" s="5"/>
      <c r="G1226" s="5"/>
      <c r="H1226" s="12"/>
      <c r="J1226" s="261"/>
    </row>
    <row r="1227" spans="1:10" s="23" customFormat="1" x14ac:dyDescent="0.25">
      <c r="A1227" s="6">
        <v>1221</v>
      </c>
      <c r="C1227" s="5"/>
      <c r="G1227" s="5"/>
      <c r="H1227" s="12"/>
      <c r="J1227" s="261"/>
    </row>
    <row r="1228" spans="1:10" s="23" customFormat="1" x14ac:dyDescent="0.25">
      <c r="A1228" s="8">
        <v>1222</v>
      </c>
      <c r="C1228" s="5"/>
      <c r="G1228" s="5"/>
      <c r="H1228" s="12"/>
      <c r="J1228" s="261"/>
    </row>
    <row r="1229" spans="1:10" s="23" customFormat="1" x14ac:dyDescent="0.25">
      <c r="A1229" s="6">
        <v>1223</v>
      </c>
      <c r="C1229" s="5"/>
      <c r="G1229" s="5"/>
      <c r="H1229" s="12"/>
      <c r="J1229" s="261"/>
    </row>
    <row r="1230" spans="1:10" s="23" customFormat="1" x14ac:dyDescent="0.25">
      <c r="A1230" s="8">
        <v>1224</v>
      </c>
      <c r="C1230" s="5"/>
      <c r="G1230" s="5"/>
      <c r="H1230" s="12"/>
      <c r="J1230" s="261"/>
    </row>
    <row r="1231" spans="1:10" s="23" customFormat="1" x14ac:dyDescent="0.25">
      <c r="A1231" s="6">
        <v>1225</v>
      </c>
      <c r="C1231" s="5"/>
      <c r="G1231" s="5"/>
      <c r="H1231" s="12"/>
      <c r="J1231" s="261"/>
    </row>
    <row r="1232" spans="1:10" s="23" customFormat="1" x14ac:dyDescent="0.25">
      <c r="A1232" s="8">
        <v>1226</v>
      </c>
      <c r="C1232" s="5"/>
      <c r="G1232" s="5"/>
      <c r="H1232" s="12"/>
      <c r="J1232" s="261"/>
    </row>
    <row r="1233" spans="1:10" s="23" customFormat="1" x14ac:dyDescent="0.25">
      <c r="A1233" s="6">
        <v>1227</v>
      </c>
      <c r="C1233" s="5"/>
      <c r="G1233" s="5"/>
      <c r="H1233" s="12"/>
      <c r="J1233" s="261"/>
    </row>
    <row r="1234" spans="1:10" s="23" customFormat="1" x14ac:dyDescent="0.25">
      <c r="A1234" s="8">
        <v>1228</v>
      </c>
      <c r="C1234" s="5"/>
      <c r="G1234" s="5"/>
      <c r="H1234" s="12"/>
      <c r="J1234" s="261"/>
    </row>
    <row r="1235" spans="1:10" s="23" customFormat="1" x14ac:dyDescent="0.25">
      <c r="A1235" s="6">
        <v>1229</v>
      </c>
      <c r="C1235" s="5"/>
      <c r="G1235" s="5"/>
      <c r="H1235" s="12"/>
      <c r="J1235" s="261"/>
    </row>
    <row r="1236" spans="1:10" s="23" customFormat="1" x14ac:dyDescent="0.25">
      <c r="A1236" s="8">
        <v>1230</v>
      </c>
      <c r="C1236" s="5"/>
      <c r="G1236" s="5"/>
      <c r="H1236" s="12"/>
      <c r="J1236" s="261"/>
    </row>
    <row r="1237" spans="1:10" s="23" customFormat="1" x14ac:dyDescent="0.25">
      <c r="A1237" s="6">
        <v>1231</v>
      </c>
      <c r="C1237" s="5"/>
      <c r="G1237" s="5"/>
      <c r="H1237" s="12"/>
      <c r="J1237" s="261"/>
    </row>
    <row r="1238" spans="1:10" s="23" customFormat="1" x14ac:dyDescent="0.25">
      <c r="A1238" s="8">
        <v>1232</v>
      </c>
      <c r="C1238" s="5"/>
      <c r="G1238" s="5"/>
      <c r="H1238" s="12"/>
      <c r="J1238" s="261"/>
    </row>
    <row r="1239" spans="1:10" s="23" customFormat="1" x14ac:dyDescent="0.25">
      <c r="A1239" s="6">
        <v>1233</v>
      </c>
      <c r="C1239" s="5"/>
      <c r="G1239" s="5"/>
      <c r="H1239" s="12"/>
      <c r="J1239" s="261"/>
    </row>
    <row r="1240" spans="1:10" s="23" customFormat="1" x14ac:dyDescent="0.25">
      <c r="A1240" s="8">
        <v>1234</v>
      </c>
      <c r="C1240" s="5"/>
      <c r="G1240" s="5"/>
      <c r="H1240" s="12"/>
      <c r="J1240" s="261"/>
    </row>
    <row r="1241" spans="1:10" s="23" customFormat="1" x14ac:dyDescent="0.25">
      <c r="A1241" s="6">
        <v>1235</v>
      </c>
      <c r="C1241" s="5"/>
      <c r="G1241" s="5"/>
      <c r="H1241" s="12"/>
      <c r="J1241" s="261"/>
    </row>
    <row r="1242" spans="1:10" s="23" customFormat="1" x14ac:dyDescent="0.25">
      <c r="A1242" s="8">
        <v>1236</v>
      </c>
      <c r="C1242" s="5"/>
      <c r="G1242" s="5"/>
      <c r="H1242" s="12"/>
      <c r="J1242" s="261"/>
    </row>
    <row r="1243" spans="1:10" s="23" customFormat="1" x14ac:dyDescent="0.25">
      <c r="A1243" s="6">
        <v>1237</v>
      </c>
      <c r="C1243" s="5"/>
      <c r="G1243" s="5"/>
      <c r="H1243" s="12"/>
      <c r="J1243" s="261"/>
    </row>
    <row r="1244" spans="1:10" s="23" customFormat="1" x14ac:dyDescent="0.25">
      <c r="A1244" s="8">
        <v>1238</v>
      </c>
      <c r="C1244" s="5"/>
      <c r="G1244" s="5"/>
      <c r="H1244" s="12"/>
      <c r="J1244" s="261"/>
    </row>
    <row r="1245" spans="1:10" s="23" customFormat="1" x14ac:dyDescent="0.25">
      <c r="A1245" s="6">
        <v>1239</v>
      </c>
      <c r="C1245" s="5"/>
      <c r="G1245" s="5"/>
      <c r="H1245" s="12"/>
      <c r="J1245" s="261"/>
    </row>
    <row r="1246" spans="1:10" s="23" customFormat="1" x14ac:dyDescent="0.25">
      <c r="A1246" s="8">
        <v>1240</v>
      </c>
      <c r="C1246" s="5"/>
      <c r="G1246" s="5"/>
      <c r="H1246" s="12"/>
      <c r="J1246" s="261"/>
    </row>
    <row r="1247" spans="1:10" s="23" customFormat="1" x14ac:dyDescent="0.25">
      <c r="A1247" s="6">
        <v>1241</v>
      </c>
      <c r="C1247" s="5"/>
      <c r="G1247" s="5"/>
      <c r="H1247" s="12"/>
      <c r="J1247" s="261"/>
    </row>
    <row r="1248" spans="1:10" s="23" customFormat="1" x14ac:dyDescent="0.25">
      <c r="A1248" s="8">
        <v>1242</v>
      </c>
      <c r="C1248" s="5"/>
      <c r="G1248" s="5"/>
      <c r="H1248" s="12"/>
      <c r="J1248" s="261"/>
    </row>
    <row r="1249" spans="1:10" s="23" customFormat="1" x14ac:dyDescent="0.25">
      <c r="A1249" s="6">
        <v>1243</v>
      </c>
      <c r="C1249" s="5"/>
      <c r="G1249" s="5"/>
      <c r="H1249" s="12"/>
      <c r="J1249" s="261"/>
    </row>
    <row r="1250" spans="1:10" s="23" customFormat="1" x14ac:dyDescent="0.25">
      <c r="A1250" s="8">
        <v>1244</v>
      </c>
      <c r="C1250" s="5"/>
      <c r="G1250" s="5"/>
      <c r="H1250" s="12"/>
      <c r="J1250" s="261"/>
    </row>
    <row r="1251" spans="1:10" s="23" customFormat="1" x14ac:dyDescent="0.25">
      <c r="A1251" s="6">
        <v>1245</v>
      </c>
      <c r="C1251" s="5"/>
      <c r="G1251" s="5"/>
      <c r="H1251" s="12"/>
      <c r="J1251" s="261"/>
    </row>
    <row r="1252" spans="1:10" s="23" customFormat="1" x14ac:dyDescent="0.25">
      <c r="A1252" s="8">
        <v>1246</v>
      </c>
      <c r="C1252" s="5"/>
      <c r="G1252" s="5"/>
      <c r="H1252" s="12"/>
      <c r="J1252" s="261"/>
    </row>
    <row r="1253" spans="1:10" s="23" customFormat="1" x14ac:dyDescent="0.25">
      <c r="A1253" s="6">
        <v>1247</v>
      </c>
      <c r="C1253" s="5"/>
      <c r="G1253" s="5"/>
      <c r="H1253" s="12"/>
      <c r="J1253" s="261"/>
    </row>
    <row r="1254" spans="1:10" s="23" customFormat="1" x14ac:dyDescent="0.25">
      <c r="A1254" s="8">
        <v>1248</v>
      </c>
      <c r="C1254" s="5"/>
      <c r="G1254" s="5"/>
      <c r="H1254" s="12"/>
      <c r="J1254" s="261"/>
    </row>
    <row r="1255" spans="1:10" s="23" customFormat="1" x14ac:dyDescent="0.25">
      <c r="A1255" s="6">
        <v>1249</v>
      </c>
      <c r="C1255" s="5"/>
      <c r="G1255" s="5"/>
      <c r="H1255" s="12"/>
      <c r="J1255" s="261"/>
    </row>
    <row r="1256" spans="1:10" s="23" customFormat="1" x14ac:dyDescent="0.25">
      <c r="A1256" s="8">
        <v>1250</v>
      </c>
      <c r="C1256" s="5"/>
      <c r="G1256" s="5"/>
      <c r="H1256" s="12"/>
      <c r="J1256" s="261"/>
    </row>
    <row r="1257" spans="1:10" s="23" customFormat="1" x14ac:dyDescent="0.25">
      <c r="A1257" s="6">
        <v>1251</v>
      </c>
      <c r="C1257" s="5"/>
      <c r="G1257" s="5"/>
      <c r="H1257" s="12"/>
      <c r="J1257" s="261"/>
    </row>
    <row r="1258" spans="1:10" s="23" customFormat="1" x14ac:dyDescent="0.25">
      <c r="A1258" s="8">
        <v>1252</v>
      </c>
      <c r="C1258" s="5"/>
      <c r="G1258" s="5"/>
      <c r="H1258" s="12"/>
      <c r="J1258" s="261"/>
    </row>
    <row r="1259" spans="1:10" s="23" customFormat="1" x14ac:dyDescent="0.25">
      <c r="A1259" s="6">
        <v>1253</v>
      </c>
      <c r="C1259" s="5"/>
      <c r="G1259" s="5"/>
      <c r="H1259" s="12"/>
      <c r="J1259" s="261"/>
    </row>
    <row r="1260" spans="1:10" s="23" customFormat="1" x14ac:dyDescent="0.25">
      <c r="A1260" s="8">
        <v>1254</v>
      </c>
      <c r="C1260" s="5"/>
      <c r="G1260" s="5"/>
      <c r="H1260" s="12"/>
      <c r="J1260" s="261"/>
    </row>
    <row r="1261" spans="1:10" s="23" customFormat="1" x14ac:dyDescent="0.25">
      <c r="A1261" s="6">
        <v>1255</v>
      </c>
      <c r="C1261" s="5"/>
      <c r="G1261" s="5"/>
      <c r="H1261" s="12"/>
      <c r="J1261" s="261"/>
    </row>
    <row r="1262" spans="1:10" s="23" customFormat="1" x14ac:dyDescent="0.25">
      <c r="A1262" s="8">
        <v>1256</v>
      </c>
      <c r="C1262" s="5"/>
      <c r="G1262" s="5"/>
      <c r="H1262" s="12"/>
      <c r="J1262" s="261"/>
    </row>
    <row r="1263" spans="1:10" s="23" customFormat="1" x14ac:dyDescent="0.25">
      <c r="A1263" s="6">
        <v>1257</v>
      </c>
      <c r="C1263" s="5"/>
      <c r="G1263" s="5"/>
      <c r="H1263" s="12"/>
      <c r="J1263" s="261"/>
    </row>
    <row r="1264" spans="1:10" s="23" customFormat="1" x14ac:dyDescent="0.25">
      <c r="A1264" s="8">
        <v>1258</v>
      </c>
      <c r="C1264" s="5"/>
      <c r="G1264" s="5"/>
      <c r="H1264" s="12"/>
      <c r="J1264" s="261"/>
    </row>
    <row r="1265" spans="1:10" s="23" customFormat="1" x14ac:dyDescent="0.25">
      <c r="A1265" s="6">
        <v>1259</v>
      </c>
      <c r="C1265" s="5"/>
      <c r="G1265" s="5"/>
      <c r="H1265" s="12"/>
      <c r="J1265" s="261"/>
    </row>
    <row r="1266" spans="1:10" s="23" customFormat="1" x14ac:dyDescent="0.25">
      <c r="A1266" s="8">
        <v>1260</v>
      </c>
      <c r="C1266" s="5"/>
      <c r="G1266" s="5"/>
      <c r="H1266" s="12"/>
      <c r="J1266" s="261"/>
    </row>
    <row r="1267" spans="1:10" s="23" customFormat="1" x14ac:dyDescent="0.25">
      <c r="A1267" s="6">
        <v>1261</v>
      </c>
      <c r="C1267" s="5"/>
      <c r="G1267" s="5"/>
      <c r="H1267" s="12"/>
      <c r="J1267" s="261"/>
    </row>
    <row r="1268" spans="1:10" s="23" customFormat="1" x14ac:dyDescent="0.25">
      <c r="A1268" s="8">
        <v>1262</v>
      </c>
      <c r="C1268" s="5"/>
      <c r="G1268" s="5"/>
      <c r="H1268" s="12"/>
      <c r="J1268" s="261"/>
    </row>
    <row r="1269" spans="1:10" s="23" customFormat="1" x14ac:dyDescent="0.25">
      <c r="A1269" s="6">
        <v>1263</v>
      </c>
      <c r="C1269" s="5"/>
      <c r="G1269" s="5"/>
      <c r="H1269" s="12"/>
      <c r="J1269" s="261"/>
    </row>
    <row r="1270" spans="1:10" s="23" customFormat="1" x14ac:dyDescent="0.25">
      <c r="A1270" s="8">
        <v>1264</v>
      </c>
      <c r="C1270" s="5"/>
      <c r="G1270" s="5"/>
      <c r="H1270" s="12"/>
      <c r="J1270" s="261"/>
    </row>
    <row r="1271" spans="1:10" s="23" customFormat="1" x14ac:dyDescent="0.25">
      <c r="A1271" s="6">
        <v>1265</v>
      </c>
      <c r="C1271" s="5"/>
      <c r="G1271" s="5"/>
      <c r="H1271" s="12"/>
      <c r="J1271" s="261"/>
    </row>
    <row r="1272" spans="1:10" s="23" customFormat="1" x14ac:dyDescent="0.25">
      <c r="A1272" s="8">
        <v>1266</v>
      </c>
      <c r="C1272" s="5"/>
      <c r="G1272" s="5"/>
      <c r="H1272" s="12"/>
      <c r="J1272" s="261"/>
    </row>
    <row r="1273" spans="1:10" s="23" customFormat="1" x14ac:dyDescent="0.25">
      <c r="A1273" s="6">
        <v>1267</v>
      </c>
      <c r="C1273" s="5"/>
      <c r="G1273" s="5"/>
      <c r="H1273" s="12"/>
      <c r="J1273" s="261"/>
    </row>
    <row r="1274" spans="1:10" s="23" customFormat="1" x14ac:dyDescent="0.25">
      <c r="A1274" s="8">
        <v>1268</v>
      </c>
      <c r="C1274" s="5"/>
      <c r="G1274" s="5"/>
      <c r="H1274" s="12"/>
      <c r="J1274" s="261"/>
    </row>
    <row r="1275" spans="1:10" s="23" customFormat="1" x14ac:dyDescent="0.25">
      <c r="A1275" s="6">
        <v>1269</v>
      </c>
      <c r="C1275" s="5"/>
      <c r="G1275" s="5"/>
      <c r="H1275" s="12"/>
      <c r="J1275" s="261"/>
    </row>
    <row r="1276" spans="1:10" s="23" customFormat="1" x14ac:dyDescent="0.25">
      <c r="A1276" s="8">
        <v>1270</v>
      </c>
      <c r="C1276" s="5"/>
      <c r="G1276" s="5"/>
      <c r="H1276" s="12"/>
      <c r="J1276" s="261"/>
    </row>
    <row r="1277" spans="1:10" s="23" customFormat="1" x14ac:dyDescent="0.25">
      <c r="A1277" s="6">
        <v>1271</v>
      </c>
      <c r="C1277" s="5"/>
      <c r="G1277" s="5"/>
      <c r="H1277" s="12"/>
      <c r="J1277" s="261"/>
    </row>
    <row r="1278" spans="1:10" s="23" customFormat="1" x14ac:dyDescent="0.25">
      <c r="A1278" s="8">
        <v>1272</v>
      </c>
      <c r="C1278" s="5"/>
      <c r="G1278" s="5"/>
      <c r="H1278" s="12"/>
      <c r="J1278" s="261"/>
    </row>
    <row r="1279" spans="1:10" s="23" customFormat="1" x14ac:dyDescent="0.25">
      <c r="A1279" s="6">
        <v>1273</v>
      </c>
      <c r="C1279" s="5"/>
      <c r="G1279" s="5"/>
      <c r="H1279" s="12"/>
      <c r="J1279" s="261"/>
    </row>
    <row r="1280" spans="1:10" s="23" customFormat="1" x14ac:dyDescent="0.25">
      <c r="A1280" s="8">
        <v>1274</v>
      </c>
      <c r="C1280" s="5"/>
      <c r="G1280" s="5"/>
      <c r="H1280" s="12"/>
      <c r="J1280" s="261"/>
    </row>
    <row r="1281" spans="1:10" s="23" customFormat="1" x14ac:dyDescent="0.25">
      <c r="A1281" s="6">
        <v>1275</v>
      </c>
      <c r="C1281" s="5"/>
      <c r="G1281" s="5"/>
      <c r="H1281" s="12"/>
      <c r="J1281" s="261"/>
    </row>
    <row r="1282" spans="1:10" s="23" customFormat="1" x14ac:dyDescent="0.25">
      <c r="A1282" s="8">
        <v>1276</v>
      </c>
      <c r="C1282" s="5"/>
      <c r="G1282" s="5"/>
      <c r="H1282" s="12"/>
      <c r="J1282" s="261"/>
    </row>
    <row r="1283" spans="1:10" s="23" customFormat="1" x14ac:dyDescent="0.25">
      <c r="A1283" s="6">
        <v>1277</v>
      </c>
      <c r="C1283" s="5"/>
      <c r="G1283" s="5"/>
      <c r="H1283" s="12"/>
      <c r="J1283" s="261"/>
    </row>
    <row r="1284" spans="1:10" s="23" customFormat="1" x14ac:dyDescent="0.25">
      <c r="A1284" s="8">
        <v>1278</v>
      </c>
      <c r="C1284" s="5"/>
      <c r="G1284" s="5"/>
      <c r="H1284" s="12"/>
      <c r="J1284" s="261"/>
    </row>
    <row r="1285" spans="1:10" s="23" customFormat="1" x14ac:dyDescent="0.25">
      <c r="A1285" s="6">
        <v>1279</v>
      </c>
      <c r="C1285" s="5"/>
      <c r="G1285" s="5"/>
      <c r="H1285" s="12"/>
      <c r="J1285" s="261"/>
    </row>
    <row r="1286" spans="1:10" s="23" customFormat="1" x14ac:dyDescent="0.25">
      <c r="A1286" s="8">
        <v>1280</v>
      </c>
      <c r="C1286" s="5"/>
      <c r="G1286" s="5"/>
      <c r="H1286" s="12"/>
      <c r="J1286" s="261"/>
    </row>
    <row r="1287" spans="1:10" s="23" customFormat="1" x14ac:dyDescent="0.25">
      <c r="A1287" s="6">
        <v>1281</v>
      </c>
      <c r="C1287" s="5"/>
      <c r="G1287" s="5"/>
      <c r="H1287" s="12"/>
      <c r="J1287" s="261"/>
    </row>
    <row r="1288" spans="1:10" s="23" customFormat="1" x14ac:dyDescent="0.25">
      <c r="A1288" s="8">
        <v>1282</v>
      </c>
      <c r="C1288" s="5"/>
      <c r="G1288" s="5"/>
      <c r="H1288" s="12"/>
      <c r="J1288" s="261"/>
    </row>
    <row r="1289" spans="1:10" s="23" customFormat="1" x14ac:dyDescent="0.25">
      <c r="A1289" s="6">
        <v>1283</v>
      </c>
      <c r="C1289" s="5"/>
      <c r="G1289" s="5"/>
      <c r="H1289" s="12"/>
      <c r="J1289" s="261"/>
    </row>
    <row r="1290" spans="1:10" s="23" customFormat="1" x14ac:dyDescent="0.25">
      <c r="A1290" s="8">
        <v>1284</v>
      </c>
      <c r="C1290" s="5"/>
      <c r="G1290" s="5"/>
      <c r="H1290" s="12"/>
      <c r="J1290" s="261"/>
    </row>
    <row r="1291" spans="1:10" s="23" customFormat="1" x14ac:dyDescent="0.25">
      <c r="A1291" s="6">
        <v>1285</v>
      </c>
      <c r="C1291" s="5"/>
      <c r="G1291" s="5"/>
      <c r="H1291" s="12"/>
      <c r="J1291" s="261"/>
    </row>
    <row r="1292" spans="1:10" s="23" customFormat="1" x14ac:dyDescent="0.25">
      <c r="A1292" s="8">
        <v>1286</v>
      </c>
      <c r="C1292" s="5"/>
      <c r="G1292" s="5"/>
      <c r="H1292" s="12"/>
      <c r="J1292" s="261"/>
    </row>
    <row r="1293" spans="1:10" s="23" customFormat="1" x14ac:dyDescent="0.25">
      <c r="A1293" s="6">
        <v>1287</v>
      </c>
      <c r="C1293" s="5"/>
      <c r="G1293" s="5"/>
      <c r="H1293" s="12"/>
      <c r="J1293" s="261"/>
    </row>
    <row r="1294" spans="1:10" s="23" customFormat="1" x14ac:dyDescent="0.25">
      <c r="A1294" s="8">
        <v>1288</v>
      </c>
      <c r="C1294" s="5"/>
      <c r="G1294" s="5"/>
      <c r="H1294" s="12"/>
      <c r="J1294" s="261"/>
    </row>
    <row r="1295" spans="1:10" s="23" customFormat="1" x14ac:dyDescent="0.25">
      <c r="A1295" s="6">
        <v>1289</v>
      </c>
      <c r="C1295" s="5"/>
      <c r="G1295" s="5"/>
      <c r="H1295" s="12"/>
      <c r="J1295" s="261"/>
    </row>
    <row r="1296" spans="1:10" s="23" customFormat="1" x14ac:dyDescent="0.25">
      <c r="A1296" s="8">
        <v>1290</v>
      </c>
      <c r="C1296" s="5"/>
      <c r="G1296" s="5"/>
      <c r="H1296" s="12"/>
      <c r="J1296" s="261"/>
    </row>
    <row r="1297" spans="1:10" s="23" customFormat="1" x14ac:dyDescent="0.25">
      <c r="A1297" s="6">
        <v>1291</v>
      </c>
      <c r="C1297" s="5"/>
      <c r="G1297" s="5"/>
      <c r="H1297" s="12"/>
      <c r="J1297" s="261"/>
    </row>
    <row r="1298" spans="1:10" s="23" customFormat="1" x14ac:dyDescent="0.25">
      <c r="A1298" s="8">
        <v>1292</v>
      </c>
      <c r="C1298" s="5"/>
      <c r="G1298" s="5"/>
      <c r="H1298" s="12"/>
      <c r="J1298" s="261"/>
    </row>
    <row r="1299" spans="1:10" s="23" customFormat="1" x14ac:dyDescent="0.25">
      <c r="A1299" s="6">
        <v>1293</v>
      </c>
      <c r="C1299" s="5"/>
      <c r="G1299" s="5"/>
      <c r="H1299" s="12"/>
      <c r="J1299" s="261"/>
    </row>
    <row r="1300" spans="1:10" s="23" customFormat="1" x14ac:dyDescent="0.25">
      <c r="A1300" s="8">
        <v>1294</v>
      </c>
      <c r="C1300" s="5"/>
      <c r="G1300" s="5"/>
      <c r="H1300" s="12"/>
      <c r="J1300" s="261"/>
    </row>
    <row r="1301" spans="1:10" s="23" customFormat="1" x14ac:dyDescent="0.25">
      <c r="A1301" s="6">
        <v>1295</v>
      </c>
      <c r="C1301" s="5"/>
      <c r="G1301" s="5"/>
      <c r="H1301" s="12"/>
      <c r="J1301" s="261"/>
    </row>
    <row r="1302" spans="1:10" s="23" customFormat="1" x14ac:dyDescent="0.25">
      <c r="A1302" s="8">
        <v>1296</v>
      </c>
      <c r="C1302" s="5"/>
      <c r="G1302" s="5"/>
      <c r="H1302" s="12"/>
      <c r="J1302" s="261"/>
    </row>
    <row r="1303" spans="1:10" s="23" customFormat="1" x14ac:dyDescent="0.25">
      <c r="A1303" s="6">
        <v>1297</v>
      </c>
      <c r="C1303" s="5"/>
      <c r="G1303" s="5"/>
      <c r="H1303" s="12"/>
      <c r="J1303" s="261"/>
    </row>
    <row r="1304" spans="1:10" s="23" customFormat="1" x14ac:dyDescent="0.25">
      <c r="A1304" s="8">
        <v>1298</v>
      </c>
      <c r="C1304" s="5"/>
      <c r="G1304" s="5"/>
      <c r="H1304" s="12"/>
      <c r="J1304" s="261"/>
    </row>
    <row r="1305" spans="1:10" s="23" customFormat="1" x14ac:dyDescent="0.25">
      <c r="A1305" s="6">
        <v>1299</v>
      </c>
      <c r="C1305" s="5"/>
      <c r="G1305" s="5"/>
      <c r="H1305" s="12"/>
      <c r="J1305" s="261"/>
    </row>
    <row r="1306" spans="1:10" s="23" customFormat="1" x14ac:dyDescent="0.25">
      <c r="A1306" s="8">
        <v>1300</v>
      </c>
      <c r="C1306" s="5"/>
      <c r="G1306" s="5"/>
      <c r="H1306" s="12"/>
      <c r="J1306" s="261"/>
    </row>
    <row r="1307" spans="1:10" s="23" customFormat="1" x14ac:dyDescent="0.25">
      <c r="A1307" s="6">
        <v>1301</v>
      </c>
      <c r="C1307" s="5"/>
      <c r="G1307" s="5"/>
      <c r="H1307" s="12"/>
      <c r="J1307" s="261"/>
    </row>
    <row r="1308" spans="1:10" s="23" customFormat="1" x14ac:dyDescent="0.25">
      <c r="A1308" s="8">
        <v>1302</v>
      </c>
      <c r="C1308" s="5"/>
      <c r="G1308" s="5"/>
      <c r="H1308" s="12"/>
      <c r="J1308" s="261"/>
    </row>
    <row r="1309" spans="1:10" s="23" customFormat="1" x14ac:dyDescent="0.25">
      <c r="A1309" s="6">
        <v>1303</v>
      </c>
      <c r="C1309" s="5"/>
      <c r="G1309" s="5"/>
      <c r="H1309" s="12"/>
      <c r="J1309" s="261"/>
    </row>
    <row r="1310" spans="1:10" s="23" customFormat="1" x14ac:dyDescent="0.25">
      <c r="A1310" s="8">
        <v>1304</v>
      </c>
      <c r="C1310" s="5"/>
      <c r="G1310" s="5"/>
      <c r="H1310" s="12"/>
      <c r="J1310" s="261"/>
    </row>
    <row r="1311" spans="1:10" s="23" customFormat="1" x14ac:dyDescent="0.25">
      <c r="A1311" s="6">
        <v>1305</v>
      </c>
      <c r="C1311" s="5"/>
      <c r="G1311" s="5"/>
      <c r="H1311" s="12"/>
      <c r="J1311" s="261"/>
    </row>
    <row r="1312" spans="1:10" s="23" customFormat="1" x14ac:dyDescent="0.25">
      <c r="A1312" s="8">
        <v>1306</v>
      </c>
      <c r="C1312" s="5"/>
      <c r="G1312" s="5"/>
      <c r="H1312" s="12"/>
      <c r="J1312" s="261"/>
    </row>
    <row r="1313" spans="1:10" s="23" customFormat="1" x14ac:dyDescent="0.25">
      <c r="A1313" s="6">
        <v>1307</v>
      </c>
      <c r="C1313" s="5"/>
      <c r="G1313" s="5"/>
      <c r="H1313" s="12"/>
      <c r="J1313" s="261"/>
    </row>
    <row r="1314" spans="1:10" s="23" customFormat="1" x14ac:dyDescent="0.25">
      <c r="A1314" s="8">
        <v>1308</v>
      </c>
      <c r="C1314" s="5"/>
      <c r="G1314" s="5"/>
      <c r="H1314" s="12"/>
      <c r="J1314" s="261"/>
    </row>
    <row r="1315" spans="1:10" s="23" customFormat="1" x14ac:dyDescent="0.25">
      <c r="A1315" s="6">
        <v>1309</v>
      </c>
      <c r="C1315" s="5"/>
      <c r="G1315" s="5"/>
      <c r="H1315" s="12"/>
      <c r="J1315" s="261"/>
    </row>
    <row r="1316" spans="1:10" s="23" customFormat="1" x14ac:dyDescent="0.25">
      <c r="A1316" s="8">
        <v>1310</v>
      </c>
      <c r="C1316" s="5"/>
      <c r="G1316" s="5"/>
      <c r="H1316" s="12"/>
      <c r="J1316" s="261"/>
    </row>
    <row r="1317" spans="1:10" s="23" customFormat="1" x14ac:dyDescent="0.25">
      <c r="A1317" s="6">
        <v>1311</v>
      </c>
      <c r="C1317" s="5"/>
      <c r="G1317" s="5"/>
      <c r="H1317" s="12"/>
      <c r="J1317" s="261"/>
    </row>
    <row r="1318" spans="1:10" s="23" customFormat="1" x14ac:dyDescent="0.25">
      <c r="A1318" s="8">
        <v>1312</v>
      </c>
      <c r="C1318" s="5"/>
      <c r="G1318" s="5"/>
      <c r="H1318" s="12"/>
      <c r="J1318" s="261"/>
    </row>
    <row r="1319" spans="1:10" s="23" customFormat="1" x14ac:dyDescent="0.25">
      <c r="A1319" s="6">
        <v>1313</v>
      </c>
      <c r="C1319" s="5"/>
      <c r="G1319" s="5"/>
      <c r="H1319" s="12"/>
      <c r="J1319" s="261"/>
    </row>
    <row r="1320" spans="1:10" s="23" customFormat="1" x14ac:dyDescent="0.25">
      <c r="A1320" s="8">
        <v>1314</v>
      </c>
      <c r="C1320" s="5"/>
      <c r="G1320" s="5"/>
      <c r="H1320" s="12"/>
      <c r="J1320" s="261"/>
    </row>
    <row r="1321" spans="1:10" s="23" customFormat="1" x14ac:dyDescent="0.25">
      <c r="A1321" s="6">
        <v>1315</v>
      </c>
      <c r="C1321" s="5"/>
      <c r="G1321" s="5"/>
      <c r="H1321" s="12"/>
      <c r="J1321" s="261"/>
    </row>
    <row r="1322" spans="1:10" s="23" customFormat="1" x14ac:dyDescent="0.25">
      <c r="A1322" s="8">
        <v>1316</v>
      </c>
      <c r="C1322" s="5"/>
      <c r="G1322" s="5"/>
      <c r="H1322" s="12"/>
      <c r="J1322" s="261"/>
    </row>
    <row r="1323" spans="1:10" s="23" customFormat="1" x14ac:dyDescent="0.25">
      <c r="A1323" s="6">
        <v>1317</v>
      </c>
      <c r="C1323" s="5"/>
      <c r="G1323" s="5"/>
      <c r="H1323" s="12"/>
      <c r="J1323" s="261"/>
    </row>
    <row r="1324" spans="1:10" s="23" customFormat="1" x14ac:dyDescent="0.25">
      <c r="A1324" s="8">
        <v>1318</v>
      </c>
      <c r="C1324" s="5"/>
      <c r="G1324" s="5"/>
      <c r="H1324" s="12"/>
      <c r="J1324" s="261"/>
    </row>
    <row r="1325" spans="1:10" s="23" customFormat="1" x14ac:dyDescent="0.25">
      <c r="A1325" s="6">
        <v>1319</v>
      </c>
      <c r="C1325" s="5"/>
      <c r="G1325" s="5"/>
      <c r="H1325" s="12"/>
      <c r="J1325" s="261"/>
    </row>
    <row r="1326" spans="1:10" s="23" customFormat="1" x14ac:dyDescent="0.25">
      <c r="A1326" s="8">
        <v>1320</v>
      </c>
      <c r="C1326" s="5"/>
      <c r="G1326" s="5"/>
      <c r="H1326" s="12"/>
      <c r="J1326" s="261"/>
    </row>
    <row r="1327" spans="1:10" s="23" customFormat="1" x14ac:dyDescent="0.25">
      <c r="A1327" s="6">
        <v>1321</v>
      </c>
      <c r="C1327" s="5"/>
      <c r="G1327" s="5"/>
      <c r="H1327" s="12"/>
      <c r="J1327" s="261"/>
    </row>
    <row r="1328" spans="1:10" s="23" customFormat="1" x14ac:dyDescent="0.25">
      <c r="A1328" s="8">
        <v>1322</v>
      </c>
      <c r="C1328" s="5"/>
      <c r="G1328" s="5"/>
      <c r="H1328" s="12"/>
      <c r="J1328" s="261"/>
    </row>
    <row r="1329" spans="1:10" s="23" customFormat="1" x14ac:dyDescent="0.25">
      <c r="A1329" s="6">
        <v>1323</v>
      </c>
      <c r="C1329" s="5"/>
      <c r="G1329" s="5"/>
      <c r="H1329" s="12"/>
      <c r="J1329" s="261"/>
    </row>
    <row r="1330" spans="1:10" s="23" customFormat="1" x14ac:dyDescent="0.25">
      <c r="A1330" s="8">
        <v>1324</v>
      </c>
      <c r="C1330" s="5"/>
      <c r="G1330" s="5"/>
      <c r="H1330" s="12"/>
      <c r="J1330" s="261"/>
    </row>
    <row r="1331" spans="1:10" s="23" customFormat="1" x14ac:dyDescent="0.25">
      <c r="A1331" s="6">
        <v>1325</v>
      </c>
      <c r="C1331" s="5"/>
      <c r="G1331" s="5"/>
      <c r="H1331" s="12"/>
      <c r="J1331" s="261"/>
    </row>
    <row r="1332" spans="1:10" s="23" customFormat="1" x14ac:dyDescent="0.25">
      <c r="A1332" s="8">
        <v>1326</v>
      </c>
      <c r="C1332" s="5"/>
      <c r="G1332" s="5"/>
      <c r="H1332" s="12"/>
      <c r="J1332" s="261"/>
    </row>
    <row r="1333" spans="1:10" s="23" customFormat="1" x14ac:dyDescent="0.25">
      <c r="A1333" s="6">
        <v>1327</v>
      </c>
      <c r="C1333" s="5"/>
      <c r="G1333" s="5"/>
      <c r="H1333" s="12"/>
      <c r="J1333" s="261"/>
    </row>
    <row r="1334" spans="1:10" s="23" customFormat="1" x14ac:dyDescent="0.25">
      <c r="A1334" s="8">
        <v>1328</v>
      </c>
      <c r="C1334" s="5"/>
      <c r="G1334" s="5"/>
      <c r="H1334" s="12"/>
      <c r="J1334" s="261"/>
    </row>
    <row r="1335" spans="1:10" s="23" customFormat="1" x14ac:dyDescent="0.25">
      <c r="A1335" s="6">
        <v>1329</v>
      </c>
      <c r="C1335" s="5"/>
      <c r="G1335" s="5"/>
      <c r="H1335" s="12"/>
      <c r="J1335" s="261"/>
    </row>
    <row r="1336" spans="1:10" s="23" customFormat="1" x14ac:dyDescent="0.25">
      <c r="A1336" s="8">
        <v>1330</v>
      </c>
      <c r="C1336" s="5"/>
      <c r="G1336" s="5"/>
      <c r="H1336" s="12"/>
      <c r="J1336" s="261"/>
    </row>
    <row r="1337" spans="1:10" s="23" customFormat="1" x14ac:dyDescent="0.25">
      <c r="A1337" s="6">
        <v>1331</v>
      </c>
      <c r="C1337" s="5"/>
      <c r="G1337" s="5"/>
      <c r="H1337" s="12"/>
      <c r="J1337" s="261"/>
    </row>
    <row r="1338" spans="1:10" s="23" customFormat="1" x14ac:dyDescent="0.25">
      <c r="A1338" s="8">
        <v>1332</v>
      </c>
      <c r="C1338" s="5"/>
      <c r="G1338" s="5"/>
      <c r="H1338" s="12"/>
      <c r="J1338" s="261"/>
    </row>
    <row r="1339" spans="1:10" s="23" customFormat="1" x14ac:dyDescent="0.25">
      <c r="A1339" s="6">
        <v>1333</v>
      </c>
      <c r="C1339" s="5"/>
      <c r="G1339" s="5"/>
      <c r="H1339" s="12"/>
      <c r="J1339" s="261"/>
    </row>
    <row r="1340" spans="1:10" s="23" customFormat="1" x14ac:dyDescent="0.25">
      <c r="A1340" s="8">
        <v>1334</v>
      </c>
      <c r="C1340" s="5"/>
      <c r="G1340" s="5"/>
      <c r="H1340" s="12"/>
      <c r="J1340" s="261"/>
    </row>
    <row r="1341" spans="1:10" s="23" customFormat="1" x14ac:dyDescent="0.25">
      <c r="A1341" s="6">
        <v>1335</v>
      </c>
      <c r="C1341" s="5"/>
      <c r="G1341" s="5"/>
      <c r="H1341" s="12"/>
      <c r="J1341" s="261"/>
    </row>
    <row r="1342" spans="1:10" s="23" customFormat="1" x14ac:dyDescent="0.25">
      <c r="A1342" s="8">
        <v>1336</v>
      </c>
      <c r="C1342" s="5"/>
      <c r="G1342" s="5"/>
      <c r="H1342" s="12"/>
      <c r="J1342" s="261"/>
    </row>
    <row r="1343" spans="1:10" s="23" customFormat="1" x14ac:dyDescent="0.25">
      <c r="A1343" s="6">
        <v>1337</v>
      </c>
      <c r="C1343" s="5"/>
      <c r="G1343" s="5"/>
      <c r="H1343" s="12"/>
      <c r="J1343" s="261"/>
    </row>
    <row r="1344" spans="1:10" s="23" customFormat="1" x14ac:dyDescent="0.25">
      <c r="A1344" s="8">
        <v>1338</v>
      </c>
      <c r="C1344" s="5"/>
      <c r="G1344" s="5"/>
      <c r="H1344" s="12"/>
      <c r="J1344" s="261"/>
    </row>
    <row r="1345" spans="1:10" s="23" customFormat="1" x14ac:dyDescent="0.25">
      <c r="A1345" s="6">
        <v>1339</v>
      </c>
      <c r="C1345" s="5"/>
      <c r="G1345" s="5"/>
      <c r="H1345" s="12"/>
      <c r="J1345" s="261"/>
    </row>
    <row r="1346" spans="1:10" s="23" customFormat="1" x14ac:dyDescent="0.25">
      <c r="A1346" s="8">
        <v>1340</v>
      </c>
      <c r="C1346" s="5"/>
      <c r="G1346" s="5"/>
      <c r="H1346" s="12"/>
      <c r="J1346" s="261"/>
    </row>
    <row r="1347" spans="1:10" s="23" customFormat="1" x14ac:dyDescent="0.25">
      <c r="A1347" s="6">
        <v>1341</v>
      </c>
      <c r="C1347" s="5"/>
      <c r="G1347" s="5"/>
      <c r="H1347" s="12"/>
      <c r="J1347" s="261"/>
    </row>
    <row r="1348" spans="1:10" s="23" customFormat="1" x14ac:dyDescent="0.25">
      <c r="A1348" s="8">
        <v>1342</v>
      </c>
      <c r="C1348" s="5"/>
      <c r="G1348" s="5"/>
      <c r="H1348" s="12"/>
      <c r="J1348" s="261"/>
    </row>
    <row r="1349" spans="1:10" s="23" customFormat="1" x14ac:dyDescent="0.25">
      <c r="A1349" s="6">
        <v>1343</v>
      </c>
      <c r="C1349" s="5"/>
      <c r="G1349" s="5"/>
      <c r="H1349" s="12"/>
      <c r="J1349" s="261"/>
    </row>
    <row r="1350" spans="1:10" s="23" customFormat="1" x14ac:dyDescent="0.25">
      <c r="A1350" s="8">
        <v>1344</v>
      </c>
      <c r="C1350" s="5"/>
      <c r="G1350" s="5"/>
      <c r="H1350" s="12"/>
      <c r="J1350" s="261"/>
    </row>
    <row r="1351" spans="1:10" s="23" customFormat="1" x14ac:dyDescent="0.25">
      <c r="A1351" s="6">
        <v>1345</v>
      </c>
      <c r="C1351" s="5"/>
      <c r="G1351" s="5"/>
      <c r="H1351" s="12"/>
      <c r="J1351" s="261"/>
    </row>
    <row r="1352" spans="1:10" s="23" customFormat="1" x14ac:dyDescent="0.25">
      <c r="A1352" s="8">
        <v>1346</v>
      </c>
      <c r="C1352" s="5"/>
      <c r="G1352" s="5"/>
      <c r="H1352" s="12"/>
      <c r="J1352" s="261"/>
    </row>
    <row r="1353" spans="1:10" s="23" customFormat="1" x14ac:dyDescent="0.25">
      <c r="A1353" s="6">
        <v>1347</v>
      </c>
      <c r="C1353" s="5"/>
      <c r="G1353" s="5"/>
      <c r="H1353" s="12"/>
      <c r="J1353" s="261"/>
    </row>
    <row r="1354" spans="1:10" s="23" customFormat="1" x14ac:dyDescent="0.25">
      <c r="A1354" s="8">
        <v>1348</v>
      </c>
      <c r="C1354" s="5"/>
      <c r="G1354" s="5"/>
      <c r="H1354" s="12"/>
      <c r="J1354" s="261"/>
    </row>
    <row r="1355" spans="1:10" s="23" customFormat="1" x14ac:dyDescent="0.25">
      <c r="A1355" s="6">
        <v>1349</v>
      </c>
      <c r="C1355" s="5"/>
      <c r="G1355" s="5"/>
      <c r="H1355" s="12"/>
      <c r="J1355" s="261"/>
    </row>
    <row r="1356" spans="1:10" s="23" customFormat="1" x14ac:dyDescent="0.25">
      <c r="A1356" s="8">
        <v>1350</v>
      </c>
      <c r="C1356" s="5"/>
      <c r="G1356" s="5"/>
      <c r="H1356" s="12"/>
      <c r="J1356" s="261"/>
    </row>
    <row r="1357" spans="1:10" s="23" customFormat="1" x14ac:dyDescent="0.25">
      <c r="A1357" s="6">
        <v>1351</v>
      </c>
      <c r="C1357" s="5"/>
      <c r="G1357" s="5"/>
      <c r="H1357" s="12"/>
      <c r="J1357" s="261"/>
    </row>
    <row r="1358" spans="1:10" s="23" customFormat="1" x14ac:dyDescent="0.25">
      <c r="A1358" s="8">
        <v>1352</v>
      </c>
      <c r="C1358" s="5"/>
      <c r="G1358" s="5"/>
      <c r="H1358" s="12"/>
      <c r="J1358" s="261"/>
    </row>
    <row r="1359" spans="1:10" s="23" customFormat="1" x14ac:dyDescent="0.25">
      <c r="A1359" s="6">
        <v>1353</v>
      </c>
      <c r="C1359" s="5"/>
      <c r="G1359" s="5"/>
      <c r="H1359" s="12"/>
      <c r="J1359" s="261"/>
    </row>
    <row r="1360" spans="1:10" s="23" customFormat="1" x14ac:dyDescent="0.25">
      <c r="A1360" s="8">
        <v>1354</v>
      </c>
      <c r="C1360" s="5"/>
      <c r="G1360" s="5"/>
      <c r="H1360" s="12"/>
      <c r="J1360" s="261"/>
    </row>
    <row r="1361" spans="1:10" s="23" customFormat="1" x14ac:dyDescent="0.25">
      <c r="A1361" s="6">
        <v>1355</v>
      </c>
      <c r="C1361" s="5"/>
      <c r="G1361" s="5"/>
      <c r="H1361" s="12"/>
      <c r="J1361" s="261"/>
    </row>
    <row r="1362" spans="1:10" s="23" customFormat="1" x14ac:dyDescent="0.25">
      <c r="A1362" s="8">
        <v>1356</v>
      </c>
      <c r="C1362" s="5"/>
      <c r="G1362" s="5"/>
      <c r="H1362" s="12"/>
      <c r="J1362" s="261"/>
    </row>
    <row r="1363" spans="1:10" s="23" customFormat="1" x14ac:dyDescent="0.25">
      <c r="A1363" s="6">
        <v>1357</v>
      </c>
      <c r="C1363" s="5"/>
      <c r="G1363" s="5"/>
      <c r="H1363" s="12"/>
      <c r="J1363" s="261"/>
    </row>
    <row r="1364" spans="1:10" s="23" customFormat="1" x14ac:dyDescent="0.25">
      <c r="A1364" s="8">
        <v>1358</v>
      </c>
      <c r="C1364" s="5"/>
      <c r="G1364" s="5"/>
      <c r="H1364" s="12"/>
      <c r="J1364" s="261"/>
    </row>
    <row r="1365" spans="1:10" s="23" customFormat="1" x14ac:dyDescent="0.25">
      <c r="A1365" s="6">
        <v>1359</v>
      </c>
      <c r="C1365" s="5"/>
      <c r="G1365" s="5"/>
      <c r="H1365" s="12"/>
      <c r="J1365" s="261"/>
    </row>
    <row r="1366" spans="1:10" s="23" customFormat="1" x14ac:dyDescent="0.25">
      <c r="A1366" s="8">
        <v>1360</v>
      </c>
      <c r="C1366" s="5"/>
      <c r="G1366" s="5"/>
      <c r="H1366" s="12"/>
      <c r="J1366" s="261"/>
    </row>
    <row r="1367" spans="1:10" s="23" customFormat="1" x14ac:dyDescent="0.25">
      <c r="A1367" s="6">
        <v>1361</v>
      </c>
      <c r="C1367" s="5"/>
      <c r="G1367" s="5"/>
      <c r="H1367" s="12"/>
      <c r="J1367" s="261"/>
    </row>
    <row r="1368" spans="1:10" s="23" customFormat="1" x14ac:dyDescent="0.25">
      <c r="A1368" s="8">
        <v>1362</v>
      </c>
      <c r="C1368" s="5"/>
      <c r="G1368" s="5"/>
      <c r="H1368" s="12"/>
      <c r="J1368" s="261"/>
    </row>
    <row r="1369" spans="1:10" s="23" customFormat="1" x14ac:dyDescent="0.25">
      <c r="A1369" s="6">
        <v>1363</v>
      </c>
      <c r="C1369" s="5"/>
      <c r="G1369" s="5"/>
      <c r="H1369" s="12"/>
      <c r="J1369" s="261"/>
    </row>
    <row r="1370" spans="1:10" s="23" customFormat="1" x14ac:dyDescent="0.25">
      <c r="A1370" s="8">
        <v>1364</v>
      </c>
      <c r="C1370" s="5"/>
      <c r="G1370" s="5"/>
      <c r="H1370" s="12"/>
      <c r="J1370" s="261"/>
    </row>
    <row r="1371" spans="1:10" s="23" customFormat="1" x14ac:dyDescent="0.25">
      <c r="A1371" s="6">
        <v>1365</v>
      </c>
      <c r="C1371" s="5"/>
      <c r="G1371" s="5"/>
      <c r="H1371" s="12"/>
      <c r="J1371" s="261"/>
    </row>
    <row r="1372" spans="1:10" s="23" customFormat="1" x14ac:dyDescent="0.25">
      <c r="A1372" s="8">
        <v>1366</v>
      </c>
      <c r="C1372" s="5"/>
      <c r="G1372" s="5"/>
      <c r="H1372" s="12"/>
      <c r="J1372" s="261"/>
    </row>
    <row r="1373" spans="1:10" s="23" customFormat="1" x14ac:dyDescent="0.25">
      <c r="A1373" s="6">
        <v>1367</v>
      </c>
      <c r="C1373" s="5"/>
      <c r="G1373" s="5"/>
      <c r="H1373" s="12"/>
      <c r="J1373" s="261"/>
    </row>
    <row r="1374" spans="1:10" s="23" customFormat="1" x14ac:dyDescent="0.25">
      <c r="A1374" s="8">
        <v>1368</v>
      </c>
      <c r="C1374" s="5"/>
      <c r="G1374" s="5"/>
      <c r="H1374" s="12"/>
      <c r="J1374" s="261"/>
    </row>
    <row r="1375" spans="1:10" s="23" customFormat="1" x14ac:dyDescent="0.25">
      <c r="A1375" s="6">
        <v>1369</v>
      </c>
      <c r="C1375" s="5"/>
      <c r="G1375" s="5"/>
      <c r="H1375" s="12"/>
      <c r="J1375" s="261"/>
    </row>
    <row r="1376" spans="1:10" s="23" customFormat="1" x14ac:dyDescent="0.25">
      <c r="A1376" s="8">
        <v>1370</v>
      </c>
      <c r="C1376" s="5"/>
      <c r="G1376" s="5"/>
      <c r="H1376" s="12"/>
      <c r="J1376" s="261"/>
    </row>
    <row r="1377" spans="1:10" s="23" customFormat="1" x14ac:dyDescent="0.25">
      <c r="A1377" s="6">
        <v>1371</v>
      </c>
      <c r="C1377" s="5"/>
      <c r="G1377" s="5"/>
      <c r="H1377" s="12"/>
      <c r="J1377" s="261"/>
    </row>
    <row r="1378" spans="1:10" s="23" customFormat="1" x14ac:dyDescent="0.25">
      <c r="A1378" s="8">
        <v>1372</v>
      </c>
      <c r="C1378" s="5"/>
      <c r="G1378" s="5"/>
      <c r="H1378" s="12"/>
      <c r="J1378" s="261"/>
    </row>
    <row r="1379" spans="1:10" s="23" customFormat="1" x14ac:dyDescent="0.25">
      <c r="A1379" s="6">
        <v>1373</v>
      </c>
      <c r="C1379" s="5"/>
      <c r="G1379" s="5"/>
      <c r="H1379" s="12"/>
      <c r="J1379" s="261"/>
    </row>
    <row r="1380" spans="1:10" s="23" customFormat="1" x14ac:dyDescent="0.25">
      <c r="A1380" s="8">
        <v>1374</v>
      </c>
      <c r="C1380" s="5"/>
      <c r="G1380" s="5"/>
      <c r="H1380" s="12"/>
      <c r="J1380" s="261"/>
    </row>
    <row r="1381" spans="1:10" s="23" customFormat="1" x14ac:dyDescent="0.25">
      <c r="A1381" s="6">
        <v>1375</v>
      </c>
      <c r="C1381" s="5"/>
      <c r="G1381" s="5"/>
      <c r="H1381" s="12"/>
      <c r="J1381" s="261"/>
    </row>
    <row r="1382" spans="1:10" s="23" customFormat="1" x14ac:dyDescent="0.25">
      <c r="A1382" s="8">
        <v>1376</v>
      </c>
      <c r="C1382" s="5"/>
      <c r="G1382" s="5"/>
      <c r="H1382" s="12"/>
      <c r="J1382" s="261"/>
    </row>
    <row r="1383" spans="1:10" s="23" customFormat="1" x14ac:dyDescent="0.25">
      <c r="A1383" s="6">
        <v>1377</v>
      </c>
      <c r="C1383" s="5"/>
      <c r="G1383" s="5"/>
      <c r="H1383" s="12"/>
      <c r="J1383" s="261"/>
    </row>
    <row r="1384" spans="1:10" s="23" customFormat="1" x14ac:dyDescent="0.25">
      <c r="A1384" s="8">
        <v>1378</v>
      </c>
      <c r="C1384" s="5"/>
      <c r="G1384" s="5"/>
      <c r="H1384" s="12"/>
      <c r="J1384" s="261"/>
    </row>
    <row r="1385" spans="1:10" s="23" customFormat="1" x14ac:dyDescent="0.25">
      <c r="A1385" s="6">
        <v>1379</v>
      </c>
      <c r="C1385" s="5"/>
      <c r="G1385" s="5"/>
      <c r="H1385" s="12"/>
      <c r="J1385" s="261"/>
    </row>
    <row r="1386" spans="1:10" s="23" customFormat="1" x14ac:dyDescent="0.25">
      <c r="A1386" s="8">
        <v>1380</v>
      </c>
      <c r="C1386" s="5"/>
      <c r="G1386" s="5"/>
      <c r="H1386" s="12"/>
      <c r="J1386" s="261"/>
    </row>
    <row r="1387" spans="1:10" s="23" customFormat="1" x14ac:dyDescent="0.25">
      <c r="A1387" s="6">
        <v>1381</v>
      </c>
      <c r="C1387" s="5"/>
      <c r="G1387" s="5"/>
      <c r="H1387" s="12"/>
      <c r="J1387" s="261"/>
    </row>
    <row r="1388" spans="1:10" s="23" customFormat="1" x14ac:dyDescent="0.25">
      <c r="A1388" s="8">
        <v>1382</v>
      </c>
      <c r="C1388" s="5"/>
      <c r="G1388" s="5"/>
      <c r="H1388" s="12"/>
      <c r="J1388" s="261"/>
    </row>
    <row r="1389" spans="1:10" s="23" customFormat="1" x14ac:dyDescent="0.25">
      <c r="A1389" s="6">
        <v>1383</v>
      </c>
      <c r="C1389" s="5"/>
      <c r="G1389" s="5"/>
      <c r="H1389" s="12"/>
      <c r="J1389" s="261"/>
    </row>
    <row r="1390" spans="1:10" s="23" customFormat="1" x14ac:dyDescent="0.25">
      <c r="A1390" s="8">
        <v>1384</v>
      </c>
      <c r="C1390" s="5"/>
      <c r="G1390" s="5"/>
      <c r="H1390" s="12"/>
      <c r="J1390" s="261"/>
    </row>
    <row r="1391" spans="1:10" s="23" customFormat="1" x14ac:dyDescent="0.25">
      <c r="A1391" s="6">
        <v>1385</v>
      </c>
      <c r="C1391" s="5"/>
      <c r="G1391" s="5"/>
      <c r="H1391" s="12"/>
      <c r="J1391" s="261"/>
    </row>
    <row r="1392" spans="1:10" s="23" customFormat="1" x14ac:dyDescent="0.25">
      <c r="A1392" s="8">
        <v>1386</v>
      </c>
      <c r="C1392" s="5"/>
      <c r="G1392" s="5"/>
      <c r="H1392" s="12"/>
      <c r="J1392" s="261"/>
    </row>
    <row r="1393" spans="1:10" s="23" customFormat="1" x14ac:dyDescent="0.25">
      <c r="A1393" s="6">
        <v>1387</v>
      </c>
      <c r="C1393" s="5"/>
      <c r="G1393" s="5"/>
      <c r="H1393" s="12"/>
      <c r="J1393" s="261"/>
    </row>
    <row r="1394" spans="1:10" s="23" customFormat="1" x14ac:dyDescent="0.25">
      <c r="A1394" s="8">
        <v>1388</v>
      </c>
      <c r="C1394" s="5"/>
      <c r="G1394" s="5"/>
      <c r="H1394" s="12"/>
      <c r="J1394" s="261"/>
    </row>
    <row r="1395" spans="1:10" s="23" customFormat="1" x14ac:dyDescent="0.25">
      <c r="A1395" s="6">
        <v>1389</v>
      </c>
      <c r="C1395" s="5"/>
      <c r="G1395" s="5"/>
      <c r="H1395" s="12"/>
      <c r="J1395" s="261"/>
    </row>
    <row r="1396" spans="1:10" s="23" customFormat="1" x14ac:dyDescent="0.25">
      <c r="A1396" s="8">
        <v>1390</v>
      </c>
      <c r="C1396" s="5"/>
      <c r="G1396" s="5"/>
      <c r="H1396" s="12"/>
      <c r="J1396" s="261"/>
    </row>
    <row r="1397" spans="1:10" s="23" customFormat="1" x14ac:dyDescent="0.25">
      <c r="A1397" s="6">
        <v>1391</v>
      </c>
      <c r="C1397" s="5"/>
      <c r="G1397" s="5"/>
      <c r="H1397" s="12"/>
      <c r="J1397" s="261"/>
    </row>
    <row r="1398" spans="1:10" s="23" customFormat="1" x14ac:dyDescent="0.25">
      <c r="A1398" s="8">
        <v>1392</v>
      </c>
      <c r="C1398" s="5"/>
      <c r="G1398" s="5"/>
      <c r="H1398" s="12"/>
      <c r="J1398" s="261"/>
    </row>
    <row r="1399" spans="1:10" s="23" customFormat="1" x14ac:dyDescent="0.25">
      <c r="A1399" s="6">
        <v>1393</v>
      </c>
      <c r="C1399" s="5"/>
      <c r="G1399" s="5"/>
      <c r="H1399" s="12"/>
      <c r="J1399" s="261"/>
    </row>
    <row r="1400" spans="1:10" s="23" customFormat="1" x14ac:dyDescent="0.25">
      <c r="A1400" s="8">
        <v>1394</v>
      </c>
      <c r="C1400" s="5"/>
      <c r="G1400" s="5"/>
      <c r="H1400" s="12"/>
      <c r="J1400" s="261"/>
    </row>
    <row r="1401" spans="1:10" s="23" customFormat="1" x14ac:dyDescent="0.25">
      <c r="A1401" s="6">
        <v>1395</v>
      </c>
      <c r="C1401" s="5"/>
      <c r="G1401" s="5"/>
      <c r="H1401" s="12"/>
      <c r="J1401" s="261"/>
    </row>
    <row r="1402" spans="1:10" s="23" customFormat="1" x14ac:dyDescent="0.25">
      <c r="A1402" s="8">
        <v>1396</v>
      </c>
      <c r="C1402" s="5"/>
      <c r="G1402" s="5"/>
      <c r="H1402" s="12"/>
      <c r="J1402" s="261"/>
    </row>
    <row r="1403" spans="1:10" s="23" customFormat="1" x14ac:dyDescent="0.25">
      <c r="A1403" s="6">
        <v>1397</v>
      </c>
      <c r="C1403" s="5"/>
      <c r="G1403" s="5"/>
      <c r="H1403" s="12"/>
      <c r="J1403" s="261"/>
    </row>
    <row r="1404" spans="1:10" s="23" customFormat="1" x14ac:dyDescent="0.25">
      <c r="A1404" s="8">
        <v>1398</v>
      </c>
      <c r="C1404" s="5"/>
      <c r="G1404" s="5"/>
      <c r="H1404" s="12"/>
      <c r="J1404" s="261"/>
    </row>
    <row r="1405" spans="1:10" s="23" customFormat="1" x14ac:dyDescent="0.25">
      <c r="A1405" s="6">
        <v>1399</v>
      </c>
      <c r="C1405" s="5"/>
      <c r="G1405" s="5"/>
      <c r="H1405" s="12"/>
      <c r="J1405" s="261"/>
    </row>
    <row r="1406" spans="1:10" s="23" customFormat="1" x14ac:dyDescent="0.25">
      <c r="A1406" s="8">
        <v>1400</v>
      </c>
      <c r="C1406" s="5"/>
      <c r="G1406" s="5"/>
      <c r="H1406" s="12"/>
      <c r="J1406" s="261"/>
    </row>
    <row r="1407" spans="1:10" s="23" customFormat="1" x14ac:dyDescent="0.25">
      <c r="A1407" s="6">
        <v>1401</v>
      </c>
      <c r="C1407" s="5"/>
      <c r="G1407" s="5"/>
      <c r="H1407" s="12"/>
      <c r="J1407" s="261"/>
    </row>
    <row r="1408" spans="1:10" s="23" customFormat="1" x14ac:dyDescent="0.25">
      <c r="A1408" s="8">
        <v>1402</v>
      </c>
      <c r="C1408" s="5"/>
      <c r="G1408" s="5"/>
      <c r="H1408" s="12"/>
      <c r="J1408" s="261"/>
    </row>
    <row r="1409" spans="1:10" s="23" customFormat="1" x14ac:dyDescent="0.25">
      <c r="A1409" s="6">
        <v>1403</v>
      </c>
      <c r="C1409" s="5"/>
      <c r="G1409" s="5"/>
      <c r="H1409" s="12"/>
      <c r="J1409" s="261"/>
    </row>
    <row r="1410" spans="1:10" s="23" customFormat="1" x14ac:dyDescent="0.25">
      <c r="A1410" s="8">
        <v>1404</v>
      </c>
      <c r="C1410" s="5"/>
      <c r="G1410" s="5"/>
      <c r="H1410" s="12"/>
      <c r="J1410" s="261"/>
    </row>
    <row r="1411" spans="1:10" s="23" customFormat="1" x14ac:dyDescent="0.25">
      <c r="A1411" s="6">
        <v>1405</v>
      </c>
      <c r="C1411" s="5"/>
      <c r="G1411" s="5"/>
      <c r="H1411" s="12"/>
      <c r="J1411" s="261"/>
    </row>
    <row r="1412" spans="1:10" s="23" customFormat="1" x14ac:dyDescent="0.25">
      <c r="A1412" s="8">
        <v>1406</v>
      </c>
      <c r="C1412" s="5"/>
      <c r="G1412" s="5"/>
      <c r="H1412" s="12"/>
      <c r="J1412" s="261"/>
    </row>
  </sheetData>
  <mergeCells count="303">
    <mergeCell ref="B561:B562"/>
    <mergeCell ref="B563:B564"/>
    <mergeCell ref="B565:B566"/>
    <mergeCell ref="B567:B568"/>
    <mergeCell ref="B569:B570"/>
    <mergeCell ref="B549:B550"/>
    <mergeCell ref="B551:B552"/>
    <mergeCell ref="B553:B554"/>
    <mergeCell ref="B555:B556"/>
    <mergeCell ref="B557:B558"/>
    <mergeCell ref="B559:B560"/>
    <mergeCell ref="B537:B538"/>
    <mergeCell ref="B539:B540"/>
    <mergeCell ref="B541:B542"/>
    <mergeCell ref="B543:B544"/>
    <mergeCell ref="B545:B546"/>
    <mergeCell ref="B547:B548"/>
    <mergeCell ref="B525:B526"/>
    <mergeCell ref="B527:B528"/>
    <mergeCell ref="B529:B530"/>
    <mergeCell ref="B531:B532"/>
    <mergeCell ref="B533:B534"/>
    <mergeCell ref="B535:B536"/>
    <mergeCell ref="B513:B514"/>
    <mergeCell ref="B515:B516"/>
    <mergeCell ref="B517:B518"/>
    <mergeCell ref="B519:B520"/>
    <mergeCell ref="B521:B522"/>
    <mergeCell ref="B523:B524"/>
    <mergeCell ref="B501:B502"/>
    <mergeCell ref="B503:B504"/>
    <mergeCell ref="B505:B506"/>
    <mergeCell ref="B507:B508"/>
    <mergeCell ref="B509:B510"/>
    <mergeCell ref="B511:B512"/>
    <mergeCell ref="B489:B490"/>
    <mergeCell ref="B491:B492"/>
    <mergeCell ref="B493:B494"/>
    <mergeCell ref="B495:B496"/>
    <mergeCell ref="B497:B498"/>
    <mergeCell ref="B499:B500"/>
    <mergeCell ref="B477:B478"/>
    <mergeCell ref="B479:B480"/>
    <mergeCell ref="B481:B482"/>
    <mergeCell ref="B483:B484"/>
    <mergeCell ref="B485:B486"/>
    <mergeCell ref="B487:B488"/>
    <mergeCell ref="B465:B466"/>
    <mergeCell ref="B467:B468"/>
    <mergeCell ref="B469:B470"/>
    <mergeCell ref="B471:B472"/>
    <mergeCell ref="B473:B474"/>
    <mergeCell ref="B475:B476"/>
    <mergeCell ref="B453:B454"/>
    <mergeCell ref="B455:B456"/>
    <mergeCell ref="B457:B458"/>
    <mergeCell ref="B459:B460"/>
    <mergeCell ref="B461:B462"/>
    <mergeCell ref="B463:B464"/>
    <mergeCell ref="B441:B442"/>
    <mergeCell ref="B443:B444"/>
    <mergeCell ref="B445:B446"/>
    <mergeCell ref="B447:B448"/>
    <mergeCell ref="B449:B450"/>
    <mergeCell ref="B451:B452"/>
    <mergeCell ref="B429:B430"/>
    <mergeCell ref="B431:B432"/>
    <mergeCell ref="B433:B434"/>
    <mergeCell ref="B435:B436"/>
    <mergeCell ref="B437:B438"/>
    <mergeCell ref="B439:B440"/>
    <mergeCell ref="B417:B418"/>
    <mergeCell ref="B419:B420"/>
    <mergeCell ref="B421:B422"/>
    <mergeCell ref="B423:B424"/>
    <mergeCell ref="B425:B426"/>
    <mergeCell ref="B427:B428"/>
    <mergeCell ref="B405:B406"/>
    <mergeCell ref="B407:B408"/>
    <mergeCell ref="B409:B410"/>
    <mergeCell ref="B411:B412"/>
    <mergeCell ref="B413:B414"/>
    <mergeCell ref="B415:B416"/>
    <mergeCell ref="B393:B394"/>
    <mergeCell ref="B395:B396"/>
    <mergeCell ref="B397:B398"/>
    <mergeCell ref="B399:B400"/>
    <mergeCell ref="B401:B402"/>
    <mergeCell ref="B403:B404"/>
    <mergeCell ref="B381:B382"/>
    <mergeCell ref="B383:B384"/>
    <mergeCell ref="B385:B386"/>
    <mergeCell ref="B387:B388"/>
    <mergeCell ref="B389:B390"/>
    <mergeCell ref="B391:B392"/>
    <mergeCell ref="B369:B370"/>
    <mergeCell ref="B371:B372"/>
    <mergeCell ref="B373:B374"/>
    <mergeCell ref="B375:B376"/>
    <mergeCell ref="B377:B378"/>
    <mergeCell ref="B379:B380"/>
    <mergeCell ref="B357:B358"/>
    <mergeCell ref="B359:B360"/>
    <mergeCell ref="B361:B362"/>
    <mergeCell ref="B363:B364"/>
    <mergeCell ref="B365:B366"/>
    <mergeCell ref="B367:B368"/>
    <mergeCell ref="B345:B346"/>
    <mergeCell ref="B347:B348"/>
    <mergeCell ref="B349:B350"/>
    <mergeCell ref="B351:B352"/>
    <mergeCell ref="B353:B354"/>
    <mergeCell ref="B355:B356"/>
    <mergeCell ref="B333:B334"/>
    <mergeCell ref="B335:B336"/>
    <mergeCell ref="B337:B338"/>
    <mergeCell ref="B339:B340"/>
    <mergeCell ref="B341:B342"/>
    <mergeCell ref="B343:B344"/>
    <mergeCell ref="B321:B322"/>
    <mergeCell ref="B323:B324"/>
    <mergeCell ref="B325:B326"/>
    <mergeCell ref="B327:B328"/>
    <mergeCell ref="B329:B330"/>
    <mergeCell ref="B331:B332"/>
    <mergeCell ref="B309:B310"/>
    <mergeCell ref="B311:B312"/>
    <mergeCell ref="B313:B314"/>
    <mergeCell ref="B315:B316"/>
    <mergeCell ref="B317:B318"/>
    <mergeCell ref="B319:B320"/>
    <mergeCell ref="B297:B298"/>
    <mergeCell ref="B299:B300"/>
    <mergeCell ref="B301:B302"/>
    <mergeCell ref="B303:B304"/>
    <mergeCell ref="B305:B306"/>
    <mergeCell ref="B307:B308"/>
    <mergeCell ref="B285:B286"/>
    <mergeCell ref="B287:B288"/>
    <mergeCell ref="B289:B290"/>
    <mergeCell ref="B291:B292"/>
    <mergeCell ref="B293:B294"/>
    <mergeCell ref="B295:B296"/>
    <mergeCell ref="B273:B274"/>
    <mergeCell ref="B275:B276"/>
    <mergeCell ref="B277:B278"/>
    <mergeCell ref="B279:B280"/>
    <mergeCell ref="B281:B282"/>
    <mergeCell ref="B283:B284"/>
    <mergeCell ref="B261:B262"/>
    <mergeCell ref="B263:B264"/>
    <mergeCell ref="B265:B266"/>
    <mergeCell ref="B267:B268"/>
    <mergeCell ref="B269:B270"/>
    <mergeCell ref="B271:B272"/>
    <mergeCell ref="B253:B254"/>
    <mergeCell ref="B255:B256"/>
    <mergeCell ref="B257:B258"/>
    <mergeCell ref="B259:B260"/>
    <mergeCell ref="L259:L260"/>
    <mergeCell ref="M259:M260"/>
    <mergeCell ref="B241:B242"/>
    <mergeCell ref="B243:B244"/>
    <mergeCell ref="B245:B246"/>
    <mergeCell ref="B247:B248"/>
    <mergeCell ref="B249:B250"/>
    <mergeCell ref="B251:B252"/>
    <mergeCell ref="B229:B230"/>
    <mergeCell ref="B231:B232"/>
    <mergeCell ref="B233:B234"/>
    <mergeCell ref="B235:B236"/>
    <mergeCell ref="B237:B238"/>
    <mergeCell ref="B239:B240"/>
    <mergeCell ref="B217:B218"/>
    <mergeCell ref="B219:B220"/>
    <mergeCell ref="B221:B222"/>
    <mergeCell ref="B223:B224"/>
    <mergeCell ref="B225:B226"/>
    <mergeCell ref="B227:B228"/>
    <mergeCell ref="B205:B206"/>
    <mergeCell ref="B207:B208"/>
    <mergeCell ref="B209:B210"/>
    <mergeCell ref="B211:B212"/>
    <mergeCell ref="B213:B214"/>
    <mergeCell ref="B215:B216"/>
    <mergeCell ref="B193:B194"/>
    <mergeCell ref="B195:B196"/>
    <mergeCell ref="B197:B198"/>
    <mergeCell ref="B199:B200"/>
    <mergeCell ref="B201:B202"/>
    <mergeCell ref="B203:B204"/>
    <mergeCell ref="B181:B182"/>
    <mergeCell ref="B183:B184"/>
    <mergeCell ref="B185:B186"/>
    <mergeCell ref="B187:B188"/>
    <mergeCell ref="B189:B190"/>
    <mergeCell ref="B191:B192"/>
    <mergeCell ref="B169:B170"/>
    <mergeCell ref="B171:B172"/>
    <mergeCell ref="B173:B174"/>
    <mergeCell ref="B175:B176"/>
    <mergeCell ref="B177:B178"/>
    <mergeCell ref="B179:B180"/>
    <mergeCell ref="B157:B158"/>
    <mergeCell ref="B159:B160"/>
    <mergeCell ref="B161:B162"/>
    <mergeCell ref="B163:B164"/>
    <mergeCell ref="B165:B166"/>
    <mergeCell ref="B167:B168"/>
    <mergeCell ref="B145:B146"/>
    <mergeCell ref="B147:B148"/>
    <mergeCell ref="B149:B150"/>
    <mergeCell ref="B151:B152"/>
    <mergeCell ref="B153:B154"/>
    <mergeCell ref="B155:B156"/>
    <mergeCell ref="B133:B134"/>
    <mergeCell ref="B135:B136"/>
    <mergeCell ref="B137:B138"/>
    <mergeCell ref="B139:B140"/>
    <mergeCell ref="B141:B142"/>
    <mergeCell ref="B143:B144"/>
    <mergeCell ref="B121:B122"/>
    <mergeCell ref="B123:B124"/>
    <mergeCell ref="B125:B126"/>
    <mergeCell ref="B127:B128"/>
    <mergeCell ref="B129:B130"/>
    <mergeCell ref="B131:B132"/>
    <mergeCell ref="B109:B110"/>
    <mergeCell ref="B111:B112"/>
    <mergeCell ref="B113:B114"/>
    <mergeCell ref="B115:B116"/>
    <mergeCell ref="B117:B118"/>
    <mergeCell ref="B119:B120"/>
    <mergeCell ref="B97:B98"/>
    <mergeCell ref="B99:B100"/>
    <mergeCell ref="B101:B102"/>
    <mergeCell ref="B103:B104"/>
    <mergeCell ref="B105:B106"/>
    <mergeCell ref="B107:B108"/>
    <mergeCell ref="B85:B86"/>
    <mergeCell ref="B87:B88"/>
    <mergeCell ref="B89:B90"/>
    <mergeCell ref="B91:B92"/>
    <mergeCell ref="B93:B94"/>
    <mergeCell ref="B95:B96"/>
    <mergeCell ref="B73:B74"/>
    <mergeCell ref="B75:B76"/>
    <mergeCell ref="B77:B78"/>
    <mergeCell ref="B79:B80"/>
    <mergeCell ref="B81:B82"/>
    <mergeCell ref="B83:B84"/>
    <mergeCell ref="B63:B64"/>
    <mergeCell ref="K63:K64"/>
    <mergeCell ref="B65:B66"/>
    <mergeCell ref="B67:B68"/>
    <mergeCell ref="B69:B70"/>
    <mergeCell ref="B71:B72"/>
    <mergeCell ref="B53:B54"/>
    <mergeCell ref="B55:B56"/>
    <mergeCell ref="B57:B58"/>
    <mergeCell ref="B59:B60"/>
    <mergeCell ref="B61:B62"/>
    <mergeCell ref="K61:K62"/>
    <mergeCell ref="B41:B42"/>
    <mergeCell ref="B43:B44"/>
    <mergeCell ref="B45:B46"/>
    <mergeCell ref="B47:B48"/>
    <mergeCell ref="B49:B50"/>
    <mergeCell ref="B51:B52"/>
    <mergeCell ref="B29:B30"/>
    <mergeCell ref="B31:B32"/>
    <mergeCell ref="B33:B34"/>
    <mergeCell ref="B35:B36"/>
    <mergeCell ref="B37:B38"/>
    <mergeCell ref="B39:B40"/>
    <mergeCell ref="B17:B18"/>
    <mergeCell ref="B19:B20"/>
    <mergeCell ref="B21:B22"/>
    <mergeCell ref="B23:B24"/>
    <mergeCell ref="B25:B26"/>
    <mergeCell ref="B27:B28"/>
    <mergeCell ref="I3:I4"/>
    <mergeCell ref="B9:B10"/>
    <mergeCell ref="B11:B12"/>
    <mergeCell ref="B13:B14"/>
    <mergeCell ref="B15:B16"/>
    <mergeCell ref="J1:O2"/>
    <mergeCell ref="J3:J4"/>
    <mergeCell ref="K3:K4"/>
    <mergeCell ref="L3:L4"/>
    <mergeCell ref="M3:M4"/>
    <mergeCell ref="N3:N4"/>
    <mergeCell ref="O3:O4"/>
    <mergeCell ref="A1:B2"/>
    <mergeCell ref="E1:I2"/>
    <mergeCell ref="A3:A4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E2D83-FF01-4FB5-91B8-4E465FC419F3}">
  <sheetPr codeName="Sheet11"/>
  <dimension ref="A1:AC2023"/>
  <sheetViews>
    <sheetView tabSelected="1" zoomScale="115" zoomScaleNormal="115" workbookViewId="0">
      <pane xSplit="3" ySplit="4" topLeftCell="D1537" activePane="bottomRight" state="frozen"/>
      <selection pane="topRight" activeCell="D1" sqref="D1"/>
      <selection pane="bottomLeft" activeCell="A4" sqref="A4"/>
      <selection pane="bottomRight" activeCell="O1160" sqref="O1160"/>
    </sheetView>
  </sheetViews>
  <sheetFormatPr defaultRowHeight="15" x14ac:dyDescent="0.25"/>
  <cols>
    <col min="1" max="1" width="6.28515625" style="5" customWidth="1"/>
    <col min="2" max="2" width="10.85546875" style="166" customWidth="1"/>
    <col min="3" max="3" width="14" style="166" bestFit="1" customWidth="1"/>
    <col min="4" max="4" width="14.7109375" style="166" customWidth="1"/>
    <col min="5" max="5" width="15.85546875" style="166" bestFit="1" customWidth="1"/>
    <col min="6" max="6" width="10" style="166" customWidth="1"/>
    <col min="7" max="7" width="14.85546875" style="166" customWidth="1"/>
    <col min="8" max="8" width="14.42578125" style="3597" customWidth="1"/>
    <col min="9" max="9" width="12" style="166" customWidth="1"/>
    <col min="10" max="10" width="12" style="5" customWidth="1"/>
    <col min="11" max="11" width="16.140625" style="5" bestFit="1" customWidth="1"/>
    <col min="12" max="12" width="12" style="166" customWidth="1"/>
    <col min="13" max="13" width="15.5703125" style="5" customWidth="1"/>
    <col min="14" max="16" width="12" style="5" customWidth="1"/>
    <col min="17" max="17" width="18.85546875" style="5" customWidth="1"/>
    <col min="18" max="18" width="10.140625" style="23" customWidth="1"/>
    <col min="19" max="19" width="17.85546875" style="5" customWidth="1"/>
    <col min="20" max="20" width="13.42578125" style="5" customWidth="1"/>
    <col min="21" max="21" width="13.140625" style="5" customWidth="1"/>
    <col min="22" max="22" width="27.42578125" style="287" customWidth="1"/>
    <col min="23" max="16384" width="9.140625" style="5"/>
  </cols>
  <sheetData>
    <row r="1" spans="1:23" x14ac:dyDescent="0.25">
      <c r="A1" s="377"/>
      <c r="B1" s="366"/>
      <c r="E1" s="4591" t="s">
        <v>3160</v>
      </c>
      <c r="F1" s="4591"/>
      <c r="G1" s="4591"/>
      <c r="H1" s="4591"/>
      <c r="I1" s="4591"/>
      <c r="J1" s="4723" t="s">
        <v>4992</v>
      </c>
      <c r="K1" s="4724"/>
      <c r="L1" s="4724"/>
      <c r="M1" s="4724"/>
      <c r="N1" s="4724"/>
      <c r="O1" s="4725"/>
      <c r="P1" s="4633" t="s">
        <v>5447</v>
      </c>
      <c r="Q1" s="4633"/>
      <c r="R1" s="4633"/>
      <c r="S1" s="4633"/>
      <c r="T1" s="4633"/>
      <c r="U1" s="4634"/>
    </row>
    <row r="2" spans="1:23" x14ac:dyDescent="0.25">
      <c r="A2" s="378"/>
      <c r="B2" s="3982"/>
      <c r="C2" s="366"/>
      <c r="D2" s="366"/>
      <c r="E2" s="4591"/>
      <c r="F2" s="4591"/>
      <c r="G2" s="4591"/>
      <c r="H2" s="4591"/>
      <c r="I2" s="4591"/>
      <c r="J2" s="4726"/>
      <c r="K2" s="4635"/>
      <c r="L2" s="4635"/>
      <c r="M2" s="4635"/>
      <c r="N2" s="4635"/>
      <c r="O2" s="4636"/>
      <c r="P2" s="4635"/>
      <c r="Q2" s="4635"/>
      <c r="R2" s="4635"/>
      <c r="S2" s="4635"/>
      <c r="T2" s="4635"/>
      <c r="U2" s="4636"/>
    </row>
    <row r="3" spans="1:23" ht="15" customHeight="1" x14ac:dyDescent="0.25">
      <c r="A3" s="4617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591"/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  <c r="P3" s="4592" t="s">
        <v>346</v>
      </c>
      <c r="Q3" s="4592" t="s">
        <v>370</v>
      </c>
      <c r="R3" s="4592" t="s">
        <v>1069</v>
      </c>
      <c r="S3" s="4594" t="s">
        <v>316</v>
      </c>
      <c r="T3" s="4595" t="s">
        <v>312</v>
      </c>
      <c r="U3" s="4597" t="s">
        <v>313</v>
      </c>
    </row>
    <row r="4" spans="1:23" ht="15.75" thickBot="1" x14ac:dyDescent="0.3">
      <c r="A4" s="4894"/>
      <c r="B4" s="4695"/>
      <c r="C4" s="4695"/>
      <c r="D4" s="4695"/>
      <c r="E4" s="4695"/>
      <c r="F4" s="4695"/>
      <c r="G4" s="4695"/>
      <c r="H4" s="4893"/>
      <c r="I4" s="4617"/>
      <c r="J4" s="4695"/>
      <c r="K4" s="4695"/>
      <c r="L4" s="4695"/>
      <c r="M4" s="4696"/>
      <c r="N4" s="4697"/>
      <c r="O4" s="4698"/>
      <c r="P4" s="4695"/>
      <c r="Q4" s="4695"/>
      <c r="R4" s="4695"/>
      <c r="S4" s="4696"/>
      <c r="T4" s="4697"/>
      <c r="U4" s="4698"/>
    </row>
    <row r="5" spans="1:23" x14ac:dyDescent="0.25">
      <c r="A5" s="86">
        <v>1</v>
      </c>
      <c r="B5" s="4304" t="s">
        <v>4312</v>
      </c>
      <c r="C5" s="4304" t="s">
        <v>868</v>
      </c>
      <c r="D5" s="2107">
        <v>44860</v>
      </c>
      <c r="E5" s="2788" t="s">
        <v>4942</v>
      </c>
      <c r="F5" s="459">
        <v>132</v>
      </c>
      <c r="G5" s="460">
        <f>AVERAGE(CPVTFC3SG0034!P18:Q18)</f>
        <v>1.19065</v>
      </c>
      <c r="H5" s="4007">
        <f>(G5-0.1611)/0.0143*50</f>
        <v>3599.8251748251746</v>
      </c>
      <c r="I5" s="4305" t="s">
        <v>315</v>
      </c>
      <c r="J5" s="834"/>
      <c r="K5" s="834"/>
      <c r="L5" s="835"/>
      <c r="M5" s="834"/>
      <c r="N5" s="834"/>
      <c r="O5" s="834"/>
      <c r="P5" s="3788">
        <v>44890</v>
      </c>
      <c r="Q5" s="1498" t="s">
        <v>5585</v>
      </c>
      <c r="R5" s="1498">
        <v>28</v>
      </c>
      <c r="S5" s="1498">
        <f>AVERAGE(CPVTFC3SG0075!M15:N15)</f>
        <v>0.12335</v>
      </c>
      <c r="T5" s="494">
        <f t="shared" ref="T5" si="0">(S5-0.1155)/0.0131*66</f>
        <v>39.549618320610662</v>
      </c>
      <c r="U5" s="1779" t="s">
        <v>314</v>
      </c>
      <c r="V5" s="308"/>
    </row>
    <row r="6" spans="1:23" ht="15.75" thickBot="1" x14ac:dyDescent="0.3">
      <c r="A6" s="516"/>
      <c r="B6" s="4306"/>
      <c r="C6" s="4306" t="s">
        <v>5448</v>
      </c>
      <c r="D6" s="2111"/>
      <c r="E6" s="3471"/>
      <c r="F6" s="787"/>
      <c r="G6" s="1385"/>
      <c r="H6" s="4030"/>
      <c r="I6" s="4307"/>
      <c r="J6" s="786"/>
      <c r="K6" s="786"/>
      <c r="L6" s="787"/>
      <c r="M6" s="786"/>
      <c r="N6" s="786"/>
      <c r="O6" s="786"/>
      <c r="P6" s="4250">
        <v>44894</v>
      </c>
      <c r="Q6" s="468" t="s">
        <v>5593</v>
      </c>
      <c r="R6" s="468">
        <v>150</v>
      </c>
      <c r="S6" s="468">
        <f>AVERAGE(CPVTFC3SG0081!D22:E22)</f>
        <v>0.1149</v>
      </c>
      <c r="T6" s="4009">
        <f t="shared" ref="T6" si="1">(S6-0.1617)/0.0141*66</f>
        <v>-219.06382978723408</v>
      </c>
      <c r="U6" s="4251" t="s">
        <v>314</v>
      </c>
      <c r="V6" s="308"/>
    </row>
    <row r="7" spans="1:23" x14ac:dyDescent="0.25">
      <c r="A7" s="591">
        <v>2</v>
      </c>
      <c r="B7" s="438" t="s">
        <v>4313</v>
      </c>
      <c r="C7" s="438" t="s">
        <v>868</v>
      </c>
      <c r="D7" s="2870">
        <v>44860</v>
      </c>
      <c r="E7" s="3485" t="s">
        <v>4942</v>
      </c>
      <c r="F7" s="444">
        <v>145</v>
      </c>
      <c r="G7" s="499">
        <f>AVERAGE(CPVTFC3SG0034!R20:S20)</f>
        <v>2.7927</v>
      </c>
      <c r="H7" s="4000">
        <f>(G7-0.1611)/0.0143*50</f>
        <v>9201.3986013986014</v>
      </c>
      <c r="I7" s="4053" t="s">
        <v>315</v>
      </c>
      <c r="J7" s="3873">
        <v>44880</v>
      </c>
      <c r="K7" s="1750" t="s">
        <v>5463</v>
      </c>
      <c r="L7" s="1751">
        <v>80</v>
      </c>
      <c r="M7" s="977">
        <f>AVERAGE(CPVTFC3SG0053!G25:H25)</f>
        <v>0.29430000000000001</v>
      </c>
      <c r="N7" s="978">
        <f t="shared" ref="N7:N8" si="2">((M7-0.1365)/0.0139)*400</f>
        <v>4541.0071942446048</v>
      </c>
      <c r="O7" s="1752" t="s">
        <v>315</v>
      </c>
      <c r="P7" s="1271"/>
      <c r="Q7" s="1271"/>
      <c r="R7" s="830"/>
      <c r="S7" s="1271"/>
      <c r="T7" s="1271"/>
      <c r="U7" s="1271"/>
      <c r="W7" s="5">
        <v>1</v>
      </c>
    </row>
    <row r="8" spans="1:23" ht="15.75" thickBot="1" x14ac:dyDescent="0.3">
      <c r="A8" s="481">
        <v>3</v>
      </c>
      <c r="B8" s="482" t="s">
        <v>4313</v>
      </c>
      <c r="C8" s="482" t="s">
        <v>220</v>
      </c>
      <c r="D8" s="1511">
        <v>44860</v>
      </c>
      <c r="E8" s="3845" t="s">
        <v>4942</v>
      </c>
      <c r="F8" s="485">
        <v>146</v>
      </c>
      <c r="G8" s="486">
        <f>AVERAGE(CPVTFC3SG0034!T20:U20)</f>
        <v>2.9014500000000001</v>
      </c>
      <c r="H8" s="4001">
        <f>(G8-0.1611)/0.0143*50</f>
        <v>9581.643356643357</v>
      </c>
      <c r="I8" s="4054" t="s">
        <v>315</v>
      </c>
      <c r="J8" s="98">
        <v>44880</v>
      </c>
      <c r="K8" s="1145" t="s">
        <v>5463</v>
      </c>
      <c r="L8" s="177">
        <v>81</v>
      </c>
      <c r="M8" s="66">
        <f>AVERAGE(CPVTFC3SG0053!I25:J25)</f>
        <v>1.1692499999999999</v>
      </c>
      <c r="N8" s="67">
        <f t="shared" si="2"/>
        <v>29719.424460431652</v>
      </c>
      <c r="O8" s="1693" t="s">
        <v>315</v>
      </c>
      <c r="P8" s="694"/>
      <c r="Q8" s="694"/>
      <c r="R8" s="645"/>
      <c r="S8" s="694"/>
      <c r="T8" s="694"/>
      <c r="U8" s="694"/>
      <c r="V8" s="308"/>
    </row>
    <row r="9" spans="1:23" x14ac:dyDescent="0.25">
      <c r="A9" s="114">
        <v>4</v>
      </c>
      <c r="B9" s="438" t="s">
        <v>4314</v>
      </c>
      <c r="C9" s="438" t="s">
        <v>868</v>
      </c>
      <c r="D9" s="2870">
        <v>44860</v>
      </c>
      <c r="E9" s="3485" t="s">
        <v>4942</v>
      </c>
      <c r="F9" s="444">
        <v>147</v>
      </c>
      <c r="G9" s="145">
        <f>AVERAGE(CPVTFC3SG0034!V20:W20)</f>
        <v>1.4556</v>
      </c>
      <c r="H9" s="4002">
        <f>(G9-0.1611)/0.0143*50</f>
        <v>4526.2237762237764</v>
      </c>
      <c r="I9" s="4053" t="s">
        <v>315</v>
      </c>
      <c r="J9" s="1125"/>
      <c r="K9" s="1123"/>
      <c r="L9" s="1124"/>
      <c r="M9" s="1126"/>
      <c r="N9" s="646"/>
      <c r="O9" s="1483"/>
      <c r="P9" s="694"/>
      <c r="Q9" s="694"/>
      <c r="R9" s="645"/>
      <c r="S9" s="694"/>
      <c r="T9" s="694"/>
      <c r="U9" s="694"/>
      <c r="W9" s="5">
        <v>1</v>
      </c>
    </row>
    <row r="10" spans="1:23" ht="15.75" thickBot="1" x14ac:dyDescent="0.3">
      <c r="A10" s="450">
        <v>5</v>
      </c>
      <c r="B10" s="437" t="s">
        <v>4314</v>
      </c>
      <c r="C10" s="437" t="s">
        <v>220</v>
      </c>
      <c r="D10" s="2079">
        <v>44860</v>
      </c>
      <c r="E10" s="3463" t="s">
        <v>4942</v>
      </c>
      <c r="F10" s="445">
        <v>148</v>
      </c>
      <c r="G10" s="453">
        <f>AVERAGE(CPVTFC3SG0034!X20:Y20)</f>
        <v>1.9475500000000001</v>
      </c>
      <c r="H10" s="4003">
        <f>(G10-0.1611)/0.0143*50</f>
        <v>6246.3286713286716</v>
      </c>
      <c r="I10" s="4055" t="s">
        <v>315</v>
      </c>
      <c r="J10" s="1125"/>
      <c r="K10" s="1123"/>
      <c r="L10" s="1124"/>
      <c r="M10" s="1126"/>
      <c r="N10" s="646"/>
      <c r="O10" s="1483"/>
      <c r="P10" s="694"/>
      <c r="Q10" s="694"/>
      <c r="R10" s="645"/>
      <c r="S10" s="694"/>
      <c r="T10" s="694"/>
      <c r="U10" s="694"/>
      <c r="V10" s="286"/>
    </row>
    <row r="11" spans="1:23" x14ac:dyDescent="0.25">
      <c r="A11" s="406">
        <v>6</v>
      </c>
      <c r="B11" s="476" t="s">
        <v>4315</v>
      </c>
      <c r="C11" s="476" t="s">
        <v>868</v>
      </c>
      <c r="D11" s="2332">
        <v>44860</v>
      </c>
      <c r="E11" s="3523" t="s">
        <v>4942</v>
      </c>
      <c r="F11" s="478">
        <v>149</v>
      </c>
      <c r="G11" s="479">
        <f>AVERAGE(CPVTFC3SG0034!B22:C22)</f>
        <v>2.6498499999999998</v>
      </c>
      <c r="H11" s="4004">
        <f t="shared" ref="H11:H46" si="3">(G11-0.1611)/0.0143*50</f>
        <v>8701.923076923078</v>
      </c>
      <c r="I11" s="4056" t="s">
        <v>315</v>
      </c>
      <c r="J11" s="1156">
        <v>44880</v>
      </c>
      <c r="K11" s="1142" t="s">
        <v>5463</v>
      </c>
      <c r="L11" s="1143">
        <v>82</v>
      </c>
      <c r="M11" s="72">
        <f>AVERAGE(CPVTFC3SG0053!K25:L25)</f>
        <v>0.22770000000000001</v>
      </c>
      <c r="N11" s="73">
        <f t="shared" ref="N11" si="4">((M11-0.1365)/0.0139)*400</f>
        <v>2624.4604316546765</v>
      </c>
      <c r="O11" s="1144" t="s">
        <v>315</v>
      </c>
      <c r="P11" s="694"/>
      <c r="Q11" s="694"/>
      <c r="R11" s="645"/>
      <c r="S11" s="694"/>
      <c r="T11" s="694"/>
      <c r="U11" s="694"/>
      <c r="W11" s="5">
        <v>1</v>
      </c>
    </row>
    <row r="12" spans="1:23" ht="15.75" thickBot="1" x14ac:dyDescent="0.3">
      <c r="A12" s="481">
        <v>7</v>
      </c>
      <c r="B12" s="482" t="s">
        <v>4315</v>
      </c>
      <c r="C12" s="482" t="s">
        <v>220</v>
      </c>
      <c r="D12" s="1511">
        <v>44860</v>
      </c>
      <c r="E12" s="3845" t="s">
        <v>4942</v>
      </c>
      <c r="F12" s="485">
        <v>150</v>
      </c>
      <c r="G12" s="486">
        <f>AVERAGE(CPVTFC3SG0034!D22:E22)</f>
        <v>1.2711000000000001</v>
      </c>
      <c r="H12" s="4001">
        <f t="shared" si="3"/>
        <v>3881.1188811188813</v>
      </c>
      <c r="I12" s="4054" t="s">
        <v>315</v>
      </c>
      <c r="J12" s="1125"/>
      <c r="K12" s="1123"/>
      <c r="L12" s="1124"/>
      <c r="M12" s="1126"/>
      <c r="N12" s="646"/>
      <c r="O12" s="1483"/>
      <c r="P12" s="1149"/>
      <c r="Q12" s="3874"/>
      <c r="R12" s="3875"/>
      <c r="S12" s="645"/>
      <c r="T12" s="646"/>
      <c r="U12" s="3901"/>
    </row>
    <row r="13" spans="1:23" x14ac:dyDescent="0.25">
      <c r="A13" s="82">
        <v>8</v>
      </c>
      <c r="B13" s="372" t="s">
        <v>4316</v>
      </c>
      <c r="C13" s="372" t="s">
        <v>868</v>
      </c>
      <c r="D13" s="2331">
        <v>44860</v>
      </c>
      <c r="E13" s="3473" t="s">
        <v>4942</v>
      </c>
      <c r="F13" s="375">
        <v>151</v>
      </c>
      <c r="G13" s="511">
        <f>AVERAGE(CPVTFC3SG0034!F22:G22)</f>
        <v>9.6700000000000008E-2</v>
      </c>
      <c r="H13" s="4005">
        <f t="shared" si="3"/>
        <v>-225.17482517482512</v>
      </c>
      <c r="I13" s="4057" t="s">
        <v>314</v>
      </c>
      <c r="J13" s="1125"/>
      <c r="K13" s="1123"/>
      <c r="L13" s="1124"/>
      <c r="M13" s="1126"/>
      <c r="N13" s="646"/>
      <c r="O13" s="1483"/>
      <c r="P13" s="1149"/>
      <c r="Q13" s="3874"/>
      <c r="R13" s="3875"/>
      <c r="S13" s="645"/>
      <c r="T13" s="646"/>
      <c r="U13" s="3901"/>
    </row>
    <row r="14" spans="1:23" ht="15.75" thickBot="1" x14ac:dyDescent="0.3">
      <c r="A14" s="470">
        <v>9</v>
      </c>
      <c r="B14" s="346" t="s">
        <v>4316</v>
      </c>
      <c r="C14" s="346" t="s">
        <v>220</v>
      </c>
      <c r="D14" s="2232">
        <v>44860</v>
      </c>
      <c r="E14" s="3862" t="s">
        <v>4942</v>
      </c>
      <c r="F14" s="321">
        <v>152</v>
      </c>
      <c r="G14" s="473">
        <f>AVERAGE(CPVTFC3SG0034!H22:I22)</f>
        <v>8.5499999999999993E-2</v>
      </c>
      <c r="H14" s="4006">
        <f t="shared" si="3"/>
        <v>-264.33566433566432</v>
      </c>
      <c r="I14" s="4058" t="s">
        <v>314</v>
      </c>
      <c r="J14" s="1125"/>
      <c r="K14" s="1123"/>
      <c r="L14" s="1124"/>
      <c r="M14" s="1126"/>
      <c r="N14" s="646"/>
      <c r="O14" s="1483"/>
      <c r="P14" s="1149"/>
      <c r="Q14" s="3874"/>
      <c r="R14" s="3875"/>
      <c r="S14" s="645"/>
      <c r="T14" s="646"/>
      <c r="U14" s="3901"/>
    </row>
    <row r="15" spans="1:23" x14ac:dyDescent="0.25">
      <c r="A15" s="86">
        <v>10</v>
      </c>
      <c r="B15" s="457" t="s">
        <v>4317</v>
      </c>
      <c r="C15" s="457" t="s">
        <v>868</v>
      </c>
      <c r="D15" s="2107">
        <v>44860</v>
      </c>
      <c r="E15" s="2788" t="s">
        <v>4942</v>
      </c>
      <c r="F15" s="459">
        <v>153</v>
      </c>
      <c r="G15" s="460">
        <f>AVERAGE(CPVTFC3SG0034!J22:K22)</f>
        <v>1.3700999999999999</v>
      </c>
      <c r="H15" s="4007">
        <f t="shared" si="3"/>
        <v>4227.272727272727</v>
      </c>
      <c r="I15" s="4059" t="s">
        <v>315</v>
      </c>
      <c r="J15" s="1125"/>
      <c r="K15" s="1123"/>
      <c r="L15" s="1124"/>
      <c r="M15" s="1126"/>
      <c r="N15" s="646"/>
      <c r="O15" s="1483"/>
      <c r="P15" s="694"/>
      <c r="Q15" s="694"/>
      <c r="R15" s="645"/>
      <c r="S15" s="694"/>
      <c r="T15" s="694"/>
      <c r="U15" s="694"/>
      <c r="V15" s="4924"/>
      <c r="W15" s="5">
        <v>1</v>
      </c>
    </row>
    <row r="16" spans="1:23" ht="15.75" thickBot="1" x14ac:dyDescent="0.3">
      <c r="A16" s="462">
        <v>11</v>
      </c>
      <c r="B16" s="463" t="s">
        <v>4317</v>
      </c>
      <c r="C16" s="464" t="s">
        <v>220</v>
      </c>
      <c r="D16" s="1525">
        <v>44860</v>
      </c>
      <c r="E16" s="3840" t="s">
        <v>4942</v>
      </c>
      <c r="F16" s="467">
        <v>154</v>
      </c>
      <c r="G16" s="468">
        <f>AVERAGE(CPVTFC3SG0034!L22:M22)</f>
        <v>0.41639999999999999</v>
      </c>
      <c r="H16" s="4009">
        <f t="shared" si="3"/>
        <v>892.6573426573425</v>
      </c>
      <c r="I16" s="4545" t="s">
        <v>314</v>
      </c>
      <c r="J16" s="1125"/>
      <c r="K16" s="1123"/>
      <c r="L16" s="1124"/>
      <c r="M16" s="1126"/>
      <c r="N16" s="646"/>
      <c r="O16" s="1483"/>
      <c r="P16" s="694"/>
      <c r="Q16" s="694"/>
      <c r="R16" s="645"/>
      <c r="S16" s="694"/>
      <c r="T16" s="694"/>
      <c r="U16" s="694"/>
      <c r="V16" s="4922"/>
    </row>
    <row r="17" spans="1:23" x14ac:dyDescent="0.25">
      <c r="A17" s="114">
        <v>12</v>
      </c>
      <c r="B17" s="438" t="s">
        <v>4318</v>
      </c>
      <c r="C17" s="438" t="s">
        <v>868</v>
      </c>
      <c r="D17" s="2870">
        <v>44860</v>
      </c>
      <c r="E17" s="3485" t="s">
        <v>4942</v>
      </c>
      <c r="F17" s="444">
        <v>155</v>
      </c>
      <c r="G17" s="499">
        <f>AVERAGE(CPVTFC3SG0034!N22:O22)</f>
        <v>2.1147499999999999</v>
      </c>
      <c r="H17" s="4000">
        <f t="shared" si="3"/>
        <v>6830.9440559440563</v>
      </c>
      <c r="I17" s="4053" t="s">
        <v>315</v>
      </c>
      <c r="J17" s="1125"/>
      <c r="K17" s="1123"/>
      <c r="L17" s="1124"/>
      <c r="M17" s="1126"/>
      <c r="N17" s="646"/>
      <c r="O17" s="1483"/>
      <c r="P17" s="876"/>
      <c r="Q17" s="876"/>
      <c r="R17" s="645"/>
      <c r="S17" s="645"/>
      <c r="T17" s="646"/>
      <c r="U17" s="694"/>
      <c r="W17" s="5">
        <v>1</v>
      </c>
    </row>
    <row r="18" spans="1:23" ht="15.75" thickBot="1" x14ac:dyDescent="0.3">
      <c r="A18" s="450">
        <v>13</v>
      </c>
      <c r="B18" s="437" t="s">
        <v>4318</v>
      </c>
      <c r="C18" s="437" t="s">
        <v>220</v>
      </c>
      <c r="D18" s="2079">
        <v>44860</v>
      </c>
      <c r="E18" s="3463" t="s">
        <v>4942</v>
      </c>
      <c r="F18" s="445">
        <v>156</v>
      </c>
      <c r="G18" s="453">
        <f>AVERAGE(CPVTFC3SG0034!P22:Q22)</f>
        <v>1.7273000000000001</v>
      </c>
      <c r="H18" s="4003">
        <f t="shared" si="3"/>
        <v>5476.2237762237764</v>
      </c>
      <c r="I18" s="4055" t="s">
        <v>315</v>
      </c>
      <c r="J18" s="891"/>
      <c r="K18" s="891"/>
      <c r="L18" s="891"/>
      <c r="M18" s="891"/>
      <c r="N18" s="891"/>
      <c r="O18" s="1692"/>
      <c r="P18" s="876"/>
      <c r="Q18" s="876"/>
      <c r="R18" s="645"/>
      <c r="S18" s="645"/>
      <c r="T18" s="646"/>
      <c r="U18" s="694"/>
      <c r="V18" s="512"/>
    </row>
    <row r="19" spans="1:23" x14ac:dyDescent="0.25">
      <c r="A19" s="508">
        <v>14</v>
      </c>
      <c r="B19" s="489" t="s">
        <v>4319</v>
      </c>
      <c r="C19" s="489" t="s">
        <v>868</v>
      </c>
      <c r="D19" s="2329">
        <v>44860</v>
      </c>
      <c r="E19" s="3465" t="s">
        <v>4942</v>
      </c>
      <c r="F19" s="492">
        <v>157</v>
      </c>
      <c r="G19" s="493">
        <f>AVERAGE(CPVTFC3SG0034!R22:S22)</f>
        <v>0.18380000000000002</v>
      </c>
      <c r="H19" s="4008">
        <f t="shared" si="3"/>
        <v>79.370629370629459</v>
      </c>
      <c r="I19" s="4061" t="s">
        <v>314</v>
      </c>
      <c r="J19" s="891"/>
      <c r="K19" s="891"/>
      <c r="L19" s="891"/>
      <c r="M19" s="891"/>
      <c r="N19" s="891"/>
      <c r="O19" s="1692"/>
      <c r="P19" s="694"/>
      <c r="Q19" s="694"/>
      <c r="R19" s="645"/>
      <c r="S19" s="694"/>
      <c r="T19" s="694"/>
      <c r="U19" s="694"/>
    </row>
    <row r="20" spans="1:23" ht="15.75" thickBot="1" x14ac:dyDescent="0.3">
      <c r="A20" s="462">
        <v>15</v>
      </c>
      <c r="B20" s="464" t="s">
        <v>4319</v>
      </c>
      <c r="C20" s="464" t="s">
        <v>220</v>
      </c>
      <c r="D20" s="1525">
        <v>44860</v>
      </c>
      <c r="E20" s="3840" t="s">
        <v>4942</v>
      </c>
      <c r="F20" s="467">
        <v>158</v>
      </c>
      <c r="G20" s="468">
        <f>AVERAGE(CPVTFC3SG0034!T22:U22)</f>
        <v>0.13500000000000001</v>
      </c>
      <c r="H20" s="4009">
        <f t="shared" si="3"/>
        <v>-91.25874125874121</v>
      </c>
      <c r="I20" s="4062" t="s">
        <v>314</v>
      </c>
      <c r="J20" s="891"/>
      <c r="K20" s="891"/>
      <c r="L20" s="891"/>
      <c r="M20" s="891"/>
      <c r="N20" s="891"/>
      <c r="O20" s="1692"/>
      <c r="P20" s="694"/>
      <c r="Q20" s="694"/>
      <c r="R20" s="645"/>
      <c r="S20" s="694"/>
      <c r="T20" s="694"/>
      <c r="U20" s="694"/>
      <c r="V20" s="286"/>
    </row>
    <row r="21" spans="1:23" x14ac:dyDescent="0.25">
      <c r="A21" s="124">
        <v>16</v>
      </c>
      <c r="B21" s="439" t="s">
        <v>4320</v>
      </c>
      <c r="C21" s="439" t="s">
        <v>868</v>
      </c>
      <c r="D21" s="2925">
        <v>44860</v>
      </c>
      <c r="E21" s="3518" t="s">
        <v>4942</v>
      </c>
      <c r="F21" s="449">
        <v>159</v>
      </c>
      <c r="G21" s="502">
        <f>AVERAGE(CPVTFC3SG0034!V22:W22)</f>
        <v>0.59975000000000001</v>
      </c>
      <c r="H21" s="4010">
        <f t="shared" si="3"/>
        <v>1533.7412587412587</v>
      </c>
      <c r="I21" s="4546" t="s">
        <v>315</v>
      </c>
      <c r="J21" s="891"/>
      <c r="K21" s="891"/>
      <c r="L21" s="891"/>
      <c r="M21" s="891"/>
      <c r="N21" s="891"/>
      <c r="O21" s="1692"/>
      <c r="P21" s="694"/>
      <c r="Q21" s="694"/>
      <c r="R21" s="645"/>
      <c r="S21" s="694"/>
      <c r="T21" s="694"/>
      <c r="U21" s="694"/>
      <c r="W21" s="5">
        <v>1</v>
      </c>
    </row>
    <row r="22" spans="1:23" ht="15.75" thickBot="1" x14ac:dyDescent="0.3">
      <c r="A22" s="470">
        <v>17</v>
      </c>
      <c r="B22" s="423" t="s">
        <v>4320</v>
      </c>
      <c r="C22" s="346" t="s">
        <v>220</v>
      </c>
      <c r="D22" s="2232">
        <v>44860</v>
      </c>
      <c r="E22" s="3862" t="s">
        <v>4942</v>
      </c>
      <c r="F22" s="321">
        <v>160</v>
      </c>
      <c r="G22" s="473">
        <f>AVERAGE(CPVTFC3SG0034!X22:Y22)</f>
        <v>0.40490000000000004</v>
      </c>
      <c r="H22" s="4006">
        <f t="shared" si="3"/>
        <v>852.44755244755254</v>
      </c>
      <c r="I22" s="4544" t="s">
        <v>314</v>
      </c>
      <c r="J22" s="891"/>
      <c r="K22" s="891"/>
      <c r="L22" s="891"/>
      <c r="M22" s="891"/>
      <c r="N22" s="891"/>
      <c r="O22" s="1692"/>
      <c r="P22" s="694"/>
      <c r="Q22" s="694"/>
      <c r="R22" s="645"/>
      <c r="S22" s="694"/>
      <c r="T22" s="694"/>
      <c r="U22" s="694"/>
      <c r="V22" s="308"/>
    </row>
    <row r="23" spans="1:23" x14ac:dyDescent="0.25">
      <c r="A23" s="406">
        <v>18</v>
      </c>
      <c r="B23" s="476" t="s">
        <v>4321</v>
      </c>
      <c r="C23" s="476" t="s">
        <v>868</v>
      </c>
      <c r="D23" s="2332">
        <v>44860</v>
      </c>
      <c r="E23" s="3523" t="s">
        <v>4942</v>
      </c>
      <c r="F23" s="478">
        <v>161</v>
      </c>
      <c r="G23" s="479">
        <f>AVERAGE(CPVTFC3SG0034!B24:C24)</f>
        <v>1.9900500000000001</v>
      </c>
      <c r="H23" s="4004">
        <f t="shared" si="3"/>
        <v>6394.9300699300702</v>
      </c>
      <c r="I23" s="4056" t="s">
        <v>315</v>
      </c>
      <c r="J23" s="891"/>
      <c r="K23" s="891"/>
      <c r="L23" s="891"/>
      <c r="M23" s="891"/>
      <c r="N23" s="891"/>
      <c r="O23" s="1692"/>
      <c r="P23" s="694"/>
      <c r="Q23" s="694"/>
      <c r="R23" s="645"/>
      <c r="S23" s="694"/>
      <c r="T23" s="694"/>
      <c r="U23" s="694"/>
      <c r="W23" s="5">
        <v>1</v>
      </c>
    </row>
    <row r="24" spans="1:23" ht="15.75" thickBot="1" x14ac:dyDescent="0.3">
      <c r="A24" s="481">
        <v>19</v>
      </c>
      <c r="B24" s="482" t="s">
        <v>4321</v>
      </c>
      <c r="C24" s="482" t="s">
        <v>220</v>
      </c>
      <c r="D24" s="1511">
        <v>44860</v>
      </c>
      <c r="E24" s="3845" t="s">
        <v>4942</v>
      </c>
      <c r="F24" s="485">
        <v>162</v>
      </c>
      <c r="G24" s="486">
        <f>AVERAGE(CPVTFC3SG0034!D24:E24)</f>
        <v>0.84965000000000002</v>
      </c>
      <c r="H24" s="4001">
        <f t="shared" si="3"/>
        <v>2407.5174825174822</v>
      </c>
      <c r="I24" s="4054" t="s">
        <v>315</v>
      </c>
      <c r="J24" s="1125"/>
      <c r="K24" s="1123"/>
      <c r="L24" s="1124"/>
      <c r="M24" s="1126"/>
      <c r="N24" s="646"/>
      <c r="O24" s="1483"/>
      <c r="P24" s="694"/>
      <c r="Q24" s="694"/>
      <c r="R24" s="645"/>
      <c r="S24" s="694"/>
      <c r="T24" s="694"/>
      <c r="U24" s="694"/>
      <c r="V24" s="512"/>
    </row>
    <row r="25" spans="1:23" x14ac:dyDescent="0.25">
      <c r="A25" s="114">
        <v>20</v>
      </c>
      <c r="B25" s="438" t="s">
        <v>4322</v>
      </c>
      <c r="C25" s="438" t="s">
        <v>868</v>
      </c>
      <c r="D25" s="2870">
        <v>44860</v>
      </c>
      <c r="E25" s="3485" t="s">
        <v>4942</v>
      </c>
      <c r="F25" s="444">
        <v>163</v>
      </c>
      <c r="G25" s="499">
        <f>AVERAGE(CPVTFC3SG0034!F24:G24)</f>
        <v>2.9844999999999997</v>
      </c>
      <c r="H25" s="4000">
        <f t="shared" si="3"/>
        <v>9872.0279720279723</v>
      </c>
      <c r="I25" s="4053" t="s">
        <v>315</v>
      </c>
      <c r="J25" s="98">
        <v>44880</v>
      </c>
      <c r="K25" s="99" t="s">
        <v>5463</v>
      </c>
      <c r="L25" s="1155">
        <v>83</v>
      </c>
      <c r="M25" s="99">
        <f>AVERAGE(CPVTFC3SG0053!M25:N25)</f>
        <v>1.60585</v>
      </c>
      <c r="N25" s="100">
        <f t="shared" ref="N25:N26" si="5">((M25-0.1365)/0.0139)*400</f>
        <v>42283.453237410075</v>
      </c>
      <c r="O25" s="858" t="s">
        <v>315</v>
      </c>
      <c r="P25" s="694"/>
      <c r="Q25" s="694"/>
      <c r="R25" s="645"/>
      <c r="S25" s="694"/>
      <c r="T25" s="694"/>
      <c r="U25" s="694"/>
      <c r="W25" s="5">
        <v>1</v>
      </c>
    </row>
    <row r="26" spans="1:23" ht="15.75" thickBot="1" x14ac:dyDescent="0.3">
      <c r="A26" s="450">
        <v>21</v>
      </c>
      <c r="B26" s="437" t="s">
        <v>4322</v>
      </c>
      <c r="C26" s="437" t="s">
        <v>220</v>
      </c>
      <c r="D26" s="2079">
        <v>44860</v>
      </c>
      <c r="E26" s="3463" t="s">
        <v>4942</v>
      </c>
      <c r="F26" s="445">
        <v>164</v>
      </c>
      <c r="G26" s="453">
        <f>AVERAGE(CPVTFC3SG0034!H24:I24)</f>
        <v>2.95085</v>
      </c>
      <c r="H26" s="4003">
        <f t="shared" si="3"/>
        <v>9754.3706293706291</v>
      </c>
      <c r="I26" s="4055" t="s">
        <v>315</v>
      </c>
      <c r="J26" s="98">
        <v>44880</v>
      </c>
      <c r="K26" s="99" t="s">
        <v>5463</v>
      </c>
      <c r="L26" s="1155">
        <v>84</v>
      </c>
      <c r="M26" s="99">
        <f>AVERAGE(CPVTFC3SG0053!O25:P25)</f>
        <v>2.5809499999999996</v>
      </c>
      <c r="N26" s="100">
        <f t="shared" si="5"/>
        <v>70343.884892086324</v>
      </c>
      <c r="O26" s="858" t="s">
        <v>315</v>
      </c>
      <c r="P26" s="694"/>
      <c r="Q26" s="694"/>
      <c r="R26" s="645"/>
      <c r="S26" s="694"/>
      <c r="T26" s="694"/>
      <c r="U26" s="694"/>
      <c r="V26" s="512"/>
    </row>
    <row r="27" spans="1:23" x14ac:dyDescent="0.25">
      <c r="A27" s="406">
        <v>22</v>
      </c>
      <c r="B27" s="476" t="s">
        <v>4323</v>
      </c>
      <c r="C27" s="476" t="s">
        <v>868</v>
      </c>
      <c r="D27" s="2332">
        <v>44860</v>
      </c>
      <c r="E27" s="3523" t="s">
        <v>4942</v>
      </c>
      <c r="F27" s="478">
        <v>165</v>
      </c>
      <c r="G27" s="479">
        <f>AVERAGE(CPVTFC3SG0034!J24:K24)</f>
        <v>1.0188999999999999</v>
      </c>
      <c r="H27" s="4004">
        <f t="shared" si="3"/>
        <v>2999.3006993006989</v>
      </c>
      <c r="I27" s="4056" t="s">
        <v>315</v>
      </c>
      <c r="J27" s="1125"/>
      <c r="K27" s="1123"/>
      <c r="L27" s="1124"/>
      <c r="M27" s="1126"/>
      <c r="N27" s="646"/>
      <c r="O27" s="1483"/>
      <c r="P27" s="694"/>
      <c r="Q27" s="694"/>
      <c r="R27" s="645"/>
      <c r="S27" s="694"/>
      <c r="T27" s="694"/>
      <c r="U27" s="694"/>
      <c r="V27" s="4913" t="s">
        <v>1416</v>
      </c>
      <c r="W27" s="5">
        <v>1</v>
      </c>
    </row>
    <row r="28" spans="1:23" ht="15.75" thickBot="1" x14ac:dyDescent="0.3">
      <c r="A28" s="481">
        <v>23</v>
      </c>
      <c r="B28" s="482" t="s">
        <v>4323</v>
      </c>
      <c r="C28" s="482" t="s">
        <v>220</v>
      </c>
      <c r="D28" s="1511">
        <v>44860</v>
      </c>
      <c r="E28" s="3845" t="s">
        <v>4942</v>
      </c>
      <c r="F28" s="485">
        <v>166</v>
      </c>
      <c r="G28" s="486">
        <f>AVERAGE(CPVTFC3SG0034!L24:M24)</f>
        <v>2.9031000000000002</v>
      </c>
      <c r="H28" s="4001">
        <f t="shared" si="3"/>
        <v>9587.4125874125893</v>
      </c>
      <c r="I28" s="4054" t="s">
        <v>315</v>
      </c>
      <c r="J28" s="98">
        <v>44880</v>
      </c>
      <c r="K28" s="99" t="s">
        <v>5463</v>
      </c>
      <c r="L28" s="1155">
        <v>85</v>
      </c>
      <c r="M28" s="99">
        <f>AVERAGE(CPVTFC3SG0053!Q25:R25)</f>
        <v>1.6294500000000001</v>
      </c>
      <c r="N28" s="100">
        <f t="shared" ref="N28" si="6">((M28-0.1365)/0.0139)*400</f>
        <v>42962.589928057554</v>
      </c>
      <c r="O28" s="858" t="s">
        <v>315</v>
      </c>
      <c r="P28" s="1250"/>
      <c r="Q28" s="900"/>
      <c r="R28" s="645"/>
      <c r="S28" s="645"/>
      <c r="T28" s="646"/>
      <c r="U28" s="900"/>
      <c r="V28" s="4914"/>
    </row>
    <row r="29" spans="1:23" x14ac:dyDescent="0.25">
      <c r="A29" s="114">
        <v>24</v>
      </c>
      <c r="B29" s="438" t="s">
        <v>4324</v>
      </c>
      <c r="C29" s="438" t="s">
        <v>868</v>
      </c>
      <c r="D29" s="2870">
        <v>44860</v>
      </c>
      <c r="E29" s="3485" t="s">
        <v>4942</v>
      </c>
      <c r="F29" s="444">
        <v>167</v>
      </c>
      <c r="G29" s="499">
        <f>AVERAGE(CPVTFC3SG0034!N24:O24)</f>
        <v>2.2141999999999999</v>
      </c>
      <c r="H29" s="4000">
        <f t="shared" si="3"/>
        <v>7178.6713286713293</v>
      </c>
      <c r="I29" s="4053" t="s">
        <v>315</v>
      </c>
      <c r="J29" s="1125"/>
      <c r="K29" s="1123"/>
      <c r="L29" s="1124"/>
      <c r="M29" s="1126"/>
      <c r="N29" s="646"/>
      <c r="O29" s="1483"/>
      <c r="P29" s="1250"/>
      <c r="Q29" s="900"/>
      <c r="R29" s="645"/>
      <c r="S29" s="645"/>
      <c r="T29" s="646"/>
      <c r="U29" s="900"/>
      <c r="W29" s="5">
        <v>1</v>
      </c>
    </row>
    <row r="30" spans="1:23" ht="15.75" thickBot="1" x14ac:dyDescent="0.3">
      <c r="A30" s="450">
        <v>25</v>
      </c>
      <c r="B30" s="437" t="s">
        <v>4324</v>
      </c>
      <c r="C30" s="437" t="s">
        <v>220</v>
      </c>
      <c r="D30" s="2079">
        <v>44860</v>
      </c>
      <c r="E30" s="3463" t="s">
        <v>4942</v>
      </c>
      <c r="F30" s="445">
        <v>168</v>
      </c>
      <c r="G30" s="453">
        <f>AVERAGE(CPVTFC3SG0034!P24:Q24)</f>
        <v>1.57555</v>
      </c>
      <c r="H30" s="4003">
        <f t="shared" si="3"/>
        <v>4945.6293706293709</v>
      </c>
      <c r="I30" s="4055" t="s">
        <v>315</v>
      </c>
      <c r="J30" s="1125"/>
      <c r="K30" s="1123"/>
      <c r="L30" s="1124"/>
      <c r="M30" s="1126"/>
      <c r="N30" s="646"/>
      <c r="O30" s="1483"/>
      <c r="P30" s="1250"/>
      <c r="Q30" s="900"/>
      <c r="R30" s="645"/>
      <c r="S30" s="645"/>
      <c r="T30" s="646"/>
      <c r="U30" s="900"/>
    </row>
    <row r="31" spans="1:23" x14ac:dyDescent="0.25">
      <c r="A31" s="86">
        <v>26</v>
      </c>
      <c r="B31" s="457" t="s">
        <v>4325</v>
      </c>
      <c r="C31" s="457" t="s">
        <v>868</v>
      </c>
      <c r="D31" s="2107">
        <v>44860</v>
      </c>
      <c r="E31" s="2788" t="s">
        <v>4942</v>
      </c>
      <c r="F31" s="459">
        <v>169</v>
      </c>
      <c r="G31" s="460">
        <f>AVERAGE(CPVTFC3SG0034!R24:S24)</f>
        <v>1.1316999999999999</v>
      </c>
      <c r="H31" s="4007">
        <f t="shared" si="3"/>
        <v>3393.7062937062933</v>
      </c>
      <c r="I31" s="4059" t="s">
        <v>315</v>
      </c>
      <c r="J31" s="1125"/>
      <c r="K31" s="1123"/>
      <c r="L31" s="1124"/>
      <c r="M31" s="1126"/>
      <c r="N31" s="646"/>
      <c r="O31" s="1483"/>
      <c r="P31" s="694"/>
      <c r="Q31" s="694"/>
      <c r="R31" s="645"/>
      <c r="S31" s="694"/>
      <c r="T31" s="694"/>
      <c r="U31" s="694"/>
      <c r="W31" s="5">
        <v>1</v>
      </c>
    </row>
    <row r="32" spans="1:23" ht="15.75" thickBot="1" x14ac:dyDescent="0.3">
      <c r="A32" s="498">
        <v>27</v>
      </c>
      <c r="B32" s="423" t="s">
        <v>4325</v>
      </c>
      <c r="C32" s="346" t="s">
        <v>220</v>
      </c>
      <c r="D32" s="2232">
        <v>44860</v>
      </c>
      <c r="E32" s="3862" t="s">
        <v>4942</v>
      </c>
      <c r="F32" s="321">
        <v>170</v>
      </c>
      <c r="G32" s="473">
        <f>AVERAGE(CPVTFC3SG0034!T24:U24)</f>
        <v>0.48560000000000003</v>
      </c>
      <c r="H32" s="4006">
        <f t="shared" si="3"/>
        <v>1134.6153846153848</v>
      </c>
      <c r="I32" s="4544" t="s">
        <v>314</v>
      </c>
      <c r="J32" s="1125"/>
      <c r="K32" s="1123"/>
      <c r="L32" s="1124"/>
      <c r="M32" s="1126"/>
      <c r="N32" s="646"/>
      <c r="O32" s="1483"/>
      <c r="P32" s="1250"/>
      <c r="Q32" s="900"/>
      <c r="R32" s="645"/>
      <c r="S32" s="645"/>
      <c r="T32" s="646"/>
      <c r="U32" s="900"/>
    </row>
    <row r="33" spans="1:23" x14ac:dyDescent="0.25">
      <c r="A33" s="86">
        <v>28</v>
      </c>
      <c r="B33" s="457" t="s">
        <v>4326</v>
      </c>
      <c r="C33" s="457" t="s">
        <v>868</v>
      </c>
      <c r="D33" s="2107">
        <v>44860</v>
      </c>
      <c r="E33" s="2788" t="s">
        <v>4942</v>
      </c>
      <c r="F33" s="459">
        <v>171</v>
      </c>
      <c r="G33" s="460">
        <f>AVERAGE(CPVTFC3SG0034!V24:W24)</f>
        <v>0.79749999999999999</v>
      </c>
      <c r="H33" s="4007">
        <f t="shared" si="3"/>
        <v>2225.1748251748249</v>
      </c>
      <c r="I33" s="4059" t="s">
        <v>315</v>
      </c>
      <c r="J33" s="1125"/>
      <c r="K33" s="1123"/>
      <c r="L33" s="1124"/>
      <c r="M33" s="1126"/>
      <c r="N33" s="646"/>
      <c r="O33" s="1483"/>
      <c r="P33" s="1250"/>
      <c r="Q33" s="900"/>
      <c r="R33" s="645"/>
      <c r="S33" s="645"/>
      <c r="T33" s="646"/>
      <c r="U33" s="900"/>
      <c r="W33" s="5">
        <v>1</v>
      </c>
    </row>
    <row r="34" spans="1:23" ht="15.75" thickBot="1" x14ac:dyDescent="0.3">
      <c r="A34" s="462">
        <v>29</v>
      </c>
      <c r="B34" s="463" t="s">
        <v>4326</v>
      </c>
      <c r="C34" s="464" t="s">
        <v>220</v>
      </c>
      <c r="D34" s="1525">
        <v>44860</v>
      </c>
      <c r="E34" s="3840" t="s">
        <v>4942</v>
      </c>
      <c r="F34" s="467">
        <v>172</v>
      </c>
      <c r="G34" s="468">
        <f>AVERAGE(CPVTFC3SG0034!X24:Y24)</f>
        <v>0.51465000000000005</v>
      </c>
      <c r="H34" s="4009">
        <f t="shared" si="3"/>
        <v>1236.1888111888113</v>
      </c>
      <c r="I34" s="4545" t="s">
        <v>314</v>
      </c>
      <c r="J34" s="891"/>
      <c r="K34" s="891"/>
      <c r="L34" s="891"/>
      <c r="M34" s="891"/>
      <c r="N34" s="891"/>
      <c r="O34" s="1692"/>
      <c r="P34" s="1250"/>
      <c r="Q34" s="900"/>
      <c r="R34" s="645"/>
      <c r="S34" s="645"/>
      <c r="T34" s="646"/>
      <c r="U34" s="900"/>
      <c r="V34" s="286"/>
    </row>
    <row r="35" spans="1:23" x14ac:dyDescent="0.25">
      <c r="A35" s="114">
        <v>30</v>
      </c>
      <c r="B35" s="438" t="s">
        <v>4327</v>
      </c>
      <c r="C35" s="438" t="s">
        <v>868</v>
      </c>
      <c r="D35" s="2870">
        <v>44860</v>
      </c>
      <c r="E35" s="3485" t="s">
        <v>4942</v>
      </c>
      <c r="F35" s="444">
        <v>173</v>
      </c>
      <c r="G35" s="499">
        <f>AVERAGE(CPVTFC3SG0034!B26:C26)</f>
        <v>3.0818000000000003</v>
      </c>
      <c r="H35" s="4000">
        <f t="shared" si="3"/>
        <v>10212.237762237764</v>
      </c>
      <c r="I35" s="4063" t="s">
        <v>315</v>
      </c>
      <c r="J35" s="98">
        <v>44880</v>
      </c>
      <c r="K35" s="99" t="s">
        <v>5463</v>
      </c>
      <c r="L35" s="1155">
        <v>86</v>
      </c>
      <c r="M35" s="99">
        <f>AVERAGE(CPVTFC3SG0053!S25:T25)</f>
        <v>0.87854999999999994</v>
      </c>
      <c r="N35" s="100">
        <f t="shared" ref="N35:N38" si="7">((M35-0.1365)/0.0139)*400</f>
        <v>21353.956834532371</v>
      </c>
      <c r="O35" s="858" t="s">
        <v>315</v>
      </c>
      <c r="P35" s="694"/>
      <c r="Q35" s="694"/>
      <c r="R35" s="645"/>
      <c r="S35" s="694"/>
      <c r="T35" s="694"/>
      <c r="U35" s="694"/>
      <c r="W35" s="5">
        <v>1</v>
      </c>
    </row>
    <row r="36" spans="1:23" ht="15.75" thickBot="1" x14ac:dyDescent="0.3">
      <c r="A36" s="450">
        <v>31</v>
      </c>
      <c r="B36" s="437" t="s">
        <v>4327</v>
      </c>
      <c r="C36" s="437" t="s">
        <v>220</v>
      </c>
      <c r="D36" s="2079">
        <v>44860</v>
      </c>
      <c r="E36" s="3463" t="s">
        <v>4942</v>
      </c>
      <c r="F36" s="445">
        <v>174</v>
      </c>
      <c r="G36" s="453">
        <f>AVERAGE(CPVTFC3SG0034!D26:E26)</f>
        <v>3.03715</v>
      </c>
      <c r="H36" s="4003">
        <f t="shared" si="3"/>
        <v>10056.118881118882</v>
      </c>
      <c r="I36" s="4055" t="s">
        <v>315</v>
      </c>
      <c r="J36" s="98">
        <v>44880</v>
      </c>
      <c r="K36" s="99" t="s">
        <v>5463</v>
      </c>
      <c r="L36" s="1155">
        <v>87</v>
      </c>
      <c r="M36" s="99">
        <f>AVERAGE(CPVTFC3SG0053!U25:V25)</f>
        <v>0.45704999999999996</v>
      </c>
      <c r="N36" s="100">
        <f t="shared" si="7"/>
        <v>9224.4604316546756</v>
      </c>
      <c r="O36" s="858" t="s">
        <v>315</v>
      </c>
      <c r="P36" s="694"/>
      <c r="Q36" s="694"/>
      <c r="R36" s="645"/>
      <c r="S36" s="694"/>
      <c r="T36" s="694"/>
      <c r="U36" s="694"/>
    </row>
    <row r="37" spans="1:23" x14ac:dyDescent="0.25">
      <c r="A37" s="406">
        <v>32</v>
      </c>
      <c r="B37" s="476" t="s">
        <v>4328</v>
      </c>
      <c r="C37" s="476" t="s">
        <v>868</v>
      </c>
      <c r="D37" s="2332">
        <v>44860</v>
      </c>
      <c r="E37" s="3523" t="s">
        <v>4942</v>
      </c>
      <c r="F37" s="478">
        <v>175</v>
      </c>
      <c r="G37" s="479">
        <f>AVERAGE(CPVTFC3SG0034!F26:G26)</f>
        <v>2.7669999999999999</v>
      </c>
      <c r="H37" s="4004">
        <f t="shared" si="3"/>
        <v>9111.538461538461</v>
      </c>
      <c r="I37" s="4064" t="s">
        <v>315</v>
      </c>
      <c r="J37" s="1156">
        <v>44880</v>
      </c>
      <c r="K37" s="886" t="s">
        <v>5463</v>
      </c>
      <c r="L37" s="1157">
        <v>88</v>
      </c>
      <c r="M37" s="886">
        <f>AVERAGE(CPVTFC3SG0053!W25:X25)</f>
        <v>0.21675</v>
      </c>
      <c r="N37" s="887">
        <f t="shared" si="7"/>
        <v>2309.352517985611</v>
      </c>
      <c r="O37" s="889" t="s">
        <v>315</v>
      </c>
      <c r="P37" s="694"/>
      <c r="Q37" s="694"/>
      <c r="R37" s="645"/>
      <c r="S37" s="694"/>
      <c r="T37" s="694"/>
      <c r="U37" s="694"/>
      <c r="V37" s="4913" t="s">
        <v>1416</v>
      </c>
      <c r="W37" s="5">
        <v>1</v>
      </c>
    </row>
    <row r="38" spans="1:23" ht="15.75" thickBot="1" x14ac:dyDescent="0.3">
      <c r="A38" s="481">
        <v>33</v>
      </c>
      <c r="B38" s="482" t="s">
        <v>4328</v>
      </c>
      <c r="C38" s="482" t="s">
        <v>220</v>
      </c>
      <c r="D38" s="1511">
        <v>44860</v>
      </c>
      <c r="E38" s="3845" t="s">
        <v>4942</v>
      </c>
      <c r="F38" s="485">
        <v>176</v>
      </c>
      <c r="G38" s="486">
        <f>AVERAGE(CPVTFC3SG0034!H26:I26)</f>
        <v>3.0723500000000001</v>
      </c>
      <c r="H38" s="4001">
        <f t="shared" si="3"/>
        <v>10179.195804195806</v>
      </c>
      <c r="I38" s="4054" t="s">
        <v>315</v>
      </c>
      <c r="J38" s="98">
        <v>44880</v>
      </c>
      <c r="K38" s="99" t="s">
        <v>5463</v>
      </c>
      <c r="L38" s="1155">
        <v>89</v>
      </c>
      <c r="M38" s="99">
        <f>AVERAGE(CPVTFC3SG0053!B12:C12)</f>
        <v>2.7879</v>
      </c>
      <c r="N38" s="100">
        <f t="shared" si="7"/>
        <v>76299.280575539582</v>
      </c>
      <c r="O38" s="858" t="s">
        <v>315</v>
      </c>
      <c r="P38" s="694"/>
      <c r="Q38" s="694"/>
      <c r="R38" s="645"/>
      <c r="S38" s="694"/>
      <c r="T38" s="694"/>
      <c r="U38" s="694"/>
      <c r="V38" s="4914"/>
    </row>
    <row r="39" spans="1:23" x14ac:dyDescent="0.25">
      <c r="A39" s="124">
        <v>34</v>
      </c>
      <c r="B39" s="439" t="s">
        <v>4329</v>
      </c>
      <c r="C39" s="439" t="s">
        <v>868</v>
      </c>
      <c r="D39" s="2925">
        <v>44860</v>
      </c>
      <c r="E39" s="3518" t="s">
        <v>4942</v>
      </c>
      <c r="F39" s="449">
        <v>177</v>
      </c>
      <c r="G39" s="502">
        <f>AVERAGE(CPVTFC3SG0034!J26:K26)</f>
        <v>0.65354999999999996</v>
      </c>
      <c r="H39" s="4010">
        <f t="shared" si="3"/>
        <v>1721.8531468531467</v>
      </c>
      <c r="I39" s="4060" t="s">
        <v>315</v>
      </c>
      <c r="J39" s="1125"/>
      <c r="K39" s="1123"/>
      <c r="L39" s="1124"/>
      <c r="M39" s="1126"/>
      <c r="N39" s="646"/>
      <c r="O39" s="1483"/>
      <c r="P39" s="694"/>
      <c r="Q39" s="694"/>
      <c r="R39" s="645"/>
      <c r="S39" s="694"/>
      <c r="T39" s="694"/>
      <c r="U39" s="694"/>
      <c r="W39" s="5">
        <v>1</v>
      </c>
    </row>
    <row r="40" spans="1:23" ht="15.75" thickBot="1" x14ac:dyDescent="0.3">
      <c r="A40" s="470">
        <v>35</v>
      </c>
      <c r="B40" s="423" t="s">
        <v>4329</v>
      </c>
      <c r="C40" s="346" t="s">
        <v>220</v>
      </c>
      <c r="D40" s="2232">
        <v>44860</v>
      </c>
      <c r="E40" s="3862" t="s">
        <v>4942</v>
      </c>
      <c r="F40" s="321">
        <v>178</v>
      </c>
      <c r="G40" s="473">
        <f>AVERAGE(CPVTFC3SG0034!L26:M26)</f>
        <v>0.38385000000000002</v>
      </c>
      <c r="H40" s="4006">
        <f t="shared" si="3"/>
        <v>778.84615384615392</v>
      </c>
      <c r="I40" s="4544" t="s">
        <v>314</v>
      </c>
      <c r="J40" s="891"/>
      <c r="K40" s="891"/>
      <c r="L40" s="891"/>
      <c r="M40" s="891"/>
      <c r="N40" s="891"/>
      <c r="O40" s="1692"/>
      <c r="P40" s="694"/>
      <c r="Q40" s="694"/>
      <c r="R40" s="645"/>
      <c r="S40" s="694"/>
      <c r="T40" s="694"/>
      <c r="U40" s="694"/>
    </row>
    <row r="41" spans="1:23" x14ac:dyDescent="0.25">
      <c r="A41" s="406">
        <v>36</v>
      </c>
      <c r="B41" s="476" t="s">
        <v>4330</v>
      </c>
      <c r="C41" s="476" t="s">
        <v>868</v>
      </c>
      <c r="D41" s="2332">
        <v>44860</v>
      </c>
      <c r="E41" s="3523" t="s">
        <v>4942</v>
      </c>
      <c r="F41" s="478">
        <v>179</v>
      </c>
      <c r="G41" s="479">
        <f>AVERAGE(CPVTFC3SG0034!N26:O26)</f>
        <v>2.8825000000000003</v>
      </c>
      <c r="H41" s="4004">
        <f t="shared" si="3"/>
        <v>9515.3846153846171</v>
      </c>
      <c r="I41" s="4064" t="s">
        <v>315</v>
      </c>
      <c r="J41" s="98">
        <v>44880</v>
      </c>
      <c r="K41" s="99" t="s">
        <v>5463</v>
      </c>
      <c r="L41" s="1155">
        <v>90</v>
      </c>
      <c r="M41" s="99">
        <f>AVERAGE(CPVTFC3SG0053!D12:E12)</f>
        <v>0.46784999999999999</v>
      </c>
      <c r="N41" s="100">
        <f t="shared" ref="N41:N52" si="8">((M41-0.1365)/0.0139)*400</f>
        <v>9535.2517985611521</v>
      </c>
      <c r="O41" s="858" t="s">
        <v>315</v>
      </c>
      <c r="P41" s="694"/>
      <c r="Q41" s="694"/>
      <c r="R41" s="645"/>
      <c r="S41" s="694"/>
      <c r="T41" s="694"/>
      <c r="U41" s="694"/>
      <c r="W41" s="5">
        <v>1</v>
      </c>
    </row>
    <row r="42" spans="1:23" ht="15.75" thickBot="1" x14ac:dyDescent="0.3">
      <c r="A42" s="481">
        <v>37</v>
      </c>
      <c r="B42" s="482" t="s">
        <v>4330</v>
      </c>
      <c r="C42" s="482" t="s">
        <v>220</v>
      </c>
      <c r="D42" s="1511">
        <v>44860</v>
      </c>
      <c r="E42" s="3845" t="s">
        <v>4942</v>
      </c>
      <c r="F42" s="485">
        <v>180</v>
      </c>
      <c r="G42" s="486">
        <f>AVERAGE(CPVTFC3SG0034!P26:Q26)</f>
        <v>2.8592000000000004</v>
      </c>
      <c r="H42" s="4001">
        <f t="shared" si="3"/>
        <v>9433.916083916085</v>
      </c>
      <c r="I42" s="4054" t="s">
        <v>315</v>
      </c>
      <c r="J42" s="98">
        <v>44880</v>
      </c>
      <c r="K42" s="99" t="s">
        <v>5463</v>
      </c>
      <c r="L42" s="1155">
        <v>91</v>
      </c>
      <c r="M42" s="99">
        <f>AVERAGE(CPVTFC3SG0053!F12:G12)</f>
        <v>0.55859999999999999</v>
      </c>
      <c r="N42" s="100">
        <f t="shared" si="8"/>
        <v>12146.762589928057</v>
      </c>
      <c r="O42" s="858" t="s">
        <v>315</v>
      </c>
      <c r="P42" s="694"/>
      <c r="Q42" s="694"/>
      <c r="R42" s="645"/>
      <c r="S42" s="694"/>
      <c r="T42" s="694"/>
      <c r="U42" s="694"/>
      <c r="V42" s="286"/>
    </row>
    <row r="43" spans="1:23" x14ac:dyDescent="0.25">
      <c r="A43" s="114">
        <v>38</v>
      </c>
      <c r="B43" s="438" t="s">
        <v>4331</v>
      </c>
      <c r="C43" s="438" t="s">
        <v>868</v>
      </c>
      <c r="D43" s="2870">
        <v>44860</v>
      </c>
      <c r="E43" s="3485" t="s">
        <v>4942</v>
      </c>
      <c r="F43" s="444">
        <v>181</v>
      </c>
      <c r="G43" s="499">
        <f>AVERAGE(CPVTFC3SG0034!R26:S26)</f>
        <v>3.0178000000000003</v>
      </c>
      <c r="H43" s="4000">
        <f t="shared" si="3"/>
        <v>9988.4615384615408</v>
      </c>
      <c r="I43" s="4063" t="s">
        <v>315</v>
      </c>
      <c r="J43" s="98">
        <v>44880</v>
      </c>
      <c r="K43" s="99" t="s">
        <v>5463</v>
      </c>
      <c r="L43" s="1155">
        <v>92</v>
      </c>
      <c r="M43" s="99">
        <f>AVERAGE(CPVTFC3SG0053!H12:I12)</f>
        <v>1.48105</v>
      </c>
      <c r="N43" s="100">
        <f t="shared" si="8"/>
        <v>38692.08633093525</v>
      </c>
      <c r="O43" s="858" t="s">
        <v>315</v>
      </c>
      <c r="P43" s="694"/>
      <c r="Q43" s="694"/>
      <c r="R43" s="645"/>
      <c r="S43" s="694"/>
      <c r="T43" s="694"/>
      <c r="U43" s="694"/>
      <c r="W43" s="5">
        <v>1</v>
      </c>
    </row>
    <row r="44" spans="1:23" ht="15.75" thickBot="1" x14ac:dyDescent="0.3">
      <c r="A44" s="450">
        <v>39</v>
      </c>
      <c r="B44" s="437" t="s">
        <v>4331</v>
      </c>
      <c r="C44" s="437" t="s">
        <v>220</v>
      </c>
      <c r="D44" s="2079">
        <v>44860</v>
      </c>
      <c r="E44" s="3463" t="s">
        <v>4942</v>
      </c>
      <c r="F44" s="445">
        <v>182</v>
      </c>
      <c r="G44" s="453">
        <f>AVERAGE(CPVTFC3SG0034!T26:U26)</f>
        <v>2.9073500000000001</v>
      </c>
      <c r="H44" s="4003">
        <f t="shared" si="3"/>
        <v>9602.2727272727279</v>
      </c>
      <c r="I44" s="4055" t="s">
        <v>315</v>
      </c>
      <c r="J44" s="98">
        <v>44880</v>
      </c>
      <c r="K44" s="99" t="s">
        <v>5463</v>
      </c>
      <c r="L44" s="1155">
        <v>93</v>
      </c>
      <c r="M44" s="99">
        <f>AVERAGE(CPVTFC3SG0053!J12:K12)</f>
        <v>0.61929999999999996</v>
      </c>
      <c r="N44" s="100">
        <f t="shared" si="8"/>
        <v>13893.525179856115</v>
      </c>
      <c r="O44" s="858" t="s">
        <v>315</v>
      </c>
      <c r="P44" s="694"/>
      <c r="Q44" s="694"/>
      <c r="R44" s="645"/>
      <c r="S44" s="694"/>
      <c r="T44" s="694"/>
      <c r="U44" s="694"/>
    </row>
    <row r="45" spans="1:23" x14ac:dyDescent="0.25">
      <c r="A45" s="406">
        <v>40</v>
      </c>
      <c r="B45" s="476" t="s">
        <v>4332</v>
      </c>
      <c r="C45" s="476" t="s">
        <v>868</v>
      </c>
      <c r="D45" s="2332">
        <v>44860</v>
      </c>
      <c r="E45" s="3523" t="s">
        <v>4942</v>
      </c>
      <c r="F45" s="478">
        <v>183</v>
      </c>
      <c r="G45" s="479">
        <f>AVERAGE(CPVTFC3SG0034!V26:W26)</f>
        <v>2.956</v>
      </c>
      <c r="H45" s="4004">
        <f t="shared" si="3"/>
        <v>9772.3776223776222</v>
      </c>
      <c r="I45" s="4064" t="s">
        <v>315</v>
      </c>
      <c r="J45" s="98">
        <v>44880</v>
      </c>
      <c r="K45" s="99" t="s">
        <v>5463</v>
      </c>
      <c r="L45" s="1155">
        <v>94</v>
      </c>
      <c r="M45" s="99">
        <f>AVERAGE(CPVTFC3SG0053!L12:M12)</f>
        <v>0.56135000000000002</v>
      </c>
      <c r="N45" s="100">
        <f t="shared" si="8"/>
        <v>12225.899280575541</v>
      </c>
      <c r="O45" s="858" t="s">
        <v>315</v>
      </c>
      <c r="P45" s="694"/>
      <c r="Q45" s="694"/>
      <c r="R45" s="645"/>
      <c r="S45" s="694"/>
      <c r="T45" s="694"/>
      <c r="U45" s="694"/>
      <c r="V45" s="4913" t="s">
        <v>1416</v>
      </c>
      <c r="W45" s="5">
        <v>1</v>
      </c>
    </row>
    <row r="46" spans="1:23" ht="15.75" thickBot="1" x14ac:dyDescent="0.3">
      <c r="A46" s="481">
        <v>41</v>
      </c>
      <c r="B46" s="482" t="s">
        <v>4332</v>
      </c>
      <c r="C46" s="482" t="s">
        <v>220</v>
      </c>
      <c r="D46" s="1511">
        <v>44860</v>
      </c>
      <c r="E46" s="3845" t="s">
        <v>4942</v>
      </c>
      <c r="F46" s="485">
        <v>184</v>
      </c>
      <c r="G46" s="486">
        <f>AVERAGE(CPVTFC3SG0034!X26:Y26)</f>
        <v>3.0095499999999999</v>
      </c>
      <c r="H46" s="4001">
        <f t="shared" si="3"/>
        <v>9959.6153846153848</v>
      </c>
      <c r="I46" s="4054" t="s">
        <v>315</v>
      </c>
      <c r="J46" s="98">
        <v>44880</v>
      </c>
      <c r="K46" s="99" t="s">
        <v>5463</v>
      </c>
      <c r="L46" s="1155">
        <v>95</v>
      </c>
      <c r="M46" s="99">
        <f>AVERAGE(CPVTFC3SG0053!N12:O12)</f>
        <v>2.6221999999999999</v>
      </c>
      <c r="N46" s="100">
        <f t="shared" si="8"/>
        <v>71530.935251798568</v>
      </c>
      <c r="O46" s="858" t="s">
        <v>315</v>
      </c>
      <c r="P46" s="1149"/>
      <c r="Q46" s="2696"/>
      <c r="R46" s="695"/>
      <c r="S46" s="695"/>
      <c r="T46" s="646"/>
      <c r="U46" s="2703"/>
      <c r="V46" s="4914"/>
    </row>
    <row r="47" spans="1:23" x14ac:dyDescent="0.25">
      <c r="A47" s="114">
        <v>42</v>
      </c>
      <c r="B47" s="438" t="s">
        <v>4333</v>
      </c>
      <c r="C47" s="438" t="s">
        <v>868</v>
      </c>
      <c r="D47" s="2870">
        <v>44860</v>
      </c>
      <c r="E47" s="3485" t="s">
        <v>4943</v>
      </c>
      <c r="F47" s="444">
        <v>1</v>
      </c>
      <c r="G47" s="145">
        <f>AVERAGE(CPVTFC3SG0035!C11:D11)</f>
        <v>2.7557499999999999</v>
      </c>
      <c r="H47" s="4003">
        <f>(G47-0.2922)/0.0141*50</f>
        <v>8735.9929078014175</v>
      </c>
      <c r="I47" s="4053" t="s">
        <v>315</v>
      </c>
      <c r="J47" s="98">
        <v>44880</v>
      </c>
      <c r="K47" s="99" t="s">
        <v>5463</v>
      </c>
      <c r="L47" s="1155">
        <v>96</v>
      </c>
      <c r="M47" s="99">
        <f>AVERAGE(CPVTFC3SG0053!P12:Q12)</f>
        <v>0.65989999999999993</v>
      </c>
      <c r="N47" s="100">
        <f t="shared" si="8"/>
        <v>15061.87050359712</v>
      </c>
      <c r="O47" s="858" t="s">
        <v>315</v>
      </c>
      <c r="P47" s="1149"/>
      <c r="Q47" s="2696"/>
      <c r="R47" s="695"/>
      <c r="S47" s="695"/>
      <c r="T47" s="646"/>
      <c r="U47" s="2703"/>
      <c r="W47" s="5">
        <v>1</v>
      </c>
    </row>
    <row r="48" spans="1:23" ht="15.75" thickBot="1" x14ac:dyDescent="0.3">
      <c r="A48" s="450">
        <v>43</v>
      </c>
      <c r="B48" s="437" t="s">
        <v>4333</v>
      </c>
      <c r="C48" s="437" t="s">
        <v>220</v>
      </c>
      <c r="D48" s="2079">
        <v>44860</v>
      </c>
      <c r="E48" s="3463" t="s">
        <v>4943</v>
      </c>
      <c r="F48" s="445">
        <v>2</v>
      </c>
      <c r="G48" s="453">
        <f>AVERAGE(CPVTFC3SG0035!E11:F11)</f>
        <v>2.5753500000000003</v>
      </c>
      <c r="H48" s="4003">
        <f t="shared" ref="H48:H117" si="9">(G48-0.2922)/0.0141*50</f>
        <v>8096.2765957446809</v>
      </c>
      <c r="I48" s="4055" t="s">
        <v>315</v>
      </c>
      <c r="J48" s="98">
        <v>44880</v>
      </c>
      <c r="K48" s="99" t="s">
        <v>5463</v>
      </c>
      <c r="L48" s="1155">
        <v>97</v>
      </c>
      <c r="M48" s="99">
        <f>AVERAGE(CPVTFC3SG0053!R12:S12)</f>
        <v>0.50635000000000008</v>
      </c>
      <c r="N48" s="100">
        <f t="shared" si="8"/>
        <v>10643.165467625902</v>
      </c>
      <c r="O48" s="858" t="s">
        <v>315</v>
      </c>
      <c r="P48" s="694"/>
      <c r="Q48" s="694"/>
      <c r="R48" s="645"/>
      <c r="S48" s="694"/>
      <c r="T48" s="694"/>
      <c r="U48" s="694"/>
      <c r="V48" s="512"/>
    </row>
    <row r="49" spans="1:23" x14ac:dyDescent="0.25">
      <c r="A49" s="406">
        <v>44</v>
      </c>
      <c r="B49" s="476" t="s">
        <v>4334</v>
      </c>
      <c r="C49" s="476" t="s">
        <v>868</v>
      </c>
      <c r="D49" s="2332">
        <v>44860</v>
      </c>
      <c r="E49" s="3523" t="s">
        <v>4943</v>
      </c>
      <c r="F49" s="478">
        <v>3</v>
      </c>
      <c r="G49" s="479">
        <f>AVERAGE(CPVTFC3SG0035!G11:H11)</f>
        <v>2.5137999999999998</v>
      </c>
      <c r="H49" s="4004">
        <f t="shared" si="9"/>
        <v>7878.0141843971624</v>
      </c>
      <c r="I49" s="4056" t="s">
        <v>315</v>
      </c>
      <c r="J49" s="98">
        <v>44880</v>
      </c>
      <c r="K49" s="99" t="s">
        <v>5463</v>
      </c>
      <c r="L49" s="1155">
        <v>98</v>
      </c>
      <c r="M49" s="99">
        <f>AVERAGE(CPVTFC3SG0053!T12:U12)</f>
        <v>1.7535000000000001</v>
      </c>
      <c r="N49" s="100">
        <f t="shared" si="8"/>
        <v>46532.374100719426</v>
      </c>
      <c r="O49" s="858" t="s">
        <v>315</v>
      </c>
      <c r="P49" s="694"/>
      <c r="Q49" s="694"/>
      <c r="R49" s="645"/>
      <c r="S49" s="694"/>
      <c r="T49" s="694"/>
      <c r="U49" s="694"/>
      <c r="W49" s="5">
        <v>1</v>
      </c>
    </row>
    <row r="50" spans="1:23" ht="15.75" thickBot="1" x14ac:dyDescent="0.3">
      <c r="A50" s="481">
        <v>45</v>
      </c>
      <c r="B50" s="482" t="s">
        <v>4334</v>
      </c>
      <c r="C50" s="482" t="s">
        <v>220</v>
      </c>
      <c r="D50" s="1511">
        <v>44860</v>
      </c>
      <c r="E50" s="3845" t="s">
        <v>4943</v>
      </c>
      <c r="F50" s="485">
        <v>4</v>
      </c>
      <c r="G50" s="486">
        <f>AVERAGE(CPVTFC3SG0035!I11:J11)</f>
        <v>2.6840000000000002</v>
      </c>
      <c r="H50" s="4001">
        <f t="shared" si="9"/>
        <v>8481.5602836879443</v>
      </c>
      <c r="I50" s="4054" t="s">
        <v>315</v>
      </c>
      <c r="J50" s="98">
        <v>44880</v>
      </c>
      <c r="K50" s="99" t="s">
        <v>5463</v>
      </c>
      <c r="L50" s="1155">
        <v>99</v>
      </c>
      <c r="M50" s="99">
        <f>AVERAGE(CPVTFC3SG0053!V12:W12)</f>
        <v>2.67685</v>
      </c>
      <c r="N50" s="100">
        <f t="shared" si="8"/>
        <v>73103.597122302162</v>
      </c>
      <c r="O50" s="858" t="s">
        <v>315</v>
      </c>
      <c r="P50" s="694"/>
      <c r="Q50" s="694"/>
      <c r="R50" s="645"/>
      <c r="S50" s="694"/>
      <c r="T50" s="694"/>
      <c r="U50" s="694"/>
      <c r="V50" s="308"/>
    </row>
    <row r="51" spans="1:23" x14ac:dyDescent="0.25">
      <c r="A51" s="114">
        <v>46</v>
      </c>
      <c r="B51" s="438" t="s">
        <v>4335</v>
      </c>
      <c r="C51" s="438" t="s">
        <v>868</v>
      </c>
      <c r="D51" s="2870">
        <v>44860</v>
      </c>
      <c r="E51" s="3485" t="s">
        <v>4943</v>
      </c>
      <c r="F51" s="444">
        <v>5</v>
      </c>
      <c r="G51" s="499">
        <f>AVERAGE(CPVTFC3SG0035!K11:L11)</f>
        <v>2.7988999999999997</v>
      </c>
      <c r="H51" s="4000">
        <f t="shared" si="9"/>
        <v>8889.0070921985789</v>
      </c>
      <c r="I51" s="4053" t="s">
        <v>315</v>
      </c>
      <c r="J51" s="98">
        <v>44880</v>
      </c>
      <c r="K51" s="99" t="s">
        <v>5463</v>
      </c>
      <c r="L51" s="1155">
        <v>100</v>
      </c>
      <c r="M51" s="99">
        <f>AVERAGE(CPVTFC3SG0053!X12:Y12)</f>
        <v>0.78285000000000005</v>
      </c>
      <c r="N51" s="100">
        <f t="shared" si="8"/>
        <v>18600</v>
      </c>
      <c r="O51" s="858" t="s">
        <v>315</v>
      </c>
      <c r="P51" s="694"/>
      <c r="Q51" s="694"/>
      <c r="R51" s="645"/>
      <c r="S51" s="694"/>
      <c r="T51" s="694"/>
      <c r="U51" s="694"/>
      <c r="V51" s="4913" t="s">
        <v>1416</v>
      </c>
      <c r="W51" s="5">
        <v>1</v>
      </c>
    </row>
    <row r="52" spans="1:23" ht="15.75" thickBot="1" x14ac:dyDescent="0.3">
      <c r="A52" s="450">
        <v>47</v>
      </c>
      <c r="B52" s="437" t="s">
        <v>4335</v>
      </c>
      <c r="C52" s="437" t="s">
        <v>220</v>
      </c>
      <c r="D52" s="2079">
        <v>44860</v>
      </c>
      <c r="E52" s="3463" t="s">
        <v>4943</v>
      </c>
      <c r="F52" s="445">
        <v>6</v>
      </c>
      <c r="G52" s="453">
        <f>AVERAGE(CPVTFC3SG0035!M11:N11)</f>
        <v>2.6120000000000001</v>
      </c>
      <c r="H52" s="4003">
        <f t="shared" si="9"/>
        <v>8226.2411347517718</v>
      </c>
      <c r="I52" s="4055" t="s">
        <v>315</v>
      </c>
      <c r="J52" s="98">
        <v>44880</v>
      </c>
      <c r="K52" s="99" t="s">
        <v>5463</v>
      </c>
      <c r="L52" s="1155">
        <v>101</v>
      </c>
      <c r="M52" s="99">
        <f>AVERAGE(CPVTFC3SG0053!B14:C14)</f>
        <v>2.8053499999999998</v>
      </c>
      <c r="N52" s="100">
        <f t="shared" si="8"/>
        <v>76801.438848920865</v>
      </c>
      <c r="O52" s="858" t="s">
        <v>315</v>
      </c>
      <c r="P52" s="694"/>
      <c r="Q52" s="694"/>
      <c r="R52" s="645"/>
      <c r="S52" s="694"/>
      <c r="T52" s="694"/>
      <c r="U52" s="694"/>
      <c r="V52" s="4914"/>
    </row>
    <row r="53" spans="1:23" x14ac:dyDescent="0.25">
      <c r="A53" s="406">
        <v>48</v>
      </c>
      <c r="B53" s="476" t="s">
        <v>4336</v>
      </c>
      <c r="C53" s="476" t="s">
        <v>868</v>
      </c>
      <c r="D53" s="2332">
        <v>44860</v>
      </c>
      <c r="E53" s="3523" t="s">
        <v>4943</v>
      </c>
      <c r="F53" s="478">
        <v>7</v>
      </c>
      <c r="G53" s="479">
        <f>AVERAGE(CPVTFC3SG0035!O11:P11)</f>
        <v>2.3623500000000002</v>
      </c>
      <c r="H53" s="4004">
        <f t="shared" si="9"/>
        <v>7340.9574468085111</v>
      </c>
      <c r="I53" s="4056" t="s">
        <v>315</v>
      </c>
      <c r="J53" s="891"/>
      <c r="K53" s="891"/>
      <c r="L53" s="891"/>
      <c r="M53" s="891"/>
      <c r="N53" s="891"/>
      <c r="O53" s="1692"/>
      <c r="P53" s="694"/>
      <c r="Q53" s="694"/>
      <c r="R53" s="645"/>
      <c r="S53" s="694"/>
      <c r="T53" s="694"/>
      <c r="U53" s="694"/>
      <c r="W53" s="5">
        <v>1</v>
      </c>
    </row>
    <row r="54" spans="1:23" ht="15.75" thickBot="1" x14ac:dyDescent="0.3">
      <c r="A54" s="529">
        <v>49</v>
      </c>
      <c r="B54" s="437" t="s">
        <v>4336</v>
      </c>
      <c r="C54" s="437" t="s">
        <v>220</v>
      </c>
      <c r="D54" s="2079">
        <v>44860</v>
      </c>
      <c r="E54" s="3463" t="s">
        <v>4943</v>
      </c>
      <c r="F54" s="445">
        <v>8</v>
      </c>
      <c r="G54" s="453">
        <f>AVERAGE(CPVTFC3SG0035!Q11:R11)</f>
        <v>2.1457999999999999</v>
      </c>
      <c r="H54" s="4003">
        <f t="shared" si="9"/>
        <v>6573.0496453900714</v>
      </c>
      <c r="I54" s="4055" t="s">
        <v>315</v>
      </c>
      <c r="J54" s="1390"/>
      <c r="K54" s="1390"/>
      <c r="L54" s="1390"/>
      <c r="M54" s="1390"/>
      <c r="N54" s="1390"/>
      <c r="O54" s="1700"/>
      <c r="P54" s="1268"/>
      <c r="Q54" s="1268"/>
      <c r="R54" s="969"/>
      <c r="S54" s="1268"/>
      <c r="T54" s="1268"/>
      <c r="U54" s="1268"/>
      <c r="V54" s="286"/>
    </row>
    <row r="55" spans="1:23" x14ac:dyDescent="0.25">
      <c r="A55" s="406">
        <v>50</v>
      </c>
      <c r="B55" s="4800" t="s">
        <v>4337</v>
      </c>
      <c r="C55" s="476" t="s">
        <v>868</v>
      </c>
      <c r="D55" s="2332">
        <v>44860</v>
      </c>
      <c r="E55" s="3523" t="s">
        <v>4943</v>
      </c>
      <c r="F55" s="478">
        <v>9</v>
      </c>
      <c r="G55" s="479">
        <f>AVERAGE(CPVTFC3SG0035!S11:T11)</f>
        <v>1.2904499999999999</v>
      </c>
      <c r="H55" s="4004">
        <f t="shared" si="9"/>
        <v>3539.8936170212764</v>
      </c>
      <c r="I55" s="4065" t="s">
        <v>315</v>
      </c>
      <c r="J55" s="1544"/>
      <c r="K55" s="1544"/>
      <c r="L55" s="1544"/>
      <c r="M55" s="1544"/>
      <c r="N55" s="1544"/>
      <c r="O55" s="1544"/>
      <c r="P55" s="3788">
        <v>44890</v>
      </c>
      <c r="Q55" s="1498" t="s">
        <v>5585</v>
      </c>
      <c r="R55" s="1498">
        <v>93</v>
      </c>
      <c r="S55" s="1498">
        <f>AVERAGE(CPVTFC3SG0075!J12:K12)</f>
        <v>0.11174999999999999</v>
      </c>
      <c r="T55" s="494">
        <f t="shared" ref="T55:T57" si="10">(S55-0.1155)/0.0131*66</f>
        <v>-18.893129770992452</v>
      </c>
      <c r="U55" s="1779" t="s">
        <v>314</v>
      </c>
      <c r="V55" s="4913" t="s">
        <v>1416</v>
      </c>
      <c r="W55" s="5">
        <v>1</v>
      </c>
    </row>
    <row r="56" spans="1:23" x14ac:dyDescent="0.25">
      <c r="A56" s="590"/>
      <c r="B56" s="4801"/>
      <c r="C56" s="436" t="s">
        <v>5448</v>
      </c>
      <c r="D56" s="2333"/>
      <c r="E56" s="3468"/>
      <c r="F56" s="695"/>
      <c r="G56" s="892"/>
      <c r="H56" s="4011"/>
      <c r="I56" s="4066"/>
      <c r="J56" s="891"/>
      <c r="K56" s="891"/>
      <c r="L56" s="891"/>
      <c r="M56" s="891"/>
      <c r="N56" s="891"/>
      <c r="O56" s="891"/>
      <c r="P56" s="267">
        <v>44890</v>
      </c>
      <c r="Q56" s="268" t="s">
        <v>5585</v>
      </c>
      <c r="R56" s="268">
        <v>94</v>
      </c>
      <c r="S56" s="268">
        <f>AVERAGE(CPVTFC3SG0075!L12:M12)</f>
        <v>0.1111</v>
      </c>
      <c r="T56" s="343">
        <f t="shared" si="10"/>
        <v>-22.167938931297712</v>
      </c>
      <c r="U56" s="1781" t="s">
        <v>314</v>
      </c>
      <c r="V56" s="4913"/>
    </row>
    <row r="57" spans="1:23" x14ac:dyDescent="0.25">
      <c r="A57" s="590">
        <v>51</v>
      </c>
      <c r="B57" s="4801"/>
      <c r="C57" s="436" t="s">
        <v>2442</v>
      </c>
      <c r="D57" s="2337">
        <v>44860</v>
      </c>
      <c r="E57" s="3456" t="s">
        <v>4943</v>
      </c>
      <c r="F57" s="164">
        <v>10</v>
      </c>
      <c r="G57" s="145">
        <f>AVERAGE(CPVTFC3SG0035!U11:V11)</f>
        <v>2.7902</v>
      </c>
      <c r="H57" s="4002">
        <f t="shared" si="9"/>
        <v>8858.1560283687941</v>
      </c>
      <c r="I57" s="4067" t="s">
        <v>315</v>
      </c>
      <c r="J57" s="98">
        <v>44880</v>
      </c>
      <c r="K57" s="99" t="s">
        <v>5463</v>
      </c>
      <c r="L57" s="1155">
        <v>102</v>
      </c>
      <c r="M57" s="99">
        <f>AVERAGE(CPVTFC3SG0053!D14:E14)</f>
        <v>2.8163</v>
      </c>
      <c r="N57" s="100">
        <f t="shared" ref="N57" si="11">((M57-0.1365)/0.0139)*400</f>
        <v>77116.546762589933</v>
      </c>
      <c r="O57" s="101" t="s">
        <v>315</v>
      </c>
      <c r="P57" s="98">
        <v>44890</v>
      </c>
      <c r="Q57" s="99" t="s">
        <v>5585</v>
      </c>
      <c r="R57" s="99">
        <v>95</v>
      </c>
      <c r="S57" s="99">
        <f>AVERAGE(CPVTFC3SG0075!N12:O12)</f>
        <v>0.85265000000000002</v>
      </c>
      <c r="T57" s="100">
        <f t="shared" si="10"/>
        <v>3713.8854961832058</v>
      </c>
      <c r="U57" s="1711" t="s">
        <v>315</v>
      </c>
      <c r="V57" s="4914"/>
    </row>
    <row r="58" spans="1:23" ht="15.75" thickBot="1" x14ac:dyDescent="0.3">
      <c r="A58" s="481"/>
      <c r="B58" s="4802"/>
      <c r="C58" s="482" t="s">
        <v>4252</v>
      </c>
      <c r="D58" s="1511">
        <v>44895</v>
      </c>
      <c r="E58" s="4012" t="s">
        <v>5570</v>
      </c>
      <c r="F58" s="485">
        <v>76</v>
      </c>
      <c r="G58" s="486">
        <f>AVERAGE(CPVTFC3SG0083!U23:V23)</f>
        <v>2.84185</v>
      </c>
      <c r="H58" s="4001">
        <f>(G58-0.15)/0.0138*50</f>
        <v>9753.079710144928</v>
      </c>
      <c r="I58" s="4012" t="s">
        <v>315</v>
      </c>
      <c r="J58" s="4346">
        <v>44896</v>
      </c>
      <c r="K58" s="560" t="s">
        <v>5598</v>
      </c>
      <c r="L58" s="560">
        <v>42</v>
      </c>
      <c r="M58" s="560">
        <f>AVERAGE(CPVTFC3SG0085!S17:T17)</f>
        <v>2.48305</v>
      </c>
      <c r="N58" s="4016">
        <f>(M58-0.0888)/0.0136*400</f>
        <v>70419.117647058825</v>
      </c>
      <c r="O58" s="4365" t="s">
        <v>315</v>
      </c>
      <c r="P58" s="786"/>
      <c r="Q58" s="786"/>
      <c r="R58" s="668"/>
      <c r="S58" s="786"/>
      <c r="T58" s="786"/>
      <c r="U58" s="788"/>
      <c r="V58" s="1159"/>
    </row>
    <row r="59" spans="1:23" x14ac:dyDescent="0.25">
      <c r="A59" s="584">
        <v>52</v>
      </c>
      <c r="B59" s="439" t="s">
        <v>4338</v>
      </c>
      <c r="C59" s="372" t="s">
        <v>868</v>
      </c>
      <c r="D59" s="2331">
        <v>44860</v>
      </c>
      <c r="E59" s="3473" t="s">
        <v>4943</v>
      </c>
      <c r="F59" s="375">
        <v>11</v>
      </c>
      <c r="G59" s="511">
        <f>AVERAGE(CPVTFC3SG0035!W11:X11)</f>
        <v>0.11185</v>
      </c>
      <c r="H59" s="4013">
        <f t="shared" si="9"/>
        <v>-639.53900709219863</v>
      </c>
      <c r="I59" s="4057" t="s">
        <v>314</v>
      </c>
      <c r="J59" s="1727"/>
      <c r="K59" s="1728"/>
      <c r="L59" s="1729"/>
      <c r="M59" s="1730"/>
      <c r="N59" s="831"/>
      <c r="O59" s="1731"/>
      <c r="P59" s="1271"/>
      <c r="Q59" s="1271"/>
      <c r="R59" s="830"/>
      <c r="S59" s="1271"/>
      <c r="T59" s="1271"/>
      <c r="U59" s="1271"/>
      <c r="V59" s="4913" t="s">
        <v>1416</v>
      </c>
    </row>
    <row r="60" spans="1:23" ht="15.75" thickBot="1" x14ac:dyDescent="0.3">
      <c r="A60" s="516">
        <v>53</v>
      </c>
      <c r="B60" s="463" t="s">
        <v>4338</v>
      </c>
      <c r="C60" s="463" t="s">
        <v>220</v>
      </c>
      <c r="D60" s="1516">
        <v>44860</v>
      </c>
      <c r="E60" s="3834" t="s">
        <v>4943</v>
      </c>
      <c r="F60" s="518">
        <v>12</v>
      </c>
      <c r="G60" s="509">
        <f>AVERAGE(CPVTFC3SG0035!C13:D13)</f>
        <v>1.9257</v>
      </c>
      <c r="H60" s="4014">
        <f t="shared" si="9"/>
        <v>5792.5531914893618</v>
      </c>
      <c r="I60" s="4068" t="s">
        <v>315</v>
      </c>
      <c r="J60" s="1125"/>
      <c r="K60" s="1123"/>
      <c r="L60" s="1124"/>
      <c r="M60" s="1126"/>
      <c r="N60" s="646"/>
      <c r="O60" s="1483"/>
      <c r="P60" s="1149"/>
      <c r="Q60" s="2696"/>
      <c r="R60" s="695"/>
      <c r="S60" s="695"/>
      <c r="T60" s="646"/>
      <c r="U60" s="2703"/>
      <c r="V60" s="4914"/>
    </row>
    <row r="61" spans="1:23" x14ac:dyDescent="0.25">
      <c r="A61" s="114">
        <v>54</v>
      </c>
      <c r="B61" s="438" t="s">
        <v>4339</v>
      </c>
      <c r="C61" s="438" t="s">
        <v>868</v>
      </c>
      <c r="D61" s="2870">
        <v>44860</v>
      </c>
      <c r="E61" s="3485" t="s">
        <v>4943</v>
      </c>
      <c r="F61" s="444">
        <v>13</v>
      </c>
      <c r="G61" s="499">
        <f>AVERAGE(CPVTFC3SG0035!E13:F13)</f>
        <v>1.3405499999999999</v>
      </c>
      <c r="H61" s="4000">
        <f t="shared" si="9"/>
        <v>3717.5531914893609</v>
      </c>
      <c r="I61" s="4053" t="s">
        <v>315</v>
      </c>
      <c r="J61" s="891"/>
      <c r="K61" s="891"/>
      <c r="L61" s="891"/>
      <c r="M61" s="891"/>
      <c r="N61" s="891"/>
      <c r="O61" s="1692"/>
      <c r="P61" s="1149"/>
      <c r="Q61" s="2696"/>
      <c r="R61" s="695"/>
      <c r="S61" s="695"/>
      <c r="T61" s="646"/>
      <c r="U61" s="2703"/>
      <c r="W61" s="5">
        <v>1</v>
      </c>
    </row>
    <row r="62" spans="1:23" ht="15.75" thickBot="1" x14ac:dyDescent="0.3">
      <c r="A62" s="450">
        <v>55</v>
      </c>
      <c r="B62" s="437" t="s">
        <v>4339</v>
      </c>
      <c r="C62" s="437" t="s">
        <v>220</v>
      </c>
      <c r="D62" s="2079">
        <v>44860</v>
      </c>
      <c r="E62" s="3463" t="s">
        <v>4943</v>
      </c>
      <c r="F62" s="445">
        <v>14</v>
      </c>
      <c r="G62" s="453">
        <f>AVERAGE(CPVTFC3SG0035!G13:H13)</f>
        <v>1.1811</v>
      </c>
      <c r="H62" s="4003">
        <f t="shared" si="9"/>
        <v>3152.1276595744685</v>
      </c>
      <c r="I62" s="4055" t="s">
        <v>315</v>
      </c>
      <c r="J62" s="891"/>
      <c r="K62" s="891"/>
      <c r="L62" s="891"/>
      <c r="M62" s="891"/>
      <c r="N62" s="891"/>
      <c r="O62" s="1692"/>
      <c r="P62" s="1149"/>
      <c r="Q62" s="2696"/>
      <c r="R62" s="695"/>
      <c r="S62" s="695"/>
      <c r="T62" s="646"/>
      <c r="U62" s="2703"/>
      <c r="V62" s="379"/>
    </row>
    <row r="63" spans="1:23" x14ac:dyDescent="0.25">
      <c r="A63" s="86">
        <v>56</v>
      </c>
      <c r="B63" s="457" t="s">
        <v>4340</v>
      </c>
      <c r="C63" s="457" t="s">
        <v>868</v>
      </c>
      <c r="D63" s="2107">
        <v>44860</v>
      </c>
      <c r="E63" s="2788" t="s">
        <v>4943</v>
      </c>
      <c r="F63" s="459">
        <v>15</v>
      </c>
      <c r="G63" s="460">
        <f>AVERAGE(CPVTFC3SG0035!I13:J13)</f>
        <v>0.88565000000000005</v>
      </c>
      <c r="H63" s="4007">
        <f t="shared" si="9"/>
        <v>2104.4326241134754</v>
      </c>
      <c r="I63" s="4059" t="s">
        <v>315</v>
      </c>
      <c r="J63" s="1125"/>
      <c r="K63" s="1123"/>
      <c r="L63" s="1124"/>
      <c r="M63" s="1126"/>
      <c r="N63" s="646"/>
      <c r="O63" s="1483"/>
      <c r="P63" s="1149"/>
      <c r="Q63" s="2696"/>
      <c r="R63" s="695"/>
      <c r="S63" s="695"/>
      <c r="T63" s="646"/>
      <c r="U63" s="2703"/>
      <c r="V63" s="4913"/>
      <c r="W63" s="5">
        <v>1</v>
      </c>
    </row>
    <row r="64" spans="1:23" ht="15.75" thickBot="1" x14ac:dyDescent="0.3">
      <c r="A64" s="462">
        <v>57</v>
      </c>
      <c r="B64" s="463" t="s">
        <v>4340</v>
      </c>
      <c r="C64" s="464" t="s">
        <v>220</v>
      </c>
      <c r="D64" s="1525">
        <v>44860</v>
      </c>
      <c r="E64" s="3840" t="s">
        <v>4943</v>
      </c>
      <c r="F64" s="467">
        <v>16</v>
      </c>
      <c r="G64" s="468">
        <f>AVERAGE(CPVTFC3SG0035!K13:L13)</f>
        <v>7.7100000000000002E-2</v>
      </c>
      <c r="H64" s="4009">
        <f t="shared" si="9"/>
        <v>-762.76595744680856</v>
      </c>
      <c r="I64" s="4062" t="s">
        <v>314</v>
      </c>
      <c r="J64" s="891"/>
      <c r="K64" s="891"/>
      <c r="L64" s="891"/>
      <c r="M64" s="891"/>
      <c r="N64" s="891"/>
      <c r="O64" s="1692"/>
      <c r="P64" s="1149"/>
      <c r="Q64" s="2696"/>
      <c r="R64" s="695"/>
      <c r="S64" s="695"/>
      <c r="T64" s="646"/>
      <c r="U64" s="2703"/>
      <c r="V64" s="4914"/>
    </row>
    <row r="65" spans="1:23" x14ac:dyDescent="0.25">
      <c r="A65" s="114">
        <v>58</v>
      </c>
      <c r="B65" s="438" t="s">
        <v>4341</v>
      </c>
      <c r="C65" s="438" t="s">
        <v>220</v>
      </c>
      <c r="D65" s="2870">
        <v>44860</v>
      </c>
      <c r="E65" s="3485" t="s">
        <v>4943</v>
      </c>
      <c r="F65" s="444">
        <v>17</v>
      </c>
      <c r="G65" s="499">
        <f>AVERAGE(CPVTFC3SG0035!M13:N13)</f>
        <v>2.6165500000000002</v>
      </c>
      <c r="H65" s="4000">
        <f t="shared" si="9"/>
        <v>8242.3758865248237</v>
      </c>
      <c r="I65" s="4053" t="s">
        <v>315</v>
      </c>
      <c r="J65" s="1156">
        <v>44880</v>
      </c>
      <c r="K65" s="886" t="s">
        <v>5463</v>
      </c>
      <c r="L65" s="1157">
        <v>103</v>
      </c>
      <c r="M65" s="886">
        <f>AVERAGE(CPVTFC3SG0053!F14:G14)</f>
        <v>0.2974</v>
      </c>
      <c r="N65" s="887">
        <f t="shared" ref="N65:N74" si="12">((M65-0.1365)/0.0139)*400</f>
        <v>4630.2158273381292</v>
      </c>
      <c r="O65" s="889" t="s">
        <v>315</v>
      </c>
      <c r="P65" s="1149"/>
      <c r="Q65" s="2696"/>
      <c r="R65" s="695"/>
      <c r="S65" s="695"/>
      <c r="T65" s="646"/>
      <c r="U65" s="2703"/>
      <c r="W65" s="5">
        <v>1</v>
      </c>
    </row>
    <row r="66" spans="1:23" ht="15.75" thickBot="1" x14ac:dyDescent="0.3">
      <c r="A66" s="450">
        <v>59</v>
      </c>
      <c r="B66" s="437" t="s">
        <v>4341</v>
      </c>
      <c r="C66" s="437" t="s">
        <v>868</v>
      </c>
      <c r="D66" s="2079">
        <v>44860</v>
      </c>
      <c r="E66" s="3463" t="s">
        <v>4943</v>
      </c>
      <c r="F66" s="445">
        <v>18</v>
      </c>
      <c r="G66" s="453">
        <f>AVERAGE(CPVTFC3SG0035!O13:P13)</f>
        <v>2.5989</v>
      </c>
      <c r="H66" s="4003">
        <f t="shared" si="9"/>
        <v>8179.7872340425538</v>
      </c>
      <c r="I66" s="4055" t="s">
        <v>315</v>
      </c>
      <c r="J66" s="3913">
        <v>44880</v>
      </c>
      <c r="K66" s="2812" t="s">
        <v>5463</v>
      </c>
      <c r="L66" s="3914">
        <v>104</v>
      </c>
      <c r="M66" s="2812">
        <f>AVERAGE(CPVTFC3SG0053!H14:I14)</f>
        <v>0.36104999999999998</v>
      </c>
      <c r="N66" s="2813">
        <f t="shared" si="12"/>
        <v>6461.8705035971216</v>
      </c>
      <c r="O66" s="2700" t="s">
        <v>315</v>
      </c>
      <c r="P66" s="1268"/>
      <c r="Q66" s="1268"/>
      <c r="R66" s="969"/>
      <c r="S66" s="1268"/>
      <c r="T66" s="1268"/>
      <c r="U66" s="1268"/>
    </row>
    <row r="67" spans="1:23" x14ac:dyDescent="0.25">
      <c r="A67" s="406">
        <v>60</v>
      </c>
      <c r="B67" s="4800" t="s">
        <v>4342</v>
      </c>
      <c r="C67" s="476" t="s">
        <v>868</v>
      </c>
      <c r="D67" s="2332">
        <v>44860</v>
      </c>
      <c r="E67" s="3523" t="s">
        <v>4943</v>
      </c>
      <c r="F67" s="478">
        <v>19</v>
      </c>
      <c r="G67" s="479">
        <f>AVERAGE(CPVTFC3SG0035!Q13:R13)</f>
        <v>2.0007000000000001</v>
      </c>
      <c r="H67" s="4004">
        <f t="shared" si="9"/>
        <v>6058.5106382978729</v>
      </c>
      <c r="I67" s="4065" t="s">
        <v>315</v>
      </c>
      <c r="J67" s="1544"/>
      <c r="K67" s="1544"/>
      <c r="L67" s="1544"/>
      <c r="M67" s="1544"/>
      <c r="N67" s="1544"/>
      <c r="O67" s="1544"/>
      <c r="P67" s="3788">
        <v>44891</v>
      </c>
      <c r="Q67" s="1498" t="s">
        <v>5586</v>
      </c>
      <c r="R67" s="1498">
        <v>18</v>
      </c>
      <c r="S67" s="1498">
        <f>AVERAGE(CPVTFC3SG0076!O13:P13)</f>
        <v>0.1081</v>
      </c>
      <c r="T67" s="494">
        <f t="shared" ref="T67:T69" si="13">(S67-0.1638)/0.014*66</f>
        <v>-262.58571428571429</v>
      </c>
      <c r="U67" s="1779" t="s">
        <v>314</v>
      </c>
      <c r="W67" s="5">
        <v>1</v>
      </c>
    </row>
    <row r="68" spans="1:23" x14ac:dyDescent="0.25">
      <c r="A68" s="590"/>
      <c r="B68" s="4801"/>
      <c r="C68" s="436" t="s">
        <v>5448</v>
      </c>
      <c r="D68" s="2333"/>
      <c r="E68" s="3468"/>
      <c r="F68" s="695"/>
      <c r="G68" s="892"/>
      <c r="H68" s="4011"/>
      <c r="I68" s="4066"/>
      <c r="J68" s="891"/>
      <c r="K68" s="891"/>
      <c r="L68" s="891"/>
      <c r="M68" s="891"/>
      <c r="N68" s="891"/>
      <c r="O68" s="891"/>
      <c r="P68" s="267">
        <v>44891</v>
      </c>
      <c r="Q68" s="268" t="s">
        <v>5586</v>
      </c>
      <c r="R68" s="268">
        <v>19</v>
      </c>
      <c r="S68" s="268">
        <f>AVERAGE(CPVTFC3SG0076!Q13:R13)</f>
        <v>0.11535000000000001</v>
      </c>
      <c r="T68" s="343">
        <f t="shared" si="13"/>
        <v>-228.40714285714282</v>
      </c>
      <c r="U68" s="1781" t="s">
        <v>314</v>
      </c>
    </row>
    <row r="69" spans="1:23" x14ac:dyDescent="0.25">
      <c r="A69" s="590"/>
      <c r="B69" s="4801"/>
      <c r="C69" s="436" t="s">
        <v>863</v>
      </c>
      <c r="D69" s="2333"/>
      <c r="E69" s="3468"/>
      <c r="F69" s="695"/>
      <c r="G69" s="892"/>
      <c r="H69" s="4011"/>
      <c r="I69" s="4066"/>
      <c r="J69" s="891"/>
      <c r="K69" s="891"/>
      <c r="L69" s="891"/>
      <c r="M69" s="891"/>
      <c r="N69" s="891"/>
      <c r="O69" s="891"/>
      <c r="P69" s="267">
        <v>44891</v>
      </c>
      <c r="Q69" s="268" t="s">
        <v>5586</v>
      </c>
      <c r="R69" s="268">
        <v>20</v>
      </c>
      <c r="S69" s="268">
        <f>AVERAGE(CPVTFC3SG0076!S13:T13)</f>
        <v>9.6500000000000002E-2</v>
      </c>
      <c r="T69" s="343">
        <f t="shared" si="13"/>
        <v>-317.27142857142854</v>
      </c>
      <c r="U69" s="1781" t="s">
        <v>314</v>
      </c>
    </row>
    <row r="70" spans="1:23" ht="15.75" thickBot="1" x14ac:dyDescent="0.3">
      <c r="A70" s="481">
        <v>61</v>
      </c>
      <c r="B70" s="4802"/>
      <c r="C70" s="482" t="s">
        <v>4223</v>
      </c>
      <c r="D70" s="1511">
        <v>44860</v>
      </c>
      <c r="E70" s="3845" t="s">
        <v>4943</v>
      </c>
      <c r="F70" s="485">
        <v>20</v>
      </c>
      <c r="G70" s="486">
        <f>AVERAGE(CPVTFC3SG0035!S13:T13)</f>
        <v>2.4344999999999999</v>
      </c>
      <c r="H70" s="4001">
        <f t="shared" si="9"/>
        <v>7596.8085106382969</v>
      </c>
      <c r="I70" s="4070" t="s">
        <v>315</v>
      </c>
      <c r="J70" s="3915">
        <v>44880</v>
      </c>
      <c r="K70" s="1336" t="s">
        <v>5463</v>
      </c>
      <c r="L70" s="3916">
        <v>105</v>
      </c>
      <c r="M70" s="1336">
        <f>AVERAGE(CPVTFC3SG0053!J14:K14)</f>
        <v>0.18259999999999998</v>
      </c>
      <c r="N70" s="1337">
        <f t="shared" si="12"/>
        <v>1326.6187050359706</v>
      </c>
      <c r="O70" s="987" t="s">
        <v>315</v>
      </c>
      <c r="P70" s="1383"/>
      <c r="Q70" s="3917"/>
      <c r="R70" s="787"/>
      <c r="S70" s="787"/>
      <c r="T70" s="662"/>
      <c r="U70" s="3918"/>
    </row>
    <row r="71" spans="1:23" x14ac:dyDescent="0.25">
      <c r="A71" s="406">
        <v>62</v>
      </c>
      <c r="B71" s="4814" t="s">
        <v>4343</v>
      </c>
      <c r="C71" s="476" t="s">
        <v>868</v>
      </c>
      <c r="D71" s="2332">
        <v>44860</v>
      </c>
      <c r="E71" s="3523" t="s">
        <v>4943</v>
      </c>
      <c r="F71" s="478">
        <v>21</v>
      </c>
      <c r="G71" s="479">
        <f>AVERAGE(CPVTFC3SG0035!U13:V13)</f>
        <v>1.7751000000000001</v>
      </c>
      <c r="H71" s="4004">
        <f t="shared" si="9"/>
        <v>5258.5106382978729</v>
      </c>
      <c r="I71" s="4056" t="s">
        <v>315</v>
      </c>
      <c r="J71" s="3919"/>
      <c r="K71" s="3920"/>
      <c r="L71" s="3921"/>
      <c r="M71" s="3922"/>
      <c r="N71" s="661"/>
      <c r="O71" s="3894"/>
      <c r="P71" s="3788">
        <v>44891</v>
      </c>
      <c r="Q71" s="1498" t="s">
        <v>5586</v>
      </c>
      <c r="R71" s="1498">
        <v>24</v>
      </c>
      <c r="S71" s="1498">
        <f>AVERAGE(CPVTFC3SG0076!E15:F15)</f>
        <v>0.17610000000000001</v>
      </c>
      <c r="T71" s="494">
        <f t="shared" ref="T71:T73" si="14">(S71-0.1638)/0.014*66</f>
        <v>57.985714285714309</v>
      </c>
      <c r="U71" s="1779" t="s">
        <v>314</v>
      </c>
      <c r="V71" s="4913" t="s">
        <v>1416</v>
      </c>
      <c r="W71" s="5">
        <v>1</v>
      </c>
    </row>
    <row r="72" spans="1:23" x14ac:dyDescent="0.25">
      <c r="A72" s="591"/>
      <c r="B72" s="4815"/>
      <c r="C72" s="436" t="s">
        <v>5448</v>
      </c>
      <c r="D72" s="2333"/>
      <c r="E72" s="3468"/>
      <c r="F72" s="695"/>
      <c r="G72" s="892"/>
      <c r="H72" s="4011"/>
      <c r="I72" s="4066"/>
      <c r="J72" s="1727"/>
      <c r="K72" s="1728"/>
      <c r="L72" s="1729"/>
      <c r="M72" s="1730"/>
      <c r="N72" s="831"/>
      <c r="O72" s="1731"/>
      <c r="P72" s="267">
        <v>44891</v>
      </c>
      <c r="Q72" s="268" t="s">
        <v>5586</v>
      </c>
      <c r="R72" s="268">
        <v>25</v>
      </c>
      <c r="S72" s="268">
        <f>AVERAGE(CPVTFC3SG0076!G15:H15)</f>
        <v>0.13040000000000002</v>
      </c>
      <c r="T72" s="343">
        <f t="shared" si="14"/>
        <v>-157.4571428571428</v>
      </c>
      <c r="U72" s="1781" t="s">
        <v>314</v>
      </c>
      <c r="V72" s="4913"/>
    </row>
    <row r="73" spans="1:23" x14ac:dyDescent="0.25">
      <c r="A73" s="591"/>
      <c r="B73" s="4815"/>
      <c r="C73" s="436" t="s">
        <v>863</v>
      </c>
      <c r="D73" s="2333"/>
      <c r="E73" s="3468"/>
      <c r="F73" s="695"/>
      <c r="G73" s="892"/>
      <c r="H73" s="4011"/>
      <c r="I73" s="4066"/>
      <c r="J73" s="1727"/>
      <c r="K73" s="1728"/>
      <c r="L73" s="1729"/>
      <c r="M73" s="1730"/>
      <c r="N73" s="831"/>
      <c r="O73" s="1731"/>
      <c r="P73" s="267">
        <v>44891</v>
      </c>
      <c r="Q73" s="268" t="s">
        <v>5586</v>
      </c>
      <c r="R73" s="268">
        <v>26</v>
      </c>
      <c r="S73" s="268">
        <f>AVERAGE(CPVTFC3SG0076!I15:J15)</f>
        <v>0.13364999999999999</v>
      </c>
      <c r="T73" s="343">
        <f t="shared" si="14"/>
        <v>-142.13571428571433</v>
      </c>
      <c r="U73" s="1781" t="s">
        <v>314</v>
      </c>
      <c r="V73" s="4913"/>
    </row>
    <row r="74" spans="1:23" ht="15.75" thickBot="1" x14ac:dyDescent="0.3">
      <c r="A74" s="481">
        <v>63</v>
      </c>
      <c r="B74" s="4821"/>
      <c r="C74" s="520" t="s">
        <v>4223</v>
      </c>
      <c r="D74" s="1511">
        <v>44860</v>
      </c>
      <c r="E74" s="3845" t="s">
        <v>4943</v>
      </c>
      <c r="F74" s="485">
        <v>22</v>
      </c>
      <c r="G74" s="486">
        <f>AVERAGE(CPVTFC3SG0035!W13:X13)</f>
        <v>2.7458499999999999</v>
      </c>
      <c r="H74" s="4001">
        <f t="shared" si="9"/>
        <v>8700.8865248226939</v>
      </c>
      <c r="I74" s="4054" t="s">
        <v>315</v>
      </c>
      <c r="J74" s="1615">
        <v>44880</v>
      </c>
      <c r="K74" s="1332" t="s">
        <v>5463</v>
      </c>
      <c r="L74" s="3907">
        <v>106</v>
      </c>
      <c r="M74" s="1332">
        <f>AVERAGE(CPVTFC3SG0053!L14:M14)</f>
        <v>2.7868500000000003</v>
      </c>
      <c r="N74" s="487">
        <f t="shared" si="12"/>
        <v>76269.064748201461</v>
      </c>
      <c r="O74" s="1206" t="s">
        <v>315</v>
      </c>
      <c r="P74" s="786"/>
      <c r="Q74" s="786"/>
      <c r="R74" s="668"/>
      <c r="S74" s="786"/>
      <c r="T74" s="786"/>
      <c r="U74" s="788"/>
      <c r="V74" s="4914"/>
    </row>
    <row r="75" spans="1:23" x14ac:dyDescent="0.25">
      <c r="A75" s="82">
        <v>64</v>
      </c>
      <c r="B75" s="372" t="s">
        <v>4344</v>
      </c>
      <c r="C75" s="372" t="s">
        <v>868</v>
      </c>
      <c r="D75" s="2331">
        <v>44860</v>
      </c>
      <c r="E75" s="3473" t="s">
        <v>4943</v>
      </c>
      <c r="F75" s="375">
        <v>23</v>
      </c>
      <c r="G75" s="511">
        <f>AVERAGE(CPVTFC3SG0035!C15:D15)</f>
        <v>9.2600000000000002E-2</v>
      </c>
      <c r="H75" s="4005">
        <f t="shared" si="9"/>
        <v>-707.80141843971626</v>
      </c>
      <c r="I75" s="4057" t="s">
        <v>314</v>
      </c>
      <c r="J75" s="1727"/>
      <c r="K75" s="1728"/>
      <c r="L75" s="1729"/>
      <c r="M75" s="1730"/>
      <c r="N75" s="831"/>
      <c r="O75" s="1731"/>
      <c r="P75" s="1271"/>
      <c r="Q75" s="1271"/>
      <c r="R75" s="830"/>
      <c r="S75" s="1271"/>
      <c r="T75" s="1271"/>
      <c r="U75" s="1271"/>
    </row>
    <row r="76" spans="1:23" ht="15.75" thickBot="1" x14ac:dyDescent="0.3">
      <c r="A76" s="470">
        <v>65</v>
      </c>
      <c r="B76" s="346" t="s">
        <v>4344</v>
      </c>
      <c r="C76" s="346" t="s">
        <v>220</v>
      </c>
      <c r="D76" s="2232">
        <v>44860</v>
      </c>
      <c r="E76" s="3862" t="s">
        <v>4943</v>
      </c>
      <c r="F76" s="321">
        <v>24</v>
      </c>
      <c r="G76" s="473">
        <f>AVERAGE(CPVTFC3SG0035!E15:F15)</f>
        <v>7.8E-2</v>
      </c>
      <c r="H76" s="4006">
        <f t="shared" si="9"/>
        <v>-759.57446808510645</v>
      </c>
      <c r="I76" s="4058" t="s">
        <v>314</v>
      </c>
      <c r="J76" s="3923"/>
      <c r="K76" s="3924"/>
      <c r="L76" s="3925"/>
      <c r="M76" s="3926"/>
      <c r="N76" s="970"/>
      <c r="O76" s="3893"/>
      <c r="P76" s="1268"/>
      <c r="Q76" s="1268"/>
      <c r="R76" s="969"/>
      <c r="S76" s="1268"/>
      <c r="T76" s="1268"/>
      <c r="U76" s="1268"/>
    </row>
    <row r="77" spans="1:23" x14ac:dyDescent="0.25">
      <c r="A77" s="406">
        <v>66</v>
      </c>
      <c r="B77" s="476" t="s">
        <v>4345</v>
      </c>
      <c r="C77" s="476" t="s">
        <v>868</v>
      </c>
      <c r="D77" s="2332">
        <v>44860</v>
      </c>
      <c r="E77" s="3523" t="s">
        <v>4943</v>
      </c>
      <c r="F77" s="478">
        <v>25</v>
      </c>
      <c r="G77" s="479">
        <f>AVERAGE(CPVTFC3SG0035!G15:H15)</f>
        <v>2.8721000000000001</v>
      </c>
      <c r="H77" s="4004">
        <f t="shared" si="9"/>
        <v>9148.5815602836901</v>
      </c>
      <c r="I77" s="4056" t="s">
        <v>315</v>
      </c>
      <c r="J77" s="1611">
        <v>44880</v>
      </c>
      <c r="K77" s="1327" t="s">
        <v>5463</v>
      </c>
      <c r="L77" s="3682">
        <v>107</v>
      </c>
      <c r="M77" s="1327">
        <f>AVERAGE(CPVTFC3SG0053!N14:O14)</f>
        <v>1.3422999999999998</v>
      </c>
      <c r="N77" s="480">
        <f t="shared" ref="N77:N85" si="15">((M77-0.1365)/0.0139)*400</f>
        <v>34699.28057553956</v>
      </c>
      <c r="O77" s="872" t="s">
        <v>315</v>
      </c>
      <c r="P77" s="3788">
        <v>44891</v>
      </c>
      <c r="Q77" s="1498" t="s">
        <v>5586</v>
      </c>
      <c r="R77" s="1498">
        <v>27</v>
      </c>
      <c r="S77" s="1498">
        <f>AVERAGE(CPVTFC3SG0076!K15:L15)</f>
        <v>0.17954999999999999</v>
      </c>
      <c r="T77" s="494">
        <f t="shared" ref="T77:T78" si="16">(S77-0.1638)/0.014*66</f>
        <v>74.249999999999929</v>
      </c>
      <c r="U77" s="1779" t="s">
        <v>314</v>
      </c>
      <c r="W77" s="5">
        <v>1</v>
      </c>
    </row>
    <row r="78" spans="1:23" ht="15.75" thickBot="1" x14ac:dyDescent="0.3">
      <c r="A78" s="481">
        <v>67</v>
      </c>
      <c r="B78" s="482" t="s">
        <v>4345</v>
      </c>
      <c r="C78" s="482" t="s">
        <v>2442</v>
      </c>
      <c r="D78" s="1511">
        <v>44860</v>
      </c>
      <c r="E78" s="3845" t="s">
        <v>4943</v>
      </c>
      <c r="F78" s="485">
        <v>26</v>
      </c>
      <c r="G78" s="486">
        <f>AVERAGE(CPVTFC3SG0035!I15:J15)</f>
        <v>2.8899999999999997</v>
      </c>
      <c r="H78" s="4001">
        <f t="shared" si="9"/>
        <v>9212.0567375886512</v>
      </c>
      <c r="I78" s="4054" t="s">
        <v>315</v>
      </c>
      <c r="J78" s="1615">
        <v>44880</v>
      </c>
      <c r="K78" s="1332" t="s">
        <v>5463</v>
      </c>
      <c r="L78" s="3907">
        <v>108</v>
      </c>
      <c r="M78" s="1332">
        <f>AVERAGE(CPVTFC3SG0053!P14:Q14)</f>
        <v>0.69889999999999997</v>
      </c>
      <c r="N78" s="487">
        <f t="shared" si="15"/>
        <v>16184.172661870505</v>
      </c>
      <c r="O78" s="1206" t="s">
        <v>315</v>
      </c>
      <c r="P78" s="3800">
        <v>44891</v>
      </c>
      <c r="Q78" s="1783" t="s">
        <v>5586</v>
      </c>
      <c r="R78" s="1783">
        <v>28</v>
      </c>
      <c r="S78" s="1783">
        <f>AVERAGE(CPVTFC3SG0076!M15:N15)</f>
        <v>0.24230000000000002</v>
      </c>
      <c r="T78" s="469">
        <f t="shared" si="16"/>
        <v>370.07142857142861</v>
      </c>
      <c r="U78" s="1784" t="s">
        <v>314</v>
      </c>
      <c r="V78" s="512"/>
    </row>
    <row r="79" spans="1:23" x14ac:dyDescent="0.25">
      <c r="A79" s="114">
        <v>68</v>
      </c>
      <c r="B79" s="438" t="s">
        <v>4346</v>
      </c>
      <c r="C79" s="438" t="s">
        <v>868</v>
      </c>
      <c r="D79" s="2870">
        <v>44860</v>
      </c>
      <c r="E79" s="3485" t="s">
        <v>4943</v>
      </c>
      <c r="F79" s="444">
        <v>27</v>
      </c>
      <c r="G79" s="499">
        <f>AVERAGE(CPVTFC3SG0035!K15:L15)</f>
        <v>2.7735500000000002</v>
      </c>
      <c r="H79" s="4000">
        <f t="shared" si="9"/>
        <v>8799.1134751773043</v>
      </c>
      <c r="I79" s="4053" t="s">
        <v>315</v>
      </c>
      <c r="J79" s="3676">
        <v>44880</v>
      </c>
      <c r="K79" s="1978" t="s">
        <v>5463</v>
      </c>
      <c r="L79" s="3677">
        <v>109</v>
      </c>
      <c r="M79" s="1978">
        <f>AVERAGE(CPVTFC3SG0053!R14:S14)</f>
        <v>1.4308999999999998</v>
      </c>
      <c r="N79" s="505">
        <f t="shared" si="15"/>
        <v>37248.920863309351</v>
      </c>
      <c r="O79" s="1304" t="s">
        <v>315</v>
      </c>
      <c r="P79" s="1286"/>
      <c r="Q79" s="3077"/>
      <c r="R79" s="1288"/>
      <c r="S79" s="1288"/>
      <c r="T79" s="831"/>
      <c r="U79" s="3927"/>
      <c r="W79" s="5">
        <v>1</v>
      </c>
    </row>
    <row r="80" spans="1:23" ht="15.75" thickBot="1" x14ac:dyDescent="0.3">
      <c r="A80" s="450">
        <v>69</v>
      </c>
      <c r="B80" s="437" t="s">
        <v>4346</v>
      </c>
      <c r="C80" s="437" t="s">
        <v>220</v>
      </c>
      <c r="D80" s="2079">
        <v>44860</v>
      </c>
      <c r="E80" s="3463" t="s">
        <v>4943</v>
      </c>
      <c r="F80" s="445">
        <v>28</v>
      </c>
      <c r="G80" s="453">
        <f>AVERAGE(CPVTFC3SG0035!M15:N15)</f>
        <v>2.7576000000000001</v>
      </c>
      <c r="H80" s="4003">
        <f t="shared" si="9"/>
        <v>8742.5531914893618</v>
      </c>
      <c r="I80" s="4055" t="s">
        <v>315</v>
      </c>
      <c r="J80" s="98">
        <v>44880</v>
      </c>
      <c r="K80" s="99" t="s">
        <v>5463</v>
      </c>
      <c r="L80" s="1155">
        <v>110</v>
      </c>
      <c r="M80" s="99">
        <f>AVERAGE(CPVTFC3SG0053!T14:U14)</f>
        <v>0.86654999999999993</v>
      </c>
      <c r="N80" s="100">
        <f t="shared" si="15"/>
        <v>21008.633093525175</v>
      </c>
      <c r="O80" s="858" t="s">
        <v>315</v>
      </c>
      <c r="P80" s="1149"/>
      <c r="Q80" s="2696"/>
      <c r="R80" s="695"/>
      <c r="S80" s="695"/>
      <c r="T80" s="646"/>
      <c r="U80" s="2703"/>
    </row>
    <row r="81" spans="1:23" x14ac:dyDescent="0.25">
      <c r="A81" s="406">
        <v>70</v>
      </c>
      <c r="B81" s="476" t="s">
        <v>4347</v>
      </c>
      <c r="C81" s="476" t="s">
        <v>868</v>
      </c>
      <c r="D81" s="2332">
        <v>44860</v>
      </c>
      <c r="E81" s="3523" t="s">
        <v>4943</v>
      </c>
      <c r="F81" s="478">
        <v>29</v>
      </c>
      <c r="G81" s="479">
        <f>AVERAGE(CPVTFC3SG0035!O15:P15)</f>
        <v>2.77</v>
      </c>
      <c r="H81" s="4004">
        <f t="shared" si="9"/>
        <v>8786.5248226950371</v>
      </c>
      <c r="I81" s="4056" t="s">
        <v>315</v>
      </c>
      <c r="J81" s="98">
        <v>44880</v>
      </c>
      <c r="K81" s="99" t="s">
        <v>5463</v>
      </c>
      <c r="L81" s="1155">
        <v>111</v>
      </c>
      <c r="M81" s="99">
        <f>AVERAGE(CPVTFC3SG0053!V14:W14)</f>
        <v>0.44279999999999997</v>
      </c>
      <c r="N81" s="100">
        <f t="shared" si="15"/>
        <v>8814.3884892086317</v>
      </c>
      <c r="O81" s="858" t="s">
        <v>315</v>
      </c>
      <c r="P81" s="694"/>
      <c r="Q81" s="694"/>
      <c r="R81" s="645"/>
      <c r="S81" s="694"/>
      <c r="T81" s="694"/>
      <c r="U81" s="694"/>
      <c r="W81" s="5">
        <v>1</v>
      </c>
    </row>
    <row r="82" spans="1:23" ht="15.75" thickBot="1" x14ac:dyDescent="0.3">
      <c r="A82" s="481">
        <v>71</v>
      </c>
      <c r="B82" s="482" t="s">
        <v>4347</v>
      </c>
      <c r="C82" s="482" t="s">
        <v>220</v>
      </c>
      <c r="D82" s="1511">
        <v>44860</v>
      </c>
      <c r="E82" s="3845" t="s">
        <v>4943</v>
      </c>
      <c r="F82" s="485">
        <v>30</v>
      </c>
      <c r="G82" s="486">
        <f>AVERAGE(CPVTFC3SG0035!Q15:R15)</f>
        <v>1.84775</v>
      </c>
      <c r="H82" s="4001">
        <f t="shared" si="9"/>
        <v>5516.1347517730501</v>
      </c>
      <c r="I82" s="4054" t="s">
        <v>315</v>
      </c>
      <c r="J82" s="891"/>
      <c r="K82" s="891"/>
      <c r="L82" s="891"/>
      <c r="M82" s="891"/>
      <c r="N82" s="891"/>
      <c r="O82" s="1692"/>
      <c r="P82" s="694"/>
      <c r="Q82" s="694"/>
      <c r="R82" s="645"/>
      <c r="S82" s="694"/>
      <c r="T82" s="694"/>
      <c r="U82" s="694"/>
    </row>
    <row r="83" spans="1:23" x14ac:dyDescent="0.25">
      <c r="A83" s="114">
        <v>72</v>
      </c>
      <c r="B83" s="438" t="s">
        <v>4348</v>
      </c>
      <c r="C83" s="438" t="s">
        <v>868</v>
      </c>
      <c r="D83" s="2870">
        <v>44860</v>
      </c>
      <c r="E83" s="3485" t="s">
        <v>4943</v>
      </c>
      <c r="F83" s="444">
        <v>31</v>
      </c>
      <c r="G83" s="499">
        <f>AVERAGE(CPVTFC3SG0035!S15:T15)</f>
        <v>2.8268</v>
      </c>
      <c r="H83" s="4000">
        <f t="shared" si="9"/>
        <v>8987.943262411347</v>
      </c>
      <c r="I83" s="4053" t="s">
        <v>315</v>
      </c>
      <c r="J83" s="98">
        <v>44880</v>
      </c>
      <c r="K83" s="99" t="s">
        <v>5463</v>
      </c>
      <c r="L83" s="1155">
        <v>112</v>
      </c>
      <c r="M83" s="99">
        <f>AVERAGE(CPVTFC3SG0053!X14:Y14)</f>
        <v>2.5601000000000003</v>
      </c>
      <c r="N83" s="100">
        <f t="shared" si="15"/>
        <v>69743.884892086353</v>
      </c>
      <c r="O83" s="858" t="s">
        <v>315</v>
      </c>
      <c r="P83" s="694"/>
      <c r="Q83" s="694"/>
      <c r="R83" s="645"/>
      <c r="S83" s="694"/>
      <c r="T83" s="694"/>
      <c r="U83" s="694"/>
      <c r="W83" s="5">
        <v>1</v>
      </c>
    </row>
    <row r="84" spans="1:23" ht="15.75" thickBot="1" x14ac:dyDescent="0.3">
      <c r="A84" s="450">
        <v>73</v>
      </c>
      <c r="B84" s="437" t="s">
        <v>4348</v>
      </c>
      <c r="C84" s="437" t="s">
        <v>220</v>
      </c>
      <c r="D84" s="2079">
        <v>44860</v>
      </c>
      <c r="E84" s="3463" t="s">
        <v>4943</v>
      </c>
      <c r="F84" s="445">
        <v>32</v>
      </c>
      <c r="G84" s="453">
        <f>AVERAGE(CPVTFC3SG0035!U15:V15)</f>
        <v>2.7641499999999999</v>
      </c>
      <c r="H84" s="4003">
        <f t="shared" si="9"/>
        <v>8765.7801418439703</v>
      </c>
      <c r="I84" s="4055" t="s">
        <v>315</v>
      </c>
      <c r="J84" s="98">
        <v>44880</v>
      </c>
      <c r="K84" s="99" t="s">
        <v>5463</v>
      </c>
      <c r="L84" s="1155">
        <v>113</v>
      </c>
      <c r="M84" s="99">
        <f>AVERAGE(CPVTFC3SG0053!B16:C16)</f>
        <v>0.80469999999999997</v>
      </c>
      <c r="N84" s="100">
        <f t="shared" si="15"/>
        <v>19228.776978417263</v>
      </c>
      <c r="O84" s="858" t="s">
        <v>315</v>
      </c>
      <c r="P84" s="694"/>
      <c r="Q84" s="694"/>
      <c r="R84" s="645"/>
      <c r="S84" s="694"/>
      <c r="T84" s="694"/>
      <c r="U84" s="694"/>
      <c r="V84" s="512"/>
    </row>
    <row r="85" spans="1:23" x14ac:dyDescent="0.25">
      <c r="A85" s="406">
        <v>74</v>
      </c>
      <c r="B85" s="476" t="s">
        <v>4349</v>
      </c>
      <c r="C85" s="476" t="s">
        <v>868</v>
      </c>
      <c r="D85" s="2332">
        <v>44860</v>
      </c>
      <c r="E85" s="3523" t="s">
        <v>4943</v>
      </c>
      <c r="F85" s="478">
        <v>33</v>
      </c>
      <c r="G85" s="479">
        <f>AVERAGE(CPVTFC3SG0035!W15:X15)</f>
        <v>2.5567000000000002</v>
      </c>
      <c r="H85" s="4004">
        <f t="shared" si="9"/>
        <v>8030.1418439716317</v>
      </c>
      <c r="I85" s="4056" t="s">
        <v>315</v>
      </c>
      <c r="J85" s="1156">
        <v>44880</v>
      </c>
      <c r="K85" s="886" t="s">
        <v>5463</v>
      </c>
      <c r="L85" s="1157">
        <v>114</v>
      </c>
      <c r="M85" s="886">
        <f>AVERAGE(CPVTFC3SG0053!D16:E16)</f>
        <v>0.35570000000000002</v>
      </c>
      <c r="N85" s="887">
        <f t="shared" si="15"/>
        <v>6307.9136690647483</v>
      </c>
      <c r="O85" s="889" t="s">
        <v>315</v>
      </c>
      <c r="P85" s="1149"/>
      <c r="Q85" s="2696"/>
      <c r="R85" s="695"/>
      <c r="S85" s="695"/>
      <c r="T85" s="646"/>
      <c r="U85" s="2703"/>
      <c r="W85" s="5">
        <v>1</v>
      </c>
    </row>
    <row r="86" spans="1:23" ht="15.75" thickBot="1" x14ac:dyDescent="0.3">
      <c r="A86" s="481">
        <v>75</v>
      </c>
      <c r="B86" s="482" t="s">
        <v>4349</v>
      </c>
      <c r="C86" s="482" t="s">
        <v>220</v>
      </c>
      <c r="D86" s="1511">
        <v>44860</v>
      </c>
      <c r="E86" s="3845" t="s">
        <v>4943</v>
      </c>
      <c r="F86" s="485">
        <v>34</v>
      </c>
      <c r="G86" s="486">
        <f>AVERAGE(CPVTFC3SG0035!C17:D17)</f>
        <v>1.9466000000000001</v>
      </c>
      <c r="H86" s="4001">
        <f t="shared" si="9"/>
        <v>5866.666666666667</v>
      </c>
      <c r="I86" s="4054" t="s">
        <v>315</v>
      </c>
      <c r="J86" s="891"/>
      <c r="K86" s="891"/>
      <c r="L86" s="891"/>
      <c r="M86" s="891"/>
      <c r="N86" s="891"/>
      <c r="O86" s="1692"/>
      <c r="P86" s="694"/>
      <c r="Q86" s="694"/>
      <c r="R86" s="645"/>
      <c r="S86" s="694"/>
      <c r="T86" s="694"/>
      <c r="U86" s="694"/>
    </row>
    <row r="87" spans="1:23" x14ac:dyDescent="0.25">
      <c r="A87" s="86">
        <v>76</v>
      </c>
      <c r="B87" s="457" t="s">
        <v>4350</v>
      </c>
      <c r="C87" s="457" t="s">
        <v>868</v>
      </c>
      <c r="D87" s="2107">
        <v>44860</v>
      </c>
      <c r="E87" s="2788" t="s">
        <v>4943</v>
      </c>
      <c r="F87" s="459">
        <v>35</v>
      </c>
      <c r="G87" s="460">
        <f>AVERAGE(CPVTFC3SG0035!E17:F17)</f>
        <v>0.6462</v>
      </c>
      <c r="H87" s="4007">
        <f t="shared" si="9"/>
        <v>1255.3191489361702</v>
      </c>
      <c r="I87" s="4547" t="s">
        <v>315</v>
      </c>
      <c r="J87" s="891"/>
      <c r="K87" s="891"/>
      <c r="L87" s="891"/>
      <c r="M87" s="891"/>
      <c r="N87" s="891"/>
      <c r="O87" s="1692"/>
      <c r="P87" s="694"/>
      <c r="Q87" s="694"/>
      <c r="R87" s="645"/>
      <c r="S87" s="694"/>
      <c r="T87" s="694"/>
      <c r="U87" s="694"/>
      <c r="W87" s="5">
        <v>1</v>
      </c>
    </row>
    <row r="88" spans="1:23" ht="15.75" thickBot="1" x14ac:dyDescent="0.3">
      <c r="A88" s="462">
        <v>77</v>
      </c>
      <c r="B88" s="463" t="s">
        <v>4350</v>
      </c>
      <c r="C88" s="464" t="s">
        <v>220</v>
      </c>
      <c r="D88" s="1525">
        <v>44860</v>
      </c>
      <c r="E88" s="3840" t="s">
        <v>4943</v>
      </c>
      <c r="F88" s="467">
        <v>36</v>
      </c>
      <c r="G88" s="468">
        <f>AVERAGE(CPVTFC3SG0035!G17:H17)</f>
        <v>0.35699999999999998</v>
      </c>
      <c r="H88" s="4009">
        <f t="shared" si="9"/>
        <v>229.78723404255308</v>
      </c>
      <c r="I88" s="4062" t="s">
        <v>314</v>
      </c>
      <c r="J88" s="1125"/>
      <c r="K88" s="1123"/>
      <c r="L88" s="1124"/>
      <c r="M88" s="1126"/>
      <c r="N88" s="646"/>
      <c r="O88" s="1483"/>
      <c r="P88" s="1250"/>
      <c r="Q88" s="900"/>
      <c r="R88" s="645"/>
      <c r="S88" s="645"/>
      <c r="T88" s="646"/>
      <c r="U88" s="900"/>
      <c r="V88" s="308"/>
    </row>
    <row r="89" spans="1:23" x14ac:dyDescent="0.25">
      <c r="A89" s="114">
        <v>78</v>
      </c>
      <c r="B89" s="438" t="s">
        <v>4351</v>
      </c>
      <c r="C89" s="438" t="s">
        <v>868</v>
      </c>
      <c r="D89" s="2870">
        <v>44860</v>
      </c>
      <c r="E89" s="3485" t="s">
        <v>4943</v>
      </c>
      <c r="F89" s="444">
        <v>37</v>
      </c>
      <c r="G89" s="499">
        <f>AVERAGE(CPVTFC3SG0035!I17:J17)</f>
        <v>2.2378</v>
      </c>
      <c r="H89" s="4000">
        <f t="shared" si="9"/>
        <v>6899.2907801418442</v>
      </c>
      <c r="I89" s="4053" t="s">
        <v>315</v>
      </c>
      <c r="J89" s="1125"/>
      <c r="K89" s="1123"/>
      <c r="L89" s="1124"/>
      <c r="M89" s="1126"/>
      <c r="N89" s="646"/>
      <c r="O89" s="1483"/>
      <c r="P89" s="1250"/>
      <c r="Q89" s="900"/>
      <c r="R89" s="645"/>
      <c r="S89" s="645"/>
      <c r="T89" s="646"/>
      <c r="U89" s="900"/>
      <c r="W89" s="5">
        <v>1</v>
      </c>
    </row>
    <row r="90" spans="1:23" ht="15.75" thickBot="1" x14ac:dyDescent="0.3">
      <c r="A90" s="450">
        <v>79</v>
      </c>
      <c r="B90" s="437" t="s">
        <v>4351</v>
      </c>
      <c r="C90" s="437" t="s">
        <v>220</v>
      </c>
      <c r="D90" s="2079">
        <v>44860</v>
      </c>
      <c r="E90" s="3463" t="s">
        <v>4943</v>
      </c>
      <c r="F90" s="445">
        <v>38</v>
      </c>
      <c r="G90" s="453">
        <f>AVERAGE(CPVTFC3SG0035!K17:L17)</f>
        <v>1.5710000000000002</v>
      </c>
      <c r="H90" s="4003">
        <f t="shared" si="9"/>
        <v>4534.7517730496465</v>
      </c>
      <c r="I90" s="4055" t="s">
        <v>315</v>
      </c>
      <c r="J90" s="891"/>
      <c r="K90" s="891"/>
      <c r="L90" s="891"/>
      <c r="M90" s="891"/>
      <c r="N90" s="891"/>
      <c r="O90" s="1692"/>
      <c r="P90" s="1250"/>
      <c r="Q90" s="900"/>
      <c r="R90" s="645"/>
      <c r="S90" s="645"/>
      <c r="T90" s="646"/>
      <c r="U90" s="900"/>
    </row>
    <row r="91" spans="1:23" x14ac:dyDescent="0.25">
      <c r="A91" s="406">
        <v>80</v>
      </c>
      <c r="B91" s="476" t="s">
        <v>4352</v>
      </c>
      <c r="C91" s="476" t="s">
        <v>868</v>
      </c>
      <c r="D91" s="2332">
        <v>44860</v>
      </c>
      <c r="E91" s="3523" t="s">
        <v>4943</v>
      </c>
      <c r="F91" s="478">
        <v>39</v>
      </c>
      <c r="G91" s="479">
        <f>AVERAGE(CPVTFC3SG0035!M17:N17)</f>
        <v>2.8757999999999999</v>
      </c>
      <c r="H91" s="4004">
        <f t="shared" si="9"/>
        <v>9161.7021276595733</v>
      </c>
      <c r="I91" s="4056" t="s">
        <v>315</v>
      </c>
      <c r="J91" s="98">
        <v>44880</v>
      </c>
      <c r="K91" s="99" t="s">
        <v>5463</v>
      </c>
      <c r="L91" s="1155">
        <v>115</v>
      </c>
      <c r="M91" s="99">
        <f>AVERAGE(CPVTFC3SG0053!F16:G16)</f>
        <v>0.51435000000000008</v>
      </c>
      <c r="N91" s="100">
        <f t="shared" ref="N91" si="17">((M91-0.1365)/0.0139)*400</f>
        <v>10873.381294964031</v>
      </c>
      <c r="O91" s="858" t="s">
        <v>315</v>
      </c>
      <c r="P91" s="694"/>
      <c r="Q91" s="694"/>
      <c r="R91" s="645"/>
      <c r="S91" s="694"/>
      <c r="T91" s="694"/>
      <c r="U91" s="694"/>
      <c r="W91" s="5">
        <v>1</v>
      </c>
    </row>
    <row r="92" spans="1:23" ht="15.75" thickBot="1" x14ac:dyDescent="0.3">
      <c r="A92" s="481">
        <v>81</v>
      </c>
      <c r="B92" s="482" t="s">
        <v>4352</v>
      </c>
      <c r="C92" s="482" t="s">
        <v>220</v>
      </c>
      <c r="D92" s="1511">
        <v>44860</v>
      </c>
      <c r="E92" s="3845" t="s">
        <v>4943</v>
      </c>
      <c r="F92" s="485">
        <v>40</v>
      </c>
      <c r="G92" s="486">
        <f>AVERAGE(CPVTFC3SG0035!O17:P17)</f>
        <v>1.5436999999999999</v>
      </c>
      <c r="H92" s="4001">
        <f t="shared" si="9"/>
        <v>4437.943262411347</v>
      </c>
      <c r="I92" s="4054" t="s">
        <v>315</v>
      </c>
      <c r="J92" s="891"/>
      <c r="K92" s="891"/>
      <c r="L92" s="891"/>
      <c r="M92" s="891"/>
      <c r="N92" s="891"/>
      <c r="O92" s="1692"/>
      <c r="P92" s="694"/>
      <c r="Q92" s="694"/>
      <c r="R92" s="645"/>
      <c r="S92" s="694"/>
      <c r="T92" s="694"/>
      <c r="U92" s="694"/>
      <c r="V92" s="308"/>
    </row>
    <row r="93" spans="1:23" x14ac:dyDescent="0.25">
      <c r="A93" s="124">
        <v>82</v>
      </c>
      <c r="B93" s="439" t="s">
        <v>4353</v>
      </c>
      <c r="C93" s="439" t="s">
        <v>868</v>
      </c>
      <c r="D93" s="2925">
        <v>44860</v>
      </c>
      <c r="E93" s="3518" t="s">
        <v>4943</v>
      </c>
      <c r="F93" s="449">
        <v>41</v>
      </c>
      <c r="G93" s="502">
        <f>AVERAGE(CPVTFC3SG0035!Q17:R17)</f>
        <v>0.77459999999999996</v>
      </c>
      <c r="H93" s="4010">
        <f t="shared" si="9"/>
        <v>1710.6382978723402</v>
      </c>
      <c r="I93" s="4060" t="s">
        <v>315</v>
      </c>
      <c r="J93" s="891"/>
      <c r="K93" s="891"/>
      <c r="L93" s="891"/>
      <c r="M93" s="891"/>
      <c r="N93" s="891"/>
      <c r="O93" s="1692"/>
      <c r="P93" s="694"/>
      <c r="Q93" s="694"/>
      <c r="R93" s="645"/>
      <c r="S93" s="694"/>
      <c r="T93" s="694"/>
      <c r="U93" s="694"/>
      <c r="V93" s="4913"/>
      <c r="W93" s="5">
        <v>1</v>
      </c>
    </row>
    <row r="94" spans="1:23" ht="15.75" thickBot="1" x14ac:dyDescent="0.3">
      <c r="A94" s="470">
        <v>83</v>
      </c>
      <c r="B94" s="423" t="s">
        <v>4353</v>
      </c>
      <c r="C94" s="346" t="s">
        <v>220</v>
      </c>
      <c r="D94" s="2232">
        <v>44860</v>
      </c>
      <c r="E94" s="3862" t="s">
        <v>4943</v>
      </c>
      <c r="F94" s="321">
        <v>42</v>
      </c>
      <c r="G94" s="473">
        <f>AVERAGE(CPVTFC3SG0035!S17:T17)</f>
        <v>0.36780000000000002</v>
      </c>
      <c r="H94" s="4006">
        <f t="shared" si="9"/>
        <v>268.08510638297872</v>
      </c>
      <c r="I94" s="4058" t="s">
        <v>314</v>
      </c>
      <c r="J94" s="891"/>
      <c r="K94" s="891"/>
      <c r="L94" s="891"/>
      <c r="M94" s="891"/>
      <c r="N94" s="891"/>
      <c r="O94" s="1692"/>
      <c r="P94" s="694"/>
      <c r="Q94" s="694"/>
      <c r="R94" s="645"/>
      <c r="S94" s="694"/>
      <c r="T94" s="694"/>
      <c r="U94" s="694"/>
      <c r="V94" s="4914"/>
    </row>
    <row r="95" spans="1:23" x14ac:dyDescent="0.25">
      <c r="A95" s="406">
        <v>84</v>
      </c>
      <c r="B95" s="476" t="s">
        <v>4354</v>
      </c>
      <c r="C95" s="476" t="s">
        <v>868</v>
      </c>
      <c r="D95" s="2332">
        <v>44860</v>
      </c>
      <c r="E95" s="3523" t="s">
        <v>4943</v>
      </c>
      <c r="F95" s="478">
        <v>43</v>
      </c>
      <c r="G95" s="479">
        <f>AVERAGE(CPVTFC3SG0035!U17:V17)</f>
        <v>2.2302999999999997</v>
      </c>
      <c r="H95" s="4004">
        <f t="shared" si="9"/>
        <v>6872.6950354609926</v>
      </c>
      <c r="I95" s="4056" t="s">
        <v>315</v>
      </c>
      <c r="J95" s="1125"/>
      <c r="K95" s="1123"/>
      <c r="L95" s="1124"/>
      <c r="M95" s="1126"/>
      <c r="N95" s="646"/>
      <c r="O95" s="1483"/>
      <c r="P95" s="694"/>
      <c r="Q95" s="694"/>
      <c r="R95" s="645"/>
      <c r="S95" s="694"/>
      <c r="T95" s="694"/>
      <c r="U95" s="694"/>
      <c r="W95" s="5">
        <v>1</v>
      </c>
    </row>
    <row r="96" spans="1:23" ht="15.75" thickBot="1" x14ac:dyDescent="0.3">
      <c r="A96" s="481">
        <v>85</v>
      </c>
      <c r="B96" s="482" t="s">
        <v>4354</v>
      </c>
      <c r="C96" s="482" t="s">
        <v>220</v>
      </c>
      <c r="D96" s="1511">
        <v>44860</v>
      </c>
      <c r="E96" s="3845" t="s">
        <v>4943</v>
      </c>
      <c r="F96" s="485">
        <v>44</v>
      </c>
      <c r="G96" s="486">
        <f>AVERAGE(CPVTFC3SG0035!W17:X17)</f>
        <v>1.9763500000000001</v>
      </c>
      <c r="H96" s="4001">
        <f t="shared" si="9"/>
        <v>5972.1631205673757</v>
      </c>
      <c r="I96" s="4054" t="s">
        <v>315</v>
      </c>
      <c r="J96" s="891"/>
      <c r="K96" s="891"/>
      <c r="L96" s="891"/>
      <c r="M96" s="891"/>
      <c r="N96" s="891"/>
      <c r="O96" s="1692"/>
      <c r="P96" s="694"/>
      <c r="Q96" s="694"/>
      <c r="R96" s="645"/>
      <c r="S96" s="694"/>
      <c r="T96" s="694"/>
      <c r="U96" s="694"/>
      <c r="V96" s="308"/>
    </row>
    <row r="97" spans="1:23" x14ac:dyDescent="0.25">
      <c r="A97" s="114">
        <v>86</v>
      </c>
      <c r="B97" s="438" t="s">
        <v>4355</v>
      </c>
      <c r="C97" s="438" t="s">
        <v>868</v>
      </c>
      <c r="D97" s="2870">
        <v>44860</v>
      </c>
      <c r="E97" s="3485" t="s">
        <v>4943</v>
      </c>
      <c r="F97" s="444">
        <v>45</v>
      </c>
      <c r="G97" s="499">
        <f>AVERAGE(CPVTFC3SG0035!C19:D19)</f>
        <v>2.8746</v>
      </c>
      <c r="H97" s="4000">
        <f t="shared" si="9"/>
        <v>9157.4468085106382</v>
      </c>
      <c r="I97" s="4053" t="s">
        <v>315</v>
      </c>
      <c r="J97" s="1125"/>
      <c r="K97" s="1123"/>
      <c r="L97" s="1124"/>
      <c r="M97" s="1126"/>
      <c r="N97" s="646"/>
      <c r="O97" s="1483"/>
      <c r="P97" s="694"/>
      <c r="Q97" s="694"/>
      <c r="R97" s="645"/>
      <c r="S97" s="694"/>
      <c r="T97" s="694"/>
      <c r="U97" s="694"/>
      <c r="W97" s="5">
        <v>1</v>
      </c>
    </row>
    <row r="98" spans="1:23" ht="15.75" thickBot="1" x14ac:dyDescent="0.3">
      <c r="A98" s="450">
        <v>87</v>
      </c>
      <c r="B98" s="437" t="s">
        <v>4355</v>
      </c>
      <c r="C98" s="437" t="s">
        <v>220</v>
      </c>
      <c r="D98" s="2079">
        <v>44860</v>
      </c>
      <c r="E98" s="3463" t="s">
        <v>4943</v>
      </c>
      <c r="F98" s="445">
        <v>46</v>
      </c>
      <c r="G98" s="453">
        <f>AVERAGE(CPVTFC3SG0035!E19:F19)</f>
        <v>2.7732999999999999</v>
      </c>
      <c r="H98" s="4003">
        <f t="shared" si="9"/>
        <v>8798.2269503546086</v>
      </c>
      <c r="I98" s="4055" t="s">
        <v>315</v>
      </c>
      <c r="J98" s="891"/>
      <c r="K98" s="891"/>
      <c r="L98" s="891"/>
      <c r="M98" s="891"/>
      <c r="N98" s="891"/>
      <c r="O98" s="1692"/>
      <c r="P98" s="694"/>
      <c r="Q98" s="694"/>
      <c r="R98" s="645"/>
      <c r="S98" s="694"/>
      <c r="T98" s="694"/>
      <c r="U98" s="694"/>
    </row>
    <row r="99" spans="1:23" x14ac:dyDescent="0.25">
      <c r="A99" s="508">
        <v>88</v>
      </c>
      <c r="B99" s="489" t="s">
        <v>4356</v>
      </c>
      <c r="C99" s="489" t="s">
        <v>868</v>
      </c>
      <c r="D99" s="2329">
        <v>44860</v>
      </c>
      <c r="E99" s="3465" t="s">
        <v>4943</v>
      </c>
      <c r="F99" s="492">
        <v>47</v>
      </c>
      <c r="G99" s="493">
        <f>AVERAGE(CPVTFC3SG0035!G19:H19)</f>
        <v>7.2849999999999998E-2</v>
      </c>
      <c r="H99" s="4008">
        <f t="shared" si="9"/>
        <v>-777.83687943262419</v>
      </c>
      <c r="I99" s="4061" t="s">
        <v>314</v>
      </c>
      <c r="J99" s="891"/>
      <c r="K99" s="891"/>
      <c r="L99" s="891"/>
      <c r="M99" s="891"/>
      <c r="N99" s="891"/>
      <c r="O99" s="1692"/>
      <c r="P99" s="694"/>
      <c r="Q99" s="694"/>
      <c r="R99" s="645"/>
      <c r="S99" s="694"/>
      <c r="T99" s="694"/>
      <c r="U99" s="694"/>
    </row>
    <row r="100" spans="1:23" ht="15.75" thickBot="1" x14ac:dyDescent="0.3">
      <c r="A100" s="462">
        <v>89</v>
      </c>
      <c r="B100" s="464" t="s">
        <v>4356</v>
      </c>
      <c r="C100" s="464" t="s">
        <v>220</v>
      </c>
      <c r="D100" s="1525">
        <v>44860</v>
      </c>
      <c r="E100" s="3840" t="s">
        <v>4943</v>
      </c>
      <c r="F100" s="467">
        <v>48</v>
      </c>
      <c r="G100" s="468">
        <f>AVERAGE(CPVTFC3SG0035!I19:J19)</f>
        <v>7.4450000000000002E-2</v>
      </c>
      <c r="H100" s="4009">
        <f t="shared" si="9"/>
        <v>-772.16312056737593</v>
      </c>
      <c r="I100" s="4062" t="s">
        <v>314</v>
      </c>
      <c r="J100" s="891"/>
      <c r="K100" s="891"/>
      <c r="L100" s="891"/>
      <c r="M100" s="891"/>
      <c r="N100" s="891"/>
      <c r="O100" s="1692"/>
      <c r="P100" s="694"/>
      <c r="Q100" s="694"/>
      <c r="R100" s="645"/>
      <c r="S100" s="694"/>
      <c r="T100" s="694"/>
      <c r="U100" s="694"/>
      <c r="V100" s="308"/>
    </row>
    <row r="101" spans="1:23" x14ac:dyDescent="0.25">
      <c r="A101" s="114">
        <v>90</v>
      </c>
      <c r="B101" s="438" t="s">
        <v>4357</v>
      </c>
      <c r="C101" s="438" t="s">
        <v>868</v>
      </c>
      <c r="D101" s="2870">
        <v>44860</v>
      </c>
      <c r="E101" s="3485" t="s">
        <v>4943</v>
      </c>
      <c r="F101" s="444">
        <v>49</v>
      </c>
      <c r="G101" s="499">
        <f>AVERAGE(CPVTFC3SG0035!K19:L19)</f>
        <v>2.8508500000000003</v>
      </c>
      <c r="H101" s="4000">
        <f t="shared" si="9"/>
        <v>9073.2269503546104</v>
      </c>
      <c r="I101" s="4053" t="s">
        <v>315</v>
      </c>
      <c r="J101" s="98">
        <v>44880</v>
      </c>
      <c r="K101" s="99" t="s">
        <v>5463</v>
      </c>
      <c r="L101" s="1155">
        <v>116</v>
      </c>
      <c r="M101" s="99">
        <f>AVERAGE(CPVTFC3SG0053!H16:I16)</f>
        <v>2.8120500000000002</v>
      </c>
      <c r="N101" s="100">
        <f t="shared" ref="N101:N113" si="18">((M101-0.1365)/0.0139)*400</f>
        <v>76994.244604316569</v>
      </c>
      <c r="O101" s="858" t="s">
        <v>315</v>
      </c>
      <c r="P101" s="694"/>
      <c r="Q101" s="694"/>
      <c r="R101" s="645"/>
      <c r="S101" s="694"/>
      <c r="T101" s="694"/>
      <c r="U101" s="694"/>
      <c r="W101" s="5">
        <v>1</v>
      </c>
    </row>
    <row r="102" spans="1:23" ht="15.75" thickBot="1" x14ac:dyDescent="0.3">
      <c r="A102" s="450">
        <v>91</v>
      </c>
      <c r="B102" s="437" t="s">
        <v>4357</v>
      </c>
      <c r="C102" s="437" t="s">
        <v>220</v>
      </c>
      <c r="D102" s="2079">
        <v>44860</v>
      </c>
      <c r="E102" s="3463" t="s">
        <v>4943</v>
      </c>
      <c r="F102" s="445">
        <v>50</v>
      </c>
      <c r="G102" s="453">
        <f>AVERAGE(CPVTFC3SG0035!M19:N19)</f>
        <v>2.6623999999999999</v>
      </c>
      <c r="H102" s="4003">
        <f t="shared" si="9"/>
        <v>8404.9645390070909</v>
      </c>
      <c r="I102" s="4055" t="s">
        <v>315</v>
      </c>
      <c r="J102" s="98">
        <v>44880</v>
      </c>
      <c r="K102" s="99" t="s">
        <v>5463</v>
      </c>
      <c r="L102" s="1155">
        <v>117</v>
      </c>
      <c r="M102" s="99">
        <f>AVERAGE(CPVTFC3SG0053!J16:K16)</f>
        <v>2.3572500000000001</v>
      </c>
      <c r="N102" s="100">
        <f t="shared" si="18"/>
        <v>63906.4748201439</v>
      </c>
      <c r="O102" s="858" t="s">
        <v>315</v>
      </c>
      <c r="P102" s="694"/>
      <c r="Q102" s="694"/>
      <c r="R102" s="645"/>
      <c r="S102" s="694"/>
      <c r="T102" s="694"/>
      <c r="U102" s="694"/>
      <c r="V102" s="286"/>
    </row>
    <row r="103" spans="1:23" x14ac:dyDescent="0.25">
      <c r="A103" s="406">
        <v>92</v>
      </c>
      <c r="B103" s="476" t="s">
        <v>4358</v>
      </c>
      <c r="C103" s="476" t="s">
        <v>868</v>
      </c>
      <c r="D103" s="2332">
        <v>44860</v>
      </c>
      <c r="E103" s="3523" t="s">
        <v>4943</v>
      </c>
      <c r="F103" s="478">
        <v>51</v>
      </c>
      <c r="G103" s="479">
        <f>AVERAGE(CPVTFC3SG0035!O19:P19)</f>
        <v>2.5442499999999999</v>
      </c>
      <c r="H103" s="4004">
        <f t="shared" si="9"/>
        <v>7985.9929078014175</v>
      </c>
      <c r="I103" s="4056" t="s">
        <v>315</v>
      </c>
      <c r="J103" s="98">
        <v>44880</v>
      </c>
      <c r="K103" s="99" t="s">
        <v>5463</v>
      </c>
      <c r="L103" s="1155">
        <v>118</v>
      </c>
      <c r="M103" s="99">
        <f>AVERAGE(CPVTFC3SG0053!L16:M16)</f>
        <v>0.45594999999999997</v>
      </c>
      <c r="N103" s="100">
        <f t="shared" si="18"/>
        <v>9192.8057553956842</v>
      </c>
      <c r="O103" s="858" t="s">
        <v>315</v>
      </c>
      <c r="P103" s="694"/>
      <c r="Q103" s="694"/>
      <c r="R103" s="645"/>
      <c r="S103" s="694"/>
      <c r="T103" s="694"/>
      <c r="U103" s="694"/>
      <c r="W103" s="5">
        <v>1</v>
      </c>
    </row>
    <row r="104" spans="1:23" ht="15.75" thickBot="1" x14ac:dyDescent="0.3">
      <c r="A104" s="481">
        <v>93</v>
      </c>
      <c r="B104" s="482" t="s">
        <v>4358</v>
      </c>
      <c r="C104" s="482" t="s">
        <v>220</v>
      </c>
      <c r="D104" s="1511">
        <v>44860</v>
      </c>
      <c r="E104" s="3845" t="s">
        <v>4943</v>
      </c>
      <c r="F104" s="485">
        <v>52</v>
      </c>
      <c r="G104" s="486">
        <f>AVERAGE(CPVTFC3SG0035!Q19:R19)</f>
        <v>2.7846500000000001</v>
      </c>
      <c r="H104" s="4001">
        <f t="shared" si="9"/>
        <v>8838.4751773049647</v>
      </c>
      <c r="I104" s="4054" t="s">
        <v>315</v>
      </c>
      <c r="J104" s="98">
        <v>44880</v>
      </c>
      <c r="K104" s="99" t="s">
        <v>5463</v>
      </c>
      <c r="L104" s="1155">
        <v>119</v>
      </c>
      <c r="M104" s="99">
        <f>AVERAGE(CPVTFC3SG0053!N16:O16)</f>
        <v>1.0703</v>
      </c>
      <c r="N104" s="100">
        <f t="shared" si="18"/>
        <v>26871.942446043166</v>
      </c>
      <c r="O104" s="858" t="s">
        <v>315</v>
      </c>
      <c r="P104" s="694"/>
      <c r="Q104" s="694"/>
      <c r="R104" s="645"/>
      <c r="S104" s="694"/>
      <c r="T104" s="694"/>
      <c r="U104" s="694"/>
      <c r="V104" s="286"/>
    </row>
    <row r="105" spans="1:23" x14ac:dyDescent="0.25">
      <c r="A105" s="114">
        <v>94</v>
      </c>
      <c r="B105" s="438" t="s">
        <v>4359</v>
      </c>
      <c r="C105" s="438" t="s">
        <v>868</v>
      </c>
      <c r="D105" s="2870">
        <v>44860</v>
      </c>
      <c r="E105" s="3485" t="s">
        <v>4943</v>
      </c>
      <c r="F105" s="444">
        <v>53</v>
      </c>
      <c r="G105" s="499">
        <f>AVERAGE(CPVTFC3SG0035!S19:T19)</f>
        <v>2.8258999999999999</v>
      </c>
      <c r="H105" s="4000">
        <f t="shared" si="9"/>
        <v>8984.7517730496456</v>
      </c>
      <c r="I105" s="4053" t="s">
        <v>315</v>
      </c>
      <c r="J105" s="98">
        <v>44880</v>
      </c>
      <c r="K105" s="99" t="s">
        <v>5463</v>
      </c>
      <c r="L105" s="1155">
        <v>120</v>
      </c>
      <c r="M105" s="99">
        <f>AVERAGE(CPVTFC3SG0053!P16:Q16)</f>
        <v>0.94174999999999998</v>
      </c>
      <c r="N105" s="100">
        <f t="shared" si="18"/>
        <v>23172.661870503602</v>
      </c>
      <c r="O105" s="858" t="s">
        <v>315</v>
      </c>
      <c r="P105" s="1250"/>
      <c r="Q105" s="900"/>
      <c r="R105" s="645"/>
      <c r="S105" s="645"/>
      <c r="T105" s="646"/>
      <c r="U105" s="900"/>
      <c r="W105" s="5">
        <v>1</v>
      </c>
    </row>
    <row r="106" spans="1:23" ht="15.75" thickBot="1" x14ac:dyDescent="0.3">
      <c r="A106" s="450">
        <v>95</v>
      </c>
      <c r="B106" s="437" t="s">
        <v>4359</v>
      </c>
      <c r="C106" s="437" t="s">
        <v>220</v>
      </c>
      <c r="D106" s="2079">
        <v>44860</v>
      </c>
      <c r="E106" s="3463" t="s">
        <v>4943</v>
      </c>
      <c r="F106" s="445">
        <v>54</v>
      </c>
      <c r="G106" s="453">
        <f>AVERAGE(CPVTFC3SG0035!U19:V19)</f>
        <v>2.7687499999999998</v>
      </c>
      <c r="H106" s="4003">
        <f t="shared" si="9"/>
        <v>8782.0921985815585</v>
      </c>
      <c r="I106" s="4055" t="s">
        <v>315</v>
      </c>
      <c r="J106" s="98">
        <v>44880</v>
      </c>
      <c r="K106" s="99" t="s">
        <v>5463</v>
      </c>
      <c r="L106" s="1155">
        <v>121</v>
      </c>
      <c r="M106" s="99">
        <f>AVERAGE(CPVTFC3SG0053!R16:S16)</f>
        <v>0.88319999999999999</v>
      </c>
      <c r="N106" s="100">
        <f t="shared" si="18"/>
        <v>21487.769784172662</v>
      </c>
      <c r="O106" s="858" t="s">
        <v>315</v>
      </c>
      <c r="P106" s="1250"/>
      <c r="Q106" s="900"/>
      <c r="R106" s="645"/>
      <c r="S106" s="645"/>
      <c r="T106" s="646"/>
      <c r="U106" s="900"/>
    </row>
    <row r="107" spans="1:23" x14ac:dyDescent="0.25">
      <c r="A107" s="406">
        <v>96</v>
      </c>
      <c r="B107" s="476" t="s">
        <v>4360</v>
      </c>
      <c r="C107" s="476" t="s">
        <v>868</v>
      </c>
      <c r="D107" s="2332">
        <v>44860</v>
      </c>
      <c r="E107" s="3523" t="s">
        <v>4943</v>
      </c>
      <c r="F107" s="478">
        <v>55</v>
      </c>
      <c r="G107" s="479">
        <f>AVERAGE(CPVTFC3SG0035!W19:X19)</f>
        <v>2.72105</v>
      </c>
      <c r="H107" s="4004">
        <f t="shared" si="9"/>
        <v>8612.943262411347</v>
      </c>
      <c r="I107" s="4056" t="s">
        <v>315</v>
      </c>
      <c r="J107" s="98">
        <v>44880</v>
      </c>
      <c r="K107" s="99" t="s">
        <v>5463</v>
      </c>
      <c r="L107" s="1155">
        <v>122</v>
      </c>
      <c r="M107" s="99">
        <f>AVERAGE(CPVTFC3SG0053!T16:U16)</f>
        <v>2.1761999999999997</v>
      </c>
      <c r="N107" s="100">
        <f t="shared" si="18"/>
        <v>58696.402877697838</v>
      </c>
      <c r="O107" s="858" t="s">
        <v>315</v>
      </c>
      <c r="P107" s="1250"/>
      <c r="Q107" s="900"/>
      <c r="R107" s="645"/>
      <c r="S107" s="645"/>
      <c r="T107" s="646"/>
      <c r="U107" s="900"/>
      <c r="W107" s="5">
        <v>1</v>
      </c>
    </row>
    <row r="108" spans="1:23" ht="15.75" thickBot="1" x14ac:dyDescent="0.3">
      <c r="A108" s="481">
        <v>97</v>
      </c>
      <c r="B108" s="482" t="s">
        <v>4360</v>
      </c>
      <c r="C108" s="482" t="s">
        <v>220</v>
      </c>
      <c r="D108" s="1511">
        <v>44860</v>
      </c>
      <c r="E108" s="3845" t="s">
        <v>4943</v>
      </c>
      <c r="F108" s="485">
        <v>56</v>
      </c>
      <c r="G108" s="486">
        <f>AVERAGE(CPVTFC3SG0035!C21:D21)</f>
        <v>2.8141499999999997</v>
      </c>
      <c r="H108" s="4001">
        <f t="shared" si="9"/>
        <v>8943.0851063829759</v>
      </c>
      <c r="I108" s="4054" t="s">
        <v>315</v>
      </c>
      <c r="J108" s="98">
        <v>44880</v>
      </c>
      <c r="K108" s="99" t="s">
        <v>5463</v>
      </c>
      <c r="L108" s="1155">
        <v>123</v>
      </c>
      <c r="M108" s="99">
        <f>AVERAGE(CPVTFC3SG0053!V16:W16)</f>
        <v>1.08595</v>
      </c>
      <c r="N108" s="100">
        <f t="shared" si="18"/>
        <v>27322.302158273378</v>
      </c>
      <c r="O108" s="858" t="s">
        <v>315</v>
      </c>
      <c r="P108" s="1250"/>
      <c r="Q108" s="900"/>
      <c r="R108" s="645"/>
      <c r="S108" s="645"/>
      <c r="T108" s="646"/>
      <c r="U108" s="900"/>
      <c r="V108" s="308"/>
    </row>
    <row r="109" spans="1:23" x14ac:dyDescent="0.25">
      <c r="A109" s="114">
        <v>98</v>
      </c>
      <c r="B109" s="438" t="s">
        <v>4361</v>
      </c>
      <c r="C109" s="438" t="s">
        <v>868</v>
      </c>
      <c r="D109" s="2870">
        <v>44860</v>
      </c>
      <c r="E109" s="3485" t="s">
        <v>4943</v>
      </c>
      <c r="F109" s="444">
        <v>57</v>
      </c>
      <c r="G109" s="499">
        <f>AVERAGE(CPVTFC3SG0035!E21:F21)</f>
        <v>2.5653000000000001</v>
      </c>
      <c r="H109" s="4000">
        <f t="shared" si="9"/>
        <v>8060.6382978723414</v>
      </c>
      <c r="I109" s="4053" t="s">
        <v>315</v>
      </c>
      <c r="J109" s="98">
        <v>44880</v>
      </c>
      <c r="K109" s="99" t="s">
        <v>5463</v>
      </c>
      <c r="L109" s="1155">
        <v>124</v>
      </c>
      <c r="M109" s="99">
        <f>AVERAGE(CPVTFC3SG0053!X16:Y16)</f>
        <v>2.2163500000000003</v>
      </c>
      <c r="N109" s="100">
        <f t="shared" si="18"/>
        <v>59851.798561151096</v>
      </c>
      <c r="O109" s="858" t="s">
        <v>315</v>
      </c>
      <c r="P109" s="1250"/>
      <c r="Q109" s="900"/>
      <c r="R109" s="645"/>
      <c r="S109" s="645"/>
      <c r="T109" s="646"/>
      <c r="U109" s="900"/>
      <c r="W109" s="5">
        <v>1</v>
      </c>
    </row>
    <row r="110" spans="1:23" ht="15.75" thickBot="1" x14ac:dyDescent="0.3">
      <c r="A110" s="450">
        <v>99</v>
      </c>
      <c r="B110" s="437" t="s">
        <v>4361</v>
      </c>
      <c r="C110" s="437" t="s">
        <v>220</v>
      </c>
      <c r="D110" s="2079">
        <v>44860</v>
      </c>
      <c r="E110" s="3463" t="s">
        <v>4943</v>
      </c>
      <c r="F110" s="445">
        <v>58</v>
      </c>
      <c r="G110" s="453">
        <f>AVERAGE(CPVTFC3SG0035!G21:H21)</f>
        <v>2.5346000000000002</v>
      </c>
      <c r="H110" s="4003">
        <f t="shared" si="9"/>
        <v>7951.7730496453905</v>
      </c>
      <c r="I110" s="4055" t="s">
        <v>315</v>
      </c>
      <c r="J110" s="98">
        <v>44880</v>
      </c>
      <c r="K110" s="99" t="s">
        <v>5463</v>
      </c>
      <c r="L110" s="1155">
        <v>125</v>
      </c>
      <c r="M110" s="99">
        <f>AVERAGE(CPVTFC3SG0053!B18:C18)</f>
        <v>0.83884999999999998</v>
      </c>
      <c r="N110" s="100">
        <f t="shared" si="18"/>
        <v>20211.510791366909</v>
      </c>
      <c r="O110" s="858" t="s">
        <v>315</v>
      </c>
      <c r="P110" s="1250"/>
      <c r="Q110" s="900"/>
      <c r="R110" s="645"/>
      <c r="S110" s="645"/>
      <c r="T110" s="646"/>
      <c r="U110" s="900"/>
      <c r="V110" s="308"/>
    </row>
    <row r="111" spans="1:23" x14ac:dyDescent="0.25">
      <c r="A111" s="406">
        <v>100</v>
      </c>
      <c r="B111" s="476" t="s">
        <v>4362</v>
      </c>
      <c r="C111" s="476" t="s">
        <v>868</v>
      </c>
      <c r="D111" s="2332">
        <v>44860</v>
      </c>
      <c r="E111" s="3523" t="s">
        <v>4943</v>
      </c>
      <c r="F111" s="478">
        <v>59</v>
      </c>
      <c r="G111" s="479">
        <f>AVERAGE(CPVTFC3SG0035!I21:J21)</f>
        <v>2.7578499999999999</v>
      </c>
      <c r="H111" s="4004">
        <f t="shared" si="9"/>
        <v>8743.4397163120575</v>
      </c>
      <c r="I111" s="4056" t="s">
        <v>315</v>
      </c>
      <c r="J111" s="98">
        <v>44880</v>
      </c>
      <c r="K111" s="99" t="s">
        <v>5463</v>
      </c>
      <c r="L111" s="1155">
        <v>126</v>
      </c>
      <c r="M111" s="99">
        <f>AVERAGE(CPVTFC3SG0053!D18:E18)</f>
        <v>1.29905</v>
      </c>
      <c r="N111" s="100">
        <f t="shared" si="18"/>
        <v>33454.676258992804</v>
      </c>
      <c r="O111" s="858" t="s">
        <v>315</v>
      </c>
      <c r="P111" s="1250"/>
      <c r="Q111" s="900"/>
      <c r="R111" s="645"/>
      <c r="S111" s="645"/>
      <c r="T111" s="646"/>
      <c r="U111" s="900"/>
      <c r="W111" s="5">
        <v>1</v>
      </c>
    </row>
    <row r="112" spans="1:23" ht="15.75" thickBot="1" x14ac:dyDescent="0.3">
      <c r="A112" s="481">
        <v>101</v>
      </c>
      <c r="B112" s="482" t="s">
        <v>4362</v>
      </c>
      <c r="C112" s="482" t="s">
        <v>220</v>
      </c>
      <c r="D112" s="1511">
        <v>44860</v>
      </c>
      <c r="E112" s="3845" t="s">
        <v>4943</v>
      </c>
      <c r="F112" s="485">
        <v>60</v>
      </c>
      <c r="G112" s="486">
        <f>AVERAGE(CPVTFC3SG0035!K21:L21)</f>
        <v>2.7937500000000002</v>
      </c>
      <c r="H112" s="4001">
        <f t="shared" si="9"/>
        <v>8870.7446808510631</v>
      </c>
      <c r="I112" s="4054" t="s">
        <v>315</v>
      </c>
      <c r="J112" s="98">
        <v>44880</v>
      </c>
      <c r="K112" s="99" t="s">
        <v>5463</v>
      </c>
      <c r="L112" s="1155">
        <v>127</v>
      </c>
      <c r="M112" s="99">
        <f>AVERAGE(CPVTFC3SG0053!F18:G18)</f>
        <v>0.69195000000000007</v>
      </c>
      <c r="N112" s="100">
        <f t="shared" si="18"/>
        <v>15984.172661870505</v>
      </c>
      <c r="O112" s="858" t="s">
        <v>315</v>
      </c>
      <c r="P112" s="694"/>
      <c r="Q112" s="694"/>
      <c r="R112" s="645"/>
      <c r="S112" s="694"/>
      <c r="T112" s="694"/>
      <c r="U112" s="694"/>
      <c r="V112" s="308"/>
    </row>
    <row r="113" spans="1:23" x14ac:dyDescent="0.25">
      <c r="A113" s="114">
        <v>102</v>
      </c>
      <c r="B113" s="438" t="s">
        <v>4363</v>
      </c>
      <c r="C113" s="438" t="s">
        <v>868</v>
      </c>
      <c r="D113" s="2870">
        <v>44860</v>
      </c>
      <c r="E113" s="3485" t="s">
        <v>4943</v>
      </c>
      <c r="F113" s="444">
        <v>61</v>
      </c>
      <c r="G113" s="499">
        <f>AVERAGE(CPVTFC3SG0035!M21:N21)</f>
        <v>2.5845500000000001</v>
      </c>
      <c r="H113" s="4000">
        <f t="shared" si="9"/>
        <v>8128.9007092198572</v>
      </c>
      <c r="I113" s="4053" t="s">
        <v>315</v>
      </c>
      <c r="J113" s="1156">
        <v>44880</v>
      </c>
      <c r="K113" s="886" t="s">
        <v>5463</v>
      </c>
      <c r="L113" s="1157">
        <v>128</v>
      </c>
      <c r="M113" s="886">
        <f>AVERAGE(CPVTFC3SG0053!H18:I18)</f>
        <v>0.26885000000000003</v>
      </c>
      <c r="N113" s="887">
        <f t="shared" si="18"/>
        <v>3808.6330935251808</v>
      </c>
      <c r="O113" s="889" t="s">
        <v>315</v>
      </c>
      <c r="P113" s="694"/>
      <c r="Q113" s="694"/>
      <c r="R113" s="645"/>
      <c r="S113" s="694"/>
      <c r="T113" s="694"/>
      <c r="U113" s="694"/>
      <c r="W113" s="5">
        <v>1</v>
      </c>
    </row>
    <row r="114" spans="1:23" ht="15.75" thickBot="1" x14ac:dyDescent="0.3">
      <c r="A114" s="450">
        <v>103</v>
      </c>
      <c r="B114" s="437" t="s">
        <v>4363</v>
      </c>
      <c r="C114" s="437" t="s">
        <v>220</v>
      </c>
      <c r="D114" s="2079">
        <v>44860</v>
      </c>
      <c r="E114" s="3463" t="s">
        <v>4943</v>
      </c>
      <c r="F114" s="445">
        <v>62</v>
      </c>
      <c r="G114" s="453">
        <f>AVERAGE(CPVTFC3SG0035!O21:P21)</f>
        <v>2.1261000000000001</v>
      </c>
      <c r="H114" s="4003">
        <f t="shared" si="9"/>
        <v>6503.1914893617031</v>
      </c>
      <c r="I114" s="4055" t="s">
        <v>315</v>
      </c>
      <c r="J114" s="1125"/>
      <c r="K114" s="1123"/>
      <c r="L114" s="1124"/>
      <c r="M114" s="1126"/>
      <c r="N114" s="646"/>
      <c r="O114" s="1483"/>
      <c r="P114" s="694"/>
      <c r="Q114" s="694"/>
      <c r="R114" s="645"/>
      <c r="S114" s="694"/>
      <c r="T114" s="694"/>
      <c r="U114" s="694"/>
    </row>
    <row r="115" spans="1:23" x14ac:dyDescent="0.25">
      <c r="A115" s="406">
        <v>104</v>
      </c>
      <c r="B115" s="476" t="s">
        <v>4364</v>
      </c>
      <c r="C115" s="476" t="s">
        <v>868</v>
      </c>
      <c r="D115" s="2332">
        <v>44860</v>
      </c>
      <c r="E115" s="3523" t="s">
        <v>4943</v>
      </c>
      <c r="F115" s="478">
        <v>63</v>
      </c>
      <c r="G115" s="479">
        <f>AVERAGE(CPVTFC3SG0035!Q21:R21)</f>
        <v>0.88019999999999998</v>
      </c>
      <c r="H115" s="4004">
        <f t="shared" si="9"/>
        <v>2085.1063829787231</v>
      </c>
      <c r="I115" s="4056" t="s">
        <v>315</v>
      </c>
      <c r="J115" s="1125"/>
      <c r="K115" s="1123"/>
      <c r="L115" s="1124"/>
      <c r="M115" s="1126"/>
      <c r="N115" s="646"/>
      <c r="O115" s="1483"/>
      <c r="P115" s="694"/>
      <c r="Q115" s="694"/>
      <c r="R115" s="645"/>
      <c r="S115" s="694"/>
      <c r="T115" s="694"/>
      <c r="U115" s="694"/>
      <c r="W115" s="5">
        <v>1</v>
      </c>
    </row>
    <row r="116" spans="1:23" ht="15.75" thickBot="1" x14ac:dyDescent="0.3">
      <c r="A116" s="481">
        <v>105</v>
      </c>
      <c r="B116" s="482" t="s">
        <v>4364</v>
      </c>
      <c r="C116" s="482" t="s">
        <v>220</v>
      </c>
      <c r="D116" s="1511">
        <v>44860</v>
      </c>
      <c r="E116" s="3845" t="s">
        <v>4943</v>
      </c>
      <c r="F116" s="485">
        <v>64</v>
      </c>
      <c r="G116" s="486">
        <f>AVERAGE(CPVTFC3SG0035!S21:T21)</f>
        <v>0.76629999999999998</v>
      </c>
      <c r="H116" s="4001">
        <f t="shared" si="9"/>
        <v>1681.2056737588653</v>
      </c>
      <c r="I116" s="4054" t="s">
        <v>315</v>
      </c>
      <c r="J116" s="891"/>
      <c r="K116" s="891"/>
      <c r="L116" s="891"/>
      <c r="M116" s="891"/>
      <c r="N116" s="891"/>
      <c r="O116" s="1692"/>
      <c r="P116" s="694"/>
      <c r="Q116" s="694"/>
      <c r="R116" s="645"/>
      <c r="S116" s="694"/>
      <c r="T116" s="694"/>
      <c r="U116" s="694"/>
      <c r="V116" s="308"/>
    </row>
    <row r="117" spans="1:23" x14ac:dyDescent="0.25">
      <c r="A117" s="114">
        <v>106</v>
      </c>
      <c r="B117" s="438" t="s">
        <v>4365</v>
      </c>
      <c r="C117" s="438" t="s">
        <v>868</v>
      </c>
      <c r="D117" s="2870">
        <v>44860</v>
      </c>
      <c r="E117" s="3485" t="s">
        <v>4943</v>
      </c>
      <c r="F117" s="444">
        <v>65</v>
      </c>
      <c r="G117" s="499">
        <f>AVERAGE(CPVTFC3SG0035!U21:V21)</f>
        <v>2.7669499999999996</v>
      </c>
      <c r="H117" s="4000">
        <f t="shared" si="9"/>
        <v>8775.709219858154</v>
      </c>
      <c r="I117" s="4053" t="s">
        <v>315</v>
      </c>
      <c r="J117" s="98">
        <v>44880</v>
      </c>
      <c r="K117" s="99" t="s">
        <v>5463</v>
      </c>
      <c r="L117" s="1155">
        <v>129</v>
      </c>
      <c r="M117" s="99">
        <f>AVERAGE(CPVTFC3SG0053!J18:K18)</f>
        <v>0.46265000000000001</v>
      </c>
      <c r="N117" s="100">
        <f t="shared" ref="N117:N120" si="19">((M117-0.1365)/0.0139)*400</f>
        <v>9385.6115107913665</v>
      </c>
      <c r="O117" s="858" t="s">
        <v>315</v>
      </c>
      <c r="P117" s="694"/>
      <c r="Q117" s="694"/>
      <c r="R117" s="645"/>
      <c r="S117" s="694"/>
      <c r="T117" s="694"/>
      <c r="U117" s="694"/>
      <c r="W117" s="5">
        <v>1</v>
      </c>
    </row>
    <row r="118" spans="1:23" ht="15.75" thickBot="1" x14ac:dyDescent="0.3">
      <c r="A118" s="450">
        <v>107</v>
      </c>
      <c r="B118" s="437" t="s">
        <v>4365</v>
      </c>
      <c r="C118" s="437" t="s">
        <v>220</v>
      </c>
      <c r="D118" s="2079">
        <v>44860</v>
      </c>
      <c r="E118" s="3463" t="s">
        <v>4943</v>
      </c>
      <c r="F118" s="445">
        <v>66</v>
      </c>
      <c r="G118" s="453">
        <f>AVERAGE(CPVTFC3SG0035!W21:X21)</f>
        <v>2.3805499999999999</v>
      </c>
      <c r="H118" s="4003">
        <f t="shared" ref="H118:H181" si="20">(G118-0.2922)/0.0141*50</f>
        <v>7405.4964539007105</v>
      </c>
      <c r="I118" s="4055" t="s">
        <v>315</v>
      </c>
      <c r="J118" s="1125"/>
      <c r="K118" s="1123"/>
      <c r="L118" s="1124"/>
      <c r="M118" s="1126"/>
      <c r="N118" s="646"/>
      <c r="O118" s="1483"/>
      <c r="P118" s="694"/>
      <c r="Q118" s="694"/>
      <c r="R118" s="645"/>
      <c r="S118" s="694"/>
      <c r="T118" s="694"/>
      <c r="U118" s="694"/>
    </row>
    <row r="119" spans="1:23" x14ac:dyDescent="0.25">
      <c r="A119" s="406">
        <v>108</v>
      </c>
      <c r="B119" s="476" t="s">
        <v>4366</v>
      </c>
      <c r="C119" s="476" t="s">
        <v>868</v>
      </c>
      <c r="D119" s="2332">
        <v>44860</v>
      </c>
      <c r="E119" s="3523" t="s">
        <v>4943</v>
      </c>
      <c r="F119" s="478">
        <v>67</v>
      </c>
      <c r="G119" s="479">
        <f>AVERAGE(CPVTFC3SG0035!C23:D23)</f>
        <v>2.8969</v>
      </c>
      <c r="H119" s="4004">
        <f t="shared" si="20"/>
        <v>9236.5248226950371</v>
      </c>
      <c r="I119" s="4056" t="s">
        <v>315</v>
      </c>
      <c r="J119" s="98">
        <v>44880</v>
      </c>
      <c r="K119" s="99" t="s">
        <v>5463</v>
      </c>
      <c r="L119" s="1155">
        <v>130</v>
      </c>
      <c r="M119" s="99">
        <f>AVERAGE(CPVTFC3SG0053!L18:M18)</f>
        <v>0.43335000000000001</v>
      </c>
      <c r="N119" s="100">
        <f t="shared" si="19"/>
        <v>8542.4460431654679</v>
      </c>
      <c r="O119" s="858" t="s">
        <v>315</v>
      </c>
      <c r="P119" s="1250"/>
      <c r="Q119" s="900"/>
      <c r="R119" s="645"/>
      <c r="S119" s="645"/>
      <c r="T119" s="646"/>
      <c r="U119" s="900"/>
      <c r="V119" s="512"/>
      <c r="W119" s="5">
        <v>1</v>
      </c>
    </row>
    <row r="120" spans="1:23" ht="15.75" thickBot="1" x14ac:dyDescent="0.3">
      <c r="A120" s="481">
        <v>109</v>
      </c>
      <c r="B120" s="482" t="s">
        <v>4366</v>
      </c>
      <c r="C120" s="482" t="s">
        <v>220</v>
      </c>
      <c r="D120" s="1511">
        <v>44860</v>
      </c>
      <c r="E120" s="3845" t="s">
        <v>4943</v>
      </c>
      <c r="F120" s="485">
        <v>68</v>
      </c>
      <c r="G120" s="486">
        <f>AVERAGE(CPVTFC3SG0035!E23:F23)</f>
        <v>2.6619000000000002</v>
      </c>
      <c r="H120" s="4001">
        <f t="shared" si="20"/>
        <v>8403.1914893617013</v>
      </c>
      <c r="I120" s="4054" t="s">
        <v>315</v>
      </c>
      <c r="J120" s="1156">
        <v>44880</v>
      </c>
      <c r="K120" s="886" t="s">
        <v>5463</v>
      </c>
      <c r="L120" s="1157">
        <v>131</v>
      </c>
      <c r="M120" s="886">
        <f>AVERAGE(CPVTFC3SG0053!N18:O18)</f>
        <v>0.25409999999999999</v>
      </c>
      <c r="N120" s="887">
        <f t="shared" si="19"/>
        <v>3384.1726618705034</v>
      </c>
      <c r="O120" s="889" t="s">
        <v>315</v>
      </c>
      <c r="P120" s="1174"/>
      <c r="Q120" s="893"/>
      <c r="R120" s="893"/>
      <c r="S120" s="893"/>
      <c r="T120" s="894"/>
      <c r="U120" s="642"/>
      <c r="V120" s="286"/>
    </row>
    <row r="121" spans="1:23" x14ac:dyDescent="0.25">
      <c r="A121" s="114">
        <v>110</v>
      </c>
      <c r="B121" s="438" t="s">
        <v>4367</v>
      </c>
      <c r="C121" s="438" t="s">
        <v>868</v>
      </c>
      <c r="D121" s="2870">
        <v>44860</v>
      </c>
      <c r="E121" s="3485" t="s">
        <v>4943</v>
      </c>
      <c r="F121" s="444">
        <v>69</v>
      </c>
      <c r="G121" s="499">
        <f>AVERAGE(CPVTFC3SG0035!G23:H23)</f>
        <v>1.7503500000000001</v>
      </c>
      <c r="H121" s="4000">
        <f t="shared" si="20"/>
        <v>5170.744680851064</v>
      </c>
      <c r="I121" s="4053" t="s">
        <v>315</v>
      </c>
      <c r="J121" s="1125"/>
      <c r="K121" s="1123"/>
      <c r="L121" s="1124"/>
      <c r="M121" s="1126"/>
      <c r="N121" s="646"/>
      <c r="O121" s="1483"/>
      <c r="P121" s="1174"/>
      <c r="Q121" s="893"/>
      <c r="R121" s="893"/>
      <c r="S121" s="893"/>
      <c r="T121" s="894"/>
      <c r="U121" s="642"/>
      <c r="W121" s="5">
        <v>1</v>
      </c>
    </row>
    <row r="122" spans="1:23" ht="15.75" thickBot="1" x14ac:dyDescent="0.3">
      <c r="A122" s="450">
        <v>111</v>
      </c>
      <c r="B122" s="437" t="s">
        <v>4367</v>
      </c>
      <c r="C122" s="437" t="s">
        <v>220</v>
      </c>
      <c r="D122" s="2079">
        <v>44860</v>
      </c>
      <c r="E122" s="3463" t="s">
        <v>4943</v>
      </c>
      <c r="F122" s="445">
        <v>70</v>
      </c>
      <c r="G122" s="453">
        <f>AVERAGE(CPVTFC3SG0035!I23:J23)</f>
        <v>0.93179999999999996</v>
      </c>
      <c r="H122" s="4003">
        <f t="shared" si="20"/>
        <v>2268.0851063829787</v>
      </c>
      <c r="I122" s="4055" t="s">
        <v>315</v>
      </c>
      <c r="J122" s="891"/>
      <c r="K122" s="891"/>
      <c r="L122" s="891"/>
      <c r="M122" s="891"/>
      <c r="N122" s="891"/>
      <c r="O122" s="1692"/>
      <c r="P122" s="1174"/>
      <c r="Q122" s="893"/>
      <c r="R122" s="893"/>
      <c r="S122" s="893"/>
      <c r="T122" s="894"/>
      <c r="U122" s="642"/>
      <c r="V122" s="4528"/>
    </row>
    <row r="123" spans="1:23" x14ac:dyDescent="0.25">
      <c r="A123" s="406">
        <v>112</v>
      </c>
      <c r="B123" s="476" t="s">
        <v>4368</v>
      </c>
      <c r="C123" s="476" t="s">
        <v>868</v>
      </c>
      <c r="D123" s="2332">
        <v>44860</v>
      </c>
      <c r="E123" s="3523" t="s">
        <v>4943</v>
      </c>
      <c r="F123" s="478">
        <v>71</v>
      </c>
      <c r="G123" s="479">
        <f>AVERAGE(CPVTFC3SG0035!K23:L23)</f>
        <v>2.8850499999999997</v>
      </c>
      <c r="H123" s="4004">
        <f t="shared" si="20"/>
        <v>9194.5035460992876</v>
      </c>
      <c r="I123" s="4056" t="s">
        <v>315</v>
      </c>
      <c r="J123" s="98">
        <v>44880</v>
      </c>
      <c r="K123" s="99" t="s">
        <v>5463</v>
      </c>
      <c r="L123" s="1155">
        <v>132</v>
      </c>
      <c r="M123" s="99">
        <f>AVERAGE(CPVTFC3SG0053!P18:Q18)</f>
        <v>0.66320000000000001</v>
      </c>
      <c r="N123" s="100">
        <f t="shared" ref="N123:N132" si="21">((M123-0.1365)/0.0139)*400</f>
        <v>15156.8345323741</v>
      </c>
      <c r="O123" s="858" t="s">
        <v>315</v>
      </c>
      <c r="P123" s="1174"/>
      <c r="Q123" s="893"/>
      <c r="R123" s="893"/>
      <c r="S123" s="893"/>
      <c r="T123" s="894"/>
      <c r="U123" s="642"/>
      <c r="V123" s="286"/>
      <c r="W123" s="5">
        <v>1</v>
      </c>
    </row>
    <row r="124" spans="1:23" ht="15.75" thickBot="1" x14ac:dyDescent="0.3">
      <c r="A124" s="481">
        <v>113</v>
      </c>
      <c r="B124" s="482" t="s">
        <v>4368</v>
      </c>
      <c r="C124" s="482" t="s">
        <v>220</v>
      </c>
      <c r="D124" s="1511">
        <v>44860</v>
      </c>
      <c r="E124" s="3845" t="s">
        <v>4943</v>
      </c>
      <c r="F124" s="485">
        <v>72</v>
      </c>
      <c r="G124" s="486">
        <f>AVERAGE(CPVTFC3SG0035!M23:N23)</f>
        <v>2.8220999999999998</v>
      </c>
      <c r="H124" s="4001">
        <f t="shared" si="20"/>
        <v>8971.2765957446791</v>
      </c>
      <c r="I124" s="4054" t="s">
        <v>315</v>
      </c>
      <c r="J124" s="98">
        <v>44880</v>
      </c>
      <c r="K124" s="99" t="s">
        <v>5463</v>
      </c>
      <c r="L124" s="1155">
        <v>133</v>
      </c>
      <c r="M124" s="99">
        <f>AVERAGE(CPVTFC3SG0053!R18:S18)</f>
        <v>0.38650000000000001</v>
      </c>
      <c r="N124" s="100">
        <f t="shared" si="21"/>
        <v>7194.2446043165473</v>
      </c>
      <c r="O124" s="858" t="s">
        <v>315</v>
      </c>
      <c r="P124" s="694"/>
      <c r="Q124" s="694"/>
      <c r="R124" s="645"/>
      <c r="S124" s="694"/>
      <c r="T124" s="694"/>
      <c r="U124" s="694"/>
    </row>
    <row r="125" spans="1:23" x14ac:dyDescent="0.25">
      <c r="A125" s="114">
        <v>114</v>
      </c>
      <c r="B125" s="438" t="s">
        <v>4369</v>
      </c>
      <c r="C125" s="438" t="s">
        <v>868</v>
      </c>
      <c r="D125" s="2870">
        <v>44860</v>
      </c>
      <c r="E125" s="3485" t="s">
        <v>4943</v>
      </c>
      <c r="F125" s="444">
        <v>73</v>
      </c>
      <c r="G125" s="499">
        <f>AVERAGE(CPVTFC3SG0035!O23:P23)</f>
        <v>2.8057499999999997</v>
      </c>
      <c r="H125" s="4000">
        <f t="shared" si="20"/>
        <v>8913.2978723404231</v>
      </c>
      <c r="I125" s="4053" t="s">
        <v>315</v>
      </c>
      <c r="J125" s="98">
        <v>44880</v>
      </c>
      <c r="K125" s="99" t="s">
        <v>5463</v>
      </c>
      <c r="L125" s="1155">
        <v>134</v>
      </c>
      <c r="M125" s="99">
        <f>AVERAGE(CPVTFC3SG0053!T18:U18)</f>
        <v>0.3926</v>
      </c>
      <c r="N125" s="100">
        <f t="shared" si="21"/>
        <v>7369.7841726618708</v>
      </c>
      <c r="O125" s="858" t="s">
        <v>315</v>
      </c>
      <c r="P125" s="694"/>
      <c r="Q125" s="694"/>
      <c r="R125" s="645"/>
      <c r="S125" s="694"/>
      <c r="T125" s="694"/>
      <c r="U125" s="694"/>
      <c r="W125" s="5">
        <v>1</v>
      </c>
    </row>
    <row r="126" spans="1:23" ht="15.75" thickBot="1" x14ac:dyDescent="0.3">
      <c r="A126" s="450">
        <v>115</v>
      </c>
      <c r="B126" s="437" t="s">
        <v>4369</v>
      </c>
      <c r="C126" s="437" t="s">
        <v>220</v>
      </c>
      <c r="D126" s="2079">
        <v>44860</v>
      </c>
      <c r="E126" s="3463" t="s">
        <v>4943</v>
      </c>
      <c r="F126" s="445">
        <v>74</v>
      </c>
      <c r="G126" s="453">
        <f>AVERAGE(CPVTFC3SG0035!Q23:R23)</f>
        <v>2.7648000000000001</v>
      </c>
      <c r="H126" s="4003">
        <f t="shared" si="20"/>
        <v>8768.0851063829796</v>
      </c>
      <c r="I126" s="4055" t="s">
        <v>315</v>
      </c>
      <c r="J126" s="98">
        <v>44880</v>
      </c>
      <c r="K126" s="99" t="s">
        <v>5463</v>
      </c>
      <c r="L126" s="1155">
        <v>135</v>
      </c>
      <c r="M126" s="99">
        <f>AVERAGE(CPVTFC3SG0053!V18:W18)</f>
        <v>0.45165</v>
      </c>
      <c r="N126" s="100">
        <f t="shared" si="21"/>
        <v>9069.0647482014392</v>
      </c>
      <c r="O126" s="858" t="s">
        <v>315</v>
      </c>
      <c r="P126" s="1250"/>
      <c r="Q126" s="900"/>
      <c r="R126" s="645"/>
      <c r="S126" s="645"/>
      <c r="T126" s="646"/>
      <c r="U126" s="900"/>
      <c r="V126" s="308"/>
    </row>
    <row r="127" spans="1:23" x14ac:dyDescent="0.25">
      <c r="A127" s="406">
        <v>116</v>
      </c>
      <c r="B127" s="476" t="s">
        <v>4370</v>
      </c>
      <c r="C127" s="476" t="s">
        <v>868</v>
      </c>
      <c r="D127" s="2332">
        <v>44860</v>
      </c>
      <c r="E127" s="3523" t="s">
        <v>4943</v>
      </c>
      <c r="F127" s="478">
        <v>75</v>
      </c>
      <c r="G127" s="479">
        <f>AVERAGE(CPVTFC3SG0035!S23:T23)</f>
        <v>2.73285</v>
      </c>
      <c r="H127" s="4004">
        <f t="shared" si="20"/>
        <v>8654.7872340425529</v>
      </c>
      <c r="I127" s="4056" t="s">
        <v>315</v>
      </c>
      <c r="J127" s="1156">
        <v>44880</v>
      </c>
      <c r="K127" s="886" t="s">
        <v>5463</v>
      </c>
      <c r="L127" s="1157">
        <v>136</v>
      </c>
      <c r="M127" s="886">
        <f>AVERAGE(CPVTFC3SG0053!X18:Y18)</f>
        <v>0.34394999999999998</v>
      </c>
      <c r="N127" s="887">
        <f t="shared" si="21"/>
        <v>5969.7841726618699</v>
      </c>
      <c r="O127" s="889" t="s">
        <v>315</v>
      </c>
      <c r="P127" s="1250"/>
      <c r="Q127" s="900"/>
      <c r="R127" s="645"/>
      <c r="S127" s="645"/>
      <c r="T127" s="646"/>
      <c r="U127" s="900"/>
      <c r="W127" s="5">
        <v>1</v>
      </c>
    </row>
    <row r="128" spans="1:23" ht="15.75" thickBot="1" x14ac:dyDescent="0.3">
      <c r="A128" s="481">
        <v>117</v>
      </c>
      <c r="B128" s="482" t="s">
        <v>4370</v>
      </c>
      <c r="C128" s="482" t="s">
        <v>220</v>
      </c>
      <c r="D128" s="1511">
        <v>44860</v>
      </c>
      <c r="E128" s="3845" t="s">
        <v>4943</v>
      </c>
      <c r="F128" s="485">
        <v>76</v>
      </c>
      <c r="G128" s="486">
        <f>AVERAGE(CPVTFC3SG0035!U23:V23)</f>
        <v>2.2502</v>
      </c>
      <c r="H128" s="4001">
        <f t="shared" si="20"/>
        <v>6943.2624113475167</v>
      </c>
      <c r="I128" s="4054" t="s">
        <v>315</v>
      </c>
      <c r="J128" s="891"/>
      <c r="K128" s="891"/>
      <c r="L128" s="891"/>
      <c r="M128" s="891"/>
      <c r="N128" s="891"/>
      <c r="O128" s="1692"/>
      <c r="P128" s="1250"/>
      <c r="Q128" s="900"/>
      <c r="R128" s="645"/>
      <c r="S128" s="645"/>
      <c r="T128" s="646"/>
      <c r="U128" s="1259"/>
    </row>
    <row r="129" spans="1:23" x14ac:dyDescent="0.25">
      <c r="A129" s="114">
        <v>118</v>
      </c>
      <c r="B129" s="438" t="s">
        <v>4371</v>
      </c>
      <c r="C129" s="438" t="s">
        <v>868</v>
      </c>
      <c r="D129" s="2870">
        <v>44860</v>
      </c>
      <c r="E129" s="3485" t="s">
        <v>4943</v>
      </c>
      <c r="F129" s="444">
        <v>77</v>
      </c>
      <c r="G129" s="499">
        <f>AVERAGE(CPVTFC3SG0035!W23:X23)</f>
        <v>2.8518499999999998</v>
      </c>
      <c r="H129" s="4000">
        <f t="shared" si="20"/>
        <v>9076.7730496453896</v>
      </c>
      <c r="I129" s="4053" t="s">
        <v>315</v>
      </c>
      <c r="J129" s="98">
        <v>44880</v>
      </c>
      <c r="K129" s="99" t="s">
        <v>5463</v>
      </c>
      <c r="L129" s="1155">
        <v>137</v>
      </c>
      <c r="M129" s="99">
        <f>AVERAGE(CPVTFC3SG0053!B20:C20)</f>
        <v>0.56620000000000004</v>
      </c>
      <c r="N129" s="100">
        <f t="shared" si="21"/>
        <v>12365.467625899282</v>
      </c>
      <c r="O129" s="858" t="s">
        <v>315</v>
      </c>
      <c r="P129" s="876"/>
      <c r="Q129" s="876"/>
      <c r="R129" s="645"/>
      <c r="S129" s="645"/>
      <c r="T129" s="646"/>
      <c r="U129" s="694"/>
      <c r="V129" s="286"/>
      <c r="W129" s="5">
        <v>1</v>
      </c>
    </row>
    <row r="130" spans="1:23" ht="15.75" thickBot="1" x14ac:dyDescent="0.3">
      <c r="A130" s="450">
        <v>119</v>
      </c>
      <c r="B130" s="437" t="s">
        <v>4371</v>
      </c>
      <c r="C130" s="437" t="s">
        <v>220</v>
      </c>
      <c r="D130" s="2079">
        <v>44860</v>
      </c>
      <c r="E130" s="3463" t="s">
        <v>4943</v>
      </c>
      <c r="F130" s="445">
        <v>78</v>
      </c>
      <c r="G130" s="453">
        <f>AVERAGE(CPVTFC3SG0035!C25:D25)</f>
        <v>2.91025</v>
      </c>
      <c r="H130" s="4015">
        <f t="shared" si="20"/>
        <v>9283.8652482269517</v>
      </c>
      <c r="I130" s="4063" t="s">
        <v>315</v>
      </c>
      <c r="J130" s="98">
        <v>44880</v>
      </c>
      <c r="K130" s="99" t="s">
        <v>5463</v>
      </c>
      <c r="L130" s="1155">
        <v>138</v>
      </c>
      <c r="M130" s="99">
        <f>AVERAGE(CPVTFC3SG0053!D20:E20)</f>
        <v>0.80899999999999994</v>
      </c>
      <c r="N130" s="100">
        <f t="shared" si="21"/>
        <v>19352.517985611506</v>
      </c>
      <c r="O130" s="858" t="s">
        <v>315</v>
      </c>
      <c r="P130" s="694"/>
      <c r="Q130" s="694"/>
      <c r="R130" s="645"/>
      <c r="S130" s="694"/>
      <c r="T130" s="694"/>
      <c r="U130" s="694"/>
    </row>
    <row r="131" spans="1:23" x14ac:dyDescent="0.25">
      <c r="A131" s="406">
        <v>120</v>
      </c>
      <c r="B131" s="476" t="s">
        <v>4372</v>
      </c>
      <c r="C131" s="476" t="s">
        <v>868</v>
      </c>
      <c r="D131" s="2332">
        <v>44860</v>
      </c>
      <c r="E131" s="3523" t="s">
        <v>4943</v>
      </c>
      <c r="F131" s="478">
        <v>79</v>
      </c>
      <c r="G131" s="479">
        <f>AVERAGE(CPVTFC3SG0035!E25:F25)</f>
        <v>2.8252499999999996</v>
      </c>
      <c r="H131" s="4004">
        <f t="shared" si="20"/>
        <v>8982.4468085106364</v>
      </c>
      <c r="I131" s="4056" t="s">
        <v>315</v>
      </c>
      <c r="J131" s="98">
        <v>44880</v>
      </c>
      <c r="K131" s="99" t="s">
        <v>5463</v>
      </c>
      <c r="L131" s="1155">
        <v>139</v>
      </c>
      <c r="M131" s="99">
        <f>AVERAGE(CPVTFC3SG0053!F20:G20)</f>
        <v>0.86355000000000004</v>
      </c>
      <c r="N131" s="100">
        <f t="shared" si="21"/>
        <v>20922.302158273382</v>
      </c>
      <c r="O131" s="858" t="s">
        <v>315</v>
      </c>
      <c r="P131" s="1250"/>
      <c r="Q131" s="900"/>
      <c r="R131" s="645"/>
      <c r="S131" s="645"/>
      <c r="T131" s="646"/>
      <c r="U131" s="900"/>
      <c r="V131" s="286"/>
      <c r="W131" s="5">
        <v>1</v>
      </c>
    </row>
    <row r="132" spans="1:23" ht="15.75" thickBot="1" x14ac:dyDescent="0.3">
      <c r="A132" s="481">
        <v>121</v>
      </c>
      <c r="B132" s="482" t="s">
        <v>4372</v>
      </c>
      <c r="C132" s="482" t="s">
        <v>220</v>
      </c>
      <c r="D132" s="1511">
        <v>44860</v>
      </c>
      <c r="E132" s="3845" t="s">
        <v>4943</v>
      </c>
      <c r="F132" s="485">
        <v>80</v>
      </c>
      <c r="G132" s="486">
        <f>AVERAGE(CPVTFC3SG0035!G25:H25)</f>
        <v>2.7599499999999999</v>
      </c>
      <c r="H132" s="4016">
        <f t="shared" si="20"/>
        <v>8750.8865248226939</v>
      </c>
      <c r="I132" s="4071" t="s">
        <v>315</v>
      </c>
      <c r="J132" s="98">
        <v>44880</v>
      </c>
      <c r="K132" s="99" t="s">
        <v>5463</v>
      </c>
      <c r="L132" s="1155">
        <v>140</v>
      </c>
      <c r="M132" s="99">
        <f>AVERAGE(CPVTFC3SG0053!H20:I20)</f>
        <v>0.68684999999999996</v>
      </c>
      <c r="N132" s="100">
        <f t="shared" si="21"/>
        <v>15837.410071942444</v>
      </c>
      <c r="O132" s="858" t="s">
        <v>315</v>
      </c>
      <c r="P132" s="1250"/>
      <c r="Q132" s="900"/>
      <c r="R132" s="645"/>
      <c r="S132" s="645"/>
      <c r="T132" s="646"/>
      <c r="U132" s="900"/>
      <c r="V132" s="308"/>
    </row>
    <row r="133" spans="1:23" x14ac:dyDescent="0.25">
      <c r="A133" s="82">
        <v>122</v>
      </c>
      <c r="B133" s="372" t="s">
        <v>4373</v>
      </c>
      <c r="C133" s="372" t="s">
        <v>868</v>
      </c>
      <c r="D133" s="2331">
        <v>44860</v>
      </c>
      <c r="E133" s="3473" t="s">
        <v>4943</v>
      </c>
      <c r="F133" s="375">
        <v>81</v>
      </c>
      <c r="G133" s="511">
        <f>AVERAGE(CPVTFC3SG0035!I25:J25)</f>
        <v>0.51144999999999996</v>
      </c>
      <c r="H133" s="4005">
        <f t="shared" si="20"/>
        <v>777.48226950354592</v>
      </c>
      <c r="I133" s="4057" t="s">
        <v>314</v>
      </c>
      <c r="J133" s="891"/>
      <c r="K133" s="891"/>
      <c r="L133" s="891"/>
      <c r="M133" s="891"/>
      <c r="N133" s="891"/>
      <c r="O133" s="1692"/>
      <c r="P133" s="1250"/>
      <c r="Q133" s="900"/>
      <c r="R133" s="645"/>
      <c r="S133" s="645"/>
      <c r="T133" s="646"/>
      <c r="U133" s="900"/>
    </row>
    <row r="134" spans="1:23" ht="15.75" thickBot="1" x14ac:dyDescent="0.3">
      <c r="A134" s="470">
        <v>123</v>
      </c>
      <c r="B134" s="346" t="s">
        <v>4373</v>
      </c>
      <c r="C134" s="346" t="s">
        <v>220</v>
      </c>
      <c r="D134" s="2232">
        <v>44860</v>
      </c>
      <c r="E134" s="3862" t="s">
        <v>4943</v>
      </c>
      <c r="F134" s="321">
        <v>82</v>
      </c>
      <c r="G134" s="473">
        <f>AVERAGE(CPVTFC3SG0035!K25:L25)</f>
        <v>0.49490000000000001</v>
      </c>
      <c r="H134" s="4013">
        <f t="shared" si="20"/>
        <v>718.79432624113474</v>
      </c>
      <c r="I134" s="4058" t="s">
        <v>314</v>
      </c>
      <c r="J134" s="1125"/>
      <c r="K134" s="1123"/>
      <c r="L134" s="1124"/>
      <c r="M134" s="1126"/>
      <c r="N134" s="646"/>
      <c r="O134" s="1483"/>
      <c r="P134" s="1250"/>
      <c r="Q134" s="900"/>
      <c r="R134" s="645"/>
      <c r="S134" s="645"/>
      <c r="T134" s="646"/>
      <c r="U134" s="900"/>
    </row>
    <row r="135" spans="1:23" x14ac:dyDescent="0.25">
      <c r="A135" s="406">
        <v>124</v>
      </c>
      <c r="B135" s="476" t="s">
        <v>4374</v>
      </c>
      <c r="C135" s="476" t="s">
        <v>868</v>
      </c>
      <c r="D135" s="2332">
        <v>44860</v>
      </c>
      <c r="E135" s="3523" t="s">
        <v>4943</v>
      </c>
      <c r="F135" s="478">
        <v>83</v>
      </c>
      <c r="G135" s="479">
        <f>AVERAGE(CPVTFC3SG0035!M25:N25)</f>
        <v>2.8384499999999999</v>
      </c>
      <c r="H135" s="4004">
        <f t="shared" si="20"/>
        <v>9029.2553191489351</v>
      </c>
      <c r="I135" s="4056" t="s">
        <v>315</v>
      </c>
      <c r="J135" s="1156">
        <v>44880</v>
      </c>
      <c r="K135" s="886" t="s">
        <v>5463</v>
      </c>
      <c r="L135" s="1157">
        <v>141</v>
      </c>
      <c r="M135" s="886">
        <f>AVERAGE(CPVTFC3SG0053!J20:K20)</f>
        <v>0.35155000000000003</v>
      </c>
      <c r="N135" s="887">
        <f t="shared" ref="N135:N146" si="22">((M135-0.1365)/0.0139)*400</f>
        <v>6188.4892086330947</v>
      </c>
      <c r="O135" s="889" t="s">
        <v>315</v>
      </c>
      <c r="P135" s="1250"/>
      <c r="Q135" s="900"/>
      <c r="R135" s="645"/>
      <c r="S135" s="645"/>
      <c r="T135" s="646"/>
      <c r="U135" s="1259"/>
      <c r="V135" s="4913" t="s">
        <v>1416</v>
      </c>
      <c r="W135" s="5">
        <v>1</v>
      </c>
    </row>
    <row r="136" spans="1:23" ht="15.75" thickBot="1" x14ac:dyDescent="0.3">
      <c r="A136" s="481">
        <v>125</v>
      </c>
      <c r="B136" s="482" t="s">
        <v>4374</v>
      </c>
      <c r="C136" s="482" t="s">
        <v>220</v>
      </c>
      <c r="D136" s="1511">
        <v>44860</v>
      </c>
      <c r="E136" s="3845" t="s">
        <v>4943</v>
      </c>
      <c r="F136" s="485">
        <v>84</v>
      </c>
      <c r="G136" s="486">
        <f>AVERAGE(CPVTFC3SG0035!O25:P25)</f>
        <v>2.7872000000000003</v>
      </c>
      <c r="H136" s="4016">
        <f t="shared" si="20"/>
        <v>8847.5177304964545</v>
      </c>
      <c r="I136" s="4071" t="s">
        <v>315</v>
      </c>
      <c r="J136" s="98">
        <v>44880</v>
      </c>
      <c r="K136" s="99" t="s">
        <v>5463</v>
      </c>
      <c r="L136" s="1155">
        <v>142</v>
      </c>
      <c r="M136" s="99">
        <f>AVERAGE(CPVTFC3SG0053!L20:M20)</f>
        <v>2.8181000000000003</v>
      </c>
      <c r="N136" s="100">
        <f t="shared" si="22"/>
        <v>77168.345323741029</v>
      </c>
      <c r="O136" s="858" t="s">
        <v>315</v>
      </c>
      <c r="P136" s="1250"/>
      <c r="Q136" s="900"/>
      <c r="R136" s="645"/>
      <c r="S136" s="645"/>
      <c r="T136" s="646"/>
      <c r="U136" s="900"/>
      <c r="V136" s="4914"/>
    </row>
    <row r="137" spans="1:23" x14ac:dyDescent="0.25">
      <c r="A137" s="114">
        <v>126</v>
      </c>
      <c r="B137" s="438" t="s">
        <v>4375</v>
      </c>
      <c r="C137" s="438" t="s">
        <v>868</v>
      </c>
      <c r="D137" s="2870">
        <v>44860</v>
      </c>
      <c r="E137" s="3485" t="s">
        <v>4943</v>
      </c>
      <c r="F137" s="444">
        <v>85</v>
      </c>
      <c r="G137" s="499">
        <f>AVERAGE(CPVTFC3SG0035!Q25:R25)</f>
        <v>2.7254</v>
      </c>
      <c r="H137" s="4000">
        <f t="shared" si="20"/>
        <v>8628.368794326243</v>
      </c>
      <c r="I137" s="4053" t="s">
        <v>315</v>
      </c>
      <c r="J137" s="98">
        <v>44880</v>
      </c>
      <c r="K137" s="99" t="s">
        <v>5463</v>
      </c>
      <c r="L137" s="1155">
        <v>143</v>
      </c>
      <c r="M137" s="99">
        <f>AVERAGE(CPVTFC3SG0053!N20:O20)</f>
        <v>1.8418000000000001</v>
      </c>
      <c r="N137" s="100">
        <f t="shared" si="22"/>
        <v>49073.381294964034</v>
      </c>
      <c r="O137" s="858" t="s">
        <v>315</v>
      </c>
      <c r="P137" s="1250"/>
      <c r="Q137" s="900"/>
      <c r="R137" s="645"/>
      <c r="S137" s="645"/>
      <c r="T137" s="646"/>
      <c r="U137" s="900"/>
      <c r="W137" s="5">
        <v>1</v>
      </c>
    </row>
    <row r="138" spans="1:23" ht="15.75" thickBot="1" x14ac:dyDescent="0.3">
      <c r="A138" s="450">
        <v>127</v>
      </c>
      <c r="B138" s="437" t="s">
        <v>4375</v>
      </c>
      <c r="C138" s="437" t="s">
        <v>220</v>
      </c>
      <c r="D138" s="2079">
        <v>44860</v>
      </c>
      <c r="E138" s="3463" t="s">
        <v>4943</v>
      </c>
      <c r="F138" s="445">
        <v>86</v>
      </c>
      <c r="G138" s="453">
        <f>AVERAGE(CPVTFC3SG0035!S25:T25)</f>
        <v>2.7762500000000001</v>
      </c>
      <c r="H138" s="4015">
        <f t="shared" si="20"/>
        <v>8808.6879432624119</v>
      </c>
      <c r="I138" s="4063" t="s">
        <v>315</v>
      </c>
      <c r="J138" s="98">
        <v>44880</v>
      </c>
      <c r="K138" s="99" t="s">
        <v>5463</v>
      </c>
      <c r="L138" s="1155">
        <v>144</v>
      </c>
      <c r="M138" s="99">
        <f>AVERAGE(CPVTFC3SG0053!P20:Q20)</f>
        <v>1.4477</v>
      </c>
      <c r="N138" s="100">
        <f t="shared" si="22"/>
        <v>37732.374100719426</v>
      </c>
      <c r="O138" s="858" t="s">
        <v>315</v>
      </c>
      <c r="P138" s="694"/>
      <c r="Q138" s="694"/>
      <c r="R138" s="645"/>
      <c r="S138" s="694"/>
      <c r="T138" s="694"/>
      <c r="U138" s="694"/>
      <c r="V138" s="308"/>
    </row>
    <row r="139" spans="1:23" x14ac:dyDescent="0.25">
      <c r="A139" s="406">
        <v>128</v>
      </c>
      <c r="B139" s="476" t="s">
        <v>4376</v>
      </c>
      <c r="C139" s="476" t="s">
        <v>868</v>
      </c>
      <c r="D139" s="2332">
        <v>44860</v>
      </c>
      <c r="E139" s="3523" t="s">
        <v>4943</v>
      </c>
      <c r="F139" s="478">
        <v>87</v>
      </c>
      <c r="G139" s="479">
        <f>AVERAGE(CPVTFC3SG0035!U25:V25)</f>
        <v>2.1199000000000003</v>
      </c>
      <c r="H139" s="4004">
        <f t="shared" si="20"/>
        <v>6481.2056737588664</v>
      </c>
      <c r="I139" s="4056" t="s">
        <v>315</v>
      </c>
      <c r="J139" s="1125"/>
      <c r="K139" s="1123"/>
      <c r="L139" s="1124"/>
      <c r="M139" s="1126"/>
      <c r="N139" s="646"/>
      <c r="O139" s="1483"/>
      <c r="P139" s="694"/>
      <c r="Q139" s="694"/>
      <c r="R139" s="645"/>
      <c r="S139" s="694"/>
      <c r="T139" s="694"/>
      <c r="U139" s="694"/>
      <c r="V139" s="4913" t="s">
        <v>1416</v>
      </c>
      <c r="W139" s="5">
        <v>1</v>
      </c>
    </row>
    <row r="140" spans="1:23" ht="15.75" thickBot="1" x14ac:dyDescent="0.3">
      <c r="A140" s="481">
        <v>129</v>
      </c>
      <c r="B140" s="482" t="s">
        <v>4376</v>
      </c>
      <c r="C140" s="482" t="s">
        <v>220</v>
      </c>
      <c r="D140" s="1511">
        <v>44860</v>
      </c>
      <c r="E140" s="3845" t="s">
        <v>4943</v>
      </c>
      <c r="F140" s="485">
        <v>88</v>
      </c>
      <c r="G140" s="486">
        <f>AVERAGE(CPVTFC3SG0035!W25:X25)</f>
        <v>2.7515499999999999</v>
      </c>
      <c r="H140" s="4016">
        <f t="shared" si="20"/>
        <v>8721.099290780141</v>
      </c>
      <c r="I140" s="4071" t="s">
        <v>315</v>
      </c>
      <c r="J140" s="98">
        <v>44880</v>
      </c>
      <c r="K140" s="99" t="s">
        <v>5463</v>
      </c>
      <c r="L140" s="1155">
        <v>145</v>
      </c>
      <c r="M140" s="99">
        <f>AVERAGE(CPVTFC3SG0053!R20:S20)</f>
        <v>2.8106</v>
      </c>
      <c r="N140" s="100">
        <f t="shared" si="22"/>
        <v>76952.517985611514</v>
      </c>
      <c r="O140" s="858" t="s">
        <v>315</v>
      </c>
      <c r="P140" s="694"/>
      <c r="Q140" s="694"/>
      <c r="R140" s="645"/>
      <c r="S140" s="694"/>
      <c r="T140" s="694"/>
      <c r="U140" s="694"/>
      <c r="V140" s="4914"/>
    </row>
    <row r="141" spans="1:23" x14ac:dyDescent="0.25">
      <c r="A141" s="114">
        <v>130</v>
      </c>
      <c r="B141" s="438" t="s">
        <v>4377</v>
      </c>
      <c r="C141" s="438" t="s">
        <v>868</v>
      </c>
      <c r="D141" s="2870">
        <v>44860</v>
      </c>
      <c r="E141" s="3485" t="s">
        <v>4943</v>
      </c>
      <c r="F141" s="444">
        <v>89</v>
      </c>
      <c r="G141" s="499">
        <f>AVERAGE(CPVTFC3SG0035!B12:C12)</f>
        <v>2.79495</v>
      </c>
      <c r="H141" s="4015">
        <f t="shared" si="20"/>
        <v>8875</v>
      </c>
      <c r="I141" s="4063" t="s">
        <v>315</v>
      </c>
      <c r="J141" s="98">
        <v>44880</v>
      </c>
      <c r="K141" s="99" t="s">
        <v>5463</v>
      </c>
      <c r="L141" s="1155">
        <v>146</v>
      </c>
      <c r="M141" s="99">
        <f>AVERAGE(CPVTFC3SG0053!T20:U20)</f>
        <v>0.87044999999999995</v>
      </c>
      <c r="N141" s="100">
        <f t="shared" si="22"/>
        <v>21120.863309352517</v>
      </c>
      <c r="O141" s="858" t="s">
        <v>315</v>
      </c>
      <c r="P141" s="694"/>
      <c r="Q141" s="694"/>
      <c r="R141" s="645"/>
      <c r="S141" s="694"/>
      <c r="T141" s="694"/>
      <c r="U141" s="694"/>
      <c r="W141" s="5">
        <v>1</v>
      </c>
    </row>
    <row r="142" spans="1:23" ht="15.75" thickBot="1" x14ac:dyDescent="0.3">
      <c r="A142" s="450">
        <v>131</v>
      </c>
      <c r="B142" s="437" t="s">
        <v>4377</v>
      </c>
      <c r="C142" s="437" t="s">
        <v>220</v>
      </c>
      <c r="D142" s="2079">
        <v>44860</v>
      </c>
      <c r="E142" s="3463" t="s">
        <v>4943</v>
      </c>
      <c r="F142" s="445">
        <v>90</v>
      </c>
      <c r="G142" s="453">
        <f>AVERAGE(CPVTFC3SG0035!D12:E12)</f>
        <v>2.6712499999999997</v>
      </c>
      <c r="H142" s="4003">
        <f t="shared" si="20"/>
        <v>8436.3475177304954</v>
      </c>
      <c r="I142" s="4055" t="s">
        <v>315</v>
      </c>
      <c r="J142" s="98">
        <v>44880</v>
      </c>
      <c r="K142" s="99" t="s">
        <v>5463</v>
      </c>
      <c r="L142" s="1155">
        <v>147</v>
      </c>
      <c r="M142" s="99">
        <f>AVERAGE(CPVTFC3SG0053!V20:W20)</f>
        <v>1.9855</v>
      </c>
      <c r="N142" s="100">
        <f t="shared" si="22"/>
        <v>53208.633093525183</v>
      </c>
      <c r="O142" s="858" t="s">
        <v>315</v>
      </c>
      <c r="P142" s="694"/>
      <c r="Q142" s="694"/>
      <c r="R142" s="645"/>
      <c r="S142" s="694"/>
      <c r="T142" s="694"/>
      <c r="U142" s="694"/>
    </row>
    <row r="143" spans="1:23" x14ac:dyDescent="0.25">
      <c r="A143" s="406">
        <v>132</v>
      </c>
      <c r="B143" s="476" t="s">
        <v>4378</v>
      </c>
      <c r="C143" s="476" t="s">
        <v>868</v>
      </c>
      <c r="D143" s="2332">
        <v>44860</v>
      </c>
      <c r="E143" s="3523" t="s">
        <v>4943</v>
      </c>
      <c r="F143" s="478">
        <v>91</v>
      </c>
      <c r="G143" s="479">
        <f>AVERAGE(CPVTFC3SG0035!F12:G12)</f>
        <v>2.6798999999999999</v>
      </c>
      <c r="H143" s="4004">
        <f t="shared" si="20"/>
        <v>8467.021276595744</v>
      </c>
      <c r="I143" s="4056" t="s">
        <v>315</v>
      </c>
      <c r="J143" s="98">
        <v>44880</v>
      </c>
      <c r="K143" s="99" t="s">
        <v>5463</v>
      </c>
      <c r="L143" s="1155">
        <v>148</v>
      </c>
      <c r="M143" s="99">
        <f>AVERAGE(CPVTFC3SG0053!X20:Y20)</f>
        <v>0.48814999999999997</v>
      </c>
      <c r="N143" s="100">
        <f t="shared" si="22"/>
        <v>10119.424460431654</v>
      </c>
      <c r="O143" s="858" t="s">
        <v>315</v>
      </c>
      <c r="P143" s="1250"/>
      <c r="Q143" s="900"/>
      <c r="R143" s="645"/>
      <c r="S143" s="645"/>
      <c r="T143" s="646"/>
      <c r="U143" s="900"/>
      <c r="V143" s="4913" t="s">
        <v>1416</v>
      </c>
      <c r="W143" s="5">
        <v>1</v>
      </c>
    </row>
    <row r="144" spans="1:23" ht="15.75" thickBot="1" x14ac:dyDescent="0.3">
      <c r="A144" s="481">
        <v>133</v>
      </c>
      <c r="B144" s="482" t="s">
        <v>4378</v>
      </c>
      <c r="C144" s="482" t="s">
        <v>220</v>
      </c>
      <c r="D144" s="1511">
        <v>44860</v>
      </c>
      <c r="E144" s="3845" t="s">
        <v>4943</v>
      </c>
      <c r="F144" s="485">
        <v>92</v>
      </c>
      <c r="G144" s="486">
        <f>AVERAGE(CPVTFC3SG0035!H12:I12)</f>
        <v>2.6299000000000001</v>
      </c>
      <c r="H144" s="4001">
        <f t="shared" si="20"/>
        <v>8289.7163120567366</v>
      </c>
      <c r="I144" s="4054" t="s">
        <v>315</v>
      </c>
      <c r="J144" s="98">
        <v>44880</v>
      </c>
      <c r="K144" s="99" t="s">
        <v>5463</v>
      </c>
      <c r="L144" s="1155">
        <v>149</v>
      </c>
      <c r="M144" s="99">
        <f>AVERAGE(CPVTFC3SG0053!B22:C22)</f>
        <v>2.5998999999999999</v>
      </c>
      <c r="N144" s="100">
        <f t="shared" si="22"/>
        <v>70889.208633093527</v>
      </c>
      <c r="O144" s="858" t="s">
        <v>315</v>
      </c>
      <c r="P144" s="1250"/>
      <c r="Q144" s="900"/>
      <c r="R144" s="645"/>
      <c r="S144" s="645"/>
      <c r="T144" s="646"/>
      <c r="U144" s="900"/>
      <c r="V144" s="4914"/>
    </row>
    <row r="145" spans="1:23" x14ac:dyDescent="0.25">
      <c r="A145" s="114">
        <v>134</v>
      </c>
      <c r="B145" s="438" t="s">
        <v>4379</v>
      </c>
      <c r="C145" s="438" t="s">
        <v>868</v>
      </c>
      <c r="D145" s="2870">
        <v>44860</v>
      </c>
      <c r="E145" s="3485" t="s">
        <v>4943</v>
      </c>
      <c r="F145" s="444">
        <v>93</v>
      </c>
      <c r="G145" s="499">
        <f>AVERAGE(CPVTFC3SG0035!J12:K12)</f>
        <v>1.9272999999999998</v>
      </c>
      <c r="H145" s="4000">
        <f t="shared" si="20"/>
        <v>5798.2269503546095</v>
      </c>
      <c r="I145" s="4053" t="s">
        <v>315</v>
      </c>
      <c r="J145" s="891"/>
      <c r="K145" s="891"/>
      <c r="L145" s="891"/>
      <c r="M145" s="891"/>
      <c r="N145" s="891"/>
      <c r="O145" s="1692"/>
      <c r="P145" s="1250"/>
      <c r="Q145" s="900"/>
      <c r="R145" s="645"/>
      <c r="S145" s="645"/>
      <c r="T145" s="646"/>
      <c r="U145" s="900"/>
      <c r="V145" s="4913" t="s">
        <v>1416</v>
      </c>
      <c r="W145" s="5">
        <v>1</v>
      </c>
    </row>
    <row r="146" spans="1:23" ht="15.75" thickBot="1" x14ac:dyDescent="0.3">
      <c r="A146" s="450">
        <v>135</v>
      </c>
      <c r="B146" s="437" t="s">
        <v>4379</v>
      </c>
      <c r="C146" s="437" t="s">
        <v>220</v>
      </c>
      <c r="D146" s="2079">
        <v>44860</v>
      </c>
      <c r="E146" s="3463" t="s">
        <v>4943</v>
      </c>
      <c r="F146" s="445">
        <v>94</v>
      </c>
      <c r="G146" s="453">
        <f>AVERAGE(CPVTFC3SG0035!L12:M12)</f>
        <v>2.8205999999999998</v>
      </c>
      <c r="H146" s="4003">
        <f t="shared" si="20"/>
        <v>8965.9574468085102</v>
      </c>
      <c r="I146" s="4055" t="s">
        <v>315</v>
      </c>
      <c r="J146" s="98">
        <v>44880</v>
      </c>
      <c r="K146" s="99" t="s">
        <v>5463</v>
      </c>
      <c r="L146" s="1155">
        <v>150</v>
      </c>
      <c r="M146" s="99">
        <f>AVERAGE(CPVTFC3SG0053!D22:E22)</f>
        <v>2.7665999999999999</v>
      </c>
      <c r="N146" s="100">
        <f t="shared" si="22"/>
        <v>75686.330935251812</v>
      </c>
      <c r="O146" s="858" t="s">
        <v>315</v>
      </c>
      <c r="P146" s="694"/>
      <c r="Q146" s="694"/>
      <c r="R146" s="645"/>
      <c r="S146" s="694"/>
      <c r="T146" s="694"/>
      <c r="U146" s="694"/>
      <c r="V146" s="4914"/>
    </row>
    <row r="147" spans="1:23" x14ac:dyDescent="0.25">
      <c r="A147" s="406">
        <v>136</v>
      </c>
      <c r="B147" s="476" t="s">
        <v>4380</v>
      </c>
      <c r="C147" s="476" t="s">
        <v>868</v>
      </c>
      <c r="D147" s="2332">
        <v>44860</v>
      </c>
      <c r="E147" s="3523" t="s">
        <v>4943</v>
      </c>
      <c r="F147" s="478">
        <v>95</v>
      </c>
      <c r="G147" s="479">
        <f>AVERAGE(CPVTFC3SG0035!N12:O12)</f>
        <v>1.7725</v>
      </c>
      <c r="H147" s="4004">
        <f t="shared" si="20"/>
        <v>5249.2907801418442</v>
      </c>
      <c r="I147" s="4056" t="s">
        <v>315</v>
      </c>
      <c r="J147" s="1125"/>
      <c r="K147" s="1123"/>
      <c r="L147" s="1124"/>
      <c r="M147" s="1126"/>
      <c r="N147" s="646"/>
      <c r="O147" s="1483"/>
      <c r="P147" s="694"/>
      <c r="Q147" s="694"/>
      <c r="R147" s="645"/>
      <c r="S147" s="694"/>
      <c r="T147" s="694"/>
      <c r="U147" s="694"/>
      <c r="V147" s="286"/>
      <c r="W147" s="5">
        <v>1</v>
      </c>
    </row>
    <row r="148" spans="1:23" ht="15.75" thickBot="1" x14ac:dyDescent="0.3">
      <c r="A148" s="481">
        <v>137</v>
      </c>
      <c r="B148" s="482" t="s">
        <v>4380</v>
      </c>
      <c r="C148" s="482" t="s">
        <v>220</v>
      </c>
      <c r="D148" s="1511">
        <v>44860</v>
      </c>
      <c r="E148" s="3845" t="s">
        <v>4943</v>
      </c>
      <c r="F148" s="485">
        <v>96</v>
      </c>
      <c r="G148" s="486">
        <f>AVERAGE(CPVTFC3SG0035!P12:Q12)</f>
        <v>1.2681</v>
      </c>
      <c r="H148" s="4001">
        <f t="shared" si="20"/>
        <v>3460.6382978723404</v>
      </c>
      <c r="I148" s="4054" t="s">
        <v>315</v>
      </c>
      <c r="J148" s="1125"/>
      <c r="K148" s="1123"/>
      <c r="L148" s="1124"/>
      <c r="M148" s="1126"/>
      <c r="N148" s="646"/>
      <c r="O148" s="1483"/>
      <c r="P148" s="694"/>
      <c r="Q148" s="694"/>
      <c r="R148" s="645"/>
      <c r="S148" s="694"/>
      <c r="T148" s="694"/>
      <c r="U148" s="694"/>
      <c r="V148" s="308"/>
    </row>
    <row r="149" spans="1:23" x14ac:dyDescent="0.25">
      <c r="A149" s="114">
        <v>138</v>
      </c>
      <c r="B149" s="438" t="s">
        <v>4381</v>
      </c>
      <c r="C149" s="438" t="s">
        <v>868</v>
      </c>
      <c r="D149" s="2870">
        <v>44860</v>
      </c>
      <c r="E149" s="3485" t="s">
        <v>4943</v>
      </c>
      <c r="F149" s="444">
        <v>97</v>
      </c>
      <c r="G149" s="499">
        <f>AVERAGE(CPVTFC3SG0035!R12:S12)</f>
        <v>2.4365000000000001</v>
      </c>
      <c r="H149" s="4000">
        <f t="shared" si="20"/>
        <v>7603.900709219859</v>
      </c>
      <c r="I149" s="4053" t="s">
        <v>315</v>
      </c>
      <c r="J149" s="1156">
        <v>44880</v>
      </c>
      <c r="K149" s="886" t="s">
        <v>5463</v>
      </c>
      <c r="L149" s="1157">
        <v>151</v>
      </c>
      <c r="M149" s="886">
        <f>AVERAGE(CPVTFC3SG0053!F22:G22)</f>
        <v>0.2752</v>
      </c>
      <c r="N149" s="887">
        <f t="shared" ref="N149" si="23">((M149-0.1365)/0.0139)*400</f>
        <v>3991.3669064748196</v>
      </c>
      <c r="O149" s="889" t="s">
        <v>315</v>
      </c>
      <c r="P149" s="694"/>
      <c r="Q149" s="694"/>
      <c r="R149" s="645"/>
      <c r="S149" s="694"/>
      <c r="T149" s="694"/>
      <c r="U149" s="694"/>
      <c r="W149" s="5">
        <v>1</v>
      </c>
    </row>
    <row r="150" spans="1:23" ht="15.75" thickBot="1" x14ac:dyDescent="0.3">
      <c r="A150" s="450">
        <v>139</v>
      </c>
      <c r="B150" s="437" t="s">
        <v>4381</v>
      </c>
      <c r="C150" s="437" t="s">
        <v>220</v>
      </c>
      <c r="D150" s="2079">
        <v>44860</v>
      </c>
      <c r="E150" s="3463" t="s">
        <v>4943</v>
      </c>
      <c r="F150" s="445">
        <v>98</v>
      </c>
      <c r="G150" s="453">
        <f>AVERAGE(CPVTFC3SG0035!T12:U12)</f>
        <v>1.95855</v>
      </c>
      <c r="H150" s="4003">
        <f t="shared" si="20"/>
        <v>5909.0425531914898</v>
      </c>
      <c r="I150" s="4055" t="s">
        <v>315</v>
      </c>
      <c r="J150" s="1125"/>
      <c r="K150" s="1123"/>
      <c r="L150" s="1124"/>
      <c r="M150" s="1126"/>
      <c r="N150" s="646"/>
      <c r="O150" s="1483"/>
      <c r="P150" s="694"/>
      <c r="Q150" s="694"/>
      <c r="R150" s="645"/>
      <c r="S150" s="694"/>
      <c r="T150" s="694"/>
      <c r="U150" s="694"/>
    </row>
    <row r="151" spans="1:23" x14ac:dyDescent="0.25">
      <c r="A151" s="406">
        <v>140</v>
      </c>
      <c r="B151" s="476" t="s">
        <v>4382</v>
      </c>
      <c r="C151" s="476" t="s">
        <v>868</v>
      </c>
      <c r="D151" s="2332">
        <v>44860</v>
      </c>
      <c r="E151" s="3523" t="s">
        <v>4943</v>
      </c>
      <c r="F151" s="478">
        <v>99</v>
      </c>
      <c r="G151" s="479">
        <f>AVERAGE(CPVTFC3SG0035!V12:W12)</f>
        <v>2.3665000000000003</v>
      </c>
      <c r="H151" s="4004">
        <f t="shared" si="20"/>
        <v>7355.6737588652486</v>
      </c>
      <c r="I151" s="4056" t="s">
        <v>315</v>
      </c>
      <c r="J151" s="1125"/>
      <c r="K151" s="1123"/>
      <c r="L151" s="1124"/>
      <c r="M151" s="1126"/>
      <c r="N151" s="646"/>
      <c r="O151" s="1483"/>
      <c r="P151" s="694"/>
      <c r="Q151" s="694"/>
      <c r="R151" s="645"/>
      <c r="S151" s="694"/>
      <c r="T151" s="694"/>
      <c r="U151" s="694"/>
      <c r="W151" s="5">
        <v>1</v>
      </c>
    </row>
    <row r="152" spans="1:23" ht="15.75" thickBot="1" x14ac:dyDescent="0.3">
      <c r="A152" s="481">
        <v>141</v>
      </c>
      <c r="B152" s="482" t="s">
        <v>4382</v>
      </c>
      <c r="C152" s="482" t="s">
        <v>220</v>
      </c>
      <c r="D152" s="1511">
        <v>44860</v>
      </c>
      <c r="E152" s="3845" t="s">
        <v>4943</v>
      </c>
      <c r="F152" s="485">
        <v>100</v>
      </c>
      <c r="G152" s="486">
        <f>AVERAGE(CPVTFC3SG0035!X12:Y12)</f>
        <v>1.0238</v>
      </c>
      <c r="H152" s="4001">
        <f t="shared" si="20"/>
        <v>2594.3262411347519</v>
      </c>
      <c r="I152" s="4054" t="s">
        <v>315</v>
      </c>
      <c r="J152" s="891"/>
      <c r="K152" s="891"/>
      <c r="L152" s="891"/>
      <c r="M152" s="891"/>
      <c r="N152" s="891"/>
      <c r="O152" s="1692"/>
      <c r="P152" s="1250"/>
      <c r="Q152" s="900"/>
      <c r="R152" s="645"/>
      <c r="S152" s="645"/>
      <c r="T152" s="646"/>
      <c r="U152" s="900"/>
      <c r="V152" s="308"/>
    </row>
    <row r="153" spans="1:23" x14ac:dyDescent="0.25">
      <c r="A153" s="114">
        <v>142</v>
      </c>
      <c r="B153" s="438" t="s">
        <v>4383</v>
      </c>
      <c r="C153" s="438" t="s">
        <v>868</v>
      </c>
      <c r="D153" s="2870">
        <v>44860</v>
      </c>
      <c r="E153" s="3485" t="s">
        <v>4943</v>
      </c>
      <c r="F153" s="444">
        <v>101</v>
      </c>
      <c r="G153" s="499">
        <f>AVERAGE(CPVTFC3SG0035!B14:C14)</f>
        <v>2.2994500000000002</v>
      </c>
      <c r="H153" s="4003">
        <f t="shared" si="20"/>
        <v>7117.9078014184397</v>
      </c>
      <c r="I153" s="4055" t="s">
        <v>315</v>
      </c>
      <c r="J153" s="891"/>
      <c r="K153" s="891"/>
      <c r="L153" s="891"/>
      <c r="M153" s="891"/>
      <c r="N153" s="891"/>
      <c r="O153" s="1692"/>
      <c r="P153" s="1250"/>
      <c r="Q153" s="900"/>
      <c r="R153" s="645"/>
      <c r="S153" s="645"/>
      <c r="T153" s="646"/>
      <c r="U153" s="900"/>
      <c r="V153" s="4913" t="s">
        <v>1416</v>
      </c>
      <c r="W153" s="5">
        <v>1</v>
      </c>
    </row>
    <row r="154" spans="1:23" ht="15.75" thickBot="1" x14ac:dyDescent="0.3">
      <c r="A154" s="450">
        <v>143</v>
      </c>
      <c r="B154" s="437" t="s">
        <v>4383</v>
      </c>
      <c r="C154" s="437" t="s">
        <v>220</v>
      </c>
      <c r="D154" s="2079">
        <v>44860</v>
      </c>
      <c r="E154" s="3463" t="s">
        <v>4943</v>
      </c>
      <c r="F154" s="445">
        <v>102</v>
      </c>
      <c r="G154" s="453">
        <f>AVERAGE(CPVTFC3SG0035!D14:E14)</f>
        <v>2.7552000000000003</v>
      </c>
      <c r="H154" s="4003">
        <f t="shared" si="20"/>
        <v>8734.0425531914898</v>
      </c>
      <c r="I154" s="4055" t="s">
        <v>315</v>
      </c>
      <c r="J154" s="98">
        <v>44880</v>
      </c>
      <c r="K154" s="99" t="s">
        <v>5463</v>
      </c>
      <c r="L154" s="1155">
        <v>152</v>
      </c>
      <c r="M154" s="99">
        <f>AVERAGE(CPVTFC3SG0053!H22:I22)</f>
        <v>2.0381</v>
      </c>
      <c r="N154" s="100">
        <f t="shared" ref="N154" si="24">((M154-0.1365)/0.0139)*400</f>
        <v>54722.302158273385</v>
      </c>
      <c r="O154" s="858" t="s">
        <v>315</v>
      </c>
      <c r="P154" s="694"/>
      <c r="Q154" s="694"/>
      <c r="R154" s="645"/>
      <c r="S154" s="694"/>
      <c r="T154" s="694"/>
      <c r="U154" s="694"/>
      <c r="V154" s="4914"/>
    </row>
    <row r="155" spans="1:23" x14ac:dyDescent="0.25">
      <c r="A155" s="406">
        <v>144</v>
      </c>
      <c r="B155" s="476" t="s">
        <v>4384</v>
      </c>
      <c r="C155" s="476" t="s">
        <v>868</v>
      </c>
      <c r="D155" s="2332">
        <v>44860</v>
      </c>
      <c r="E155" s="3523" t="s">
        <v>4943</v>
      </c>
      <c r="F155" s="478">
        <v>103</v>
      </c>
      <c r="G155" s="479">
        <f>AVERAGE(CPVTFC3SG0035!F14:G14)</f>
        <v>1.7677499999999999</v>
      </c>
      <c r="H155" s="4004">
        <f t="shared" si="20"/>
        <v>5232.4468085106382</v>
      </c>
      <c r="I155" s="4056" t="s">
        <v>315</v>
      </c>
      <c r="J155" s="891"/>
      <c r="K155" s="891"/>
      <c r="L155" s="891"/>
      <c r="M155" s="891"/>
      <c r="N155" s="891"/>
      <c r="O155" s="1692"/>
      <c r="P155" s="694"/>
      <c r="Q155" s="694"/>
      <c r="R155" s="645"/>
      <c r="S155" s="694"/>
      <c r="T155" s="694"/>
      <c r="U155" s="694"/>
      <c r="W155" s="5">
        <v>1</v>
      </c>
    </row>
    <row r="156" spans="1:23" ht="15.75" thickBot="1" x14ac:dyDescent="0.3">
      <c r="A156" s="481">
        <v>145</v>
      </c>
      <c r="B156" s="482" t="s">
        <v>4384</v>
      </c>
      <c r="C156" s="482" t="s">
        <v>220</v>
      </c>
      <c r="D156" s="1511">
        <v>44860</v>
      </c>
      <c r="E156" s="3845" t="s">
        <v>4943</v>
      </c>
      <c r="F156" s="485">
        <v>104</v>
      </c>
      <c r="G156" s="486">
        <f>AVERAGE(CPVTFC3SG0035!H14:I14)</f>
        <v>1.50335</v>
      </c>
      <c r="H156" s="4001">
        <f t="shared" si="20"/>
        <v>4294.8581560283683</v>
      </c>
      <c r="I156" s="4054" t="s">
        <v>315</v>
      </c>
      <c r="J156" s="1125"/>
      <c r="K156" s="1123"/>
      <c r="L156" s="1124"/>
      <c r="M156" s="1126"/>
      <c r="N156" s="646"/>
      <c r="O156" s="1483"/>
      <c r="P156" s="1250"/>
      <c r="Q156" s="900"/>
      <c r="R156" s="645"/>
      <c r="S156" s="645"/>
      <c r="T156" s="646"/>
      <c r="U156" s="900"/>
    </row>
    <row r="157" spans="1:23" x14ac:dyDescent="0.25">
      <c r="A157" s="114">
        <v>146</v>
      </c>
      <c r="B157" s="438" t="s">
        <v>4385</v>
      </c>
      <c r="C157" s="438" t="s">
        <v>868</v>
      </c>
      <c r="D157" s="2870">
        <v>44860</v>
      </c>
      <c r="E157" s="3485" t="s">
        <v>4943</v>
      </c>
      <c r="F157" s="444">
        <v>105</v>
      </c>
      <c r="G157" s="499">
        <f>AVERAGE(CPVTFC3SG0035!J14:K14)</f>
        <v>2.9701499999999998</v>
      </c>
      <c r="H157" s="4000">
        <f t="shared" si="20"/>
        <v>9496.2765957446809</v>
      </c>
      <c r="I157" s="4053" t="s">
        <v>315</v>
      </c>
      <c r="J157" s="98">
        <v>44880</v>
      </c>
      <c r="K157" s="99" t="s">
        <v>5463</v>
      </c>
      <c r="L157" s="1155">
        <v>153</v>
      </c>
      <c r="M157" s="99">
        <f>AVERAGE(CPVTFC3SG0053!J22:K22)</f>
        <v>2.9180000000000001</v>
      </c>
      <c r="N157" s="100">
        <f t="shared" ref="N157:N160" si="25">((M157-0.1365)/0.0139)*400</f>
        <v>80043.165467625906</v>
      </c>
      <c r="O157" s="858" t="s">
        <v>315</v>
      </c>
      <c r="P157" s="1250"/>
      <c r="Q157" s="900"/>
      <c r="R157" s="645"/>
      <c r="S157" s="645"/>
      <c r="T157" s="646"/>
      <c r="U157" s="900"/>
      <c r="W157" s="5">
        <v>1</v>
      </c>
    </row>
    <row r="158" spans="1:23" ht="15.75" thickBot="1" x14ac:dyDescent="0.3">
      <c r="A158" s="450">
        <v>147</v>
      </c>
      <c r="B158" s="437" t="s">
        <v>4385</v>
      </c>
      <c r="C158" s="437" t="s">
        <v>220</v>
      </c>
      <c r="D158" s="2079">
        <v>44860</v>
      </c>
      <c r="E158" s="3463" t="s">
        <v>4943</v>
      </c>
      <c r="F158" s="445">
        <v>106</v>
      </c>
      <c r="G158" s="453">
        <f>AVERAGE(CPVTFC3SG0035!L14:M14)</f>
        <v>2.8388</v>
      </c>
      <c r="H158" s="4003">
        <f t="shared" si="20"/>
        <v>9030.4964539007087</v>
      </c>
      <c r="I158" s="4055" t="s">
        <v>315</v>
      </c>
      <c r="J158" s="98">
        <v>44880</v>
      </c>
      <c r="K158" s="99" t="s">
        <v>5463</v>
      </c>
      <c r="L158" s="1155">
        <v>154</v>
      </c>
      <c r="M158" s="99">
        <f>AVERAGE(CPVTFC3SG0053!L22:M22)</f>
        <v>2.8660999999999999</v>
      </c>
      <c r="N158" s="100">
        <f t="shared" si="25"/>
        <v>78549.640287769784</v>
      </c>
      <c r="O158" s="858" t="s">
        <v>315</v>
      </c>
      <c r="P158" s="1250"/>
      <c r="Q158" s="900"/>
      <c r="R158" s="645"/>
      <c r="S158" s="645"/>
      <c r="T158" s="646"/>
      <c r="U158" s="900"/>
    </row>
    <row r="159" spans="1:23" x14ac:dyDescent="0.25">
      <c r="A159" s="406">
        <v>148</v>
      </c>
      <c r="B159" s="476" t="s">
        <v>4386</v>
      </c>
      <c r="C159" s="476" t="s">
        <v>868</v>
      </c>
      <c r="D159" s="2332">
        <v>44860</v>
      </c>
      <c r="E159" s="3523" t="s">
        <v>4943</v>
      </c>
      <c r="F159" s="478">
        <v>107</v>
      </c>
      <c r="G159" s="479">
        <f>AVERAGE(CPVTFC3SG0035!N14:O14)</f>
        <v>2.2690000000000001</v>
      </c>
      <c r="H159" s="4004">
        <f t="shared" si="20"/>
        <v>7009.9290780141846</v>
      </c>
      <c r="I159" s="4056" t="s">
        <v>315</v>
      </c>
      <c r="J159" s="1125"/>
      <c r="K159" s="1123"/>
      <c r="L159" s="1124"/>
      <c r="M159" s="1126"/>
      <c r="N159" s="646"/>
      <c r="O159" s="1483"/>
      <c r="P159" s="1250"/>
      <c r="Q159" s="900"/>
      <c r="R159" s="645"/>
      <c r="S159" s="645"/>
      <c r="T159" s="646"/>
      <c r="U159" s="900"/>
      <c r="V159" s="4913" t="s">
        <v>1416</v>
      </c>
      <c r="W159" s="5">
        <v>1</v>
      </c>
    </row>
    <row r="160" spans="1:23" ht="15.75" thickBot="1" x14ac:dyDescent="0.3">
      <c r="A160" s="481">
        <v>149</v>
      </c>
      <c r="B160" s="482" t="s">
        <v>4386</v>
      </c>
      <c r="C160" s="482" t="s">
        <v>220</v>
      </c>
      <c r="D160" s="1511">
        <v>44860</v>
      </c>
      <c r="E160" s="3845" t="s">
        <v>4943</v>
      </c>
      <c r="F160" s="485">
        <v>108</v>
      </c>
      <c r="G160" s="486">
        <f>AVERAGE(CPVTFC3SG0035!P14:Q14)</f>
        <v>2.7806500000000001</v>
      </c>
      <c r="H160" s="4001">
        <f t="shared" si="20"/>
        <v>8824.290780141846</v>
      </c>
      <c r="I160" s="4054" t="s">
        <v>315</v>
      </c>
      <c r="J160" s="98">
        <v>44880</v>
      </c>
      <c r="K160" s="99" t="s">
        <v>5463</v>
      </c>
      <c r="L160" s="1155">
        <v>155</v>
      </c>
      <c r="M160" s="99">
        <f>AVERAGE(CPVTFC3SG0053!N22:O22)</f>
        <v>1.4710000000000001</v>
      </c>
      <c r="N160" s="100">
        <f t="shared" si="25"/>
        <v>38402.87769784173</v>
      </c>
      <c r="O160" s="858" t="s">
        <v>315</v>
      </c>
      <c r="P160" s="1250"/>
      <c r="Q160" s="900"/>
      <c r="R160" s="645"/>
      <c r="S160" s="645"/>
      <c r="T160" s="646"/>
      <c r="U160" s="900"/>
      <c r="V160" s="4914"/>
    </row>
    <row r="161" spans="1:23" x14ac:dyDescent="0.25">
      <c r="A161" s="114">
        <v>150</v>
      </c>
      <c r="B161" s="438" t="s">
        <v>4387</v>
      </c>
      <c r="C161" s="438" t="s">
        <v>868</v>
      </c>
      <c r="D161" s="2870">
        <v>44860</v>
      </c>
      <c r="E161" s="3485" t="s">
        <v>4943</v>
      </c>
      <c r="F161" s="444">
        <v>109</v>
      </c>
      <c r="G161" s="499">
        <f>AVERAGE(CPVTFC3SG0035!R14:S14)</f>
        <v>2.3730500000000001</v>
      </c>
      <c r="H161" s="4000">
        <f t="shared" si="20"/>
        <v>7378.9007092198572</v>
      </c>
      <c r="I161" s="4053" t="s">
        <v>315</v>
      </c>
      <c r="J161" s="891"/>
      <c r="K161" s="891"/>
      <c r="L161" s="891"/>
      <c r="M161" s="891"/>
      <c r="N161" s="891"/>
      <c r="O161" s="1692"/>
      <c r="P161" s="694"/>
      <c r="Q161" s="694"/>
      <c r="R161" s="645"/>
      <c r="S161" s="694"/>
      <c r="T161" s="694"/>
      <c r="U161" s="694"/>
      <c r="V161" s="286"/>
      <c r="W161" s="5">
        <v>1</v>
      </c>
    </row>
    <row r="162" spans="1:23" ht="15.75" thickBot="1" x14ac:dyDescent="0.3">
      <c r="A162" s="450">
        <v>151</v>
      </c>
      <c r="B162" s="437" t="s">
        <v>4387</v>
      </c>
      <c r="C162" s="437" t="s">
        <v>220</v>
      </c>
      <c r="D162" s="2079">
        <v>44860</v>
      </c>
      <c r="E162" s="3463" t="s">
        <v>4943</v>
      </c>
      <c r="F162" s="445">
        <v>110</v>
      </c>
      <c r="G162" s="453">
        <f>AVERAGE(CPVTFC3SG0035!T14:U14)</f>
        <v>1.9883000000000002</v>
      </c>
      <c r="H162" s="4003">
        <f t="shared" si="20"/>
        <v>6014.5390070921994</v>
      </c>
      <c r="I162" s="4055" t="s">
        <v>315</v>
      </c>
      <c r="J162" s="891"/>
      <c r="K162" s="891"/>
      <c r="L162" s="891"/>
      <c r="M162" s="891"/>
      <c r="N162" s="891"/>
      <c r="O162" s="1692"/>
      <c r="P162" s="694"/>
      <c r="Q162" s="694"/>
      <c r="R162" s="645"/>
      <c r="S162" s="694"/>
      <c r="T162" s="694"/>
      <c r="U162" s="694"/>
    </row>
    <row r="163" spans="1:23" x14ac:dyDescent="0.25">
      <c r="A163" s="406">
        <v>152</v>
      </c>
      <c r="B163" s="476" t="s">
        <v>4388</v>
      </c>
      <c r="C163" s="476" t="s">
        <v>868</v>
      </c>
      <c r="D163" s="2332">
        <v>44860</v>
      </c>
      <c r="E163" s="3523" t="s">
        <v>4943</v>
      </c>
      <c r="F163" s="478">
        <v>111</v>
      </c>
      <c r="G163" s="479">
        <f>AVERAGE(CPVTFC3SG0035!V14:W14)</f>
        <v>2.1783000000000001</v>
      </c>
      <c r="H163" s="4004">
        <f t="shared" si="20"/>
        <v>6688.2978723404267</v>
      </c>
      <c r="I163" s="4056" t="s">
        <v>315</v>
      </c>
      <c r="J163" s="891"/>
      <c r="K163" s="891"/>
      <c r="L163" s="891"/>
      <c r="M163" s="891"/>
      <c r="N163" s="891"/>
      <c r="O163" s="1692"/>
      <c r="P163" s="694"/>
      <c r="Q163" s="694"/>
      <c r="R163" s="645"/>
      <c r="S163" s="694"/>
      <c r="T163" s="694"/>
      <c r="U163" s="694"/>
      <c r="V163" s="4913" t="s">
        <v>1416</v>
      </c>
      <c r="W163" s="5">
        <v>1</v>
      </c>
    </row>
    <row r="164" spans="1:23" ht="15.75" thickBot="1" x14ac:dyDescent="0.3">
      <c r="A164" s="481">
        <v>153</v>
      </c>
      <c r="B164" s="482" t="s">
        <v>4388</v>
      </c>
      <c r="C164" s="482" t="s">
        <v>220</v>
      </c>
      <c r="D164" s="1511">
        <v>44860</v>
      </c>
      <c r="E164" s="3845" t="s">
        <v>4943</v>
      </c>
      <c r="F164" s="485">
        <v>112</v>
      </c>
      <c r="G164" s="486">
        <f>AVERAGE(CPVTFC3SG0035!X14:Y14)</f>
        <v>2.819</v>
      </c>
      <c r="H164" s="4001">
        <f t="shared" si="20"/>
        <v>8960.2836879432616</v>
      </c>
      <c r="I164" s="4054" t="s">
        <v>315</v>
      </c>
      <c r="J164" s="98">
        <v>44880</v>
      </c>
      <c r="K164" s="99" t="s">
        <v>5463</v>
      </c>
      <c r="L164" s="1155">
        <v>156</v>
      </c>
      <c r="M164" s="99">
        <f>AVERAGE(CPVTFC3SG0053!P22:Q22)</f>
        <v>2.8719999999999999</v>
      </c>
      <c r="N164" s="100">
        <f t="shared" ref="N164" si="26">((M164-0.1365)/0.0139)*400</f>
        <v>78719.424460431663</v>
      </c>
      <c r="O164" s="858" t="s">
        <v>315</v>
      </c>
      <c r="P164" s="694"/>
      <c r="Q164" s="694"/>
      <c r="R164" s="645"/>
      <c r="S164" s="694"/>
      <c r="T164" s="694"/>
      <c r="U164" s="694"/>
      <c r="V164" s="4914"/>
    </row>
    <row r="165" spans="1:23" x14ac:dyDescent="0.25">
      <c r="A165" s="114">
        <v>154</v>
      </c>
      <c r="B165" s="438" t="s">
        <v>4389</v>
      </c>
      <c r="C165" s="438" t="s">
        <v>868</v>
      </c>
      <c r="D165" s="2870">
        <v>44860</v>
      </c>
      <c r="E165" s="3485" t="s">
        <v>4943</v>
      </c>
      <c r="F165" s="444">
        <v>113</v>
      </c>
      <c r="G165" s="522">
        <f>AVERAGE(CPVTFC3SG0035!B16:C16)</f>
        <v>0.93664999999999998</v>
      </c>
      <c r="H165" s="4003">
        <f t="shared" si="20"/>
        <v>2285.2836879432621</v>
      </c>
      <c r="I165" s="4055" t="s">
        <v>315</v>
      </c>
      <c r="J165" s="1125"/>
      <c r="K165" s="1123"/>
      <c r="L165" s="1124"/>
      <c r="M165" s="1126"/>
      <c r="N165" s="646"/>
      <c r="O165" s="1483"/>
      <c r="P165" s="694"/>
      <c r="Q165" s="694"/>
      <c r="R165" s="645"/>
      <c r="S165" s="694"/>
      <c r="T165" s="694"/>
      <c r="U165" s="694"/>
      <c r="V165" s="308"/>
      <c r="W165" s="5">
        <v>1</v>
      </c>
    </row>
    <row r="166" spans="1:23" ht="15.75" thickBot="1" x14ac:dyDescent="0.3">
      <c r="A166" s="450">
        <v>155</v>
      </c>
      <c r="B166" s="437" t="s">
        <v>4389</v>
      </c>
      <c r="C166" s="437" t="s">
        <v>220</v>
      </c>
      <c r="D166" s="2079">
        <v>44860</v>
      </c>
      <c r="E166" s="3463" t="s">
        <v>4943</v>
      </c>
      <c r="F166" s="445">
        <v>114</v>
      </c>
      <c r="G166" s="453">
        <f>AVERAGE(CPVTFC3SG0035!D16:E16)</f>
        <v>0.77654999999999996</v>
      </c>
      <c r="H166" s="4003">
        <f t="shared" si="20"/>
        <v>1717.5531914893616</v>
      </c>
      <c r="I166" s="4055" t="s">
        <v>315</v>
      </c>
      <c r="J166" s="891"/>
      <c r="K166" s="891"/>
      <c r="L166" s="891"/>
      <c r="M166" s="891"/>
      <c r="N166" s="891"/>
      <c r="O166" s="1692"/>
      <c r="P166" s="694"/>
      <c r="Q166" s="694"/>
      <c r="R166" s="645"/>
      <c r="S166" s="694"/>
      <c r="T166" s="694"/>
      <c r="U166" s="694"/>
    </row>
    <row r="167" spans="1:23" x14ac:dyDescent="0.25">
      <c r="A167" s="406">
        <v>156</v>
      </c>
      <c r="B167" s="476" t="s">
        <v>4390</v>
      </c>
      <c r="C167" s="476" t="s">
        <v>868</v>
      </c>
      <c r="D167" s="2332">
        <v>44860</v>
      </c>
      <c r="E167" s="3523" t="s">
        <v>4943</v>
      </c>
      <c r="F167" s="478">
        <v>115</v>
      </c>
      <c r="G167" s="479">
        <f>AVERAGE(CPVTFC3SG0035!F16:G16)</f>
        <v>2.1866500000000002</v>
      </c>
      <c r="H167" s="4004">
        <f t="shared" si="20"/>
        <v>6717.9078014184415</v>
      </c>
      <c r="I167" s="4056" t="s">
        <v>315</v>
      </c>
      <c r="J167" s="891"/>
      <c r="K167" s="891"/>
      <c r="L167" s="891"/>
      <c r="M167" s="891"/>
      <c r="N167" s="891"/>
      <c r="O167" s="1692"/>
      <c r="P167" s="694"/>
      <c r="Q167" s="694"/>
      <c r="R167" s="645"/>
      <c r="S167" s="694"/>
      <c r="T167" s="694"/>
      <c r="U167" s="694"/>
      <c r="V167" s="308"/>
      <c r="W167" s="5">
        <v>1</v>
      </c>
    </row>
    <row r="168" spans="1:23" ht="15.75" thickBot="1" x14ac:dyDescent="0.3">
      <c r="A168" s="481">
        <v>157</v>
      </c>
      <c r="B168" s="482" t="s">
        <v>4390</v>
      </c>
      <c r="C168" s="482" t="s">
        <v>220</v>
      </c>
      <c r="D168" s="1511">
        <v>44860</v>
      </c>
      <c r="E168" s="3845" t="s">
        <v>4943</v>
      </c>
      <c r="F168" s="485">
        <v>116</v>
      </c>
      <c r="G168" s="486">
        <f>AVERAGE(CPVTFC3SG0035!H16:I16)</f>
        <v>2.9067500000000002</v>
      </c>
      <c r="H168" s="4001">
        <f t="shared" si="20"/>
        <v>9271.4539007092208</v>
      </c>
      <c r="I168" s="4054" t="s">
        <v>315</v>
      </c>
      <c r="J168" s="98">
        <v>44880</v>
      </c>
      <c r="K168" s="99" t="s">
        <v>5463</v>
      </c>
      <c r="L168" s="1155">
        <v>157</v>
      </c>
      <c r="M168" s="99">
        <f>AVERAGE(CPVTFC3SG0053!R22:S22)</f>
        <v>1.9800499999999999</v>
      </c>
      <c r="N168" s="100">
        <f t="shared" ref="N168:N188" si="27">((M168-0.1365)/0.0139)*400</f>
        <v>53051.798561151074</v>
      </c>
      <c r="O168" s="858" t="s">
        <v>315</v>
      </c>
      <c r="P168" s="694"/>
      <c r="Q168" s="694"/>
      <c r="R168" s="645"/>
      <c r="S168" s="694"/>
      <c r="T168" s="694"/>
      <c r="U168" s="694"/>
    </row>
    <row r="169" spans="1:23" x14ac:dyDescent="0.25">
      <c r="A169" s="114">
        <v>158</v>
      </c>
      <c r="B169" s="438" t="s">
        <v>4391</v>
      </c>
      <c r="C169" s="438" t="s">
        <v>868</v>
      </c>
      <c r="D169" s="2870">
        <v>44860</v>
      </c>
      <c r="E169" s="3485" t="s">
        <v>4943</v>
      </c>
      <c r="F169" s="444">
        <v>117</v>
      </c>
      <c r="G169" s="499">
        <f>AVERAGE(CPVTFC3SG0035!J16:K16)</f>
        <v>2.9189499999999997</v>
      </c>
      <c r="H169" s="4000">
        <f t="shared" si="20"/>
        <v>9314.7163120567348</v>
      </c>
      <c r="I169" s="4053" t="s">
        <v>315</v>
      </c>
      <c r="J169" s="98">
        <v>44880</v>
      </c>
      <c r="K169" s="99" t="s">
        <v>5463</v>
      </c>
      <c r="L169" s="1155">
        <v>158</v>
      </c>
      <c r="M169" s="99">
        <f>AVERAGE(CPVTFC3SG0053!T22:U22)</f>
        <v>1.0735999999999999</v>
      </c>
      <c r="N169" s="100">
        <f t="shared" si="27"/>
        <v>26966.906474820138</v>
      </c>
      <c r="O169" s="858" t="s">
        <v>315</v>
      </c>
      <c r="P169" s="694"/>
      <c r="Q169" s="694"/>
      <c r="R169" s="645"/>
      <c r="S169" s="694"/>
      <c r="T169" s="694"/>
      <c r="U169" s="694"/>
      <c r="W169" s="5">
        <v>1</v>
      </c>
    </row>
    <row r="170" spans="1:23" ht="15.75" thickBot="1" x14ac:dyDescent="0.3">
      <c r="A170" s="450">
        <v>159</v>
      </c>
      <c r="B170" s="437" t="s">
        <v>4391</v>
      </c>
      <c r="C170" s="437" t="s">
        <v>220</v>
      </c>
      <c r="D170" s="2079">
        <v>44860</v>
      </c>
      <c r="E170" s="3463" t="s">
        <v>4943</v>
      </c>
      <c r="F170" s="445">
        <v>118</v>
      </c>
      <c r="G170" s="453">
        <f>AVERAGE(CPVTFC3SG0035!L16:M16)</f>
        <v>2.8828500000000004</v>
      </c>
      <c r="H170" s="4003">
        <f t="shared" si="20"/>
        <v>9186.7021276595751</v>
      </c>
      <c r="I170" s="4055" t="s">
        <v>315</v>
      </c>
      <c r="J170" s="98">
        <v>44880</v>
      </c>
      <c r="K170" s="99" t="s">
        <v>5463</v>
      </c>
      <c r="L170" s="1155">
        <v>159</v>
      </c>
      <c r="M170" s="99">
        <f>AVERAGE(CPVTFC3SG0053!V22:W22)</f>
        <v>1.8494999999999999</v>
      </c>
      <c r="N170" s="100">
        <f t="shared" si="27"/>
        <v>49294.96402877698</v>
      </c>
      <c r="O170" s="858" t="s">
        <v>315</v>
      </c>
      <c r="P170" s="694"/>
      <c r="Q170" s="694"/>
      <c r="R170" s="645"/>
      <c r="S170" s="694"/>
      <c r="T170" s="694"/>
      <c r="U170" s="694"/>
    </row>
    <row r="171" spans="1:23" x14ac:dyDescent="0.25">
      <c r="A171" s="406">
        <v>160</v>
      </c>
      <c r="B171" s="476" t="s">
        <v>4392</v>
      </c>
      <c r="C171" s="476" t="s">
        <v>868</v>
      </c>
      <c r="D171" s="2332">
        <v>44860</v>
      </c>
      <c r="E171" s="3523" t="s">
        <v>4943</v>
      </c>
      <c r="F171" s="478">
        <v>119</v>
      </c>
      <c r="G171" s="479">
        <f>AVERAGE(CPVTFC3SG0035!N16:O16)</f>
        <v>2.4538000000000002</v>
      </c>
      <c r="H171" s="4004">
        <f t="shared" si="20"/>
        <v>7665.2482269503553</v>
      </c>
      <c r="I171" s="4056" t="s">
        <v>315</v>
      </c>
      <c r="J171" s="1156">
        <v>44880</v>
      </c>
      <c r="K171" s="886" t="s">
        <v>5463</v>
      </c>
      <c r="L171" s="1157">
        <v>160</v>
      </c>
      <c r="M171" s="886">
        <f>AVERAGE(CPVTFC3SG0053!X22:Y22)</f>
        <v>0.2215</v>
      </c>
      <c r="N171" s="887">
        <f t="shared" si="27"/>
        <v>2446.0431654676258</v>
      </c>
      <c r="O171" s="889" t="s">
        <v>315</v>
      </c>
      <c r="P171" s="694"/>
      <c r="Q171" s="694"/>
      <c r="R171" s="645"/>
      <c r="S171" s="694"/>
      <c r="T171" s="694"/>
      <c r="U171" s="694"/>
      <c r="V171" s="4913" t="s">
        <v>1416</v>
      </c>
      <c r="W171" s="5">
        <v>1</v>
      </c>
    </row>
    <row r="172" spans="1:23" ht="15.75" thickBot="1" x14ac:dyDescent="0.3">
      <c r="A172" s="481">
        <v>161</v>
      </c>
      <c r="B172" s="482" t="s">
        <v>4392</v>
      </c>
      <c r="C172" s="482" t="s">
        <v>220</v>
      </c>
      <c r="D172" s="1511">
        <v>44860</v>
      </c>
      <c r="E172" s="3845" t="s">
        <v>4943</v>
      </c>
      <c r="F172" s="485">
        <v>120</v>
      </c>
      <c r="G172" s="486">
        <f>AVERAGE(CPVTFC3SG0035!P16:Q16)</f>
        <v>2.9070499999999999</v>
      </c>
      <c r="H172" s="4001">
        <f t="shared" si="20"/>
        <v>9272.5177304964527</v>
      </c>
      <c r="I172" s="4054" t="s">
        <v>315</v>
      </c>
      <c r="J172" s="98">
        <v>44880</v>
      </c>
      <c r="K172" s="99" t="s">
        <v>5463</v>
      </c>
      <c r="L172" s="1155">
        <v>161</v>
      </c>
      <c r="M172" s="99">
        <f>AVERAGE(CPVTFC3SG0053!B24:C24)</f>
        <v>2.6916500000000001</v>
      </c>
      <c r="N172" s="100">
        <f t="shared" si="27"/>
        <v>73529.496402877718</v>
      </c>
      <c r="O172" s="858" t="s">
        <v>315</v>
      </c>
      <c r="P172" s="694"/>
      <c r="Q172" s="694"/>
      <c r="R172" s="645"/>
      <c r="S172" s="694"/>
      <c r="T172" s="694"/>
      <c r="U172" s="694"/>
      <c r="V172" s="4914"/>
    </row>
    <row r="173" spans="1:23" x14ac:dyDescent="0.25">
      <c r="A173" s="114">
        <v>162</v>
      </c>
      <c r="B173" s="438" t="s">
        <v>4393</v>
      </c>
      <c r="C173" s="438" t="s">
        <v>868</v>
      </c>
      <c r="D173" s="2870">
        <v>44860</v>
      </c>
      <c r="E173" s="3485" t="s">
        <v>4943</v>
      </c>
      <c r="F173" s="444">
        <v>121</v>
      </c>
      <c r="G173" s="499">
        <f>AVERAGE(CPVTFC3SG0035!R16:S16)</f>
        <v>2.8993500000000001</v>
      </c>
      <c r="H173" s="4000">
        <f t="shared" si="20"/>
        <v>9245.2127659574453</v>
      </c>
      <c r="I173" s="4053" t="s">
        <v>315</v>
      </c>
      <c r="J173" s="98">
        <v>44880</v>
      </c>
      <c r="K173" s="99" t="s">
        <v>5463</v>
      </c>
      <c r="L173" s="1155">
        <v>162</v>
      </c>
      <c r="M173" s="99">
        <f>AVERAGE(CPVTFC3SG0053!D24:E24)</f>
        <v>0.71215000000000006</v>
      </c>
      <c r="N173" s="100">
        <f t="shared" si="27"/>
        <v>16565.467625899284</v>
      </c>
      <c r="O173" s="858" t="s">
        <v>315</v>
      </c>
      <c r="P173" s="694"/>
      <c r="Q173" s="694"/>
      <c r="R173" s="645"/>
      <c r="S173" s="694"/>
      <c r="T173" s="694"/>
      <c r="U173" s="694"/>
      <c r="W173" s="5">
        <v>1</v>
      </c>
    </row>
    <row r="174" spans="1:23" ht="15.75" thickBot="1" x14ac:dyDescent="0.3">
      <c r="A174" s="450">
        <v>163</v>
      </c>
      <c r="B174" s="437" t="s">
        <v>4393</v>
      </c>
      <c r="C174" s="437" t="s">
        <v>220</v>
      </c>
      <c r="D174" s="2079">
        <v>44860</v>
      </c>
      <c r="E174" s="3463" t="s">
        <v>4943</v>
      </c>
      <c r="F174" s="445">
        <v>122</v>
      </c>
      <c r="G174" s="453">
        <f>AVERAGE(CPVTFC3SG0035!T16:U16)</f>
        <v>2.56385</v>
      </c>
      <c r="H174" s="4003">
        <f t="shared" si="20"/>
        <v>8055.4964539007105</v>
      </c>
      <c r="I174" s="4055" t="s">
        <v>315</v>
      </c>
      <c r="J174" s="1156">
        <v>44880</v>
      </c>
      <c r="K174" s="886" t="s">
        <v>5463</v>
      </c>
      <c r="L174" s="1157">
        <v>163</v>
      </c>
      <c r="M174" s="886">
        <f>AVERAGE(CPVTFC3SG0053!F24:G24)</f>
        <v>0.26600000000000001</v>
      </c>
      <c r="N174" s="887">
        <f t="shared" si="27"/>
        <v>3726.6187050359717</v>
      </c>
      <c r="O174" s="889" t="s">
        <v>315</v>
      </c>
      <c r="P174" s="694"/>
      <c r="Q174" s="694"/>
      <c r="R174" s="645"/>
      <c r="S174" s="694"/>
      <c r="T174" s="694"/>
      <c r="U174" s="694"/>
    </row>
    <row r="175" spans="1:23" x14ac:dyDescent="0.25">
      <c r="A175" s="406">
        <v>164</v>
      </c>
      <c r="B175" s="476" t="s">
        <v>4394</v>
      </c>
      <c r="C175" s="476" t="s">
        <v>868</v>
      </c>
      <c r="D175" s="2332">
        <v>44860</v>
      </c>
      <c r="E175" s="3523" t="s">
        <v>4943</v>
      </c>
      <c r="F175" s="478">
        <v>123</v>
      </c>
      <c r="G175" s="479">
        <f>AVERAGE(CPVTFC3SG0035!V16:W16)</f>
        <v>2.8658000000000001</v>
      </c>
      <c r="H175" s="4004">
        <f t="shared" si="20"/>
        <v>9126.2411347517718</v>
      </c>
      <c r="I175" s="4056" t="s">
        <v>315</v>
      </c>
      <c r="J175" s="98">
        <v>44880</v>
      </c>
      <c r="K175" s="99" t="s">
        <v>5463</v>
      </c>
      <c r="L175" s="1155">
        <v>164</v>
      </c>
      <c r="M175" s="99">
        <f>AVERAGE(CPVTFC3SG0053!H24:I24)</f>
        <v>0.87985000000000002</v>
      </c>
      <c r="N175" s="100">
        <f t="shared" si="27"/>
        <v>21391.366906474821</v>
      </c>
      <c r="O175" s="858" t="s">
        <v>315</v>
      </c>
      <c r="P175" s="694"/>
      <c r="Q175" s="694"/>
      <c r="R175" s="645"/>
      <c r="S175" s="694"/>
      <c r="T175" s="694"/>
      <c r="U175" s="694"/>
      <c r="V175" s="286"/>
      <c r="W175" s="5">
        <v>1</v>
      </c>
    </row>
    <row r="176" spans="1:23" ht="15.75" thickBot="1" x14ac:dyDescent="0.3">
      <c r="A176" s="481">
        <v>165</v>
      </c>
      <c r="B176" s="482" t="s">
        <v>4394</v>
      </c>
      <c r="C176" s="482" t="s">
        <v>220</v>
      </c>
      <c r="D176" s="1511">
        <v>44860</v>
      </c>
      <c r="E176" s="3845" t="s">
        <v>4943</v>
      </c>
      <c r="F176" s="485">
        <v>124</v>
      </c>
      <c r="G176" s="486">
        <f>AVERAGE(CPVTFC3SG0035!X16:Y16)</f>
        <v>2.8528500000000001</v>
      </c>
      <c r="H176" s="4001">
        <f t="shared" si="20"/>
        <v>9080.3191489361689</v>
      </c>
      <c r="I176" s="4054" t="s">
        <v>315</v>
      </c>
      <c r="J176" s="98">
        <v>44880</v>
      </c>
      <c r="K176" s="99" t="s">
        <v>5463</v>
      </c>
      <c r="L176" s="1155">
        <v>165</v>
      </c>
      <c r="M176" s="99">
        <f>AVERAGE(CPVTFC3SG0053!J24:K24)</f>
        <v>0.55630000000000002</v>
      </c>
      <c r="N176" s="100">
        <f t="shared" si="27"/>
        <v>12080.575539568346</v>
      </c>
      <c r="O176" s="858" t="s">
        <v>315</v>
      </c>
      <c r="P176" s="694"/>
      <c r="Q176" s="694"/>
      <c r="R176" s="645"/>
      <c r="S176" s="694"/>
      <c r="T176" s="694"/>
      <c r="U176" s="694"/>
    </row>
    <row r="177" spans="1:23" x14ac:dyDescent="0.25">
      <c r="A177" s="114">
        <v>166</v>
      </c>
      <c r="B177" s="438" t="s">
        <v>4395</v>
      </c>
      <c r="C177" s="438" t="s">
        <v>868</v>
      </c>
      <c r="D177" s="2870">
        <v>44860</v>
      </c>
      <c r="E177" s="3485" t="s">
        <v>4943</v>
      </c>
      <c r="F177" s="444">
        <v>125</v>
      </c>
      <c r="G177" s="522">
        <f>AVERAGE(CPVTFC3SG0035!B18:C18)</f>
        <v>2.8962000000000003</v>
      </c>
      <c r="H177" s="4000">
        <f t="shared" si="20"/>
        <v>9234.0425531914898</v>
      </c>
      <c r="I177" s="4056" t="s">
        <v>315</v>
      </c>
      <c r="J177" s="98">
        <v>44880</v>
      </c>
      <c r="K177" s="99" t="s">
        <v>5463</v>
      </c>
      <c r="L177" s="1155">
        <v>166</v>
      </c>
      <c r="M177" s="99">
        <f>AVERAGE(CPVTFC3SG0053!L24:M24)</f>
        <v>1.2198500000000001</v>
      </c>
      <c r="N177" s="100">
        <f t="shared" si="27"/>
        <v>31175.539568345328</v>
      </c>
      <c r="O177" s="858" t="s">
        <v>315</v>
      </c>
      <c r="P177" s="1250"/>
      <c r="Q177" s="900"/>
      <c r="R177" s="645"/>
      <c r="S177" s="645"/>
      <c r="T177" s="646"/>
      <c r="U177" s="1259"/>
      <c r="W177" s="5">
        <v>1</v>
      </c>
    </row>
    <row r="178" spans="1:23" ht="15.75" thickBot="1" x14ac:dyDescent="0.3">
      <c r="A178" s="450">
        <v>167</v>
      </c>
      <c r="B178" s="437" t="s">
        <v>4395</v>
      </c>
      <c r="C178" s="437" t="s">
        <v>220</v>
      </c>
      <c r="D178" s="2079">
        <v>44860</v>
      </c>
      <c r="E178" s="3463" t="s">
        <v>4943</v>
      </c>
      <c r="F178" s="445">
        <v>126</v>
      </c>
      <c r="G178" s="453">
        <f>AVERAGE(CPVTFC3SG0035!D18:E18)</f>
        <v>2.7641</v>
      </c>
      <c r="H178" s="4003">
        <f t="shared" si="20"/>
        <v>8765.6028368794323</v>
      </c>
      <c r="I178" s="4055" t="s">
        <v>315</v>
      </c>
      <c r="J178" s="98">
        <v>44880</v>
      </c>
      <c r="K178" s="99" t="s">
        <v>5463</v>
      </c>
      <c r="L178" s="1155">
        <v>167</v>
      </c>
      <c r="M178" s="99">
        <f>AVERAGE(CPVTFC3SG0053!N24:O24)</f>
        <v>1.6913499999999999</v>
      </c>
      <c r="N178" s="100">
        <f t="shared" si="27"/>
        <v>44743.884892086331</v>
      </c>
      <c r="O178" s="858" t="s">
        <v>315</v>
      </c>
      <c r="P178" s="1250"/>
      <c r="Q178" s="900"/>
      <c r="R178" s="645"/>
      <c r="S178" s="645"/>
      <c r="T178" s="646"/>
      <c r="U178" s="900"/>
    </row>
    <row r="179" spans="1:23" x14ac:dyDescent="0.25">
      <c r="A179" s="406">
        <v>168</v>
      </c>
      <c r="B179" s="476" t="s">
        <v>4396</v>
      </c>
      <c r="C179" s="476" t="s">
        <v>868</v>
      </c>
      <c r="D179" s="2332">
        <v>44860</v>
      </c>
      <c r="E179" s="3523" t="s">
        <v>4943</v>
      </c>
      <c r="F179" s="478">
        <v>127</v>
      </c>
      <c r="G179" s="479">
        <f>AVERAGE(CPVTFC3SG0035!F18:G18)</f>
        <v>2.8322000000000003</v>
      </c>
      <c r="H179" s="4004">
        <f t="shared" si="20"/>
        <v>9007.0921985815603</v>
      </c>
      <c r="I179" s="4056" t="s">
        <v>315</v>
      </c>
      <c r="J179" s="98">
        <v>44880</v>
      </c>
      <c r="K179" s="99" t="s">
        <v>5463</v>
      </c>
      <c r="L179" s="1155">
        <v>168</v>
      </c>
      <c r="M179" s="99">
        <f>AVERAGE(CPVTFC3SG0053!P24:Q24)</f>
        <v>1.2968999999999999</v>
      </c>
      <c r="N179" s="100">
        <f t="shared" si="27"/>
        <v>33392.805755395682</v>
      </c>
      <c r="O179" s="858" t="s">
        <v>315</v>
      </c>
      <c r="P179" s="1250"/>
      <c r="Q179" s="900"/>
      <c r="R179" s="645"/>
      <c r="S179" s="645"/>
      <c r="T179" s="646"/>
      <c r="U179" s="900"/>
      <c r="V179" s="286"/>
      <c r="W179" s="5">
        <v>1</v>
      </c>
    </row>
    <row r="180" spans="1:23" ht="15.75" thickBot="1" x14ac:dyDescent="0.3">
      <c r="A180" s="481">
        <v>169</v>
      </c>
      <c r="B180" s="482" t="s">
        <v>4396</v>
      </c>
      <c r="C180" s="482" t="s">
        <v>220</v>
      </c>
      <c r="D180" s="1511">
        <v>44860</v>
      </c>
      <c r="E180" s="3845" t="s">
        <v>4943</v>
      </c>
      <c r="F180" s="485">
        <v>128</v>
      </c>
      <c r="G180" s="486">
        <f>AVERAGE(CPVTFC3SG0035!H18:I18)</f>
        <v>2.8882500000000002</v>
      </c>
      <c r="H180" s="4001">
        <f t="shared" si="20"/>
        <v>9205.8510638297867</v>
      </c>
      <c r="I180" s="4054" t="s">
        <v>315</v>
      </c>
      <c r="J180" s="98">
        <v>44880</v>
      </c>
      <c r="K180" s="99" t="s">
        <v>5463</v>
      </c>
      <c r="L180" s="1155">
        <v>169</v>
      </c>
      <c r="M180" s="99">
        <f>AVERAGE(CPVTFC3SG0053!R24:S24)</f>
        <v>1.1621000000000001</v>
      </c>
      <c r="N180" s="100">
        <f t="shared" si="27"/>
        <v>29513.669064748206</v>
      </c>
      <c r="O180" s="858" t="s">
        <v>315</v>
      </c>
      <c r="P180" s="1250"/>
      <c r="Q180" s="900"/>
      <c r="R180" s="645"/>
      <c r="S180" s="645"/>
      <c r="T180" s="646"/>
      <c r="U180" s="900"/>
    </row>
    <row r="181" spans="1:23" x14ac:dyDescent="0.25">
      <c r="A181" s="114">
        <v>170</v>
      </c>
      <c r="B181" s="438" t="s">
        <v>4397</v>
      </c>
      <c r="C181" s="438" t="s">
        <v>868</v>
      </c>
      <c r="D181" s="2870">
        <v>44860</v>
      </c>
      <c r="E181" s="3485" t="s">
        <v>4943</v>
      </c>
      <c r="F181" s="444">
        <v>129</v>
      </c>
      <c r="G181" s="499">
        <f>AVERAGE(CPVTFC3SG0035!J18:K18)</f>
        <v>2.6920999999999999</v>
      </c>
      <c r="H181" s="4000">
        <f t="shared" si="20"/>
        <v>8510.2836879432616</v>
      </c>
      <c r="I181" s="4053" t="s">
        <v>315</v>
      </c>
      <c r="J181" s="1156">
        <v>44880</v>
      </c>
      <c r="K181" s="886" t="s">
        <v>5463</v>
      </c>
      <c r="L181" s="1157">
        <v>170</v>
      </c>
      <c r="M181" s="886">
        <f>AVERAGE(CPVTFC3SG0053!T24:U24)</f>
        <v>0.35760000000000003</v>
      </c>
      <c r="N181" s="887">
        <f t="shared" si="27"/>
        <v>6362.589928057555</v>
      </c>
      <c r="O181" s="889" t="s">
        <v>315</v>
      </c>
      <c r="P181" s="1250"/>
      <c r="Q181" s="900"/>
      <c r="R181" s="645"/>
      <c r="S181" s="645"/>
      <c r="T181" s="646"/>
      <c r="U181" s="900"/>
      <c r="V181" s="4913" t="s">
        <v>1416</v>
      </c>
      <c r="W181" s="5">
        <v>1</v>
      </c>
    </row>
    <row r="182" spans="1:23" ht="15.75" thickBot="1" x14ac:dyDescent="0.3">
      <c r="A182" s="450">
        <v>171</v>
      </c>
      <c r="B182" s="437" t="s">
        <v>4397</v>
      </c>
      <c r="C182" s="437" t="s">
        <v>220</v>
      </c>
      <c r="D182" s="2079">
        <v>44860</v>
      </c>
      <c r="E182" s="3463" t="s">
        <v>4943</v>
      </c>
      <c r="F182" s="445">
        <v>130</v>
      </c>
      <c r="G182" s="453">
        <f>AVERAGE(CPVTFC3SG0035!L18:M18)</f>
        <v>2.9203000000000001</v>
      </c>
      <c r="H182" s="4003">
        <f t="shared" ref="H182:H236" si="28">(G182-0.2922)/0.0141*50</f>
        <v>9319.5035460992913</v>
      </c>
      <c r="I182" s="4055" t="s">
        <v>315</v>
      </c>
      <c r="J182" s="98">
        <v>44880</v>
      </c>
      <c r="K182" s="99" t="s">
        <v>5463</v>
      </c>
      <c r="L182" s="1155">
        <v>171</v>
      </c>
      <c r="M182" s="99">
        <f>AVERAGE(CPVTFC3SG0053!V24:W24)</f>
        <v>2.09335</v>
      </c>
      <c r="N182" s="100">
        <f t="shared" si="27"/>
        <v>56312.230215827345</v>
      </c>
      <c r="O182" s="858" t="s">
        <v>315</v>
      </c>
      <c r="P182" s="1250"/>
      <c r="Q182" s="900"/>
      <c r="R182" s="645"/>
      <c r="S182" s="645"/>
      <c r="T182" s="646"/>
      <c r="U182" s="900"/>
      <c r="V182" s="4914"/>
    </row>
    <row r="183" spans="1:23" x14ac:dyDescent="0.25">
      <c r="A183" s="406">
        <v>172</v>
      </c>
      <c r="B183" s="476" t="s">
        <v>4398</v>
      </c>
      <c r="C183" s="476" t="s">
        <v>868</v>
      </c>
      <c r="D183" s="2332">
        <v>44860</v>
      </c>
      <c r="E183" s="3523" t="s">
        <v>4943</v>
      </c>
      <c r="F183" s="478">
        <v>131</v>
      </c>
      <c r="G183" s="479">
        <f>AVERAGE(CPVTFC3SG0035!N18:O18)</f>
        <v>1.9494500000000001</v>
      </c>
      <c r="H183" s="4004">
        <f t="shared" si="28"/>
        <v>5876.7730496453905</v>
      </c>
      <c r="I183" s="4056" t="s">
        <v>315</v>
      </c>
      <c r="J183" s="1125"/>
      <c r="K183" s="1123"/>
      <c r="L183" s="1124"/>
      <c r="M183" s="1126"/>
      <c r="N183" s="646"/>
      <c r="O183" s="1483"/>
      <c r="P183" s="1250"/>
      <c r="Q183" s="900"/>
      <c r="R183" s="645"/>
      <c r="S183" s="645"/>
      <c r="T183" s="646"/>
      <c r="U183" s="900"/>
      <c r="V183" s="4913" t="s">
        <v>1416</v>
      </c>
      <c r="W183" s="5">
        <v>1</v>
      </c>
    </row>
    <row r="184" spans="1:23" ht="15.75" thickBot="1" x14ac:dyDescent="0.3">
      <c r="A184" s="481">
        <v>173</v>
      </c>
      <c r="B184" s="482" t="s">
        <v>4398</v>
      </c>
      <c r="C184" s="482" t="s">
        <v>220</v>
      </c>
      <c r="D184" s="1511">
        <v>44860</v>
      </c>
      <c r="E184" s="3845" t="s">
        <v>4943</v>
      </c>
      <c r="F184" s="485">
        <v>132</v>
      </c>
      <c r="G184" s="486">
        <f>AVERAGE(CPVTFC3SG0035!P18:Q18)</f>
        <v>2.9211</v>
      </c>
      <c r="H184" s="4001">
        <f t="shared" si="28"/>
        <v>9322.3404255319147</v>
      </c>
      <c r="I184" s="4054" t="s">
        <v>315</v>
      </c>
      <c r="J184" s="98">
        <v>44880</v>
      </c>
      <c r="K184" s="99" t="s">
        <v>5463</v>
      </c>
      <c r="L184" s="1155">
        <v>172</v>
      </c>
      <c r="M184" s="99">
        <f>AVERAGE(CPVTFC3SG0053!X24:Y24)</f>
        <v>2.2881999999999998</v>
      </c>
      <c r="N184" s="100">
        <f t="shared" si="27"/>
        <v>61919.424460431663</v>
      </c>
      <c r="O184" s="858" t="s">
        <v>315</v>
      </c>
      <c r="P184" s="694"/>
      <c r="Q184" s="694"/>
      <c r="R184" s="645"/>
      <c r="S184" s="694"/>
      <c r="T184" s="694"/>
      <c r="U184" s="694"/>
      <c r="V184" s="4914"/>
    </row>
    <row r="185" spans="1:23" x14ac:dyDescent="0.25">
      <c r="A185" s="114">
        <v>174</v>
      </c>
      <c r="B185" s="438" t="s">
        <v>4399</v>
      </c>
      <c r="C185" s="438" t="s">
        <v>868</v>
      </c>
      <c r="D185" s="2870">
        <v>44860</v>
      </c>
      <c r="E185" s="3485" t="s">
        <v>4943</v>
      </c>
      <c r="F185" s="444">
        <v>133</v>
      </c>
      <c r="G185" s="499">
        <f>AVERAGE(CPVTFC3SG0035!R18:S18)</f>
        <v>2.8902000000000001</v>
      </c>
      <c r="H185" s="4000">
        <f t="shared" si="28"/>
        <v>9212.7659574468089</v>
      </c>
      <c r="I185" s="4053" t="s">
        <v>315</v>
      </c>
      <c r="J185" s="98">
        <v>44880</v>
      </c>
      <c r="K185" s="99" t="s">
        <v>5463</v>
      </c>
      <c r="L185" s="1155">
        <v>173</v>
      </c>
      <c r="M185" s="99">
        <f>AVERAGE(CPVTFC3SG0053!B26:C26)</f>
        <v>3.0472000000000001</v>
      </c>
      <c r="N185" s="100">
        <f t="shared" si="27"/>
        <v>83761.151079136704</v>
      </c>
      <c r="O185" s="858" t="s">
        <v>315</v>
      </c>
      <c r="P185" s="694"/>
      <c r="Q185" s="694"/>
      <c r="R185" s="645"/>
      <c r="S185" s="694"/>
      <c r="T185" s="694"/>
      <c r="U185" s="694"/>
      <c r="W185" s="5">
        <v>1</v>
      </c>
    </row>
    <row r="186" spans="1:23" ht="15.75" thickBot="1" x14ac:dyDescent="0.3">
      <c r="A186" s="450">
        <v>175</v>
      </c>
      <c r="B186" s="437" t="s">
        <v>4399</v>
      </c>
      <c r="C186" s="437" t="s">
        <v>220</v>
      </c>
      <c r="D186" s="2079">
        <v>44860</v>
      </c>
      <c r="E186" s="3463" t="s">
        <v>4943</v>
      </c>
      <c r="F186" s="445">
        <v>134</v>
      </c>
      <c r="G186" s="453">
        <f>AVERAGE(CPVTFC3SG0035!T18:U18)</f>
        <v>2.8595999999999999</v>
      </c>
      <c r="H186" s="4003">
        <f t="shared" si="28"/>
        <v>9104.2553191489369</v>
      </c>
      <c r="I186" s="4055" t="s">
        <v>315</v>
      </c>
      <c r="J186" s="98">
        <v>44880</v>
      </c>
      <c r="K186" s="99" t="s">
        <v>5463</v>
      </c>
      <c r="L186" s="1155">
        <v>174</v>
      </c>
      <c r="M186" s="99">
        <f>AVERAGE(CPVTFC3SG0053!D26:E26)</f>
        <v>2.7961499999999999</v>
      </c>
      <c r="N186" s="100">
        <f t="shared" si="27"/>
        <v>76536.690647482028</v>
      </c>
      <c r="O186" s="858" t="s">
        <v>315</v>
      </c>
      <c r="P186" s="694"/>
      <c r="Q186" s="694"/>
      <c r="R186" s="645"/>
      <c r="S186" s="694"/>
      <c r="T186" s="694"/>
      <c r="U186" s="694"/>
    </row>
    <row r="187" spans="1:23" x14ac:dyDescent="0.25">
      <c r="A187" s="406">
        <v>176</v>
      </c>
      <c r="B187" s="476" t="s">
        <v>4400</v>
      </c>
      <c r="C187" s="476" t="s">
        <v>868</v>
      </c>
      <c r="D187" s="2332">
        <v>44860</v>
      </c>
      <c r="E187" s="3523" t="s">
        <v>4943</v>
      </c>
      <c r="F187" s="478">
        <v>135</v>
      </c>
      <c r="G187" s="479">
        <f>AVERAGE(CPVTFC3SG0035!V18:W18)</f>
        <v>2.8045499999999999</v>
      </c>
      <c r="H187" s="4004">
        <f t="shared" si="28"/>
        <v>8909.042553191488</v>
      </c>
      <c r="I187" s="4056" t="s">
        <v>315</v>
      </c>
      <c r="J187" s="98">
        <v>44880</v>
      </c>
      <c r="K187" s="99" t="s">
        <v>5463</v>
      </c>
      <c r="L187" s="1155">
        <v>175</v>
      </c>
      <c r="M187" s="99">
        <f>AVERAGE(CPVTFC3SG0053!F26:G26)</f>
        <v>0.70794999999999997</v>
      </c>
      <c r="N187" s="100">
        <f t="shared" si="27"/>
        <v>16444.604316546764</v>
      </c>
      <c r="O187" s="858" t="s">
        <v>315</v>
      </c>
      <c r="P187" s="694"/>
      <c r="Q187" s="694"/>
      <c r="R187" s="645"/>
      <c r="S187" s="694"/>
      <c r="T187" s="694"/>
      <c r="U187" s="694"/>
      <c r="W187" s="5">
        <v>1</v>
      </c>
    </row>
    <row r="188" spans="1:23" ht="15.75" thickBot="1" x14ac:dyDescent="0.3">
      <c r="A188" s="481">
        <v>177</v>
      </c>
      <c r="B188" s="482" t="s">
        <v>4400</v>
      </c>
      <c r="C188" s="482" t="s">
        <v>220</v>
      </c>
      <c r="D188" s="1511">
        <v>44860</v>
      </c>
      <c r="E188" s="3845" t="s">
        <v>4943</v>
      </c>
      <c r="F188" s="485">
        <v>136</v>
      </c>
      <c r="G188" s="486">
        <f>AVERAGE(CPVTFC3SG0035!X18:Y18)</f>
        <v>2.8270999999999997</v>
      </c>
      <c r="H188" s="4001">
        <f t="shared" si="28"/>
        <v>8989.0070921985789</v>
      </c>
      <c r="I188" s="4054" t="s">
        <v>315</v>
      </c>
      <c r="J188" s="98">
        <v>44880</v>
      </c>
      <c r="K188" s="99" t="s">
        <v>5463</v>
      </c>
      <c r="L188" s="1155">
        <v>176</v>
      </c>
      <c r="M188" s="99">
        <f>AVERAGE(CPVTFC3SG0053!H26:I26)</f>
        <v>2.2587999999999999</v>
      </c>
      <c r="N188" s="100">
        <f t="shared" si="27"/>
        <v>61073.381294964034</v>
      </c>
      <c r="O188" s="858" t="s">
        <v>315</v>
      </c>
      <c r="P188" s="694"/>
      <c r="Q188" s="694"/>
      <c r="R188" s="645"/>
      <c r="S188" s="694"/>
      <c r="T188" s="694"/>
      <c r="U188" s="694"/>
    </row>
    <row r="189" spans="1:23" x14ac:dyDescent="0.25">
      <c r="A189" s="82">
        <v>178</v>
      </c>
      <c r="B189" s="439" t="s">
        <v>4401</v>
      </c>
      <c r="C189" s="372" t="s">
        <v>868</v>
      </c>
      <c r="D189" s="2331">
        <v>44860</v>
      </c>
      <c r="E189" s="3473" t="s">
        <v>4943</v>
      </c>
      <c r="F189" s="375">
        <v>137</v>
      </c>
      <c r="G189" s="523">
        <f>AVERAGE(CPVTFC3SG0035!B20:C20)</f>
        <v>0.15115000000000001</v>
      </c>
      <c r="H189" s="4008">
        <f t="shared" si="28"/>
        <v>-500.17730496453908</v>
      </c>
      <c r="I189" s="4057" t="s">
        <v>314</v>
      </c>
      <c r="J189" s="891"/>
      <c r="K189" s="891"/>
      <c r="L189" s="891"/>
      <c r="M189" s="891"/>
      <c r="N189" s="891"/>
      <c r="O189" s="1692"/>
      <c r="P189" s="694"/>
      <c r="Q189" s="694"/>
      <c r="R189" s="645"/>
      <c r="S189" s="694"/>
      <c r="T189" s="694"/>
      <c r="U189" s="694"/>
      <c r="V189" s="4913" t="s">
        <v>1416</v>
      </c>
    </row>
    <row r="190" spans="1:23" ht="15.75" thickBot="1" x14ac:dyDescent="0.3">
      <c r="A190" s="524">
        <v>179</v>
      </c>
      <c r="B190" s="423" t="s">
        <v>4401</v>
      </c>
      <c r="C190" s="423" t="s">
        <v>220</v>
      </c>
      <c r="D190" s="1785">
        <v>44860</v>
      </c>
      <c r="E190" s="3550" t="s">
        <v>4943</v>
      </c>
      <c r="F190" s="173">
        <v>138</v>
      </c>
      <c r="G190" s="506">
        <f>AVERAGE(CPVTFC3SG0035!D20:E20)</f>
        <v>2.9429499999999997</v>
      </c>
      <c r="H190" s="4017">
        <f t="shared" si="28"/>
        <v>9399.8226950354583</v>
      </c>
      <c r="I190" s="4069" t="s">
        <v>315</v>
      </c>
      <c r="J190" s="891"/>
      <c r="K190" s="891"/>
      <c r="L190" s="891"/>
      <c r="M190" s="891"/>
      <c r="N190" s="891"/>
      <c r="O190" s="1692"/>
      <c r="P190" s="694"/>
      <c r="Q190" s="694"/>
      <c r="R190" s="645"/>
      <c r="S190" s="694"/>
      <c r="T190" s="694"/>
      <c r="U190" s="694"/>
      <c r="V190" s="4914"/>
    </row>
    <row r="191" spans="1:23" x14ac:dyDescent="0.25">
      <c r="A191" s="406">
        <v>180</v>
      </c>
      <c r="B191" s="476" t="s">
        <v>4402</v>
      </c>
      <c r="C191" s="476" t="s">
        <v>868</v>
      </c>
      <c r="D191" s="2332">
        <v>44860</v>
      </c>
      <c r="E191" s="3523" t="s">
        <v>4943</v>
      </c>
      <c r="F191" s="478">
        <v>139</v>
      </c>
      <c r="G191" s="479">
        <f>AVERAGE(CPVTFC3SG0035!F20:G20)</f>
        <v>2.7702</v>
      </c>
      <c r="H191" s="4004">
        <f t="shared" si="28"/>
        <v>8787.2340425531911</v>
      </c>
      <c r="I191" s="4056" t="s">
        <v>315</v>
      </c>
      <c r="J191" s="1156">
        <v>44880</v>
      </c>
      <c r="K191" s="886" t="s">
        <v>5463</v>
      </c>
      <c r="L191" s="1157">
        <v>177</v>
      </c>
      <c r="M191" s="886">
        <f>AVERAGE(CPVTFC3SG0053!J26:K26)</f>
        <v>0.28799999999999998</v>
      </c>
      <c r="N191" s="887">
        <f t="shared" ref="N191:N192" si="29">((M191-0.1365)/0.0139)*400</f>
        <v>4359.7122302158268</v>
      </c>
      <c r="O191" s="889" t="s">
        <v>315</v>
      </c>
      <c r="P191" s="694"/>
      <c r="Q191" s="694"/>
      <c r="R191" s="645"/>
      <c r="S191" s="694"/>
      <c r="T191" s="694"/>
      <c r="U191" s="694"/>
      <c r="W191" s="5">
        <v>1</v>
      </c>
    </row>
    <row r="192" spans="1:23" ht="15.75" thickBot="1" x14ac:dyDescent="0.3">
      <c r="A192" s="481">
        <v>181</v>
      </c>
      <c r="B192" s="482" t="s">
        <v>4402</v>
      </c>
      <c r="C192" s="482" t="s">
        <v>220</v>
      </c>
      <c r="D192" s="1511">
        <v>44860</v>
      </c>
      <c r="E192" s="3845" t="s">
        <v>4943</v>
      </c>
      <c r="F192" s="485">
        <v>140</v>
      </c>
      <c r="G192" s="486">
        <f>AVERAGE(CPVTFC3SG0035!H20:I20)</f>
        <v>2.7269500000000004</v>
      </c>
      <c r="H192" s="4001">
        <f t="shared" si="28"/>
        <v>8633.8652482269517</v>
      </c>
      <c r="I192" s="4054" t="s">
        <v>315</v>
      </c>
      <c r="J192" s="1156">
        <v>44880</v>
      </c>
      <c r="K192" s="886" t="s">
        <v>5463</v>
      </c>
      <c r="L192" s="1157">
        <v>178</v>
      </c>
      <c r="M192" s="886">
        <f>AVERAGE(CPVTFC3SG0053!L26:M26)</f>
        <v>0.22205</v>
      </c>
      <c r="N192" s="887">
        <f t="shared" si="29"/>
        <v>2461.870503597122</v>
      </c>
      <c r="O192" s="889" t="s">
        <v>315</v>
      </c>
      <c r="P192" s="1250"/>
      <c r="Q192" s="900"/>
      <c r="R192" s="645"/>
      <c r="S192" s="645"/>
      <c r="T192" s="646"/>
      <c r="U192" s="900"/>
    </row>
    <row r="193" spans="1:23" x14ac:dyDescent="0.25">
      <c r="A193" s="82">
        <v>182</v>
      </c>
      <c r="B193" s="439" t="s">
        <v>4403</v>
      </c>
      <c r="C193" s="372" t="s">
        <v>868</v>
      </c>
      <c r="D193" s="2331">
        <v>44860</v>
      </c>
      <c r="E193" s="3473" t="s">
        <v>4943</v>
      </c>
      <c r="F193" s="375">
        <v>141</v>
      </c>
      <c r="G193" s="511">
        <f>AVERAGE(CPVTFC3SG0035!J20:K20)</f>
        <v>5.4800000000000001E-2</v>
      </c>
      <c r="H193" s="4005">
        <f t="shared" si="28"/>
        <v>-841.84397163120559</v>
      </c>
      <c r="I193" s="4057" t="s">
        <v>314</v>
      </c>
      <c r="J193" s="1125"/>
      <c r="K193" s="1123"/>
      <c r="L193" s="1124"/>
      <c r="M193" s="1126"/>
      <c r="N193" s="646"/>
      <c r="O193" s="1483"/>
      <c r="P193" s="1250"/>
      <c r="Q193" s="900"/>
      <c r="R193" s="645"/>
      <c r="S193" s="645"/>
      <c r="T193" s="646"/>
      <c r="U193" s="900"/>
      <c r="V193" s="4913" t="s">
        <v>1416</v>
      </c>
    </row>
    <row r="194" spans="1:23" ht="15.75" thickBot="1" x14ac:dyDescent="0.3">
      <c r="A194" s="524">
        <v>183</v>
      </c>
      <c r="B194" s="423" t="s">
        <v>4403</v>
      </c>
      <c r="C194" s="423" t="s">
        <v>220</v>
      </c>
      <c r="D194" s="1785">
        <v>44860</v>
      </c>
      <c r="E194" s="3550" t="s">
        <v>4943</v>
      </c>
      <c r="F194" s="173">
        <v>142</v>
      </c>
      <c r="G194" s="506">
        <f>AVERAGE(CPVTFC3SG0035!L20:M20)</f>
        <v>2.9331500000000004</v>
      </c>
      <c r="H194" s="4017">
        <f t="shared" si="28"/>
        <v>9365.0709219858163</v>
      </c>
      <c r="I194" s="4069" t="s">
        <v>315</v>
      </c>
      <c r="J194" s="891"/>
      <c r="K194" s="891"/>
      <c r="L194" s="891"/>
      <c r="M194" s="891"/>
      <c r="N194" s="891"/>
      <c r="O194" s="1692"/>
      <c r="P194" s="1250"/>
      <c r="Q194" s="900"/>
      <c r="R194" s="645"/>
      <c r="S194" s="645"/>
      <c r="T194" s="646"/>
      <c r="U194" s="900"/>
      <c r="V194" s="4914"/>
    </row>
    <row r="195" spans="1:23" x14ac:dyDescent="0.25">
      <c r="A195" s="406">
        <v>184</v>
      </c>
      <c r="B195" s="476" t="s">
        <v>4404</v>
      </c>
      <c r="C195" s="476" t="s">
        <v>868</v>
      </c>
      <c r="D195" s="2332">
        <v>44860</v>
      </c>
      <c r="E195" s="3523" t="s">
        <v>4943</v>
      </c>
      <c r="F195" s="478">
        <v>143</v>
      </c>
      <c r="G195" s="479">
        <f>AVERAGE(CPVTFC3SG0035!N20:O20)</f>
        <v>2.8373499999999998</v>
      </c>
      <c r="H195" s="4004">
        <f t="shared" si="28"/>
        <v>9025.3546099290779</v>
      </c>
      <c r="I195" s="4056" t="s">
        <v>315</v>
      </c>
      <c r="J195" s="98">
        <v>44880</v>
      </c>
      <c r="K195" s="99" t="s">
        <v>5463</v>
      </c>
      <c r="L195" s="1155">
        <v>179</v>
      </c>
      <c r="M195" s="99">
        <f>AVERAGE(CPVTFC3SG0053!N26:O26)</f>
        <v>1.9003000000000001</v>
      </c>
      <c r="N195" s="100">
        <f t="shared" ref="N195:N198" si="30">((M195-0.1365)/0.0139)*400</f>
        <v>50756.834532374101</v>
      </c>
      <c r="O195" s="858" t="s">
        <v>315</v>
      </c>
      <c r="P195" s="1250"/>
      <c r="Q195" s="900"/>
      <c r="R195" s="645"/>
      <c r="S195" s="645"/>
      <c r="T195" s="646"/>
      <c r="U195" s="900"/>
      <c r="V195" s="4528"/>
      <c r="W195" s="5">
        <v>1</v>
      </c>
    </row>
    <row r="196" spans="1:23" ht="15.75" thickBot="1" x14ac:dyDescent="0.3">
      <c r="A196" s="481">
        <v>185</v>
      </c>
      <c r="B196" s="482" t="s">
        <v>4404</v>
      </c>
      <c r="C196" s="482" t="s">
        <v>220</v>
      </c>
      <c r="D196" s="1511">
        <v>44860</v>
      </c>
      <c r="E196" s="3845" t="s">
        <v>4943</v>
      </c>
      <c r="F196" s="485">
        <v>144</v>
      </c>
      <c r="G196" s="486">
        <f>AVERAGE(CPVTFC3SG0035!P20:Q20)</f>
        <v>2.8396999999999997</v>
      </c>
      <c r="H196" s="4001">
        <f t="shared" si="28"/>
        <v>9033.68794326241</v>
      </c>
      <c r="I196" s="4054" t="s">
        <v>315</v>
      </c>
      <c r="J196" s="98">
        <v>44880</v>
      </c>
      <c r="K196" s="99" t="s">
        <v>5463</v>
      </c>
      <c r="L196" s="1155">
        <v>180</v>
      </c>
      <c r="M196" s="99">
        <f>AVERAGE(CPVTFC3SG0053!P26:Q26)</f>
        <v>0.95670000000000011</v>
      </c>
      <c r="N196" s="100">
        <f t="shared" si="30"/>
        <v>23602.87769784173</v>
      </c>
      <c r="O196" s="858" t="s">
        <v>315</v>
      </c>
      <c r="P196" s="694"/>
      <c r="Q196" s="694"/>
      <c r="R196" s="645"/>
      <c r="S196" s="694"/>
      <c r="T196" s="694"/>
      <c r="U196" s="694"/>
    </row>
    <row r="197" spans="1:23" x14ac:dyDescent="0.25">
      <c r="A197" s="174">
        <v>186</v>
      </c>
      <c r="B197" s="438" t="s">
        <v>4405</v>
      </c>
      <c r="C197" s="438" t="s">
        <v>868</v>
      </c>
      <c r="D197" s="2870">
        <v>44860</v>
      </c>
      <c r="E197" s="3485" t="s">
        <v>4943</v>
      </c>
      <c r="F197" s="444">
        <v>145</v>
      </c>
      <c r="G197" s="499">
        <f>AVERAGE(CPVTFC3SG0035!R20:S20)</f>
        <v>2.9276</v>
      </c>
      <c r="H197" s="4000">
        <f t="shared" si="28"/>
        <v>9345.3900709219852</v>
      </c>
      <c r="I197" s="4053" t="s">
        <v>315</v>
      </c>
      <c r="J197" s="98">
        <v>44880</v>
      </c>
      <c r="K197" s="99" t="s">
        <v>5463</v>
      </c>
      <c r="L197" s="1155">
        <v>181</v>
      </c>
      <c r="M197" s="99">
        <f>AVERAGE(CPVTFC3SG0053!R26:S26)</f>
        <v>1.9337499999999999</v>
      </c>
      <c r="N197" s="100">
        <f t="shared" si="30"/>
        <v>51719.424460431648</v>
      </c>
      <c r="O197" s="858" t="s">
        <v>315</v>
      </c>
      <c r="P197" s="694"/>
      <c r="Q197" s="694"/>
      <c r="R197" s="645"/>
      <c r="S197" s="694"/>
      <c r="T197" s="694"/>
      <c r="U197" s="694"/>
      <c r="W197" s="5">
        <v>1</v>
      </c>
    </row>
    <row r="198" spans="1:23" ht="15.75" thickBot="1" x14ac:dyDescent="0.3">
      <c r="A198" s="450">
        <v>187</v>
      </c>
      <c r="B198" s="437" t="s">
        <v>4405</v>
      </c>
      <c r="C198" s="437" t="s">
        <v>220</v>
      </c>
      <c r="D198" s="2079">
        <v>44860</v>
      </c>
      <c r="E198" s="3463" t="s">
        <v>4943</v>
      </c>
      <c r="F198" s="445">
        <v>146</v>
      </c>
      <c r="G198" s="453">
        <f>AVERAGE(CPVTFC3SG0035!T20:U20)</f>
        <v>2.8352500000000003</v>
      </c>
      <c r="H198" s="4003">
        <f t="shared" si="28"/>
        <v>9017.9078014184397</v>
      </c>
      <c r="I198" s="4055" t="s">
        <v>315</v>
      </c>
      <c r="J198" s="98">
        <v>44880</v>
      </c>
      <c r="K198" s="99" t="s">
        <v>5463</v>
      </c>
      <c r="L198" s="1155">
        <v>182</v>
      </c>
      <c r="M198" s="99">
        <f>AVERAGE(CPVTFC3SG0053!T26:U26)</f>
        <v>2.8684500000000002</v>
      </c>
      <c r="N198" s="100">
        <f t="shared" si="30"/>
        <v>78617.266187050365</v>
      </c>
      <c r="O198" s="858" t="s">
        <v>315</v>
      </c>
      <c r="P198" s="1250"/>
      <c r="Q198" s="900"/>
      <c r="R198" s="645"/>
      <c r="S198" s="645"/>
      <c r="T198" s="646"/>
      <c r="U198" s="900"/>
      <c r="V198" s="314"/>
    </row>
    <row r="199" spans="1:23" x14ac:dyDescent="0.25">
      <c r="A199" s="475">
        <v>188</v>
      </c>
      <c r="B199" s="476" t="s">
        <v>4406</v>
      </c>
      <c r="C199" s="476" t="s">
        <v>868</v>
      </c>
      <c r="D199" s="2332">
        <v>44860</v>
      </c>
      <c r="E199" s="3523" t="s">
        <v>4943</v>
      </c>
      <c r="F199" s="478">
        <v>147</v>
      </c>
      <c r="G199" s="479">
        <f>AVERAGE(CPVTFC3SG0035!V20:W20)</f>
        <v>2.2282500000000001</v>
      </c>
      <c r="H199" s="4004">
        <f t="shared" si="28"/>
        <v>6865.4255319148942</v>
      </c>
      <c r="I199" s="4056" t="s">
        <v>315</v>
      </c>
      <c r="J199" s="1125"/>
      <c r="K199" s="1123"/>
      <c r="L199" s="1124"/>
      <c r="M199" s="1126"/>
      <c r="N199" s="646"/>
      <c r="O199" s="1483"/>
      <c r="P199" s="1250"/>
      <c r="Q199" s="900"/>
      <c r="R199" s="645"/>
      <c r="S199" s="645"/>
      <c r="T199" s="646"/>
      <c r="U199" s="900"/>
      <c r="V199" s="4913" t="s">
        <v>1416</v>
      </c>
      <c r="W199" s="5">
        <v>1</v>
      </c>
    </row>
    <row r="200" spans="1:23" ht="15.75" thickBot="1" x14ac:dyDescent="0.3">
      <c r="A200" s="481">
        <v>189</v>
      </c>
      <c r="B200" s="482" t="s">
        <v>4406</v>
      </c>
      <c r="C200" s="482" t="s">
        <v>220</v>
      </c>
      <c r="D200" s="1511">
        <v>44860</v>
      </c>
      <c r="E200" s="3845" t="s">
        <v>4943</v>
      </c>
      <c r="F200" s="485">
        <v>148</v>
      </c>
      <c r="G200" s="486">
        <f>AVERAGE(CPVTFC3SG0035!X20:Y20)</f>
        <v>2.8901500000000002</v>
      </c>
      <c r="H200" s="4001">
        <f t="shared" si="28"/>
        <v>9212.588652482269</v>
      </c>
      <c r="I200" s="4054" t="s">
        <v>315</v>
      </c>
      <c r="J200" s="98">
        <v>44880</v>
      </c>
      <c r="K200" s="99" t="s">
        <v>5464</v>
      </c>
      <c r="L200" s="1155">
        <v>1</v>
      </c>
      <c r="M200" s="99">
        <f>AVERAGE(CPVTFC3SG0054!C11:D11)</f>
        <v>2.7001999999999997</v>
      </c>
      <c r="N200" s="100">
        <f>((M200-0.1569)/0.0141)*400</f>
        <v>72150.354609929083</v>
      </c>
      <c r="O200" s="858" t="s">
        <v>315</v>
      </c>
      <c r="P200" s="1250"/>
      <c r="Q200" s="900"/>
      <c r="R200" s="645"/>
      <c r="S200" s="645"/>
      <c r="T200" s="646"/>
      <c r="U200" s="900"/>
      <c r="V200" s="4914"/>
    </row>
    <row r="201" spans="1:23" x14ac:dyDescent="0.25">
      <c r="A201" s="174">
        <v>190</v>
      </c>
      <c r="B201" s="438" t="s">
        <v>4407</v>
      </c>
      <c r="C201" s="438" t="s">
        <v>868</v>
      </c>
      <c r="D201" s="2870">
        <v>44860</v>
      </c>
      <c r="E201" s="3485" t="s">
        <v>4943</v>
      </c>
      <c r="F201" s="444">
        <v>149</v>
      </c>
      <c r="G201" s="522">
        <f>AVERAGE(CPVTFC3SG0035!B22:C22)</f>
        <v>1.0419499999999999</v>
      </c>
      <c r="H201" s="4004">
        <f t="shared" si="28"/>
        <v>2658.6879432624114</v>
      </c>
      <c r="I201" s="4056" t="s">
        <v>315</v>
      </c>
      <c r="J201" s="1125"/>
      <c r="K201" s="1123"/>
      <c r="L201" s="1124"/>
      <c r="M201" s="1126"/>
      <c r="N201" s="646"/>
      <c r="O201" s="1483"/>
      <c r="P201" s="1250"/>
      <c r="Q201" s="900"/>
      <c r="R201" s="645"/>
      <c r="S201" s="645"/>
      <c r="T201" s="646"/>
      <c r="U201" s="900"/>
      <c r="W201" s="5">
        <v>1</v>
      </c>
    </row>
    <row r="202" spans="1:23" ht="15.75" thickBot="1" x14ac:dyDescent="0.3">
      <c r="A202" s="450">
        <v>191</v>
      </c>
      <c r="B202" s="437" t="s">
        <v>4407</v>
      </c>
      <c r="C202" s="437" t="s">
        <v>220</v>
      </c>
      <c r="D202" s="2079">
        <v>44860</v>
      </c>
      <c r="E202" s="3463" t="s">
        <v>4943</v>
      </c>
      <c r="F202" s="445">
        <v>150</v>
      </c>
      <c r="G202" s="453">
        <f>AVERAGE(CPVTFC3SG0035!D22:E22)</f>
        <v>0.91904999999999992</v>
      </c>
      <c r="H202" s="4003">
        <f t="shared" si="28"/>
        <v>2222.8723404255315</v>
      </c>
      <c r="I202" s="4055" t="s">
        <v>315</v>
      </c>
      <c r="J202" s="1125"/>
      <c r="K202" s="1123"/>
      <c r="L202" s="1124"/>
      <c r="M202" s="1126"/>
      <c r="N202" s="646"/>
      <c r="O202" s="1483"/>
      <c r="P202" s="694"/>
      <c r="Q202" s="694"/>
      <c r="R202" s="645"/>
      <c r="S202" s="694"/>
      <c r="T202" s="694"/>
      <c r="U202" s="694"/>
      <c r="V202" s="286"/>
    </row>
    <row r="203" spans="1:23" x14ac:dyDescent="0.25">
      <c r="A203" s="475">
        <v>192</v>
      </c>
      <c r="B203" s="476" t="s">
        <v>4408</v>
      </c>
      <c r="C203" s="476" t="s">
        <v>868</v>
      </c>
      <c r="D203" s="2332">
        <v>44860</v>
      </c>
      <c r="E203" s="3523" t="s">
        <v>4943</v>
      </c>
      <c r="F203" s="478">
        <v>151</v>
      </c>
      <c r="G203" s="479">
        <f>AVERAGE(CPVTFC3SG0035!F22:G22)</f>
        <v>2.0200999999999998</v>
      </c>
      <c r="H203" s="4004">
        <f t="shared" si="28"/>
        <v>6127.3049645390065</v>
      </c>
      <c r="I203" s="4056" t="s">
        <v>315</v>
      </c>
      <c r="J203" s="1125"/>
      <c r="K203" s="1123"/>
      <c r="L203" s="1124"/>
      <c r="M203" s="1126"/>
      <c r="N203" s="646"/>
      <c r="O203" s="1483"/>
      <c r="P203" s="694"/>
      <c r="Q203" s="694"/>
      <c r="R203" s="645"/>
      <c r="S203" s="694"/>
      <c r="T203" s="694"/>
      <c r="U203" s="694"/>
      <c r="V203" s="4913" t="s">
        <v>1416</v>
      </c>
      <c r="W203" s="5">
        <v>1</v>
      </c>
    </row>
    <row r="204" spans="1:23" ht="15.75" thickBot="1" x14ac:dyDescent="0.3">
      <c r="A204" s="481">
        <v>193</v>
      </c>
      <c r="B204" s="482" t="s">
        <v>4408</v>
      </c>
      <c r="C204" s="482" t="s">
        <v>220</v>
      </c>
      <c r="D204" s="1511">
        <v>44860</v>
      </c>
      <c r="E204" s="3845" t="s">
        <v>4943</v>
      </c>
      <c r="F204" s="485">
        <v>152</v>
      </c>
      <c r="G204" s="486">
        <f>AVERAGE(CPVTFC3SG0035!H22:I22)</f>
        <v>2.9274</v>
      </c>
      <c r="H204" s="4001">
        <f t="shared" si="28"/>
        <v>9344.6808510638311</v>
      </c>
      <c r="I204" s="4054" t="s">
        <v>315</v>
      </c>
      <c r="J204" s="98">
        <v>44880</v>
      </c>
      <c r="K204" s="99" t="s">
        <v>5463</v>
      </c>
      <c r="L204" s="1155">
        <v>183</v>
      </c>
      <c r="M204" s="99">
        <f>AVERAGE(CPVTFC3SG0053!V26:W26)</f>
        <v>1.6727500000000002</v>
      </c>
      <c r="N204" s="100">
        <f>((M204-0.1365)/0.0139)*400</f>
        <v>44208.633093525183</v>
      </c>
      <c r="O204" s="858" t="s">
        <v>315</v>
      </c>
      <c r="P204" s="694"/>
      <c r="Q204" s="694"/>
      <c r="R204" s="645"/>
      <c r="S204" s="694"/>
      <c r="T204" s="694"/>
      <c r="U204" s="694"/>
      <c r="V204" s="4914"/>
    </row>
    <row r="205" spans="1:23" x14ac:dyDescent="0.25">
      <c r="A205" s="174">
        <v>194</v>
      </c>
      <c r="B205" s="438" t="s">
        <v>4409</v>
      </c>
      <c r="C205" s="438" t="s">
        <v>868</v>
      </c>
      <c r="D205" s="2870">
        <v>44860</v>
      </c>
      <c r="E205" s="3485" t="s">
        <v>4943</v>
      </c>
      <c r="F205" s="444">
        <v>153</v>
      </c>
      <c r="G205" s="499">
        <f>AVERAGE(CPVTFC3SG0035!J22:K22)</f>
        <v>2.9060000000000001</v>
      </c>
      <c r="H205" s="4000">
        <f t="shared" si="28"/>
        <v>9268.7943262411372</v>
      </c>
      <c r="I205" s="4053" t="s">
        <v>315</v>
      </c>
      <c r="J205" s="98">
        <v>44880</v>
      </c>
      <c r="K205" s="99" t="s">
        <v>5463</v>
      </c>
      <c r="L205" s="1155">
        <v>184</v>
      </c>
      <c r="M205" s="99">
        <f>AVERAGE(CPVTFC3SG0053!X26:Y26)</f>
        <v>0.73120000000000007</v>
      </c>
      <c r="N205" s="100">
        <f>((M205-0.1365)/0.0139)*400</f>
        <v>17113.669064748203</v>
      </c>
      <c r="O205" s="858" t="s">
        <v>315</v>
      </c>
      <c r="P205" s="694"/>
      <c r="Q205" s="694"/>
      <c r="R205" s="645"/>
      <c r="S205" s="694"/>
      <c r="T205" s="694"/>
      <c r="U205" s="694"/>
      <c r="V205" s="1158"/>
      <c r="W205" s="5">
        <v>1</v>
      </c>
    </row>
    <row r="206" spans="1:23" ht="15.75" thickBot="1" x14ac:dyDescent="0.3">
      <c r="A206" s="450">
        <v>195</v>
      </c>
      <c r="B206" s="437" t="s">
        <v>4409</v>
      </c>
      <c r="C206" s="437" t="s">
        <v>220</v>
      </c>
      <c r="D206" s="2079">
        <v>44860</v>
      </c>
      <c r="E206" s="3463" t="s">
        <v>4943</v>
      </c>
      <c r="F206" s="445">
        <v>154</v>
      </c>
      <c r="G206" s="453">
        <f>AVERAGE(CPVTFC3SG0035!L22:M22)</f>
        <v>1.5705499999999999</v>
      </c>
      <c r="H206" s="4003">
        <f t="shared" si="28"/>
        <v>4533.1560283687941</v>
      </c>
      <c r="I206" s="4055" t="s">
        <v>315</v>
      </c>
      <c r="J206" s="1125"/>
      <c r="K206" s="1123"/>
      <c r="L206" s="1124"/>
      <c r="M206" s="1126"/>
      <c r="N206" s="646"/>
      <c r="O206" s="1483"/>
      <c r="P206" s="694"/>
      <c r="Q206" s="694"/>
      <c r="R206" s="645"/>
      <c r="S206" s="694"/>
      <c r="T206" s="694"/>
      <c r="U206" s="694"/>
      <c r="V206" s="1159"/>
    </row>
    <row r="207" spans="1:23" x14ac:dyDescent="0.25">
      <c r="A207" s="475">
        <v>196</v>
      </c>
      <c r="B207" s="476" t="s">
        <v>4410</v>
      </c>
      <c r="C207" s="476" t="s">
        <v>868</v>
      </c>
      <c r="D207" s="2332">
        <v>44860</v>
      </c>
      <c r="E207" s="3523" t="s">
        <v>4943</v>
      </c>
      <c r="F207" s="478">
        <v>155</v>
      </c>
      <c r="G207" s="479">
        <f>AVERAGE(CPVTFC3SG0035!N22:O22)</f>
        <v>2.7721499999999999</v>
      </c>
      <c r="H207" s="4004">
        <f t="shared" si="28"/>
        <v>8794.1489361702115</v>
      </c>
      <c r="I207" s="4056" t="s">
        <v>315</v>
      </c>
      <c r="J207" s="98">
        <v>44880</v>
      </c>
      <c r="K207" s="99" t="s">
        <v>5464</v>
      </c>
      <c r="L207" s="1155">
        <v>2</v>
      </c>
      <c r="M207" s="99">
        <f>AVERAGE(CPVTFC3SG0054!E11:F11)</f>
        <v>0.48129999999999995</v>
      </c>
      <c r="N207" s="100">
        <f t="shared" ref="N207:N213" si="31">((M207-0.1569)/0.0141)*400</f>
        <v>9202.8368794326216</v>
      </c>
      <c r="O207" s="858" t="s">
        <v>315</v>
      </c>
      <c r="P207" s="1250"/>
      <c r="Q207" s="900"/>
      <c r="R207" s="645"/>
      <c r="S207" s="645"/>
      <c r="T207" s="646"/>
      <c r="U207" s="900"/>
      <c r="V207" s="4913" t="s">
        <v>1416</v>
      </c>
      <c r="W207" s="5">
        <v>1</v>
      </c>
    </row>
    <row r="208" spans="1:23" ht="15.75" thickBot="1" x14ac:dyDescent="0.3">
      <c r="A208" s="481">
        <v>197</v>
      </c>
      <c r="B208" s="482" t="s">
        <v>4410</v>
      </c>
      <c r="C208" s="482" t="s">
        <v>220</v>
      </c>
      <c r="D208" s="1511">
        <v>44860</v>
      </c>
      <c r="E208" s="3845" t="s">
        <v>4943</v>
      </c>
      <c r="F208" s="485">
        <v>156</v>
      </c>
      <c r="G208" s="486">
        <f>AVERAGE(CPVTFC3SG0035!P22:Q22)</f>
        <v>2.9073500000000001</v>
      </c>
      <c r="H208" s="4001">
        <f t="shared" si="28"/>
        <v>9273.5815602836883</v>
      </c>
      <c r="I208" s="4054" t="s">
        <v>315</v>
      </c>
      <c r="J208" s="98">
        <v>44880</v>
      </c>
      <c r="K208" s="99" t="s">
        <v>5464</v>
      </c>
      <c r="L208" s="1155">
        <v>3</v>
      </c>
      <c r="M208" s="99">
        <f>AVERAGE(CPVTFC3SG0054!G11:H11)</f>
        <v>2.1121500000000002</v>
      </c>
      <c r="N208" s="100">
        <f t="shared" si="31"/>
        <v>55468.08510638299</v>
      </c>
      <c r="O208" s="858" t="s">
        <v>315</v>
      </c>
      <c r="P208" s="1250"/>
      <c r="Q208" s="900"/>
      <c r="R208" s="645"/>
      <c r="S208" s="645"/>
      <c r="T208" s="646"/>
      <c r="U208" s="900"/>
      <c r="V208" s="4914"/>
    </row>
    <row r="209" spans="1:23" x14ac:dyDescent="0.25">
      <c r="A209" s="174">
        <v>198</v>
      </c>
      <c r="B209" s="438" t="s">
        <v>4411</v>
      </c>
      <c r="C209" s="438" t="s">
        <v>868</v>
      </c>
      <c r="D209" s="2870">
        <v>44860</v>
      </c>
      <c r="E209" s="3485" t="s">
        <v>4943</v>
      </c>
      <c r="F209" s="444">
        <v>157</v>
      </c>
      <c r="G209" s="499">
        <f>AVERAGE(CPVTFC3SG0035!R22:S22)</f>
        <v>2.8026499999999999</v>
      </c>
      <c r="H209" s="4000">
        <f t="shared" si="28"/>
        <v>8902.3049645390056</v>
      </c>
      <c r="I209" s="4053" t="s">
        <v>315</v>
      </c>
      <c r="J209" s="98">
        <v>44880</v>
      </c>
      <c r="K209" s="99" t="s">
        <v>5464</v>
      </c>
      <c r="L209" s="1155">
        <v>4</v>
      </c>
      <c r="M209" s="99">
        <f>AVERAGE(CPVTFC3SG0054!I11:J11)</f>
        <v>0.45799999999999996</v>
      </c>
      <c r="N209" s="100">
        <f t="shared" si="31"/>
        <v>8541.8439716312041</v>
      </c>
      <c r="O209" s="858" t="s">
        <v>315</v>
      </c>
      <c r="P209" s="694"/>
      <c r="Q209" s="694"/>
      <c r="R209" s="645"/>
      <c r="S209" s="694"/>
      <c r="T209" s="694"/>
      <c r="U209" s="694"/>
      <c r="W209" s="5">
        <v>1</v>
      </c>
    </row>
    <row r="210" spans="1:23" ht="15.75" thickBot="1" x14ac:dyDescent="0.3">
      <c r="A210" s="450">
        <v>199</v>
      </c>
      <c r="B210" s="437" t="s">
        <v>4411</v>
      </c>
      <c r="C210" s="437" t="s">
        <v>220</v>
      </c>
      <c r="D210" s="2079">
        <v>44860</v>
      </c>
      <c r="E210" s="3463" t="s">
        <v>4943</v>
      </c>
      <c r="F210" s="445">
        <v>158</v>
      </c>
      <c r="G210" s="453">
        <f>AVERAGE(CPVTFC3SG0035!T22:U22)</f>
        <v>2.7636500000000002</v>
      </c>
      <c r="H210" s="4003">
        <f t="shared" si="28"/>
        <v>8764.0070921985807</v>
      </c>
      <c r="I210" s="4055" t="s">
        <v>315</v>
      </c>
      <c r="J210" s="1156">
        <v>44880</v>
      </c>
      <c r="K210" s="886" t="s">
        <v>5464</v>
      </c>
      <c r="L210" s="1157">
        <v>5</v>
      </c>
      <c r="M210" s="886">
        <f>AVERAGE(CPVTFC3SG0054!K11:L11)</f>
        <v>0.39319999999999999</v>
      </c>
      <c r="N210" s="887">
        <f t="shared" si="31"/>
        <v>6703.5460992907801</v>
      </c>
      <c r="O210" s="889" t="s">
        <v>315</v>
      </c>
      <c r="P210" s="694"/>
      <c r="Q210" s="694"/>
      <c r="R210" s="645"/>
      <c r="S210" s="694"/>
      <c r="T210" s="694"/>
      <c r="U210" s="694"/>
    </row>
    <row r="211" spans="1:23" x14ac:dyDescent="0.25">
      <c r="A211" s="475">
        <v>200</v>
      </c>
      <c r="B211" s="476" t="s">
        <v>4412</v>
      </c>
      <c r="C211" s="476" t="s">
        <v>868</v>
      </c>
      <c r="D211" s="2332">
        <v>44860</v>
      </c>
      <c r="E211" s="3523" t="s">
        <v>4943</v>
      </c>
      <c r="F211" s="478">
        <v>159</v>
      </c>
      <c r="G211" s="479">
        <f>AVERAGE(CPVTFC3SG0035!V22:W22)</f>
        <v>2.4338500000000001</v>
      </c>
      <c r="H211" s="4004">
        <f t="shared" si="28"/>
        <v>7594.5035460992931</v>
      </c>
      <c r="I211" s="4056" t="s">
        <v>315</v>
      </c>
      <c r="J211" s="1156">
        <v>44880</v>
      </c>
      <c r="K211" s="886" t="s">
        <v>5464</v>
      </c>
      <c r="L211" s="1157">
        <v>6</v>
      </c>
      <c r="M211" s="886">
        <f>AVERAGE(CPVTFC3SG0054!M11:N11)</f>
        <v>0.29804999999999998</v>
      </c>
      <c r="N211" s="887">
        <f t="shared" si="31"/>
        <v>4004.2553191489355</v>
      </c>
      <c r="O211" s="889" t="s">
        <v>315</v>
      </c>
      <c r="P211" s="694"/>
      <c r="Q211" s="694"/>
      <c r="R211" s="645"/>
      <c r="S211" s="694"/>
      <c r="T211" s="694"/>
      <c r="U211" s="694"/>
      <c r="W211" s="5">
        <v>1</v>
      </c>
    </row>
    <row r="212" spans="1:23" ht="15.75" thickBot="1" x14ac:dyDescent="0.3">
      <c r="A212" s="481">
        <v>201</v>
      </c>
      <c r="B212" s="482" t="s">
        <v>4412</v>
      </c>
      <c r="C212" s="482" t="s">
        <v>220</v>
      </c>
      <c r="D212" s="1511">
        <v>44860</v>
      </c>
      <c r="E212" s="3845" t="s">
        <v>4943</v>
      </c>
      <c r="F212" s="485">
        <v>160</v>
      </c>
      <c r="G212" s="486">
        <f>AVERAGE(CPVTFC3SG0035!X22:Y22)</f>
        <v>2.4079999999999999</v>
      </c>
      <c r="H212" s="4001">
        <f t="shared" si="28"/>
        <v>7502.8368794326243</v>
      </c>
      <c r="I212" s="4054" t="s">
        <v>315</v>
      </c>
      <c r="J212" s="1156">
        <v>44880</v>
      </c>
      <c r="K212" s="886" t="s">
        <v>5464</v>
      </c>
      <c r="L212" s="1157">
        <v>7</v>
      </c>
      <c r="M212" s="886">
        <f>AVERAGE(CPVTFC3SG0054!O11:P11)</f>
        <v>0.29585</v>
      </c>
      <c r="N212" s="887">
        <f t="shared" si="31"/>
        <v>3941.8439716312059</v>
      </c>
      <c r="O212" s="889" t="s">
        <v>315</v>
      </c>
      <c r="P212" s="694"/>
      <c r="Q212" s="694"/>
      <c r="R212" s="645"/>
      <c r="S212" s="694"/>
      <c r="T212" s="694"/>
      <c r="U212" s="694"/>
    </row>
    <row r="213" spans="1:23" x14ac:dyDescent="0.25">
      <c r="A213" s="174">
        <v>202</v>
      </c>
      <c r="B213" s="438" t="s">
        <v>4413</v>
      </c>
      <c r="C213" s="438" t="s">
        <v>868</v>
      </c>
      <c r="D213" s="2870">
        <v>44860</v>
      </c>
      <c r="E213" s="3485" t="s">
        <v>4943</v>
      </c>
      <c r="F213" s="444">
        <v>161</v>
      </c>
      <c r="G213" s="522">
        <f>AVERAGE(CPVTFC3SG0035!B24:C24)</f>
        <v>2.9245000000000001</v>
      </c>
      <c r="H213" s="4004">
        <f t="shared" si="28"/>
        <v>9334.3971631205677</v>
      </c>
      <c r="I213" s="4056" t="s">
        <v>315</v>
      </c>
      <c r="J213" s="98">
        <v>44880</v>
      </c>
      <c r="K213" s="99" t="s">
        <v>5464</v>
      </c>
      <c r="L213" s="1155">
        <v>8</v>
      </c>
      <c r="M213" s="99">
        <f>AVERAGE(CPVTFC3SG0054!Q11:R11)</f>
        <v>1.5099499999999999</v>
      </c>
      <c r="N213" s="100">
        <f t="shared" si="31"/>
        <v>38384.397163120564</v>
      </c>
      <c r="O213" s="858" t="s">
        <v>315</v>
      </c>
      <c r="P213" s="694"/>
      <c r="Q213" s="694"/>
      <c r="R213" s="645"/>
      <c r="S213" s="694"/>
      <c r="T213" s="694"/>
      <c r="U213" s="694"/>
      <c r="W213" s="5">
        <v>1</v>
      </c>
    </row>
    <row r="214" spans="1:23" ht="15.75" thickBot="1" x14ac:dyDescent="0.3">
      <c r="A214" s="64">
        <v>203</v>
      </c>
      <c r="B214" s="436" t="s">
        <v>4413</v>
      </c>
      <c r="C214" s="436" t="s">
        <v>220</v>
      </c>
      <c r="D214" s="2337">
        <v>44860</v>
      </c>
      <c r="E214" s="3456" t="s">
        <v>4943</v>
      </c>
      <c r="F214" s="164">
        <v>162</v>
      </c>
      <c r="G214" s="453">
        <f>AVERAGE(CPVTFC3SG0035!D24:E24)</f>
        <v>2.9013999999999998</v>
      </c>
      <c r="H214" s="4003">
        <f t="shared" si="28"/>
        <v>9252.4822695035436</v>
      </c>
      <c r="I214" s="4054" t="s">
        <v>315</v>
      </c>
      <c r="J214" s="98">
        <v>44880</v>
      </c>
      <c r="K214" s="99" t="s">
        <v>5464</v>
      </c>
      <c r="L214" s="1155">
        <v>9</v>
      </c>
      <c r="M214" s="99">
        <f>AVERAGE(CPVTFC3SG0054!S11:T11)</f>
        <v>0.86309999999999998</v>
      </c>
      <c r="N214" s="100">
        <f>((M214-0.1569)/0.0141)*400</f>
        <v>20034.042553191488</v>
      </c>
      <c r="O214" s="858" t="s">
        <v>315</v>
      </c>
      <c r="P214" s="694"/>
      <c r="Q214" s="694"/>
      <c r="R214" s="645"/>
      <c r="S214" s="694"/>
      <c r="T214" s="694"/>
      <c r="U214" s="694"/>
    </row>
    <row r="215" spans="1:23" x14ac:dyDescent="0.25">
      <c r="A215" s="68">
        <v>204</v>
      </c>
      <c r="B215" s="436" t="s">
        <v>4414</v>
      </c>
      <c r="C215" s="436" t="s">
        <v>868</v>
      </c>
      <c r="D215" s="2337">
        <v>44860</v>
      </c>
      <c r="E215" s="3456" t="s">
        <v>4943</v>
      </c>
      <c r="F215" s="164">
        <v>163</v>
      </c>
      <c r="G215" s="479">
        <f>AVERAGE(CPVTFC3SG0035!F24:G24)</f>
        <v>1.7466499999999998</v>
      </c>
      <c r="H215" s="4004">
        <f t="shared" si="28"/>
        <v>5157.6241134751772</v>
      </c>
      <c r="I215" s="4056" t="s">
        <v>315</v>
      </c>
      <c r="J215" s="891"/>
      <c r="K215" s="891"/>
      <c r="L215" s="891"/>
      <c r="M215" s="891"/>
      <c r="N215" s="891"/>
      <c r="O215" s="1692"/>
      <c r="P215" s="694"/>
      <c r="Q215" s="694"/>
      <c r="R215" s="645"/>
      <c r="S215" s="694"/>
      <c r="T215" s="694"/>
      <c r="U215" s="694"/>
      <c r="V215" s="4913" t="s">
        <v>1416</v>
      </c>
      <c r="W215" s="5">
        <v>1</v>
      </c>
    </row>
    <row r="216" spans="1:23" ht="15.75" thickBot="1" x14ac:dyDescent="0.3">
      <c r="A216" s="64">
        <v>205</v>
      </c>
      <c r="B216" s="436" t="s">
        <v>4414</v>
      </c>
      <c r="C216" s="436" t="s">
        <v>220</v>
      </c>
      <c r="D216" s="2337">
        <v>44860</v>
      </c>
      <c r="E216" s="3456" t="s">
        <v>4943</v>
      </c>
      <c r="F216" s="164">
        <v>164</v>
      </c>
      <c r="G216" s="486">
        <f>AVERAGE(CPVTFC3SG0035!H24:I24)</f>
        <v>2.9596</v>
      </c>
      <c r="H216" s="4001">
        <f t="shared" si="28"/>
        <v>9458.8652482269499</v>
      </c>
      <c r="I216" s="4054" t="s">
        <v>315</v>
      </c>
      <c r="J216" s="98">
        <v>44880</v>
      </c>
      <c r="K216" s="99" t="s">
        <v>5464</v>
      </c>
      <c r="L216" s="1155">
        <v>10</v>
      </c>
      <c r="M216" s="99">
        <f>AVERAGE(CPVTFC3SG0054!U11:V11)</f>
        <v>1.26515</v>
      </c>
      <c r="N216" s="100">
        <f>((M216-0.1569)/0.0141)*400</f>
        <v>31439.716312056738</v>
      </c>
      <c r="O216" s="858" t="s">
        <v>315</v>
      </c>
      <c r="P216" s="694"/>
      <c r="Q216" s="694"/>
      <c r="R216" s="645"/>
      <c r="S216" s="694"/>
      <c r="T216" s="694"/>
      <c r="U216" s="694"/>
      <c r="V216" s="4914"/>
    </row>
    <row r="217" spans="1:23" x14ac:dyDescent="0.25">
      <c r="A217" s="68">
        <v>206</v>
      </c>
      <c r="B217" s="436" t="s">
        <v>4415</v>
      </c>
      <c r="C217" s="436" t="s">
        <v>868</v>
      </c>
      <c r="D217" s="2337">
        <v>44860</v>
      </c>
      <c r="E217" s="3456" t="s">
        <v>4943</v>
      </c>
      <c r="F217" s="164">
        <v>165</v>
      </c>
      <c r="G217" s="499">
        <f>AVERAGE(CPVTFC3SG0035!J24:K24)</f>
        <v>2.9215</v>
      </c>
      <c r="H217" s="4000">
        <f t="shared" si="28"/>
        <v>9323.7588652482264</v>
      </c>
      <c r="I217" s="4056" t="s">
        <v>315</v>
      </c>
      <c r="J217" s="98">
        <v>44880</v>
      </c>
      <c r="K217" s="99" t="s">
        <v>5464</v>
      </c>
      <c r="L217" s="1155">
        <v>11</v>
      </c>
      <c r="M217" s="99">
        <f>AVERAGE(CPVTFC3SG0054!W11:X11)</f>
        <v>0.48709999999999998</v>
      </c>
      <c r="N217" s="100">
        <f t="shared" ref="N217:N218" si="32">((M217-0.1569)/0.0141)*400</f>
        <v>9367.3758865248219</v>
      </c>
      <c r="O217" s="858" t="s">
        <v>315</v>
      </c>
      <c r="P217" s="694"/>
      <c r="Q217" s="694"/>
      <c r="R217" s="645"/>
      <c r="S217" s="694"/>
      <c r="T217" s="694"/>
      <c r="U217" s="694"/>
      <c r="V217" s="4913" t="s">
        <v>1416</v>
      </c>
      <c r="W217" s="5">
        <v>1</v>
      </c>
    </row>
    <row r="218" spans="1:23" ht="15.75" thickBot="1" x14ac:dyDescent="0.3">
      <c r="A218" s="64">
        <v>207</v>
      </c>
      <c r="B218" s="436" t="s">
        <v>4415</v>
      </c>
      <c r="C218" s="436" t="s">
        <v>220</v>
      </c>
      <c r="D218" s="2337">
        <v>44860</v>
      </c>
      <c r="E218" s="3456" t="s">
        <v>4943</v>
      </c>
      <c r="F218" s="164">
        <v>166</v>
      </c>
      <c r="G218" s="453">
        <f>AVERAGE(CPVTFC3SG0035!L24:M24)</f>
        <v>2.907</v>
      </c>
      <c r="H218" s="4003">
        <f t="shared" si="28"/>
        <v>9272.3404255319147</v>
      </c>
      <c r="I218" s="4054" t="s">
        <v>315</v>
      </c>
      <c r="J218" s="98">
        <v>44880</v>
      </c>
      <c r="K218" s="99" t="s">
        <v>5464</v>
      </c>
      <c r="L218" s="1155">
        <v>12</v>
      </c>
      <c r="M218" s="99">
        <f>AVERAGE(CPVTFC3SG0054!C13:D13)</f>
        <v>2.44835</v>
      </c>
      <c r="N218" s="100">
        <f t="shared" si="32"/>
        <v>65005.673758865261</v>
      </c>
      <c r="O218" s="858" t="s">
        <v>315</v>
      </c>
      <c r="P218" s="1250"/>
      <c r="Q218" s="900"/>
      <c r="R218" s="645"/>
      <c r="S218" s="645"/>
      <c r="T218" s="646"/>
      <c r="U218" s="900"/>
      <c r="V218" s="4914"/>
    </row>
    <row r="219" spans="1:23" x14ac:dyDescent="0.25">
      <c r="A219" s="68">
        <v>208</v>
      </c>
      <c r="B219" s="436" t="s">
        <v>4416</v>
      </c>
      <c r="C219" s="436" t="s">
        <v>868</v>
      </c>
      <c r="D219" s="2337">
        <v>44860</v>
      </c>
      <c r="E219" s="3456" t="s">
        <v>4943</v>
      </c>
      <c r="F219" s="164">
        <v>167</v>
      </c>
      <c r="G219" s="479">
        <f>AVERAGE(CPVTFC3SG0035!N24:O24)</f>
        <v>2.17415</v>
      </c>
      <c r="H219" s="4004">
        <f t="shared" si="28"/>
        <v>6673.5815602836883</v>
      </c>
      <c r="I219" s="4056" t="s">
        <v>315</v>
      </c>
      <c r="J219" s="1125"/>
      <c r="K219" s="1123"/>
      <c r="L219" s="1124"/>
      <c r="M219" s="1126"/>
      <c r="N219" s="646"/>
      <c r="O219" s="1483"/>
      <c r="P219" s="1250"/>
      <c r="Q219" s="900"/>
      <c r="R219" s="645"/>
      <c r="S219" s="645"/>
      <c r="T219" s="646"/>
      <c r="U219" s="900"/>
      <c r="W219" s="5">
        <v>1</v>
      </c>
    </row>
    <row r="220" spans="1:23" ht="15.75" thickBot="1" x14ac:dyDescent="0.3">
      <c r="A220" s="64">
        <v>209</v>
      </c>
      <c r="B220" s="436" t="s">
        <v>4416</v>
      </c>
      <c r="C220" s="436" t="s">
        <v>220</v>
      </c>
      <c r="D220" s="2337">
        <v>44860</v>
      </c>
      <c r="E220" s="3456" t="s">
        <v>4943</v>
      </c>
      <c r="F220" s="164">
        <v>168</v>
      </c>
      <c r="G220" s="486">
        <f>AVERAGE(CPVTFC3SG0035!P24:Q24)</f>
        <v>2.3891999999999998</v>
      </c>
      <c r="H220" s="4001">
        <f t="shared" si="28"/>
        <v>7436.1702127659555</v>
      </c>
      <c r="I220" s="4054" t="s">
        <v>315</v>
      </c>
      <c r="J220" s="1125"/>
      <c r="K220" s="1123"/>
      <c r="L220" s="1124"/>
      <c r="M220" s="1126"/>
      <c r="N220" s="646"/>
      <c r="O220" s="1483"/>
      <c r="P220" s="1250"/>
      <c r="Q220" s="900"/>
      <c r="R220" s="645"/>
      <c r="S220" s="645"/>
      <c r="T220" s="646"/>
      <c r="U220" s="900"/>
    </row>
    <row r="221" spans="1:23" x14ac:dyDescent="0.25">
      <c r="A221" s="68">
        <v>210</v>
      </c>
      <c r="B221" s="436" t="s">
        <v>4417</v>
      </c>
      <c r="C221" s="436" t="s">
        <v>868</v>
      </c>
      <c r="D221" s="2337">
        <v>44860</v>
      </c>
      <c r="E221" s="3456" t="s">
        <v>4943</v>
      </c>
      <c r="F221" s="164">
        <v>169</v>
      </c>
      <c r="G221" s="499">
        <f>AVERAGE(CPVTFC3SG0035!R24:S24)</f>
        <v>1.5059</v>
      </c>
      <c r="H221" s="4000">
        <f t="shared" si="28"/>
        <v>4303.9007092198581</v>
      </c>
      <c r="I221" s="4056" t="s">
        <v>315</v>
      </c>
      <c r="J221" s="1125"/>
      <c r="K221" s="1123"/>
      <c r="L221" s="1124"/>
      <c r="M221" s="1126"/>
      <c r="N221" s="646"/>
      <c r="O221" s="1483"/>
      <c r="P221" s="694"/>
      <c r="Q221" s="694"/>
      <c r="R221" s="645"/>
      <c r="S221" s="694"/>
      <c r="T221" s="694"/>
      <c r="U221" s="694"/>
      <c r="V221" s="4913" t="s">
        <v>1416</v>
      </c>
      <c r="W221" s="5">
        <v>1</v>
      </c>
    </row>
    <row r="222" spans="1:23" ht="15.75" thickBot="1" x14ac:dyDescent="0.3">
      <c r="A222" s="64">
        <v>211</v>
      </c>
      <c r="B222" s="436" t="s">
        <v>4417</v>
      </c>
      <c r="C222" s="436" t="s">
        <v>220</v>
      </c>
      <c r="D222" s="2337">
        <v>44860</v>
      </c>
      <c r="E222" s="3456" t="s">
        <v>4943</v>
      </c>
      <c r="F222" s="164">
        <v>170</v>
      </c>
      <c r="G222" s="453">
        <f>AVERAGE(CPVTFC3SG0035!T24:U24)</f>
        <v>2.9321000000000002</v>
      </c>
      <c r="H222" s="4003">
        <f t="shared" si="28"/>
        <v>9361.3475177304972</v>
      </c>
      <c r="I222" s="4054" t="s">
        <v>315</v>
      </c>
      <c r="J222" s="98">
        <v>44880</v>
      </c>
      <c r="K222" s="99" t="s">
        <v>5464</v>
      </c>
      <c r="L222" s="1155">
        <v>13</v>
      </c>
      <c r="M222" s="99">
        <f>AVERAGE(CPVTFC3SG0054!E13:F13)</f>
        <v>2.7674500000000002</v>
      </c>
      <c r="N222" s="100">
        <f t="shared" ref="N222:N226" si="33">((M222-0.1569)/0.0141)*400</f>
        <v>74058.156028368801</v>
      </c>
      <c r="O222" s="858" t="s">
        <v>315</v>
      </c>
      <c r="P222" s="694"/>
      <c r="Q222" s="694"/>
      <c r="R222" s="645"/>
      <c r="S222" s="694"/>
      <c r="T222" s="694"/>
      <c r="U222" s="694"/>
      <c r="V222" s="4914"/>
    </row>
    <row r="223" spans="1:23" x14ac:dyDescent="0.25">
      <c r="A223" s="68">
        <v>212</v>
      </c>
      <c r="B223" s="436" t="s">
        <v>4418</v>
      </c>
      <c r="C223" s="436" t="s">
        <v>868</v>
      </c>
      <c r="D223" s="2337">
        <v>44860</v>
      </c>
      <c r="E223" s="3456" t="s">
        <v>4943</v>
      </c>
      <c r="F223" s="164">
        <v>171</v>
      </c>
      <c r="G223" s="479">
        <f>AVERAGE(CPVTFC3SG0035!V24:W24)</f>
        <v>2.5597500000000002</v>
      </c>
      <c r="H223" s="4004">
        <f t="shared" si="28"/>
        <v>8040.9574468085111</v>
      </c>
      <c r="I223" s="4056" t="s">
        <v>315</v>
      </c>
      <c r="J223" s="1156">
        <v>44880</v>
      </c>
      <c r="K223" s="886" t="s">
        <v>5464</v>
      </c>
      <c r="L223" s="1157">
        <v>14</v>
      </c>
      <c r="M223" s="886">
        <f>AVERAGE(CPVTFC3SG0054!G13:H13)</f>
        <v>0.27834999999999999</v>
      </c>
      <c r="N223" s="887">
        <f t="shared" si="33"/>
        <v>3445.3900709219852</v>
      </c>
      <c r="O223" s="889" t="s">
        <v>315</v>
      </c>
      <c r="P223" s="694"/>
      <c r="Q223" s="694"/>
      <c r="R223" s="645"/>
      <c r="S223" s="694"/>
      <c r="T223" s="694"/>
      <c r="U223" s="694"/>
      <c r="W223" s="5">
        <v>1</v>
      </c>
    </row>
    <row r="224" spans="1:23" ht="15.75" thickBot="1" x14ac:dyDescent="0.3">
      <c r="A224" s="64">
        <v>213</v>
      </c>
      <c r="B224" s="436" t="s">
        <v>4418</v>
      </c>
      <c r="C224" s="436" t="s">
        <v>220</v>
      </c>
      <c r="D224" s="2337">
        <v>44860</v>
      </c>
      <c r="E224" s="3456" t="s">
        <v>4943</v>
      </c>
      <c r="F224" s="164">
        <v>172</v>
      </c>
      <c r="G224" s="486">
        <f>AVERAGE(CPVTFC3SG0035!X24:Y24)</f>
        <v>2.9056999999999999</v>
      </c>
      <c r="H224" s="4001">
        <f t="shared" si="28"/>
        <v>9267.7304964539017</v>
      </c>
      <c r="I224" s="4054" t="s">
        <v>315</v>
      </c>
      <c r="J224" s="98">
        <v>44880</v>
      </c>
      <c r="K224" s="99" t="s">
        <v>5464</v>
      </c>
      <c r="L224" s="1155">
        <v>15</v>
      </c>
      <c r="M224" s="99">
        <f>AVERAGE(CPVTFC3SG0054!I13:J13)</f>
        <v>1.2602500000000001</v>
      </c>
      <c r="N224" s="100">
        <f t="shared" si="33"/>
        <v>31300.709219858156</v>
      </c>
      <c r="O224" s="858" t="s">
        <v>315</v>
      </c>
      <c r="P224" s="694"/>
      <c r="Q224" s="694"/>
      <c r="R224" s="645"/>
      <c r="S224" s="694"/>
      <c r="T224" s="694"/>
      <c r="U224" s="694"/>
    </row>
    <row r="225" spans="1:23" x14ac:dyDescent="0.25">
      <c r="A225" s="68">
        <v>214</v>
      </c>
      <c r="B225" s="436" t="s">
        <v>4419</v>
      </c>
      <c r="C225" s="436" t="s">
        <v>868</v>
      </c>
      <c r="D225" s="2337">
        <v>44860</v>
      </c>
      <c r="E225" s="3456" t="s">
        <v>4943</v>
      </c>
      <c r="F225" s="164">
        <v>173</v>
      </c>
      <c r="G225" s="522">
        <f>AVERAGE(CPVTFC3SG0035!B26:C26)</f>
        <v>3.0648499999999999</v>
      </c>
      <c r="H225" s="4004">
        <f t="shared" si="28"/>
        <v>9832.0921985815585</v>
      </c>
      <c r="I225" s="4056" t="s">
        <v>315</v>
      </c>
      <c r="J225" s="98">
        <v>44880</v>
      </c>
      <c r="K225" s="99" t="s">
        <v>5464</v>
      </c>
      <c r="L225" s="1155">
        <v>16</v>
      </c>
      <c r="M225" s="99">
        <f>AVERAGE(CPVTFC3SG0054!K13:L13)</f>
        <v>0.54479999999999995</v>
      </c>
      <c r="N225" s="100">
        <f t="shared" si="33"/>
        <v>11004.255319148933</v>
      </c>
      <c r="O225" s="858" t="s">
        <v>315</v>
      </c>
      <c r="P225" s="694"/>
      <c r="Q225" s="694"/>
      <c r="R225" s="645"/>
      <c r="S225" s="694"/>
      <c r="T225" s="694"/>
      <c r="U225" s="694"/>
      <c r="V225" s="4913" t="s">
        <v>1416</v>
      </c>
      <c r="W225" s="5">
        <v>1</v>
      </c>
    </row>
    <row r="226" spans="1:23" ht="15.75" thickBot="1" x14ac:dyDescent="0.3">
      <c r="A226" s="64">
        <v>215</v>
      </c>
      <c r="B226" s="436" t="s">
        <v>4419</v>
      </c>
      <c r="C226" s="436" t="s">
        <v>220</v>
      </c>
      <c r="D226" s="2337">
        <v>44860</v>
      </c>
      <c r="E226" s="3456" t="s">
        <v>4943</v>
      </c>
      <c r="F226" s="164">
        <v>174</v>
      </c>
      <c r="G226" s="453">
        <f>AVERAGE(CPVTFC3SG0035!D26:E26)</f>
        <v>3.0141999999999998</v>
      </c>
      <c r="H226" s="4001">
        <f t="shared" si="28"/>
        <v>9652.4822695035455</v>
      </c>
      <c r="I226" s="4054" t="s">
        <v>315</v>
      </c>
      <c r="J226" s="98">
        <v>44880</v>
      </c>
      <c r="K226" s="99" t="s">
        <v>5464</v>
      </c>
      <c r="L226" s="1155">
        <v>17</v>
      </c>
      <c r="M226" s="99">
        <f>AVERAGE(CPVTFC3SG0054!M13:N13)</f>
        <v>2.3066000000000004</v>
      </c>
      <c r="N226" s="100">
        <f t="shared" si="33"/>
        <v>60984.397163120579</v>
      </c>
      <c r="O226" s="858" t="s">
        <v>315</v>
      </c>
      <c r="P226" s="1250"/>
      <c r="Q226" s="900"/>
      <c r="R226" s="645"/>
      <c r="S226" s="645"/>
      <c r="T226" s="646"/>
      <c r="U226" s="900"/>
      <c r="V226" s="4914"/>
    </row>
    <row r="227" spans="1:23" x14ac:dyDescent="0.25">
      <c r="A227" s="8">
        <v>216</v>
      </c>
      <c r="B227" s="263" t="s">
        <v>4420</v>
      </c>
      <c r="C227" s="263" t="s">
        <v>868</v>
      </c>
      <c r="D227" s="2340">
        <v>44860</v>
      </c>
      <c r="E227" s="3460" t="s">
        <v>4943</v>
      </c>
      <c r="F227" s="102">
        <v>175</v>
      </c>
      <c r="G227" s="493">
        <f>AVERAGE(CPVTFC3SG0035!F26:G26)</f>
        <v>8.0449999999999994E-2</v>
      </c>
      <c r="H227" s="4008">
        <f t="shared" si="28"/>
        <v>-750.88652482269515</v>
      </c>
      <c r="I227" s="4072" t="s">
        <v>314</v>
      </c>
      <c r="J227" s="1125"/>
      <c r="K227" s="1123"/>
      <c r="L227" s="1124"/>
      <c r="M227" s="1126"/>
      <c r="N227" s="646"/>
      <c r="O227" s="1483"/>
      <c r="P227" s="1250"/>
      <c r="Q227" s="900"/>
      <c r="R227" s="645"/>
      <c r="S227" s="645"/>
      <c r="T227" s="646"/>
      <c r="U227" s="900"/>
    </row>
    <row r="228" spans="1:23" ht="15.75" thickBot="1" x14ac:dyDescent="0.3">
      <c r="A228" s="470">
        <v>217</v>
      </c>
      <c r="B228" s="346" t="s">
        <v>4420</v>
      </c>
      <c r="C228" s="346" t="s">
        <v>220</v>
      </c>
      <c r="D228" s="2232">
        <v>44860</v>
      </c>
      <c r="E228" s="3862" t="s">
        <v>4943</v>
      </c>
      <c r="F228" s="321">
        <v>176</v>
      </c>
      <c r="G228" s="473">
        <f>AVERAGE(CPVTFC3SG0035!H26:I26)</f>
        <v>7.5000000000000011E-2</v>
      </c>
      <c r="H228" s="4006">
        <f t="shared" si="28"/>
        <v>-770.21276595744689</v>
      </c>
      <c r="I228" s="4058" t="s">
        <v>314</v>
      </c>
      <c r="J228" s="891"/>
      <c r="K228" s="891"/>
      <c r="L228" s="891"/>
      <c r="M228" s="891"/>
      <c r="N228" s="891"/>
      <c r="O228" s="1692"/>
      <c r="P228" s="1250"/>
      <c r="Q228" s="900"/>
      <c r="R228" s="645"/>
      <c r="S228" s="645"/>
      <c r="T228" s="646"/>
      <c r="U228" s="900"/>
      <c r="V228" s="286"/>
    </row>
    <row r="229" spans="1:23" x14ac:dyDescent="0.25">
      <c r="A229" s="475">
        <v>218</v>
      </c>
      <c r="B229" s="476" t="s">
        <v>4421</v>
      </c>
      <c r="C229" s="476" t="s">
        <v>868</v>
      </c>
      <c r="D229" s="2332">
        <v>44860</v>
      </c>
      <c r="E229" s="3523" t="s">
        <v>4943</v>
      </c>
      <c r="F229" s="478">
        <v>177</v>
      </c>
      <c r="G229" s="479">
        <f>AVERAGE(CPVTFC3SG0035!J26:K26)</f>
        <v>3.0359499999999997</v>
      </c>
      <c r="H229" s="4004">
        <f t="shared" si="28"/>
        <v>9729.6099290780112</v>
      </c>
      <c r="I229" s="4056" t="s">
        <v>315</v>
      </c>
      <c r="J229" s="98">
        <v>44880</v>
      </c>
      <c r="K229" s="99" t="s">
        <v>5464</v>
      </c>
      <c r="L229" s="1155">
        <v>18</v>
      </c>
      <c r="M229" s="99">
        <f>AVERAGE(CPVTFC3SG0054!O13:P13)</f>
        <v>0.38280000000000003</v>
      </c>
      <c r="N229" s="100">
        <f t="shared" ref="N229:N236" si="34">((M229-0.1569)/0.0141)*400</f>
        <v>6408.5106382978738</v>
      </c>
      <c r="O229" s="858" t="s">
        <v>315</v>
      </c>
      <c r="P229" s="694"/>
      <c r="Q229" s="694"/>
      <c r="R229" s="645"/>
      <c r="S229" s="694"/>
      <c r="T229" s="694"/>
      <c r="U229" s="694"/>
      <c r="V229" s="4913" t="s">
        <v>1416</v>
      </c>
      <c r="W229" s="5">
        <v>1</v>
      </c>
    </row>
    <row r="230" spans="1:23" ht="15.75" thickBot="1" x14ac:dyDescent="0.3">
      <c r="A230" s="481">
        <v>219</v>
      </c>
      <c r="B230" s="482" t="s">
        <v>4421</v>
      </c>
      <c r="C230" s="482" t="s">
        <v>220</v>
      </c>
      <c r="D230" s="1511">
        <v>44860</v>
      </c>
      <c r="E230" s="3845" t="s">
        <v>4943</v>
      </c>
      <c r="F230" s="485">
        <v>178</v>
      </c>
      <c r="G230" s="486">
        <f>AVERAGE(CPVTFC3SG0035!L26:M26)</f>
        <v>3.0198999999999998</v>
      </c>
      <c r="H230" s="4001">
        <f t="shared" si="28"/>
        <v>9672.6950354609908</v>
      </c>
      <c r="I230" s="4054" t="s">
        <v>315</v>
      </c>
      <c r="J230" s="98">
        <v>44880</v>
      </c>
      <c r="K230" s="99" t="s">
        <v>5464</v>
      </c>
      <c r="L230" s="1155">
        <v>19</v>
      </c>
      <c r="M230" s="99">
        <f>AVERAGE(CPVTFC3SG0054!Q13:R13)</f>
        <v>2.5396000000000001</v>
      </c>
      <c r="N230" s="100">
        <f t="shared" si="34"/>
        <v>67594.326241134768</v>
      </c>
      <c r="O230" s="858" t="s">
        <v>315</v>
      </c>
      <c r="P230" s="694"/>
      <c r="Q230" s="694"/>
      <c r="R230" s="645"/>
      <c r="S230" s="694"/>
      <c r="T230" s="694"/>
      <c r="U230" s="694"/>
      <c r="V230" s="4914"/>
    </row>
    <row r="231" spans="1:23" x14ac:dyDescent="0.25">
      <c r="A231" s="174">
        <v>220</v>
      </c>
      <c r="B231" s="438" t="s">
        <v>4422</v>
      </c>
      <c r="C231" s="438" t="s">
        <v>868</v>
      </c>
      <c r="D231" s="2870">
        <v>44860</v>
      </c>
      <c r="E231" s="3485" t="s">
        <v>4943</v>
      </c>
      <c r="F231" s="444">
        <v>179</v>
      </c>
      <c r="G231" s="499">
        <f>AVERAGE(CPVTFC3SG0035!N26:O26)</f>
        <v>2.8447499999999999</v>
      </c>
      <c r="H231" s="4000">
        <f t="shared" si="28"/>
        <v>9051.5957446808516</v>
      </c>
      <c r="I231" s="4053" t="s">
        <v>315</v>
      </c>
      <c r="J231" s="98">
        <v>44880</v>
      </c>
      <c r="K231" s="99" t="s">
        <v>5464</v>
      </c>
      <c r="L231" s="1155">
        <v>20</v>
      </c>
      <c r="M231" s="99">
        <f>AVERAGE(CPVTFC3SG0054!S13:T13)</f>
        <v>0.48070000000000002</v>
      </c>
      <c r="N231" s="100">
        <f t="shared" si="34"/>
        <v>9185.8156028368794</v>
      </c>
      <c r="O231" s="858" t="s">
        <v>315</v>
      </c>
      <c r="P231" s="694"/>
      <c r="Q231" s="694"/>
      <c r="R231" s="645"/>
      <c r="S231" s="694"/>
      <c r="T231" s="694"/>
      <c r="U231" s="694"/>
      <c r="W231" s="5">
        <v>1</v>
      </c>
    </row>
    <row r="232" spans="1:23" ht="15.75" thickBot="1" x14ac:dyDescent="0.3">
      <c r="A232" s="450">
        <v>221</v>
      </c>
      <c r="B232" s="437" t="s">
        <v>4422</v>
      </c>
      <c r="C232" s="437" t="s">
        <v>220</v>
      </c>
      <c r="D232" s="2079">
        <v>44860</v>
      </c>
      <c r="E232" s="3463" t="s">
        <v>4943</v>
      </c>
      <c r="F232" s="445">
        <v>180</v>
      </c>
      <c r="G232" s="453">
        <f>AVERAGE(CPVTFC3SG0035!P26:Q26)</f>
        <v>2.7348999999999997</v>
      </c>
      <c r="H232" s="4003">
        <f t="shared" si="28"/>
        <v>8662.0567375886512</v>
      </c>
      <c r="I232" s="4055" t="s">
        <v>315</v>
      </c>
      <c r="J232" s="1156">
        <v>44880</v>
      </c>
      <c r="K232" s="886" t="s">
        <v>5464</v>
      </c>
      <c r="L232" s="1157">
        <v>21</v>
      </c>
      <c r="M232" s="886">
        <f>AVERAGE(CPVTFC3SG0054!U13:V13)</f>
        <v>0.3584</v>
      </c>
      <c r="N232" s="887">
        <f t="shared" si="34"/>
        <v>5716.3120567375881</v>
      </c>
      <c r="O232" s="889" t="s">
        <v>315</v>
      </c>
      <c r="P232" s="694"/>
      <c r="Q232" s="694"/>
      <c r="R232" s="645"/>
      <c r="S232" s="694"/>
      <c r="T232" s="694"/>
      <c r="U232" s="694"/>
    </row>
    <row r="233" spans="1:23" x14ac:dyDescent="0.25">
      <c r="A233" s="475">
        <v>222</v>
      </c>
      <c r="B233" s="476" t="s">
        <v>4423</v>
      </c>
      <c r="C233" s="476" t="s">
        <v>868</v>
      </c>
      <c r="D233" s="2332">
        <v>44860</v>
      </c>
      <c r="E233" s="3523" t="s">
        <v>4943</v>
      </c>
      <c r="F233" s="478">
        <v>181</v>
      </c>
      <c r="G233" s="479">
        <f>AVERAGE(CPVTFC3SG0035!R26:S26)</f>
        <v>2.9548500000000004</v>
      </c>
      <c r="H233" s="4004">
        <f t="shared" si="28"/>
        <v>9442.0212765957458</v>
      </c>
      <c r="I233" s="4056" t="s">
        <v>315</v>
      </c>
      <c r="J233" s="1156">
        <v>44880</v>
      </c>
      <c r="K233" s="886" t="s">
        <v>5464</v>
      </c>
      <c r="L233" s="1157">
        <v>22</v>
      </c>
      <c r="M233" s="886">
        <f>AVERAGE(CPVTFC3SG0054!W13:X13)</f>
        <v>0.40239999999999998</v>
      </c>
      <c r="N233" s="887">
        <f t="shared" si="34"/>
        <v>6964.5390070921976</v>
      </c>
      <c r="O233" s="889" t="s">
        <v>315</v>
      </c>
      <c r="P233" s="694"/>
      <c r="Q233" s="694"/>
      <c r="R233" s="645"/>
      <c r="S233" s="694"/>
      <c r="T233" s="694"/>
      <c r="U233" s="694"/>
      <c r="V233" s="4913" t="s">
        <v>1416</v>
      </c>
      <c r="W233" s="5">
        <v>1</v>
      </c>
    </row>
    <row r="234" spans="1:23" ht="15.75" thickBot="1" x14ac:dyDescent="0.3">
      <c r="A234" s="481">
        <v>223</v>
      </c>
      <c r="B234" s="482" t="s">
        <v>4423</v>
      </c>
      <c r="C234" s="482" t="s">
        <v>220</v>
      </c>
      <c r="D234" s="1511">
        <v>44860</v>
      </c>
      <c r="E234" s="3845" t="s">
        <v>4943</v>
      </c>
      <c r="F234" s="485">
        <v>182</v>
      </c>
      <c r="G234" s="486">
        <f>AVERAGE(CPVTFC3SG0035!T26:U26)</f>
        <v>3.0114000000000001</v>
      </c>
      <c r="H234" s="4001">
        <f t="shared" si="28"/>
        <v>9642.5531914893618</v>
      </c>
      <c r="I234" s="4054" t="s">
        <v>315</v>
      </c>
      <c r="J234" s="98">
        <v>44880</v>
      </c>
      <c r="K234" s="99" t="s">
        <v>5464</v>
      </c>
      <c r="L234" s="1155">
        <v>23</v>
      </c>
      <c r="M234" s="99">
        <f>AVERAGE(CPVTFC3SG0054!C15:D15)</f>
        <v>2.1348000000000003</v>
      </c>
      <c r="N234" s="100">
        <f t="shared" si="34"/>
        <v>56110.638297872341</v>
      </c>
      <c r="O234" s="858" t="s">
        <v>315</v>
      </c>
      <c r="P234" s="694"/>
      <c r="Q234" s="694"/>
      <c r="R234" s="645"/>
      <c r="S234" s="694"/>
      <c r="T234" s="694"/>
      <c r="U234" s="694"/>
      <c r="V234" s="4914"/>
    </row>
    <row r="235" spans="1:23" x14ac:dyDescent="0.25">
      <c r="A235" s="174">
        <v>224</v>
      </c>
      <c r="B235" s="438" t="s">
        <v>4424</v>
      </c>
      <c r="C235" s="438" t="s">
        <v>868</v>
      </c>
      <c r="D235" s="2870">
        <v>44860</v>
      </c>
      <c r="E235" s="3485" t="s">
        <v>4943</v>
      </c>
      <c r="F235" s="444">
        <v>183</v>
      </c>
      <c r="G235" s="499">
        <f>AVERAGE(CPVTFC3SG0035!V26:W26)</f>
        <v>2.9906499999999996</v>
      </c>
      <c r="H235" s="4000">
        <f t="shared" si="28"/>
        <v>9568.9716312056717</v>
      </c>
      <c r="I235" s="4053" t="s">
        <v>315</v>
      </c>
      <c r="J235" s="98">
        <v>44880</v>
      </c>
      <c r="K235" s="99" t="s">
        <v>5464</v>
      </c>
      <c r="L235" s="1155">
        <v>24</v>
      </c>
      <c r="M235" s="99">
        <f>AVERAGE(CPVTFC3SG0054!E15:F15)</f>
        <v>1.34015</v>
      </c>
      <c r="N235" s="100">
        <f t="shared" si="34"/>
        <v>33567.375886524824</v>
      </c>
      <c r="O235" s="858" t="s">
        <v>315</v>
      </c>
      <c r="P235" s="694"/>
      <c r="Q235" s="694"/>
      <c r="R235" s="645"/>
      <c r="S235" s="694"/>
      <c r="T235" s="694"/>
      <c r="U235" s="694"/>
      <c r="W235" s="5">
        <v>1</v>
      </c>
    </row>
    <row r="236" spans="1:23" ht="15.75" thickBot="1" x14ac:dyDescent="0.3">
      <c r="A236" s="450">
        <v>225</v>
      </c>
      <c r="B236" s="437" t="s">
        <v>4424</v>
      </c>
      <c r="C236" s="437" t="s">
        <v>220</v>
      </c>
      <c r="D236" s="2079">
        <v>44860</v>
      </c>
      <c r="E236" s="3463" t="s">
        <v>4943</v>
      </c>
      <c r="F236" s="445">
        <v>184</v>
      </c>
      <c r="G236" s="453">
        <f>AVERAGE(CPVTFC3SG0035!X26:Y26)</f>
        <v>2.9838499999999999</v>
      </c>
      <c r="H236" s="4003">
        <f t="shared" si="28"/>
        <v>9544.8581560283692</v>
      </c>
      <c r="I236" s="4055" t="s">
        <v>315</v>
      </c>
      <c r="J236" s="98">
        <v>44880</v>
      </c>
      <c r="K236" s="99" t="s">
        <v>5464</v>
      </c>
      <c r="L236" s="1155">
        <v>25</v>
      </c>
      <c r="M236" s="99">
        <f>AVERAGE(CPVTFC3SG0054!G15:H15)</f>
        <v>0.68589999999999995</v>
      </c>
      <c r="N236" s="100">
        <f t="shared" si="34"/>
        <v>15007.092198581557</v>
      </c>
      <c r="O236" s="858" t="s">
        <v>315</v>
      </c>
      <c r="P236" s="694"/>
      <c r="Q236" s="694"/>
      <c r="R236" s="645"/>
      <c r="S236" s="694"/>
      <c r="T236" s="694"/>
      <c r="U236" s="694"/>
    </row>
    <row r="237" spans="1:23" x14ac:dyDescent="0.25">
      <c r="A237" s="488">
        <v>226</v>
      </c>
      <c r="B237" s="457" t="s">
        <v>4425</v>
      </c>
      <c r="C237" s="489" t="s">
        <v>868</v>
      </c>
      <c r="D237" s="2329">
        <v>44861</v>
      </c>
      <c r="E237" s="3465" t="s">
        <v>4944</v>
      </c>
      <c r="F237" s="492">
        <v>1</v>
      </c>
      <c r="G237" s="493">
        <f>AVERAGE(CPVTFC3SG0036!C11:D11)</f>
        <v>0.38490000000000002</v>
      </c>
      <c r="H237" s="4008">
        <f>(G237-0.1849)/0.0143*50</f>
        <v>699.30069930069931</v>
      </c>
      <c r="I237" s="4061" t="s">
        <v>314</v>
      </c>
      <c r="J237" s="891"/>
      <c r="K237" s="891"/>
      <c r="L237" s="891"/>
      <c r="M237" s="891"/>
      <c r="N237" s="891"/>
      <c r="O237" s="1692"/>
      <c r="P237" s="694"/>
      <c r="Q237" s="694"/>
      <c r="R237" s="645"/>
      <c r="S237" s="694"/>
      <c r="T237" s="694"/>
      <c r="U237" s="694"/>
      <c r="V237" s="4913" t="s">
        <v>1416</v>
      </c>
    </row>
    <row r="238" spans="1:23" ht="15.75" thickBot="1" x14ac:dyDescent="0.3">
      <c r="A238" s="516">
        <v>227</v>
      </c>
      <c r="B238" s="463" t="s">
        <v>4425</v>
      </c>
      <c r="C238" s="463" t="s">
        <v>220</v>
      </c>
      <c r="D238" s="1516">
        <v>44861</v>
      </c>
      <c r="E238" s="3834" t="s">
        <v>4944</v>
      </c>
      <c r="F238" s="518">
        <v>2</v>
      </c>
      <c r="G238" s="509">
        <f>AVERAGE(CPVTFC3SG0036!E11:F11)</f>
        <v>2.9314</v>
      </c>
      <c r="H238" s="4014">
        <f>(G238-0.1849)/0.0143*50</f>
        <v>9603.1468531468527</v>
      </c>
      <c r="I238" s="4068" t="s">
        <v>315</v>
      </c>
      <c r="J238" s="1125"/>
      <c r="K238" s="1123"/>
      <c r="L238" s="1124"/>
      <c r="M238" s="1126"/>
      <c r="N238" s="646"/>
      <c r="O238" s="1483"/>
      <c r="P238" s="694"/>
      <c r="Q238" s="694"/>
      <c r="R238" s="645"/>
      <c r="S238" s="694"/>
      <c r="T238" s="694"/>
      <c r="U238" s="694"/>
      <c r="V238" s="4914"/>
    </row>
    <row r="239" spans="1:23" x14ac:dyDescent="0.25">
      <c r="A239" s="174">
        <v>228</v>
      </c>
      <c r="B239" s="438" t="s">
        <v>4426</v>
      </c>
      <c r="C239" s="438" t="s">
        <v>868</v>
      </c>
      <c r="D239" s="2870">
        <v>44861</v>
      </c>
      <c r="E239" s="3485" t="s">
        <v>4944</v>
      </c>
      <c r="F239" s="444">
        <v>3</v>
      </c>
      <c r="G239" s="499">
        <f>AVERAGE(CPVTFC3SG0036!G11:H11)</f>
        <v>2.6162000000000001</v>
      </c>
      <c r="H239" s="4004">
        <f t="shared" ref="H239:H252" si="35">(G239-0.1849)/0.0143*50</f>
        <v>8501.0489510489515</v>
      </c>
      <c r="I239" s="4053" t="s">
        <v>315</v>
      </c>
      <c r="J239" s="1156">
        <v>44880</v>
      </c>
      <c r="K239" s="886" t="s">
        <v>5464</v>
      </c>
      <c r="L239" s="1157">
        <v>26</v>
      </c>
      <c r="M239" s="886">
        <f>AVERAGE(CPVTFC3SG0054!I15:J15)</f>
        <v>0.39595000000000002</v>
      </c>
      <c r="N239" s="887">
        <f t="shared" ref="N239:N252" si="36">((M239-0.1569)/0.0141)*400</f>
        <v>6781.5602836879434</v>
      </c>
      <c r="O239" s="889" t="s">
        <v>315</v>
      </c>
      <c r="P239" s="694"/>
      <c r="Q239" s="694"/>
      <c r="R239" s="645"/>
      <c r="S239" s="694"/>
      <c r="T239" s="694"/>
      <c r="U239" s="694"/>
      <c r="V239" s="4913" t="s">
        <v>1416</v>
      </c>
      <c r="W239" s="5">
        <v>1</v>
      </c>
    </row>
    <row r="240" spans="1:23" ht="15.75" thickBot="1" x14ac:dyDescent="0.3">
      <c r="A240" s="450">
        <v>229</v>
      </c>
      <c r="B240" s="437" t="s">
        <v>4426</v>
      </c>
      <c r="C240" s="437" t="s">
        <v>220</v>
      </c>
      <c r="D240" s="2079">
        <v>44861</v>
      </c>
      <c r="E240" s="3463" t="s">
        <v>4944</v>
      </c>
      <c r="F240" s="445">
        <v>4</v>
      </c>
      <c r="G240" s="453">
        <f>AVERAGE(CPVTFC3SG0036!I11:J11)</f>
        <v>2.8979999999999997</v>
      </c>
      <c r="H240" s="4001">
        <f t="shared" si="35"/>
        <v>9486.363636363636</v>
      </c>
      <c r="I240" s="4055" t="s">
        <v>315</v>
      </c>
      <c r="J240" s="98">
        <v>44880</v>
      </c>
      <c r="K240" s="99" t="s">
        <v>5464</v>
      </c>
      <c r="L240" s="1155">
        <v>27</v>
      </c>
      <c r="M240" s="99">
        <f>AVERAGE(CPVTFC3SG0054!K15:L15)</f>
        <v>2.5541499999999999</v>
      </c>
      <c r="N240" s="100">
        <f t="shared" si="36"/>
        <v>68007.092198581566</v>
      </c>
      <c r="O240" s="858" t="s">
        <v>315</v>
      </c>
      <c r="P240" s="694"/>
      <c r="Q240" s="694"/>
      <c r="R240" s="645"/>
      <c r="S240" s="694"/>
      <c r="T240" s="694"/>
      <c r="U240" s="694"/>
      <c r="V240" s="4914"/>
    </row>
    <row r="241" spans="1:23" x14ac:dyDescent="0.25">
      <c r="A241" s="475">
        <v>230</v>
      </c>
      <c r="B241" s="476" t="s">
        <v>4427</v>
      </c>
      <c r="C241" s="476" t="s">
        <v>868</v>
      </c>
      <c r="D241" s="2332">
        <v>44861</v>
      </c>
      <c r="E241" s="3523" t="s">
        <v>4944</v>
      </c>
      <c r="F241" s="478">
        <v>5</v>
      </c>
      <c r="G241" s="479">
        <f>AVERAGE(CPVTFC3SG0036!K11:L11)</f>
        <v>1.42475</v>
      </c>
      <c r="H241" s="4004">
        <f t="shared" si="35"/>
        <v>4335.1398601398596</v>
      </c>
      <c r="I241" s="4056" t="s">
        <v>315</v>
      </c>
      <c r="J241" s="1125"/>
      <c r="K241" s="1123"/>
      <c r="L241" s="1124"/>
      <c r="M241" s="1126"/>
      <c r="N241" s="646"/>
      <c r="O241" s="1483"/>
      <c r="P241" s="694"/>
      <c r="Q241" s="694"/>
      <c r="R241" s="645"/>
      <c r="S241" s="694"/>
      <c r="T241" s="694"/>
      <c r="U241" s="694"/>
      <c r="V241" s="4913" t="s">
        <v>1416</v>
      </c>
      <c r="W241" s="5">
        <v>1</v>
      </c>
    </row>
    <row r="242" spans="1:23" ht="15.75" thickBot="1" x14ac:dyDescent="0.3">
      <c r="A242" s="481">
        <v>231</v>
      </c>
      <c r="B242" s="482" t="s">
        <v>4427</v>
      </c>
      <c r="C242" s="482" t="s">
        <v>220</v>
      </c>
      <c r="D242" s="1511">
        <v>44861</v>
      </c>
      <c r="E242" s="3845" t="s">
        <v>4944</v>
      </c>
      <c r="F242" s="485">
        <v>6</v>
      </c>
      <c r="G242" s="486">
        <f>AVERAGE(CPVTFC3SG0036!M11:N11)</f>
        <v>2.9634999999999998</v>
      </c>
      <c r="H242" s="4001">
        <f t="shared" si="35"/>
        <v>9715.3846153846152</v>
      </c>
      <c r="I242" s="4054" t="s">
        <v>315</v>
      </c>
      <c r="J242" s="98">
        <v>44880</v>
      </c>
      <c r="K242" s="99" t="s">
        <v>5464</v>
      </c>
      <c r="L242" s="1155">
        <v>28</v>
      </c>
      <c r="M242" s="99">
        <f>AVERAGE(CPVTFC3SG0054!M15:N15)</f>
        <v>2.2530000000000001</v>
      </c>
      <c r="N242" s="100">
        <f t="shared" si="36"/>
        <v>59463.829787234055</v>
      </c>
      <c r="O242" s="858" t="s">
        <v>315</v>
      </c>
      <c r="P242" s="694"/>
      <c r="Q242" s="694"/>
      <c r="R242" s="645"/>
      <c r="S242" s="694"/>
      <c r="T242" s="694"/>
      <c r="U242" s="694"/>
      <c r="V242" s="4914"/>
    </row>
    <row r="243" spans="1:23" x14ac:dyDescent="0.25">
      <c r="A243" s="174">
        <v>232</v>
      </c>
      <c r="B243" s="438" t="s">
        <v>4428</v>
      </c>
      <c r="C243" s="438" t="s">
        <v>868</v>
      </c>
      <c r="D243" s="2870">
        <v>44861</v>
      </c>
      <c r="E243" s="3485" t="s">
        <v>4944</v>
      </c>
      <c r="F243" s="444">
        <v>7</v>
      </c>
      <c r="G243" s="499">
        <f>AVERAGE(CPVTFC3SG0036!O11:P11)</f>
        <v>2.7756999999999996</v>
      </c>
      <c r="H243" s="4004">
        <f t="shared" si="35"/>
        <v>9058.7412587412564</v>
      </c>
      <c r="I243" s="4053" t="s">
        <v>315</v>
      </c>
      <c r="J243" s="98">
        <v>44880</v>
      </c>
      <c r="K243" s="99" t="s">
        <v>5464</v>
      </c>
      <c r="L243" s="1155">
        <v>29</v>
      </c>
      <c r="M243" s="99">
        <f>AVERAGE(CPVTFC3SG0054!O15:P15)</f>
        <v>0.40169999999999995</v>
      </c>
      <c r="N243" s="100">
        <f t="shared" si="36"/>
        <v>6944.6808510638275</v>
      </c>
      <c r="O243" s="858" t="s">
        <v>315</v>
      </c>
      <c r="P243" s="1250"/>
      <c r="Q243" s="900"/>
      <c r="R243" s="645"/>
      <c r="S243" s="645"/>
      <c r="T243" s="646"/>
      <c r="U243" s="900"/>
      <c r="V243" s="4913" t="s">
        <v>1416</v>
      </c>
      <c r="W243" s="5">
        <v>1</v>
      </c>
    </row>
    <row r="244" spans="1:23" ht="15.75" thickBot="1" x14ac:dyDescent="0.3">
      <c r="A244" s="450">
        <v>233</v>
      </c>
      <c r="B244" s="437" t="s">
        <v>4428</v>
      </c>
      <c r="C244" s="437" t="s">
        <v>220</v>
      </c>
      <c r="D244" s="2079">
        <v>44861</v>
      </c>
      <c r="E244" s="3463" t="s">
        <v>4944</v>
      </c>
      <c r="F244" s="445">
        <v>8</v>
      </c>
      <c r="G244" s="453">
        <f>AVERAGE(CPVTFC3SG0036!Q11:R11)</f>
        <v>2.87805</v>
      </c>
      <c r="H244" s="4001">
        <f t="shared" si="35"/>
        <v>9416.6083916083917</v>
      </c>
      <c r="I244" s="4055" t="s">
        <v>315</v>
      </c>
      <c r="J244" s="98">
        <v>44880</v>
      </c>
      <c r="K244" s="99" t="s">
        <v>5464</v>
      </c>
      <c r="L244" s="1155">
        <v>30</v>
      </c>
      <c r="M244" s="99">
        <f>AVERAGE(CPVTFC3SG0054!Q15:R15)</f>
        <v>1.7946499999999999</v>
      </c>
      <c r="N244" s="100">
        <f t="shared" si="36"/>
        <v>46460.992907801417</v>
      </c>
      <c r="O244" s="858" t="s">
        <v>315</v>
      </c>
      <c r="P244" s="1250"/>
      <c r="Q244" s="900"/>
      <c r="R244" s="645"/>
      <c r="S244" s="645"/>
      <c r="T244" s="646"/>
      <c r="U244" s="900"/>
      <c r="V244" s="4914"/>
    </row>
    <row r="245" spans="1:23" x14ac:dyDescent="0.25">
      <c r="A245" s="475">
        <v>234</v>
      </c>
      <c r="B245" s="476" t="s">
        <v>4429</v>
      </c>
      <c r="C245" s="476" t="s">
        <v>868</v>
      </c>
      <c r="D245" s="2332">
        <v>44861</v>
      </c>
      <c r="E245" s="3523" t="s">
        <v>4944</v>
      </c>
      <c r="F245" s="478">
        <v>9</v>
      </c>
      <c r="G245" s="479">
        <f>AVERAGE(CPVTFC3SG0036!S11:T11)</f>
        <v>1.5118</v>
      </c>
      <c r="H245" s="4004">
        <f t="shared" si="35"/>
        <v>4639.5104895104896</v>
      </c>
      <c r="I245" s="4056" t="s">
        <v>315</v>
      </c>
      <c r="J245" s="1125"/>
      <c r="K245" s="1123"/>
      <c r="L245" s="1124"/>
      <c r="M245" s="1126"/>
      <c r="N245" s="646"/>
      <c r="O245" s="1483"/>
      <c r="P245" s="1250"/>
      <c r="Q245" s="900"/>
      <c r="R245" s="645"/>
      <c r="S245" s="645"/>
      <c r="T245" s="646"/>
      <c r="U245" s="900"/>
      <c r="V245" s="4913" t="s">
        <v>1416</v>
      </c>
      <c r="W245" s="5">
        <v>1</v>
      </c>
    </row>
    <row r="246" spans="1:23" ht="15.75" thickBot="1" x14ac:dyDescent="0.3">
      <c r="A246" s="481">
        <v>235</v>
      </c>
      <c r="B246" s="482" t="s">
        <v>4429</v>
      </c>
      <c r="C246" s="482" t="s">
        <v>220</v>
      </c>
      <c r="D246" s="1511">
        <v>44861</v>
      </c>
      <c r="E246" s="3845" t="s">
        <v>4944</v>
      </c>
      <c r="F246" s="485">
        <v>10</v>
      </c>
      <c r="G246" s="486">
        <f>AVERAGE(CPVTFC3SG0036!U11:V11)</f>
        <v>2.89235</v>
      </c>
      <c r="H246" s="4001">
        <f t="shared" si="35"/>
        <v>9466.6083916083917</v>
      </c>
      <c r="I246" s="4054" t="s">
        <v>315</v>
      </c>
      <c r="J246" s="98">
        <v>44880</v>
      </c>
      <c r="K246" s="99" t="s">
        <v>5464</v>
      </c>
      <c r="L246" s="1155">
        <v>31</v>
      </c>
      <c r="M246" s="99">
        <f>AVERAGE(CPVTFC3SG0054!S15:T15)</f>
        <v>1.9439500000000001</v>
      </c>
      <c r="N246" s="100">
        <f t="shared" si="36"/>
        <v>50696.453900709224</v>
      </c>
      <c r="O246" s="858" t="s">
        <v>315</v>
      </c>
      <c r="P246" s="1250"/>
      <c r="Q246" s="900"/>
      <c r="R246" s="645"/>
      <c r="S246" s="645"/>
      <c r="T246" s="646"/>
      <c r="U246" s="900"/>
      <c r="V246" s="4914"/>
    </row>
    <row r="247" spans="1:23" x14ac:dyDescent="0.25">
      <c r="A247" s="174">
        <v>236</v>
      </c>
      <c r="B247" s="438" t="s">
        <v>4430</v>
      </c>
      <c r="C247" s="438" t="s">
        <v>868</v>
      </c>
      <c r="D247" s="2870">
        <v>44861</v>
      </c>
      <c r="E247" s="3485" t="s">
        <v>4944</v>
      </c>
      <c r="F247" s="444">
        <v>11</v>
      </c>
      <c r="G247" s="499">
        <f>AVERAGE(CPVTFC3SG0036!W11:X11)</f>
        <v>2.7214</v>
      </c>
      <c r="H247" s="4004">
        <f t="shared" si="35"/>
        <v>8868.8811188811196</v>
      </c>
      <c r="I247" s="4053" t="s">
        <v>315</v>
      </c>
      <c r="J247" s="98">
        <v>44880</v>
      </c>
      <c r="K247" s="99" t="s">
        <v>5464</v>
      </c>
      <c r="L247" s="1155">
        <v>32</v>
      </c>
      <c r="M247" s="99">
        <f>AVERAGE(CPVTFC3SG0054!U15:V15)</f>
        <v>0.42349999999999999</v>
      </c>
      <c r="N247" s="100">
        <f t="shared" si="36"/>
        <v>7563.1205673758859</v>
      </c>
      <c r="O247" s="858" t="s">
        <v>315</v>
      </c>
      <c r="P247" s="1250"/>
      <c r="Q247" s="900"/>
      <c r="R247" s="645"/>
      <c r="S247" s="645"/>
      <c r="T247" s="646"/>
      <c r="U247" s="900"/>
      <c r="W247" s="5">
        <v>1</v>
      </c>
    </row>
    <row r="248" spans="1:23" ht="15.75" thickBot="1" x14ac:dyDescent="0.3">
      <c r="A248" s="450">
        <v>237</v>
      </c>
      <c r="B248" s="437" t="s">
        <v>4430</v>
      </c>
      <c r="C248" s="437" t="s">
        <v>220</v>
      </c>
      <c r="D248" s="2079">
        <v>44861</v>
      </c>
      <c r="E248" s="3463" t="s">
        <v>4944</v>
      </c>
      <c r="F248" s="445">
        <v>12</v>
      </c>
      <c r="G248" s="453">
        <f>AVERAGE(CPVTFC3SG0036!C13:D13)</f>
        <v>2.6951999999999998</v>
      </c>
      <c r="H248" s="4001">
        <f t="shared" si="35"/>
        <v>8777.2727272727261</v>
      </c>
      <c r="I248" s="4055" t="s">
        <v>315</v>
      </c>
      <c r="J248" s="1156">
        <v>44880</v>
      </c>
      <c r="K248" s="886" t="s">
        <v>5464</v>
      </c>
      <c r="L248" s="1157">
        <v>33</v>
      </c>
      <c r="M248" s="886">
        <f>AVERAGE(CPVTFC3SG0054!W15:X15)</f>
        <v>0.33635000000000004</v>
      </c>
      <c r="N248" s="887">
        <f t="shared" si="36"/>
        <v>5090.7801418439722</v>
      </c>
      <c r="O248" s="889" t="s">
        <v>315</v>
      </c>
      <c r="P248" s="1250"/>
      <c r="Q248" s="900"/>
      <c r="R248" s="645"/>
      <c r="S248" s="645"/>
      <c r="T248" s="646"/>
      <c r="U248" s="900"/>
    </row>
    <row r="249" spans="1:23" x14ac:dyDescent="0.25">
      <c r="A249" s="475">
        <v>238</v>
      </c>
      <c r="B249" s="476" t="s">
        <v>4431</v>
      </c>
      <c r="C249" s="476" t="s">
        <v>868</v>
      </c>
      <c r="D249" s="2332">
        <v>44861</v>
      </c>
      <c r="E249" s="3523" t="s">
        <v>4944</v>
      </c>
      <c r="F249" s="478">
        <v>13</v>
      </c>
      <c r="G249" s="479">
        <f>AVERAGE(CPVTFC3SG0036!E13:F13)</f>
        <v>1.7705</v>
      </c>
      <c r="H249" s="4004">
        <f t="shared" si="35"/>
        <v>5544.0559440559437</v>
      </c>
      <c r="I249" s="4056" t="s">
        <v>315</v>
      </c>
      <c r="J249" s="694"/>
      <c r="K249" s="694"/>
      <c r="L249" s="695"/>
      <c r="M249" s="694"/>
      <c r="N249" s="694"/>
      <c r="O249" s="1260"/>
      <c r="P249" s="694"/>
      <c r="Q249" s="694"/>
      <c r="R249" s="645"/>
      <c r="S249" s="694"/>
      <c r="T249" s="694"/>
      <c r="U249" s="694"/>
      <c r="V249" s="4913" t="s">
        <v>1416</v>
      </c>
      <c r="W249" s="5">
        <v>1</v>
      </c>
    </row>
    <row r="250" spans="1:23" ht="15.75" thickBot="1" x14ac:dyDescent="0.3">
      <c r="A250" s="481">
        <v>239</v>
      </c>
      <c r="B250" s="482" t="s">
        <v>4431</v>
      </c>
      <c r="C250" s="482" t="s">
        <v>220</v>
      </c>
      <c r="D250" s="1511">
        <v>44861</v>
      </c>
      <c r="E250" s="3845" t="s">
        <v>4944</v>
      </c>
      <c r="F250" s="485">
        <v>14</v>
      </c>
      <c r="G250" s="486">
        <f>AVERAGE(CPVTFC3SG0036!G13:H13)</f>
        <v>2.86355</v>
      </c>
      <c r="H250" s="4001">
        <f t="shared" si="35"/>
        <v>9365.9090909090919</v>
      </c>
      <c r="I250" s="4054" t="s">
        <v>315</v>
      </c>
      <c r="J250" s="98">
        <v>44880</v>
      </c>
      <c r="K250" s="99" t="s">
        <v>5464</v>
      </c>
      <c r="L250" s="1155">
        <v>34</v>
      </c>
      <c r="M250" s="99">
        <f>AVERAGE(CPVTFC3SG0054!C17:D17)</f>
        <v>2.1205500000000002</v>
      </c>
      <c r="N250" s="100">
        <f t="shared" si="36"/>
        <v>55706.382978723414</v>
      </c>
      <c r="O250" s="858" t="s">
        <v>315</v>
      </c>
      <c r="P250" s="694"/>
      <c r="Q250" s="694"/>
      <c r="R250" s="645"/>
      <c r="S250" s="694"/>
      <c r="T250" s="694"/>
      <c r="U250" s="694"/>
      <c r="V250" s="4914"/>
    </row>
    <row r="251" spans="1:23" x14ac:dyDescent="0.25">
      <c r="A251" s="174">
        <v>240</v>
      </c>
      <c r="B251" s="438" t="s">
        <v>4432</v>
      </c>
      <c r="C251" s="438" t="s">
        <v>868</v>
      </c>
      <c r="D251" s="2870">
        <v>44861</v>
      </c>
      <c r="E251" s="3485" t="s">
        <v>4944</v>
      </c>
      <c r="F251" s="444">
        <v>15</v>
      </c>
      <c r="G251" s="499">
        <f>AVERAGE(CPVTFC3SG0036!I13:J13)</f>
        <v>2.7972000000000001</v>
      </c>
      <c r="H251" s="4004">
        <f t="shared" si="35"/>
        <v>9133.916083916085</v>
      </c>
      <c r="I251" s="4053" t="s">
        <v>315</v>
      </c>
      <c r="J251" s="1156">
        <v>44880</v>
      </c>
      <c r="K251" s="886" t="s">
        <v>5464</v>
      </c>
      <c r="L251" s="1157">
        <v>35</v>
      </c>
      <c r="M251" s="886">
        <f>AVERAGE(CPVTFC3SG0054!E17:F17)</f>
        <v>0.38815</v>
      </c>
      <c r="N251" s="887">
        <f t="shared" si="36"/>
        <v>6560.2836879432616</v>
      </c>
      <c r="O251" s="889" t="s">
        <v>315</v>
      </c>
      <c r="P251" s="1250"/>
      <c r="Q251" s="900"/>
      <c r="R251" s="645"/>
      <c r="S251" s="645"/>
      <c r="T251" s="646"/>
      <c r="U251" s="900"/>
      <c r="W251" s="5">
        <v>1</v>
      </c>
    </row>
    <row r="252" spans="1:23" ht="15.75" thickBot="1" x14ac:dyDescent="0.3">
      <c r="A252" s="450">
        <v>241</v>
      </c>
      <c r="B252" s="437" t="s">
        <v>4432</v>
      </c>
      <c r="C252" s="437" t="s">
        <v>220</v>
      </c>
      <c r="D252" s="2079">
        <v>44861</v>
      </c>
      <c r="E252" s="3463" t="s">
        <v>4944</v>
      </c>
      <c r="F252" s="445">
        <v>16</v>
      </c>
      <c r="G252" s="453">
        <f>AVERAGE(CPVTFC3SG0036!K13:L13)</f>
        <v>2.8777499999999998</v>
      </c>
      <c r="H252" s="4001">
        <f t="shared" si="35"/>
        <v>9415.5594405594402</v>
      </c>
      <c r="I252" s="4055" t="s">
        <v>315</v>
      </c>
      <c r="J252" s="98">
        <v>44880</v>
      </c>
      <c r="K252" s="99" t="s">
        <v>5464</v>
      </c>
      <c r="L252" s="1155">
        <v>36</v>
      </c>
      <c r="M252" s="99">
        <f>AVERAGE(CPVTFC3SG0054!G17:H17)</f>
        <v>1.0445500000000001</v>
      </c>
      <c r="N252" s="100">
        <f t="shared" si="36"/>
        <v>25181.560283687948</v>
      </c>
      <c r="O252" s="858" t="s">
        <v>315</v>
      </c>
      <c r="P252" s="1250"/>
      <c r="Q252" s="900"/>
      <c r="R252" s="645"/>
      <c r="S252" s="645"/>
      <c r="T252" s="646"/>
      <c r="U252" s="900"/>
    </row>
    <row r="253" spans="1:23" x14ac:dyDescent="0.25">
      <c r="A253" s="488">
        <v>242</v>
      </c>
      <c r="B253" s="457" t="s">
        <v>4433</v>
      </c>
      <c r="C253" s="489" t="s">
        <v>868</v>
      </c>
      <c r="D253" s="2329">
        <v>44861</v>
      </c>
      <c r="E253" s="3465" t="s">
        <v>4944</v>
      </c>
      <c r="F253" s="492">
        <v>17</v>
      </c>
      <c r="G253" s="493">
        <f>AVERAGE(CPVTFC3SG0036!M13:N13)</f>
        <v>0.3453</v>
      </c>
      <c r="H253" s="4008">
        <f>(G253-0.1849)/0.0143*50</f>
        <v>560.83916083916074</v>
      </c>
      <c r="I253" s="4061" t="s">
        <v>314</v>
      </c>
      <c r="J253" s="1125"/>
      <c r="K253" s="1123"/>
      <c r="L253" s="1124"/>
      <c r="M253" s="1126"/>
      <c r="N253" s="646"/>
      <c r="O253" s="1483"/>
      <c r="P253" s="1250"/>
      <c r="Q253" s="900"/>
      <c r="R253" s="645"/>
      <c r="S253" s="645"/>
      <c r="T253" s="646"/>
      <c r="U253" s="900"/>
      <c r="V253" s="4913" t="s">
        <v>1416</v>
      </c>
    </row>
    <row r="254" spans="1:23" ht="15.75" thickBot="1" x14ac:dyDescent="0.3">
      <c r="A254" s="516">
        <v>243</v>
      </c>
      <c r="B254" s="463" t="s">
        <v>4433</v>
      </c>
      <c r="C254" s="463" t="s">
        <v>220</v>
      </c>
      <c r="D254" s="1516">
        <v>44861</v>
      </c>
      <c r="E254" s="3834" t="s">
        <v>4944</v>
      </c>
      <c r="F254" s="518">
        <v>18</v>
      </c>
      <c r="G254" s="509">
        <f>AVERAGE(CPVTFC3SG0036!O13:P13)</f>
        <v>2.8589500000000001</v>
      </c>
      <c r="H254" s="4014">
        <f>(G254-0.1849)/0.0143*50</f>
        <v>9349.8251748251769</v>
      </c>
      <c r="I254" s="4068" t="s">
        <v>315</v>
      </c>
      <c r="J254" s="1149"/>
      <c r="K254" s="1150"/>
      <c r="L254" s="1151"/>
      <c r="M254" s="645"/>
      <c r="N254" s="646"/>
      <c r="O254" s="1483"/>
      <c r="P254" s="1250"/>
      <c r="Q254" s="900"/>
      <c r="R254" s="645"/>
      <c r="S254" s="645"/>
      <c r="T254" s="646"/>
      <c r="U254" s="1259"/>
      <c r="V254" s="4914"/>
    </row>
    <row r="255" spans="1:23" x14ac:dyDescent="0.25">
      <c r="A255" s="174">
        <v>244</v>
      </c>
      <c r="B255" s="438" t="s">
        <v>4434</v>
      </c>
      <c r="C255" s="438" t="s">
        <v>868</v>
      </c>
      <c r="D255" s="2870">
        <v>44861</v>
      </c>
      <c r="E255" s="3485" t="s">
        <v>4944</v>
      </c>
      <c r="F255" s="444">
        <v>19</v>
      </c>
      <c r="G255" s="499">
        <f>AVERAGE(CPVTFC3SG0036!Q13:R13)</f>
        <v>2.8409</v>
      </c>
      <c r="H255" s="4004">
        <f t="shared" ref="H255:H260" si="37">(G255-0.1849)/0.0143*50</f>
        <v>9286.7132867132859</v>
      </c>
      <c r="I255" s="4053" t="s">
        <v>315</v>
      </c>
      <c r="J255" s="98">
        <v>44880</v>
      </c>
      <c r="K255" s="99" t="s">
        <v>5464</v>
      </c>
      <c r="L255" s="1155">
        <v>37</v>
      </c>
      <c r="M255" s="99">
        <f>AVERAGE(CPVTFC3SG0054!I17:J17)</f>
        <v>1.0648</v>
      </c>
      <c r="N255" s="100">
        <f t="shared" ref="N255:N260" si="38">((M255-0.1569)/0.0141)*400</f>
        <v>25756.028368794323</v>
      </c>
      <c r="O255" s="858" t="s">
        <v>315</v>
      </c>
      <c r="P255" s="694"/>
      <c r="Q255" s="694"/>
      <c r="R255" s="645"/>
      <c r="S255" s="694"/>
      <c r="T255" s="694"/>
      <c r="U255" s="694"/>
      <c r="W255" s="5">
        <v>1</v>
      </c>
    </row>
    <row r="256" spans="1:23" ht="15.75" thickBot="1" x14ac:dyDescent="0.3">
      <c r="A256" s="450">
        <v>245</v>
      </c>
      <c r="B256" s="437" t="s">
        <v>4434</v>
      </c>
      <c r="C256" s="437" t="s">
        <v>220</v>
      </c>
      <c r="D256" s="2079">
        <v>44861</v>
      </c>
      <c r="E256" s="3463" t="s">
        <v>4944</v>
      </c>
      <c r="F256" s="445">
        <v>20</v>
      </c>
      <c r="G256" s="453">
        <f>AVERAGE(CPVTFC3SG0036!S13:T13)</f>
        <v>2.8365999999999998</v>
      </c>
      <c r="H256" s="4001">
        <f t="shared" si="37"/>
        <v>9271.6783216783206</v>
      </c>
      <c r="I256" s="4055" t="s">
        <v>315</v>
      </c>
      <c r="J256" s="98">
        <v>44880</v>
      </c>
      <c r="K256" s="99" t="s">
        <v>5464</v>
      </c>
      <c r="L256" s="1155">
        <v>38</v>
      </c>
      <c r="M256" s="99">
        <f>AVERAGE(CPVTFC3SG0054!K17:L17)</f>
        <v>1.05555</v>
      </c>
      <c r="N256" s="100">
        <f t="shared" si="38"/>
        <v>25493.617021276594</v>
      </c>
      <c r="O256" s="858" t="s">
        <v>315</v>
      </c>
      <c r="P256" s="1261"/>
      <c r="Q256" s="694"/>
      <c r="R256" s="645"/>
      <c r="S256" s="694"/>
      <c r="T256" s="694"/>
      <c r="U256" s="694"/>
    </row>
    <row r="257" spans="1:24" x14ac:dyDescent="0.25">
      <c r="A257" s="526">
        <v>246</v>
      </c>
      <c r="B257" s="476" t="s">
        <v>4435</v>
      </c>
      <c r="C257" s="476" t="s">
        <v>868</v>
      </c>
      <c r="D257" s="2332">
        <v>44861</v>
      </c>
      <c r="E257" s="3523" t="s">
        <v>4944</v>
      </c>
      <c r="F257" s="478">
        <v>21</v>
      </c>
      <c r="G257" s="479">
        <f>AVERAGE(CPVTFC3SG0036!U13:V13)</f>
        <v>2.7852000000000001</v>
      </c>
      <c r="H257" s="4004">
        <f t="shared" si="37"/>
        <v>9091.9580419580434</v>
      </c>
      <c r="I257" s="4056" t="s">
        <v>315</v>
      </c>
      <c r="J257" s="98">
        <v>44880</v>
      </c>
      <c r="K257" s="99" t="s">
        <v>5464</v>
      </c>
      <c r="L257" s="1155">
        <v>39</v>
      </c>
      <c r="M257" s="99">
        <f>AVERAGE(CPVTFC3SG0054!M17:N17)</f>
        <v>0.63624999999999998</v>
      </c>
      <c r="N257" s="100">
        <f t="shared" si="38"/>
        <v>13598.581560283688</v>
      </c>
      <c r="O257" s="858" t="s">
        <v>315</v>
      </c>
      <c r="P257" s="694"/>
      <c r="Q257" s="694"/>
      <c r="R257" s="645"/>
      <c r="S257" s="694"/>
      <c r="T257" s="694"/>
      <c r="U257" s="694"/>
      <c r="V257" s="4913" t="s">
        <v>1416</v>
      </c>
      <c r="W257" s="5">
        <v>1</v>
      </c>
    </row>
    <row r="258" spans="1:24" ht="15.75" thickBot="1" x14ac:dyDescent="0.3">
      <c r="A258" s="527">
        <v>247</v>
      </c>
      <c r="B258" s="482" t="s">
        <v>4435</v>
      </c>
      <c r="C258" s="482" t="s">
        <v>220</v>
      </c>
      <c r="D258" s="1511">
        <v>44861</v>
      </c>
      <c r="E258" s="3845" t="s">
        <v>4944</v>
      </c>
      <c r="F258" s="485">
        <v>22</v>
      </c>
      <c r="G258" s="486">
        <f>AVERAGE(CPVTFC3SG0036!W13:X13)</f>
        <v>2.7975000000000003</v>
      </c>
      <c r="H258" s="4001">
        <f t="shared" si="37"/>
        <v>9134.9650349650365</v>
      </c>
      <c r="I258" s="4054" t="s">
        <v>315</v>
      </c>
      <c r="J258" s="98">
        <v>44880</v>
      </c>
      <c r="K258" s="99" t="s">
        <v>5464</v>
      </c>
      <c r="L258" s="1155">
        <v>40</v>
      </c>
      <c r="M258" s="99">
        <f>AVERAGE(CPVTFC3SG0054!O17:P17)</f>
        <v>2.7430000000000003</v>
      </c>
      <c r="N258" s="100">
        <f t="shared" si="38"/>
        <v>73364.539007092215</v>
      </c>
      <c r="O258" s="858" t="s">
        <v>315</v>
      </c>
      <c r="P258" s="1261"/>
      <c r="Q258" s="694"/>
      <c r="R258" s="645"/>
      <c r="S258" s="694"/>
      <c r="T258" s="694"/>
      <c r="U258" s="694"/>
      <c r="V258" s="4914"/>
    </row>
    <row r="259" spans="1:24" x14ac:dyDescent="0.25">
      <c r="A259" s="174">
        <v>248</v>
      </c>
      <c r="B259" s="438" t="s">
        <v>4436</v>
      </c>
      <c r="C259" s="438" t="s">
        <v>868</v>
      </c>
      <c r="D259" s="2870">
        <v>44861</v>
      </c>
      <c r="E259" s="3485" t="s">
        <v>4944</v>
      </c>
      <c r="F259" s="444">
        <v>23</v>
      </c>
      <c r="G259" s="453">
        <f>AVERAGE(CPVTFC3SG0036!C15:D15)</f>
        <v>1.2018</v>
      </c>
      <c r="H259" s="4004">
        <f t="shared" si="37"/>
        <v>3555.5944055944055</v>
      </c>
      <c r="I259" s="4056" t="s">
        <v>315</v>
      </c>
      <c r="J259" s="1149"/>
      <c r="K259" s="1150"/>
      <c r="L259" s="1151"/>
      <c r="M259" s="645"/>
      <c r="N259" s="646"/>
      <c r="O259" s="1483"/>
      <c r="P259" s="694"/>
      <c r="Q259" s="694"/>
      <c r="R259" s="645"/>
      <c r="S259" s="694"/>
      <c r="T259" s="694"/>
      <c r="U259" s="694"/>
      <c r="V259" s="4913" t="s">
        <v>1416</v>
      </c>
      <c r="W259" s="5">
        <v>1</v>
      </c>
    </row>
    <row r="260" spans="1:24" ht="15.75" thickBot="1" x14ac:dyDescent="0.3">
      <c r="A260" s="450">
        <v>249</v>
      </c>
      <c r="B260" s="437" t="s">
        <v>4436</v>
      </c>
      <c r="C260" s="437" t="s">
        <v>220</v>
      </c>
      <c r="D260" s="2079">
        <v>44861</v>
      </c>
      <c r="E260" s="3463" t="s">
        <v>4944</v>
      </c>
      <c r="F260" s="445">
        <v>24</v>
      </c>
      <c r="G260" s="453">
        <f>AVERAGE(CPVTFC3SG0036!E15:F15)</f>
        <v>2.8845499999999999</v>
      </c>
      <c r="H260" s="4001">
        <f t="shared" si="37"/>
        <v>9439.3356643356638</v>
      </c>
      <c r="I260" s="4055" t="s">
        <v>315</v>
      </c>
      <c r="J260" s="98">
        <v>44880</v>
      </c>
      <c r="K260" s="99" t="s">
        <v>5464</v>
      </c>
      <c r="L260" s="1155">
        <v>41</v>
      </c>
      <c r="M260" s="99">
        <f>AVERAGE(CPVTFC3SG0054!Q17:R17)</f>
        <v>1.3465499999999999</v>
      </c>
      <c r="N260" s="100">
        <f t="shared" si="38"/>
        <v>33748.936170212764</v>
      </c>
      <c r="O260" s="858" t="s">
        <v>315</v>
      </c>
      <c r="P260" s="694"/>
      <c r="Q260" s="694"/>
      <c r="R260" s="645"/>
      <c r="S260" s="694"/>
      <c r="T260" s="694"/>
      <c r="U260" s="694"/>
      <c r="V260" s="4914"/>
    </row>
    <row r="261" spans="1:24" x14ac:dyDescent="0.25">
      <c r="A261" s="528">
        <v>250</v>
      </c>
      <c r="B261" s="457" t="s">
        <v>4437</v>
      </c>
      <c r="C261" s="489" t="s">
        <v>868</v>
      </c>
      <c r="D261" s="2329">
        <v>44861</v>
      </c>
      <c r="E261" s="3465" t="s">
        <v>4944</v>
      </c>
      <c r="F261" s="492">
        <v>25</v>
      </c>
      <c r="G261" s="493">
        <f>AVERAGE(CPVTFC3SG0036!G15:H15)</f>
        <v>9.7500000000000003E-2</v>
      </c>
      <c r="H261" s="4008">
        <f>(G261-0.1849)/0.0143*50</f>
        <v>-305.5944055944056</v>
      </c>
      <c r="I261" s="4061" t="s">
        <v>314</v>
      </c>
      <c r="J261" s="1149"/>
      <c r="K261" s="1150"/>
      <c r="L261" s="1151"/>
      <c r="M261" s="645"/>
      <c r="N261" s="646"/>
      <c r="O261" s="1483"/>
      <c r="P261" s="694"/>
      <c r="Q261" s="694"/>
      <c r="R261" s="645"/>
      <c r="S261" s="694"/>
      <c r="T261" s="694"/>
      <c r="U261" s="694"/>
      <c r="V261" s="4913" t="s">
        <v>1416</v>
      </c>
    </row>
    <row r="262" spans="1:24" ht="15.75" thickBot="1" x14ac:dyDescent="0.3">
      <c r="A262" s="516">
        <v>251</v>
      </c>
      <c r="B262" s="463" t="s">
        <v>4437</v>
      </c>
      <c r="C262" s="463" t="s">
        <v>220</v>
      </c>
      <c r="D262" s="1516">
        <v>44861</v>
      </c>
      <c r="E262" s="3834" t="s">
        <v>4944</v>
      </c>
      <c r="F262" s="518">
        <v>26</v>
      </c>
      <c r="G262" s="509">
        <f>AVERAGE(CPVTFC3SG0036!I15:J15)</f>
        <v>2.1779000000000002</v>
      </c>
      <c r="H262" s="4014">
        <f>(G262-0.1849)/0.0143*50</f>
        <v>6968.5314685314697</v>
      </c>
      <c r="I262" s="4068" t="s">
        <v>315</v>
      </c>
      <c r="J262" s="1149"/>
      <c r="K262" s="1150"/>
      <c r="L262" s="1151"/>
      <c r="M262" s="645"/>
      <c r="N262" s="646"/>
      <c r="O262" s="1483"/>
      <c r="P262" s="694"/>
      <c r="Q262" s="694"/>
      <c r="R262" s="645"/>
      <c r="S262" s="694"/>
      <c r="T262" s="694"/>
      <c r="U262" s="694"/>
      <c r="V262" s="4914"/>
    </row>
    <row r="263" spans="1:24" x14ac:dyDescent="0.25">
      <c r="A263" s="174">
        <v>252</v>
      </c>
      <c r="B263" s="438" t="s">
        <v>4438</v>
      </c>
      <c r="C263" s="438" t="s">
        <v>868</v>
      </c>
      <c r="D263" s="2870">
        <v>44861</v>
      </c>
      <c r="E263" s="3485" t="s">
        <v>4944</v>
      </c>
      <c r="F263" s="444">
        <v>27</v>
      </c>
      <c r="G263" s="499">
        <f>AVERAGE(CPVTFC3SG0036!K15:L15)</f>
        <v>1.5078499999999999</v>
      </c>
      <c r="H263" s="4004">
        <f t="shared" ref="H263:H276" si="39">(G263-0.1849)/0.0143*50</f>
        <v>4625.6993006992998</v>
      </c>
      <c r="I263" s="4053" t="s">
        <v>315</v>
      </c>
      <c r="J263" s="1149"/>
      <c r="K263" s="1150"/>
      <c r="L263" s="1151"/>
      <c r="M263" s="645"/>
      <c r="N263" s="646"/>
      <c r="O263" s="1483"/>
      <c r="P263" s="1250"/>
      <c r="Q263" s="900"/>
      <c r="R263" s="645"/>
      <c r="S263" s="645"/>
      <c r="T263" s="646"/>
      <c r="U263" s="900"/>
      <c r="V263" s="4913" t="s">
        <v>1416</v>
      </c>
      <c r="W263" s="5">
        <v>1</v>
      </c>
    </row>
    <row r="264" spans="1:24" ht="15.75" thickBot="1" x14ac:dyDescent="0.3">
      <c r="A264" s="450">
        <v>253</v>
      </c>
      <c r="B264" s="437" t="s">
        <v>4438</v>
      </c>
      <c r="C264" s="437" t="s">
        <v>220</v>
      </c>
      <c r="D264" s="2079">
        <v>44861</v>
      </c>
      <c r="E264" s="3463" t="s">
        <v>4944</v>
      </c>
      <c r="F264" s="445">
        <v>28</v>
      </c>
      <c r="G264" s="453">
        <f>AVERAGE(CPVTFC3SG0036!M15:N15)</f>
        <v>2.8703500000000002</v>
      </c>
      <c r="H264" s="4001">
        <f t="shared" si="39"/>
        <v>9389.6853146853155</v>
      </c>
      <c r="I264" s="4055" t="s">
        <v>315</v>
      </c>
      <c r="J264" s="98">
        <v>44880</v>
      </c>
      <c r="K264" s="99" t="s">
        <v>5464</v>
      </c>
      <c r="L264" s="1155">
        <v>42</v>
      </c>
      <c r="M264" s="99">
        <f>AVERAGE(CPVTFC3SG0054!S17:T17)</f>
        <v>1.7243499999999998</v>
      </c>
      <c r="N264" s="100">
        <f t="shared" ref="N264:N274" si="40">((M264-0.1569)/0.0141)*400</f>
        <v>44466.666666666664</v>
      </c>
      <c r="O264" s="858" t="s">
        <v>315</v>
      </c>
      <c r="P264" s="1250"/>
      <c r="Q264" s="900"/>
      <c r="R264" s="645"/>
      <c r="S264" s="645"/>
      <c r="T264" s="646"/>
      <c r="U264" s="900"/>
      <c r="V264" s="4914"/>
      <c r="W264" s="370"/>
      <c r="X264" s="4711"/>
    </row>
    <row r="265" spans="1:24" x14ac:dyDescent="0.25">
      <c r="A265" s="526">
        <v>254</v>
      </c>
      <c r="B265" s="476" t="s">
        <v>4439</v>
      </c>
      <c r="C265" s="476" t="s">
        <v>868</v>
      </c>
      <c r="D265" s="2332">
        <v>44861</v>
      </c>
      <c r="E265" s="3523" t="s">
        <v>4944</v>
      </c>
      <c r="F265" s="478">
        <v>29</v>
      </c>
      <c r="G265" s="479">
        <f>AVERAGE(CPVTFC3SG0036!O15:P15)</f>
        <v>2.8498000000000001</v>
      </c>
      <c r="H265" s="4004">
        <f t="shared" si="39"/>
        <v>9317.8321678321681</v>
      </c>
      <c r="I265" s="4056" t="s">
        <v>315</v>
      </c>
      <c r="J265" s="98">
        <v>44880</v>
      </c>
      <c r="K265" s="99" t="s">
        <v>5464</v>
      </c>
      <c r="L265" s="1155">
        <v>43</v>
      </c>
      <c r="M265" s="99">
        <f>AVERAGE(CPVTFC3SG0054!U17:V17)</f>
        <v>0.68694999999999995</v>
      </c>
      <c r="N265" s="100">
        <f t="shared" si="40"/>
        <v>15036.87943262411</v>
      </c>
      <c r="O265" s="858" t="s">
        <v>315</v>
      </c>
      <c r="P265" s="1250"/>
      <c r="Q265" s="900"/>
      <c r="R265" s="645"/>
      <c r="S265" s="645"/>
      <c r="T265" s="646"/>
      <c r="U265" s="1259"/>
      <c r="V265" s="4913" t="s">
        <v>1416</v>
      </c>
      <c r="W265" s="287">
        <v>1</v>
      </c>
      <c r="X265" s="4711"/>
    </row>
    <row r="266" spans="1:24" ht="15.75" thickBot="1" x14ac:dyDescent="0.3">
      <c r="A266" s="481">
        <v>255</v>
      </c>
      <c r="B266" s="482" t="s">
        <v>4439</v>
      </c>
      <c r="C266" s="482" t="s">
        <v>220</v>
      </c>
      <c r="D266" s="1511">
        <v>44861</v>
      </c>
      <c r="E266" s="3845" t="s">
        <v>4944</v>
      </c>
      <c r="F266" s="485">
        <v>30</v>
      </c>
      <c r="G266" s="486">
        <f>AVERAGE(CPVTFC3SG0036!Q15:R15)</f>
        <v>2.9015000000000004</v>
      </c>
      <c r="H266" s="4001">
        <f t="shared" si="39"/>
        <v>9498.6013986014004</v>
      </c>
      <c r="I266" s="4054" t="s">
        <v>315</v>
      </c>
      <c r="J266" s="98">
        <v>44880</v>
      </c>
      <c r="K266" s="99" t="s">
        <v>5464</v>
      </c>
      <c r="L266" s="1155">
        <v>44</v>
      </c>
      <c r="M266" s="99">
        <f>AVERAGE(CPVTFC3SG0054!W17:X17)</f>
        <v>2.6870500000000002</v>
      </c>
      <c r="N266" s="100">
        <f t="shared" si="40"/>
        <v>71777.304964539013</v>
      </c>
      <c r="O266" s="858" t="s">
        <v>315</v>
      </c>
      <c r="P266" s="1250"/>
      <c r="Q266" s="900"/>
      <c r="R266" s="645"/>
      <c r="S266" s="645"/>
      <c r="T266" s="646"/>
      <c r="U266" s="1259"/>
      <c r="V266" s="4914"/>
    </row>
    <row r="267" spans="1:24" x14ac:dyDescent="0.25">
      <c r="A267" s="174">
        <v>256</v>
      </c>
      <c r="B267" s="438" t="s">
        <v>4440</v>
      </c>
      <c r="C267" s="438" t="s">
        <v>868</v>
      </c>
      <c r="D267" s="2870">
        <v>44861</v>
      </c>
      <c r="E267" s="3485" t="s">
        <v>4944</v>
      </c>
      <c r="F267" s="444">
        <v>31</v>
      </c>
      <c r="G267" s="499">
        <f>AVERAGE(CPVTFC3SG0036!S15:T15)</f>
        <v>0.87470000000000003</v>
      </c>
      <c r="H267" s="4004">
        <f t="shared" si="39"/>
        <v>2411.8881118881118</v>
      </c>
      <c r="I267" s="4053" t="s">
        <v>315</v>
      </c>
      <c r="J267" s="1149"/>
      <c r="K267" s="1150"/>
      <c r="L267" s="1151"/>
      <c r="M267" s="645"/>
      <c r="N267" s="646"/>
      <c r="O267" s="1483"/>
      <c r="P267" s="694"/>
      <c r="Q267" s="694"/>
      <c r="R267" s="645"/>
      <c r="S267" s="694"/>
      <c r="T267" s="694"/>
      <c r="U267" s="694"/>
      <c r="V267" s="4913" t="s">
        <v>1416</v>
      </c>
      <c r="W267" s="5">
        <v>1</v>
      </c>
    </row>
    <row r="268" spans="1:24" ht="15.75" thickBot="1" x14ac:dyDescent="0.3">
      <c r="A268" s="450">
        <v>257</v>
      </c>
      <c r="B268" s="437" t="s">
        <v>4440</v>
      </c>
      <c r="C268" s="437" t="s">
        <v>220</v>
      </c>
      <c r="D268" s="2079">
        <v>44861</v>
      </c>
      <c r="E268" s="3463" t="s">
        <v>4944</v>
      </c>
      <c r="F268" s="445">
        <v>32</v>
      </c>
      <c r="G268" s="453">
        <f>AVERAGE(CPVTFC3SG0036!U15:V15)</f>
        <v>2.8264499999999999</v>
      </c>
      <c r="H268" s="4001">
        <f t="shared" si="39"/>
        <v>9236.1888111888111</v>
      </c>
      <c r="I268" s="4055" t="s">
        <v>315</v>
      </c>
      <c r="J268" s="98">
        <v>44880</v>
      </c>
      <c r="K268" s="99" t="s">
        <v>5464</v>
      </c>
      <c r="L268" s="1155">
        <v>45</v>
      </c>
      <c r="M268" s="99">
        <f>AVERAGE(CPVTFC3SG0054!C19:D19)</f>
        <v>1.4361999999999999</v>
      </c>
      <c r="N268" s="100">
        <f t="shared" si="40"/>
        <v>36292.198581560282</v>
      </c>
      <c r="O268" s="858" t="s">
        <v>315</v>
      </c>
      <c r="P268" s="694"/>
      <c r="Q268" s="694"/>
      <c r="R268" s="645"/>
      <c r="S268" s="694"/>
      <c r="T268" s="694"/>
      <c r="U268" s="694"/>
      <c r="V268" s="4914"/>
    </row>
    <row r="269" spans="1:24" x14ac:dyDescent="0.25">
      <c r="A269" s="475">
        <v>258</v>
      </c>
      <c r="B269" s="476" t="s">
        <v>4441</v>
      </c>
      <c r="C269" s="476" t="s">
        <v>868</v>
      </c>
      <c r="D269" s="2332">
        <v>44861</v>
      </c>
      <c r="E269" s="3523" t="s">
        <v>4944</v>
      </c>
      <c r="F269" s="478">
        <v>33</v>
      </c>
      <c r="G269" s="479">
        <f>AVERAGE(CPVTFC3SG0036!W15:X15)</f>
        <v>2.6286999999999998</v>
      </c>
      <c r="H269" s="4004">
        <f t="shared" si="39"/>
        <v>8544.7552447552443</v>
      </c>
      <c r="I269" s="4056" t="s">
        <v>315</v>
      </c>
      <c r="J269" s="1156">
        <v>44880</v>
      </c>
      <c r="K269" s="886" t="s">
        <v>5464</v>
      </c>
      <c r="L269" s="1157">
        <v>46</v>
      </c>
      <c r="M269" s="886">
        <f>AVERAGE(CPVTFC3SG0054!E19:F19)</f>
        <v>0.39024999999999999</v>
      </c>
      <c r="N269" s="887">
        <f t="shared" si="40"/>
        <v>6619.8581560283683</v>
      </c>
      <c r="O269" s="889" t="s">
        <v>315</v>
      </c>
      <c r="P269" s="694"/>
      <c r="Q269" s="694"/>
      <c r="R269" s="645"/>
      <c r="S269" s="694"/>
      <c r="T269" s="694"/>
      <c r="U269" s="694"/>
      <c r="W269" s="5">
        <v>1</v>
      </c>
    </row>
    <row r="270" spans="1:24" ht="15.75" thickBot="1" x14ac:dyDescent="0.3">
      <c r="A270" s="481">
        <v>259</v>
      </c>
      <c r="B270" s="482" t="s">
        <v>4441</v>
      </c>
      <c r="C270" s="482" t="s">
        <v>220</v>
      </c>
      <c r="D270" s="1511">
        <v>44861</v>
      </c>
      <c r="E270" s="3845" t="s">
        <v>4944</v>
      </c>
      <c r="F270" s="485">
        <v>34</v>
      </c>
      <c r="G270" s="486">
        <f>AVERAGE(CPVTFC3SG0036!C17:D17)</f>
        <v>2.9157999999999999</v>
      </c>
      <c r="H270" s="4001">
        <f t="shared" si="39"/>
        <v>9548.6013986013986</v>
      </c>
      <c r="I270" s="4054" t="s">
        <v>315</v>
      </c>
      <c r="J270" s="98">
        <v>44880</v>
      </c>
      <c r="K270" s="99" t="s">
        <v>5464</v>
      </c>
      <c r="L270" s="1155">
        <v>47</v>
      </c>
      <c r="M270" s="99">
        <f>AVERAGE(CPVTFC3SG0054!G19:H19)</f>
        <v>1.8825499999999999</v>
      </c>
      <c r="N270" s="100">
        <f t="shared" si="40"/>
        <v>48954.609929078011</v>
      </c>
      <c r="O270" s="858" t="s">
        <v>315</v>
      </c>
      <c r="P270" s="694"/>
      <c r="Q270" s="694"/>
      <c r="R270" s="645"/>
      <c r="S270" s="694"/>
      <c r="T270" s="694"/>
      <c r="U270" s="694"/>
      <c r="V270" s="308"/>
    </row>
    <row r="271" spans="1:24" x14ac:dyDescent="0.25">
      <c r="A271" s="174">
        <v>260</v>
      </c>
      <c r="B271" s="438" t="s">
        <v>4442</v>
      </c>
      <c r="C271" s="438" t="s">
        <v>868</v>
      </c>
      <c r="D271" s="2870">
        <v>44861</v>
      </c>
      <c r="E271" s="3485" t="s">
        <v>4944</v>
      </c>
      <c r="F271" s="444">
        <v>35</v>
      </c>
      <c r="G271" s="499">
        <f>AVERAGE(CPVTFC3SG0036!E17:F17)</f>
        <v>2.8235999999999999</v>
      </c>
      <c r="H271" s="4004">
        <f t="shared" si="39"/>
        <v>9226.2237762237764</v>
      </c>
      <c r="I271" s="4053" t="s">
        <v>315</v>
      </c>
      <c r="J271" s="98">
        <v>44880</v>
      </c>
      <c r="K271" s="99" t="s">
        <v>5464</v>
      </c>
      <c r="L271" s="1155">
        <v>48</v>
      </c>
      <c r="M271" s="99">
        <f>AVERAGE(CPVTFC3SG0054!I19:J19)</f>
        <v>0.64165000000000005</v>
      </c>
      <c r="N271" s="100">
        <f t="shared" si="40"/>
        <v>13751.773049645391</v>
      </c>
      <c r="O271" s="858" t="s">
        <v>315</v>
      </c>
      <c r="P271" s="694"/>
      <c r="Q271" s="694"/>
      <c r="R271" s="645"/>
      <c r="S271" s="694"/>
      <c r="T271" s="694"/>
      <c r="U271" s="694"/>
      <c r="V271" s="4913" t="s">
        <v>1416</v>
      </c>
      <c r="W271" s="5">
        <v>1</v>
      </c>
    </row>
    <row r="272" spans="1:24" ht="15.75" thickBot="1" x14ac:dyDescent="0.3">
      <c r="A272" s="64">
        <v>261</v>
      </c>
      <c r="B272" s="436" t="s">
        <v>4442</v>
      </c>
      <c r="C272" s="436" t="s">
        <v>220</v>
      </c>
      <c r="D272" s="2337">
        <v>44861</v>
      </c>
      <c r="E272" s="3456" t="s">
        <v>4944</v>
      </c>
      <c r="F272" s="164">
        <v>36</v>
      </c>
      <c r="G272" s="145">
        <f>AVERAGE(CPVTFC3SG0036!G17:H17)</f>
        <v>2.88435</v>
      </c>
      <c r="H272" s="4001">
        <f t="shared" si="39"/>
        <v>9438.636363636364</v>
      </c>
      <c r="I272" s="4055" t="s">
        <v>315</v>
      </c>
      <c r="J272" s="98">
        <v>44880</v>
      </c>
      <c r="K272" s="99" t="s">
        <v>5464</v>
      </c>
      <c r="L272" s="1155">
        <v>49</v>
      </c>
      <c r="M272" s="99">
        <f>AVERAGE(CPVTFC3SG0054!K19:L19)</f>
        <v>2.37025</v>
      </c>
      <c r="N272" s="100">
        <f t="shared" si="40"/>
        <v>62790.070921985818</v>
      </c>
      <c r="O272" s="858" t="s">
        <v>315</v>
      </c>
      <c r="P272" s="694"/>
      <c r="Q272" s="694"/>
      <c r="R272" s="645"/>
      <c r="S272" s="694"/>
      <c r="T272" s="694"/>
      <c r="U272" s="694"/>
      <c r="V272" s="4914"/>
    </row>
    <row r="273" spans="1:23" x14ac:dyDescent="0.25">
      <c r="A273" s="475">
        <v>262</v>
      </c>
      <c r="B273" s="476" t="s">
        <v>4443</v>
      </c>
      <c r="C273" s="476" t="s">
        <v>868</v>
      </c>
      <c r="D273" s="2332">
        <v>44861</v>
      </c>
      <c r="E273" s="3523" t="s">
        <v>4944</v>
      </c>
      <c r="F273" s="478">
        <v>37</v>
      </c>
      <c r="G273" s="479">
        <f>AVERAGE(CPVTFC3SG0036!I17:J17)</f>
        <v>2.8263500000000001</v>
      </c>
      <c r="H273" s="4004">
        <f t="shared" si="39"/>
        <v>9235.8391608391612</v>
      </c>
      <c r="I273" s="4056" t="s">
        <v>315</v>
      </c>
      <c r="J273" s="98">
        <v>44880</v>
      </c>
      <c r="K273" s="99" t="s">
        <v>5464</v>
      </c>
      <c r="L273" s="1155">
        <v>50</v>
      </c>
      <c r="M273" s="99">
        <f>AVERAGE(CPVTFC3SG0054!M19:N19)</f>
        <v>0.88579999999999992</v>
      </c>
      <c r="N273" s="100">
        <f t="shared" si="40"/>
        <v>20678.014184397158</v>
      </c>
      <c r="O273" s="858" t="s">
        <v>315</v>
      </c>
      <c r="P273" s="694"/>
      <c r="Q273" s="694"/>
      <c r="R273" s="645"/>
      <c r="S273" s="694"/>
      <c r="T273" s="694"/>
      <c r="U273" s="694"/>
      <c r="W273" s="5">
        <v>1</v>
      </c>
    </row>
    <row r="274" spans="1:23" ht="15.75" thickBot="1" x14ac:dyDescent="0.3">
      <c r="A274" s="529">
        <v>263</v>
      </c>
      <c r="B274" s="437" t="s">
        <v>4443</v>
      </c>
      <c r="C274" s="437" t="s">
        <v>220</v>
      </c>
      <c r="D274" s="2079">
        <v>44861</v>
      </c>
      <c r="E274" s="3463" t="s">
        <v>4944</v>
      </c>
      <c r="F274" s="445">
        <v>38</v>
      </c>
      <c r="G274" s="453">
        <f>AVERAGE(CPVTFC3SG0036!K17:L17)</f>
        <v>2.8422000000000001</v>
      </c>
      <c r="H274" s="4003">
        <f t="shared" si="39"/>
        <v>9291.2587412587418</v>
      </c>
      <c r="I274" s="4055" t="s">
        <v>315</v>
      </c>
      <c r="J274" s="1389">
        <v>44880</v>
      </c>
      <c r="K274" s="1329" t="s">
        <v>5464</v>
      </c>
      <c r="L274" s="3681">
        <v>51</v>
      </c>
      <c r="M274" s="1329">
        <f>AVERAGE(CPVTFC3SG0054!O19:P19)</f>
        <v>1.35795</v>
      </c>
      <c r="N274" s="454">
        <f t="shared" si="40"/>
        <v>34072.340425531918</v>
      </c>
      <c r="O274" s="1330" t="s">
        <v>315</v>
      </c>
      <c r="P274" s="1268"/>
      <c r="Q274" s="1268"/>
      <c r="R274" s="969"/>
      <c r="S274" s="1268"/>
      <c r="T274" s="1268"/>
      <c r="U274" s="1268"/>
    </row>
    <row r="275" spans="1:23" x14ac:dyDescent="0.25">
      <c r="A275" s="475">
        <v>264</v>
      </c>
      <c r="B275" s="476" t="s">
        <v>4444</v>
      </c>
      <c r="C275" s="476" t="s">
        <v>868</v>
      </c>
      <c r="D275" s="2332">
        <v>44861</v>
      </c>
      <c r="E275" s="3523" t="s">
        <v>4944</v>
      </c>
      <c r="F275" s="478">
        <v>39</v>
      </c>
      <c r="G275" s="479">
        <f>AVERAGE(CPVTFC3SG0036!M17:N17)</f>
        <v>1.7604500000000001</v>
      </c>
      <c r="H275" s="4004">
        <f t="shared" si="39"/>
        <v>5508.9160839160841</v>
      </c>
      <c r="I275" s="4065" t="s">
        <v>315</v>
      </c>
      <c r="J275" s="1544"/>
      <c r="K275" s="1544"/>
      <c r="L275" s="1544"/>
      <c r="M275" s="1544"/>
      <c r="N275" s="1544"/>
      <c r="O275" s="1544"/>
      <c r="P275" s="3788">
        <v>44893</v>
      </c>
      <c r="Q275" s="1498" t="s">
        <v>5588</v>
      </c>
      <c r="R275" s="1498">
        <v>1</v>
      </c>
      <c r="S275" s="1498">
        <f>AVERAGE(CPVTFC3SG0078!C11:D11)</f>
        <v>0.16489999999999999</v>
      </c>
      <c r="T275" s="494">
        <f>(S275-0.1301)/0.0142*66</f>
        <v>161.74647887323943</v>
      </c>
      <c r="U275" s="1779" t="s">
        <v>314</v>
      </c>
      <c r="W275" s="5">
        <v>1</v>
      </c>
    </row>
    <row r="276" spans="1:23" ht="15.75" thickBot="1" x14ac:dyDescent="0.3">
      <c r="A276" s="481">
        <v>265</v>
      </c>
      <c r="B276" s="482" t="s">
        <v>4444</v>
      </c>
      <c r="C276" s="482" t="s">
        <v>2442</v>
      </c>
      <c r="D276" s="1511">
        <v>44861</v>
      </c>
      <c r="E276" s="3845" t="s">
        <v>4944</v>
      </c>
      <c r="F276" s="485">
        <v>40</v>
      </c>
      <c r="G276" s="486">
        <f>AVERAGE(CPVTFC3SG0036!O17:P17)</f>
        <v>2.0529999999999999</v>
      </c>
      <c r="H276" s="4001">
        <f t="shared" si="39"/>
        <v>6531.8181818181811</v>
      </c>
      <c r="I276" s="4070" t="s">
        <v>315</v>
      </c>
      <c r="J276" s="1383"/>
      <c r="K276" s="3675"/>
      <c r="L276" s="3389"/>
      <c r="M276" s="668"/>
      <c r="N276" s="662"/>
      <c r="O276" s="3936"/>
      <c r="P276" s="3800">
        <v>44893</v>
      </c>
      <c r="Q276" s="1783" t="s">
        <v>5588</v>
      </c>
      <c r="R276" s="1783">
        <v>2</v>
      </c>
      <c r="S276" s="1783">
        <f>AVERAGE(CPVTFC3SG0078!E11:F11)</f>
        <v>0.14984999999999998</v>
      </c>
      <c r="T276" s="469">
        <f>(S276-0.1301)/0.0142*66</f>
        <v>91.795774647887271</v>
      </c>
      <c r="U276" s="1784" t="s">
        <v>314</v>
      </c>
    </row>
    <row r="277" spans="1:23" x14ac:dyDescent="0.25">
      <c r="A277" s="536">
        <v>266</v>
      </c>
      <c r="B277" s="439" t="s">
        <v>4445</v>
      </c>
      <c r="C277" s="372" t="s">
        <v>868</v>
      </c>
      <c r="D277" s="2331">
        <v>44861</v>
      </c>
      <c r="E277" s="3473" t="s">
        <v>4944</v>
      </c>
      <c r="F277" s="375">
        <v>41</v>
      </c>
      <c r="G277" s="511">
        <f>AVERAGE(CPVTFC3SG0036!Q17:R17)</f>
        <v>0.10825</v>
      </c>
      <c r="H277" s="4005">
        <f>(G277-0.1849)/0.0143*50</f>
        <v>-268.00699300699307</v>
      </c>
      <c r="I277" s="4057" t="s">
        <v>314</v>
      </c>
      <c r="J277" s="1286"/>
      <c r="K277" s="2163"/>
      <c r="L277" s="2164"/>
      <c r="M277" s="830"/>
      <c r="N277" s="831"/>
      <c r="O277" s="1731"/>
      <c r="P277" s="1271"/>
      <c r="Q277" s="1271"/>
      <c r="R277" s="830"/>
      <c r="S277" s="1271"/>
      <c r="T277" s="1271"/>
      <c r="U277" s="1271"/>
      <c r="V277" s="4913" t="s">
        <v>1416</v>
      </c>
    </row>
    <row r="278" spans="1:23" ht="15.75" thickBot="1" x14ac:dyDescent="0.3">
      <c r="A278" s="516">
        <v>267</v>
      </c>
      <c r="B278" s="463" t="s">
        <v>4445</v>
      </c>
      <c r="C278" s="463" t="s">
        <v>220</v>
      </c>
      <c r="D278" s="1516">
        <v>44861</v>
      </c>
      <c r="E278" s="3834" t="s">
        <v>4944</v>
      </c>
      <c r="F278" s="518">
        <v>42</v>
      </c>
      <c r="G278" s="509">
        <f>AVERAGE(CPVTFC3SG0036!S17:T17)</f>
        <v>2.4137499999999998</v>
      </c>
      <c r="H278" s="4014">
        <f>(G278-0.1849)/0.0143*50</f>
        <v>7793.1818181818189</v>
      </c>
      <c r="I278" s="4068" t="s">
        <v>315</v>
      </c>
      <c r="J278" s="891"/>
      <c r="K278" s="891"/>
      <c r="L278" s="891"/>
      <c r="M278" s="891"/>
      <c r="N278" s="891"/>
      <c r="O278" s="1692"/>
      <c r="P278" s="694"/>
      <c r="Q278" s="694"/>
      <c r="R278" s="645"/>
      <c r="S278" s="694"/>
      <c r="T278" s="694"/>
      <c r="U278" s="694"/>
      <c r="V278" s="4914"/>
    </row>
    <row r="279" spans="1:23" x14ac:dyDescent="0.25">
      <c r="A279" s="174">
        <v>268</v>
      </c>
      <c r="B279" s="438" t="s">
        <v>4446</v>
      </c>
      <c r="C279" s="438" t="s">
        <v>868</v>
      </c>
      <c r="D279" s="2870">
        <v>44861</v>
      </c>
      <c r="E279" s="3485" t="s">
        <v>4944</v>
      </c>
      <c r="F279" s="444">
        <v>43</v>
      </c>
      <c r="G279" s="499">
        <f>AVERAGE(CPVTFC3SG0036!U17:V17)</f>
        <v>2.52475</v>
      </c>
      <c r="H279" s="4004">
        <f t="shared" ref="H279:H324" si="41">(G279-0.1849)/0.0143*50</f>
        <v>8181.2937062937071</v>
      </c>
      <c r="I279" s="4053" t="s">
        <v>315</v>
      </c>
      <c r="J279" s="1156">
        <v>44880</v>
      </c>
      <c r="K279" s="886" t="s">
        <v>5464</v>
      </c>
      <c r="L279" s="1157">
        <v>52</v>
      </c>
      <c r="M279" s="886">
        <f>AVERAGE(CPVTFC3SG0054!Q19:R19)</f>
        <v>0.30295</v>
      </c>
      <c r="N279" s="887">
        <f t="shared" ref="N279" si="42">((M279-0.1569)/0.0141)*400</f>
        <v>4143.2624113475167</v>
      </c>
      <c r="O279" s="889" t="s">
        <v>315</v>
      </c>
      <c r="P279" s="1250"/>
      <c r="Q279" s="900"/>
      <c r="R279" s="645"/>
      <c r="S279" s="645"/>
      <c r="T279" s="646"/>
      <c r="U279" s="900"/>
      <c r="W279" s="5">
        <v>1</v>
      </c>
    </row>
    <row r="280" spans="1:23" ht="15.75" thickBot="1" x14ac:dyDescent="0.3">
      <c r="A280" s="450">
        <v>269</v>
      </c>
      <c r="B280" s="437" t="s">
        <v>4446</v>
      </c>
      <c r="C280" s="437" t="s">
        <v>220</v>
      </c>
      <c r="D280" s="2079">
        <v>44861</v>
      </c>
      <c r="E280" s="3463" t="s">
        <v>4944</v>
      </c>
      <c r="F280" s="445">
        <v>44</v>
      </c>
      <c r="G280" s="453">
        <f>AVERAGE(CPVTFC3SG0036!W17:X17)</f>
        <v>2.0856500000000002</v>
      </c>
      <c r="H280" s="4001">
        <f t="shared" si="41"/>
        <v>6645.9790209790217</v>
      </c>
      <c r="I280" s="4055" t="s">
        <v>315</v>
      </c>
      <c r="J280" s="891"/>
      <c r="K280" s="891"/>
      <c r="L280" s="891"/>
      <c r="M280" s="891"/>
      <c r="N280" s="891"/>
      <c r="O280" s="1692"/>
      <c r="P280" s="1250"/>
      <c r="Q280" s="900"/>
      <c r="R280" s="645"/>
      <c r="S280" s="645"/>
      <c r="T280" s="646"/>
      <c r="U280" s="900"/>
      <c r="V280" s="286"/>
    </row>
    <row r="281" spans="1:23" x14ac:dyDescent="0.25">
      <c r="A281" s="475">
        <v>270</v>
      </c>
      <c r="B281" s="476" t="s">
        <v>4447</v>
      </c>
      <c r="C281" s="476" t="s">
        <v>868</v>
      </c>
      <c r="D281" s="2332">
        <v>44861</v>
      </c>
      <c r="E281" s="3523" t="s">
        <v>4944</v>
      </c>
      <c r="F281" s="478">
        <v>45</v>
      </c>
      <c r="G281" s="479">
        <f>AVERAGE(CPVTFC3SG0036!C19:D19)</f>
        <v>1.0246499999999998</v>
      </c>
      <c r="H281" s="4004">
        <f t="shared" si="41"/>
        <v>2936.1888111888102</v>
      </c>
      <c r="I281" s="4064" t="s">
        <v>315</v>
      </c>
      <c r="J281" s="891"/>
      <c r="K281" s="891"/>
      <c r="L281" s="891"/>
      <c r="M281" s="891"/>
      <c r="N281" s="891"/>
      <c r="O281" s="1692"/>
      <c r="P281" s="1250"/>
      <c r="Q281" s="900"/>
      <c r="R281" s="645"/>
      <c r="S281" s="645"/>
      <c r="T281" s="646"/>
      <c r="U281" s="900"/>
      <c r="V281" s="4913" t="s">
        <v>1416</v>
      </c>
      <c r="W281" s="5">
        <v>1</v>
      </c>
    </row>
    <row r="282" spans="1:23" ht="15.75" thickBot="1" x14ac:dyDescent="0.3">
      <c r="A282" s="481">
        <v>271</v>
      </c>
      <c r="B282" s="482" t="s">
        <v>4447</v>
      </c>
      <c r="C282" s="482" t="s">
        <v>220</v>
      </c>
      <c r="D282" s="1511">
        <v>44861</v>
      </c>
      <c r="E282" s="3845" t="s">
        <v>4944</v>
      </c>
      <c r="F282" s="485">
        <v>46</v>
      </c>
      <c r="G282" s="486">
        <f>AVERAGE(CPVTFC3SG0036!E19:F19)</f>
        <v>2.8980000000000001</v>
      </c>
      <c r="H282" s="4001">
        <f t="shared" si="41"/>
        <v>9486.3636363636379</v>
      </c>
      <c r="I282" s="4054" t="s">
        <v>315</v>
      </c>
      <c r="J282" s="98">
        <v>44880</v>
      </c>
      <c r="K282" s="99" t="s">
        <v>5464</v>
      </c>
      <c r="L282" s="1155">
        <v>53</v>
      </c>
      <c r="M282" s="99">
        <f>AVERAGE(CPVTFC3SG0054!S19:T19)</f>
        <v>1.13835</v>
      </c>
      <c r="N282" s="100">
        <f t="shared" ref="N282:N284" si="43">((M282-0.1569)/0.0141)*400</f>
        <v>27842.553191489362</v>
      </c>
      <c r="O282" s="858" t="s">
        <v>315</v>
      </c>
      <c r="P282" s="1250"/>
      <c r="Q282" s="900"/>
      <c r="R282" s="645"/>
      <c r="S282" s="645"/>
      <c r="T282" s="646"/>
      <c r="U282" s="900"/>
      <c r="V282" s="4914"/>
    </row>
    <row r="283" spans="1:23" x14ac:dyDescent="0.25">
      <c r="A283" s="174">
        <v>272</v>
      </c>
      <c r="B283" s="438" t="s">
        <v>4448</v>
      </c>
      <c r="C283" s="438" t="s">
        <v>868</v>
      </c>
      <c r="D283" s="2870">
        <v>44861</v>
      </c>
      <c r="E283" s="3485" t="s">
        <v>4944</v>
      </c>
      <c r="F283" s="444">
        <v>47</v>
      </c>
      <c r="G283" s="499">
        <f>AVERAGE(CPVTFC3SG0036!G19:H19)</f>
        <v>1.3989500000000001</v>
      </c>
      <c r="H283" s="4004">
        <f t="shared" si="41"/>
        <v>4244.9300699300702</v>
      </c>
      <c r="I283" s="4063" t="s">
        <v>315</v>
      </c>
      <c r="J283" s="891"/>
      <c r="K283" s="891"/>
      <c r="L283" s="891"/>
      <c r="M283" s="891"/>
      <c r="N283" s="891"/>
      <c r="O283" s="1692"/>
      <c r="P283" s="1250"/>
      <c r="Q283" s="900"/>
      <c r="R283" s="645"/>
      <c r="S283" s="645"/>
      <c r="T283" s="646"/>
      <c r="U283" s="900"/>
      <c r="V283" s="4913" t="s">
        <v>1416</v>
      </c>
      <c r="W283" s="5">
        <v>1</v>
      </c>
    </row>
    <row r="284" spans="1:23" ht="15.75" thickBot="1" x14ac:dyDescent="0.3">
      <c r="A284" s="450">
        <v>273</v>
      </c>
      <c r="B284" s="437" t="s">
        <v>4448</v>
      </c>
      <c r="C284" s="437" t="s">
        <v>220</v>
      </c>
      <c r="D284" s="2079">
        <v>44861</v>
      </c>
      <c r="E284" s="3463" t="s">
        <v>4944</v>
      </c>
      <c r="F284" s="445">
        <v>48</v>
      </c>
      <c r="G284" s="453">
        <f>AVERAGE(CPVTFC3SG0036!I19:J19)</f>
        <v>2.9072499999999999</v>
      </c>
      <c r="H284" s="4001">
        <f t="shared" si="41"/>
        <v>9518.7062937062929</v>
      </c>
      <c r="I284" s="4055" t="s">
        <v>315</v>
      </c>
      <c r="J284" s="98">
        <v>44880</v>
      </c>
      <c r="K284" s="99" t="s">
        <v>5464</v>
      </c>
      <c r="L284" s="1155">
        <v>54</v>
      </c>
      <c r="M284" s="99">
        <f>AVERAGE(CPVTFC3SG0054!U19:V19)</f>
        <v>1.3604500000000002</v>
      </c>
      <c r="N284" s="100">
        <f t="shared" si="43"/>
        <v>34143.262411347525</v>
      </c>
      <c r="O284" s="858" t="s">
        <v>315</v>
      </c>
      <c r="P284" s="1250"/>
      <c r="Q284" s="900"/>
      <c r="R284" s="645"/>
      <c r="S284" s="645"/>
      <c r="T284" s="646"/>
      <c r="U284" s="900"/>
      <c r="V284" s="4914"/>
    </row>
    <row r="285" spans="1:23" x14ac:dyDescent="0.25">
      <c r="A285" s="488">
        <v>274</v>
      </c>
      <c r="B285" s="457" t="s">
        <v>4449</v>
      </c>
      <c r="C285" s="489" t="s">
        <v>868</v>
      </c>
      <c r="D285" s="2329">
        <v>44861</v>
      </c>
      <c r="E285" s="3465" t="s">
        <v>4944</v>
      </c>
      <c r="F285" s="492">
        <v>49</v>
      </c>
      <c r="G285" s="493">
        <f>AVERAGE(CPVTFC3SG0036!K19:L19)</f>
        <v>8.6749999999999994E-2</v>
      </c>
      <c r="H285" s="4008">
        <f t="shared" si="41"/>
        <v>-343.18181818181819</v>
      </c>
      <c r="I285" s="4073" t="s">
        <v>314</v>
      </c>
      <c r="J285" s="891"/>
      <c r="K285" s="891"/>
      <c r="L285" s="891"/>
      <c r="M285" s="891"/>
      <c r="N285" s="891"/>
      <c r="O285" s="1692"/>
      <c r="P285" s="1250"/>
      <c r="Q285" s="900"/>
      <c r="R285" s="645"/>
      <c r="S285" s="645"/>
      <c r="T285" s="646"/>
      <c r="U285" s="900"/>
    </row>
    <row r="286" spans="1:23" ht="15.75" thickBot="1" x14ac:dyDescent="0.3">
      <c r="A286" s="2898">
        <v>275</v>
      </c>
      <c r="B286" s="463" t="s">
        <v>4449</v>
      </c>
      <c r="C286" s="463" t="s">
        <v>220</v>
      </c>
      <c r="D286" s="1516">
        <v>44861</v>
      </c>
      <c r="E286" s="3834" t="s">
        <v>4944</v>
      </c>
      <c r="F286" s="518">
        <v>50</v>
      </c>
      <c r="G286" s="509">
        <f>AVERAGE(CPVTFC3SG0036!M19:N19)</f>
        <v>0.60539999999999994</v>
      </c>
      <c r="H286" s="4014">
        <f t="shared" si="41"/>
        <v>1470.2797202797201</v>
      </c>
      <c r="I286" s="4075" t="s">
        <v>315</v>
      </c>
      <c r="J286" s="891"/>
      <c r="K286" s="891"/>
      <c r="L286" s="891"/>
      <c r="M286" s="891"/>
      <c r="N286" s="891"/>
      <c r="O286" s="1692"/>
      <c r="P286" s="1250"/>
      <c r="Q286" s="900"/>
      <c r="R286" s="645"/>
      <c r="S286" s="645"/>
      <c r="T286" s="646"/>
      <c r="U286" s="900"/>
    </row>
    <row r="287" spans="1:23" x14ac:dyDescent="0.25">
      <c r="A287" s="318">
        <v>276</v>
      </c>
      <c r="B287" s="439" t="s">
        <v>4450</v>
      </c>
      <c r="C287" s="372" t="s">
        <v>868</v>
      </c>
      <c r="D287" s="2331">
        <v>44861</v>
      </c>
      <c r="E287" s="3473" t="s">
        <v>4944</v>
      </c>
      <c r="F287" s="375">
        <v>51</v>
      </c>
      <c r="G287" s="511">
        <f>AVERAGE(CPVTFC3SG0036!O19:P19)</f>
        <v>0.20385</v>
      </c>
      <c r="H287" s="4008">
        <f t="shared" si="41"/>
        <v>66.258741258741239</v>
      </c>
      <c r="I287" s="4074" t="s">
        <v>314</v>
      </c>
      <c r="J287" s="891"/>
      <c r="K287" s="891"/>
      <c r="L287" s="891"/>
      <c r="M287" s="891"/>
      <c r="N287" s="891"/>
      <c r="O287" s="1692"/>
      <c r="P287" s="694"/>
      <c r="Q287" s="694"/>
      <c r="R287" s="645"/>
      <c r="S287" s="694"/>
      <c r="T287" s="694"/>
      <c r="U287" s="694"/>
      <c r="V287" s="4913" t="s">
        <v>1416</v>
      </c>
    </row>
    <row r="288" spans="1:23" ht="15.75" thickBot="1" x14ac:dyDescent="0.3">
      <c r="A288" s="524">
        <v>277</v>
      </c>
      <c r="B288" s="423" t="s">
        <v>4450</v>
      </c>
      <c r="C288" s="423" t="s">
        <v>220</v>
      </c>
      <c r="D288" s="1785">
        <v>44861</v>
      </c>
      <c r="E288" s="3550" t="s">
        <v>4944</v>
      </c>
      <c r="F288" s="173">
        <v>52</v>
      </c>
      <c r="G288" s="506">
        <f>AVERAGE(CPVTFC3SG0036!Q19:R19)</f>
        <v>2.1267999999999998</v>
      </c>
      <c r="H288" s="4014">
        <f t="shared" si="41"/>
        <v>6789.8601398601386</v>
      </c>
      <c r="I288" s="4069" t="s">
        <v>315</v>
      </c>
      <c r="J288" s="891"/>
      <c r="K288" s="891"/>
      <c r="L288" s="891"/>
      <c r="M288" s="891"/>
      <c r="N288" s="891"/>
      <c r="O288" s="1692"/>
      <c r="P288" s="694"/>
      <c r="Q288" s="694"/>
      <c r="R288" s="645"/>
      <c r="S288" s="694"/>
      <c r="T288" s="694"/>
      <c r="U288" s="694"/>
      <c r="V288" s="4914"/>
    </row>
    <row r="289" spans="1:23" x14ac:dyDescent="0.25">
      <c r="A289" s="488">
        <v>278</v>
      </c>
      <c r="B289" s="457" t="s">
        <v>4451</v>
      </c>
      <c r="C289" s="489" t="s">
        <v>868</v>
      </c>
      <c r="D289" s="2329">
        <v>44861</v>
      </c>
      <c r="E289" s="3465" t="s">
        <v>4944</v>
      </c>
      <c r="F289" s="492">
        <v>53</v>
      </c>
      <c r="G289" s="493">
        <f>AVERAGE(CPVTFC3SG0036!S19:T19)</f>
        <v>8.4499999999999992E-2</v>
      </c>
      <c r="H289" s="4008">
        <f t="shared" si="41"/>
        <v>-351.0489510489511</v>
      </c>
      <c r="I289" s="4073" t="s">
        <v>314</v>
      </c>
      <c r="J289" s="891"/>
      <c r="K289" s="891"/>
      <c r="L289" s="891"/>
      <c r="M289" s="891"/>
      <c r="N289" s="891"/>
      <c r="O289" s="1692"/>
      <c r="P289" s="694"/>
      <c r="Q289" s="694"/>
      <c r="R289" s="645"/>
      <c r="S289" s="694"/>
      <c r="T289" s="694"/>
      <c r="U289" s="694"/>
      <c r="V289" s="4913" t="s">
        <v>1416</v>
      </c>
    </row>
    <row r="290" spans="1:23" ht="15.75" thickBot="1" x14ac:dyDescent="0.3">
      <c r="A290" s="516">
        <v>279</v>
      </c>
      <c r="B290" s="463" t="s">
        <v>4451</v>
      </c>
      <c r="C290" s="463" t="s">
        <v>220</v>
      </c>
      <c r="D290" s="1516">
        <v>44861</v>
      </c>
      <c r="E290" s="3834" t="s">
        <v>4944</v>
      </c>
      <c r="F290" s="518">
        <v>54</v>
      </c>
      <c r="G290" s="509">
        <f>AVERAGE(CPVTFC3SG0036!U19:V19)</f>
        <v>2.7891000000000004</v>
      </c>
      <c r="H290" s="4014">
        <f t="shared" si="41"/>
        <v>9105.5944055944074</v>
      </c>
      <c r="I290" s="4068" t="s">
        <v>315</v>
      </c>
      <c r="J290" s="891"/>
      <c r="K290" s="891"/>
      <c r="L290" s="891"/>
      <c r="M290" s="891"/>
      <c r="N290" s="891"/>
      <c r="O290" s="1692"/>
      <c r="P290" s="694"/>
      <c r="Q290" s="694"/>
      <c r="R290" s="645"/>
      <c r="S290" s="694"/>
      <c r="T290" s="694"/>
      <c r="U290" s="694"/>
      <c r="V290" s="4914"/>
    </row>
    <row r="291" spans="1:23" x14ac:dyDescent="0.25">
      <c r="A291" s="174">
        <v>280</v>
      </c>
      <c r="B291" s="438" t="s">
        <v>4452</v>
      </c>
      <c r="C291" s="438" t="s">
        <v>868</v>
      </c>
      <c r="D291" s="2870">
        <v>44861</v>
      </c>
      <c r="E291" s="3485" t="s">
        <v>4944</v>
      </c>
      <c r="F291" s="444">
        <v>55</v>
      </c>
      <c r="G291" s="522">
        <f>AVERAGE(CPVTFC3SG0036!W19:X19)</f>
        <v>1.9051499999999999</v>
      </c>
      <c r="H291" s="4004">
        <f t="shared" si="41"/>
        <v>6014.8601398601395</v>
      </c>
      <c r="I291" s="4063" t="s">
        <v>315</v>
      </c>
      <c r="J291" s="891"/>
      <c r="K291" s="891"/>
      <c r="L291" s="891"/>
      <c r="M291" s="891"/>
      <c r="N291" s="891"/>
      <c r="O291" s="1692"/>
      <c r="P291" s="694"/>
      <c r="Q291" s="694"/>
      <c r="R291" s="645"/>
      <c r="S291" s="694"/>
      <c r="T291" s="694"/>
      <c r="U291" s="694"/>
      <c r="V291" s="4913" t="s">
        <v>1416</v>
      </c>
      <c r="W291" s="5">
        <v>1</v>
      </c>
    </row>
    <row r="292" spans="1:23" ht="15.75" thickBot="1" x14ac:dyDescent="0.3">
      <c r="A292" s="450">
        <v>281</v>
      </c>
      <c r="B292" s="437" t="s">
        <v>4452</v>
      </c>
      <c r="C292" s="437" t="s">
        <v>220</v>
      </c>
      <c r="D292" s="2079">
        <v>44861</v>
      </c>
      <c r="E292" s="3463" t="s">
        <v>4944</v>
      </c>
      <c r="F292" s="445">
        <v>56</v>
      </c>
      <c r="G292" s="453">
        <f>AVERAGE(CPVTFC3SG0036!C21:D21)</f>
        <v>2.89235</v>
      </c>
      <c r="H292" s="4001">
        <f t="shared" si="41"/>
        <v>9466.6083916083917</v>
      </c>
      <c r="I292" s="4055" t="s">
        <v>315</v>
      </c>
      <c r="J292" s="98">
        <v>44880</v>
      </c>
      <c r="K292" s="99" t="s">
        <v>5464</v>
      </c>
      <c r="L292" s="1155">
        <v>55</v>
      </c>
      <c r="M292" s="99">
        <f>AVERAGE(CPVTFC3SG0054!W19:X19)</f>
        <v>2.7999000000000001</v>
      </c>
      <c r="N292" s="100">
        <f t="shared" ref="N292" si="44">((M292-0.1569)/0.0141)*400</f>
        <v>74978.723404255317</v>
      </c>
      <c r="O292" s="858" t="s">
        <v>315</v>
      </c>
      <c r="P292" s="694"/>
      <c r="Q292" s="694"/>
      <c r="R292" s="645"/>
      <c r="S292" s="694"/>
      <c r="T292" s="694"/>
      <c r="U292" s="694"/>
      <c r="V292" s="4914"/>
    </row>
    <row r="293" spans="1:23" x14ac:dyDescent="0.25">
      <c r="A293" s="475">
        <v>282</v>
      </c>
      <c r="B293" s="476" t="s">
        <v>4453</v>
      </c>
      <c r="C293" s="476" t="s">
        <v>868</v>
      </c>
      <c r="D293" s="2332">
        <v>44861</v>
      </c>
      <c r="E293" s="3523" t="s">
        <v>4944</v>
      </c>
      <c r="F293" s="478">
        <v>57</v>
      </c>
      <c r="G293" s="479">
        <f>AVERAGE(CPVTFC3SG0036!E21:F21)</f>
        <v>0.69435000000000002</v>
      </c>
      <c r="H293" s="4004">
        <f t="shared" si="41"/>
        <v>1781.293706293706</v>
      </c>
      <c r="I293" s="4064" t="s">
        <v>315</v>
      </c>
      <c r="J293" s="891"/>
      <c r="K293" s="891"/>
      <c r="L293" s="891"/>
      <c r="M293" s="891"/>
      <c r="N293" s="891"/>
      <c r="O293" s="1692"/>
      <c r="P293" s="694"/>
      <c r="Q293" s="694"/>
      <c r="R293" s="645"/>
      <c r="S293" s="694"/>
      <c r="T293" s="694"/>
      <c r="U293" s="694"/>
      <c r="V293" s="4913" t="s">
        <v>1416</v>
      </c>
      <c r="W293" s="5">
        <v>1</v>
      </c>
    </row>
    <row r="294" spans="1:23" ht="15.75" thickBot="1" x14ac:dyDescent="0.3">
      <c r="A294" s="481">
        <v>283</v>
      </c>
      <c r="B294" s="482" t="s">
        <v>4453</v>
      </c>
      <c r="C294" s="482" t="s">
        <v>220</v>
      </c>
      <c r="D294" s="1511">
        <v>44861</v>
      </c>
      <c r="E294" s="3845" t="s">
        <v>4944</v>
      </c>
      <c r="F294" s="485">
        <v>58</v>
      </c>
      <c r="G294" s="486">
        <f>AVERAGE(CPVTFC3SG0036!G21:H21)</f>
        <v>2.8430999999999997</v>
      </c>
      <c r="H294" s="4001">
        <f t="shared" si="41"/>
        <v>9294.4055944055926</v>
      </c>
      <c r="I294" s="4054" t="s">
        <v>315</v>
      </c>
      <c r="J294" s="891"/>
      <c r="K294" s="891"/>
      <c r="L294" s="891"/>
      <c r="M294" s="891"/>
      <c r="N294" s="891"/>
      <c r="O294" s="1692"/>
      <c r="P294" s="694"/>
      <c r="Q294" s="694"/>
      <c r="R294" s="645"/>
      <c r="S294" s="694"/>
      <c r="T294" s="694"/>
      <c r="U294" s="694"/>
      <c r="V294" s="4914"/>
    </row>
    <row r="295" spans="1:23" x14ac:dyDescent="0.25">
      <c r="A295" s="174">
        <v>284</v>
      </c>
      <c r="B295" s="438" t="s">
        <v>4454</v>
      </c>
      <c r="C295" s="438" t="s">
        <v>868</v>
      </c>
      <c r="D295" s="2870">
        <v>44861</v>
      </c>
      <c r="E295" s="3485" t="s">
        <v>4944</v>
      </c>
      <c r="F295" s="444">
        <v>59</v>
      </c>
      <c r="G295" s="499">
        <f>AVERAGE(CPVTFC3SG0036!I21:J21)</f>
        <v>0.91975000000000007</v>
      </c>
      <c r="H295" s="4004">
        <f t="shared" si="41"/>
        <v>2569.4055944055945</v>
      </c>
      <c r="I295" s="4063" t="s">
        <v>315</v>
      </c>
      <c r="J295" s="891"/>
      <c r="K295" s="891"/>
      <c r="L295" s="891"/>
      <c r="M295" s="891"/>
      <c r="N295" s="891"/>
      <c r="O295" s="1692"/>
      <c r="P295" s="694"/>
      <c r="Q295" s="694"/>
      <c r="R295" s="645"/>
      <c r="S295" s="694"/>
      <c r="T295" s="694"/>
      <c r="U295" s="694"/>
      <c r="W295" s="5">
        <v>1</v>
      </c>
    </row>
    <row r="296" spans="1:23" ht="15.75" thickBot="1" x14ac:dyDescent="0.3">
      <c r="A296" s="450">
        <v>285</v>
      </c>
      <c r="B296" s="437" t="s">
        <v>4454</v>
      </c>
      <c r="C296" s="437" t="s">
        <v>220</v>
      </c>
      <c r="D296" s="2079">
        <v>44861</v>
      </c>
      <c r="E296" s="3463" t="s">
        <v>4944</v>
      </c>
      <c r="F296" s="445">
        <v>60</v>
      </c>
      <c r="G296" s="453">
        <f>AVERAGE(CPVTFC3SG0036!K21:L21)</f>
        <v>0.79254999999999998</v>
      </c>
      <c r="H296" s="4001">
        <f t="shared" si="41"/>
        <v>2124.6503496503497</v>
      </c>
      <c r="I296" s="4055" t="s">
        <v>315</v>
      </c>
      <c r="J296" s="1149"/>
      <c r="K296" s="1150"/>
      <c r="L296" s="1151"/>
      <c r="M296" s="645"/>
      <c r="N296" s="646"/>
      <c r="O296" s="1483"/>
      <c r="P296" s="694"/>
      <c r="Q296" s="694"/>
      <c r="R296" s="645"/>
      <c r="S296" s="694"/>
      <c r="T296" s="694"/>
      <c r="U296" s="694"/>
    </row>
    <row r="297" spans="1:23" x14ac:dyDescent="0.25">
      <c r="A297" s="488">
        <v>286</v>
      </c>
      <c r="B297" s="457" t="s">
        <v>4455</v>
      </c>
      <c r="C297" s="489" t="s">
        <v>868</v>
      </c>
      <c r="D297" s="2329">
        <v>44861</v>
      </c>
      <c r="E297" s="3465" t="s">
        <v>4944</v>
      </c>
      <c r="F297" s="492">
        <v>61</v>
      </c>
      <c r="G297" s="493">
        <f>AVERAGE(CPVTFC3SG0036!M21:N21)</f>
        <v>0.13764999999999999</v>
      </c>
      <c r="H297" s="4008">
        <f t="shared" si="41"/>
        <v>-165.20979020979024</v>
      </c>
      <c r="I297" s="4073" t="s">
        <v>314</v>
      </c>
      <c r="J297" s="891"/>
      <c r="K297" s="891"/>
      <c r="L297" s="891"/>
      <c r="M297" s="891"/>
      <c r="N297" s="891"/>
      <c r="O297" s="1692"/>
      <c r="P297" s="694"/>
      <c r="Q297" s="694"/>
      <c r="R297" s="645"/>
      <c r="S297" s="694"/>
      <c r="T297" s="694"/>
      <c r="U297" s="694"/>
      <c r="V297" s="4913" t="s">
        <v>1416</v>
      </c>
    </row>
    <row r="298" spans="1:23" ht="15.75" thickBot="1" x14ac:dyDescent="0.3">
      <c r="A298" s="516">
        <v>287</v>
      </c>
      <c r="B298" s="463" t="s">
        <v>4455</v>
      </c>
      <c r="C298" s="463" t="s">
        <v>220</v>
      </c>
      <c r="D298" s="1516">
        <v>44861</v>
      </c>
      <c r="E298" s="3834" t="s">
        <v>4944</v>
      </c>
      <c r="F298" s="518">
        <v>62</v>
      </c>
      <c r="G298" s="509">
        <f>AVERAGE(CPVTFC3SG0036!O21:P21)</f>
        <v>1.08</v>
      </c>
      <c r="H298" s="4014">
        <f t="shared" si="41"/>
        <v>3129.7202797202794</v>
      </c>
      <c r="I298" s="4068" t="s">
        <v>315</v>
      </c>
      <c r="J298" s="891"/>
      <c r="K298" s="891"/>
      <c r="L298" s="891"/>
      <c r="M298" s="891"/>
      <c r="N298" s="891"/>
      <c r="O298" s="1692"/>
      <c r="P298" s="694"/>
      <c r="Q298" s="694"/>
      <c r="R298" s="645"/>
      <c r="S298" s="694"/>
      <c r="T298" s="694"/>
      <c r="U298" s="694"/>
      <c r="V298" s="4914"/>
    </row>
    <row r="299" spans="1:23" x14ac:dyDescent="0.25">
      <c r="A299" s="174">
        <v>288</v>
      </c>
      <c r="B299" s="438" t="s">
        <v>4456</v>
      </c>
      <c r="C299" s="438" t="s">
        <v>868</v>
      </c>
      <c r="D299" s="2870">
        <v>44861</v>
      </c>
      <c r="E299" s="3485" t="s">
        <v>4944</v>
      </c>
      <c r="F299" s="444">
        <v>63</v>
      </c>
      <c r="G299" s="499">
        <f>AVERAGE(CPVTFC3SG0036!Q21:R21)</f>
        <v>2.37175</v>
      </c>
      <c r="H299" s="4004">
        <f t="shared" si="41"/>
        <v>7646.3286713286725</v>
      </c>
      <c r="I299" s="4063" t="s">
        <v>315</v>
      </c>
      <c r="J299" s="1156">
        <v>44880</v>
      </c>
      <c r="K299" s="886" t="s">
        <v>5464</v>
      </c>
      <c r="L299" s="1157">
        <v>56</v>
      </c>
      <c r="M299" s="886">
        <f>AVERAGE(CPVTFC3SG0054!C21:D21)</f>
        <v>0.2515</v>
      </c>
      <c r="N299" s="887">
        <f t="shared" ref="N299:N300" si="45">((M299-0.1569)/0.0141)*400</f>
        <v>2683.6879432624114</v>
      </c>
      <c r="O299" s="889" t="s">
        <v>315</v>
      </c>
      <c r="P299" s="694"/>
      <c r="Q299" s="694"/>
      <c r="R299" s="645"/>
      <c r="S299" s="694"/>
      <c r="T299" s="694"/>
      <c r="U299" s="694"/>
      <c r="W299" s="5">
        <v>1</v>
      </c>
    </row>
    <row r="300" spans="1:23" ht="15.75" thickBot="1" x14ac:dyDescent="0.3">
      <c r="A300" s="450">
        <v>289</v>
      </c>
      <c r="B300" s="437" t="s">
        <v>4456</v>
      </c>
      <c r="C300" s="437" t="s">
        <v>220</v>
      </c>
      <c r="D300" s="2079">
        <v>44861</v>
      </c>
      <c r="E300" s="3463" t="s">
        <v>4944</v>
      </c>
      <c r="F300" s="445">
        <v>64</v>
      </c>
      <c r="G300" s="453">
        <f>AVERAGE(CPVTFC3SG0036!S21:T21)</f>
        <v>2.8219500000000002</v>
      </c>
      <c r="H300" s="4001">
        <f t="shared" si="41"/>
        <v>9220.454545454546</v>
      </c>
      <c r="I300" s="4055" t="s">
        <v>315</v>
      </c>
      <c r="J300" s="98">
        <v>44880</v>
      </c>
      <c r="K300" s="99" t="s">
        <v>5464</v>
      </c>
      <c r="L300" s="1155">
        <v>57</v>
      </c>
      <c r="M300" s="99">
        <f>AVERAGE(CPVTFC3SG0054!E21:F21)</f>
        <v>0.80574999999999997</v>
      </c>
      <c r="N300" s="100">
        <f t="shared" si="45"/>
        <v>18407.092198581558</v>
      </c>
      <c r="O300" s="858" t="s">
        <v>315</v>
      </c>
      <c r="P300" s="694"/>
      <c r="Q300" s="694"/>
      <c r="R300" s="645"/>
      <c r="S300" s="694"/>
      <c r="T300" s="694"/>
      <c r="U300" s="694"/>
    </row>
    <row r="301" spans="1:23" x14ac:dyDescent="0.25">
      <c r="A301" s="475">
        <v>290</v>
      </c>
      <c r="B301" s="476" t="s">
        <v>4457</v>
      </c>
      <c r="C301" s="476" t="s">
        <v>868</v>
      </c>
      <c r="D301" s="2332">
        <v>44861</v>
      </c>
      <c r="E301" s="3523" t="s">
        <v>4944</v>
      </c>
      <c r="F301" s="478">
        <v>65</v>
      </c>
      <c r="G301" s="479">
        <f>AVERAGE(CPVTFC3SG0036!U21:V21)</f>
        <v>1.6844999999999999</v>
      </c>
      <c r="H301" s="4004">
        <f t="shared" si="41"/>
        <v>5243.356643356643</v>
      </c>
      <c r="I301" s="4064" t="s">
        <v>315</v>
      </c>
      <c r="J301" s="891"/>
      <c r="K301" s="891"/>
      <c r="L301" s="891"/>
      <c r="M301" s="891"/>
      <c r="N301" s="891"/>
      <c r="O301" s="1692"/>
      <c r="P301" s="694"/>
      <c r="Q301" s="694"/>
      <c r="R301" s="645"/>
      <c r="S301" s="694"/>
      <c r="T301" s="694"/>
      <c r="U301" s="694"/>
      <c r="W301" s="5">
        <v>1</v>
      </c>
    </row>
    <row r="302" spans="1:23" ht="15.75" thickBot="1" x14ac:dyDescent="0.3">
      <c r="A302" s="481">
        <v>291</v>
      </c>
      <c r="B302" s="482" t="s">
        <v>4457</v>
      </c>
      <c r="C302" s="482" t="s">
        <v>220</v>
      </c>
      <c r="D302" s="1511">
        <v>44861</v>
      </c>
      <c r="E302" s="3845" t="s">
        <v>4944</v>
      </c>
      <c r="F302" s="485">
        <v>66</v>
      </c>
      <c r="G302" s="486">
        <f>AVERAGE(CPVTFC3SG0036!W21:X21)</f>
        <v>1.2524500000000001</v>
      </c>
      <c r="H302" s="4001">
        <f t="shared" si="41"/>
        <v>3732.6923076923072</v>
      </c>
      <c r="I302" s="4054" t="s">
        <v>315</v>
      </c>
      <c r="J302" s="891"/>
      <c r="K302" s="891"/>
      <c r="L302" s="891"/>
      <c r="M302" s="891"/>
      <c r="N302" s="891"/>
      <c r="O302" s="1692"/>
      <c r="P302" s="694"/>
      <c r="Q302" s="694"/>
      <c r="R302" s="645"/>
      <c r="S302" s="694"/>
      <c r="T302" s="694"/>
      <c r="U302" s="694"/>
      <c r="V302" s="512"/>
    </row>
    <row r="303" spans="1:23" x14ac:dyDescent="0.25">
      <c r="A303" s="174">
        <v>292</v>
      </c>
      <c r="B303" s="438" t="s">
        <v>4458</v>
      </c>
      <c r="C303" s="438" t="s">
        <v>868</v>
      </c>
      <c r="D303" s="2870">
        <v>44861</v>
      </c>
      <c r="E303" s="3485" t="s">
        <v>4944</v>
      </c>
      <c r="F303" s="444">
        <v>67</v>
      </c>
      <c r="G303" s="453">
        <f>AVERAGE(CPVTFC3SG0036!C23:D23)</f>
        <v>1.8618000000000001</v>
      </c>
      <c r="H303" s="4004">
        <f t="shared" si="41"/>
        <v>5863.2867132867132</v>
      </c>
      <c r="I303" s="4064" t="s">
        <v>315</v>
      </c>
      <c r="J303" s="891"/>
      <c r="K303" s="891"/>
      <c r="L303" s="891"/>
      <c r="M303" s="891"/>
      <c r="N303" s="891"/>
      <c r="O303" s="1692"/>
      <c r="P303" s="1262"/>
      <c r="Q303" s="1263"/>
      <c r="R303" s="645"/>
      <c r="S303" s="645"/>
      <c r="T303" s="646"/>
      <c r="U303" s="843"/>
      <c r="V303" s="4913" t="s">
        <v>1416</v>
      </c>
      <c r="W303" s="5">
        <v>1</v>
      </c>
    </row>
    <row r="304" spans="1:23" ht="15.75" thickBot="1" x14ac:dyDescent="0.3">
      <c r="A304" s="450">
        <v>293</v>
      </c>
      <c r="B304" s="437" t="s">
        <v>4458</v>
      </c>
      <c r="C304" s="437" t="s">
        <v>220</v>
      </c>
      <c r="D304" s="2079">
        <v>44861</v>
      </c>
      <c r="E304" s="3463" t="s">
        <v>4944</v>
      </c>
      <c r="F304" s="445">
        <v>68</v>
      </c>
      <c r="G304" s="453">
        <f>AVERAGE(CPVTFC3SG0036!E23:F23)</f>
        <v>2.9297</v>
      </c>
      <c r="H304" s="4001">
        <f t="shared" si="41"/>
        <v>9597.2027972027972</v>
      </c>
      <c r="I304" s="4055" t="s">
        <v>315</v>
      </c>
      <c r="J304" s="98">
        <v>44880</v>
      </c>
      <c r="K304" s="99" t="s">
        <v>5464</v>
      </c>
      <c r="L304" s="1155">
        <v>58</v>
      </c>
      <c r="M304" s="99">
        <f>AVERAGE(CPVTFC3SG0054!G21:H21)</f>
        <v>2.8860000000000001</v>
      </c>
      <c r="N304" s="100">
        <f t="shared" ref="N304:N307" si="46">((M304-0.1569)/0.0141)*400</f>
        <v>77421.276595744683</v>
      </c>
      <c r="O304" s="858" t="s">
        <v>315</v>
      </c>
      <c r="P304" s="1262"/>
      <c r="Q304" s="1263"/>
      <c r="R304" s="645"/>
      <c r="S304" s="645"/>
      <c r="T304" s="646"/>
      <c r="U304" s="843"/>
      <c r="V304" s="4914"/>
    </row>
    <row r="305" spans="1:23" x14ac:dyDescent="0.25">
      <c r="A305" s="475">
        <v>294</v>
      </c>
      <c r="B305" s="476" t="s">
        <v>4459</v>
      </c>
      <c r="C305" s="476" t="s">
        <v>868</v>
      </c>
      <c r="D305" s="2332">
        <v>44861</v>
      </c>
      <c r="E305" s="3523" t="s">
        <v>4944</v>
      </c>
      <c r="F305" s="478">
        <v>69</v>
      </c>
      <c r="G305" s="479">
        <f>AVERAGE(CPVTFC3SG0036!G23:H23)</f>
        <v>2.5395000000000003</v>
      </c>
      <c r="H305" s="4004">
        <f t="shared" si="41"/>
        <v>8232.8671328671353</v>
      </c>
      <c r="I305" s="4064" t="s">
        <v>315</v>
      </c>
      <c r="J305" s="1156">
        <v>44880</v>
      </c>
      <c r="K305" s="886" t="s">
        <v>5464</v>
      </c>
      <c r="L305" s="1157">
        <v>59</v>
      </c>
      <c r="M305" s="886">
        <f>AVERAGE(CPVTFC3SG0054!I21:J21)</f>
        <v>0.25575000000000003</v>
      </c>
      <c r="N305" s="887">
        <f t="shared" si="46"/>
        <v>2804.2553191489369</v>
      </c>
      <c r="O305" s="889" t="s">
        <v>315</v>
      </c>
      <c r="P305" s="1250"/>
      <c r="Q305" s="900"/>
      <c r="R305" s="645"/>
      <c r="S305" s="645"/>
      <c r="T305" s="646"/>
      <c r="U305" s="900"/>
      <c r="V305" s="688"/>
      <c r="W305" s="5">
        <v>1</v>
      </c>
    </row>
    <row r="306" spans="1:23" ht="15.75" thickBot="1" x14ac:dyDescent="0.3">
      <c r="A306" s="481">
        <v>295</v>
      </c>
      <c r="B306" s="482" t="s">
        <v>4459</v>
      </c>
      <c r="C306" s="482" t="s">
        <v>220</v>
      </c>
      <c r="D306" s="1511">
        <v>44861</v>
      </c>
      <c r="E306" s="3845" t="s">
        <v>4944</v>
      </c>
      <c r="F306" s="485">
        <v>70</v>
      </c>
      <c r="G306" s="486">
        <f>AVERAGE(CPVTFC3SG0036!I23:J23)</f>
        <v>1.34005</v>
      </c>
      <c r="H306" s="4001">
        <f t="shared" si="41"/>
        <v>4038.9860139860134</v>
      </c>
      <c r="I306" s="4054" t="s">
        <v>315</v>
      </c>
      <c r="J306" s="891"/>
      <c r="K306" s="891"/>
      <c r="L306" s="891"/>
      <c r="M306" s="891"/>
      <c r="N306" s="891"/>
      <c r="O306" s="1692"/>
      <c r="P306" s="1250"/>
      <c r="Q306" s="900"/>
      <c r="R306" s="645"/>
      <c r="S306" s="645"/>
      <c r="T306" s="646"/>
      <c r="U306" s="900"/>
    </row>
    <row r="307" spans="1:23" x14ac:dyDescent="0.25">
      <c r="A307" s="174">
        <v>296</v>
      </c>
      <c r="B307" s="438" t="s">
        <v>4460</v>
      </c>
      <c r="C307" s="438" t="s">
        <v>868</v>
      </c>
      <c r="D307" s="2870">
        <v>44861</v>
      </c>
      <c r="E307" s="3485" t="s">
        <v>4944</v>
      </c>
      <c r="F307" s="444">
        <v>71</v>
      </c>
      <c r="G307" s="499">
        <f>AVERAGE(CPVTFC3SG0036!K23:L23)</f>
        <v>2.6669</v>
      </c>
      <c r="H307" s="4004">
        <f t="shared" si="41"/>
        <v>8678.3216783216794</v>
      </c>
      <c r="I307" s="4063" t="s">
        <v>315</v>
      </c>
      <c r="J307" s="1156">
        <v>44880</v>
      </c>
      <c r="K307" s="886" t="s">
        <v>5464</v>
      </c>
      <c r="L307" s="1157">
        <v>60</v>
      </c>
      <c r="M307" s="886">
        <f>AVERAGE(CPVTFC3SG0054!K21:L21)</f>
        <v>0.31154999999999999</v>
      </c>
      <c r="N307" s="887">
        <f t="shared" si="46"/>
        <v>4387.2340425531911</v>
      </c>
      <c r="O307" s="889" t="s">
        <v>315</v>
      </c>
      <c r="P307" s="1250"/>
      <c r="Q307" s="900"/>
      <c r="R307" s="645"/>
      <c r="S307" s="645"/>
      <c r="T307" s="646"/>
      <c r="U307" s="900"/>
      <c r="V307" s="688"/>
      <c r="W307" s="5">
        <v>1</v>
      </c>
    </row>
    <row r="308" spans="1:23" ht="15.75" thickBot="1" x14ac:dyDescent="0.3">
      <c r="A308" s="450">
        <v>297</v>
      </c>
      <c r="B308" s="437" t="s">
        <v>4460</v>
      </c>
      <c r="C308" s="437" t="s">
        <v>220</v>
      </c>
      <c r="D308" s="2079">
        <v>44861</v>
      </c>
      <c r="E308" s="3463" t="s">
        <v>4944</v>
      </c>
      <c r="F308" s="445">
        <v>72</v>
      </c>
      <c r="G308" s="453">
        <f>AVERAGE(CPVTFC3SG0036!M23:N23)</f>
        <v>1.98475</v>
      </c>
      <c r="H308" s="4001">
        <f t="shared" si="41"/>
        <v>6293.181818181818</v>
      </c>
      <c r="I308" s="4055" t="s">
        <v>315</v>
      </c>
      <c r="J308" s="891"/>
      <c r="K308" s="891"/>
      <c r="L308" s="891"/>
      <c r="M308" s="891"/>
      <c r="N308" s="891"/>
      <c r="O308" s="1692"/>
      <c r="P308" s="1250"/>
      <c r="Q308" s="900"/>
      <c r="R308" s="645"/>
      <c r="S308" s="645"/>
      <c r="T308" s="646"/>
      <c r="U308" s="900"/>
    </row>
    <row r="309" spans="1:23" x14ac:dyDescent="0.25">
      <c r="A309" s="488">
        <v>298</v>
      </c>
      <c r="B309" s="457" t="s">
        <v>4461</v>
      </c>
      <c r="C309" s="489" t="s">
        <v>868</v>
      </c>
      <c r="D309" s="2329">
        <v>44861</v>
      </c>
      <c r="E309" s="3465" t="s">
        <v>4944</v>
      </c>
      <c r="F309" s="492">
        <v>73</v>
      </c>
      <c r="G309" s="493">
        <f>AVERAGE(CPVTFC3SG0036!O23:P23)</f>
        <v>7.1649999999999991E-2</v>
      </c>
      <c r="H309" s="4008">
        <f t="shared" si="41"/>
        <v>-395.97902097902107</v>
      </c>
      <c r="I309" s="4061" t="s">
        <v>314</v>
      </c>
      <c r="J309" s="891"/>
      <c r="K309" s="891"/>
      <c r="L309" s="891"/>
      <c r="M309" s="891"/>
      <c r="N309" s="891"/>
      <c r="O309" s="1692"/>
      <c r="P309" s="694"/>
      <c r="Q309" s="694"/>
      <c r="R309" s="645"/>
      <c r="S309" s="694"/>
      <c r="T309" s="694"/>
      <c r="U309" s="694"/>
    </row>
    <row r="310" spans="1:23" ht="15.75" thickBot="1" x14ac:dyDescent="0.3">
      <c r="A310" s="516">
        <v>299</v>
      </c>
      <c r="B310" s="463" t="s">
        <v>4461</v>
      </c>
      <c r="C310" s="463" t="s">
        <v>220</v>
      </c>
      <c r="D310" s="1516">
        <v>44861</v>
      </c>
      <c r="E310" s="3834" t="s">
        <v>4944</v>
      </c>
      <c r="F310" s="518">
        <v>74</v>
      </c>
      <c r="G310" s="509">
        <f>AVERAGE(CPVTFC3SG0036!Q23:R23)</f>
        <v>0.61795</v>
      </c>
      <c r="H310" s="4014">
        <f t="shared" si="41"/>
        <v>1514.1608391608393</v>
      </c>
      <c r="I310" s="4548" t="s">
        <v>315</v>
      </c>
      <c r="J310" s="1149"/>
      <c r="K310" s="1150"/>
      <c r="L310" s="1151"/>
      <c r="M310" s="645"/>
      <c r="N310" s="646"/>
      <c r="O310" s="1483"/>
      <c r="P310" s="694"/>
      <c r="Q310" s="694"/>
      <c r="R310" s="645"/>
      <c r="S310" s="694"/>
      <c r="T310" s="694"/>
      <c r="U310" s="694"/>
      <c r="V310" s="286"/>
    </row>
    <row r="311" spans="1:23" x14ac:dyDescent="0.25">
      <c r="A311" s="488">
        <v>300</v>
      </c>
      <c r="B311" s="457" t="s">
        <v>4462</v>
      </c>
      <c r="C311" s="489" t="s">
        <v>868</v>
      </c>
      <c r="D311" s="2329">
        <v>44861</v>
      </c>
      <c r="E311" s="3465" t="s">
        <v>4944</v>
      </c>
      <c r="F311" s="492">
        <v>75</v>
      </c>
      <c r="G311" s="493">
        <f>AVERAGE(CPVTFC3SG0036!S23:T23)</f>
        <v>0.10325000000000001</v>
      </c>
      <c r="H311" s="4008">
        <f t="shared" si="41"/>
        <v>-285.48951048951051</v>
      </c>
      <c r="I311" s="4061" t="s">
        <v>314</v>
      </c>
      <c r="J311" s="1149"/>
      <c r="K311" s="1150"/>
      <c r="L311" s="1151"/>
      <c r="M311" s="645"/>
      <c r="N311" s="646"/>
      <c r="O311" s="1483"/>
      <c r="P311" s="1250"/>
      <c r="Q311" s="1259"/>
      <c r="R311" s="645"/>
      <c r="S311" s="645"/>
      <c r="T311" s="646"/>
      <c r="U311" s="1259"/>
      <c r="V311" s="4913" t="s">
        <v>1416</v>
      </c>
    </row>
    <row r="312" spans="1:23" ht="15.75" thickBot="1" x14ac:dyDescent="0.3">
      <c r="A312" s="516">
        <v>301</v>
      </c>
      <c r="B312" s="463" t="s">
        <v>4462</v>
      </c>
      <c r="C312" s="463" t="s">
        <v>220</v>
      </c>
      <c r="D312" s="1516">
        <v>44861</v>
      </c>
      <c r="E312" s="3834" t="s">
        <v>4944</v>
      </c>
      <c r="F312" s="518">
        <v>76</v>
      </c>
      <c r="G312" s="509">
        <f>AVERAGE(CPVTFC3SG0036!U23:V23)</f>
        <v>2.2175500000000001</v>
      </c>
      <c r="H312" s="4014">
        <f t="shared" si="41"/>
        <v>7107.1678321678337</v>
      </c>
      <c r="I312" s="4068" t="s">
        <v>315</v>
      </c>
      <c r="J312" s="891"/>
      <c r="K312" s="891"/>
      <c r="L312" s="891"/>
      <c r="M312" s="891"/>
      <c r="N312" s="891"/>
      <c r="O312" s="1692"/>
      <c r="P312" s="1250"/>
      <c r="Q312" s="1259"/>
      <c r="R312" s="645"/>
      <c r="S312" s="645"/>
      <c r="T312" s="646"/>
      <c r="U312" s="1259"/>
      <c r="V312" s="4914"/>
    </row>
    <row r="313" spans="1:23" x14ac:dyDescent="0.25">
      <c r="A313" s="488">
        <v>302</v>
      </c>
      <c r="B313" s="457" t="s">
        <v>4463</v>
      </c>
      <c r="C313" s="489" t="s">
        <v>868</v>
      </c>
      <c r="D313" s="2329">
        <v>44861</v>
      </c>
      <c r="E313" s="3465" t="s">
        <v>4944</v>
      </c>
      <c r="F313" s="492">
        <v>77</v>
      </c>
      <c r="G313" s="493">
        <f>AVERAGE(CPVTFC3SG0036!W23:X23)</f>
        <v>0.11565</v>
      </c>
      <c r="H313" s="4008">
        <f t="shared" si="41"/>
        <v>-242.13286713286718</v>
      </c>
      <c r="I313" s="4061" t="s">
        <v>314</v>
      </c>
      <c r="J313" s="891"/>
      <c r="K313" s="891"/>
      <c r="L313" s="891"/>
      <c r="M313" s="891"/>
      <c r="N313" s="891"/>
      <c r="O313" s="1692"/>
      <c r="P313" s="1250"/>
      <c r="Q313" s="1259"/>
      <c r="R313" s="645"/>
      <c r="S313" s="645"/>
      <c r="T313" s="646"/>
      <c r="U313" s="1259"/>
      <c r="V313" s="4913" t="s">
        <v>1416</v>
      </c>
    </row>
    <row r="314" spans="1:23" ht="15.75" thickBot="1" x14ac:dyDescent="0.3">
      <c r="A314" s="516">
        <v>303</v>
      </c>
      <c r="B314" s="463" t="s">
        <v>4463</v>
      </c>
      <c r="C314" s="463" t="s">
        <v>220</v>
      </c>
      <c r="D314" s="1516">
        <v>44861</v>
      </c>
      <c r="E314" s="3834" t="s">
        <v>4944</v>
      </c>
      <c r="F314" s="518">
        <v>78</v>
      </c>
      <c r="G314" s="509">
        <f>AVERAGE(CPVTFC3SG0036!C25:D25)</f>
        <v>2.92265</v>
      </c>
      <c r="H314" s="4014">
        <f t="shared" si="41"/>
        <v>9572.5524475524471</v>
      </c>
      <c r="I314" s="4068" t="s">
        <v>315</v>
      </c>
      <c r="J314" s="891"/>
      <c r="K314" s="891"/>
      <c r="L314" s="891"/>
      <c r="M314" s="891"/>
      <c r="N314" s="891"/>
      <c r="O314" s="1692"/>
      <c r="P314" s="1250"/>
      <c r="Q314" s="1259"/>
      <c r="R314" s="645"/>
      <c r="S314" s="645"/>
      <c r="T314" s="646"/>
      <c r="U314" s="1259"/>
      <c r="V314" s="4914"/>
    </row>
    <row r="315" spans="1:23" x14ac:dyDescent="0.25">
      <c r="A315" s="318">
        <v>304</v>
      </c>
      <c r="B315" s="439" t="s">
        <v>4464</v>
      </c>
      <c r="C315" s="372" t="s">
        <v>868</v>
      </c>
      <c r="D315" s="2331">
        <v>44861</v>
      </c>
      <c r="E315" s="3473" t="s">
        <v>4944</v>
      </c>
      <c r="F315" s="375">
        <v>79</v>
      </c>
      <c r="G315" s="511">
        <f>AVERAGE(CPVTFC3SG0036!E25:F25)</f>
        <v>0.42500000000000004</v>
      </c>
      <c r="H315" s="4008">
        <f t="shared" si="41"/>
        <v>839.51048951048972</v>
      </c>
      <c r="I315" s="4057" t="s">
        <v>314</v>
      </c>
      <c r="J315" s="1149"/>
      <c r="K315" s="1150"/>
      <c r="L315" s="1151"/>
      <c r="M315" s="645"/>
      <c r="N315" s="646"/>
      <c r="O315" s="1483"/>
      <c r="P315" s="694"/>
      <c r="Q315" s="694"/>
      <c r="R315" s="645"/>
      <c r="S315" s="694"/>
      <c r="T315" s="694"/>
      <c r="U315" s="694"/>
      <c r="V315" s="4913" t="s">
        <v>1416</v>
      </c>
    </row>
    <row r="316" spans="1:23" ht="15.75" thickBot="1" x14ac:dyDescent="0.3">
      <c r="A316" s="524">
        <v>305</v>
      </c>
      <c r="B316" s="423" t="s">
        <v>4464</v>
      </c>
      <c r="C316" s="423" t="s">
        <v>220</v>
      </c>
      <c r="D316" s="1785">
        <v>44861</v>
      </c>
      <c r="E316" s="3550" t="s">
        <v>4944</v>
      </c>
      <c r="F316" s="173">
        <v>80</v>
      </c>
      <c r="G316" s="506">
        <f>AVERAGE(CPVTFC3SG0036!G25:H25)</f>
        <v>2.7201</v>
      </c>
      <c r="H316" s="4014">
        <f t="shared" si="41"/>
        <v>8864.3356643356638</v>
      </c>
      <c r="I316" s="4069" t="s">
        <v>315</v>
      </c>
      <c r="J316" s="891"/>
      <c r="K316" s="891"/>
      <c r="L316" s="891"/>
      <c r="M316" s="891"/>
      <c r="N316" s="891"/>
      <c r="O316" s="1692"/>
      <c r="P316" s="694"/>
      <c r="Q316" s="694"/>
      <c r="R316" s="645"/>
      <c r="S316" s="694"/>
      <c r="T316" s="694"/>
      <c r="U316" s="694"/>
      <c r="V316" s="4914"/>
    </row>
    <row r="317" spans="1:23" x14ac:dyDescent="0.25">
      <c r="A317" s="475">
        <v>306</v>
      </c>
      <c r="B317" s="476" t="s">
        <v>4465</v>
      </c>
      <c r="C317" s="476" t="s">
        <v>868</v>
      </c>
      <c r="D317" s="2332">
        <v>44861</v>
      </c>
      <c r="E317" s="3523" t="s">
        <v>4944</v>
      </c>
      <c r="F317" s="478">
        <v>81</v>
      </c>
      <c r="G317" s="479">
        <f>AVERAGE(CPVTFC3SG0036!I25:J25)</f>
        <v>1.6129</v>
      </c>
      <c r="H317" s="4004">
        <f t="shared" si="41"/>
        <v>4993.0069930069931</v>
      </c>
      <c r="I317" s="4056" t="s">
        <v>315</v>
      </c>
      <c r="J317" s="891"/>
      <c r="K317" s="891"/>
      <c r="L317" s="891"/>
      <c r="M317" s="891"/>
      <c r="N317" s="891"/>
      <c r="O317" s="1692"/>
      <c r="P317" s="694"/>
      <c r="Q317" s="694"/>
      <c r="R317" s="645"/>
      <c r="S317" s="694"/>
      <c r="T317" s="694"/>
      <c r="U317" s="694"/>
      <c r="W317" s="5">
        <v>1</v>
      </c>
    </row>
    <row r="318" spans="1:23" ht="15.75" thickBot="1" x14ac:dyDescent="0.3">
      <c r="A318" s="481">
        <v>307</v>
      </c>
      <c r="B318" s="482" t="s">
        <v>4465</v>
      </c>
      <c r="C318" s="482" t="s">
        <v>220</v>
      </c>
      <c r="D318" s="1511">
        <v>44861</v>
      </c>
      <c r="E318" s="3845" t="s">
        <v>4944</v>
      </c>
      <c r="F318" s="485">
        <v>82</v>
      </c>
      <c r="G318" s="486">
        <f>AVERAGE(CPVTFC3SG0036!K25:L25)</f>
        <v>1.27275</v>
      </c>
      <c r="H318" s="4001">
        <f t="shared" si="41"/>
        <v>3803.6713286713289</v>
      </c>
      <c r="I318" s="4054" t="s">
        <v>315</v>
      </c>
      <c r="J318" s="891"/>
      <c r="K318" s="891"/>
      <c r="L318" s="891"/>
      <c r="M318" s="891"/>
      <c r="N318" s="891"/>
      <c r="O318" s="1692"/>
      <c r="P318" s="694"/>
      <c r="Q318" s="694"/>
      <c r="R318" s="645"/>
      <c r="S318" s="694"/>
      <c r="T318" s="694"/>
      <c r="U318" s="694"/>
    </row>
    <row r="319" spans="1:23" x14ac:dyDescent="0.25">
      <c r="A319" s="318">
        <v>308</v>
      </c>
      <c r="B319" s="439" t="s">
        <v>4466</v>
      </c>
      <c r="C319" s="372" t="s">
        <v>868</v>
      </c>
      <c r="D319" s="2331">
        <v>44861</v>
      </c>
      <c r="E319" s="3473" t="s">
        <v>4944</v>
      </c>
      <c r="F319" s="375">
        <v>83</v>
      </c>
      <c r="G319" s="511">
        <f>AVERAGE(CPVTFC3SG0036!M25:N25)</f>
        <v>0.34950000000000003</v>
      </c>
      <c r="H319" s="4008">
        <f t="shared" si="41"/>
        <v>575.52447552447563</v>
      </c>
      <c r="I319" s="4057" t="s">
        <v>314</v>
      </c>
      <c r="J319" s="891"/>
      <c r="K319" s="891"/>
      <c r="L319" s="891"/>
      <c r="M319" s="891"/>
      <c r="N319" s="891"/>
      <c r="O319" s="1692"/>
      <c r="P319" s="694"/>
      <c r="Q319" s="694"/>
      <c r="R319" s="645"/>
      <c r="S319" s="694"/>
      <c r="T319" s="694"/>
      <c r="U319" s="694"/>
      <c r="V319" s="4913" t="s">
        <v>1416</v>
      </c>
    </row>
    <row r="320" spans="1:23" ht="15.75" thickBot="1" x14ac:dyDescent="0.3">
      <c r="A320" s="524">
        <v>309</v>
      </c>
      <c r="B320" s="423" t="s">
        <v>4466</v>
      </c>
      <c r="C320" s="423" t="s">
        <v>220</v>
      </c>
      <c r="D320" s="1785">
        <v>44861</v>
      </c>
      <c r="E320" s="3550" t="s">
        <v>4944</v>
      </c>
      <c r="F320" s="173">
        <v>84</v>
      </c>
      <c r="G320" s="506">
        <f>AVERAGE(CPVTFC3SG0036!O25:P25)</f>
        <v>2.8021500000000001</v>
      </c>
      <c r="H320" s="4014">
        <f t="shared" si="41"/>
        <v>9151.2237762237783</v>
      </c>
      <c r="I320" s="4069" t="s">
        <v>315</v>
      </c>
      <c r="J320" s="891"/>
      <c r="K320" s="891"/>
      <c r="L320" s="891"/>
      <c r="M320" s="891"/>
      <c r="N320" s="891"/>
      <c r="O320" s="1692"/>
      <c r="P320" s="694"/>
      <c r="Q320" s="694"/>
      <c r="R320" s="645"/>
      <c r="S320" s="694"/>
      <c r="T320" s="694"/>
      <c r="U320" s="694"/>
      <c r="V320" s="4914"/>
    </row>
    <row r="321" spans="1:23" x14ac:dyDescent="0.25">
      <c r="A321" s="475">
        <v>310</v>
      </c>
      <c r="B321" s="476" t="s">
        <v>4467</v>
      </c>
      <c r="C321" s="476" t="s">
        <v>868</v>
      </c>
      <c r="D321" s="2332">
        <v>44861</v>
      </c>
      <c r="E321" s="3523" t="s">
        <v>4944</v>
      </c>
      <c r="F321" s="478">
        <v>85</v>
      </c>
      <c r="G321" s="479">
        <f>AVERAGE(CPVTFC3SG0036!Q25:R25)</f>
        <v>1.3186499999999999</v>
      </c>
      <c r="H321" s="4004">
        <f t="shared" si="41"/>
        <v>3964.1608391608388</v>
      </c>
      <c r="I321" s="4056" t="s">
        <v>315</v>
      </c>
      <c r="J321" s="891"/>
      <c r="K321" s="891"/>
      <c r="L321" s="891"/>
      <c r="M321" s="891"/>
      <c r="N321" s="891"/>
      <c r="O321" s="1692"/>
      <c r="P321" s="1250"/>
      <c r="Q321" s="1259"/>
      <c r="R321" s="645"/>
      <c r="S321" s="645"/>
      <c r="T321" s="646"/>
      <c r="U321" s="1259"/>
      <c r="V321" s="4913" t="s">
        <v>1416</v>
      </c>
      <c r="W321" s="5">
        <v>1</v>
      </c>
    </row>
    <row r="322" spans="1:23" ht="15.75" thickBot="1" x14ac:dyDescent="0.3">
      <c r="A322" s="529">
        <v>311</v>
      </c>
      <c r="B322" s="437" t="s">
        <v>4467</v>
      </c>
      <c r="C322" s="437" t="s">
        <v>220</v>
      </c>
      <c r="D322" s="2079">
        <v>44861</v>
      </c>
      <c r="E322" s="3463" t="s">
        <v>4944</v>
      </c>
      <c r="F322" s="445">
        <v>86</v>
      </c>
      <c r="G322" s="453">
        <f>AVERAGE(CPVTFC3SG0036!S25:T25)</f>
        <v>2.843</v>
      </c>
      <c r="H322" s="4001">
        <f t="shared" si="41"/>
        <v>9294.0559440559446</v>
      </c>
      <c r="I322" s="4055" t="s">
        <v>315</v>
      </c>
      <c r="J322" s="98">
        <v>44880</v>
      </c>
      <c r="K322" s="99" t="s">
        <v>5464</v>
      </c>
      <c r="L322" s="1155">
        <v>61</v>
      </c>
      <c r="M322" s="99">
        <f>AVERAGE(CPVTFC3SG0054!M21:N21)</f>
        <v>0.80869999999999997</v>
      </c>
      <c r="N322" s="100">
        <f t="shared" ref="N322" si="47">((M322-0.1569)/0.0141)*400</f>
        <v>18490.78014184397</v>
      </c>
      <c r="O322" s="858" t="s">
        <v>315</v>
      </c>
      <c r="P322" s="1250"/>
      <c r="Q322" s="1259"/>
      <c r="R322" s="645"/>
      <c r="S322" s="645"/>
      <c r="T322" s="646"/>
      <c r="U322" s="1259"/>
      <c r="V322" s="4914"/>
    </row>
    <row r="323" spans="1:23" x14ac:dyDescent="0.25">
      <c r="A323" s="488">
        <v>312</v>
      </c>
      <c r="B323" s="489" t="s">
        <v>4468</v>
      </c>
      <c r="C323" s="489" t="s">
        <v>868</v>
      </c>
      <c r="D323" s="2329">
        <v>44861</v>
      </c>
      <c r="E323" s="3465" t="s">
        <v>4944</v>
      </c>
      <c r="F323" s="492">
        <v>87</v>
      </c>
      <c r="G323" s="493">
        <f>AVERAGE(CPVTFC3SG0036!U25:V25)</f>
        <v>0.4703</v>
      </c>
      <c r="H323" s="4008">
        <f t="shared" si="41"/>
        <v>997.90209790209781</v>
      </c>
      <c r="I323" s="4061" t="s">
        <v>314</v>
      </c>
      <c r="J323" s="1174"/>
      <c r="K323" s="1150"/>
      <c r="L323" s="1151"/>
      <c r="M323" s="645"/>
      <c r="N323" s="646"/>
      <c r="O323" s="1483"/>
      <c r="P323" s="1250"/>
      <c r="Q323" s="1259"/>
      <c r="R323" s="645"/>
      <c r="S323" s="645"/>
      <c r="T323" s="646"/>
      <c r="U323" s="1259"/>
    </row>
    <row r="324" spans="1:23" ht="15.75" thickBot="1" x14ac:dyDescent="0.3">
      <c r="A324" s="462">
        <v>313</v>
      </c>
      <c r="B324" s="464" t="s">
        <v>4468</v>
      </c>
      <c r="C324" s="464" t="s">
        <v>220</v>
      </c>
      <c r="D324" s="1525">
        <v>44861</v>
      </c>
      <c r="E324" s="3840" t="s">
        <v>4944</v>
      </c>
      <c r="F324" s="467">
        <v>88</v>
      </c>
      <c r="G324" s="468">
        <f>AVERAGE(CPVTFC3SG0036!W25:X25)</f>
        <v>0.33450000000000002</v>
      </c>
      <c r="H324" s="4009">
        <f t="shared" si="41"/>
        <v>523.07692307692309</v>
      </c>
      <c r="I324" s="4062" t="s">
        <v>314</v>
      </c>
      <c r="J324" s="1149"/>
      <c r="K324" s="1150"/>
      <c r="L324" s="1151"/>
      <c r="M324" s="645"/>
      <c r="N324" s="646"/>
      <c r="O324" s="1483"/>
      <c r="P324" s="694"/>
      <c r="Q324" s="694"/>
      <c r="R324" s="645"/>
      <c r="S324" s="694"/>
      <c r="T324" s="694"/>
      <c r="U324" s="694"/>
    </row>
    <row r="325" spans="1:23" x14ac:dyDescent="0.25">
      <c r="A325" s="174">
        <v>314</v>
      </c>
      <c r="B325" s="438" t="s">
        <v>4469</v>
      </c>
      <c r="C325" s="438" t="s">
        <v>868</v>
      </c>
      <c r="D325" s="2870">
        <v>44861</v>
      </c>
      <c r="E325" s="3485" t="s">
        <v>4944</v>
      </c>
      <c r="F325" s="444">
        <v>89</v>
      </c>
      <c r="G325" s="499">
        <f>AVERAGE(CPVTFC3SG0036!B12:C12)</f>
        <v>2.2726499999999996</v>
      </c>
      <c r="H325" s="4004">
        <f>(G325-0.1849)/0.0143*50</f>
        <v>7299.8251748251732</v>
      </c>
      <c r="I325" s="4053" t="s">
        <v>315</v>
      </c>
      <c r="J325" s="1149"/>
      <c r="K325" s="1150"/>
      <c r="L325" s="1151"/>
      <c r="M325" s="645"/>
      <c r="N325" s="646"/>
      <c r="O325" s="1483"/>
      <c r="P325" s="1261"/>
      <c r="Q325" s="694"/>
      <c r="R325" s="645"/>
      <c r="S325" s="694"/>
      <c r="T325" s="694"/>
      <c r="U325" s="694"/>
      <c r="W325" s="5">
        <v>1</v>
      </c>
    </row>
    <row r="326" spans="1:23" ht="15.75" thickBot="1" x14ac:dyDescent="0.3">
      <c r="A326" s="450">
        <v>315</v>
      </c>
      <c r="B326" s="437" t="s">
        <v>4469</v>
      </c>
      <c r="C326" s="437" t="s">
        <v>220</v>
      </c>
      <c r="D326" s="2079">
        <v>44861</v>
      </c>
      <c r="E326" s="3463" t="s">
        <v>4944</v>
      </c>
      <c r="F326" s="445">
        <v>90</v>
      </c>
      <c r="G326" s="453">
        <f>AVERAGE(CPVTFC3SG0036!D12:E12)</f>
        <v>1.43</v>
      </c>
      <c r="H326" s="4001">
        <f>(G326-0.1849)/0.0143*50</f>
        <v>4353.4965034965035</v>
      </c>
      <c r="I326" s="4055" t="s">
        <v>315</v>
      </c>
      <c r="J326" s="891"/>
      <c r="K326" s="891"/>
      <c r="L326" s="891"/>
      <c r="M326" s="891"/>
      <c r="N326" s="891"/>
      <c r="O326" s="1692"/>
      <c r="P326" s="694"/>
      <c r="Q326" s="694"/>
      <c r="R326" s="645"/>
      <c r="S326" s="694"/>
      <c r="T326" s="694"/>
      <c r="U326" s="694"/>
    </row>
    <row r="327" spans="1:23" x14ac:dyDescent="0.25">
      <c r="A327" s="488">
        <v>316</v>
      </c>
      <c r="B327" s="457" t="s">
        <v>4470</v>
      </c>
      <c r="C327" s="489" t="s">
        <v>868</v>
      </c>
      <c r="D327" s="2329">
        <v>44861</v>
      </c>
      <c r="E327" s="3465" t="s">
        <v>4944</v>
      </c>
      <c r="F327" s="492">
        <v>91</v>
      </c>
      <c r="G327" s="493">
        <f>AVERAGE(CPVTFC3SG0036!F12:G12)</f>
        <v>9.6200000000000008E-2</v>
      </c>
      <c r="H327" s="4008">
        <f>(G327-0.1849)/0.0143*50</f>
        <v>-310.1398601398601</v>
      </c>
      <c r="I327" s="4061" t="s">
        <v>314</v>
      </c>
      <c r="J327" s="891"/>
      <c r="K327" s="891"/>
      <c r="L327" s="891"/>
      <c r="M327" s="891"/>
      <c r="N327" s="891"/>
      <c r="O327" s="1692"/>
      <c r="P327" s="694"/>
      <c r="Q327" s="694"/>
      <c r="R327" s="645"/>
      <c r="S327" s="694"/>
      <c r="T327" s="694"/>
      <c r="U327" s="694"/>
      <c r="V327" s="4913" t="s">
        <v>1416</v>
      </c>
    </row>
    <row r="328" spans="1:23" ht="15.75" thickBot="1" x14ac:dyDescent="0.3">
      <c r="A328" s="516">
        <v>317</v>
      </c>
      <c r="B328" s="463" t="s">
        <v>4470</v>
      </c>
      <c r="C328" s="463" t="s">
        <v>220</v>
      </c>
      <c r="D328" s="1516">
        <v>44861</v>
      </c>
      <c r="E328" s="3834" t="s">
        <v>4944</v>
      </c>
      <c r="F328" s="518">
        <v>92</v>
      </c>
      <c r="G328" s="509">
        <f>AVERAGE(CPVTFC3SG0036!H12:I12)</f>
        <v>1.6577000000000002</v>
      </c>
      <c r="H328" s="4014">
        <f>(G328-0.1849)/0.0143*50</f>
        <v>5149.6503496503501</v>
      </c>
      <c r="I328" s="4068" t="s">
        <v>315</v>
      </c>
      <c r="J328" s="891"/>
      <c r="K328" s="891"/>
      <c r="L328" s="891"/>
      <c r="M328" s="891"/>
      <c r="N328" s="891"/>
      <c r="O328" s="1692"/>
      <c r="P328" s="694"/>
      <c r="Q328" s="694"/>
      <c r="R328" s="645"/>
      <c r="S328" s="694"/>
      <c r="T328" s="694"/>
      <c r="U328" s="694"/>
      <c r="V328" s="4914"/>
    </row>
    <row r="329" spans="1:23" x14ac:dyDescent="0.25">
      <c r="A329" s="174">
        <v>318</v>
      </c>
      <c r="B329" s="438" t="s">
        <v>4471</v>
      </c>
      <c r="C329" s="438" t="s">
        <v>868</v>
      </c>
      <c r="D329" s="2870">
        <v>44861</v>
      </c>
      <c r="E329" s="3485" t="s">
        <v>4944</v>
      </c>
      <c r="F329" s="444">
        <v>93</v>
      </c>
      <c r="G329" s="499">
        <f>AVERAGE(CPVTFC3SG0036!J12:K12)</f>
        <v>1.0371999999999999</v>
      </c>
      <c r="H329" s="4004">
        <f t="shared" ref="H329:H418" si="48">(G329-0.1849)/0.0143*50</f>
        <v>2980.0699300699293</v>
      </c>
      <c r="I329" s="4053" t="s">
        <v>315</v>
      </c>
      <c r="J329" s="891"/>
      <c r="K329" s="891"/>
      <c r="L329" s="891"/>
      <c r="M329" s="891"/>
      <c r="N329" s="891"/>
      <c r="O329" s="1692"/>
      <c r="P329" s="694"/>
      <c r="Q329" s="694"/>
      <c r="R329" s="645"/>
      <c r="S329" s="694"/>
      <c r="T329" s="694"/>
      <c r="U329" s="694"/>
      <c r="V329" s="4913" t="s">
        <v>1416</v>
      </c>
      <c r="W329" s="5">
        <v>1</v>
      </c>
    </row>
    <row r="330" spans="1:23" ht="15.75" thickBot="1" x14ac:dyDescent="0.3">
      <c r="A330" s="450">
        <v>319</v>
      </c>
      <c r="B330" s="437" t="s">
        <v>4471</v>
      </c>
      <c r="C330" s="437" t="s">
        <v>220</v>
      </c>
      <c r="D330" s="2079">
        <v>44861</v>
      </c>
      <c r="E330" s="3463" t="s">
        <v>4944</v>
      </c>
      <c r="F330" s="445">
        <v>94</v>
      </c>
      <c r="G330" s="453">
        <f>AVERAGE(CPVTFC3SG0036!L12:M12)</f>
        <v>2.86</v>
      </c>
      <c r="H330" s="4001">
        <f t="shared" si="48"/>
        <v>9353.4965034965044</v>
      </c>
      <c r="I330" s="4055" t="s">
        <v>315</v>
      </c>
      <c r="J330" s="98">
        <v>44880</v>
      </c>
      <c r="K330" s="99" t="s">
        <v>5464</v>
      </c>
      <c r="L330" s="1155">
        <v>62</v>
      </c>
      <c r="M330" s="99">
        <f>AVERAGE(CPVTFC3SG0054!O21:P21)</f>
        <v>1.8160500000000002</v>
      </c>
      <c r="N330" s="100">
        <f t="shared" ref="N330:N332" si="49">((M330-0.1569)/0.0141)*400</f>
        <v>47068.085106382983</v>
      </c>
      <c r="O330" s="858" t="s">
        <v>315</v>
      </c>
      <c r="P330" s="1250"/>
      <c r="Q330" s="1259"/>
      <c r="R330" s="645"/>
      <c r="S330" s="645"/>
      <c r="T330" s="646"/>
      <c r="U330" s="1259"/>
      <c r="V330" s="4914"/>
    </row>
    <row r="331" spans="1:23" x14ac:dyDescent="0.25">
      <c r="A331" s="475">
        <v>320</v>
      </c>
      <c r="B331" s="476" t="s">
        <v>4472</v>
      </c>
      <c r="C331" s="476" t="s">
        <v>868</v>
      </c>
      <c r="D331" s="2332">
        <v>44861</v>
      </c>
      <c r="E331" s="3523" t="s">
        <v>4944</v>
      </c>
      <c r="F331" s="478">
        <v>95</v>
      </c>
      <c r="G331" s="479">
        <f>AVERAGE(CPVTFC3SG0036!N12:O12)</f>
        <v>2.7946999999999997</v>
      </c>
      <c r="H331" s="4004">
        <f t="shared" si="48"/>
        <v>9125.1748251748249</v>
      </c>
      <c r="I331" s="4056" t="s">
        <v>315</v>
      </c>
      <c r="J331" s="1156">
        <v>44880</v>
      </c>
      <c r="K331" s="886" t="s">
        <v>5464</v>
      </c>
      <c r="L331" s="1157">
        <v>63</v>
      </c>
      <c r="M331" s="886">
        <f>AVERAGE(CPVTFC3SG0054!Q21:R21)</f>
        <v>0.38990000000000002</v>
      </c>
      <c r="N331" s="887">
        <f t="shared" si="49"/>
        <v>6609.9290780141846</v>
      </c>
      <c r="O331" s="889" t="s">
        <v>315</v>
      </c>
      <c r="P331" s="1250"/>
      <c r="Q331" s="1259"/>
      <c r="R331" s="645"/>
      <c r="S331" s="645"/>
      <c r="T331" s="646"/>
      <c r="U331" s="1259"/>
      <c r="W331" s="5">
        <v>1</v>
      </c>
    </row>
    <row r="332" spans="1:23" ht="15.75" thickBot="1" x14ac:dyDescent="0.3">
      <c r="A332" s="481">
        <v>321</v>
      </c>
      <c r="B332" s="482" t="s">
        <v>4472</v>
      </c>
      <c r="C332" s="482" t="s">
        <v>220</v>
      </c>
      <c r="D332" s="1511">
        <v>44861</v>
      </c>
      <c r="E332" s="3845" t="s">
        <v>4944</v>
      </c>
      <c r="F332" s="485">
        <v>96</v>
      </c>
      <c r="G332" s="486">
        <f>AVERAGE(CPVTFC3SG0036!P12:Q12)</f>
        <v>2.80965</v>
      </c>
      <c r="H332" s="4001">
        <f t="shared" si="48"/>
        <v>9177.4475524475529</v>
      </c>
      <c r="I332" s="4054" t="s">
        <v>315</v>
      </c>
      <c r="J332" s="98">
        <v>44880</v>
      </c>
      <c r="K332" s="99" t="s">
        <v>5464</v>
      </c>
      <c r="L332" s="1155">
        <v>64</v>
      </c>
      <c r="M332" s="99">
        <f>AVERAGE(CPVTFC3SG0054!S21:T21)</f>
        <v>1.2359499999999999</v>
      </c>
      <c r="N332" s="100">
        <f t="shared" si="49"/>
        <v>30611.34751773049</v>
      </c>
      <c r="O332" s="858" t="s">
        <v>315</v>
      </c>
      <c r="P332" s="1250"/>
      <c r="Q332" s="1259"/>
      <c r="R332" s="645"/>
      <c r="S332" s="645"/>
      <c r="T332" s="646"/>
      <c r="U332" s="1259"/>
    </row>
    <row r="333" spans="1:23" x14ac:dyDescent="0.25">
      <c r="A333" s="318">
        <v>322</v>
      </c>
      <c r="B333" s="372" t="s">
        <v>4473</v>
      </c>
      <c r="C333" s="372" t="s">
        <v>868</v>
      </c>
      <c r="D333" s="2331">
        <v>44861</v>
      </c>
      <c r="E333" s="3473" t="s">
        <v>4944</v>
      </c>
      <c r="F333" s="375">
        <v>97</v>
      </c>
      <c r="G333" s="511">
        <f>AVERAGE(CPVTFC3SG0036!R12:S12)</f>
        <v>0.1148</v>
      </c>
      <c r="H333" s="4008">
        <f t="shared" si="48"/>
        <v>-245.10489510489512</v>
      </c>
      <c r="I333" s="4057" t="s">
        <v>314</v>
      </c>
      <c r="J333" s="891"/>
      <c r="K333" s="891"/>
      <c r="L333" s="891"/>
      <c r="M333" s="891"/>
      <c r="N333" s="891"/>
      <c r="O333" s="1692"/>
      <c r="P333" s="1250"/>
      <c r="Q333" s="1259"/>
      <c r="R333" s="645"/>
      <c r="S333" s="645"/>
      <c r="T333" s="646"/>
      <c r="U333" s="1259"/>
    </row>
    <row r="334" spans="1:23" ht="15.75" thickBot="1" x14ac:dyDescent="0.3">
      <c r="A334" s="470">
        <v>323</v>
      </c>
      <c r="B334" s="346" t="s">
        <v>4473</v>
      </c>
      <c r="C334" s="346" t="s">
        <v>220</v>
      </c>
      <c r="D334" s="2232">
        <v>44861</v>
      </c>
      <c r="E334" s="3862" t="s">
        <v>4944</v>
      </c>
      <c r="F334" s="321">
        <v>98</v>
      </c>
      <c r="G334" s="473">
        <f>AVERAGE(CPVTFC3SG0036!T12:U12)</f>
        <v>0.10340000000000001</v>
      </c>
      <c r="H334" s="4009">
        <f t="shared" si="48"/>
        <v>-284.96503496503493</v>
      </c>
      <c r="I334" s="4074" t="s">
        <v>314</v>
      </c>
      <c r="J334" s="891"/>
      <c r="K334" s="891"/>
      <c r="L334" s="891"/>
      <c r="M334" s="891"/>
      <c r="N334" s="891"/>
      <c r="O334" s="1692"/>
      <c r="P334" s="694"/>
      <c r="Q334" s="694"/>
      <c r="R334" s="645"/>
      <c r="S334" s="694"/>
      <c r="T334" s="694"/>
      <c r="U334" s="694"/>
    </row>
    <row r="335" spans="1:23" x14ac:dyDescent="0.25">
      <c r="A335" s="488">
        <v>324</v>
      </c>
      <c r="B335" s="489" t="s">
        <v>4474</v>
      </c>
      <c r="C335" s="489" t="s">
        <v>868</v>
      </c>
      <c r="D335" s="2329">
        <v>44861</v>
      </c>
      <c r="E335" s="3465" t="s">
        <v>4944</v>
      </c>
      <c r="F335" s="492">
        <v>99</v>
      </c>
      <c r="G335" s="493">
        <f>AVERAGE(CPVTFC3SG0036!V12:W12)</f>
        <v>0.13314999999999999</v>
      </c>
      <c r="H335" s="4008">
        <f t="shared" si="48"/>
        <v>-180.944055944056</v>
      </c>
      <c r="I335" s="4061" t="s">
        <v>314</v>
      </c>
      <c r="J335" s="891"/>
      <c r="K335" s="891"/>
      <c r="L335" s="891"/>
      <c r="M335" s="891"/>
      <c r="N335" s="891"/>
      <c r="O335" s="1692"/>
      <c r="P335" s="694"/>
      <c r="Q335" s="694"/>
      <c r="R335" s="645"/>
      <c r="S335" s="694"/>
      <c r="T335" s="694"/>
      <c r="U335" s="694"/>
    </row>
    <row r="336" spans="1:23" ht="15.75" thickBot="1" x14ac:dyDescent="0.3">
      <c r="A336" s="498">
        <v>325</v>
      </c>
      <c r="B336" s="346" t="s">
        <v>4474</v>
      </c>
      <c r="C336" s="346" t="s">
        <v>220</v>
      </c>
      <c r="D336" s="2232">
        <v>44861</v>
      </c>
      <c r="E336" s="3862" t="s">
        <v>4944</v>
      </c>
      <c r="F336" s="321">
        <v>100</v>
      </c>
      <c r="G336" s="473">
        <f>AVERAGE(CPVTFC3SG0036!X12:Y12)</f>
        <v>0.11005</v>
      </c>
      <c r="H336" s="4006">
        <f t="shared" si="48"/>
        <v>-261.71328671328678</v>
      </c>
      <c r="I336" s="4074" t="s">
        <v>314</v>
      </c>
      <c r="J336" s="2084"/>
      <c r="K336" s="3672"/>
      <c r="L336" s="3417"/>
      <c r="M336" s="969"/>
      <c r="N336" s="970"/>
      <c r="O336" s="3893"/>
      <c r="P336" s="1268"/>
      <c r="Q336" s="1268"/>
      <c r="R336" s="969"/>
      <c r="S336" s="1268"/>
      <c r="T336" s="1268"/>
      <c r="U336" s="1268"/>
    </row>
    <row r="337" spans="1:23" x14ac:dyDescent="0.25">
      <c r="A337" s="488">
        <v>326</v>
      </c>
      <c r="B337" s="4809" t="s">
        <v>4475</v>
      </c>
      <c r="C337" s="489" t="s">
        <v>868</v>
      </c>
      <c r="D337" s="2329">
        <v>44861</v>
      </c>
      <c r="E337" s="3465" t="s">
        <v>4944</v>
      </c>
      <c r="F337" s="492">
        <v>101</v>
      </c>
      <c r="G337" s="493">
        <f>AVERAGE(CPVTFC3SG0036!B14:C14)</f>
        <v>7.6399999999999996E-2</v>
      </c>
      <c r="H337" s="4008">
        <f t="shared" si="48"/>
        <v>-379.37062937062944</v>
      </c>
      <c r="I337" s="4076" t="s">
        <v>314</v>
      </c>
      <c r="J337" s="2378"/>
      <c r="K337" s="3673"/>
      <c r="L337" s="3674"/>
      <c r="M337" s="667"/>
      <c r="N337" s="661"/>
      <c r="O337" s="3920"/>
      <c r="P337" s="3788">
        <v>44891</v>
      </c>
      <c r="Q337" s="1498" t="s">
        <v>5586</v>
      </c>
      <c r="R337" s="589">
        <v>119</v>
      </c>
      <c r="S337" s="1498">
        <f>AVERAGE(CPVTFC3SG0076!N16:O16)</f>
        <v>8.3650000000000002E-2</v>
      </c>
      <c r="T337" s="494">
        <f>(S337-0.1638)/0.014*66</f>
        <v>-377.84999999999997</v>
      </c>
      <c r="U337" s="1779" t="s">
        <v>314</v>
      </c>
      <c r="V337" s="4913" t="s">
        <v>1416</v>
      </c>
    </row>
    <row r="338" spans="1:23" x14ac:dyDescent="0.25">
      <c r="A338" s="593"/>
      <c r="B338" s="4816"/>
      <c r="C338" s="263" t="s">
        <v>5448</v>
      </c>
      <c r="D338" s="2333"/>
      <c r="E338" s="3468"/>
      <c r="F338" s="695"/>
      <c r="G338" s="892"/>
      <c r="H338" s="4011"/>
      <c r="I338" s="4066"/>
      <c r="J338" s="1149"/>
      <c r="K338" s="1150"/>
      <c r="L338" s="1151"/>
      <c r="M338" s="645"/>
      <c r="N338" s="646"/>
      <c r="O338" s="1123"/>
      <c r="P338" s="267">
        <v>44891</v>
      </c>
      <c r="Q338" s="268" t="s">
        <v>5586</v>
      </c>
      <c r="R338" s="7">
        <v>120</v>
      </c>
      <c r="S338" s="268">
        <f>AVERAGE(CPVTFC3SG0076!P16:Q16)</f>
        <v>0.33424999999999999</v>
      </c>
      <c r="T338" s="343">
        <f>(S338-0.1638)/0.014*66</f>
        <v>803.55</v>
      </c>
      <c r="U338" s="1781" t="s">
        <v>314</v>
      </c>
      <c r="V338" s="4913"/>
    </row>
    <row r="339" spans="1:23" x14ac:dyDescent="0.25">
      <c r="A339" s="596">
        <v>327</v>
      </c>
      <c r="B339" s="4816"/>
      <c r="C339" s="443" t="s">
        <v>2442</v>
      </c>
      <c r="D339" s="2392">
        <v>44861</v>
      </c>
      <c r="E339" s="3476" t="s">
        <v>4944</v>
      </c>
      <c r="F339" s="103">
        <v>102</v>
      </c>
      <c r="G339" s="276">
        <f>AVERAGE(CPVTFC3SG0036!D14:E14)</f>
        <v>2.8540999999999999</v>
      </c>
      <c r="H339" s="4018">
        <f t="shared" si="48"/>
        <v>9332.8671328671335</v>
      </c>
      <c r="I339" s="4077" t="s">
        <v>315</v>
      </c>
      <c r="J339" s="1149"/>
      <c r="K339" s="1150"/>
      <c r="L339" s="1151"/>
      <c r="M339" s="645"/>
      <c r="N339" s="646"/>
      <c r="O339" s="1123"/>
      <c r="P339" s="267">
        <v>44891</v>
      </c>
      <c r="Q339" s="268" t="s">
        <v>5586</v>
      </c>
      <c r="R339" s="7">
        <v>121</v>
      </c>
      <c r="S339" s="268">
        <f>AVERAGE(CPVTFC3SG0076!R16:S16)</f>
        <v>0.2208</v>
      </c>
      <c r="T339" s="343">
        <f>(S339-0.1638)/0.014*66</f>
        <v>268.71428571428572</v>
      </c>
      <c r="U339" s="1781" t="s">
        <v>314</v>
      </c>
      <c r="V339" s="4914"/>
    </row>
    <row r="340" spans="1:23" ht="15.75" thickBot="1" x14ac:dyDescent="0.3">
      <c r="A340" s="516"/>
      <c r="B340" s="4810"/>
      <c r="C340" s="463" t="s">
        <v>4252</v>
      </c>
      <c r="D340" s="1516">
        <v>44895</v>
      </c>
      <c r="E340" s="3589" t="s">
        <v>5570</v>
      </c>
      <c r="F340" s="518">
        <v>77</v>
      </c>
      <c r="G340" s="509">
        <f>AVERAGE(CPVTFC3SG0083!W23:X23)</f>
        <v>2.8448500000000001</v>
      </c>
      <c r="H340" s="4014">
        <f>(G340-0.15)/0.0138*50</f>
        <v>9763.9492753623199</v>
      </c>
      <c r="I340" s="3589" t="s">
        <v>315</v>
      </c>
      <c r="J340" s="1383"/>
      <c r="K340" s="3675"/>
      <c r="L340" s="3389"/>
      <c r="M340" s="668"/>
      <c r="N340" s="662"/>
      <c r="O340" s="3936"/>
      <c r="P340" s="786"/>
      <c r="Q340" s="786"/>
      <c r="R340" s="786"/>
      <c r="S340" s="786"/>
      <c r="T340" s="786"/>
      <c r="U340" s="788"/>
      <c r="V340" s="1159"/>
    </row>
    <row r="341" spans="1:23" x14ac:dyDescent="0.25">
      <c r="A341" s="318">
        <v>328</v>
      </c>
      <c r="B341" s="439" t="s">
        <v>4476</v>
      </c>
      <c r="C341" s="372" t="s">
        <v>868</v>
      </c>
      <c r="D341" s="2331">
        <v>44861</v>
      </c>
      <c r="E341" s="3473" t="s">
        <v>4944</v>
      </c>
      <c r="F341" s="375">
        <v>103</v>
      </c>
      <c r="G341" s="511">
        <f>AVERAGE(CPVTFC3SG0036!F14:G14)</f>
        <v>8.3300000000000013E-2</v>
      </c>
      <c r="H341" s="4005">
        <f t="shared" si="48"/>
        <v>-355.2447552447552</v>
      </c>
      <c r="I341" s="4057" t="s">
        <v>314</v>
      </c>
      <c r="J341" s="1286"/>
      <c r="K341" s="2163"/>
      <c r="L341" s="2164"/>
      <c r="M341" s="830"/>
      <c r="N341" s="831"/>
      <c r="O341" s="1731"/>
      <c r="P341" s="1295"/>
      <c r="Q341" s="1368"/>
      <c r="R341" s="830"/>
      <c r="S341" s="830"/>
      <c r="T341" s="831"/>
      <c r="U341" s="1368"/>
      <c r="V341" s="4913" t="s">
        <v>1416</v>
      </c>
    </row>
    <row r="342" spans="1:23" ht="15.75" thickBot="1" x14ac:dyDescent="0.3">
      <c r="A342" s="524">
        <v>329</v>
      </c>
      <c r="B342" s="423" t="s">
        <v>4476</v>
      </c>
      <c r="C342" s="423" t="s">
        <v>220</v>
      </c>
      <c r="D342" s="1785">
        <v>44861</v>
      </c>
      <c r="E342" s="3550" t="s">
        <v>4944</v>
      </c>
      <c r="F342" s="173">
        <v>104</v>
      </c>
      <c r="G342" s="506">
        <f>AVERAGE(CPVTFC3SG0036!H14:I14)</f>
        <v>2.7887</v>
      </c>
      <c r="H342" s="4014">
        <f t="shared" si="48"/>
        <v>9104.1958041958042</v>
      </c>
      <c r="I342" s="4069" t="s">
        <v>315</v>
      </c>
      <c r="J342" s="891"/>
      <c r="K342" s="891"/>
      <c r="L342" s="891"/>
      <c r="M342" s="891"/>
      <c r="N342" s="891"/>
      <c r="O342" s="1692"/>
      <c r="P342" s="1149"/>
      <c r="Q342" s="2737"/>
      <c r="R342" s="645"/>
      <c r="S342" s="645"/>
      <c r="T342" s="646"/>
      <c r="U342" s="2741"/>
      <c r="V342" s="4914"/>
    </row>
    <row r="343" spans="1:23" x14ac:dyDescent="0.25">
      <c r="A343" s="488">
        <v>330</v>
      </c>
      <c r="B343" s="457" t="s">
        <v>4477</v>
      </c>
      <c r="C343" s="489" t="s">
        <v>868</v>
      </c>
      <c r="D343" s="2329">
        <v>44861</v>
      </c>
      <c r="E343" s="3465" t="s">
        <v>4944</v>
      </c>
      <c r="F343" s="492">
        <v>105</v>
      </c>
      <c r="G343" s="493">
        <f>AVERAGE(CPVTFC3SG0036!J14:K14)</f>
        <v>7.4249999999999997E-2</v>
      </c>
      <c r="H343" s="4008">
        <f t="shared" si="48"/>
        <v>-386.88811188811189</v>
      </c>
      <c r="I343" s="4061" t="s">
        <v>314</v>
      </c>
      <c r="J343" s="891"/>
      <c r="K343" s="891"/>
      <c r="L343" s="891"/>
      <c r="M343" s="891"/>
      <c r="N343" s="891"/>
      <c r="O343" s="1692"/>
      <c r="P343" s="1250"/>
      <c r="Q343" s="1259"/>
      <c r="R343" s="645"/>
      <c r="S343" s="645"/>
      <c r="T343" s="646"/>
      <c r="U343" s="1259"/>
      <c r="V343" s="4913" t="s">
        <v>1416</v>
      </c>
    </row>
    <row r="344" spans="1:23" ht="15.75" thickBot="1" x14ac:dyDescent="0.3">
      <c r="A344" s="516">
        <v>331</v>
      </c>
      <c r="B344" s="463" t="s">
        <v>4477</v>
      </c>
      <c r="C344" s="463" t="s">
        <v>220</v>
      </c>
      <c r="D344" s="1516">
        <v>44861</v>
      </c>
      <c r="E344" s="3834" t="s">
        <v>4944</v>
      </c>
      <c r="F344" s="518">
        <v>106</v>
      </c>
      <c r="G344" s="509">
        <f>AVERAGE(CPVTFC3SG0036!L14:M14)</f>
        <v>2.8593500000000001</v>
      </c>
      <c r="H344" s="4014">
        <f t="shared" si="48"/>
        <v>9351.2237762237783</v>
      </c>
      <c r="I344" s="4068" t="s">
        <v>315</v>
      </c>
      <c r="J344" s="1149"/>
      <c r="K344" s="1150"/>
      <c r="L344" s="1151"/>
      <c r="M344" s="645"/>
      <c r="N344" s="646"/>
      <c r="O344" s="1483"/>
      <c r="P344" s="1250"/>
      <c r="Q344" s="1259"/>
      <c r="R344" s="645"/>
      <c r="S344" s="645"/>
      <c r="T344" s="646"/>
      <c r="U344" s="1259"/>
      <c r="V344" s="4914"/>
    </row>
    <row r="345" spans="1:23" x14ac:dyDescent="0.25">
      <c r="A345" s="174">
        <v>332</v>
      </c>
      <c r="B345" s="438" t="s">
        <v>4478</v>
      </c>
      <c r="C345" s="438" t="s">
        <v>868</v>
      </c>
      <c r="D345" s="2870">
        <v>44861</v>
      </c>
      <c r="E345" s="3485" t="s">
        <v>4944</v>
      </c>
      <c r="F345" s="444">
        <v>107</v>
      </c>
      <c r="G345" s="499">
        <f>AVERAGE(CPVTFC3SG0036!N14:O14)</f>
        <v>2.8590999999999998</v>
      </c>
      <c r="H345" s="4004">
        <f t="shared" si="48"/>
        <v>9350.3496503496499</v>
      </c>
      <c r="I345" s="4053" t="s">
        <v>315</v>
      </c>
      <c r="J345" s="98">
        <v>44880</v>
      </c>
      <c r="K345" s="99" t="s">
        <v>5464</v>
      </c>
      <c r="L345" s="1155">
        <v>65</v>
      </c>
      <c r="M345" s="99">
        <f>AVERAGE(CPVTFC3SG0054!U21:V21)</f>
        <v>2.8088500000000001</v>
      </c>
      <c r="N345" s="100">
        <f t="shared" ref="N345:N346" si="50">((M345-0.1569)/0.0141)*400</f>
        <v>75232.624113475191</v>
      </c>
      <c r="O345" s="858" t="s">
        <v>315</v>
      </c>
      <c r="P345" s="694"/>
      <c r="Q345" s="694"/>
      <c r="R345" s="645"/>
      <c r="S345" s="694"/>
      <c r="T345" s="694"/>
      <c r="U345" s="694"/>
      <c r="W345" s="5">
        <v>1</v>
      </c>
    </row>
    <row r="346" spans="1:23" ht="15.75" thickBot="1" x14ac:dyDescent="0.3">
      <c r="A346" s="450">
        <v>333</v>
      </c>
      <c r="B346" s="437" t="s">
        <v>4478</v>
      </c>
      <c r="C346" s="437" t="s">
        <v>220</v>
      </c>
      <c r="D346" s="2079">
        <v>44861</v>
      </c>
      <c r="E346" s="3463" t="s">
        <v>4944</v>
      </c>
      <c r="F346" s="445">
        <v>108</v>
      </c>
      <c r="G346" s="453">
        <f>AVERAGE(CPVTFC3SG0036!P14:Q14)</f>
        <v>2.8210500000000001</v>
      </c>
      <c r="H346" s="4001">
        <f t="shared" si="48"/>
        <v>9217.3076923076933</v>
      </c>
      <c r="I346" s="4055" t="s">
        <v>315</v>
      </c>
      <c r="J346" s="98">
        <v>44880</v>
      </c>
      <c r="K346" s="99" t="s">
        <v>5464</v>
      </c>
      <c r="L346" s="1155">
        <v>66</v>
      </c>
      <c r="M346" s="99">
        <f>AVERAGE(CPVTFC3SG0054!W21:X21)</f>
        <v>1.5968</v>
      </c>
      <c r="N346" s="100">
        <f t="shared" si="50"/>
        <v>40848.226950354612</v>
      </c>
      <c r="O346" s="858" t="s">
        <v>315</v>
      </c>
      <c r="P346" s="694"/>
      <c r="Q346" s="694"/>
      <c r="R346" s="645"/>
      <c r="S346" s="694"/>
      <c r="T346" s="694"/>
      <c r="U346" s="694"/>
    </row>
    <row r="347" spans="1:23" x14ac:dyDescent="0.25">
      <c r="A347" s="488">
        <v>334</v>
      </c>
      <c r="B347" s="457" t="s">
        <v>4479</v>
      </c>
      <c r="C347" s="489" t="s">
        <v>868</v>
      </c>
      <c r="D347" s="2329">
        <v>44861</v>
      </c>
      <c r="E347" s="3465" t="s">
        <v>4944</v>
      </c>
      <c r="F347" s="492">
        <v>109</v>
      </c>
      <c r="G347" s="493">
        <f>AVERAGE(CPVTFC3SG0036!R14:S14)</f>
        <v>0.10055</v>
      </c>
      <c r="H347" s="4008">
        <f t="shared" si="48"/>
        <v>-294.93006993006998</v>
      </c>
      <c r="I347" s="4061" t="s">
        <v>314</v>
      </c>
      <c r="J347" s="1149"/>
      <c r="K347" s="1150"/>
      <c r="L347" s="1151"/>
      <c r="M347" s="645"/>
      <c r="N347" s="646"/>
      <c r="O347" s="1483"/>
      <c r="P347" s="694"/>
      <c r="Q347" s="694"/>
      <c r="R347" s="645"/>
      <c r="S347" s="694"/>
      <c r="T347" s="694"/>
      <c r="U347" s="694"/>
      <c r="V347" s="4913" t="s">
        <v>1416</v>
      </c>
    </row>
    <row r="348" spans="1:23" ht="15.75" thickBot="1" x14ac:dyDescent="0.3">
      <c r="A348" s="516">
        <v>335</v>
      </c>
      <c r="B348" s="463" t="s">
        <v>4479</v>
      </c>
      <c r="C348" s="463" t="s">
        <v>220</v>
      </c>
      <c r="D348" s="1516">
        <v>44861</v>
      </c>
      <c r="E348" s="3834" t="s">
        <v>4944</v>
      </c>
      <c r="F348" s="518">
        <v>110</v>
      </c>
      <c r="G348" s="509">
        <f>AVERAGE(CPVTFC3SG0036!T14:U14)</f>
        <v>2.8171999999999997</v>
      </c>
      <c r="H348" s="4014">
        <f t="shared" si="48"/>
        <v>9203.8461538461524</v>
      </c>
      <c r="I348" s="4068" t="s">
        <v>315</v>
      </c>
      <c r="J348" s="891"/>
      <c r="K348" s="891"/>
      <c r="L348" s="891"/>
      <c r="M348" s="891"/>
      <c r="N348" s="891"/>
      <c r="O348" s="1692"/>
      <c r="P348" s="1261"/>
      <c r="Q348" s="694"/>
      <c r="R348" s="645"/>
      <c r="S348" s="694"/>
      <c r="T348" s="694"/>
      <c r="U348" s="694"/>
      <c r="V348" s="4914"/>
    </row>
    <row r="349" spans="1:23" x14ac:dyDescent="0.25">
      <c r="A349" s="174">
        <v>336</v>
      </c>
      <c r="B349" s="438" t="s">
        <v>4480</v>
      </c>
      <c r="C349" s="438" t="s">
        <v>868</v>
      </c>
      <c r="D349" s="2870">
        <v>44861</v>
      </c>
      <c r="E349" s="3485" t="s">
        <v>4944</v>
      </c>
      <c r="F349" s="444">
        <v>111</v>
      </c>
      <c r="G349" s="499">
        <f>AVERAGE(CPVTFC3SG0036!V14:W14)</f>
        <v>1.3738999999999999</v>
      </c>
      <c r="H349" s="4004">
        <f t="shared" si="48"/>
        <v>4157.3426573426568</v>
      </c>
      <c r="I349" s="4053" t="s">
        <v>315</v>
      </c>
      <c r="J349" s="891"/>
      <c r="K349" s="891"/>
      <c r="L349" s="891"/>
      <c r="M349" s="891"/>
      <c r="N349" s="891"/>
      <c r="O349" s="1692"/>
      <c r="P349" s="1250"/>
      <c r="Q349" s="1259"/>
      <c r="R349" s="645"/>
      <c r="S349" s="645"/>
      <c r="T349" s="646"/>
      <c r="U349" s="1259"/>
      <c r="W349" s="5">
        <v>1</v>
      </c>
    </row>
    <row r="350" spans="1:23" ht="15.75" thickBot="1" x14ac:dyDescent="0.3">
      <c r="A350" s="450">
        <v>337</v>
      </c>
      <c r="B350" s="437" t="s">
        <v>4480</v>
      </c>
      <c r="C350" s="437" t="s">
        <v>220</v>
      </c>
      <c r="D350" s="2079">
        <v>44861</v>
      </c>
      <c r="E350" s="3463" t="s">
        <v>4944</v>
      </c>
      <c r="F350" s="445">
        <v>112</v>
      </c>
      <c r="G350" s="453">
        <f>AVERAGE(CPVTFC3SG0036!X14:Y14)</f>
        <v>0.95225000000000004</v>
      </c>
      <c r="H350" s="4001">
        <f t="shared" si="48"/>
        <v>2683.041958041958</v>
      </c>
      <c r="I350" s="4055" t="s">
        <v>315</v>
      </c>
      <c r="J350" s="1149"/>
      <c r="K350" s="1150"/>
      <c r="L350" s="1151"/>
      <c r="M350" s="645"/>
      <c r="N350" s="646"/>
      <c r="O350" s="1483"/>
      <c r="P350" s="1250"/>
      <c r="Q350" s="1259"/>
      <c r="R350" s="645"/>
      <c r="S350" s="645"/>
      <c r="T350" s="646"/>
      <c r="U350" s="1259"/>
    </row>
    <row r="351" spans="1:23" x14ac:dyDescent="0.25">
      <c r="A351" s="475">
        <v>338</v>
      </c>
      <c r="B351" s="476" t="s">
        <v>4481</v>
      </c>
      <c r="C351" s="476" t="s">
        <v>868</v>
      </c>
      <c r="D351" s="2332">
        <v>44861</v>
      </c>
      <c r="E351" s="3523" t="s">
        <v>4944</v>
      </c>
      <c r="F351" s="478">
        <v>113</v>
      </c>
      <c r="G351" s="479">
        <f>AVERAGE(CPVTFC3SG0036!B16:C16)</f>
        <v>2.2336</v>
      </c>
      <c r="H351" s="4004">
        <f t="shared" si="48"/>
        <v>7163.2867132867132</v>
      </c>
      <c r="I351" s="4056" t="s">
        <v>315</v>
      </c>
      <c r="J351" s="891"/>
      <c r="K351" s="891"/>
      <c r="L351" s="891"/>
      <c r="M351" s="891"/>
      <c r="N351" s="891"/>
      <c r="O351" s="1692"/>
      <c r="P351" s="1250"/>
      <c r="Q351" s="1259"/>
      <c r="R351" s="645"/>
      <c r="S351" s="645"/>
      <c r="T351" s="646"/>
      <c r="U351" s="1259"/>
      <c r="W351" s="5">
        <v>1</v>
      </c>
    </row>
    <row r="352" spans="1:23" ht="15.75" thickBot="1" x14ac:dyDescent="0.3">
      <c r="A352" s="529">
        <v>339</v>
      </c>
      <c r="B352" s="437" t="s">
        <v>4481</v>
      </c>
      <c r="C352" s="437" t="s">
        <v>220</v>
      </c>
      <c r="D352" s="2079">
        <v>44861</v>
      </c>
      <c r="E352" s="3463" t="s">
        <v>4944</v>
      </c>
      <c r="F352" s="445">
        <v>114</v>
      </c>
      <c r="G352" s="453">
        <f>AVERAGE(CPVTFC3SG0036!D16:E16)</f>
        <v>1.2684500000000001</v>
      </c>
      <c r="H352" s="4003">
        <f t="shared" si="48"/>
        <v>3788.6363636363635</v>
      </c>
      <c r="I352" s="4055" t="s">
        <v>315</v>
      </c>
      <c r="J352" s="1390"/>
      <c r="K352" s="1390"/>
      <c r="L352" s="1390"/>
      <c r="M352" s="1390"/>
      <c r="N352" s="1390"/>
      <c r="O352" s="1700"/>
      <c r="P352" s="1303"/>
      <c r="Q352" s="1333"/>
      <c r="R352" s="969"/>
      <c r="S352" s="969"/>
      <c r="T352" s="970"/>
      <c r="U352" s="1333"/>
      <c r="V352" s="512"/>
    </row>
    <row r="353" spans="1:23" x14ac:dyDescent="0.25">
      <c r="A353" s="488">
        <v>340</v>
      </c>
      <c r="B353" s="4803" t="s">
        <v>4482</v>
      </c>
      <c r="C353" s="489" t="s">
        <v>868</v>
      </c>
      <c r="D353" s="2329">
        <v>44861</v>
      </c>
      <c r="E353" s="3465" t="s">
        <v>4944</v>
      </c>
      <c r="F353" s="492">
        <v>115</v>
      </c>
      <c r="G353" s="493">
        <f>AVERAGE(CPVTFC3SG0036!F16:G16)</f>
        <v>9.6200000000000008E-2</v>
      </c>
      <c r="H353" s="4008">
        <f t="shared" si="48"/>
        <v>-310.1398601398601</v>
      </c>
      <c r="I353" s="4061" t="s">
        <v>314</v>
      </c>
      <c r="J353" s="2378"/>
      <c r="K353" s="3673"/>
      <c r="L353" s="3674"/>
      <c r="M353" s="667"/>
      <c r="N353" s="661"/>
      <c r="O353" s="3894"/>
      <c r="P353" s="3788">
        <v>44893</v>
      </c>
      <c r="Q353" s="1498" t="s">
        <v>5588</v>
      </c>
      <c r="R353" s="1498">
        <v>30</v>
      </c>
      <c r="S353" s="1498">
        <f>AVERAGE(CPVTFC3SG0078!Q15:R15)</f>
        <v>0.14205000000000001</v>
      </c>
      <c r="T353" s="494">
        <f t="shared" ref="T353:T361" si="51">(S353-0.1301)/0.0142*66</f>
        <v>55.542253521126831</v>
      </c>
      <c r="U353" s="1779" t="s">
        <v>314</v>
      </c>
    </row>
    <row r="354" spans="1:23" x14ac:dyDescent="0.25">
      <c r="A354" s="1949"/>
      <c r="B354" s="4804"/>
      <c r="C354" s="2287" t="s">
        <v>5448</v>
      </c>
      <c r="D354" s="3607"/>
      <c r="E354" s="3608"/>
      <c r="F354" s="2047"/>
      <c r="G354" s="2584"/>
      <c r="H354" s="4019"/>
      <c r="I354" s="4079"/>
      <c r="J354" s="1149"/>
      <c r="K354" s="1150"/>
      <c r="L354" s="1151"/>
      <c r="M354" s="645"/>
      <c r="N354" s="646"/>
      <c r="O354" s="1483"/>
      <c r="P354" s="3779">
        <v>44893</v>
      </c>
      <c r="Q354" s="3780" t="s">
        <v>5588</v>
      </c>
      <c r="R354" s="3780">
        <v>31</v>
      </c>
      <c r="S354" s="3780">
        <f>AVERAGE(CPVTFC3SG0078!S15:T15)</f>
        <v>0.11895</v>
      </c>
      <c r="T354" s="500">
        <f t="shared" si="51"/>
        <v>-51.823943661971796</v>
      </c>
      <c r="U354" s="3781" t="s">
        <v>314</v>
      </c>
    </row>
    <row r="355" spans="1:23" ht="15.75" thickBot="1" x14ac:dyDescent="0.3">
      <c r="A355" s="498">
        <v>341</v>
      </c>
      <c r="B355" s="4804"/>
      <c r="C355" s="346" t="s">
        <v>2442</v>
      </c>
      <c r="D355" s="2232">
        <v>44861</v>
      </c>
      <c r="E355" s="3862" t="s">
        <v>4944</v>
      </c>
      <c r="F355" s="321">
        <v>116</v>
      </c>
      <c r="G355" s="473">
        <f>AVERAGE(CPVTFC3SG0036!H16:I16)</f>
        <v>8.3500000000000005E-2</v>
      </c>
      <c r="H355" s="4006">
        <f t="shared" si="48"/>
        <v>-354.54545454545456</v>
      </c>
      <c r="I355" s="4058" t="s">
        <v>314</v>
      </c>
      <c r="J355" s="1390"/>
      <c r="K355" s="1390"/>
      <c r="L355" s="1390"/>
      <c r="M355" s="1390"/>
      <c r="N355" s="1390"/>
      <c r="O355" s="1700"/>
      <c r="P355" s="3817">
        <v>44893</v>
      </c>
      <c r="Q355" s="3818" t="s">
        <v>5588</v>
      </c>
      <c r="R355" s="3818">
        <v>32</v>
      </c>
      <c r="S355" s="3818">
        <f>AVERAGE(CPVTFC3SG0078!U15:V15)</f>
        <v>0.12054999999999999</v>
      </c>
      <c r="T355" s="521">
        <f t="shared" si="51"/>
        <v>-44.387323943661983</v>
      </c>
      <c r="U355" s="3819" t="s">
        <v>314</v>
      </c>
    </row>
    <row r="356" spans="1:23" x14ac:dyDescent="0.25">
      <c r="A356" s="475">
        <v>342</v>
      </c>
      <c r="B356" s="4800" t="s">
        <v>4483</v>
      </c>
      <c r="C356" s="476" t="s">
        <v>868</v>
      </c>
      <c r="D356" s="2332">
        <v>44861</v>
      </c>
      <c r="E356" s="3523" t="s">
        <v>4944</v>
      </c>
      <c r="F356" s="478">
        <v>117</v>
      </c>
      <c r="G356" s="479">
        <f>AVERAGE(CPVTFC3SG0036!J16:K16)</f>
        <v>1.1095999999999999</v>
      </c>
      <c r="H356" s="4004">
        <f t="shared" si="48"/>
        <v>3233.2167832167825</v>
      </c>
      <c r="I356" s="4065" t="s">
        <v>315</v>
      </c>
      <c r="J356" s="2378"/>
      <c r="K356" s="3673"/>
      <c r="L356" s="3674"/>
      <c r="M356" s="667"/>
      <c r="N356" s="661"/>
      <c r="O356" s="3920"/>
      <c r="P356" s="3788">
        <v>44893</v>
      </c>
      <c r="Q356" s="1498" t="s">
        <v>5588</v>
      </c>
      <c r="R356" s="1498">
        <v>33</v>
      </c>
      <c r="S356" s="1498">
        <f>AVERAGE(CPVTFC3SG0078!W15:X15)</f>
        <v>0.28935</v>
      </c>
      <c r="T356" s="494">
        <f t="shared" si="51"/>
        <v>740.17605633802816</v>
      </c>
      <c r="U356" s="1779" t="s">
        <v>314</v>
      </c>
      <c r="V356" s="4913" t="s">
        <v>1416</v>
      </c>
      <c r="W356" s="5">
        <v>1</v>
      </c>
    </row>
    <row r="357" spans="1:23" x14ac:dyDescent="0.25">
      <c r="A357" s="586"/>
      <c r="B357" s="4801"/>
      <c r="C357" s="436" t="s">
        <v>5448</v>
      </c>
      <c r="D357" s="2333"/>
      <c r="E357" s="3468"/>
      <c r="F357" s="695"/>
      <c r="G357" s="892"/>
      <c r="H357" s="4011"/>
      <c r="I357" s="4066"/>
      <c r="J357" s="1149"/>
      <c r="K357" s="1150"/>
      <c r="L357" s="1151"/>
      <c r="M357" s="645"/>
      <c r="N357" s="646"/>
      <c r="O357" s="1123"/>
      <c r="P357" s="267">
        <v>44893</v>
      </c>
      <c r="Q357" s="268" t="s">
        <v>5588</v>
      </c>
      <c r="R357" s="268">
        <v>34</v>
      </c>
      <c r="S357" s="268">
        <f>AVERAGE(CPVTFC3SG0078!C17:D17)</f>
        <v>0.59914999999999996</v>
      </c>
      <c r="T357" s="343">
        <f t="shared" si="51"/>
        <v>2180.0915492957743</v>
      </c>
      <c r="U357" s="1781" t="s">
        <v>314</v>
      </c>
      <c r="V357" s="4913"/>
    </row>
    <row r="358" spans="1:23" ht="15.75" thickBot="1" x14ac:dyDescent="0.3">
      <c r="A358" s="529">
        <v>343</v>
      </c>
      <c r="B358" s="4818"/>
      <c r="C358" s="437" t="s">
        <v>2442</v>
      </c>
      <c r="D358" s="2079">
        <v>44861</v>
      </c>
      <c r="E358" s="3463" t="s">
        <v>4944</v>
      </c>
      <c r="F358" s="445">
        <v>118</v>
      </c>
      <c r="G358" s="453">
        <f>AVERAGE(CPVTFC3SG0036!L16:M16)</f>
        <v>2.9476500000000003</v>
      </c>
      <c r="H358" s="4003">
        <f t="shared" si="48"/>
        <v>9659.9650349650365</v>
      </c>
      <c r="I358" s="4080" t="s">
        <v>315</v>
      </c>
      <c r="J358" s="1389">
        <v>44880</v>
      </c>
      <c r="K358" s="1329" t="s">
        <v>5464</v>
      </c>
      <c r="L358" s="3681">
        <v>67</v>
      </c>
      <c r="M358" s="1329">
        <f>AVERAGE(CPVTFC3SG0054!C23:D23)</f>
        <v>1.0763499999999999</v>
      </c>
      <c r="N358" s="454">
        <f t="shared" ref="N358" si="52">((M358-0.1569)/0.0141)*400</f>
        <v>26083.687943262408</v>
      </c>
      <c r="O358" s="699" t="s">
        <v>315</v>
      </c>
      <c r="P358" s="3785">
        <v>44893</v>
      </c>
      <c r="Q358" s="3786" t="s">
        <v>5588</v>
      </c>
      <c r="R358" s="3786">
        <v>35</v>
      </c>
      <c r="S358" s="3786">
        <f>AVERAGE(CPVTFC3SG0078!E17:F17)</f>
        <v>0.6351</v>
      </c>
      <c r="T358" s="474">
        <f t="shared" si="51"/>
        <v>2347.183098591549</v>
      </c>
      <c r="U358" s="3787" t="s">
        <v>314</v>
      </c>
      <c r="V358" s="4914"/>
    </row>
    <row r="359" spans="1:23" x14ac:dyDescent="0.25">
      <c r="A359" s="475">
        <v>344</v>
      </c>
      <c r="B359" s="4800" t="s">
        <v>4484</v>
      </c>
      <c r="C359" s="476" t="s">
        <v>868</v>
      </c>
      <c r="D359" s="2332">
        <v>44861</v>
      </c>
      <c r="E359" s="3523" t="s">
        <v>4944</v>
      </c>
      <c r="F359" s="478">
        <v>119</v>
      </c>
      <c r="G359" s="479">
        <f>AVERAGE(CPVTFC3SG0036!N16:O16)</f>
        <v>2.3288500000000001</v>
      </c>
      <c r="H359" s="4004">
        <f t="shared" si="48"/>
        <v>7496.3286713286725</v>
      </c>
      <c r="I359" s="4065" t="s">
        <v>315</v>
      </c>
      <c r="J359" s="1544"/>
      <c r="K359" s="1544"/>
      <c r="L359" s="1544"/>
      <c r="M359" s="1544"/>
      <c r="N359" s="1544"/>
      <c r="O359" s="1544"/>
      <c r="P359" s="3788">
        <v>44893</v>
      </c>
      <c r="Q359" s="1498" t="s">
        <v>5588</v>
      </c>
      <c r="R359" s="1498">
        <v>36</v>
      </c>
      <c r="S359" s="1498">
        <f>AVERAGE(CPVTFC3SG0078!G17:H17)</f>
        <v>9.9449999999999997E-2</v>
      </c>
      <c r="T359" s="494">
        <f t="shared" si="51"/>
        <v>-142.45774647887319</v>
      </c>
      <c r="U359" s="1779" t="s">
        <v>314</v>
      </c>
      <c r="V359" s="4528"/>
      <c r="W359" s="5">
        <v>1</v>
      </c>
    </row>
    <row r="360" spans="1:23" x14ac:dyDescent="0.25">
      <c r="A360" s="586"/>
      <c r="B360" s="4801"/>
      <c r="C360" s="436" t="s">
        <v>5448</v>
      </c>
      <c r="D360" s="2333"/>
      <c r="E360" s="3468"/>
      <c r="F360" s="695"/>
      <c r="G360" s="892"/>
      <c r="H360" s="4011"/>
      <c r="I360" s="4066"/>
      <c r="J360" s="891"/>
      <c r="K360" s="891"/>
      <c r="L360" s="891"/>
      <c r="M360" s="891"/>
      <c r="N360" s="891"/>
      <c r="O360" s="891"/>
      <c r="P360" s="267">
        <v>44893</v>
      </c>
      <c r="Q360" s="268" t="s">
        <v>5588</v>
      </c>
      <c r="R360" s="268">
        <v>37</v>
      </c>
      <c r="S360" s="268">
        <f>AVERAGE(CPVTFC3SG0078!I17:J17)</f>
        <v>0.21065</v>
      </c>
      <c r="T360" s="343">
        <f t="shared" si="51"/>
        <v>374.38732394366201</v>
      </c>
      <c r="U360" s="1781" t="s">
        <v>314</v>
      </c>
      <c r="V360" s="4528"/>
    </row>
    <row r="361" spans="1:23" ht="15.75" thickBot="1" x14ac:dyDescent="0.3">
      <c r="A361" s="481">
        <v>345</v>
      </c>
      <c r="B361" s="4802"/>
      <c r="C361" s="482" t="s">
        <v>2442</v>
      </c>
      <c r="D361" s="1511">
        <v>44861</v>
      </c>
      <c r="E361" s="3845" t="s">
        <v>4944</v>
      </c>
      <c r="F361" s="485">
        <v>120</v>
      </c>
      <c r="G361" s="486">
        <f>AVERAGE(CPVTFC3SG0036!P16:Q16)</f>
        <v>1.8307500000000001</v>
      </c>
      <c r="H361" s="4001">
        <f t="shared" si="48"/>
        <v>5754.7202797202799</v>
      </c>
      <c r="I361" s="4070" t="s">
        <v>315</v>
      </c>
      <c r="J361" s="1383"/>
      <c r="K361" s="3675"/>
      <c r="L361" s="3389"/>
      <c r="M361" s="668"/>
      <c r="N361" s="662"/>
      <c r="O361" s="3973"/>
      <c r="P361" s="3800">
        <v>44893</v>
      </c>
      <c r="Q361" s="1783" t="s">
        <v>5588</v>
      </c>
      <c r="R361" s="1783">
        <v>38</v>
      </c>
      <c r="S361" s="1783">
        <f>AVERAGE(CPVTFC3SG0078!K17:L17)</f>
        <v>0.18890000000000001</v>
      </c>
      <c r="T361" s="469">
        <f t="shared" si="51"/>
        <v>273.29577464788736</v>
      </c>
      <c r="U361" s="1784" t="s">
        <v>314</v>
      </c>
    </row>
    <row r="362" spans="1:23" x14ac:dyDescent="0.25">
      <c r="A362" s="504">
        <v>346</v>
      </c>
      <c r="B362" s="4815" t="s">
        <v>4485</v>
      </c>
      <c r="C362" s="438" t="s">
        <v>868</v>
      </c>
      <c r="D362" s="2870">
        <v>44861</v>
      </c>
      <c r="E362" s="3485" t="s">
        <v>4944</v>
      </c>
      <c r="F362" s="444">
        <v>121</v>
      </c>
      <c r="G362" s="499">
        <f>AVERAGE(CPVTFC3SG0036!R16:S16)</f>
        <v>2.4767999999999999</v>
      </c>
      <c r="H362" s="4000">
        <f t="shared" si="48"/>
        <v>8013.636363636364</v>
      </c>
      <c r="I362" s="4053" t="s">
        <v>315</v>
      </c>
      <c r="J362" s="3873">
        <v>44880</v>
      </c>
      <c r="K362" s="1323" t="s">
        <v>5464</v>
      </c>
      <c r="L362" s="3941">
        <v>68</v>
      </c>
      <c r="M362" s="1323">
        <f>AVERAGE(CPVTFC3SG0054!E23:F23)</f>
        <v>0.20074999999999998</v>
      </c>
      <c r="N362" s="1324">
        <f t="shared" ref="N362:N378" si="53">((M362-0.1569)/0.0141)*400</f>
        <v>1243.971631205673</v>
      </c>
      <c r="O362" s="1325" t="s">
        <v>315</v>
      </c>
      <c r="P362" s="3779">
        <v>44891</v>
      </c>
      <c r="Q362" s="3780" t="s">
        <v>5586</v>
      </c>
      <c r="R362" s="84">
        <v>139</v>
      </c>
      <c r="S362" s="3780">
        <f>AVERAGE(CPVTFC3SG0076!F20:G20)</f>
        <v>0.11605</v>
      </c>
      <c r="T362" s="500">
        <f t="shared" ref="T362:T369" si="54">(S362-0.1638)/0.014*66</f>
        <v>-225.10714285714286</v>
      </c>
      <c r="U362" s="3781" t="s">
        <v>314</v>
      </c>
      <c r="W362" s="5">
        <v>1</v>
      </c>
    </row>
    <row r="363" spans="1:23" x14ac:dyDescent="0.25">
      <c r="A363" s="3044"/>
      <c r="B363" s="4815"/>
      <c r="C363" s="2200" t="s">
        <v>5448</v>
      </c>
      <c r="D363" s="3607"/>
      <c r="E363" s="3608"/>
      <c r="F363" s="2047"/>
      <c r="G363" s="2584"/>
      <c r="H363" s="4019"/>
      <c r="I363" s="4079"/>
      <c r="J363" s="1174"/>
      <c r="K363" s="893"/>
      <c r="L363" s="3933"/>
      <c r="M363" s="893"/>
      <c r="N363" s="894"/>
      <c r="O363" s="648"/>
      <c r="P363" s="267">
        <v>44891</v>
      </c>
      <c r="Q363" s="268" t="s">
        <v>5586</v>
      </c>
      <c r="R363" s="7">
        <v>140</v>
      </c>
      <c r="S363" s="268">
        <f>AVERAGE(CPVTFC3SG0076!H20:I20)</f>
        <v>0.1173</v>
      </c>
      <c r="T363" s="343">
        <f t="shared" si="54"/>
        <v>-219.21428571428569</v>
      </c>
      <c r="U363" s="1781" t="s">
        <v>314</v>
      </c>
    </row>
    <row r="364" spans="1:23" ht="15.75" thickBot="1" x14ac:dyDescent="0.3">
      <c r="A364" s="529">
        <v>347</v>
      </c>
      <c r="B364" s="4815"/>
      <c r="C364" s="437" t="s">
        <v>2442</v>
      </c>
      <c r="D364" s="2079">
        <v>44861</v>
      </c>
      <c r="E364" s="3463" t="s">
        <v>4944</v>
      </c>
      <c r="F364" s="445">
        <v>122</v>
      </c>
      <c r="G364" s="453">
        <f>AVERAGE(CPVTFC3SG0036!T16:U16)</f>
        <v>2.3451500000000003</v>
      </c>
      <c r="H364" s="4003">
        <f t="shared" si="48"/>
        <v>7553.3216783216803</v>
      </c>
      <c r="I364" s="4055" t="s">
        <v>315</v>
      </c>
      <c r="J364" s="2084"/>
      <c r="K364" s="3672"/>
      <c r="L364" s="3417"/>
      <c r="M364" s="969"/>
      <c r="N364" s="970"/>
      <c r="O364" s="3938"/>
      <c r="P364" s="3785">
        <v>44891</v>
      </c>
      <c r="Q364" s="3786" t="s">
        <v>5586</v>
      </c>
      <c r="R364" s="112">
        <v>141</v>
      </c>
      <c r="S364" s="3786">
        <f>AVERAGE(CPVTFC3SG0076!J20:K20)</f>
        <v>9.955E-2</v>
      </c>
      <c r="T364" s="474">
        <f t="shared" si="54"/>
        <v>-302.89285714285717</v>
      </c>
      <c r="U364" s="3787" t="s">
        <v>314</v>
      </c>
      <c r="V364" s="286"/>
    </row>
    <row r="365" spans="1:23" x14ac:dyDescent="0.25">
      <c r="A365" s="475">
        <v>348</v>
      </c>
      <c r="B365" s="4800" t="s">
        <v>4486</v>
      </c>
      <c r="C365" s="476" t="s">
        <v>868</v>
      </c>
      <c r="D365" s="2332">
        <v>44861</v>
      </c>
      <c r="E365" s="3523" t="s">
        <v>4944</v>
      </c>
      <c r="F365" s="478">
        <v>123</v>
      </c>
      <c r="G365" s="479">
        <f>AVERAGE(CPVTFC3SG0036!V16:W16)</f>
        <v>2.8501500000000002</v>
      </c>
      <c r="H365" s="4004">
        <f t="shared" si="48"/>
        <v>9319.0559440559446</v>
      </c>
      <c r="I365" s="4065" t="s">
        <v>315</v>
      </c>
      <c r="J365" s="1611">
        <v>44880</v>
      </c>
      <c r="K365" s="1327" t="s">
        <v>5464</v>
      </c>
      <c r="L365" s="3682">
        <v>69</v>
      </c>
      <c r="M365" s="1327">
        <f>AVERAGE(CPVTFC3SG0054!G23:H23)</f>
        <v>1.6491500000000001</v>
      </c>
      <c r="N365" s="480">
        <f t="shared" si="53"/>
        <v>42333.333333333336</v>
      </c>
      <c r="O365" s="759" t="s">
        <v>315</v>
      </c>
      <c r="P365" s="1957">
        <v>44891</v>
      </c>
      <c r="Q365" s="1959" t="s">
        <v>5586</v>
      </c>
      <c r="R365" s="88">
        <v>144</v>
      </c>
      <c r="S365" s="1959">
        <f>AVERAGE(CPVTFC3SG0076!P20:Q20)</f>
        <v>0.53059999999999996</v>
      </c>
      <c r="T365" s="461">
        <f t="shared" si="54"/>
        <v>1729.1999999999998</v>
      </c>
      <c r="U365" s="3792" t="s">
        <v>315</v>
      </c>
      <c r="V365" s="4921"/>
      <c r="W365" s="5">
        <v>1</v>
      </c>
    </row>
    <row r="366" spans="1:23" x14ac:dyDescent="0.25">
      <c r="A366" s="586"/>
      <c r="B366" s="4801"/>
      <c r="C366" s="436" t="s">
        <v>5448</v>
      </c>
      <c r="D366" s="2333"/>
      <c r="E366" s="3468"/>
      <c r="F366" s="695"/>
      <c r="G366" s="892"/>
      <c r="H366" s="4011"/>
      <c r="I366" s="4066"/>
      <c r="J366" s="1174"/>
      <c r="K366" s="893"/>
      <c r="L366" s="3933"/>
      <c r="M366" s="893"/>
      <c r="N366" s="894"/>
      <c r="O366" s="642"/>
      <c r="P366" s="267">
        <v>44891</v>
      </c>
      <c r="Q366" s="268" t="s">
        <v>5586</v>
      </c>
      <c r="R366" s="7">
        <v>145</v>
      </c>
      <c r="S366" s="268">
        <f>AVERAGE(CPVTFC3SG0076!R20:S20)</f>
        <v>0.21929999999999999</v>
      </c>
      <c r="T366" s="343">
        <f t="shared" si="54"/>
        <v>261.64285714285711</v>
      </c>
      <c r="U366" s="1781" t="s">
        <v>314</v>
      </c>
      <c r="V366" s="4921"/>
    </row>
    <row r="367" spans="1:23" x14ac:dyDescent="0.25">
      <c r="A367" s="586"/>
      <c r="B367" s="4801"/>
      <c r="C367" s="436" t="s">
        <v>863</v>
      </c>
      <c r="D367" s="2333"/>
      <c r="E367" s="3468"/>
      <c r="F367" s="695"/>
      <c r="G367" s="892"/>
      <c r="H367" s="4011"/>
      <c r="I367" s="4066"/>
      <c r="J367" s="1174"/>
      <c r="K367" s="893"/>
      <c r="L367" s="3933"/>
      <c r="M367" s="893"/>
      <c r="N367" s="894"/>
      <c r="O367" s="642"/>
      <c r="P367" s="267">
        <v>44891</v>
      </c>
      <c r="Q367" s="268" t="s">
        <v>5586</v>
      </c>
      <c r="R367" s="7">
        <v>146</v>
      </c>
      <c r="S367" s="268">
        <f>AVERAGE(CPVTFC3SG0076!T20:U20)</f>
        <v>0.16889999999999999</v>
      </c>
      <c r="T367" s="343">
        <f t="shared" si="54"/>
        <v>24.042857142857113</v>
      </c>
      <c r="U367" s="1781" t="s">
        <v>314</v>
      </c>
      <c r="V367" s="4921"/>
    </row>
    <row r="368" spans="1:23" ht="15.75" thickBot="1" x14ac:dyDescent="0.3">
      <c r="A368" s="529">
        <v>349</v>
      </c>
      <c r="B368" s="4818"/>
      <c r="C368" s="437" t="s">
        <v>2442</v>
      </c>
      <c r="D368" s="2079">
        <v>44861</v>
      </c>
      <c r="E368" s="3463" t="s">
        <v>4944</v>
      </c>
      <c r="F368" s="445">
        <v>124</v>
      </c>
      <c r="G368" s="453">
        <f>AVERAGE(CPVTFC3SG0036!X16:Y16)</f>
        <v>1.5954000000000002</v>
      </c>
      <c r="H368" s="4003">
        <f t="shared" si="48"/>
        <v>4931.818181818182</v>
      </c>
      <c r="I368" s="4080" t="s">
        <v>315</v>
      </c>
      <c r="J368" s="2084"/>
      <c r="K368" s="3672"/>
      <c r="L368" s="3417"/>
      <c r="M368" s="969"/>
      <c r="N368" s="970"/>
      <c r="O368" s="3924"/>
      <c r="P368" s="3785">
        <v>44891</v>
      </c>
      <c r="Q368" s="3786" t="s">
        <v>5586</v>
      </c>
      <c r="R368" s="112">
        <v>147</v>
      </c>
      <c r="S368" s="3786">
        <f>AVERAGE(CPVTFC3SG0076!V20:W20)</f>
        <v>0.128</v>
      </c>
      <c r="T368" s="474">
        <f t="shared" si="54"/>
        <v>-168.77142857142854</v>
      </c>
      <c r="U368" s="3787" t="s">
        <v>314</v>
      </c>
      <c r="V368" s="4922"/>
    </row>
    <row r="369" spans="1:23" x14ac:dyDescent="0.25">
      <c r="A369" s="475">
        <v>350</v>
      </c>
      <c r="B369" s="476" t="s">
        <v>4487</v>
      </c>
      <c r="C369" s="476" t="s">
        <v>868</v>
      </c>
      <c r="D369" s="2332">
        <v>44861</v>
      </c>
      <c r="E369" s="3523" t="s">
        <v>4944</v>
      </c>
      <c r="F369" s="478">
        <v>125</v>
      </c>
      <c r="G369" s="479">
        <f>AVERAGE(CPVTFC3SG0036!B18:C18)</f>
        <v>2.9111500000000001</v>
      </c>
      <c r="H369" s="4004">
        <f t="shared" si="48"/>
        <v>9532.3426573426586</v>
      </c>
      <c r="I369" s="4065" t="s">
        <v>315</v>
      </c>
      <c r="J369" s="1611">
        <v>44880</v>
      </c>
      <c r="K369" s="1327" t="s">
        <v>5464</v>
      </c>
      <c r="L369" s="3682">
        <v>70</v>
      </c>
      <c r="M369" s="1327">
        <f>AVERAGE(CPVTFC3SG0054!I23:J23)</f>
        <v>0.6008</v>
      </c>
      <c r="N369" s="480">
        <f t="shared" si="53"/>
        <v>12592.907801418438</v>
      </c>
      <c r="O369" s="759" t="s">
        <v>315</v>
      </c>
      <c r="P369" s="3788">
        <v>44891</v>
      </c>
      <c r="Q369" s="1498" t="s">
        <v>5586</v>
      </c>
      <c r="R369" s="589">
        <v>148</v>
      </c>
      <c r="S369" s="1498">
        <f>AVERAGE(CPVTFC3SG0076!X20:Y20)</f>
        <v>0.22989999999999999</v>
      </c>
      <c r="T369" s="494">
        <f t="shared" si="54"/>
        <v>311.61428571428564</v>
      </c>
      <c r="U369" s="1779" t="s">
        <v>314</v>
      </c>
      <c r="W369" s="5">
        <v>1</v>
      </c>
    </row>
    <row r="370" spans="1:23" ht="15.75" thickBot="1" x14ac:dyDescent="0.3">
      <c r="A370" s="481">
        <v>351</v>
      </c>
      <c r="B370" s="482" t="s">
        <v>4487</v>
      </c>
      <c r="C370" s="482" t="s">
        <v>4223</v>
      </c>
      <c r="D370" s="1511">
        <v>44861</v>
      </c>
      <c r="E370" s="3845" t="s">
        <v>4944</v>
      </c>
      <c r="F370" s="485">
        <v>126</v>
      </c>
      <c r="G370" s="486">
        <f>AVERAGE(CPVTFC3SG0036!D18:E18)</f>
        <v>2.9119000000000002</v>
      </c>
      <c r="H370" s="4001">
        <f t="shared" si="48"/>
        <v>9534.9650349650365</v>
      </c>
      <c r="I370" s="4070" t="s">
        <v>315</v>
      </c>
      <c r="J370" s="1615">
        <v>44880</v>
      </c>
      <c r="K370" s="1332" t="s">
        <v>5464</v>
      </c>
      <c r="L370" s="3907">
        <v>71</v>
      </c>
      <c r="M370" s="1332">
        <f>AVERAGE(CPVTFC3SG0054!K23:L23)</f>
        <v>1.1105499999999999</v>
      </c>
      <c r="N370" s="487">
        <f t="shared" si="53"/>
        <v>27053.900709219859</v>
      </c>
      <c r="O370" s="727" t="s">
        <v>315</v>
      </c>
      <c r="P370" s="3683"/>
      <c r="Q370" s="1601"/>
      <c r="R370" s="1601"/>
      <c r="S370" s="1601"/>
      <c r="T370" s="1386"/>
      <c r="U370" s="3942"/>
    </row>
    <row r="371" spans="1:23" x14ac:dyDescent="0.25">
      <c r="A371" s="174">
        <v>352</v>
      </c>
      <c r="B371" s="438" t="s">
        <v>4488</v>
      </c>
      <c r="C371" s="438" t="s">
        <v>868</v>
      </c>
      <c r="D371" s="2870">
        <v>44861</v>
      </c>
      <c r="E371" s="3485" t="s">
        <v>4944</v>
      </c>
      <c r="F371" s="444">
        <v>127</v>
      </c>
      <c r="G371" s="499">
        <f>AVERAGE(CPVTFC3SG0036!F18:G18)</f>
        <v>2.4885999999999999</v>
      </c>
      <c r="H371" s="4000">
        <f t="shared" si="48"/>
        <v>8054.8951048951058</v>
      </c>
      <c r="I371" s="4053" t="s">
        <v>315</v>
      </c>
      <c r="J371" s="3873">
        <v>44880</v>
      </c>
      <c r="K371" s="1323" t="s">
        <v>5464</v>
      </c>
      <c r="L371" s="3941">
        <v>72</v>
      </c>
      <c r="M371" s="1323">
        <f>AVERAGE(CPVTFC3SG0054!M23:N23)</f>
        <v>0.24835000000000002</v>
      </c>
      <c r="N371" s="1324">
        <f t="shared" si="53"/>
        <v>2594.3262411347519</v>
      </c>
      <c r="O371" s="1325" t="s">
        <v>315</v>
      </c>
      <c r="P371" s="1271"/>
      <c r="Q371" s="1271"/>
      <c r="R371" s="830"/>
      <c r="S371" s="1271"/>
      <c r="T371" s="1271"/>
      <c r="U371" s="1271"/>
      <c r="V371" s="4913" t="s">
        <v>1416</v>
      </c>
      <c r="W371" s="5">
        <v>1</v>
      </c>
    </row>
    <row r="372" spans="1:23" ht="15.75" thickBot="1" x14ac:dyDescent="0.3">
      <c r="A372" s="450">
        <v>353</v>
      </c>
      <c r="B372" s="437" t="s">
        <v>4488</v>
      </c>
      <c r="C372" s="437" t="s">
        <v>220</v>
      </c>
      <c r="D372" s="2079">
        <v>44861</v>
      </c>
      <c r="E372" s="3463" t="s">
        <v>4944</v>
      </c>
      <c r="F372" s="445">
        <v>128</v>
      </c>
      <c r="G372" s="453">
        <f>AVERAGE(CPVTFC3SG0036!H18:I18)</f>
        <v>2.9701</v>
      </c>
      <c r="H372" s="4001">
        <f t="shared" si="48"/>
        <v>9738.461538461539</v>
      </c>
      <c r="I372" s="4055" t="s">
        <v>315</v>
      </c>
      <c r="J372" s="98">
        <v>44880</v>
      </c>
      <c r="K372" s="99" t="s">
        <v>5464</v>
      </c>
      <c r="L372" s="1155">
        <v>73</v>
      </c>
      <c r="M372" s="99">
        <f>AVERAGE(CPVTFC3SG0054!O23:P23)</f>
        <v>2.7477499999999999</v>
      </c>
      <c r="N372" s="100">
        <f t="shared" si="53"/>
        <v>73499.290780141848</v>
      </c>
      <c r="O372" s="858" t="s">
        <v>315</v>
      </c>
      <c r="P372" s="1261"/>
      <c r="Q372" s="694"/>
      <c r="R372" s="645"/>
      <c r="S372" s="694"/>
      <c r="T372" s="694"/>
      <c r="U372" s="694"/>
      <c r="V372" s="4914"/>
    </row>
    <row r="373" spans="1:23" x14ac:dyDescent="0.25">
      <c r="A373" s="475">
        <v>354</v>
      </c>
      <c r="B373" s="476" t="s">
        <v>4489</v>
      </c>
      <c r="C373" s="476" t="s">
        <v>868</v>
      </c>
      <c r="D373" s="2332">
        <v>44861</v>
      </c>
      <c r="E373" s="3523" t="s">
        <v>4944</v>
      </c>
      <c r="F373" s="478">
        <v>129</v>
      </c>
      <c r="G373" s="479">
        <f>AVERAGE(CPVTFC3SG0036!J18:K18)</f>
        <v>2.9532500000000002</v>
      </c>
      <c r="H373" s="4004">
        <f t="shared" si="48"/>
        <v>9679.5454545454559</v>
      </c>
      <c r="I373" s="4056" t="s">
        <v>315</v>
      </c>
      <c r="J373" s="98">
        <v>44880</v>
      </c>
      <c r="K373" s="99" t="s">
        <v>5464</v>
      </c>
      <c r="L373" s="1155">
        <v>74</v>
      </c>
      <c r="M373" s="99">
        <f>AVERAGE(CPVTFC3SG0054!Q23:R23)</f>
        <v>0.63389999999999991</v>
      </c>
      <c r="N373" s="100">
        <f t="shared" si="53"/>
        <v>13531.914893617017</v>
      </c>
      <c r="O373" s="858" t="s">
        <v>315</v>
      </c>
      <c r="P373" s="1174"/>
      <c r="Q373" s="893"/>
      <c r="R373" s="893"/>
      <c r="S373" s="893"/>
      <c r="T373" s="894"/>
      <c r="U373" s="642"/>
      <c r="W373" s="5">
        <v>1</v>
      </c>
    </row>
    <row r="374" spans="1:23" ht="15.75" thickBot="1" x14ac:dyDescent="0.3">
      <c r="A374" s="529">
        <v>355</v>
      </c>
      <c r="B374" s="437" t="s">
        <v>4489</v>
      </c>
      <c r="C374" s="437" t="s">
        <v>220</v>
      </c>
      <c r="D374" s="2079">
        <v>44861</v>
      </c>
      <c r="E374" s="3463" t="s">
        <v>4944</v>
      </c>
      <c r="F374" s="445">
        <v>130</v>
      </c>
      <c r="G374" s="453">
        <f>AVERAGE(CPVTFC3SG0036!L18:M18)</f>
        <v>2.0044</v>
      </c>
      <c r="H374" s="4003">
        <f t="shared" si="48"/>
        <v>6361.8881118881109</v>
      </c>
      <c r="I374" s="4055" t="s">
        <v>315</v>
      </c>
      <c r="J374" s="2084"/>
      <c r="K374" s="3672"/>
      <c r="L374" s="3417"/>
      <c r="M374" s="969"/>
      <c r="N374" s="970"/>
      <c r="O374" s="3893"/>
      <c r="P374" s="3951"/>
      <c r="Q374" s="1392"/>
      <c r="R374" s="1392"/>
      <c r="S374" s="1392"/>
      <c r="T374" s="1393"/>
      <c r="U374" s="650"/>
    </row>
    <row r="375" spans="1:23" x14ac:dyDescent="0.25">
      <c r="A375" s="475">
        <v>356</v>
      </c>
      <c r="B375" s="476" t="s">
        <v>4490</v>
      </c>
      <c r="C375" s="476" t="s">
        <v>868</v>
      </c>
      <c r="D375" s="2332">
        <v>44861</v>
      </c>
      <c r="E375" s="3523" t="s">
        <v>4944</v>
      </c>
      <c r="F375" s="478">
        <v>131</v>
      </c>
      <c r="G375" s="479">
        <f>AVERAGE(CPVTFC3SG0036!N18:O18)</f>
        <v>2.7876500000000002</v>
      </c>
      <c r="H375" s="4004">
        <f t="shared" si="48"/>
        <v>9100.5244755244767</v>
      </c>
      <c r="I375" s="4065" t="s">
        <v>315</v>
      </c>
      <c r="J375" s="1611">
        <v>44880</v>
      </c>
      <c r="K375" s="1327" t="s">
        <v>5464</v>
      </c>
      <c r="L375" s="3682">
        <v>75</v>
      </c>
      <c r="M375" s="1327">
        <f>AVERAGE(CPVTFC3SG0054!S23:T23)</f>
        <v>0.62264999999999993</v>
      </c>
      <c r="N375" s="480">
        <f t="shared" si="53"/>
        <v>13212.765957446805</v>
      </c>
      <c r="O375" s="759" t="s">
        <v>315</v>
      </c>
      <c r="P375" s="3788">
        <v>44893</v>
      </c>
      <c r="Q375" s="1498" t="s">
        <v>5588</v>
      </c>
      <c r="R375" s="1498">
        <v>125</v>
      </c>
      <c r="S375" s="1498">
        <f>AVERAGE(CPVTFC3SG0078!B18:C18)</f>
        <v>0.26405000000000001</v>
      </c>
      <c r="T375" s="494">
        <f t="shared" ref="T375" si="55">(S375-0.1301)/0.0142*66</f>
        <v>622.58450704225356</v>
      </c>
      <c r="U375" s="1779" t="s">
        <v>314</v>
      </c>
      <c r="W375" s="5">
        <v>1</v>
      </c>
    </row>
    <row r="376" spans="1:23" ht="15.75" thickBot="1" x14ac:dyDescent="0.3">
      <c r="A376" s="481">
        <v>357</v>
      </c>
      <c r="B376" s="482" t="s">
        <v>4490</v>
      </c>
      <c r="C376" s="482" t="s">
        <v>220</v>
      </c>
      <c r="D376" s="1511">
        <v>44861</v>
      </c>
      <c r="E376" s="3845" t="s">
        <v>4944</v>
      </c>
      <c r="F376" s="485">
        <v>132</v>
      </c>
      <c r="G376" s="486">
        <f>AVERAGE(CPVTFC3SG0036!P18:Q18)</f>
        <v>2.56155</v>
      </c>
      <c r="H376" s="4001">
        <f t="shared" si="48"/>
        <v>8309.9650349650365</v>
      </c>
      <c r="I376" s="4070" t="s">
        <v>315</v>
      </c>
      <c r="J376" s="1615">
        <v>44880</v>
      </c>
      <c r="K376" s="1332" t="s">
        <v>5464</v>
      </c>
      <c r="L376" s="3907">
        <v>76</v>
      </c>
      <c r="M376" s="1332">
        <f>AVERAGE(CPVTFC3SG0054!U23:V23)</f>
        <v>0.38414999999999999</v>
      </c>
      <c r="N376" s="487">
        <f t="shared" si="53"/>
        <v>6446.8085106382969</v>
      </c>
      <c r="O376" s="727" t="s">
        <v>315</v>
      </c>
      <c r="P376" s="3683"/>
      <c r="Q376" s="1601"/>
      <c r="R376" s="1601"/>
      <c r="S376" s="1601"/>
      <c r="T376" s="1386"/>
      <c r="U376" s="3942"/>
      <c r="V376" s="286"/>
    </row>
    <row r="377" spans="1:23" x14ac:dyDescent="0.25">
      <c r="A377" s="504">
        <v>358</v>
      </c>
      <c r="B377" s="438" t="s">
        <v>4491</v>
      </c>
      <c r="C377" s="438" t="s">
        <v>868</v>
      </c>
      <c r="D377" s="2870">
        <v>44861</v>
      </c>
      <c r="E377" s="3485" t="s">
        <v>4944</v>
      </c>
      <c r="F377" s="444">
        <v>133</v>
      </c>
      <c r="G377" s="499">
        <f>AVERAGE(CPVTFC3SG0036!R18:S18)</f>
        <v>2.8955000000000002</v>
      </c>
      <c r="H377" s="4000">
        <f t="shared" si="48"/>
        <v>9477.6223776223778</v>
      </c>
      <c r="I377" s="4053" t="s">
        <v>315</v>
      </c>
      <c r="J377" s="3676">
        <v>44880</v>
      </c>
      <c r="K377" s="1978" t="s">
        <v>5464</v>
      </c>
      <c r="L377" s="3677">
        <v>77</v>
      </c>
      <c r="M377" s="1978">
        <f>AVERAGE(CPVTFC3SG0054!W23:X23)</f>
        <v>1.8942999999999999</v>
      </c>
      <c r="N377" s="505">
        <f t="shared" si="53"/>
        <v>49287.943262411347</v>
      </c>
      <c r="O377" s="1304" t="s">
        <v>315</v>
      </c>
      <c r="P377" s="1295"/>
      <c r="Q377" s="1368"/>
      <c r="R377" s="830"/>
      <c r="S377" s="830"/>
      <c r="T377" s="831"/>
      <c r="U377" s="1368"/>
      <c r="W377" s="5">
        <v>1</v>
      </c>
    </row>
    <row r="378" spans="1:23" ht="15.75" thickBot="1" x14ac:dyDescent="0.3">
      <c r="A378" s="481">
        <v>359</v>
      </c>
      <c r="B378" s="482" t="s">
        <v>4491</v>
      </c>
      <c r="C378" s="482" t="s">
        <v>220</v>
      </c>
      <c r="D378" s="1511">
        <v>44861</v>
      </c>
      <c r="E378" s="3845" t="s">
        <v>4944</v>
      </c>
      <c r="F378" s="485">
        <v>134</v>
      </c>
      <c r="G378" s="486">
        <f>AVERAGE(CPVTFC3SG0036!T18:U18)</f>
        <v>2.899</v>
      </c>
      <c r="H378" s="4001">
        <f t="shared" si="48"/>
        <v>9489.8601398601404</v>
      </c>
      <c r="I378" s="4054" t="s">
        <v>315</v>
      </c>
      <c r="J378" s="98">
        <v>44880</v>
      </c>
      <c r="K378" s="99" t="s">
        <v>5464</v>
      </c>
      <c r="L378" s="1155">
        <v>78</v>
      </c>
      <c r="M378" s="99">
        <f>AVERAGE(CPVTFC3SG0054!C25:D25)</f>
        <v>1.1665000000000001</v>
      </c>
      <c r="N378" s="100">
        <f t="shared" si="53"/>
        <v>28641.134751773054</v>
      </c>
      <c r="O378" s="858" t="s">
        <v>315</v>
      </c>
      <c r="P378" s="1250"/>
      <c r="Q378" s="1259"/>
      <c r="R378" s="645"/>
      <c r="S378" s="645"/>
      <c r="T378" s="646"/>
      <c r="U378" s="1259"/>
    </row>
    <row r="379" spans="1:23" x14ac:dyDescent="0.25">
      <c r="A379" s="174">
        <v>360</v>
      </c>
      <c r="B379" s="438" t="s">
        <v>4492</v>
      </c>
      <c r="C379" s="438" t="s">
        <v>868</v>
      </c>
      <c r="D379" s="2870">
        <v>44861</v>
      </c>
      <c r="E379" s="3485" t="s">
        <v>4944</v>
      </c>
      <c r="F379" s="444">
        <v>135</v>
      </c>
      <c r="G379" s="499">
        <f>AVERAGE(CPVTFC3SG0036!V18:W18)</f>
        <v>1.7406000000000001</v>
      </c>
      <c r="H379" s="4004">
        <f t="shared" si="48"/>
        <v>5439.5104895104896</v>
      </c>
      <c r="I379" s="4053" t="s">
        <v>315</v>
      </c>
      <c r="J379" s="1156">
        <v>44880</v>
      </c>
      <c r="K379" s="886" t="s">
        <v>5464</v>
      </c>
      <c r="L379" s="1157">
        <v>79</v>
      </c>
      <c r="M379" s="886">
        <f>AVERAGE(CPVTFC3SG0054!E25:F25)</f>
        <v>0.18195</v>
      </c>
      <c r="N379" s="887">
        <f>((M379-0.1569)/0.0141)*400</f>
        <v>710.6382978723401</v>
      </c>
      <c r="O379" s="889" t="s">
        <v>315</v>
      </c>
      <c r="P379" s="1174"/>
      <c r="Q379" s="893"/>
      <c r="R379" s="893"/>
      <c r="S379" s="893"/>
      <c r="T379" s="894"/>
      <c r="U379" s="642"/>
      <c r="W379" s="5">
        <v>1</v>
      </c>
    </row>
    <row r="380" spans="1:23" ht="15.75" thickBot="1" x14ac:dyDescent="0.3">
      <c r="A380" s="450">
        <v>361</v>
      </c>
      <c r="B380" s="437" t="s">
        <v>4492</v>
      </c>
      <c r="C380" s="437" t="s">
        <v>220</v>
      </c>
      <c r="D380" s="2079">
        <v>44861</v>
      </c>
      <c r="E380" s="3463" t="s">
        <v>4944</v>
      </c>
      <c r="F380" s="445">
        <v>136</v>
      </c>
      <c r="G380" s="453">
        <f>AVERAGE(CPVTFC3SG0036!X18:Y18)</f>
        <v>1.2858499999999999</v>
      </c>
      <c r="H380" s="4001">
        <f t="shared" si="48"/>
        <v>3849.4755244755238</v>
      </c>
      <c r="I380" s="4055" t="s">
        <v>315</v>
      </c>
      <c r="J380" s="891"/>
      <c r="K380" s="891"/>
      <c r="L380" s="891"/>
      <c r="M380" s="891"/>
      <c r="N380" s="891"/>
      <c r="O380" s="1692"/>
      <c r="P380" s="1174"/>
      <c r="Q380" s="893"/>
      <c r="R380" s="893"/>
      <c r="S380" s="893"/>
      <c r="T380" s="894"/>
      <c r="U380" s="642"/>
      <c r="V380" s="286"/>
    </row>
    <row r="381" spans="1:23" x14ac:dyDescent="0.25">
      <c r="A381" s="475">
        <v>362</v>
      </c>
      <c r="B381" s="476" t="s">
        <v>4493</v>
      </c>
      <c r="C381" s="476" t="s">
        <v>868</v>
      </c>
      <c r="D381" s="2332">
        <v>44861</v>
      </c>
      <c r="E381" s="3523" t="s">
        <v>4944</v>
      </c>
      <c r="F381" s="478">
        <v>137</v>
      </c>
      <c r="G381" s="479">
        <f>AVERAGE(CPVTFC3SG0036!B20:C20)</f>
        <v>2.9817499999999999</v>
      </c>
      <c r="H381" s="4004">
        <f t="shared" si="48"/>
        <v>9779.1958041958042</v>
      </c>
      <c r="I381" s="4056" t="s">
        <v>315</v>
      </c>
      <c r="J381" s="98">
        <v>44880</v>
      </c>
      <c r="K381" s="99" t="s">
        <v>5464</v>
      </c>
      <c r="L381" s="1155">
        <v>80</v>
      </c>
      <c r="M381" s="99">
        <f>AVERAGE(CPVTFC3SG0054!G25:H25)</f>
        <v>2.8318500000000002</v>
      </c>
      <c r="N381" s="100">
        <f>((M381-0.1569)/0.0141)*400</f>
        <v>75885.106382978731</v>
      </c>
      <c r="O381" s="858" t="s">
        <v>315</v>
      </c>
      <c r="P381" s="1174"/>
      <c r="Q381" s="893"/>
      <c r="R381" s="893"/>
      <c r="S381" s="893"/>
      <c r="T381" s="894"/>
      <c r="U381" s="642"/>
      <c r="V381" s="1158"/>
      <c r="W381" s="5">
        <v>1</v>
      </c>
    </row>
    <row r="382" spans="1:23" ht="15.75" thickBot="1" x14ac:dyDescent="0.3">
      <c r="A382" s="481">
        <v>363</v>
      </c>
      <c r="B382" s="482" t="s">
        <v>4493</v>
      </c>
      <c r="C382" s="482" t="s">
        <v>220</v>
      </c>
      <c r="D382" s="1511">
        <v>44861</v>
      </c>
      <c r="E382" s="3845" t="s">
        <v>4944</v>
      </c>
      <c r="F382" s="485">
        <v>138</v>
      </c>
      <c r="G382" s="486">
        <f>AVERAGE(CPVTFC3SG0036!D20:E20)</f>
        <v>2.9450500000000002</v>
      </c>
      <c r="H382" s="4001">
        <f t="shared" si="48"/>
        <v>9650.8741258741265</v>
      </c>
      <c r="I382" s="4054" t="s">
        <v>315</v>
      </c>
      <c r="J382" s="98">
        <v>44880</v>
      </c>
      <c r="K382" s="99" t="s">
        <v>5464</v>
      </c>
      <c r="L382" s="1155">
        <v>81</v>
      </c>
      <c r="M382" s="99">
        <f>AVERAGE(CPVTFC3SG0054!I25:J25)</f>
        <v>1.3806499999999999</v>
      </c>
      <c r="N382" s="100">
        <f>((M382-0.1569)/0.0141)*400</f>
        <v>34716.312056737588</v>
      </c>
      <c r="O382" s="858" t="s">
        <v>315</v>
      </c>
      <c r="P382" s="1174"/>
      <c r="Q382" s="893"/>
      <c r="R382" s="893"/>
      <c r="S382" s="893"/>
      <c r="T382" s="894"/>
      <c r="U382" s="642"/>
      <c r="V382" s="1159"/>
    </row>
    <row r="383" spans="1:23" x14ac:dyDescent="0.25">
      <c r="A383" s="174">
        <v>364</v>
      </c>
      <c r="B383" s="438" t="s">
        <v>4494</v>
      </c>
      <c r="C383" s="438" t="s">
        <v>868</v>
      </c>
      <c r="D383" s="2870">
        <v>44861</v>
      </c>
      <c r="E383" s="3485" t="s">
        <v>4944</v>
      </c>
      <c r="F383" s="444">
        <v>139</v>
      </c>
      <c r="G383" s="499">
        <f>AVERAGE(CPVTFC3SG0036!F20:G20)</f>
        <v>2.7508499999999998</v>
      </c>
      <c r="H383" s="4004">
        <f t="shared" si="48"/>
        <v>8971.8531468531473</v>
      </c>
      <c r="I383" s="4053" t="s">
        <v>315</v>
      </c>
      <c r="J383" s="1156">
        <v>44880</v>
      </c>
      <c r="K383" s="886" t="s">
        <v>5464</v>
      </c>
      <c r="L383" s="1157">
        <v>82</v>
      </c>
      <c r="M383" s="886">
        <f>AVERAGE(CPVTFC3SG0054!K25:L25)</f>
        <v>0.39285000000000003</v>
      </c>
      <c r="N383" s="887">
        <f>((M383-0.1569)/0.0141)*400</f>
        <v>6693.6170212765956</v>
      </c>
      <c r="O383" s="889" t="s">
        <v>315</v>
      </c>
      <c r="P383" s="1250"/>
      <c r="Q383" s="1259"/>
      <c r="R383" s="645"/>
      <c r="S383" s="645"/>
      <c r="T383" s="646"/>
      <c r="U383" s="1259"/>
      <c r="V383" s="3900"/>
      <c r="W383" s="5">
        <v>1</v>
      </c>
    </row>
    <row r="384" spans="1:23" ht="15.75" thickBot="1" x14ac:dyDescent="0.3">
      <c r="A384" s="450">
        <v>365</v>
      </c>
      <c r="B384" s="437" t="s">
        <v>4494</v>
      </c>
      <c r="C384" s="437" t="s">
        <v>220</v>
      </c>
      <c r="D384" s="2079">
        <v>44861</v>
      </c>
      <c r="E384" s="3463" t="s">
        <v>4944</v>
      </c>
      <c r="F384" s="445">
        <v>140</v>
      </c>
      <c r="G384" s="453">
        <f>AVERAGE(CPVTFC3SG0036!H20:I20)</f>
        <v>2.5847500000000001</v>
      </c>
      <c r="H384" s="4001">
        <f t="shared" si="48"/>
        <v>8391.0839160839168</v>
      </c>
      <c r="I384" s="4055" t="s">
        <v>315</v>
      </c>
      <c r="J384" s="98">
        <v>44880</v>
      </c>
      <c r="K384" s="99" t="s">
        <v>5464</v>
      </c>
      <c r="L384" s="1155">
        <v>83</v>
      </c>
      <c r="M384" s="99">
        <f>AVERAGE(CPVTFC3SG0054!M25:N25)</f>
        <v>0.58930000000000005</v>
      </c>
      <c r="N384" s="100">
        <f t="shared" ref="N384" si="56">((M384-0.1569)/0.0141)*400</f>
        <v>12266.666666666668</v>
      </c>
      <c r="O384" s="858" t="s">
        <v>315</v>
      </c>
      <c r="P384" s="1250"/>
      <c r="Q384" s="1259"/>
      <c r="R384" s="645"/>
      <c r="S384" s="645"/>
      <c r="T384" s="646"/>
      <c r="U384" s="1259"/>
      <c r="V384" s="1159"/>
    </row>
    <row r="385" spans="1:23" x14ac:dyDescent="0.25">
      <c r="A385" s="475">
        <v>366</v>
      </c>
      <c r="B385" s="476" t="s">
        <v>4495</v>
      </c>
      <c r="C385" s="476" t="s">
        <v>868</v>
      </c>
      <c r="D385" s="2332">
        <v>44861</v>
      </c>
      <c r="E385" s="3523" t="s">
        <v>4944</v>
      </c>
      <c r="F385" s="478">
        <v>141</v>
      </c>
      <c r="G385" s="479">
        <f>AVERAGE(CPVTFC3SG0036!J20:K20)</f>
        <v>1.4935499999999999</v>
      </c>
      <c r="H385" s="4004">
        <f t="shared" si="48"/>
        <v>4575.6993006992998</v>
      </c>
      <c r="I385" s="4056" t="s">
        <v>315</v>
      </c>
      <c r="J385" s="1149"/>
      <c r="K385" s="1150"/>
      <c r="L385" s="1151"/>
      <c r="M385" s="645"/>
      <c r="N385" s="646"/>
      <c r="O385" s="1483"/>
      <c r="P385" s="1250"/>
      <c r="Q385" s="1259"/>
      <c r="R385" s="645"/>
      <c r="S385" s="645"/>
      <c r="T385" s="646"/>
      <c r="U385" s="1259"/>
      <c r="W385" s="5">
        <v>1</v>
      </c>
    </row>
    <row r="386" spans="1:23" ht="15.75" thickBot="1" x14ac:dyDescent="0.3">
      <c r="A386" s="481">
        <v>367</v>
      </c>
      <c r="B386" s="482" t="s">
        <v>4495</v>
      </c>
      <c r="C386" s="482" t="s">
        <v>220</v>
      </c>
      <c r="D386" s="1511">
        <v>44861</v>
      </c>
      <c r="E386" s="3845" t="s">
        <v>4944</v>
      </c>
      <c r="F386" s="485">
        <v>142</v>
      </c>
      <c r="G386" s="486">
        <f>AVERAGE(CPVTFC3SG0036!L20:M20)</f>
        <v>0.82620000000000005</v>
      </c>
      <c r="H386" s="4001">
        <f t="shared" si="48"/>
        <v>2242.3076923076924</v>
      </c>
      <c r="I386" s="4054" t="s">
        <v>315</v>
      </c>
      <c r="J386" s="1149"/>
      <c r="K386" s="1150"/>
      <c r="L386" s="1151"/>
      <c r="M386" s="645"/>
      <c r="N386" s="646"/>
      <c r="O386" s="1483"/>
      <c r="P386" s="1250"/>
      <c r="Q386" s="1259"/>
      <c r="R386" s="645"/>
      <c r="S386" s="645"/>
      <c r="T386" s="646"/>
      <c r="U386" s="1259"/>
    </row>
    <row r="387" spans="1:23" x14ac:dyDescent="0.25">
      <c r="A387" s="174">
        <v>368</v>
      </c>
      <c r="B387" s="438" t="s">
        <v>4496</v>
      </c>
      <c r="C387" s="438" t="s">
        <v>868</v>
      </c>
      <c r="D387" s="2870">
        <v>44861</v>
      </c>
      <c r="E387" s="3485" t="s">
        <v>4944</v>
      </c>
      <c r="F387" s="444">
        <v>143</v>
      </c>
      <c r="G387" s="499">
        <f>AVERAGE(CPVTFC3SG0036!N20:O20)</f>
        <v>2.7294499999999999</v>
      </c>
      <c r="H387" s="4004">
        <f t="shared" si="48"/>
        <v>8897.0279720279723</v>
      </c>
      <c r="I387" s="4053" t="s">
        <v>315</v>
      </c>
      <c r="J387" s="1156">
        <v>44880</v>
      </c>
      <c r="K387" s="886" t="s">
        <v>5464</v>
      </c>
      <c r="L387" s="1157">
        <v>84</v>
      </c>
      <c r="M387" s="886">
        <f>AVERAGE(CPVTFC3SG0054!O25:P25)</f>
        <v>0.37359999999999999</v>
      </c>
      <c r="N387" s="887">
        <f t="shared" ref="N387" si="57">((M387-0.1569)/0.0141)*400</f>
        <v>6147.5177304964536</v>
      </c>
      <c r="O387" s="889" t="s">
        <v>315</v>
      </c>
      <c r="P387" s="694"/>
      <c r="Q387" s="694"/>
      <c r="R387" s="645"/>
      <c r="S387" s="694"/>
      <c r="T387" s="694"/>
      <c r="U387" s="694"/>
      <c r="V387" s="688"/>
      <c r="W387" s="5">
        <v>1</v>
      </c>
    </row>
    <row r="388" spans="1:23" ht="15.75" thickBot="1" x14ac:dyDescent="0.3">
      <c r="A388" s="450">
        <v>369</v>
      </c>
      <c r="B388" s="437" t="s">
        <v>4496</v>
      </c>
      <c r="C388" s="437" t="s">
        <v>220</v>
      </c>
      <c r="D388" s="2079">
        <v>44861</v>
      </c>
      <c r="E388" s="3463" t="s">
        <v>4944</v>
      </c>
      <c r="F388" s="445">
        <v>144</v>
      </c>
      <c r="G388" s="453">
        <f>AVERAGE(CPVTFC3SG0036!P20:Q20)</f>
        <v>1.1798500000000001</v>
      </c>
      <c r="H388" s="4001">
        <f t="shared" si="48"/>
        <v>3478.8461538461538</v>
      </c>
      <c r="I388" s="4055" t="s">
        <v>315</v>
      </c>
      <c r="J388" s="891"/>
      <c r="K388" s="891"/>
      <c r="L388" s="891"/>
      <c r="M388" s="891"/>
      <c r="N388" s="891"/>
      <c r="O388" s="1692"/>
      <c r="P388" s="694"/>
      <c r="Q388" s="694"/>
      <c r="R388" s="645"/>
      <c r="S388" s="694"/>
      <c r="T388" s="694"/>
      <c r="U388" s="694"/>
    </row>
    <row r="389" spans="1:23" x14ac:dyDescent="0.25">
      <c r="A389" s="488">
        <v>370</v>
      </c>
      <c r="B389" s="489" t="s">
        <v>4497</v>
      </c>
      <c r="C389" s="489" t="s">
        <v>868</v>
      </c>
      <c r="D389" s="2329">
        <v>44861</v>
      </c>
      <c r="E389" s="3465" t="s">
        <v>4944</v>
      </c>
      <c r="F389" s="492">
        <v>145</v>
      </c>
      <c r="G389" s="493">
        <f>AVERAGE(CPVTFC3SG0036!R20:S20)</f>
        <v>6.4299999999999996E-2</v>
      </c>
      <c r="H389" s="4008">
        <f t="shared" si="48"/>
        <v>-421.67832167832177</v>
      </c>
      <c r="I389" s="4061" t="s">
        <v>314</v>
      </c>
      <c r="J389" s="1149"/>
      <c r="K389" s="1150"/>
      <c r="L389" s="1151"/>
      <c r="M389" s="645"/>
      <c r="N389" s="646"/>
      <c r="O389" s="1483"/>
      <c r="P389" s="1174"/>
      <c r="Q389" s="893"/>
      <c r="R389" s="893"/>
      <c r="S389" s="893"/>
      <c r="T389" s="894"/>
      <c r="U389" s="642"/>
    </row>
    <row r="390" spans="1:23" ht="15.75" thickBot="1" x14ac:dyDescent="0.3">
      <c r="A390" s="462">
        <v>371</v>
      </c>
      <c r="B390" s="464" t="s">
        <v>4497</v>
      </c>
      <c r="C390" s="464" t="s">
        <v>220</v>
      </c>
      <c r="D390" s="1525">
        <v>44861</v>
      </c>
      <c r="E390" s="3840" t="s">
        <v>4944</v>
      </c>
      <c r="F390" s="467">
        <v>146</v>
      </c>
      <c r="G390" s="468">
        <f>AVERAGE(CPVTFC3SG0036!T20:U20)</f>
        <v>6.0900000000000003E-2</v>
      </c>
      <c r="H390" s="4009">
        <f t="shared" si="48"/>
        <v>-433.5664335664336</v>
      </c>
      <c r="I390" s="4062" t="s">
        <v>314</v>
      </c>
      <c r="J390" s="891"/>
      <c r="K390" s="891"/>
      <c r="L390" s="891"/>
      <c r="M390" s="891"/>
      <c r="N390" s="891"/>
      <c r="O390" s="1692"/>
      <c r="P390" s="1174"/>
      <c r="Q390" s="893"/>
      <c r="R390" s="893"/>
      <c r="S390" s="893"/>
      <c r="T390" s="894"/>
      <c r="U390" s="642"/>
      <c r="V390" s="286"/>
    </row>
    <row r="391" spans="1:23" x14ac:dyDescent="0.25">
      <c r="A391" s="174">
        <v>372</v>
      </c>
      <c r="B391" s="438" t="s">
        <v>4498</v>
      </c>
      <c r="C391" s="438" t="s">
        <v>868</v>
      </c>
      <c r="D391" s="2870">
        <v>44861</v>
      </c>
      <c r="E391" s="3485" t="s">
        <v>4944</v>
      </c>
      <c r="F391" s="444">
        <v>147</v>
      </c>
      <c r="G391" s="499">
        <f>AVERAGE(CPVTFC3SG0036!V20:W20)</f>
        <v>1.8908499999999999</v>
      </c>
      <c r="H391" s="4004">
        <f t="shared" si="48"/>
        <v>5964.8601398601395</v>
      </c>
      <c r="I391" s="4053" t="s">
        <v>315</v>
      </c>
      <c r="J391" s="1149"/>
      <c r="K391" s="1150"/>
      <c r="L391" s="1151"/>
      <c r="M391" s="645"/>
      <c r="N391" s="646"/>
      <c r="O391" s="1483"/>
      <c r="P391" s="1174"/>
      <c r="Q391" s="893"/>
      <c r="R391" s="893"/>
      <c r="S391" s="893"/>
      <c r="T391" s="894"/>
      <c r="U391" s="642"/>
      <c r="W391" s="5">
        <v>1</v>
      </c>
    </row>
    <row r="392" spans="1:23" ht="15.75" thickBot="1" x14ac:dyDescent="0.3">
      <c r="A392" s="450">
        <v>373</v>
      </c>
      <c r="B392" s="437" t="s">
        <v>4498</v>
      </c>
      <c r="C392" s="437" t="s">
        <v>220</v>
      </c>
      <c r="D392" s="2079">
        <v>44861</v>
      </c>
      <c r="E392" s="3463" t="s">
        <v>4944</v>
      </c>
      <c r="F392" s="445">
        <v>148</v>
      </c>
      <c r="G392" s="453">
        <f>AVERAGE(CPVTFC3SG0036!X20:Y20)</f>
        <v>1.3902000000000001</v>
      </c>
      <c r="H392" s="4001">
        <f t="shared" si="48"/>
        <v>4214.3356643356647</v>
      </c>
      <c r="I392" s="4055" t="s">
        <v>315</v>
      </c>
      <c r="J392" s="891"/>
      <c r="K392" s="891"/>
      <c r="L392" s="891"/>
      <c r="M392" s="891"/>
      <c r="N392" s="891"/>
      <c r="O392" s="1692"/>
      <c r="P392" s="1174"/>
      <c r="Q392" s="893"/>
      <c r="R392" s="893"/>
      <c r="S392" s="893"/>
      <c r="T392" s="894"/>
      <c r="U392" s="642"/>
      <c r="V392" s="286"/>
    </row>
    <row r="393" spans="1:23" x14ac:dyDescent="0.25">
      <c r="A393" s="475">
        <v>374</v>
      </c>
      <c r="B393" s="476" t="s">
        <v>4499</v>
      </c>
      <c r="C393" s="476" t="s">
        <v>868</v>
      </c>
      <c r="D393" s="2332">
        <v>44861</v>
      </c>
      <c r="E393" s="3523" t="s">
        <v>4944</v>
      </c>
      <c r="F393" s="478">
        <v>149</v>
      </c>
      <c r="G393" s="479">
        <f>AVERAGE(CPVTFC3SG0036!B22:C22)</f>
        <v>2.2042000000000002</v>
      </c>
      <c r="H393" s="4004">
        <f t="shared" si="48"/>
        <v>7060.4895104895122</v>
      </c>
      <c r="I393" s="4056" t="s">
        <v>315</v>
      </c>
      <c r="J393" s="891"/>
      <c r="K393" s="891"/>
      <c r="L393" s="891"/>
      <c r="M393" s="891"/>
      <c r="N393" s="891"/>
      <c r="O393" s="1692"/>
      <c r="P393" s="694"/>
      <c r="Q393" s="694"/>
      <c r="R393" s="645"/>
      <c r="S393" s="694"/>
      <c r="T393" s="694"/>
      <c r="U393" s="694"/>
      <c r="V393" s="4913" t="s">
        <v>1416</v>
      </c>
      <c r="W393" s="5">
        <v>1</v>
      </c>
    </row>
    <row r="394" spans="1:23" ht="15.75" thickBot="1" x14ac:dyDescent="0.3">
      <c r="A394" s="481">
        <v>375</v>
      </c>
      <c r="B394" s="482" t="s">
        <v>4499</v>
      </c>
      <c r="C394" s="482" t="s">
        <v>220</v>
      </c>
      <c r="D394" s="1511">
        <v>44861</v>
      </c>
      <c r="E394" s="3845" t="s">
        <v>4944</v>
      </c>
      <c r="F394" s="485">
        <v>150</v>
      </c>
      <c r="G394" s="486">
        <f>AVERAGE(CPVTFC3SG0036!D22:E22)</f>
        <v>2.95295</v>
      </c>
      <c r="H394" s="4001">
        <f t="shared" si="48"/>
        <v>9678.4965034965044</v>
      </c>
      <c r="I394" s="4054" t="s">
        <v>315</v>
      </c>
      <c r="J394" s="98">
        <v>44880</v>
      </c>
      <c r="K394" s="99" t="s">
        <v>5464</v>
      </c>
      <c r="L394" s="1155">
        <v>85</v>
      </c>
      <c r="M394" s="99">
        <f>AVERAGE(CPVTFC3SG0054!Q25:R25)</f>
        <v>1.6208499999999999</v>
      </c>
      <c r="N394" s="100">
        <f>((M394-0.1569)/0.0141)*400</f>
        <v>41530.496453900705</v>
      </c>
      <c r="O394" s="858" t="s">
        <v>315</v>
      </c>
      <c r="P394" s="694"/>
      <c r="Q394" s="694"/>
      <c r="R394" s="645"/>
      <c r="S394" s="694"/>
      <c r="T394" s="694"/>
      <c r="U394" s="694"/>
      <c r="V394" s="4914"/>
    </row>
    <row r="395" spans="1:23" x14ac:dyDescent="0.25">
      <c r="A395" s="318">
        <v>376</v>
      </c>
      <c r="B395" s="372" t="s">
        <v>4500</v>
      </c>
      <c r="C395" s="372" t="s">
        <v>868</v>
      </c>
      <c r="D395" s="2331">
        <v>44861</v>
      </c>
      <c r="E395" s="3473" t="s">
        <v>4944</v>
      </c>
      <c r="F395" s="375">
        <v>151</v>
      </c>
      <c r="G395" s="511">
        <f>AVERAGE(CPVTFC3SG0036!F22:G22)</f>
        <v>0.12814999999999999</v>
      </c>
      <c r="H395" s="4008">
        <f t="shared" si="48"/>
        <v>-198.4265734265735</v>
      </c>
      <c r="I395" s="4057" t="s">
        <v>314</v>
      </c>
      <c r="J395" s="891"/>
      <c r="K395" s="891"/>
      <c r="L395" s="891"/>
      <c r="M395" s="891"/>
      <c r="N395" s="891"/>
      <c r="O395" s="1692"/>
      <c r="P395" s="694"/>
      <c r="Q395" s="694"/>
      <c r="R395" s="645"/>
      <c r="S395" s="694"/>
      <c r="T395" s="694"/>
      <c r="U395" s="694"/>
    </row>
    <row r="396" spans="1:23" ht="15.75" thickBot="1" x14ac:dyDescent="0.3">
      <c r="A396" s="470">
        <v>377</v>
      </c>
      <c r="B396" s="346" t="s">
        <v>4500</v>
      </c>
      <c r="C396" s="346" t="s">
        <v>220</v>
      </c>
      <c r="D396" s="2232">
        <v>44861</v>
      </c>
      <c r="E396" s="3862" t="s">
        <v>4944</v>
      </c>
      <c r="F396" s="321">
        <v>152</v>
      </c>
      <c r="G396" s="473">
        <f>AVERAGE(CPVTFC3SG0036!H22:I22)</f>
        <v>0.12770000000000001</v>
      </c>
      <c r="H396" s="4009">
        <f t="shared" si="48"/>
        <v>-200</v>
      </c>
      <c r="I396" s="4058" t="s">
        <v>314</v>
      </c>
      <c r="J396" s="1149"/>
      <c r="K396" s="1150"/>
      <c r="L396" s="1151"/>
      <c r="M396" s="645"/>
      <c r="N396" s="646"/>
      <c r="O396" s="1765"/>
      <c r="P396" s="694"/>
      <c r="Q396" s="694"/>
      <c r="R396" s="645"/>
      <c r="S396" s="694"/>
      <c r="T396" s="694"/>
      <c r="U396" s="694"/>
      <c r="V396" s="286"/>
    </row>
    <row r="397" spans="1:23" x14ac:dyDescent="0.25">
      <c r="A397" s="488">
        <v>378</v>
      </c>
      <c r="B397" s="457" t="s">
        <v>4501</v>
      </c>
      <c r="C397" s="489" t="s">
        <v>868</v>
      </c>
      <c r="D397" s="2329">
        <v>44861</v>
      </c>
      <c r="E397" s="3465" t="s">
        <v>4944</v>
      </c>
      <c r="F397" s="492">
        <v>153</v>
      </c>
      <c r="G397" s="493">
        <f>AVERAGE(CPVTFC3SG0036!J22:K22)</f>
        <v>0.38324999999999998</v>
      </c>
      <c r="H397" s="4008">
        <f t="shared" si="48"/>
        <v>693.53146853146836</v>
      </c>
      <c r="I397" s="4061" t="s">
        <v>314</v>
      </c>
      <c r="J397" s="891"/>
      <c r="K397" s="891"/>
      <c r="L397" s="891"/>
      <c r="M397" s="891"/>
      <c r="N397" s="891"/>
      <c r="O397" s="1692"/>
      <c r="P397" s="694"/>
      <c r="Q397" s="694"/>
      <c r="R397" s="645"/>
      <c r="S397" s="694"/>
      <c r="T397" s="694"/>
      <c r="U397" s="694"/>
      <c r="V397" s="4913" t="s">
        <v>1416</v>
      </c>
    </row>
    <row r="398" spans="1:23" ht="15.75" thickBot="1" x14ac:dyDescent="0.3">
      <c r="A398" s="537">
        <v>379</v>
      </c>
      <c r="B398" s="423" t="s">
        <v>4501</v>
      </c>
      <c r="C398" s="423" t="s">
        <v>220</v>
      </c>
      <c r="D398" s="1785">
        <v>44861</v>
      </c>
      <c r="E398" s="3550" t="s">
        <v>4944</v>
      </c>
      <c r="F398" s="173">
        <v>154</v>
      </c>
      <c r="G398" s="506">
        <f>AVERAGE(CPVTFC3SG0036!L22:M22)</f>
        <v>2.9322499999999998</v>
      </c>
      <c r="H398" s="4017">
        <f t="shared" si="48"/>
        <v>9606.1188811188822</v>
      </c>
      <c r="I398" s="4069" t="s">
        <v>315</v>
      </c>
      <c r="J398" s="2084"/>
      <c r="K398" s="3672"/>
      <c r="L398" s="3417"/>
      <c r="M398" s="969"/>
      <c r="N398" s="970"/>
      <c r="O398" s="3893"/>
      <c r="P398" s="1268"/>
      <c r="Q398" s="1268"/>
      <c r="R398" s="969"/>
      <c r="S398" s="1268"/>
      <c r="T398" s="1268"/>
      <c r="U398" s="1268"/>
      <c r="V398" s="4914"/>
    </row>
    <row r="399" spans="1:23" x14ac:dyDescent="0.25">
      <c r="A399" s="475">
        <v>380</v>
      </c>
      <c r="B399" s="4814" t="s">
        <v>4502</v>
      </c>
      <c r="C399" s="476" t="s">
        <v>868</v>
      </c>
      <c r="D399" s="2332">
        <v>44861</v>
      </c>
      <c r="E399" s="3523" t="s">
        <v>4944</v>
      </c>
      <c r="F399" s="478">
        <v>155</v>
      </c>
      <c r="G399" s="479">
        <f>AVERAGE(CPVTFC3SG0036!N22:O22)</f>
        <v>2.8716999999999997</v>
      </c>
      <c r="H399" s="4004">
        <f t="shared" si="48"/>
        <v>9394.4055944055926</v>
      </c>
      <c r="I399" s="4056" t="s">
        <v>315</v>
      </c>
      <c r="J399" s="1611">
        <v>44880</v>
      </c>
      <c r="K399" s="1327" t="s">
        <v>5464</v>
      </c>
      <c r="L399" s="3682">
        <v>86</v>
      </c>
      <c r="M399" s="1327">
        <f>AVERAGE(CPVTFC3SG0054!S25:T25)</f>
        <v>0.83309999999999995</v>
      </c>
      <c r="N399" s="480">
        <f>((M399-0.1569)/0.0141)*400</f>
        <v>19182.978723404252</v>
      </c>
      <c r="O399" s="872" t="s">
        <v>315</v>
      </c>
      <c r="P399" s="3788">
        <v>44891</v>
      </c>
      <c r="Q399" s="1498" t="s">
        <v>5587</v>
      </c>
      <c r="R399" s="589">
        <v>20</v>
      </c>
      <c r="S399" s="3958">
        <f>AVERAGE(CPVTFC3SG0077!S11:T11)</f>
        <v>0.1031</v>
      </c>
      <c r="T399" s="3962">
        <f>(S399-0.1197)/0.0134*66</f>
        <v>-81.761194029850756</v>
      </c>
      <c r="U399" s="3960" t="s">
        <v>314</v>
      </c>
      <c r="W399" s="5">
        <v>1</v>
      </c>
    </row>
    <row r="400" spans="1:23" x14ac:dyDescent="0.25">
      <c r="A400" s="3044"/>
      <c r="B400" s="4815"/>
      <c r="C400" s="2200" t="s">
        <v>5448</v>
      </c>
      <c r="D400" s="3607"/>
      <c r="E400" s="3608"/>
      <c r="F400" s="2047"/>
      <c r="G400" s="2584"/>
      <c r="H400" s="4019"/>
      <c r="I400" s="4079"/>
      <c r="J400" s="3892"/>
      <c r="K400" s="1976"/>
      <c r="L400" s="4315"/>
      <c r="M400" s="1976"/>
      <c r="N400" s="2585"/>
      <c r="O400" s="1471"/>
      <c r="P400" s="4242">
        <v>44894</v>
      </c>
      <c r="Q400" s="275" t="s">
        <v>5593</v>
      </c>
      <c r="R400" s="275">
        <v>166</v>
      </c>
      <c r="S400" s="275">
        <f>AVERAGE(CPVTFC3SG0081!L24:M24)</f>
        <v>0.20345000000000002</v>
      </c>
      <c r="T400" s="4026">
        <f t="shared" ref="T400" si="58">(S400-0.1617)/0.0141*66</f>
        <v>195.42553191489367</v>
      </c>
      <c r="U400" s="4244" t="s">
        <v>314</v>
      </c>
    </row>
    <row r="401" spans="1:23" ht="15.75" thickBot="1" x14ac:dyDescent="0.3">
      <c r="A401" s="481">
        <v>381</v>
      </c>
      <c r="B401" s="4821"/>
      <c r="C401" s="482" t="s">
        <v>2442</v>
      </c>
      <c r="D401" s="1511">
        <v>44861</v>
      </c>
      <c r="E401" s="3845" t="s">
        <v>4944</v>
      </c>
      <c r="F401" s="485">
        <v>156</v>
      </c>
      <c r="G401" s="486">
        <f>AVERAGE(CPVTFC3SG0036!P22:Q22)</f>
        <v>2.5649500000000001</v>
      </c>
      <c r="H401" s="4001">
        <f t="shared" si="48"/>
        <v>8321.8531468531473</v>
      </c>
      <c r="I401" s="4054" t="s">
        <v>315</v>
      </c>
      <c r="J401" s="3915">
        <v>44880</v>
      </c>
      <c r="K401" s="1336" t="s">
        <v>5464</v>
      </c>
      <c r="L401" s="3916">
        <v>87</v>
      </c>
      <c r="M401" s="1336">
        <f>AVERAGE(CPVTFC3SG0054!U25:V25)</f>
        <v>0.3261</v>
      </c>
      <c r="N401" s="1337">
        <f>((M401-0.1569)/0.0141)*400</f>
        <v>4800</v>
      </c>
      <c r="O401" s="1338" t="s">
        <v>315</v>
      </c>
      <c r="P401" s="3800">
        <v>44891</v>
      </c>
      <c r="Q401" s="1783" t="s">
        <v>5587</v>
      </c>
      <c r="R401" s="595">
        <v>21</v>
      </c>
      <c r="S401" s="3959">
        <f>AVERAGE(CPVTFC3SG0077!U11:V11)</f>
        <v>0.12664999999999998</v>
      </c>
      <c r="T401" s="3963">
        <f>(S401-0.1197)/0.0134*66</f>
        <v>34.231343283582007</v>
      </c>
      <c r="U401" s="3961" t="s">
        <v>314</v>
      </c>
    </row>
    <row r="402" spans="1:23" x14ac:dyDescent="0.25">
      <c r="A402" s="536">
        <v>382</v>
      </c>
      <c r="B402" s="439" t="s">
        <v>4503</v>
      </c>
      <c r="C402" s="372" t="s">
        <v>868</v>
      </c>
      <c r="D402" s="2331">
        <v>44861</v>
      </c>
      <c r="E402" s="3473" t="s">
        <v>4944</v>
      </c>
      <c r="F402" s="375">
        <v>157</v>
      </c>
      <c r="G402" s="511">
        <f>AVERAGE(CPVTFC3SG0036!R22:S22)</f>
        <v>7.8600000000000003E-2</v>
      </c>
      <c r="H402" s="4005">
        <f t="shared" si="48"/>
        <v>-371.67832167832171</v>
      </c>
      <c r="I402" s="4057" t="s">
        <v>314</v>
      </c>
      <c r="J402" s="1364"/>
      <c r="K402" s="1364"/>
      <c r="L402" s="1364"/>
      <c r="M402" s="1364"/>
      <c r="N402" s="1364"/>
      <c r="O402" s="1701"/>
      <c r="P402" s="1295"/>
      <c r="Q402" s="1368"/>
      <c r="R402" s="830"/>
      <c r="S402" s="830"/>
      <c r="T402" s="831"/>
      <c r="U402" s="1368"/>
      <c r="V402" s="4913" t="s">
        <v>1416</v>
      </c>
    </row>
    <row r="403" spans="1:23" ht="15.75" thickBot="1" x14ac:dyDescent="0.3">
      <c r="A403" s="516">
        <v>383</v>
      </c>
      <c r="B403" s="463" t="s">
        <v>4503</v>
      </c>
      <c r="C403" s="463" t="s">
        <v>220</v>
      </c>
      <c r="D403" s="1516">
        <v>44861</v>
      </c>
      <c r="E403" s="3834" t="s">
        <v>4944</v>
      </c>
      <c r="F403" s="518">
        <v>158</v>
      </c>
      <c r="G403" s="509">
        <f>AVERAGE(CPVTFC3SG0036!T22:U22)</f>
        <v>1.3584999999999998</v>
      </c>
      <c r="H403" s="4014">
        <f>(G403-0.1849)/0.0143*50</f>
        <v>4103.4965034965026</v>
      </c>
      <c r="I403" s="4068" t="s">
        <v>315</v>
      </c>
      <c r="J403" s="891"/>
      <c r="K403" s="891"/>
      <c r="L403" s="891"/>
      <c r="M403" s="891"/>
      <c r="N403" s="891"/>
      <c r="O403" s="1692"/>
      <c r="P403" s="694"/>
      <c r="Q403" s="694"/>
      <c r="R403" s="694"/>
      <c r="S403" s="694"/>
      <c r="T403" s="694"/>
      <c r="U403" s="694"/>
      <c r="V403" s="4914"/>
    </row>
    <row r="404" spans="1:23" x14ac:dyDescent="0.25">
      <c r="A404" s="318">
        <v>384</v>
      </c>
      <c r="B404" s="439" t="s">
        <v>4504</v>
      </c>
      <c r="C404" s="372" t="s">
        <v>868</v>
      </c>
      <c r="D404" s="2331">
        <v>44861</v>
      </c>
      <c r="E404" s="3473" t="s">
        <v>4944</v>
      </c>
      <c r="F404" s="375">
        <v>159</v>
      </c>
      <c r="G404" s="511">
        <f>AVERAGE(CPVTFC3SG0036!V22:W22)</f>
        <v>6.055E-2</v>
      </c>
      <c r="H404" s="4008">
        <f t="shared" si="48"/>
        <v>-434.79020979020981</v>
      </c>
      <c r="I404" s="4057" t="s">
        <v>314</v>
      </c>
      <c r="J404" s="1149"/>
      <c r="K404" s="1150"/>
      <c r="L404" s="1151"/>
      <c r="M404" s="645"/>
      <c r="N404" s="646"/>
      <c r="O404" s="1483"/>
      <c r="P404" s="694"/>
      <c r="Q404" s="694"/>
      <c r="R404" s="645"/>
      <c r="S404" s="694"/>
      <c r="T404" s="694"/>
      <c r="U404" s="694"/>
      <c r="V404" s="4913" t="s">
        <v>1416</v>
      </c>
    </row>
    <row r="405" spans="1:23" ht="15.75" thickBot="1" x14ac:dyDescent="0.3">
      <c r="A405" s="524">
        <v>385</v>
      </c>
      <c r="B405" s="423" t="s">
        <v>4504</v>
      </c>
      <c r="C405" s="423" t="s">
        <v>220</v>
      </c>
      <c r="D405" s="1785">
        <v>44861</v>
      </c>
      <c r="E405" s="3550" t="s">
        <v>4944</v>
      </c>
      <c r="F405" s="173">
        <v>160</v>
      </c>
      <c r="G405" s="506">
        <f>AVERAGE(CPVTFC3SG0036!X22:Y22)</f>
        <v>2.1265999999999998</v>
      </c>
      <c r="H405" s="4014">
        <f>(G405-0.1849)/0.0143*50</f>
        <v>6789.1608391608388</v>
      </c>
      <c r="I405" s="4069" t="s">
        <v>315</v>
      </c>
      <c r="J405" s="1149"/>
      <c r="K405" s="1150"/>
      <c r="L405" s="1151"/>
      <c r="M405" s="645"/>
      <c r="N405" s="646"/>
      <c r="O405" s="1483"/>
      <c r="P405" s="694"/>
      <c r="Q405" s="694"/>
      <c r="R405" s="645"/>
      <c r="S405" s="694"/>
      <c r="T405" s="694"/>
      <c r="U405" s="694"/>
      <c r="V405" s="4914"/>
    </row>
    <row r="406" spans="1:23" x14ac:dyDescent="0.25">
      <c r="A406" s="475">
        <v>386</v>
      </c>
      <c r="B406" s="476" t="s">
        <v>4505</v>
      </c>
      <c r="C406" s="476" t="s">
        <v>868</v>
      </c>
      <c r="D406" s="2332">
        <v>44861</v>
      </c>
      <c r="E406" s="3523" t="s">
        <v>4944</v>
      </c>
      <c r="F406" s="478">
        <v>161</v>
      </c>
      <c r="G406" s="479">
        <f>AVERAGE(CPVTFC3SG0036!B24:C24)</f>
        <v>1.6455500000000001</v>
      </c>
      <c r="H406" s="4004">
        <f t="shared" si="48"/>
        <v>5107.1678321678319</v>
      </c>
      <c r="I406" s="4056" t="s">
        <v>315</v>
      </c>
      <c r="J406" s="1149"/>
      <c r="K406" s="1150"/>
      <c r="L406" s="1151"/>
      <c r="M406" s="645"/>
      <c r="N406" s="646"/>
      <c r="O406" s="1483"/>
      <c r="P406" s="1262"/>
      <c r="Q406" s="1263"/>
      <c r="R406" s="645"/>
      <c r="S406" s="645"/>
      <c r="T406" s="646"/>
      <c r="U406" s="843"/>
      <c r="W406" s="5">
        <v>1</v>
      </c>
    </row>
    <row r="407" spans="1:23" ht="15.75" thickBot="1" x14ac:dyDescent="0.3">
      <c r="A407" s="481">
        <v>387</v>
      </c>
      <c r="B407" s="482" t="s">
        <v>4505</v>
      </c>
      <c r="C407" s="482" t="s">
        <v>220</v>
      </c>
      <c r="D407" s="1511">
        <v>44861</v>
      </c>
      <c r="E407" s="3845" t="s">
        <v>4944</v>
      </c>
      <c r="F407" s="485">
        <v>162</v>
      </c>
      <c r="G407" s="486">
        <f>AVERAGE(CPVTFC3SG0036!D24:E24)</f>
        <v>1.57725</v>
      </c>
      <c r="H407" s="4001">
        <f>(G407-0.1849)/0.0143*50</f>
        <v>4868.356643356643</v>
      </c>
      <c r="I407" s="4054" t="s">
        <v>315</v>
      </c>
      <c r="J407" s="1149"/>
      <c r="K407" s="1150"/>
      <c r="L407" s="1151"/>
      <c r="M407" s="645"/>
      <c r="N407" s="646"/>
      <c r="O407" s="1483"/>
      <c r="P407" s="1262"/>
      <c r="Q407" s="1263"/>
      <c r="R407" s="645"/>
      <c r="S407" s="645"/>
      <c r="T407" s="646"/>
      <c r="U407" s="843"/>
    </row>
    <row r="408" spans="1:23" x14ac:dyDescent="0.25">
      <c r="A408" s="318">
        <v>388</v>
      </c>
      <c r="B408" s="372" t="s">
        <v>4506</v>
      </c>
      <c r="C408" s="372" t="s">
        <v>868</v>
      </c>
      <c r="D408" s="2331">
        <v>44861</v>
      </c>
      <c r="E408" s="3473" t="s">
        <v>4944</v>
      </c>
      <c r="F408" s="375">
        <v>163</v>
      </c>
      <c r="G408" s="511">
        <f>AVERAGE(CPVTFC3SG0036!F24:G24)</f>
        <v>6.8900000000000003E-2</v>
      </c>
      <c r="H408" s="4008">
        <f t="shared" si="48"/>
        <v>-405.5944055944056</v>
      </c>
      <c r="I408" s="4057" t="s">
        <v>314</v>
      </c>
      <c r="J408" s="1149"/>
      <c r="K408" s="1150"/>
      <c r="L408" s="1151"/>
      <c r="M408" s="645"/>
      <c r="N408" s="646"/>
      <c r="O408" s="1483"/>
      <c r="P408" s="694"/>
      <c r="Q408" s="694"/>
      <c r="R408" s="645"/>
      <c r="S408" s="694"/>
      <c r="T408" s="694"/>
      <c r="U408" s="694"/>
    </row>
    <row r="409" spans="1:23" ht="15.75" thickBot="1" x14ac:dyDescent="0.3">
      <c r="A409" s="470">
        <v>389</v>
      </c>
      <c r="B409" s="346" t="s">
        <v>4506</v>
      </c>
      <c r="C409" s="346" t="s">
        <v>220</v>
      </c>
      <c r="D409" s="2232">
        <v>44861</v>
      </c>
      <c r="E409" s="3862" t="s">
        <v>4944</v>
      </c>
      <c r="F409" s="321">
        <v>164</v>
      </c>
      <c r="G409" s="473">
        <f>AVERAGE(CPVTFC3SG0036!H24:I24)</f>
        <v>7.5200000000000003E-2</v>
      </c>
      <c r="H409" s="4006">
        <f>(G409-0.1849)/0.0143*50</f>
        <v>-383.5664335664336</v>
      </c>
      <c r="I409" s="4074" t="s">
        <v>314</v>
      </c>
      <c r="J409" s="1390"/>
      <c r="K409" s="1390"/>
      <c r="L409" s="1390"/>
      <c r="M409" s="1390"/>
      <c r="N409" s="1390"/>
      <c r="O409" s="1700"/>
      <c r="P409" s="1268"/>
      <c r="Q409" s="1268"/>
      <c r="R409" s="969"/>
      <c r="S409" s="1268"/>
      <c r="T409" s="1268"/>
      <c r="U409" s="1268"/>
    </row>
    <row r="410" spans="1:23" x14ac:dyDescent="0.25">
      <c r="A410" s="488">
        <v>390</v>
      </c>
      <c r="B410" s="4809" t="s">
        <v>4507</v>
      </c>
      <c r="C410" s="489" t="s">
        <v>868</v>
      </c>
      <c r="D410" s="2329">
        <v>44861</v>
      </c>
      <c r="E410" s="3465" t="s">
        <v>4944</v>
      </c>
      <c r="F410" s="492">
        <v>165</v>
      </c>
      <c r="G410" s="493">
        <f>AVERAGE(CPVTFC3SG0036!J24:K24)</f>
        <v>0.20619999999999999</v>
      </c>
      <c r="H410" s="4008">
        <f t="shared" si="48"/>
        <v>74.475524475524423</v>
      </c>
      <c r="I410" s="4076" t="s">
        <v>314</v>
      </c>
      <c r="J410" s="1544"/>
      <c r="K410" s="1544"/>
      <c r="L410" s="1544"/>
      <c r="M410" s="1544"/>
      <c r="N410" s="1544"/>
      <c r="O410" s="1544"/>
      <c r="P410" s="3788">
        <v>44891</v>
      </c>
      <c r="Q410" s="1498" t="s">
        <v>5587</v>
      </c>
      <c r="R410" s="589">
        <v>41</v>
      </c>
      <c r="S410" s="1498">
        <f>AVERAGE(CPVTFC3SG0077!Q17:R17)</f>
        <v>9.1249999999999998E-2</v>
      </c>
      <c r="T410" s="494">
        <f t="shared" ref="T410:T412" si="59">(S410-0.1197)/0.0134*66</f>
        <v>-140.12686567164178</v>
      </c>
      <c r="U410" s="1779" t="s">
        <v>314</v>
      </c>
      <c r="V410" s="4913" t="s">
        <v>1416</v>
      </c>
    </row>
    <row r="411" spans="1:23" x14ac:dyDescent="0.25">
      <c r="A411" s="593"/>
      <c r="B411" s="4816"/>
      <c r="C411" s="263" t="s">
        <v>5448</v>
      </c>
      <c r="D411" s="2333"/>
      <c r="E411" s="3468"/>
      <c r="F411" s="695"/>
      <c r="G411" s="892"/>
      <c r="H411" s="4011"/>
      <c r="I411" s="4066"/>
      <c r="J411" s="891"/>
      <c r="K411" s="891"/>
      <c r="L411" s="891"/>
      <c r="M411" s="891"/>
      <c r="N411" s="891"/>
      <c r="O411" s="891"/>
      <c r="P411" s="4242">
        <v>44894</v>
      </c>
      <c r="Q411" s="275" t="s">
        <v>5593</v>
      </c>
      <c r="R411" s="275">
        <v>173</v>
      </c>
      <c r="S411" s="275">
        <f>AVERAGE(CPVTFC3SG0081!B26:C26)</f>
        <v>0.13900000000000001</v>
      </c>
      <c r="T411" s="4026">
        <f t="shared" ref="T411" si="60">(S411-0.1617)/0.0141*66</f>
        <v>-106.25531914893617</v>
      </c>
      <c r="U411" s="4244" t="s">
        <v>314</v>
      </c>
      <c r="V411" s="4913"/>
    </row>
    <row r="412" spans="1:23" x14ac:dyDescent="0.25">
      <c r="A412" s="596">
        <v>391</v>
      </c>
      <c r="B412" s="4816"/>
      <c r="C412" s="443" t="s">
        <v>2442</v>
      </c>
      <c r="D412" s="2392">
        <v>44861</v>
      </c>
      <c r="E412" s="3476" t="s">
        <v>4944</v>
      </c>
      <c r="F412" s="103">
        <v>166</v>
      </c>
      <c r="G412" s="276">
        <f>AVERAGE(CPVTFC3SG0036!L24:M24)</f>
        <v>2.5698499999999997</v>
      </c>
      <c r="H412" s="4018">
        <f>(G412-0.1849)/0.0143*50</f>
        <v>8338.9860139860139</v>
      </c>
      <c r="I412" s="4077" t="s">
        <v>315</v>
      </c>
      <c r="J412" s="891"/>
      <c r="K412" s="891"/>
      <c r="L412" s="891"/>
      <c r="M412" s="891"/>
      <c r="N412" s="891"/>
      <c r="O412" s="891"/>
      <c r="P412" s="267">
        <v>44891</v>
      </c>
      <c r="Q412" s="268" t="s">
        <v>5587</v>
      </c>
      <c r="R412" s="7">
        <v>42</v>
      </c>
      <c r="S412" s="268">
        <f>AVERAGE(CPVTFC3SG0077!S17:T17)</f>
        <v>0.15140000000000001</v>
      </c>
      <c r="T412" s="343">
        <f t="shared" si="59"/>
        <v>156.13432835820896</v>
      </c>
      <c r="U412" s="1781" t="s">
        <v>314</v>
      </c>
      <c r="V412" s="4914"/>
    </row>
    <row r="413" spans="1:23" ht="15.75" thickBot="1" x14ac:dyDescent="0.3">
      <c r="A413" s="516"/>
      <c r="B413" s="4810"/>
      <c r="C413" s="463" t="s">
        <v>4252</v>
      </c>
      <c r="D413" s="1516">
        <v>44895</v>
      </c>
      <c r="E413" s="3589" t="s">
        <v>5570</v>
      </c>
      <c r="F413" s="518">
        <v>78</v>
      </c>
      <c r="G413" s="509">
        <f>AVERAGE(CPVTFC3SG0083!C25:D25)</f>
        <v>2.3954499999999999</v>
      </c>
      <c r="H413" s="4014">
        <f>(G413-0.15)/0.0138*50</f>
        <v>8135.688405797102</v>
      </c>
      <c r="I413" s="3589" t="s">
        <v>315</v>
      </c>
      <c r="J413" s="1600"/>
      <c r="K413" s="1600"/>
      <c r="L413" s="1600"/>
      <c r="M413" s="1600"/>
      <c r="N413" s="1600"/>
      <c r="O413" s="1600"/>
      <c r="P413" s="786"/>
      <c r="Q413" s="786"/>
      <c r="R413" s="668"/>
      <c r="S413" s="786"/>
      <c r="T413" s="786"/>
      <c r="U413" s="788"/>
    </row>
    <row r="414" spans="1:23" x14ac:dyDescent="0.25">
      <c r="A414" s="504">
        <v>392</v>
      </c>
      <c r="B414" s="438" t="s">
        <v>4508</v>
      </c>
      <c r="C414" s="438" t="s">
        <v>868</v>
      </c>
      <c r="D414" s="2870">
        <v>44861</v>
      </c>
      <c r="E414" s="3485" t="s">
        <v>4944</v>
      </c>
      <c r="F414" s="444">
        <v>167</v>
      </c>
      <c r="G414" s="499">
        <f>AVERAGE(CPVTFC3SG0036!N24:O24)</f>
        <v>2.91845</v>
      </c>
      <c r="H414" s="4000">
        <f t="shared" si="48"/>
        <v>9557.8671328671335</v>
      </c>
      <c r="I414" s="4053" t="s">
        <v>315</v>
      </c>
      <c r="J414" s="3676">
        <v>44880</v>
      </c>
      <c r="K414" s="1978" t="s">
        <v>5464</v>
      </c>
      <c r="L414" s="3677">
        <v>88</v>
      </c>
      <c r="M414" s="1978">
        <f>AVERAGE(CPVTFC3SG0054!W25:X25)</f>
        <v>2.4211499999999999</v>
      </c>
      <c r="N414" s="505">
        <f t="shared" ref="N414:N415" si="61">((M414-0.1569)/0.0141)*400</f>
        <v>64234.042553191488</v>
      </c>
      <c r="O414" s="1304" t="s">
        <v>315</v>
      </c>
      <c r="P414" s="1271"/>
      <c r="Q414" s="1271"/>
      <c r="R414" s="830"/>
      <c r="S414" s="1271"/>
      <c r="T414" s="1271"/>
      <c r="U414" s="2131"/>
      <c r="V414" s="4921"/>
      <c r="W414" s="5">
        <v>1</v>
      </c>
    </row>
    <row r="415" spans="1:23" ht="15.75" thickBot="1" x14ac:dyDescent="0.3">
      <c r="A415" s="481">
        <v>393</v>
      </c>
      <c r="B415" s="482" t="s">
        <v>4508</v>
      </c>
      <c r="C415" s="482" t="s">
        <v>220</v>
      </c>
      <c r="D415" s="1511">
        <v>44861</v>
      </c>
      <c r="E415" s="3845" t="s">
        <v>4944</v>
      </c>
      <c r="F415" s="485">
        <v>168</v>
      </c>
      <c r="G415" s="486">
        <f>AVERAGE(CPVTFC3SG0036!P24:Q24)</f>
        <v>2.8538999999999999</v>
      </c>
      <c r="H415" s="4001">
        <f>(G415-0.1849)/0.0143*50</f>
        <v>9332.1678321678319</v>
      </c>
      <c r="I415" s="4054" t="s">
        <v>315</v>
      </c>
      <c r="J415" s="1615">
        <v>44880</v>
      </c>
      <c r="K415" s="1332" t="s">
        <v>5464</v>
      </c>
      <c r="L415" s="3907">
        <v>89</v>
      </c>
      <c r="M415" s="1332">
        <f>AVERAGE(CPVTFC3SG0054!B12:C12)</f>
        <v>0.63075000000000003</v>
      </c>
      <c r="N415" s="487">
        <f t="shared" si="61"/>
        <v>13442.553191489362</v>
      </c>
      <c r="O415" s="1206" t="s">
        <v>315</v>
      </c>
      <c r="P415" s="786"/>
      <c r="Q415" s="786"/>
      <c r="R415" s="668"/>
      <c r="S415" s="786"/>
      <c r="T415" s="786"/>
      <c r="U415" s="788"/>
      <c r="V415" s="4922"/>
    </row>
    <row r="416" spans="1:23" x14ac:dyDescent="0.25">
      <c r="A416" s="536">
        <v>394</v>
      </c>
      <c r="B416" s="372" t="s">
        <v>4509</v>
      </c>
      <c r="C416" s="372" t="s">
        <v>868</v>
      </c>
      <c r="D416" s="2331">
        <v>44861</v>
      </c>
      <c r="E416" s="3473" t="s">
        <v>4944</v>
      </c>
      <c r="F416" s="375">
        <v>169</v>
      </c>
      <c r="G416" s="511">
        <f>AVERAGE(CPVTFC3SG0036!R24:S24)</f>
        <v>8.3650000000000002E-2</v>
      </c>
      <c r="H416" s="4005">
        <f t="shared" si="48"/>
        <v>-354.02097902097904</v>
      </c>
      <c r="I416" s="4057" t="s">
        <v>314</v>
      </c>
      <c r="J416" s="1286"/>
      <c r="K416" s="2163"/>
      <c r="L416" s="2164"/>
      <c r="M416" s="830"/>
      <c r="N416" s="831"/>
      <c r="O416" s="1731"/>
      <c r="P416" s="1271"/>
      <c r="Q416" s="1271"/>
      <c r="R416" s="830"/>
      <c r="S416" s="1271"/>
      <c r="T416" s="1271"/>
      <c r="U416" s="1271"/>
    </row>
    <row r="417" spans="1:23" ht="15.75" thickBot="1" x14ac:dyDescent="0.3">
      <c r="A417" s="498">
        <v>395</v>
      </c>
      <c r="B417" s="346" t="s">
        <v>4509</v>
      </c>
      <c r="C417" s="346" t="s">
        <v>220</v>
      </c>
      <c r="D417" s="2232">
        <v>44861</v>
      </c>
      <c r="E417" s="3862" t="s">
        <v>4944</v>
      </c>
      <c r="F417" s="321">
        <v>170</v>
      </c>
      <c r="G417" s="473">
        <f>AVERAGE(CPVTFC3SG0036!T24:U24)</f>
        <v>0.1444</v>
      </c>
      <c r="H417" s="4006">
        <f>(G417-0.1849)/0.0143*50</f>
        <v>-141.60839160839163</v>
      </c>
      <c r="I417" s="4074" t="s">
        <v>314</v>
      </c>
      <c r="J417" s="1390"/>
      <c r="K417" s="1390"/>
      <c r="L417" s="1390"/>
      <c r="M417" s="1390"/>
      <c r="N417" s="1390"/>
      <c r="O417" s="1700"/>
      <c r="P417" s="1268"/>
      <c r="Q417" s="1268"/>
      <c r="R417" s="969"/>
      <c r="S417" s="1268"/>
      <c r="T417" s="1268"/>
      <c r="U417" s="1268"/>
    </row>
    <row r="418" spans="1:23" x14ac:dyDescent="0.25">
      <c r="A418" s="475">
        <v>396</v>
      </c>
      <c r="B418" s="476" t="s">
        <v>4510</v>
      </c>
      <c r="C418" s="476" t="s">
        <v>868</v>
      </c>
      <c r="D418" s="2332">
        <v>44861</v>
      </c>
      <c r="E418" s="3523" t="s">
        <v>4944</v>
      </c>
      <c r="F418" s="478">
        <v>171</v>
      </c>
      <c r="G418" s="479">
        <f>AVERAGE(CPVTFC3SG0036!V24:W24)</f>
        <v>2.9255500000000003</v>
      </c>
      <c r="H418" s="4004">
        <f t="shared" si="48"/>
        <v>9582.6923076923085</v>
      </c>
      <c r="I418" s="4056" t="s">
        <v>315</v>
      </c>
      <c r="J418" s="1611">
        <v>44880</v>
      </c>
      <c r="K418" s="1327" t="s">
        <v>5464</v>
      </c>
      <c r="L418" s="3682">
        <v>90</v>
      </c>
      <c r="M418" s="1327">
        <f>AVERAGE(CPVTFC3SG0054!D12:E12)</f>
        <v>1.8628499999999999</v>
      </c>
      <c r="N418" s="480">
        <f t="shared" ref="N418:N419" si="62">((M418-0.1569)/0.0141)*400</f>
        <v>48395.744680851058</v>
      </c>
      <c r="O418" s="872" t="s">
        <v>315</v>
      </c>
      <c r="P418" s="834"/>
      <c r="Q418" s="834"/>
      <c r="R418" s="667"/>
      <c r="S418" s="834"/>
      <c r="T418" s="834"/>
      <c r="U418" s="836"/>
      <c r="W418" s="5">
        <v>1</v>
      </c>
    </row>
    <row r="419" spans="1:23" ht="15.75" thickBot="1" x14ac:dyDescent="0.3">
      <c r="A419" s="481">
        <v>397</v>
      </c>
      <c r="B419" s="482" t="s">
        <v>4510</v>
      </c>
      <c r="C419" s="482" t="s">
        <v>220</v>
      </c>
      <c r="D419" s="1511">
        <v>44861</v>
      </c>
      <c r="E419" s="3845" t="s">
        <v>4944</v>
      </c>
      <c r="F419" s="485">
        <v>172</v>
      </c>
      <c r="G419" s="486">
        <f>AVERAGE(CPVTFC3SG0036!X24:Y24)</f>
        <v>2.9052500000000001</v>
      </c>
      <c r="H419" s="4001">
        <f>(G419-0.1849)/0.0143*50</f>
        <v>9511.7132867132877</v>
      </c>
      <c r="I419" s="4054" t="s">
        <v>315</v>
      </c>
      <c r="J419" s="1615">
        <v>44880</v>
      </c>
      <c r="K419" s="1332" t="s">
        <v>5464</v>
      </c>
      <c r="L419" s="3907">
        <v>91</v>
      </c>
      <c r="M419" s="1332">
        <f>AVERAGE(CPVTFC3SG0054!F12:G12)</f>
        <v>0.98780000000000001</v>
      </c>
      <c r="N419" s="487">
        <f t="shared" si="62"/>
        <v>23571.631205673759</v>
      </c>
      <c r="O419" s="1206" t="s">
        <v>315</v>
      </c>
      <c r="P419" s="786"/>
      <c r="Q419" s="786"/>
      <c r="R419" s="668"/>
      <c r="S419" s="786"/>
      <c r="T419" s="786"/>
      <c r="U419" s="788"/>
    </row>
    <row r="420" spans="1:23" x14ac:dyDescent="0.25">
      <c r="A420" s="504">
        <v>398</v>
      </c>
      <c r="B420" s="438" t="s">
        <v>4511</v>
      </c>
      <c r="C420" s="438" t="s">
        <v>868</v>
      </c>
      <c r="D420" s="2870">
        <v>44861</v>
      </c>
      <c r="E420" s="3485" t="s">
        <v>4944</v>
      </c>
      <c r="F420" s="444">
        <v>173</v>
      </c>
      <c r="G420" s="499">
        <f>AVERAGE(CPVTFC3SG0036!B26:C26)</f>
        <v>1.1718999999999999</v>
      </c>
      <c r="H420" s="4000">
        <f>(G420-0.1849)/0.0143*50</f>
        <v>3451.0489510489506</v>
      </c>
      <c r="I420" s="4053" t="s">
        <v>315</v>
      </c>
      <c r="J420" s="1286"/>
      <c r="K420" s="2163"/>
      <c r="L420" s="2164"/>
      <c r="M420" s="830"/>
      <c r="N420" s="831"/>
      <c r="O420" s="1731"/>
      <c r="P420" s="1286"/>
      <c r="Q420" s="3934"/>
      <c r="R420" s="830"/>
      <c r="S420" s="830"/>
      <c r="T420" s="831"/>
      <c r="U420" s="3953"/>
      <c r="W420" s="5">
        <v>1</v>
      </c>
    </row>
    <row r="421" spans="1:23" ht="15.75" thickBot="1" x14ac:dyDescent="0.3">
      <c r="A421" s="529">
        <v>399</v>
      </c>
      <c r="B421" s="437" t="s">
        <v>4511</v>
      </c>
      <c r="C421" s="437" t="s">
        <v>220</v>
      </c>
      <c r="D421" s="2079">
        <v>44861</v>
      </c>
      <c r="E421" s="3463" t="s">
        <v>4944</v>
      </c>
      <c r="F421" s="445">
        <v>174</v>
      </c>
      <c r="G421" s="453">
        <f>AVERAGE(CPVTFC3SG0036!D26:E26)</f>
        <v>1.2343500000000001</v>
      </c>
      <c r="H421" s="4003">
        <f>(G421-0.1849)/0.0143*50</f>
        <v>3669.4055944055945</v>
      </c>
      <c r="I421" s="4055" t="s">
        <v>315</v>
      </c>
      <c r="J421" s="1390"/>
      <c r="K421" s="1390"/>
      <c r="L421" s="1390"/>
      <c r="M421" s="1390"/>
      <c r="N421" s="1390"/>
      <c r="O421" s="1700"/>
      <c r="P421" s="1268"/>
      <c r="Q421" s="1268"/>
      <c r="R421" s="969"/>
      <c r="S421" s="1268"/>
      <c r="T421" s="1268"/>
      <c r="U421" s="1268"/>
    </row>
    <row r="422" spans="1:23" x14ac:dyDescent="0.25">
      <c r="A422" s="488">
        <v>400</v>
      </c>
      <c r="B422" s="489" t="s">
        <v>4512</v>
      </c>
      <c r="C422" s="489" t="s">
        <v>868</v>
      </c>
      <c r="D422" s="2329">
        <v>44861</v>
      </c>
      <c r="E422" s="3465" t="s">
        <v>4944</v>
      </c>
      <c r="F422" s="492">
        <v>175</v>
      </c>
      <c r="G422" s="493">
        <f>AVERAGE(CPVTFC3SG0036!F26:G26)</f>
        <v>0.1071</v>
      </c>
      <c r="H422" s="4008">
        <f t="shared" ref="H422:H432" si="63">(G422-0.1849)/0.0143*50</f>
        <v>-272.02797202797206</v>
      </c>
      <c r="I422" s="4076" t="s">
        <v>314</v>
      </c>
      <c r="J422" s="2378"/>
      <c r="K422" s="3673"/>
      <c r="L422" s="3674"/>
      <c r="M422" s="667"/>
      <c r="N422" s="661"/>
      <c r="O422" s="3920"/>
      <c r="P422" s="834"/>
      <c r="Q422" s="834"/>
      <c r="R422" s="834"/>
      <c r="S422" s="834"/>
      <c r="T422" s="834"/>
      <c r="U422" s="836"/>
    </row>
    <row r="423" spans="1:23" ht="15.75" thickBot="1" x14ac:dyDescent="0.3">
      <c r="A423" s="462">
        <v>401</v>
      </c>
      <c r="B423" s="464" t="s">
        <v>4512</v>
      </c>
      <c r="C423" s="464" t="s">
        <v>220</v>
      </c>
      <c r="D423" s="1525">
        <v>44861</v>
      </c>
      <c r="E423" s="3840" t="s">
        <v>4944</v>
      </c>
      <c r="F423" s="467">
        <v>176</v>
      </c>
      <c r="G423" s="468">
        <f>AVERAGE(CPVTFC3SG0036!H26:I26)</f>
        <v>0.11505</v>
      </c>
      <c r="H423" s="4009">
        <f t="shared" si="63"/>
        <v>-244.23076923076925</v>
      </c>
      <c r="I423" s="4078" t="s">
        <v>314</v>
      </c>
      <c r="J423" s="1383"/>
      <c r="K423" s="3675"/>
      <c r="L423" s="3389"/>
      <c r="M423" s="668"/>
      <c r="N423" s="662"/>
      <c r="O423" s="3936"/>
      <c r="P423" s="3683"/>
      <c r="Q423" s="1601"/>
      <c r="R423" s="1601"/>
      <c r="S423" s="1601"/>
      <c r="T423" s="1386"/>
      <c r="U423" s="3942"/>
    </row>
    <row r="424" spans="1:23" x14ac:dyDescent="0.25">
      <c r="A424" s="536">
        <v>402</v>
      </c>
      <c r="B424" s="439" t="s">
        <v>4513</v>
      </c>
      <c r="C424" s="372" t="s">
        <v>868</v>
      </c>
      <c r="D424" s="2331">
        <v>44861</v>
      </c>
      <c r="E424" s="3473" t="s">
        <v>4944</v>
      </c>
      <c r="F424" s="375">
        <v>177</v>
      </c>
      <c r="G424" s="511">
        <f>AVERAGE(CPVTFC3SG0036!J26:K26)</f>
        <v>0.10355</v>
      </c>
      <c r="H424" s="4005">
        <f t="shared" si="63"/>
        <v>-284.44055944055947</v>
      </c>
      <c r="I424" s="4057" t="s">
        <v>314</v>
      </c>
      <c r="J424" s="1286"/>
      <c r="K424" s="2163"/>
      <c r="L424" s="2164"/>
      <c r="M424" s="830"/>
      <c r="N424" s="831"/>
      <c r="O424" s="1731"/>
      <c r="P424" s="3939"/>
      <c r="Q424" s="1366"/>
      <c r="R424" s="1366"/>
      <c r="S424" s="1366"/>
      <c r="T424" s="1367"/>
      <c r="U424" s="656"/>
      <c r="V424" s="4913" t="s">
        <v>1416</v>
      </c>
    </row>
    <row r="425" spans="1:23" ht="15.75" thickBot="1" x14ac:dyDescent="0.3">
      <c r="A425" s="537">
        <v>403</v>
      </c>
      <c r="B425" s="423" t="s">
        <v>4513</v>
      </c>
      <c r="C425" s="423" t="s">
        <v>220</v>
      </c>
      <c r="D425" s="1785">
        <v>44861</v>
      </c>
      <c r="E425" s="3550" t="s">
        <v>4944</v>
      </c>
      <c r="F425" s="173">
        <v>178</v>
      </c>
      <c r="G425" s="506">
        <f>AVERAGE(CPVTFC3SG0036!L26:M26)</f>
        <v>3.0397499999999997</v>
      </c>
      <c r="H425" s="4017">
        <f t="shared" si="63"/>
        <v>9981.9930069930069</v>
      </c>
      <c r="I425" s="4081" t="s">
        <v>315</v>
      </c>
      <c r="J425" s="1390"/>
      <c r="K425" s="1390"/>
      <c r="L425" s="1390"/>
      <c r="M425" s="1390"/>
      <c r="N425" s="1390"/>
      <c r="O425" s="1700"/>
      <c r="P425" s="3951"/>
      <c r="Q425" s="1392"/>
      <c r="R425" s="1392"/>
      <c r="S425" s="1392"/>
      <c r="T425" s="1393"/>
      <c r="U425" s="650"/>
      <c r="V425" s="4914"/>
    </row>
    <row r="426" spans="1:23" x14ac:dyDescent="0.25">
      <c r="A426" s="488">
        <v>404</v>
      </c>
      <c r="B426" s="489" t="s">
        <v>4514</v>
      </c>
      <c r="C426" s="489" t="s">
        <v>868</v>
      </c>
      <c r="D426" s="2329">
        <v>44861</v>
      </c>
      <c r="E426" s="3465" t="s">
        <v>4944</v>
      </c>
      <c r="F426" s="492">
        <v>179</v>
      </c>
      <c r="G426" s="493">
        <f>AVERAGE(CPVTFC3SG0036!N26:O26)</f>
        <v>8.3100000000000007E-2</v>
      </c>
      <c r="H426" s="4008">
        <f t="shared" si="63"/>
        <v>-355.94405594405595</v>
      </c>
      <c r="I426" s="4076" t="s">
        <v>314</v>
      </c>
      <c r="J426" s="2378"/>
      <c r="K426" s="3673"/>
      <c r="L426" s="3674"/>
      <c r="M426" s="667"/>
      <c r="N426" s="661"/>
      <c r="O426" s="3920"/>
      <c r="P426" s="3788">
        <v>44891</v>
      </c>
      <c r="Q426" s="1498" t="s">
        <v>5587</v>
      </c>
      <c r="R426" s="589">
        <v>58</v>
      </c>
      <c r="S426" s="1498">
        <f>AVERAGE(CPVTFC3SG0077!G21:H21)</f>
        <v>8.745E-2</v>
      </c>
      <c r="T426" s="494">
        <f t="shared" ref="T426:T430" si="64">(S426-0.1197)/0.0134*66</f>
        <v>-158.84328358208955</v>
      </c>
      <c r="U426" s="1779" t="s">
        <v>314</v>
      </c>
    </row>
    <row r="427" spans="1:23" x14ac:dyDescent="0.25">
      <c r="A427" s="593"/>
      <c r="B427" s="263"/>
      <c r="C427" s="263" t="s">
        <v>5448</v>
      </c>
      <c r="D427" s="2333"/>
      <c r="E427" s="3468"/>
      <c r="F427" s="695"/>
      <c r="G427" s="892"/>
      <c r="H427" s="4011"/>
      <c r="I427" s="4066"/>
      <c r="J427" s="1149"/>
      <c r="K427" s="1150"/>
      <c r="L427" s="1151"/>
      <c r="M427" s="645"/>
      <c r="N427" s="646"/>
      <c r="O427" s="1123"/>
      <c r="P427" s="4242">
        <v>44894</v>
      </c>
      <c r="Q427" s="275" t="s">
        <v>5593</v>
      </c>
      <c r="R427" s="275">
        <v>177</v>
      </c>
      <c r="S427" s="275">
        <f>AVERAGE(CPVTFC3SG0081!J26:K26)</f>
        <v>8.0500000000000002E-2</v>
      </c>
      <c r="T427" s="4026">
        <f t="shared" ref="T427" si="65">(S427-0.1617)/0.0141*66</f>
        <v>-380.08510638297878</v>
      </c>
      <c r="U427" s="4244" t="s">
        <v>314</v>
      </c>
    </row>
    <row r="428" spans="1:23" ht="15.75" thickBot="1" x14ac:dyDescent="0.3">
      <c r="A428" s="462">
        <v>405</v>
      </c>
      <c r="B428" s="464" t="s">
        <v>4514</v>
      </c>
      <c r="C428" s="464" t="s">
        <v>2442</v>
      </c>
      <c r="D428" s="1525">
        <v>44861</v>
      </c>
      <c r="E428" s="3840" t="s">
        <v>4944</v>
      </c>
      <c r="F428" s="467">
        <v>180</v>
      </c>
      <c r="G428" s="468">
        <f>AVERAGE(CPVTFC3SG0036!P26:Q26)</f>
        <v>8.7300000000000003E-2</v>
      </c>
      <c r="H428" s="4009">
        <f t="shared" si="63"/>
        <v>-341.25874125874128</v>
      </c>
      <c r="I428" s="4078" t="s">
        <v>314</v>
      </c>
      <c r="J428" s="1600"/>
      <c r="K428" s="1600"/>
      <c r="L428" s="1600"/>
      <c r="M428" s="1600"/>
      <c r="N428" s="1600"/>
      <c r="O428" s="1600"/>
      <c r="P428" s="3800">
        <v>44891</v>
      </c>
      <c r="Q428" s="1783" t="s">
        <v>5587</v>
      </c>
      <c r="R428" s="595">
        <v>59</v>
      </c>
      <c r="S428" s="1783">
        <f>AVERAGE(CPVTFC3SG0077!I21:J21)</f>
        <v>8.1900000000000001E-2</v>
      </c>
      <c r="T428" s="469">
        <f t="shared" si="64"/>
        <v>-186.17910447761193</v>
      </c>
      <c r="U428" s="1784" t="s">
        <v>314</v>
      </c>
    </row>
    <row r="429" spans="1:23" x14ac:dyDescent="0.25">
      <c r="A429" s="504">
        <v>406</v>
      </c>
      <c r="B429" s="438" t="s">
        <v>4515</v>
      </c>
      <c r="C429" s="438" t="s">
        <v>868</v>
      </c>
      <c r="D429" s="2870">
        <v>44861</v>
      </c>
      <c r="E429" s="3485" t="s">
        <v>4944</v>
      </c>
      <c r="F429" s="444">
        <v>181</v>
      </c>
      <c r="G429" s="499">
        <f>AVERAGE(CPVTFC3SG0036!R26:S26)</f>
        <v>1.3766500000000002</v>
      </c>
      <c r="H429" s="4000">
        <f t="shared" si="63"/>
        <v>4166.9580419580416</v>
      </c>
      <c r="I429" s="4053" t="s">
        <v>315</v>
      </c>
      <c r="J429" s="1364"/>
      <c r="K429" s="1364"/>
      <c r="L429" s="1364"/>
      <c r="M429" s="1364"/>
      <c r="N429" s="1364"/>
      <c r="O429" s="1701"/>
      <c r="P429" s="3779">
        <v>44891</v>
      </c>
      <c r="Q429" s="3780" t="s">
        <v>5587</v>
      </c>
      <c r="R429" s="84">
        <v>64</v>
      </c>
      <c r="S429" s="4318">
        <f>AVERAGE(CPVTFC3SG0077!S21:T21)</f>
        <v>0.11935</v>
      </c>
      <c r="T429" s="4328">
        <f t="shared" si="64"/>
        <v>-1.7238805970149405</v>
      </c>
      <c r="U429" s="4319" t="s">
        <v>314</v>
      </c>
      <c r="W429" s="5">
        <v>1</v>
      </c>
    </row>
    <row r="430" spans="1:23" ht="15.75" thickBot="1" x14ac:dyDescent="0.3">
      <c r="A430" s="481">
        <v>407</v>
      </c>
      <c r="B430" s="482" t="s">
        <v>4515</v>
      </c>
      <c r="C430" s="482" t="s">
        <v>2442</v>
      </c>
      <c r="D430" s="1511">
        <v>44861</v>
      </c>
      <c r="E430" s="3845" t="s">
        <v>4944</v>
      </c>
      <c r="F430" s="485">
        <v>182</v>
      </c>
      <c r="G430" s="486">
        <f>AVERAGE(CPVTFC3SG0036!T26:U26)</f>
        <v>1.3745500000000002</v>
      </c>
      <c r="H430" s="4001">
        <f t="shared" si="63"/>
        <v>4159.6153846153848</v>
      </c>
      <c r="I430" s="4054" t="s">
        <v>315</v>
      </c>
      <c r="J430" s="1383"/>
      <c r="K430" s="3675"/>
      <c r="L430" s="3389"/>
      <c r="M430" s="668"/>
      <c r="N430" s="662"/>
      <c r="O430" s="3895"/>
      <c r="P430" s="3800">
        <v>44891</v>
      </c>
      <c r="Q430" s="1783" t="s">
        <v>5587</v>
      </c>
      <c r="R430" s="595">
        <v>65</v>
      </c>
      <c r="S430" s="3959">
        <f>AVERAGE(CPVTFC3SG0077!U21:V21)</f>
        <v>0.10305</v>
      </c>
      <c r="T430" s="3963">
        <f t="shared" si="64"/>
        <v>-82.007462686567152</v>
      </c>
      <c r="U430" s="3961" t="s">
        <v>314</v>
      </c>
    </row>
    <row r="431" spans="1:23" x14ac:dyDescent="0.25">
      <c r="A431" s="174">
        <v>408</v>
      </c>
      <c r="B431" s="438" t="s">
        <v>4516</v>
      </c>
      <c r="C431" s="438" t="s">
        <v>868</v>
      </c>
      <c r="D431" s="2870">
        <v>44861</v>
      </c>
      <c r="E431" s="3485" t="s">
        <v>4944</v>
      </c>
      <c r="F431" s="444">
        <v>183</v>
      </c>
      <c r="G431" s="499">
        <f>AVERAGE(CPVTFC3SG0036!V26:W26)</f>
        <v>1.4919500000000001</v>
      </c>
      <c r="H431" s="4000">
        <f t="shared" si="63"/>
        <v>4570.1048951048951</v>
      </c>
      <c r="I431" s="4053" t="s">
        <v>315</v>
      </c>
      <c r="J431" s="1286"/>
      <c r="K431" s="2163"/>
      <c r="L431" s="2164"/>
      <c r="M431" s="830"/>
      <c r="N431" s="831"/>
      <c r="O431" s="1731"/>
      <c r="P431" s="3939"/>
      <c r="Q431" s="1366"/>
      <c r="R431" s="1366"/>
      <c r="S431" s="1366"/>
      <c r="T431" s="1367"/>
      <c r="U431" s="656"/>
      <c r="W431" s="5">
        <v>1</v>
      </c>
    </row>
    <row r="432" spans="1:23" ht="15.75" thickBot="1" x14ac:dyDescent="0.3">
      <c r="A432" s="450">
        <v>409</v>
      </c>
      <c r="B432" s="437" t="s">
        <v>4516</v>
      </c>
      <c r="C432" s="437" t="s">
        <v>220</v>
      </c>
      <c r="D432" s="2079">
        <v>44861</v>
      </c>
      <c r="E432" s="3463" t="s">
        <v>4944</v>
      </c>
      <c r="F432" s="445">
        <v>184</v>
      </c>
      <c r="G432" s="453">
        <f>AVERAGE(CPVTFC3SG0036!X26:Y26)</f>
        <v>1.4314499999999999</v>
      </c>
      <c r="H432" s="4003">
        <f t="shared" si="63"/>
        <v>4358.5664335664324</v>
      </c>
      <c r="I432" s="4055" t="s">
        <v>315</v>
      </c>
      <c r="J432" s="1149"/>
      <c r="K432" s="1150"/>
      <c r="L432" s="1151"/>
      <c r="M432" s="645"/>
      <c r="N432" s="646"/>
      <c r="O432" s="1483"/>
      <c r="P432" s="1174"/>
      <c r="Q432" s="893"/>
      <c r="R432" s="893"/>
      <c r="S432" s="893"/>
      <c r="T432" s="894"/>
      <c r="U432" s="642"/>
    </row>
    <row r="433" spans="1:23" x14ac:dyDescent="0.25">
      <c r="A433" s="475">
        <v>410</v>
      </c>
      <c r="B433" s="476" t="s">
        <v>4517</v>
      </c>
      <c r="C433" s="476" t="s">
        <v>868</v>
      </c>
      <c r="D433" s="2332">
        <v>44861</v>
      </c>
      <c r="E433" s="3523" t="s">
        <v>4945</v>
      </c>
      <c r="F433" s="478">
        <v>1</v>
      </c>
      <c r="G433" s="479">
        <f>AVERAGE(CPVTFC3SG0037!C11:D11)</f>
        <v>1.1314500000000001</v>
      </c>
      <c r="H433" s="4004">
        <f>(G433-0.2301)/0.0139*50</f>
        <v>3242.2661870503603</v>
      </c>
      <c r="I433" s="4056" t="s">
        <v>315</v>
      </c>
      <c r="J433" s="891"/>
      <c r="K433" s="891"/>
      <c r="L433" s="891"/>
      <c r="M433" s="891"/>
      <c r="N433" s="891"/>
      <c r="O433" s="1692"/>
      <c r="P433" s="1174"/>
      <c r="Q433" s="893"/>
      <c r="R433" s="893"/>
      <c r="S433" s="893"/>
      <c r="T433" s="894"/>
      <c r="U433" s="642"/>
      <c r="W433" s="5">
        <v>1</v>
      </c>
    </row>
    <row r="434" spans="1:23" ht="15.75" thickBot="1" x14ac:dyDescent="0.3">
      <c r="A434" s="481">
        <v>411</v>
      </c>
      <c r="B434" s="482" t="s">
        <v>4517</v>
      </c>
      <c r="C434" s="482" t="s">
        <v>220</v>
      </c>
      <c r="D434" s="1511">
        <v>44861</v>
      </c>
      <c r="E434" s="3845" t="s">
        <v>4945</v>
      </c>
      <c r="F434" s="485">
        <v>2</v>
      </c>
      <c r="G434" s="486">
        <f>AVERAGE(CPVTFC3SG0037!E11:F11)</f>
        <v>1.9807000000000001</v>
      </c>
      <c r="H434" s="4001">
        <f t="shared" ref="H434:H501" si="66">(G434-0.2301)/0.0139*50</f>
        <v>6297.1223021582746</v>
      </c>
      <c r="I434" s="4054" t="s">
        <v>315</v>
      </c>
      <c r="J434" s="891"/>
      <c r="K434" s="891"/>
      <c r="L434" s="891"/>
      <c r="M434" s="891"/>
      <c r="N434" s="891"/>
      <c r="O434" s="1692"/>
      <c r="P434" s="1174"/>
      <c r="Q434" s="893"/>
      <c r="R434" s="893"/>
      <c r="S434" s="893"/>
      <c r="T434" s="894"/>
      <c r="U434" s="642"/>
      <c r="V434" s="286"/>
    </row>
    <row r="435" spans="1:23" x14ac:dyDescent="0.25">
      <c r="A435" s="174">
        <v>412</v>
      </c>
      <c r="B435" s="438" t="s">
        <v>4518</v>
      </c>
      <c r="C435" s="438" t="s">
        <v>868</v>
      </c>
      <c r="D435" s="2870">
        <v>44861</v>
      </c>
      <c r="E435" s="3485" t="s">
        <v>4945</v>
      </c>
      <c r="F435" s="444">
        <v>3</v>
      </c>
      <c r="G435" s="499">
        <f>AVERAGE(CPVTFC3SG0037!G11:H11)</f>
        <v>1.2273499999999999</v>
      </c>
      <c r="H435" s="4000">
        <f t="shared" si="66"/>
        <v>3587.2302158273387</v>
      </c>
      <c r="I435" s="4053" t="s">
        <v>315</v>
      </c>
      <c r="J435" s="891"/>
      <c r="K435" s="891"/>
      <c r="L435" s="891"/>
      <c r="M435" s="891"/>
      <c r="N435" s="891"/>
      <c r="O435" s="1692"/>
      <c r="P435" s="1174"/>
      <c r="Q435" s="893"/>
      <c r="R435" s="893"/>
      <c r="S435" s="893"/>
      <c r="T435" s="894"/>
      <c r="U435" s="642"/>
      <c r="W435" s="5">
        <v>1</v>
      </c>
    </row>
    <row r="436" spans="1:23" ht="15.75" thickBot="1" x14ac:dyDescent="0.3">
      <c r="A436" s="450">
        <v>413</v>
      </c>
      <c r="B436" s="437" t="s">
        <v>4518</v>
      </c>
      <c r="C436" s="437" t="s">
        <v>220</v>
      </c>
      <c r="D436" s="2079">
        <v>44861</v>
      </c>
      <c r="E436" s="3463" t="s">
        <v>4945</v>
      </c>
      <c r="F436" s="445">
        <v>4</v>
      </c>
      <c r="G436" s="453">
        <f>AVERAGE(CPVTFC3SG0037!I11:J11)</f>
        <v>1.13185</v>
      </c>
      <c r="H436" s="4003">
        <f t="shared" si="66"/>
        <v>3243.705035971223</v>
      </c>
      <c r="I436" s="4055" t="s">
        <v>315</v>
      </c>
      <c r="J436" s="891"/>
      <c r="K436" s="891"/>
      <c r="L436" s="891"/>
      <c r="M436" s="891"/>
      <c r="N436" s="891"/>
      <c r="O436" s="1692"/>
      <c r="P436" s="1174"/>
      <c r="Q436" s="893"/>
      <c r="R436" s="893"/>
      <c r="S436" s="893"/>
      <c r="T436" s="894"/>
      <c r="U436" s="642"/>
    </row>
    <row r="437" spans="1:23" x14ac:dyDescent="0.25">
      <c r="A437" s="488">
        <v>414</v>
      </c>
      <c r="B437" s="457" t="s">
        <v>4519</v>
      </c>
      <c r="C437" s="489" t="s">
        <v>868</v>
      </c>
      <c r="D437" s="2329">
        <v>44861</v>
      </c>
      <c r="E437" s="3465" t="s">
        <v>4945</v>
      </c>
      <c r="F437" s="492">
        <v>5</v>
      </c>
      <c r="G437" s="493">
        <f>AVERAGE(CPVTFC3SG0037!K11:L11)</f>
        <v>0.13514999999999999</v>
      </c>
      <c r="H437" s="4008">
        <f t="shared" si="66"/>
        <v>-341.54676258992811</v>
      </c>
      <c r="I437" s="4061" t="s">
        <v>314</v>
      </c>
      <c r="J437" s="891"/>
      <c r="K437" s="891"/>
      <c r="L437" s="891"/>
      <c r="M437" s="891"/>
      <c r="N437" s="891"/>
      <c r="O437" s="1692"/>
      <c r="P437" s="1174"/>
      <c r="Q437" s="893"/>
      <c r="R437" s="893"/>
      <c r="S437" s="893"/>
      <c r="T437" s="894"/>
      <c r="U437" s="642"/>
      <c r="V437" s="4913" t="s">
        <v>1416</v>
      </c>
    </row>
    <row r="438" spans="1:23" ht="15.75" thickBot="1" x14ac:dyDescent="0.3">
      <c r="A438" s="516">
        <v>415</v>
      </c>
      <c r="B438" s="463" t="s">
        <v>4519</v>
      </c>
      <c r="C438" s="463" t="s">
        <v>220</v>
      </c>
      <c r="D438" s="1516">
        <v>44861</v>
      </c>
      <c r="E438" s="3834" t="s">
        <v>4945</v>
      </c>
      <c r="F438" s="518">
        <v>6</v>
      </c>
      <c r="G438" s="509">
        <f>AVERAGE(CPVTFC3SG0037!M11:N11)</f>
        <v>1.9571499999999999</v>
      </c>
      <c r="H438" s="4014">
        <f t="shared" si="66"/>
        <v>6212.4100719424459</v>
      </c>
      <c r="I438" s="4068" t="s">
        <v>315</v>
      </c>
      <c r="J438" s="891"/>
      <c r="K438" s="891"/>
      <c r="L438" s="891"/>
      <c r="M438" s="891"/>
      <c r="N438" s="891"/>
      <c r="O438" s="1692"/>
      <c r="P438" s="694"/>
      <c r="Q438" s="694"/>
      <c r="R438" s="645"/>
      <c r="S438" s="694"/>
      <c r="T438" s="694"/>
      <c r="U438" s="694"/>
      <c r="V438" s="4914"/>
    </row>
    <row r="439" spans="1:23" x14ac:dyDescent="0.25">
      <c r="A439" s="174">
        <v>416</v>
      </c>
      <c r="B439" s="438" t="s">
        <v>4520</v>
      </c>
      <c r="C439" s="438" t="s">
        <v>868</v>
      </c>
      <c r="D439" s="2870">
        <v>44861</v>
      </c>
      <c r="E439" s="3485" t="s">
        <v>4945</v>
      </c>
      <c r="F439" s="444">
        <v>7</v>
      </c>
      <c r="G439" s="499">
        <f>AVERAGE(CPVTFC3SG0037!O11:P11)</f>
        <v>2.8920500000000002</v>
      </c>
      <c r="H439" s="4000">
        <f t="shared" si="66"/>
        <v>9575.3597122302162</v>
      </c>
      <c r="I439" s="4053" t="s">
        <v>315</v>
      </c>
      <c r="J439" s="98">
        <v>44880</v>
      </c>
      <c r="K439" s="99" t="s">
        <v>5464</v>
      </c>
      <c r="L439" s="1155">
        <v>92</v>
      </c>
      <c r="M439" s="99">
        <f>AVERAGE(CPVTFC3SG0054!H12:I12)</f>
        <v>0.76100000000000001</v>
      </c>
      <c r="N439" s="100">
        <f t="shared" ref="N439" si="67">((M439-0.1569)/0.0141)*400</f>
        <v>17137.588652482271</v>
      </c>
      <c r="O439" s="858" t="s">
        <v>315</v>
      </c>
      <c r="P439" s="1149"/>
      <c r="Q439" s="2737"/>
      <c r="R439" s="645"/>
      <c r="S439" s="645"/>
      <c r="T439" s="646"/>
      <c r="U439" s="2741"/>
      <c r="W439" s="5">
        <v>1</v>
      </c>
    </row>
    <row r="440" spans="1:23" ht="15.75" thickBot="1" x14ac:dyDescent="0.3">
      <c r="A440" s="450">
        <v>417</v>
      </c>
      <c r="B440" s="437" t="s">
        <v>4520</v>
      </c>
      <c r="C440" s="437" t="s">
        <v>220</v>
      </c>
      <c r="D440" s="2079">
        <v>44861</v>
      </c>
      <c r="E440" s="3463" t="s">
        <v>4945</v>
      </c>
      <c r="F440" s="445">
        <v>8</v>
      </c>
      <c r="G440" s="453">
        <f>AVERAGE(CPVTFC3SG0037!Q11:R11)</f>
        <v>2.25895</v>
      </c>
      <c r="H440" s="4003">
        <f t="shared" si="66"/>
        <v>7298.0215827338125</v>
      </c>
      <c r="I440" s="4055" t="s">
        <v>315</v>
      </c>
      <c r="J440" s="891"/>
      <c r="K440" s="891"/>
      <c r="L440" s="891"/>
      <c r="M440" s="891"/>
      <c r="N440" s="891"/>
      <c r="O440" s="1692"/>
      <c r="P440" s="1250"/>
      <c r="Q440" s="1259"/>
      <c r="R440" s="645"/>
      <c r="S440" s="645"/>
      <c r="T440" s="646"/>
      <c r="U440" s="1259"/>
    </row>
    <row r="441" spans="1:23" x14ac:dyDescent="0.25">
      <c r="A441" s="475">
        <v>418</v>
      </c>
      <c r="B441" s="476" t="s">
        <v>4521</v>
      </c>
      <c r="C441" s="476" t="s">
        <v>868</v>
      </c>
      <c r="D441" s="2332">
        <v>44861</v>
      </c>
      <c r="E441" s="3523" t="s">
        <v>4945</v>
      </c>
      <c r="F441" s="478">
        <v>9</v>
      </c>
      <c r="G441" s="479">
        <f>AVERAGE(CPVTFC3SG0037!S11:T11)</f>
        <v>1.8542000000000001</v>
      </c>
      <c r="H441" s="4004">
        <f t="shared" si="66"/>
        <v>5842.0863309352526</v>
      </c>
      <c r="I441" s="4056" t="s">
        <v>315</v>
      </c>
      <c r="J441" s="891"/>
      <c r="K441" s="891"/>
      <c r="L441" s="891"/>
      <c r="M441" s="891"/>
      <c r="N441" s="891"/>
      <c r="O441" s="1692"/>
      <c r="P441" s="1250"/>
      <c r="Q441" s="1259"/>
      <c r="R441" s="645"/>
      <c r="S441" s="645"/>
      <c r="T441" s="646"/>
      <c r="U441" s="1259"/>
      <c r="W441" s="5">
        <v>1</v>
      </c>
    </row>
    <row r="442" spans="1:23" ht="15.75" thickBot="1" x14ac:dyDescent="0.3">
      <c r="A442" s="481">
        <v>419</v>
      </c>
      <c r="B442" s="482" t="s">
        <v>4521</v>
      </c>
      <c r="C442" s="482" t="s">
        <v>220</v>
      </c>
      <c r="D442" s="1511">
        <v>44861</v>
      </c>
      <c r="E442" s="3845" t="s">
        <v>4945</v>
      </c>
      <c r="F442" s="485">
        <v>10</v>
      </c>
      <c r="G442" s="486">
        <f>AVERAGE(CPVTFC3SG0037!U11:V11)</f>
        <v>1.02885</v>
      </c>
      <c r="H442" s="4001">
        <f t="shared" si="66"/>
        <v>2873.201438848921</v>
      </c>
      <c r="I442" s="4054" t="s">
        <v>315</v>
      </c>
      <c r="J442" s="1149"/>
      <c r="K442" s="1150"/>
      <c r="L442" s="1151"/>
      <c r="M442" s="645"/>
      <c r="N442" s="646"/>
      <c r="O442" s="1483"/>
      <c r="P442" s="1250"/>
      <c r="Q442" s="1259"/>
      <c r="R442" s="645"/>
      <c r="S442" s="645"/>
      <c r="T442" s="646"/>
      <c r="U442" s="1259"/>
    </row>
    <row r="443" spans="1:23" x14ac:dyDescent="0.25">
      <c r="A443" s="174">
        <v>420</v>
      </c>
      <c r="B443" s="438" t="s">
        <v>4522</v>
      </c>
      <c r="C443" s="438" t="s">
        <v>868</v>
      </c>
      <c r="D443" s="2870">
        <v>44861</v>
      </c>
      <c r="E443" s="3485" t="s">
        <v>4945</v>
      </c>
      <c r="F443" s="444">
        <v>11</v>
      </c>
      <c r="G443" s="522">
        <f>AVERAGE(CPVTFC3SG0037!W11:X11)</f>
        <v>1.9788999999999999</v>
      </c>
      <c r="H443" s="4004">
        <f t="shared" si="66"/>
        <v>6290.6474820143885</v>
      </c>
      <c r="I443" s="4056" t="s">
        <v>315</v>
      </c>
      <c r="J443" s="1149"/>
      <c r="K443" s="1150"/>
      <c r="L443" s="1151"/>
      <c r="M443" s="645"/>
      <c r="N443" s="646"/>
      <c r="O443" s="1483"/>
      <c r="P443" s="1250"/>
      <c r="Q443" s="1259"/>
      <c r="R443" s="645"/>
      <c r="S443" s="645"/>
      <c r="T443" s="646"/>
      <c r="U443" s="1259"/>
      <c r="W443" s="5">
        <v>1</v>
      </c>
    </row>
    <row r="444" spans="1:23" ht="15.75" thickBot="1" x14ac:dyDescent="0.3">
      <c r="A444" s="450">
        <v>421</v>
      </c>
      <c r="B444" s="437" t="s">
        <v>4522</v>
      </c>
      <c r="C444" s="437" t="s">
        <v>220</v>
      </c>
      <c r="D444" s="2079">
        <v>44861</v>
      </c>
      <c r="E444" s="3463" t="s">
        <v>4945</v>
      </c>
      <c r="F444" s="445">
        <v>12</v>
      </c>
      <c r="G444" s="453">
        <f>AVERAGE(CPVTFC3SG0037!C13:D13)</f>
        <v>2.6641000000000004</v>
      </c>
      <c r="H444" s="4003">
        <f t="shared" si="66"/>
        <v>8755.3956834532382</v>
      </c>
      <c r="I444" s="4055" t="s">
        <v>315</v>
      </c>
      <c r="J444" s="98">
        <v>44880</v>
      </c>
      <c r="K444" s="99" t="s">
        <v>5464</v>
      </c>
      <c r="L444" s="1155">
        <v>93</v>
      </c>
      <c r="M444" s="99">
        <f>AVERAGE(CPVTFC3SG0054!J12:K12)</f>
        <v>0.43745000000000001</v>
      </c>
      <c r="N444" s="100">
        <f t="shared" ref="N444" si="68">((M444-0.1569)/0.0141)*400</f>
        <v>7958.8652482269499</v>
      </c>
      <c r="O444" s="858" t="s">
        <v>315</v>
      </c>
      <c r="P444" s="1250"/>
      <c r="Q444" s="900"/>
      <c r="R444" s="645"/>
      <c r="S444" s="645"/>
      <c r="T444" s="646"/>
      <c r="U444" s="900"/>
    </row>
    <row r="445" spans="1:23" x14ac:dyDescent="0.25">
      <c r="A445" s="488">
        <v>422</v>
      </c>
      <c r="B445" s="457" t="s">
        <v>4523</v>
      </c>
      <c r="C445" s="489" t="s">
        <v>868</v>
      </c>
      <c r="D445" s="2329">
        <v>44861</v>
      </c>
      <c r="E445" s="3465" t="s">
        <v>4945</v>
      </c>
      <c r="F445" s="492">
        <v>13</v>
      </c>
      <c r="G445" s="493">
        <f>AVERAGE(CPVTFC3SG0037!E13:F13)</f>
        <v>0.48594999999999999</v>
      </c>
      <c r="H445" s="4008">
        <f t="shared" si="66"/>
        <v>920.32374100719437</v>
      </c>
      <c r="I445" s="4061" t="s">
        <v>314</v>
      </c>
      <c r="J445" s="1149"/>
      <c r="K445" s="1150"/>
      <c r="L445" s="1151"/>
      <c r="M445" s="645"/>
      <c r="N445" s="646"/>
      <c r="O445" s="1483"/>
      <c r="P445" s="1250"/>
      <c r="Q445" s="900"/>
      <c r="R445" s="645"/>
      <c r="S445" s="645"/>
      <c r="T445" s="646"/>
      <c r="U445" s="900"/>
      <c r="V445" s="4913" t="s">
        <v>1416</v>
      </c>
    </row>
    <row r="446" spans="1:23" ht="15.75" thickBot="1" x14ac:dyDescent="0.3">
      <c r="A446" s="516">
        <v>423</v>
      </c>
      <c r="B446" s="463" t="s">
        <v>4523</v>
      </c>
      <c r="C446" s="463" t="s">
        <v>220</v>
      </c>
      <c r="D446" s="1516">
        <v>44861</v>
      </c>
      <c r="E446" s="3834" t="s">
        <v>4945</v>
      </c>
      <c r="F446" s="518">
        <v>14</v>
      </c>
      <c r="G446" s="509">
        <f>AVERAGE(CPVTFC3SG0037!G13:H13)</f>
        <v>2.8901000000000003</v>
      </c>
      <c r="H446" s="4014">
        <f t="shared" si="66"/>
        <v>9568.3453237410085</v>
      </c>
      <c r="I446" s="4068" t="s">
        <v>315</v>
      </c>
      <c r="J446" s="1149"/>
      <c r="K446" s="1150"/>
      <c r="L446" s="1151"/>
      <c r="M446" s="645"/>
      <c r="N446" s="646"/>
      <c r="O446" s="1483"/>
      <c r="P446" s="1250"/>
      <c r="Q446" s="900"/>
      <c r="R446" s="645"/>
      <c r="S446" s="645"/>
      <c r="T446" s="646"/>
      <c r="U446" s="900"/>
      <c r="V446" s="4914"/>
    </row>
    <row r="447" spans="1:23" x14ac:dyDescent="0.25">
      <c r="A447" s="174">
        <v>424</v>
      </c>
      <c r="B447" s="438" t="s">
        <v>4524</v>
      </c>
      <c r="C447" s="438" t="s">
        <v>868</v>
      </c>
      <c r="D447" s="2870">
        <v>44861</v>
      </c>
      <c r="E447" s="3485" t="s">
        <v>4945</v>
      </c>
      <c r="F447" s="444">
        <v>15</v>
      </c>
      <c r="G447" s="499">
        <f>AVERAGE(CPVTFC3SG0037!I13:J13)</f>
        <v>1.7292000000000001</v>
      </c>
      <c r="H447" s="4000">
        <f t="shared" si="66"/>
        <v>5392.4460431654679</v>
      </c>
      <c r="I447" s="4053" t="s">
        <v>315</v>
      </c>
      <c r="J447" s="1149"/>
      <c r="K447" s="1150"/>
      <c r="L447" s="1151"/>
      <c r="M447" s="645"/>
      <c r="N447" s="646"/>
      <c r="O447" s="1483"/>
      <c r="P447" s="1250"/>
      <c r="Q447" s="900"/>
      <c r="R447" s="645"/>
      <c r="S447" s="645"/>
      <c r="T447" s="646"/>
      <c r="U447" s="900"/>
      <c r="W447" s="5">
        <v>1</v>
      </c>
    </row>
    <row r="448" spans="1:23" ht="15.75" thickBot="1" x14ac:dyDescent="0.3">
      <c r="A448" s="450">
        <v>425</v>
      </c>
      <c r="B448" s="437" t="s">
        <v>4524</v>
      </c>
      <c r="C448" s="437" t="s">
        <v>220</v>
      </c>
      <c r="D448" s="2079">
        <v>44861</v>
      </c>
      <c r="E448" s="3463" t="s">
        <v>4945</v>
      </c>
      <c r="F448" s="445">
        <v>16</v>
      </c>
      <c r="G448" s="453">
        <f>AVERAGE(CPVTFC3SG0037!K13:L13)</f>
        <v>0.99234999999999995</v>
      </c>
      <c r="H448" s="4003">
        <f t="shared" si="66"/>
        <v>2741.906474820144</v>
      </c>
      <c r="I448" s="4055" t="s">
        <v>315</v>
      </c>
      <c r="J448" s="891"/>
      <c r="K448" s="891"/>
      <c r="L448" s="891"/>
      <c r="M448" s="891"/>
      <c r="N448" s="891"/>
      <c r="O448" s="1692"/>
      <c r="P448" s="694"/>
      <c r="Q448" s="694"/>
      <c r="R448" s="645"/>
      <c r="S448" s="694"/>
      <c r="T448" s="694"/>
      <c r="U448" s="694"/>
      <c r="V448" s="286"/>
    </row>
    <row r="449" spans="1:23" x14ac:dyDescent="0.25">
      <c r="A449" s="475">
        <v>426</v>
      </c>
      <c r="B449" s="476" t="s">
        <v>4525</v>
      </c>
      <c r="C449" s="476" t="s">
        <v>868</v>
      </c>
      <c r="D449" s="2332">
        <v>44861</v>
      </c>
      <c r="E449" s="3523" t="s">
        <v>4945</v>
      </c>
      <c r="F449" s="478">
        <v>17</v>
      </c>
      <c r="G449" s="479">
        <f>AVERAGE(CPVTFC3SG0037!M13:N13)</f>
        <v>2.8451</v>
      </c>
      <c r="H449" s="4004">
        <f t="shared" si="66"/>
        <v>9406.4748201438852</v>
      </c>
      <c r="I449" s="4056" t="s">
        <v>315</v>
      </c>
      <c r="J449" s="98">
        <v>44880</v>
      </c>
      <c r="K449" s="99" t="s">
        <v>5464</v>
      </c>
      <c r="L449" s="1155">
        <v>94</v>
      </c>
      <c r="M449" s="99">
        <f>AVERAGE(CPVTFC3SG0054!L12:M12)</f>
        <v>2.7223000000000002</v>
      </c>
      <c r="N449" s="100">
        <f t="shared" ref="N449:N450" si="69">((M449-0.1569)/0.0141)*400</f>
        <v>72777.304964539013</v>
      </c>
      <c r="O449" s="858" t="s">
        <v>315</v>
      </c>
      <c r="P449" s="1261"/>
      <c r="Q449" s="694"/>
      <c r="R449" s="645"/>
      <c r="S449" s="694"/>
      <c r="T449" s="694"/>
      <c r="U449" s="694"/>
      <c r="V449" s="4921"/>
      <c r="W449" s="5">
        <v>1</v>
      </c>
    </row>
    <row r="450" spans="1:23" ht="15.75" thickBot="1" x14ac:dyDescent="0.3">
      <c r="A450" s="529">
        <v>427</v>
      </c>
      <c r="B450" s="437" t="s">
        <v>4525</v>
      </c>
      <c r="C450" s="437" t="s">
        <v>220</v>
      </c>
      <c r="D450" s="2079">
        <v>44861</v>
      </c>
      <c r="E450" s="3463" t="s">
        <v>4945</v>
      </c>
      <c r="F450" s="445">
        <v>18</v>
      </c>
      <c r="G450" s="453">
        <f>AVERAGE(CPVTFC3SG0037!O13:P13)</f>
        <v>2.8170000000000002</v>
      </c>
      <c r="H450" s="4003">
        <f t="shared" si="66"/>
        <v>9305.3956834532382</v>
      </c>
      <c r="I450" s="4055" t="s">
        <v>315</v>
      </c>
      <c r="J450" s="1389">
        <v>44880</v>
      </c>
      <c r="K450" s="1329" t="s">
        <v>5464</v>
      </c>
      <c r="L450" s="3681">
        <v>95</v>
      </c>
      <c r="M450" s="1329">
        <f>AVERAGE(CPVTFC3SG0054!N12:O12)</f>
        <v>0.70365</v>
      </c>
      <c r="N450" s="454">
        <f t="shared" si="69"/>
        <v>15510.63829787234</v>
      </c>
      <c r="O450" s="1330" t="s">
        <v>315</v>
      </c>
      <c r="P450" s="1268"/>
      <c r="Q450" s="1268"/>
      <c r="R450" s="969"/>
      <c r="S450" s="1268"/>
      <c r="T450" s="1268"/>
      <c r="U450" s="1268"/>
      <c r="V450" s="4922"/>
    </row>
    <row r="451" spans="1:23" x14ac:dyDescent="0.25">
      <c r="A451" s="475">
        <v>428</v>
      </c>
      <c r="B451" s="476" t="s">
        <v>4526</v>
      </c>
      <c r="C451" s="476" t="s">
        <v>868</v>
      </c>
      <c r="D451" s="2332">
        <v>44861</v>
      </c>
      <c r="E451" s="3523" t="s">
        <v>4945</v>
      </c>
      <c r="F451" s="478">
        <v>19</v>
      </c>
      <c r="G451" s="479">
        <f>AVERAGE(CPVTFC3SG0037!Q13:R13)</f>
        <v>1.3025</v>
      </c>
      <c r="H451" s="4004">
        <f t="shared" si="66"/>
        <v>3857.5539568345325</v>
      </c>
      <c r="I451" s="4065" t="s">
        <v>315</v>
      </c>
      <c r="J451" s="2378"/>
      <c r="K451" s="3673"/>
      <c r="L451" s="3674"/>
      <c r="M451" s="667"/>
      <c r="N451" s="661"/>
      <c r="O451" s="3920"/>
      <c r="P451" s="3788">
        <v>44891</v>
      </c>
      <c r="Q451" s="1498" t="s">
        <v>5587</v>
      </c>
      <c r="R451" s="589">
        <v>82</v>
      </c>
      <c r="S451" s="1498">
        <f>AVERAGE(CPVTFC3SG0077!K25:L25)</f>
        <v>0.13955000000000001</v>
      </c>
      <c r="T451" s="494">
        <f t="shared" ref="T451" si="70">(S451-0.1197)/0.0134*66</f>
        <v>97.768656716417937</v>
      </c>
      <c r="U451" s="1779" t="s">
        <v>314</v>
      </c>
      <c r="W451" s="5">
        <v>1</v>
      </c>
    </row>
    <row r="452" spans="1:23" x14ac:dyDescent="0.25">
      <c r="A452" s="586"/>
      <c r="B452" s="436"/>
      <c r="C452" s="436" t="s">
        <v>5448</v>
      </c>
      <c r="D452" s="2333"/>
      <c r="E452" s="3468"/>
      <c r="F452" s="695"/>
      <c r="G452" s="892"/>
      <c r="H452" s="4011"/>
      <c r="I452" s="4066"/>
      <c r="J452" s="1149"/>
      <c r="K452" s="1150"/>
      <c r="L452" s="1151"/>
      <c r="M452" s="645"/>
      <c r="N452" s="646"/>
      <c r="O452" s="1123"/>
      <c r="P452" s="4242">
        <v>44894</v>
      </c>
      <c r="Q452" s="275" t="s">
        <v>5593</v>
      </c>
      <c r="R452" s="275">
        <v>179</v>
      </c>
      <c r="S452" s="275">
        <f>AVERAGE(CPVTFC3SG0081!N26:O26)</f>
        <v>0.10580000000000001</v>
      </c>
      <c r="T452" s="4026">
        <f t="shared" ref="T452:T453" si="71">(S452-0.1617)/0.0141*66</f>
        <v>-261.65957446808511</v>
      </c>
      <c r="U452" s="4244" t="s">
        <v>314</v>
      </c>
    </row>
    <row r="453" spans="1:23" ht="15.75" thickBot="1" x14ac:dyDescent="0.3">
      <c r="A453" s="411"/>
      <c r="B453" s="482"/>
      <c r="C453" s="482" t="s">
        <v>863</v>
      </c>
      <c r="D453" s="2111"/>
      <c r="E453" s="3471"/>
      <c r="F453" s="787"/>
      <c r="G453" s="1385"/>
      <c r="H453" s="4030"/>
      <c r="I453" s="4307"/>
      <c r="J453" s="1383"/>
      <c r="K453" s="3675"/>
      <c r="L453" s="3389"/>
      <c r="M453" s="668"/>
      <c r="N453" s="662"/>
      <c r="O453" s="3936"/>
      <c r="P453" s="4250">
        <v>44894</v>
      </c>
      <c r="Q453" s="468" t="s">
        <v>5593</v>
      </c>
      <c r="R453" s="468">
        <v>180</v>
      </c>
      <c r="S453" s="468">
        <f>AVERAGE(CPVTFC3SG0081!P26:Q26)</f>
        <v>9.2749999999999999E-2</v>
      </c>
      <c r="T453" s="4009">
        <f t="shared" si="71"/>
        <v>-322.74468085106389</v>
      </c>
      <c r="U453" s="4251" t="s">
        <v>314</v>
      </c>
    </row>
    <row r="454" spans="1:23" ht="15.75" thickBot="1" x14ac:dyDescent="0.3">
      <c r="A454" s="4321">
        <v>429</v>
      </c>
      <c r="B454" s="4234" t="s">
        <v>4526</v>
      </c>
      <c r="C454" s="4234" t="s">
        <v>4223</v>
      </c>
      <c r="D454" s="4322">
        <v>44861</v>
      </c>
      <c r="E454" s="4323" t="s">
        <v>4945</v>
      </c>
      <c r="F454" s="4324">
        <v>20</v>
      </c>
      <c r="G454" s="560">
        <f>AVERAGE(CPVTFC3SG0037!S13:T13)</f>
        <v>2.16865</v>
      </c>
      <c r="H454" s="4016">
        <f t="shared" si="66"/>
        <v>6973.2014388489215</v>
      </c>
      <c r="I454" s="4325" t="s">
        <v>315</v>
      </c>
      <c r="J454" s="2441"/>
      <c r="K454" s="2441"/>
      <c r="L454" s="2441"/>
      <c r="M454" s="2441"/>
      <c r="N454" s="2441"/>
      <c r="O454" s="2441"/>
      <c r="P454" s="4326"/>
      <c r="Q454" s="1365"/>
      <c r="R454" s="1365"/>
      <c r="S454" s="1365"/>
      <c r="T454" s="4043"/>
      <c r="U454" s="4327"/>
    </row>
    <row r="455" spans="1:23" x14ac:dyDescent="0.25">
      <c r="A455" s="504">
        <v>430</v>
      </c>
      <c r="B455" s="438" t="s">
        <v>4527</v>
      </c>
      <c r="C455" s="438" t="s">
        <v>868</v>
      </c>
      <c r="D455" s="2870">
        <v>44861</v>
      </c>
      <c r="E455" s="3485" t="s">
        <v>4945</v>
      </c>
      <c r="F455" s="444">
        <v>21</v>
      </c>
      <c r="G455" s="499">
        <f>AVERAGE(CPVTFC3SG0037!U13:V13)</f>
        <v>2.8275000000000001</v>
      </c>
      <c r="H455" s="4000">
        <f t="shared" si="66"/>
        <v>9343.1654676259004</v>
      </c>
      <c r="I455" s="4053" t="s">
        <v>315</v>
      </c>
      <c r="J455" s="3676">
        <v>44880</v>
      </c>
      <c r="K455" s="1978" t="s">
        <v>5464</v>
      </c>
      <c r="L455" s="3677">
        <v>96</v>
      </c>
      <c r="M455" s="1978">
        <f>AVERAGE(CPVTFC3SG0054!P12:Q12)</f>
        <v>1.6118999999999999</v>
      </c>
      <c r="N455" s="505">
        <f t="shared" ref="N455:N458" si="72">((M455-0.1569)/0.0141)*400</f>
        <v>41276.595744680853</v>
      </c>
      <c r="O455" s="1304" t="s">
        <v>315</v>
      </c>
      <c r="P455" s="1271"/>
      <c r="Q455" s="1271"/>
      <c r="R455" s="830"/>
      <c r="S455" s="1271"/>
      <c r="T455" s="1271"/>
      <c r="U455" s="1271"/>
      <c r="W455" s="5">
        <v>1</v>
      </c>
    </row>
    <row r="456" spans="1:23" ht="15.75" thickBot="1" x14ac:dyDescent="0.3">
      <c r="A456" s="529">
        <v>431</v>
      </c>
      <c r="B456" s="437" t="s">
        <v>4527</v>
      </c>
      <c r="C456" s="437" t="s">
        <v>220</v>
      </c>
      <c r="D456" s="2079">
        <v>44861</v>
      </c>
      <c r="E456" s="3463" t="s">
        <v>4945</v>
      </c>
      <c r="F456" s="445">
        <v>22</v>
      </c>
      <c r="G456" s="453">
        <f>AVERAGE(CPVTFC3SG0037!W13:X13)</f>
        <v>2.8170000000000002</v>
      </c>
      <c r="H456" s="4003">
        <f t="shared" si="66"/>
        <v>9305.3956834532382</v>
      </c>
      <c r="I456" s="4055" t="s">
        <v>315</v>
      </c>
      <c r="J456" s="98">
        <v>44880</v>
      </c>
      <c r="K456" s="99" t="s">
        <v>5464</v>
      </c>
      <c r="L456" s="1155">
        <v>97</v>
      </c>
      <c r="M456" s="99">
        <f>AVERAGE(CPVTFC3SG0054!R12:S12)</f>
        <v>0.74199999999999999</v>
      </c>
      <c r="N456" s="100">
        <f t="shared" si="72"/>
        <v>16598.581560283688</v>
      </c>
      <c r="O456" s="858" t="s">
        <v>315</v>
      </c>
      <c r="P456" s="694"/>
      <c r="Q456" s="694"/>
      <c r="R456" s="645"/>
      <c r="S456" s="694"/>
      <c r="T456" s="694"/>
      <c r="U456" s="694"/>
      <c r="V456" s="286"/>
    </row>
    <row r="457" spans="1:23" x14ac:dyDescent="0.25">
      <c r="A457" s="475">
        <v>432</v>
      </c>
      <c r="B457" s="476" t="s">
        <v>4528</v>
      </c>
      <c r="C457" s="476" t="s">
        <v>868</v>
      </c>
      <c r="D457" s="2332">
        <v>44861</v>
      </c>
      <c r="E457" s="3523" t="s">
        <v>4945</v>
      </c>
      <c r="F457" s="478">
        <v>23</v>
      </c>
      <c r="G457" s="479">
        <f>AVERAGE(CPVTFC3SG0037!C15:D15)</f>
        <v>2.87</v>
      </c>
      <c r="H457" s="4004">
        <f t="shared" si="66"/>
        <v>9496.0431654676249</v>
      </c>
      <c r="I457" s="4056" t="s">
        <v>315</v>
      </c>
      <c r="J457" s="98">
        <v>44880</v>
      </c>
      <c r="K457" s="99" t="s">
        <v>5464</v>
      </c>
      <c r="L457" s="1155">
        <v>98</v>
      </c>
      <c r="M457" s="99">
        <f>AVERAGE(CPVTFC3SG0054!T12:U12)</f>
        <v>0.71855000000000002</v>
      </c>
      <c r="N457" s="100">
        <f t="shared" si="72"/>
        <v>15933.333333333334</v>
      </c>
      <c r="O457" s="858" t="s">
        <v>315</v>
      </c>
      <c r="P457" s="694"/>
      <c r="Q457" s="694"/>
      <c r="R457" s="645"/>
      <c r="S457" s="694"/>
      <c r="T457" s="694"/>
      <c r="U457" s="694"/>
      <c r="W457" s="5">
        <v>1</v>
      </c>
    </row>
    <row r="458" spans="1:23" ht="15.75" thickBot="1" x14ac:dyDescent="0.3">
      <c r="A458" s="481">
        <v>433</v>
      </c>
      <c r="B458" s="482" t="s">
        <v>4528</v>
      </c>
      <c r="C458" s="482" t="s">
        <v>220</v>
      </c>
      <c r="D458" s="1511">
        <v>44861</v>
      </c>
      <c r="E458" s="3845" t="s">
        <v>4945</v>
      </c>
      <c r="F458" s="485">
        <v>24</v>
      </c>
      <c r="G458" s="486">
        <f>AVERAGE(CPVTFC3SG0037!E15:F15)</f>
        <v>2.6689500000000002</v>
      </c>
      <c r="H458" s="4001">
        <f t="shared" si="66"/>
        <v>8772.8417266187043</v>
      </c>
      <c r="I458" s="4054" t="s">
        <v>315</v>
      </c>
      <c r="J458" s="1156">
        <v>44880</v>
      </c>
      <c r="K458" s="886" t="s">
        <v>5464</v>
      </c>
      <c r="L458" s="1157">
        <v>99</v>
      </c>
      <c r="M458" s="886">
        <f>AVERAGE(CPVTFC3SG0054!V12:W12)</f>
        <v>0.25964999999999999</v>
      </c>
      <c r="N458" s="887">
        <f t="shared" si="72"/>
        <v>2914.893617021276</v>
      </c>
      <c r="O458" s="889" t="s">
        <v>315</v>
      </c>
      <c r="P458" s="1261"/>
      <c r="Q458" s="694"/>
      <c r="R458" s="645"/>
      <c r="S458" s="694"/>
      <c r="T458" s="694"/>
      <c r="U458" s="694"/>
    </row>
    <row r="459" spans="1:23" x14ac:dyDescent="0.25">
      <c r="A459" s="174">
        <v>434</v>
      </c>
      <c r="B459" s="438" t="s">
        <v>4529</v>
      </c>
      <c r="C459" s="438" t="s">
        <v>868</v>
      </c>
      <c r="D459" s="2870">
        <v>44861</v>
      </c>
      <c r="E459" s="3485" t="s">
        <v>4945</v>
      </c>
      <c r="F459" s="444">
        <v>25</v>
      </c>
      <c r="G459" s="499">
        <f>AVERAGE(CPVTFC3SG0037!G15:H15)</f>
        <v>0.78810000000000002</v>
      </c>
      <c r="H459" s="4000">
        <f t="shared" si="66"/>
        <v>2007.1942446043167</v>
      </c>
      <c r="I459" s="4053" t="s">
        <v>315</v>
      </c>
      <c r="J459" s="1149"/>
      <c r="K459" s="1150"/>
      <c r="L459" s="1151"/>
      <c r="M459" s="645"/>
      <c r="N459" s="646"/>
      <c r="O459" s="1483"/>
      <c r="P459" s="1261"/>
      <c r="Q459" s="694"/>
      <c r="R459" s="645"/>
      <c r="S459" s="694"/>
      <c r="T459" s="694"/>
      <c r="U459" s="694"/>
      <c r="W459" s="5">
        <v>1</v>
      </c>
    </row>
    <row r="460" spans="1:23" ht="15.75" thickBot="1" x14ac:dyDescent="0.3">
      <c r="A460" s="450">
        <v>435</v>
      </c>
      <c r="B460" s="437" t="s">
        <v>4529</v>
      </c>
      <c r="C460" s="437" t="s">
        <v>220</v>
      </c>
      <c r="D460" s="2079">
        <v>44861</v>
      </c>
      <c r="E460" s="3463" t="s">
        <v>4945</v>
      </c>
      <c r="F460" s="445">
        <v>26</v>
      </c>
      <c r="G460" s="453">
        <f>AVERAGE(CPVTFC3SG0037!I15:J15)</f>
        <v>0.6129</v>
      </c>
      <c r="H460" s="4003">
        <f t="shared" si="66"/>
        <v>1376.9784172661871</v>
      </c>
      <c r="I460" s="4549" t="s">
        <v>315</v>
      </c>
      <c r="J460" s="1149"/>
      <c r="K460" s="1150"/>
      <c r="L460" s="1151"/>
      <c r="M460" s="645"/>
      <c r="N460" s="646"/>
      <c r="O460" s="1483"/>
      <c r="P460" s="694"/>
      <c r="Q460" s="694"/>
      <c r="R460" s="645"/>
      <c r="S460" s="694"/>
      <c r="T460" s="694"/>
      <c r="U460" s="694"/>
    </row>
    <row r="461" spans="1:23" x14ac:dyDescent="0.25">
      <c r="A461" s="475">
        <v>436</v>
      </c>
      <c r="B461" s="476" t="s">
        <v>4530</v>
      </c>
      <c r="C461" s="476" t="s">
        <v>868</v>
      </c>
      <c r="D461" s="2332">
        <v>44861</v>
      </c>
      <c r="E461" s="3523" t="s">
        <v>4945</v>
      </c>
      <c r="F461" s="478">
        <v>27</v>
      </c>
      <c r="G461" s="479">
        <f>AVERAGE(CPVTFC3SG0037!K15:L15)</f>
        <v>2.8835000000000002</v>
      </c>
      <c r="H461" s="4004">
        <f t="shared" si="66"/>
        <v>9544.6043165467636</v>
      </c>
      <c r="I461" s="4056" t="s">
        <v>315</v>
      </c>
      <c r="J461" s="98">
        <v>44880</v>
      </c>
      <c r="K461" s="99" t="s">
        <v>5464</v>
      </c>
      <c r="L461" s="1155">
        <v>100</v>
      </c>
      <c r="M461" s="99">
        <f>AVERAGE(CPVTFC3SG0054!X12:Y12)</f>
        <v>1.3907</v>
      </c>
      <c r="N461" s="100">
        <f t="shared" ref="N461:N465" si="73">((M461-0.1569)/0.0141)*400</f>
        <v>35001.418439716312</v>
      </c>
      <c r="O461" s="858" t="s">
        <v>315</v>
      </c>
      <c r="P461" s="694"/>
      <c r="Q461" s="694"/>
      <c r="R461" s="645"/>
      <c r="S461" s="694"/>
      <c r="T461" s="694"/>
      <c r="U461" s="694"/>
      <c r="W461" s="5">
        <v>1</v>
      </c>
    </row>
    <row r="462" spans="1:23" ht="15.75" thickBot="1" x14ac:dyDescent="0.3">
      <c r="A462" s="481">
        <v>437</v>
      </c>
      <c r="B462" s="482" t="s">
        <v>4530</v>
      </c>
      <c r="C462" s="482" t="s">
        <v>220</v>
      </c>
      <c r="D462" s="1511">
        <v>44861</v>
      </c>
      <c r="E462" s="3845" t="s">
        <v>4945</v>
      </c>
      <c r="F462" s="485">
        <v>28</v>
      </c>
      <c r="G462" s="486">
        <f>AVERAGE(CPVTFC3SG0037!M15:N15)</f>
        <v>2.8630000000000004</v>
      </c>
      <c r="H462" s="4001">
        <f t="shared" si="66"/>
        <v>9470.8633093525186</v>
      </c>
      <c r="I462" s="4054" t="s">
        <v>315</v>
      </c>
      <c r="J462" s="98">
        <v>44880</v>
      </c>
      <c r="K462" s="99" t="s">
        <v>5464</v>
      </c>
      <c r="L462" s="1155">
        <v>101</v>
      </c>
      <c r="M462" s="99">
        <f>AVERAGE(CPVTFC3SG0054!B14:C14)</f>
        <v>1.05555</v>
      </c>
      <c r="N462" s="100">
        <f t="shared" si="73"/>
        <v>25493.617021276594</v>
      </c>
      <c r="O462" s="858" t="s">
        <v>315</v>
      </c>
      <c r="P462" s="1174"/>
      <c r="Q462" s="893"/>
      <c r="R462" s="893"/>
      <c r="S462" s="893"/>
      <c r="T462" s="894"/>
      <c r="U462" s="642"/>
    </row>
    <row r="463" spans="1:23" x14ac:dyDescent="0.25">
      <c r="A463" s="174">
        <v>438</v>
      </c>
      <c r="B463" s="438" t="s">
        <v>4531</v>
      </c>
      <c r="C463" s="438" t="s">
        <v>868</v>
      </c>
      <c r="D463" s="2870">
        <v>44861</v>
      </c>
      <c r="E463" s="3485" t="s">
        <v>4945</v>
      </c>
      <c r="F463" s="444">
        <v>29</v>
      </c>
      <c r="G463" s="499">
        <f>AVERAGE(CPVTFC3SG0037!O15:P15)</f>
        <v>1.3810500000000001</v>
      </c>
      <c r="H463" s="4000">
        <f t="shared" si="66"/>
        <v>4140.1079136690651</v>
      </c>
      <c r="I463" s="4053" t="s">
        <v>315</v>
      </c>
      <c r="J463" s="1149"/>
      <c r="K463" s="1150"/>
      <c r="L463" s="1151"/>
      <c r="M463" s="645"/>
      <c r="N463" s="646"/>
      <c r="O463" s="1483"/>
      <c r="P463" s="1174"/>
      <c r="Q463" s="893"/>
      <c r="R463" s="893"/>
      <c r="S463" s="893"/>
      <c r="T463" s="894"/>
      <c r="U463" s="642"/>
      <c r="W463" s="5">
        <v>1</v>
      </c>
    </row>
    <row r="464" spans="1:23" ht="15.75" thickBot="1" x14ac:dyDescent="0.3">
      <c r="A464" s="450">
        <v>439</v>
      </c>
      <c r="B464" s="437" t="s">
        <v>4531</v>
      </c>
      <c r="C464" s="437" t="s">
        <v>220</v>
      </c>
      <c r="D464" s="2079">
        <v>44861</v>
      </c>
      <c r="E464" s="3463" t="s">
        <v>4945</v>
      </c>
      <c r="F464" s="445">
        <v>30</v>
      </c>
      <c r="G464" s="453">
        <f>AVERAGE(CPVTFC3SG0037!Q15:R15)</f>
        <v>2.6104500000000002</v>
      </c>
      <c r="H464" s="4003">
        <f t="shared" si="66"/>
        <v>8562.4100719424459</v>
      </c>
      <c r="I464" s="4055" t="s">
        <v>315</v>
      </c>
      <c r="J464" s="98">
        <v>44880</v>
      </c>
      <c r="K464" s="99" t="s">
        <v>5464</v>
      </c>
      <c r="L464" s="1155">
        <v>102</v>
      </c>
      <c r="M464" s="99">
        <f>AVERAGE(CPVTFC3SG0054!D14:E14)</f>
        <v>0.43764999999999998</v>
      </c>
      <c r="N464" s="100">
        <f t="shared" si="73"/>
        <v>7964.5390070921976</v>
      </c>
      <c r="O464" s="858" t="s">
        <v>315</v>
      </c>
      <c r="P464" s="1174"/>
      <c r="Q464" s="893"/>
      <c r="R464" s="893"/>
      <c r="S464" s="892"/>
      <c r="T464" s="894"/>
      <c r="U464" s="642"/>
      <c r="V464" s="286"/>
    </row>
    <row r="465" spans="1:23" x14ac:dyDescent="0.25">
      <c r="A465" s="475">
        <v>440</v>
      </c>
      <c r="B465" s="476" t="s">
        <v>4532</v>
      </c>
      <c r="C465" s="476" t="s">
        <v>868</v>
      </c>
      <c r="D465" s="2332">
        <v>44861</v>
      </c>
      <c r="E465" s="3523" t="s">
        <v>4945</v>
      </c>
      <c r="F465" s="478">
        <v>31</v>
      </c>
      <c r="G465" s="479">
        <f>AVERAGE(CPVTFC3SG0037!S15:T15)</f>
        <v>2.3808500000000001</v>
      </c>
      <c r="H465" s="4004">
        <f t="shared" si="66"/>
        <v>7736.5107913669062</v>
      </c>
      <c r="I465" s="4056" t="s">
        <v>315</v>
      </c>
      <c r="J465" s="98">
        <v>44880</v>
      </c>
      <c r="K465" s="99" t="s">
        <v>5464</v>
      </c>
      <c r="L465" s="1155">
        <v>103</v>
      </c>
      <c r="M465" s="99">
        <f>AVERAGE(CPVTFC3SG0054!F14:G14)</f>
        <v>0.3468</v>
      </c>
      <c r="N465" s="100">
        <f t="shared" si="73"/>
        <v>5387.2340425531911</v>
      </c>
      <c r="O465" s="858" t="s">
        <v>315</v>
      </c>
      <c r="P465" s="1174"/>
      <c r="Q465" s="893"/>
      <c r="R465" s="893"/>
      <c r="S465" s="893"/>
      <c r="T465" s="894"/>
      <c r="U465" s="642"/>
      <c r="W465" s="5">
        <v>1</v>
      </c>
    </row>
    <row r="466" spans="1:23" ht="15.75" thickBot="1" x14ac:dyDescent="0.3">
      <c r="A466" s="481">
        <v>441</v>
      </c>
      <c r="B466" s="482" t="s">
        <v>4532</v>
      </c>
      <c r="C466" s="482" t="s">
        <v>220</v>
      </c>
      <c r="D466" s="1511">
        <v>44861</v>
      </c>
      <c r="E466" s="3845" t="s">
        <v>4945</v>
      </c>
      <c r="F466" s="485">
        <v>32</v>
      </c>
      <c r="G466" s="486">
        <f>AVERAGE(CPVTFC3SG0037!U15:V15)</f>
        <v>2.2446999999999999</v>
      </c>
      <c r="H466" s="4001">
        <f t="shared" si="66"/>
        <v>7246.7625899280574</v>
      </c>
      <c r="I466" s="4054" t="s">
        <v>315</v>
      </c>
      <c r="J466" s="891"/>
      <c r="K466" s="891"/>
      <c r="L466" s="891"/>
      <c r="M466" s="891"/>
      <c r="N466" s="891"/>
      <c r="O466" s="1692"/>
      <c r="P466" s="694"/>
      <c r="Q466" s="694"/>
      <c r="R466" s="645"/>
      <c r="S466" s="694"/>
      <c r="T466" s="694"/>
      <c r="U466" s="694"/>
    </row>
    <row r="467" spans="1:23" x14ac:dyDescent="0.25">
      <c r="A467" s="318">
        <v>442</v>
      </c>
      <c r="B467" s="439" t="s">
        <v>4533</v>
      </c>
      <c r="C467" s="372" t="s">
        <v>868</v>
      </c>
      <c r="D467" s="2331">
        <v>44861</v>
      </c>
      <c r="E467" s="3473" t="s">
        <v>4945</v>
      </c>
      <c r="F467" s="375">
        <v>33</v>
      </c>
      <c r="G467" s="523">
        <f>AVERAGE(CPVTFC3SG0037!W15:X15)</f>
        <v>0.38829999999999998</v>
      </c>
      <c r="H467" s="4008">
        <f t="shared" si="66"/>
        <v>569.06474820143876</v>
      </c>
      <c r="I467" s="4057" t="s">
        <v>314</v>
      </c>
      <c r="J467" s="891"/>
      <c r="K467" s="891"/>
      <c r="L467" s="891"/>
      <c r="M467" s="891"/>
      <c r="N467" s="891"/>
      <c r="O467" s="1692"/>
      <c r="P467" s="1261"/>
      <c r="Q467" s="694"/>
      <c r="R467" s="645"/>
      <c r="S467" s="694"/>
      <c r="T467" s="694"/>
      <c r="U467" s="694"/>
      <c r="V467" s="4913" t="s">
        <v>1416</v>
      </c>
    </row>
    <row r="468" spans="1:23" ht="15.75" thickBot="1" x14ac:dyDescent="0.3">
      <c r="A468" s="531">
        <v>443</v>
      </c>
      <c r="B468" s="532" t="s">
        <v>4533</v>
      </c>
      <c r="C468" s="532" t="s">
        <v>220</v>
      </c>
      <c r="D468" s="1785">
        <v>44861</v>
      </c>
      <c r="E468" s="3550" t="s">
        <v>4945</v>
      </c>
      <c r="F468" s="173">
        <v>34</v>
      </c>
      <c r="G468" s="506">
        <f>AVERAGE(CPVTFC3SG0037!C17:D17)</f>
        <v>2.8996</v>
      </c>
      <c r="H468" s="4017">
        <f t="shared" si="66"/>
        <v>9602.5179856115101</v>
      </c>
      <c r="I468" s="4069" t="s">
        <v>315</v>
      </c>
      <c r="J468" s="1149"/>
      <c r="K468" s="1150"/>
      <c r="L468" s="1151"/>
      <c r="M468" s="645"/>
      <c r="N468" s="646"/>
      <c r="O468" s="1483"/>
      <c r="P468" s="694"/>
      <c r="Q468" s="694"/>
      <c r="R468" s="645"/>
      <c r="S468" s="694"/>
      <c r="T468" s="694"/>
      <c r="U468" s="694"/>
      <c r="V468" s="4914"/>
    </row>
    <row r="469" spans="1:23" x14ac:dyDescent="0.25">
      <c r="A469" s="488">
        <v>444</v>
      </c>
      <c r="B469" s="457" t="s">
        <v>4534</v>
      </c>
      <c r="C469" s="489" t="s">
        <v>868</v>
      </c>
      <c r="D469" s="2329">
        <v>44861</v>
      </c>
      <c r="E469" s="3465" t="s">
        <v>4945</v>
      </c>
      <c r="F469" s="492">
        <v>35</v>
      </c>
      <c r="G469" s="493">
        <f>AVERAGE(CPVTFC3SG0037!E17:F17)</f>
        <v>7.5800000000000006E-2</v>
      </c>
      <c r="H469" s="4008">
        <f t="shared" si="66"/>
        <v>-555.03597122302153</v>
      </c>
      <c r="I469" s="4061" t="s">
        <v>314</v>
      </c>
      <c r="J469" s="1149"/>
      <c r="K469" s="1150"/>
      <c r="L469" s="1151"/>
      <c r="M469" s="645"/>
      <c r="N469" s="646"/>
      <c r="O469" s="1483"/>
      <c r="P469" s="694"/>
      <c r="Q469" s="694"/>
      <c r="R469" s="645"/>
      <c r="S469" s="694"/>
      <c r="T469" s="694"/>
      <c r="U469" s="694"/>
      <c r="V469" s="4913" t="s">
        <v>1416</v>
      </c>
    </row>
    <row r="470" spans="1:23" ht="15.75" thickBot="1" x14ac:dyDescent="0.3">
      <c r="A470" s="516">
        <v>445</v>
      </c>
      <c r="B470" s="463" t="s">
        <v>4534</v>
      </c>
      <c r="C470" s="463" t="s">
        <v>220</v>
      </c>
      <c r="D470" s="1516">
        <v>44861</v>
      </c>
      <c r="E470" s="3834" t="s">
        <v>4945</v>
      </c>
      <c r="F470" s="518">
        <v>36</v>
      </c>
      <c r="G470" s="509">
        <f>AVERAGE(CPVTFC3SG0037!G17:H17)</f>
        <v>2.5701499999999999</v>
      </c>
      <c r="H470" s="4014">
        <f t="shared" si="66"/>
        <v>8417.4460431654661</v>
      </c>
      <c r="I470" s="4068" t="s">
        <v>315</v>
      </c>
      <c r="J470" s="1149"/>
      <c r="K470" s="1150"/>
      <c r="L470" s="1151"/>
      <c r="M470" s="645"/>
      <c r="N470" s="646"/>
      <c r="O470" s="1765"/>
      <c r="P470" s="694"/>
      <c r="Q470" s="694"/>
      <c r="R470" s="645"/>
      <c r="S470" s="694"/>
      <c r="T470" s="694"/>
      <c r="U470" s="694"/>
      <c r="V470" s="4914"/>
    </row>
    <row r="471" spans="1:23" x14ac:dyDescent="0.25">
      <c r="A471" s="174">
        <v>446</v>
      </c>
      <c r="B471" s="438" t="s">
        <v>4535</v>
      </c>
      <c r="C471" s="438" t="s">
        <v>868</v>
      </c>
      <c r="D471" s="2870">
        <v>44861</v>
      </c>
      <c r="E471" s="3485" t="s">
        <v>4945</v>
      </c>
      <c r="F471" s="444">
        <v>37</v>
      </c>
      <c r="G471" s="499">
        <f>AVERAGE(CPVTFC3SG0037!I17:J17)</f>
        <v>2.8433000000000002</v>
      </c>
      <c r="H471" s="4000">
        <f t="shared" si="66"/>
        <v>9400</v>
      </c>
      <c r="I471" s="4053" t="s">
        <v>315</v>
      </c>
      <c r="J471" s="98">
        <v>44880</v>
      </c>
      <c r="K471" s="99" t="s">
        <v>5464</v>
      </c>
      <c r="L471" s="1155">
        <v>104</v>
      </c>
      <c r="M471" s="99">
        <f>AVERAGE(CPVTFC3SG0054!H14:I14)</f>
        <v>0.8357</v>
      </c>
      <c r="N471" s="100">
        <f t="shared" ref="N471:N480" si="74">((M471-0.1569)/0.0141)*400</f>
        <v>19256.737588652482</v>
      </c>
      <c r="O471" s="858" t="s">
        <v>315</v>
      </c>
      <c r="P471" s="694"/>
      <c r="Q471" s="694"/>
      <c r="R471" s="645"/>
      <c r="S471" s="694"/>
      <c r="T471" s="694"/>
      <c r="U471" s="694"/>
      <c r="V471" s="4913" t="s">
        <v>1416</v>
      </c>
      <c r="W471" s="5">
        <v>1</v>
      </c>
    </row>
    <row r="472" spans="1:23" ht="15.75" thickBot="1" x14ac:dyDescent="0.3">
      <c r="A472" s="450">
        <v>447</v>
      </c>
      <c r="B472" s="437" t="s">
        <v>4535</v>
      </c>
      <c r="C472" s="437" t="s">
        <v>220</v>
      </c>
      <c r="D472" s="2079">
        <v>44861</v>
      </c>
      <c r="E472" s="3463" t="s">
        <v>4945</v>
      </c>
      <c r="F472" s="445">
        <v>38</v>
      </c>
      <c r="G472" s="453">
        <f>AVERAGE(CPVTFC3SG0037!K17:L17)</f>
        <v>2.6970499999999999</v>
      </c>
      <c r="H472" s="4003">
        <f t="shared" si="66"/>
        <v>8873.9208633093531</v>
      </c>
      <c r="I472" s="4055" t="s">
        <v>315</v>
      </c>
      <c r="J472" s="98">
        <v>44880</v>
      </c>
      <c r="K472" s="99" t="s">
        <v>5464</v>
      </c>
      <c r="L472" s="1155">
        <v>105</v>
      </c>
      <c r="M472" s="99">
        <f>AVERAGE(CPVTFC3SG0054!J14:K14)</f>
        <v>0.43714999999999998</v>
      </c>
      <c r="N472" s="100">
        <f t="shared" si="74"/>
        <v>7950.3546099290788</v>
      </c>
      <c r="O472" s="858" t="s">
        <v>315</v>
      </c>
      <c r="P472" s="694"/>
      <c r="Q472" s="694"/>
      <c r="R472" s="645"/>
      <c r="S472" s="694"/>
      <c r="T472" s="694"/>
      <c r="U472" s="694"/>
      <c r="V472" s="4914"/>
    </row>
    <row r="473" spans="1:23" x14ac:dyDescent="0.25">
      <c r="A473" s="475">
        <v>448</v>
      </c>
      <c r="B473" s="476" t="s">
        <v>4536</v>
      </c>
      <c r="C473" s="476" t="s">
        <v>868</v>
      </c>
      <c r="D473" s="2332">
        <v>44861</v>
      </c>
      <c r="E473" s="3523" t="s">
        <v>4945</v>
      </c>
      <c r="F473" s="478">
        <v>39</v>
      </c>
      <c r="G473" s="479">
        <f>AVERAGE(CPVTFC3SG0037!M17:N17)</f>
        <v>2.8876499999999998</v>
      </c>
      <c r="H473" s="4004">
        <f t="shared" si="66"/>
        <v>9559.5323741007196</v>
      </c>
      <c r="I473" s="4056" t="s">
        <v>315</v>
      </c>
      <c r="J473" s="98">
        <v>44880</v>
      </c>
      <c r="K473" s="99" t="s">
        <v>5464</v>
      </c>
      <c r="L473" s="1155">
        <v>106</v>
      </c>
      <c r="M473" s="99">
        <f>AVERAGE(CPVTFC3SG0054!L14:M14)</f>
        <v>1.4447000000000001</v>
      </c>
      <c r="N473" s="100">
        <f t="shared" si="74"/>
        <v>36533.333333333336</v>
      </c>
      <c r="O473" s="858" t="s">
        <v>315</v>
      </c>
      <c r="P473" s="1149"/>
      <c r="Q473" s="2697"/>
      <c r="R473" s="695"/>
      <c r="S473" s="695"/>
      <c r="T473" s="646"/>
      <c r="U473" s="2704"/>
      <c r="V473" s="4921"/>
      <c r="W473" s="5">
        <v>1</v>
      </c>
    </row>
    <row r="474" spans="1:23" ht="15.75" thickBot="1" x14ac:dyDescent="0.3">
      <c r="A474" s="481">
        <v>449</v>
      </c>
      <c r="B474" s="482" t="s">
        <v>4536</v>
      </c>
      <c r="C474" s="482" t="s">
        <v>220</v>
      </c>
      <c r="D474" s="1511">
        <v>44861</v>
      </c>
      <c r="E474" s="3845" t="s">
        <v>4945</v>
      </c>
      <c r="F474" s="485">
        <v>40</v>
      </c>
      <c r="G474" s="486">
        <f>AVERAGE(CPVTFC3SG0037!O17:P17)</f>
        <v>2.7395499999999999</v>
      </c>
      <c r="H474" s="4001">
        <f t="shared" si="66"/>
        <v>9026.7985611510776</v>
      </c>
      <c r="I474" s="4054" t="s">
        <v>315</v>
      </c>
      <c r="J474" s="98">
        <v>44880</v>
      </c>
      <c r="K474" s="99" t="s">
        <v>5464</v>
      </c>
      <c r="L474" s="1155">
        <v>107</v>
      </c>
      <c r="M474" s="99">
        <f>AVERAGE(CPVTFC3SG0054!N14:O14)</f>
        <v>0.42359999999999998</v>
      </c>
      <c r="N474" s="100">
        <f t="shared" si="74"/>
        <v>7565.9574468085093</v>
      </c>
      <c r="O474" s="858" t="s">
        <v>315</v>
      </c>
      <c r="P474" s="694"/>
      <c r="Q474" s="694"/>
      <c r="R474" s="645"/>
      <c r="S474" s="694"/>
      <c r="T474" s="694"/>
      <c r="U474" s="694"/>
      <c r="V474" s="4922"/>
    </row>
    <row r="475" spans="1:23" x14ac:dyDescent="0.25">
      <c r="A475" s="174">
        <v>450</v>
      </c>
      <c r="B475" s="438" t="s">
        <v>4537</v>
      </c>
      <c r="C475" s="438" t="s">
        <v>868</v>
      </c>
      <c r="D475" s="2870">
        <v>44861</v>
      </c>
      <c r="E475" s="3485" t="s">
        <v>4945</v>
      </c>
      <c r="F475" s="444">
        <v>41</v>
      </c>
      <c r="G475" s="499">
        <f>AVERAGE(CPVTFC3SG0037!Q17:R17)</f>
        <v>2.87975</v>
      </c>
      <c r="H475" s="4000">
        <f t="shared" si="66"/>
        <v>9531.1151079136689</v>
      </c>
      <c r="I475" s="4053" t="s">
        <v>315</v>
      </c>
      <c r="J475" s="98">
        <v>44880</v>
      </c>
      <c r="K475" s="99" t="s">
        <v>5464</v>
      </c>
      <c r="L475" s="1155">
        <v>108</v>
      </c>
      <c r="M475" s="99">
        <f>AVERAGE(CPVTFC3SG0054!P14:Q14)</f>
        <v>1.9119000000000002</v>
      </c>
      <c r="N475" s="100">
        <f t="shared" si="74"/>
        <v>49787.234042553195</v>
      </c>
      <c r="O475" s="858" t="s">
        <v>315</v>
      </c>
      <c r="P475" s="694"/>
      <c r="Q475" s="694"/>
      <c r="R475" s="645"/>
      <c r="S475" s="694"/>
      <c r="T475" s="694"/>
      <c r="U475" s="694"/>
      <c r="V475" s="4921"/>
      <c r="W475" s="5">
        <v>1</v>
      </c>
    </row>
    <row r="476" spans="1:23" ht="15.75" thickBot="1" x14ac:dyDescent="0.3">
      <c r="A476" s="450">
        <v>451</v>
      </c>
      <c r="B476" s="437" t="s">
        <v>4537</v>
      </c>
      <c r="C476" s="437" t="s">
        <v>220</v>
      </c>
      <c r="D476" s="2079">
        <v>44861</v>
      </c>
      <c r="E476" s="3463" t="s">
        <v>4945</v>
      </c>
      <c r="F476" s="445">
        <v>42</v>
      </c>
      <c r="G476" s="453">
        <f>AVERAGE(CPVTFC3SG0037!S17:T17)</f>
        <v>2.8486000000000002</v>
      </c>
      <c r="H476" s="4003">
        <f t="shared" si="66"/>
        <v>9419.0647482014392</v>
      </c>
      <c r="I476" s="4055" t="s">
        <v>315</v>
      </c>
      <c r="J476" s="98">
        <v>44880</v>
      </c>
      <c r="K476" s="99" t="s">
        <v>5464</v>
      </c>
      <c r="L476" s="1155">
        <v>109</v>
      </c>
      <c r="M476" s="99">
        <f>AVERAGE(CPVTFC3SG0054!R14:S14)</f>
        <v>1.3792500000000001</v>
      </c>
      <c r="N476" s="100">
        <f t="shared" si="74"/>
        <v>34676.595744680853</v>
      </c>
      <c r="O476" s="858" t="s">
        <v>315</v>
      </c>
      <c r="P476" s="694"/>
      <c r="Q476" s="694"/>
      <c r="R476" s="645"/>
      <c r="S476" s="694"/>
      <c r="T476" s="694"/>
      <c r="U476" s="694"/>
      <c r="V476" s="4922"/>
    </row>
    <row r="477" spans="1:23" x14ac:dyDescent="0.25">
      <c r="A477" s="475">
        <v>452</v>
      </c>
      <c r="B477" s="476" t="s">
        <v>4538</v>
      </c>
      <c r="C477" s="476" t="s">
        <v>868</v>
      </c>
      <c r="D477" s="2332">
        <v>44861</v>
      </c>
      <c r="E477" s="3523" t="s">
        <v>4945</v>
      </c>
      <c r="F477" s="478">
        <v>43</v>
      </c>
      <c r="G477" s="479">
        <f>AVERAGE(CPVTFC3SG0037!U17:V17)</f>
        <v>2.6671999999999998</v>
      </c>
      <c r="H477" s="4004">
        <f t="shared" si="66"/>
        <v>8766.5467625899273</v>
      </c>
      <c r="I477" s="4056" t="s">
        <v>315</v>
      </c>
      <c r="J477" s="1156">
        <v>44880</v>
      </c>
      <c r="K477" s="886" t="s">
        <v>5464</v>
      </c>
      <c r="L477" s="1157">
        <v>110</v>
      </c>
      <c r="M477" s="886">
        <f>AVERAGE(CPVTFC3SG0054!T14:U14)</f>
        <v>0.34809999999999997</v>
      </c>
      <c r="N477" s="887">
        <f t="shared" si="74"/>
        <v>5424.1134751773043</v>
      </c>
      <c r="O477" s="889" t="s">
        <v>315</v>
      </c>
      <c r="P477" s="694"/>
      <c r="Q477" s="694"/>
      <c r="R477" s="645"/>
      <c r="S477" s="694"/>
      <c r="T477" s="694"/>
      <c r="U477" s="694"/>
      <c r="W477" s="5">
        <v>1</v>
      </c>
    </row>
    <row r="478" spans="1:23" ht="15.75" thickBot="1" x14ac:dyDescent="0.3">
      <c r="A478" s="481">
        <v>453</v>
      </c>
      <c r="B478" s="482" t="s">
        <v>4538</v>
      </c>
      <c r="C478" s="482" t="s">
        <v>220</v>
      </c>
      <c r="D478" s="1511">
        <v>44861</v>
      </c>
      <c r="E478" s="3845" t="s">
        <v>4945</v>
      </c>
      <c r="F478" s="485">
        <v>44</v>
      </c>
      <c r="G478" s="486">
        <f>AVERAGE(CPVTFC3SG0037!W17:X17)</f>
        <v>2.5483500000000001</v>
      </c>
      <c r="H478" s="4001">
        <f t="shared" si="66"/>
        <v>8339.0287769784172</v>
      </c>
      <c r="I478" s="4054" t="s">
        <v>315</v>
      </c>
      <c r="J478" s="1156">
        <v>44880</v>
      </c>
      <c r="K478" s="886" t="s">
        <v>5464</v>
      </c>
      <c r="L478" s="1157">
        <v>111</v>
      </c>
      <c r="M478" s="886">
        <f>AVERAGE(CPVTFC3SG0054!V14:W14)</f>
        <v>0.27544999999999997</v>
      </c>
      <c r="N478" s="887">
        <f t="shared" si="74"/>
        <v>3363.1205673758855</v>
      </c>
      <c r="O478" s="889" t="s">
        <v>315</v>
      </c>
      <c r="P478" s="694"/>
      <c r="Q478" s="694"/>
      <c r="R478" s="645"/>
      <c r="S478" s="694"/>
      <c r="T478" s="694"/>
      <c r="U478" s="694"/>
    </row>
    <row r="479" spans="1:23" x14ac:dyDescent="0.25">
      <c r="A479" s="174">
        <v>454</v>
      </c>
      <c r="B479" s="438" t="s">
        <v>4539</v>
      </c>
      <c r="C479" s="438" t="s">
        <v>868</v>
      </c>
      <c r="D479" s="2870">
        <v>44861</v>
      </c>
      <c r="E479" s="4020" t="s">
        <v>4945</v>
      </c>
      <c r="F479" s="534">
        <v>45</v>
      </c>
      <c r="G479" s="453">
        <f>AVERAGE(CPVTFC3SG0037!C19:D19)</f>
        <v>2.8178999999999998</v>
      </c>
      <c r="H479" s="4021">
        <f t="shared" si="66"/>
        <v>9308.633093525179</v>
      </c>
      <c r="I479" s="4056" t="s">
        <v>315</v>
      </c>
      <c r="J479" s="1156">
        <v>44880</v>
      </c>
      <c r="K479" s="886" t="s">
        <v>5464</v>
      </c>
      <c r="L479" s="1157">
        <v>112</v>
      </c>
      <c r="M479" s="886">
        <f>AVERAGE(CPVTFC3SG0054!X14:Y14)</f>
        <v>0.31510000000000005</v>
      </c>
      <c r="N479" s="887">
        <f t="shared" si="74"/>
        <v>4487.9432624113488</v>
      </c>
      <c r="O479" s="889" t="s">
        <v>315</v>
      </c>
      <c r="P479" s="694"/>
      <c r="Q479" s="694"/>
      <c r="R479" s="645"/>
      <c r="S479" s="694"/>
      <c r="T479" s="694"/>
      <c r="U479" s="694"/>
      <c r="W479" s="5">
        <v>1</v>
      </c>
    </row>
    <row r="480" spans="1:23" ht="15.75" thickBot="1" x14ac:dyDescent="0.3">
      <c r="A480" s="450">
        <v>455</v>
      </c>
      <c r="B480" s="437" t="s">
        <v>4539</v>
      </c>
      <c r="C480" s="437" t="s">
        <v>220</v>
      </c>
      <c r="D480" s="2079">
        <v>44861</v>
      </c>
      <c r="E480" s="3463" t="s">
        <v>4945</v>
      </c>
      <c r="F480" s="445">
        <v>46</v>
      </c>
      <c r="G480" s="453">
        <f>AVERAGE(CPVTFC3SG0037!E19:F19)</f>
        <v>2.8582999999999998</v>
      </c>
      <c r="H480" s="4003">
        <f t="shared" si="66"/>
        <v>9453.9568345323733</v>
      </c>
      <c r="I480" s="4055" t="s">
        <v>315</v>
      </c>
      <c r="J480" s="98">
        <v>44880</v>
      </c>
      <c r="K480" s="99" t="s">
        <v>5464</v>
      </c>
      <c r="L480" s="1155">
        <v>113</v>
      </c>
      <c r="M480" s="99">
        <f>AVERAGE(CPVTFC3SG0054!B16:C16)</f>
        <v>0.66220000000000001</v>
      </c>
      <c r="N480" s="100">
        <f t="shared" si="74"/>
        <v>14334.751773049646</v>
      </c>
      <c r="O480" s="858" t="s">
        <v>315</v>
      </c>
      <c r="P480" s="1174"/>
      <c r="Q480" s="893"/>
      <c r="R480" s="893"/>
      <c r="S480" s="893"/>
      <c r="T480" s="894"/>
      <c r="U480" s="642"/>
    </row>
    <row r="481" spans="1:23" x14ac:dyDescent="0.25">
      <c r="A481" s="475">
        <v>456</v>
      </c>
      <c r="B481" s="476" t="s">
        <v>4540</v>
      </c>
      <c r="C481" s="476" t="s">
        <v>868</v>
      </c>
      <c r="D481" s="2332">
        <v>44861</v>
      </c>
      <c r="E481" s="3523" t="s">
        <v>4945</v>
      </c>
      <c r="F481" s="478">
        <v>47</v>
      </c>
      <c r="G481" s="479">
        <f>AVERAGE(CPVTFC3SG0037!G19:H19)</f>
        <v>1.1596000000000002</v>
      </c>
      <c r="H481" s="4004">
        <f t="shared" si="66"/>
        <v>3343.5251798561162</v>
      </c>
      <c r="I481" s="4056" t="s">
        <v>315</v>
      </c>
      <c r="J481" s="1149"/>
      <c r="K481" s="1150"/>
      <c r="L481" s="1151"/>
      <c r="M481" s="645"/>
      <c r="N481" s="646"/>
      <c r="O481" s="1483"/>
      <c r="P481" s="1174"/>
      <c r="Q481" s="893"/>
      <c r="R481" s="893"/>
      <c r="S481" s="893"/>
      <c r="T481" s="894"/>
      <c r="U481" s="642"/>
      <c r="W481" s="5">
        <v>1</v>
      </c>
    </row>
    <row r="482" spans="1:23" ht="15.75" thickBot="1" x14ac:dyDescent="0.3">
      <c r="A482" s="481">
        <v>457</v>
      </c>
      <c r="B482" s="482" t="s">
        <v>4540</v>
      </c>
      <c r="C482" s="482" t="s">
        <v>220</v>
      </c>
      <c r="D482" s="1511">
        <v>44861</v>
      </c>
      <c r="E482" s="3845" t="s">
        <v>4945</v>
      </c>
      <c r="F482" s="485">
        <v>48</v>
      </c>
      <c r="G482" s="486">
        <f>AVERAGE(CPVTFC3SG0037!I19:J19)</f>
        <v>0.94950000000000001</v>
      </c>
      <c r="H482" s="4001">
        <f t="shared" si="66"/>
        <v>2587.7697841726622</v>
      </c>
      <c r="I482" s="4054" t="s">
        <v>315</v>
      </c>
      <c r="J482" s="891"/>
      <c r="K482" s="891"/>
      <c r="L482" s="891"/>
      <c r="M482" s="891"/>
      <c r="N482" s="891"/>
      <c r="O482" s="1692"/>
      <c r="P482" s="1174"/>
      <c r="Q482" s="893"/>
      <c r="R482" s="893"/>
      <c r="S482" s="893"/>
      <c r="T482" s="894"/>
      <c r="U482" s="642"/>
    </row>
    <row r="483" spans="1:23" x14ac:dyDescent="0.25">
      <c r="A483" s="174">
        <v>458</v>
      </c>
      <c r="B483" s="438" t="s">
        <v>4541</v>
      </c>
      <c r="C483" s="438" t="s">
        <v>868</v>
      </c>
      <c r="D483" s="2870">
        <v>44861</v>
      </c>
      <c r="E483" s="3485" t="s">
        <v>4945</v>
      </c>
      <c r="F483" s="444">
        <v>49</v>
      </c>
      <c r="G483" s="499">
        <f>AVERAGE(CPVTFC3SG0037!K19:L19)</f>
        <v>1.53695</v>
      </c>
      <c r="H483" s="4000">
        <f t="shared" si="66"/>
        <v>4700.8992805755397</v>
      </c>
      <c r="I483" s="4053" t="s">
        <v>315</v>
      </c>
      <c r="J483" s="1149"/>
      <c r="K483" s="1150"/>
      <c r="L483" s="1151"/>
      <c r="M483" s="645"/>
      <c r="N483" s="646"/>
      <c r="O483" s="1483"/>
      <c r="P483" s="1174"/>
      <c r="Q483" s="893"/>
      <c r="R483" s="893"/>
      <c r="S483" s="893"/>
      <c r="T483" s="894"/>
      <c r="U483" s="642"/>
      <c r="W483" s="5">
        <v>1</v>
      </c>
    </row>
    <row r="484" spans="1:23" ht="15.75" thickBot="1" x14ac:dyDescent="0.3">
      <c r="A484" s="450">
        <v>459</v>
      </c>
      <c r="B484" s="437" t="s">
        <v>4541</v>
      </c>
      <c r="C484" s="437" t="s">
        <v>220</v>
      </c>
      <c r="D484" s="2079">
        <v>44861</v>
      </c>
      <c r="E484" s="3463" t="s">
        <v>4945</v>
      </c>
      <c r="F484" s="445">
        <v>50</v>
      </c>
      <c r="G484" s="453">
        <f>AVERAGE(CPVTFC3SG0037!M19:N19)</f>
        <v>0.98194999999999999</v>
      </c>
      <c r="H484" s="4003">
        <f t="shared" si="66"/>
        <v>2704.4964028776981</v>
      </c>
      <c r="I484" s="4055" t="s">
        <v>315</v>
      </c>
      <c r="J484" s="1149"/>
      <c r="K484" s="1150"/>
      <c r="L484" s="1151"/>
      <c r="M484" s="645"/>
      <c r="N484" s="646"/>
      <c r="O484" s="1483"/>
      <c r="P484" s="1174"/>
      <c r="Q484" s="893"/>
      <c r="R484" s="893"/>
      <c r="S484" s="893"/>
      <c r="T484" s="894"/>
      <c r="U484" s="642"/>
    </row>
    <row r="485" spans="1:23" x14ac:dyDescent="0.25">
      <c r="A485" s="475">
        <v>460</v>
      </c>
      <c r="B485" s="476" t="s">
        <v>4542</v>
      </c>
      <c r="C485" s="476" t="s">
        <v>868</v>
      </c>
      <c r="D485" s="2332">
        <v>44861</v>
      </c>
      <c r="E485" s="3523" t="s">
        <v>4945</v>
      </c>
      <c r="F485" s="478">
        <v>51</v>
      </c>
      <c r="G485" s="479">
        <f>AVERAGE(CPVTFC3SG0037!O19:P19)</f>
        <v>2.1337000000000002</v>
      </c>
      <c r="H485" s="4004">
        <f t="shared" si="66"/>
        <v>6847.4820143884899</v>
      </c>
      <c r="I485" s="4056" t="s">
        <v>315</v>
      </c>
      <c r="J485" s="1149"/>
      <c r="K485" s="1150"/>
      <c r="L485" s="1151"/>
      <c r="M485" s="645"/>
      <c r="N485" s="646"/>
      <c r="O485" s="1483"/>
      <c r="P485" s="1174"/>
      <c r="Q485" s="893"/>
      <c r="R485" s="893"/>
      <c r="S485" s="893"/>
      <c r="T485" s="894"/>
      <c r="U485" s="642"/>
      <c r="W485" s="5">
        <v>1</v>
      </c>
    </row>
    <row r="486" spans="1:23" ht="15.75" thickBot="1" x14ac:dyDescent="0.3">
      <c r="A486" s="529">
        <v>461</v>
      </c>
      <c r="B486" s="437" t="s">
        <v>4542</v>
      </c>
      <c r="C486" s="437" t="s">
        <v>220</v>
      </c>
      <c r="D486" s="2079">
        <v>44861</v>
      </c>
      <c r="E486" s="3463" t="s">
        <v>4945</v>
      </c>
      <c r="F486" s="445">
        <v>52</v>
      </c>
      <c r="G486" s="453">
        <f>AVERAGE(CPVTFC3SG0037!Q19:R19)</f>
        <v>1.1635</v>
      </c>
      <c r="H486" s="4003">
        <f t="shared" si="66"/>
        <v>3357.5539568345325</v>
      </c>
      <c r="I486" s="4055" t="s">
        <v>315</v>
      </c>
      <c r="J486" s="2084"/>
      <c r="K486" s="3672"/>
      <c r="L486" s="3417"/>
      <c r="M486" s="969"/>
      <c r="N486" s="970"/>
      <c r="O486" s="3938"/>
      <c r="P486" s="3951"/>
      <c r="Q486" s="1392"/>
      <c r="R486" s="1392"/>
      <c r="S486" s="1392"/>
      <c r="T486" s="1393"/>
      <c r="U486" s="650"/>
    </row>
    <row r="487" spans="1:23" x14ac:dyDescent="0.25">
      <c r="A487" s="456">
        <v>462</v>
      </c>
      <c r="B487" s="457" t="s">
        <v>4543</v>
      </c>
      <c r="C487" s="457" t="s">
        <v>868</v>
      </c>
      <c r="D487" s="2107">
        <v>44861</v>
      </c>
      <c r="E487" s="2788" t="s">
        <v>4945</v>
      </c>
      <c r="F487" s="459">
        <v>53</v>
      </c>
      <c r="G487" s="460">
        <f>AVERAGE(CPVTFC3SG0037!S19:T19)</f>
        <v>0.70925000000000005</v>
      </c>
      <c r="H487" s="4007">
        <f t="shared" si="66"/>
        <v>1723.5611510791373</v>
      </c>
      <c r="I487" s="4082" t="s">
        <v>315</v>
      </c>
      <c r="J487" s="2378"/>
      <c r="K487" s="3673"/>
      <c r="L487" s="3674"/>
      <c r="M487" s="667"/>
      <c r="N487" s="661"/>
      <c r="O487" s="3957"/>
      <c r="P487" s="3788">
        <v>44891</v>
      </c>
      <c r="Q487" s="1498" t="s">
        <v>5587</v>
      </c>
      <c r="R487" s="589">
        <v>118</v>
      </c>
      <c r="S487" s="3958">
        <f>AVERAGE(CPVTFC3SG0077!L16:M16)</f>
        <v>0.10385</v>
      </c>
      <c r="T487" s="343">
        <f t="shared" ref="T487:T489" si="75">(S487-0.1197)/0.0134*66</f>
        <v>-78.067164179104481</v>
      </c>
      <c r="U487" s="3960" t="s">
        <v>314</v>
      </c>
      <c r="W487" s="5">
        <v>1</v>
      </c>
    </row>
    <row r="488" spans="1:23" ht="15.75" thickBot="1" x14ac:dyDescent="0.3">
      <c r="A488" s="498">
        <v>463</v>
      </c>
      <c r="B488" s="423" t="s">
        <v>4543</v>
      </c>
      <c r="C488" s="346" t="s">
        <v>2442</v>
      </c>
      <c r="D488" s="2232">
        <v>44861</v>
      </c>
      <c r="E488" s="3862" t="s">
        <v>4945</v>
      </c>
      <c r="F488" s="321">
        <v>54</v>
      </c>
      <c r="G488" s="473">
        <f>AVERAGE(CPVTFC3SG0037!U19:V19)</f>
        <v>0.46879999999999999</v>
      </c>
      <c r="H488" s="4006">
        <f t="shared" si="66"/>
        <v>858.63309352518002</v>
      </c>
      <c r="I488" s="4550" t="s">
        <v>314</v>
      </c>
      <c r="J488" s="1390"/>
      <c r="K488" s="1390"/>
      <c r="L488" s="1390"/>
      <c r="M488" s="1390"/>
      <c r="N488" s="1390"/>
      <c r="O488" s="1390"/>
      <c r="P488" s="3785">
        <v>44891</v>
      </c>
      <c r="Q488" s="3786" t="s">
        <v>5587</v>
      </c>
      <c r="R488" s="112">
        <v>119</v>
      </c>
      <c r="S488" s="3965">
        <f>AVERAGE(CPVTFC3SG0077!N16:O16)</f>
        <v>0.11274999999999999</v>
      </c>
      <c r="T488" s="474">
        <f t="shared" si="75"/>
        <v>-34.231343283582149</v>
      </c>
      <c r="U488" s="3966" t="s">
        <v>314</v>
      </c>
    </row>
    <row r="489" spans="1:23" x14ac:dyDescent="0.25">
      <c r="A489" s="475">
        <v>464</v>
      </c>
      <c r="B489" s="476" t="s">
        <v>4544</v>
      </c>
      <c r="C489" s="476" t="s">
        <v>868</v>
      </c>
      <c r="D489" s="2332">
        <v>44861</v>
      </c>
      <c r="E489" s="3523" t="s">
        <v>4945</v>
      </c>
      <c r="F489" s="478">
        <v>55</v>
      </c>
      <c r="G489" s="479">
        <f>AVERAGE(CPVTFC3SG0037!W19:X19)</f>
        <v>2.1488</v>
      </c>
      <c r="H489" s="4004">
        <f t="shared" si="66"/>
        <v>6901.7985611510794</v>
      </c>
      <c r="I489" s="4065" t="s">
        <v>315</v>
      </c>
      <c r="J489" s="2378"/>
      <c r="K489" s="3673"/>
      <c r="L489" s="3674"/>
      <c r="M489" s="667"/>
      <c r="N489" s="661"/>
      <c r="O489" s="3957"/>
      <c r="P489" s="3788">
        <v>44891</v>
      </c>
      <c r="Q489" s="1498" t="s">
        <v>5587</v>
      </c>
      <c r="R489" s="589">
        <v>120</v>
      </c>
      <c r="S489" s="1498">
        <f>AVERAGE(CPVTFC3SG0077!P16:Q16)</f>
        <v>0.13264999999999999</v>
      </c>
      <c r="T489" s="494">
        <f t="shared" si="75"/>
        <v>63.783582089552183</v>
      </c>
      <c r="U489" s="1779" t="s">
        <v>314</v>
      </c>
      <c r="W489" s="5">
        <v>1</v>
      </c>
    </row>
    <row r="490" spans="1:23" x14ac:dyDescent="0.25">
      <c r="A490" s="586"/>
      <c r="B490" s="436"/>
      <c r="C490" s="436" t="s">
        <v>5448</v>
      </c>
      <c r="D490" s="2333"/>
      <c r="E490" s="3468"/>
      <c r="F490" s="695"/>
      <c r="G490" s="892"/>
      <c r="H490" s="4011"/>
      <c r="I490" s="4094"/>
      <c r="J490" s="1174"/>
      <c r="K490" s="893"/>
      <c r="L490" s="645"/>
      <c r="M490" s="893"/>
      <c r="N490" s="894"/>
      <c r="O490" s="642"/>
      <c r="P490" s="4242">
        <v>44894</v>
      </c>
      <c r="Q490" s="275" t="s">
        <v>5564</v>
      </c>
      <c r="R490" s="275">
        <v>2</v>
      </c>
      <c r="S490" s="275">
        <f>AVERAGE(CPVTFC3SG0082!E11:F11)</f>
        <v>0.18230000000000002</v>
      </c>
      <c r="T490" s="4026">
        <f>(S490-0.1565)/0.0137*66</f>
        <v>124.29197080291979</v>
      </c>
      <c r="U490" s="4244" t="s">
        <v>314</v>
      </c>
    </row>
    <row r="491" spans="1:23" ht="15.75" thickBot="1" x14ac:dyDescent="0.3">
      <c r="A491" s="529">
        <v>465</v>
      </c>
      <c r="B491" s="437" t="s">
        <v>4544</v>
      </c>
      <c r="C491" s="437" t="s">
        <v>4223</v>
      </c>
      <c r="D491" s="2079">
        <v>44861</v>
      </c>
      <c r="E491" s="3463" t="s">
        <v>4945</v>
      </c>
      <c r="F491" s="445">
        <v>56</v>
      </c>
      <c r="G491" s="453">
        <f>AVERAGE(CPVTFC3SG0037!C21:D21)</f>
        <v>2.8946000000000001</v>
      </c>
      <c r="H491" s="4003">
        <f t="shared" si="66"/>
        <v>9584.5323741007196</v>
      </c>
      <c r="I491" s="4080" t="s">
        <v>315</v>
      </c>
      <c r="J491" s="1389">
        <v>44880</v>
      </c>
      <c r="K491" s="1329" t="s">
        <v>5464</v>
      </c>
      <c r="L491" s="3681">
        <v>114</v>
      </c>
      <c r="M491" s="1329">
        <f>AVERAGE(CPVTFC3SG0054!D16:E16)</f>
        <v>0.60345000000000004</v>
      </c>
      <c r="N491" s="454">
        <f t="shared" ref="N491:N494" si="76">((M491-0.1569)/0.0141)*400</f>
        <v>12668.08510638298</v>
      </c>
      <c r="O491" s="699" t="s">
        <v>315</v>
      </c>
      <c r="P491" s="1268"/>
      <c r="Q491" s="1268"/>
      <c r="R491" s="969"/>
      <c r="S491" s="1268"/>
      <c r="T491" s="1472"/>
      <c r="U491" s="2127"/>
    </row>
    <row r="492" spans="1:23" x14ac:dyDescent="0.25">
      <c r="A492" s="475">
        <v>466</v>
      </c>
      <c r="B492" s="476" t="s">
        <v>4545</v>
      </c>
      <c r="C492" s="476" t="s">
        <v>868</v>
      </c>
      <c r="D492" s="2332">
        <v>44861</v>
      </c>
      <c r="E492" s="3523" t="s">
        <v>4945</v>
      </c>
      <c r="F492" s="478">
        <v>57</v>
      </c>
      <c r="G492" s="479">
        <f>AVERAGE(CPVTFC3SG0037!E21:F21)</f>
        <v>2.8581500000000002</v>
      </c>
      <c r="H492" s="4004">
        <f t="shared" si="66"/>
        <v>9453.4172661870507</v>
      </c>
      <c r="I492" s="4065" t="s">
        <v>315</v>
      </c>
      <c r="J492" s="1611">
        <v>44880</v>
      </c>
      <c r="K492" s="1327" t="s">
        <v>5464</v>
      </c>
      <c r="L492" s="3682">
        <v>115</v>
      </c>
      <c r="M492" s="1327">
        <f>AVERAGE(CPVTFC3SG0054!F16:G16)</f>
        <v>0.87365000000000004</v>
      </c>
      <c r="N492" s="480">
        <f t="shared" si="76"/>
        <v>20333.333333333336</v>
      </c>
      <c r="O492" s="759" t="s">
        <v>315</v>
      </c>
      <c r="P492" s="3788">
        <v>44891</v>
      </c>
      <c r="Q492" s="1498" t="s">
        <v>5587</v>
      </c>
      <c r="R492" s="589">
        <v>121</v>
      </c>
      <c r="S492" s="1498">
        <f>AVERAGE(CPVTFC3SG0077!R16:S16)</f>
        <v>0.33310000000000001</v>
      </c>
      <c r="T492" s="494">
        <f t="shared" ref="T492" si="77">(S492-0.1197)/0.0134*66</f>
        <v>1051.0746268656717</v>
      </c>
      <c r="U492" s="1779" t="s">
        <v>314</v>
      </c>
      <c r="W492" s="5">
        <v>1</v>
      </c>
    </row>
    <row r="493" spans="1:23" x14ac:dyDescent="0.25">
      <c r="A493" s="586"/>
      <c r="B493" s="436"/>
      <c r="C493" s="436" t="s">
        <v>5448</v>
      </c>
      <c r="D493" s="2333"/>
      <c r="E493" s="3468"/>
      <c r="F493" s="695"/>
      <c r="G493" s="892"/>
      <c r="H493" s="4011"/>
      <c r="I493" s="4094"/>
      <c r="J493" s="1174"/>
      <c r="K493" s="893"/>
      <c r="L493" s="645"/>
      <c r="M493" s="893"/>
      <c r="N493" s="894"/>
      <c r="O493" s="642"/>
      <c r="P493" s="4242">
        <v>44894</v>
      </c>
      <c r="Q493" s="275" t="s">
        <v>5564</v>
      </c>
      <c r="R493" s="275">
        <v>3</v>
      </c>
      <c r="S493" s="275">
        <f>AVERAGE(CPVTFC3SG0082!G11:H11)</f>
        <v>0.28325</v>
      </c>
      <c r="T493" s="4026">
        <f>(S493-0.1565)/0.0137*66</f>
        <v>610.62043795620434</v>
      </c>
      <c r="U493" s="4244" t="s">
        <v>314</v>
      </c>
    </row>
    <row r="494" spans="1:23" ht="15.75" thickBot="1" x14ac:dyDescent="0.3">
      <c r="A494" s="481">
        <v>467</v>
      </c>
      <c r="B494" s="482" t="s">
        <v>4545</v>
      </c>
      <c r="C494" s="482" t="s">
        <v>4223</v>
      </c>
      <c r="D494" s="1511">
        <v>44861</v>
      </c>
      <c r="E494" s="3845" t="s">
        <v>4945</v>
      </c>
      <c r="F494" s="485">
        <v>58</v>
      </c>
      <c r="G494" s="486">
        <f>AVERAGE(CPVTFC3SG0037!G21:H21)</f>
        <v>2.77745</v>
      </c>
      <c r="H494" s="4001">
        <f t="shared" si="66"/>
        <v>9163.1294964028766</v>
      </c>
      <c r="I494" s="4070" t="s">
        <v>315</v>
      </c>
      <c r="J494" s="1615">
        <v>44880</v>
      </c>
      <c r="K494" s="1332" t="s">
        <v>5464</v>
      </c>
      <c r="L494" s="3907">
        <v>116</v>
      </c>
      <c r="M494" s="1332">
        <f>AVERAGE(CPVTFC3SG0054!H16:I16)</f>
        <v>0.44840000000000002</v>
      </c>
      <c r="N494" s="487">
        <f t="shared" si="76"/>
        <v>8269.5035460992895</v>
      </c>
      <c r="O494" s="727" t="s">
        <v>315</v>
      </c>
      <c r="P494" s="3683"/>
      <c r="Q494" s="1601"/>
      <c r="R494" s="1601"/>
      <c r="S494" s="1601"/>
      <c r="T494" s="2479"/>
      <c r="U494" s="3942"/>
      <c r="V494" s="286"/>
    </row>
    <row r="495" spans="1:23" x14ac:dyDescent="0.25">
      <c r="A495" s="1840">
        <v>468</v>
      </c>
      <c r="B495" s="439" t="s">
        <v>4546</v>
      </c>
      <c r="C495" s="439" t="s">
        <v>868</v>
      </c>
      <c r="D495" s="2925">
        <v>44861</v>
      </c>
      <c r="E495" s="3518" t="s">
        <v>4945</v>
      </c>
      <c r="F495" s="449">
        <v>59</v>
      </c>
      <c r="G495" s="502">
        <f>AVERAGE(CPVTFC3SG0037!I21:J21)</f>
        <v>1.1791</v>
      </c>
      <c r="H495" s="4010">
        <f t="shared" si="66"/>
        <v>3413.6690647482019</v>
      </c>
      <c r="I495" s="4060" t="s">
        <v>315</v>
      </c>
      <c r="J495" s="1286"/>
      <c r="K495" s="2163"/>
      <c r="L495" s="2164"/>
      <c r="M495" s="830"/>
      <c r="N495" s="831"/>
      <c r="O495" s="2473"/>
      <c r="P495" s="3939"/>
      <c r="Q495" s="1366"/>
      <c r="R495" s="1366"/>
      <c r="S495" s="1366"/>
      <c r="T495" s="1367"/>
      <c r="U495" s="656"/>
      <c r="V495" s="4921"/>
      <c r="W495" s="5">
        <v>1</v>
      </c>
    </row>
    <row r="496" spans="1:23" ht="15.75" thickBot="1" x14ac:dyDescent="0.3">
      <c r="A496" s="462">
        <v>469</v>
      </c>
      <c r="B496" s="463" t="s">
        <v>4546</v>
      </c>
      <c r="C496" s="464" t="s">
        <v>220</v>
      </c>
      <c r="D496" s="1525">
        <v>44861</v>
      </c>
      <c r="E496" s="3840" t="s">
        <v>4945</v>
      </c>
      <c r="F496" s="467">
        <v>60</v>
      </c>
      <c r="G496" s="468">
        <f>AVERAGE(CPVTFC3SG0037!K21:L21)</f>
        <v>0.3856</v>
      </c>
      <c r="H496" s="4009">
        <f t="shared" si="66"/>
        <v>559.35251798561148</v>
      </c>
      <c r="I496" s="4083" t="s">
        <v>314</v>
      </c>
      <c r="J496" s="1149"/>
      <c r="K496" s="1150"/>
      <c r="L496" s="1151"/>
      <c r="M496" s="645"/>
      <c r="N496" s="646"/>
      <c r="O496" s="1765"/>
      <c r="P496" s="1174"/>
      <c r="Q496" s="893"/>
      <c r="R496" s="893"/>
      <c r="S496" s="893"/>
      <c r="T496" s="894"/>
      <c r="U496" s="642"/>
      <c r="V496" s="4922"/>
    </row>
    <row r="497" spans="1:23" x14ac:dyDescent="0.25">
      <c r="A497" s="318">
        <v>470</v>
      </c>
      <c r="B497" s="372" t="s">
        <v>4547</v>
      </c>
      <c r="C497" s="372" t="s">
        <v>868</v>
      </c>
      <c r="D497" s="2331">
        <v>44861</v>
      </c>
      <c r="E497" s="3473" t="s">
        <v>4945</v>
      </c>
      <c r="F497" s="375">
        <v>61</v>
      </c>
      <c r="G497" s="511">
        <f>AVERAGE(CPVTFC3SG0037!M21:N21)</f>
        <v>9.845000000000001E-2</v>
      </c>
      <c r="H497" s="4005">
        <f t="shared" si="66"/>
        <v>-473.56115107913672</v>
      </c>
      <c r="I497" s="4085" t="s">
        <v>314</v>
      </c>
      <c r="J497" s="1149"/>
      <c r="K497" s="1150"/>
      <c r="L497" s="1151"/>
      <c r="M497" s="645"/>
      <c r="N497" s="646"/>
      <c r="O497" s="1765"/>
      <c r="P497" s="1174"/>
      <c r="Q497" s="893"/>
      <c r="R497" s="893"/>
      <c r="S497" s="893"/>
      <c r="T497" s="894"/>
      <c r="U497" s="642"/>
    </row>
    <row r="498" spans="1:23" ht="15.75" thickBot="1" x14ac:dyDescent="0.3">
      <c r="A498" s="470">
        <v>471</v>
      </c>
      <c r="B498" s="346" t="s">
        <v>4547</v>
      </c>
      <c r="C498" s="346" t="s">
        <v>220</v>
      </c>
      <c r="D498" s="2232">
        <v>44861</v>
      </c>
      <c r="E498" s="3862" t="s">
        <v>4945</v>
      </c>
      <c r="F498" s="321">
        <v>62</v>
      </c>
      <c r="G498" s="473">
        <f>AVERAGE(CPVTFC3SG0037!O21:P21)</f>
        <v>8.6550000000000002E-2</v>
      </c>
      <c r="H498" s="4006">
        <f t="shared" si="66"/>
        <v>-516.36690647482021</v>
      </c>
      <c r="I498" s="4084" t="s">
        <v>314</v>
      </c>
      <c r="J498" s="1149"/>
      <c r="K498" s="1150"/>
      <c r="L498" s="1151"/>
      <c r="M498" s="645"/>
      <c r="N498" s="646"/>
      <c r="O498" s="1765"/>
      <c r="P498" s="694"/>
      <c r="Q498" s="694"/>
      <c r="R498" s="645"/>
      <c r="S498" s="694"/>
      <c r="T498" s="694"/>
      <c r="U498" s="694"/>
    </row>
    <row r="499" spans="1:23" x14ac:dyDescent="0.25">
      <c r="A499" s="475">
        <v>472</v>
      </c>
      <c r="B499" s="476" t="s">
        <v>4548</v>
      </c>
      <c r="C499" s="476" t="s">
        <v>868</v>
      </c>
      <c r="D499" s="2332">
        <v>44861</v>
      </c>
      <c r="E499" s="3523" t="s">
        <v>4945</v>
      </c>
      <c r="F499" s="478">
        <v>63</v>
      </c>
      <c r="G499" s="479">
        <f>AVERAGE(CPVTFC3SG0037!Q21:R21)</f>
        <v>2.8676500000000003</v>
      </c>
      <c r="H499" s="4004">
        <f t="shared" si="66"/>
        <v>9487.5899280575559</v>
      </c>
      <c r="I499" s="4056" t="s">
        <v>315</v>
      </c>
      <c r="J499" s="98">
        <v>44880</v>
      </c>
      <c r="K499" s="99" t="s">
        <v>5464</v>
      </c>
      <c r="L499" s="1155">
        <v>117</v>
      </c>
      <c r="M499" s="99">
        <f>AVERAGE(CPVTFC3SG0054!J16:K16)</f>
        <v>2.82945</v>
      </c>
      <c r="N499" s="100">
        <f t="shared" ref="N499:N500" si="78">((M499-0.1569)/0.0141)*400</f>
        <v>75817.021276595755</v>
      </c>
      <c r="O499" s="858" t="s">
        <v>315</v>
      </c>
      <c r="P499" s="694"/>
      <c r="Q499" s="694"/>
      <c r="R499" s="645"/>
      <c r="S499" s="694"/>
      <c r="T499" s="694"/>
      <c r="U499" s="694"/>
      <c r="W499" s="5">
        <v>1</v>
      </c>
    </row>
    <row r="500" spans="1:23" ht="15.75" thickBot="1" x14ac:dyDescent="0.3">
      <c r="A500" s="481">
        <v>473</v>
      </c>
      <c r="B500" s="482" t="s">
        <v>4548</v>
      </c>
      <c r="C500" s="482" t="s">
        <v>220</v>
      </c>
      <c r="D500" s="1511">
        <v>44861</v>
      </c>
      <c r="E500" s="3845" t="s">
        <v>4945</v>
      </c>
      <c r="F500" s="485">
        <v>64</v>
      </c>
      <c r="G500" s="486">
        <f>AVERAGE(CPVTFC3SG0037!S21:T21)</f>
        <v>2.8189000000000002</v>
      </c>
      <c r="H500" s="4001">
        <f t="shared" si="66"/>
        <v>9312.2302158273378</v>
      </c>
      <c r="I500" s="4054" t="s">
        <v>315</v>
      </c>
      <c r="J500" s="98">
        <v>44880</v>
      </c>
      <c r="K500" s="99" t="s">
        <v>5464</v>
      </c>
      <c r="L500" s="1155">
        <v>118</v>
      </c>
      <c r="M500" s="99">
        <f>AVERAGE(CPVTFC3SG0054!L16:M16)</f>
        <v>2.7563500000000003</v>
      </c>
      <c r="N500" s="100">
        <f t="shared" si="78"/>
        <v>73743.262411347532</v>
      </c>
      <c r="O500" s="858" t="s">
        <v>315</v>
      </c>
      <c r="P500" s="694"/>
      <c r="Q500" s="694"/>
      <c r="R500" s="645"/>
      <c r="S500" s="694"/>
      <c r="T500" s="694"/>
      <c r="U500" s="694"/>
    </row>
    <row r="501" spans="1:23" x14ac:dyDescent="0.25">
      <c r="A501" s="174">
        <v>474</v>
      </c>
      <c r="B501" s="438" t="s">
        <v>4549</v>
      </c>
      <c r="C501" s="438" t="s">
        <v>868</v>
      </c>
      <c r="D501" s="2870">
        <v>44861</v>
      </c>
      <c r="E501" s="3485" t="s">
        <v>4945</v>
      </c>
      <c r="F501" s="444">
        <v>65</v>
      </c>
      <c r="G501" s="499">
        <f>AVERAGE(CPVTFC3SG0037!U21:V21)</f>
        <v>1.70875</v>
      </c>
      <c r="H501" s="4000">
        <f t="shared" si="66"/>
        <v>5318.8848920863311</v>
      </c>
      <c r="I501" s="4053" t="s">
        <v>315</v>
      </c>
      <c r="J501" s="891"/>
      <c r="K501" s="891"/>
      <c r="L501" s="891"/>
      <c r="M501" s="891"/>
      <c r="N501" s="891"/>
      <c r="O501" s="1692"/>
      <c r="P501" s="694"/>
      <c r="Q501" s="694"/>
      <c r="R501" s="645"/>
      <c r="S501" s="694"/>
      <c r="T501" s="694"/>
      <c r="U501" s="694"/>
      <c r="W501" s="5">
        <v>1</v>
      </c>
    </row>
    <row r="502" spans="1:23" ht="15.75" thickBot="1" x14ac:dyDescent="0.3">
      <c r="A502" s="450">
        <v>475</v>
      </c>
      <c r="B502" s="437" t="s">
        <v>4549</v>
      </c>
      <c r="C502" s="437" t="s">
        <v>220</v>
      </c>
      <c r="D502" s="2079">
        <v>44861</v>
      </c>
      <c r="E502" s="3463" t="s">
        <v>4945</v>
      </c>
      <c r="F502" s="445">
        <v>66</v>
      </c>
      <c r="G502" s="453">
        <f>AVERAGE(CPVTFC3SG0037!W21:X21)</f>
        <v>1.0580000000000001</v>
      </c>
      <c r="H502" s="4003">
        <f t="shared" ref="H502:H574" si="79">(G502-0.2301)/0.0139*50</f>
        <v>2978.0575539568349</v>
      </c>
      <c r="I502" s="4055" t="s">
        <v>315</v>
      </c>
      <c r="J502" s="1149"/>
      <c r="K502" s="1150"/>
      <c r="L502" s="1151"/>
      <c r="M502" s="645"/>
      <c r="N502" s="646"/>
      <c r="O502" s="1765"/>
      <c r="P502" s="694"/>
      <c r="Q502" s="694"/>
      <c r="R502" s="645"/>
      <c r="S502" s="694"/>
      <c r="T502" s="694"/>
      <c r="U502" s="694"/>
    </row>
    <row r="503" spans="1:23" x14ac:dyDescent="0.25">
      <c r="A503" s="475">
        <v>476</v>
      </c>
      <c r="B503" s="476" t="s">
        <v>4550</v>
      </c>
      <c r="C503" s="476" t="s">
        <v>868</v>
      </c>
      <c r="D503" s="2332">
        <v>44861</v>
      </c>
      <c r="E503" s="3523" t="s">
        <v>4945</v>
      </c>
      <c r="F503" s="478">
        <v>67</v>
      </c>
      <c r="G503" s="479">
        <f>AVERAGE(CPVTFC3SG0037!C23:D23)</f>
        <v>2.9580500000000001</v>
      </c>
      <c r="H503" s="4004">
        <f t="shared" si="79"/>
        <v>9812.7697841726622</v>
      </c>
      <c r="I503" s="4056" t="s">
        <v>315</v>
      </c>
      <c r="J503" s="98">
        <v>44880</v>
      </c>
      <c r="K503" s="99" t="s">
        <v>5464</v>
      </c>
      <c r="L503" s="1155">
        <v>119</v>
      </c>
      <c r="M503" s="99">
        <f>AVERAGE(CPVTFC3SG0054!N16:O16)</f>
        <v>2.7860500000000004</v>
      </c>
      <c r="N503" s="100">
        <f t="shared" ref="N503:N507" si="80">((M503-0.1569)/0.0141)*400</f>
        <v>74585.815602836898</v>
      </c>
      <c r="O503" s="858" t="s">
        <v>315</v>
      </c>
      <c r="P503" s="694"/>
      <c r="Q503" s="694"/>
      <c r="R503" s="645"/>
      <c r="S503" s="694"/>
      <c r="T503" s="694"/>
      <c r="U503" s="694"/>
      <c r="W503" s="5">
        <v>1</v>
      </c>
    </row>
    <row r="504" spans="1:23" ht="15.75" thickBot="1" x14ac:dyDescent="0.3">
      <c r="A504" s="481">
        <v>477</v>
      </c>
      <c r="B504" s="482" t="s">
        <v>4550</v>
      </c>
      <c r="C504" s="482" t="s">
        <v>220</v>
      </c>
      <c r="D504" s="1511">
        <v>44861</v>
      </c>
      <c r="E504" s="3845" t="s">
        <v>4945</v>
      </c>
      <c r="F504" s="485">
        <v>68</v>
      </c>
      <c r="G504" s="486">
        <f>AVERAGE(CPVTFC3SG0037!E23:F23)</f>
        <v>2.8628999999999998</v>
      </c>
      <c r="H504" s="4001">
        <f t="shared" si="79"/>
        <v>9470.5035971223006</v>
      </c>
      <c r="I504" s="4054" t="s">
        <v>315</v>
      </c>
      <c r="J504" s="98">
        <v>44880</v>
      </c>
      <c r="K504" s="99" t="s">
        <v>5464</v>
      </c>
      <c r="L504" s="1155">
        <v>120</v>
      </c>
      <c r="M504" s="99">
        <f>AVERAGE(CPVTFC3SG0054!P16:Q16)</f>
        <v>1.87165</v>
      </c>
      <c r="N504" s="100">
        <f t="shared" si="80"/>
        <v>48645.390070921989</v>
      </c>
      <c r="O504" s="858" t="s">
        <v>315</v>
      </c>
      <c r="P504" s="694"/>
      <c r="Q504" s="694"/>
      <c r="R504" s="645"/>
      <c r="S504" s="694"/>
      <c r="T504" s="694"/>
      <c r="U504" s="694"/>
      <c r="V504" s="286"/>
    </row>
    <row r="505" spans="1:23" x14ac:dyDescent="0.25">
      <c r="A505" s="174">
        <v>478</v>
      </c>
      <c r="B505" s="438" t="s">
        <v>4551</v>
      </c>
      <c r="C505" s="438" t="s">
        <v>868</v>
      </c>
      <c r="D505" s="2870">
        <v>44861</v>
      </c>
      <c r="E505" s="3485" t="s">
        <v>4945</v>
      </c>
      <c r="F505" s="444">
        <v>69</v>
      </c>
      <c r="G505" s="499">
        <f>AVERAGE(CPVTFC3SG0037!G23:H23)</f>
        <v>2.7358500000000001</v>
      </c>
      <c r="H505" s="4000">
        <f t="shared" si="79"/>
        <v>9013.4892086330929</v>
      </c>
      <c r="I505" s="4053" t="s">
        <v>315</v>
      </c>
      <c r="J505" s="1156">
        <v>44880</v>
      </c>
      <c r="K505" s="886" t="s">
        <v>5464</v>
      </c>
      <c r="L505" s="1157">
        <v>121</v>
      </c>
      <c r="M505" s="886">
        <f>AVERAGE(CPVTFC3SG0054!R16:S16)</f>
        <v>0.35189999999999999</v>
      </c>
      <c r="N505" s="887">
        <f t="shared" si="80"/>
        <v>5531.9148936170204</v>
      </c>
      <c r="O505" s="889" t="s">
        <v>315</v>
      </c>
      <c r="P505" s="694"/>
      <c r="Q505" s="694"/>
      <c r="R505" s="645"/>
      <c r="S505" s="694"/>
      <c r="T505" s="694"/>
      <c r="U505" s="694"/>
      <c r="W505" s="5">
        <v>1</v>
      </c>
    </row>
    <row r="506" spans="1:23" ht="15.75" thickBot="1" x14ac:dyDescent="0.3">
      <c r="A506" s="450">
        <v>479</v>
      </c>
      <c r="B506" s="437" t="s">
        <v>4551</v>
      </c>
      <c r="C506" s="437" t="s">
        <v>220</v>
      </c>
      <c r="D506" s="2079">
        <v>44861</v>
      </c>
      <c r="E506" s="3463" t="s">
        <v>4945</v>
      </c>
      <c r="F506" s="445">
        <v>70</v>
      </c>
      <c r="G506" s="453">
        <f>AVERAGE(CPVTFC3SG0037!I23:J23)</f>
        <v>2.4491499999999999</v>
      </c>
      <c r="H506" s="4003">
        <f t="shared" si="79"/>
        <v>7982.1942446043167</v>
      </c>
      <c r="I506" s="4055" t="s">
        <v>315</v>
      </c>
      <c r="J506" s="1156">
        <v>44880</v>
      </c>
      <c r="K506" s="886" t="s">
        <v>5464</v>
      </c>
      <c r="L506" s="1157">
        <v>122</v>
      </c>
      <c r="M506" s="886">
        <f>AVERAGE(CPVTFC3SG0054!T16:U16)</f>
        <v>0.26170000000000004</v>
      </c>
      <c r="N506" s="887">
        <f t="shared" si="80"/>
        <v>2973.0496453900719</v>
      </c>
      <c r="O506" s="889" t="s">
        <v>315</v>
      </c>
      <c r="P506" s="1149"/>
      <c r="Q506" s="2696"/>
      <c r="R506" s="695"/>
      <c r="S506" s="695"/>
      <c r="T506" s="646"/>
      <c r="U506" s="2703"/>
      <c r="V506" s="286"/>
    </row>
    <row r="507" spans="1:23" x14ac:dyDescent="0.25">
      <c r="A507" s="475">
        <v>480</v>
      </c>
      <c r="B507" s="476" t="s">
        <v>4552</v>
      </c>
      <c r="C507" s="476" t="s">
        <v>868</v>
      </c>
      <c r="D507" s="2332">
        <v>44861</v>
      </c>
      <c r="E507" s="3523" t="s">
        <v>4945</v>
      </c>
      <c r="F507" s="478">
        <v>71</v>
      </c>
      <c r="G507" s="479">
        <f>AVERAGE(CPVTFC3SG0037!K23:L23)</f>
        <v>2.6245500000000002</v>
      </c>
      <c r="H507" s="4004">
        <f t="shared" si="79"/>
        <v>8613.1294964028784</v>
      </c>
      <c r="I507" s="4056" t="s">
        <v>315</v>
      </c>
      <c r="J507" s="1156">
        <v>44880</v>
      </c>
      <c r="K507" s="886" t="s">
        <v>5464</v>
      </c>
      <c r="L507" s="1157">
        <v>123</v>
      </c>
      <c r="M507" s="886">
        <f>AVERAGE(CPVTFC3SG0054!V16:W16)</f>
        <v>0.20745</v>
      </c>
      <c r="N507" s="887">
        <f t="shared" si="80"/>
        <v>1434.0425531914889</v>
      </c>
      <c r="O507" s="889" t="s">
        <v>315</v>
      </c>
      <c r="P507" s="1149"/>
      <c r="Q507" s="2696"/>
      <c r="R507" s="695"/>
      <c r="S507" s="695"/>
      <c r="T507" s="646"/>
      <c r="U507" s="2703"/>
      <c r="W507" s="5">
        <v>1</v>
      </c>
    </row>
    <row r="508" spans="1:23" ht="15.75" thickBot="1" x14ac:dyDescent="0.3">
      <c r="A508" s="481">
        <v>481</v>
      </c>
      <c r="B508" s="482" t="s">
        <v>4552</v>
      </c>
      <c r="C508" s="482" t="s">
        <v>220</v>
      </c>
      <c r="D508" s="1511">
        <v>44861</v>
      </c>
      <c r="E508" s="3845" t="s">
        <v>4945</v>
      </c>
      <c r="F508" s="485">
        <v>72</v>
      </c>
      <c r="G508" s="486">
        <f>AVERAGE(CPVTFC3SG0037!M23:N23)</f>
        <v>0.9927999999999999</v>
      </c>
      <c r="H508" s="4001">
        <f t="shared" si="79"/>
        <v>2743.5251798561148</v>
      </c>
      <c r="I508" s="4054" t="s">
        <v>315</v>
      </c>
      <c r="J508" s="891"/>
      <c r="K508" s="891"/>
      <c r="L508" s="891"/>
      <c r="M508" s="891"/>
      <c r="N508" s="891"/>
      <c r="O508" s="1692"/>
      <c r="P508" s="1149"/>
      <c r="Q508" s="2696"/>
      <c r="R508" s="695"/>
      <c r="S508" s="695"/>
      <c r="T508" s="646"/>
      <c r="U508" s="2704"/>
    </row>
    <row r="509" spans="1:23" x14ac:dyDescent="0.25">
      <c r="A509" s="174">
        <v>482</v>
      </c>
      <c r="B509" s="438" t="s">
        <v>4553</v>
      </c>
      <c r="C509" s="438" t="s">
        <v>868</v>
      </c>
      <c r="D509" s="2870">
        <v>44861</v>
      </c>
      <c r="E509" s="3485" t="s">
        <v>4945</v>
      </c>
      <c r="F509" s="444">
        <v>73</v>
      </c>
      <c r="G509" s="499">
        <f>AVERAGE(CPVTFC3SG0037!O23:P23)</f>
        <v>1.8002</v>
      </c>
      <c r="H509" s="4000">
        <f t="shared" si="79"/>
        <v>5647.8417266187062</v>
      </c>
      <c r="I509" s="4053" t="s">
        <v>315</v>
      </c>
      <c r="J509" s="1149"/>
      <c r="K509" s="1150"/>
      <c r="L509" s="1151"/>
      <c r="M509" s="645"/>
      <c r="N509" s="646"/>
      <c r="O509" s="1765"/>
      <c r="P509" s="1149"/>
      <c r="Q509" s="2696"/>
      <c r="R509" s="695"/>
      <c r="S509" s="695"/>
      <c r="T509" s="646"/>
      <c r="U509" s="2704"/>
      <c r="W509" s="5">
        <v>1</v>
      </c>
    </row>
    <row r="510" spans="1:23" ht="15.75" thickBot="1" x14ac:dyDescent="0.3">
      <c r="A510" s="450">
        <v>483</v>
      </c>
      <c r="B510" s="437" t="s">
        <v>4553</v>
      </c>
      <c r="C510" s="437" t="s">
        <v>220</v>
      </c>
      <c r="D510" s="2079">
        <v>44861</v>
      </c>
      <c r="E510" s="3463" t="s">
        <v>4945</v>
      </c>
      <c r="F510" s="445">
        <v>74</v>
      </c>
      <c r="G510" s="453">
        <f>AVERAGE(CPVTFC3SG0037!Q23:R23)</f>
        <v>0.91779999999999995</v>
      </c>
      <c r="H510" s="4003">
        <f t="shared" si="79"/>
        <v>2473.7410071942445</v>
      </c>
      <c r="I510" s="4055" t="s">
        <v>315</v>
      </c>
      <c r="J510" s="891"/>
      <c r="K510" s="891"/>
      <c r="L510" s="891"/>
      <c r="M510" s="891"/>
      <c r="N510" s="891"/>
      <c r="O510" s="1692"/>
      <c r="P510" s="1174"/>
      <c r="Q510" s="893"/>
      <c r="R510" s="893"/>
      <c r="S510" s="893"/>
      <c r="T510" s="894"/>
      <c r="U510" s="642"/>
      <c r="V510" s="286"/>
    </row>
    <row r="511" spans="1:23" x14ac:dyDescent="0.25">
      <c r="A511" s="475">
        <v>484</v>
      </c>
      <c r="B511" s="476" t="s">
        <v>4554</v>
      </c>
      <c r="C511" s="476" t="s">
        <v>868</v>
      </c>
      <c r="D511" s="2332">
        <v>44861</v>
      </c>
      <c r="E511" s="3523" t="s">
        <v>4945</v>
      </c>
      <c r="F511" s="478">
        <v>75</v>
      </c>
      <c r="G511" s="479">
        <f>AVERAGE(CPVTFC3SG0037!S23:T23)</f>
        <v>1.0493999999999999</v>
      </c>
      <c r="H511" s="4004">
        <f t="shared" si="79"/>
        <v>2947.1223021582732</v>
      </c>
      <c r="I511" s="4056" t="s">
        <v>315</v>
      </c>
      <c r="J511" s="891"/>
      <c r="K511" s="891"/>
      <c r="L511" s="891"/>
      <c r="M511" s="891"/>
      <c r="N511" s="891"/>
      <c r="O511" s="1692"/>
      <c r="P511" s="1174"/>
      <c r="Q511" s="893"/>
      <c r="R511" s="893"/>
      <c r="S511" s="893"/>
      <c r="T511" s="894"/>
      <c r="U511" s="642"/>
      <c r="V511" s="4913" t="s">
        <v>1416</v>
      </c>
      <c r="W511" s="5">
        <v>1</v>
      </c>
    </row>
    <row r="512" spans="1:23" ht="15.75" thickBot="1" x14ac:dyDescent="0.3">
      <c r="A512" s="481">
        <v>485</v>
      </c>
      <c r="B512" s="482" t="s">
        <v>4554</v>
      </c>
      <c r="C512" s="482" t="s">
        <v>220</v>
      </c>
      <c r="D512" s="1511">
        <v>44861</v>
      </c>
      <c r="E512" s="3845" t="s">
        <v>4945</v>
      </c>
      <c r="F512" s="485">
        <v>76</v>
      </c>
      <c r="G512" s="486">
        <f>AVERAGE(CPVTFC3SG0037!U23:V23)</f>
        <v>2.83195</v>
      </c>
      <c r="H512" s="4001">
        <f t="shared" si="79"/>
        <v>9359.1726618705034</v>
      </c>
      <c r="I512" s="4054" t="s">
        <v>315</v>
      </c>
      <c r="J512" s="98">
        <v>44880</v>
      </c>
      <c r="K512" s="99" t="s">
        <v>5464</v>
      </c>
      <c r="L512" s="1155">
        <v>124</v>
      </c>
      <c r="M512" s="99">
        <f>AVERAGE(CPVTFC3SG0054!X16:Y16)</f>
        <v>1.6798499999999998</v>
      </c>
      <c r="N512" s="100">
        <f t="shared" ref="N512" si="81">((M512-0.1569)/0.0141)*400</f>
        <v>43204.255319148935</v>
      </c>
      <c r="O512" s="858" t="s">
        <v>315</v>
      </c>
      <c r="P512" s="1174"/>
      <c r="Q512" s="893"/>
      <c r="R512" s="893"/>
      <c r="S512" s="893"/>
      <c r="T512" s="894"/>
      <c r="U512" s="642"/>
      <c r="V512" s="4914"/>
    </row>
    <row r="513" spans="1:23" x14ac:dyDescent="0.25">
      <c r="A513" s="456">
        <v>486</v>
      </c>
      <c r="B513" s="457" t="s">
        <v>4555</v>
      </c>
      <c r="C513" s="457" t="s">
        <v>868</v>
      </c>
      <c r="D513" s="2107">
        <v>44861</v>
      </c>
      <c r="E513" s="2788" t="s">
        <v>4945</v>
      </c>
      <c r="F513" s="459">
        <v>77</v>
      </c>
      <c r="G513" s="535">
        <f>AVERAGE(CPVTFC3SG0037!W23:X23)</f>
        <v>0.76895000000000002</v>
      </c>
      <c r="H513" s="4007">
        <f t="shared" si="79"/>
        <v>1938.3093525179859</v>
      </c>
      <c r="I513" s="4059" t="s">
        <v>315</v>
      </c>
      <c r="J513" s="1149"/>
      <c r="K513" s="1150"/>
      <c r="L513" s="1151"/>
      <c r="M513" s="645"/>
      <c r="N513" s="646"/>
      <c r="O513" s="1765"/>
      <c r="P513" s="1174"/>
      <c r="Q513" s="893"/>
      <c r="R513" s="893"/>
      <c r="S513" s="893"/>
      <c r="T513" s="894"/>
      <c r="U513" s="642"/>
      <c r="V513" s="4921"/>
      <c r="W513" s="5">
        <v>1</v>
      </c>
    </row>
    <row r="514" spans="1:23" ht="15.75" thickBot="1" x14ac:dyDescent="0.3">
      <c r="A514" s="462">
        <v>487</v>
      </c>
      <c r="B514" s="463" t="s">
        <v>4555</v>
      </c>
      <c r="C514" s="464" t="s">
        <v>220</v>
      </c>
      <c r="D514" s="1525">
        <v>44861</v>
      </c>
      <c r="E514" s="3840" t="s">
        <v>4945</v>
      </c>
      <c r="F514" s="467">
        <v>78</v>
      </c>
      <c r="G514" s="468">
        <f>AVERAGE(CPVTFC3SG0037!C25:D25)</f>
        <v>0.34839999999999999</v>
      </c>
      <c r="H514" s="4009">
        <f t="shared" si="79"/>
        <v>425.53956834532369</v>
      </c>
      <c r="I514" s="4083" t="s">
        <v>314</v>
      </c>
      <c r="J514" s="891"/>
      <c r="K514" s="891"/>
      <c r="L514" s="891"/>
      <c r="M514" s="891"/>
      <c r="N514" s="891"/>
      <c r="O514" s="1692"/>
      <c r="P514" s="1174"/>
      <c r="Q514" s="893"/>
      <c r="R514" s="893"/>
      <c r="S514" s="893"/>
      <c r="T514" s="894"/>
      <c r="U514" s="642"/>
      <c r="V514" s="4922"/>
    </row>
    <row r="515" spans="1:23" x14ac:dyDescent="0.25">
      <c r="A515" s="536">
        <v>488</v>
      </c>
      <c r="B515" s="439" t="s">
        <v>4556</v>
      </c>
      <c r="C515" s="372" t="s">
        <v>868</v>
      </c>
      <c r="D515" s="2331">
        <v>44861</v>
      </c>
      <c r="E515" s="3473" t="s">
        <v>4945</v>
      </c>
      <c r="F515" s="375">
        <v>79</v>
      </c>
      <c r="G515" s="511">
        <f>AVERAGE(CPVTFC3SG0037!E25:F25)</f>
        <v>0.43215000000000003</v>
      </c>
      <c r="H515" s="4005">
        <f t="shared" si="79"/>
        <v>726.7985611510793</v>
      </c>
      <c r="I515" s="4086" t="s">
        <v>314</v>
      </c>
      <c r="J515" s="891"/>
      <c r="K515" s="891"/>
      <c r="L515" s="891"/>
      <c r="M515" s="891"/>
      <c r="N515" s="891"/>
      <c r="O515" s="1692"/>
      <c r="P515" s="1174"/>
      <c r="Q515" s="893"/>
      <c r="R515" s="893"/>
      <c r="S515" s="893"/>
      <c r="T515" s="894"/>
      <c r="U515" s="642"/>
      <c r="V515" s="4913" t="s">
        <v>1416</v>
      </c>
    </row>
    <row r="516" spans="1:23" ht="15.75" thickBot="1" x14ac:dyDescent="0.3">
      <c r="A516" s="537">
        <v>489</v>
      </c>
      <c r="B516" s="423" t="s">
        <v>4556</v>
      </c>
      <c r="C516" s="423" t="s">
        <v>220</v>
      </c>
      <c r="D516" s="1785">
        <v>44861</v>
      </c>
      <c r="E516" s="3550" t="s">
        <v>4945</v>
      </c>
      <c r="F516" s="173">
        <v>80</v>
      </c>
      <c r="G516" s="506">
        <f>AVERAGE(CPVTFC3SG0037!G25:H25)</f>
        <v>0.79810000000000003</v>
      </c>
      <c r="H516" s="4017">
        <f t="shared" si="79"/>
        <v>2043.1654676258997</v>
      </c>
      <c r="I516" s="4087" t="s">
        <v>315</v>
      </c>
      <c r="J516" s="1149"/>
      <c r="K516" s="1150"/>
      <c r="L516" s="1151"/>
      <c r="M516" s="645"/>
      <c r="N516" s="646"/>
      <c r="O516" s="1765"/>
      <c r="P516" s="1174"/>
      <c r="Q516" s="893"/>
      <c r="R516" s="893"/>
      <c r="S516" s="893"/>
      <c r="T516" s="894"/>
      <c r="U516" s="642"/>
      <c r="V516" s="4914"/>
    </row>
    <row r="517" spans="1:23" x14ac:dyDescent="0.25">
      <c r="A517" s="488">
        <v>490</v>
      </c>
      <c r="B517" s="489" t="s">
        <v>4557</v>
      </c>
      <c r="C517" s="489" t="s">
        <v>868</v>
      </c>
      <c r="D517" s="2329">
        <v>44861</v>
      </c>
      <c r="E517" s="3465" t="s">
        <v>4945</v>
      </c>
      <c r="F517" s="492">
        <v>81</v>
      </c>
      <c r="G517" s="493">
        <f>AVERAGE(CPVTFC3SG0037!I25:J25)</f>
        <v>0.15145</v>
      </c>
      <c r="H517" s="4008">
        <f t="shared" si="79"/>
        <v>-282.91366906474821</v>
      </c>
      <c r="I517" s="4088" t="s">
        <v>314</v>
      </c>
      <c r="J517" s="1149"/>
      <c r="K517" s="1150"/>
      <c r="L517" s="1151"/>
      <c r="M517" s="645"/>
      <c r="N517" s="646"/>
      <c r="O517" s="1765"/>
      <c r="P517" s="1174"/>
      <c r="Q517" s="893"/>
      <c r="R517" s="893"/>
      <c r="S517" s="893"/>
      <c r="T517" s="894"/>
      <c r="U517" s="642"/>
    </row>
    <row r="518" spans="1:23" ht="15.75" thickBot="1" x14ac:dyDescent="0.3">
      <c r="A518" s="462">
        <v>491</v>
      </c>
      <c r="B518" s="464" t="s">
        <v>4557</v>
      </c>
      <c r="C518" s="464" t="s">
        <v>220</v>
      </c>
      <c r="D518" s="1525">
        <v>44861</v>
      </c>
      <c r="E518" s="3840" t="s">
        <v>4945</v>
      </c>
      <c r="F518" s="467">
        <v>82</v>
      </c>
      <c r="G518" s="468">
        <f>AVERAGE(CPVTFC3SG0037!K25:L25)</f>
        <v>0.14124999999999999</v>
      </c>
      <c r="H518" s="4009">
        <f t="shared" si="79"/>
        <v>-319.60431654676267</v>
      </c>
      <c r="I518" s="4083" t="s">
        <v>314</v>
      </c>
      <c r="J518" s="891"/>
      <c r="K518" s="891"/>
      <c r="L518" s="891"/>
      <c r="M518" s="891"/>
      <c r="N518" s="891"/>
      <c r="O518" s="1692"/>
      <c r="P518" s="1149"/>
      <c r="Q518" s="2696"/>
      <c r="R518" s="695"/>
      <c r="S518" s="695"/>
      <c r="T518" s="646"/>
      <c r="U518" s="2704"/>
    </row>
    <row r="519" spans="1:23" x14ac:dyDescent="0.25">
      <c r="A519" s="536">
        <v>492</v>
      </c>
      <c r="B519" s="372" t="s">
        <v>4558</v>
      </c>
      <c r="C519" s="372" t="s">
        <v>868</v>
      </c>
      <c r="D519" s="2331">
        <v>44861</v>
      </c>
      <c r="E519" s="3473" t="s">
        <v>4945</v>
      </c>
      <c r="F519" s="375">
        <v>83</v>
      </c>
      <c r="G519" s="511">
        <f>AVERAGE(CPVTFC3SG0037!M25:N25)</f>
        <v>9.5700000000000007E-2</v>
      </c>
      <c r="H519" s="4005">
        <f t="shared" si="79"/>
        <v>-483.45323741007195</v>
      </c>
      <c r="I519" s="4086" t="s">
        <v>314</v>
      </c>
      <c r="J519" s="1149"/>
      <c r="K519" s="1150"/>
      <c r="L519" s="1151"/>
      <c r="M519" s="645"/>
      <c r="N519" s="646"/>
      <c r="O519" s="1765"/>
      <c r="P519" s="1149"/>
      <c r="Q519" s="2696"/>
      <c r="R519" s="695"/>
      <c r="S519" s="695"/>
      <c r="T519" s="646"/>
      <c r="U519" s="2704"/>
    </row>
    <row r="520" spans="1:23" ht="15.75" thickBot="1" x14ac:dyDescent="0.3">
      <c r="A520" s="462">
        <v>493</v>
      </c>
      <c r="B520" s="464" t="s">
        <v>4558</v>
      </c>
      <c r="C520" s="464" t="s">
        <v>220</v>
      </c>
      <c r="D520" s="1525">
        <v>44861</v>
      </c>
      <c r="E520" s="3840" t="s">
        <v>4945</v>
      </c>
      <c r="F520" s="467">
        <v>84</v>
      </c>
      <c r="G520" s="468">
        <f>AVERAGE(CPVTFC3SG0037!O25:P25)</f>
        <v>8.6650000000000005E-2</v>
      </c>
      <c r="H520" s="4009">
        <f t="shared" si="79"/>
        <v>-516.00719424460431</v>
      </c>
      <c r="I520" s="4083" t="s">
        <v>314</v>
      </c>
      <c r="J520" s="1149"/>
      <c r="K520" s="1150"/>
      <c r="L520" s="1151"/>
      <c r="M520" s="645"/>
      <c r="N520" s="646"/>
      <c r="O520" s="1765"/>
      <c r="P520" s="1149"/>
      <c r="Q520" s="2696"/>
      <c r="R520" s="695"/>
      <c r="S520" s="695"/>
      <c r="T520" s="646"/>
      <c r="U520" s="2704"/>
    </row>
    <row r="521" spans="1:23" x14ac:dyDescent="0.25">
      <c r="A521" s="504">
        <v>494</v>
      </c>
      <c r="B521" s="438" t="s">
        <v>4559</v>
      </c>
      <c r="C521" s="438" t="s">
        <v>868</v>
      </c>
      <c r="D521" s="2870">
        <v>44861</v>
      </c>
      <c r="E521" s="3485" t="s">
        <v>4945</v>
      </c>
      <c r="F521" s="444">
        <v>85</v>
      </c>
      <c r="G521" s="499">
        <f>AVERAGE(CPVTFC3SG0037!Q25:R25)</f>
        <v>0.93280000000000007</v>
      </c>
      <c r="H521" s="4000">
        <f t="shared" si="79"/>
        <v>2527.6978417266191</v>
      </c>
      <c r="I521" s="4089" t="s">
        <v>315</v>
      </c>
      <c r="J521" s="1149"/>
      <c r="K521" s="1150"/>
      <c r="L521" s="1151"/>
      <c r="M521" s="645"/>
      <c r="N521" s="646"/>
      <c r="O521" s="1765"/>
      <c r="P521" s="1149"/>
      <c r="Q521" s="2696"/>
      <c r="R521" s="695"/>
      <c r="S521" s="695"/>
      <c r="T521" s="646"/>
      <c r="U521" s="2704"/>
      <c r="W521" s="5">
        <v>1</v>
      </c>
    </row>
    <row r="522" spans="1:23" ht="15.75" thickBot="1" x14ac:dyDescent="0.3">
      <c r="A522" s="529">
        <v>495</v>
      </c>
      <c r="B522" s="437" t="s">
        <v>4559</v>
      </c>
      <c r="C522" s="437" t="s">
        <v>220</v>
      </c>
      <c r="D522" s="2079">
        <v>44861</v>
      </c>
      <c r="E522" s="3463" t="s">
        <v>4945</v>
      </c>
      <c r="F522" s="445">
        <v>86</v>
      </c>
      <c r="G522" s="453">
        <f>AVERAGE(CPVTFC3SG0037!S25:T25)</f>
        <v>1.0062500000000001</v>
      </c>
      <c r="H522" s="4003">
        <f t="shared" si="79"/>
        <v>2791.9064748201445</v>
      </c>
      <c r="I522" s="4090" t="s">
        <v>315</v>
      </c>
      <c r="J522" s="891"/>
      <c r="K522" s="891"/>
      <c r="L522" s="891"/>
      <c r="M522" s="891"/>
      <c r="N522" s="891"/>
      <c r="O522" s="1692"/>
      <c r="P522" s="1149"/>
      <c r="Q522" s="2696"/>
      <c r="R522" s="695"/>
      <c r="S522" s="695"/>
      <c r="T522" s="646"/>
      <c r="U522" s="2704"/>
    </row>
    <row r="523" spans="1:23" x14ac:dyDescent="0.25">
      <c r="A523" s="488">
        <v>496</v>
      </c>
      <c r="B523" s="457" t="s">
        <v>4560</v>
      </c>
      <c r="C523" s="489" t="s">
        <v>868</v>
      </c>
      <c r="D523" s="2329">
        <v>44861</v>
      </c>
      <c r="E523" s="3465" t="s">
        <v>4945</v>
      </c>
      <c r="F523" s="492">
        <v>87</v>
      </c>
      <c r="G523" s="493">
        <f>AVERAGE(CPVTFC3SG0037!U25:V25)</f>
        <v>0.12260000000000001</v>
      </c>
      <c r="H523" s="4008">
        <f t="shared" si="79"/>
        <v>-386.69064748201436</v>
      </c>
      <c r="I523" s="4091" t="s">
        <v>314</v>
      </c>
      <c r="J523" s="1149"/>
      <c r="K523" s="1150"/>
      <c r="L523" s="1151"/>
      <c r="M523" s="645"/>
      <c r="N523" s="646"/>
      <c r="O523" s="1765"/>
      <c r="P523" s="1149"/>
      <c r="Q523" s="2696"/>
      <c r="R523" s="695"/>
      <c r="S523" s="695"/>
      <c r="T523" s="646"/>
      <c r="U523" s="2704"/>
      <c r="V523" s="4913" t="s">
        <v>1416</v>
      </c>
    </row>
    <row r="524" spans="1:23" ht="15.75" thickBot="1" x14ac:dyDescent="0.3">
      <c r="A524" s="516">
        <v>497</v>
      </c>
      <c r="B524" s="463" t="s">
        <v>4560</v>
      </c>
      <c r="C524" s="463" t="s">
        <v>220</v>
      </c>
      <c r="D524" s="1516">
        <v>44861</v>
      </c>
      <c r="E524" s="3834" t="s">
        <v>4945</v>
      </c>
      <c r="F524" s="518">
        <v>88</v>
      </c>
      <c r="G524" s="509">
        <f>AVERAGE(CPVTFC3SG0037!W25:X25)</f>
        <v>2.5594000000000001</v>
      </c>
      <c r="H524" s="4014">
        <f t="shared" si="79"/>
        <v>8378.7769784172669</v>
      </c>
      <c r="I524" s="4092" t="s">
        <v>315</v>
      </c>
      <c r="J524" s="1149"/>
      <c r="K524" s="1150"/>
      <c r="L524" s="1151"/>
      <c r="M524" s="645"/>
      <c r="N524" s="646"/>
      <c r="O524" s="1765"/>
      <c r="P524" s="1149"/>
      <c r="Q524" s="2696"/>
      <c r="R524" s="695"/>
      <c r="S524" s="695"/>
      <c r="T524" s="646"/>
      <c r="U524" s="2704"/>
      <c r="V524" s="4914"/>
    </row>
    <row r="525" spans="1:23" x14ac:dyDescent="0.25">
      <c r="A525" s="318">
        <v>498</v>
      </c>
      <c r="B525" s="372" t="s">
        <v>4561</v>
      </c>
      <c r="C525" s="372" t="s">
        <v>868</v>
      </c>
      <c r="D525" s="2331">
        <v>44861</v>
      </c>
      <c r="E525" s="3473" t="s">
        <v>4945</v>
      </c>
      <c r="F525" s="375">
        <v>89</v>
      </c>
      <c r="G525" s="493">
        <f>AVERAGE(CPVTFC3SG0037!B12:C12)</f>
        <v>0.1159</v>
      </c>
      <c r="H525" s="4006">
        <f t="shared" si="79"/>
        <v>-410.79136690647482</v>
      </c>
      <c r="I525" s="4088" t="s">
        <v>314</v>
      </c>
      <c r="J525" s="1149"/>
      <c r="K525" s="1150"/>
      <c r="L525" s="1151"/>
      <c r="M525" s="645"/>
      <c r="N525" s="646"/>
      <c r="O525" s="1765"/>
      <c r="P525" s="1149"/>
      <c r="Q525" s="2696"/>
      <c r="R525" s="695"/>
      <c r="S525" s="695"/>
      <c r="T525" s="646"/>
      <c r="U525" s="2704"/>
    </row>
    <row r="526" spans="1:23" ht="15.75" thickBot="1" x14ac:dyDescent="0.3">
      <c r="A526" s="470">
        <v>499</v>
      </c>
      <c r="B526" s="346" t="s">
        <v>4561</v>
      </c>
      <c r="C526" s="346" t="s">
        <v>220</v>
      </c>
      <c r="D526" s="2232">
        <v>44861</v>
      </c>
      <c r="E526" s="3862" t="s">
        <v>4945</v>
      </c>
      <c r="F526" s="321">
        <v>90</v>
      </c>
      <c r="G526" s="473">
        <f>AVERAGE(CPVTFC3SG0037!D12:E12)</f>
        <v>0.1111</v>
      </c>
      <c r="H526" s="4006">
        <f t="shared" si="79"/>
        <v>-428.05755395683451</v>
      </c>
      <c r="I526" s="4084" t="s">
        <v>314</v>
      </c>
      <c r="J526" s="2084"/>
      <c r="K526" s="3672"/>
      <c r="L526" s="3417"/>
      <c r="M526" s="969"/>
      <c r="N526" s="970"/>
      <c r="O526" s="3938"/>
      <c r="P526" s="2084"/>
      <c r="Q526" s="3011"/>
      <c r="R526" s="1586"/>
      <c r="S526" s="1586"/>
      <c r="T526" s="970"/>
      <c r="U526" s="2101"/>
    </row>
    <row r="527" spans="1:23" x14ac:dyDescent="0.25">
      <c r="A527" s="475">
        <v>500</v>
      </c>
      <c r="B527" s="4800" t="s">
        <v>4562</v>
      </c>
      <c r="C527" s="476" t="s">
        <v>868</v>
      </c>
      <c r="D527" s="2332">
        <v>44861</v>
      </c>
      <c r="E527" s="3523" t="s">
        <v>4945</v>
      </c>
      <c r="F527" s="478">
        <v>91</v>
      </c>
      <c r="G527" s="479">
        <f>AVERAGE(CPVTFC3SG0037!F12:G12)</f>
        <v>1.4370000000000001</v>
      </c>
      <c r="H527" s="4004">
        <f t="shared" si="79"/>
        <v>4341.366906474821</v>
      </c>
      <c r="I527" s="4093" t="s">
        <v>315</v>
      </c>
      <c r="J527" s="2378"/>
      <c r="K527" s="3673"/>
      <c r="L527" s="3674"/>
      <c r="M527" s="667"/>
      <c r="N527" s="661"/>
      <c r="O527" s="3957"/>
      <c r="P527" s="3788">
        <v>44893</v>
      </c>
      <c r="Q527" s="1498" t="s">
        <v>5588</v>
      </c>
      <c r="R527" s="1498">
        <v>157</v>
      </c>
      <c r="S527" s="1498">
        <f>AVERAGE(CPVTFC3SG0078!R22:S22)</f>
        <v>0.10314999999999999</v>
      </c>
      <c r="T527" s="494">
        <f t="shared" ref="T527:T529" si="82">(S527-0.1301)/0.0142*66</f>
        <v>-125.2605633802817</v>
      </c>
      <c r="U527" s="1779" t="s">
        <v>314</v>
      </c>
      <c r="W527" s="5">
        <v>1</v>
      </c>
    </row>
    <row r="528" spans="1:23" x14ac:dyDescent="0.25">
      <c r="A528" s="586"/>
      <c r="B528" s="4801"/>
      <c r="C528" s="436" t="s">
        <v>5448</v>
      </c>
      <c r="D528" s="2333"/>
      <c r="E528" s="3468"/>
      <c r="F528" s="695"/>
      <c r="G528" s="892"/>
      <c r="H528" s="4011"/>
      <c r="I528" s="4094"/>
      <c r="J528" s="1149"/>
      <c r="K528" s="1150"/>
      <c r="L528" s="1151"/>
      <c r="M528" s="645"/>
      <c r="N528" s="646"/>
      <c r="O528" s="1152"/>
      <c r="P528" s="267">
        <v>44893</v>
      </c>
      <c r="Q528" s="268" t="s">
        <v>5588</v>
      </c>
      <c r="R528" s="268">
        <v>158</v>
      </c>
      <c r="S528" s="268">
        <f>AVERAGE(CPVTFC3SG0078!T22:U22)</f>
        <v>9.7449999999999995E-2</v>
      </c>
      <c r="T528" s="343">
        <f t="shared" si="82"/>
        <v>-151.75352112676055</v>
      </c>
      <c r="U528" s="1781" t="s">
        <v>314</v>
      </c>
    </row>
    <row r="529" spans="1:23" ht="15.75" thickBot="1" x14ac:dyDescent="0.3">
      <c r="A529" s="481">
        <v>501</v>
      </c>
      <c r="B529" s="4802"/>
      <c r="C529" s="482" t="s">
        <v>2442</v>
      </c>
      <c r="D529" s="1511">
        <v>44861</v>
      </c>
      <c r="E529" s="3845" t="s">
        <v>4945</v>
      </c>
      <c r="F529" s="485">
        <v>92</v>
      </c>
      <c r="G529" s="486">
        <f>AVERAGE(CPVTFC3SG0037!H12:I12)</f>
        <v>1.1209</v>
      </c>
      <c r="H529" s="4001">
        <f t="shared" si="79"/>
        <v>3204.3165467625904</v>
      </c>
      <c r="I529" s="4095" t="s">
        <v>315</v>
      </c>
      <c r="J529" s="1383"/>
      <c r="K529" s="3675"/>
      <c r="L529" s="3389"/>
      <c r="M529" s="668"/>
      <c r="N529" s="662"/>
      <c r="O529" s="3973"/>
      <c r="P529" s="3800">
        <v>44893</v>
      </c>
      <c r="Q529" s="1783" t="s">
        <v>5588</v>
      </c>
      <c r="R529" s="1783">
        <v>159</v>
      </c>
      <c r="S529" s="1783">
        <f>AVERAGE(CPVTFC3SG0078!V22:W22)</f>
        <v>9.1049999999999992E-2</v>
      </c>
      <c r="T529" s="469">
        <f t="shared" si="82"/>
        <v>-181.5</v>
      </c>
      <c r="U529" s="1784" t="s">
        <v>314</v>
      </c>
      <c r="V529" s="286"/>
    </row>
    <row r="530" spans="1:23" x14ac:dyDescent="0.25">
      <c r="A530" s="174">
        <v>502</v>
      </c>
      <c r="B530" s="438" t="s">
        <v>4563</v>
      </c>
      <c r="C530" s="438" t="s">
        <v>868</v>
      </c>
      <c r="D530" s="2870">
        <v>44861</v>
      </c>
      <c r="E530" s="3485" t="s">
        <v>4945</v>
      </c>
      <c r="F530" s="444">
        <v>93</v>
      </c>
      <c r="G530" s="499">
        <f>AVERAGE(CPVTFC3SG0037!J12:K12)</f>
        <v>2.7892999999999999</v>
      </c>
      <c r="H530" s="4000">
        <f t="shared" si="79"/>
        <v>9205.7553956834527</v>
      </c>
      <c r="I530" s="4096" t="s">
        <v>315</v>
      </c>
      <c r="J530" s="3676">
        <v>44880</v>
      </c>
      <c r="K530" s="1978" t="s">
        <v>5464</v>
      </c>
      <c r="L530" s="3677">
        <v>125</v>
      </c>
      <c r="M530" s="1978">
        <f>AVERAGE(CPVTFC3SG0054!B18:C18)</f>
        <v>1.4380500000000001</v>
      </c>
      <c r="N530" s="505">
        <f t="shared" ref="N530:N531" si="83">((M530-0.1569)/0.0141)*400</f>
        <v>36344.680851063837</v>
      </c>
      <c r="O530" s="1304" t="s">
        <v>315</v>
      </c>
      <c r="P530" s="958"/>
      <c r="Q530" s="1271"/>
      <c r="R530" s="830"/>
      <c r="S530" s="1271"/>
      <c r="T530" s="1271"/>
      <c r="U530" s="1271"/>
      <c r="V530" s="4921"/>
      <c r="W530" s="5">
        <v>1</v>
      </c>
    </row>
    <row r="531" spans="1:23" ht="15.75" thickBot="1" x14ac:dyDescent="0.3">
      <c r="A531" s="450">
        <v>503</v>
      </c>
      <c r="B531" s="437" t="s">
        <v>4563</v>
      </c>
      <c r="C531" s="437" t="s">
        <v>220</v>
      </c>
      <c r="D531" s="2079">
        <v>44861</v>
      </c>
      <c r="E531" s="3463" t="s">
        <v>4945</v>
      </c>
      <c r="F531" s="445">
        <v>94</v>
      </c>
      <c r="G531" s="453">
        <f>AVERAGE(CPVTFC3SG0037!L12:M12)</f>
        <v>2.6880500000000001</v>
      </c>
      <c r="H531" s="4003">
        <f t="shared" si="79"/>
        <v>8841.5467625899291</v>
      </c>
      <c r="I531" s="4097" t="s">
        <v>315</v>
      </c>
      <c r="J531" s="1156">
        <v>44880</v>
      </c>
      <c r="K531" s="886" t="s">
        <v>5464</v>
      </c>
      <c r="L531" s="1157">
        <v>126</v>
      </c>
      <c r="M531" s="886">
        <f>AVERAGE(CPVTFC3SG0054!D18:E18)</f>
        <v>0.35509999999999997</v>
      </c>
      <c r="N531" s="887">
        <f t="shared" si="83"/>
        <v>5622.6950354609917</v>
      </c>
      <c r="O531" s="889" t="s">
        <v>315</v>
      </c>
      <c r="P531" s="1149"/>
      <c r="Q531" s="2696"/>
      <c r="R531" s="695"/>
      <c r="S531" s="695"/>
      <c r="T531" s="646"/>
      <c r="U531" s="2704"/>
      <c r="V531" s="4922"/>
    </row>
    <row r="532" spans="1:23" x14ac:dyDescent="0.25">
      <c r="A532" s="475">
        <v>504</v>
      </c>
      <c r="B532" s="476" t="s">
        <v>4564</v>
      </c>
      <c r="C532" s="476" t="s">
        <v>868</v>
      </c>
      <c r="D532" s="2332">
        <v>44861</v>
      </c>
      <c r="E532" s="3523" t="s">
        <v>4945</v>
      </c>
      <c r="F532" s="478">
        <v>95</v>
      </c>
      <c r="G532" s="479">
        <f>AVERAGE(CPVTFC3SG0037!N12:O12)</f>
        <v>1.599</v>
      </c>
      <c r="H532" s="4004">
        <f t="shared" si="79"/>
        <v>4924.1007194244612</v>
      </c>
      <c r="I532" s="4098" t="s">
        <v>315</v>
      </c>
      <c r="J532" s="891"/>
      <c r="K532" s="891"/>
      <c r="L532" s="891"/>
      <c r="M532" s="891"/>
      <c r="N532" s="891"/>
      <c r="O532" s="1692"/>
      <c r="P532" s="878"/>
      <c r="Q532" s="694"/>
      <c r="R532" s="645"/>
      <c r="S532" s="694"/>
      <c r="T532" s="694"/>
      <c r="U532" s="694"/>
      <c r="W532" s="5">
        <v>1</v>
      </c>
    </row>
    <row r="533" spans="1:23" ht="15.75" thickBot="1" x14ac:dyDescent="0.3">
      <c r="A533" s="481">
        <v>505</v>
      </c>
      <c r="B533" s="482" t="s">
        <v>4564</v>
      </c>
      <c r="C533" s="482" t="s">
        <v>220</v>
      </c>
      <c r="D533" s="1511">
        <v>44861</v>
      </c>
      <c r="E533" s="3845" t="s">
        <v>4945</v>
      </c>
      <c r="F533" s="485">
        <v>96</v>
      </c>
      <c r="G533" s="486">
        <f>AVERAGE(CPVTFC3SG0037!P12:Q12)</f>
        <v>2.1149500000000003</v>
      </c>
      <c r="H533" s="4001">
        <f t="shared" si="79"/>
        <v>6780.0359712230229</v>
      </c>
      <c r="I533" s="4099" t="s">
        <v>315</v>
      </c>
      <c r="J533" s="891"/>
      <c r="K533" s="891"/>
      <c r="L533" s="891"/>
      <c r="M533" s="891"/>
      <c r="N533" s="891"/>
      <c r="O533" s="1692"/>
      <c r="P533" s="878"/>
      <c r="Q533" s="694"/>
      <c r="R533" s="645"/>
      <c r="S533" s="694"/>
      <c r="T533" s="694"/>
      <c r="U533" s="694"/>
      <c r="V533" s="286"/>
    </row>
    <row r="534" spans="1:23" x14ac:dyDescent="0.25">
      <c r="A534" s="318">
        <v>506</v>
      </c>
      <c r="B534" s="439" t="s">
        <v>4565</v>
      </c>
      <c r="C534" s="372" t="s">
        <v>868</v>
      </c>
      <c r="D534" s="2331">
        <v>44861</v>
      </c>
      <c r="E534" s="3473" t="s">
        <v>4945</v>
      </c>
      <c r="F534" s="375">
        <v>97</v>
      </c>
      <c r="G534" s="511">
        <f>AVERAGE(CPVTFC3SG0037!R12:S12)</f>
        <v>8.5250000000000006E-2</v>
      </c>
      <c r="H534" s="4005">
        <f t="shared" si="79"/>
        <v>-521.04316546762584</v>
      </c>
      <c r="I534" s="4085" t="s">
        <v>314</v>
      </c>
      <c r="J534" s="891"/>
      <c r="K534" s="891"/>
      <c r="L534" s="891"/>
      <c r="M534" s="891"/>
      <c r="N534" s="891"/>
      <c r="O534" s="1692"/>
      <c r="P534" s="1149"/>
      <c r="Q534" s="2696"/>
      <c r="R534" s="695"/>
      <c r="S534" s="695"/>
      <c r="T534" s="646"/>
      <c r="U534" s="2704"/>
      <c r="V534" s="4913" t="s">
        <v>1416</v>
      </c>
    </row>
    <row r="535" spans="1:23" ht="15.75" thickBot="1" x14ac:dyDescent="0.3">
      <c r="A535" s="524">
        <v>507</v>
      </c>
      <c r="B535" s="423" t="s">
        <v>4565</v>
      </c>
      <c r="C535" s="423" t="s">
        <v>220</v>
      </c>
      <c r="D535" s="1785">
        <v>44861</v>
      </c>
      <c r="E535" s="3550" t="s">
        <v>4945</v>
      </c>
      <c r="F535" s="173">
        <v>98</v>
      </c>
      <c r="G535" s="506">
        <f>AVERAGE(CPVTFC3SG0037!T12:U12)</f>
        <v>1.3498999999999999</v>
      </c>
      <c r="H535" s="4017">
        <f t="shared" si="79"/>
        <v>4028.0575539568345</v>
      </c>
      <c r="I535" s="4100" t="s">
        <v>315</v>
      </c>
      <c r="J535" s="1149"/>
      <c r="K535" s="1150"/>
      <c r="L535" s="1151"/>
      <c r="M535" s="645"/>
      <c r="N535" s="646"/>
      <c r="O535" s="1765"/>
      <c r="P535" s="1174"/>
      <c r="Q535" s="893"/>
      <c r="R535" s="893"/>
      <c r="S535" s="893"/>
      <c r="T535" s="894"/>
      <c r="U535" s="642"/>
      <c r="V535" s="4914"/>
    </row>
    <row r="536" spans="1:23" x14ac:dyDescent="0.25">
      <c r="A536" s="475">
        <v>508</v>
      </c>
      <c r="B536" s="476" t="s">
        <v>4566</v>
      </c>
      <c r="C536" s="476" t="s">
        <v>868</v>
      </c>
      <c r="D536" s="2332">
        <v>44861</v>
      </c>
      <c r="E536" s="3523" t="s">
        <v>4945</v>
      </c>
      <c r="F536" s="478">
        <v>99</v>
      </c>
      <c r="G536" s="479">
        <f>AVERAGE(CPVTFC3SG0037!V12:W12)</f>
        <v>2.6529499999999997</v>
      </c>
      <c r="H536" s="4004">
        <f t="shared" si="79"/>
        <v>8715.2877697841723</v>
      </c>
      <c r="I536" s="4098" t="s">
        <v>315</v>
      </c>
      <c r="J536" s="98">
        <v>44880</v>
      </c>
      <c r="K536" s="99" t="s">
        <v>5464</v>
      </c>
      <c r="L536" s="1155">
        <v>127</v>
      </c>
      <c r="M536" s="99">
        <f>AVERAGE(CPVTFC3SG0054!F18:G18)</f>
        <v>0.47250000000000003</v>
      </c>
      <c r="N536" s="100">
        <f t="shared" ref="N536:N537" si="84">((M536-0.1569)/0.0141)*400</f>
        <v>8953.1914893617031</v>
      </c>
      <c r="O536" s="858" t="s">
        <v>315</v>
      </c>
      <c r="P536" s="1174"/>
      <c r="Q536" s="893"/>
      <c r="R536" s="893"/>
      <c r="S536" s="893"/>
      <c r="T536" s="894"/>
      <c r="U536" s="642"/>
      <c r="W536" s="5">
        <v>1</v>
      </c>
    </row>
    <row r="537" spans="1:23" ht="15.75" thickBot="1" x14ac:dyDescent="0.3">
      <c r="A537" s="481">
        <v>509</v>
      </c>
      <c r="B537" s="482" t="s">
        <v>4566</v>
      </c>
      <c r="C537" s="482" t="s">
        <v>220</v>
      </c>
      <c r="D537" s="1511">
        <v>44861</v>
      </c>
      <c r="E537" s="3845" t="s">
        <v>4945</v>
      </c>
      <c r="F537" s="485">
        <v>100</v>
      </c>
      <c r="G537" s="486">
        <f>AVERAGE(CPVTFC3SG0037!X12:Y12)</f>
        <v>2.5343499999999999</v>
      </c>
      <c r="H537" s="4001">
        <f t="shared" si="79"/>
        <v>8288.669064748201</v>
      </c>
      <c r="I537" s="4099" t="s">
        <v>315</v>
      </c>
      <c r="J537" s="98">
        <v>44880</v>
      </c>
      <c r="K537" s="99" t="s">
        <v>5464</v>
      </c>
      <c r="L537" s="1155">
        <v>128</v>
      </c>
      <c r="M537" s="99">
        <f>AVERAGE(CPVTFC3SG0054!H18:I18)</f>
        <v>0.44474999999999998</v>
      </c>
      <c r="N537" s="100">
        <f t="shared" si="84"/>
        <v>8165.9574468085093</v>
      </c>
      <c r="O537" s="858" t="s">
        <v>315</v>
      </c>
      <c r="P537" s="1174"/>
      <c r="Q537" s="893"/>
      <c r="R537" s="893"/>
      <c r="S537" s="893"/>
      <c r="T537" s="894"/>
      <c r="U537" s="642"/>
    </row>
    <row r="538" spans="1:23" x14ac:dyDescent="0.25">
      <c r="A538" s="501">
        <v>510</v>
      </c>
      <c r="B538" s="439" t="s">
        <v>4567</v>
      </c>
      <c r="C538" s="439" t="s">
        <v>868</v>
      </c>
      <c r="D538" s="2925">
        <v>44861</v>
      </c>
      <c r="E538" s="3518" t="s">
        <v>4945</v>
      </c>
      <c r="F538" s="449">
        <v>101</v>
      </c>
      <c r="G538" s="460">
        <f>AVERAGE(CPVTFC3SG0037!B14:C14)</f>
        <v>1.31595</v>
      </c>
      <c r="H538" s="4007">
        <f t="shared" si="79"/>
        <v>3905.9352517985617</v>
      </c>
      <c r="I538" s="4102" t="s">
        <v>315</v>
      </c>
      <c r="J538" s="891"/>
      <c r="K538" s="891"/>
      <c r="L538" s="891"/>
      <c r="M538" s="891"/>
      <c r="N538" s="891"/>
      <c r="O538" s="1692"/>
      <c r="P538" s="1174"/>
      <c r="Q538" s="893"/>
      <c r="R538" s="893"/>
      <c r="S538" s="893"/>
      <c r="T538" s="894"/>
      <c r="U538" s="642"/>
      <c r="W538" s="5">
        <v>1</v>
      </c>
    </row>
    <row r="539" spans="1:23" ht="15.75" thickBot="1" x14ac:dyDescent="0.3">
      <c r="A539" s="524">
        <v>511</v>
      </c>
      <c r="B539" s="423" t="s">
        <v>4567</v>
      </c>
      <c r="C539" s="423" t="s">
        <v>220</v>
      </c>
      <c r="D539" s="1785">
        <v>44861</v>
      </c>
      <c r="E539" s="3550" t="s">
        <v>4945</v>
      </c>
      <c r="F539" s="173">
        <v>102</v>
      </c>
      <c r="G539" s="506">
        <f>AVERAGE(CPVTFC3SG0037!D14:E14)</f>
        <v>0.65250000000000008</v>
      </c>
      <c r="H539" s="4017">
        <f t="shared" si="79"/>
        <v>1519.4244604316552</v>
      </c>
      <c r="I539" s="4103" t="s">
        <v>315</v>
      </c>
      <c r="J539" s="1149"/>
      <c r="K539" s="1150"/>
      <c r="L539" s="1151"/>
      <c r="M539" s="645"/>
      <c r="N539" s="646"/>
      <c r="O539" s="1765"/>
      <c r="P539" s="1149"/>
      <c r="Q539" s="2696"/>
      <c r="R539" s="695"/>
      <c r="S539" s="695"/>
      <c r="T539" s="646"/>
      <c r="U539" s="2704"/>
    </row>
    <row r="540" spans="1:23" x14ac:dyDescent="0.25">
      <c r="A540" s="488">
        <v>512</v>
      </c>
      <c r="B540" s="489" t="s">
        <v>4568</v>
      </c>
      <c r="C540" s="489" t="s">
        <v>868</v>
      </c>
      <c r="D540" s="2329">
        <v>44861</v>
      </c>
      <c r="E540" s="3465" t="s">
        <v>4945</v>
      </c>
      <c r="F540" s="492">
        <v>103</v>
      </c>
      <c r="G540" s="493">
        <f>AVERAGE(CPVTFC3SG0037!F14:G14)</f>
        <v>8.4850000000000009E-2</v>
      </c>
      <c r="H540" s="4008">
        <f t="shared" si="79"/>
        <v>-522.48201438848923</v>
      </c>
      <c r="I540" s="4104" t="s">
        <v>314</v>
      </c>
      <c r="J540" s="1149"/>
      <c r="K540" s="1150"/>
      <c r="L540" s="1151"/>
      <c r="M540" s="645"/>
      <c r="N540" s="646"/>
      <c r="O540" s="1765"/>
      <c r="P540" s="1149"/>
      <c r="Q540" s="2696"/>
      <c r="R540" s="695"/>
      <c r="S540" s="695"/>
      <c r="T540" s="646"/>
      <c r="U540" s="2704"/>
    </row>
    <row r="541" spans="1:23" ht="15.75" thickBot="1" x14ac:dyDescent="0.3">
      <c r="A541" s="498">
        <v>513</v>
      </c>
      <c r="B541" s="346" t="s">
        <v>4568</v>
      </c>
      <c r="C541" s="346" t="s">
        <v>220</v>
      </c>
      <c r="D541" s="2232">
        <v>44861</v>
      </c>
      <c r="E541" s="3862" t="s">
        <v>4945</v>
      </c>
      <c r="F541" s="321">
        <v>104</v>
      </c>
      <c r="G541" s="473">
        <f>AVERAGE(CPVTFC3SG0037!H14:I14)</f>
        <v>9.0249999999999997E-2</v>
      </c>
      <c r="H541" s="4006">
        <f t="shared" si="79"/>
        <v>-503.05755395683451</v>
      </c>
      <c r="I541" s="4106" t="s">
        <v>314</v>
      </c>
      <c r="J541" s="2084"/>
      <c r="K541" s="3672"/>
      <c r="L541" s="3417"/>
      <c r="M541" s="969"/>
      <c r="N541" s="970"/>
      <c r="O541" s="3938"/>
      <c r="P541" s="2084"/>
      <c r="Q541" s="3011"/>
      <c r="R541" s="1586"/>
      <c r="S541" s="1586"/>
      <c r="T541" s="970"/>
      <c r="U541" s="2101"/>
    </row>
    <row r="542" spans="1:23" x14ac:dyDescent="0.25">
      <c r="A542" s="475">
        <v>514</v>
      </c>
      <c r="B542" s="4800" t="s">
        <v>4569</v>
      </c>
      <c r="C542" s="476" t="s">
        <v>868</v>
      </c>
      <c r="D542" s="2332">
        <v>44861</v>
      </c>
      <c r="E542" s="3523" t="s">
        <v>4945</v>
      </c>
      <c r="F542" s="478">
        <v>105</v>
      </c>
      <c r="G542" s="479">
        <f>AVERAGE(CPVTFC3SG0037!J14:K14)</f>
        <v>2.8358999999999996</v>
      </c>
      <c r="H542" s="4004">
        <f t="shared" si="79"/>
        <v>9373.3812949640269</v>
      </c>
      <c r="I542" s="4093" t="s">
        <v>315</v>
      </c>
      <c r="J542" s="1611">
        <v>44880</v>
      </c>
      <c r="K542" s="1327" t="s">
        <v>5464</v>
      </c>
      <c r="L542" s="3682">
        <v>129</v>
      </c>
      <c r="M542" s="1327">
        <f>AVERAGE(CPVTFC3SG0054!J18:K18)</f>
        <v>2.8707000000000003</v>
      </c>
      <c r="N542" s="480">
        <f t="shared" ref="N542:N548" si="85">((M542-0.1569)/0.0141)*400</f>
        <v>76987.234042553202</v>
      </c>
      <c r="O542" s="759" t="s">
        <v>315</v>
      </c>
      <c r="P542" s="1611">
        <v>44893</v>
      </c>
      <c r="Q542" s="1327" t="s">
        <v>5588</v>
      </c>
      <c r="R542" s="1327">
        <v>162</v>
      </c>
      <c r="S542" s="1327">
        <f>AVERAGE(CPVTFC3SG0078!D24:E24)</f>
        <v>0.79144999999999999</v>
      </c>
      <c r="T542" s="480">
        <f t="shared" ref="T542:T544" si="86">(S542-0.1301)/0.0142*66</f>
        <v>3073.8802816901402</v>
      </c>
      <c r="U542" s="782" t="s">
        <v>315</v>
      </c>
      <c r="W542" s="5">
        <v>1</v>
      </c>
    </row>
    <row r="543" spans="1:23" x14ac:dyDescent="0.25">
      <c r="A543" s="586"/>
      <c r="B543" s="4801"/>
      <c r="C543" s="436" t="s">
        <v>5448</v>
      </c>
      <c r="D543" s="2333"/>
      <c r="E543" s="3468"/>
      <c r="F543" s="695"/>
      <c r="G543" s="892"/>
      <c r="H543" s="4011"/>
      <c r="I543" s="4094"/>
      <c r="J543" s="1174"/>
      <c r="K543" s="893"/>
      <c r="L543" s="3933"/>
      <c r="M543" s="893"/>
      <c r="N543" s="894"/>
      <c r="O543" s="642"/>
      <c r="P543" s="98">
        <v>44893</v>
      </c>
      <c r="Q543" s="99" t="s">
        <v>5588</v>
      </c>
      <c r="R543" s="99">
        <v>163</v>
      </c>
      <c r="S543" s="99">
        <f>AVERAGE(CPVTFC3SG0078!F24:G24)</f>
        <v>0.58950000000000002</v>
      </c>
      <c r="T543" s="100">
        <f t="shared" si="86"/>
        <v>2135.2394366197182</v>
      </c>
      <c r="U543" s="1711" t="s">
        <v>315</v>
      </c>
    </row>
    <row r="544" spans="1:23" x14ac:dyDescent="0.25">
      <c r="A544" s="586"/>
      <c r="B544" s="4801"/>
      <c r="C544" s="436" t="s">
        <v>863</v>
      </c>
      <c r="D544" s="2333"/>
      <c r="E544" s="3468"/>
      <c r="F544" s="695"/>
      <c r="G544" s="892"/>
      <c r="H544" s="4011"/>
      <c r="I544" s="4094"/>
      <c r="J544" s="1174"/>
      <c r="K544" s="893"/>
      <c r="L544" s="3933"/>
      <c r="M544" s="893"/>
      <c r="N544" s="894"/>
      <c r="O544" s="642"/>
      <c r="P544" s="98">
        <v>44893</v>
      </c>
      <c r="Q544" s="99" t="s">
        <v>5588</v>
      </c>
      <c r="R544" s="99">
        <v>164</v>
      </c>
      <c r="S544" s="99">
        <f>AVERAGE(CPVTFC3SG0078!H24:I24)</f>
        <v>0.45874999999999999</v>
      </c>
      <c r="T544" s="100">
        <f t="shared" si="86"/>
        <v>1527.5281690140844</v>
      </c>
      <c r="U544" s="1711" t="s">
        <v>315</v>
      </c>
    </row>
    <row r="545" spans="1:23" x14ac:dyDescent="0.25">
      <c r="A545" s="599"/>
      <c r="B545" s="4818"/>
      <c r="C545" s="437" t="s">
        <v>2442</v>
      </c>
      <c r="D545" s="2335"/>
      <c r="E545" s="3532"/>
      <c r="F545" s="1586"/>
      <c r="G545" s="1391"/>
      <c r="H545" s="4031"/>
      <c r="I545" s="4129"/>
      <c r="J545" s="3951"/>
      <c r="K545" s="1392"/>
      <c r="L545" s="4332"/>
      <c r="M545" s="1392"/>
      <c r="N545" s="1393"/>
      <c r="O545" s="650"/>
      <c r="P545" s="3500">
        <v>44894</v>
      </c>
      <c r="Q545" s="145" t="s">
        <v>5564</v>
      </c>
      <c r="R545" s="145">
        <v>29</v>
      </c>
      <c r="S545" s="145">
        <f>AVERAGE(CPVTFC3SG0082!O15:P15)</f>
        <v>0.65290000000000004</v>
      </c>
      <c r="T545" s="4002">
        <f t="shared" ref="T545" si="87">(S545-0.1565)/0.0137*66</f>
        <v>2391.4160583941607</v>
      </c>
      <c r="U545" s="4252" t="s">
        <v>315</v>
      </c>
    </row>
    <row r="546" spans="1:23" ht="15.75" thickBot="1" x14ac:dyDescent="0.3">
      <c r="A546" s="481">
        <v>515</v>
      </c>
      <c r="B546" s="4802"/>
      <c r="C546" s="482" t="s">
        <v>4223</v>
      </c>
      <c r="D546" s="1511">
        <v>44861</v>
      </c>
      <c r="E546" s="3845" t="s">
        <v>4945</v>
      </c>
      <c r="F546" s="485">
        <v>106</v>
      </c>
      <c r="G546" s="486">
        <f>AVERAGE(CPVTFC3SG0037!L14:M14)</f>
        <v>2.81365</v>
      </c>
      <c r="H546" s="4001">
        <f t="shared" si="79"/>
        <v>9293.3453237410067</v>
      </c>
      <c r="I546" s="4095" t="s">
        <v>315</v>
      </c>
      <c r="J546" s="1615">
        <v>44880</v>
      </c>
      <c r="K546" s="1332" t="s">
        <v>5464</v>
      </c>
      <c r="L546" s="3907">
        <v>130</v>
      </c>
      <c r="M546" s="1332">
        <f>AVERAGE(CPVTFC3SG0054!L18:M18)</f>
        <v>1.6675499999999999</v>
      </c>
      <c r="N546" s="487">
        <f t="shared" si="85"/>
        <v>42855.319148936163</v>
      </c>
      <c r="O546" s="727" t="s">
        <v>315</v>
      </c>
      <c r="P546" s="1383"/>
      <c r="Q546" s="3917"/>
      <c r="R546" s="787"/>
      <c r="S546" s="787"/>
      <c r="T546" s="662"/>
      <c r="U546" s="3977"/>
    </row>
    <row r="547" spans="1:23" x14ac:dyDescent="0.25">
      <c r="A547" s="475">
        <v>516</v>
      </c>
      <c r="B547" s="476" t="s">
        <v>4570</v>
      </c>
      <c r="C547" s="476" t="s">
        <v>868</v>
      </c>
      <c r="D547" s="2332">
        <v>44861</v>
      </c>
      <c r="E547" s="3523" t="s">
        <v>4945</v>
      </c>
      <c r="F547" s="478">
        <v>107</v>
      </c>
      <c r="G547" s="479">
        <f>AVERAGE(CPVTFC3SG0037!N14:O14)</f>
        <v>2.7726000000000002</v>
      </c>
      <c r="H547" s="4004">
        <f t="shared" si="79"/>
        <v>9145.6834532374105</v>
      </c>
      <c r="I547" s="4098" t="s">
        <v>315</v>
      </c>
      <c r="J547" s="1611">
        <v>44880</v>
      </c>
      <c r="K547" s="1327" t="s">
        <v>5464</v>
      </c>
      <c r="L547" s="3682">
        <v>131</v>
      </c>
      <c r="M547" s="1327">
        <f>AVERAGE(CPVTFC3SG0054!N18:O18)</f>
        <v>1.1175999999999999</v>
      </c>
      <c r="N547" s="480">
        <f t="shared" si="85"/>
        <v>27253.900709219859</v>
      </c>
      <c r="O547" s="872" t="s">
        <v>315</v>
      </c>
      <c r="P547" s="2378"/>
      <c r="Q547" s="3978"/>
      <c r="R547" s="835"/>
      <c r="S547" s="835"/>
      <c r="T547" s="661"/>
      <c r="U547" s="3979"/>
      <c r="W547" s="5">
        <v>1</v>
      </c>
    </row>
    <row r="548" spans="1:23" ht="15.75" thickBot="1" x14ac:dyDescent="0.3">
      <c r="A548" s="481">
        <v>517</v>
      </c>
      <c r="B548" s="482" t="s">
        <v>4570</v>
      </c>
      <c r="C548" s="482" t="s">
        <v>220</v>
      </c>
      <c r="D548" s="1511">
        <v>44861</v>
      </c>
      <c r="E548" s="3845" t="s">
        <v>4945</v>
      </c>
      <c r="F548" s="485">
        <v>108</v>
      </c>
      <c r="G548" s="486">
        <f>AVERAGE(CPVTFC3SG0037!P14:Q14)</f>
        <v>2.7945500000000001</v>
      </c>
      <c r="H548" s="4001">
        <f t="shared" si="79"/>
        <v>9224.6402877697838</v>
      </c>
      <c r="I548" s="4099" t="s">
        <v>315</v>
      </c>
      <c r="J548" s="1615">
        <v>44880</v>
      </c>
      <c r="K548" s="1332" t="s">
        <v>5464</v>
      </c>
      <c r="L548" s="3907">
        <v>132</v>
      </c>
      <c r="M548" s="1332">
        <f>AVERAGE(CPVTFC3SG0054!P18:Q18)</f>
        <v>2.9214500000000001</v>
      </c>
      <c r="N548" s="487">
        <f t="shared" si="85"/>
        <v>78426.950354609944</v>
      </c>
      <c r="O548" s="1206" t="s">
        <v>315</v>
      </c>
      <c r="P548" s="1383"/>
      <c r="Q548" s="3917"/>
      <c r="R548" s="787"/>
      <c r="S548" s="787"/>
      <c r="T548" s="662"/>
      <c r="U548" s="3977"/>
      <c r="V548" s="286"/>
    </row>
    <row r="549" spans="1:23" x14ac:dyDescent="0.25">
      <c r="A549" s="318">
        <v>518</v>
      </c>
      <c r="B549" s="372" t="s">
        <v>4571</v>
      </c>
      <c r="C549" s="372" t="s">
        <v>868</v>
      </c>
      <c r="D549" s="2331">
        <v>44861</v>
      </c>
      <c r="E549" s="3473" t="s">
        <v>4945</v>
      </c>
      <c r="F549" s="375">
        <v>109</v>
      </c>
      <c r="G549" s="511">
        <f>AVERAGE(CPVTFC3SG0037!R14:S14)</f>
        <v>8.4150000000000003E-2</v>
      </c>
      <c r="H549" s="4005">
        <f t="shared" si="79"/>
        <v>-525</v>
      </c>
      <c r="I549" s="4105" t="s">
        <v>314</v>
      </c>
      <c r="J549" s="1286"/>
      <c r="K549" s="2163"/>
      <c r="L549" s="2164"/>
      <c r="M549" s="830"/>
      <c r="N549" s="831"/>
      <c r="O549" s="2473"/>
      <c r="P549" s="1286"/>
      <c r="Q549" s="3077"/>
      <c r="R549" s="1288"/>
      <c r="S549" s="1288"/>
      <c r="T549" s="831"/>
      <c r="U549" s="3078"/>
    </row>
    <row r="550" spans="1:23" ht="15.75" thickBot="1" x14ac:dyDescent="0.3">
      <c r="A550" s="470">
        <v>519</v>
      </c>
      <c r="B550" s="346" t="s">
        <v>4571</v>
      </c>
      <c r="C550" s="346" t="s">
        <v>220</v>
      </c>
      <c r="D550" s="2232">
        <v>44861</v>
      </c>
      <c r="E550" s="3862" t="s">
        <v>4945</v>
      </c>
      <c r="F550" s="321">
        <v>110</v>
      </c>
      <c r="G550" s="473">
        <f>AVERAGE(CPVTFC3SG0037!T14:U14)</f>
        <v>0.17925000000000002</v>
      </c>
      <c r="H550" s="4006">
        <f t="shared" si="79"/>
        <v>-182.91366906474812</v>
      </c>
      <c r="I550" s="4106" t="s">
        <v>314</v>
      </c>
      <c r="J550" s="2084"/>
      <c r="K550" s="3672"/>
      <c r="L550" s="3417"/>
      <c r="M550" s="969"/>
      <c r="N550" s="970"/>
      <c r="O550" s="3938"/>
      <c r="P550" s="2084"/>
      <c r="Q550" s="3011"/>
      <c r="R550" s="1586"/>
      <c r="S550" s="1586"/>
      <c r="T550" s="970"/>
      <c r="U550" s="2101"/>
      <c r="V550" s="286"/>
    </row>
    <row r="551" spans="1:23" x14ac:dyDescent="0.25">
      <c r="A551" s="475">
        <v>520</v>
      </c>
      <c r="B551" s="4814" t="s">
        <v>4572</v>
      </c>
      <c r="C551" s="476" t="s">
        <v>868</v>
      </c>
      <c r="D551" s="2332">
        <v>44861</v>
      </c>
      <c r="E551" s="3523" t="s">
        <v>4945</v>
      </c>
      <c r="F551" s="478">
        <v>111</v>
      </c>
      <c r="G551" s="479">
        <f>AVERAGE(CPVTFC3SG0037!V14:W14)</f>
        <v>1.3704000000000001</v>
      </c>
      <c r="H551" s="4004">
        <f t="shared" si="79"/>
        <v>4101.7985611510794</v>
      </c>
      <c r="I551" s="4098" t="s">
        <v>315</v>
      </c>
      <c r="J551" s="2378"/>
      <c r="K551" s="3673"/>
      <c r="L551" s="3674"/>
      <c r="M551" s="667"/>
      <c r="N551" s="661"/>
      <c r="O551" s="3896"/>
      <c r="P551" s="3788">
        <v>44893</v>
      </c>
      <c r="Q551" s="1498" t="s">
        <v>5588</v>
      </c>
      <c r="R551" s="1498">
        <v>169</v>
      </c>
      <c r="S551" s="1498">
        <f>AVERAGE(CPVTFC3SG0078!R24:S24)</f>
        <v>0.14300000000000002</v>
      </c>
      <c r="T551" s="494">
        <f t="shared" ref="T551:T557" si="88">(S551-0.1301)/0.0142*66</f>
        <v>59.957746478873339</v>
      </c>
      <c r="U551" s="1779" t="s">
        <v>314</v>
      </c>
      <c r="W551" s="5">
        <v>1</v>
      </c>
    </row>
    <row r="552" spans="1:23" x14ac:dyDescent="0.25">
      <c r="A552" s="3044"/>
      <c r="B552" s="4815"/>
      <c r="C552" s="436" t="s">
        <v>5448</v>
      </c>
      <c r="D552" s="2333"/>
      <c r="E552" s="3468"/>
      <c r="F552" s="695"/>
      <c r="G552" s="892"/>
      <c r="H552" s="4011"/>
      <c r="I552" s="4094"/>
      <c r="J552" s="1149"/>
      <c r="K552" s="1150"/>
      <c r="L552" s="1151"/>
      <c r="M552" s="645"/>
      <c r="N552" s="646"/>
      <c r="O552" s="1765"/>
      <c r="P552" s="267">
        <v>44893</v>
      </c>
      <c r="Q552" s="268" t="s">
        <v>5588</v>
      </c>
      <c r="R552" s="268">
        <v>170</v>
      </c>
      <c r="S552" s="268">
        <f>AVERAGE(CPVTFC3SG0078!T24:U24)</f>
        <v>0.16299999999999998</v>
      </c>
      <c r="T552" s="343">
        <f t="shared" si="88"/>
        <v>152.91549295774641</v>
      </c>
      <c r="U552" s="1781" t="s">
        <v>314</v>
      </c>
    </row>
    <row r="553" spans="1:23" x14ac:dyDescent="0.25">
      <c r="A553" s="3044"/>
      <c r="B553" s="4815"/>
      <c r="C553" s="436" t="s">
        <v>863</v>
      </c>
      <c r="D553" s="2333"/>
      <c r="E553" s="3468"/>
      <c r="F553" s="695"/>
      <c r="G553" s="892"/>
      <c r="H553" s="4011"/>
      <c r="I553" s="4094"/>
      <c r="J553" s="1149"/>
      <c r="K553" s="1150"/>
      <c r="L553" s="1151"/>
      <c r="M553" s="645"/>
      <c r="N553" s="646"/>
      <c r="O553" s="1765"/>
      <c r="P553" s="267">
        <v>44893</v>
      </c>
      <c r="Q553" s="268" t="s">
        <v>5588</v>
      </c>
      <c r="R553" s="268">
        <v>171</v>
      </c>
      <c r="S553" s="268">
        <f>AVERAGE(CPVTFC3SG0078!V24:W24)</f>
        <v>0.18980000000000002</v>
      </c>
      <c r="T553" s="343">
        <f t="shared" si="88"/>
        <v>277.47887323943672</v>
      </c>
      <c r="U553" s="1781" t="s">
        <v>314</v>
      </c>
    </row>
    <row r="554" spans="1:23" ht="15.75" thickBot="1" x14ac:dyDescent="0.3">
      <c r="A554" s="481">
        <v>521</v>
      </c>
      <c r="B554" s="4821"/>
      <c r="C554" s="520" t="s">
        <v>4223</v>
      </c>
      <c r="D554" s="1511">
        <v>44861</v>
      </c>
      <c r="E554" s="3845" t="s">
        <v>4945</v>
      </c>
      <c r="F554" s="485">
        <v>112</v>
      </c>
      <c r="G554" s="486">
        <f>AVERAGE(CPVTFC3SG0037!X14:Y14)</f>
        <v>2.5569499999999996</v>
      </c>
      <c r="H554" s="4001">
        <f t="shared" si="79"/>
        <v>8369.9640287769762</v>
      </c>
      <c r="I554" s="4099" t="s">
        <v>315</v>
      </c>
      <c r="J554" s="1615">
        <v>44880</v>
      </c>
      <c r="K554" s="1332" t="s">
        <v>5464</v>
      </c>
      <c r="L554" s="3907">
        <v>133</v>
      </c>
      <c r="M554" s="1332">
        <f>AVERAGE(CPVTFC3SG0054!R18:S18)</f>
        <v>0.46644999999999998</v>
      </c>
      <c r="N554" s="487">
        <f t="shared" ref="N554:N560" si="89">((M554-0.1569)/0.0141)*400</f>
        <v>8781.5602836879443</v>
      </c>
      <c r="O554" s="1206" t="s">
        <v>315</v>
      </c>
      <c r="P554" s="1383"/>
      <c r="Q554" s="3917"/>
      <c r="R554" s="787"/>
      <c r="S554" s="787"/>
      <c r="T554" s="662"/>
      <c r="U554" s="3977"/>
      <c r="V554" s="286"/>
    </row>
    <row r="555" spans="1:23" x14ac:dyDescent="0.25">
      <c r="A555" s="475">
        <v>522</v>
      </c>
      <c r="B555" s="4814" t="s">
        <v>4573</v>
      </c>
      <c r="C555" s="476" t="s">
        <v>868</v>
      </c>
      <c r="D555" s="2332">
        <v>44861</v>
      </c>
      <c r="E555" s="3523" t="s">
        <v>4945</v>
      </c>
      <c r="F555" s="478">
        <v>113</v>
      </c>
      <c r="G555" s="479">
        <f>AVERAGE(CPVTFC3SG0037!B16:C16)</f>
        <v>2.9357500000000001</v>
      </c>
      <c r="H555" s="4004">
        <f t="shared" si="79"/>
        <v>9732.5539568345321</v>
      </c>
      <c r="I555" s="4098" t="s">
        <v>315</v>
      </c>
      <c r="J555" s="1611">
        <v>44880</v>
      </c>
      <c r="K555" s="1327" t="s">
        <v>5464</v>
      </c>
      <c r="L555" s="3682">
        <v>134</v>
      </c>
      <c r="M555" s="1327">
        <f>AVERAGE(CPVTFC3SG0054!T18:U18)</f>
        <v>2.8903999999999996</v>
      </c>
      <c r="N555" s="480">
        <f t="shared" si="89"/>
        <v>77546.099290780141</v>
      </c>
      <c r="O555" s="872" t="s">
        <v>315</v>
      </c>
      <c r="P555" s="1611">
        <v>44893</v>
      </c>
      <c r="Q555" s="1327" t="s">
        <v>5588</v>
      </c>
      <c r="R555" s="1327">
        <v>173</v>
      </c>
      <c r="S555" s="1327">
        <f>AVERAGE(CPVTFC3SG0078!B26:C26)</f>
        <v>1.2479</v>
      </c>
      <c r="T555" s="480">
        <f t="shared" si="88"/>
        <v>5195.4084507042244</v>
      </c>
      <c r="U555" s="782" t="s">
        <v>315</v>
      </c>
      <c r="W555" s="5">
        <v>1</v>
      </c>
    </row>
    <row r="556" spans="1:23" x14ac:dyDescent="0.25">
      <c r="A556" s="3044"/>
      <c r="B556" s="4815"/>
      <c r="C556" s="436" t="s">
        <v>5448</v>
      </c>
      <c r="D556" s="2333"/>
      <c r="E556" s="3468"/>
      <c r="F556" s="695"/>
      <c r="G556" s="892"/>
      <c r="H556" s="4011"/>
      <c r="I556" s="4094"/>
      <c r="J556" s="3939"/>
      <c r="K556" s="1366"/>
      <c r="L556" s="3940"/>
      <c r="M556" s="1366"/>
      <c r="N556" s="1367"/>
      <c r="O556" s="672"/>
      <c r="P556" s="98">
        <v>44893</v>
      </c>
      <c r="Q556" s="99" t="s">
        <v>5588</v>
      </c>
      <c r="R556" s="99">
        <v>174</v>
      </c>
      <c r="S556" s="99">
        <f>AVERAGE(CPVTFC3SG0078!D26:E26)</f>
        <v>0.57150000000000001</v>
      </c>
      <c r="T556" s="100">
        <f t="shared" si="88"/>
        <v>2051.5774647887324</v>
      </c>
      <c r="U556" s="1711" t="s">
        <v>315</v>
      </c>
    </row>
    <row r="557" spans="1:23" x14ac:dyDescent="0.25">
      <c r="A557" s="3044"/>
      <c r="B557" s="4815"/>
      <c r="C557" s="436" t="s">
        <v>863</v>
      </c>
      <c r="D557" s="2333"/>
      <c r="E557" s="3468"/>
      <c r="F557" s="695"/>
      <c r="G557" s="892"/>
      <c r="H557" s="4011"/>
      <c r="I557" s="4094"/>
      <c r="J557" s="3939"/>
      <c r="K557" s="1366"/>
      <c r="L557" s="3940"/>
      <c r="M557" s="1366"/>
      <c r="N557" s="1367"/>
      <c r="O557" s="672"/>
      <c r="P557" s="98">
        <v>44893</v>
      </c>
      <c r="Q557" s="99" t="s">
        <v>5588</v>
      </c>
      <c r="R557" s="99">
        <v>175</v>
      </c>
      <c r="S557" s="99">
        <f>AVERAGE(CPVTFC3SG0078!F26:G26)</f>
        <v>0.41710000000000003</v>
      </c>
      <c r="T557" s="100">
        <f t="shared" si="88"/>
        <v>1333.943661971831</v>
      </c>
      <c r="U557" s="1711" t="s">
        <v>315</v>
      </c>
    </row>
    <row r="558" spans="1:23" ht="15.75" thickBot="1" x14ac:dyDescent="0.3">
      <c r="A558" s="481">
        <v>523</v>
      </c>
      <c r="B558" s="4821"/>
      <c r="C558" s="520" t="s">
        <v>4223</v>
      </c>
      <c r="D558" s="1511">
        <v>44861</v>
      </c>
      <c r="E558" s="3845" t="s">
        <v>4945</v>
      </c>
      <c r="F558" s="485">
        <v>114</v>
      </c>
      <c r="G558" s="486">
        <f>AVERAGE(CPVTFC3SG0037!D16:E16)</f>
        <v>2.8733500000000003</v>
      </c>
      <c r="H558" s="4001">
        <f t="shared" si="79"/>
        <v>9508.0935251798564</v>
      </c>
      <c r="I558" s="4099" t="s">
        <v>315</v>
      </c>
      <c r="J558" s="1615">
        <v>44880</v>
      </c>
      <c r="K558" s="1332" t="s">
        <v>5464</v>
      </c>
      <c r="L558" s="3907">
        <v>135</v>
      </c>
      <c r="M558" s="1332">
        <f>AVERAGE(CPVTFC3SG0054!V18:W18)</f>
        <v>1.28895</v>
      </c>
      <c r="N558" s="487">
        <f t="shared" si="89"/>
        <v>32114.893617021276</v>
      </c>
      <c r="O558" s="1206" t="s">
        <v>315</v>
      </c>
      <c r="P558" s="1383"/>
      <c r="Q558" s="2775"/>
      <c r="R558" s="668"/>
      <c r="S558" s="668"/>
      <c r="T558" s="662"/>
      <c r="U558" s="2793"/>
    </row>
    <row r="559" spans="1:23" x14ac:dyDescent="0.25">
      <c r="A559" s="504">
        <v>524</v>
      </c>
      <c r="B559" s="438" t="s">
        <v>4574</v>
      </c>
      <c r="C559" s="438" t="s">
        <v>868</v>
      </c>
      <c r="D559" s="2870">
        <v>44861</v>
      </c>
      <c r="E559" s="3485" t="s">
        <v>4945</v>
      </c>
      <c r="F559" s="444">
        <v>115</v>
      </c>
      <c r="G559" s="499">
        <f>AVERAGE(CPVTFC3SG0037!F16:G16)</f>
        <v>2.68885</v>
      </c>
      <c r="H559" s="4000">
        <f t="shared" si="79"/>
        <v>8844.4244604316536</v>
      </c>
      <c r="I559" s="4096" t="s">
        <v>315</v>
      </c>
      <c r="J559" s="3873">
        <v>44880</v>
      </c>
      <c r="K559" s="1323" t="s">
        <v>5464</v>
      </c>
      <c r="L559" s="3941">
        <v>136</v>
      </c>
      <c r="M559" s="1323">
        <f>AVERAGE(CPVTFC3SG0054!X18:Y18)</f>
        <v>0.34834999999999999</v>
      </c>
      <c r="N559" s="1324">
        <f t="shared" si="89"/>
        <v>5431.2056737588646</v>
      </c>
      <c r="O559" s="1325" t="s">
        <v>315</v>
      </c>
      <c r="P559" s="1271"/>
      <c r="Q559" s="1271"/>
      <c r="R559" s="830"/>
      <c r="S559" s="1271"/>
      <c r="T559" s="1271"/>
      <c r="U559" s="1271"/>
      <c r="W559" s="5">
        <v>1</v>
      </c>
    </row>
    <row r="560" spans="1:23" ht="15.75" thickBot="1" x14ac:dyDescent="0.3">
      <c r="A560" s="481">
        <v>525</v>
      </c>
      <c r="B560" s="482" t="s">
        <v>4574</v>
      </c>
      <c r="C560" s="482" t="s">
        <v>220</v>
      </c>
      <c r="D560" s="1511">
        <v>44861</v>
      </c>
      <c r="E560" s="3845" t="s">
        <v>4945</v>
      </c>
      <c r="F560" s="485">
        <v>116</v>
      </c>
      <c r="G560" s="486">
        <f>AVERAGE(CPVTFC3SG0037!H16:I16)</f>
        <v>2.3920000000000003</v>
      </c>
      <c r="H560" s="4001">
        <f t="shared" si="79"/>
        <v>7776.6187050359722</v>
      </c>
      <c r="I560" s="4099" t="s">
        <v>315</v>
      </c>
      <c r="J560" s="1156">
        <v>44880</v>
      </c>
      <c r="K560" s="886" t="s">
        <v>5464</v>
      </c>
      <c r="L560" s="1157">
        <v>137</v>
      </c>
      <c r="M560" s="886">
        <f>AVERAGE(CPVTFC3SG0054!B20:C20)</f>
        <v>0.38855000000000001</v>
      </c>
      <c r="N560" s="887">
        <f t="shared" si="89"/>
        <v>6571.6312056737588</v>
      </c>
      <c r="O560" s="889" t="s">
        <v>315</v>
      </c>
      <c r="P560" s="1149"/>
      <c r="Q560" s="2696"/>
      <c r="R560" s="695"/>
      <c r="S560" s="695"/>
      <c r="T560" s="646"/>
      <c r="U560" s="2704"/>
    </row>
    <row r="561" spans="1:23" x14ac:dyDescent="0.25">
      <c r="A561" s="318">
        <v>526</v>
      </c>
      <c r="B561" s="372" t="s">
        <v>4575</v>
      </c>
      <c r="C561" s="372" t="s">
        <v>868</v>
      </c>
      <c r="D561" s="2331">
        <v>44861</v>
      </c>
      <c r="E561" s="3473" t="s">
        <v>4945</v>
      </c>
      <c r="F561" s="375">
        <v>117</v>
      </c>
      <c r="G561" s="511">
        <f>AVERAGE(CPVTFC3SG0037!J16:K16)</f>
        <v>9.035E-2</v>
      </c>
      <c r="H561" s="4005">
        <f t="shared" si="79"/>
        <v>-502.69784172661866</v>
      </c>
      <c r="I561" s="4105" t="s">
        <v>314</v>
      </c>
      <c r="J561" s="1149"/>
      <c r="K561" s="1150"/>
      <c r="L561" s="1151"/>
      <c r="M561" s="645"/>
      <c r="N561" s="646"/>
      <c r="O561" s="1765"/>
      <c r="P561" s="1149"/>
      <c r="Q561" s="2696"/>
      <c r="R561" s="695"/>
      <c r="S561" s="695"/>
      <c r="T561" s="646"/>
      <c r="U561" s="2704"/>
    </row>
    <row r="562" spans="1:23" ht="15.75" thickBot="1" x14ac:dyDescent="0.3">
      <c r="A562" s="470">
        <v>527</v>
      </c>
      <c r="B562" s="346" t="s">
        <v>4575</v>
      </c>
      <c r="C562" s="346" t="s">
        <v>220</v>
      </c>
      <c r="D562" s="2232">
        <v>44861</v>
      </c>
      <c r="E562" s="3862" t="s">
        <v>4945</v>
      </c>
      <c r="F562" s="321">
        <v>118</v>
      </c>
      <c r="G562" s="473">
        <f>AVERAGE(CPVTFC3SG0037!L16:M16)</f>
        <v>8.8599999999999998E-2</v>
      </c>
      <c r="H562" s="4006">
        <f t="shared" si="79"/>
        <v>-508.99280575539575</v>
      </c>
      <c r="I562" s="4106" t="s">
        <v>314</v>
      </c>
      <c r="J562" s="1149"/>
      <c r="K562" s="1150"/>
      <c r="L562" s="1151"/>
      <c r="M562" s="645"/>
      <c r="N562" s="646"/>
      <c r="O562" s="1765"/>
      <c r="P562" s="1149"/>
      <c r="Q562" s="2696"/>
      <c r="R562" s="695"/>
      <c r="S562" s="695"/>
      <c r="T562" s="646"/>
      <c r="U562" s="2704"/>
      <c r="V562" s="286"/>
    </row>
    <row r="563" spans="1:23" x14ac:dyDescent="0.25">
      <c r="A563" s="488">
        <v>528</v>
      </c>
      <c r="B563" s="489" t="s">
        <v>4576</v>
      </c>
      <c r="C563" s="489" t="s">
        <v>868</v>
      </c>
      <c r="D563" s="2329">
        <v>44861</v>
      </c>
      <c r="E563" s="3465" t="s">
        <v>4945</v>
      </c>
      <c r="F563" s="492">
        <v>119</v>
      </c>
      <c r="G563" s="493">
        <f>AVERAGE(CPVTFC3SG0037!N16:O16)</f>
        <v>9.74E-2</v>
      </c>
      <c r="H563" s="4008">
        <f t="shared" si="79"/>
        <v>-477.33812949640287</v>
      </c>
      <c r="I563" s="4104" t="s">
        <v>314</v>
      </c>
      <c r="J563" s="1149"/>
      <c r="K563" s="1150"/>
      <c r="L563" s="1151"/>
      <c r="M563" s="645"/>
      <c r="N563" s="646"/>
      <c r="O563" s="1765"/>
      <c r="P563" s="1149"/>
      <c r="Q563" s="2696"/>
      <c r="R563" s="695"/>
      <c r="S563" s="695"/>
      <c r="T563" s="646"/>
      <c r="U563" s="2704"/>
    </row>
    <row r="564" spans="1:23" ht="15.75" thickBot="1" x14ac:dyDescent="0.3">
      <c r="A564" s="462">
        <v>529</v>
      </c>
      <c r="B564" s="464" t="s">
        <v>4576</v>
      </c>
      <c r="C564" s="464" t="s">
        <v>220</v>
      </c>
      <c r="D564" s="1525">
        <v>44861</v>
      </c>
      <c r="E564" s="3840" t="s">
        <v>4945</v>
      </c>
      <c r="F564" s="467">
        <v>120</v>
      </c>
      <c r="G564" s="468">
        <f>AVERAGE(CPVTFC3SG0037!P16:Q16)</f>
        <v>9.1999999999999998E-2</v>
      </c>
      <c r="H564" s="4009">
        <f t="shared" si="79"/>
        <v>-496.76258992805759</v>
      </c>
      <c r="I564" s="4107" t="s">
        <v>314</v>
      </c>
      <c r="J564" s="1149"/>
      <c r="K564" s="1150"/>
      <c r="L564" s="1151"/>
      <c r="M564" s="645"/>
      <c r="N564" s="646"/>
      <c r="O564" s="1765"/>
      <c r="P564" s="1149"/>
      <c r="Q564" s="2696"/>
      <c r="R564" s="695"/>
      <c r="S564" s="695"/>
      <c r="T564" s="646"/>
      <c r="U564" s="2704"/>
    </row>
    <row r="565" spans="1:23" x14ac:dyDescent="0.25">
      <c r="A565" s="174">
        <v>530</v>
      </c>
      <c r="B565" s="438" t="s">
        <v>4577</v>
      </c>
      <c r="C565" s="438" t="s">
        <v>868</v>
      </c>
      <c r="D565" s="2870">
        <v>44861</v>
      </c>
      <c r="E565" s="3485" t="s">
        <v>4945</v>
      </c>
      <c r="F565" s="444">
        <v>121</v>
      </c>
      <c r="G565" s="499">
        <f>AVERAGE(CPVTFC3SG0037!R16:S16)</f>
        <v>1.98055</v>
      </c>
      <c r="H565" s="4000">
        <f t="shared" si="79"/>
        <v>6296.5827338129502</v>
      </c>
      <c r="I565" s="4096" t="s">
        <v>315</v>
      </c>
      <c r="J565" s="1149"/>
      <c r="K565" s="1150"/>
      <c r="L565" s="1151"/>
      <c r="M565" s="645"/>
      <c r="N565" s="646"/>
      <c r="O565" s="1765"/>
      <c r="P565" s="1149"/>
      <c r="Q565" s="2696"/>
      <c r="R565" s="695"/>
      <c r="S565" s="695"/>
      <c r="T565" s="646"/>
      <c r="U565" s="2704"/>
      <c r="W565" s="5">
        <v>1</v>
      </c>
    </row>
    <row r="566" spans="1:23" ht="15.75" thickBot="1" x14ac:dyDescent="0.3">
      <c r="A566" s="450">
        <v>531</v>
      </c>
      <c r="B566" s="437" t="s">
        <v>4577</v>
      </c>
      <c r="C566" s="437" t="s">
        <v>220</v>
      </c>
      <c r="D566" s="2079">
        <v>44861</v>
      </c>
      <c r="E566" s="3463" t="s">
        <v>4945</v>
      </c>
      <c r="F566" s="445">
        <v>122</v>
      </c>
      <c r="G566" s="453">
        <f>AVERAGE(CPVTFC3SG0037!T16:U16)</f>
        <v>1.76505</v>
      </c>
      <c r="H566" s="4003">
        <f t="shared" si="79"/>
        <v>5521.4028776978421</v>
      </c>
      <c r="I566" s="4097" t="s">
        <v>315</v>
      </c>
      <c r="J566" s="1149"/>
      <c r="K566" s="1150"/>
      <c r="L566" s="1151"/>
      <c r="M566" s="645"/>
      <c r="N566" s="646"/>
      <c r="O566" s="1765"/>
      <c r="P566" s="1149"/>
      <c r="Q566" s="2696"/>
      <c r="R566" s="695"/>
      <c r="S566" s="695"/>
      <c r="T566" s="646"/>
      <c r="U566" s="2704"/>
      <c r="V566" s="286"/>
    </row>
    <row r="567" spans="1:23" x14ac:dyDescent="0.25">
      <c r="A567" s="488">
        <v>532</v>
      </c>
      <c r="B567" s="457" t="s">
        <v>4578</v>
      </c>
      <c r="C567" s="489" t="s">
        <v>868</v>
      </c>
      <c r="D567" s="2329">
        <v>44861</v>
      </c>
      <c r="E567" s="3465" t="s">
        <v>4945</v>
      </c>
      <c r="F567" s="492">
        <v>123</v>
      </c>
      <c r="G567" s="493">
        <f>AVERAGE(CPVTFC3SG0037!V16:W16)</f>
        <v>9.955E-2</v>
      </c>
      <c r="H567" s="4008">
        <f t="shared" si="79"/>
        <v>-469.60431654676256</v>
      </c>
      <c r="I567" s="4104" t="s">
        <v>314</v>
      </c>
      <c r="J567" s="1149"/>
      <c r="K567" s="1150"/>
      <c r="L567" s="1151"/>
      <c r="M567" s="645"/>
      <c r="N567" s="646"/>
      <c r="O567" s="1765"/>
      <c r="P567" s="1149"/>
      <c r="Q567" s="2696"/>
      <c r="R567" s="695"/>
      <c r="S567" s="695"/>
      <c r="T567" s="646"/>
      <c r="U567" s="2704"/>
      <c r="V567" s="4913" t="s">
        <v>1416</v>
      </c>
    </row>
    <row r="568" spans="1:23" ht="15.75" thickBot="1" x14ac:dyDescent="0.3">
      <c r="A568" s="537">
        <v>533</v>
      </c>
      <c r="B568" s="423" t="s">
        <v>4578</v>
      </c>
      <c r="C568" s="423" t="s">
        <v>220</v>
      </c>
      <c r="D568" s="1785">
        <v>44861</v>
      </c>
      <c r="E568" s="3550" t="s">
        <v>4945</v>
      </c>
      <c r="F568" s="173">
        <v>124</v>
      </c>
      <c r="G568" s="506">
        <f>AVERAGE(CPVTFC3SG0037!X16:Y16)</f>
        <v>1.4152</v>
      </c>
      <c r="H568" s="4017">
        <f t="shared" si="79"/>
        <v>4262.9496402877703</v>
      </c>
      <c r="I568" s="4101" t="s">
        <v>315</v>
      </c>
      <c r="J568" s="2084"/>
      <c r="K568" s="3672"/>
      <c r="L568" s="3417"/>
      <c r="M568" s="969"/>
      <c r="N568" s="970"/>
      <c r="O568" s="3938"/>
      <c r="P568" s="2084"/>
      <c r="Q568" s="3011"/>
      <c r="R568" s="1586"/>
      <c r="S568" s="1586"/>
      <c r="T568" s="970"/>
      <c r="U568" s="2101"/>
      <c r="V568" s="4914"/>
    </row>
    <row r="569" spans="1:23" x14ac:dyDescent="0.25">
      <c r="A569" s="475">
        <v>534</v>
      </c>
      <c r="B569" s="476" t="s">
        <v>4579</v>
      </c>
      <c r="C569" s="476" t="s">
        <v>868</v>
      </c>
      <c r="D569" s="2332">
        <v>44861</v>
      </c>
      <c r="E569" s="3523" t="s">
        <v>4945</v>
      </c>
      <c r="F569" s="478">
        <v>125</v>
      </c>
      <c r="G569" s="479">
        <f>AVERAGE(CPVTFC3SG0037!B18:C18)</f>
        <v>2.9500500000000001</v>
      </c>
      <c r="H569" s="4004">
        <f t="shared" si="79"/>
        <v>9783.9928057553971</v>
      </c>
      <c r="I569" s="4098" t="s">
        <v>315</v>
      </c>
      <c r="J569" s="1611">
        <v>44880</v>
      </c>
      <c r="K569" s="1327" t="s">
        <v>5464</v>
      </c>
      <c r="L569" s="3682">
        <v>138</v>
      </c>
      <c r="M569" s="1327">
        <f>AVERAGE(CPVTFC3SG0054!D20:E20)</f>
        <v>2.7942999999999998</v>
      </c>
      <c r="N569" s="480">
        <f t="shared" ref="N569:N573" si="90">((M569-0.1569)/0.0141)*400</f>
        <v>74819.858156028378</v>
      </c>
      <c r="O569" s="872" t="s">
        <v>315</v>
      </c>
      <c r="P569" s="1611">
        <v>44893</v>
      </c>
      <c r="Q569" s="1327" t="s">
        <v>5591</v>
      </c>
      <c r="R569" s="1327">
        <v>5</v>
      </c>
      <c r="S569" s="1327">
        <f>AVERAGE(CPVTFC3SG0079!K11:L11)</f>
        <v>0.88270000000000004</v>
      </c>
      <c r="T569" s="480">
        <f t="shared" ref="T569:T573" si="91">(S569-0.1362)/0.0138*66</f>
        <v>3570.217391304348</v>
      </c>
      <c r="U569" s="782" t="s">
        <v>315</v>
      </c>
      <c r="W569" s="5">
        <v>1</v>
      </c>
    </row>
    <row r="570" spans="1:23" ht="15.75" thickBot="1" x14ac:dyDescent="0.3">
      <c r="A570" s="529">
        <v>535</v>
      </c>
      <c r="B570" s="437" t="s">
        <v>4579</v>
      </c>
      <c r="C570" s="437" t="s">
        <v>2442</v>
      </c>
      <c r="D570" s="2079">
        <v>44861</v>
      </c>
      <c r="E570" s="3463" t="s">
        <v>4945</v>
      </c>
      <c r="F570" s="445">
        <v>126</v>
      </c>
      <c r="G570" s="453">
        <f>AVERAGE(CPVTFC3SG0037!D18:E18)</f>
        <v>2.8948499999999999</v>
      </c>
      <c r="H570" s="4003">
        <f t="shared" si="79"/>
        <v>9585.4316546762584</v>
      </c>
      <c r="I570" s="4097" t="s">
        <v>315</v>
      </c>
      <c r="J570" s="1389">
        <v>44880</v>
      </c>
      <c r="K570" s="1329" t="s">
        <v>5464</v>
      </c>
      <c r="L570" s="3681">
        <v>139</v>
      </c>
      <c r="M570" s="1329">
        <f>AVERAGE(CPVTFC3SG0054!F20:G20)</f>
        <v>1.7985</v>
      </c>
      <c r="N570" s="454">
        <f t="shared" si="90"/>
        <v>46570.212765957447</v>
      </c>
      <c r="O570" s="1330" t="s">
        <v>315</v>
      </c>
      <c r="P570" s="3785">
        <v>44893</v>
      </c>
      <c r="Q570" s="3786" t="s">
        <v>5591</v>
      </c>
      <c r="R570" s="3786">
        <v>6</v>
      </c>
      <c r="S570" s="3786">
        <f>AVERAGE(CPVTFC3SG0079!M11:N11)</f>
        <v>0.37370000000000003</v>
      </c>
      <c r="T570" s="474">
        <f t="shared" si="91"/>
        <v>1135.8695652173915</v>
      </c>
      <c r="U570" s="3787" t="s">
        <v>314</v>
      </c>
    </row>
    <row r="571" spans="1:23" x14ac:dyDescent="0.25">
      <c r="A571" s="475">
        <v>536</v>
      </c>
      <c r="B571" s="4800" t="s">
        <v>4580</v>
      </c>
      <c r="C571" s="476" t="s">
        <v>868</v>
      </c>
      <c r="D571" s="2332">
        <v>44861</v>
      </c>
      <c r="E571" s="3523" t="s">
        <v>4945</v>
      </c>
      <c r="F571" s="478">
        <v>127</v>
      </c>
      <c r="G571" s="479">
        <f>AVERAGE(CPVTFC3SG0037!F18:G18)</f>
        <v>2.5588500000000001</v>
      </c>
      <c r="H571" s="4004">
        <f t="shared" si="79"/>
        <v>8376.7985611510794</v>
      </c>
      <c r="I571" s="4093" t="s">
        <v>315</v>
      </c>
      <c r="J571" s="1611">
        <v>44880</v>
      </c>
      <c r="K571" s="1327" t="s">
        <v>5464</v>
      </c>
      <c r="L571" s="3682">
        <v>140</v>
      </c>
      <c r="M571" s="1327">
        <f>AVERAGE(CPVTFC3SG0054!H20:I20)</f>
        <v>0.49119999999999997</v>
      </c>
      <c r="N571" s="480">
        <f t="shared" si="90"/>
        <v>9483.68794326241</v>
      </c>
      <c r="O571" s="759" t="s">
        <v>315</v>
      </c>
      <c r="P571" s="3788">
        <v>44893</v>
      </c>
      <c r="Q571" s="1498" t="s">
        <v>5591</v>
      </c>
      <c r="R571" s="1498">
        <v>7</v>
      </c>
      <c r="S571" s="1498">
        <f>AVERAGE(CPVTFC3SG0079!O11:P11)</f>
        <v>0.25385000000000002</v>
      </c>
      <c r="T571" s="494">
        <f t="shared" si="91"/>
        <v>562.67391304347836</v>
      </c>
      <c r="U571" s="1779" t="s">
        <v>314</v>
      </c>
      <c r="W571" s="5">
        <v>1</v>
      </c>
    </row>
    <row r="572" spans="1:23" x14ac:dyDescent="0.25">
      <c r="A572" s="586"/>
      <c r="B572" s="4801"/>
      <c r="C572" s="436" t="s">
        <v>5448</v>
      </c>
      <c r="D572" s="2333"/>
      <c r="E572" s="3468"/>
      <c r="F572" s="695"/>
      <c r="G572" s="892"/>
      <c r="H572" s="4011"/>
      <c r="I572" s="4094"/>
      <c r="J572" s="1174"/>
      <c r="K572" s="893"/>
      <c r="L572" s="3933"/>
      <c r="M572" s="893"/>
      <c r="N572" s="894"/>
      <c r="O572" s="642"/>
      <c r="P572" s="267">
        <v>44893</v>
      </c>
      <c r="Q572" s="268" t="s">
        <v>5591</v>
      </c>
      <c r="R572" s="268">
        <v>8</v>
      </c>
      <c r="S572" s="268">
        <f>AVERAGE(CPVTFC3SG0079!Q11:R11)</f>
        <v>0.1709</v>
      </c>
      <c r="T572" s="343">
        <f t="shared" si="91"/>
        <v>165.95652173913047</v>
      </c>
      <c r="U572" s="1781" t="s">
        <v>314</v>
      </c>
    </row>
    <row r="573" spans="1:23" ht="15.75" thickBot="1" x14ac:dyDescent="0.3">
      <c r="A573" s="481">
        <v>537</v>
      </c>
      <c r="B573" s="4802"/>
      <c r="C573" s="482" t="s">
        <v>2442</v>
      </c>
      <c r="D573" s="1511">
        <v>44861</v>
      </c>
      <c r="E573" s="3845" t="s">
        <v>4945</v>
      </c>
      <c r="F573" s="485">
        <v>128</v>
      </c>
      <c r="G573" s="486">
        <f>AVERAGE(CPVTFC3SG0037!H18:I18)</f>
        <v>2.6330499999999999</v>
      </c>
      <c r="H573" s="4001">
        <f t="shared" si="79"/>
        <v>8643.705035971223</v>
      </c>
      <c r="I573" s="4095" t="s">
        <v>315</v>
      </c>
      <c r="J573" s="1615">
        <v>44880</v>
      </c>
      <c r="K573" s="1332" t="s">
        <v>5464</v>
      </c>
      <c r="L573" s="3907">
        <v>141</v>
      </c>
      <c r="M573" s="1332">
        <f>AVERAGE(CPVTFC3SG0054!J20:K20)</f>
        <v>0.31474999999999997</v>
      </c>
      <c r="N573" s="487">
        <f t="shared" si="90"/>
        <v>4478.0141843971624</v>
      </c>
      <c r="O573" s="727" t="s">
        <v>315</v>
      </c>
      <c r="P573" s="3800">
        <v>44893</v>
      </c>
      <c r="Q573" s="1783" t="s">
        <v>5591</v>
      </c>
      <c r="R573" s="1783">
        <v>9</v>
      </c>
      <c r="S573" s="1783">
        <f>AVERAGE(CPVTFC3SG0079!S11:T11)</f>
        <v>0.23230000000000001</v>
      </c>
      <c r="T573" s="469">
        <f t="shared" si="91"/>
        <v>459.60869565217399</v>
      </c>
      <c r="U573" s="1784" t="s">
        <v>314</v>
      </c>
    </row>
    <row r="574" spans="1:23" x14ac:dyDescent="0.25">
      <c r="A574" s="318">
        <v>538</v>
      </c>
      <c r="B574" s="372" t="s">
        <v>4581</v>
      </c>
      <c r="C574" s="372" t="s">
        <v>868</v>
      </c>
      <c r="D574" s="2331">
        <v>44861</v>
      </c>
      <c r="E574" s="3473" t="s">
        <v>4945</v>
      </c>
      <c r="F574" s="375">
        <v>129</v>
      </c>
      <c r="G574" s="511">
        <f>AVERAGE(CPVTFC3SG0037!J18:K18)</f>
        <v>9.8549999999999999E-2</v>
      </c>
      <c r="H574" s="4005">
        <f t="shared" si="79"/>
        <v>-473.20143884892093</v>
      </c>
      <c r="I574" s="4105" t="s">
        <v>314</v>
      </c>
      <c r="J574" s="1286"/>
      <c r="K574" s="2163"/>
      <c r="L574" s="2164"/>
      <c r="M574" s="830"/>
      <c r="N574" s="831"/>
      <c r="O574" s="2473"/>
      <c r="P574" s="1286"/>
      <c r="Q574" s="3095"/>
      <c r="R574" s="1288"/>
      <c r="S574" s="1288"/>
      <c r="T574" s="831"/>
      <c r="U574" s="3078"/>
    </row>
    <row r="575" spans="1:23" ht="15.75" thickBot="1" x14ac:dyDescent="0.3">
      <c r="A575" s="470">
        <v>539</v>
      </c>
      <c r="B575" s="346" t="s">
        <v>4581</v>
      </c>
      <c r="C575" s="346" t="s">
        <v>220</v>
      </c>
      <c r="D575" s="2232">
        <v>44861</v>
      </c>
      <c r="E575" s="3862" t="s">
        <v>4945</v>
      </c>
      <c r="F575" s="321">
        <v>130</v>
      </c>
      <c r="G575" s="473">
        <f>AVERAGE(CPVTFC3SG0037!L18:M18)</f>
        <v>0.1011</v>
      </c>
      <c r="H575" s="4006">
        <f t="shared" ref="H575:H631" si="92">(G575-0.2301)/0.0139*50</f>
        <v>-464.02877697841734</v>
      </c>
      <c r="I575" s="4106" t="s">
        <v>314</v>
      </c>
      <c r="J575" s="891"/>
      <c r="K575" s="891"/>
      <c r="L575" s="891"/>
      <c r="M575" s="891"/>
      <c r="N575" s="891"/>
      <c r="O575" s="1692"/>
      <c r="P575" s="1149"/>
      <c r="Q575" s="2697"/>
      <c r="R575" s="695"/>
      <c r="S575" s="695"/>
      <c r="T575" s="646"/>
      <c r="U575" s="2704"/>
    </row>
    <row r="576" spans="1:23" x14ac:dyDescent="0.25">
      <c r="A576" s="475">
        <v>540</v>
      </c>
      <c r="B576" s="476" t="s">
        <v>4582</v>
      </c>
      <c r="C576" s="476" t="s">
        <v>868</v>
      </c>
      <c r="D576" s="2332">
        <v>44861</v>
      </c>
      <c r="E576" s="3523" t="s">
        <v>4945</v>
      </c>
      <c r="F576" s="478">
        <v>131</v>
      </c>
      <c r="G576" s="479">
        <f>AVERAGE(CPVTFC3SG0037!N18:O18)</f>
        <v>2.3218500000000004</v>
      </c>
      <c r="H576" s="4004">
        <f t="shared" si="92"/>
        <v>7524.2805755395693</v>
      </c>
      <c r="I576" s="4098" t="s">
        <v>315</v>
      </c>
      <c r="J576" s="98">
        <v>44880</v>
      </c>
      <c r="K576" s="99" t="s">
        <v>5464</v>
      </c>
      <c r="L576" s="1155">
        <v>142</v>
      </c>
      <c r="M576" s="99">
        <f>AVERAGE(CPVTFC3SG0054!L20:M20)</f>
        <v>0.32819999999999999</v>
      </c>
      <c r="N576" s="100">
        <f t="shared" ref="N576:N580" si="93">((M576-0.1569)/0.0141)*400</f>
        <v>4859.5744680851067</v>
      </c>
      <c r="O576" s="858" t="s">
        <v>315</v>
      </c>
      <c r="P576" s="1149"/>
      <c r="Q576" s="2697"/>
      <c r="R576" s="695"/>
      <c r="S576" s="695"/>
      <c r="T576" s="646"/>
      <c r="U576" s="2704"/>
      <c r="W576" s="5">
        <v>1</v>
      </c>
    </row>
    <row r="577" spans="1:23" ht="15.75" thickBot="1" x14ac:dyDescent="0.3">
      <c r="A577" s="481">
        <v>541</v>
      </c>
      <c r="B577" s="482" t="s">
        <v>4582</v>
      </c>
      <c r="C577" s="482" t="s">
        <v>220</v>
      </c>
      <c r="D577" s="1511">
        <v>44861</v>
      </c>
      <c r="E577" s="3845" t="s">
        <v>4945</v>
      </c>
      <c r="F577" s="485">
        <v>132</v>
      </c>
      <c r="G577" s="486">
        <f>AVERAGE(CPVTFC3SG0037!P18:Q18)</f>
        <v>0.98060000000000003</v>
      </c>
      <c r="H577" s="4001">
        <f t="shared" si="92"/>
        <v>2699.6402877697847</v>
      </c>
      <c r="I577" s="4099" t="s">
        <v>315</v>
      </c>
      <c r="J577" s="891"/>
      <c r="K577" s="891"/>
      <c r="L577" s="891"/>
      <c r="M577" s="891"/>
      <c r="N577" s="891"/>
      <c r="O577" s="1692"/>
      <c r="P577" s="1149"/>
      <c r="Q577" s="2697"/>
      <c r="R577" s="695"/>
      <c r="S577" s="695"/>
      <c r="T577" s="646"/>
      <c r="U577" s="2704"/>
    </row>
    <row r="578" spans="1:23" x14ac:dyDescent="0.25">
      <c r="A578" s="174">
        <v>542</v>
      </c>
      <c r="B578" s="438" t="s">
        <v>4583</v>
      </c>
      <c r="C578" s="438" t="s">
        <v>868</v>
      </c>
      <c r="D578" s="2870">
        <v>44861</v>
      </c>
      <c r="E578" s="3485" t="s">
        <v>4945</v>
      </c>
      <c r="F578" s="444">
        <v>133</v>
      </c>
      <c r="G578" s="499">
        <f>AVERAGE(CPVTFC3SG0037!R18:S18)</f>
        <v>2.8902999999999999</v>
      </c>
      <c r="H578" s="4000">
        <f t="shared" si="92"/>
        <v>9569.0647482014392</v>
      </c>
      <c r="I578" s="4096" t="s">
        <v>315</v>
      </c>
      <c r="J578" s="98">
        <v>44880</v>
      </c>
      <c r="K578" s="99" t="s">
        <v>5464</v>
      </c>
      <c r="L578" s="1155">
        <v>143</v>
      </c>
      <c r="M578" s="99">
        <f>AVERAGE(CPVTFC3SG0054!N20:O20)</f>
        <v>1.9147500000000002</v>
      </c>
      <c r="N578" s="100">
        <f t="shared" si="93"/>
        <v>49868.085106382983</v>
      </c>
      <c r="O578" s="858" t="s">
        <v>315</v>
      </c>
      <c r="P578" s="1149"/>
      <c r="Q578" s="2697"/>
      <c r="R578" s="695"/>
      <c r="S578" s="695"/>
      <c r="T578" s="646"/>
      <c r="U578" s="2704"/>
      <c r="V578" s="4921"/>
      <c r="W578" s="5">
        <v>1</v>
      </c>
    </row>
    <row r="579" spans="1:23" ht="15.75" thickBot="1" x14ac:dyDescent="0.3">
      <c r="A579" s="450">
        <v>543</v>
      </c>
      <c r="B579" s="437" t="s">
        <v>4583</v>
      </c>
      <c r="C579" s="437" t="s">
        <v>220</v>
      </c>
      <c r="D579" s="2079">
        <v>44861</v>
      </c>
      <c r="E579" s="3463" t="s">
        <v>4945</v>
      </c>
      <c r="F579" s="445">
        <v>134</v>
      </c>
      <c r="G579" s="453">
        <f>AVERAGE(CPVTFC3SG0037!T18:U18)</f>
        <v>2.4091500000000003</v>
      </c>
      <c r="H579" s="4003">
        <f t="shared" si="92"/>
        <v>7838.3093525179856</v>
      </c>
      <c r="I579" s="4097" t="s">
        <v>315</v>
      </c>
      <c r="J579" s="98">
        <v>44880</v>
      </c>
      <c r="K579" s="99" t="s">
        <v>5464</v>
      </c>
      <c r="L579" s="1155">
        <v>144</v>
      </c>
      <c r="M579" s="99">
        <f>AVERAGE(CPVTFC3SG0054!P20:Q20)</f>
        <v>0.49339999999999995</v>
      </c>
      <c r="N579" s="100">
        <f t="shared" si="93"/>
        <v>9546.0992907801392</v>
      </c>
      <c r="O579" s="858" t="s">
        <v>315</v>
      </c>
      <c r="P579" s="1149"/>
      <c r="Q579" s="2697"/>
      <c r="R579" s="695"/>
      <c r="S579" s="695"/>
      <c r="T579" s="646"/>
      <c r="U579" s="2704"/>
      <c r="V579" s="4922"/>
    </row>
    <row r="580" spans="1:23" x14ac:dyDescent="0.25">
      <c r="A580" s="541">
        <v>544</v>
      </c>
      <c r="B580" s="542" t="s">
        <v>4584</v>
      </c>
      <c r="C580" s="542" t="s">
        <v>868</v>
      </c>
      <c r="D580" s="2596">
        <v>44861</v>
      </c>
      <c r="E580" s="4022" t="s">
        <v>4945</v>
      </c>
      <c r="F580" s="545">
        <v>135</v>
      </c>
      <c r="G580" s="546">
        <f>AVERAGE(CPVTFC3SG0037!V18:W18)</f>
        <v>2.7826500000000003</v>
      </c>
      <c r="H580" s="4021">
        <f t="shared" si="92"/>
        <v>9181.8345323741014</v>
      </c>
      <c r="I580" s="4108" t="s">
        <v>315</v>
      </c>
      <c r="J580" s="98">
        <v>44880</v>
      </c>
      <c r="K580" s="99" t="s">
        <v>5464</v>
      </c>
      <c r="L580" s="1155">
        <v>145</v>
      </c>
      <c r="M580" s="99">
        <f>AVERAGE(CPVTFC3SG0054!R20:S20)</f>
        <v>0.70599999999999996</v>
      </c>
      <c r="N580" s="100">
        <f t="shared" si="93"/>
        <v>15577.304964539004</v>
      </c>
      <c r="O580" s="858" t="s">
        <v>315</v>
      </c>
      <c r="P580" s="694"/>
      <c r="Q580" s="694"/>
      <c r="R580" s="645"/>
      <c r="S580" s="694"/>
      <c r="T580" s="694"/>
      <c r="U580" s="694"/>
      <c r="W580" s="5">
        <v>1</v>
      </c>
    </row>
    <row r="581" spans="1:23" ht="15.75" thickBot="1" x14ac:dyDescent="0.3">
      <c r="A581" s="481">
        <v>545</v>
      </c>
      <c r="B581" s="482" t="s">
        <v>4584</v>
      </c>
      <c r="C581" s="482" t="s">
        <v>220</v>
      </c>
      <c r="D581" s="1511">
        <v>44861</v>
      </c>
      <c r="E581" s="3845" t="s">
        <v>4945</v>
      </c>
      <c r="F581" s="485">
        <v>136</v>
      </c>
      <c r="G581" s="486">
        <f>AVERAGE(CPVTFC3SG0037!X18:Y18)</f>
        <v>2.2565499999999998</v>
      </c>
      <c r="H581" s="4001">
        <f t="shared" si="92"/>
        <v>7289.3884892086317</v>
      </c>
      <c r="I581" s="4099" t="s">
        <v>315</v>
      </c>
      <c r="J581" s="891"/>
      <c r="K581" s="891"/>
      <c r="L581" s="891"/>
      <c r="M581" s="891"/>
      <c r="N581" s="891"/>
      <c r="O581" s="1692"/>
      <c r="P581" s="694"/>
      <c r="Q581" s="694"/>
      <c r="R581" s="645"/>
      <c r="S581" s="694"/>
      <c r="T581" s="694"/>
      <c r="U581" s="694"/>
      <c r="V581" s="286"/>
    </row>
    <row r="582" spans="1:23" x14ac:dyDescent="0.25">
      <c r="A582" s="318">
        <v>546</v>
      </c>
      <c r="B582" s="372" t="s">
        <v>4585</v>
      </c>
      <c r="C582" s="372" t="s">
        <v>868</v>
      </c>
      <c r="D582" s="2331">
        <v>44861</v>
      </c>
      <c r="E582" s="3473" t="s">
        <v>4945</v>
      </c>
      <c r="F582" s="375">
        <v>137</v>
      </c>
      <c r="G582" s="493">
        <f>AVERAGE(CPVTFC3SG0037!B20:C20)</f>
        <v>0.10879999999999999</v>
      </c>
      <c r="H582" s="4023">
        <f t="shared" si="92"/>
        <v>-436.33093525179862</v>
      </c>
      <c r="I582" s="4105" t="s">
        <v>314</v>
      </c>
      <c r="J582" s="1149"/>
      <c r="K582" s="1150"/>
      <c r="L582" s="1151"/>
      <c r="M582" s="645"/>
      <c r="N582" s="646"/>
      <c r="O582" s="1765"/>
      <c r="P582" s="694"/>
      <c r="Q582" s="694"/>
      <c r="R582" s="645"/>
      <c r="S582" s="694"/>
      <c r="T582" s="694"/>
      <c r="U582" s="694"/>
    </row>
    <row r="583" spans="1:23" ht="15.75" thickBot="1" x14ac:dyDescent="0.3">
      <c r="A583" s="470">
        <v>547</v>
      </c>
      <c r="B583" s="346" t="s">
        <v>4585</v>
      </c>
      <c r="C583" s="346" t="s">
        <v>220</v>
      </c>
      <c r="D583" s="2232">
        <v>44861</v>
      </c>
      <c r="E583" s="3862" t="s">
        <v>4945</v>
      </c>
      <c r="F583" s="321">
        <v>138</v>
      </c>
      <c r="G583" s="473">
        <f>AVERAGE(CPVTFC3SG0037!D20:E20)</f>
        <v>9.2499999999999999E-2</v>
      </c>
      <c r="H583" s="4006">
        <f t="shared" si="92"/>
        <v>-494.96402877697847</v>
      </c>
      <c r="I583" s="4106" t="s">
        <v>314</v>
      </c>
      <c r="J583" s="891"/>
      <c r="K583" s="891"/>
      <c r="L583" s="891"/>
      <c r="M583" s="891"/>
      <c r="N583" s="891"/>
      <c r="O583" s="1692"/>
      <c r="P583" s="1174"/>
      <c r="Q583" s="893"/>
      <c r="R583" s="893"/>
      <c r="S583" s="893"/>
      <c r="T583" s="894"/>
      <c r="U583" s="642"/>
    </row>
    <row r="584" spans="1:23" x14ac:dyDescent="0.25">
      <c r="A584" s="475">
        <v>548</v>
      </c>
      <c r="B584" s="476" t="s">
        <v>4586</v>
      </c>
      <c r="C584" s="476" t="s">
        <v>868</v>
      </c>
      <c r="D584" s="2332">
        <v>44861</v>
      </c>
      <c r="E584" s="3523" t="s">
        <v>4945</v>
      </c>
      <c r="F584" s="478">
        <v>139</v>
      </c>
      <c r="G584" s="479">
        <f>AVERAGE(CPVTFC3SG0037!F20:G20)</f>
        <v>2.9120499999999998</v>
      </c>
      <c r="H584" s="4021">
        <f t="shared" si="92"/>
        <v>9647.30215827338</v>
      </c>
      <c r="I584" s="4108" t="s">
        <v>315</v>
      </c>
      <c r="J584" s="98">
        <v>44880</v>
      </c>
      <c r="K584" s="99" t="s">
        <v>5464</v>
      </c>
      <c r="L584" s="1155">
        <v>146</v>
      </c>
      <c r="M584" s="99">
        <f>AVERAGE(CPVTFC3SG0054!T20:U20)</f>
        <v>1.3527</v>
      </c>
      <c r="N584" s="100">
        <f t="shared" ref="N584:N585" si="94">((M584-0.1569)/0.0141)*400</f>
        <v>33923.404255319147</v>
      </c>
      <c r="O584" s="858" t="s">
        <v>315</v>
      </c>
      <c r="P584" s="1174"/>
      <c r="Q584" s="893"/>
      <c r="R584" s="893"/>
      <c r="S584" s="893"/>
      <c r="T584" s="894"/>
      <c r="U584" s="642"/>
      <c r="W584" s="5">
        <v>1</v>
      </c>
    </row>
    <row r="585" spans="1:23" ht="15.75" thickBot="1" x14ac:dyDescent="0.3">
      <c r="A585" s="481">
        <v>549</v>
      </c>
      <c r="B585" s="482" t="s">
        <v>4586</v>
      </c>
      <c r="C585" s="482" t="s">
        <v>220</v>
      </c>
      <c r="D585" s="1511">
        <v>44861</v>
      </c>
      <c r="E585" s="3845" t="s">
        <v>4945</v>
      </c>
      <c r="F585" s="485">
        <v>140</v>
      </c>
      <c r="G585" s="486">
        <f>AVERAGE(CPVTFC3SG0037!H20:I20)</f>
        <v>2.8702500000000004</v>
      </c>
      <c r="H585" s="4001">
        <f t="shared" si="92"/>
        <v>9496.9424460431674</v>
      </c>
      <c r="I585" s="4099" t="s">
        <v>315</v>
      </c>
      <c r="J585" s="98">
        <v>44880</v>
      </c>
      <c r="K585" s="99" t="s">
        <v>5464</v>
      </c>
      <c r="L585" s="1155">
        <v>147</v>
      </c>
      <c r="M585" s="99">
        <f>AVERAGE(CPVTFC3SG0054!V20:W20)</f>
        <v>0.56109999999999993</v>
      </c>
      <c r="N585" s="100">
        <f t="shared" si="94"/>
        <v>11466.666666666664</v>
      </c>
      <c r="O585" s="858" t="s">
        <v>315</v>
      </c>
      <c r="P585" s="1174"/>
      <c r="Q585" s="893"/>
      <c r="R585" s="893"/>
      <c r="S585" s="893"/>
      <c r="T585" s="894"/>
      <c r="U585" s="642"/>
      <c r="V585" s="286"/>
    </row>
    <row r="586" spans="1:23" x14ac:dyDescent="0.25">
      <c r="A586" s="318">
        <v>550</v>
      </c>
      <c r="B586" s="372" t="s">
        <v>4587</v>
      </c>
      <c r="C586" s="372" t="s">
        <v>868</v>
      </c>
      <c r="D586" s="2331">
        <v>44861</v>
      </c>
      <c r="E586" s="3473" t="s">
        <v>4945</v>
      </c>
      <c r="F586" s="375">
        <v>141</v>
      </c>
      <c r="G586" s="511">
        <f>AVERAGE(CPVTFC3SG0037!J20:K20)</f>
        <v>0.13020000000000001</v>
      </c>
      <c r="H586" s="4013">
        <f t="shared" si="92"/>
        <v>-359.35251798561148</v>
      </c>
      <c r="I586" s="4105" t="s">
        <v>314</v>
      </c>
      <c r="J586" s="1149"/>
      <c r="K586" s="1150"/>
      <c r="L586" s="1151"/>
      <c r="M586" s="645"/>
      <c r="N586" s="646"/>
      <c r="O586" s="1765"/>
      <c r="P586" s="1174"/>
      <c r="Q586" s="893"/>
      <c r="R586" s="893"/>
      <c r="S586" s="893"/>
      <c r="T586" s="894"/>
      <c r="U586" s="642"/>
    </row>
    <row r="587" spans="1:23" ht="15.75" thickBot="1" x14ac:dyDescent="0.3">
      <c r="A587" s="547">
        <v>551</v>
      </c>
      <c r="B587" s="346" t="s">
        <v>4587</v>
      </c>
      <c r="C587" s="346" t="s">
        <v>220</v>
      </c>
      <c r="D587" s="2232">
        <v>44861</v>
      </c>
      <c r="E587" s="3862" t="s">
        <v>4945</v>
      </c>
      <c r="F587" s="321">
        <v>142</v>
      </c>
      <c r="G587" s="473">
        <f>AVERAGE(CPVTFC3SG0037!L20:M20)</f>
        <v>0.12239999999999999</v>
      </c>
      <c r="H587" s="4006">
        <f t="shared" si="92"/>
        <v>-387.41007194244605</v>
      </c>
      <c r="I587" s="4106" t="s">
        <v>314</v>
      </c>
      <c r="J587" s="1149"/>
      <c r="K587" s="1150"/>
      <c r="L587" s="1151"/>
      <c r="M587" s="645"/>
      <c r="N587" s="646"/>
      <c r="O587" s="1765"/>
      <c r="P587" s="1149"/>
      <c r="Q587" s="2697"/>
      <c r="R587" s="695"/>
      <c r="S587" s="695"/>
      <c r="T587" s="646"/>
      <c r="U587" s="2704"/>
    </row>
    <row r="588" spans="1:23" x14ac:dyDescent="0.25">
      <c r="A588" s="528">
        <v>552</v>
      </c>
      <c r="B588" s="457" t="s">
        <v>4588</v>
      </c>
      <c r="C588" s="489" t="s">
        <v>868</v>
      </c>
      <c r="D588" s="2329">
        <v>44861</v>
      </c>
      <c r="E588" s="3465" t="s">
        <v>4945</v>
      </c>
      <c r="F588" s="492">
        <v>143</v>
      </c>
      <c r="G588" s="493">
        <f>AVERAGE(CPVTFC3SG0037!N20:O20)</f>
        <v>8.5749999999999993E-2</v>
      </c>
      <c r="H588" s="4023">
        <f t="shared" si="92"/>
        <v>-519.24460431654677</v>
      </c>
      <c r="I588" s="4104" t="s">
        <v>314</v>
      </c>
      <c r="J588" s="1149"/>
      <c r="K588" s="1150"/>
      <c r="L588" s="1151"/>
      <c r="M588" s="645"/>
      <c r="N588" s="646"/>
      <c r="O588" s="1765"/>
      <c r="P588" s="694"/>
      <c r="Q588" s="694"/>
      <c r="R588" s="645"/>
      <c r="S588" s="694"/>
      <c r="T588" s="694"/>
      <c r="U588" s="694"/>
      <c r="V588" s="4913" t="s">
        <v>1416</v>
      </c>
    </row>
    <row r="589" spans="1:23" ht="15.75" thickBot="1" x14ac:dyDescent="0.3">
      <c r="A589" s="516">
        <v>553</v>
      </c>
      <c r="B589" s="463" t="s">
        <v>4588</v>
      </c>
      <c r="C589" s="463" t="s">
        <v>220</v>
      </c>
      <c r="D589" s="1516">
        <v>44861</v>
      </c>
      <c r="E589" s="3834" t="s">
        <v>4945</v>
      </c>
      <c r="F589" s="518">
        <v>144</v>
      </c>
      <c r="G589" s="509">
        <f>AVERAGE(CPVTFC3SG0037!P20:Q20)</f>
        <v>2.8719000000000001</v>
      </c>
      <c r="H589" s="4014">
        <f t="shared" si="92"/>
        <v>9502.8776978417263</v>
      </c>
      <c r="I589" s="4100" t="s">
        <v>315</v>
      </c>
      <c r="J589" s="1149"/>
      <c r="K589" s="1150"/>
      <c r="L589" s="1151"/>
      <c r="M589" s="645"/>
      <c r="N589" s="646"/>
      <c r="O589" s="1765"/>
      <c r="P589" s="1174"/>
      <c r="Q589" s="893"/>
      <c r="R589" s="893"/>
      <c r="S589" s="893"/>
      <c r="T589" s="894"/>
      <c r="U589" s="642"/>
      <c r="V589" s="4914"/>
    </row>
    <row r="590" spans="1:23" x14ac:dyDescent="0.25">
      <c r="A590" s="174">
        <v>554</v>
      </c>
      <c r="B590" s="438" t="s">
        <v>4589</v>
      </c>
      <c r="C590" s="438" t="s">
        <v>868</v>
      </c>
      <c r="D590" s="2870">
        <v>44861</v>
      </c>
      <c r="E590" s="3485" t="s">
        <v>4945</v>
      </c>
      <c r="F590" s="444">
        <v>145</v>
      </c>
      <c r="G590" s="499">
        <f>AVERAGE(CPVTFC3SG0037!R20:S20)</f>
        <v>2.8960499999999998</v>
      </c>
      <c r="H590" s="4015">
        <f t="shared" si="92"/>
        <v>9589.7482014388479</v>
      </c>
      <c r="I590" s="4109" t="s">
        <v>315</v>
      </c>
      <c r="J590" s="98">
        <v>44880</v>
      </c>
      <c r="K590" s="99" t="s">
        <v>5464</v>
      </c>
      <c r="L590" s="1155">
        <v>148</v>
      </c>
      <c r="M590" s="99">
        <f>AVERAGE(CPVTFC3SG0054!X20:Y20)</f>
        <v>0.92569999999999997</v>
      </c>
      <c r="N590" s="100">
        <f t="shared" ref="N590:N592" si="95">((M590-0.1569)/0.0141)*400</f>
        <v>21809.929078014186</v>
      </c>
      <c r="O590" s="858" t="s">
        <v>315</v>
      </c>
      <c r="P590" s="1174"/>
      <c r="Q590" s="893"/>
      <c r="R590" s="893"/>
      <c r="S590" s="893"/>
      <c r="T590" s="894"/>
      <c r="U590" s="642"/>
      <c r="W590" s="5">
        <v>1</v>
      </c>
    </row>
    <row r="591" spans="1:23" ht="15.75" thickBot="1" x14ac:dyDescent="0.3">
      <c r="A591" s="450">
        <v>555</v>
      </c>
      <c r="B591" s="437" t="s">
        <v>4589</v>
      </c>
      <c r="C591" s="437" t="s">
        <v>220</v>
      </c>
      <c r="D591" s="2079">
        <v>44861</v>
      </c>
      <c r="E591" s="3463" t="s">
        <v>4945</v>
      </c>
      <c r="F591" s="445">
        <v>146</v>
      </c>
      <c r="G591" s="453">
        <f>AVERAGE(CPVTFC3SG0037!T20:U20)</f>
        <v>2.4798999999999998</v>
      </c>
      <c r="H591" s="4003">
        <f t="shared" si="92"/>
        <v>8092.8057553956824</v>
      </c>
      <c r="I591" s="4097" t="s">
        <v>315</v>
      </c>
      <c r="J591" s="98">
        <v>44880</v>
      </c>
      <c r="K591" s="99" t="s">
        <v>5464</v>
      </c>
      <c r="L591" s="1155">
        <v>149</v>
      </c>
      <c r="M591" s="99">
        <f>AVERAGE(CPVTFC3SG0054!B22:C22)</f>
        <v>0.62220000000000009</v>
      </c>
      <c r="N591" s="100">
        <f t="shared" si="95"/>
        <v>13200.000000000004</v>
      </c>
      <c r="O591" s="858" t="s">
        <v>315</v>
      </c>
      <c r="P591" s="1174"/>
      <c r="Q591" s="893"/>
      <c r="R591" s="893"/>
      <c r="S591" s="893"/>
      <c r="T591" s="894"/>
      <c r="U591" s="642"/>
    </row>
    <row r="592" spans="1:23" x14ac:dyDescent="0.25">
      <c r="A592" s="475">
        <v>556</v>
      </c>
      <c r="B592" s="476" t="s">
        <v>4590</v>
      </c>
      <c r="C592" s="476" t="s">
        <v>868</v>
      </c>
      <c r="D592" s="2332">
        <v>44861</v>
      </c>
      <c r="E592" s="3523" t="s">
        <v>4945</v>
      </c>
      <c r="F592" s="478">
        <v>147</v>
      </c>
      <c r="G592" s="546">
        <f>AVERAGE(CPVTFC3SG0037!V20:W20)</f>
        <v>2.81</v>
      </c>
      <c r="H592" s="4021">
        <f t="shared" si="92"/>
        <v>9280.2158273381301</v>
      </c>
      <c r="I592" s="4108" t="s">
        <v>315</v>
      </c>
      <c r="J592" s="98">
        <v>44880</v>
      </c>
      <c r="K592" s="99" t="s">
        <v>5464</v>
      </c>
      <c r="L592" s="1155">
        <v>150</v>
      </c>
      <c r="M592" s="99">
        <f>AVERAGE(CPVTFC3SG0054!D22:E22)</f>
        <v>1.0097499999999999</v>
      </c>
      <c r="N592" s="100">
        <f t="shared" si="95"/>
        <v>24194.32624113475</v>
      </c>
      <c r="O592" s="858" t="s">
        <v>315</v>
      </c>
      <c r="P592" s="1174"/>
      <c r="Q592" s="893"/>
      <c r="R592" s="893"/>
      <c r="S592" s="893"/>
      <c r="T592" s="894"/>
      <c r="U592" s="642"/>
      <c r="W592" s="5">
        <v>1</v>
      </c>
    </row>
    <row r="593" spans="1:23" ht="15.75" thickBot="1" x14ac:dyDescent="0.3">
      <c r="A593" s="529">
        <v>557</v>
      </c>
      <c r="B593" s="437" t="s">
        <v>4590</v>
      </c>
      <c r="C593" s="437" t="s">
        <v>220</v>
      </c>
      <c r="D593" s="2079">
        <v>44861</v>
      </c>
      <c r="E593" s="3463" t="s">
        <v>4945</v>
      </c>
      <c r="F593" s="445">
        <v>148</v>
      </c>
      <c r="G593" s="453">
        <f>AVERAGE(CPVTFC3SG0037!X20:Y20)</f>
        <v>2.1584500000000002</v>
      </c>
      <c r="H593" s="4003">
        <f t="shared" si="92"/>
        <v>6936.5107913669081</v>
      </c>
      <c r="I593" s="4097" t="s">
        <v>315</v>
      </c>
      <c r="J593" s="694"/>
      <c r="K593" s="694"/>
      <c r="L593" s="695"/>
      <c r="M593" s="694"/>
      <c r="N593" s="694"/>
      <c r="O593" s="1260"/>
      <c r="P593" s="1149"/>
      <c r="Q593" s="2697"/>
      <c r="R593" s="695"/>
      <c r="S593" s="695"/>
      <c r="T593" s="646"/>
      <c r="U593" s="2704"/>
    </row>
    <row r="594" spans="1:23" x14ac:dyDescent="0.25">
      <c r="A594" s="488">
        <v>558</v>
      </c>
      <c r="B594" s="457" t="s">
        <v>4591</v>
      </c>
      <c r="C594" s="489" t="s">
        <v>868</v>
      </c>
      <c r="D594" s="2329">
        <v>44861</v>
      </c>
      <c r="E594" s="3465" t="s">
        <v>4945</v>
      </c>
      <c r="F594" s="492">
        <v>149</v>
      </c>
      <c r="G594" s="493">
        <f>AVERAGE(CPVTFC3SG0037!B22:C22)</f>
        <v>0.1452</v>
      </c>
      <c r="H594" s="4023">
        <f t="shared" si="92"/>
        <v>-305.39568345323744</v>
      </c>
      <c r="I594" s="4104" t="s">
        <v>314</v>
      </c>
      <c r="J594" s="1149"/>
      <c r="K594" s="1150"/>
      <c r="L594" s="1151"/>
      <c r="M594" s="645"/>
      <c r="N594" s="646"/>
      <c r="O594" s="1765"/>
      <c r="P594" s="694"/>
      <c r="Q594" s="694"/>
      <c r="R594" s="645"/>
      <c r="S594" s="694"/>
      <c r="T594" s="694"/>
      <c r="U594" s="694"/>
      <c r="V594" s="4913" t="s">
        <v>1416</v>
      </c>
    </row>
    <row r="595" spans="1:23" ht="15.75" thickBot="1" x14ac:dyDescent="0.3">
      <c r="A595" s="537">
        <v>559</v>
      </c>
      <c r="B595" s="423" t="s">
        <v>4591</v>
      </c>
      <c r="C595" s="423" t="s">
        <v>220</v>
      </c>
      <c r="D595" s="1785">
        <v>44861</v>
      </c>
      <c r="E595" s="3550" t="s">
        <v>4945</v>
      </c>
      <c r="F595" s="173">
        <v>150</v>
      </c>
      <c r="G595" s="506">
        <f>AVERAGE(CPVTFC3SG0037!D22:E22)</f>
        <v>2.6369499999999997</v>
      </c>
      <c r="H595" s="4017">
        <f t="shared" si="92"/>
        <v>8657.7338129496402</v>
      </c>
      <c r="I595" s="4101" t="s">
        <v>315</v>
      </c>
      <c r="J595" s="2084"/>
      <c r="K595" s="3672"/>
      <c r="L595" s="3417"/>
      <c r="M595" s="969"/>
      <c r="N595" s="970"/>
      <c r="O595" s="3938"/>
      <c r="P595" s="2084"/>
      <c r="Q595" s="3097"/>
      <c r="R595" s="1586"/>
      <c r="S595" s="1586"/>
      <c r="T595" s="970"/>
      <c r="U595" s="2101"/>
      <c r="V595" s="4914"/>
    </row>
    <row r="596" spans="1:23" x14ac:dyDescent="0.25">
      <c r="A596" s="475">
        <v>560</v>
      </c>
      <c r="B596" s="4814" t="s">
        <v>4592</v>
      </c>
      <c r="C596" s="476" t="s">
        <v>868</v>
      </c>
      <c r="D596" s="2332">
        <v>44861</v>
      </c>
      <c r="E596" s="3523" t="s">
        <v>4945</v>
      </c>
      <c r="F596" s="478">
        <v>151</v>
      </c>
      <c r="G596" s="479">
        <f>AVERAGE(CPVTFC3SG0037!F22:G22)</f>
        <v>2.6047000000000002</v>
      </c>
      <c r="H596" s="4021">
        <f t="shared" si="92"/>
        <v>8541.7266187050373</v>
      </c>
      <c r="I596" s="4108" t="s">
        <v>315</v>
      </c>
      <c r="J596" s="1611">
        <v>44880</v>
      </c>
      <c r="K596" s="1327" t="s">
        <v>5464</v>
      </c>
      <c r="L596" s="3682">
        <v>151</v>
      </c>
      <c r="M596" s="1327">
        <f>AVERAGE(CPVTFC3SG0054!F22:G22)</f>
        <v>0.60099999999999998</v>
      </c>
      <c r="N596" s="480">
        <f>((M596-0.1569)/0.0141)*400</f>
        <v>12598.581560283686</v>
      </c>
      <c r="O596" s="872" t="s">
        <v>315</v>
      </c>
      <c r="P596" s="3788">
        <v>44893</v>
      </c>
      <c r="Q596" s="1498" t="s">
        <v>5591</v>
      </c>
      <c r="R596" s="1498">
        <v>60</v>
      </c>
      <c r="S596" s="1498">
        <f>AVERAGE(CPVTFC3SG0079!K21:L21)</f>
        <v>0.13290000000000002</v>
      </c>
      <c r="T596" s="494">
        <f t="shared" ref="T596:T598" si="96">(S596-0.1362)/0.0138*66</f>
        <v>-15.78260869565203</v>
      </c>
      <c r="U596" s="1779" t="s">
        <v>314</v>
      </c>
      <c r="W596" s="5">
        <v>1</v>
      </c>
    </row>
    <row r="597" spans="1:23" x14ac:dyDescent="0.25">
      <c r="A597" s="3044"/>
      <c r="B597" s="4815"/>
      <c r="C597" s="2200" t="s">
        <v>5448</v>
      </c>
      <c r="D597" s="3607"/>
      <c r="E597" s="3608"/>
      <c r="F597" s="2047"/>
      <c r="G597" s="2584"/>
      <c r="H597" s="4019"/>
      <c r="I597" s="4110"/>
      <c r="J597" s="1174"/>
      <c r="K597" s="893"/>
      <c r="L597" s="3933"/>
      <c r="M597" s="893"/>
      <c r="N597" s="894"/>
      <c r="O597" s="648"/>
      <c r="P597" s="267">
        <v>44893</v>
      </c>
      <c r="Q597" s="268" t="s">
        <v>5591</v>
      </c>
      <c r="R597" s="268">
        <v>61</v>
      </c>
      <c r="S597" s="268">
        <f>AVERAGE(CPVTFC3SG0079!M21:N21)</f>
        <v>0.26134999999999997</v>
      </c>
      <c r="T597" s="343">
        <f t="shared" si="96"/>
        <v>598.54347826086951</v>
      </c>
      <c r="U597" s="1781" t="s">
        <v>314</v>
      </c>
    </row>
    <row r="598" spans="1:23" ht="15.75" thickBot="1" x14ac:dyDescent="0.3">
      <c r="A598" s="481">
        <v>561</v>
      </c>
      <c r="B598" s="4821"/>
      <c r="C598" s="482" t="s">
        <v>2442</v>
      </c>
      <c r="D598" s="1511">
        <v>44861</v>
      </c>
      <c r="E598" s="3845" t="s">
        <v>4945</v>
      </c>
      <c r="F598" s="485">
        <v>152</v>
      </c>
      <c r="G598" s="486">
        <f>AVERAGE(CPVTFC3SG0037!H22:I22)</f>
        <v>2.6166499999999999</v>
      </c>
      <c r="H598" s="4001">
        <f t="shared" si="92"/>
        <v>8584.7122302158277</v>
      </c>
      <c r="I598" s="4099" t="s">
        <v>315</v>
      </c>
      <c r="J598" s="1615">
        <v>44880</v>
      </c>
      <c r="K598" s="1332" t="s">
        <v>5464</v>
      </c>
      <c r="L598" s="3907">
        <v>152</v>
      </c>
      <c r="M598" s="1332">
        <f>AVERAGE(CPVTFC3SG0054!H22:I22)</f>
        <v>0.61799999999999999</v>
      </c>
      <c r="N598" s="487">
        <f t="shared" ref="N598:N599" si="97">((M598-0.1569)/0.0141)*400</f>
        <v>13080.851063829787</v>
      </c>
      <c r="O598" s="1206" t="s">
        <v>315</v>
      </c>
      <c r="P598" s="3800">
        <v>44893</v>
      </c>
      <c r="Q598" s="1783" t="s">
        <v>5591</v>
      </c>
      <c r="R598" s="1783">
        <v>62</v>
      </c>
      <c r="S598" s="1783">
        <f>AVERAGE(CPVTFC3SG0079!O21:P21)</f>
        <v>0.27585000000000004</v>
      </c>
      <c r="T598" s="469">
        <f t="shared" si="96"/>
        <v>667.89130434782635</v>
      </c>
      <c r="U598" s="1784" t="s">
        <v>314</v>
      </c>
    </row>
    <row r="599" spans="1:23" x14ac:dyDescent="0.25">
      <c r="A599" s="504">
        <v>562</v>
      </c>
      <c r="B599" s="438" t="s">
        <v>4593</v>
      </c>
      <c r="C599" s="438" t="s">
        <v>868</v>
      </c>
      <c r="D599" s="2870">
        <v>44861</v>
      </c>
      <c r="E599" s="3485" t="s">
        <v>4945</v>
      </c>
      <c r="F599" s="444">
        <v>153</v>
      </c>
      <c r="G599" s="499">
        <f>AVERAGE(CPVTFC3SG0037!J22:K22)</f>
        <v>2.6458500000000003</v>
      </c>
      <c r="H599" s="4015">
        <f t="shared" si="92"/>
        <v>8689.7482014388497</v>
      </c>
      <c r="I599" s="4109" t="s">
        <v>315</v>
      </c>
      <c r="J599" s="3676">
        <v>44880</v>
      </c>
      <c r="K599" s="1978" t="s">
        <v>5464</v>
      </c>
      <c r="L599" s="3677">
        <v>153</v>
      </c>
      <c r="M599" s="1978">
        <f>AVERAGE(CPVTFC3SG0054!J22:K22)</f>
        <v>0.64745000000000008</v>
      </c>
      <c r="N599" s="505">
        <f t="shared" si="97"/>
        <v>13916.31205673759</v>
      </c>
      <c r="O599" s="1304" t="s">
        <v>315</v>
      </c>
      <c r="P599" s="1286"/>
      <c r="Q599" s="3095"/>
      <c r="R599" s="1288"/>
      <c r="S599" s="1288"/>
      <c r="T599" s="831"/>
      <c r="U599" s="3078"/>
      <c r="V599" s="4921"/>
      <c r="W599" s="5">
        <v>1</v>
      </c>
    </row>
    <row r="600" spans="1:23" ht="15.75" thickBot="1" x14ac:dyDescent="0.3">
      <c r="A600" s="529">
        <v>563</v>
      </c>
      <c r="B600" s="437" t="s">
        <v>4593</v>
      </c>
      <c r="C600" s="437" t="s">
        <v>220</v>
      </c>
      <c r="D600" s="2079">
        <v>44861</v>
      </c>
      <c r="E600" s="3463" t="s">
        <v>4945</v>
      </c>
      <c r="F600" s="445">
        <v>154</v>
      </c>
      <c r="G600" s="453">
        <f>AVERAGE(CPVTFC3SG0037!L22:M22)</f>
        <v>1.0045500000000001</v>
      </c>
      <c r="H600" s="4003">
        <f t="shared" si="92"/>
        <v>2785.7913669064756</v>
      </c>
      <c r="I600" s="4097" t="s">
        <v>315</v>
      </c>
      <c r="J600" s="2084"/>
      <c r="K600" s="3672"/>
      <c r="L600" s="3417"/>
      <c r="M600" s="969"/>
      <c r="N600" s="970"/>
      <c r="O600" s="3938"/>
      <c r="P600" s="2084"/>
      <c r="Q600" s="3097"/>
      <c r="R600" s="1586"/>
      <c r="S600" s="1586"/>
      <c r="T600" s="970"/>
      <c r="U600" s="2101"/>
      <c r="V600" s="4922"/>
    </row>
    <row r="601" spans="1:23" x14ac:dyDescent="0.25">
      <c r="A601" s="475">
        <v>564</v>
      </c>
      <c r="B601" s="476" t="s">
        <v>4594</v>
      </c>
      <c r="C601" s="476" t="s">
        <v>868</v>
      </c>
      <c r="D601" s="2332">
        <v>44861</v>
      </c>
      <c r="E601" s="3523" t="s">
        <v>4945</v>
      </c>
      <c r="F601" s="478">
        <v>155</v>
      </c>
      <c r="G601" s="479">
        <f>AVERAGE(CPVTFC3SG0037!N22:O22)</f>
        <v>2.8171499999999998</v>
      </c>
      <c r="H601" s="4021">
        <f t="shared" si="92"/>
        <v>9305.9352517985608</v>
      </c>
      <c r="I601" s="4108" t="s">
        <v>315</v>
      </c>
      <c r="J601" s="1611">
        <v>44880</v>
      </c>
      <c r="K601" s="1327" t="s">
        <v>5464</v>
      </c>
      <c r="L601" s="3682">
        <v>154</v>
      </c>
      <c r="M601" s="1327">
        <f>AVERAGE(CPVTFC3SG0054!L22:M22)</f>
        <v>0.94720000000000004</v>
      </c>
      <c r="N601" s="480">
        <f>((M601-0.1569)/0.0141)*400</f>
        <v>22419.858156028367</v>
      </c>
      <c r="O601" s="872" t="s">
        <v>315</v>
      </c>
      <c r="P601" s="2378"/>
      <c r="Q601" s="3993"/>
      <c r="R601" s="835"/>
      <c r="S601" s="835"/>
      <c r="T601" s="661"/>
      <c r="U601" s="3979"/>
      <c r="W601" s="5">
        <v>1</v>
      </c>
    </row>
    <row r="602" spans="1:23" ht="15.75" thickBot="1" x14ac:dyDescent="0.3">
      <c r="A602" s="481">
        <v>565</v>
      </c>
      <c r="B602" s="482" t="s">
        <v>4594</v>
      </c>
      <c r="C602" s="482" t="s">
        <v>220</v>
      </c>
      <c r="D602" s="1511">
        <v>44861</v>
      </c>
      <c r="E602" s="3845" t="s">
        <v>4945</v>
      </c>
      <c r="F602" s="485">
        <v>156</v>
      </c>
      <c r="G602" s="486">
        <f>AVERAGE(CPVTFC3SG0037!P22:Q22)</f>
        <v>2.1717</v>
      </c>
      <c r="H602" s="4001">
        <f t="shared" si="92"/>
        <v>6984.1726618705043</v>
      </c>
      <c r="I602" s="4099" t="s">
        <v>315</v>
      </c>
      <c r="J602" s="1600"/>
      <c r="K602" s="1600"/>
      <c r="L602" s="1600"/>
      <c r="M602" s="1600"/>
      <c r="N602" s="1600"/>
      <c r="O602" s="1699"/>
      <c r="P602" s="1383"/>
      <c r="Q602" s="3994"/>
      <c r="R602" s="787"/>
      <c r="S602" s="787"/>
      <c r="T602" s="662"/>
      <c r="U602" s="3977"/>
    </row>
    <row r="603" spans="1:23" x14ac:dyDescent="0.25">
      <c r="A603" s="504">
        <v>566</v>
      </c>
      <c r="B603" s="438" t="s">
        <v>4595</v>
      </c>
      <c r="C603" s="438" t="s">
        <v>868</v>
      </c>
      <c r="D603" s="2870">
        <v>44861</v>
      </c>
      <c r="E603" s="3485" t="s">
        <v>4945</v>
      </c>
      <c r="F603" s="444">
        <v>157</v>
      </c>
      <c r="G603" s="499">
        <f>AVERAGE(CPVTFC3SG0037!R22:S22)</f>
        <v>2.8552</v>
      </c>
      <c r="H603" s="4015">
        <f t="shared" si="92"/>
        <v>9442.8057553956842</v>
      </c>
      <c r="I603" s="4109" t="s">
        <v>315</v>
      </c>
      <c r="J603" s="3676">
        <v>44880</v>
      </c>
      <c r="K603" s="1978" t="s">
        <v>5464</v>
      </c>
      <c r="L603" s="3677">
        <v>155</v>
      </c>
      <c r="M603" s="1978">
        <f>AVERAGE(CPVTFC3SG0054!N22:O22)</f>
        <v>1.7440500000000001</v>
      </c>
      <c r="N603" s="505">
        <f t="shared" ref="N603:N605" si="98">((M603-0.1569)/0.0141)*400</f>
        <v>45025.531914893625</v>
      </c>
      <c r="O603" s="1304" t="s">
        <v>315</v>
      </c>
      <c r="P603" s="1286"/>
      <c r="Q603" s="3095"/>
      <c r="R603" s="1288"/>
      <c r="S603" s="1288"/>
      <c r="T603" s="831"/>
      <c r="U603" s="3078"/>
      <c r="W603" s="5">
        <v>1</v>
      </c>
    </row>
    <row r="604" spans="1:23" ht="15.75" thickBot="1" x14ac:dyDescent="0.3">
      <c r="A604" s="529">
        <v>567</v>
      </c>
      <c r="B604" s="437" t="s">
        <v>4595</v>
      </c>
      <c r="C604" s="437" t="s">
        <v>220</v>
      </c>
      <c r="D604" s="2079">
        <v>44861</v>
      </c>
      <c r="E604" s="3463" t="s">
        <v>4945</v>
      </c>
      <c r="F604" s="445">
        <v>158</v>
      </c>
      <c r="G604" s="453">
        <f>AVERAGE(CPVTFC3SG0037!T22:U22)</f>
        <v>2.8895</v>
      </c>
      <c r="H604" s="4003">
        <f t="shared" si="92"/>
        <v>9566.1870503597111</v>
      </c>
      <c r="I604" s="4097" t="s">
        <v>315</v>
      </c>
      <c r="J604" s="1389">
        <v>44880</v>
      </c>
      <c r="K604" s="1329" t="s">
        <v>5464</v>
      </c>
      <c r="L604" s="3681">
        <v>156</v>
      </c>
      <c r="M604" s="1329">
        <f>AVERAGE(CPVTFC3SG0054!P22:Q22)</f>
        <v>2.3482500000000002</v>
      </c>
      <c r="N604" s="454">
        <f t="shared" si="98"/>
        <v>62165.957446808519</v>
      </c>
      <c r="O604" s="1330" t="s">
        <v>315</v>
      </c>
      <c r="P604" s="2084"/>
      <c r="Q604" s="3097"/>
      <c r="R604" s="1586"/>
      <c r="S604" s="1586"/>
      <c r="T604" s="970"/>
      <c r="U604" s="2101"/>
    </row>
    <row r="605" spans="1:23" x14ac:dyDescent="0.25">
      <c r="A605" s="475">
        <v>568</v>
      </c>
      <c r="B605" s="4814" t="s">
        <v>4596</v>
      </c>
      <c r="C605" s="476" t="s">
        <v>868</v>
      </c>
      <c r="D605" s="2332">
        <v>44861</v>
      </c>
      <c r="E605" s="3523" t="s">
        <v>4945</v>
      </c>
      <c r="F605" s="478">
        <v>159</v>
      </c>
      <c r="G605" s="546">
        <f>AVERAGE(CPVTFC3SG0037!V22:W22)</f>
        <v>2.8192500000000003</v>
      </c>
      <c r="H605" s="4021">
        <f t="shared" si="92"/>
        <v>9313.4892086330947</v>
      </c>
      <c r="I605" s="4108" t="s">
        <v>315</v>
      </c>
      <c r="J605" s="1611">
        <v>44880</v>
      </c>
      <c r="K605" s="1327" t="s">
        <v>5464</v>
      </c>
      <c r="L605" s="3682">
        <v>157</v>
      </c>
      <c r="M605" s="1327">
        <f>AVERAGE(CPVTFC3SG0054!R22:S22)</f>
        <v>0.63729999999999998</v>
      </c>
      <c r="N605" s="480">
        <f t="shared" si="98"/>
        <v>13628.368794326241</v>
      </c>
      <c r="O605" s="872" t="s">
        <v>315</v>
      </c>
      <c r="P605" s="3788">
        <v>44893</v>
      </c>
      <c r="Q605" s="1498" t="s">
        <v>5591</v>
      </c>
      <c r="R605" s="1498">
        <v>72</v>
      </c>
      <c r="S605" s="1498">
        <f>AVERAGE(CPVTFC3SG0079!M23:N23)</f>
        <v>0.2145</v>
      </c>
      <c r="T605" s="494">
        <f t="shared" ref="T605" si="99">(S605-0.1362)/0.0138*66</f>
        <v>374.47826086956525</v>
      </c>
      <c r="U605" s="1779" t="s">
        <v>314</v>
      </c>
      <c r="W605" s="5">
        <v>1</v>
      </c>
    </row>
    <row r="606" spans="1:23" x14ac:dyDescent="0.25">
      <c r="A606" s="3044"/>
      <c r="B606" s="4815"/>
      <c r="C606" s="2200" t="s">
        <v>5448</v>
      </c>
      <c r="D606" s="3607"/>
      <c r="E606" s="3608"/>
      <c r="F606" s="2047"/>
      <c r="G606" s="2584"/>
      <c r="H606" s="4019"/>
      <c r="I606" s="4110"/>
      <c r="J606" s="1174"/>
      <c r="K606" s="893"/>
      <c r="L606" s="3933"/>
      <c r="M606" s="893"/>
      <c r="N606" s="894"/>
      <c r="O606" s="648"/>
      <c r="P606" s="267">
        <v>44893</v>
      </c>
      <c r="Q606" s="268" t="s">
        <v>5591</v>
      </c>
      <c r="R606" s="268">
        <v>73</v>
      </c>
      <c r="S606" s="268">
        <f>AVERAGE(CPVTFC3SG0079!O23:P23)</f>
        <v>0.13269999999999998</v>
      </c>
      <c r="T606" s="343">
        <f t="shared" ref="T606" si="100">(S606-0.1362)/0.0138*66</f>
        <v>-16.739130434782624</v>
      </c>
      <c r="U606" s="1781" t="s">
        <v>314</v>
      </c>
    </row>
    <row r="607" spans="1:23" ht="15.75" thickBot="1" x14ac:dyDescent="0.3">
      <c r="A607" s="481">
        <v>569</v>
      </c>
      <c r="B607" s="4821"/>
      <c r="C607" s="520" t="s">
        <v>4223</v>
      </c>
      <c r="D607" s="1511">
        <v>44861</v>
      </c>
      <c r="E607" s="3845" t="s">
        <v>4945</v>
      </c>
      <c r="F607" s="485">
        <v>160</v>
      </c>
      <c r="G607" s="486">
        <f>AVERAGE(CPVTFC3SG0037!X22:Y22)</f>
        <v>1.2139500000000001</v>
      </c>
      <c r="H607" s="4001">
        <f t="shared" si="92"/>
        <v>3539.0287769784181</v>
      </c>
      <c r="I607" s="4099" t="s">
        <v>315</v>
      </c>
      <c r="J607" s="1600"/>
      <c r="K607" s="1600"/>
      <c r="L607" s="1600"/>
      <c r="M607" s="1600"/>
      <c r="N607" s="1600"/>
      <c r="O607" s="1699"/>
      <c r="P607" s="4250">
        <v>44894</v>
      </c>
      <c r="Q607" s="468" t="s">
        <v>5564</v>
      </c>
      <c r="R607" s="468">
        <v>31</v>
      </c>
      <c r="S607" s="468">
        <f>AVERAGE(CPVTFC3SG0082!S15:T15)</f>
        <v>0.1323</v>
      </c>
      <c r="T607" s="4009">
        <f t="shared" ref="T607" si="101">(S607-0.1565)/0.0137*66</f>
        <v>-116.5839416058394</v>
      </c>
      <c r="U607" s="4251" t="s">
        <v>314</v>
      </c>
    </row>
    <row r="608" spans="1:23" x14ac:dyDescent="0.25">
      <c r="A608" s="318">
        <v>570</v>
      </c>
      <c r="B608" s="439" t="s">
        <v>4597</v>
      </c>
      <c r="C608" s="372" t="s">
        <v>868</v>
      </c>
      <c r="D608" s="2331">
        <v>44861</v>
      </c>
      <c r="E608" s="3473" t="s">
        <v>4945</v>
      </c>
      <c r="F608" s="375">
        <v>161</v>
      </c>
      <c r="G608" s="511">
        <f>AVERAGE(CPVTFC3SG0037!B24:C24)</f>
        <v>0.13069999999999998</v>
      </c>
      <c r="H608" s="4013">
        <f t="shared" si="92"/>
        <v>-357.55395683453247</v>
      </c>
      <c r="I608" s="4105" t="s">
        <v>314</v>
      </c>
      <c r="J608" s="1364"/>
      <c r="K608" s="1364"/>
      <c r="L608" s="1364"/>
      <c r="M608" s="1364"/>
      <c r="N608" s="1364"/>
      <c r="O608" s="1701"/>
      <c r="P608" s="1271"/>
      <c r="Q608" s="1271"/>
      <c r="R608" s="830"/>
      <c r="S608" s="1271"/>
      <c r="T608" s="1271"/>
      <c r="U608" s="1271"/>
      <c r="V608" s="4913" t="s">
        <v>1416</v>
      </c>
    </row>
    <row r="609" spans="1:23" ht="15.75" thickBot="1" x14ac:dyDescent="0.3">
      <c r="A609" s="524">
        <v>571</v>
      </c>
      <c r="B609" s="423" t="s">
        <v>4597</v>
      </c>
      <c r="C609" s="423" t="s">
        <v>220</v>
      </c>
      <c r="D609" s="1785">
        <v>44861</v>
      </c>
      <c r="E609" s="3550" t="s">
        <v>4945</v>
      </c>
      <c r="F609" s="173">
        <v>162</v>
      </c>
      <c r="G609" s="506">
        <f>AVERAGE(CPVTFC3SG0037!D24:E24)</f>
        <v>2.54725</v>
      </c>
      <c r="H609" s="4017">
        <f t="shared" si="92"/>
        <v>8335.071942446044</v>
      </c>
      <c r="I609" s="4101" t="s">
        <v>315</v>
      </c>
      <c r="J609" s="891"/>
      <c r="K609" s="891"/>
      <c r="L609" s="891"/>
      <c r="M609" s="891"/>
      <c r="N609" s="891"/>
      <c r="O609" s="1692"/>
      <c r="P609" s="694"/>
      <c r="Q609" s="694"/>
      <c r="R609" s="645"/>
      <c r="S609" s="694"/>
      <c r="T609" s="694"/>
      <c r="U609" s="694"/>
      <c r="V609" s="4914"/>
    </row>
    <row r="610" spans="1:23" x14ac:dyDescent="0.25">
      <c r="A610" s="475">
        <v>572</v>
      </c>
      <c r="B610" s="476" t="s">
        <v>4598</v>
      </c>
      <c r="C610" s="476" t="s">
        <v>868</v>
      </c>
      <c r="D610" s="2332">
        <v>44861</v>
      </c>
      <c r="E610" s="3523" t="s">
        <v>4945</v>
      </c>
      <c r="F610" s="478">
        <v>163</v>
      </c>
      <c r="G610" s="479">
        <f>AVERAGE(CPVTFC3SG0037!F24:G24)</f>
        <v>2.9531000000000001</v>
      </c>
      <c r="H610" s="4021">
        <f t="shared" si="92"/>
        <v>9794.964028776978</v>
      </c>
      <c r="I610" s="4108" t="s">
        <v>315</v>
      </c>
      <c r="J610" s="98">
        <v>44880</v>
      </c>
      <c r="K610" s="99" t="s">
        <v>5464</v>
      </c>
      <c r="L610" s="1155">
        <v>158</v>
      </c>
      <c r="M610" s="99">
        <f>AVERAGE(CPVTFC3SG0054!T22:U22)</f>
        <v>2.7361500000000003</v>
      </c>
      <c r="N610" s="100">
        <f t="shared" ref="N610:N611" si="102">((M610-0.1569)/0.0141)*400</f>
        <v>73170.212765957462</v>
      </c>
      <c r="O610" s="858" t="s">
        <v>315</v>
      </c>
      <c r="P610" s="694"/>
      <c r="Q610" s="694"/>
      <c r="R610" s="645"/>
      <c r="S610" s="694"/>
      <c r="T610" s="694"/>
      <c r="U610" s="694"/>
      <c r="W610" s="5">
        <v>1</v>
      </c>
    </row>
    <row r="611" spans="1:23" ht="15.75" thickBot="1" x14ac:dyDescent="0.3">
      <c r="A611" s="481">
        <v>573</v>
      </c>
      <c r="B611" s="482" t="s">
        <v>4598</v>
      </c>
      <c r="C611" s="482" t="s">
        <v>220</v>
      </c>
      <c r="D611" s="1511">
        <v>44861</v>
      </c>
      <c r="E611" s="3845" t="s">
        <v>4945</v>
      </c>
      <c r="F611" s="485">
        <v>164</v>
      </c>
      <c r="G611" s="486">
        <f>AVERAGE(CPVTFC3SG0037!H24:I24)</f>
        <v>2.923</v>
      </c>
      <c r="H611" s="4001">
        <f t="shared" si="92"/>
        <v>9686.6906474820134</v>
      </c>
      <c r="I611" s="4099" t="s">
        <v>315</v>
      </c>
      <c r="J611" s="98">
        <v>44880</v>
      </c>
      <c r="K611" s="99" t="s">
        <v>5464</v>
      </c>
      <c r="L611" s="1155">
        <v>159</v>
      </c>
      <c r="M611" s="99">
        <f>AVERAGE(CPVTFC3SG0054!V22:W22)</f>
        <v>0.90805000000000002</v>
      </c>
      <c r="N611" s="100">
        <f t="shared" si="102"/>
        <v>21309.21985815603</v>
      </c>
      <c r="O611" s="858" t="s">
        <v>315</v>
      </c>
      <c r="P611" s="694"/>
      <c r="Q611" s="694"/>
      <c r="R611" s="645"/>
      <c r="S611" s="694"/>
      <c r="T611" s="694"/>
      <c r="U611" s="694"/>
    </row>
    <row r="612" spans="1:23" x14ac:dyDescent="0.25">
      <c r="A612" s="174">
        <v>574</v>
      </c>
      <c r="B612" s="438" t="s">
        <v>4599</v>
      </c>
      <c r="C612" s="438" t="s">
        <v>868</v>
      </c>
      <c r="D612" s="2870">
        <v>44861</v>
      </c>
      <c r="E612" s="3485" t="s">
        <v>4945</v>
      </c>
      <c r="F612" s="444">
        <v>165</v>
      </c>
      <c r="G612" s="499">
        <f>AVERAGE(CPVTFC3SG0037!J24:K24)</f>
        <v>1.1231499999999999</v>
      </c>
      <c r="H612" s="4015">
        <f t="shared" si="92"/>
        <v>3212.4100719424459</v>
      </c>
      <c r="I612" s="4109" t="s">
        <v>315</v>
      </c>
      <c r="J612" s="891"/>
      <c r="K612" s="891"/>
      <c r="L612" s="891"/>
      <c r="M612" s="891"/>
      <c r="N612" s="891"/>
      <c r="O612" s="1692"/>
      <c r="P612" s="694"/>
      <c r="Q612" s="694"/>
      <c r="R612" s="645"/>
      <c r="S612" s="694"/>
      <c r="T612" s="694"/>
      <c r="U612" s="694"/>
      <c r="W612" s="5">
        <v>1</v>
      </c>
    </row>
    <row r="613" spans="1:23" ht="15.75" thickBot="1" x14ac:dyDescent="0.3">
      <c r="A613" s="450">
        <v>575</v>
      </c>
      <c r="B613" s="437" t="s">
        <v>4599</v>
      </c>
      <c r="C613" s="437" t="s">
        <v>220</v>
      </c>
      <c r="D613" s="2079">
        <v>44861</v>
      </c>
      <c r="E613" s="3463" t="s">
        <v>4945</v>
      </c>
      <c r="F613" s="445">
        <v>166</v>
      </c>
      <c r="G613" s="453">
        <f>AVERAGE(CPVTFC3SG0037!L24:M24)</f>
        <v>0.54410000000000003</v>
      </c>
      <c r="H613" s="4003">
        <f t="shared" si="92"/>
        <v>1129.4964028776981</v>
      </c>
      <c r="I613" s="4097" t="s">
        <v>315</v>
      </c>
      <c r="J613" s="891"/>
      <c r="K613" s="891"/>
      <c r="L613" s="891"/>
      <c r="M613" s="891"/>
      <c r="N613" s="891"/>
      <c r="O613" s="1692"/>
      <c r="P613" s="694"/>
      <c r="Q613" s="694"/>
      <c r="R613" s="645"/>
      <c r="S613" s="694"/>
      <c r="T613" s="694"/>
      <c r="U613" s="694"/>
    </row>
    <row r="614" spans="1:23" x14ac:dyDescent="0.25">
      <c r="A614" s="488">
        <v>576</v>
      </c>
      <c r="B614" s="457" t="s">
        <v>4600</v>
      </c>
      <c r="C614" s="489" t="s">
        <v>868</v>
      </c>
      <c r="D614" s="2329">
        <v>44861</v>
      </c>
      <c r="E614" s="3465" t="s">
        <v>4945</v>
      </c>
      <c r="F614" s="492">
        <v>167</v>
      </c>
      <c r="G614" s="493">
        <f>AVERAGE(CPVTFC3SG0037!N24:O24)</f>
        <v>0.13985</v>
      </c>
      <c r="H614" s="4023">
        <f t="shared" si="92"/>
        <v>-324.64028776978415</v>
      </c>
      <c r="I614" s="4104" t="s">
        <v>314</v>
      </c>
      <c r="J614" s="891"/>
      <c r="K614" s="891"/>
      <c r="L614" s="891"/>
      <c r="M614" s="891"/>
      <c r="N614" s="891"/>
      <c r="O614" s="1692"/>
      <c r="P614" s="1149"/>
      <c r="Q614" s="2697"/>
      <c r="R614" s="695"/>
      <c r="S614" s="695"/>
      <c r="T614" s="646"/>
      <c r="U614" s="2704"/>
      <c r="V614" s="4913" t="s">
        <v>1416</v>
      </c>
    </row>
    <row r="615" spans="1:23" ht="15.75" thickBot="1" x14ac:dyDescent="0.3">
      <c r="A615" s="516">
        <v>577</v>
      </c>
      <c r="B615" s="463" t="s">
        <v>4600</v>
      </c>
      <c r="C615" s="463" t="s">
        <v>220</v>
      </c>
      <c r="D615" s="1516">
        <v>44861</v>
      </c>
      <c r="E615" s="3834" t="s">
        <v>4945</v>
      </c>
      <c r="F615" s="518">
        <v>168</v>
      </c>
      <c r="G615" s="509">
        <f>AVERAGE(CPVTFC3SG0037!P24:Q24)</f>
        <v>2.8708</v>
      </c>
      <c r="H615" s="4014">
        <f t="shared" si="92"/>
        <v>9498.9208633093531</v>
      </c>
      <c r="I615" s="4100" t="s">
        <v>315</v>
      </c>
      <c r="J615" s="891"/>
      <c r="K615" s="891"/>
      <c r="L615" s="891"/>
      <c r="M615" s="891"/>
      <c r="N615" s="891"/>
      <c r="O615" s="1692"/>
      <c r="P615" s="694"/>
      <c r="Q615" s="694"/>
      <c r="R615" s="645"/>
      <c r="S615" s="694"/>
      <c r="T615" s="694"/>
      <c r="U615" s="694"/>
      <c r="V615" s="4914"/>
    </row>
    <row r="616" spans="1:23" x14ac:dyDescent="0.25">
      <c r="A616" s="174">
        <v>578</v>
      </c>
      <c r="B616" s="438" t="s">
        <v>4601</v>
      </c>
      <c r="C616" s="438" t="s">
        <v>868</v>
      </c>
      <c r="D616" s="2870">
        <v>44861</v>
      </c>
      <c r="E616" s="3485" t="s">
        <v>4945</v>
      </c>
      <c r="F616" s="444">
        <v>169</v>
      </c>
      <c r="G616" s="499">
        <f>AVERAGE(CPVTFC3SG0037!R24:S24)</f>
        <v>2.8468</v>
      </c>
      <c r="H616" s="4015">
        <f t="shared" si="92"/>
        <v>9412.5899280575541</v>
      </c>
      <c r="I616" s="4109" t="s">
        <v>315</v>
      </c>
      <c r="J616" s="98">
        <v>44880</v>
      </c>
      <c r="K616" s="99" t="s">
        <v>5464</v>
      </c>
      <c r="L616" s="1155">
        <v>160</v>
      </c>
      <c r="M616" s="99">
        <f>AVERAGE(CPVTFC3SG0054!X22:Y22)</f>
        <v>1.3106499999999999</v>
      </c>
      <c r="N616" s="100">
        <f t="shared" ref="N616:N617" si="103">((M616-0.1569)/0.0141)*400</f>
        <v>32730.496453900709</v>
      </c>
      <c r="O616" s="858" t="s">
        <v>315</v>
      </c>
      <c r="P616" s="694"/>
      <c r="Q616" s="694"/>
      <c r="R616" s="645"/>
      <c r="S616" s="694"/>
      <c r="T616" s="694"/>
      <c r="U616" s="694"/>
      <c r="W616" s="5">
        <v>1</v>
      </c>
    </row>
    <row r="617" spans="1:23" ht="15.75" thickBot="1" x14ac:dyDescent="0.3">
      <c r="A617" s="450">
        <v>579</v>
      </c>
      <c r="B617" s="437" t="s">
        <v>4601</v>
      </c>
      <c r="C617" s="437" t="s">
        <v>220</v>
      </c>
      <c r="D617" s="2079">
        <v>44861</v>
      </c>
      <c r="E617" s="3463" t="s">
        <v>4945</v>
      </c>
      <c r="F617" s="445">
        <v>170</v>
      </c>
      <c r="G617" s="453">
        <f>AVERAGE(CPVTFC3SG0037!T24:U24)</f>
        <v>2.8889499999999999</v>
      </c>
      <c r="H617" s="4003">
        <f t="shared" si="92"/>
        <v>9564.2086330935235</v>
      </c>
      <c r="I617" s="4097" t="s">
        <v>315</v>
      </c>
      <c r="J617" s="98">
        <v>44880</v>
      </c>
      <c r="K617" s="99" t="s">
        <v>5464</v>
      </c>
      <c r="L617" s="1155">
        <v>161</v>
      </c>
      <c r="M617" s="99">
        <f>AVERAGE(CPVTFC3SG0054!B24:C24)</f>
        <v>1.6939500000000001</v>
      </c>
      <c r="N617" s="100">
        <f t="shared" si="103"/>
        <v>43604.255319148942</v>
      </c>
      <c r="O617" s="858" t="s">
        <v>315</v>
      </c>
      <c r="P617" s="694"/>
      <c r="Q617" s="694"/>
      <c r="R617" s="645"/>
      <c r="S617" s="694"/>
      <c r="T617" s="694"/>
      <c r="U617" s="694"/>
    </row>
    <row r="618" spans="1:23" x14ac:dyDescent="0.25">
      <c r="A618" s="488">
        <v>580</v>
      </c>
      <c r="B618" s="489" t="s">
        <v>4602</v>
      </c>
      <c r="C618" s="489" t="s">
        <v>868</v>
      </c>
      <c r="D618" s="2329">
        <v>44861</v>
      </c>
      <c r="E618" s="3465" t="s">
        <v>4945</v>
      </c>
      <c r="F618" s="492">
        <v>171</v>
      </c>
      <c r="G618" s="538">
        <f>AVERAGE(CPVTFC3SG0037!V24:W24)</f>
        <v>9.0950000000000003E-2</v>
      </c>
      <c r="H618" s="4023">
        <f t="shared" si="92"/>
        <v>-500.53956834532369</v>
      </c>
      <c r="I618" s="4104" t="s">
        <v>314</v>
      </c>
      <c r="J618" s="891"/>
      <c r="K618" s="891"/>
      <c r="L618" s="891"/>
      <c r="M618" s="891"/>
      <c r="N618" s="891"/>
      <c r="O618" s="1692"/>
      <c r="P618" s="694"/>
      <c r="Q618" s="694"/>
      <c r="R618" s="645"/>
      <c r="S618" s="694"/>
      <c r="T618" s="694"/>
      <c r="U618" s="694"/>
    </row>
    <row r="619" spans="1:23" ht="15.75" thickBot="1" x14ac:dyDescent="0.3">
      <c r="A619" s="498">
        <v>581</v>
      </c>
      <c r="B619" s="346" t="s">
        <v>4602</v>
      </c>
      <c r="C619" s="346" t="s">
        <v>220</v>
      </c>
      <c r="D619" s="2232">
        <v>44861</v>
      </c>
      <c r="E619" s="3862" t="s">
        <v>4945</v>
      </c>
      <c r="F619" s="321">
        <v>172</v>
      </c>
      <c r="G619" s="473">
        <f>AVERAGE(CPVTFC3SG0037!X24:Y24)</f>
        <v>8.8100000000000012E-2</v>
      </c>
      <c r="H619" s="4006">
        <f t="shared" si="92"/>
        <v>-510.79136690647482</v>
      </c>
      <c r="I619" s="4106" t="s">
        <v>314</v>
      </c>
      <c r="J619" s="891"/>
      <c r="K619" s="891"/>
      <c r="L619" s="891"/>
      <c r="M619" s="891"/>
      <c r="N619" s="891"/>
      <c r="O619" s="1692"/>
      <c r="P619" s="694"/>
      <c r="Q619" s="694"/>
      <c r="R619" s="645"/>
      <c r="S619" s="694"/>
      <c r="T619" s="694"/>
      <c r="U619" s="694"/>
    </row>
    <row r="620" spans="1:23" x14ac:dyDescent="0.25">
      <c r="A620" s="488">
        <v>582</v>
      </c>
      <c r="B620" s="489" t="s">
        <v>4603</v>
      </c>
      <c r="C620" s="489" t="s">
        <v>868</v>
      </c>
      <c r="D620" s="2329">
        <v>44861</v>
      </c>
      <c r="E620" s="3465" t="s">
        <v>4945</v>
      </c>
      <c r="F620" s="492">
        <v>173</v>
      </c>
      <c r="G620" s="493">
        <f>AVERAGE(CPVTFC3SG0037!B26:C26)</f>
        <v>8.3799999999999999E-2</v>
      </c>
      <c r="H620" s="4023">
        <f t="shared" si="92"/>
        <v>-526.25899280575538</v>
      </c>
      <c r="I620" s="4104" t="s">
        <v>314</v>
      </c>
      <c r="J620" s="891"/>
      <c r="K620" s="891"/>
      <c r="L620" s="891"/>
      <c r="M620" s="891"/>
      <c r="N620" s="891"/>
      <c r="O620" s="1692"/>
      <c r="P620" s="694"/>
      <c r="Q620" s="694"/>
      <c r="R620" s="645"/>
      <c r="S620" s="694"/>
      <c r="T620" s="694"/>
      <c r="U620" s="694"/>
    </row>
    <row r="621" spans="1:23" ht="15.75" thickBot="1" x14ac:dyDescent="0.3">
      <c r="A621" s="462">
        <v>583</v>
      </c>
      <c r="B621" s="464" t="s">
        <v>4603</v>
      </c>
      <c r="C621" s="464" t="s">
        <v>220</v>
      </c>
      <c r="D621" s="1525">
        <v>44861</v>
      </c>
      <c r="E621" s="3840" t="s">
        <v>4945</v>
      </c>
      <c r="F621" s="467">
        <v>174</v>
      </c>
      <c r="G621" s="468">
        <f>AVERAGE(CPVTFC3SG0037!D26:E26)</f>
        <v>8.0500000000000002E-2</v>
      </c>
      <c r="H621" s="4009">
        <f t="shared" si="92"/>
        <v>-538.12949640287775</v>
      </c>
      <c r="I621" s="4107" t="s">
        <v>314</v>
      </c>
      <c r="J621" s="891"/>
      <c r="K621" s="891"/>
      <c r="L621" s="891"/>
      <c r="M621" s="891"/>
      <c r="N621" s="891"/>
      <c r="O621" s="1692"/>
      <c r="P621" s="694"/>
      <c r="Q621" s="694"/>
      <c r="R621" s="645"/>
      <c r="S621" s="694"/>
      <c r="T621" s="694"/>
      <c r="U621" s="694"/>
    </row>
    <row r="622" spans="1:23" x14ac:dyDescent="0.25">
      <c r="A622" s="174">
        <v>584</v>
      </c>
      <c r="B622" s="438" t="s">
        <v>4604</v>
      </c>
      <c r="C622" s="438" t="s">
        <v>868</v>
      </c>
      <c r="D622" s="2870">
        <v>44861</v>
      </c>
      <c r="E622" s="3485" t="s">
        <v>4945</v>
      </c>
      <c r="F622" s="444">
        <v>175</v>
      </c>
      <c r="G622" s="499">
        <f>AVERAGE(CPVTFC3SG0037!F26:G26)</f>
        <v>0.95995000000000008</v>
      </c>
      <c r="H622" s="4015">
        <f t="shared" si="92"/>
        <v>2625.3597122302162</v>
      </c>
      <c r="I622" s="4109" t="s">
        <v>315</v>
      </c>
      <c r="J622" s="891"/>
      <c r="K622" s="891"/>
      <c r="L622" s="891"/>
      <c r="M622" s="891"/>
      <c r="N622" s="891"/>
      <c r="O622" s="1692"/>
      <c r="P622" s="694"/>
      <c r="Q622" s="694"/>
      <c r="R622" s="645"/>
      <c r="S622" s="694"/>
      <c r="T622" s="694"/>
      <c r="U622" s="694"/>
      <c r="W622" s="5">
        <v>1</v>
      </c>
    </row>
    <row r="623" spans="1:23" ht="15.75" thickBot="1" x14ac:dyDescent="0.3">
      <c r="A623" s="450">
        <v>585</v>
      </c>
      <c r="B623" s="437" t="s">
        <v>4604</v>
      </c>
      <c r="C623" s="437" t="s">
        <v>220</v>
      </c>
      <c r="D623" s="2079">
        <v>44861</v>
      </c>
      <c r="E623" s="3463" t="s">
        <v>4945</v>
      </c>
      <c r="F623" s="445">
        <v>176</v>
      </c>
      <c r="G623" s="453">
        <f>AVERAGE(CPVTFC3SG0037!H26:I26)</f>
        <v>0.7117</v>
      </c>
      <c r="H623" s="4003">
        <f t="shared" si="92"/>
        <v>1732.3741007194246</v>
      </c>
      <c r="I623" s="4097" t="s">
        <v>315</v>
      </c>
      <c r="J623" s="891"/>
      <c r="K623" s="891"/>
      <c r="L623" s="891"/>
      <c r="M623" s="891"/>
      <c r="N623" s="891"/>
      <c r="O623" s="1692"/>
      <c r="P623" s="694"/>
      <c r="Q623" s="694"/>
      <c r="R623" s="645"/>
      <c r="S623" s="694"/>
      <c r="T623" s="694"/>
      <c r="U623" s="694"/>
    </row>
    <row r="624" spans="1:23" x14ac:dyDescent="0.25">
      <c r="A624" s="456">
        <v>586</v>
      </c>
      <c r="B624" s="457" t="s">
        <v>4605</v>
      </c>
      <c r="C624" s="457" t="s">
        <v>868</v>
      </c>
      <c r="D624" s="2107">
        <v>44861</v>
      </c>
      <c r="E624" s="2788" t="s">
        <v>4945</v>
      </c>
      <c r="F624" s="459">
        <v>177</v>
      </c>
      <c r="G624" s="460">
        <f>AVERAGE(CPVTFC3SG0037!J26:K26)</f>
        <v>1.81395</v>
      </c>
      <c r="H624" s="4024">
        <f t="shared" si="92"/>
        <v>5697.3021582733818</v>
      </c>
      <c r="I624" s="4111" t="s">
        <v>315</v>
      </c>
      <c r="J624" s="891"/>
      <c r="K624" s="891"/>
      <c r="L624" s="891"/>
      <c r="M624" s="891"/>
      <c r="N624" s="891"/>
      <c r="O624" s="1692"/>
      <c r="P624" s="694"/>
      <c r="Q624" s="694"/>
      <c r="R624" s="645"/>
      <c r="S624" s="694"/>
      <c r="T624" s="694"/>
      <c r="U624" s="694"/>
      <c r="V624" s="4921"/>
      <c r="W624" s="5">
        <v>1</v>
      </c>
    </row>
    <row r="625" spans="1:23" ht="15.75" thickBot="1" x14ac:dyDescent="0.3">
      <c r="A625" s="462">
        <v>587</v>
      </c>
      <c r="B625" s="463" t="s">
        <v>4605</v>
      </c>
      <c r="C625" s="464" t="s">
        <v>220</v>
      </c>
      <c r="D625" s="1525">
        <v>44861</v>
      </c>
      <c r="E625" s="3840" t="s">
        <v>4945</v>
      </c>
      <c r="F625" s="467">
        <v>178</v>
      </c>
      <c r="G625" s="468">
        <f>AVERAGE(CPVTFC3SG0037!L26:M26)</f>
        <v>0.55525000000000002</v>
      </c>
      <c r="H625" s="4009">
        <f t="shared" si="92"/>
        <v>1169.6043165467629</v>
      </c>
      <c r="I625" s="4113" t="s">
        <v>314</v>
      </c>
      <c r="J625" s="891"/>
      <c r="K625" s="891"/>
      <c r="L625" s="891"/>
      <c r="M625" s="891"/>
      <c r="N625" s="891"/>
      <c r="O625" s="1692"/>
      <c r="P625" s="694"/>
      <c r="Q625" s="694"/>
      <c r="R625" s="645"/>
      <c r="S625" s="694"/>
      <c r="T625" s="694"/>
      <c r="U625" s="694"/>
      <c r="V625" s="4922"/>
    </row>
    <row r="626" spans="1:23" x14ac:dyDescent="0.25">
      <c r="A626" s="174">
        <v>588</v>
      </c>
      <c r="B626" s="438" t="s">
        <v>4606</v>
      </c>
      <c r="C626" s="438" t="s">
        <v>868</v>
      </c>
      <c r="D626" s="2870">
        <v>44861</v>
      </c>
      <c r="E626" s="3485" t="s">
        <v>4945</v>
      </c>
      <c r="F626" s="444">
        <v>179</v>
      </c>
      <c r="G626" s="499">
        <f>AVERAGE(CPVTFC3SG0037!N26:O26)</f>
        <v>3.0544000000000002</v>
      </c>
      <c r="H626" s="4015">
        <f t="shared" si="92"/>
        <v>10159.352517985611</v>
      </c>
      <c r="I626" s="4109" t="s">
        <v>315</v>
      </c>
      <c r="J626" s="98">
        <v>44880</v>
      </c>
      <c r="K626" s="99" t="s">
        <v>5464</v>
      </c>
      <c r="L626" s="1155">
        <v>162</v>
      </c>
      <c r="M626" s="99">
        <f>AVERAGE(CPVTFC3SG0054!D24:E24)</f>
        <v>0.87805</v>
      </c>
      <c r="N626" s="100">
        <f t="shared" ref="N626:N632" si="104">((M626-0.1569)/0.0141)*400</f>
        <v>20458.156028368794</v>
      </c>
      <c r="O626" s="858" t="s">
        <v>315</v>
      </c>
      <c r="P626" s="694"/>
      <c r="Q626" s="694"/>
      <c r="R626" s="645"/>
      <c r="S626" s="694"/>
      <c r="T626" s="694"/>
      <c r="U626" s="694"/>
      <c r="W626" s="5">
        <v>1</v>
      </c>
    </row>
    <row r="627" spans="1:23" ht="15.75" thickBot="1" x14ac:dyDescent="0.3">
      <c r="A627" s="450">
        <v>589</v>
      </c>
      <c r="B627" s="437" t="s">
        <v>4606</v>
      </c>
      <c r="C627" s="437" t="s">
        <v>220</v>
      </c>
      <c r="D627" s="2079">
        <v>44861</v>
      </c>
      <c r="E627" s="3463" t="s">
        <v>4945</v>
      </c>
      <c r="F627" s="445">
        <v>180</v>
      </c>
      <c r="G627" s="453">
        <f>AVERAGE(CPVTFC3SG0037!P26:Q26)</f>
        <v>2.5276000000000001</v>
      </c>
      <c r="H627" s="4003">
        <f t="shared" si="92"/>
        <v>8264.3884892086335</v>
      </c>
      <c r="I627" s="4097" t="s">
        <v>315</v>
      </c>
      <c r="J627" s="1156">
        <v>44880</v>
      </c>
      <c r="K627" s="886" t="s">
        <v>5464</v>
      </c>
      <c r="L627" s="1157">
        <v>163</v>
      </c>
      <c r="M627" s="886">
        <f>AVERAGE(CPVTFC3SG0054!F24:G24)</f>
        <v>0.32790000000000002</v>
      </c>
      <c r="N627" s="887">
        <f t="shared" si="104"/>
        <v>4851.0638297872347</v>
      </c>
      <c r="O627" s="889" t="s">
        <v>315</v>
      </c>
      <c r="P627" s="694"/>
      <c r="Q627" s="694"/>
      <c r="R627" s="645"/>
      <c r="S627" s="694"/>
      <c r="T627" s="694"/>
      <c r="U627" s="694"/>
    </row>
    <row r="628" spans="1:23" x14ac:dyDescent="0.25">
      <c r="A628" s="475">
        <v>590</v>
      </c>
      <c r="B628" s="476" t="s">
        <v>4607</v>
      </c>
      <c r="C628" s="476" t="s">
        <v>868</v>
      </c>
      <c r="D628" s="2332">
        <v>44861</v>
      </c>
      <c r="E628" s="3523" t="s">
        <v>4945</v>
      </c>
      <c r="F628" s="478">
        <v>181</v>
      </c>
      <c r="G628" s="479">
        <f>AVERAGE(CPVTFC3SG0037!R26:S26)</f>
        <v>3.0487000000000002</v>
      </c>
      <c r="H628" s="4021">
        <f t="shared" si="92"/>
        <v>10138.848920863311</v>
      </c>
      <c r="I628" s="4108" t="s">
        <v>315</v>
      </c>
      <c r="J628" s="98">
        <v>44880</v>
      </c>
      <c r="K628" s="99" t="s">
        <v>5464</v>
      </c>
      <c r="L628" s="1155">
        <v>164</v>
      </c>
      <c r="M628" s="99">
        <f>AVERAGE(CPVTFC3SG0054!H24:I24)</f>
        <v>2.0569500000000001</v>
      </c>
      <c r="N628" s="100">
        <f t="shared" si="104"/>
        <v>53902.127659574464</v>
      </c>
      <c r="O628" s="858" t="s">
        <v>315</v>
      </c>
      <c r="P628" s="694"/>
      <c r="Q628" s="694"/>
      <c r="R628" s="645"/>
      <c r="S628" s="694"/>
      <c r="T628" s="694"/>
      <c r="U628" s="694"/>
      <c r="W628" s="5">
        <v>1</v>
      </c>
    </row>
    <row r="629" spans="1:23" ht="15.75" thickBot="1" x14ac:dyDescent="0.3">
      <c r="A629" s="481">
        <v>591</v>
      </c>
      <c r="B629" s="482" t="s">
        <v>4607</v>
      </c>
      <c r="C629" s="482" t="s">
        <v>220</v>
      </c>
      <c r="D629" s="1511">
        <v>44861</v>
      </c>
      <c r="E629" s="3845" t="s">
        <v>4945</v>
      </c>
      <c r="F629" s="485">
        <v>182</v>
      </c>
      <c r="G629" s="486">
        <f>AVERAGE(CPVTFC3SG0037!T26:U26)</f>
        <v>3.0207999999999999</v>
      </c>
      <c r="H629" s="4001">
        <f t="shared" si="92"/>
        <v>10038.489208633093</v>
      </c>
      <c r="I629" s="4099" t="s">
        <v>315</v>
      </c>
      <c r="J629" s="98">
        <v>44880</v>
      </c>
      <c r="K629" s="99" t="s">
        <v>5464</v>
      </c>
      <c r="L629" s="1155">
        <v>165</v>
      </c>
      <c r="M629" s="99">
        <f>AVERAGE(CPVTFC3SG0054!J24:K24)</f>
        <v>1.2594000000000001</v>
      </c>
      <c r="N629" s="100">
        <f t="shared" si="104"/>
        <v>31276.59574468085</v>
      </c>
      <c r="O629" s="858" t="s">
        <v>315</v>
      </c>
      <c r="P629" s="694"/>
      <c r="Q629" s="694"/>
      <c r="R629" s="645"/>
      <c r="S629" s="694"/>
      <c r="T629" s="694"/>
      <c r="U629" s="694"/>
    </row>
    <row r="630" spans="1:23" x14ac:dyDescent="0.25">
      <c r="A630" s="475">
        <v>592</v>
      </c>
      <c r="B630" s="476" t="s">
        <v>4608</v>
      </c>
      <c r="C630" s="476" t="s">
        <v>868</v>
      </c>
      <c r="D630" s="2332">
        <v>44861</v>
      </c>
      <c r="E630" s="3523" t="s">
        <v>4945</v>
      </c>
      <c r="F630" s="478">
        <v>183</v>
      </c>
      <c r="G630" s="546">
        <f>AVERAGE(CPVTFC3SG0037!V26:W26)</f>
        <v>2.8697499999999998</v>
      </c>
      <c r="H630" s="4021">
        <f t="shared" si="92"/>
        <v>9495.1438848920861</v>
      </c>
      <c r="I630" s="4108" t="s">
        <v>315</v>
      </c>
      <c r="J630" s="98">
        <v>44880</v>
      </c>
      <c r="K630" s="99" t="s">
        <v>5464</v>
      </c>
      <c r="L630" s="1155">
        <v>166</v>
      </c>
      <c r="M630" s="99">
        <f>AVERAGE(CPVTFC3SG0054!L24:M24)</f>
        <v>0.59004999999999996</v>
      </c>
      <c r="N630" s="100">
        <f t="shared" si="104"/>
        <v>12287.943262411347</v>
      </c>
      <c r="O630" s="858" t="s">
        <v>315</v>
      </c>
      <c r="P630" s="694"/>
      <c r="Q630" s="694"/>
      <c r="R630" s="645"/>
      <c r="S630" s="694"/>
      <c r="T630" s="694"/>
      <c r="U630" s="694"/>
      <c r="W630" s="5">
        <v>1</v>
      </c>
    </row>
    <row r="631" spans="1:23" ht="15.75" thickBot="1" x14ac:dyDescent="0.3">
      <c r="A631" s="529">
        <v>593</v>
      </c>
      <c r="B631" s="437" t="s">
        <v>4608</v>
      </c>
      <c r="C631" s="437" t="s">
        <v>220</v>
      </c>
      <c r="D631" s="2079">
        <v>44861</v>
      </c>
      <c r="E631" s="3463" t="s">
        <v>4945</v>
      </c>
      <c r="F631" s="445">
        <v>184</v>
      </c>
      <c r="G631" s="453">
        <f>AVERAGE(CPVTFC3SG0037!X26:Y26)</f>
        <v>1.9923999999999999</v>
      </c>
      <c r="H631" s="4003">
        <f t="shared" si="92"/>
        <v>6339.2086330935253</v>
      </c>
      <c r="I631" s="4097" t="s">
        <v>315</v>
      </c>
      <c r="J631" s="891"/>
      <c r="K631" s="891"/>
      <c r="L631" s="891"/>
      <c r="M631" s="891"/>
      <c r="N631" s="891"/>
      <c r="O631" s="1692"/>
      <c r="P631" s="1174"/>
      <c r="Q631" s="893"/>
      <c r="R631" s="893"/>
      <c r="S631" s="893"/>
      <c r="T631" s="894"/>
      <c r="U631" s="642"/>
    </row>
    <row r="632" spans="1:23" x14ac:dyDescent="0.25">
      <c r="A632" s="475">
        <v>594</v>
      </c>
      <c r="B632" s="476" t="s">
        <v>4609</v>
      </c>
      <c r="C632" s="476" t="s">
        <v>868</v>
      </c>
      <c r="D632" s="2332">
        <v>44862</v>
      </c>
      <c r="E632" s="3523" t="s">
        <v>4946</v>
      </c>
      <c r="F632" s="478">
        <v>1</v>
      </c>
      <c r="G632" s="479">
        <f>AVERAGE(CPVTFC3SG0038!C11:D11)</f>
        <v>2.7355</v>
      </c>
      <c r="H632" s="4004">
        <f>(G632-0.1828)/0.0144*50</f>
        <v>8863.5416666666679</v>
      </c>
      <c r="I632" s="4108" t="s">
        <v>315</v>
      </c>
      <c r="J632" s="1156">
        <v>44880</v>
      </c>
      <c r="K632" s="886" t="s">
        <v>5464</v>
      </c>
      <c r="L632" s="1157">
        <v>167</v>
      </c>
      <c r="M632" s="886">
        <f>AVERAGE(CPVTFC3SG0054!N24:O24)</f>
        <v>0.35665000000000002</v>
      </c>
      <c r="N632" s="887">
        <f t="shared" si="104"/>
        <v>5666.666666666667</v>
      </c>
      <c r="O632" s="889" t="s">
        <v>315</v>
      </c>
      <c r="P632" s="1174"/>
      <c r="Q632" s="893"/>
      <c r="R632" s="893"/>
      <c r="S632" s="893"/>
      <c r="T632" s="894"/>
      <c r="U632" s="642"/>
      <c r="W632" s="5">
        <v>1</v>
      </c>
    </row>
    <row r="633" spans="1:23" ht="15.75" thickBot="1" x14ac:dyDescent="0.3">
      <c r="A633" s="481">
        <v>595</v>
      </c>
      <c r="B633" s="482" t="s">
        <v>4609</v>
      </c>
      <c r="C633" s="482" t="s">
        <v>220</v>
      </c>
      <c r="D633" s="1511">
        <v>44862</v>
      </c>
      <c r="E633" s="3845" t="s">
        <v>4946</v>
      </c>
      <c r="F633" s="485">
        <v>2</v>
      </c>
      <c r="G633" s="486">
        <f>AVERAGE(CPVTFC3SG0038!E11:F11)</f>
        <v>1.9352</v>
      </c>
      <c r="H633" s="4001">
        <f t="shared" ref="H633:H699" si="105">(G633-0.1828)/0.0144*50</f>
        <v>6084.7222222222217</v>
      </c>
      <c r="I633" s="4099" t="s">
        <v>315</v>
      </c>
      <c r="J633" s="891"/>
      <c r="K633" s="891"/>
      <c r="L633" s="891"/>
      <c r="M633" s="891"/>
      <c r="N633" s="891"/>
      <c r="O633" s="1692"/>
      <c r="P633" s="1174"/>
      <c r="Q633" s="893"/>
      <c r="R633" s="893"/>
      <c r="S633" s="893"/>
      <c r="T633" s="894"/>
      <c r="U633" s="642"/>
    </row>
    <row r="634" spans="1:23" x14ac:dyDescent="0.25">
      <c r="A634" s="174">
        <v>596</v>
      </c>
      <c r="B634" s="438" t="s">
        <v>4610</v>
      </c>
      <c r="C634" s="438" t="s">
        <v>868</v>
      </c>
      <c r="D634" s="2870">
        <v>44862</v>
      </c>
      <c r="E634" s="3485" t="s">
        <v>4946</v>
      </c>
      <c r="F634" s="444">
        <v>3</v>
      </c>
      <c r="G634" s="499">
        <f>AVERAGE(CPVTFC3SG0038!G11:H11)</f>
        <v>1.6416500000000001</v>
      </c>
      <c r="H634" s="4000">
        <f t="shared" si="105"/>
        <v>5065.4513888888896</v>
      </c>
      <c r="I634" s="4109" t="s">
        <v>315</v>
      </c>
      <c r="J634" s="891"/>
      <c r="K634" s="891"/>
      <c r="L634" s="891"/>
      <c r="M634" s="891"/>
      <c r="N634" s="891"/>
      <c r="O634" s="1692"/>
      <c r="P634" s="1174"/>
      <c r="Q634" s="893"/>
      <c r="R634" s="893"/>
      <c r="S634" s="893"/>
      <c r="T634" s="894"/>
      <c r="U634" s="642"/>
      <c r="W634" s="5">
        <v>1</v>
      </c>
    </row>
    <row r="635" spans="1:23" ht="15.75" thickBot="1" x14ac:dyDescent="0.3">
      <c r="A635" s="450">
        <v>597</v>
      </c>
      <c r="B635" s="437" t="s">
        <v>4610</v>
      </c>
      <c r="C635" s="437" t="s">
        <v>220</v>
      </c>
      <c r="D635" s="2079">
        <v>44862</v>
      </c>
      <c r="E635" s="3463" t="s">
        <v>4946</v>
      </c>
      <c r="F635" s="445">
        <v>4</v>
      </c>
      <c r="G635" s="453">
        <f>AVERAGE(CPVTFC3SG0038!I11:J11)</f>
        <v>0.93935000000000002</v>
      </c>
      <c r="H635" s="4003">
        <f t="shared" si="105"/>
        <v>2626.9097222222226</v>
      </c>
      <c r="I635" s="4097" t="s">
        <v>315</v>
      </c>
      <c r="J635" s="891"/>
      <c r="K635" s="891"/>
      <c r="L635" s="891"/>
      <c r="M635" s="891"/>
      <c r="N635" s="891"/>
      <c r="O635" s="1692"/>
      <c r="P635" s="1174"/>
      <c r="Q635" s="893"/>
      <c r="R635" s="893"/>
      <c r="S635" s="893"/>
      <c r="T635" s="894"/>
      <c r="U635" s="642"/>
    </row>
    <row r="636" spans="1:23" x14ac:dyDescent="0.25">
      <c r="A636" s="475">
        <v>598</v>
      </c>
      <c r="B636" s="476" t="s">
        <v>4611</v>
      </c>
      <c r="C636" s="476" t="s">
        <v>868</v>
      </c>
      <c r="D636" s="2332">
        <v>44862</v>
      </c>
      <c r="E636" s="3523" t="s">
        <v>4946</v>
      </c>
      <c r="F636" s="478">
        <v>5</v>
      </c>
      <c r="G636" s="479">
        <f>AVERAGE(CPVTFC3SG0038!K11:L11)</f>
        <v>2.0971500000000001</v>
      </c>
      <c r="H636" s="4004">
        <f t="shared" si="105"/>
        <v>6647.0486111111113</v>
      </c>
      <c r="I636" s="4108" t="s">
        <v>315</v>
      </c>
      <c r="J636" s="891"/>
      <c r="K636" s="891"/>
      <c r="L636" s="891"/>
      <c r="M636" s="891"/>
      <c r="N636" s="891"/>
      <c r="O636" s="1692"/>
      <c r="P636" s="1174"/>
      <c r="Q636" s="893"/>
      <c r="R636" s="893"/>
      <c r="S636" s="893"/>
      <c r="T636" s="894"/>
      <c r="U636" s="642"/>
      <c r="W636" s="5">
        <v>1</v>
      </c>
    </row>
    <row r="637" spans="1:23" ht="15.75" thickBot="1" x14ac:dyDescent="0.3">
      <c r="A637" s="481">
        <v>599</v>
      </c>
      <c r="B637" s="482" t="s">
        <v>4611</v>
      </c>
      <c r="C637" s="482" t="s">
        <v>220</v>
      </c>
      <c r="D637" s="1511">
        <v>44862</v>
      </c>
      <c r="E637" s="3845" t="s">
        <v>4946</v>
      </c>
      <c r="F637" s="485">
        <v>6</v>
      </c>
      <c r="G637" s="486">
        <f>AVERAGE(CPVTFC3SG0038!M11:N11)</f>
        <v>1.2801499999999999</v>
      </c>
      <c r="H637" s="4001">
        <f t="shared" si="105"/>
        <v>3810.2430555555552</v>
      </c>
      <c r="I637" s="4099" t="s">
        <v>315</v>
      </c>
      <c r="J637" s="891"/>
      <c r="K637" s="891"/>
      <c r="L637" s="891"/>
      <c r="M637" s="891"/>
      <c r="N637" s="891"/>
      <c r="O637" s="1692"/>
      <c r="P637" s="1174"/>
      <c r="Q637" s="893"/>
      <c r="R637" s="893"/>
      <c r="S637" s="893"/>
      <c r="T637" s="894"/>
      <c r="U637" s="642"/>
    </row>
    <row r="638" spans="1:23" x14ac:dyDescent="0.25">
      <c r="A638" s="174">
        <v>600</v>
      </c>
      <c r="B638" s="438" t="s">
        <v>4612</v>
      </c>
      <c r="C638" s="438" t="s">
        <v>868</v>
      </c>
      <c r="D638" s="2870">
        <v>44862</v>
      </c>
      <c r="E638" s="3485" t="s">
        <v>4946</v>
      </c>
      <c r="F638" s="444">
        <v>7</v>
      </c>
      <c r="G638" s="499">
        <f>AVERAGE(CPVTFC3SG0038!O11:P11)</f>
        <v>2.8975999999999997</v>
      </c>
      <c r="H638" s="4000">
        <f t="shared" si="105"/>
        <v>9426.3888888888887</v>
      </c>
      <c r="I638" s="4109" t="s">
        <v>315</v>
      </c>
      <c r="J638" s="98">
        <v>44880</v>
      </c>
      <c r="K638" s="99" t="s">
        <v>5464</v>
      </c>
      <c r="L638" s="1155">
        <v>168</v>
      </c>
      <c r="M638" s="99">
        <f>AVERAGE(CPVTFC3SG0054!P24:Q24)</f>
        <v>0.63114999999999999</v>
      </c>
      <c r="N638" s="100">
        <f t="shared" ref="N638:N639" si="106">((M638-0.1569)/0.0141)*400</f>
        <v>13453.900709219857</v>
      </c>
      <c r="O638" s="858" t="s">
        <v>315</v>
      </c>
      <c r="P638" s="1174"/>
      <c r="Q638" s="893"/>
      <c r="R638" s="893"/>
      <c r="S638" s="893"/>
      <c r="T638" s="894"/>
      <c r="U638" s="642"/>
      <c r="W638" s="5">
        <v>1</v>
      </c>
    </row>
    <row r="639" spans="1:23" ht="15.75" thickBot="1" x14ac:dyDescent="0.3">
      <c r="A639" s="450">
        <v>601</v>
      </c>
      <c r="B639" s="437" t="s">
        <v>4612</v>
      </c>
      <c r="C639" s="437" t="s">
        <v>220</v>
      </c>
      <c r="D639" s="2079">
        <v>44862</v>
      </c>
      <c r="E639" s="3463" t="s">
        <v>4946</v>
      </c>
      <c r="F639" s="445">
        <v>8</v>
      </c>
      <c r="G639" s="453">
        <f>AVERAGE(CPVTFC3SG0038!Q11:R11)</f>
        <v>2.8792</v>
      </c>
      <c r="H639" s="4003">
        <f t="shared" si="105"/>
        <v>9362.5</v>
      </c>
      <c r="I639" s="4097" t="s">
        <v>315</v>
      </c>
      <c r="J639" s="98">
        <v>44880</v>
      </c>
      <c r="K639" s="99" t="s">
        <v>5464</v>
      </c>
      <c r="L639" s="1155">
        <v>169</v>
      </c>
      <c r="M639" s="99">
        <f>AVERAGE(CPVTFC3SG0054!R24:S24)</f>
        <v>1.4335</v>
      </c>
      <c r="N639" s="100">
        <f t="shared" si="106"/>
        <v>36215.602836879429</v>
      </c>
      <c r="O639" s="858" t="s">
        <v>315</v>
      </c>
      <c r="P639" s="1174"/>
      <c r="Q639" s="893"/>
      <c r="R639" s="893"/>
      <c r="S639" s="893"/>
      <c r="T639" s="894"/>
      <c r="U639" s="642"/>
    </row>
    <row r="640" spans="1:23" x14ac:dyDescent="0.25">
      <c r="A640" s="456">
        <v>602</v>
      </c>
      <c r="B640" s="457" t="s">
        <v>4613</v>
      </c>
      <c r="C640" s="457" t="s">
        <v>868</v>
      </c>
      <c r="D640" s="2107">
        <v>44862</v>
      </c>
      <c r="E640" s="2788" t="s">
        <v>4946</v>
      </c>
      <c r="F640" s="459">
        <v>9</v>
      </c>
      <c r="G640" s="460">
        <f>AVERAGE(CPVTFC3SG0038!S11:T11)</f>
        <v>0.85200000000000009</v>
      </c>
      <c r="H640" s="4007">
        <f t="shared" si="105"/>
        <v>2323.6111111111118</v>
      </c>
      <c r="I640" s="4114" t="s">
        <v>315</v>
      </c>
      <c r="J640" s="891"/>
      <c r="K640" s="891"/>
      <c r="L640" s="891"/>
      <c r="M640" s="891"/>
      <c r="N640" s="891"/>
      <c r="O640" s="1692"/>
      <c r="P640" s="1174"/>
      <c r="Q640" s="893"/>
      <c r="R640" s="893"/>
      <c r="S640" s="893"/>
      <c r="T640" s="894"/>
      <c r="U640" s="642"/>
      <c r="V640" s="4921"/>
      <c r="W640" s="5">
        <v>1</v>
      </c>
    </row>
    <row r="641" spans="1:23" ht="15.75" thickBot="1" x14ac:dyDescent="0.3">
      <c r="A641" s="498">
        <v>603</v>
      </c>
      <c r="B641" s="423" t="s">
        <v>4613</v>
      </c>
      <c r="C641" s="346" t="s">
        <v>220</v>
      </c>
      <c r="D641" s="2232">
        <v>44862</v>
      </c>
      <c r="E641" s="3862" t="s">
        <v>4946</v>
      </c>
      <c r="F641" s="321">
        <v>10</v>
      </c>
      <c r="G641" s="468">
        <f>AVERAGE(CPVTFC3SG0038!U11:V11)</f>
        <v>0.40365000000000001</v>
      </c>
      <c r="H641" s="4009">
        <f t="shared" si="105"/>
        <v>766.84027777777783</v>
      </c>
      <c r="I641" s="4107" t="s">
        <v>314</v>
      </c>
      <c r="J641" s="891"/>
      <c r="K641" s="891"/>
      <c r="L641" s="891"/>
      <c r="M641" s="891"/>
      <c r="N641" s="891"/>
      <c r="O641" s="1692"/>
      <c r="P641" s="1174"/>
      <c r="Q641" s="893"/>
      <c r="R641" s="893"/>
      <c r="S641" s="893"/>
      <c r="T641" s="894"/>
      <c r="U641" s="642"/>
      <c r="V641" s="4922"/>
    </row>
    <row r="642" spans="1:23" x14ac:dyDescent="0.25">
      <c r="A642" s="475">
        <v>604</v>
      </c>
      <c r="B642" s="476" t="s">
        <v>4614</v>
      </c>
      <c r="C642" s="476" t="s">
        <v>868</v>
      </c>
      <c r="D642" s="2332">
        <v>44862</v>
      </c>
      <c r="E642" s="3523" t="s">
        <v>4946</v>
      </c>
      <c r="F642" s="551">
        <v>11</v>
      </c>
      <c r="G642" s="549">
        <f>AVERAGE(CPVTFC3SG0038!W11:X11)</f>
        <v>2.8630499999999999</v>
      </c>
      <c r="H642" s="4000">
        <f t="shared" si="105"/>
        <v>9306.4236111111113</v>
      </c>
      <c r="I642" s="4109" t="s">
        <v>315</v>
      </c>
      <c r="J642" s="98">
        <v>44880</v>
      </c>
      <c r="K642" s="99" t="s">
        <v>5464</v>
      </c>
      <c r="L642" s="1155">
        <v>170</v>
      </c>
      <c r="M642" s="99">
        <f>AVERAGE(CPVTFC3SG0054!T24:U24)</f>
        <v>2.8733499999999998</v>
      </c>
      <c r="N642" s="100">
        <f t="shared" ref="N642:N643" si="107">((M642-0.1569)/0.0141)*400</f>
        <v>77062.411347517729</v>
      </c>
      <c r="O642" s="858" t="s">
        <v>315</v>
      </c>
      <c r="P642" s="1174"/>
      <c r="Q642" s="893"/>
      <c r="R642" s="893"/>
      <c r="S642" s="893"/>
      <c r="T642" s="894"/>
      <c r="U642" s="642"/>
      <c r="W642" s="5">
        <v>1</v>
      </c>
    </row>
    <row r="643" spans="1:23" ht="15.75" thickBot="1" x14ac:dyDescent="0.3">
      <c r="A643" s="481">
        <v>605</v>
      </c>
      <c r="B643" s="482" t="s">
        <v>4614</v>
      </c>
      <c r="C643" s="482" t="s">
        <v>220</v>
      </c>
      <c r="D643" s="1511">
        <v>44862</v>
      </c>
      <c r="E643" s="3845" t="s">
        <v>4946</v>
      </c>
      <c r="F643" s="552">
        <v>12</v>
      </c>
      <c r="G643" s="550">
        <f>AVERAGE(CPVTFC3SG0038!C13:D13)</f>
        <v>2.8915999999999999</v>
      </c>
      <c r="H643" s="4000">
        <f t="shared" si="105"/>
        <v>9405.5555555555566</v>
      </c>
      <c r="I643" s="4097" t="s">
        <v>315</v>
      </c>
      <c r="J643" s="98">
        <v>44880</v>
      </c>
      <c r="K643" s="99" t="s">
        <v>5464</v>
      </c>
      <c r="L643" s="1155">
        <v>171</v>
      </c>
      <c r="M643" s="99">
        <f>AVERAGE(CPVTFC3SG0054!V24:W24)</f>
        <v>2.0514000000000001</v>
      </c>
      <c r="N643" s="100">
        <f t="shared" si="107"/>
        <v>53744.680851063837</v>
      </c>
      <c r="O643" s="858" t="s">
        <v>315</v>
      </c>
      <c r="P643" s="694"/>
      <c r="Q643" s="694"/>
      <c r="R643" s="645"/>
      <c r="S643" s="694"/>
      <c r="T643" s="694"/>
      <c r="U643" s="694"/>
    </row>
    <row r="644" spans="1:23" x14ac:dyDescent="0.25">
      <c r="A644" s="318">
        <v>606</v>
      </c>
      <c r="B644" s="372" t="s">
        <v>4615</v>
      </c>
      <c r="C644" s="372" t="s">
        <v>868</v>
      </c>
      <c r="D644" s="2331">
        <v>44862</v>
      </c>
      <c r="E644" s="3473" t="s">
        <v>4946</v>
      </c>
      <c r="F644" s="375">
        <v>13</v>
      </c>
      <c r="G644" s="275">
        <f>AVERAGE(CPVTFC3SG0038!E13:F13)</f>
        <v>0.1169</v>
      </c>
      <c r="H644" s="4005">
        <f t="shared" si="105"/>
        <v>-228.81944444444443</v>
      </c>
      <c r="I644" s="4115" t="s">
        <v>314</v>
      </c>
      <c r="J644" s="891"/>
      <c r="K644" s="891"/>
      <c r="L644" s="891"/>
      <c r="M644" s="891"/>
      <c r="N644" s="891"/>
      <c r="O644" s="1692"/>
      <c r="P644" s="694"/>
      <c r="Q644" s="694"/>
      <c r="R644" s="645"/>
      <c r="S644" s="694"/>
      <c r="T644" s="694"/>
      <c r="U644" s="694"/>
    </row>
    <row r="645" spans="1:23" ht="15.75" thickBot="1" x14ac:dyDescent="0.3">
      <c r="A645" s="470">
        <v>607</v>
      </c>
      <c r="B645" s="346" t="s">
        <v>4615</v>
      </c>
      <c r="C645" s="346" t="s">
        <v>220</v>
      </c>
      <c r="D645" s="2232">
        <v>44862</v>
      </c>
      <c r="E645" s="3862" t="s">
        <v>4946</v>
      </c>
      <c r="F645" s="321">
        <v>14</v>
      </c>
      <c r="G645" s="473">
        <f>AVERAGE(CPVTFC3SG0038!G13:H13)</f>
        <v>0.35639999999999999</v>
      </c>
      <c r="H645" s="4013">
        <f t="shared" si="105"/>
        <v>602.77777777777771</v>
      </c>
      <c r="I645" s="4106" t="s">
        <v>314</v>
      </c>
      <c r="J645" s="891"/>
      <c r="K645" s="891"/>
      <c r="L645" s="891"/>
      <c r="M645" s="891"/>
      <c r="N645" s="891"/>
      <c r="O645" s="1692"/>
      <c r="P645" s="1174"/>
      <c r="Q645" s="893"/>
      <c r="R645" s="893"/>
      <c r="S645" s="893"/>
      <c r="T645" s="894"/>
      <c r="U645" s="642"/>
    </row>
    <row r="646" spans="1:23" x14ac:dyDescent="0.25">
      <c r="A646" s="475">
        <v>608</v>
      </c>
      <c r="B646" s="476" t="s">
        <v>4616</v>
      </c>
      <c r="C646" s="476" t="s">
        <v>868</v>
      </c>
      <c r="D646" s="2332">
        <v>44862</v>
      </c>
      <c r="E646" s="3523" t="s">
        <v>4946</v>
      </c>
      <c r="F646" s="478">
        <v>15</v>
      </c>
      <c r="G646" s="479">
        <f>AVERAGE(CPVTFC3SG0038!I13:J13)</f>
        <v>2.7384500000000003</v>
      </c>
      <c r="H646" s="4004">
        <f t="shared" si="105"/>
        <v>8873.7847222222244</v>
      </c>
      <c r="I646" s="4108" t="s">
        <v>315</v>
      </c>
      <c r="J646" s="1156">
        <v>44880</v>
      </c>
      <c r="K646" s="886" t="s">
        <v>5464</v>
      </c>
      <c r="L646" s="1157">
        <v>172</v>
      </c>
      <c r="M646" s="886">
        <f>AVERAGE(CPVTFC3SG0054!X24:Y24)</f>
        <v>0.37990000000000002</v>
      </c>
      <c r="N646" s="887">
        <f t="shared" ref="N646:N647" si="108">((M646-0.1569)/0.0141)*400</f>
        <v>6326.2411347517736</v>
      </c>
      <c r="O646" s="889" t="s">
        <v>315</v>
      </c>
      <c r="P646" s="1174"/>
      <c r="Q646" s="893"/>
      <c r="R646" s="893"/>
      <c r="S646" s="893"/>
      <c r="T646" s="894"/>
      <c r="U646" s="642"/>
      <c r="W646" s="5">
        <v>1</v>
      </c>
    </row>
    <row r="647" spans="1:23" ht="15.75" thickBot="1" x14ac:dyDescent="0.3">
      <c r="A647" s="481">
        <v>609</v>
      </c>
      <c r="B647" s="482" t="s">
        <v>4616</v>
      </c>
      <c r="C647" s="482" t="s">
        <v>220</v>
      </c>
      <c r="D647" s="1511">
        <v>44862</v>
      </c>
      <c r="E647" s="3845" t="s">
        <v>4946</v>
      </c>
      <c r="F647" s="485">
        <v>16</v>
      </c>
      <c r="G647" s="486">
        <f>AVERAGE(CPVTFC3SG0038!K13:L13)</f>
        <v>2.3973</v>
      </c>
      <c r="H647" s="4016">
        <f t="shared" si="105"/>
        <v>7689.2361111111113</v>
      </c>
      <c r="I647" s="4099" t="s">
        <v>315</v>
      </c>
      <c r="J647" s="1156">
        <v>44880</v>
      </c>
      <c r="K647" s="886" t="s">
        <v>5464</v>
      </c>
      <c r="L647" s="1157">
        <v>173</v>
      </c>
      <c r="M647" s="886">
        <f>AVERAGE(CPVTFC3SG0054!B26:C26)</f>
        <v>0.31890000000000002</v>
      </c>
      <c r="N647" s="887">
        <f t="shared" si="108"/>
        <v>4595.744680851064</v>
      </c>
      <c r="O647" s="889" t="s">
        <v>315</v>
      </c>
      <c r="P647" s="1174"/>
      <c r="Q647" s="893"/>
      <c r="R647" s="893"/>
      <c r="S647" s="893"/>
      <c r="T647" s="894"/>
      <c r="U647" s="642"/>
    </row>
    <row r="648" spans="1:23" x14ac:dyDescent="0.25">
      <c r="A648" s="318">
        <v>610</v>
      </c>
      <c r="B648" s="372" t="s">
        <v>4617</v>
      </c>
      <c r="C648" s="372" t="s">
        <v>868</v>
      </c>
      <c r="D648" s="2331">
        <v>44862</v>
      </c>
      <c r="E648" s="3473" t="s">
        <v>4946</v>
      </c>
      <c r="F648" s="375">
        <v>17</v>
      </c>
      <c r="G648" s="511">
        <f>AVERAGE(CPVTFC3SG0038!M13:N13)</f>
        <v>7.8149999999999997E-2</v>
      </c>
      <c r="H648" s="4005">
        <f t="shared" si="105"/>
        <v>-363.36805555555554</v>
      </c>
      <c r="I648" s="4105" t="s">
        <v>314</v>
      </c>
      <c r="J648" s="891"/>
      <c r="K648" s="891"/>
      <c r="L648" s="891"/>
      <c r="M648" s="891"/>
      <c r="N648" s="891"/>
      <c r="O648" s="1692"/>
      <c r="P648" s="1174"/>
      <c r="Q648" s="893"/>
      <c r="R648" s="893"/>
      <c r="S648" s="893"/>
      <c r="T648" s="894"/>
      <c r="U648" s="642"/>
    </row>
    <row r="649" spans="1:23" ht="15.75" thickBot="1" x14ac:dyDescent="0.3">
      <c r="A649" s="470">
        <v>611</v>
      </c>
      <c r="B649" s="346" t="s">
        <v>4617</v>
      </c>
      <c r="C649" s="346" t="s">
        <v>220</v>
      </c>
      <c r="D649" s="2232">
        <v>44862</v>
      </c>
      <c r="E649" s="3862" t="s">
        <v>4946</v>
      </c>
      <c r="F649" s="321">
        <v>18</v>
      </c>
      <c r="G649" s="473">
        <f>AVERAGE(CPVTFC3SG0038!O13:P13)</f>
        <v>6.8849999999999995E-2</v>
      </c>
      <c r="H649" s="4013">
        <f t="shared" si="105"/>
        <v>-395.65972222222223</v>
      </c>
      <c r="I649" s="4106" t="s">
        <v>314</v>
      </c>
      <c r="J649" s="891"/>
      <c r="K649" s="891"/>
      <c r="L649" s="891"/>
      <c r="M649" s="891"/>
      <c r="N649" s="891"/>
      <c r="O649" s="1692"/>
      <c r="P649" s="694"/>
      <c r="Q649" s="694"/>
      <c r="R649" s="645"/>
      <c r="S649" s="694"/>
      <c r="T649" s="694"/>
      <c r="U649" s="694"/>
    </row>
    <row r="650" spans="1:23" x14ac:dyDescent="0.25">
      <c r="A650" s="475">
        <v>612</v>
      </c>
      <c r="B650" s="476" t="s">
        <v>4618</v>
      </c>
      <c r="C650" s="476" t="s">
        <v>868</v>
      </c>
      <c r="D650" s="2332">
        <v>44862</v>
      </c>
      <c r="E650" s="3523" t="s">
        <v>4946</v>
      </c>
      <c r="F650" s="478">
        <v>19</v>
      </c>
      <c r="G650" s="479">
        <f>AVERAGE(CPVTFC3SG0038!Q13:R13)</f>
        <v>2.7451499999999998</v>
      </c>
      <c r="H650" s="4004">
        <f t="shared" si="105"/>
        <v>8897.0486111111113</v>
      </c>
      <c r="I650" s="4108" t="s">
        <v>315</v>
      </c>
      <c r="J650" s="891"/>
      <c r="K650" s="891"/>
      <c r="L650" s="891"/>
      <c r="M650" s="891"/>
      <c r="N650" s="891"/>
      <c r="O650" s="1692"/>
      <c r="P650" s="694"/>
      <c r="Q650" s="694"/>
      <c r="R650" s="645"/>
      <c r="S650" s="694"/>
      <c r="T650" s="694"/>
      <c r="U650" s="694"/>
      <c r="V650" s="4921"/>
      <c r="W650" s="5">
        <v>1</v>
      </c>
    </row>
    <row r="651" spans="1:23" ht="15.75" thickBot="1" x14ac:dyDescent="0.3">
      <c r="A651" s="529">
        <v>613</v>
      </c>
      <c r="B651" s="437" t="s">
        <v>4618</v>
      </c>
      <c r="C651" s="437" t="s">
        <v>220</v>
      </c>
      <c r="D651" s="2079">
        <v>44862</v>
      </c>
      <c r="E651" s="3463" t="s">
        <v>4946</v>
      </c>
      <c r="F651" s="445">
        <v>20</v>
      </c>
      <c r="G651" s="453">
        <f>AVERAGE(CPVTFC3SG0038!S13:T13)</f>
        <v>0.70879999999999999</v>
      </c>
      <c r="H651" s="4015">
        <f t="shared" si="105"/>
        <v>1826.3888888888889</v>
      </c>
      <c r="I651" s="4097" t="s">
        <v>315</v>
      </c>
      <c r="J651" s="891"/>
      <c r="K651" s="891"/>
      <c r="L651" s="891"/>
      <c r="M651" s="891"/>
      <c r="N651" s="891"/>
      <c r="O651" s="1692"/>
      <c r="P651" s="694"/>
      <c r="Q651" s="694"/>
      <c r="R651" s="645"/>
      <c r="S651" s="694"/>
      <c r="T651" s="694"/>
      <c r="U651" s="694"/>
      <c r="V651" s="4922"/>
    </row>
    <row r="652" spans="1:23" x14ac:dyDescent="0.25">
      <c r="A652" s="488">
        <v>614</v>
      </c>
      <c r="B652" s="457" t="s">
        <v>4619</v>
      </c>
      <c r="C652" s="489" t="s">
        <v>868</v>
      </c>
      <c r="D652" s="2329">
        <v>44862</v>
      </c>
      <c r="E652" s="3465" t="s">
        <v>4946</v>
      </c>
      <c r="F652" s="492">
        <v>21</v>
      </c>
      <c r="G652" s="493">
        <f>AVERAGE(CPVTFC3SG0038!U13:V13)</f>
        <v>7.7850000000000003E-2</v>
      </c>
      <c r="H652" s="4008">
        <f t="shared" si="105"/>
        <v>-364.40972222222217</v>
      </c>
      <c r="I652" s="4104" t="s">
        <v>314</v>
      </c>
      <c r="J652" s="891"/>
      <c r="K652" s="891"/>
      <c r="L652" s="891"/>
      <c r="M652" s="891"/>
      <c r="N652" s="891"/>
      <c r="O652" s="1692"/>
      <c r="P652" s="694"/>
      <c r="Q652" s="694"/>
      <c r="R652" s="645"/>
      <c r="S652" s="694"/>
      <c r="T652" s="694"/>
      <c r="U652" s="694"/>
      <c r="V652" s="4913" t="s">
        <v>1416</v>
      </c>
    </row>
    <row r="653" spans="1:23" ht="15.75" thickBot="1" x14ac:dyDescent="0.3">
      <c r="A653" s="516">
        <v>615</v>
      </c>
      <c r="B653" s="463" t="s">
        <v>4619</v>
      </c>
      <c r="C653" s="463" t="s">
        <v>220</v>
      </c>
      <c r="D653" s="1516">
        <v>44862</v>
      </c>
      <c r="E653" s="3834" t="s">
        <v>4946</v>
      </c>
      <c r="F653" s="518">
        <v>22</v>
      </c>
      <c r="G653" s="509">
        <f>AVERAGE(CPVTFC3SG0038!W13:X13)</f>
        <v>2.6590499999999997</v>
      </c>
      <c r="H653" s="4025">
        <f t="shared" si="105"/>
        <v>8598.0902777777774</v>
      </c>
      <c r="I653" s="4100" t="s">
        <v>315</v>
      </c>
      <c r="J653" s="891"/>
      <c r="K653" s="891"/>
      <c r="L653" s="891"/>
      <c r="M653" s="891"/>
      <c r="N653" s="891"/>
      <c r="O653" s="1692"/>
      <c r="P653" s="694"/>
      <c r="Q653" s="694"/>
      <c r="R653" s="645"/>
      <c r="S653" s="694"/>
      <c r="T653" s="694"/>
      <c r="U653" s="694"/>
      <c r="V653" s="4914"/>
    </row>
    <row r="654" spans="1:23" x14ac:dyDescent="0.25">
      <c r="A654" s="318">
        <v>616</v>
      </c>
      <c r="B654" s="372" t="s">
        <v>4620</v>
      </c>
      <c r="C654" s="372" t="s">
        <v>868</v>
      </c>
      <c r="D654" s="2331">
        <v>44862</v>
      </c>
      <c r="E654" s="3473" t="s">
        <v>4946</v>
      </c>
      <c r="F654" s="375">
        <v>23</v>
      </c>
      <c r="G654" s="554">
        <f>AVERAGE(CPVTFC3SG0038!C15:D15)</f>
        <v>8.4400000000000003E-2</v>
      </c>
      <c r="H654" s="4005">
        <f t="shared" si="105"/>
        <v>-341.66666666666663</v>
      </c>
      <c r="I654" s="4105" t="s">
        <v>314</v>
      </c>
      <c r="J654" s="891"/>
      <c r="K654" s="891"/>
      <c r="L654" s="891"/>
      <c r="M654" s="891"/>
      <c r="N654" s="891"/>
      <c r="O654" s="1692"/>
      <c r="P654" s="694"/>
      <c r="Q654" s="694"/>
      <c r="R654" s="645"/>
      <c r="S654" s="694"/>
      <c r="T654" s="694"/>
      <c r="U654" s="694"/>
    </row>
    <row r="655" spans="1:23" ht="15.75" thickBot="1" x14ac:dyDescent="0.3">
      <c r="A655" s="470">
        <v>617</v>
      </c>
      <c r="B655" s="346" t="s">
        <v>4620</v>
      </c>
      <c r="C655" s="346" t="s">
        <v>220</v>
      </c>
      <c r="D655" s="2232">
        <v>44862</v>
      </c>
      <c r="E655" s="3862" t="s">
        <v>4946</v>
      </c>
      <c r="F655" s="321">
        <v>24</v>
      </c>
      <c r="G655" s="473">
        <f>AVERAGE(CPVTFC3SG0038!E15:F15)</f>
        <v>8.9499999999999996E-2</v>
      </c>
      <c r="H655" s="4013">
        <f t="shared" si="105"/>
        <v>-323.95833333333331</v>
      </c>
      <c r="I655" s="4106" t="s">
        <v>314</v>
      </c>
      <c r="J655" s="891"/>
      <c r="K655" s="891"/>
      <c r="L655" s="891"/>
      <c r="M655" s="891"/>
      <c r="N655" s="891"/>
      <c r="O655" s="1692"/>
      <c r="P655" s="694"/>
      <c r="Q655" s="694"/>
      <c r="R655" s="645"/>
      <c r="S655" s="694"/>
      <c r="T655" s="694"/>
      <c r="U655" s="694"/>
    </row>
    <row r="656" spans="1:23" x14ac:dyDescent="0.25">
      <c r="A656" s="475">
        <v>618</v>
      </c>
      <c r="B656" s="476" t="s">
        <v>4621</v>
      </c>
      <c r="C656" s="476" t="s">
        <v>868</v>
      </c>
      <c r="D656" s="2332">
        <v>44862</v>
      </c>
      <c r="E656" s="3523" t="s">
        <v>4946</v>
      </c>
      <c r="F656" s="478">
        <v>25</v>
      </c>
      <c r="G656" s="479">
        <f>AVERAGE(CPVTFC3SG0038!G15:H15)</f>
        <v>1.99495</v>
      </c>
      <c r="H656" s="4004">
        <f t="shared" si="105"/>
        <v>6292.1875</v>
      </c>
      <c r="I656" s="4108" t="s">
        <v>315</v>
      </c>
      <c r="J656" s="891"/>
      <c r="K656" s="891"/>
      <c r="L656" s="891"/>
      <c r="M656" s="891"/>
      <c r="N656" s="891"/>
      <c r="O656" s="1692"/>
      <c r="P656" s="694"/>
      <c r="Q656" s="694"/>
      <c r="R656" s="645"/>
      <c r="S656" s="694"/>
      <c r="T656" s="694"/>
      <c r="U656" s="694"/>
      <c r="W656" s="5">
        <v>1</v>
      </c>
    </row>
    <row r="657" spans="1:23" ht="15.75" thickBot="1" x14ac:dyDescent="0.3">
      <c r="A657" s="481">
        <v>619</v>
      </c>
      <c r="B657" s="482" t="s">
        <v>4621</v>
      </c>
      <c r="C657" s="482" t="s">
        <v>220</v>
      </c>
      <c r="D657" s="1511">
        <v>44862</v>
      </c>
      <c r="E657" s="3845" t="s">
        <v>4946</v>
      </c>
      <c r="F657" s="485">
        <v>26</v>
      </c>
      <c r="G657" s="486">
        <f>AVERAGE(CPVTFC3SG0038!I15:J15)</f>
        <v>1.9510999999999998</v>
      </c>
      <c r="H657" s="4016">
        <f t="shared" si="105"/>
        <v>6139.9305555555547</v>
      </c>
      <c r="I657" s="4099" t="s">
        <v>315</v>
      </c>
      <c r="J657" s="891"/>
      <c r="K657" s="891"/>
      <c r="L657" s="891"/>
      <c r="M657" s="891"/>
      <c r="N657" s="891"/>
      <c r="O657" s="1692"/>
      <c r="P657" s="694"/>
      <c r="Q657" s="694"/>
      <c r="R657" s="645"/>
      <c r="S657" s="694"/>
      <c r="T657" s="694"/>
      <c r="U657" s="694"/>
      <c r="V657" s="286"/>
    </row>
    <row r="658" spans="1:23" x14ac:dyDescent="0.25">
      <c r="A658" s="174">
        <v>620</v>
      </c>
      <c r="B658" s="438" t="s">
        <v>4622</v>
      </c>
      <c r="C658" s="438" t="s">
        <v>868</v>
      </c>
      <c r="D658" s="2870">
        <v>44862</v>
      </c>
      <c r="E658" s="3485" t="s">
        <v>4946</v>
      </c>
      <c r="F658" s="444">
        <v>27</v>
      </c>
      <c r="G658" s="499">
        <f>AVERAGE(CPVTFC3SG0038!K15:L15)</f>
        <v>2.8811499999999999</v>
      </c>
      <c r="H658" s="4000">
        <f t="shared" si="105"/>
        <v>9369.2708333333339</v>
      </c>
      <c r="I658" s="4109" t="s">
        <v>315</v>
      </c>
      <c r="J658" s="98">
        <v>44880</v>
      </c>
      <c r="K658" s="99" t="s">
        <v>5464</v>
      </c>
      <c r="L658" s="1155">
        <v>174</v>
      </c>
      <c r="M658" s="99">
        <f>AVERAGE(CPVTFC3SG0054!D26:E26)</f>
        <v>1.9959000000000002</v>
      </c>
      <c r="N658" s="100">
        <f t="shared" ref="N658:N661" si="109">((M658-0.1569)/0.0141)*400</f>
        <v>52170.212765957454</v>
      </c>
      <c r="O658" s="858" t="s">
        <v>315</v>
      </c>
      <c r="P658" s="694"/>
      <c r="Q658" s="694"/>
      <c r="R658" s="645"/>
      <c r="S658" s="694"/>
      <c r="T658" s="694"/>
      <c r="U658" s="694"/>
      <c r="V658" s="4921"/>
      <c r="W658" s="5">
        <v>1</v>
      </c>
    </row>
    <row r="659" spans="1:23" ht="15.75" thickBot="1" x14ac:dyDescent="0.3">
      <c r="A659" s="556">
        <v>621</v>
      </c>
      <c r="B659" s="437" t="s">
        <v>4622</v>
      </c>
      <c r="C659" s="437" t="s">
        <v>220</v>
      </c>
      <c r="D659" s="2079">
        <v>44862</v>
      </c>
      <c r="E659" s="3463" t="s">
        <v>4946</v>
      </c>
      <c r="F659" s="445">
        <v>28</v>
      </c>
      <c r="G659" s="453">
        <f>AVERAGE(CPVTFC3SG0038!M15:N15)</f>
        <v>2.8145499999999997</v>
      </c>
      <c r="H659" s="4015">
        <f t="shared" si="105"/>
        <v>9138.0208333333321</v>
      </c>
      <c r="I659" s="4097" t="s">
        <v>315</v>
      </c>
      <c r="J659" s="98">
        <v>44880</v>
      </c>
      <c r="K659" s="99" t="s">
        <v>5464</v>
      </c>
      <c r="L659" s="1155">
        <v>175</v>
      </c>
      <c r="M659" s="99">
        <f>AVERAGE(CPVTFC3SG0054!F26:G26)</f>
        <v>0.59434999999999993</v>
      </c>
      <c r="N659" s="100">
        <f t="shared" si="109"/>
        <v>12409.929078014182</v>
      </c>
      <c r="O659" s="858" t="s">
        <v>315</v>
      </c>
      <c r="P659" s="694"/>
      <c r="Q659" s="694"/>
      <c r="R659" s="645"/>
      <c r="S659" s="694"/>
      <c r="T659" s="694"/>
      <c r="U659" s="694"/>
      <c r="V659" s="4922"/>
    </row>
    <row r="660" spans="1:23" x14ac:dyDescent="0.25">
      <c r="A660" s="475">
        <v>622</v>
      </c>
      <c r="B660" s="476" t="s">
        <v>4623</v>
      </c>
      <c r="C660" s="476" t="s">
        <v>868</v>
      </c>
      <c r="D660" s="2332">
        <v>44862</v>
      </c>
      <c r="E660" s="3523" t="s">
        <v>4946</v>
      </c>
      <c r="F660" s="478">
        <v>29</v>
      </c>
      <c r="G660" s="479">
        <f>AVERAGE(CPVTFC3SG0038!O15:P15)</f>
        <v>2.8761000000000001</v>
      </c>
      <c r="H660" s="4004">
        <f t="shared" si="105"/>
        <v>9351.7361111111131</v>
      </c>
      <c r="I660" s="4108" t="s">
        <v>315</v>
      </c>
      <c r="J660" s="98">
        <v>44880</v>
      </c>
      <c r="K660" s="99" t="s">
        <v>5464</v>
      </c>
      <c r="L660" s="1155">
        <v>176</v>
      </c>
      <c r="M660" s="99">
        <f>AVERAGE(CPVTFC3SG0054!H26:I26)</f>
        <v>3.0985500000000004</v>
      </c>
      <c r="N660" s="100">
        <f t="shared" si="109"/>
        <v>83451.06382978725</v>
      </c>
      <c r="O660" s="858" t="s">
        <v>315</v>
      </c>
      <c r="P660" s="694"/>
      <c r="Q660" s="694"/>
      <c r="R660" s="645"/>
      <c r="S660" s="694"/>
      <c r="T660" s="694"/>
      <c r="U660" s="694"/>
      <c r="W660" s="5">
        <v>1</v>
      </c>
    </row>
    <row r="661" spans="1:23" ht="15.75" thickBot="1" x14ac:dyDescent="0.3">
      <c r="A661" s="481">
        <v>623</v>
      </c>
      <c r="B661" s="482" t="s">
        <v>4623</v>
      </c>
      <c r="C661" s="482" t="s">
        <v>220</v>
      </c>
      <c r="D661" s="1511">
        <v>44862</v>
      </c>
      <c r="E661" s="3845" t="s">
        <v>4946</v>
      </c>
      <c r="F661" s="485">
        <v>30</v>
      </c>
      <c r="G661" s="486">
        <f>AVERAGE(CPVTFC3SG0038!Q15:R15)</f>
        <v>2.8940000000000001</v>
      </c>
      <c r="H661" s="4016">
        <f t="shared" si="105"/>
        <v>9413.8888888888905</v>
      </c>
      <c r="I661" s="4099" t="s">
        <v>315</v>
      </c>
      <c r="J661" s="98">
        <v>44880</v>
      </c>
      <c r="K661" s="99" t="s">
        <v>5464</v>
      </c>
      <c r="L661" s="1155">
        <v>177</v>
      </c>
      <c r="M661" s="99">
        <f>AVERAGE(CPVTFC3SG0054!J26:K26)</f>
        <v>1.3986999999999998</v>
      </c>
      <c r="N661" s="100">
        <f t="shared" si="109"/>
        <v>35228.368794326234</v>
      </c>
      <c r="O661" s="858" t="s">
        <v>315</v>
      </c>
      <c r="P661" s="694"/>
      <c r="Q661" s="694"/>
      <c r="R661" s="645"/>
      <c r="S661" s="694"/>
      <c r="T661" s="694"/>
      <c r="U661" s="694"/>
      <c r="V661" s="286"/>
    </row>
    <row r="662" spans="1:23" x14ac:dyDescent="0.25">
      <c r="A662" s="318">
        <v>624</v>
      </c>
      <c r="B662" s="372" t="s">
        <v>4624</v>
      </c>
      <c r="C662" s="372" t="s">
        <v>868</v>
      </c>
      <c r="D662" s="2331">
        <v>44862</v>
      </c>
      <c r="E662" s="3473" t="s">
        <v>4946</v>
      </c>
      <c r="F662" s="375">
        <v>31</v>
      </c>
      <c r="G662" s="511">
        <f>AVERAGE(CPVTFC3SG0038!S15:T15)</f>
        <v>7.6350000000000001E-2</v>
      </c>
      <c r="H662" s="4005">
        <f t="shared" si="105"/>
        <v>-369.61805555555554</v>
      </c>
      <c r="I662" s="4105" t="s">
        <v>314</v>
      </c>
      <c r="J662" s="1149"/>
      <c r="K662" s="1150"/>
      <c r="L662" s="1151"/>
      <c r="M662" s="645"/>
      <c r="N662" s="646"/>
      <c r="O662" s="1765"/>
      <c r="P662" s="694"/>
      <c r="Q662" s="694"/>
      <c r="R662" s="645"/>
      <c r="S662" s="694"/>
      <c r="T662" s="694"/>
      <c r="U662" s="694"/>
    </row>
    <row r="663" spans="1:23" ht="15.75" thickBot="1" x14ac:dyDescent="0.3">
      <c r="A663" s="470">
        <v>625</v>
      </c>
      <c r="B663" s="346" t="s">
        <v>4624</v>
      </c>
      <c r="C663" s="346" t="s">
        <v>220</v>
      </c>
      <c r="D663" s="2232">
        <v>44862</v>
      </c>
      <c r="E663" s="3862" t="s">
        <v>4946</v>
      </c>
      <c r="F663" s="321">
        <v>32</v>
      </c>
      <c r="G663" s="473">
        <f>AVERAGE(CPVTFC3SG0038!U15:V15)</f>
        <v>7.3700000000000002E-2</v>
      </c>
      <c r="H663" s="4013">
        <f t="shared" si="105"/>
        <v>-378.8194444444444</v>
      </c>
      <c r="I663" s="4106" t="s">
        <v>314</v>
      </c>
      <c r="J663" s="1149"/>
      <c r="K663" s="1150"/>
      <c r="L663" s="1151"/>
      <c r="M663" s="645"/>
      <c r="N663" s="646"/>
      <c r="O663" s="1765"/>
      <c r="P663" s="694"/>
      <c r="Q663" s="694"/>
      <c r="R663" s="645"/>
      <c r="S663" s="694"/>
      <c r="T663" s="694"/>
      <c r="U663" s="694"/>
    </row>
    <row r="664" spans="1:23" x14ac:dyDescent="0.25">
      <c r="A664" s="475">
        <v>626</v>
      </c>
      <c r="B664" s="476" t="s">
        <v>4625</v>
      </c>
      <c r="C664" s="476" t="s">
        <v>868</v>
      </c>
      <c r="D664" s="2332">
        <v>44862</v>
      </c>
      <c r="E664" s="3523" t="s">
        <v>4946</v>
      </c>
      <c r="F664" s="478">
        <v>33</v>
      </c>
      <c r="G664" s="479">
        <f>AVERAGE(CPVTFC3SG0038!W15:X15)</f>
        <v>2.7475000000000001</v>
      </c>
      <c r="H664" s="4004">
        <f t="shared" si="105"/>
        <v>8905.2083333333339</v>
      </c>
      <c r="I664" s="4098" t="s">
        <v>315</v>
      </c>
      <c r="J664" s="98">
        <v>44880</v>
      </c>
      <c r="K664" s="99" t="s">
        <v>5464</v>
      </c>
      <c r="L664" s="1155">
        <v>178</v>
      </c>
      <c r="M664" s="99">
        <f>AVERAGE(CPVTFC3SG0054!L26:M26)</f>
        <v>0.45289999999999997</v>
      </c>
      <c r="N664" s="100">
        <f t="shared" ref="N664:N668" si="110">((M664-0.1569)/0.0141)*400</f>
        <v>8397.1631205673748</v>
      </c>
      <c r="O664" s="858" t="s">
        <v>315</v>
      </c>
      <c r="P664" s="694"/>
      <c r="Q664" s="694"/>
      <c r="R664" s="645"/>
      <c r="S664" s="694"/>
      <c r="T664" s="694"/>
      <c r="U664" s="694"/>
      <c r="W664" s="5">
        <v>1</v>
      </c>
    </row>
    <row r="665" spans="1:23" ht="15.75" thickBot="1" x14ac:dyDescent="0.3">
      <c r="A665" s="529">
        <v>627</v>
      </c>
      <c r="B665" s="437" t="s">
        <v>4625</v>
      </c>
      <c r="C665" s="437" t="s">
        <v>220</v>
      </c>
      <c r="D665" s="2079">
        <v>44862</v>
      </c>
      <c r="E665" s="3463" t="s">
        <v>4946</v>
      </c>
      <c r="F665" s="445">
        <v>34</v>
      </c>
      <c r="G665" s="453">
        <f>AVERAGE(CPVTFC3SG0038!C17:D17)</f>
        <v>2.5873499999999998</v>
      </c>
      <c r="H665" s="4015">
        <f t="shared" si="105"/>
        <v>8349.1319444444434</v>
      </c>
      <c r="I665" s="4097" t="s">
        <v>315</v>
      </c>
      <c r="J665" s="3913">
        <v>44880</v>
      </c>
      <c r="K665" s="2812" t="s">
        <v>5464</v>
      </c>
      <c r="L665" s="3914">
        <v>179</v>
      </c>
      <c r="M665" s="2812">
        <f>AVERAGE(CPVTFC3SG0054!N26:O26)</f>
        <v>0.2316</v>
      </c>
      <c r="N665" s="2813">
        <f t="shared" si="110"/>
        <v>2119.1489361702124</v>
      </c>
      <c r="O665" s="2700" t="s">
        <v>315</v>
      </c>
      <c r="P665" s="1268"/>
      <c r="Q665" s="1268"/>
      <c r="R665" s="969"/>
      <c r="S665" s="1268"/>
      <c r="T665" s="1268"/>
      <c r="U665" s="1268"/>
    </row>
    <row r="666" spans="1:23" x14ac:dyDescent="0.25">
      <c r="A666" s="475">
        <v>628</v>
      </c>
      <c r="B666" s="4800" t="s">
        <v>4626</v>
      </c>
      <c r="C666" s="476" t="s">
        <v>868</v>
      </c>
      <c r="D666" s="2332">
        <v>44862</v>
      </c>
      <c r="E666" s="3523" t="s">
        <v>4946</v>
      </c>
      <c r="F666" s="478">
        <v>35</v>
      </c>
      <c r="G666" s="479">
        <f>AVERAGE(CPVTFC3SG0038!E17:F17)</f>
        <v>2.8807</v>
      </c>
      <c r="H666" s="4004">
        <f t="shared" si="105"/>
        <v>9367.7083333333339</v>
      </c>
      <c r="I666" s="4093" t="s">
        <v>315</v>
      </c>
      <c r="J666" s="1611">
        <v>44880</v>
      </c>
      <c r="K666" s="1327" t="s">
        <v>5464</v>
      </c>
      <c r="L666" s="3682">
        <v>180</v>
      </c>
      <c r="M666" s="1327">
        <f>AVERAGE(CPVTFC3SG0054!P26:Q26)</f>
        <v>1.75895</v>
      </c>
      <c r="N666" s="480">
        <f t="shared" si="110"/>
        <v>45448.226950354612</v>
      </c>
      <c r="O666" s="759" t="s">
        <v>315</v>
      </c>
      <c r="P666" s="1611">
        <v>44893</v>
      </c>
      <c r="Q666" s="1327" t="s">
        <v>5591</v>
      </c>
      <c r="R666" s="1327">
        <v>120</v>
      </c>
      <c r="S666" s="1327">
        <f>AVERAGE(CPVTFC3SG0079!P16:Q16)</f>
        <v>0.51085000000000003</v>
      </c>
      <c r="T666" s="480">
        <f t="shared" ref="T666" si="111">(S666-0.1362)/0.0138*66</f>
        <v>1791.804347826087</v>
      </c>
      <c r="U666" s="782" t="s">
        <v>315</v>
      </c>
      <c r="W666" s="5">
        <v>1</v>
      </c>
    </row>
    <row r="667" spans="1:23" x14ac:dyDescent="0.25">
      <c r="A667" s="586"/>
      <c r="B667" s="4801"/>
      <c r="C667" s="436" t="s">
        <v>5448</v>
      </c>
      <c r="D667" s="2333"/>
      <c r="E667" s="3468"/>
      <c r="F667" s="695"/>
      <c r="G667" s="892"/>
      <c r="H667" s="4011"/>
      <c r="I667" s="4094"/>
      <c r="J667" s="1174"/>
      <c r="K667" s="893"/>
      <c r="L667" s="3933"/>
      <c r="M667" s="893"/>
      <c r="N667" s="894"/>
      <c r="O667" s="642"/>
      <c r="P667" s="267">
        <v>44893</v>
      </c>
      <c r="Q667" s="268" t="s">
        <v>5591</v>
      </c>
      <c r="R667" s="268">
        <v>121</v>
      </c>
      <c r="S667" s="268">
        <f>AVERAGE(CPVTFC3SG0079!R16:S16)</f>
        <v>0.214</v>
      </c>
      <c r="T667" s="343">
        <f t="shared" ref="T667:T668" si="112">(S667-0.1362)/0.0138*66</f>
        <v>372.08695652173918</v>
      </c>
      <c r="U667" s="1781" t="s">
        <v>314</v>
      </c>
    </row>
    <row r="668" spans="1:23" ht="15.75" thickBot="1" x14ac:dyDescent="0.3">
      <c r="A668" s="481">
        <v>629</v>
      </c>
      <c r="B668" s="4802"/>
      <c r="C668" s="482" t="s">
        <v>4223</v>
      </c>
      <c r="D668" s="1511">
        <v>44862</v>
      </c>
      <c r="E668" s="3845" t="s">
        <v>4946</v>
      </c>
      <c r="F668" s="485">
        <v>36</v>
      </c>
      <c r="G668" s="486">
        <f>AVERAGE(CPVTFC3SG0038!G17:H17)</f>
        <v>2.8650000000000002</v>
      </c>
      <c r="H668" s="4001">
        <f t="shared" si="105"/>
        <v>9313.1944444444453</v>
      </c>
      <c r="I668" s="4095" t="s">
        <v>315</v>
      </c>
      <c r="J668" s="1615">
        <v>44880</v>
      </c>
      <c r="K668" s="1332" t="s">
        <v>5464</v>
      </c>
      <c r="L668" s="3907">
        <v>181</v>
      </c>
      <c r="M668" s="1332">
        <f>AVERAGE(CPVTFC3SG0054!R26:S26)</f>
        <v>0.93005000000000004</v>
      </c>
      <c r="N668" s="487">
        <f t="shared" si="110"/>
        <v>21933.333333333336</v>
      </c>
      <c r="O668" s="727" t="s">
        <v>315</v>
      </c>
      <c r="P668" s="3800">
        <v>44893</v>
      </c>
      <c r="Q668" s="1783" t="s">
        <v>5591</v>
      </c>
      <c r="R668" s="1783">
        <v>122</v>
      </c>
      <c r="S668" s="1783">
        <f>AVERAGE(CPVTFC3SG0079!T16:U16)</f>
        <v>6.4000000000000001E-2</v>
      </c>
      <c r="T668" s="469">
        <f t="shared" si="112"/>
        <v>-345.30434782608688</v>
      </c>
      <c r="U668" s="1784" t="s">
        <v>314</v>
      </c>
    </row>
    <row r="669" spans="1:23" x14ac:dyDescent="0.25">
      <c r="A669" s="504">
        <v>630</v>
      </c>
      <c r="B669" s="438" t="s">
        <v>4627</v>
      </c>
      <c r="C669" s="438" t="s">
        <v>868</v>
      </c>
      <c r="D669" s="2870">
        <v>44862</v>
      </c>
      <c r="E669" s="3485" t="s">
        <v>4946</v>
      </c>
      <c r="F669" s="444">
        <v>37</v>
      </c>
      <c r="G669" s="499">
        <f>AVERAGE(CPVTFC3SG0038!I17:J17)</f>
        <v>1.44625</v>
      </c>
      <c r="H669" s="4000">
        <f t="shared" si="105"/>
        <v>4386.9791666666661</v>
      </c>
      <c r="I669" s="4096" t="s">
        <v>315</v>
      </c>
      <c r="J669" s="1286"/>
      <c r="K669" s="2163"/>
      <c r="L669" s="2164"/>
      <c r="M669" s="830"/>
      <c r="N669" s="831"/>
      <c r="O669" s="2473"/>
      <c r="P669" s="1271"/>
      <c r="Q669" s="1271"/>
      <c r="R669" s="830"/>
      <c r="S669" s="1271"/>
      <c r="T669" s="1271"/>
      <c r="U669" s="1271"/>
      <c r="W669" s="5">
        <v>1</v>
      </c>
    </row>
    <row r="670" spans="1:23" ht="15.75" thickBot="1" x14ac:dyDescent="0.3">
      <c r="A670" s="481">
        <v>631</v>
      </c>
      <c r="B670" s="482" t="s">
        <v>4627</v>
      </c>
      <c r="C670" s="482" t="s">
        <v>220</v>
      </c>
      <c r="D670" s="1511">
        <v>44862</v>
      </c>
      <c r="E670" s="3845" t="s">
        <v>4946</v>
      </c>
      <c r="F670" s="485">
        <v>38</v>
      </c>
      <c r="G670" s="486">
        <f>AVERAGE(CPVTFC3SG0038!K17:L17)</f>
        <v>0.93235000000000001</v>
      </c>
      <c r="H670" s="4016">
        <f t="shared" si="105"/>
        <v>2602.604166666667</v>
      </c>
      <c r="I670" s="4099" t="s">
        <v>315</v>
      </c>
      <c r="J670" s="1149"/>
      <c r="K670" s="1150"/>
      <c r="L670" s="1151"/>
      <c r="M670" s="645"/>
      <c r="N670" s="646"/>
      <c r="O670" s="1765"/>
      <c r="P670" s="1174"/>
      <c r="Q670" s="893"/>
      <c r="R670" s="893"/>
      <c r="S670" s="893"/>
      <c r="T670" s="894"/>
      <c r="U670" s="642"/>
      <c r="V670" s="286"/>
    </row>
    <row r="671" spans="1:23" x14ac:dyDescent="0.25">
      <c r="A671" s="318">
        <v>632</v>
      </c>
      <c r="B671" s="372" t="s">
        <v>4628</v>
      </c>
      <c r="C671" s="372" t="s">
        <v>868</v>
      </c>
      <c r="D671" s="2331">
        <v>44862</v>
      </c>
      <c r="E671" s="3473" t="s">
        <v>4946</v>
      </c>
      <c r="F671" s="375">
        <v>39</v>
      </c>
      <c r="G671" s="511">
        <f>AVERAGE(CPVTFC3SG0038!M17:N17)</f>
        <v>9.8799999999999999E-2</v>
      </c>
      <c r="H671" s="4005">
        <f t="shared" si="105"/>
        <v>-291.66666666666663</v>
      </c>
      <c r="I671" s="4105" t="s">
        <v>314</v>
      </c>
      <c r="J671" s="1149"/>
      <c r="K671" s="1150"/>
      <c r="L671" s="1151"/>
      <c r="M671" s="645"/>
      <c r="N671" s="646"/>
      <c r="O671" s="1765"/>
      <c r="P671" s="1174"/>
      <c r="Q671" s="893"/>
      <c r="R671" s="893"/>
      <c r="S671" s="893"/>
      <c r="T671" s="894"/>
      <c r="U671" s="642"/>
    </row>
    <row r="672" spans="1:23" ht="15.75" thickBot="1" x14ac:dyDescent="0.3">
      <c r="A672" s="470">
        <v>633</v>
      </c>
      <c r="B672" s="346" t="s">
        <v>4628</v>
      </c>
      <c r="C672" s="346" t="s">
        <v>220</v>
      </c>
      <c r="D672" s="2232">
        <v>44862</v>
      </c>
      <c r="E672" s="3862" t="s">
        <v>4946</v>
      </c>
      <c r="F672" s="321">
        <v>40</v>
      </c>
      <c r="G672" s="473">
        <f>AVERAGE(CPVTFC3SG0038!O17:P17)</f>
        <v>9.9299999999999999E-2</v>
      </c>
      <c r="H672" s="4013">
        <f t="shared" si="105"/>
        <v>-289.93055555555554</v>
      </c>
      <c r="I672" s="4106" t="s">
        <v>314</v>
      </c>
      <c r="J672" s="891"/>
      <c r="K672" s="891"/>
      <c r="L672" s="891"/>
      <c r="M672" s="891"/>
      <c r="N672" s="891"/>
      <c r="O672" s="1692"/>
      <c r="P672" s="1174"/>
      <c r="Q672" s="893"/>
      <c r="R672" s="893"/>
      <c r="S672" s="893"/>
      <c r="T672" s="894"/>
      <c r="U672" s="642"/>
    </row>
    <row r="673" spans="1:23" x14ac:dyDescent="0.25">
      <c r="A673" s="475">
        <v>634</v>
      </c>
      <c r="B673" s="476" t="s">
        <v>4629</v>
      </c>
      <c r="C673" s="476" t="s">
        <v>868</v>
      </c>
      <c r="D673" s="2332">
        <v>44862</v>
      </c>
      <c r="E673" s="3523" t="s">
        <v>4946</v>
      </c>
      <c r="F673" s="478">
        <v>41</v>
      </c>
      <c r="G673" s="479">
        <f>AVERAGE(CPVTFC3SG0038!Q17:R17)</f>
        <v>2.8746999999999998</v>
      </c>
      <c r="H673" s="4004">
        <f t="shared" si="105"/>
        <v>9346.875</v>
      </c>
      <c r="I673" s="4098" t="s">
        <v>315</v>
      </c>
      <c r="J673" s="98">
        <v>44880</v>
      </c>
      <c r="K673" s="99" t="s">
        <v>5464</v>
      </c>
      <c r="L673" s="1155">
        <v>182</v>
      </c>
      <c r="M673" s="99">
        <f>AVERAGE(CPVTFC3SG0054!T26:U26)</f>
        <v>1.07315</v>
      </c>
      <c r="N673" s="100">
        <f t="shared" ref="N673:N675" si="113">((M673-0.1569)/0.0141)*400</f>
        <v>25992.907801418442</v>
      </c>
      <c r="O673" s="858" t="s">
        <v>315</v>
      </c>
      <c r="P673" s="1174"/>
      <c r="Q673" s="893"/>
      <c r="R673" s="893"/>
      <c r="S673" s="893"/>
      <c r="T673" s="894"/>
      <c r="U673" s="642"/>
      <c r="W673" s="5">
        <v>1</v>
      </c>
    </row>
    <row r="674" spans="1:23" ht="15.75" thickBot="1" x14ac:dyDescent="0.3">
      <c r="A674" s="529">
        <v>635</v>
      </c>
      <c r="B674" s="437" t="s">
        <v>4629</v>
      </c>
      <c r="C674" s="437" t="s">
        <v>220</v>
      </c>
      <c r="D674" s="2079">
        <v>44862</v>
      </c>
      <c r="E674" s="3463" t="s">
        <v>4946</v>
      </c>
      <c r="F674" s="445">
        <v>42</v>
      </c>
      <c r="G674" s="453">
        <f>AVERAGE(CPVTFC3SG0038!S17:T17)</f>
        <v>2.85175</v>
      </c>
      <c r="H674" s="4015">
        <f t="shared" si="105"/>
        <v>9267.1875000000018</v>
      </c>
      <c r="I674" s="4097" t="s">
        <v>315</v>
      </c>
      <c r="J674" s="1389">
        <v>44880</v>
      </c>
      <c r="K674" s="1329" t="s">
        <v>5464</v>
      </c>
      <c r="L674" s="3681">
        <v>183</v>
      </c>
      <c r="M674" s="1329">
        <f>AVERAGE(CPVTFC3SG0054!V26:W26)</f>
        <v>0.72094999999999998</v>
      </c>
      <c r="N674" s="454">
        <f t="shared" si="113"/>
        <v>16001.418439716312</v>
      </c>
      <c r="O674" s="1330" t="s">
        <v>315</v>
      </c>
      <c r="P674" s="3951"/>
      <c r="Q674" s="1392"/>
      <c r="R674" s="1392"/>
      <c r="S674" s="1392"/>
      <c r="T674" s="1393"/>
      <c r="U674" s="650"/>
    </row>
    <row r="675" spans="1:23" x14ac:dyDescent="0.25">
      <c r="A675" s="475">
        <v>636</v>
      </c>
      <c r="B675" s="4800" t="s">
        <v>4630</v>
      </c>
      <c r="C675" s="476" t="s">
        <v>868</v>
      </c>
      <c r="D675" s="2332">
        <v>44862</v>
      </c>
      <c r="E675" s="3523" t="s">
        <v>4946</v>
      </c>
      <c r="F675" s="478">
        <v>43</v>
      </c>
      <c r="G675" s="479">
        <f>AVERAGE(CPVTFC3SG0038!U17:V17)</f>
        <v>2.8037999999999998</v>
      </c>
      <c r="H675" s="4004">
        <f t="shared" si="105"/>
        <v>9100.6944444444434</v>
      </c>
      <c r="I675" s="4093" t="s">
        <v>315</v>
      </c>
      <c r="J675" s="1611">
        <v>44880</v>
      </c>
      <c r="K675" s="1327" t="s">
        <v>5464</v>
      </c>
      <c r="L675" s="3682">
        <v>184</v>
      </c>
      <c r="M675" s="1327">
        <f>AVERAGE(CPVTFC3SG0054!X26:Y26)</f>
        <v>1.3101</v>
      </c>
      <c r="N675" s="480">
        <f t="shared" si="113"/>
        <v>32714.893617021276</v>
      </c>
      <c r="O675" s="759" t="s">
        <v>315</v>
      </c>
      <c r="P675" s="1611">
        <v>44893</v>
      </c>
      <c r="Q675" s="1327" t="s">
        <v>5591</v>
      </c>
      <c r="R675" s="1327">
        <v>130</v>
      </c>
      <c r="S675" s="1327">
        <f>AVERAGE(CPVTFC3SG0079!L18:M18)</f>
        <v>0.41315000000000002</v>
      </c>
      <c r="T675" s="480">
        <f t="shared" ref="T675" si="114">(S675-0.1362)/0.0138*66</f>
        <v>1324.5434782608697</v>
      </c>
      <c r="U675" s="782" t="s">
        <v>315</v>
      </c>
      <c r="W675" s="5">
        <v>1</v>
      </c>
    </row>
    <row r="676" spans="1:23" x14ac:dyDescent="0.25">
      <c r="A676" s="590">
        <v>637</v>
      </c>
      <c r="B676" s="4801"/>
      <c r="C676" s="436" t="s">
        <v>2442</v>
      </c>
      <c r="D676" s="2337">
        <v>44862</v>
      </c>
      <c r="E676" s="3456" t="s">
        <v>4946</v>
      </c>
      <c r="F676" s="164">
        <v>44</v>
      </c>
      <c r="G676" s="145">
        <f>AVERAGE(CPVTFC3SG0038!W17:X17)</f>
        <v>2.7940499999999999</v>
      </c>
      <c r="H676" s="4002">
        <f t="shared" si="105"/>
        <v>9066.8402777777792</v>
      </c>
      <c r="I676" s="4116" t="s">
        <v>315</v>
      </c>
      <c r="J676" s="98">
        <v>44880</v>
      </c>
      <c r="K676" s="99" t="s">
        <v>5465</v>
      </c>
      <c r="L676" s="1155">
        <v>1</v>
      </c>
      <c r="M676" s="99">
        <f>AVERAGE(CPVTFC3SG0055!C11:D11)</f>
        <v>1.3184</v>
      </c>
      <c r="N676" s="100">
        <f>((M676-0.1235)/0.0139)*400</f>
        <v>34385.611510791372</v>
      </c>
      <c r="O676" s="101" t="s">
        <v>315</v>
      </c>
      <c r="P676" s="267">
        <v>44893</v>
      </c>
      <c r="Q676" s="268" t="s">
        <v>5591</v>
      </c>
      <c r="R676" s="268">
        <v>131</v>
      </c>
      <c r="S676" s="268">
        <f>AVERAGE(CPVTFC3SG0079!N18:O18)</f>
        <v>0.22015000000000001</v>
      </c>
      <c r="T676" s="343">
        <f t="shared" ref="T676" si="115">(S676-0.1362)/0.0138*66</f>
        <v>401.50000000000011</v>
      </c>
      <c r="U676" s="1781" t="s">
        <v>314</v>
      </c>
    </row>
    <row r="677" spans="1:23" ht="15.75" thickBot="1" x14ac:dyDescent="0.3">
      <c r="A677" s="481"/>
      <c r="B677" s="4802"/>
      <c r="C677" s="482" t="s">
        <v>4252</v>
      </c>
      <c r="D677" s="1511">
        <v>44895</v>
      </c>
      <c r="E677" s="4012" t="s">
        <v>5570</v>
      </c>
      <c r="F677" s="485">
        <v>98</v>
      </c>
      <c r="G677" s="486">
        <f>AVERAGE(CPVTFC3SG0083!T12:U12)</f>
        <v>2.7939999999999996</v>
      </c>
      <c r="H677" s="4001">
        <f>(G677-0.15)/0.0138*50</f>
        <v>9579.7101449275342</v>
      </c>
      <c r="I677" s="4012" t="s">
        <v>315</v>
      </c>
      <c r="J677" s="4346">
        <v>44896</v>
      </c>
      <c r="K677" s="560" t="s">
        <v>5598</v>
      </c>
      <c r="L677" s="560">
        <v>54</v>
      </c>
      <c r="M677" s="560">
        <f>AVERAGE(CPVTFC3SG0085!U19:V19)</f>
        <v>2.3221499999999997</v>
      </c>
      <c r="N677" s="4016">
        <f t="shared" ref="N677" si="116">(M677-0.0888)/0.0136*400</f>
        <v>65686.76470588235</v>
      </c>
      <c r="O677" s="4365" t="s">
        <v>315</v>
      </c>
      <c r="P677" s="3683"/>
      <c r="Q677" s="1601"/>
      <c r="R677" s="1601"/>
      <c r="S677" s="1601"/>
      <c r="T677" s="1386"/>
      <c r="U677" s="3942"/>
    </row>
    <row r="678" spans="1:23" x14ac:dyDescent="0.25">
      <c r="A678" s="488">
        <v>638</v>
      </c>
      <c r="B678" s="4803" t="s">
        <v>4631</v>
      </c>
      <c r="C678" s="489" t="s">
        <v>868</v>
      </c>
      <c r="D678" s="2329">
        <v>44862</v>
      </c>
      <c r="E678" s="3465" t="s">
        <v>4946</v>
      </c>
      <c r="F678" s="492">
        <v>45</v>
      </c>
      <c r="G678" s="493">
        <f>AVERAGE(CPVTFC3SG0038!C19:D19)</f>
        <v>0.31869999999999998</v>
      </c>
      <c r="H678" s="4008">
        <f t="shared" si="105"/>
        <v>471.875</v>
      </c>
      <c r="I678" s="4117" t="s">
        <v>314</v>
      </c>
      <c r="J678" s="2378"/>
      <c r="K678" s="3673"/>
      <c r="L678" s="3674"/>
      <c r="M678" s="667"/>
      <c r="N678" s="661"/>
      <c r="O678" s="3896"/>
      <c r="P678" s="3788">
        <v>44893</v>
      </c>
      <c r="Q678" s="1498" t="s">
        <v>5591</v>
      </c>
      <c r="R678" s="1498">
        <v>132</v>
      </c>
      <c r="S678" s="1498">
        <f>AVERAGE(CPVTFC3SG0079!P18:Q18)</f>
        <v>0.14105000000000001</v>
      </c>
      <c r="T678" s="494">
        <f t="shared" ref="T678:T679" si="117">(S678-0.1362)/0.0138*66</f>
        <v>23.195652173913142</v>
      </c>
      <c r="U678" s="1779" t="s">
        <v>314</v>
      </c>
    </row>
    <row r="679" spans="1:23" x14ac:dyDescent="0.25">
      <c r="A679" s="585">
        <v>639</v>
      </c>
      <c r="B679" s="4804"/>
      <c r="C679" s="263" t="s">
        <v>2442</v>
      </c>
      <c r="D679" s="2340">
        <v>44862</v>
      </c>
      <c r="E679" s="3460" t="s">
        <v>4946</v>
      </c>
      <c r="F679" s="102">
        <v>46</v>
      </c>
      <c r="G679" s="275">
        <f>AVERAGE(CPVTFC3SG0038!E19:F19)</f>
        <v>0.32190000000000002</v>
      </c>
      <c r="H679" s="4026">
        <f t="shared" si="105"/>
        <v>482.98611111111126</v>
      </c>
      <c r="I679" s="4118" t="s">
        <v>314</v>
      </c>
      <c r="J679" s="891"/>
      <c r="K679" s="891"/>
      <c r="L679" s="891"/>
      <c r="M679" s="891"/>
      <c r="N679" s="891"/>
      <c r="O679" s="1692"/>
      <c r="P679" s="267">
        <v>44893</v>
      </c>
      <c r="Q679" s="268" t="s">
        <v>5591</v>
      </c>
      <c r="R679" s="268">
        <v>133</v>
      </c>
      <c r="S679" s="268">
        <f>AVERAGE(CPVTFC3SG0079!R18:S18)</f>
        <v>9.7450000000000009E-2</v>
      </c>
      <c r="T679" s="343">
        <f t="shared" si="117"/>
        <v>-185.32608695652164</v>
      </c>
      <c r="U679" s="1781" t="s">
        <v>314</v>
      </c>
    </row>
    <row r="680" spans="1:23" ht="15.75" thickBot="1" x14ac:dyDescent="0.3">
      <c r="A680" s="462"/>
      <c r="B680" s="4805"/>
      <c r="C680" s="464" t="s">
        <v>4252</v>
      </c>
      <c r="D680" s="1525">
        <v>44895</v>
      </c>
      <c r="E680" s="3592" t="s">
        <v>5570</v>
      </c>
      <c r="F680" s="467">
        <v>99</v>
      </c>
      <c r="G680" s="468">
        <f>AVERAGE(CPVTFC3SG0083!V12:W12)</f>
        <v>0.38545000000000001</v>
      </c>
      <c r="H680" s="4009">
        <f>(G680-0.15)/0.0138*50</f>
        <v>853.0797101449275</v>
      </c>
      <c r="I680" s="3592" t="s">
        <v>314</v>
      </c>
      <c r="J680" s="1600"/>
      <c r="K680" s="1600"/>
      <c r="L680" s="1600"/>
      <c r="M680" s="1600"/>
      <c r="N680" s="1600"/>
      <c r="O680" s="1699"/>
      <c r="P680" s="786"/>
      <c r="Q680" s="786"/>
      <c r="R680" s="668"/>
      <c r="S680" s="786"/>
      <c r="T680" s="786"/>
      <c r="U680" s="788"/>
    </row>
    <row r="681" spans="1:23" x14ac:dyDescent="0.25">
      <c r="A681" s="318">
        <v>640</v>
      </c>
      <c r="B681" s="439" t="s">
        <v>4632</v>
      </c>
      <c r="C681" s="372" t="s">
        <v>868</v>
      </c>
      <c r="D681" s="2331">
        <v>44862</v>
      </c>
      <c r="E681" s="3473" t="s">
        <v>4946</v>
      </c>
      <c r="F681" s="375">
        <v>47</v>
      </c>
      <c r="G681" s="511">
        <f>AVERAGE(CPVTFC3SG0038!G19:H19)</f>
        <v>8.4650000000000003E-2</v>
      </c>
      <c r="H681" s="4005">
        <f t="shared" si="105"/>
        <v>-340.79861111111109</v>
      </c>
      <c r="I681" s="4105" t="s">
        <v>314</v>
      </c>
      <c r="J681" s="1286"/>
      <c r="K681" s="2163"/>
      <c r="L681" s="2164"/>
      <c r="M681" s="830"/>
      <c r="N681" s="831"/>
      <c r="O681" s="2473"/>
      <c r="P681" s="1271"/>
      <c r="Q681" s="1271"/>
      <c r="R681" s="830"/>
      <c r="S681" s="1271"/>
      <c r="T681" s="1271"/>
      <c r="U681" s="1271"/>
      <c r="V681" s="4913" t="s">
        <v>1416</v>
      </c>
    </row>
    <row r="682" spans="1:23" ht="15.75" thickBot="1" x14ac:dyDescent="0.3">
      <c r="A682" s="524">
        <v>641</v>
      </c>
      <c r="B682" s="423" t="s">
        <v>4632</v>
      </c>
      <c r="C682" s="423" t="s">
        <v>220</v>
      </c>
      <c r="D682" s="1785">
        <v>44862</v>
      </c>
      <c r="E682" s="3550" t="s">
        <v>4946</v>
      </c>
      <c r="F682" s="173">
        <v>48</v>
      </c>
      <c r="G682" s="506">
        <f>AVERAGE(CPVTFC3SG0038!I19:J19)</f>
        <v>2.72715</v>
      </c>
      <c r="H682" s="4027">
        <f t="shared" si="105"/>
        <v>8834.5486111111113</v>
      </c>
      <c r="I682" s="4112" t="s">
        <v>315</v>
      </c>
      <c r="J682" s="2084"/>
      <c r="K682" s="3672"/>
      <c r="L682" s="3417"/>
      <c r="M682" s="969"/>
      <c r="N682" s="970"/>
      <c r="O682" s="3938"/>
      <c r="P682" s="1268"/>
      <c r="Q682" s="1268"/>
      <c r="R682" s="969"/>
      <c r="S682" s="1268"/>
      <c r="T682" s="1268"/>
      <c r="U682" s="1268"/>
      <c r="V682" s="4914"/>
    </row>
    <row r="683" spans="1:23" x14ac:dyDescent="0.25">
      <c r="A683" s="475">
        <v>642</v>
      </c>
      <c r="B683" s="476" t="s">
        <v>4633</v>
      </c>
      <c r="C683" s="476" t="s">
        <v>868</v>
      </c>
      <c r="D683" s="2332">
        <v>44862</v>
      </c>
      <c r="E683" s="3523" t="s">
        <v>4946</v>
      </c>
      <c r="F683" s="478">
        <v>49</v>
      </c>
      <c r="G683" s="479">
        <f>AVERAGE(CPVTFC3SG0038!K19:L19)</f>
        <v>2.887</v>
      </c>
      <c r="H683" s="4004">
        <f t="shared" si="105"/>
        <v>9389.5833333333339</v>
      </c>
      <c r="I683" s="4098" t="s">
        <v>315</v>
      </c>
      <c r="J683" s="1611">
        <v>44880</v>
      </c>
      <c r="K683" s="1327" t="s">
        <v>5465</v>
      </c>
      <c r="L683" s="3682">
        <v>2</v>
      </c>
      <c r="M683" s="1327">
        <f>AVERAGE(CPVTFC3SG0055!E11:F11)</f>
        <v>1.04105</v>
      </c>
      <c r="N683" s="480">
        <f t="shared" ref="N683:N690" si="118">((M683-0.1235)/0.0139)*400</f>
        <v>26404.316546762595</v>
      </c>
      <c r="O683" s="872" t="s">
        <v>315</v>
      </c>
      <c r="P683" s="834"/>
      <c r="Q683" s="834"/>
      <c r="R683" s="667"/>
      <c r="S683" s="834"/>
      <c r="T683" s="834"/>
      <c r="U683" s="836"/>
      <c r="W683" s="5">
        <v>1</v>
      </c>
    </row>
    <row r="684" spans="1:23" ht="15.75" thickBot="1" x14ac:dyDescent="0.3">
      <c r="A684" s="481">
        <v>643</v>
      </c>
      <c r="B684" s="482" t="s">
        <v>4633</v>
      </c>
      <c r="C684" s="482" t="s">
        <v>220</v>
      </c>
      <c r="D684" s="1511">
        <v>44862</v>
      </c>
      <c r="E684" s="3845" t="s">
        <v>4946</v>
      </c>
      <c r="F684" s="485">
        <v>50</v>
      </c>
      <c r="G684" s="486">
        <f>AVERAGE(CPVTFC3SG0038!M19:N19)</f>
        <v>2.8651499999999999</v>
      </c>
      <c r="H684" s="4016">
        <f t="shared" si="105"/>
        <v>9313.7152777777792</v>
      </c>
      <c r="I684" s="4120" t="s">
        <v>315</v>
      </c>
      <c r="J684" s="1615">
        <v>44880</v>
      </c>
      <c r="K684" s="1332" t="s">
        <v>5465</v>
      </c>
      <c r="L684" s="3907">
        <v>3</v>
      </c>
      <c r="M684" s="1332">
        <f>AVERAGE(CPVTFC3SG0055!G11:H11)</f>
        <v>0.62145000000000006</v>
      </c>
      <c r="N684" s="487">
        <f t="shared" si="118"/>
        <v>14329.496402877699</v>
      </c>
      <c r="O684" s="1206" t="s">
        <v>315</v>
      </c>
      <c r="P684" s="3683"/>
      <c r="Q684" s="1601"/>
      <c r="R684" s="1601"/>
      <c r="S684" s="1601"/>
      <c r="T684" s="1386"/>
      <c r="U684" s="3942"/>
      <c r="V684" s="557"/>
    </row>
    <row r="685" spans="1:23" x14ac:dyDescent="0.25">
      <c r="A685" s="174">
        <v>644</v>
      </c>
      <c r="B685" s="438" t="s">
        <v>4634</v>
      </c>
      <c r="C685" s="438" t="s">
        <v>868</v>
      </c>
      <c r="D685" s="2870">
        <v>44862</v>
      </c>
      <c r="E685" s="3485" t="s">
        <v>4946</v>
      </c>
      <c r="F685" s="444">
        <v>51</v>
      </c>
      <c r="G685" s="499">
        <f>AVERAGE(CPVTFC3SG0038!O19:P19)</f>
        <v>2.8184</v>
      </c>
      <c r="H685" s="4000">
        <f t="shared" si="105"/>
        <v>9151.3888888888905</v>
      </c>
      <c r="I685" s="4096" t="s">
        <v>315</v>
      </c>
      <c r="J685" s="3676">
        <v>44880</v>
      </c>
      <c r="K685" s="1978" t="s">
        <v>5465</v>
      </c>
      <c r="L685" s="3677">
        <v>4</v>
      </c>
      <c r="M685" s="1978">
        <f>AVERAGE(CPVTFC3SG0055!I11:J11)</f>
        <v>0.63864999999999994</v>
      </c>
      <c r="N685" s="505">
        <f t="shared" si="118"/>
        <v>14824.460431654677</v>
      </c>
      <c r="O685" s="1304" t="s">
        <v>315</v>
      </c>
      <c r="P685" s="3939"/>
      <c r="Q685" s="1366"/>
      <c r="R685" s="1366"/>
      <c r="S685" s="1366"/>
      <c r="T685" s="1367"/>
      <c r="U685" s="656"/>
      <c r="W685" s="5">
        <v>1</v>
      </c>
    </row>
    <row r="686" spans="1:23" ht="15.75" thickBot="1" x14ac:dyDescent="0.3">
      <c r="A686" s="450">
        <v>645</v>
      </c>
      <c r="B686" s="437" t="s">
        <v>4634</v>
      </c>
      <c r="C686" s="437" t="s">
        <v>220</v>
      </c>
      <c r="D686" s="2079">
        <v>44862</v>
      </c>
      <c r="E686" s="3463" t="s">
        <v>4946</v>
      </c>
      <c r="F686" s="445">
        <v>52</v>
      </c>
      <c r="G686" s="453">
        <f>AVERAGE(CPVTFC3SG0038!Q19:R19)</f>
        <v>2.8962000000000003</v>
      </c>
      <c r="H686" s="4015">
        <f t="shared" si="105"/>
        <v>9421.5277777777792</v>
      </c>
      <c r="I686" s="4109" t="s">
        <v>315</v>
      </c>
      <c r="J686" s="1389">
        <v>44880</v>
      </c>
      <c r="K686" s="1329" t="s">
        <v>5465</v>
      </c>
      <c r="L686" s="3681">
        <v>5</v>
      </c>
      <c r="M686" s="1329">
        <f>AVERAGE(CPVTFC3SG0055!K11:L11)</f>
        <v>1.64435</v>
      </c>
      <c r="N686" s="454">
        <f t="shared" si="118"/>
        <v>43765.467625899284</v>
      </c>
      <c r="O686" s="1330" t="s">
        <v>315</v>
      </c>
      <c r="P686" s="3951"/>
      <c r="Q686" s="1392"/>
      <c r="R686" s="1392"/>
      <c r="S686" s="1392"/>
      <c r="T686" s="1393"/>
      <c r="U686" s="650"/>
    </row>
    <row r="687" spans="1:23" x14ac:dyDescent="0.25">
      <c r="A687" s="475">
        <v>646</v>
      </c>
      <c r="B687" s="476" t="s">
        <v>4635</v>
      </c>
      <c r="C687" s="476" t="s">
        <v>868</v>
      </c>
      <c r="D687" s="2332">
        <v>44862</v>
      </c>
      <c r="E687" s="3523" t="s">
        <v>4946</v>
      </c>
      <c r="F687" s="478">
        <v>53</v>
      </c>
      <c r="G687" s="479">
        <f>AVERAGE(CPVTFC3SG0038!S19:T19)</f>
        <v>2.8578000000000001</v>
      </c>
      <c r="H687" s="4004">
        <f t="shared" si="105"/>
        <v>9288.1944444444453</v>
      </c>
      <c r="I687" s="4098" t="s">
        <v>315</v>
      </c>
      <c r="J687" s="1611">
        <v>44880</v>
      </c>
      <c r="K687" s="1327" t="s">
        <v>5465</v>
      </c>
      <c r="L687" s="3682">
        <v>6</v>
      </c>
      <c r="M687" s="1327">
        <f>AVERAGE(CPVTFC3SG0055!M11:N11)</f>
        <v>1.9611000000000001</v>
      </c>
      <c r="N687" s="480">
        <f t="shared" si="118"/>
        <v>52880.575539568352</v>
      </c>
      <c r="O687" s="872" t="s">
        <v>315</v>
      </c>
      <c r="P687" s="3995"/>
      <c r="Q687" s="1546"/>
      <c r="R687" s="1546"/>
      <c r="S687" s="1546"/>
      <c r="T687" s="1547"/>
      <c r="U687" s="3996"/>
      <c r="W687" s="5">
        <v>1</v>
      </c>
    </row>
    <row r="688" spans="1:23" ht="15.75" thickBot="1" x14ac:dyDescent="0.3">
      <c r="A688" s="481">
        <v>647</v>
      </c>
      <c r="B688" s="482" t="s">
        <v>4635</v>
      </c>
      <c r="C688" s="482" t="s">
        <v>220</v>
      </c>
      <c r="D688" s="1511">
        <v>44862</v>
      </c>
      <c r="E688" s="3845" t="s">
        <v>4946</v>
      </c>
      <c r="F688" s="485">
        <v>54</v>
      </c>
      <c r="G688" s="486">
        <f>AVERAGE(CPVTFC3SG0038!U19:V19)</f>
        <v>2.8047</v>
      </c>
      <c r="H688" s="4016">
        <f t="shared" si="105"/>
        <v>9103.8194444444453</v>
      </c>
      <c r="I688" s="4120" t="s">
        <v>315</v>
      </c>
      <c r="J688" s="1615">
        <v>44880</v>
      </c>
      <c r="K688" s="1332" t="s">
        <v>5465</v>
      </c>
      <c r="L688" s="3907">
        <v>7</v>
      </c>
      <c r="M688" s="1332">
        <f>AVERAGE(CPVTFC3SG0055!O11:P11)</f>
        <v>1.02745</v>
      </c>
      <c r="N688" s="487">
        <f t="shared" si="118"/>
        <v>26012.949640287774</v>
      </c>
      <c r="O688" s="1206" t="s">
        <v>315</v>
      </c>
      <c r="P688" s="786"/>
      <c r="Q688" s="786"/>
      <c r="R688" s="668"/>
      <c r="S688" s="786"/>
      <c r="T688" s="786"/>
      <c r="U688" s="788"/>
    </row>
    <row r="689" spans="1:23" x14ac:dyDescent="0.25">
      <c r="A689" s="174">
        <v>648</v>
      </c>
      <c r="B689" s="438" t="s">
        <v>4636</v>
      </c>
      <c r="C689" s="438" t="s">
        <v>868</v>
      </c>
      <c r="D689" s="2870">
        <v>44862</v>
      </c>
      <c r="E689" s="3485" t="s">
        <v>4946</v>
      </c>
      <c r="F689" s="444">
        <v>55</v>
      </c>
      <c r="G689" s="499">
        <f>AVERAGE(CPVTFC3SG0038!W19:X19)</f>
        <v>2.7622999999999998</v>
      </c>
      <c r="H689" s="4000">
        <f t="shared" si="105"/>
        <v>8956.5972222222208</v>
      </c>
      <c r="I689" s="4096" t="s">
        <v>315</v>
      </c>
      <c r="J689" s="3676">
        <v>44880</v>
      </c>
      <c r="K689" s="1978" t="s">
        <v>5465</v>
      </c>
      <c r="L689" s="3677">
        <v>8</v>
      </c>
      <c r="M689" s="1978">
        <f>AVERAGE(CPVTFC3SG0055!Q11:R11)</f>
        <v>0.52570000000000006</v>
      </c>
      <c r="N689" s="505">
        <f t="shared" si="118"/>
        <v>11574.100719424463</v>
      </c>
      <c r="O689" s="1304" t="s">
        <v>315</v>
      </c>
      <c r="P689" s="1271"/>
      <c r="Q689" s="1271"/>
      <c r="R689" s="830"/>
      <c r="S689" s="1271"/>
      <c r="T689" s="1271"/>
      <c r="U689" s="1271"/>
      <c r="V689" s="558"/>
      <c r="W689" s="5">
        <v>1</v>
      </c>
    </row>
    <row r="690" spans="1:23" ht="15.75" thickBot="1" x14ac:dyDescent="0.3">
      <c r="A690" s="450">
        <v>649</v>
      </c>
      <c r="B690" s="437" t="s">
        <v>4636</v>
      </c>
      <c r="C690" s="437" t="s">
        <v>220</v>
      </c>
      <c r="D690" s="2079">
        <v>44862</v>
      </c>
      <c r="E690" s="3463" t="s">
        <v>4946</v>
      </c>
      <c r="F690" s="445">
        <v>56</v>
      </c>
      <c r="G690" s="453">
        <f>AVERAGE(CPVTFC3SG0038!C21:D21)</f>
        <v>2.7769500000000003</v>
      </c>
      <c r="H690" s="4015">
        <f t="shared" si="105"/>
        <v>9007.4652777777792</v>
      </c>
      <c r="I690" s="4097" t="s">
        <v>315</v>
      </c>
      <c r="J690" s="1389">
        <v>44880</v>
      </c>
      <c r="K690" s="1329" t="s">
        <v>5465</v>
      </c>
      <c r="L690" s="3681">
        <v>9</v>
      </c>
      <c r="M690" s="1329">
        <f>AVERAGE(CPVTFC3SG0055!S11:T11)</f>
        <v>0.71865000000000001</v>
      </c>
      <c r="N690" s="454">
        <f t="shared" si="118"/>
        <v>17126.618705035973</v>
      </c>
      <c r="O690" s="1330" t="s">
        <v>315</v>
      </c>
      <c r="P690" s="3951"/>
      <c r="Q690" s="1392"/>
      <c r="R690" s="1392"/>
      <c r="S690" s="1392"/>
      <c r="T690" s="1393"/>
      <c r="U690" s="650"/>
    </row>
    <row r="691" spans="1:23" x14ac:dyDescent="0.25">
      <c r="A691" s="475">
        <v>650</v>
      </c>
      <c r="B691" s="476" t="s">
        <v>4637</v>
      </c>
      <c r="C691" s="476" t="s">
        <v>868</v>
      </c>
      <c r="D691" s="2332">
        <v>44862</v>
      </c>
      <c r="E691" s="3523" t="s">
        <v>4946</v>
      </c>
      <c r="F691" s="478">
        <v>57</v>
      </c>
      <c r="G691" s="479">
        <f>AVERAGE(CPVTFC3SG0038!E21:F21)</f>
        <v>0.58234999999999992</v>
      </c>
      <c r="H691" s="4004">
        <f t="shared" si="105"/>
        <v>1387.3263888888887</v>
      </c>
      <c r="I691" s="4551" t="s">
        <v>315</v>
      </c>
      <c r="J691" s="2378"/>
      <c r="K691" s="3673"/>
      <c r="L691" s="3674"/>
      <c r="M691" s="667"/>
      <c r="N691" s="661"/>
      <c r="O691" s="3896"/>
      <c r="P691" s="3995"/>
      <c r="Q691" s="1546"/>
      <c r="R691" s="1546"/>
      <c r="S691" s="1546"/>
      <c r="T691" s="1547"/>
      <c r="U691" s="3996"/>
      <c r="W691" s="5">
        <v>1</v>
      </c>
    </row>
    <row r="692" spans="1:23" ht="15.75" thickBot="1" x14ac:dyDescent="0.3">
      <c r="A692" s="481">
        <v>651</v>
      </c>
      <c r="B692" s="482" t="s">
        <v>4637</v>
      </c>
      <c r="C692" s="482" t="s">
        <v>220</v>
      </c>
      <c r="D692" s="1511">
        <v>44862</v>
      </c>
      <c r="E692" s="3845" t="s">
        <v>4946</v>
      </c>
      <c r="F692" s="485">
        <v>58</v>
      </c>
      <c r="G692" s="486">
        <f>AVERAGE(CPVTFC3SG0038!G21:H21)</f>
        <v>2.8396999999999997</v>
      </c>
      <c r="H692" s="4016">
        <f t="shared" si="105"/>
        <v>9225.3472222222208</v>
      </c>
      <c r="I692" s="4099" t="s">
        <v>315</v>
      </c>
      <c r="J692" s="1600"/>
      <c r="K692" s="1600"/>
      <c r="L692" s="1600"/>
      <c r="M692" s="1600"/>
      <c r="N692" s="1600"/>
      <c r="O692" s="1699"/>
      <c r="P692" s="3683"/>
      <c r="Q692" s="1601"/>
      <c r="R692" s="1601"/>
      <c r="S692" s="1601"/>
      <c r="T692" s="1386"/>
      <c r="U692" s="3942"/>
      <c r="V692" s="286"/>
    </row>
    <row r="693" spans="1:23" x14ac:dyDescent="0.25">
      <c r="A693" s="318">
        <v>652</v>
      </c>
      <c r="B693" s="372" t="s">
        <v>4638</v>
      </c>
      <c r="C693" s="372" t="s">
        <v>868</v>
      </c>
      <c r="D693" s="2331">
        <v>44862</v>
      </c>
      <c r="E693" s="3473" t="s">
        <v>4946</v>
      </c>
      <c r="F693" s="375">
        <v>59</v>
      </c>
      <c r="G693" s="511">
        <f>AVERAGE(CPVTFC3SG0038!I21:J21)</f>
        <v>0.12970000000000001</v>
      </c>
      <c r="H693" s="4005">
        <f t="shared" si="105"/>
        <v>-184.37499999999994</v>
      </c>
      <c r="I693" s="4105" t="s">
        <v>314</v>
      </c>
      <c r="J693" s="1364"/>
      <c r="K693" s="1364"/>
      <c r="L693" s="1364"/>
      <c r="M693" s="1364"/>
      <c r="N693" s="1364"/>
      <c r="O693" s="1701"/>
      <c r="P693" s="3939"/>
      <c r="Q693" s="1366"/>
      <c r="R693" s="1366"/>
      <c r="S693" s="1366"/>
      <c r="T693" s="1367"/>
      <c r="U693" s="656"/>
    </row>
    <row r="694" spans="1:23" ht="15.75" thickBot="1" x14ac:dyDescent="0.3">
      <c r="A694" s="470">
        <v>653</v>
      </c>
      <c r="B694" s="346" t="s">
        <v>4638</v>
      </c>
      <c r="C694" s="346" t="s">
        <v>220</v>
      </c>
      <c r="D694" s="2232">
        <v>44862</v>
      </c>
      <c r="E694" s="3862" t="s">
        <v>4946</v>
      </c>
      <c r="F694" s="321">
        <v>60</v>
      </c>
      <c r="G694" s="473">
        <f>AVERAGE(CPVTFC3SG0038!K21:L21)</f>
        <v>0.1522</v>
      </c>
      <c r="H694" s="4013">
        <f t="shared" si="105"/>
        <v>-106.24999999999996</v>
      </c>
      <c r="I694" s="4106" t="s">
        <v>314</v>
      </c>
      <c r="J694" s="2084"/>
      <c r="K694" s="3672"/>
      <c r="L694" s="3417"/>
      <c r="M694" s="969"/>
      <c r="N694" s="970"/>
      <c r="O694" s="3938"/>
      <c r="P694" s="1268"/>
      <c r="Q694" s="1268"/>
      <c r="R694" s="969"/>
      <c r="S694" s="1268"/>
      <c r="T694" s="1268"/>
      <c r="U694" s="1268"/>
    </row>
    <row r="695" spans="1:23" x14ac:dyDescent="0.25">
      <c r="A695" s="475">
        <v>654</v>
      </c>
      <c r="B695" s="476" t="s">
        <v>4639</v>
      </c>
      <c r="C695" s="476" t="s">
        <v>868</v>
      </c>
      <c r="D695" s="2332">
        <v>44862</v>
      </c>
      <c r="E695" s="3523" t="s">
        <v>4946</v>
      </c>
      <c r="F695" s="478">
        <v>61</v>
      </c>
      <c r="G695" s="479">
        <f>AVERAGE(CPVTFC3SG0038!M21:N21)</f>
        <v>0.70689999999999997</v>
      </c>
      <c r="H695" s="4004">
        <f t="shared" si="105"/>
        <v>1819.7916666666667</v>
      </c>
      <c r="I695" s="4098" t="s">
        <v>315</v>
      </c>
      <c r="J695" s="1544"/>
      <c r="K695" s="1544"/>
      <c r="L695" s="1544"/>
      <c r="M695" s="1544"/>
      <c r="N695" s="1544"/>
      <c r="O695" s="1697"/>
      <c r="P695" s="834"/>
      <c r="Q695" s="834"/>
      <c r="R695" s="667"/>
      <c r="S695" s="834"/>
      <c r="T695" s="834"/>
      <c r="U695" s="836"/>
      <c r="W695" s="5">
        <v>1</v>
      </c>
    </row>
    <row r="696" spans="1:23" ht="15.75" thickBot="1" x14ac:dyDescent="0.3">
      <c r="A696" s="481">
        <v>655</v>
      </c>
      <c r="B696" s="482" t="s">
        <v>4639</v>
      </c>
      <c r="C696" s="482" t="s">
        <v>220</v>
      </c>
      <c r="D696" s="1511">
        <v>44862</v>
      </c>
      <c r="E696" s="3845" t="s">
        <v>4946</v>
      </c>
      <c r="F696" s="485">
        <v>62</v>
      </c>
      <c r="G696" s="486">
        <f>AVERAGE(CPVTFC3SG0038!O21:P21)</f>
        <v>1.0312999999999999</v>
      </c>
      <c r="H696" s="4016">
        <f t="shared" si="105"/>
        <v>2946.1805555555552</v>
      </c>
      <c r="I696" s="4099" t="s">
        <v>315</v>
      </c>
      <c r="J696" s="1383"/>
      <c r="K696" s="3675"/>
      <c r="L696" s="3389"/>
      <c r="M696" s="668"/>
      <c r="N696" s="662"/>
      <c r="O696" s="3997"/>
      <c r="P696" s="3683"/>
      <c r="Q696" s="1601"/>
      <c r="R696" s="1601"/>
      <c r="S696" s="1601"/>
      <c r="T696" s="1386"/>
      <c r="U696" s="3942"/>
    </row>
    <row r="697" spans="1:23" x14ac:dyDescent="0.25">
      <c r="A697" s="174">
        <v>656</v>
      </c>
      <c r="B697" s="438" t="s">
        <v>4640</v>
      </c>
      <c r="C697" s="438" t="s">
        <v>868</v>
      </c>
      <c r="D697" s="2870">
        <v>44862</v>
      </c>
      <c r="E697" s="3485" t="s">
        <v>4946</v>
      </c>
      <c r="F697" s="444">
        <v>63</v>
      </c>
      <c r="G697" s="499">
        <f>AVERAGE(CPVTFC3SG0038!Q21:R21)</f>
        <v>2.1750499999999997</v>
      </c>
      <c r="H697" s="4000">
        <f t="shared" si="105"/>
        <v>6917.5347222222217</v>
      </c>
      <c r="I697" s="4096" t="s">
        <v>315</v>
      </c>
      <c r="J697" s="1286"/>
      <c r="K697" s="2163"/>
      <c r="L697" s="2164"/>
      <c r="M697" s="830"/>
      <c r="N697" s="831"/>
      <c r="O697" s="2473"/>
      <c r="P697" s="3939"/>
      <c r="Q697" s="1366"/>
      <c r="R697" s="1366"/>
      <c r="S697" s="1366"/>
      <c r="T697" s="1367"/>
      <c r="U697" s="656"/>
      <c r="V697" s="558"/>
      <c r="W697" s="5">
        <v>1</v>
      </c>
    </row>
    <row r="698" spans="1:23" ht="15.75" thickBot="1" x14ac:dyDescent="0.3">
      <c r="A698" s="450">
        <v>657</v>
      </c>
      <c r="B698" s="437" t="s">
        <v>4640</v>
      </c>
      <c r="C698" s="437" t="s">
        <v>220</v>
      </c>
      <c r="D698" s="2079">
        <v>44862</v>
      </c>
      <c r="E698" s="3463" t="s">
        <v>4946</v>
      </c>
      <c r="F698" s="445">
        <v>64</v>
      </c>
      <c r="G698" s="453">
        <f>AVERAGE(CPVTFC3SG0038!S21:T21)</f>
        <v>1.45445</v>
      </c>
      <c r="H698" s="4015">
        <f t="shared" si="105"/>
        <v>4415.4513888888887</v>
      </c>
      <c r="I698" s="4097" t="s">
        <v>315</v>
      </c>
      <c r="J698" s="1390"/>
      <c r="K698" s="1390"/>
      <c r="L698" s="1390"/>
      <c r="M698" s="1390"/>
      <c r="N698" s="1390"/>
      <c r="O698" s="1700"/>
      <c r="P698" s="3951"/>
      <c r="Q698" s="1392"/>
      <c r="R698" s="1392"/>
      <c r="S698" s="1392"/>
      <c r="T698" s="1393"/>
      <c r="U698" s="650"/>
    </row>
    <row r="699" spans="1:23" x14ac:dyDescent="0.25">
      <c r="A699" s="475">
        <v>658</v>
      </c>
      <c r="B699" s="476" t="s">
        <v>4641</v>
      </c>
      <c r="C699" s="476" t="s">
        <v>868</v>
      </c>
      <c r="D699" s="2332">
        <v>44862</v>
      </c>
      <c r="E699" s="3523" t="s">
        <v>4946</v>
      </c>
      <c r="F699" s="478">
        <v>65</v>
      </c>
      <c r="G699" s="479">
        <f>AVERAGE(CPVTFC3SG0038!U21:V21)</f>
        <v>2.78965</v>
      </c>
      <c r="H699" s="4004">
        <f t="shared" si="105"/>
        <v>9051.5625</v>
      </c>
      <c r="I699" s="4098" t="s">
        <v>315</v>
      </c>
      <c r="J699" s="1611">
        <v>44880</v>
      </c>
      <c r="K699" s="1327" t="s">
        <v>5465</v>
      </c>
      <c r="L699" s="3682">
        <v>10</v>
      </c>
      <c r="M699" s="1327">
        <f>AVERAGE(CPVTFC3SG0055!U11:V11)</f>
        <v>0.57535000000000003</v>
      </c>
      <c r="N699" s="480">
        <f t="shared" ref="N699" si="119">((M699-0.1235)/0.0139)*400</f>
        <v>13002.877697841728</v>
      </c>
      <c r="O699" s="872" t="s">
        <v>315</v>
      </c>
      <c r="P699" s="3995"/>
      <c r="Q699" s="1546"/>
      <c r="R699" s="1546"/>
      <c r="S699" s="1546"/>
      <c r="T699" s="1547"/>
      <c r="U699" s="3996"/>
      <c r="V699" s="558"/>
      <c r="W699" s="5">
        <v>1</v>
      </c>
    </row>
    <row r="700" spans="1:23" ht="15.75" thickBot="1" x14ac:dyDescent="0.3">
      <c r="A700" s="481">
        <v>659</v>
      </c>
      <c r="B700" s="482" t="s">
        <v>4641</v>
      </c>
      <c r="C700" s="482" t="s">
        <v>220</v>
      </c>
      <c r="D700" s="1511">
        <v>44862</v>
      </c>
      <c r="E700" s="3845" t="s">
        <v>4946</v>
      </c>
      <c r="F700" s="485">
        <v>66</v>
      </c>
      <c r="G700" s="486">
        <f>AVERAGE(CPVTFC3SG0038!W21:X21)</f>
        <v>1.7030000000000001</v>
      </c>
      <c r="H700" s="4016">
        <f t="shared" ref="H700:H762" si="120">(G700-0.1828)/0.0144*50</f>
        <v>5278.4722222222217</v>
      </c>
      <c r="I700" s="4099" t="s">
        <v>315</v>
      </c>
      <c r="J700" s="1383"/>
      <c r="K700" s="3675"/>
      <c r="L700" s="3389"/>
      <c r="M700" s="668"/>
      <c r="N700" s="662"/>
      <c r="O700" s="3997"/>
      <c r="P700" s="786"/>
      <c r="Q700" s="786"/>
      <c r="R700" s="668"/>
      <c r="S700" s="786"/>
      <c r="T700" s="786"/>
      <c r="U700" s="788"/>
    </row>
    <row r="701" spans="1:23" x14ac:dyDescent="0.25">
      <c r="A701" s="318">
        <v>660</v>
      </c>
      <c r="B701" s="439" t="s">
        <v>4642</v>
      </c>
      <c r="C701" s="372" t="s">
        <v>868</v>
      </c>
      <c r="D701" s="2331">
        <v>44862</v>
      </c>
      <c r="E701" s="3473" t="s">
        <v>4946</v>
      </c>
      <c r="F701" s="375">
        <v>67</v>
      </c>
      <c r="G701" s="511">
        <f>AVERAGE(CPVTFC3SG0038!C23:D23)</f>
        <v>0.13540000000000002</v>
      </c>
      <c r="H701" s="4005">
        <f t="shared" si="120"/>
        <v>-164.58333333333323</v>
      </c>
      <c r="I701" s="4105" t="s">
        <v>314</v>
      </c>
      <c r="J701" s="1364"/>
      <c r="K701" s="1364"/>
      <c r="L701" s="1364"/>
      <c r="M701" s="1364"/>
      <c r="N701" s="1364"/>
      <c r="O701" s="1701"/>
      <c r="P701" s="1271"/>
      <c r="Q701" s="1271"/>
      <c r="R701" s="830"/>
      <c r="S701" s="1271"/>
      <c r="T701" s="1271"/>
      <c r="U701" s="1271"/>
      <c r="V701" s="4913" t="s">
        <v>1416</v>
      </c>
    </row>
    <row r="702" spans="1:23" ht="15.75" thickBot="1" x14ac:dyDescent="0.3">
      <c r="A702" s="524">
        <v>661</v>
      </c>
      <c r="B702" s="423" t="s">
        <v>4642</v>
      </c>
      <c r="C702" s="423" t="s">
        <v>220</v>
      </c>
      <c r="D702" s="1785">
        <v>44862</v>
      </c>
      <c r="E702" s="3550" t="s">
        <v>4946</v>
      </c>
      <c r="F702" s="173">
        <v>68</v>
      </c>
      <c r="G702" s="506">
        <f>AVERAGE(CPVTFC3SG0038!E23:F23)</f>
        <v>1.2939000000000001</v>
      </c>
      <c r="H702" s="4027">
        <f t="shared" si="120"/>
        <v>3857.9861111111113</v>
      </c>
      <c r="I702" s="4101" t="s">
        <v>315</v>
      </c>
      <c r="J702" s="1390"/>
      <c r="K702" s="1390"/>
      <c r="L702" s="1390"/>
      <c r="M702" s="1390"/>
      <c r="N702" s="1390"/>
      <c r="O702" s="1700"/>
      <c r="P702" s="3951"/>
      <c r="Q702" s="1392"/>
      <c r="R702" s="1392"/>
      <c r="S702" s="1392"/>
      <c r="T702" s="1393"/>
      <c r="U702" s="650"/>
      <c r="V702" s="4914"/>
    </row>
    <row r="703" spans="1:23" x14ac:dyDescent="0.25">
      <c r="A703" s="475">
        <v>662</v>
      </c>
      <c r="B703" s="4800" t="s">
        <v>4643</v>
      </c>
      <c r="C703" s="476" t="s">
        <v>868</v>
      </c>
      <c r="D703" s="2332">
        <v>44862</v>
      </c>
      <c r="E703" s="3523" t="s">
        <v>4946</v>
      </c>
      <c r="F703" s="478">
        <v>69</v>
      </c>
      <c r="G703" s="479">
        <f>AVERAGE(CPVTFC3SG0038!G23:H23)</f>
        <v>2.6204499999999999</v>
      </c>
      <c r="H703" s="4004">
        <f t="shared" si="120"/>
        <v>8464.0625</v>
      </c>
      <c r="I703" s="4093" t="s">
        <v>315</v>
      </c>
      <c r="J703" s="3685">
        <v>44880</v>
      </c>
      <c r="K703" s="1358" t="s">
        <v>5465</v>
      </c>
      <c r="L703" s="3686">
        <v>11</v>
      </c>
      <c r="M703" s="1358">
        <f>AVERAGE(CPVTFC3SG0055!W11:X11)</f>
        <v>0.27844999999999998</v>
      </c>
      <c r="N703" s="1359">
        <f t="shared" ref="N703:N704" si="121">((M703-0.1235)/0.0139)*400</f>
        <v>4458.9928057553952</v>
      </c>
      <c r="O703" s="1360" t="s">
        <v>315</v>
      </c>
      <c r="P703" s="267">
        <v>44893</v>
      </c>
      <c r="Q703" s="268" t="s">
        <v>5591</v>
      </c>
      <c r="R703" s="268">
        <v>150</v>
      </c>
      <c r="S703" s="268">
        <f>AVERAGE(CPVTFC3SG0079!D22:E22)</f>
        <v>0.2099</v>
      </c>
      <c r="T703" s="343">
        <f t="shared" ref="T703:T704" si="122">(S703-0.1362)/0.0138*66</f>
        <v>352.4782608695653</v>
      </c>
      <c r="U703" s="1781" t="s">
        <v>314</v>
      </c>
      <c r="W703" s="5">
        <v>1</v>
      </c>
    </row>
    <row r="704" spans="1:23" x14ac:dyDescent="0.25">
      <c r="A704" s="590">
        <v>663</v>
      </c>
      <c r="B704" s="4801"/>
      <c r="C704" s="436" t="s">
        <v>2442</v>
      </c>
      <c r="D704" s="2337">
        <v>44862</v>
      </c>
      <c r="E704" s="3456" t="s">
        <v>4946</v>
      </c>
      <c r="F704" s="164">
        <v>70</v>
      </c>
      <c r="G704" s="145">
        <f>AVERAGE(CPVTFC3SG0038!I23:J23)</f>
        <v>2.6650999999999998</v>
      </c>
      <c r="H704" s="4002">
        <f t="shared" si="120"/>
        <v>8619.0972222222226</v>
      </c>
      <c r="I704" s="4116" t="s">
        <v>315</v>
      </c>
      <c r="J704" s="1156">
        <v>44880</v>
      </c>
      <c r="K704" s="886" t="s">
        <v>5465</v>
      </c>
      <c r="L704" s="1157">
        <v>12</v>
      </c>
      <c r="M704" s="886">
        <f>AVERAGE(CPVTFC3SG0055!C13:D13)</f>
        <v>0.28154999999999997</v>
      </c>
      <c r="N704" s="887">
        <f t="shared" si="121"/>
        <v>4548.2014388489206</v>
      </c>
      <c r="O704" s="889" t="s">
        <v>315</v>
      </c>
      <c r="P704" s="267">
        <v>44893</v>
      </c>
      <c r="Q704" s="268" t="s">
        <v>5591</v>
      </c>
      <c r="R704" s="268">
        <v>151</v>
      </c>
      <c r="S704" s="268">
        <f>AVERAGE(CPVTFC3SG0079!F22:G22)</f>
        <v>0.13685</v>
      </c>
      <c r="T704" s="343">
        <f t="shared" si="122"/>
        <v>3.108695652173969</v>
      </c>
      <c r="U704" s="1781" t="s">
        <v>314</v>
      </c>
    </row>
    <row r="705" spans="1:23" ht="15.75" thickBot="1" x14ac:dyDescent="0.3">
      <c r="A705" s="462"/>
      <c r="B705" s="4802"/>
      <c r="C705" s="464" t="s">
        <v>4252</v>
      </c>
      <c r="D705" s="1525">
        <v>44895</v>
      </c>
      <c r="E705" s="3592" t="s">
        <v>5570</v>
      </c>
      <c r="F705" s="467">
        <v>100</v>
      </c>
      <c r="G705" s="468">
        <f>AVERAGE(CPVTFC3SG0083!X25:Y25)</f>
        <v>1.1093499999999998</v>
      </c>
      <c r="H705" s="4009">
        <f>(G705-0.15)/0.0138*50</f>
        <v>3475.9057971014486</v>
      </c>
      <c r="I705" s="3592" t="s">
        <v>314</v>
      </c>
      <c r="J705" s="3683"/>
      <c r="K705" s="1601"/>
      <c r="L705" s="3684"/>
      <c r="M705" s="1601"/>
      <c r="N705" s="1386"/>
      <c r="O705" s="1306"/>
      <c r="P705" s="3683"/>
      <c r="Q705" s="1601"/>
      <c r="R705" s="1601"/>
      <c r="S705" s="1601"/>
      <c r="T705" s="1386"/>
      <c r="U705" s="3942"/>
    </row>
    <row r="706" spans="1:23" x14ac:dyDescent="0.25">
      <c r="A706" s="318">
        <v>664</v>
      </c>
      <c r="B706" s="372" t="s">
        <v>4644</v>
      </c>
      <c r="C706" s="372" t="s">
        <v>868</v>
      </c>
      <c r="D706" s="2331">
        <v>44862</v>
      </c>
      <c r="E706" s="3473" t="s">
        <v>4946</v>
      </c>
      <c r="F706" s="375">
        <v>71</v>
      </c>
      <c r="G706" s="511">
        <f>AVERAGE(CPVTFC3SG0038!K23:L23)</f>
        <v>8.5999999999999993E-2</v>
      </c>
      <c r="H706" s="4005">
        <f t="shared" si="120"/>
        <v>-336.11111111111114</v>
      </c>
      <c r="I706" s="4105" t="s">
        <v>314</v>
      </c>
      <c r="J706" s="1286"/>
      <c r="K706" s="2163"/>
      <c r="L706" s="2164"/>
      <c r="M706" s="830"/>
      <c r="N706" s="831"/>
      <c r="O706" s="2473"/>
      <c r="P706" s="3939"/>
      <c r="Q706" s="1366"/>
      <c r="R706" s="1366"/>
      <c r="S706" s="1366"/>
      <c r="T706" s="1367"/>
      <c r="U706" s="656"/>
      <c r="V706" s="558"/>
    </row>
    <row r="707" spans="1:23" ht="15.75" thickBot="1" x14ac:dyDescent="0.3">
      <c r="A707" s="470">
        <v>665</v>
      </c>
      <c r="B707" s="346" t="s">
        <v>4644</v>
      </c>
      <c r="C707" s="346" t="s">
        <v>220</v>
      </c>
      <c r="D707" s="2232">
        <v>44862</v>
      </c>
      <c r="E707" s="3862" t="s">
        <v>4946</v>
      </c>
      <c r="F707" s="321">
        <v>72</v>
      </c>
      <c r="G707" s="473">
        <f>AVERAGE(CPVTFC3SG0038!M23:N23)</f>
        <v>8.2500000000000004E-2</v>
      </c>
      <c r="H707" s="4013">
        <f t="shared" si="120"/>
        <v>-348.26388888888886</v>
      </c>
      <c r="I707" s="4106" t="s">
        <v>314</v>
      </c>
      <c r="J707" s="891"/>
      <c r="K707" s="891"/>
      <c r="L707" s="891"/>
      <c r="M707" s="891"/>
      <c r="N707" s="891"/>
      <c r="O707" s="1692"/>
      <c r="P707" s="1174"/>
      <c r="Q707" s="893"/>
      <c r="R707" s="893"/>
      <c r="S707" s="893"/>
      <c r="T707" s="894"/>
      <c r="U707" s="642"/>
    </row>
    <row r="708" spans="1:23" x14ac:dyDescent="0.25">
      <c r="A708" s="456">
        <v>666</v>
      </c>
      <c r="B708" s="457" t="s">
        <v>4645</v>
      </c>
      <c r="C708" s="457" t="s">
        <v>868</v>
      </c>
      <c r="D708" s="2107">
        <v>44862</v>
      </c>
      <c r="E708" s="2788" t="s">
        <v>4946</v>
      </c>
      <c r="F708" s="459">
        <v>73</v>
      </c>
      <c r="G708" s="460">
        <f>AVERAGE(CPVTFC3SG0038!O23:P23)</f>
        <v>0.89165000000000005</v>
      </c>
      <c r="H708" s="4007">
        <f t="shared" si="120"/>
        <v>2461.2847222222226</v>
      </c>
      <c r="I708" s="4114" t="s">
        <v>315</v>
      </c>
      <c r="J708" s="1149"/>
      <c r="K708" s="1150"/>
      <c r="L708" s="1151"/>
      <c r="M708" s="645"/>
      <c r="N708" s="646"/>
      <c r="O708" s="1765"/>
      <c r="P708" s="1174"/>
      <c r="Q708" s="893"/>
      <c r="R708" s="893"/>
      <c r="S708" s="893"/>
      <c r="T708" s="894"/>
      <c r="U708" s="642"/>
      <c r="V708" s="688"/>
      <c r="W708" s="5">
        <v>1</v>
      </c>
    </row>
    <row r="709" spans="1:23" ht="15.75" thickBot="1" x14ac:dyDescent="0.3">
      <c r="A709" s="462">
        <v>667</v>
      </c>
      <c r="B709" s="463" t="s">
        <v>4645</v>
      </c>
      <c r="C709" s="464" t="s">
        <v>220</v>
      </c>
      <c r="D709" s="1525">
        <v>44862</v>
      </c>
      <c r="E709" s="3840" t="s">
        <v>4946</v>
      </c>
      <c r="F709" s="467">
        <v>74</v>
      </c>
      <c r="G709" s="468">
        <f>AVERAGE(CPVTFC3SG0038!Q23:R23)</f>
        <v>0.38385000000000002</v>
      </c>
      <c r="H709" s="4028">
        <f t="shared" si="120"/>
        <v>698.09027777777794</v>
      </c>
      <c r="I709" s="4107" t="s">
        <v>314</v>
      </c>
      <c r="J709" s="1149"/>
      <c r="K709" s="1150"/>
      <c r="L709" s="1151"/>
      <c r="M709" s="645"/>
      <c r="N709" s="646"/>
      <c r="O709" s="1765"/>
      <c r="P709" s="1174"/>
      <c r="Q709" s="893"/>
      <c r="R709" s="893"/>
      <c r="S709" s="893"/>
      <c r="T709" s="894"/>
      <c r="U709" s="642"/>
    </row>
    <row r="710" spans="1:23" x14ac:dyDescent="0.25">
      <c r="A710" s="174">
        <v>668</v>
      </c>
      <c r="B710" s="438" t="s">
        <v>4646</v>
      </c>
      <c r="C710" s="438" t="s">
        <v>868</v>
      </c>
      <c r="D710" s="2870">
        <v>44862</v>
      </c>
      <c r="E710" s="3485" t="s">
        <v>4946</v>
      </c>
      <c r="F710" s="444">
        <v>75</v>
      </c>
      <c r="G710" s="499">
        <f>AVERAGE(CPVTFC3SG0038!S23:T23)</f>
        <v>2.4358499999999998</v>
      </c>
      <c r="H710" s="4000">
        <f t="shared" si="120"/>
        <v>7823.0902777777783</v>
      </c>
      <c r="I710" s="4096" t="s">
        <v>315</v>
      </c>
      <c r="J710" s="98">
        <v>44880</v>
      </c>
      <c r="K710" s="99" t="s">
        <v>5465</v>
      </c>
      <c r="L710" s="1155">
        <v>13</v>
      </c>
      <c r="M710" s="99">
        <f>AVERAGE(CPVTFC3SG0055!E13:F13)</f>
        <v>0.40349999999999997</v>
      </c>
      <c r="N710" s="100">
        <f t="shared" ref="N710:N714" si="123">((M710-0.1235)/0.0139)*400</f>
        <v>8057.5539568345321</v>
      </c>
      <c r="O710" s="858" t="s">
        <v>315</v>
      </c>
      <c r="P710" s="1174"/>
      <c r="Q710" s="893"/>
      <c r="R710" s="893"/>
      <c r="S710" s="893"/>
      <c r="T710" s="894"/>
      <c r="U710" s="642"/>
      <c r="V710" s="4913" t="s">
        <v>1416</v>
      </c>
      <c r="W710" s="5">
        <v>1</v>
      </c>
    </row>
    <row r="711" spans="1:23" ht="15.75" thickBot="1" x14ac:dyDescent="0.3">
      <c r="A711" s="450">
        <v>669</v>
      </c>
      <c r="B711" s="437" t="s">
        <v>4646</v>
      </c>
      <c r="C711" s="437" t="s">
        <v>220</v>
      </c>
      <c r="D711" s="2079">
        <v>44862</v>
      </c>
      <c r="E711" s="3463" t="s">
        <v>4946</v>
      </c>
      <c r="F711" s="445">
        <v>76</v>
      </c>
      <c r="G711" s="453">
        <f>AVERAGE(CPVTFC3SG0038!U23:V23)</f>
        <v>2.84965</v>
      </c>
      <c r="H711" s="4015">
        <f t="shared" si="120"/>
        <v>9259.8958333333339</v>
      </c>
      <c r="I711" s="4097" t="s">
        <v>315</v>
      </c>
      <c r="J711" s="98">
        <v>44880</v>
      </c>
      <c r="K711" s="99" t="s">
        <v>5465</v>
      </c>
      <c r="L711" s="1155">
        <v>14</v>
      </c>
      <c r="M711" s="99">
        <f>AVERAGE(CPVTFC3SG0055!G13:H13)</f>
        <v>2.8654500000000001</v>
      </c>
      <c r="N711" s="100">
        <f t="shared" si="123"/>
        <v>78905.035971223027</v>
      </c>
      <c r="O711" s="858" t="s">
        <v>315</v>
      </c>
      <c r="P711" s="1174"/>
      <c r="Q711" s="893"/>
      <c r="R711" s="893"/>
      <c r="S711" s="893"/>
      <c r="T711" s="894"/>
      <c r="U711" s="642"/>
      <c r="V711" s="4914"/>
    </row>
    <row r="712" spans="1:23" x14ac:dyDescent="0.25">
      <c r="A712" s="475">
        <v>670</v>
      </c>
      <c r="B712" s="476" t="s">
        <v>4647</v>
      </c>
      <c r="C712" s="476" t="s">
        <v>868</v>
      </c>
      <c r="D712" s="2332">
        <v>44862</v>
      </c>
      <c r="E712" s="3523" t="s">
        <v>4946</v>
      </c>
      <c r="F712" s="478">
        <v>77</v>
      </c>
      <c r="G712" s="479">
        <f>AVERAGE(CPVTFC3SG0038!W23:X23)</f>
        <v>2.2613500000000002</v>
      </c>
      <c r="H712" s="4004">
        <f t="shared" si="120"/>
        <v>7217.1875000000018</v>
      </c>
      <c r="I712" s="4098" t="s">
        <v>315</v>
      </c>
      <c r="J712" s="1149"/>
      <c r="K712" s="1150"/>
      <c r="L712" s="1151"/>
      <c r="M712" s="645"/>
      <c r="N712" s="646"/>
      <c r="O712" s="1765"/>
      <c r="P712" s="1174"/>
      <c r="Q712" s="893"/>
      <c r="R712" s="893"/>
      <c r="S712" s="893"/>
      <c r="T712" s="894"/>
      <c r="U712" s="642"/>
      <c r="V712" s="4913" t="s">
        <v>1416</v>
      </c>
      <c r="W712" s="5">
        <v>1</v>
      </c>
    </row>
    <row r="713" spans="1:23" ht="15.75" thickBot="1" x14ac:dyDescent="0.3">
      <c r="A713" s="481">
        <v>671</v>
      </c>
      <c r="B713" s="482" t="s">
        <v>4647</v>
      </c>
      <c r="C713" s="482" t="s">
        <v>220</v>
      </c>
      <c r="D713" s="1511">
        <v>44862</v>
      </c>
      <c r="E713" s="3845" t="s">
        <v>4946</v>
      </c>
      <c r="F713" s="485">
        <v>78</v>
      </c>
      <c r="G713" s="486">
        <f>AVERAGE(CPVTFC3SG0038!C25:D25)</f>
        <v>2.9286500000000002</v>
      </c>
      <c r="H713" s="4016">
        <f t="shared" si="120"/>
        <v>9534.2013888888905</v>
      </c>
      <c r="I713" s="4099" t="s">
        <v>315</v>
      </c>
      <c r="J713" s="98">
        <v>44880</v>
      </c>
      <c r="K713" s="99" t="s">
        <v>5465</v>
      </c>
      <c r="L713" s="1155">
        <v>15</v>
      </c>
      <c r="M713" s="99">
        <f>AVERAGE(CPVTFC3SG0055!I13:J13)</f>
        <v>2.9036</v>
      </c>
      <c r="N713" s="100">
        <f t="shared" si="123"/>
        <v>80002.87769784173</v>
      </c>
      <c r="O713" s="858" t="s">
        <v>315</v>
      </c>
      <c r="P713" s="1174"/>
      <c r="Q713" s="893"/>
      <c r="R713" s="893"/>
      <c r="S713" s="893"/>
      <c r="T713" s="894"/>
      <c r="U713" s="642"/>
      <c r="V713" s="4914"/>
    </row>
    <row r="714" spans="1:23" x14ac:dyDescent="0.25">
      <c r="A714" s="174">
        <v>672</v>
      </c>
      <c r="B714" s="438" t="s">
        <v>4648</v>
      </c>
      <c r="C714" s="438" t="s">
        <v>868</v>
      </c>
      <c r="D714" s="2870">
        <v>44862</v>
      </c>
      <c r="E714" s="3485" t="s">
        <v>4946</v>
      </c>
      <c r="F714" s="444">
        <v>79</v>
      </c>
      <c r="G714" s="499">
        <f>AVERAGE(CPVTFC3SG0038!E25:F25)</f>
        <v>2.7736499999999999</v>
      </c>
      <c r="H714" s="4000">
        <f t="shared" si="120"/>
        <v>8996.0069444444453</v>
      </c>
      <c r="I714" s="4096" t="s">
        <v>315</v>
      </c>
      <c r="J714" s="98">
        <v>44880</v>
      </c>
      <c r="K714" s="99" t="s">
        <v>5465</v>
      </c>
      <c r="L714" s="1155">
        <v>16</v>
      </c>
      <c r="M714" s="99">
        <f>AVERAGE(CPVTFC3SG0055!K13:L13)</f>
        <v>0.59379999999999999</v>
      </c>
      <c r="N714" s="100">
        <f t="shared" si="123"/>
        <v>13533.812949640287</v>
      </c>
      <c r="O714" s="858" t="s">
        <v>315</v>
      </c>
      <c r="P714" s="1174"/>
      <c r="Q714" s="893"/>
      <c r="R714" s="893"/>
      <c r="S714" s="893"/>
      <c r="T714" s="894"/>
      <c r="U714" s="642"/>
      <c r="W714" s="5">
        <v>1</v>
      </c>
    </row>
    <row r="715" spans="1:23" ht="15.75" thickBot="1" x14ac:dyDescent="0.3">
      <c r="A715" s="450">
        <v>673</v>
      </c>
      <c r="B715" s="437" t="s">
        <v>4648</v>
      </c>
      <c r="C715" s="437" t="s">
        <v>220</v>
      </c>
      <c r="D715" s="2079">
        <v>44862</v>
      </c>
      <c r="E715" s="3463" t="s">
        <v>4946</v>
      </c>
      <c r="F715" s="445">
        <v>80</v>
      </c>
      <c r="G715" s="453">
        <f>AVERAGE(CPVTFC3SG0038!G25:H25)</f>
        <v>1.8805999999999998</v>
      </c>
      <c r="H715" s="4015">
        <f t="shared" si="120"/>
        <v>5895.1388888888878</v>
      </c>
      <c r="I715" s="4097" t="s">
        <v>315</v>
      </c>
      <c r="J715" s="1149"/>
      <c r="K715" s="1150"/>
      <c r="L715" s="1151"/>
      <c r="M715" s="645"/>
      <c r="N715" s="646"/>
      <c r="O715" s="1765"/>
      <c r="P715" s="1174"/>
      <c r="Q715" s="893"/>
      <c r="R715" s="893"/>
      <c r="S715" s="893"/>
      <c r="T715" s="894"/>
      <c r="U715" s="642"/>
    </row>
    <row r="716" spans="1:23" x14ac:dyDescent="0.25">
      <c r="A716" s="475">
        <v>674</v>
      </c>
      <c r="B716" s="476" t="s">
        <v>4649</v>
      </c>
      <c r="C716" s="476" t="s">
        <v>868</v>
      </c>
      <c r="D716" s="2332">
        <v>44862</v>
      </c>
      <c r="E716" s="3523" t="s">
        <v>4946</v>
      </c>
      <c r="F716" s="478">
        <v>81</v>
      </c>
      <c r="G716" s="479">
        <f>AVERAGE(CPVTFC3SG0038!I25:J25)</f>
        <v>1.2519</v>
      </c>
      <c r="H716" s="4004">
        <f t="shared" si="120"/>
        <v>3712.1527777777778</v>
      </c>
      <c r="I716" s="4098" t="s">
        <v>315</v>
      </c>
      <c r="J716" s="1149"/>
      <c r="K716" s="1150"/>
      <c r="L716" s="1151"/>
      <c r="M716" s="645"/>
      <c r="N716" s="646"/>
      <c r="O716" s="1765"/>
      <c r="P716" s="1174"/>
      <c r="Q716" s="893"/>
      <c r="R716" s="893"/>
      <c r="S716" s="893"/>
      <c r="T716" s="894"/>
      <c r="U716" s="642"/>
      <c r="V716" s="4913" t="s">
        <v>1416</v>
      </c>
      <c r="W716" s="5">
        <v>1</v>
      </c>
    </row>
    <row r="717" spans="1:23" ht="15.75" thickBot="1" x14ac:dyDescent="0.3">
      <c r="A717" s="481">
        <v>675</v>
      </c>
      <c r="B717" s="482" t="s">
        <v>4649</v>
      </c>
      <c r="C717" s="482" t="s">
        <v>220</v>
      </c>
      <c r="D717" s="1511">
        <v>44862</v>
      </c>
      <c r="E717" s="3845" t="s">
        <v>4946</v>
      </c>
      <c r="F717" s="485">
        <v>82</v>
      </c>
      <c r="G717" s="486">
        <f>AVERAGE(CPVTFC3SG0038!K25:L25)</f>
        <v>2.8576499999999996</v>
      </c>
      <c r="H717" s="4016">
        <f t="shared" si="120"/>
        <v>9287.6736111111095</v>
      </c>
      <c r="I717" s="4099" t="s">
        <v>315</v>
      </c>
      <c r="J717" s="98">
        <v>44880</v>
      </c>
      <c r="K717" s="99" t="s">
        <v>5465</v>
      </c>
      <c r="L717" s="1155">
        <v>17</v>
      </c>
      <c r="M717" s="99">
        <f>AVERAGE(CPVTFC3SG0055!M13:N13)</f>
        <v>1.7824500000000001</v>
      </c>
      <c r="N717" s="100">
        <f t="shared" ref="N717:N727" si="124">((M717-0.1235)/0.0139)*400</f>
        <v>47739.568345323751</v>
      </c>
      <c r="O717" s="858" t="s">
        <v>315</v>
      </c>
      <c r="P717" s="1174"/>
      <c r="Q717" s="893"/>
      <c r="R717" s="893"/>
      <c r="S717" s="893"/>
      <c r="T717" s="894"/>
      <c r="U717" s="642"/>
      <c r="V717" s="4914"/>
    </row>
    <row r="718" spans="1:23" x14ac:dyDescent="0.25">
      <c r="A718" s="174">
        <v>676</v>
      </c>
      <c r="B718" s="438" t="s">
        <v>4650</v>
      </c>
      <c r="C718" s="438" t="s">
        <v>868</v>
      </c>
      <c r="D718" s="2870">
        <v>44862</v>
      </c>
      <c r="E718" s="3485" t="s">
        <v>4946</v>
      </c>
      <c r="F718" s="444">
        <v>83</v>
      </c>
      <c r="G718" s="499">
        <f>AVERAGE(CPVTFC3SG0038!M25:N25)</f>
        <v>2.8673000000000002</v>
      </c>
      <c r="H718" s="4000">
        <f t="shared" si="120"/>
        <v>9321.1805555555566</v>
      </c>
      <c r="I718" s="4096" t="s">
        <v>315</v>
      </c>
      <c r="J718" s="98">
        <v>44880</v>
      </c>
      <c r="K718" s="99" t="s">
        <v>5465</v>
      </c>
      <c r="L718" s="1155">
        <v>18</v>
      </c>
      <c r="M718" s="99">
        <f>AVERAGE(CPVTFC3SG0055!O13:P13)</f>
        <v>1.3210500000000001</v>
      </c>
      <c r="N718" s="100">
        <f t="shared" si="124"/>
        <v>34461.870503597129</v>
      </c>
      <c r="O718" s="858" t="s">
        <v>315</v>
      </c>
      <c r="P718" s="1174"/>
      <c r="Q718" s="893"/>
      <c r="R718" s="893"/>
      <c r="S718" s="893"/>
      <c r="T718" s="894"/>
      <c r="U718" s="642"/>
      <c r="W718" s="5">
        <v>1</v>
      </c>
    </row>
    <row r="719" spans="1:23" ht="15.75" thickBot="1" x14ac:dyDescent="0.3">
      <c r="A719" s="450">
        <v>677</v>
      </c>
      <c r="B719" s="437" t="s">
        <v>4650</v>
      </c>
      <c r="C719" s="437" t="s">
        <v>220</v>
      </c>
      <c r="D719" s="2079">
        <v>44862</v>
      </c>
      <c r="E719" s="3463" t="s">
        <v>4946</v>
      </c>
      <c r="F719" s="445">
        <v>84</v>
      </c>
      <c r="G719" s="453">
        <f>AVERAGE(CPVTFC3SG0038!O25:P25)</f>
        <v>2.8325500000000003</v>
      </c>
      <c r="H719" s="4015">
        <f t="shared" si="120"/>
        <v>9200.5208333333358</v>
      </c>
      <c r="I719" s="4097" t="s">
        <v>315</v>
      </c>
      <c r="J719" s="98">
        <v>44880</v>
      </c>
      <c r="K719" s="99" t="s">
        <v>5465</v>
      </c>
      <c r="L719" s="1155">
        <v>19</v>
      </c>
      <c r="M719" s="99">
        <f>AVERAGE(CPVTFC3SG0055!Q13:R13)</f>
        <v>1.869</v>
      </c>
      <c r="N719" s="100">
        <f t="shared" si="124"/>
        <v>50230.215827338136</v>
      </c>
      <c r="O719" s="858" t="s">
        <v>315</v>
      </c>
      <c r="P719" s="1174"/>
      <c r="Q719" s="893"/>
      <c r="R719" s="893"/>
      <c r="S719" s="893"/>
      <c r="T719" s="894"/>
      <c r="U719" s="642"/>
    </row>
    <row r="720" spans="1:23" x14ac:dyDescent="0.25">
      <c r="A720" s="475">
        <v>678</v>
      </c>
      <c r="B720" s="476" t="s">
        <v>4651</v>
      </c>
      <c r="C720" s="476" t="s">
        <v>868</v>
      </c>
      <c r="D720" s="2332">
        <v>44862</v>
      </c>
      <c r="E720" s="3523" t="s">
        <v>4946</v>
      </c>
      <c r="F720" s="478">
        <v>85</v>
      </c>
      <c r="G720" s="479">
        <f>AVERAGE(CPVTFC3SG0038!Q25:R25)</f>
        <v>2.1521499999999998</v>
      </c>
      <c r="H720" s="4004">
        <f t="shared" si="120"/>
        <v>6838.020833333333</v>
      </c>
      <c r="I720" s="4098" t="s">
        <v>315</v>
      </c>
      <c r="J720" s="891"/>
      <c r="K720" s="891"/>
      <c r="L720" s="891"/>
      <c r="M720" s="891"/>
      <c r="N720" s="891"/>
      <c r="O720" s="1692"/>
      <c r="P720" s="1174"/>
      <c r="Q720" s="893"/>
      <c r="R720" s="893"/>
      <c r="S720" s="893"/>
      <c r="T720" s="894"/>
      <c r="U720" s="642"/>
      <c r="V720" s="4913" t="s">
        <v>1416</v>
      </c>
      <c r="W720" s="5">
        <v>1</v>
      </c>
    </row>
    <row r="721" spans="1:23" ht="15.75" thickBot="1" x14ac:dyDescent="0.3">
      <c r="A721" s="481">
        <v>679</v>
      </c>
      <c r="B721" s="482" t="s">
        <v>4651</v>
      </c>
      <c r="C721" s="482" t="s">
        <v>220</v>
      </c>
      <c r="D721" s="1511">
        <v>44862</v>
      </c>
      <c r="E721" s="3845" t="s">
        <v>4946</v>
      </c>
      <c r="F721" s="485">
        <v>86</v>
      </c>
      <c r="G721" s="486">
        <f>AVERAGE(CPVTFC3SG0038!S25:T25)</f>
        <v>2.85405</v>
      </c>
      <c r="H721" s="4016">
        <f t="shared" si="120"/>
        <v>9275.1736111111113</v>
      </c>
      <c r="I721" s="4099" t="s">
        <v>315</v>
      </c>
      <c r="J721" s="98">
        <v>44880</v>
      </c>
      <c r="K721" s="99" t="s">
        <v>5465</v>
      </c>
      <c r="L721" s="1155">
        <v>20</v>
      </c>
      <c r="M721" s="99">
        <f>AVERAGE(CPVTFC3SG0055!S13:T13)</f>
        <v>1.59985</v>
      </c>
      <c r="N721" s="100">
        <f t="shared" si="124"/>
        <v>42484.892086330939</v>
      </c>
      <c r="O721" s="858" t="s">
        <v>315</v>
      </c>
      <c r="P721" s="1174"/>
      <c r="Q721" s="893"/>
      <c r="R721" s="893"/>
      <c r="S721" s="893"/>
      <c r="T721" s="894"/>
      <c r="U721" s="642"/>
      <c r="V721" s="4914"/>
    </row>
    <row r="722" spans="1:23" x14ac:dyDescent="0.25">
      <c r="A722" s="174">
        <v>680</v>
      </c>
      <c r="B722" s="438" t="s">
        <v>4652</v>
      </c>
      <c r="C722" s="438" t="s">
        <v>868</v>
      </c>
      <c r="D722" s="2870">
        <v>44862</v>
      </c>
      <c r="E722" s="3485" t="s">
        <v>4946</v>
      </c>
      <c r="F722" s="444">
        <v>87</v>
      </c>
      <c r="G722" s="499">
        <f>AVERAGE(CPVTFC3SG0038!U25:V25)</f>
        <v>1.3008500000000001</v>
      </c>
      <c r="H722" s="4000">
        <f t="shared" si="120"/>
        <v>3882.1180555555557</v>
      </c>
      <c r="I722" s="4096" t="s">
        <v>315</v>
      </c>
      <c r="J722" s="891"/>
      <c r="K722" s="891"/>
      <c r="L722" s="891"/>
      <c r="M722" s="891"/>
      <c r="N722" s="891"/>
      <c r="O722" s="1692"/>
      <c r="P722" s="694"/>
      <c r="Q722" s="694"/>
      <c r="R722" s="645"/>
      <c r="S722" s="694"/>
      <c r="T722" s="694"/>
      <c r="U722" s="694"/>
      <c r="V722" s="4913" t="s">
        <v>1416</v>
      </c>
      <c r="W722" s="5">
        <v>1</v>
      </c>
    </row>
    <row r="723" spans="1:23" ht="15.75" thickBot="1" x14ac:dyDescent="0.3">
      <c r="A723" s="450">
        <v>681</v>
      </c>
      <c r="B723" s="437" t="s">
        <v>4652</v>
      </c>
      <c r="C723" s="437" t="s">
        <v>220</v>
      </c>
      <c r="D723" s="2079">
        <v>44862</v>
      </c>
      <c r="E723" s="3463" t="s">
        <v>4946</v>
      </c>
      <c r="F723" s="445">
        <v>88</v>
      </c>
      <c r="G723" s="453">
        <f>AVERAGE(CPVTFC3SG0038!W25:X25)</f>
        <v>2.8117000000000001</v>
      </c>
      <c r="H723" s="4015">
        <f t="shared" si="120"/>
        <v>9128.1250000000018</v>
      </c>
      <c r="I723" s="4097" t="s">
        <v>315</v>
      </c>
      <c r="J723" s="98">
        <v>44880</v>
      </c>
      <c r="K723" s="99" t="s">
        <v>5465</v>
      </c>
      <c r="L723" s="1155">
        <v>21</v>
      </c>
      <c r="M723" s="99">
        <f>AVERAGE(CPVTFC3SG0055!U13:V13)</f>
        <v>2.2236000000000002</v>
      </c>
      <c r="N723" s="100">
        <f t="shared" si="124"/>
        <v>60434.532374100731</v>
      </c>
      <c r="O723" s="858" t="s">
        <v>315</v>
      </c>
      <c r="P723" s="694"/>
      <c r="Q723" s="694"/>
      <c r="R723" s="645"/>
      <c r="S723" s="694"/>
      <c r="T723" s="694"/>
      <c r="U723" s="694"/>
      <c r="V723" s="4914"/>
    </row>
    <row r="724" spans="1:23" x14ac:dyDescent="0.25">
      <c r="A724" s="475">
        <v>682</v>
      </c>
      <c r="B724" s="476" t="s">
        <v>4653</v>
      </c>
      <c r="C724" s="476" t="s">
        <v>868</v>
      </c>
      <c r="D724" s="2332">
        <v>44862</v>
      </c>
      <c r="E724" s="3523" t="s">
        <v>4946</v>
      </c>
      <c r="F724" s="478">
        <v>89</v>
      </c>
      <c r="G724" s="479">
        <f>AVERAGE(CPVTFC3SG0038!B12:C12)</f>
        <v>2.7371499999999997</v>
      </c>
      <c r="H724" s="4004">
        <f t="shared" si="120"/>
        <v>8869.2708333333321</v>
      </c>
      <c r="I724" s="4098" t="s">
        <v>315</v>
      </c>
      <c r="J724" s="98">
        <v>44880</v>
      </c>
      <c r="K724" s="99" t="s">
        <v>5465</v>
      </c>
      <c r="L724" s="1155">
        <v>22</v>
      </c>
      <c r="M724" s="99">
        <f>AVERAGE(CPVTFC3SG0055!W13:X13)</f>
        <v>0.42274999999999996</v>
      </c>
      <c r="N724" s="100">
        <f t="shared" si="124"/>
        <v>8611.5107913669071</v>
      </c>
      <c r="O724" s="858" t="s">
        <v>315</v>
      </c>
      <c r="P724" s="694"/>
      <c r="Q724" s="694"/>
      <c r="R724" s="645"/>
      <c r="S724" s="694"/>
      <c r="T724" s="694"/>
      <c r="U724" s="694"/>
      <c r="W724" s="5">
        <v>1</v>
      </c>
    </row>
    <row r="725" spans="1:23" ht="15.75" thickBot="1" x14ac:dyDescent="0.3">
      <c r="A725" s="481">
        <v>683</v>
      </c>
      <c r="B725" s="482" t="s">
        <v>4653</v>
      </c>
      <c r="C725" s="482" t="s">
        <v>220</v>
      </c>
      <c r="D725" s="1511">
        <v>44862</v>
      </c>
      <c r="E725" s="3845" t="s">
        <v>4946</v>
      </c>
      <c r="F725" s="485">
        <v>90</v>
      </c>
      <c r="G725" s="486">
        <f>AVERAGE(CPVTFC3SG0038!D12:E12)</f>
        <v>2.8166500000000001</v>
      </c>
      <c r="H725" s="4016">
        <f t="shared" si="120"/>
        <v>9145.3125000000018</v>
      </c>
      <c r="I725" s="4099" t="s">
        <v>315</v>
      </c>
      <c r="J725" s="98">
        <v>44880</v>
      </c>
      <c r="K725" s="99" t="s">
        <v>5465</v>
      </c>
      <c r="L725" s="1155">
        <v>23</v>
      </c>
      <c r="M725" s="99">
        <f>AVERAGE(CPVTFC3SG0055!C15:D15)</f>
        <v>1.03515</v>
      </c>
      <c r="N725" s="100">
        <f t="shared" si="124"/>
        <v>26234.532374100723</v>
      </c>
      <c r="O725" s="858" t="s">
        <v>315</v>
      </c>
      <c r="P725" s="694"/>
      <c r="Q725" s="694"/>
      <c r="R725" s="645"/>
      <c r="S725" s="694"/>
      <c r="T725" s="694"/>
      <c r="U725" s="694"/>
    </row>
    <row r="726" spans="1:23" x14ac:dyDescent="0.25">
      <c r="A726" s="174">
        <v>684</v>
      </c>
      <c r="B726" s="438" t="s">
        <v>4654</v>
      </c>
      <c r="C726" s="438" t="s">
        <v>868</v>
      </c>
      <c r="D726" s="2870">
        <v>44862</v>
      </c>
      <c r="E726" s="3485" t="s">
        <v>4946</v>
      </c>
      <c r="F726" s="444">
        <v>91</v>
      </c>
      <c r="G726" s="499">
        <f>AVERAGE(CPVTFC3SG0038!F12:G12)</f>
        <v>2.8105000000000002</v>
      </c>
      <c r="H726" s="4000">
        <f t="shared" si="120"/>
        <v>9123.9583333333339</v>
      </c>
      <c r="I726" s="4096" t="s">
        <v>315</v>
      </c>
      <c r="J726" s="98">
        <v>44880</v>
      </c>
      <c r="K726" s="99" t="s">
        <v>5465</v>
      </c>
      <c r="L726" s="1155">
        <v>24</v>
      </c>
      <c r="M726" s="99">
        <f>AVERAGE(CPVTFC3SG0055!E15:F15)</f>
        <v>2.88605</v>
      </c>
      <c r="N726" s="100">
        <f t="shared" si="124"/>
        <v>79497.841726618703</v>
      </c>
      <c r="O726" s="858" t="s">
        <v>315</v>
      </c>
      <c r="P726" s="694"/>
      <c r="Q726" s="694"/>
      <c r="R726" s="645"/>
      <c r="S726" s="694"/>
      <c r="T726" s="694"/>
      <c r="U726" s="694"/>
      <c r="W726" s="5">
        <v>1</v>
      </c>
    </row>
    <row r="727" spans="1:23" ht="15.75" thickBot="1" x14ac:dyDescent="0.3">
      <c r="A727" s="450">
        <v>685</v>
      </c>
      <c r="B727" s="437" t="s">
        <v>4654</v>
      </c>
      <c r="C727" s="437" t="s">
        <v>220</v>
      </c>
      <c r="D727" s="2079">
        <v>44862</v>
      </c>
      <c r="E727" s="3463" t="s">
        <v>4946</v>
      </c>
      <c r="F727" s="445">
        <v>92</v>
      </c>
      <c r="G727" s="453">
        <f>AVERAGE(CPVTFC3SG0038!H12:I12)</f>
        <v>2.8403999999999998</v>
      </c>
      <c r="H727" s="4015">
        <f t="shared" si="120"/>
        <v>9227.7777777777792</v>
      </c>
      <c r="I727" s="4097" t="s">
        <v>315</v>
      </c>
      <c r="J727" s="98">
        <v>44880</v>
      </c>
      <c r="K727" s="99" t="s">
        <v>5465</v>
      </c>
      <c r="L727" s="1155">
        <v>25</v>
      </c>
      <c r="M727" s="99">
        <f>AVERAGE(CPVTFC3SG0055!G15:H15)</f>
        <v>2.85175</v>
      </c>
      <c r="N727" s="100">
        <f t="shared" si="124"/>
        <v>78510.791366906487</v>
      </c>
      <c r="O727" s="858" t="s">
        <v>315</v>
      </c>
      <c r="P727" s="694"/>
      <c r="Q727" s="694"/>
      <c r="R727" s="645"/>
      <c r="S727" s="694"/>
      <c r="T727" s="694"/>
      <c r="U727" s="694"/>
    </row>
    <row r="728" spans="1:23" x14ac:dyDescent="0.25">
      <c r="A728" s="488">
        <v>686</v>
      </c>
      <c r="B728" s="489" t="s">
        <v>4655</v>
      </c>
      <c r="C728" s="489" t="s">
        <v>868</v>
      </c>
      <c r="D728" s="2329">
        <v>44862</v>
      </c>
      <c r="E728" s="3465" t="s">
        <v>4946</v>
      </c>
      <c r="F728" s="492">
        <v>93</v>
      </c>
      <c r="G728" s="493">
        <f>AVERAGE(CPVTFC3SG0038!J12:K12)</f>
        <v>8.6800000000000002E-2</v>
      </c>
      <c r="H728" s="4008">
        <f t="shared" si="120"/>
        <v>-333.33333333333331</v>
      </c>
      <c r="I728" s="4104" t="s">
        <v>314</v>
      </c>
      <c r="J728" s="1149"/>
      <c r="K728" s="1150"/>
      <c r="L728" s="1151"/>
      <c r="M728" s="645"/>
      <c r="N728" s="646"/>
      <c r="O728" s="1765"/>
      <c r="P728" s="694"/>
      <c r="Q728" s="694"/>
      <c r="R728" s="645"/>
      <c r="S728" s="694"/>
      <c r="T728" s="694"/>
      <c r="U728" s="694"/>
    </row>
    <row r="729" spans="1:23" ht="15.75" thickBot="1" x14ac:dyDescent="0.3">
      <c r="A729" s="462">
        <v>687</v>
      </c>
      <c r="B729" s="464" t="s">
        <v>4655</v>
      </c>
      <c r="C729" s="464" t="s">
        <v>220</v>
      </c>
      <c r="D729" s="1525">
        <v>44862</v>
      </c>
      <c r="E729" s="3840" t="s">
        <v>4946</v>
      </c>
      <c r="F729" s="467">
        <v>94</v>
      </c>
      <c r="G729" s="468">
        <f>AVERAGE(CPVTFC3SG0038!L12:M12)</f>
        <v>8.4400000000000003E-2</v>
      </c>
      <c r="H729" s="4028">
        <f t="shared" si="120"/>
        <v>-341.66666666666663</v>
      </c>
      <c r="I729" s="4107" t="s">
        <v>314</v>
      </c>
      <c r="J729" s="1149"/>
      <c r="K729" s="1150"/>
      <c r="L729" s="1151"/>
      <c r="M729" s="645"/>
      <c r="N729" s="646"/>
      <c r="O729" s="1765"/>
      <c r="P729" s="694"/>
      <c r="Q729" s="694"/>
      <c r="R729" s="645"/>
      <c r="S729" s="694"/>
      <c r="T729" s="694"/>
      <c r="U729" s="694"/>
    </row>
    <row r="730" spans="1:23" x14ac:dyDescent="0.25">
      <c r="A730" s="342">
        <v>688</v>
      </c>
      <c r="B730" s="438" t="s">
        <v>4656</v>
      </c>
      <c r="C730" s="438" t="s">
        <v>868</v>
      </c>
      <c r="D730" s="2870">
        <v>44862</v>
      </c>
      <c r="E730" s="3485" t="s">
        <v>4946</v>
      </c>
      <c r="F730" s="444">
        <v>95</v>
      </c>
      <c r="G730" s="499">
        <f>AVERAGE(CPVTFC3SG0038!N12:O12)</f>
        <v>2.8178000000000001</v>
      </c>
      <c r="H730" s="4000">
        <f t="shared" si="120"/>
        <v>9149.3055555555566</v>
      </c>
      <c r="I730" s="4096" t="s">
        <v>315</v>
      </c>
      <c r="J730" s="98">
        <v>44880</v>
      </c>
      <c r="K730" s="99" t="s">
        <v>5465</v>
      </c>
      <c r="L730" s="1155">
        <v>26</v>
      </c>
      <c r="M730" s="99">
        <f>AVERAGE(CPVTFC3SG0055!I15:J15)</f>
        <v>1.1939000000000002</v>
      </c>
      <c r="N730" s="100">
        <f t="shared" ref="N730:N735" si="125">((M730-0.1235)/0.0139)*400</f>
        <v>30802.877697841734</v>
      </c>
      <c r="O730" s="858" t="s">
        <v>315</v>
      </c>
      <c r="P730" s="1174"/>
      <c r="Q730" s="893"/>
      <c r="R730" s="893"/>
      <c r="S730" s="893"/>
      <c r="T730" s="894"/>
      <c r="U730" s="642"/>
      <c r="W730" s="5">
        <v>1</v>
      </c>
    </row>
    <row r="731" spans="1:23" ht="15.75" thickBot="1" x14ac:dyDescent="0.3">
      <c r="A731" s="496">
        <v>689</v>
      </c>
      <c r="B731" s="437" t="s">
        <v>4656</v>
      </c>
      <c r="C731" s="437" t="s">
        <v>220</v>
      </c>
      <c r="D731" s="2079">
        <v>44862</v>
      </c>
      <c r="E731" s="3463" t="s">
        <v>4946</v>
      </c>
      <c r="F731" s="445">
        <v>96</v>
      </c>
      <c r="G731" s="453">
        <f>AVERAGE(CPVTFC3SG0038!P12:Q12)</f>
        <v>2.8112000000000004</v>
      </c>
      <c r="H731" s="4015">
        <f t="shared" si="120"/>
        <v>9126.3888888888905</v>
      </c>
      <c r="I731" s="4097" t="s">
        <v>315</v>
      </c>
      <c r="J731" s="98">
        <v>44880</v>
      </c>
      <c r="K731" s="99" t="s">
        <v>5465</v>
      </c>
      <c r="L731" s="1155">
        <v>27</v>
      </c>
      <c r="M731" s="99">
        <f>AVERAGE(CPVTFC3SG0055!K15:L15)</f>
        <v>2.86565</v>
      </c>
      <c r="N731" s="100">
        <f t="shared" si="125"/>
        <v>78910.791366906487</v>
      </c>
      <c r="O731" s="858" t="s">
        <v>315</v>
      </c>
      <c r="P731" s="1174"/>
      <c r="Q731" s="893"/>
      <c r="R731" s="893"/>
      <c r="S731" s="893"/>
      <c r="T731" s="894"/>
      <c r="U731" s="642"/>
    </row>
    <row r="732" spans="1:23" x14ac:dyDescent="0.25">
      <c r="A732" s="475">
        <v>690</v>
      </c>
      <c r="B732" s="476" t="s">
        <v>4657</v>
      </c>
      <c r="C732" s="476" t="s">
        <v>868</v>
      </c>
      <c r="D732" s="2332">
        <v>44862</v>
      </c>
      <c r="E732" s="3523" t="s">
        <v>4946</v>
      </c>
      <c r="F732" s="478">
        <v>97</v>
      </c>
      <c r="G732" s="479">
        <f>AVERAGE(CPVTFC3SG0038!R12:S12)</f>
        <v>2.5023499999999999</v>
      </c>
      <c r="H732" s="4004">
        <f t="shared" si="120"/>
        <v>8053.9930555555557</v>
      </c>
      <c r="I732" s="4098" t="s">
        <v>315</v>
      </c>
      <c r="J732" s="1156">
        <v>44880</v>
      </c>
      <c r="K732" s="886" t="s">
        <v>5465</v>
      </c>
      <c r="L732" s="1157">
        <v>28</v>
      </c>
      <c r="M732" s="886">
        <f>AVERAGE(CPVTFC3SG0055!M15:N15)</f>
        <v>0.32484999999999997</v>
      </c>
      <c r="N732" s="887">
        <f t="shared" si="125"/>
        <v>5794.2446043165464</v>
      </c>
      <c r="O732" s="889" t="s">
        <v>315</v>
      </c>
      <c r="P732" s="1174"/>
      <c r="Q732" s="893"/>
      <c r="R732" s="893"/>
      <c r="S732" s="893"/>
      <c r="T732" s="894"/>
      <c r="U732" s="642"/>
      <c r="V732" s="4913" t="s">
        <v>1416</v>
      </c>
      <c r="W732" s="5">
        <v>1</v>
      </c>
    </row>
    <row r="733" spans="1:23" ht="15.75" thickBot="1" x14ac:dyDescent="0.3">
      <c r="A733" s="481">
        <v>691</v>
      </c>
      <c r="B733" s="482" t="s">
        <v>4657</v>
      </c>
      <c r="C733" s="482" t="s">
        <v>220</v>
      </c>
      <c r="D733" s="1511">
        <v>44862</v>
      </c>
      <c r="E733" s="3845" t="s">
        <v>4946</v>
      </c>
      <c r="F733" s="485">
        <v>98</v>
      </c>
      <c r="G733" s="486">
        <f>AVERAGE(CPVTFC3SG0038!T12:U12)</f>
        <v>2.7960000000000003</v>
      </c>
      <c r="H733" s="4016">
        <f t="shared" si="120"/>
        <v>9073.6111111111131</v>
      </c>
      <c r="I733" s="4099" t="s">
        <v>315</v>
      </c>
      <c r="J733" s="98">
        <v>44880</v>
      </c>
      <c r="K733" s="99" t="s">
        <v>5465</v>
      </c>
      <c r="L733" s="1155">
        <v>29</v>
      </c>
      <c r="M733" s="99">
        <f>AVERAGE(CPVTFC3SG0055!O15:P15)</f>
        <v>2.0105499999999998</v>
      </c>
      <c r="N733" s="100">
        <f t="shared" si="125"/>
        <v>54303.597122302155</v>
      </c>
      <c r="O733" s="858" t="s">
        <v>315</v>
      </c>
      <c r="P733" s="1174"/>
      <c r="Q733" s="893"/>
      <c r="R733" s="893"/>
      <c r="S733" s="893"/>
      <c r="T733" s="894"/>
      <c r="U733" s="642"/>
      <c r="V733" s="4914"/>
    </row>
    <row r="734" spans="1:23" x14ac:dyDescent="0.25">
      <c r="A734" s="174">
        <v>692</v>
      </c>
      <c r="B734" s="438" t="s">
        <v>4658</v>
      </c>
      <c r="C734" s="438" t="s">
        <v>868</v>
      </c>
      <c r="D734" s="2870">
        <v>44862</v>
      </c>
      <c r="E734" s="3485" t="s">
        <v>4946</v>
      </c>
      <c r="F734" s="444">
        <v>99</v>
      </c>
      <c r="G734" s="522">
        <f>AVERAGE(CPVTFC3SG0038!V12:W12)</f>
        <v>2.5986500000000001</v>
      </c>
      <c r="H734" s="4000">
        <f t="shared" si="120"/>
        <v>8388.3680555555566</v>
      </c>
      <c r="I734" s="4096" t="s">
        <v>315</v>
      </c>
      <c r="J734" s="98">
        <v>44880</v>
      </c>
      <c r="K734" s="99" t="s">
        <v>5465</v>
      </c>
      <c r="L734" s="1155">
        <v>30</v>
      </c>
      <c r="M734" s="99">
        <f>AVERAGE(CPVTFC3SG0055!Q15:R15)</f>
        <v>0.38734999999999997</v>
      </c>
      <c r="N734" s="100">
        <f t="shared" si="125"/>
        <v>7592.8057553956833</v>
      </c>
      <c r="O734" s="858" t="s">
        <v>315</v>
      </c>
      <c r="P734" s="1174"/>
      <c r="Q734" s="893"/>
      <c r="R734" s="893"/>
      <c r="S734" s="893"/>
      <c r="T734" s="894"/>
      <c r="U734" s="642"/>
      <c r="V734" s="4913" t="s">
        <v>1416</v>
      </c>
      <c r="W734" s="5">
        <v>1</v>
      </c>
    </row>
    <row r="735" spans="1:23" ht="15.75" thickBot="1" x14ac:dyDescent="0.3">
      <c r="A735" s="450">
        <v>693</v>
      </c>
      <c r="B735" s="437" t="s">
        <v>4658</v>
      </c>
      <c r="C735" s="437" t="s">
        <v>220</v>
      </c>
      <c r="D735" s="2079">
        <v>44862</v>
      </c>
      <c r="E735" s="3463" t="s">
        <v>4946</v>
      </c>
      <c r="F735" s="445">
        <v>100</v>
      </c>
      <c r="G735" s="453">
        <f>AVERAGE(CPVTFC3SG0038!X12:Y12)</f>
        <v>2.7994500000000002</v>
      </c>
      <c r="H735" s="4015">
        <f t="shared" si="120"/>
        <v>9085.5902777777792</v>
      </c>
      <c r="I735" s="4097" t="s">
        <v>315</v>
      </c>
      <c r="J735" s="98">
        <v>44880</v>
      </c>
      <c r="K735" s="99" t="s">
        <v>5465</v>
      </c>
      <c r="L735" s="1155">
        <v>31</v>
      </c>
      <c r="M735" s="99">
        <f>AVERAGE(CPVTFC3SG0055!S15:T15)</f>
        <v>2.8251499999999998</v>
      </c>
      <c r="N735" s="100">
        <f t="shared" si="125"/>
        <v>77745.323741007203</v>
      </c>
      <c r="O735" s="858" t="s">
        <v>315</v>
      </c>
      <c r="P735" s="1174"/>
      <c r="Q735" s="893"/>
      <c r="R735" s="893"/>
      <c r="S735" s="893"/>
      <c r="T735" s="894"/>
      <c r="U735" s="642"/>
      <c r="V735" s="4914"/>
    </row>
    <row r="736" spans="1:23" x14ac:dyDescent="0.25">
      <c r="A736" s="488">
        <v>694</v>
      </c>
      <c r="B736" s="457" t="s">
        <v>4659</v>
      </c>
      <c r="C736" s="489" t="s">
        <v>868</v>
      </c>
      <c r="D736" s="2329">
        <v>44862</v>
      </c>
      <c r="E736" s="3465" t="s">
        <v>4946</v>
      </c>
      <c r="F736" s="492">
        <v>101</v>
      </c>
      <c r="G736" s="493">
        <f>AVERAGE(CPVTFC3SG0038!B14:C14)</f>
        <v>7.6999999999999999E-2</v>
      </c>
      <c r="H736" s="4008">
        <f t="shared" si="120"/>
        <v>-367.36111111111109</v>
      </c>
      <c r="I736" s="4104" t="s">
        <v>314</v>
      </c>
      <c r="J736" s="1149"/>
      <c r="K736" s="1150"/>
      <c r="L736" s="1151"/>
      <c r="M736" s="645"/>
      <c r="N736" s="646"/>
      <c r="O736" s="1765"/>
      <c r="P736" s="1174"/>
      <c r="Q736" s="893"/>
      <c r="R736" s="893"/>
      <c r="S736" s="893"/>
      <c r="T736" s="894"/>
      <c r="U736" s="642"/>
      <c r="V736" s="4913" t="s">
        <v>1416</v>
      </c>
    </row>
    <row r="737" spans="1:23" ht="15.75" thickBot="1" x14ac:dyDescent="0.3">
      <c r="A737" s="516">
        <v>695</v>
      </c>
      <c r="B737" s="463" t="s">
        <v>4659</v>
      </c>
      <c r="C737" s="463" t="s">
        <v>220</v>
      </c>
      <c r="D737" s="1516">
        <v>44862</v>
      </c>
      <c r="E737" s="3834" t="s">
        <v>4946</v>
      </c>
      <c r="F737" s="518">
        <v>102</v>
      </c>
      <c r="G737" s="509">
        <f>AVERAGE(CPVTFC3SG0038!D14:E14)</f>
        <v>2.8101500000000001</v>
      </c>
      <c r="H737" s="4025">
        <f t="shared" si="120"/>
        <v>9122.7430555555566</v>
      </c>
      <c r="I737" s="4100" t="s">
        <v>315</v>
      </c>
      <c r="J737" s="1149"/>
      <c r="K737" s="1150"/>
      <c r="L737" s="1151"/>
      <c r="M737" s="645"/>
      <c r="N737" s="646"/>
      <c r="O737" s="1765"/>
      <c r="P737" s="1174"/>
      <c r="Q737" s="893"/>
      <c r="R737" s="893"/>
      <c r="S737" s="893"/>
      <c r="T737" s="894"/>
      <c r="U737" s="642"/>
      <c r="V737" s="4914"/>
    </row>
    <row r="738" spans="1:23" x14ac:dyDescent="0.25">
      <c r="A738" s="174">
        <v>696</v>
      </c>
      <c r="B738" s="438" t="s">
        <v>4660</v>
      </c>
      <c r="C738" s="438" t="s">
        <v>868</v>
      </c>
      <c r="D738" s="2870">
        <v>44862</v>
      </c>
      <c r="E738" s="3485" t="s">
        <v>4946</v>
      </c>
      <c r="F738" s="444">
        <v>103</v>
      </c>
      <c r="G738" s="499">
        <f>AVERAGE(CPVTFC3SG0038!F14:G14)</f>
        <v>0.94550000000000001</v>
      </c>
      <c r="H738" s="4000">
        <f t="shared" si="120"/>
        <v>2648.2638888888891</v>
      </c>
      <c r="I738" s="4096" t="s">
        <v>315</v>
      </c>
      <c r="J738" s="891"/>
      <c r="K738" s="891"/>
      <c r="L738" s="891"/>
      <c r="M738" s="891"/>
      <c r="N738" s="891"/>
      <c r="O738" s="1692"/>
      <c r="P738" s="1174"/>
      <c r="Q738" s="893"/>
      <c r="R738" s="893"/>
      <c r="S738" s="893"/>
      <c r="T738" s="894"/>
      <c r="U738" s="642"/>
      <c r="V738" s="4913" t="s">
        <v>1416</v>
      </c>
      <c r="W738" s="5">
        <v>1</v>
      </c>
    </row>
    <row r="739" spans="1:23" ht="15.75" thickBot="1" x14ac:dyDescent="0.3">
      <c r="A739" s="450">
        <v>697</v>
      </c>
      <c r="B739" s="437" t="s">
        <v>4660</v>
      </c>
      <c r="C739" s="437" t="s">
        <v>220</v>
      </c>
      <c r="D739" s="2079">
        <v>44862</v>
      </c>
      <c r="E739" s="3463" t="s">
        <v>4946</v>
      </c>
      <c r="F739" s="445">
        <v>104</v>
      </c>
      <c r="G739" s="453">
        <f>AVERAGE(CPVTFC3SG0038!H14:I14)</f>
        <v>2.8396999999999997</v>
      </c>
      <c r="H739" s="4015">
        <f t="shared" si="120"/>
        <v>9225.3472222222208</v>
      </c>
      <c r="I739" s="4097" t="s">
        <v>315</v>
      </c>
      <c r="J739" s="98">
        <v>44880</v>
      </c>
      <c r="K739" s="99" t="s">
        <v>5465</v>
      </c>
      <c r="L739" s="1155">
        <v>32</v>
      </c>
      <c r="M739" s="99">
        <f>AVERAGE(CPVTFC3SG0055!U15:V15)</f>
        <v>2.06155</v>
      </c>
      <c r="N739" s="100">
        <f t="shared" ref="N739" si="126">((M739-0.1235)/0.0139)*400</f>
        <v>55771.223021582737</v>
      </c>
      <c r="O739" s="858" t="s">
        <v>315</v>
      </c>
      <c r="P739" s="1174"/>
      <c r="Q739" s="893"/>
      <c r="R739" s="893"/>
      <c r="S739" s="893"/>
      <c r="T739" s="894"/>
      <c r="U739" s="642"/>
      <c r="V739" s="4914"/>
    </row>
    <row r="740" spans="1:23" x14ac:dyDescent="0.25">
      <c r="A740" s="488">
        <v>698</v>
      </c>
      <c r="B740" s="457" t="s">
        <v>4661</v>
      </c>
      <c r="C740" s="489" t="s">
        <v>868</v>
      </c>
      <c r="D740" s="2329">
        <v>44862</v>
      </c>
      <c r="E740" s="3465" t="s">
        <v>4946</v>
      </c>
      <c r="F740" s="492">
        <v>105</v>
      </c>
      <c r="G740" s="493">
        <f>AVERAGE(CPVTFC3SG0038!J14:K14)</f>
        <v>0.42174999999999996</v>
      </c>
      <c r="H740" s="4008">
        <f t="shared" si="120"/>
        <v>829.6875</v>
      </c>
      <c r="I740" s="4104" t="s">
        <v>314</v>
      </c>
      <c r="J740" s="1149"/>
      <c r="K740" s="1150"/>
      <c r="L740" s="1151"/>
      <c r="M740" s="645"/>
      <c r="N740" s="646"/>
      <c r="O740" s="1765"/>
      <c r="P740" s="1174"/>
      <c r="Q740" s="893"/>
      <c r="R740" s="893"/>
      <c r="S740" s="893"/>
      <c r="T740" s="894"/>
      <c r="U740" s="642"/>
      <c r="V740" s="4913" t="s">
        <v>1416</v>
      </c>
    </row>
    <row r="741" spans="1:23" ht="15.75" thickBot="1" x14ac:dyDescent="0.3">
      <c r="A741" s="516">
        <v>699</v>
      </c>
      <c r="B741" s="463" t="s">
        <v>4661</v>
      </c>
      <c r="C741" s="463" t="s">
        <v>220</v>
      </c>
      <c r="D741" s="1516">
        <v>44862</v>
      </c>
      <c r="E741" s="3834" t="s">
        <v>4946</v>
      </c>
      <c r="F741" s="518">
        <v>106</v>
      </c>
      <c r="G741" s="509">
        <f>AVERAGE(CPVTFC3SG0038!L14:M14)</f>
        <v>2.7457000000000003</v>
      </c>
      <c r="H741" s="4025">
        <f t="shared" si="120"/>
        <v>8898.9583333333339</v>
      </c>
      <c r="I741" s="4100" t="s">
        <v>315</v>
      </c>
      <c r="J741" s="1149"/>
      <c r="K741" s="1150"/>
      <c r="L741" s="1151"/>
      <c r="M741" s="645"/>
      <c r="N741" s="646"/>
      <c r="O741" s="1765"/>
      <c r="P741" s="1174"/>
      <c r="Q741" s="893"/>
      <c r="R741" s="893"/>
      <c r="S741" s="893"/>
      <c r="T741" s="894"/>
      <c r="U741" s="642"/>
      <c r="V741" s="4914"/>
    </row>
    <row r="742" spans="1:23" x14ac:dyDescent="0.25">
      <c r="A742" s="174">
        <v>700</v>
      </c>
      <c r="B742" s="438" t="s">
        <v>4662</v>
      </c>
      <c r="C742" s="438" t="s">
        <v>868</v>
      </c>
      <c r="D742" s="2870">
        <v>44862</v>
      </c>
      <c r="E742" s="3485" t="s">
        <v>4946</v>
      </c>
      <c r="F742" s="444">
        <v>107</v>
      </c>
      <c r="G742" s="499">
        <f>AVERAGE(CPVTFC3SG0038!N14:O14)</f>
        <v>2.80335</v>
      </c>
      <c r="H742" s="4000">
        <f t="shared" si="120"/>
        <v>9099.1319444444453</v>
      </c>
      <c r="I742" s="4096" t="s">
        <v>315</v>
      </c>
      <c r="J742" s="98">
        <v>44880</v>
      </c>
      <c r="K742" s="99" t="s">
        <v>5465</v>
      </c>
      <c r="L742" s="1155">
        <v>33</v>
      </c>
      <c r="M742" s="99">
        <f>AVERAGE(CPVTFC3SG0055!W15:X15)</f>
        <v>0.52329999999999999</v>
      </c>
      <c r="N742" s="100">
        <f t="shared" ref="N742:N745" si="127">((M742-0.1235)/0.0139)*400</f>
        <v>11505.035971223022</v>
      </c>
      <c r="O742" s="858" t="s">
        <v>315</v>
      </c>
      <c r="P742" s="694"/>
      <c r="Q742" s="694"/>
      <c r="R742" s="645"/>
      <c r="S742" s="694"/>
      <c r="T742" s="694"/>
      <c r="U742" s="694"/>
      <c r="W742" s="5">
        <v>1</v>
      </c>
    </row>
    <row r="743" spans="1:23" ht="15.75" thickBot="1" x14ac:dyDescent="0.3">
      <c r="A743" s="450">
        <v>701</v>
      </c>
      <c r="B743" s="437" t="s">
        <v>4662</v>
      </c>
      <c r="C743" s="437" t="s">
        <v>220</v>
      </c>
      <c r="D743" s="2079">
        <v>44862</v>
      </c>
      <c r="E743" s="3463" t="s">
        <v>4946</v>
      </c>
      <c r="F743" s="445">
        <v>108</v>
      </c>
      <c r="G743" s="453">
        <f>AVERAGE(CPVTFC3SG0038!P14:Q14)</f>
        <v>2.6280000000000001</v>
      </c>
      <c r="H743" s="4015">
        <f t="shared" si="120"/>
        <v>8490.2777777777792</v>
      </c>
      <c r="I743" s="4097" t="s">
        <v>315</v>
      </c>
      <c r="J743" s="98">
        <v>44880</v>
      </c>
      <c r="K743" s="99" t="s">
        <v>5465</v>
      </c>
      <c r="L743" s="1155">
        <v>34</v>
      </c>
      <c r="M743" s="99">
        <f>AVERAGE(CPVTFC3SG0055!C17:D17)</f>
        <v>0.44519999999999998</v>
      </c>
      <c r="N743" s="100">
        <f t="shared" si="127"/>
        <v>9257.5539568345321</v>
      </c>
      <c r="O743" s="858" t="s">
        <v>315</v>
      </c>
      <c r="P743" s="694"/>
      <c r="Q743" s="694"/>
      <c r="R743" s="645"/>
      <c r="S743" s="694"/>
      <c r="T743" s="694"/>
      <c r="U743" s="694"/>
    </row>
    <row r="744" spans="1:23" x14ac:dyDescent="0.25">
      <c r="A744" s="475">
        <v>702</v>
      </c>
      <c r="B744" s="476" t="s">
        <v>4663</v>
      </c>
      <c r="C744" s="476" t="s">
        <v>868</v>
      </c>
      <c r="D744" s="2332">
        <v>44862</v>
      </c>
      <c r="E744" s="3523" t="s">
        <v>4946</v>
      </c>
      <c r="F744" s="478">
        <v>109</v>
      </c>
      <c r="G744" s="479">
        <f>AVERAGE(CPVTFC3SG0038!R14:S14)</f>
        <v>2.77075</v>
      </c>
      <c r="H744" s="4004">
        <f t="shared" si="120"/>
        <v>8985.9375000000018</v>
      </c>
      <c r="I744" s="4098" t="s">
        <v>315</v>
      </c>
      <c r="J744" s="98">
        <v>44880</v>
      </c>
      <c r="K744" s="99" t="s">
        <v>5465</v>
      </c>
      <c r="L744" s="1155">
        <v>35</v>
      </c>
      <c r="M744" s="99">
        <f>AVERAGE(CPVTFC3SG0055!E17:F17)</f>
        <v>0.62339999999999995</v>
      </c>
      <c r="N744" s="100">
        <f t="shared" si="127"/>
        <v>14385.611510791367</v>
      </c>
      <c r="O744" s="858" t="s">
        <v>315</v>
      </c>
      <c r="P744" s="694"/>
      <c r="Q744" s="694"/>
      <c r="R744" s="645"/>
      <c r="S744" s="694"/>
      <c r="T744" s="694"/>
      <c r="U744" s="694"/>
      <c r="V744" s="4913" t="s">
        <v>1416</v>
      </c>
      <c r="W744" s="5">
        <v>1</v>
      </c>
    </row>
    <row r="745" spans="1:23" ht="15.75" thickBot="1" x14ac:dyDescent="0.3">
      <c r="A745" s="481">
        <v>703</v>
      </c>
      <c r="B745" s="482" t="s">
        <v>4663</v>
      </c>
      <c r="C745" s="482" t="s">
        <v>220</v>
      </c>
      <c r="D745" s="1511">
        <v>44862</v>
      </c>
      <c r="E745" s="3845" t="s">
        <v>4946</v>
      </c>
      <c r="F745" s="485">
        <v>110</v>
      </c>
      <c r="G745" s="486">
        <f>AVERAGE(CPVTFC3SG0038!T14:U14)</f>
        <v>2.80545</v>
      </c>
      <c r="H745" s="4016">
        <f t="shared" si="120"/>
        <v>9106.4236111111113</v>
      </c>
      <c r="I745" s="4099" t="s">
        <v>315</v>
      </c>
      <c r="J745" s="98">
        <v>44880</v>
      </c>
      <c r="K745" s="99" t="s">
        <v>5465</v>
      </c>
      <c r="L745" s="1155">
        <v>36</v>
      </c>
      <c r="M745" s="99">
        <f>AVERAGE(CPVTFC3SG0055!G17:H17)</f>
        <v>2.7837499999999999</v>
      </c>
      <c r="N745" s="100">
        <f t="shared" si="127"/>
        <v>76553.956834532379</v>
      </c>
      <c r="O745" s="858" t="s">
        <v>315</v>
      </c>
      <c r="P745" s="694"/>
      <c r="Q745" s="694"/>
      <c r="R745" s="645"/>
      <c r="S745" s="694"/>
      <c r="T745" s="694"/>
      <c r="U745" s="694"/>
      <c r="V745" s="4914"/>
    </row>
    <row r="746" spans="1:23" x14ac:dyDescent="0.25">
      <c r="A746" s="318">
        <v>704</v>
      </c>
      <c r="B746" s="439" t="s">
        <v>4664</v>
      </c>
      <c r="C746" s="372" t="s">
        <v>868</v>
      </c>
      <c r="D746" s="2331">
        <v>44862</v>
      </c>
      <c r="E746" s="3473" t="s">
        <v>4946</v>
      </c>
      <c r="F746" s="375">
        <v>111</v>
      </c>
      <c r="G746" s="523">
        <f>AVERAGE(CPVTFC3SG0038!V14:W14)</f>
        <v>0.43015000000000003</v>
      </c>
      <c r="H746" s="4005">
        <f t="shared" si="120"/>
        <v>858.85416666666674</v>
      </c>
      <c r="I746" s="4105" t="s">
        <v>314</v>
      </c>
      <c r="J746" s="891"/>
      <c r="K746" s="891"/>
      <c r="L746" s="891"/>
      <c r="M746" s="891"/>
      <c r="N746" s="891"/>
      <c r="O746" s="1692"/>
      <c r="P746" s="694"/>
      <c r="Q746" s="694"/>
      <c r="R746" s="645"/>
      <c r="S746" s="694"/>
      <c r="T746" s="694"/>
      <c r="U746" s="694"/>
      <c r="V746" s="4913" t="s">
        <v>1416</v>
      </c>
    </row>
    <row r="747" spans="1:23" ht="15.75" thickBot="1" x14ac:dyDescent="0.3">
      <c r="A747" s="524">
        <v>705</v>
      </c>
      <c r="B747" s="423" t="s">
        <v>4664</v>
      </c>
      <c r="C747" s="423" t="s">
        <v>220</v>
      </c>
      <c r="D747" s="1785">
        <v>44862</v>
      </c>
      <c r="E747" s="3550" t="s">
        <v>4946</v>
      </c>
      <c r="F747" s="173">
        <v>112</v>
      </c>
      <c r="G747" s="506">
        <f>AVERAGE(CPVTFC3SG0038!X14:Y14)</f>
        <v>2.7865500000000001</v>
      </c>
      <c r="H747" s="4027">
        <f t="shared" si="120"/>
        <v>9040.7986111111131</v>
      </c>
      <c r="I747" s="4101" t="s">
        <v>315</v>
      </c>
      <c r="J747" s="891"/>
      <c r="K747" s="891"/>
      <c r="L747" s="891"/>
      <c r="M747" s="891"/>
      <c r="N747" s="891"/>
      <c r="O747" s="1692"/>
      <c r="P747" s="694"/>
      <c r="Q747" s="694"/>
      <c r="R747" s="645"/>
      <c r="S747" s="694"/>
      <c r="T747" s="694"/>
      <c r="U747" s="694"/>
      <c r="V747" s="4914"/>
    </row>
    <row r="748" spans="1:23" x14ac:dyDescent="0.25">
      <c r="A748" s="475">
        <v>706</v>
      </c>
      <c r="B748" s="476" t="s">
        <v>4665</v>
      </c>
      <c r="C748" s="476" t="s">
        <v>868</v>
      </c>
      <c r="D748" s="2332">
        <v>44862</v>
      </c>
      <c r="E748" s="3523" t="s">
        <v>4946</v>
      </c>
      <c r="F748" s="478">
        <v>113</v>
      </c>
      <c r="G748" s="479">
        <f>AVERAGE(CPVTFC3SG0038!B16:C16)</f>
        <v>2.92685</v>
      </c>
      <c r="H748" s="4004">
        <f t="shared" si="120"/>
        <v>9527.9513888888905</v>
      </c>
      <c r="I748" s="4098" t="s">
        <v>315</v>
      </c>
      <c r="J748" s="98">
        <v>44880</v>
      </c>
      <c r="K748" s="99" t="s">
        <v>5465</v>
      </c>
      <c r="L748" s="1155">
        <v>37</v>
      </c>
      <c r="M748" s="99">
        <f>AVERAGE(CPVTFC3SG0055!I17:J17)</f>
        <v>2.4561999999999999</v>
      </c>
      <c r="N748" s="100">
        <f t="shared" ref="N748:N755" si="128">((M748-0.1235)/0.0139)*400</f>
        <v>67128.057553956838</v>
      </c>
      <c r="O748" s="858" t="s">
        <v>315</v>
      </c>
      <c r="P748" s="694"/>
      <c r="Q748" s="694"/>
      <c r="R748" s="645"/>
      <c r="S748" s="694"/>
      <c r="T748" s="694"/>
      <c r="U748" s="694"/>
      <c r="W748" s="5">
        <v>1</v>
      </c>
    </row>
    <row r="749" spans="1:23" ht="15.75" thickBot="1" x14ac:dyDescent="0.3">
      <c r="A749" s="481">
        <v>707</v>
      </c>
      <c r="B749" s="482" t="s">
        <v>4665</v>
      </c>
      <c r="C749" s="482" t="s">
        <v>220</v>
      </c>
      <c r="D749" s="1511">
        <v>44862</v>
      </c>
      <c r="E749" s="3845" t="s">
        <v>4946</v>
      </c>
      <c r="F749" s="485">
        <v>114</v>
      </c>
      <c r="G749" s="486">
        <f>AVERAGE(CPVTFC3SG0038!D16:E16)</f>
        <v>2.94875</v>
      </c>
      <c r="H749" s="4016">
        <f t="shared" si="120"/>
        <v>9603.9930555555566</v>
      </c>
      <c r="I749" s="4099" t="s">
        <v>315</v>
      </c>
      <c r="J749" s="98">
        <v>44880</v>
      </c>
      <c r="K749" s="99" t="s">
        <v>5465</v>
      </c>
      <c r="L749" s="1155">
        <v>38</v>
      </c>
      <c r="M749" s="99">
        <f>AVERAGE(CPVTFC3SG0055!K17:L17)</f>
        <v>2.8167</v>
      </c>
      <c r="N749" s="100">
        <f t="shared" si="128"/>
        <v>77502.158273381297</v>
      </c>
      <c r="O749" s="858" t="s">
        <v>315</v>
      </c>
      <c r="P749" s="694"/>
      <c r="Q749" s="694"/>
      <c r="R749" s="645"/>
      <c r="S749" s="694"/>
      <c r="T749" s="694"/>
      <c r="U749" s="694"/>
    </row>
    <row r="750" spans="1:23" x14ac:dyDescent="0.25">
      <c r="A750" s="174">
        <v>708</v>
      </c>
      <c r="B750" s="438" t="s">
        <v>4666</v>
      </c>
      <c r="C750" s="438" t="s">
        <v>868</v>
      </c>
      <c r="D750" s="2870">
        <v>44862</v>
      </c>
      <c r="E750" s="3485" t="s">
        <v>4946</v>
      </c>
      <c r="F750" s="444">
        <v>115</v>
      </c>
      <c r="G750" s="499">
        <f>AVERAGE(CPVTFC3SG0038!F16:G16)</f>
        <v>2.9448500000000002</v>
      </c>
      <c r="H750" s="4000">
        <f t="shared" si="120"/>
        <v>9590.4513888888905</v>
      </c>
      <c r="I750" s="4096" t="s">
        <v>315</v>
      </c>
      <c r="J750" s="98">
        <v>44880</v>
      </c>
      <c r="K750" s="99" t="s">
        <v>5465</v>
      </c>
      <c r="L750" s="1155">
        <v>39</v>
      </c>
      <c r="M750" s="99">
        <f>AVERAGE(CPVTFC3SG0055!M17:N17)</f>
        <v>1.1471499999999999</v>
      </c>
      <c r="N750" s="100">
        <f t="shared" si="128"/>
        <v>29457.553956834534</v>
      </c>
      <c r="O750" s="858" t="s">
        <v>315</v>
      </c>
      <c r="P750" s="694"/>
      <c r="Q750" s="694"/>
      <c r="R750" s="645"/>
      <c r="S750" s="694"/>
      <c r="T750" s="694"/>
      <c r="U750" s="694"/>
      <c r="W750" s="5">
        <v>1</v>
      </c>
    </row>
    <row r="751" spans="1:23" ht="15.75" thickBot="1" x14ac:dyDescent="0.3">
      <c r="A751" s="450">
        <v>709</v>
      </c>
      <c r="B751" s="437" t="s">
        <v>4666</v>
      </c>
      <c r="C751" s="437" t="s">
        <v>220</v>
      </c>
      <c r="D751" s="2079">
        <v>44862</v>
      </c>
      <c r="E751" s="3463" t="s">
        <v>4946</v>
      </c>
      <c r="F751" s="445">
        <v>116</v>
      </c>
      <c r="G751" s="453">
        <f>AVERAGE(CPVTFC3SG0038!H16:I16)</f>
        <v>2.9065000000000003</v>
      </c>
      <c r="H751" s="4015">
        <f t="shared" si="120"/>
        <v>9457.2916666666679</v>
      </c>
      <c r="I751" s="4097" t="s">
        <v>315</v>
      </c>
      <c r="J751" s="98">
        <v>44880</v>
      </c>
      <c r="K751" s="99" t="s">
        <v>5465</v>
      </c>
      <c r="L751" s="1155">
        <v>40</v>
      </c>
      <c r="M751" s="99">
        <f>AVERAGE(CPVTFC3SG0055!O17:P17)</f>
        <v>0.85685</v>
      </c>
      <c r="N751" s="100">
        <f t="shared" si="128"/>
        <v>21103.597122302159</v>
      </c>
      <c r="O751" s="858" t="s">
        <v>315</v>
      </c>
      <c r="P751" s="694"/>
      <c r="Q751" s="694"/>
      <c r="R751" s="645"/>
      <c r="S751" s="694"/>
      <c r="T751" s="694"/>
      <c r="U751" s="694"/>
    </row>
    <row r="752" spans="1:23" x14ac:dyDescent="0.25">
      <c r="A752" s="475">
        <v>710</v>
      </c>
      <c r="B752" s="476" t="s">
        <v>4667</v>
      </c>
      <c r="C752" s="476" t="s">
        <v>868</v>
      </c>
      <c r="D752" s="2332">
        <v>44862</v>
      </c>
      <c r="E752" s="3523" t="s">
        <v>4946</v>
      </c>
      <c r="F752" s="478">
        <v>117</v>
      </c>
      <c r="G752" s="479">
        <f>AVERAGE(CPVTFC3SG0038!J16:K16)</f>
        <v>2.9053</v>
      </c>
      <c r="H752" s="4004">
        <f t="shared" si="120"/>
        <v>9453.1250000000018</v>
      </c>
      <c r="I752" s="4098" t="s">
        <v>315</v>
      </c>
      <c r="J752" s="98">
        <v>44880</v>
      </c>
      <c r="K752" s="99" t="s">
        <v>5465</v>
      </c>
      <c r="L752" s="1155">
        <v>41</v>
      </c>
      <c r="M752" s="99">
        <f>AVERAGE(CPVTFC3SG0055!Q17:R17)</f>
        <v>0.83860000000000001</v>
      </c>
      <c r="N752" s="100">
        <f t="shared" si="128"/>
        <v>20578.417266187054</v>
      </c>
      <c r="O752" s="858" t="s">
        <v>315</v>
      </c>
      <c r="P752" s="694"/>
      <c r="Q752" s="694"/>
      <c r="R752" s="645"/>
      <c r="S752" s="694"/>
      <c r="T752" s="694"/>
      <c r="U752" s="694"/>
      <c r="W752" s="5">
        <v>1</v>
      </c>
    </row>
    <row r="753" spans="1:23" ht="15.75" thickBot="1" x14ac:dyDescent="0.3">
      <c r="A753" s="481">
        <v>711</v>
      </c>
      <c r="B753" s="482" t="s">
        <v>4667</v>
      </c>
      <c r="C753" s="482" t="s">
        <v>220</v>
      </c>
      <c r="D753" s="1511">
        <v>44862</v>
      </c>
      <c r="E753" s="3845" t="s">
        <v>4946</v>
      </c>
      <c r="F753" s="485">
        <v>118</v>
      </c>
      <c r="G753" s="486">
        <f>AVERAGE(CPVTFC3SG0038!L16:M16)</f>
        <v>2.9267500000000002</v>
      </c>
      <c r="H753" s="4016">
        <f t="shared" si="120"/>
        <v>9527.6041666666679</v>
      </c>
      <c r="I753" s="4099" t="s">
        <v>315</v>
      </c>
      <c r="J753" s="98">
        <v>44880</v>
      </c>
      <c r="K753" s="99" t="s">
        <v>5465</v>
      </c>
      <c r="L753" s="1155">
        <v>42</v>
      </c>
      <c r="M753" s="99">
        <f>AVERAGE(CPVTFC3SG0055!S17:T17)</f>
        <v>1.6996</v>
      </c>
      <c r="N753" s="100">
        <f t="shared" si="128"/>
        <v>45355.395683453244</v>
      </c>
      <c r="O753" s="858" t="s">
        <v>315</v>
      </c>
      <c r="P753" s="694"/>
      <c r="Q753" s="694"/>
      <c r="R753" s="645"/>
      <c r="S753" s="694"/>
      <c r="T753" s="694"/>
      <c r="U753" s="694"/>
    </row>
    <row r="754" spans="1:23" x14ac:dyDescent="0.25">
      <c r="A754" s="174">
        <v>712</v>
      </c>
      <c r="B754" s="438" t="s">
        <v>4668</v>
      </c>
      <c r="C754" s="438" t="s">
        <v>868</v>
      </c>
      <c r="D754" s="2870">
        <v>44862</v>
      </c>
      <c r="E754" s="3485" t="s">
        <v>4946</v>
      </c>
      <c r="F754" s="444">
        <v>119</v>
      </c>
      <c r="G754" s="499">
        <f>AVERAGE(CPVTFC3SG0038!N16:O16)</f>
        <v>2.9065000000000003</v>
      </c>
      <c r="H754" s="4000">
        <f t="shared" si="120"/>
        <v>9457.2916666666679</v>
      </c>
      <c r="I754" s="4096" t="s">
        <v>315</v>
      </c>
      <c r="J754" s="98">
        <v>44880</v>
      </c>
      <c r="K754" s="99" t="s">
        <v>5465</v>
      </c>
      <c r="L754" s="1155">
        <v>43</v>
      </c>
      <c r="M754" s="99">
        <f>AVERAGE(CPVTFC3SG0055!U17:V17)</f>
        <v>0.63745000000000007</v>
      </c>
      <c r="N754" s="100">
        <f t="shared" si="128"/>
        <v>14789.928057553961</v>
      </c>
      <c r="O754" s="858" t="s">
        <v>315</v>
      </c>
      <c r="P754" s="694"/>
      <c r="Q754" s="694"/>
      <c r="R754" s="645"/>
      <c r="S754" s="694"/>
      <c r="T754" s="694"/>
      <c r="U754" s="694"/>
      <c r="W754" s="5">
        <v>1</v>
      </c>
    </row>
    <row r="755" spans="1:23" ht="15.75" thickBot="1" x14ac:dyDescent="0.3">
      <c r="A755" s="450">
        <v>713</v>
      </c>
      <c r="B755" s="437" t="s">
        <v>4668</v>
      </c>
      <c r="C755" s="437" t="s">
        <v>220</v>
      </c>
      <c r="D755" s="2079">
        <v>44862</v>
      </c>
      <c r="E755" s="3463" t="s">
        <v>4946</v>
      </c>
      <c r="F755" s="445">
        <v>120</v>
      </c>
      <c r="G755" s="453">
        <f>AVERAGE(CPVTFC3SG0038!P16:Q16)</f>
        <v>2.7731500000000002</v>
      </c>
      <c r="H755" s="4015">
        <f t="shared" si="120"/>
        <v>8994.2708333333339</v>
      </c>
      <c r="I755" s="4097" t="s">
        <v>315</v>
      </c>
      <c r="J755" s="98">
        <v>44880</v>
      </c>
      <c r="K755" s="99" t="s">
        <v>5465</v>
      </c>
      <c r="L755" s="1155">
        <v>44</v>
      </c>
      <c r="M755" s="99">
        <f>AVERAGE(CPVTFC3SG0055!W17:X17)</f>
        <v>0.44925000000000004</v>
      </c>
      <c r="N755" s="100">
        <f t="shared" si="128"/>
        <v>9374.1007194244612</v>
      </c>
      <c r="O755" s="858" t="s">
        <v>315</v>
      </c>
      <c r="P755" s="694"/>
      <c r="Q755" s="694"/>
      <c r="R755" s="645"/>
      <c r="S755" s="694"/>
      <c r="T755" s="694"/>
      <c r="U755" s="694"/>
    </row>
    <row r="756" spans="1:23" x14ac:dyDescent="0.25">
      <c r="A756" s="475">
        <v>714</v>
      </c>
      <c r="B756" s="476" t="s">
        <v>4669</v>
      </c>
      <c r="C756" s="476" t="s">
        <v>868</v>
      </c>
      <c r="D756" s="2332">
        <v>44862</v>
      </c>
      <c r="E756" s="3523" t="s">
        <v>4946</v>
      </c>
      <c r="F756" s="478">
        <v>121</v>
      </c>
      <c r="G756" s="479">
        <f>AVERAGE(CPVTFC3SG0038!R16:S16)</f>
        <v>2.0110999999999999</v>
      </c>
      <c r="H756" s="4004">
        <f t="shared" si="120"/>
        <v>6348.2638888888887</v>
      </c>
      <c r="I756" s="4098" t="s">
        <v>315</v>
      </c>
      <c r="J756" s="891"/>
      <c r="K756" s="891"/>
      <c r="L756" s="891"/>
      <c r="M756" s="891"/>
      <c r="N756" s="891"/>
      <c r="O756" s="1692"/>
      <c r="P756" s="1174"/>
      <c r="Q756" s="893"/>
      <c r="R756" s="893"/>
      <c r="S756" s="893"/>
      <c r="T756" s="894"/>
      <c r="U756" s="642"/>
      <c r="W756" s="5">
        <v>1</v>
      </c>
    </row>
    <row r="757" spans="1:23" ht="15.75" thickBot="1" x14ac:dyDescent="0.3">
      <c r="A757" s="481">
        <v>715</v>
      </c>
      <c r="B757" s="482" t="s">
        <v>4669</v>
      </c>
      <c r="C757" s="482" t="s">
        <v>220</v>
      </c>
      <c r="D757" s="1511">
        <v>44862</v>
      </c>
      <c r="E757" s="3845" t="s">
        <v>4946</v>
      </c>
      <c r="F757" s="485">
        <v>122</v>
      </c>
      <c r="G757" s="486">
        <f>AVERAGE(CPVTFC3SG0038!T16:U16)</f>
        <v>1.6274</v>
      </c>
      <c r="H757" s="4016">
        <f t="shared" si="120"/>
        <v>5015.9722222222217</v>
      </c>
      <c r="I757" s="4099" t="s">
        <v>315</v>
      </c>
      <c r="J757" s="891"/>
      <c r="K757" s="891"/>
      <c r="L757" s="891"/>
      <c r="M757" s="891"/>
      <c r="N757" s="891"/>
      <c r="O757" s="1692"/>
      <c r="P757" s="1174"/>
      <c r="Q757" s="893"/>
      <c r="R757" s="893"/>
      <c r="S757" s="893"/>
      <c r="T757" s="894"/>
      <c r="U757" s="642"/>
    </row>
    <row r="758" spans="1:23" x14ac:dyDescent="0.25">
      <c r="A758" s="475">
        <v>716</v>
      </c>
      <c r="B758" s="476" t="s">
        <v>4670</v>
      </c>
      <c r="C758" s="476" t="s">
        <v>868</v>
      </c>
      <c r="D758" s="2332">
        <v>44862</v>
      </c>
      <c r="E758" s="3523" t="s">
        <v>4946</v>
      </c>
      <c r="F758" s="478">
        <v>123</v>
      </c>
      <c r="G758" s="546">
        <f>AVERAGE(CPVTFC3SG0038!V16:W16)</f>
        <v>2.38855</v>
      </c>
      <c r="H758" s="4004">
        <f t="shared" si="120"/>
        <v>7658.854166666667</v>
      </c>
      <c r="I758" s="4098" t="s">
        <v>315</v>
      </c>
      <c r="J758" s="1156">
        <v>44880</v>
      </c>
      <c r="K758" s="886" t="s">
        <v>5465</v>
      </c>
      <c r="L758" s="1157">
        <v>45</v>
      </c>
      <c r="M758" s="886">
        <f>AVERAGE(CPVTFC3SG0055!C19:D19)</f>
        <v>0.27360000000000001</v>
      </c>
      <c r="N758" s="887">
        <f t="shared" ref="N758" si="129">((M758-0.1235)/0.0139)*400</f>
        <v>4319.4244604316555</v>
      </c>
      <c r="O758" s="889" t="s">
        <v>315</v>
      </c>
      <c r="P758" s="1174"/>
      <c r="Q758" s="893"/>
      <c r="R758" s="893"/>
      <c r="S758" s="893"/>
      <c r="T758" s="894"/>
      <c r="U758" s="642"/>
      <c r="W758" s="5">
        <v>1</v>
      </c>
    </row>
    <row r="759" spans="1:23" ht="15.75" thickBot="1" x14ac:dyDescent="0.3">
      <c r="A759" s="481">
        <v>717</v>
      </c>
      <c r="B759" s="482" t="s">
        <v>4670</v>
      </c>
      <c r="C759" s="482" t="s">
        <v>220</v>
      </c>
      <c r="D759" s="1511">
        <v>44862</v>
      </c>
      <c r="E759" s="3845" t="s">
        <v>4946</v>
      </c>
      <c r="F759" s="485">
        <v>124</v>
      </c>
      <c r="G759" s="486">
        <f>AVERAGE(CPVTFC3SG0038!X16:Y16)</f>
        <v>1.0824</v>
      </c>
      <c r="H759" s="4016">
        <f t="shared" si="120"/>
        <v>3123.6111111111113</v>
      </c>
      <c r="I759" s="4099" t="s">
        <v>315</v>
      </c>
      <c r="J759" s="891"/>
      <c r="K759" s="891"/>
      <c r="L759" s="891"/>
      <c r="M759" s="891"/>
      <c r="N759" s="891"/>
      <c r="O759" s="1692"/>
      <c r="P759" s="694"/>
      <c r="Q759" s="694"/>
      <c r="R759" s="645"/>
      <c r="S759" s="694"/>
      <c r="T759" s="694"/>
      <c r="U759" s="694"/>
    </row>
    <row r="760" spans="1:23" x14ac:dyDescent="0.25">
      <c r="A760" s="174">
        <v>718</v>
      </c>
      <c r="B760" s="438" t="s">
        <v>4671</v>
      </c>
      <c r="C760" s="438" t="s">
        <v>868</v>
      </c>
      <c r="D760" s="2870">
        <v>44862</v>
      </c>
      <c r="E760" s="3485" t="s">
        <v>4946</v>
      </c>
      <c r="F760" s="444">
        <v>125</v>
      </c>
      <c r="G760" s="499">
        <f>AVERAGE(CPVTFC3SG0038!B18:C18)</f>
        <v>2.2106000000000003</v>
      </c>
      <c r="H760" s="4000">
        <f t="shared" si="120"/>
        <v>7040.9722222222244</v>
      </c>
      <c r="I760" s="4096" t="s">
        <v>315</v>
      </c>
      <c r="J760" s="891"/>
      <c r="K760" s="891"/>
      <c r="L760" s="891"/>
      <c r="M760" s="891"/>
      <c r="N760" s="891"/>
      <c r="O760" s="1692"/>
      <c r="P760" s="694"/>
      <c r="Q760" s="694"/>
      <c r="R760" s="645"/>
      <c r="S760" s="694"/>
      <c r="T760" s="694"/>
      <c r="U760" s="694"/>
      <c r="W760" s="5">
        <v>1</v>
      </c>
    </row>
    <row r="761" spans="1:23" ht="15.75" thickBot="1" x14ac:dyDescent="0.3">
      <c r="A761" s="450">
        <v>719</v>
      </c>
      <c r="B761" s="437" t="s">
        <v>4671</v>
      </c>
      <c r="C761" s="437" t="s">
        <v>220</v>
      </c>
      <c r="D761" s="2079">
        <v>44862</v>
      </c>
      <c r="E761" s="3463" t="s">
        <v>4946</v>
      </c>
      <c r="F761" s="445">
        <v>126</v>
      </c>
      <c r="G761" s="453">
        <f>AVERAGE(CPVTFC3SG0038!D18:E18)</f>
        <v>1.89175</v>
      </c>
      <c r="H761" s="4015">
        <f t="shared" si="120"/>
        <v>5933.8541666666661</v>
      </c>
      <c r="I761" s="4097" t="s">
        <v>315</v>
      </c>
      <c r="J761" s="1390"/>
      <c r="K761" s="1390"/>
      <c r="L761" s="1390"/>
      <c r="M761" s="1390"/>
      <c r="N761" s="1390"/>
      <c r="O761" s="1700"/>
      <c r="P761" s="1268"/>
      <c r="Q761" s="1268"/>
      <c r="R761" s="969"/>
      <c r="S761" s="1268"/>
      <c r="T761" s="1268"/>
      <c r="U761" s="1268"/>
    </row>
    <row r="762" spans="1:23" ht="15.75" thickBot="1" x14ac:dyDescent="0.3">
      <c r="A762" s="1798">
        <v>722</v>
      </c>
      <c r="B762" s="2376" t="s">
        <v>4673</v>
      </c>
      <c r="C762" s="2376" t="s">
        <v>868</v>
      </c>
      <c r="D762" s="2325">
        <v>44862</v>
      </c>
      <c r="E762" s="3512" t="s">
        <v>4946</v>
      </c>
      <c r="F762" s="1425">
        <v>129</v>
      </c>
      <c r="G762" s="540">
        <f>AVERAGE(CPVTFC3SG0038!J18:K18)</f>
        <v>2.9218000000000002</v>
      </c>
      <c r="H762" s="3999">
        <f t="shared" si="120"/>
        <v>9510.4166666666679</v>
      </c>
      <c r="I762" s="4121" t="s">
        <v>315</v>
      </c>
      <c r="J762" s="2377"/>
      <c r="K762" s="2377"/>
      <c r="L762" s="2377"/>
      <c r="M762" s="2377"/>
      <c r="N762" s="2377"/>
      <c r="O762" s="2422"/>
      <c r="P762" s="3809">
        <v>44890</v>
      </c>
      <c r="Q762" s="3810" t="s">
        <v>5585</v>
      </c>
      <c r="R762" s="3810">
        <v>29</v>
      </c>
      <c r="S762" s="3810">
        <f>AVERAGE(CPVTFC3SG0075!O15:P15)</f>
        <v>0.17774999999999999</v>
      </c>
      <c r="T762" s="1422">
        <f t="shared" ref="T762" si="130">(S762-0.1155)/0.0131*66</f>
        <v>313.62595419847321</v>
      </c>
      <c r="U762" s="3811" t="s">
        <v>314</v>
      </c>
      <c r="W762" s="5">
        <v>1</v>
      </c>
    </row>
    <row r="763" spans="1:23" ht="15.75" thickBot="1" x14ac:dyDescent="0.3">
      <c r="A763" s="78">
        <v>724</v>
      </c>
      <c r="B763" s="423" t="s">
        <v>4675</v>
      </c>
      <c r="C763" s="3902" t="s">
        <v>868</v>
      </c>
      <c r="D763" s="1785">
        <v>44862</v>
      </c>
      <c r="E763" s="3550" t="s">
        <v>4946</v>
      </c>
      <c r="F763" s="173">
        <v>131</v>
      </c>
      <c r="G763" s="506">
        <f>AVERAGE(CPVTFC3SG0038!N18:O18)</f>
        <v>1.6604000000000001</v>
      </c>
      <c r="H763" s="4017">
        <f t="shared" ref="H763:H828" si="131">(G763-0.1828)/0.0144*50</f>
        <v>5130.5555555555557</v>
      </c>
      <c r="I763" s="4101" t="s">
        <v>315</v>
      </c>
      <c r="J763" s="1390"/>
      <c r="K763" s="1390"/>
      <c r="L763" s="1390"/>
      <c r="M763" s="1390"/>
      <c r="N763" s="1390"/>
      <c r="O763" s="1700"/>
      <c r="P763" s="3800">
        <v>44893</v>
      </c>
      <c r="Q763" s="1783" t="s">
        <v>5592</v>
      </c>
      <c r="R763" s="1783">
        <v>91</v>
      </c>
      <c r="S763" s="1783">
        <f>AVERAGE(CPVTFC3SG0080!F12:G12)</f>
        <v>0.11935</v>
      </c>
      <c r="T763" s="469">
        <f t="shared" ref="T763" si="132">(S763-0.0643)/0.0133*66</f>
        <v>273.18045112781954</v>
      </c>
      <c r="U763" s="1784" t="s">
        <v>314</v>
      </c>
      <c r="W763" s="5">
        <v>1</v>
      </c>
    </row>
    <row r="764" spans="1:23" ht="15.75" thickBot="1" x14ac:dyDescent="0.3">
      <c r="A764" s="600">
        <v>725</v>
      </c>
      <c r="B764" s="2376" t="s">
        <v>4676</v>
      </c>
      <c r="C764" s="2376" t="s">
        <v>868</v>
      </c>
      <c r="D764" s="2325">
        <v>44862</v>
      </c>
      <c r="E764" s="3512" t="s">
        <v>4946</v>
      </c>
      <c r="F764" s="1425">
        <v>132</v>
      </c>
      <c r="G764" s="540">
        <f>AVERAGE(CPVTFC3SG0038!P18:Q18)</f>
        <v>2.90585</v>
      </c>
      <c r="H764" s="3999">
        <f t="shared" si="131"/>
        <v>9455.0347222222226</v>
      </c>
      <c r="I764" s="4121" t="s">
        <v>315</v>
      </c>
      <c r="J764" s="2377"/>
      <c r="K764" s="2377"/>
      <c r="L764" s="2377"/>
      <c r="M764" s="2377"/>
      <c r="N764" s="2377"/>
      <c r="O764" s="2422"/>
      <c r="P764" s="3809">
        <v>44890</v>
      </c>
      <c r="Q764" s="3810" t="s">
        <v>5585</v>
      </c>
      <c r="R764" s="3810">
        <v>30</v>
      </c>
      <c r="S764" s="3810">
        <f>AVERAGE(CPVTFC3SG0075!Q15:R15)</f>
        <v>0.24985000000000002</v>
      </c>
      <c r="T764" s="1422">
        <f t="shared" ref="T764" si="133">(S764-0.1155)/0.0131*66</f>
        <v>676.87786259541997</v>
      </c>
      <c r="U764" s="3811" t="s">
        <v>314</v>
      </c>
      <c r="W764" s="5">
        <v>1</v>
      </c>
    </row>
    <row r="765" spans="1:23" ht="15.75" thickBot="1" x14ac:dyDescent="0.3">
      <c r="A765" s="1461">
        <v>726</v>
      </c>
      <c r="B765" s="532" t="s">
        <v>4677</v>
      </c>
      <c r="C765" s="3903" t="s">
        <v>868</v>
      </c>
      <c r="D765" s="2328">
        <v>44862</v>
      </c>
      <c r="E765" s="3506" t="s">
        <v>4946</v>
      </c>
      <c r="F765" s="1464">
        <v>133</v>
      </c>
      <c r="G765" s="587">
        <f>AVERAGE(CPVTFC3SG0038!R18:S18)</f>
        <v>2.8558500000000002</v>
      </c>
      <c r="H765" s="4027">
        <f t="shared" si="131"/>
        <v>9281.4236111111131</v>
      </c>
      <c r="I765" s="4112" t="s">
        <v>315</v>
      </c>
      <c r="J765" s="2424"/>
      <c r="K765" s="2424"/>
      <c r="L765" s="2424"/>
      <c r="M765" s="2424"/>
      <c r="N765" s="2424"/>
      <c r="O765" s="2425"/>
      <c r="P765" s="1472"/>
      <c r="Q765" s="1472"/>
      <c r="R765" s="1469"/>
      <c r="S765" s="1472"/>
      <c r="T765" s="1472"/>
      <c r="U765" s="1472"/>
      <c r="W765" s="5">
        <v>1</v>
      </c>
    </row>
    <row r="766" spans="1:23" ht="15.75" thickBot="1" x14ac:dyDescent="0.3">
      <c r="A766" s="2008">
        <v>727</v>
      </c>
      <c r="B766" s="2482" t="s">
        <v>4678</v>
      </c>
      <c r="C766" s="2482" t="s">
        <v>868</v>
      </c>
      <c r="D766" s="2257">
        <v>44862</v>
      </c>
      <c r="E766" s="3613" t="s">
        <v>4946</v>
      </c>
      <c r="F766" s="2012">
        <v>134</v>
      </c>
      <c r="G766" s="535">
        <f>AVERAGE(CPVTFC3SG0038!T18:U18)</f>
        <v>2.6027</v>
      </c>
      <c r="H766" s="4024">
        <f t="shared" si="131"/>
        <v>8402.4305555555566</v>
      </c>
      <c r="I766" s="4111" t="s">
        <v>315</v>
      </c>
      <c r="J766" s="2468"/>
      <c r="K766" s="2468"/>
      <c r="L766" s="2468"/>
      <c r="M766" s="2468"/>
      <c r="N766" s="2468"/>
      <c r="O766" s="2469"/>
      <c r="P766" s="3813">
        <v>44890</v>
      </c>
      <c r="Q766" s="3814" t="s">
        <v>5585</v>
      </c>
      <c r="R766" s="3814">
        <v>31</v>
      </c>
      <c r="S766" s="3814">
        <f>AVERAGE(CPVTFC3SG0075!S15:T15)</f>
        <v>0.15859999999999999</v>
      </c>
      <c r="T766" s="514">
        <f t="shared" ref="T766" si="134">(S766-0.1155)/0.0131*66</f>
        <v>217.14503816793885</v>
      </c>
      <c r="U766" s="3815" t="s">
        <v>314</v>
      </c>
      <c r="W766" s="5">
        <v>1</v>
      </c>
    </row>
    <row r="767" spans="1:23" x14ac:dyDescent="0.25">
      <c r="A767" s="488">
        <v>730</v>
      </c>
      <c r="B767" s="489" t="s">
        <v>4680</v>
      </c>
      <c r="C767" s="489" t="s">
        <v>868</v>
      </c>
      <c r="D767" s="2329">
        <v>44862</v>
      </c>
      <c r="E767" s="3465" t="s">
        <v>4946</v>
      </c>
      <c r="F767" s="492">
        <v>137</v>
      </c>
      <c r="G767" s="493">
        <f>AVERAGE(CPVTFC3SG0038!B20:C20)</f>
        <v>0.51534999999999997</v>
      </c>
      <c r="H767" s="4008">
        <f t="shared" si="131"/>
        <v>1154.6875</v>
      </c>
      <c r="I767" s="4131" t="s">
        <v>314</v>
      </c>
      <c r="J767" s="1544"/>
      <c r="K767" s="1544"/>
      <c r="L767" s="1544"/>
      <c r="M767" s="1544"/>
      <c r="N767" s="1544"/>
      <c r="O767" s="1544"/>
      <c r="P767" s="3788">
        <v>44893</v>
      </c>
      <c r="Q767" s="1498" t="s">
        <v>5592</v>
      </c>
      <c r="R767" s="1498">
        <v>104</v>
      </c>
      <c r="S767" s="1498">
        <f>AVERAGE(CPVTFC3SG0080!H14:I14)</f>
        <v>0.10264999999999999</v>
      </c>
      <c r="T767" s="494">
        <f t="shared" ref="T767:T774" si="135">(S767-0.0643)/0.0133*66</f>
        <v>190.30827067669173</v>
      </c>
      <c r="U767" s="1779" t="s">
        <v>314</v>
      </c>
      <c r="W767" s="5">
        <v>1</v>
      </c>
    </row>
    <row r="768" spans="1:23" ht="15.75" thickBot="1" x14ac:dyDescent="0.3">
      <c r="A768" s="90"/>
      <c r="B768" s="464"/>
      <c r="C768" s="464" t="s">
        <v>5448</v>
      </c>
      <c r="D768" s="2111"/>
      <c r="E768" s="3471"/>
      <c r="F768" s="787"/>
      <c r="G768" s="1385"/>
      <c r="H768" s="4030"/>
      <c r="I768" s="4174"/>
      <c r="J768" s="1600"/>
      <c r="K768" s="1600"/>
      <c r="L768" s="1600"/>
      <c r="M768" s="1600"/>
      <c r="N768" s="1600"/>
      <c r="O768" s="1600"/>
      <c r="P768" s="3800">
        <v>44893</v>
      </c>
      <c r="Q768" s="1783" t="s">
        <v>5592</v>
      </c>
      <c r="R768" s="1783">
        <v>105</v>
      </c>
      <c r="S768" s="1783">
        <f>AVERAGE(CPVTFC3SG0080!J14:K14)</f>
        <v>8.5100000000000009E-2</v>
      </c>
      <c r="T768" s="469">
        <f t="shared" si="135"/>
        <v>103.21804511278202</v>
      </c>
      <c r="U768" s="1784" t="s">
        <v>314</v>
      </c>
    </row>
    <row r="769" spans="1:23" ht="15.75" thickBot="1" x14ac:dyDescent="0.3">
      <c r="A769" s="2034">
        <v>731</v>
      </c>
      <c r="B769" s="2199" t="s">
        <v>4681</v>
      </c>
      <c r="C769" s="2199" t="s">
        <v>868</v>
      </c>
      <c r="D769" s="2857">
        <v>44862</v>
      </c>
      <c r="E769" s="3822" t="s">
        <v>4946</v>
      </c>
      <c r="F769" s="2240">
        <v>138</v>
      </c>
      <c r="G769" s="539">
        <f>AVERAGE(CPVTFC3SG0038!D20:E20)</f>
        <v>2.8470500000000003</v>
      </c>
      <c r="H769" s="4025">
        <f t="shared" si="131"/>
        <v>9250.8680555555566</v>
      </c>
      <c r="I769" s="4134" t="s">
        <v>315</v>
      </c>
      <c r="J769" s="2441"/>
      <c r="K769" s="2441"/>
      <c r="L769" s="2441"/>
      <c r="M769" s="2441"/>
      <c r="N769" s="2441"/>
      <c r="O769" s="2442"/>
      <c r="P769" s="3929">
        <v>44890</v>
      </c>
      <c r="Q769" s="3928" t="s">
        <v>5585</v>
      </c>
      <c r="R769" s="3928">
        <v>32</v>
      </c>
      <c r="S769" s="3928">
        <f>AVERAGE(CPVTFC3SG0075!U15:V15)</f>
        <v>0.1532</v>
      </c>
      <c r="T769" s="559">
        <f t="shared" ref="T769:T781" si="136">(S769-0.1155)/0.0131*66</f>
        <v>189.9389312977099</v>
      </c>
      <c r="U769" s="3930" t="s">
        <v>314</v>
      </c>
      <c r="W769" s="5">
        <v>1</v>
      </c>
    </row>
    <row r="770" spans="1:23" ht="15.75" thickBot="1" x14ac:dyDescent="0.3">
      <c r="A770" s="1461">
        <v>732</v>
      </c>
      <c r="B770" s="532" t="s">
        <v>4682</v>
      </c>
      <c r="C770" s="532" t="s">
        <v>868</v>
      </c>
      <c r="D770" s="2328">
        <v>44862</v>
      </c>
      <c r="E770" s="3506" t="s">
        <v>4946</v>
      </c>
      <c r="F770" s="1464">
        <v>139</v>
      </c>
      <c r="G770" s="587">
        <f>AVERAGE(CPVTFC3SG0038!F20:G20)</f>
        <v>2.3593999999999999</v>
      </c>
      <c r="H770" s="4027">
        <f t="shared" si="131"/>
        <v>7557.6388888888896</v>
      </c>
      <c r="I770" s="4112" t="s">
        <v>315</v>
      </c>
      <c r="J770" s="2424"/>
      <c r="K770" s="2424"/>
      <c r="L770" s="2424"/>
      <c r="M770" s="2424"/>
      <c r="N770" s="2424"/>
      <c r="O770" s="2425"/>
      <c r="P770" s="3800">
        <v>44893</v>
      </c>
      <c r="Q770" s="1783" t="s">
        <v>5592</v>
      </c>
      <c r="R770" s="1783">
        <v>106</v>
      </c>
      <c r="S770" s="1783">
        <f>AVERAGE(CPVTFC3SG0080!L14:M14)</f>
        <v>0.13185000000000002</v>
      </c>
      <c r="T770" s="469">
        <f t="shared" si="135"/>
        <v>335.21052631578959</v>
      </c>
      <c r="U770" s="1784" t="s">
        <v>314</v>
      </c>
      <c r="W770" s="5">
        <v>1</v>
      </c>
    </row>
    <row r="771" spans="1:23" ht="15.75" thickBot="1" x14ac:dyDescent="0.3">
      <c r="A771" s="600">
        <v>733</v>
      </c>
      <c r="B771" s="2376" t="s">
        <v>4683</v>
      </c>
      <c r="C771" s="2376" t="s">
        <v>868</v>
      </c>
      <c r="D771" s="2325">
        <v>44862</v>
      </c>
      <c r="E771" s="3512" t="s">
        <v>4946</v>
      </c>
      <c r="F771" s="1425">
        <v>140</v>
      </c>
      <c r="G771" s="540">
        <f>AVERAGE(CPVTFC3SG0038!H20:I20)</f>
        <v>2.7882499999999997</v>
      </c>
      <c r="H771" s="3999">
        <f t="shared" si="131"/>
        <v>9046.7013888888887</v>
      </c>
      <c r="I771" s="4121" t="s">
        <v>315</v>
      </c>
      <c r="J771" s="2377"/>
      <c r="K771" s="2377"/>
      <c r="L771" s="2377"/>
      <c r="M771" s="2377"/>
      <c r="N771" s="2377"/>
      <c r="O771" s="2422"/>
      <c r="P771" s="3809">
        <v>44890</v>
      </c>
      <c r="Q771" s="3810" t="s">
        <v>5585</v>
      </c>
      <c r="R771" s="3810">
        <v>33</v>
      </c>
      <c r="S771" s="3810">
        <f>AVERAGE(CPVTFC3SG0075!W15:X15)</f>
        <v>0.22089999999999999</v>
      </c>
      <c r="T771" s="1422">
        <f t="shared" si="136"/>
        <v>531.02290076335873</v>
      </c>
      <c r="U771" s="3811" t="s">
        <v>314</v>
      </c>
      <c r="W771" s="5">
        <v>1</v>
      </c>
    </row>
    <row r="772" spans="1:23" ht="15.75" thickBot="1" x14ac:dyDescent="0.3">
      <c r="A772" s="1461">
        <v>734</v>
      </c>
      <c r="B772" s="532" t="s">
        <v>4684</v>
      </c>
      <c r="C772" s="532" t="s">
        <v>868</v>
      </c>
      <c r="D772" s="2328">
        <v>44862</v>
      </c>
      <c r="E772" s="3506" t="s">
        <v>4946</v>
      </c>
      <c r="F772" s="1464">
        <v>141</v>
      </c>
      <c r="G772" s="587">
        <f>AVERAGE(CPVTFC3SG0038!J20:K20)</f>
        <v>2.9125999999999999</v>
      </c>
      <c r="H772" s="4027">
        <f t="shared" si="131"/>
        <v>9478.4722222222226</v>
      </c>
      <c r="I772" s="4112" t="s">
        <v>315</v>
      </c>
      <c r="J772" s="2424"/>
      <c r="K772" s="2424"/>
      <c r="L772" s="2424"/>
      <c r="M772" s="2424"/>
      <c r="N772" s="2424"/>
      <c r="O772" s="2425"/>
      <c r="P772" s="3800">
        <v>44893</v>
      </c>
      <c r="Q772" s="1783" t="s">
        <v>5592</v>
      </c>
      <c r="R772" s="1783">
        <v>107</v>
      </c>
      <c r="S772" s="1783">
        <f>AVERAGE(CPVTFC3SG0080!N14:O14)</f>
        <v>0.23644999999999999</v>
      </c>
      <c r="T772" s="469">
        <f t="shared" si="135"/>
        <v>854.27819548872185</v>
      </c>
      <c r="U772" s="1784" t="s">
        <v>314</v>
      </c>
      <c r="W772" s="5">
        <v>1</v>
      </c>
    </row>
    <row r="773" spans="1:23" ht="15.75" thickBot="1" x14ac:dyDescent="0.3">
      <c r="A773" s="600">
        <v>735</v>
      </c>
      <c r="B773" s="2376" t="s">
        <v>4685</v>
      </c>
      <c r="C773" s="2376" t="s">
        <v>868</v>
      </c>
      <c r="D773" s="2325">
        <v>44862</v>
      </c>
      <c r="E773" s="3512" t="s">
        <v>4946</v>
      </c>
      <c r="F773" s="1425">
        <v>142</v>
      </c>
      <c r="G773" s="540">
        <f>AVERAGE(CPVTFC3SG0038!L20:M20)</f>
        <v>2.8768000000000002</v>
      </c>
      <c r="H773" s="3999">
        <f t="shared" si="131"/>
        <v>9354.1666666666679</v>
      </c>
      <c r="I773" s="4121" t="s">
        <v>315</v>
      </c>
      <c r="J773" s="2377"/>
      <c r="K773" s="2377"/>
      <c r="L773" s="2377"/>
      <c r="M773" s="2377"/>
      <c r="N773" s="2377"/>
      <c r="O773" s="2422"/>
      <c r="P773" s="3809">
        <v>44890</v>
      </c>
      <c r="Q773" s="3810" t="s">
        <v>5585</v>
      </c>
      <c r="R773" s="3810">
        <v>34</v>
      </c>
      <c r="S773" s="3810">
        <f>AVERAGE(CPVTFC3SG0075!C17:D17)</f>
        <v>0.19359999999999999</v>
      </c>
      <c r="T773" s="1422">
        <f t="shared" si="136"/>
        <v>393.48091603053427</v>
      </c>
      <c r="U773" s="3811" t="s">
        <v>314</v>
      </c>
      <c r="W773" s="5">
        <v>1</v>
      </c>
    </row>
    <row r="774" spans="1:23" ht="15.75" thickBot="1" x14ac:dyDescent="0.3">
      <c r="A774" s="1461">
        <v>736</v>
      </c>
      <c r="B774" s="532" t="s">
        <v>4686</v>
      </c>
      <c r="C774" s="532" t="s">
        <v>868</v>
      </c>
      <c r="D774" s="2328">
        <v>44862</v>
      </c>
      <c r="E774" s="3506" t="s">
        <v>4946</v>
      </c>
      <c r="F774" s="1464">
        <v>143</v>
      </c>
      <c r="G774" s="587">
        <f>AVERAGE(CPVTFC3SG0038!N20:O20)</f>
        <v>2.7417500000000001</v>
      </c>
      <c r="H774" s="4027">
        <f t="shared" si="131"/>
        <v>8885.2430555555566</v>
      </c>
      <c r="I774" s="4112" t="s">
        <v>315</v>
      </c>
      <c r="J774" s="2424"/>
      <c r="K774" s="2424"/>
      <c r="L774" s="2424"/>
      <c r="M774" s="2424"/>
      <c r="N774" s="2424"/>
      <c r="O774" s="2425"/>
      <c r="P774" s="3800">
        <v>44893</v>
      </c>
      <c r="Q774" s="1783" t="s">
        <v>5592</v>
      </c>
      <c r="R774" s="1783">
        <v>108</v>
      </c>
      <c r="S774" s="1783">
        <f>AVERAGE(CPVTFC3SG0080!P14:Q14)</f>
        <v>0.16015000000000001</v>
      </c>
      <c r="T774" s="469">
        <f t="shared" si="135"/>
        <v>475.64661654135352</v>
      </c>
      <c r="U774" s="1784" t="s">
        <v>314</v>
      </c>
      <c r="W774" s="5">
        <v>1</v>
      </c>
    </row>
    <row r="775" spans="1:23" ht="15.75" thickBot="1" x14ac:dyDescent="0.3">
      <c r="A775" s="600">
        <v>737</v>
      </c>
      <c r="B775" s="2376" t="s">
        <v>4687</v>
      </c>
      <c r="C775" s="2376" t="s">
        <v>868</v>
      </c>
      <c r="D775" s="2325">
        <v>44862</v>
      </c>
      <c r="E775" s="3512" t="s">
        <v>4946</v>
      </c>
      <c r="F775" s="1425">
        <v>144</v>
      </c>
      <c r="G775" s="540">
        <f>AVERAGE(CPVTFC3SG0038!P20:Q20)</f>
        <v>2.8994499999999999</v>
      </c>
      <c r="H775" s="3999">
        <f t="shared" si="131"/>
        <v>9432.8125</v>
      </c>
      <c r="I775" s="4121" t="s">
        <v>315</v>
      </c>
      <c r="J775" s="2377"/>
      <c r="K775" s="2377"/>
      <c r="L775" s="2377"/>
      <c r="M775" s="2377"/>
      <c r="N775" s="2377"/>
      <c r="O775" s="2422"/>
      <c r="P775" s="3809">
        <v>44890</v>
      </c>
      <c r="Q775" s="3810" t="s">
        <v>5585</v>
      </c>
      <c r="R775" s="3810">
        <v>35</v>
      </c>
      <c r="S775" s="3810">
        <f>AVERAGE(CPVTFC3SG0075!E17:F17)</f>
        <v>0.19590000000000002</v>
      </c>
      <c r="T775" s="1422">
        <f t="shared" si="136"/>
        <v>405.06870229007637</v>
      </c>
      <c r="U775" s="3811" t="s">
        <v>314</v>
      </c>
      <c r="W775" s="5">
        <v>1</v>
      </c>
    </row>
    <row r="776" spans="1:23" ht="15.75" thickBot="1" x14ac:dyDescent="0.3">
      <c r="A776" s="1461">
        <v>738</v>
      </c>
      <c r="B776" s="532" t="s">
        <v>4688</v>
      </c>
      <c r="C776" s="532" t="s">
        <v>868</v>
      </c>
      <c r="D776" s="2328">
        <v>44862</v>
      </c>
      <c r="E776" s="3506" t="s">
        <v>4946</v>
      </c>
      <c r="F776" s="1464">
        <v>145</v>
      </c>
      <c r="G776" s="587">
        <f>AVERAGE(CPVTFC3SG0038!R20:S20)</f>
        <v>0.92670000000000008</v>
      </c>
      <c r="H776" s="4027">
        <f t="shared" si="131"/>
        <v>2582.9861111111113</v>
      </c>
      <c r="I776" s="4112" t="s">
        <v>315</v>
      </c>
      <c r="J776" s="2424"/>
      <c r="K776" s="2424"/>
      <c r="L776" s="2424"/>
      <c r="M776" s="2424"/>
      <c r="N776" s="2424"/>
      <c r="O776" s="2425"/>
      <c r="P776" s="1472"/>
      <c r="Q776" s="1472"/>
      <c r="R776" s="1469"/>
      <c r="S776" s="1472"/>
      <c r="T776" s="1472"/>
      <c r="U776" s="1472"/>
      <c r="W776" s="5">
        <v>1</v>
      </c>
    </row>
    <row r="777" spans="1:23" ht="15.75" thickBot="1" x14ac:dyDescent="0.3">
      <c r="A777" s="600">
        <v>739</v>
      </c>
      <c r="B777" s="2376" t="s">
        <v>4689</v>
      </c>
      <c r="C777" s="2376" t="s">
        <v>868</v>
      </c>
      <c r="D777" s="2325">
        <v>44862</v>
      </c>
      <c r="E777" s="3512" t="s">
        <v>4946</v>
      </c>
      <c r="F777" s="1425">
        <v>146</v>
      </c>
      <c r="G777" s="540">
        <f>AVERAGE(CPVTFC3SG0038!T20:U20)</f>
        <v>2.90225</v>
      </c>
      <c r="H777" s="3999">
        <f t="shared" si="131"/>
        <v>9442.5347222222226</v>
      </c>
      <c r="I777" s="4121" t="s">
        <v>315</v>
      </c>
      <c r="J777" s="2377"/>
      <c r="K777" s="2377"/>
      <c r="L777" s="2377"/>
      <c r="M777" s="2377"/>
      <c r="N777" s="2377"/>
      <c r="O777" s="2422"/>
      <c r="P777" s="3809">
        <v>44890</v>
      </c>
      <c r="Q777" s="3810" t="s">
        <v>5585</v>
      </c>
      <c r="R777" s="3810">
        <v>36</v>
      </c>
      <c r="S777" s="3810">
        <f>AVERAGE(CPVTFC3SG0075!G17:H17)</f>
        <v>0.2918</v>
      </c>
      <c r="T777" s="1422">
        <f t="shared" si="136"/>
        <v>888.22900763358791</v>
      </c>
      <c r="U777" s="3811" t="s">
        <v>314</v>
      </c>
      <c r="W777" s="5">
        <v>1</v>
      </c>
    </row>
    <row r="778" spans="1:23" ht="15.75" thickBot="1" x14ac:dyDescent="0.3">
      <c r="A778" s="1461">
        <v>740</v>
      </c>
      <c r="B778" s="532" t="s">
        <v>4690</v>
      </c>
      <c r="C778" s="532" t="s">
        <v>868</v>
      </c>
      <c r="D778" s="2328">
        <v>44862</v>
      </c>
      <c r="E778" s="3506" t="s">
        <v>4946</v>
      </c>
      <c r="F778" s="1464">
        <v>147</v>
      </c>
      <c r="G778" s="587">
        <f>AVERAGE(CPVTFC3SG0038!V20:W20)</f>
        <v>2.8693</v>
      </c>
      <c r="H778" s="4027">
        <f t="shared" si="131"/>
        <v>9328.125</v>
      </c>
      <c r="I778" s="4112" t="s">
        <v>315</v>
      </c>
      <c r="J778" s="2424"/>
      <c r="K778" s="2424"/>
      <c r="L778" s="2424"/>
      <c r="M778" s="2424"/>
      <c r="N778" s="2424"/>
      <c r="O778" s="2425"/>
      <c r="P778" s="3782">
        <v>44893</v>
      </c>
      <c r="Q778" s="3783" t="s">
        <v>5592</v>
      </c>
      <c r="R778" s="3783">
        <v>109</v>
      </c>
      <c r="S778" s="3783">
        <f>AVERAGE(CPVTFC3SG0080!R14:S14)</f>
        <v>0.45540000000000003</v>
      </c>
      <c r="T778" s="510">
        <f t="shared" ref="T778:T780" si="137">(S778-0.0643)/0.0133*66</f>
        <v>1940.7969924812032</v>
      </c>
      <c r="U778" s="3784" t="s">
        <v>315</v>
      </c>
      <c r="W778" s="5">
        <v>1</v>
      </c>
    </row>
    <row r="779" spans="1:23" ht="15.75" thickBot="1" x14ac:dyDescent="0.3">
      <c r="A779" s="600">
        <v>741</v>
      </c>
      <c r="B779" s="2376" t="s">
        <v>4691</v>
      </c>
      <c r="C779" s="2376" t="s">
        <v>868</v>
      </c>
      <c r="D779" s="2325">
        <v>44862</v>
      </c>
      <c r="E779" s="3512" t="s">
        <v>4946</v>
      </c>
      <c r="F779" s="1425">
        <v>148</v>
      </c>
      <c r="G779" s="540">
        <f>AVERAGE(CPVTFC3SG0038!X20:Y20)</f>
        <v>2.8685</v>
      </c>
      <c r="H779" s="3999">
        <f t="shared" si="131"/>
        <v>9325.3472222222226</v>
      </c>
      <c r="I779" s="4121" t="s">
        <v>315</v>
      </c>
      <c r="J779" s="2377"/>
      <c r="K779" s="2377"/>
      <c r="L779" s="2377"/>
      <c r="M779" s="2377"/>
      <c r="N779" s="2377"/>
      <c r="O779" s="2422"/>
      <c r="P779" s="3809">
        <v>44890</v>
      </c>
      <c r="Q779" s="3810" t="s">
        <v>5585</v>
      </c>
      <c r="R779" s="3810">
        <v>37</v>
      </c>
      <c r="S779" s="3810">
        <f>AVERAGE(CPVTFC3SG0075!I17:J17)</f>
        <v>0.13614999999999999</v>
      </c>
      <c r="T779" s="1422">
        <f t="shared" si="136"/>
        <v>104.03816793893124</v>
      </c>
      <c r="U779" s="3811" t="s">
        <v>314</v>
      </c>
      <c r="W779" s="5">
        <v>1</v>
      </c>
    </row>
    <row r="780" spans="1:23" ht="15.75" thickBot="1" x14ac:dyDescent="0.3">
      <c r="A780" s="1461">
        <v>742</v>
      </c>
      <c r="B780" s="532" t="s">
        <v>4692</v>
      </c>
      <c r="C780" s="532" t="s">
        <v>868</v>
      </c>
      <c r="D780" s="2328">
        <v>44862</v>
      </c>
      <c r="E780" s="3506" t="s">
        <v>4946</v>
      </c>
      <c r="F780" s="1464">
        <v>149</v>
      </c>
      <c r="G780" s="587">
        <f>AVERAGE(CPVTFC3SG0038!B22:C22)</f>
        <v>2.7940499999999999</v>
      </c>
      <c r="H780" s="4027">
        <f t="shared" si="131"/>
        <v>9066.8402777777792</v>
      </c>
      <c r="I780" s="4112" t="s">
        <v>315</v>
      </c>
      <c r="J780" s="2424"/>
      <c r="K780" s="2424"/>
      <c r="L780" s="2424"/>
      <c r="M780" s="2424"/>
      <c r="N780" s="2424"/>
      <c r="O780" s="2425"/>
      <c r="P780" s="3800">
        <v>44893</v>
      </c>
      <c r="Q780" s="1783" t="s">
        <v>5592</v>
      </c>
      <c r="R780" s="1783">
        <v>110</v>
      </c>
      <c r="S780" s="1783">
        <f>AVERAGE(CPVTFC3SG0080!T14:U14)</f>
        <v>0.25280000000000002</v>
      </c>
      <c r="T780" s="469">
        <f t="shared" si="137"/>
        <v>935.41353383458659</v>
      </c>
      <c r="U780" s="1784" t="s">
        <v>314</v>
      </c>
      <c r="W780" s="5">
        <v>1</v>
      </c>
    </row>
    <row r="781" spans="1:23" ht="15.75" thickBot="1" x14ac:dyDescent="0.3">
      <c r="A781" s="86">
        <v>743</v>
      </c>
      <c r="B781" s="4806" t="s">
        <v>4693</v>
      </c>
      <c r="C781" s="457" t="s">
        <v>868</v>
      </c>
      <c r="D781" s="2107">
        <v>44862</v>
      </c>
      <c r="E781" s="2788" t="s">
        <v>4946</v>
      </c>
      <c r="F781" s="459">
        <v>150</v>
      </c>
      <c r="G781" s="460">
        <f>AVERAGE(CPVTFC3SG0038!D22:E22)</f>
        <v>2.9401000000000002</v>
      </c>
      <c r="H781" s="4007">
        <f t="shared" si="131"/>
        <v>9573.9583333333339</v>
      </c>
      <c r="I781" s="4114" t="s">
        <v>315</v>
      </c>
      <c r="J781" s="4346">
        <v>44896</v>
      </c>
      <c r="K781" s="145" t="s">
        <v>5598</v>
      </c>
      <c r="L781" s="145">
        <v>39</v>
      </c>
      <c r="M781" s="145">
        <f>AVERAGE(CPVTFC3SG0085!M17:N17)</f>
        <v>1.6174500000000001</v>
      </c>
      <c r="N781" s="4002">
        <f>(M781-0.0888)/0.0136*400</f>
        <v>44960.294117647063</v>
      </c>
      <c r="O781" s="4347" t="s">
        <v>315</v>
      </c>
      <c r="P781" s="3809">
        <v>44890</v>
      </c>
      <c r="Q781" s="3810" t="s">
        <v>5585</v>
      </c>
      <c r="R781" s="3810">
        <v>38</v>
      </c>
      <c r="S781" s="3810">
        <f>AVERAGE(CPVTFC3SG0075!K17:L17)</f>
        <v>0.14374999999999999</v>
      </c>
      <c r="T781" s="1422">
        <f t="shared" si="136"/>
        <v>142.32824427480907</v>
      </c>
      <c r="U781" s="3811" t="s">
        <v>314</v>
      </c>
      <c r="V781" s="286"/>
      <c r="W781" s="5">
        <v>1</v>
      </c>
    </row>
    <row r="782" spans="1:23" ht="15.75" thickBot="1" x14ac:dyDescent="0.3">
      <c r="A782" s="516"/>
      <c r="B782" s="4808"/>
      <c r="C782" s="463" t="s">
        <v>4252</v>
      </c>
      <c r="D782" s="1516">
        <v>44895</v>
      </c>
      <c r="E782" s="3589" t="s">
        <v>5570</v>
      </c>
      <c r="F782" s="518">
        <v>74</v>
      </c>
      <c r="G782" s="509">
        <f>AVERAGE(CPVTFC3SG0083!Q23:R23)</f>
        <v>2.8547500000000001</v>
      </c>
      <c r="H782" s="4014">
        <f>(G782-0.15)/0.0138*50</f>
        <v>9799.81884057971</v>
      </c>
      <c r="I782" s="4123" t="s">
        <v>315</v>
      </c>
      <c r="J782" s="4346">
        <v>44896</v>
      </c>
      <c r="K782" s="560" t="s">
        <v>5598</v>
      </c>
      <c r="L782" s="560">
        <v>40</v>
      </c>
      <c r="M782" s="560">
        <f>AVERAGE(CPVTFC3SG0085!O17:P17)</f>
        <v>2.8500999999999999</v>
      </c>
      <c r="N782" s="4016">
        <f>(M782-0.0888)/0.0136*400</f>
        <v>81214.705882352937</v>
      </c>
      <c r="O782" s="4365" t="s">
        <v>315</v>
      </c>
      <c r="P782" s="786"/>
      <c r="Q782" s="786"/>
      <c r="R782" s="668"/>
      <c r="S782" s="786"/>
      <c r="T782" s="786"/>
      <c r="U782" s="788"/>
      <c r="V782" s="286"/>
    </row>
    <row r="783" spans="1:23" ht="15.75" thickBot="1" x14ac:dyDescent="0.3">
      <c r="A783" s="1225">
        <v>744</v>
      </c>
      <c r="B783" s="2287" t="s">
        <v>4694</v>
      </c>
      <c r="C783" s="2287" t="s">
        <v>868</v>
      </c>
      <c r="D783" s="2330">
        <v>44862</v>
      </c>
      <c r="E783" s="3516" t="s">
        <v>4946</v>
      </c>
      <c r="F783" s="1521">
        <v>151</v>
      </c>
      <c r="G783" s="523">
        <f>AVERAGE(CPVTFC3SG0038!F22:G22)</f>
        <v>0.1212</v>
      </c>
      <c r="H783" s="4013">
        <f t="shared" si="131"/>
        <v>-213.88888888888883</v>
      </c>
      <c r="I783" s="4124" t="s">
        <v>314</v>
      </c>
      <c r="J783" s="2424"/>
      <c r="K783" s="2424"/>
      <c r="L783" s="2424"/>
      <c r="M783" s="2424"/>
      <c r="N783" s="2424"/>
      <c r="O783" s="2425"/>
      <c r="P783" s="3800">
        <v>44893</v>
      </c>
      <c r="Q783" s="1783" t="s">
        <v>5592</v>
      </c>
      <c r="R783" s="1783">
        <v>111</v>
      </c>
      <c r="S783" s="1783">
        <f>AVERAGE(CPVTFC3SG0080!V14:W14)</f>
        <v>8.3150000000000002E-2</v>
      </c>
      <c r="T783" s="469">
        <f t="shared" ref="T783" si="138">(S783-0.0643)/0.0133*66</f>
        <v>93.541353383458684</v>
      </c>
      <c r="U783" s="1784" t="s">
        <v>314</v>
      </c>
    </row>
    <row r="784" spans="1:23" ht="15.75" thickBot="1" x14ac:dyDescent="0.3">
      <c r="A784" s="600">
        <v>745</v>
      </c>
      <c r="B784" s="2376" t="s">
        <v>4695</v>
      </c>
      <c r="C784" s="2376" t="s">
        <v>868</v>
      </c>
      <c r="D784" s="2325">
        <v>44862</v>
      </c>
      <c r="E784" s="3512" t="s">
        <v>4946</v>
      </c>
      <c r="F784" s="1425">
        <v>152</v>
      </c>
      <c r="G784" s="540">
        <f>AVERAGE(CPVTFC3SG0038!H22:I22)</f>
        <v>2.8748999999999998</v>
      </c>
      <c r="H784" s="3999">
        <f t="shared" si="131"/>
        <v>9347.5694444444434</v>
      </c>
      <c r="I784" s="4121" t="s">
        <v>315</v>
      </c>
      <c r="J784" s="2377"/>
      <c r="K784" s="2377"/>
      <c r="L784" s="2377"/>
      <c r="M784" s="2377"/>
      <c r="N784" s="2377"/>
      <c r="O784" s="2422"/>
      <c r="P784" s="3809">
        <v>44890</v>
      </c>
      <c r="Q784" s="3810" t="s">
        <v>5585</v>
      </c>
      <c r="R784" s="3810">
        <v>39</v>
      </c>
      <c r="S784" s="3810">
        <f>AVERAGE(CPVTFC3SG0075!M17:N17)</f>
        <v>9.5700000000000007E-2</v>
      </c>
      <c r="T784" s="1422">
        <f t="shared" ref="T784" si="139">(S784-0.1155)/0.0131*66</f>
        <v>-99.755725190839684</v>
      </c>
      <c r="U784" s="3811" t="s">
        <v>314</v>
      </c>
      <c r="W784" s="5">
        <v>1</v>
      </c>
    </row>
    <row r="785" spans="1:23" ht="15.75" thickBot="1" x14ac:dyDescent="0.3">
      <c r="A785" s="1461">
        <v>746</v>
      </c>
      <c r="B785" s="532" t="s">
        <v>4696</v>
      </c>
      <c r="C785" s="532" t="s">
        <v>868</v>
      </c>
      <c r="D785" s="2328">
        <v>44862</v>
      </c>
      <c r="E785" s="3506" t="s">
        <v>4946</v>
      </c>
      <c r="F785" s="1464">
        <v>153</v>
      </c>
      <c r="G785" s="587">
        <f>AVERAGE(CPVTFC3SG0038!J22:K22)</f>
        <v>2.8150500000000003</v>
      </c>
      <c r="H785" s="4027">
        <f t="shared" si="131"/>
        <v>9139.7569444444453</v>
      </c>
      <c r="I785" s="4112" t="s">
        <v>315</v>
      </c>
      <c r="J785" s="2424"/>
      <c r="K785" s="2424"/>
      <c r="L785" s="2424"/>
      <c r="M785" s="2424"/>
      <c r="N785" s="2424"/>
      <c r="O785" s="2425"/>
      <c r="P785" s="3892"/>
      <c r="Q785" s="1976"/>
      <c r="R785" s="1976"/>
      <c r="S785" s="1976"/>
      <c r="T785" s="2585"/>
      <c r="U785" s="1973"/>
      <c r="W785" s="5">
        <v>1</v>
      </c>
    </row>
    <row r="786" spans="1:23" ht="15.75" thickBot="1" x14ac:dyDescent="0.3">
      <c r="A786" s="2008">
        <v>747</v>
      </c>
      <c r="B786" s="2482" t="s">
        <v>4697</v>
      </c>
      <c r="C786" s="2482" t="s">
        <v>868</v>
      </c>
      <c r="D786" s="2257">
        <v>44862</v>
      </c>
      <c r="E786" s="3613" t="s">
        <v>4946</v>
      </c>
      <c r="F786" s="2012">
        <v>154</v>
      </c>
      <c r="G786" s="535">
        <f>AVERAGE(CPVTFC3SG0038!L22:M22)</f>
        <v>2.8939500000000002</v>
      </c>
      <c r="H786" s="4024">
        <f t="shared" si="131"/>
        <v>9413.7152777777792</v>
      </c>
      <c r="I786" s="4111" t="s">
        <v>315</v>
      </c>
      <c r="J786" s="2468"/>
      <c r="K786" s="2468"/>
      <c r="L786" s="2468"/>
      <c r="M786" s="2468"/>
      <c r="N786" s="2468"/>
      <c r="O786" s="2469"/>
      <c r="P786" s="3813">
        <v>44890</v>
      </c>
      <c r="Q786" s="3814" t="s">
        <v>5585</v>
      </c>
      <c r="R786" s="3814">
        <v>40</v>
      </c>
      <c r="S786" s="3814">
        <f>AVERAGE(CPVTFC3SG0075!O17:P17)</f>
        <v>0.13619999999999999</v>
      </c>
      <c r="T786" s="514">
        <f t="shared" ref="T786" si="140">(S786-0.1155)/0.0131*66</f>
        <v>104.29007633587777</v>
      </c>
      <c r="U786" s="3815" t="s">
        <v>314</v>
      </c>
      <c r="W786" s="5">
        <v>1</v>
      </c>
    </row>
    <row r="787" spans="1:23" x14ac:dyDescent="0.25">
      <c r="A787" s="456">
        <v>748</v>
      </c>
      <c r="B787" s="4806" t="s">
        <v>4698</v>
      </c>
      <c r="C787" s="457" t="s">
        <v>868</v>
      </c>
      <c r="D787" s="2107">
        <v>44862</v>
      </c>
      <c r="E787" s="2788" t="s">
        <v>4946</v>
      </c>
      <c r="F787" s="459">
        <v>155</v>
      </c>
      <c r="G787" s="460">
        <f>AVERAGE(CPVTFC3SG0038!N22:O22)</f>
        <v>2.1049500000000001</v>
      </c>
      <c r="H787" s="4007">
        <f t="shared" si="131"/>
        <v>6674.1319444444443</v>
      </c>
      <c r="I787" s="4126" t="s">
        <v>315</v>
      </c>
      <c r="J787" s="1544"/>
      <c r="K787" s="1544"/>
      <c r="L787" s="1544"/>
      <c r="M787" s="1544"/>
      <c r="N787" s="1544"/>
      <c r="O787" s="1544"/>
      <c r="P787" s="3788">
        <v>44893</v>
      </c>
      <c r="Q787" s="1498" t="s">
        <v>5592</v>
      </c>
      <c r="R787" s="1498">
        <v>112</v>
      </c>
      <c r="S787" s="1498">
        <f>AVERAGE(CPVTFC3SG0080!X14:Y14)</f>
        <v>0.14765</v>
      </c>
      <c r="T787" s="494">
        <f t="shared" ref="T787:T797" si="141">(S787-0.0643)/0.0133*66</f>
        <v>413.61654135338352</v>
      </c>
      <c r="U787" s="1779" t="s">
        <v>314</v>
      </c>
      <c r="W787" s="5">
        <v>1</v>
      </c>
    </row>
    <row r="788" spans="1:23" x14ac:dyDescent="0.25">
      <c r="A788" s="593"/>
      <c r="B788" s="4807"/>
      <c r="C788" s="263" t="s">
        <v>5448</v>
      </c>
      <c r="D788" s="2333"/>
      <c r="E788" s="3468"/>
      <c r="F788" s="695"/>
      <c r="G788" s="892"/>
      <c r="H788" s="4011"/>
      <c r="I788" s="4173"/>
      <c r="J788" s="891"/>
      <c r="K788" s="891"/>
      <c r="L788" s="891"/>
      <c r="M788" s="891"/>
      <c r="N788" s="891"/>
      <c r="O788" s="891"/>
      <c r="P788" s="267">
        <v>44893</v>
      </c>
      <c r="Q788" s="268" t="s">
        <v>5592</v>
      </c>
      <c r="R788" s="268">
        <v>113</v>
      </c>
      <c r="S788" s="268">
        <f>AVERAGE(CPVTFC3SG0080!B16:C16)</f>
        <v>0.1323</v>
      </c>
      <c r="T788" s="343">
        <f t="shared" si="141"/>
        <v>337.44360902255647</v>
      </c>
      <c r="U788" s="1781" t="s">
        <v>314</v>
      </c>
    </row>
    <row r="789" spans="1:23" ht="15.75" thickBot="1" x14ac:dyDescent="0.3">
      <c r="A789" s="90"/>
      <c r="B789" s="4808"/>
      <c r="C789" s="464" t="s">
        <v>863</v>
      </c>
      <c r="D789" s="2111"/>
      <c r="E789" s="3471"/>
      <c r="F789" s="787"/>
      <c r="G789" s="1385"/>
      <c r="H789" s="4030"/>
      <c r="I789" s="4174"/>
      <c r="J789" s="1600"/>
      <c r="K789" s="1600"/>
      <c r="L789" s="1600"/>
      <c r="M789" s="1600"/>
      <c r="N789" s="1600"/>
      <c r="O789" s="1600"/>
      <c r="P789" s="3800">
        <v>44893</v>
      </c>
      <c r="Q789" s="1783" t="s">
        <v>5592</v>
      </c>
      <c r="R789" s="1783">
        <v>114</v>
      </c>
      <c r="S789" s="1783">
        <f>AVERAGE(CPVTFC3SG0080!D16:E16)</f>
        <v>0.13169999999999998</v>
      </c>
      <c r="T789" s="469">
        <f t="shared" si="141"/>
        <v>334.46616541353382</v>
      </c>
      <c r="U789" s="1784" t="s">
        <v>314</v>
      </c>
    </row>
    <row r="790" spans="1:23" ht="15.75" thickBot="1" x14ac:dyDescent="0.3">
      <c r="A790" s="2045">
        <v>749</v>
      </c>
      <c r="B790" s="532" t="s">
        <v>4699</v>
      </c>
      <c r="C790" s="532" t="s">
        <v>868</v>
      </c>
      <c r="D790" s="2328">
        <v>44862</v>
      </c>
      <c r="E790" s="3506" t="s">
        <v>4946</v>
      </c>
      <c r="F790" s="1464">
        <v>156</v>
      </c>
      <c r="G790" s="587">
        <f>AVERAGE(CPVTFC3SG0038!P22:Q22)</f>
        <v>2.88185</v>
      </c>
      <c r="H790" s="4027">
        <f t="shared" si="131"/>
        <v>9371.7013888888905</v>
      </c>
      <c r="I790" s="4112" t="s">
        <v>315</v>
      </c>
      <c r="J790" s="2424"/>
      <c r="K790" s="2424"/>
      <c r="L790" s="2424"/>
      <c r="M790" s="2424"/>
      <c r="N790" s="2424"/>
      <c r="O790" s="2425"/>
      <c r="P790" s="3817">
        <v>44890</v>
      </c>
      <c r="Q790" s="3818" t="s">
        <v>5585</v>
      </c>
      <c r="R790" s="3818">
        <v>41</v>
      </c>
      <c r="S790" s="3818">
        <f>AVERAGE(CPVTFC3SG0075!Q17:R17)</f>
        <v>0.22899999999999998</v>
      </c>
      <c r="T790" s="521">
        <f t="shared" ref="T790" si="142">(S790-0.1155)/0.0131*66</f>
        <v>571.83206106870216</v>
      </c>
      <c r="U790" s="3819" t="s">
        <v>314</v>
      </c>
      <c r="W790" s="5">
        <v>1</v>
      </c>
    </row>
    <row r="791" spans="1:23" x14ac:dyDescent="0.25">
      <c r="A791" s="456">
        <v>750</v>
      </c>
      <c r="B791" s="4809" t="s">
        <v>4700</v>
      </c>
      <c r="C791" s="457" t="s">
        <v>868</v>
      </c>
      <c r="D791" s="2107">
        <v>44862</v>
      </c>
      <c r="E791" s="2788" t="s">
        <v>4946</v>
      </c>
      <c r="F791" s="459">
        <v>157</v>
      </c>
      <c r="G791" s="460">
        <f>AVERAGE(CPVTFC3SG0038!R22:S22)</f>
        <v>2.8730500000000001</v>
      </c>
      <c r="H791" s="4007">
        <f t="shared" si="131"/>
        <v>9341.1458333333339</v>
      </c>
      <c r="I791" s="4126" t="s">
        <v>315</v>
      </c>
      <c r="J791" s="1544"/>
      <c r="K791" s="1544"/>
      <c r="L791" s="1544"/>
      <c r="M791" s="1544"/>
      <c r="N791" s="1544"/>
      <c r="O791" s="1544"/>
      <c r="P791" s="1957">
        <v>44893</v>
      </c>
      <c r="Q791" s="1959" t="s">
        <v>5592</v>
      </c>
      <c r="R791" s="1959">
        <v>115</v>
      </c>
      <c r="S791" s="1959">
        <f>AVERAGE(CPVTFC3SG0080!F16:G16)</f>
        <v>0.43235000000000001</v>
      </c>
      <c r="T791" s="461">
        <f t="shared" si="141"/>
        <v>1826.4135338345864</v>
      </c>
      <c r="U791" s="3792" t="s">
        <v>315</v>
      </c>
      <c r="W791" s="5">
        <v>1</v>
      </c>
    </row>
    <row r="792" spans="1:23" x14ac:dyDescent="0.25">
      <c r="A792" s="593"/>
      <c r="B792" s="4816"/>
      <c r="C792" s="263" t="s">
        <v>5448</v>
      </c>
      <c r="D792" s="2333"/>
      <c r="E792" s="3468"/>
      <c r="F792" s="695"/>
      <c r="G792" s="892"/>
      <c r="H792" s="4011"/>
      <c r="I792" s="4173"/>
      <c r="J792" s="891"/>
      <c r="K792" s="891"/>
      <c r="L792" s="891"/>
      <c r="M792" s="891"/>
      <c r="N792" s="891"/>
      <c r="O792" s="891"/>
      <c r="P792" s="847">
        <v>44893</v>
      </c>
      <c r="Q792" s="848" t="s">
        <v>5592</v>
      </c>
      <c r="R792" s="848">
        <v>116</v>
      </c>
      <c r="S792" s="848">
        <f>AVERAGE(CPVTFC3SG0080!H16:I16)</f>
        <v>0.42325000000000002</v>
      </c>
      <c r="T792" s="344">
        <f t="shared" si="141"/>
        <v>1781.2556390977445</v>
      </c>
      <c r="U792" s="3777" t="s">
        <v>315</v>
      </c>
    </row>
    <row r="793" spans="1:23" ht="15.75" thickBot="1" x14ac:dyDescent="0.3">
      <c r="A793" s="90"/>
      <c r="B793" s="4810"/>
      <c r="C793" s="464" t="s">
        <v>863</v>
      </c>
      <c r="D793" s="2111"/>
      <c r="E793" s="3471"/>
      <c r="F793" s="787"/>
      <c r="G793" s="1385"/>
      <c r="H793" s="4030"/>
      <c r="I793" s="4174"/>
      <c r="J793" s="1600"/>
      <c r="K793" s="1600"/>
      <c r="L793" s="1600"/>
      <c r="M793" s="1600"/>
      <c r="N793" s="1600"/>
      <c r="O793" s="1600"/>
      <c r="P793" s="3800">
        <v>44893</v>
      </c>
      <c r="Q793" s="1783" t="s">
        <v>5592</v>
      </c>
      <c r="R793" s="1783">
        <v>117</v>
      </c>
      <c r="S793" s="1783">
        <f>AVERAGE(CPVTFC3SG0080!J16:K16)</f>
        <v>0.21929999999999999</v>
      </c>
      <c r="T793" s="469">
        <f t="shared" si="141"/>
        <v>769.17293233082705</v>
      </c>
      <c r="U793" s="1784" t="s">
        <v>314</v>
      </c>
    </row>
    <row r="794" spans="1:23" ht="15.75" thickBot="1" x14ac:dyDescent="0.3">
      <c r="A794" s="2045">
        <v>751</v>
      </c>
      <c r="B794" s="532" t="s">
        <v>4701</v>
      </c>
      <c r="C794" s="532" t="s">
        <v>868</v>
      </c>
      <c r="D794" s="2328">
        <v>44862</v>
      </c>
      <c r="E794" s="3506" t="s">
        <v>4946</v>
      </c>
      <c r="F794" s="1464">
        <v>158</v>
      </c>
      <c r="G794" s="587">
        <f>AVERAGE(CPVTFC3SG0038!T22:U22)</f>
        <v>2.8978999999999999</v>
      </c>
      <c r="H794" s="4027">
        <f t="shared" si="131"/>
        <v>9427.4305555555566</v>
      </c>
      <c r="I794" s="4112" t="s">
        <v>315</v>
      </c>
      <c r="J794" s="2424"/>
      <c r="K794" s="2424"/>
      <c r="L794" s="2424"/>
      <c r="M794" s="2424"/>
      <c r="N794" s="2424"/>
      <c r="O794" s="2425"/>
      <c r="P794" s="3817">
        <v>44890</v>
      </c>
      <c r="Q794" s="3818" t="s">
        <v>5585</v>
      </c>
      <c r="R794" s="3818">
        <v>42</v>
      </c>
      <c r="S794" s="3818">
        <f>AVERAGE(CPVTFC3SG0075!S17:T17)</f>
        <v>0.34550000000000003</v>
      </c>
      <c r="T794" s="521">
        <f t="shared" ref="T794:T804" si="143">(S794-0.1155)/0.0131*66</f>
        <v>1158.7786259541986</v>
      </c>
      <c r="U794" s="3819" t="s">
        <v>314</v>
      </c>
      <c r="W794" s="5">
        <v>1</v>
      </c>
    </row>
    <row r="795" spans="1:23" x14ac:dyDescent="0.25">
      <c r="A795" s="456">
        <v>752</v>
      </c>
      <c r="B795" s="457" t="s">
        <v>4702</v>
      </c>
      <c r="C795" s="457" t="s">
        <v>868</v>
      </c>
      <c r="D795" s="2107">
        <v>44862</v>
      </c>
      <c r="E795" s="2788" t="s">
        <v>4946</v>
      </c>
      <c r="F795" s="459">
        <v>159</v>
      </c>
      <c r="G795" s="460">
        <f>AVERAGE(CPVTFC3SG0038!V22:W22)</f>
        <v>1.1168499999999999</v>
      </c>
      <c r="H795" s="4007">
        <f t="shared" si="131"/>
        <v>3243.2291666666665</v>
      </c>
      <c r="I795" s="4126" t="s">
        <v>315</v>
      </c>
      <c r="J795" s="1544"/>
      <c r="K795" s="1544"/>
      <c r="L795" s="1544"/>
      <c r="M795" s="1544"/>
      <c r="N795" s="1544"/>
      <c r="O795" s="1544"/>
      <c r="P795" s="3788">
        <v>44893</v>
      </c>
      <c r="Q795" s="1498" t="s">
        <v>5592</v>
      </c>
      <c r="R795" s="1498">
        <v>118</v>
      </c>
      <c r="S795" s="1498">
        <f>AVERAGE(CPVTFC3SG0080!L16:M16)</f>
        <v>0.11799999999999999</v>
      </c>
      <c r="T795" s="494">
        <f t="shared" si="141"/>
        <v>266.48120300751879</v>
      </c>
      <c r="U795" s="1779" t="s">
        <v>314</v>
      </c>
      <c r="W795" s="5">
        <v>1</v>
      </c>
    </row>
    <row r="796" spans="1:23" x14ac:dyDescent="0.25">
      <c r="A796" s="593"/>
      <c r="B796" s="443"/>
      <c r="C796" s="263" t="s">
        <v>5448</v>
      </c>
      <c r="D796" s="2333"/>
      <c r="E796" s="3468"/>
      <c r="F796" s="695"/>
      <c r="G796" s="892"/>
      <c r="H796" s="4011"/>
      <c r="I796" s="4173"/>
      <c r="J796" s="891"/>
      <c r="K796" s="891"/>
      <c r="L796" s="891"/>
      <c r="M796" s="891"/>
      <c r="N796" s="891"/>
      <c r="O796" s="891"/>
      <c r="P796" s="267">
        <v>44893</v>
      </c>
      <c r="Q796" s="268" t="s">
        <v>5592</v>
      </c>
      <c r="R796" s="268">
        <v>119</v>
      </c>
      <c r="S796" s="268">
        <f>AVERAGE(CPVTFC3SG0080!N16:O16)</f>
        <v>9.8400000000000001E-2</v>
      </c>
      <c r="T796" s="343">
        <f t="shared" si="141"/>
        <v>169.21804511278197</v>
      </c>
      <c r="U796" s="1781" t="s">
        <v>314</v>
      </c>
    </row>
    <row r="797" spans="1:23" ht="15.75" thickBot="1" x14ac:dyDescent="0.3">
      <c r="A797" s="90"/>
      <c r="B797" s="463"/>
      <c r="C797" s="464" t="s">
        <v>863</v>
      </c>
      <c r="D797" s="2111"/>
      <c r="E797" s="3471"/>
      <c r="F797" s="787"/>
      <c r="G797" s="1385"/>
      <c r="H797" s="4030"/>
      <c r="I797" s="4174"/>
      <c r="J797" s="1600"/>
      <c r="K797" s="1600"/>
      <c r="L797" s="1600"/>
      <c r="M797" s="1600"/>
      <c r="N797" s="1600"/>
      <c r="O797" s="1600"/>
      <c r="P797" s="3800">
        <v>44893</v>
      </c>
      <c r="Q797" s="1783" t="s">
        <v>5592</v>
      </c>
      <c r="R797" s="1783">
        <v>120</v>
      </c>
      <c r="S797" s="1783">
        <f>AVERAGE(CPVTFC3SG0080!P16:Q16)</f>
        <v>9.3450000000000005E-2</v>
      </c>
      <c r="T797" s="469">
        <f t="shared" si="141"/>
        <v>144.6541353383459</v>
      </c>
      <c r="U797" s="1784" t="s">
        <v>314</v>
      </c>
    </row>
    <row r="798" spans="1:23" ht="15.75" thickBot="1" x14ac:dyDescent="0.3">
      <c r="A798" s="2034">
        <v>753</v>
      </c>
      <c r="B798" s="2199" t="s">
        <v>4703</v>
      </c>
      <c r="C798" s="2199" t="s">
        <v>868</v>
      </c>
      <c r="D798" s="2857">
        <v>44862</v>
      </c>
      <c r="E798" s="3822" t="s">
        <v>4946</v>
      </c>
      <c r="F798" s="2240">
        <v>160</v>
      </c>
      <c r="G798" s="539">
        <f>AVERAGE(CPVTFC3SG0038!X22:Y22)</f>
        <v>2.2870499999999998</v>
      </c>
      <c r="H798" s="4025">
        <f t="shared" si="131"/>
        <v>7306.4236111111113</v>
      </c>
      <c r="I798" s="4134" t="s">
        <v>315</v>
      </c>
      <c r="J798" s="2441"/>
      <c r="K798" s="2441"/>
      <c r="L798" s="2441"/>
      <c r="M798" s="2441"/>
      <c r="N798" s="2441"/>
      <c r="O798" s="2442"/>
      <c r="P798" s="3929">
        <v>44890</v>
      </c>
      <c r="Q798" s="3928" t="s">
        <v>5585</v>
      </c>
      <c r="R798" s="3928">
        <v>43</v>
      </c>
      <c r="S798" s="3928">
        <f>AVERAGE(CPVTFC3SG0075!U17:V17)</f>
        <v>0.1573</v>
      </c>
      <c r="T798" s="559">
        <f t="shared" si="143"/>
        <v>210.5954198473282</v>
      </c>
      <c r="U798" s="3930" t="s">
        <v>314</v>
      </c>
      <c r="W798" s="5">
        <v>1</v>
      </c>
    </row>
    <row r="799" spans="1:23" ht="15.75" thickBot="1" x14ac:dyDescent="0.3">
      <c r="A799" s="1461">
        <v>754</v>
      </c>
      <c r="B799" s="532" t="s">
        <v>4704</v>
      </c>
      <c r="C799" s="532" t="s">
        <v>868</v>
      </c>
      <c r="D799" s="2328">
        <v>44862</v>
      </c>
      <c r="E799" s="3506" t="s">
        <v>4946</v>
      </c>
      <c r="F799" s="1464">
        <v>161</v>
      </c>
      <c r="G799" s="587">
        <f>AVERAGE(CPVTFC3SG0038!B24:C24)</f>
        <v>2.9448499999999997</v>
      </c>
      <c r="H799" s="4027">
        <f t="shared" si="131"/>
        <v>9590.4513888888887</v>
      </c>
      <c r="I799" s="4112" t="s">
        <v>315</v>
      </c>
      <c r="J799" s="2424"/>
      <c r="K799" s="2424"/>
      <c r="L799" s="2424"/>
      <c r="M799" s="2424"/>
      <c r="N799" s="2424"/>
      <c r="O799" s="2425"/>
      <c r="P799" s="3892"/>
      <c r="Q799" s="1976"/>
      <c r="R799" s="1976"/>
      <c r="S799" s="1976"/>
      <c r="T799" s="2585"/>
      <c r="U799" s="1973"/>
      <c r="W799" s="5">
        <v>1</v>
      </c>
    </row>
    <row r="800" spans="1:23" ht="15.75" thickBot="1" x14ac:dyDescent="0.3">
      <c r="A800" s="600">
        <v>755</v>
      </c>
      <c r="B800" s="2376" t="s">
        <v>4705</v>
      </c>
      <c r="C800" s="2376" t="s">
        <v>868</v>
      </c>
      <c r="D800" s="2325">
        <v>44862</v>
      </c>
      <c r="E800" s="3512" t="s">
        <v>4946</v>
      </c>
      <c r="F800" s="1425">
        <v>162</v>
      </c>
      <c r="G800" s="540">
        <f>AVERAGE(CPVTFC3SG0038!D24:E24)</f>
        <v>2.9227999999999996</v>
      </c>
      <c r="H800" s="3999">
        <f t="shared" si="131"/>
        <v>9513.8888888888887</v>
      </c>
      <c r="I800" s="4121" t="s">
        <v>315</v>
      </c>
      <c r="J800" s="2377"/>
      <c r="K800" s="2377"/>
      <c r="L800" s="2377"/>
      <c r="M800" s="2377"/>
      <c r="N800" s="2377"/>
      <c r="O800" s="2422"/>
      <c r="P800" s="3809">
        <v>44890</v>
      </c>
      <c r="Q800" s="3810" t="s">
        <v>5585</v>
      </c>
      <c r="R800" s="3810">
        <v>44</v>
      </c>
      <c r="S800" s="3810">
        <f>AVERAGE(CPVTFC3SG0075!W17:X17)</f>
        <v>0.27815000000000001</v>
      </c>
      <c r="T800" s="1422">
        <f t="shared" si="143"/>
        <v>819.4580152671756</v>
      </c>
      <c r="U800" s="3811" t="s">
        <v>314</v>
      </c>
      <c r="W800" s="5">
        <v>1</v>
      </c>
    </row>
    <row r="801" spans="1:23" ht="15.75" thickBot="1" x14ac:dyDescent="0.3">
      <c r="A801" s="1461">
        <v>756</v>
      </c>
      <c r="B801" s="532" t="s">
        <v>4706</v>
      </c>
      <c r="C801" s="532" t="s">
        <v>868</v>
      </c>
      <c r="D801" s="2328">
        <v>44862</v>
      </c>
      <c r="E801" s="3506" t="s">
        <v>4946</v>
      </c>
      <c r="F801" s="1464">
        <v>163</v>
      </c>
      <c r="G801" s="587">
        <f>AVERAGE(CPVTFC3SG0038!F24:G24)</f>
        <v>0.72694999999999999</v>
      </c>
      <c r="H801" s="4027">
        <f t="shared" si="131"/>
        <v>1889.4097222222224</v>
      </c>
      <c r="I801" s="4112" t="s">
        <v>315</v>
      </c>
      <c r="J801" s="2424"/>
      <c r="K801" s="2424"/>
      <c r="L801" s="2424"/>
      <c r="M801" s="2424"/>
      <c r="N801" s="2424"/>
      <c r="O801" s="2425"/>
      <c r="P801" s="267">
        <v>44893</v>
      </c>
      <c r="Q801" s="268" t="s">
        <v>5592</v>
      </c>
      <c r="R801" s="268">
        <v>124</v>
      </c>
      <c r="S801" s="268">
        <f>AVERAGE(CPVTFC3SG0080!X16:Y16)</f>
        <v>0.10835</v>
      </c>
      <c r="T801" s="343">
        <f t="shared" ref="T801" si="144">(S801-0.0643)/0.0133*66</f>
        <v>218.59398496240607</v>
      </c>
      <c r="U801" s="1781" t="s">
        <v>314</v>
      </c>
      <c r="W801" s="5">
        <v>1</v>
      </c>
    </row>
    <row r="802" spans="1:23" ht="15.75" thickBot="1" x14ac:dyDescent="0.3">
      <c r="A802" s="600">
        <v>757</v>
      </c>
      <c r="B802" s="2376" t="s">
        <v>4707</v>
      </c>
      <c r="C802" s="2376" t="s">
        <v>868</v>
      </c>
      <c r="D802" s="2325">
        <v>44862</v>
      </c>
      <c r="E802" s="3512" t="s">
        <v>4946</v>
      </c>
      <c r="F802" s="1425">
        <v>164</v>
      </c>
      <c r="G802" s="540">
        <f>AVERAGE(CPVTFC3SG0038!H24:I24)</f>
        <v>0.95825000000000005</v>
      </c>
      <c r="H802" s="3999">
        <f t="shared" si="131"/>
        <v>2692.5347222222226</v>
      </c>
      <c r="I802" s="4121" t="s">
        <v>315</v>
      </c>
      <c r="J802" s="2377"/>
      <c r="K802" s="2377"/>
      <c r="L802" s="2377"/>
      <c r="M802" s="2377"/>
      <c r="N802" s="2377"/>
      <c r="O802" s="2422"/>
      <c r="P802" s="3809">
        <v>44890</v>
      </c>
      <c r="Q802" s="3810" t="s">
        <v>5585</v>
      </c>
      <c r="R802" s="3810">
        <v>45</v>
      </c>
      <c r="S802" s="3810">
        <f>AVERAGE(CPVTFC3SG0075!C19:D19)</f>
        <v>0.13035000000000002</v>
      </c>
      <c r="T802" s="1422">
        <f t="shared" si="143"/>
        <v>74.816793893129841</v>
      </c>
      <c r="U802" s="3811" t="s">
        <v>314</v>
      </c>
      <c r="W802" s="5">
        <v>1</v>
      </c>
    </row>
    <row r="803" spans="1:23" ht="15.75" thickBot="1" x14ac:dyDescent="0.3">
      <c r="A803" s="1225">
        <v>758</v>
      </c>
      <c r="B803" s="2287" t="s">
        <v>4708</v>
      </c>
      <c r="C803" s="2287" t="s">
        <v>868</v>
      </c>
      <c r="D803" s="2330">
        <v>44862</v>
      </c>
      <c r="E803" s="3516" t="s">
        <v>4946</v>
      </c>
      <c r="F803" s="1521">
        <v>165</v>
      </c>
      <c r="G803" s="523">
        <f>AVERAGE(CPVTFC3SG0038!J24:K24)</f>
        <v>7.8550000000000009E-2</v>
      </c>
      <c r="H803" s="4013">
        <f t="shared" si="131"/>
        <v>-361.97916666666663</v>
      </c>
      <c r="I803" s="4124" t="s">
        <v>314</v>
      </c>
      <c r="J803" s="2424"/>
      <c r="K803" s="2424"/>
      <c r="L803" s="2424"/>
      <c r="M803" s="2424"/>
      <c r="N803" s="2424"/>
      <c r="O803" s="2425"/>
      <c r="P803" s="1472"/>
      <c r="Q803" s="1472"/>
      <c r="R803" s="1469"/>
      <c r="S803" s="1472"/>
      <c r="T803" s="1472"/>
      <c r="U803" s="1472"/>
    </row>
    <row r="804" spans="1:23" ht="15.75" thickBot="1" x14ac:dyDescent="0.3">
      <c r="A804" s="1829">
        <v>759</v>
      </c>
      <c r="B804" s="1990" t="s">
        <v>4709</v>
      </c>
      <c r="C804" s="1990" t="s">
        <v>868</v>
      </c>
      <c r="D804" s="2326">
        <v>44862</v>
      </c>
      <c r="E804" s="3508" t="s">
        <v>4946</v>
      </c>
      <c r="F804" s="1312">
        <v>166</v>
      </c>
      <c r="G804" s="1421">
        <f>AVERAGE(CPVTFC3SG0038!L24:M24)</f>
        <v>9.1299999999999992E-2</v>
      </c>
      <c r="H804" s="4029">
        <f t="shared" si="131"/>
        <v>-317.70833333333337</v>
      </c>
      <c r="I804" s="4032" t="s">
        <v>314</v>
      </c>
      <c r="J804" s="2377"/>
      <c r="K804" s="2377"/>
      <c r="L804" s="2377"/>
      <c r="M804" s="2377"/>
      <c r="N804" s="2377"/>
      <c r="O804" s="2422"/>
      <c r="P804" s="3809">
        <v>44890</v>
      </c>
      <c r="Q804" s="3810" t="s">
        <v>5585</v>
      </c>
      <c r="R804" s="3810">
        <v>46</v>
      </c>
      <c r="S804" s="3810">
        <f>AVERAGE(CPVTFC3SG0075!E19:F19)</f>
        <v>0.10009999999999999</v>
      </c>
      <c r="T804" s="1422">
        <f t="shared" si="143"/>
        <v>-77.587786259542042</v>
      </c>
      <c r="U804" s="3811" t="s">
        <v>314</v>
      </c>
    </row>
    <row r="805" spans="1:23" ht="15.75" thickBot="1" x14ac:dyDescent="0.3">
      <c r="A805" s="1461">
        <v>760</v>
      </c>
      <c r="B805" s="532" t="s">
        <v>4710</v>
      </c>
      <c r="C805" s="532" t="s">
        <v>868</v>
      </c>
      <c r="D805" s="2328">
        <v>44862</v>
      </c>
      <c r="E805" s="3506" t="s">
        <v>4946</v>
      </c>
      <c r="F805" s="1464">
        <v>167</v>
      </c>
      <c r="G805" s="587">
        <f>AVERAGE(CPVTFC3SG0038!N24:O24)</f>
        <v>2.7281</v>
      </c>
      <c r="H805" s="4027">
        <f t="shared" si="131"/>
        <v>8837.8472222222226</v>
      </c>
      <c r="I805" s="4112" t="s">
        <v>315</v>
      </c>
      <c r="J805" s="2424"/>
      <c r="K805" s="2424"/>
      <c r="L805" s="2424"/>
      <c r="M805" s="2424"/>
      <c r="N805" s="2424"/>
      <c r="O805" s="2425"/>
      <c r="P805" s="1472"/>
      <c r="Q805" s="1472"/>
      <c r="R805" s="1469"/>
      <c r="S805" s="1472"/>
      <c r="T805" s="1472"/>
      <c r="U805" s="1472"/>
      <c r="W805" s="5">
        <v>1</v>
      </c>
    </row>
    <row r="806" spans="1:23" x14ac:dyDescent="0.25">
      <c r="A806" s="508">
        <v>761</v>
      </c>
      <c r="B806" s="4803" t="s">
        <v>4711</v>
      </c>
      <c r="C806" s="489" t="s">
        <v>868</v>
      </c>
      <c r="D806" s="2329">
        <v>44862</v>
      </c>
      <c r="E806" s="3465" t="s">
        <v>4946</v>
      </c>
      <c r="F806" s="492">
        <v>168</v>
      </c>
      <c r="G806" s="493">
        <f>AVERAGE(CPVTFC3SG0038!P24:Q24)</f>
        <v>9.2649999999999996E-2</v>
      </c>
      <c r="H806" s="4008">
        <f t="shared" si="131"/>
        <v>-313.02083333333331</v>
      </c>
      <c r="I806" s="4117" t="s">
        <v>314</v>
      </c>
      <c r="J806" s="1544"/>
      <c r="K806" s="1544"/>
      <c r="L806" s="1544"/>
      <c r="M806" s="1544"/>
      <c r="N806" s="1544"/>
      <c r="O806" s="1544"/>
      <c r="P806" s="3788">
        <v>44891</v>
      </c>
      <c r="Q806" s="1498" t="s">
        <v>5586</v>
      </c>
      <c r="R806" s="1498">
        <v>3</v>
      </c>
      <c r="S806" s="1498">
        <f>AVERAGE(CPVTFC3SG0076!G11:H11)</f>
        <v>0.10695</v>
      </c>
      <c r="T806" s="494">
        <f>(S806-0.1638)/0.014*66</f>
        <v>-268.00714285714281</v>
      </c>
      <c r="U806" s="1779" t="s">
        <v>314</v>
      </c>
      <c r="V806" s="286"/>
    </row>
    <row r="807" spans="1:23" x14ac:dyDescent="0.25">
      <c r="A807" s="585"/>
      <c r="B807" s="4804"/>
      <c r="C807" s="263" t="s">
        <v>5448</v>
      </c>
      <c r="D807" s="2333"/>
      <c r="E807" s="3468"/>
      <c r="F807" s="695"/>
      <c r="G807" s="892"/>
      <c r="H807" s="4011"/>
      <c r="I807" s="4094"/>
      <c r="J807" s="891"/>
      <c r="K807" s="891"/>
      <c r="L807" s="891"/>
      <c r="M807" s="891"/>
      <c r="N807" s="891"/>
      <c r="O807" s="891"/>
      <c r="P807" s="267">
        <v>44891</v>
      </c>
      <c r="Q807" s="268" t="s">
        <v>5586</v>
      </c>
      <c r="R807" s="268">
        <v>4</v>
      </c>
      <c r="S807" s="268">
        <f>AVERAGE(CPVTFC3SG0076!I11:J11)</f>
        <v>9.6200000000000008E-2</v>
      </c>
      <c r="T807" s="343">
        <f>(S807-0.1638)/0.014*66</f>
        <v>-318.68571428571425</v>
      </c>
      <c r="U807" s="1781" t="s">
        <v>314</v>
      </c>
      <c r="V807" s="286"/>
    </row>
    <row r="808" spans="1:23" ht="15.75" thickBot="1" x14ac:dyDescent="0.3">
      <c r="A808" s="462"/>
      <c r="B808" s="4805"/>
      <c r="C808" s="464" t="s">
        <v>863</v>
      </c>
      <c r="D808" s="2111"/>
      <c r="E808" s="3471"/>
      <c r="F808" s="787"/>
      <c r="G808" s="1385"/>
      <c r="H808" s="4030"/>
      <c r="I808" s="4125"/>
      <c r="J808" s="1600"/>
      <c r="K808" s="1600"/>
      <c r="L808" s="1600"/>
      <c r="M808" s="1600"/>
      <c r="N808" s="1600"/>
      <c r="O808" s="1600"/>
      <c r="P808" s="4250">
        <v>44894</v>
      </c>
      <c r="Q808" s="468" t="s">
        <v>5593</v>
      </c>
      <c r="R808" s="468">
        <v>151</v>
      </c>
      <c r="S808" s="468">
        <f>AVERAGE(CPVTFC3SG0081!F22:G22)</f>
        <v>9.3899999999999997E-2</v>
      </c>
      <c r="T808" s="4009">
        <f t="shared" ref="T808" si="145">(S808-0.1617)/0.0141*66</f>
        <v>-317.36170212765961</v>
      </c>
      <c r="U808" s="4251" t="s">
        <v>314</v>
      </c>
      <c r="V808" s="286"/>
    </row>
    <row r="809" spans="1:23" ht="15.75" thickBot="1" x14ac:dyDescent="0.3">
      <c r="A809" s="1225">
        <v>762</v>
      </c>
      <c r="B809" s="2287" t="s">
        <v>4712</v>
      </c>
      <c r="C809" s="2287" t="s">
        <v>868</v>
      </c>
      <c r="D809" s="2330">
        <v>44862</v>
      </c>
      <c r="E809" s="3516" t="s">
        <v>4946</v>
      </c>
      <c r="F809" s="1521">
        <v>169</v>
      </c>
      <c r="G809" s="523">
        <f>AVERAGE(CPVTFC3SG0038!R24:S24)</f>
        <v>8.8099999999999998E-2</v>
      </c>
      <c r="H809" s="4013">
        <f t="shared" si="131"/>
        <v>-328.8194444444444</v>
      </c>
      <c r="I809" s="4124" t="s">
        <v>314</v>
      </c>
      <c r="J809" s="2424"/>
      <c r="K809" s="2424"/>
      <c r="L809" s="2424"/>
      <c r="M809" s="2424"/>
      <c r="N809" s="2424"/>
      <c r="O809" s="2424"/>
      <c r="P809" s="1472"/>
      <c r="Q809" s="1472"/>
      <c r="R809" s="1469"/>
      <c r="S809" s="1472"/>
      <c r="T809" s="1472"/>
      <c r="U809" s="1472"/>
    </row>
    <row r="810" spans="1:23" x14ac:dyDescent="0.25">
      <c r="A810" s="86">
        <v>763</v>
      </c>
      <c r="B810" s="4806" t="s">
        <v>4713</v>
      </c>
      <c r="C810" s="457" t="s">
        <v>868</v>
      </c>
      <c r="D810" s="2107">
        <v>44862</v>
      </c>
      <c r="E810" s="2788" t="s">
        <v>4946</v>
      </c>
      <c r="F810" s="459">
        <v>170</v>
      </c>
      <c r="G810" s="460">
        <f>AVERAGE(CPVTFC3SG0038!T24:U24)</f>
        <v>2.8724500000000002</v>
      </c>
      <c r="H810" s="4007">
        <f t="shared" si="131"/>
        <v>9339.0625000000018</v>
      </c>
      <c r="I810" s="4126" t="s">
        <v>315</v>
      </c>
      <c r="J810" s="1544"/>
      <c r="K810" s="1544"/>
      <c r="L810" s="1544"/>
      <c r="M810" s="1544"/>
      <c r="N810" s="1544"/>
      <c r="O810" s="1544"/>
      <c r="P810" s="3788">
        <v>44891</v>
      </c>
      <c r="Q810" s="1498" t="s">
        <v>5586</v>
      </c>
      <c r="R810" s="1498">
        <v>5</v>
      </c>
      <c r="S810" s="1498">
        <f>AVERAGE(CPVTFC3SG0076!K11:L11)</f>
        <v>0.37414999999999998</v>
      </c>
      <c r="T810" s="494">
        <f t="shared" ref="T810:T811" si="146">(S810-0.1638)/0.014*66</f>
        <v>991.64999999999986</v>
      </c>
      <c r="U810" s="1779" t="s">
        <v>314</v>
      </c>
      <c r="W810" s="5">
        <v>1</v>
      </c>
    </row>
    <row r="811" spans="1:23" x14ac:dyDescent="0.25">
      <c r="A811" s="596"/>
      <c r="B811" s="4807"/>
      <c r="C811" s="443" t="s">
        <v>5448</v>
      </c>
      <c r="D811" s="2333"/>
      <c r="E811" s="3468"/>
      <c r="F811" s="695"/>
      <c r="G811" s="892"/>
      <c r="H811" s="4011"/>
      <c r="I811" s="4094"/>
      <c r="J811" s="891"/>
      <c r="K811" s="891"/>
      <c r="L811" s="891"/>
      <c r="M811" s="891"/>
      <c r="N811" s="891"/>
      <c r="O811" s="891"/>
      <c r="P811" s="267">
        <v>44891</v>
      </c>
      <c r="Q811" s="268" t="s">
        <v>5586</v>
      </c>
      <c r="R811" s="268">
        <v>6</v>
      </c>
      <c r="S811" s="268">
        <f>AVERAGE(CPVTFC3SG0076!M11:N11)</f>
        <v>0.16385</v>
      </c>
      <c r="T811" s="343">
        <f t="shared" si="146"/>
        <v>0.23571428571425976</v>
      </c>
      <c r="U811" s="1781" t="s">
        <v>314</v>
      </c>
    </row>
    <row r="812" spans="1:23" ht="15.75" thickBot="1" x14ac:dyDescent="0.3">
      <c r="A812" s="516"/>
      <c r="B812" s="4808"/>
      <c r="C812" s="463" t="s">
        <v>863</v>
      </c>
      <c r="D812" s="2111"/>
      <c r="E812" s="3471"/>
      <c r="F812" s="787"/>
      <c r="G812" s="1385"/>
      <c r="H812" s="4030"/>
      <c r="I812" s="4125"/>
      <c r="J812" s="1600"/>
      <c r="K812" s="1600"/>
      <c r="L812" s="1600"/>
      <c r="M812" s="1600"/>
      <c r="N812" s="1600"/>
      <c r="O812" s="1600"/>
      <c r="P812" s="4250">
        <v>44894</v>
      </c>
      <c r="Q812" s="468" t="s">
        <v>5593</v>
      </c>
      <c r="R812" s="468">
        <v>152</v>
      </c>
      <c r="S812" s="468">
        <f>AVERAGE(CPVTFC3SG0081!H22:I22)</f>
        <v>0.21705000000000002</v>
      </c>
      <c r="T812" s="4009">
        <f t="shared" ref="T812" si="147">(S812-0.1617)/0.0141*66</f>
        <v>259.08510638297878</v>
      </c>
      <c r="U812" s="4251" t="s">
        <v>314</v>
      </c>
    </row>
    <row r="813" spans="1:23" ht="15.75" thickBot="1" x14ac:dyDescent="0.3">
      <c r="A813" s="1461">
        <v>764</v>
      </c>
      <c r="B813" s="532" t="s">
        <v>4714</v>
      </c>
      <c r="C813" s="532" t="s">
        <v>868</v>
      </c>
      <c r="D813" s="2328">
        <v>44862</v>
      </c>
      <c r="E813" s="3506" t="s">
        <v>4946</v>
      </c>
      <c r="F813" s="1464">
        <v>171</v>
      </c>
      <c r="G813" s="587">
        <f>AVERAGE(CPVTFC3SG0038!V24:W24)</f>
        <v>1.1698</v>
      </c>
      <c r="H813" s="4027">
        <f t="shared" si="131"/>
        <v>3427.0833333333335</v>
      </c>
      <c r="I813" s="4112" t="s">
        <v>315</v>
      </c>
      <c r="J813" s="2424"/>
      <c r="K813" s="2424"/>
      <c r="L813" s="2424"/>
      <c r="M813" s="2424"/>
      <c r="N813" s="2424"/>
      <c r="O813" s="2424"/>
      <c r="P813" s="1472"/>
      <c r="Q813" s="1472"/>
      <c r="R813" s="1469"/>
      <c r="S813" s="1472"/>
      <c r="T813" s="1472"/>
      <c r="U813" s="1472"/>
      <c r="W813" s="5">
        <v>1</v>
      </c>
    </row>
    <row r="814" spans="1:23" ht="15.75" thickBot="1" x14ac:dyDescent="0.3">
      <c r="A814" s="600">
        <v>765</v>
      </c>
      <c r="B814" s="2376" t="s">
        <v>4715</v>
      </c>
      <c r="C814" s="2376" t="s">
        <v>868</v>
      </c>
      <c r="D814" s="2325">
        <v>44862</v>
      </c>
      <c r="E814" s="3512" t="s">
        <v>4946</v>
      </c>
      <c r="F814" s="1425">
        <v>172</v>
      </c>
      <c r="G814" s="540">
        <f>AVERAGE(CPVTFC3SG0038!X24:Y24)</f>
        <v>2.8978000000000002</v>
      </c>
      <c r="H814" s="3999">
        <f t="shared" si="131"/>
        <v>9427.0833333333339</v>
      </c>
      <c r="I814" s="4121" t="s">
        <v>315</v>
      </c>
      <c r="J814" s="2377"/>
      <c r="K814" s="2377"/>
      <c r="L814" s="2377"/>
      <c r="M814" s="2377"/>
      <c r="N814" s="2377"/>
      <c r="O814" s="2422"/>
      <c r="P814" s="3809">
        <v>44890</v>
      </c>
      <c r="Q814" s="3810" t="s">
        <v>5585</v>
      </c>
      <c r="R814" s="3810">
        <v>47</v>
      </c>
      <c r="S814" s="3810">
        <f>AVERAGE(CPVTFC3SG0075!G19:H19)</f>
        <v>0.2014</v>
      </c>
      <c r="T814" s="1422">
        <f>(S814-0.1155)/0.0131*66</f>
        <v>432.77862595419839</v>
      </c>
      <c r="U814" s="3811" t="s">
        <v>314</v>
      </c>
      <c r="W814" s="5">
        <v>1</v>
      </c>
    </row>
    <row r="815" spans="1:23" ht="15.75" thickBot="1" x14ac:dyDescent="0.3">
      <c r="A815" s="1461">
        <v>766</v>
      </c>
      <c r="B815" s="532" t="s">
        <v>4716</v>
      </c>
      <c r="C815" s="532" t="s">
        <v>868</v>
      </c>
      <c r="D815" s="2328">
        <v>44862</v>
      </c>
      <c r="E815" s="3506" t="s">
        <v>4946</v>
      </c>
      <c r="F815" s="1464">
        <v>173</v>
      </c>
      <c r="G815" s="587">
        <f>AVERAGE(CPVTFC3SG0038!B26:C26)</f>
        <v>1.0607</v>
      </c>
      <c r="H815" s="4027">
        <f t="shared" si="131"/>
        <v>3048.2638888888891</v>
      </c>
      <c r="I815" s="4112" t="s">
        <v>315</v>
      </c>
      <c r="J815" s="2395"/>
      <c r="K815" s="2363"/>
      <c r="L815" s="2396"/>
      <c r="M815" s="1469"/>
      <c r="N815" s="1470"/>
      <c r="O815" s="1471"/>
      <c r="P815" s="267">
        <v>44893</v>
      </c>
      <c r="Q815" s="268" t="s">
        <v>5592</v>
      </c>
      <c r="R815" s="268">
        <v>139</v>
      </c>
      <c r="S815" s="268">
        <f>AVERAGE(CPVTFC3SG0080!F20:G20)</f>
        <v>0.11705</v>
      </c>
      <c r="T815" s="343">
        <f t="shared" ref="T815:T818" si="148">(S815-0.0643)/0.0133*66</f>
        <v>261.76691729323312</v>
      </c>
      <c r="U815" s="1781" t="s">
        <v>314</v>
      </c>
      <c r="W815" s="5">
        <v>1</v>
      </c>
    </row>
    <row r="816" spans="1:23" ht="15.75" thickBot="1" x14ac:dyDescent="0.3">
      <c r="A816" s="600">
        <v>767</v>
      </c>
      <c r="B816" s="2376" t="s">
        <v>4717</v>
      </c>
      <c r="C816" s="2376" t="s">
        <v>868</v>
      </c>
      <c r="D816" s="2325">
        <v>44862</v>
      </c>
      <c r="E816" s="3512" t="s">
        <v>4946</v>
      </c>
      <c r="F816" s="1425">
        <v>174</v>
      </c>
      <c r="G816" s="540">
        <f>AVERAGE(CPVTFC3SG0038!D26:E26)</f>
        <v>2.92265</v>
      </c>
      <c r="H816" s="3999">
        <f t="shared" si="131"/>
        <v>9513.3680555555566</v>
      </c>
      <c r="I816" s="4121" t="s">
        <v>315</v>
      </c>
      <c r="J816" s="2398"/>
      <c r="K816" s="2398"/>
      <c r="L816" s="2399"/>
      <c r="M816" s="1429"/>
      <c r="N816" s="1429"/>
      <c r="O816" s="654"/>
      <c r="P816" s="3809">
        <v>44890</v>
      </c>
      <c r="Q816" s="3810" t="s">
        <v>5585</v>
      </c>
      <c r="R816" s="3810">
        <v>48</v>
      </c>
      <c r="S816" s="3810">
        <f>AVERAGE(CPVTFC3SG0075!I19:J19)</f>
        <v>0.1222</v>
      </c>
      <c r="T816" s="1422">
        <f>(S816-0.1155)/0.0131*66</f>
        <v>33.755725190839684</v>
      </c>
      <c r="U816" s="3811" t="s">
        <v>314</v>
      </c>
      <c r="V816" s="286"/>
      <c r="W816" s="5">
        <v>1</v>
      </c>
    </row>
    <row r="817" spans="1:23" x14ac:dyDescent="0.25">
      <c r="A817" s="1461">
        <v>768</v>
      </c>
      <c r="B817" s="532" t="s">
        <v>4718</v>
      </c>
      <c r="C817" s="532" t="s">
        <v>868</v>
      </c>
      <c r="D817" s="2328">
        <v>44862</v>
      </c>
      <c r="E817" s="3506" t="s">
        <v>4946</v>
      </c>
      <c r="F817" s="1464">
        <v>175</v>
      </c>
      <c r="G817" s="587">
        <f>AVERAGE(CPVTFC3SG0038!F26:G26)</f>
        <v>0.83620000000000005</v>
      </c>
      <c r="H817" s="4027">
        <f t="shared" si="131"/>
        <v>2268.7500000000005</v>
      </c>
      <c r="I817" s="4112" t="s">
        <v>315</v>
      </c>
      <c r="J817" s="2395"/>
      <c r="K817" s="2395"/>
      <c r="L817" s="2396"/>
      <c r="M817" s="1973"/>
      <c r="N817" s="1973"/>
      <c r="O817" s="1471"/>
      <c r="P817" s="267">
        <v>44893</v>
      </c>
      <c r="Q817" s="268" t="s">
        <v>5592</v>
      </c>
      <c r="R817" s="268">
        <v>140</v>
      </c>
      <c r="S817" s="268">
        <f>AVERAGE(CPVTFC3SG0080!H20:I20)</f>
        <v>0.10985</v>
      </c>
      <c r="T817" s="343">
        <f t="shared" si="148"/>
        <v>226.03759398496246</v>
      </c>
      <c r="U817" s="1781" t="s">
        <v>314</v>
      </c>
      <c r="W817" s="5">
        <v>1</v>
      </c>
    </row>
    <row r="818" spans="1:23" ht="15.75" thickBot="1" x14ac:dyDescent="0.3">
      <c r="A818" s="2835"/>
      <c r="B818" s="532"/>
      <c r="C818" s="463" t="s">
        <v>5448</v>
      </c>
      <c r="D818" s="2111"/>
      <c r="E818" s="3471"/>
      <c r="F818" s="787"/>
      <c r="G818" s="1385"/>
      <c r="H818" s="4030"/>
      <c r="I818" s="4125"/>
      <c r="J818" s="2395"/>
      <c r="K818" s="2395"/>
      <c r="L818" s="2396"/>
      <c r="M818" s="1973"/>
      <c r="N818" s="1973"/>
      <c r="O818" s="1471"/>
      <c r="P818" s="267">
        <v>44893</v>
      </c>
      <c r="Q818" s="268" t="s">
        <v>5592</v>
      </c>
      <c r="R818" s="268">
        <v>141</v>
      </c>
      <c r="S818" s="268">
        <f>AVERAGE(CPVTFC3SG0080!J20:K20)</f>
        <v>0.2455</v>
      </c>
      <c r="T818" s="343">
        <f t="shared" si="148"/>
        <v>899.18796992481214</v>
      </c>
      <c r="U818" s="1781" t="s">
        <v>314</v>
      </c>
    </row>
    <row r="819" spans="1:23" ht="15.75" thickBot="1" x14ac:dyDescent="0.3">
      <c r="A819" s="86">
        <v>769</v>
      </c>
      <c r="B819" s="457" t="s">
        <v>4719</v>
      </c>
      <c r="C819" s="457" t="s">
        <v>868</v>
      </c>
      <c r="D819" s="2107">
        <v>44862</v>
      </c>
      <c r="E819" s="2788" t="s">
        <v>4946</v>
      </c>
      <c r="F819" s="459">
        <v>176</v>
      </c>
      <c r="G819" s="460">
        <f>AVERAGE(CPVTFC3SG0038!H26:I26)</f>
        <v>3.0904499999999997</v>
      </c>
      <c r="H819" s="4007">
        <f t="shared" si="131"/>
        <v>10096.006944444443</v>
      </c>
      <c r="I819" s="4114" t="s">
        <v>315</v>
      </c>
      <c r="J819" s="1019"/>
      <c r="K819" s="1020"/>
      <c r="L819" s="659"/>
      <c r="M819" s="667"/>
      <c r="N819" s="661"/>
      <c r="O819" s="1299"/>
      <c r="P819" s="3809">
        <v>44890</v>
      </c>
      <c r="Q819" s="3810" t="s">
        <v>5585</v>
      </c>
      <c r="R819" s="3810">
        <v>49</v>
      </c>
      <c r="S819" s="3810">
        <f>AVERAGE(CPVTFC3SG0075!K19:L19)</f>
        <v>0.15179999999999999</v>
      </c>
      <c r="T819" s="1422">
        <f>(S819-0.1155)/0.0131*66</f>
        <v>182.88549618320604</v>
      </c>
      <c r="U819" s="3811" t="s">
        <v>314</v>
      </c>
      <c r="W819" s="5">
        <v>1</v>
      </c>
    </row>
    <row r="820" spans="1:23" ht="15.75" thickBot="1" x14ac:dyDescent="0.3">
      <c r="A820" s="90">
        <v>770</v>
      </c>
      <c r="B820" s="464" t="s">
        <v>4720</v>
      </c>
      <c r="C820" s="464" t="s">
        <v>868</v>
      </c>
      <c r="D820" s="1525">
        <v>44862</v>
      </c>
      <c r="E820" s="3840" t="s">
        <v>4946</v>
      </c>
      <c r="F820" s="467">
        <v>177</v>
      </c>
      <c r="G820" s="468">
        <f>AVERAGE(CPVTFC3SG0038!J26:K26)</f>
        <v>0.11754999999999999</v>
      </c>
      <c r="H820" s="4028">
        <f t="shared" si="131"/>
        <v>-226.5625</v>
      </c>
      <c r="I820" s="4107" t="s">
        <v>314</v>
      </c>
      <c r="J820" s="963"/>
      <c r="K820" s="1415"/>
      <c r="L820" s="792"/>
      <c r="M820" s="668"/>
      <c r="N820" s="662"/>
      <c r="O820" s="1306"/>
      <c r="P820" s="1383"/>
      <c r="Q820" s="3876"/>
      <c r="R820" s="3118"/>
      <c r="S820" s="668"/>
      <c r="T820" s="662"/>
      <c r="U820" s="3877"/>
    </row>
    <row r="821" spans="1:23" ht="15.75" thickBot="1" x14ac:dyDescent="0.3">
      <c r="A821" s="600">
        <v>771</v>
      </c>
      <c r="B821" s="2376" t="s">
        <v>4721</v>
      </c>
      <c r="C821" s="2376" t="s">
        <v>868</v>
      </c>
      <c r="D821" s="2325">
        <v>44862</v>
      </c>
      <c r="E821" s="3512" t="s">
        <v>4946</v>
      </c>
      <c r="F821" s="1425">
        <v>178</v>
      </c>
      <c r="G821" s="540">
        <f>AVERAGE(CPVTFC3SG0038!L26:M26)</f>
        <v>2.84735</v>
      </c>
      <c r="H821" s="3999">
        <f t="shared" si="131"/>
        <v>9251.9097222222226</v>
      </c>
      <c r="I821" s="4121" t="s">
        <v>315</v>
      </c>
      <c r="J821" s="2398"/>
      <c r="K821" s="2398"/>
      <c r="L821" s="2399"/>
      <c r="M821" s="1429"/>
      <c r="N821" s="1429"/>
      <c r="O821" s="654"/>
      <c r="P821" s="3809">
        <v>44891</v>
      </c>
      <c r="Q821" s="3810" t="s">
        <v>5586</v>
      </c>
      <c r="R821" s="3810">
        <v>9</v>
      </c>
      <c r="S821" s="3810">
        <f>AVERAGE(CPVTFC3SG0076!S11:T11)</f>
        <v>0.11205000000000001</v>
      </c>
      <c r="T821" s="1422">
        <f t="shared" ref="T821:T825" si="149">(S821-0.1638)/0.014*66</f>
        <v>-243.96428571428567</v>
      </c>
      <c r="U821" s="3811" t="s">
        <v>314</v>
      </c>
      <c r="V821" s="286"/>
      <c r="W821" s="5">
        <v>1</v>
      </c>
    </row>
    <row r="822" spans="1:23" ht="15.75" thickBot="1" x14ac:dyDescent="0.3">
      <c r="A822" s="1461">
        <v>772</v>
      </c>
      <c r="B822" s="532" t="s">
        <v>4722</v>
      </c>
      <c r="C822" s="532" t="s">
        <v>868</v>
      </c>
      <c r="D822" s="2328">
        <v>44862</v>
      </c>
      <c r="E822" s="3506" t="s">
        <v>4946</v>
      </c>
      <c r="F822" s="1464">
        <v>179</v>
      </c>
      <c r="G822" s="587">
        <f>AVERAGE(CPVTFC3SG0038!N26:O26)</f>
        <v>2.0018000000000002</v>
      </c>
      <c r="H822" s="4027">
        <f t="shared" si="131"/>
        <v>6315.9722222222226</v>
      </c>
      <c r="I822" s="4112" t="s">
        <v>315</v>
      </c>
      <c r="J822" s="2395"/>
      <c r="K822" s="2395"/>
      <c r="L822" s="2396"/>
      <c r="M822" s="1973"/>
      <c r="N822" s="1973"/>
      <c r="O822" s="1471"/>
      <c r="P822" s="1472"/>
      <c r="Q822" s="1472"/>
      <c r="R822" s="1469"/>
      <c r="S822" s="1472"/>
      <c r="T822" s="1472"/>
      <c r="U822" s="1472"/>
      <c r="W822" s="5">
        <v>1</v>
      </c>
    </row>
    <row r="823" spans="1:23" ht="15.75" thickBot="1" x14ac:dyDescent="0.3">
      <c r="A823" s="600">
        <v>773</v>
      </c>
      <c r="B823" s="2376" t="s">
        <v>4723</v>
      </c>
      <c r="C823" s="2376" t="s">
        <v>868</v>
      </c>
      <c r="D823" s="2325">
        <v>44862</v>
      </c>
      <c r="E823" s="3512" t="s">
        <v>4946</v>
      </c>
      <c r="F823" s="1425">
        <v>180</v>
      </c>
      <c r="G823" s="540">
        <f>AVERAGE(CPVTFC3SG0038!P26:Q26)</f>
        <v>1.2701</v>
      </c>
      <c r="H823" s="3999">
        <f t="shared" si="131"/>
        <v>3775.3472222222222</v>
      </c>
      <c r="I823" s="4121" t="s">
        <v>315</v>
      </c>
      <c r="J823" s="2398"/>
      <c r="K823" s="2398"/>
      <c r="L823" s="2399"/>
      <c r="M823" s="1429"/>
      <c r="N823" s="1429"/>
      <c r="O823" s="654"/>
      <c r="P823" s="3809">
        <v>44891</v>
      </c>
      <c r="Q823" s="3810" t="s">
        <v>5586</v>
      </c>
      <c r="R823" s="3810">
        <v>10</v>
      </c>
      <c r="S823" s="3810">
        <f>AVERAGE(CPVTFC3SG0076!U11:V11)</f>
        <v>0.1061</v>
      </c>
      <c r="T823" s="1422">
        <f t="shared" si="149"/>
        <v>-272.01428571428568</v>
      </c>
      <c r="U823" s="3811" t="s">
        <v>314</v>
      </c>
      <c r="W823" s="5">
        <v>1</v>
      </c>
    </row>
    <row r="824" spans="1:23" ht="15.75" thickBot="1" x14ac:dyDescent="0.3">
      <c r="A824" s="1225">
        <v>774</v>
      </c>
      <c r="B824" s="2287" t="s">
        <v>4724</v>
      </c>
      <c r="C824" s="2287" t="s">
        <v>868</v>
      </c>
      <c r="D824" s="2330">
        <v>44862</v>
      </c>
      <c r="E824" s="3516" t="s">
        <v>4946</v>
      </c>
      <c r="F824" s="1521">
        <v>181</v>
      </c>
      <c r="G824" s="523">
        <f>AVERAGE(CPVTFC3SG0038!R26:S26)</f>
        <v>9.9099999999999994E-2</v>
      </c>
      <c r="H824" s="4013">
        <f t="shared" si="131"/>
        <v>-290.625</v>
      </c>
      <c r="I824" s="4124" t="s">
        <v>314</v>
      </c>
      <c r="J824" s="2395"/>
      <c r="K824" s="2395"/>
      <c r="L824" s="2396"/>
      <c r="M824" s="1973"/>
      <c r="N824" s="1973"/>
      <c r="O824" s="1471"/>
      <c r="P824" s="3785">
        <v>44893</v>
      </c>
      <c r="Q824" s="3786" t="s">
        <v>5592</v>
      </c>
      <c r="R824" s="3786">
        <v>142</v>
      </c>
      <c r="S824" s="3786">
        <f>AVERAGE(CPVTFC3SG0080!L20:M20)</f>
        <v>8.3299999999999999E-2</v>
      </c>
      <c r="T824" s="474">
        <f t="shared" ref="T824" si="150">(S824-0.0643)/0.0133*66</f>
        <v>94.285714285714306</v>
      </c>
      <c r="U824" s="3787" t="s">
        <v>314</v>
      </c>
    </row>
    <row r="825" spans="1:23" x14ac:dyDescent="0.25">
      <c r="A825" s="86">
        <v>775</v>
      </c>
      <c r="B825" s="457" t="s">
        <v>4725</v>
      </c>
      <c r="C825" s="457" t="s">
        <v>868</v>
      </c>
      <c r="D825" s="2107">
        <v>44862</v>
      </c>
      <c r="E825" s="2788" t="s">
        <v>4946</v>
      </c>
      <c r="F825" s="459">
        <v>182</v>
      </c>
      <c r="G825" s="460">
        <f>AVERAGE(CPVTFC3SG0038!T26:U26)</f>
        <v>3.0163000000000002</v>
      </c>
      <c r="H825" s="4007">
        <f t="shared" si="131"/>
        <v>9838.5416666666679</v>
      </c>
      <c r="I825" s="4126" t="s">
        <v>315</v>
      </c>
      <c r="J825" s="1638"/>
      <c r="K825" s="1638"/>
      <c r="L825" s="1639"/>
      <c r="M825" s="721"/>
      <c r="N825" s="721"/>
      <c r="O825" s="721"/>
      <c r="P825" s="3788">
        <v>44891</v>
      </c>
      <c r="Q825" s="1498" t="s">
        <v>5586</v>
      </c>
      <c r="R825" s="1498">
        <v>11</v>
      </c>
      <c r="S825" s="1498">
        <f>AVERAGE(CPVTFC3SG0076!W11:X11)</f>
        <v>0.29564999999999997</v>
      </c>
      <c r="T825" s="494">
        <f t="shared" si="149"/>
        <v>621.57857142857131</v>
      </c>
      <c r="U825" s="1779" t="s">
        <v>314</v>
      </c>
      <c r="W825" s="5">
        <v>1</v>
      </c>
    </row>
    <row r="826" spans="1:23" ht="15.75" thickBot="1" x14ac:dyDescent="0.3">
      <c r="A826" s="516"/>
      <c r="B826" s="463"/>
      <c r="C826" s="463" t="s">
        <v>863</v>
      </c>
      <c r="D826" s="2111"/>
      <c r="E826" s="3471"/>
      <c r="F826" s="787"/>
      <c r="G826" s="1385"/>
      <c r="H826" s="4030"/>
      <c r="I826" s="4125"/>
      <c r="J826" s="1641"/>
      <c r="K826" s="1641"/>
      <c r="L826" s="1642"/>
      <c r="M826" s="778"/>
      <c r="N826" s="778"/>
      <c r="O826" s="778"/>
      <c r="P826" s="4267">
        <v>44894</v>
      </c>
      <c r="Q826" s="509" t="s">
        <v>5593</v>
      </c>
      <c r="R826" s="509">
        <v>153</v>
      </c>
      <c r="S826" s="509">
        <f>AVERAGE(CPVTFC3SG0081!J22:K22)</f>
        <v>0.58965000000000001</v>
      </c>
      <c r="T826" s="4014">
        <f t="shared" ref="T826" si="151">(S826-0.1617)/0.0141*66</f>
        <v>2003.1702127659576</v>
      </c>
      <c r="U826" s="4268" t="s">
        <v>315</v>
      </c>
    </row>
    <row r="827" spans="1:23" ht="15.75" thickBot="1" x14ac:dyDescent="0.3">
      <c r="A827" s="1461">
        <v>776</v>
      </c>
      <c r="B827" s="532" t="s">
        <v>4726</v>
      </c>
      <c r="C827" s="532" t="s">
        <v>868</v>
      </c>
      <c r="D827" s="2328">
        <v>44862</v>
      </c>
      <c r="E827" s="3506" t="s">
        <v>4946</v>
      </c>
      <c r="F827" s="1464">
        <v>183</v>
      </c>
      <c r="G827" s="587">
        <f>AVERAGE(CPVTFC3SG0038!V26:W26)</f>
        <v>2.3861999999999997</v>
      </c>
      <c r="H827" s="4027">
        <f t="shared" si="131"/>
        <v>7650.6944444444443</v>
      </c>
      <c r="I827" s="4112" t="s">
        <v>315</v>
      </c>
      <c r="J827" s="2395"/>
      <c r="K827" s="2395"/>
      <c r="L827" s="2396"/>
      <c r="M827" s="1973"/>
      <c r="N827" s="1973"/>
      <c r="O827" s="1471"/>
      <c r="P827" s="1974"/>
      <c r="Q827" s="3878"/>
      <c r="R827" s="3879"/>
      <c r="S827" s="1469"/>
      <c r="T827" s="1470"/>
      <c r="U827" s="3904"/>
      <c r="W827" s="5">
        <v>1</v>
      </c>
    </row>
    <row r="828" spans="1:23" ht="15.75" thickBot="1" x14ac:dyDescent="0.3">
      <c r="A828" s="600">
        <v>777</v>
      </c>
      <c r="B828" s="2376" t="s">
        <v>4727</v>
      </c>
      <c r="C828" s="2376" t="s">
        <v>868</v>
      </c>
      <c r="D828" s="2325">
        <v>44862</v>
      </c>
      <c r="E828" s="3512" t="s">
        <v>4946</v>
      </c>
      <c r="F828" s="1425">
        <v>184</v>
      </c>
      <c r="G828" s="540">
        <f>AVERAGE(CPVTFC3SG0038!X26:Y26)</f>
        <v>1.4893999999999998</v>
      </c>
      <c r="H828" s="3999">
        <f t="shared" si="131"/>
        <v>4536.8055555555547</v>
      </c>
      <c r="I828" s="4121" t="s">
        <v>315</v>
      </c>
      <c r="J828" s="2398"/>
      <c r="K828" s="2398"/>
      <c r="L828" s="2399"/>
      <c r="M828" s="1429"/>
      <c r="N828" s="1429"/>
      <c r="O828" s="654"/>
      <c r="P828" s="3809">
        <v>44890</v>
      </c>
      <c r="Q828" s="3810" t="s">
        <v>5585</v>
      </c>
      <c r="R828" s="3810">
        <v>50</v>
      </c>
      <c r="S828" s="3810">
        <f>AVERAGE(CPVTFC3SG0075!M19:N19)</f>
        <v>9.0950000000000003E-2</v>
      </c>
      <c r="T828" s="1422">
        <f>(S828-0.1155)/0.0131*66</f>
        <v>-123.68702290076337</v>
      </c>
      <c r="U828" s="3811" t="s">
        <v>314</v>
      </c>
      <c r="W828" s="5">
        <v>1</v>
      </c>
    </row>
    <row r="829" spans="1:23" x14ac:dyDescent="0.25">
      <c r="A829" s="456">
        <v>778</v>
      </c>
      <c r="B829" s="4806" t="s">
        <v>4728</v>
      </c>
      <c r="C829" s="457" t="s">
        <v>868</v>
      </c>
      <c r="D829" s="2107">
        <v>44862</v>
      </c>
      <c r="E829" s="2788" t="s">
        <v>4947</v>
      </c>
      <c r="F829" s="459">
        <v>1</v>
      </c>
      <c r="G829" s="460">
        <f>AVERAGE(CPVTFC3SG0039!C11:D11)</f>
        <v>1.0093999999999999</v>
      </c>
      <c r="H829" s="4007">
        <f>(G829-0.162)/0.0139*50</f>
        <v>3048.2014388489206</v>
      </c>
      <c r="I829" s="4114" t="s">
        <v>315</v>
      </c>
      <c r="J829" s="1638"/>
      <c r="K829" s="1638"/>
      <c r="L829" s="1639"/>
      <c r="M829" s="721"/>
      <c r="N829" s="721"/>
      <c r="O829" s="1299"/>
      <c r="P829" s="3813">
        <v>44890</v>
      </c>
      <c r="Q829" s="3814" t="s">
        <v>5585</v>
      </c>
      <c r="R829" s="3814">
        <v>51</v>
      </c>
      <c r="S829" s="3814">
        <f>AVERAGE(CPVTFC3SG0075!O19:P19)</f>
        <v>8.1250000000000003E-2</v>
      </c>
      <c r="T829" s="514">
        <f>(S829-0.1155)/0.0131*66</f>
        <v>-172.55725190839698</v>
      </c>
      <c r="U829" s="3815" t="s">
        <v>314</v>
      </c>
      <c r="V829" s="4919" t="s">
        <v>1416</v>
      </c>
      <c r="W829" s="5">
        <v>1</v>
      </c>
    </row>
    <row r="830" spans="1:23" ht="15.75" thickBot="1" x14ac:dyDescent="0.3">
      <c r="A830" s="219"/>
      <c r="B830" s="4808"/>
      <c r="C830" s="463" t="s">
        <v>4252</v>
      </c>
      <c r="D830" s="1516">
        <v>44895</v>
      </c>
      <c r="E830" s="3589" t="s">
        <v>5570</v>
      </c>
      <c r="F830" s="518">
        <v>75</v>
      </c>
      <c r="G830" s="509">
        <f>AVERAGE(CPVTFC3SG0083!S23:T23)</f>
        <v>2.8582999999999998</v>
      </c>
      <c r="H830" s="4014">
        <f>(G830-0.15)/0.0138*50</f>
        <v>9812.68115942029</v>
      </c>
      <c r="I830" s="4123" t="s">
        <v>315</v>
      </c>
      <c r="J830" s="4346">
        <v>44896</v>
      </c>
      <c r="K830" s="560" t="s">
        <v>5598</v>
      </c>
      <c r="L830" s="560">
        <v>41</v>
      </c>
      <c r="M830" s="560">
        <f>AVERAGE(CPVTFC3SG0085!Q17:R17)</f>
        <v>2.8385499999999997</v>
      </c>
      <c r="N830" s="4016">
        <f>(M830-0.0888)/0.0136*400</f>
        <v>80875</v>
      </c>
      <c r="O830" s="4365" t="s">
        <v>315</v>
      </c>
      <c r="P830" s="786"/>
      <c r="Q830" s="786"/>
      <c r="R830" s="668"/>
      <c r="S830" s="786"/>
      <c r="T830" s="786"/>
      <c r="U830" s="788"/>
      <c r="V830" s="4919"/>
    </row>
    <row r="831" spans="1:23" ht="15.75" thickBot="1" x14ac:dyDescent="0.3">
      <c r="A831" s="531">
        <v>779</v>
      </c>
      <c r="B831" s="532" t="s">
        <v>4729</v>
      </c>
      <c r="C831" s="532" t="s">
        <v>868</v>
      </c>
      <c r="D831" s="2328">
        <v>44862</v>
      </c>
      <c r="E831" s="3506" t="s">
        <v>4947</v>
      </c>
      <c r="F831" s="1464">
        <v>2</v>
      </c>
      <c r="G831" s="587">
        <f>AVERAGE(CPVTFC3SG0039!E11:F11)</f>
        <v>2.8738999999999999</v>
      </c>
      <c r="H831" s="4027">
        <f t="shared" ref="H831:H883" si="152">(G831-0.162)/0.0139*50</f>
        <v>9755.035971223022</v>
      </c>
      <c r="I831" s="4112" t="s">
        <v>315</v>
      </c>
      <c r="J831" s="2395"/>
      <c r="K831" s="2395"/>
      <c r="L831" s="2396"/>
      <c r="M831" s="1973"/>
      <c r="N831" s="1973"/>
      <c r="O831" s="1471"/>
      <c r="P831" s="3813">
        <v>44890</v>
      </c>
      <c r="Q831" s="3814" t="s">
        <v>5585</v>
      </c>
      <c r="R831" s="3814">
        <v>52</v>
      </c>
      <c r="S831" s="3814">
        <f>AVERAGE(CPVTFC3SG0075!Q19:R19)</f>
        <v>0.31805</v>
      </c>
      <c r="T831" s="514">
        <f>(S831-0.1155)/0.0131*66</f>
        <v>1020.4809160305343</v>
      </c>
      <c r="U831" s="3815" t="s">
        <v>314</v>
      </c>
      <c r="W831" s="5">
        <v>1</v>
      </c>
    </row>
    <row r="832" spans="1:23" ht="15.75" thickBot="1" x14ac:dyDescent="0.3">
      <c r="A832" s="1798">
        <v>780</v>
      </c>
      <c r="B832" s="2376" t="s">
        <v>4730</v>
      </c>
      <c r="C832" s="2376" t="s">
        <v>868</v>
      </c>
      <c r="D832" s="2325">
        <v>44862</v>
      </c>
      <c r="E832" s="3512" t="s">
        <v>4947</v>
      </c>
      <c r="F832" s="1425">
        <v>3</v>
      </c>
      <c r="G832" s="540">
        <f>AVERAGE(CPVTFC3SG0039!G11:H11)</f>
        <v>1.6213500000000001</v>
      </c>
      <c r="H832" s="3999">
        <f t="shared" si="152"/>
        <v>5249.4604316546774</v>
      </c>
      <c r="I832" s="4121" t="s">
        <v>315</v>
      </c>
      <c r="J832" s="2398"/>
      <c r="K832" s="2398"/>
      <c r="L832" s="2399"/>
      <c r="M832" s="1429"/>
      <c r="N832" s="1429"/>
      <c r="O832" s="654"/>
      <c r="P832" s="3809">
        <v>44890</v>
      </c>
      <c r="Q832" s="3810" t="s">
        <v>5585</v>
      </c>
      <c r="R832" s="3810">
        <v>53</v>
      </c>
      <c r="S832" s="3810">
        <f>AVERAGE(CPVTFC3SG0075!S19:T19)</f>
        <v>7.6450000000000004E-2</v>
      </c>
      <c r="T832" s="1422">
        <f>(S832-0.1155)/0.0131*66</f>
        <v>-196.74045801526717</v>
      </c>
      <c r="U832" s="3811" t="s">
        <v>314</v>
      </c>
      <c r="W832" s="5">
        <v>1</v>
      </c>
    </row>
    <row r="833" spans="1:23" ht="15.75" thickBot="1" x14ac:dyDescent="0.3">
      <c r="A833" s="600">
        <v>781</v>
      </c>
      <c r="B833" s="2376" t="s">
        <v>4731</v>
      </c>
      <c r="C833" s="2376" t="s">
        <v>868</v>
      </c>
      <c r="D833" s="2325">
        <v>44862</v>
      </c>
      <c r="E833" s="3512" t="s">
        <v>4947</v>
      </c>
      <c r="F833" s="1425">
        <v>4</v>
      </c>
      <c r="G833" s="540">
        <f>AVERAGE(CPVTFC3SG0039!I11:J11)</f>
        <v>1.4198999999999999</v>
      </c>
      <c r="H833" s="3999">
        <f t="shared" si="152"/>
        <v>4524.8201438848919</v>
      </c>
      <c r="I833" s="4121" t="s">
        <v>315</v>
      </c>
      <c r="J833" s="2398"/>
      <c r="K833" s="2398"/>
      <c r="L833" s="2399"/>
      <c r="M833" s="1429"/>
      <c r="N833" s="1429"/>
      <c r="O833" s="654"/>
      <c r="P833" s="3809">
        <v>44890</v>
      </c>
      <c r="Q833" s="3810" t="s">
        <v>5585</v>
      </c>
      <c r="R833" s="3810">
        <v>54</v>
      </c>
      <c r="S833" s="3810">
        <f>AVERAGE(CPVTFC3SG0075!U19:V19)</f>
        <v>8.3799999999999999E-2</v>
      </c>
      <c r="T833" s="1422">
        <f>(S833-0.1155)/0.0131*66</f>
        <v>-159.70992366412216</v>
      </c>
      <c r="U833" s="3811" t="s">
        <v>314</v>
      </c>
      <c r="W833" s="5">
        <v>1</v>
      </c>
    </row>
    <row r="834" spans="1:23" ht="15.75" thickBot="1" x14ac:dyDescent="0.3">
      <c r="A834" s="1798">
        <v>782</v>
      </c>
      <c r="B834" s="2376" t="s">
        <v>4732</v>
      </c>
      <c r="C834" s="2376" t="s">
        <v>868</v>
      </c>
      <c r="D834" s="2325">
        <v>44862</v>
      </c>
      <c r="E834" s="3512" t="s">
        <v>4947</v>
      </c>
      <c r="F834" s="1425">
        <v>5</v>
      </c>
      <c r="G834" s="540">
        <f>AVERAGE(CPVTFC3SG0039!K11:L11)</f>
        <v>2.9008500000000002</v>
      </c>
      <c r="H834" s="3999">
        <f t="shared" si="152"/>
        <v>9851.9784172661894</v>
      </c>
      <c r="I834" s="4121" t="s">
        <v>315</v>
      </c>
      <c r="J834" s="2398"/>
      <c r="K834" s="2398"/>
      <c r="L834" s="2399"/>
      <c r="M834" s="1429"/>
      <c r="N834" s="1429"/>
      <c r="O834" s="654"/>
      <c r="P834" s="3802">
        <v>44890</v>
      </c>
      <c r="Q834" s="3803" t="s">
        <v>5585</v>
      </c>
      <c r="R834" s="3803">
        <v>57</v>
      </c>
      <c r="S834" s="3803">
        <f>AVERAGE(CPVTFC3SG0075!E21:F21)</f>
        <v>0.98110000000000008</v>
      </c>
      <c r="T834" s="603">
        <f t="shared" ref="T834:T872" si="153">(S834-0.1155)/0.0131*66</f>
        <v>4361.0381679389311</v>
      </c>
      <c r="U834" s="3804" t="s">
        <v>315</v>
      </c>
      <c r="W834" s="5">
        <v>1</v>
      </c>
    </row>
    <row r="835" spans="1:23" ht="15.75" thickBot="1" x14ac:dyDescent="0.3">
      <c r="A835" s="1832">
        <v>783</v>
      </c>
      <c r="B835" s="2481" t="s">
        <v>4733</v>
      </c>
      <c r="C835" s="2481" t="s">
        <v>868</v>
      </c>
      <c r="D835" s="2327">
        <v>44862</v>
      </c>
      <c r="E835" s="3624" t="s">
        <v>4947</v>
      </c>
      <c r="F835" s="1810">
        <v>6</v>
      </c>
      <c r="G835" s="538">
        <f>AVERAGE(CPVTFC3SG0039!M11:N11)</f>
        <v>0.25464999999999999</v>
      </c>
      <c r="H835" s="4023">
        <f t="shared" si="152"/>
        <v>333.273381294964</v>
      </c>
      <c r="I835" s="4127" t="s">
        <v>314</v>
      </c>
      <c r="J835" s="2402"/>
      <c r="K835" s="2402"/>
      <c r="L835" s="2403"/>
      <c r="M835" s="2017"/>
      <c r="N835" s="2017"/>
      <c r="O835" s="861"/>
      <c r="P835" s="3813">
        <v>44890</v>
      </c>
      <c r="Q835" s="3814" t="s">
        <v>5585</v>
      </c>
      <c r="R835" s="3814">
        <v>58</v>
      </c>
      <c r="S835" s="3814">
        <f>AVERAGE(CPVTFC3SG0075!G21:H21)</f>
        <v>0.11019999999999999</v>
      </c>
      <c r="T835" s="514">
        <f t="shared" si="153"/>
        <v>-26.702290076335942</v>
      </c>
      <c r="U835" s="3815" t="s">
        <v>314</v>
      </c>
    </row>
    <row r="836" spans="1:23" x14ac:dyDescent="0.25">
      <c r="A836" s="456">
        <v>784</v>
      </c>
      <c r="B836" s="4806" t="s">
        <v>4734</v>
      </c>
      <c r="C836" s="457" t="s">
        <v>868</v>
      </c>
      <c r="D836" s="2107">
        <v>44862</v>
      </c>
      <c r="E836" s="2788" t="s">
        <v>4947</v>
      </c>
      <c r="F836" s="459">
        <v>7</v>
      </c>
      <c r="G836" s="460">
        <f>AVERAGE(CPVTFC3SG0039!O11:P11)</f>
        <v>2.2876000000000003</v>
      </c>
      <c r="H836" s="4007">
        <f t="shared" si="152"/>
        <v>7646.0431654676267</v>
      </c>
      <c r="I836" s="4126" t="s">
        <v>315</v>
      </c>
      <c r="J836" s="1638"/>
      <c r="K836" s="1638"/>
      <c r="L836" s="1639"/>
      <c r="M836" s="721"/>
      <c r="N836" s="721"/>
      <c r="O836" s="721"/>
      <c r="P836" s="3788">
        <v>44890</v>
      </c>
      <c r="Q836" s="1498" t="s">
        <v>5585</v>
      </c>
      <c r="R836" s="1498">
        <v>59</v>
      </c>
      <c r="S836" s="1498">
        <f>AVERAGE(CPVTFC3SG0075!I21:J21)</f>
        <v>0.11745</v>
      </c>
      <c r="T836" s="494">
        <f t="shared" si="153"/>
        <v>9.8244274809159968</v>
      </c>
      <c r="U836" s="1779" t="s">
        <v>314</v>
      </c>
      <c r="W836" s="5">
        <v>1</v>
      </c>
    </row>
    <row r="837" spans="1:23" x14ac:dyDescent="0.25">
      <c r="A837" s="597"/>
      <c r="B837" s="4807"/>
      <c r="C837" s="443" t="s">
        <v>5448</v>
      </c>
      <c r="D837" s="2333"/>
      <c r="E837" s="3468"/>
      <c r="F837" s="695"/>
      <c r="G837" s="892"/>
      <c r="H837" s="4011"/>
      <c r="I837" s="4094"/>
      <c r="J837" s="863"/>
      <c r="K837" s="863"/>
      <c r="L837" s="864"/>
      <c r="M837" s="642"/>
      <c r="N837" s="642"/>
      <c r="O837" s="642"/>
      <c r="P837" s="267">
        <v>44890</v>
      </c>
      <c r="Q837" s="268" t="s">
        <v>5585</v>
      </c>
      <c r="R837" s="268">
        <v>60</v>
      </c>
      <c r="S837" s="268">
        <f>AVERAGE(CPVTFC3SG0075!K21:L21)</f>
        <v>0.1691</v>
      </c>
      <c r="T837" s="343">
        <f t="shared" si="153"/>
        <v>270.04580152671753</v>
      </c>
      <c r="U837" s="1781" t="s">
        <v>314</v>
      </c>
    </row>
    <row r="838" spans="1:23" ht="15.75" thickBot="1" x14ac:dyDescent="0.3">
      <c r="A838" s="219"/>
      <c r="B838" s="4808"/>
      <c r="C838" s="463" t="s">
        <v>863</v>
      </c>
      <c r="D838" s="2111"/>
      <c r="E838" s="3471"/>
      <c r="F838" s="787"/>
      <c r="G838" s="1385"/>
      <c r="H838" s="4030"/>
      <c r="I838" s="4125"/>
      <c r="J838" s="1641"/>
      <c r="K838" s="1641"/>
      <c r="L838" s="1642"/>
      <c r="M838" s="778"/>
      <c r="N838" s="778"/>
      <c r="O838" s="778"/>
      <c r="P838" s="4250">
        <v>44894</v>
      </c>
      <c r="Q838" s="468" t="s">
        <v>5593</v>
      </c>
      <c r="R838" s="468">
        <v>156</v>
      </c>
      <c r="S838" s="468">
        <f>AVERAGE(CPVTFC3SG0081!P22:Q22)</f>
        <v>0.24854999999999999</v>
      </c>
      <c r="T838" s="4009">
        <f t="shared" ref="T838" si="154">(S838-0.1617)/0.0141*66</f>
        <v>406.53191489361694</v>
      </c>
      <c r="U838" s="4251" t="s">
        <v>314</v>
      </c>
    </row>
    <row r="839" spans="1:23" ht="15.75" thickBot="1" x14ac:dyDescent="0.3">
      <c r="A839" s="1804">
        <v>785</v>
      </c>
      <c r="B839" s="2287" t="s">
        <v>4735</v>
      </c>
      <c r="C839" s="2287" t="s">
        <v>868</v>
      </c>
      <c r="D839" s="2330">
        <v>44862</v>
      </c>
      <c r="E839" s="3516" t="s">
        <v>4947</v>
      </c>
      <c r="F839" s="1521">
        <v>8</v>
      </c>
      <c r="G839" s="523">
        <f>AVERAGE(CPVTFC3SG0039!Q11:R11)</f>
        <v>0.50195000000000001</v>
      </c>
      <c r="H839" s="4013">
        <f t="shared" si="152"/>
        <v>1222.841726618705</v>
      </c>
      <c r="I839" s="4128" t="s">
        <v>314</v>
      </c>
      <c r="J839" s="2395"/>
      <c r="K839" s="2395"/>
      <c r="L839" s="2396"/>
      <c r="M839" s="1973"/>
      <c r="N839" s="1973"/>
      <c r="O839" s="1471"/>
      <c r="P839" s="3817">
        <v>44890</v>
      </c>
      <c r="Q839" s="3818" t="s">
        <v>5585</v>
      </c>
      <c r="R839" s="3818">
        <v>61</v>
      </c>
      <c r="S839" s="3818">
        <f>AVERAGE(CPVTFC3SG0075!M21:N21)</f>
        <v>0.10795</v>
      </c>
      <c r="T839" s="521">
        <f t="shared" si="153"/>
        <v>-38.038167938931302</v>
      </c>
      <c r="U839" s="3819" t="s">
        <v>314</v>
      </c>
      <c r="W839" s="5">
        <v>1</v>
      </c>
    </row>
    <row r="840" spans="1:23" x14ac:dyDescent="0.25">
      <c r="A840" s="456">
        <v>786</v>
      </c>
      <c r="B840" s="4809" t="s">
        <v>4736</v>
      </c>
      <c r="C840" s="457" t="s">
        <v>868</v>
      </c>
      <c r="D840" s="2107">
        <v>44862</v>
      </c>
      <c r="E840" s="2788" t="s">
        <v>4947</v>
      </c>
      <c r="F840" s="459">
        <v>9</v>
      </c>
      <c r="G840" s="460">
        <f>AVERAGE(CPVTFC3SG0039!S11:T11)</f>
        <v>1.5793999999999999</v>
      </c>
      <c r="H840" s="4007">
        <f t="shared" si="152"/>
        <v>5098.5611510791368</v>
      </c>
      <c r="I840" s="4126" t="s">
        <v>315</v>
      </c>
      <c r="J840" s="1638"/>
      <c r="K840" s="1638"/>
      <c r="L840" s="1639"/>
      <c r="M840" s="721"/>
      <c r="N840" s="721"/>
      <c r="O840" s="721"/>
      <c r="P840" s="3788">
        <v>44890</v>
      </c>
      <c r="Q840" s="1498" t="s">
        <v>5585</v>
      </c>
      <c r="R840" s="1498">
        <v>62</v>
      </c>
      <c r="S840" s="1498">
        <f>AVERAGE(CPVTFC3SG0075!O21:P21)</f>
        <v>7.9300000000000009E-2</v>
      </c>
      <c r="T840" s="494">
        <f t="shared" si="153"/>
        <v>-182.38167938931295</v>
      </c>
      <c r="U840" s="1779" t="s">
        <v>314</v>
      </c>
      <c r="W840" s="5">
        <v>1</v>
      </c>
    </row>
    <row r="841" spans="1:23" ht="15.75" thickBot="1" x14ac:dyDescent="0.3">
      <c r="A841" s="598"/>
      <c r="B841" s="4822"/>
      <c r="C841" s="423" t="s">
        <v>5448</v>
      </c>
      <c r="D841" s="2335"/>
      <c r="E841" s="3532"/>
      <c r="F841" s="1586"/>
      <c r="G841" s="1391"/>
      <c r="H841" s="4031"/>
      <c r="I841" s="4129"/>
      <c r="J841" s="1632"/>
      <c r="K841" s="1632"/>
      <c r="L841" s="1633"/>
      <c r="M841" s="650"/>
      <c r="N841" s="650"/>
      <c r="O841" s="650"/>
      <c r="P841" s="3785">
        <v>44890</v>
      </c>
      <c r="Q841" s="3786" t="s">
        <v>5585</v>
      </c>
      <c r="R841" s="3786">
        <v>63</v>
      </c>
      <c r="S841" s="3786">
        <f>AVERAGE(CPVTFC3SG0075!Q21:R21)</f>
        <v>0.10575000000000001</v>
      </c>
      <c r="T841" s="474">
        <f t="shared" si="153"/>
        <v>-49.122137404580123</v>
      </c>
      <c r="U841" s="3787" t="s">
        <v>314</v>
      </c>
    </row>
    <row r="842" spans="1:23" x14ac:dyDescent="0.25">
      <c r="A842" s="86">
        <v>787</v>
      </c>
      <c r="B842" s="4809" t="s">
        <v>4737</v>
      </c>
      <c r="C842" s="457" t="s">
        <v>868</v>
      </c>
      <c r="D842" s="2107">
        <v>44862</v>
      </c>
      <c r="E842" s="2788" t="s">
        <v>4947</v>
      </c>
      <c r="F842" s="459">
        <v>10</v>
      </c>
      <c r="G842" s="460">
        <f>AVERAGE(CPVTFC3SG0039!U11:V11)</f>
        <v>2.4863499999999998</v>
      </c>
      <c r="H842" s="4007">
        <f t="shared" si="152"/>
        <v>8360.9712230215828</v>
      </c>
      <c r="I842" s="4126" t="s">
        <v>315</v>
      </c>
      <c r="J842" s="1638"/>
      <c r="K842" s="1638"/>
      <c r="L842" s="1639"/>
      <c r="M842" s="721"/>
      <c r="N842" s="721"/>
      <c r="O842" s="721"/>
      <c r="P842" s="3788">
        <v>44890</v>
      </c>
      <c r="Q842" s="1498" t="s">
        <v>5585</v>
      </c>
      <c r="R842" s="1498">
        <v>64</v>
      </c>
      <c r="S842" s="1498">
        <f>AVERAGE(CPVTFC3SG0075!S21:T21)</f>
        <v>8.0699999999999994E-2</v>
      </c>
      <c r="T842" s="494">
        <f t="shared" si="153"/>
        <v>-175.32824427480921</v>
      </c>
      <c r="U842" s="1779" t="s">
        <v>314</v>
      </c>
      <c r="W842" s="5">
        <v>1</v>
      </c>
    </row>
    <row r="843" spans="1:23" x14ac:dyDescent="0.25">
      <c r="A843" s="596"/>
      <c r="B843" s="4816"/>
      <c r="C843" s="443" t="s">
        <v>5448</v>
      </c>
      <c r="D843" s="2333"/>
      <c r="E843" s="3468"/>
      <c r="F843" s="695"/>
      <c r="G843" s="892"/>
      <c r="H843" s="4011"/>
      <c r="I843" s="4094"/>
      <c r="J843" s="863"/>
      <c r="K843" s="863"/>
      <c r="L843" s="864"/>
      <c r="M843" s="642"/>
      <c r="N843" s="642"/>
      <c r="O843" s="642"/>
      <c r="P843" s="267">
        <v>44890</v>
      </c>
      <c r="Q843" s="268" t="s">
        <v>5585</v>
      </c>
      <c r="R843" s="268">
        <v>65</v>
      </c>
      <c r="S843" s="268">
        <f>AVERAGE(CPVTFC3SG0075!U21:V21)</f>
        <v>0.17715</v>
      </c>
      <c r="T843" s="343">
        <f t="shared" si="153"/>
        <v>310.60305343511448</v>
      </c>
      <c r="U843" s="1781" t="s">
        <v>314</v>
      </c>
    </row>
    <row r="844" spans="1:23" ht="15.75" thickBot="1" x14ac:dyDescent="0.3">
      <c r="A844" s="516"/>
      <c r="B844" s="463"/>
      <c r="C844" s="463" t="s">
        <v>863</v>
      </c>
      <c r="D844" s="2111"/>
      <c r="E844" s="3471"/>
      <c r="F844" s="787"/>
      <c r="G844" s="1385"/>
      <c r="H844" s="4030"/>
      <c r="I844" s="4125"/>
      <c r="J844" s="1641"/>
      <c r="K844" s="1641"/>
      <c r="L844" s="1642"/>
      <c r="M844" s="778"/>
      <c r="N844" s="778"/>
      <c r="O844" s="778"/>
      <c r="P844" s="4250">
        <v>44894</v>
      </c>
      <c r="Q844" s="468" t="s">
        <v>5593</v>
      </c>
      <c r="R844" s="468">
        <v>157</v>
      </c>
      <c r="S844" s="468">
        <f>AVERAGE(CPVTFC3SG0081!R22:S22)</f>
        <v>0.15010000000000001</v>
      </c>
      <c r="T844" s="4009">
        <f t="shared" ref="T844" si="155">(S844-0.1617)/0.0141*66</f>
        <v>-54.297872340425528</v>
      </c>
      <c r="U844" s="4251" t="s">
        <v>314</v>
      </c>
    </row>
    <row r="845" spans="1:23" x14ac:dyDescent="0.25">
      <c r="A845" s="536">
        <v>788</v>
      </c>
      <c r="B845" s="4817" t="s">
        <v>4738</v>
      </c>
      <c r="C845" s="372" t="s">
        <v>868</v>
      </c>
      <c r="D845" s="2331">
        <v>44862</v>
      </c>
      <c r="E845" s="3473" t="s">
        <v>4947</v>
      </c>
      <c r="F845" s="375">
        <v>11</v>
      </c>
      <c r="G845" s="511">
        <f>AVERAGE(CPVTFC3SG0039!W11:X11)</f>
        <v>8.2449999999999996E-2</v>
      </c>
      <c r="H845" s="4005">
        <f t="shared" si="152"/>
        <v>-286.15107913669073</v>
      </c>
      <c r="I845" s="4157" t="s">
        <v>314</v>
      </c>
      <c r="J845" s="1635"/>
      <c r="K845" s="1635"/>
      <c r="L845" s="1636"/>
      <c r="M845" s="656"/>
      <c r="N845" s="656"/>
      <c r="O845" s="656"/>
      <c r="P845" s="3779">
        <v>44890</v>
      </c>
      <c r="Q845" s="3780" t="s">
        <v>5585</v>
      </c>
      <c r="R845" s="3780">
        <v>66</v>
      </c>
      <c r="S845" s="3780">
        <f>AVERAGE(CPVTFC3SG0075!W21:X21)</f>
        <v>9.3450000000000005E-2</v>
      </c>
      <c r="T845" s="500">
        <f t="shared" si="153"/>
        <v>-111.09160305343511</v>
      </c>
      <c r="U845" s="3781" t="s">
        <v>314</v>
      </c>
    </row>
    <row r="846" spans="1:23" ht="15.75" thickBot="1" x14ac:dyDescent="0.3">
      <c r="A846" s="90"/>
      <c r="B846" s="4888"/>
      <c r="C846" s="464" t="s">
        <v>5448</v>
      </c>
      <c r="D846" s="2111"/>
      <c r="E846" s="3471"/>
      <c r="F846" s="787"/>
      <c r="G846" s="1385"/>
      <c r="H846" s="4030"/>
      <c r="I846" s="4125"/>
      <c r="J846" s="1641"/>
      <c r="K846" s="1641"/>
      <c r="L846" s="1642"/>
      <c r="M846" s="778"/>
      <c r="N846" s="778"/>
      <c r="O846" s="778"/>
      <c r="P846" s="3800">
        <v>44890</v>
      </c>
      <c r="Q846" s="1783" t="s">
        <v>5585</v>
      </c>
      <c r="R846" s="1783">
        <v>67</v>
      </c>
      <c r="S846" s="1783">
        <f>AVERAGE(CPVTFC3SG0075!C23:D23)</f>
        <v>0.11335000000000001</v>
      </c>
      <c r="T846" s="469">
        <f t="shared" si="153"/>
        <v>-10.832061068702286</v>
      </c>
      <c r="U846" s="1784" t="s">
        <v>314</v>
      </c>
    </row>
    <row r="847" spans="1:23" ht="15.75" thickBot="1" x14ac:dyDescent="0.3">
      <c r="A847" s="600">
        <v>789</v>
      </c>
      <c r="B847" s="2376" t="s">
        <v>4739</v>
      </c>
      <c r="C847" s="2376" t="s">
        <v>868</v>
      </c>
      <c r="D847" s="2325">
        <v>44862</v>
      </c>
      <c r="E847" s="3512" t="s">
        <v>4947</v>
      </c>
      <c r="F847" s="1425">
        <v>12</v>
      </c>
      <c r="G847" s="540">
        <f>AVERAGE(CPVTFC3SG0039!C13:D13)</f>
        <v>2.6769499999999997</v>
      </c>
      <c r="H847" s="3999">
        <f t="shared" si="152"/>
        <v>9046.5827338129493</v>
      </c>
      <c r="I847" s="4121" t="s">
        <v>315</v>
      </c>
      <c r="J847" s="2398"/>
      <c r="K847" s="2398"/>
      <c r="L847" s="2399"/>
      <c r="M847" s="1429"/>
      <c r="N847" s="1429"/>
      <c r="O847" s="654"/>
      <c r="P847" s="3809">
        <v>44890</v>
      </c>
      <c r="Q847" s="3810" t="s">
        <v>5585</v>
      </c>
      <c r="R847" s="3810">
        <v>68</v>
      </c>
      <c r="S847" s="3810">
        <f>AVERAGE(CPVTFC3SG0075!E23:F23)</f>
        <v>0.1157</v>
      </c>
      <c r="T847" s="1422">
        <f t="shared" si="153"/>
        <v>1.0076335877862184</v>
      </c>
      <c r="U847" s="3811" t="s">
        <v>314</v>
      </c>
      <c r="W847" s="5">
        <v>1</v>
      </c>
    </row>
    <row r="848" spans="1:23" ht="15.75" thickBot="1" x14ac:dyDescent="0.3">
      <c r="A848" s="1461">
        <v>790</v>
      </c>
      <c r="B848" s="532" t="s">
        <v>4740</v>
      </c>
      <c r="C848" s="532" t="s">
        <v>868</v>
      </c>
      <c r="D848" s="2328">
        <v>44862</v>
      </c>
      <c r="E848" s="3506" t="s">
        <v>4947</v>
      </c>
      <c r="F848" s="1464">
        <v>13</v>
      </c>
      <c r="G848" s="587">
        <f>AVERAGE(CPVTFC3SG0039!E13:F13)</f>
        <v>1.196</v>
      </c>
      <c r="H848" s="4027">
        <f t="shared" si="152"/>
        <v>3719.424460431655</v>
      </c>
      <c r="I848" s="4112" t="s">
        <v>315</v>
      </c>
      <c r="J848" s="2395"/>
      <c r="K848" s="2395"/>
      <c r="L848" s="2396"/>
      <c r="M848" s="1973"/>
      <c r="N848" s="1973"/>
      <c r="O848" s="1471"/>
      <c r="P848" s="3785">
        <v>44890</v>
      </c>
      <c r="Q848" s="3786" t="s">
        <v>5585</v>
      </c>
      <c r="R848" s="3786">
        <v>78</v>
      </c>
      <c r="S848" s="3786">
        <f>AVERAGE(CPVTFC3SG0075!C25:D25)</f>
        <v>0.13985</v>
      </c>
      <c r="T848" s="474">
        <f t="shared" si="153"/>
        <v>122.67938931297708</v>
      </c>
      <c r="U848" s="3787" t="s">
        <v>314</v>
      </c>
      <c r="W848" s="5">
        <v>1</v>
      </c>
    </row>
    <row r="849" spans="1:23" ht="15.75" thickBot="1" x14ac:dyDescent="0.3">
      <c r="A849" s="600">
        <v>791</v>
      </c>
      <c r="B849" s="2376" t="s">
        <v>4741</v>
      </c>
      <c r="C849" s="2376" t="s">
        <v>868</v>
      </c>
      <c r="D849" s="2325">
        <v>44862</v>
      </c>
      <c r="E849" s="3512" t="s">
        <v>4947</v>
      </c>
      <c r="F849" s="1425">
        <v>14</v>
      </c>
      <c r="G849" s="540">
        <f>AVERAGE(CPVTFC3SG0039!G13:H13)</f>
        <v>2.2847</v>
      </c>
      <c r="H849" s="3999">
        <f t="shared" si="152"/>
        <v>7635.6115107913683</v>
      </c>
      <c r="I849" s="4121" t="s">
        <v>315</v>
      </c>
      <c r="J849" s="2398"/>
      <c r="K849" s="2398"/>
      <c r="L849" s="2399"/>
      <c r="M849" s="1429"/>
      <c r="N849" s="1429"/>
      <c r="O849" s="654"/>
      <c r="P849" s="3809">
        <v>44890</v>
      </c>
      <c r="Q849" s="3810" t="s">
        <v>5585</v>
      </c>
      <c r="R849" s="3810">
        <v>79</v>
      </c>
      <c r="S849" s="3810">
        <f>AVERAGE(CPVTFC3SG0075!E25:F25)</f>
        <v>0.11294999999999999</v>
      </c>
      <c r="T849" s="1422">
        <f t="shared" si="153"/>
        <v>-12.847328244274861</v>
      </c>
      <c r="U849" s="3811" t="s">
        <v>314</v>
      </c>
      <c r="W849" s="5">
        <v>1</v>
      </c>
    </row>
    <row r="850" spans="1:23" x14ac:dyDescent="0.25">
      <c r="A850" s="456">
        <v>792</v>
      </c>
      <c r="B850" s="4806" t="s">
        <v>4742</v>
      </c>
      <c r="C850" s="457" t="s">
        <v>868</v>
      </c>
      <c r="D850" s="2107">
        <v>44862</v>
      </c>
      <c r="E850" s="2788" t="s">
        <v>4947</v>
      </c>
      <c r="F850" s="459">
        <v>15</v>
      </c>
      <c r="G850" s="460">
        <f>AVERAGE(CPVTFC3SG0039!I13:J13)</f>
        <v>0.75370000000000004</v>
      </c>
      <c r="H850" s="4007">
        <f t="shared" si="152"/>
        <v>2128.4172661870507</v>
      </c>
      <c r="I850" s="4114" t="s">
        <v>315</v>
      </c>
      <c r="J850" s="1638"/>
      <c r="K850" s="1638"/>
      <c r="L850" s="1639"/>
      <c r="M850" s="721"/>
      <c r="N850" s="721"/>
      <c r="O850" s="1299"/>
      <c r="P850" s="3788">
        <v>44890</v>
      </c>
      <c r="Q850" s="1498" t="s">
        <v>5585</v>
      </c>
      <c r="R850" s="1498">
        <v>80</v>
      </c>
      <c r="S850" s="1498">
        <f>AVERAGE(CPVTFC3SG0075!G25:H25)</f>
        <v>9.5299999999999996E-2</v>
      </c>
      <c r="T850" s="494">
        <f t="shared" si="153"/>
        <v>-101.77099236641226</v>
      </c>
      <c r="U850" s="1779" t="s">
        <v>314</v>
      </c>
      <c r="W850" s="5">
        <v>1</v>
      </c>
    </row>
    <row r="851" spans="1:23" ht="15.75" thickBot="1" x14ac:dyDescent="0.3">
      <c r="A851" s="219"/>
      <c r="B851" s="4808"/>
      <c r="C851" s="463" t="s">
        <v>5448</v>
      </c>
      <c r="D851" s="2111"/>
      <c r="E851" s="3471"/>
      <c r="F851" s="787"/>
      <c r="G851" s="1385"/>
      <c r="H851" s="4030"/>
      <c r="I851" s="4125"/>
      <c r="J851" s="1641"/>
      <c r="K851" s="1641"/>
      <c r="L851" s="1642"/>
      <c r="M851" s="778"/>
      <c r="N851" s="778"/>
      <c r="O851" s="1306"/>
      <c r="P851" s="3800">
        <v>44890</v>
      </c>
      <c r="Q851" s="1783" t="s">
        <v>5585</v>
      </c>
      <c r="R851" s="1783">
        <v>81</v>
      </c>
      <c r="S851" s="1783">
        <f>AVERAGE(CPVTFC3SG0075!I25:J25)</f>
        <v>0.11499999999999999</v>
      </c>
      <c r="T851" s="469">
        <f t="shared" si="153"/>
        <v>-2.5190839694657208</v>
      </c>
      <c r="U851" s="1784" t="s">
        <v>314</v>
      </c>
    </row>
    <row r="852" spans="1:23" ht="15.75" thickBot="1" x14ac:dyDescent="0.3">
      <c r="A852" s="600">
        <v>793</v>
      </c>
      <c r="B852" s="2376" t="s">
        <v>4743</v>
      </c>
      <c r="C852" s="2376" t="s">
        <v>868</v>
      </c>
      <c r="D852" s="2325">
        <v>44862</v>
      </c>
      <c r="E852" s="3512" t="s">
        <v>4947</v>
      </c>
      <c r="F852" s="1425">
        <v>16</v>
      </c>
      <c r="G852" s="540">
        <f>AVERAGE(CPVTFC3SG0039!K13:L13)</f>
        <v>0.82735000000000003</v>
      </c>
      <c r="H852" s="3999">
        <f t="shared" si="152"/>
        <v>2393.3453237410072</v>
      </c>
      <c r="I852" s="4121" t="s">
        <v>315</v>
      </c>
      <c r="J852" s="2398"/>
      <c r="K852" s="2398"/>
      <c r="L852" s="2399"/>
      <c r="M852" s="1429"/>
      <c r="N852" s="1429"/>
      <c r="O852" s="654"/>
      <c r="P852" s="3809">
        <v>44890</v>
      </c>
      <c r="Q852" s="3810" t="s">
        <v>5585</v>
      </c>
      <c r="R852" s="3810">
        <v>88</v>
      </c>
      <c r="S852" s="3810">
        <f>AVERAGE(CPVTFC3SG0075!W25:X25)</f>
        <v>0.11425</v>
      </c>
      <c r="T852" s="1422">
        <f t="shared" si="153"/>
        <v>-6.2977099236641267</v>
      </c>
      <c r="U852" s="3811" t="s">
        <v>314</v>
      </c>
      <c r="W852" s="5">
        <v>1</v>
      </c>
    </row>
    <row r="853" spans="1:23" ht="15.75" thickBot="1" x14ac:dyDescent="0.3">
      <c r="A853" s="1225">
        <v>794</v>
      </c>
      <c r="B853" s="2287" t="s">
        <v>4744</v>
      </c>
      <c r="C853" s="2287" t="s">
        <v>868</v>
      </c>
      <c r="D853" s="2330">
        <v>44862</v>
      </c>
      <c r="E853" s="3516" t="s">
        <v>4947</v>
      </c>
      <c r="F853" s="1521">
        <v>17</v>
      </c>
      <c r="G853" s="523">
        <f>AVERAGE(CPVTFC3SG0039!M13:N13)</f>
        <v>0.48455000000000004</v>
      </c>
      <c r="H853" s="4013">
        <f t="shared" si="152"/>
        <v>1160.2517985611512</v>
      </c>
      <c r="I853" s="4128" t="s">
        <v>314</v>
      </c>
      <c r="J853" s="2395"/>
      <c r="K853" s="2395"/>
      <c r="L853" s="2396"/>
      <c r="M853" s="1973"/>
      <c r="N853" s="1973"/>
      <c r="O853" s="1471"/>
      <c r="P853" s="3813">
        <v>44890</v>
      </c>
      <c r="Q853" s="3814" t="s">
        <v>5585</v>
      </c>
      <c r="R853" s="3814">
        <v>89</v>
      </c>
      <c r="S853" s="3814">
        <f>AVERAGE(CPVTFC3SG0075!B12:C12)</f>
        <v>0.13235</v>
      </c>
      <c r="T853" s="514">
        <f t="shared" si="153"/>
        <v>84.893129770992317</v>
      </c>
      <c r="U853" s="3815" t="s">
        <v>314</v>
      </c>
      <c r="W853" s="5">
        <v>1</v>
      </c>
    </row>
    <row r="854" spans="1:23" ht="15.75" thickBot="1" x14ac:dyDescent="0.3">
      <c r="A854" s="600">
        <v>795</v>
      </c>
      <c r="B854" s="2376" t="s">
        <v>4745</v>
      </c>
      <c r="C854" s="2376" t="s">
        <v>868</v>
      </c>
      <c r="D854" s="2325">
        <v>44862</v>
      </c>
      <c r="E854" s="3512" t="s">
        <v>4947</v>
      </c>
      <c r="F854" s="1425">
        <v>18</v>
      </c>
      <c r="G854" s="540">
        <f>AVERAGE(CPVTFC3SG0039!O13:P13)</f>
        <v>0.64955000000000007</v>
      </c>
      <c r="H854" s="3999">
        <f t="shared" si="152"/>
        <v>1753.7769784172663</v>
      </c>
      <c r="I854" s="4121" t="s">
        <v>315</v>
      </c>
      <c r="J854" s="2398"/>
      <c r="K854" s="2398"/>
      <c r="L854" s="2399"/>
      <c r="M854" s="1429"/>
      <c r="N854" s="1429"/>
      <c r="O854" s="654"/>
      <c r="P854" s="3809">
        <v>44890</v>
      </c>
      <c r="Q854" s="3810" t="s">
        <v>5585</v>
      </c>
      <c r="R854" s="3810">
        <v>90</v>
      </c>
      <c r="S854" s="3810">
        <f>AVERAGE(CPVTFC3SG0075!D12:E12)</f>
        <v>0.13865</v>
      </c>
      <c r="T854" s="1422">
        <f t="shared" si="153"/>
        <v>116.6335877862595</v>
      </c>
      <c r="U854" s="3811" t="s">
        <v>314</v>
      </c>
      <c r="W854" s="5">
        <v>1</v>
      </c>
    </row>
    <row r="855" spans="1:23" ht="15.75" thickBot="1" x14ac:dyDescent="0.3">
      <c r="A855" s="1461">
        <v>796</v>
      </c>
      <c r="B855" s="532" t="s">
        <v>4746</v>
      </c>
      <c r="C855" s="532" t="s">
        <v>868</v>
      </c>
      <c r="D855" s="2328">
        <v>44862</v>
      </c>
      <c r="E855" s="3506" t="s">
        <v>4947</v>
      </c>
      <c r="F855" s="1464">
        <v>19</v>
      </c>
      <c r="G855" s="587">
        <f>AVERAGE(CPVTFC3SG0039!Q13:R13)</f>
        <v>2.8589500000000001</v>
      </c>
      <c r="H855" s="4027">
        <f t="shared" si="152"/>
        <v>9701.2589928057569</v>
      </c>
      <c r="I855" s="4112" t="s">
        <v>315</v>
      </c>
      <c r="J855" s="2395"/>
      <c r="K855" s="2395"/>
      <c r="L855" s="2396"/>
      <c r="M855" s="1973"/>
      <c r="N855" s="1973"/>
      <c r="O855" s="1471"/>
      <c r="P855" s="3817">
        <v>44890</v>
      </c>
      <c r="Q855" s="3818" t="s">
        <v>5585</v>
      </c>
      <c r="R855" s="3818">
        <v>91</v>
      </c>
      <c r="S855" s="3818">
        <f>AVERAGE(CPVTFC3SG0075!F12:G12)</f>
        <v>0.19775000000000001</v>
      </c>
      <c r="T855" s="521">
        <f t="shared" si="153"/>
        <v>414.38931297709922</v>
      </c>
      <c r="U855" s="3819" t="s">
        <v>314</v>
      </c>
      <c r="W855" s="5">
        <v>1</v>
      </c>
    </row>
    <row r="856" spans="1:23" ht="15.75" thickBot="1" x14ac:dyDescent="0.3">
      <c r="A856" s="2008">
        <v>797</v>
      </c>
      <c r="B856" s="2482" t="s">
        <v>4747</v>
      </c>
      <c r="C856" s="2482" t="s">
        <v>868</v>
      </c>
      <c r="D856" s="2257">
        <v>44862</v>
      </c>
      <c r="E856" s="3613" t="s">
        <v>4947</v>
      </c>
      <c r="F856" s="2012">
        <v>20</v>
      </c>
      <c r="G856" s="535">
        <f>AVERAGE(CPVTFC3SG0039!S13:T13)</f>
        <v>2.4216500000000001</v>
      </c>
      <c r="H856" s="4024">
        <f t="shared" si="152"/>
        <v>8128.2374100719435</v>
      </c>
      <c r="I856" s="4111" t="s">
        <v>315</v>
      </c>
      <c r="J856" s="2402"/>
      <c r="K856" s="2402"/>
      <c r="L856" s="2403"/>
      <c r="M856" s="2017"/>
      <c r="N856" s="2017"/>
      <c r="O856" s="861"/>
      <c r="P856" s="3813">
        <v>44890</v>
      </c>
      <c r="Q856" s="3814" t="s">
        <v>5585</v>
      </c>
      <c r="R856" s="3814">
        <v>92</v>
      </c>
      <c r="S856" s="3814">
        <f>AVERAGE(CPVTFC3SG0075!H12:I12)</f>
        <v>0.1676</v>
      </c>
      <c r="T856" s="514">
        <f t="shared" si="153"/>
        <v>262.48854961832058</v>
      </c>
      <c r="U856" s="3815" t="s">
        <v>314</v>
      </c>
      <c r="W856" s="5">
        <v>1</v>
      </c>
    </row>
    <row r="857" spans="1:23" x14ac:dyDescent="0.25">
      <c r="A857" s="456">
        <v>798</v>
      </c>
      <c r="B857" s="4806" t="s">
        <v>4748</v>
      </c>
      <c r="C857" s="457" t="s">
        <v>868</v>
      </c>
      <c r="D857" s="2107">
        <v>44862</v>
      </c>
      <c r="E857" s="2788" t="s">
        <v>4947</v>
      </c>
      <c r="F857" s="459">
        <v>21</v>
      </c>
      <c r="G857" s="460">
        <f>AVERAGE(CPVTFC3SG0039!U13:V13)</f>
        <v>1.76715</v>
      </c>
      <c r="H857" s="4007">
        <f t="shared" si="152"/>
        <v>5773.9208633093531</v>
      </c>
      <c r="I857" s="4126" t="s">
        <v>315</v>
      </c>
      <c r="J857" s="1638"/>
      <c r="K857" s="1638"/>
      <c r="L857" s="1639"/>
      <c r="M857" s="721"/>
      <c r="N857" s="721"/>
      <c r="O857" s="721"/>
      <c r="P857" s="3788">
        <v>44890</v>
      </c>
      <c r="Q857" s="1498" t="s">
        <v>5585</v>
      </c>
      <c r="R857" s="1498">
        <v>96</v>
      </c>
      <c r="S857" s="1498">
        <f>AVERAGE(CPVTFC3SG0075!P12:Q12)</f>
        <v>0.12214999999999999</v>
      </c>
      <c r="T857" s="494">
        <f t="shared" si="153"/>
        <v>33.503816793893073</v>
      </c>
      <c r="U857" s="1779" t="s">
        <v>314</v>
      </c>
      <c r="W857" s="5">
        <v>1</v>
      </c>
    </row>
    <row r="858" spans="1:23" ht="15.75" thickBot="1" x14ac:dyDescent="0.3">
      <c r="A858" s="598"/>
      <c r="B858" s="4807"/>
      <c r="C858" s="423" t="s">
        <v>5448</v>
      </c>
      <c r="D858" s="2335"/>
      <c r="E858" s="3532"/>
      <c r="F858" s="1586"/>
      <c r="G858" s="1391"/>
      <c r="H858" s="4031"/>
      <c r="I858" s="4129"/>
      <c r="J858" s="1632"/>
      <c r="K858" s="1632"/>
      <c r="L858" s="1633"/>
      <c r="M858" s="650"/>
      <c r="N858" s="650"/>
      <c r="O858" s="650"/>
      <c r="P858" s="3785">
        <v>44890</v>
      </c>
      <c r="Q858" s="3786" t="s">
        <v>5585</v>
      </c>
      <c r="R858" s="3786">
        <v>97</v>
      </c>
      <c r="S858" s="3786">
        <f>AVERAGE(CPVTFC3SG0075!R12:S12)</f>
        <v>0.15275</v>
      </c>
      <c r="T858" s="474">
        <f t="shared" si="153"/>
        <v>187.67175572519079</v>
      </c>
      <c r="U858" s="3787" t="s">
        <v>314</v>
      </c>
    </row>
    <row r="859" spans="1:23" x14ac:dyDescent="0.25">
      <c r="A859" s="508">
        <v>799</v>
      </c>
      <c r="B859" s="4803" t="s">
        <v>4749</v>
      </c>
      <c r="C859" s="489" t="s">
        <v>868</v>
      </c>
      <c r="D859" s="2329">
        <v>44862</v>
      </c>
      <c r="E859" s="3465" t="s">
        <v>4947</v>
      </c>
      <c r="F859" s="492">
        <v>22</v>
      </c>
      <c r="G859" s="493">
        <f>AVERAGE(CPVTFC3SG0039!W13:X13)</f>
        <v>0.29844999999999999</v>
      </c>
      <c r="H859" s="4008">
        <f t="shared" si="152"/>
        <v>490.82733812949641</v>
      </c>
      <c r="I859" s="4117" t="s">
        <v>314</v>
      </c>
      <c r="J859" s="1638"/>
      <c r="K859" s="1638"/>
      <c r="L859" s="1639"/>
      <c r="M859" s="721"/>
      <c r="N859" s="721"/>
      <c r="O859" s="721"/>
      <c r="P859" s="3788">
        <v>44890</v>
      </c>
      <c r="Q859" s="1498" t="s">
        <v>5585</v>
      </c>
      <c r="R859" s="1498">
        <v>98</v>
      </c>
      <c r="S859" s="1498">
        <f>AVERAGE(CPVTFC3SG0075!T12:U12)</f>
        <v>0.111</v>
      </c>
      <c r="T859" s="494">
        <f t="shared" si="153"/>
        <v>-22.671755725190859</v>
      </c>
      <c r="U859" s="1779" t="s">
        <v>314</v>
      </c>
    </row>
    <row r="860" spans="1:23" x14ac:dyDescent="0.25">
      <c r="A860" s="585"/>
      <c r="B860" s="4804"/>
      <c r="C860" s="263" t="s">
        <v>5448</v>
      </c>
      <c r="D860" s="2333"/>
      <c r="E860" s="3468"/>
      <c r="F860" s="695"/>
      <c r="G860" s="892"/>
      <c r="H860" s="4011"/>
      <c r="I860" s="4094"/>
      <c r="J860" s="694"/>
      <c r="K860" s="694"/>
      <c r="L860" s="694"/>
      <c r="M860" s="694"/>
      <c r="N860" s="694"/>
      <c r="O860" s="694"/>
      <c r="P860" s="267">
        <v>44890</v>
      </c>
      <c r="Q860" s="268" t="s">
        <v>5585</v>
      </c>
      <c r="R860" s="268">
        <v>99</v>
      </c>
      <c r="S860" s="268">
        <f>AVERAGE(CPVTFC3SG0075!V12:W12)</f>
        <v>0.11815000000000001</v>
      </c>
      <c r="T860" s="343">
        <f t="shared" si="153"/>
        <v>13.351145038167935</v>
      </c>
      <c r="U860" s="1781" t="s">
        <v>314</v>
      </c>
    </row>
    <row r="861" spans="1:23" ht="15.75" thickBot="1" x14ac:dyDescent="0.3">
      <c r="A861" s="462"/>
      <c r="B861" s="4805"/>
      <c r="C861" s="464"/>
      <c r="D861" s="2111"/>
      <c r="E861" s="3471"/>
      <c r="F861" s="787"/>
      <c r="G861" s="1385"/>
      <c r="H861" s="4030"/>
      <c r="I861" s="4125"/>
      <c r="J861" s="4313"/>
      <c r="K861" s="1385"/>
      <c r="L861" s="1385"/>
      <c r="M861" s="1385"/>
      <c r="N861" s="4030"/>
      <c r="O861" s="4314"/>
      <c r="P861" s="4250">
        <v>44894</v>
      </c>
      <c r="Q861" s="468" t="s">
        <v>5593</v>
      </c>
      <c r="R861" s="468">
        <v>160</v>
      </c>
      <c r="S861" s="468">
        <f>AVERAGE(CPVTFC3SG0081!X22:Y22)</f>
        <v>0.10765</v>
      </c>
      <c r="T861" s="4009">
        <f t="shared" ref="T861" si="156">(S861-0.1617)/0.0141*66</f>
        <v>-253.00000000000006</v>
      </c>
      <c r="U861" s="4251" t="s">
        <v>314</v>
      </c>
    </row>
    <row r="862" spans="1:23" x14ac:dyDescent="0.25">
      <c r="A862" s="1840">
        <v>800</v>
      </c>
      <c r="B862" s="4806" t="s">
        <v>4750</v>
      </c>
      <c r="C862" s="439" t="s">
        <v>868</v>
      </c>
      <c r="D862" s="2925">
        <v>44862</v>
      </c>
      <c r="E862" s="3518" t="s">
        <v>4947</v>
      </c>
      <c r="F862" s="449">
        <v>23</v>
      </c>
      <c r="G862" s="502">
        <f>AVERAGE(CPVTFC3SG0039!C15:D15)</f>
        <v>2.1069499999999999</v>
      </c>
      <c r="H862" s="4010">
        <f t="shared" si="152"/>
        <v>6996.2230215827349</v>
      </c>
      <c r="I862" s="4133" t="s">
        <v>315</v>
      </c>
      <c r="J862" s="1635"/>
      <c r="K862" s="1635"/>
      <c r="L862" s="1636"/>
      <c r="M862" s="656"/>
      <c r="N862" s="656"/>
      <c r="O862" s="656"/>
      <c r="P862" s="3779">
        <v>44890</v>
      </c>
      <c r="Q862" s="3780" t="s">
        <v>5585</v>
      </c>
      <c r="R862" s="3780">
        <v>100</v>
      </c>
      <c r="S862" s="3780">
        <f>AVERAGE(CPVTFC3SG0075!X12:Y12)</f>
        <v>0.1087</v>
      </c>
      <c r="T862" s="500">
        <f t="shared" si="153"/>
        <v>-34.25954198473282</v>
      </c>
      <c r="U862" s="3781" t="s">
        <v>314</v>
      </c>
      <c r="W862" s="5">
        <v>1</v>
      </c>
    </row>
    <row r="863" spans="1:23" x14ac:dyDescent="0.25">
      <c r="A863" s="11"/>
      <c r="B863" s="4807"/>
      <c r="C863" s="443" t="s">
        <v>5448</v>
      </c>
      <c r="D863" s="2333"/>
      <c r="E863" s="3468"/>
      <c r="F863" s="695"/>
      <c r="G863" s="892"/>
      <c r="H863" s="4011"/>
      <c r="I863" s="4094"/>
      <c r="J863" s="863"/>
      <c r="K863" s="863"/>
      <c r="L863" s="864"/>
      <c r="M863" s="642"/>
      <c r="N863" s="642"/>
      <c r="O863" s="642"/>
      <c r="P863" s="3785">
        <v>44890</v>
      </c>
      <c r="Q863" s="3786" t="s">
        <v>5585</v>
      </c>
      <c r="R863" s="3786">
        <v>101</v>
      </c>
      <c r="S863" s="3786">
        <f>AVERAGE(CPVTFC3SG0075!B14:C14)</f>
        <v>0.18995000000000001</v>
      </c>
      <c r="T863" s="474">
        <f t="shared" si="153"/>
        <v>375.09160305343511</v>
      </c>
      <c r="U863" s="3787" t="s">
        <v>314</v>
      </c>
    </row>
    <row r="864" spans="1:23" ht="15.75" thickBot="1" x14ac:dyDescent="0.3">
      <c r="A864" s="1910"/>
      <c r="B864" s="4808"/>
      <c r="C864" s="532"/>
      <c r="D864" s="3607"/>
      <c r="E864" s="3608"/>
      <c r="F864" s="2047"/>
      <c r="G864" s="2584"/>
      <c r="H864" s="4019"/>
      <c r="I864" s="4312"/>
      <c r="J864" s="2395"/>
      <c r="K864" s="2395"/>
      <c r="L864" s="2396"/>
      <c r="M864" s="1973"/>
      <c r="N864" s="1973"/>
      <c r="O864" s="1973"/>
      <c r="P864" s="4250">
        <v>44894</v>
      </c>
      <c r="Q864" s="468" t="s">
        <v>5593</v>
      </c>
      <c r="R864" s="468">
        <v>161</v>
      </c>
      <c r="S864" s="468">
        <f>AVERAGE(CPVTFC3SG0081!B24:C24)</f>
        <v>0.15584999999999999</v>
      </c>
      <c r="T864" s="4009">
        <f t="shared" ref="T864" si="157">(S864-0.1617)/0.0141*66</f>
        <v>-27.382978723404356</v>
      </c>
      <c r="U864" s="4251" t="s">
        <v>314</v>
      </c>
    </row>
    <row r="865" spans="1:23" x14ac:dyDescent="0.25">
      <c r="A865" s="86">
        <v>801</v>
      </c>
      <c r="B865" s="4809" t="s">
        <v>4751</v>
      </c>
      <c r="C865" s="457" t="s">
        <v>868</v>
      </c>
      <c r="D865" s="2107">
        <v>44862</v>
      </c>
      <c r="E865" s="2788" t="s">
        <v>4947</v>
      </c>
      <c r="F865" s="459">
        <v>24</v>
      </c>
      <c r="G865" s="460">
        <f>AVERAGE(CPVTFC3SG0039!E15:F15)</f>
        <v>0.5162500000000001</v>
      </c>
      <c r="H865" s="4007">
        <f t="shared" si="152"/>
        <v>1274.2805755395686</v>
      </c>
      <c r="I865" s="4130" t="s">
        <v>315</v>
      </c>
      <c r="J865" s="1638"/>
      <c r="K865" s="1638"/>
      <c r="L865" s="1639"/>
      <c r="M865" s="721"/>
      <c r="N865" s="721"/>
      <c r="O865" s="721"/>
      <c r="P865" s="3788">
        <v>44890</v>
      </c>
      <c r="Q865" s="1498" t="s">
        <v>5585</v>
      </c>
      <c r="R865" s="1498">
        <v>102</v>
      </c>
      <c r="S865" s="1498">
        <f>AVERAGE(CPVTFC3SG0075!D14:E14)</f>
        <v>0.12379999999999999</v>
      </c>
      <c r="T865" s="494">
        <f t="shared" si="153"/>
        <v>41.816793893129706</v>
      </c>
      <c r="U865" s="1779" t="s">
        <v>314</v>
      </c>
      <c r="W865" s="5">
        <v>1</v>
      </c>
    </row>
    <row r="866" spans="1:23" ht="15.75" thickBot="1" x14ac:dyDescent="0.3">
      <c r="A866" s="516"/>
      <c r="B866" s="4810"/>
      <c r="C866" s="463" t="s">
        <v>5448</v>
      </c>
      <c r="D866" s="2111"/>
      <c r="E866" s="3471"/>
      <c r="F866" s="787"/>
      <c r="G866" s="1385"/>
      <c r="H866" s="4030"/>
      <c r="I866" s="4125"/>
      <c r="J866" s="1641"/>
      <c r="K866" s="1641"/>
      <c r="L866" s="1642"/>
      <c r="M866" s="778"/>
      <c r="N866" s="778"/>
      <c r="O866" s="778"/>
      <c r="P866" s="3800">
        <v>44890</v>
      </c>
      <c r="Q866" s="1783" t="s">
        <v>5585</v>
      </c>
      <c r="R866" s="1783">
        <v>103</v>
      </c>
      <c r="S866" s="1783">
        <f>AVERAGE(CPVTFC3SG0075!F14:G14)</f>
        <v>0.1464</v>
      </c>
      <c r="T866" s="469">
        <f t="shared" si="153"/>
        <v>155.67938931297709</v>
      </c>
      <c r="U866" s="1784" t="s">
        <v>314</v>
      </c>
    </row>
    <row r="867" spans="1:23" ht="15.75" thickBot="1" x14ac:dyDescent="0.3">
      <c r="A867" s="1225">
        <v>802</v>
      </c>
      <c r="B867" s="2287" t="s">
        <v>4752</v>
      </c>
      <c r="C867" s="2287" t="s">
        <v>868</v>
      </c>
      <c r="D867" s="2330">
        <v>44862</v>
      </c>
      <c r="E867" s="3516" t="s">
        <v>4947</v>
      </c>
      <c r="F867" s="1521">
        <v>25</v>
      </c>
      <c r="G867" s="523">
        <f>AVERAGE(CPVTFC3SG0039!G15:H15)</f>
        <v>0.11695</v>
      </c>
      <c r="H867" s="4013">
        <f t="shared" si="152"/>
        <v>-162.05035971223026</v>
      </c>
      <c r="I867" s="4124" t="s">
        <v>314</v>
      </c>
      <c r="J867" s="2395"/>
      <c r="K867" s="2395"/>
      <c r="L867" s="2396"/>
      <c r="M867" s="1973"/>
      <c r="N867" s="1973"/>
      <c r="O867" s="1471"/>
      <c r="P867" s="3785">
        <v>44890</v>
      </c>
      <c r="Q867" s="3786" t="s">
        <v>5585</v>
      </c>
      <c r="R867" s="3786">
        <v>104</v>
      </c>
      <c r="S867" s="3786">
        <f>AVERAGE(CPVTFC3SG0075!H14:I14)</f>
        <v>0.12095</v>
      </c>
      <c r="T867" s="474">
        <f t="shared" si="153"/>
        <v>27.458015267175551</v>
      </c>
      <c r="U867" s="3787" t="s">
        <v>314</v>
      </c>
    </row>
    <row r="868" spans="1:23" x14ac:dyDescent="0.25">
      <c r="A868" s="508">
        <v>803</v>
      </c>
      <c r="B868" s="4811" t="s">
        <v>4753</v>
      </c>
      <c r="C868" s="489" t="s">
        <v>868</v>
      </c>
      <c r="D868" s="2329">
        <v>44862</v>
      </c>
      <c r="E868" s="3465" t="s">
        <v>4947</v>
      </c>
      <c r="F868" s="492">
        <v>26</v>
      </c>
      <c r="G868" s="493">
        <f>AVERAGE(CPVTFC3SG0039!I15:J15)</f>
        <v>0.44729999999999998</v>
      </c>
      <c r="H868" s="4008">
        <f t="shared" si="152"/>
        <v>1026.2589928057555</v>
      </c>
      <c r="I868" s="4131" t="s">
        <v>314</v>
      </c>
      <c r="J868" s="1638"/>
      <c r="K868" s="1638"/>
      <c r="L868" s="1639"/>
      <c r="M868" s="721"/>
      <c r="N868" s="721"/>
      <c r="O868" s="721"/>
      <c r="P868" s="3788">
        <v>44890</v>
      </c>
      <c r="Q868" s="1498" t="s">
        <v>5585</v>
      </c>
      <c r="R868" s="1498">
        <v>105</v>
      </c>
      <c r="S868" s="1498">
        <f>AVERAGE(CPVTFC3SG0075!J14:K14)</f>
        <v>9.6349999999999991E-2</v>
      </c>
      <c r="T868" s="494">
        <f t="shared" si="153"/>
        <v>-96.480916030534416</v>
      </c>
      <c r="U868" s="1779" t="s">
        <v>314</v>
      </c>
      <c r="W868" s="5">
        <v>1</v>
      </c>
    </row>
    <row r="869" spans="1:23" ht="15.75" thickBot="1" x14ac:dyDescent="0.3">
      <c r="A869" s="462"/>
      <c r="B869" s="4888"/>
      <c r="C869" s="464" t="s">
        <v>5448</v>
      </c>
      <c r="D869" s="2111"/>
      <c r="E869" s="3471"/>
      <c r="F869" s="787"/>
      <c r="G869" s="1385"/>
      <c r="H869" s="4030"/>
      <c r="I869" s="4125"/>
      <c r="J869" s="1641"/>
      <c r="K869" s="1641"/>
      <c r="L869" s="1642"/>
      <c r="M869" s="778"/>
      <c r="N869" s="778"/>
      <c r="O869" s="778"/>
      <c r="P869" s="3800">
        <v>44890</v>
      </c>
      <c r="Q869" s="1783" t="s">
        <v>5585</v>
      </c>
      <c r="R869" s="1783">
        <v>106</v>
      </c>
      <c r="S869" s="1783">
        <f>AVERAGE(CPVTFC3SG0075!L14:M14)</f>
        <v>0.1278</v>
      </c>
      <c r="T869" s="469">
        <f t="shared" si="153"/>
        <v>61.969465648854921</v>
      </c>
      <c r="U869" s="1784" t="s">
        <v>314</v>
      </c>
    </row>
    <row r="870" spans="1:23" x14ac:dyDescent="0.25">
      <c r="A870" s="1461">
        <v>804</v>
      </c>
      <c r="B870" s="532" t="s">
        <v>4754</v>
      </c>
      <c r="C870" s="532" t="s">
        <v>868</v>
      </c>
      <c r="D870" s="2328">
        <v>44862</v>
      </c>
      <c r="E870" s="3506" t="s">
        <v>4947</v>
      </c>
      <c r="F870" s="1464">
        <v>27</v>
      </c>
      <c r="G870" s="587">
        <f>AVERAGE(CPVTFC3SG0039!K15:L15)</f>
        <v>2.8144999999999998</v>
      </c>
      <c r="H870" s="4027">
        <f t="shared" si="152"/>
        <v>9541.366906474821</v>
      </c>
      <c r="I870" s="4112" t="s">
        <v>315</v>
      </c>
      <c r="J870" s="2395"/>
      <c r="K870" s="2395"/>
      <c r="L870" s="2396"/>
      <c r="M870" s="1973"/>
      <c r="N870" s="1973"/>
      <c r="O870" s="1471"/>
      <c r="P870" s="3785">
        <v>44890</v>
      </c>
      <c r="Q870" s="3786" t="s">
        <v>5585</v>
      </c>
      <c r="R870" s="3786">
        <v>107</v>
      </c>
      <c r="S870" s="3786">
        <f>AVERAGE(CPVTFC3SG0075!N14:O14)</f>
        <v>0.16360000000000002</v>
      </c>
      <c r="T870" s="474">
        <f t="shared" si="153"/>
        <v>242.33587786259548</v>
      </c>
      <c r="U870" s="3787" t="s">
        <v>314</v>
      </c>
      <c r="W870" s="5">
        <v>1</v>
      </c>
    </row>
    <row r="871" spans="1:23" ht="15.75" thickBot="1" x14ac:dyDescent="0.3">
      <c r="A871" s="2835"/>
      <c r="B871" s="532"/>
      <c r="C871" s="463" t="s">
        <v>5448</v>
      </c>
      <c r="D871" s="2111"/>
      <c r="E871" s="3471"/>
      <c r="F871" s="787"/>
      <c r="G871" s="1385"/>
      <c r="H871" s="4030"/>
      <c r="I871" s="4125"/>
      <c r="J871" s="2395"/>
      <c r="K871" s="2395"/>
      <c r="L871" s="2396"/>
      <c r="M871" s="1973"/>
      <c r="N871" s="1973"/>
      <c r="O871" s="1471"/>
      <c r="P871" s="4250">
        <v>44894</v>
      </c>
      <c r="Q871" s="468" t="s">
        <v>5593</v>
      </c>
      <c r="R871" s="468">
        <v>162</v>
      </c>
      <c r="S871" s="468">
        <f>AVERAGE(CPVTFC3SG0081!D24:E24)</f>
        <v>0.18770000000000001</v>
      </c>
      <c r="T871" s="4009">
        <f t="shared" ref="T871" si="158">(S871-0.1617)/0.0141*66</f>
        <v>121.70212765957446</v>
      </c>
      <c r="U871" s="4251" t="s">
        <v>314</v>
      </c>
    </row>
    <row r="872" spans="1:23" ht="15.75" thickBot="1" x14ac:dyDescent="0.3">
      <c r="A872" s="600">
        <v>805</v>
      </c>
      <c r="B872" s="2376" t="s">
        <v>4755</v>
      </c>
      <c r="C872" s="2376" t="s">
        <v>868</v>
      </c>
      <c r="D872" s="2325">
        <v>44862</v>
      </c>
      <c r="E872" s="3512" t="s">
        <v>4947</v>
      </c>
      <c r="F872" s="1425">
        <v>28</v>
      </c>
      <c r="G872" s="540">
        <f>AVERAGE(CPVTFC3SG0039!M15:N15)</f>
        <v>1.36405</v>
      </c>
      <c r="H872" s="3999">
        <f t="shared" si="152"/>
        <v>4323.9208633093531</v>
      </c>
      <c r="I872" s="4121" t="s">
        <v>315</v>
      </c>
      <c r="J872" s="2398"/>
      <c r="K872" s="2398"/>
      <c r="L872" s="2399"/>
      <c r="M872" s="1429"/>
      <c r="N872" s="1429"/>
      <c r="O872" s="654"/>
      <c r="P872" s="3809">
        <v>44890</v>
      </c>
      <c r="Q872" s="3810" t="s">
        <v>5585</v>
      </c>
      <c r="R872" s="3810">
        <v>108</v>
      </c>
      <c r="S872" s="3810">
        <f>AVERAGE(CPVTFC3SG0075!P14:Q14)</f>
        <v>0.13335</v>
      </c>
      <c r="T872" s="1422">
        <f t="shared" si="153"/>
        <v>89.931297709923626</v>
      </c>
      <c r="U872" s="3811" t="s">
        <v>314</v>
      </c>
      <c r="W872" s="5">
        <v>1</v>
      </c>
    </row>
    <row r="873" spans="1:23" ht="15.75" thickBot="1" x14ac:dyDescent="0.3">
      <c r="A873" s="1904">
        <v>806</v>
      </c>
      <c r="B873" s="2481" t="s">
        <v>4756</v>
      </c>
      <c r="C873" s="2481" t="s">
        <v>868</v>
      </c>
      <c r="D873" s="2327">
        <v>44862</v>
      </c>
      <c r="E873" s="3624" t="s">
        <v>4947</v>
      </c>
      <c r="F873" s="1810">
        <v>29</v>
      </c>
      <c r="G873" s="538">
        <f>AVERAGE(CPVTFC3SG0039!O15:P15)</f>
        <v>7.0649999999999991E-2</v>
      </c>
      <c r="H873" s="4023">
        <f t="shared" si="152"/>
        <v>-328.59712230215837</v>
      </c>
      <c r="I873" s="4127" t="s">
        <v>314</v>
      </c>
      <c r="J873" s="2402"/>
      <c r="K873" s="2402"/>
      <c r="L873" s="2403"/>
      <c r="M873" s="2017"/>
      <c r="N873" s="2017"/>
      <c r="O873" s="861"/>
      <c r="P873" s="3813">
        <v>44891</v>
      </c>
      <c r="Q873" s="3814" t="s">
        <v>5586</v>
      </c>
      <c r="R873" s="3814">
        <v>21</v>
      </c>
      <c r="S873" s="3814">
        <f>AVERAGE(CPVTFC3SG0076!U13:V13)</f>
        <v>0.14279999999999998</v>
      </c>
      <c r="T873" s="514">
        <f t="shared" ref="T873:T906" si="159">(S873-0.1638)/0.014*66</f>
        <v>-99.000000000000085</v>
      </c>
      <c r="U873" s="3815" t="s">
        <v>314</v>
      </c>
    </row>
    <row r="874" spans="1:23" x14ac:dyDescent="0.25">
      <c r="A874" s="86">
        <v>807</v>
      </c>
      <c r="B874" s="4809" t="s">
        <v>4757</v>
      </c>
      <c r="C874" s="457" t="s">
        <v>868</v>
      </c>
      <c r="D874" s="2107">
        <v>44862</v>
      </c>
      <c r="E874" s="2788" t="s">
        <v>4947</v>
      </c>
      <c r="F874" s="459">
        <v>30</v>
      </c>
      <c r="G874" s="460">
        <f>AVERAGE(CPVTFC3SG0039!Q15:R15)</f>
        <v>1.8040499999999999</v>
      </c>
      <c r="H874" s="4007">
        <f t="shared" si="152"/>
        <v>5906.6546762589933</v>
      </c>
      <c r="I874" s="4126" t="s">
        <v>315</v>
      </c>
      <c r="J874" s="1638"/>
      <c r="K874" s="1638"/>
      <c r="L874" s="1639"/>
      <c r="M874" s="721"/>
      <c r="N874" s="721"/>
      <c r="O874" s="721"/>
      <c r="P874" s="3788">
        <v>44891</v>
      </c>
      <c r="Q874" s="1498" t="s">
        <v>5586</v>
      </c>
      <c r="R874" s="1498">
        <v>29</v>
      </c>
      <c r="S874" s="1498">
        <f>AVERAGE(CPVTFC3SG0076!O15:P15)</f>
        <v>0.15734999999999999</v>
      </c>
      <c r="T874" s="494">
        <f t="shared" si="159"/>
        <v>-30.407142857142912</v>
      </c>
      <c r="U874" s="1779" t="s">
        <v>314</v>
      </c>
      <c r="W874" s="5">
        <v>1</v>
      </c>
    </row>
    <row r="875" spans="1:23" x14ac:dyDescent="0.25">
      <c r="A875" s="596"/>
      <c r="B875" s="4816"/>
      <c r="C875" s="443" t="s">
        <v>5448</v>
      </c>
      <c r="D875" s="2333"/>
      <c r="E875" s="3468"/>
      <c r="F875" s="695"/>
      <c r="G875" s="892"/>
      <c r="H875" s="4011"/>
      <c r="I875" s="4094"/>
      <c r="J875" s="863"/>
      <c r="K875" s="863"/>
      <c r="L875" s="864"/>
      <c r="M875" s="642"/>
      <c r="N875" s="642"/>
      <c r="O875" s="642"/>
      <c r="P875" s="267">
        <v>44891</v>
      </c>
      <c r="Q875" s="268" t="s">
        <v>5586</v>
      </c>
      <c r="R875" s="268">
        <v>30</v>
      </c>
      <c r="S875" s="268">
        <f>AVERAGE(CPVTFC3SG0076!Q15:R15)</f>
        <v>0.14965000000000001</v>
      </c>
      <c r="T875" s="343">
        <f t="shared" si="159"/>
        <v>-66.707142857142841</v>
      </c>
      <c r="U875" s="1781" t="s">
        <v>314</v>
      </c>
    </row>
    <row r="876" spans="1:23" ht="15.75" thickBot="1" x14ac:dyDescent="0.3">
      <c r="A876" s="516"/>
      <c r="B876" s="4810"/>
      <c r="C876" s="463" t="s">
        <v>863</v>
      </c>
      <c r="D876" s="2111"/>
      <c r="E876" s="3471"/>
      <c r="F876" s="787"/>
      <c r="G876" s="1385"/>
      <c r="H876" s="4030"/>
      <c r="I876" s="4125"/>
      <c r="J876" s="1641"/>
      <c r="K876" s="1641"/>
      <c r="L876" s="1642"/>
      <c r="M876" s="778"/>
      <c r="N876" s="778"/>
      <c r="O876" s="778"/>
      <c r="P876" s="3800">
        <v>44891</v>
      </c>
      <c r="Q876" s="1783" t="s">
        <v>5586</v>
      </c>
      <c r="R876" s="1783">
        <v>31</v>
      </c>
      <c r="S876" s="1783">
        <f>AVERAGE(CPVTFC3SG0076!S15:T15)</f>
        <v>0.13969999999999999</v>
      </c>
      <c r="T876" s="469">
        <f t="shared" si="159"/>
        <v>-113.61428571428577</v>
      </c>
      <c r="U876" s="1784" t="s">
        <v>314</v>
      </c>
    </row>
    <row r="877" spans="1:23" ht="15.75" thickBot="1" x14ac:dyDescent="0.3">
      <c r="A877" s="1461">
        <v>808</v>
      </c>
      <c r="B877" s="532" t="s">
        <v>4758</v>
      </c>
      <c r="C877" s="532" t="s">
        <v>868</v>
      </c>
      <c r="D877" s="2328">
        <v>44862</v>
      </c>
      <c r="E877" s="3506" t="s">
        <v>4947</v>
      </c>
      <c r="F877" s="1464">
        <v>31</v>
      </c>
      <c r="G877" s="587">
        <f>AVERAGE(CPVTFC3SG0039!S15:T15)</f>
        <v>1.5885500000000001</v>
      </c>
      <c r="H877" s="4027">
        <f t="shared" si="152"/>
        <v>5131.4748201438861</v>
      </c>
      <c r="I877" s="4112" t="s">
        <v>315</v>
      </c>
      <c r="J877" s="2395"/>
      <c r="K877" s="2395"/>
      <c r="L877" s="2396"/>
      <c r="M877" s="1973"/>
      <c r="N877" s="1973"/>
      <c r="O877" s="1471"/>
      <c r="P877" s="3785">
        <v>44891</v>
      </c>
      <c r="Q877" s="3786" t="s">
        <v>5586</v>
      </c>
      <c r="R877" s="3786">
        <v>32</v>
      </c>
      <c r="S877" s="3786">
        <f>AVERAGE(CPVTFC3SG0076!U15:V15)</f>
        <v>0.1217</v>
      </c>
      <c r="T877" s="474">
        <f t="shared" si="159"/>
        <v>-198.47142857142856</v>
      </c>
      <c r="U877" s="3787" t="s">
        <v>314</v>
      </c>
      <c r="W877" s="5">
        <v>1</v>
      </c>
    </row>
    <row r="878" spans="1:23" x14ac:dyDescent="0.25">
      <c r="A878" s="86">
        <v>809</v>
      </c>
      <c r="B878" s="4809" t="s">
        <v>4759</v>
      </c>
      <c r="C878" s="457" t="s">
        <v>868</v>
      </c>
      <c r="D878" s="2107">
        <v>44862</v>
      </c>
      <c r="E878" s="2788" t="s">
        <v>4947</v>
      </c>
      <c r="F878" s="459">
        <v>32</v>
      </c>
      <c r="G878" s="460">
        <f>AVERAGE(CPVTFC3SG0039!U15:V15)</f>
        <v>1.8084500000000001</v>
      </c>
      <c r="H878" s="4007">
        <f t="shared" si="152"/>
        <v>5922.4820143884908</v>
      </c>
      <c r="I878" s="4126" t="s">
        <v>315</v>
      </c>
      <c r="J878" s="1638"/>
      <c r="K878" s="1638"/>
      <c r="L878" s="1639"/>
      <c r="M878" s="721"/>
      <c r="N878" s="721"/>
      <c r="O878" s="721"/>
      <c r="P878" s="3788">
        <v>44891</v>
      </c>
      <c r="Q878" s="1498" t="s">
        <v>5586</v>
      </c>
      <c r="R878" s="1498">
        <v>33</v>
      </c>
      <c r="S878" s="1498">
        <f>AVERAGE(CPVTFC3SG0076!W15:X15)</f>
        <v>7.1149999999999991E-2</v>
      </c>
      <c r="T878" s="494">
        <f t="shared" si="159"/>
        <v>-436.77857142857147</v>
      </c>
      <c r="U878" s="1779" t="s">
        <v>314</v>
      </c>
      <c r="W878" s="5">
        <v>1</v>
      </c>
    </row>
    <row r="879" spans="1:23" ht="15.75" thickBot="1" x14ac:dyDescent="0.3">
      <c r="A879" s="537"/>
      <c r="B879" s="4822"/>
      <c r="C879" s="423" t="s">
        <v>5448</v>
      </c>
      <c r="D879" s="2335"/>
      <c r="E879" s="3532"/>
      <c r="F879" s="1586"/>
      <c r="G879" s="1391"/>
      <c r="H879" s="4031"/>
      <c r="I879" s="4129"/>
      <c r="J879" s="1632"/>
      <c r="K879" s="1632"/>
      <c r="L879" s="1633"/>
      <c r="M879" s="650"/>
      <c r="N879" s="650"/>
      <c r="O879" s="650"/>
      <c r="P879" s="3785">
        <v>44891</v>
      </c>
      <c r="Q879" s="3786" t="s">
        <v>5586</v>
      </c>
      <c r="R879" s="3786">
        <v>34</v>
      </c>
      <c r="S879" s="3786">
        <f>AVERAGE(CPVTFC3SG0076!C17:D17)</f>
        <v>9.7750000000000004E-2</v>
      </c>
      <c r="T879" s="474">
        <f t="shared" si="159"/>
        <v>-311.37857142857143</v>
      </c>
      <c r="U879" s="3787" t="s">
        <v>314</v>
      </c>
    </row>
    <row r="880" spans="1:23" x14ac:dyDescent="0.25">
      <c r="A880" s="488">
        <v>810</v>
      </c>
      <c r="B880" s="4811" t="s">
        <v>4760</v>
      </c>
      <c r="C880" s="489" t="s">
        <v>868</v>
      </c>
      <c r="D880" s="2329">
        <v>44862</v>
      </c>
      <c r="E880" s="3465" t="s">
        <v>4947</v>
      </c>
      <c r="F880" s="492">
        <v>33</v>
      </c>
      <c r="G880" s="493">
        <f>AVERAGE(CPVTFC3SG0039!W15:X15)</f>
        <v>9.2299999999999993E-2</v>
      </c>
      <c r="H880" s="4008">
        <f t="shared" si="152"/>
        <v>-250.7194244604317</v>
      </c>
      <c r="I880" s="4117" t="s">
        <v>314</v>
      </c>
      <c r="J880" s="1638"/>
      <c r="K880" s="1638"/>
      <c r="L880" s="1639"/>
      <c r="M880" s="721"/>
      <c r="N880" s="721"/>
      <c r="O880" s="721"/>
      <c r="P880" s="3788">
        <v>44891</v>
      </c>
      <c r="Q880" s="1498" t="s">
        <v>5586</v>
      </c>
      <c r="R880" s="589">
        <v>35</v>
      </c>
      <c r="S880" s="1498">
        <f>AVERAGE(CPVTFC3SG0076!E17:F17)</f>
        <v>0.11019999999999999</v>
      </c>
      <c r="T880" s="494">
        <f t="shared" si="159"/>
        <v>-252.68571428571431</v>
      </c>
      <c r="U880" s="1779" t="s">
        <v>314</v>
      </c>
    </row>
    <row r="881" spans="1:23" x14ac:dyDescent="0.25">
      <c r="A881" s="593"/>
      <c r="B881" s="4813"/>
      <c r="C881" s="263" t="s">
        <v>5448</v>
      </c>
      <c r="D881" s="2333"/>
      <c r="E881" s="3468"/>
      <c r="F881" s="695"/>
      <c r="G881" s="892"/>
      <c r="H881" s="4011"/>
      <c r="I881" s="4094"/>
      <c r="J881" s="863"/>
      <c r="K881" s="863"/>
      <c r="L881" s="864"/>
      <c r="M881" s="642"/>
      <c r="N881" s="642"/>
      <c r="O881" s="642"/>
      <c r="P881" s="267">
        <v>44891</v>
      </c>
      <c r="Q881" s="268" t="s">
        <v>5586</v>
      </c>
      <c r="R881" s="7">
        <v>36</v>
      </c>
      <c r="S881" s="268">
        <f>AVERAGE(CPVTFC3SG0076!G17:H17)</f>
        <v>8.745E-2</v>
      </c>
      <c r="T881" s="343">
        <f t="shared" si="159"/>
        <v>-359.93571428571425</v>
      </c>
      <c r="U881" s="1781" t="s">
        <v>314</v>
      </c>
    </row>
    <row r="882" spans="1:23" ht="15.75" thickBot="1" x14ac:dyDescent="0.3">
      <c r="A882" s="90"/>
      <c r="B882" s="4888"/>
      <c r="C882" s="464" t="s">
        <v>863</v>
      </c>
      <c r="D882" s="2111"/>
      <c r="E882" s="3471"/>
      <c r="F882" s="787"/>
      <c r="G882" s="1385"/>
      <c r="H882" s="4030"/>
      <c r="I882" s="4125"/>
      <c r="J882" s="1641"/>
      <c r="K882" s="1641"/>
      <c r="L882" s="1642"/>
      <c r="M882" s="778"/>
      <c r="N882" s="778"/>
      <c r="O882" s="778"/>
      <c r="P882" s="3800">
        <v>44891</v>
      </c>
      <c r="Q882" s="1783" t="s">
        <v>5586</v>
      </c>
      <c r="R882" s="595">
        <v>37</v>
      </c>
      <c r="S882" s="1783">
        <f>AVERAGE(CPVTFC3SG0076!I17:J17)</f>
        <v>9.6000000000000002E-2</v>
      </c>
      <c r="T882" s="469">
        <f t="shared" si="159"/>
        <v>-319.62857142857143</v>
      </c>
      <c r="U882" s="1784" t="s">
        <v>314</v>
      </c>
    </row>
    <row r="883" spans="1:23" ht="15.75" thickBot="1" x14ac:dyDescent="0.3">
      <c r="A883" s="1804">
        <v>811</v>
      </c>
      <c r="B883" s="2287" t="s">
        <v>4761</v>
      </c>
      <c r="C883" s="2287" t="s">
        <v>868</v>
      </c>
      <c r="D883" s="2330">
        <v>44862</v>
      </c>
      <c r="E883" s="3516" t="s">
        <v>4947</v>
      </c>
      <c r="F883" s="1521">
        <v>34</v>
      </c>
      <c r="G883" s="523">
        <f>AVERAGE(CPVTFC3SG0039!C17:D17)</f>
        <v>5.9499999999999997E-2</v>
      </c>
      <c r="H883" s="4013">
        <f t="shared" si="152"/>
        <v>-368.70503597122308</v>
      </c>
      <c r="I883" s="4124" t="s">
        <v>314</v>
      </c>
      <c r="J883" s="2395"/>
      <c r="K883" s="2395"/>
      <c r="L883" s="2396"/>
      <c r="M883" s="1973"/>
      <c r="N883" s="1973"/>
      <c r="O883" s="1471"/>
      <c r="P883" s="3817">
        <v>44891</v>
      </c>
      <c r="Q883" s="3818" t="s">
        <v>5586</v>
      </c>
      <c r="R883" s="1226">
        <v>38</v>
      </c>
      <c r="S883" s="3928">
        <f>AVERAGE(CPVTFC3SG0076!K17:L17)</f>
        <v>0.11475</v>
      </c>
      <c r="T883" s="559">
        <f t="shared" si="159"/>
        <v>-231.23571428571427</v>
      </c>
      <c r="U883" s="3819" t="s">
        <v>314</v>
      </c>
    </row>
    <row r="884" spans="1:23" ht="15.75" thickBot="1" x14ac:dyDescent="0.3">
      <c r="A884" s="1308">
        <v>812</v>
      </c>
      <c r="B884" s="1990" t="s">
        <v>4762</v>
      </c>
      <c r="C884" s="1990" t="s">
        <v>868</v>
      </c>
      <c r="D884" s="2326">
        <v>44862</v>
      </c>
      <c r="E884" s="3508" t="s">
        <v>4947</v>
      </c>
      <c r="F884" s="1312">
        <v>35</v>
      </c>
      <c r="G884" s="1421">
        <f>AVERAGE(CPVTFC3SG0039!E17:F17)</f>
        <v>8.0449999999999994E-2</v>
      </c>
      <c r="H884" s="4029">
        <f t="shared" ref="H884:H894" si="160">(G884-0.162)/0.0139*50</f>
        <v>-293.34532374100723</v>
      </c>
      <c r="I884" s="4032" t="s">
        <v>314</v>
      </c>
      <c r="J884" s="2398"/>
      <c r="K884" s="2398"/>
      <c r="L884" s="2399"/>
      <c r="M884" s="1429"/>
      <c r="N884" s="1429"/>
      <c r="O884" s="654"/>
      <c r="P884" s="3809">
        <v>44891</v>
      </c>
      <c r="Q884" s="3810" t="s">
        <v>5586</v>
      </c>
      <c r="R884" s="1319">
        <v>39</v>
      </c>
      <c r="S884" s="3786">
        <f>AVERAGE(CPVTFC3SG0076!M17:N17)</f>
        <v>0.14119999999999999</v>
      </c>
      <c r="T884" s="469">
        <f t="shared" si="159"/>
        <v>-106.54285714285719</v>
      </c>
      <c r="U884" s="3811" t="s">
        <v>314</v>
      </c>
    </row>
    <row r="885" spans="1:23" ht="15.75" thickBot="1" x14ac:dyDescent="0.3">
      <c r="A885" s="1804">
        <v>813</v>
      </c>
      <c r="B885" s="2287" t="s">
        <v>4763</v>
      </c>
      <c r="C885" s="2287" t="s">
        <v>868</v>
      </c>
      <c r="D885" s="2330">
        <v>44862</v>
      </c>
      <c r="E885" s="3516" t="s">
        <v>4947</v>
      </c>
      <c r="F885" s="1521">
        <v>36</v>
      </c>
      <c r="G885" s="523">
        <f>AVERAGE(CPVTFC3SG0039!G17:H17)</f>
        <v>7.9899999999999999E-2</v>
      </c>
      <c r="H885" s="4013">
        <f t="shared" si="160"/>
        <v>-295.32374100719426</v>
      </c>
      <c r="I885" s="4124" t="s">
        <v>314</v>
      </c>
      <c r="J885" s="2395"/>
      <c r="K885" s="2395"/>
      <c r="L885" s="2396"/>
      <c r="M885" s="1973"/>
      <c r="N885" s="1973"/>
      <c r="O885" s="1471"/>
      <c r="P885" s="3817">
        <v>44891</v>
      </c>
      <c r="Q885" s="3818" t="s">
        <v>5586</v>
      </c>
      <c r="R885" s="1226">
        <v>40</v>
      </c>
      <c r="S885" s="3814">
        <f>AVERAGE(CPVTFC3SG0076!O17:P17)</f>
        <v>0.10345</v>
      </c>
      <c r="T885" s="474">
        <f t="shared" si="159"/>
        <v>-284.50714285714287</v>
      </c>
      <c r="U885" s="3819" t="s">
        <v>314</v>
      </c>
    </row>
    <row r="886" spans="1:23" x14ac:dyDescent="0.25">
      <c r="A886" s="456">
        <v>814</v>
      </c>
      <c r="B886" s="457" t="s">
        <v>4764</v>
      </c>
      <c r="C886" s="457" t="s">
        <v>868</v>
      </c>
      <c r="D886" s="2107">
        <v>44862</v>
      </c>
      <c r="E886" s="2788" t="s">
        <v>4947</v>
      </c>
      <c r="F886" s="459">
        <v>37</v>
      </c>
      <c r="G886" s="460">
        <f>AVERAGE(CPVTFC3SG0039!I17:J17)</f>
        <v>2.6920000000000002</v>
      </c>
      <c r="H886" s="4007">
        <f t="shared" si="160"/>
        <v>9100.7194244604343</v>
      </c>
      <c r="I886" s="4126" t="s">
        <v>315</v>
      </c>
      <c r="J886" s="1638"/>
      <c r="K886" s="1638"/>
      <c r="L886" s="1639"/>
      <c r="M886" s="721"/>
      <c r="N886" s="721"/>
      <c r="O886" s="721"/>
      <c r="P886" s="3788">
        <v>44891</v>
      </c>
      <c r="Q886" s="1498" t="s">
        <v>5586</v>
      </c>
      <c r="R886" s="589">
        <v>41</v>
      </c>
      <c r="S886" s="1498">
        <f>AVERAGE(CPVTFC3SG0076!Q17:R17)</f>
        <v>0.11255</v>
      </c>
      <c r="T886" s="494">
        <f t="shared" si="159"/>
        <v>-241.60714285714289</v>
      </c>
      <c r="U886" s="1779" t="s">
        <v>314</v>
      </c>
      <c r="W886" s="5">
        <v>1</v>
      </c>
    </row>
    <row r="887" spans="1:23" ht="15.75" thickBot="1" x14ac:dyDescent="0.3">
      <c r="A887" s="1870"/>
      <c r="B887" s="346"/>
      <c r="C887" s="346" t="s">
        <v>5448</v>
      </c>
      <c r="D887" s="2335"/>
      <c r="E887" s="3532"/>
      <c r="F887" s="1586"/>
      <c r="G887" s="1391"/>
      <c r="H887" s="4031"/>
      <c r="I887" s="4129"/>
      <c r="J887" s="1632"/>
      <c r="K887" s="1632"/>
      <c r="L887" s="1633"/>
      <c r="M887" s="650"/>
      <c r="N887" s="650"/>
      <c r="O887" s="650"/>
      <c r="P887" s="3785">
        <v>44891</v>
      </c>
      <c r="Q887" s="3786" t="s">
        <v>5586</v>
      </c>
      <c r="R887" s="112">
        <v>42</v>
      </c>
      <c r="S887" s="3786">
        <f>AVERAGE(CPVTFC3SG0076!S17:T17)</f>
        <v>0.16919999999999999</v>
      </c>
      <c r="T887" s="474">
        <f t="shared" si="159"/>
        <v>25.457142857142799</v>
      </c>
      <c r="U887" s="3787" t="s">
        <v>314</v>
      </c>
    </row>
    <row r="888" spans="1:23" ht="15.75" thickBot="1" x14ac:dyDescent="0.3">
      <c r="A888" s="600">
        <v>815</v>
      </c>
      <c r="B888" s="2376" t="s">
        <v>4765</v>
      </c>
      <c r="C888" s="2376" t="s">
        <v>868</v>
      </c>
      <c r="D888" s="2325">
        <v>44862</v>
      </c>
      <c r="E888" s="3512" t="s">
        <v>4947</v>
      </c>
      <c r="F888" s="1425">
        <v>38</v>
      </c>
      <c r="G888" s="540">
        <f>AVERAGE(CPVTFC3SG0039!K17:L17)</f>
        <v>2.8811499999999999</v>
      </c>
      <c r="H888" s="3999">
        <f t="shared" si="160"/>
        <v>9781.1151079136689</v>
      </c>
      <c r="I888" s="4121" t="s">
        <v>315</v>
      </c>
      <c r="J888" s="2398"/>
      <c r="K888" s="2398"/>
      <c r="L888" s="2399"/>
      <c r="M888" s="1429"/>
      <c r="N888" s="1429"/>
      <c r="O888" s="654"/>
      <c r="P888" s="3802">
        <v>44891</v>
      </c>
      <c r="Q888" s="3803" t="s">
        <v>5586</v>
      </c>
      <c r="R888" s="137">
        <v>43</v>
      </c>
      <c r="S888" s="3803">
        <f>AVERAGE(CPVTFC3SG0076!U17:V17)</f>
        <v>0.62854999999999994</v>
      </c>
      <c r="T888" s="603">
        <f t="shared" si="159"/>
        <v>2190.9642857142858</v>
      </c>
      <c r="U888" s="3804" t="s">
        <v>315</v>
      </c>
      <c r="W888" s="5">
        <v>1</v>
      </c>
    </row>
    <row r="889" spans="1:23" ht="15.75" thickBot="1" x14ac:dyDescent="0.3">
      <c r="A889" s="1225">
        <v>816</v>
      </c>
      <c r="B889" s="2287" t="s">
        <v>4766</v>
      </c>
      <c r="C889" s="2287" t="s">
        <v>868</v>
      </c>
      <c r="D889" s="2330">
        <v>44862</v>
      </c>
      <c r="E889" s="3516" t="s">
        <v>4947</v>
      </c>
      <c r="F889" s="1521">
        <v>39</v>
      </c>
      <c r="G889" s="523">
        <f>AVERAGE(CPVTFC3SG0039!M17:N17)</f>
        <v>0.14285</v>
      </c>
      <c r="H889" s="4013">
        <f t="shared" si="160"/>
        <v>-68.884892086330936</v>
      </c>
      <c r="I889" s="4124" t="s">
        <v>314</v>
      </c>
      <c r="J889" s="2395"/>
      <c r="K889" s="2395"/>
      <c r="L889" s="2396"/>
      <c r="M889" s="1973"/>
      <c r="N889" s="1973"/>
      <c r="O889" s="1471"/>
      <c r="P889" s="3817">
        <v>44891</v>
      </c>
      <c r="Q889" s="3818" t="s">
        <v>5586</v>
      </c>
      <c r="R889" s="1226">
        <v>44</v>
      </c>
      <c r="S889" s="3818">
        <f>AVERAGE(CPVTFC3SG0076!W17:X17)</f>
        <v>0.17175000000000001</v>
      </c>
      <c r="T889" s="521">
        <f t="shared" si="159"/>
        <v>37.478571428571485</v>
      </c>
      <c r="U889" s="3819" t="s">
        <v>314</v>
      </c>
    </row>
    <row r="890" spans="1:23" ht="15.75" thickBot="1" x14ac:dyDescent="0.3">
      <c r="A890" s="600">
        <v>817</v>
      </c>
      <c r="B890" s="2376" t="s">
        <v>4767</v>
      </c>
      <c r="C890" s="2376" t="s">
        <v>868</v>
      </c>
      <c r="D890" s="2325">
        <v>44862</v>
      </c>
      <c r="E890" s="3512" t="s">
        <v>4947</v>
      </c>
      <c r="F890" s="1425">
        <v>40</v>
      </c>
      <c r="G890" s="540">
        <f>AVERAGE(CPVTFC3SG0039!O17:P17)</f>
        <v>2.2401499999999999</v>
      </c>
      <c r="H890" s="3999">
        <f t="shared" si="160"/>
        <v>7475.3597122302172</v>
      </c>
      <c r="I890" s="4121" t="s">
        <v>315</v>
      </c>
      <c r="J890" s="2398"/>
      <c r="K890" s="2398"/>
      <c r="L890" s="2399"/>
      <c r="M890" s="1429"/>
      <c r="N890" s="1429"/>
      <c r="O890" s="654"/>
      <c r="P890" s="3809">
        <v>44891</v>
      </c>
      <c r="Q890" s="3810" t="s">
        <v>5586</v>
      </c>
      <c r="R890" s="1319">
        <v>45</v>
      </c>
      <c r="S890" s="3810">
        <f>AVERAGE(CPVTFC3SG0076!C19:D19)</f>
        <v>0.12265</v>
      </c>
      <c r="T890" s="1422">
        <f t="shared" si="159"/>
        <v>-193.99285714285716</v>
      </c>
      <c r="U890" s="3811" t="s">
        <v>314</v>
      </c>
      <c r="W890" s="5">
        <v>1</v>
      </c>
    </row>
    <row r="891" spans="1:23" ht="15.75" thickBot="1" x14ac:dyDescent="0.3">
      <c r="A891" s="1461">
        <v>818</v>
      </c>
      <c r="B891" s="532" t="s">
        <v>4768</v>
      </c>
      <c r="C891" s="532" t="s">
        <v>868</v>
      </c>
      <c r="D891" s="2328">
        <v>44862</v>
      </c>
      <c r="E891" s="3506" t="s">
        <v>4947</v>
      </c>
      <c r="F891" s="1464">
        <v>41</v>
      </c>
      <c r="G891" s="587">
        <f>AVERAGE(CPVTFC3SG0039!Q17:R17)</f>
        <v>2.87845</v>
      </c>
      <c r="H891" s="4027">
        <f t="shared" si="160"/>
        <v>9771.402877697843</v>
      </c>
      <c r="I891" s="4112" t="s">
        <v>315</v>
      </c>
      <c r="J891" s="2395"/>
      <c r="K891" s="2395"/>
      <c r="L891" s="2396"/>
      <c r="M891" s="1973"/>
      <c r="N891" s="1973"/>
      <c r="O891" s="1471"/>
      <c r="P891" s="3797">
        <v>44891</v>
      </c>
      <c r="Q891" s="3798" t="s">
        <v>5586</v>
      </c>
      <c r="R891" s="1624">
        <v>46</v>
      </c>
      <c r="S891" s="3798">
        <f>AVERAGE(CPVTFC3SG0076!E19:F19)</f>
        <v>0.54790000000000005</v>
      </c>
      <c r="T891" s="553">
        <f t="shared" si="159"/>
        <v>1810.7571428571432</v>
      </c>
      <c r="U891" s="3799" t="s">
        <v>315</v>
      </c>
      <c r="W891" s="5">
        <v>1</v>
      </c>
    </row>
    <row r="892" spans="1:23" ht="15.75" thickBot="1" x14ac:dyDescent="0.3">
      <c r="A892" s="600">
        <v>819</v>
      </c>
      <c r="B892" s="2376" t="s">
        <v>4769</v>
      </c>
      <c r="C892" s="2376" t="s">
        <v>868</v>
      </c>
      <c r="D892" s="2325">
        <v>44862</v>
      </c>
      <c r="E892" s="3512" t="s">
        <v>4947</v>
      </c>
      <c r="F892" s="1425">
        <v>42</v>
      </c>
      <c r="G892" s="540">
        <f>AVERAGE(CPVTFC3SG0039!S17:T17)</f>
        <v>2.8100499999999999</v>
      </c>
      <c r="H892" s="3999">
        <f t="shared" si="160"/>
        <v>9525.3597122302162</v>
      </c>
      <c r="I892" s="4121" t="s">
        <v>315</v>
      </c>
      <c r="J892" s="2398"/>
      <c r="K892" s="2398"/>
      <c r="L892" s="2399"/>
      <c r="M892" s="1429"/>
      <c r="N892" s="1429"/>
      <c r="O892" s="654"/>
      <c r="P892" s="3809">
        <v>44891</v>
      </c>
      <c r="Q892" s="3810" t="s">
        <v>5586</v>
      </c>
      <c r="R892" s="1319">
        <v>47</v>
      </c>
      <c r="S892" s="3810">
        <f>AVERAGE(CPVTFC3SG0076!G19:H19)</f>
        <v>0.32779999999999998</v>
      </c>
      <c r="T892" s="1422">
        <f t="shared" si="159"/>
        <v>773.142857142857</v>
      </c>
      <c r="U892" s="3811" t="s">
        <v>314</v>
      </c>
      <c r="W892" s="5">
        <v>1</v>
      </c>
    </row>
    <row r="893" spans="1:23" ht="15.75" thickBot="1" x14ac:dyDescent="0.3">
      <c r="A893" s="1798">
        <v>820</v>
      </c>
      <c r="B893" s="2376" t="s">
        <v>4770</v>
      </c>
      <c r="C893" s="2376" t="s">
        <v>868</v>
      </c>
      <c r="D893" s="2325">
        <v>44862</v>
      </c>
      <c r="E893" s="3512" t="s">
        <v>4947</v>
      </c>
      <c r="F893" s="1425">
        <v>43</v>
      </c>
      <c r="G893" s="540">
        <f>AVERAGE(CPVTFC3SG0039!U17:V17)</f>
        <v>2.7123999999999997</v>
      </c>
      <c r="H893" s="3999">
        <f t="shared" si="160"/>
        <v>9174.1007194244594</v>
      </c>
      <c r="I893" s="4121" t="s">
        <v>315</v>
      </c>
      <c r="J893" s="2398"/>
      <c r="K893" s="2398"/>
      <c r="L893" s="2399"/>
      <c r="M893" s="1429"/>
      <c r="N893" s="1429"/>
      <c r="O893" s="654"/>
      <c r="P893" s="3809">
        <v>44891</v>
      </c>
      <c r="Q893" s="3810" t="s">
        <v>5586</v>
      </c>
      <c r="R893" s="1319">
        <v>48</v>
      </c>
      <c r="S893" s="3810">
        <f>AVERAGE(CPVTFC3SG0076!I19:J19)</f>
        <v>0.22989999999999999</v>
      </c>
      <c r="T893" s="1422">
        <f t="shared" si="159"/>
        <v>311.61428571428564</v>
      </c>
      <c r="U893" s="3811" t="s">
        <v>314</v>
      </c>
      <c r="W893" s="5">
        <v>1</v>
      </c>
    </row>
    <row r="894" spans="1:23" ht="15.75" thickBot="1" x14ac:dyDescent="0.3">
      <c r="A894" s="531">
        <v>821</v>
      </c>
      <c r="B894" s="532" t="s">
        <v>4771</v>
      </c>
      <c r="C894" s="532" t="s">
        <v>868</v>
      </c>
      <c r="D894" s="2328">
        <v>44862</v>
      </c>
      <c r="E894" s="3506" t="s">
        <v>4947</v>
      </c>
      <c r="F894" s="1464">
        <v>44</v>
      </c>
      <c r="G894" s="587">
        <f>AVERAGE(CPVTFC3SG0039!W17:X17)</f>
        <v>2.7565</v>
      </c>
      <c r="H894" s="4027">
        <f t="shared" si="160"/>
        <v>9332.733812949642</v>
      </c>
      <c r="I894" s="4112" t="s">
        <v>315</v>
      </c>
      <c r="J894" s="2395"/>
      <c r="K894" s="2395"/>
      <c r="L894" s="2396"/>
      <c r="M894" s="1973"/>
      <c r="N894" s="1973"/>
      <c r="O894" s="1471"/>
      <c r="P894" s="3817">
        <v>44891</v>
      </c>
      <c r="Q894" s="3818" t="s">
        <v>5586</v>
      </c>
      <c r="R894" s="1226">
        <v>49</v>
      </c>
      <c r="S894" s="3818">
        <f>AVERAGE(CPVTFC3SG0076!K19:L19)</f>
        <v>0.36555000000000004</v>
      </c>
      <c r="T894" s="521">
        <f t="shared" si="159"/>
        <v>951.107142857143</v>
      </c>
      <c r="U894" s="3819" t="s">
        <v>314</v>
      </c>
      <c r="W894" s="5">
        <v>1</v>
      </c>
    </row>
    <row r="895" spans="1:23" ht="15.75" thickBot="1" x14ac:dyDescent="0.3">
      <c r="A895" s="1798">
        <v>822</v>
      </c>
      <c r="B895" s="2376" t="s">
        <v>4772</v>
      </c>
      <c r="C895" s="2376" t="s">
        <v>868</v>
      </c>
      <c r="D895" s="2325">
        <v>44862</v>
      </c>
      <c r="E895" s="3512" t="s">
        <v>4947</v>
      </c>
      <c r="F895" s="1425">
        <v>45</v>
      </c>
      <c r="G895" s="540">
        <f>AVERAGE(CPVTFC3SG0039!C19:D19)</f>
        <v>2.9188999999999998</v>
      </c>
      <c r="H895" s="3999">
        <f t="shared" ref="H895:H970" si="161">(G895-0.162)/0.0139*50</f>
        <v>9916.9064748201436</v>
      </c>
      <c r="I895" s="4121" t="s">
        <v>315</v>
      </c>
      <c r="J895" s="2398"/>
      <c r="K895" s="2398"/>
      <c r="L895" s="2399"/>
      <c r="M895" s="1429"/>
      <c r="N895" s="1429"/>
      <c r="O895" s="654"/>
      <c r="P895" s="3802">
        <v>44891</v>
      </c>
      <c r="Q895" s="3803" t="s">
        <v>5586</v>
      </c>
      <c r="R895" s="137">
        <v>50</v>
      </c>
      <c r="S895" s="3803">
        <f>AVERAGE(CPVTFC3SG0076!M19:N19)</f>
        <v>0.60094999999999998</v>
      </c>
      <c r="T895" s="603">
        <f t="shared" si="159"/>
        <v>2060.85</v>
      </c>
      <c r="U895" s="3804" t="s">
        <v>315</v>
      </c>
      <c r="W895" s="5">
        <v>1</v>
      </c>
    </row>
    <row r="896" spans="1:23" ht="15.75" thickBot="1" x14ac:dyDescent="0.3">
      <c r="A896" s="531">
        <v>823</v>
      </c>
      <c r="B896" s="532" t="s">
        <v>4773</v>
      </c>
      <c r="C896" s="532" t="s">
        <v>868</v>
      </c>
      <c r="D896" s="2328">
        <v>44862</v>
      </c>
      <c r="E896" s="3506" t="s">
        <v>4947</v>
      </c>
      <c r="F896" s="1464">
        <v>46</v>
      </c>
      <c r="G896" s="587">
        <f>AVERAGE(CPVTFC3SG0039!E19:F19)</f>
        <v>2.8595999999999999</v>
      </c>
      <c r="H896" s="4027">
        <f t="shared" si="161"/>
        <v>9703.5971223021588</v>
      </c>
      <c r="I896" s="4112" t="s">
        <v>315</v>
      </c>
      <c r="J896" s="2395"/>
      <c r="K896" s="2395"/>
      <c r="L896" s="2396"/>
      <c r="M896" s="1973"/>
      <c r="N896" s="1973"/>
      <c r="O896" s="1471"/>
      <c r="P896" s="3817">
        <v>44891</v>
      </c>
      <c r="Q896" s="3818" t="s">
        <v>5586</v>
      </c>
      <c r="R896" s="1226">
        <v>51</v>
      </c>
      <c r="S896" s="3818">
        <f>AVERAGE(CPVTFC3SG0076!O19:P19)</f>
        <v>0.14149999999999999</v>
      </c>
      <c r="T896" s="521">
        <f t="shared" si="159"/>
        <v>-105.12857142857149</v>
      </c>
      <c r="U896" s="3819" t="s">
        <v>314</v>
      </c>
      <c r="W896" s="5">
        <v>1</v>
      </c>
    </row>
    <row r="897" spans="1:23" ht="15.75" thickBot="1" x14ac:dyDescent="0.3">
      <c r="A897" s="1798">
        <v>824</v>
      </c>
      <c r="B897" s="2376" t="s">
        <v>4774</v>
      </c>
      <c r="C897" s="2376" t="s">
        <v>868</v>
      </c>
      <c r="D897" s="2325">
        <v>44862</v>
      </c>
      <c r="E897" s="3512" t="s">
        <v>4947</v>
      </c>
      <c r="F897" s="1425">
        <v>47</v>
      </c>
      <c r="G897" s="540">
        <f>AVERAGE(CPVTFC3SG0039!G19:H19)</f>
        <v>2.6024500000000002</v>
      </c>
      <c r="H897" s="3999">
        <f t="shared" si="161"/>
        <v>8778.5971223021588</v>
      </c>
      <c r="I897" s="4121" t="s">
        <v>315</v>
      </c>
      <c r="J897" s="2398"/>
      <c r="K897" s="2398"/>
      <c r="L897" s="2399"/>
      <c r="M897" s="1429"/>
      <c r="N897" s="1429"/>
      <c r="O897" s="654"/>
      <c r="P897" s="3809">
        <v>44891</v>
      </c>
      <c r="Q897" s="3810" t="s">
        <v>5586</v>
      </c>
      <c r="R897" s="1319">
        <v>52</v>
      </c>
      <c r="S897" s="3810">
        <f>AVERAGE(CPVTFC3SG0076!Q19:R19)</f>
        <v>0.18614999999999998</v>
      </c>
      <c r="T897" s="1422">
        <f t="shared" si="159"/>
        <v>105.36428571428561</v>
      </c>
      <c r="U897" s="3811" t="s">
        <v>314</v>
      </c>
      <c r="W897" s="5">
        <v>1</v>
      </c>
    </row>
    <row r="898" spans="1:23" ht="15.75" thickBot="1" x14ac:dyDescent="0.3">
      <c r="A898" s="531">
        <v>825</v>
      </c>
      <c r="B898" s="532" t="s">
        <v>4775</v>
      </c>
      <c r="C898" s="532" t="s">
        <v>868</v>
      </c>
      <c r="D898" s="2328">
        <v>44862</v>
      </c>
      <c r="E898" s="3506" t="s">
        <v>4947</v>
      </c>
      <c r="F898" s="1464">
        <v>48</v>
      </c>
      <c r="G898" s="587">
        <f>AVERAGE(CPVTFC3SG0039!I19:J19)</f>
        <v>2.9477000000000002</v>
      </c>
      <c r="H898" s="4027">
        <f t="shared" si="161"/>
        <v>10020.503597122304</v>
      </c>
      <c r="I898" s="4112" t="s">
        <v>315</v>
      </c>
      <c r="J898" s="2395"/>
      <c r="K898" s="2395"/>
      <c r="L898" s="2396"/>
      <c r="M898" s="1973"/>
      <c r="N898" s="1973"/>
      <c r="O898" s="1471"/>
      <c r="P898" s="3797">
        <v>44891</v>
      </c>
      <c r="Q898" s="3798" t="s">
        <v>5586</v>
      </c>
      <c r="R898" s="1624">
        <v>53</v>
      </c>
      <c r="S898" s="3798">
        <f>AVERAGE(CPVTFC3SG0076!S19:T19)</f>
        <v>0.50680000000000003</v>
      </c>
      <c r="T898" s="553">
        <f t="shared" si="159"/>
        <v>1617</v>
      </c>
      <c r="U898" s="3799" t="s">
        <v>315</v>
      </c>
      <c r="W898" s="5">
        <v>1</v>
      </c>
    </row>
    <row r="899" spans="1:23" ht="15.75" thickBot="1" x14ac:dyDescent="0.3">
      <c r="A899" s="1798">
        <v>826</v>
      </c>
      <c r="B899" s="2376" t="s">
        <v>4776</v>
      </c>
      <c r="C899" s="2376" t="s">
        <v>868</v>
      </c>
      <c r="D899" s="2325">
        <v>44862</v>
      </c>
      <c r="E899" s="3512" t="s">
        <v>4947</v>
      </c>
      <c r="F899" s="1425">
        <v>49</v>
      </c>
      <c r="G899" s="540">
        <f>AVERAGE(CPVTFC3SG0039!K19:L19)</f>
        <v>2.9253</v>
      </c>
      <c r="H899" s="3999">
        <f t="shared" si="161"/>
        <v>9939.9280575539578</v>
      </c>
      <c r="I899" s="4121" t="s">
        <v>315</v>
      </c>
      <c r="J899" s="2398"/>
      <c r="K899" s="2398"/>
      <c r="L899" s="2399"/>
      <c r="M899" s="1429"/>
      <c r="N899" s="1429"/>
      <c r="O899" s="654"/>
      <c r="P899" s="3802">
        <v>44891</v>
      </c>
      <c r="Q899" s="3803" t="s">
        <v>5586</v>
      </c>
      <c r="R899" s="137">
        <v>54</v>
      </c>
      <c r="S899" s="3803">
        <f>AVERAGE(CPVTFC3SG0076!U19:V19)</f>
        <v>2.80355</v>
      </c>
      <c r="T899" s="603">
        <f t="shared" si="159"/>
        <v>12444.535714285714</v>
      </c>
      <c r="U899" s="3804" t="s">
        <v>315</v>
      </c>
      <c r="W899" s="5">
        <v>1</v>
      </c>
    </row>
    <row r="900" spans="1:23" ht="15.75" thickBot="1" x14ac:dyDescent="0.3">
      <c r="A900" s="531">
        <v>827</v>
      </c>
      <c r="B900" s="532" t="s">
        <v>4777</v>
      </c>
      <c r="C900" s="532" t="s">
        <v>868</v>
      </c>
      <c r="D900" s="2328">
        <v>44862</v>
      </c>
      <c r="E900" s="3506" t="s">
        <v>4947</v>
      </c>
      <c r="F900" s="1464">
        <v>50</v>
      </c>
      <c r="G900" s="587">
        <f>AVERAGE(CPVTFC3SG0039!M19:N19)</f>
        <v>2.8101500000000001</v>
      </c>
      <c r="H900" s="4027">
        <f t="shared" si="161"/>
        <v>9525.7194244604343</v>
      </c>
      <c r="I900" s="4112" t="s">
        <v>315</v>
      </c>
      <c r="J900" s="2395"/>
      <c r="K900" s="2395"/>
      <c r="L900" s="2396"/>
      <c r="M900" s="1973"/>
      <c r="N900" s="1973"/>
      <c r="O900" s="1471"/>
      <c r="P900" s="3817">
        <v>44891</v>
      </c>
      <c r="Q900" s="3818" t="s">
        <v>5586</v>
      </c>
      <c r="R900" s="1226">
        <v>55</v>
      </c>
      <c r="S900" s="3818">
        <f>AVERAGE(CPVTFC3SG0076!W19:X19)</f>
        <v>0.17749999999999999</v>
      </c>
      <c r="T900" s="521">
        <f t="shared" si="159"/>
        <v>64.585714285714246</v>
      </c>
      <c r="U900" s="3819" t="s">
        <v>314</v>
      </c>
      <c r="W900" s="5">
        <v>1</v>
      </c>
    </row>
    <row r="901" spans="1:23" ht="15.75" thickBot="1" x14ac:dyDescent="0.3">
      <c r="A901" s="1798">
        <v>828</v>
      </c>
      <c r="B901" s="2376" t="s">
        <v>4778</v>
      </c>
      <c r="C901" s="2376" t="s">
        <v>868</v>
      </c>
      <c r="D901" s="2325">
        <v>44862</v>
      </c>
      <c r="E901" s="3512" t="s">
        <v>4947</v>
      </c>
      <c r="F901" s="1425">
        <v>51</v>
      </c>
      <c r="G901" s="540">
        <f>AVERAGE(CPVTFC3SG0039!O19:P19)</f>
        <v>2.8849999999999998</v>
      </c>
      <c r="H901" s="3999">
        <f t="shared" si="161"/>
        <v>9794.964028776978</v>
      </c>
      <c r="I901" s="4121" t="s">
        <v>315</v>
      </c>
      <c r="J901" s="2398"/>
      <c r="K901" s="2398"/>
      <c r="L901" s="2399"/>
      <c r="M901" s="1429"/>
      <c r="N901" s="1429"/>
      <c r="O901" s="654"/>
      <c r="P901" s="3802">
        <v>44891</v>
      </c>
      <c r="Q901" s="3803" t="s">
        <v>5586</v>
      </c>
      <c r="R901" s="137">
        <v>56</v>
      </c>
      <c r="S901" s="3803">
        <f>AVERAGE(CPVTFC3SG0076!C21:D21)</f>
        <v>0.49334999999999996</v>
      </c>
      <c r="T901" s="603">
        <f t="shared" si="159"/>
        <v>1553.5928571428569</v>
      </c>
      <c r="U901" s="3804" t="s">
        <v>315</v>
      </c>
      <c r="W901" s="5">
        <v>1</v>
      </c>
    </row>
    <row r="902" spans="1:23" ht="15.75" thickBot="1" x14ac:dyDescent="0.3">
      <c r="A902" s="531">
        <v>829</v>
      </c>
      <c r="B902" s="532" t="s">
        <v>4779</v>
      </c>
      <c r="C902" s="532" t="s">
        <v>868</v>
      </c>
      <c r="D902" s="2328">
        <v>44862</v>
      </c>
      <c r="E902" s="3506" t="s">
        <v>4947</v>
      </c>
      <c r="F902" s="1464">
        <v>52</v>
      </c>
      <c r="G902" s="587">
        <f>AVERAGE(CPVTFC3SG0039!Q19:R19)</f>
        <v>2.4272</v>
      </c>
      <c r="H902" s="4027">
        <f t="shared" si="161"/>
        <v>8148.2014388489215</v>
      </c>
      <c r="I902" s="4112" t="s">
        <v>315</v>
      </c>
      <c r="J902" s="2395"/>
      <c r="K902" s="2395"/>
      <c r="L902" s="2396"/>
      <c r="M902" s="1973"/>
      <c r="N902" s="1973"/>
      <c r="O902" s="1471"/>
      <c r="P902" s="3813">
        <v>44891</v>
      </c>
      <c r="Q902" s="3814" t="s">
        <v>5586</v>
      </c>
      <c r="R902" s="1226">
        <v>57</v>
      </c>
      <c r="S902" s="3814">
        <f>AVERAGE(CPVTFC3SG0076!E21:F21)</f>
        <v>0.17415</v>
      </c>
      <c r="T902" s="514">
        <f t="shared" si="159"/>
        <v>48.79285714285713</v>
      </c>
      <c r="U902" s="3819" t="s">
        <v>314</v>
      </c>
      <c r="W902" s="5">
        <v>1</v>
      </c>
    </row>
    <row r="903" spans="1:23" ht="15.75" thickBot="1" x14ac:dyDescent="0.3">
      <c r="A903" s="1798">
        <v>830</v>
      </c>
      <c r="B903" s="2376" t="s">
        <v>4780</v>
      </c>
      <c r="C903" s="2376" t="s">
        <v>868</v>
      </c>
      <c r="D903" s="2325">
        <v>44862</v>
      </c>
      <c r="E903" s="3512" t="s">
        <v>4947</v>
      </c>
      <c r="F903" s="1425">
        <v>53</v>
      </c>
      <c r="G903" s="540">
        <f>AVERAGE(CPVTFC3SG0039!S19:T19)</f>
        <v>2.8316499999999998</v>
      </c>
      <c r="H903" s="3999">
        <f t="shared" si="161"/>
        <v>9603.0575539568345</v>
      </c>
      <c r="I903" s="4121" t="s">
        <v>315</v>
      </c>
      <c r="J903" s="2398"/>
      <c r="K903" s="2398"/>
      <c r="L903" s="2399"/>
      <c r="M903" s="1429"/>
      <c r="N903" s="1429"/>
      <c r="O903" s="654"/>
      <c r="P903" s="3809">
        <v>44891</v>
      </c>
      <c r="Q903" s="3810" t="s">
        <v>5586</v>
      </c>
      <c r="R903" s="1319">
        <v>58</v>
      </c>
      <c r="S903" s="3810">
        <f>AVERAGE(CPVTFC3SG0076!G21:H21)</f>
        <v>0.34360000000000002</v>
      </c>
      <c r="T903" s="1422">
        <f t="shared" si="159"/>
        <v>847.62857142857149</v>
      </c>
      <c r="U903" s="3811" t="s">
        <v>314</v>
      </c>
      <c r="W903" s="5">
        <v>1</v>
      </c>
    </row>
    <row r="904" spans="1:23" ht="15.75" thickBot="1" x14ac:dyDescent="0.3">
      <c r="A904" s="531">
        <v>831</v>
      </c>
      <c r="B904" s="532" t="s">
        <v>4781</v>
      </c>
      <c r="C904" s="532" t="s">
        <v>868</v>
      </c>
      <c r="D904" s="2328">
        <v>44862</v>
      </c>
      <c r="E904" s="3506" t="s">
        <v>4947</v>
      </c>
      <c r="F904" s="1464">
        <v>54</v>
      </c>
      <c r="G904" s="587">
        <f>AVERAGE(CPVTFC3SG0039!U19:V19)</f>
        <v>2.7325999999999997</v>
      </c>
      <c r="H904" s="4027">
        <f t="shared" si="161"/>
        <v>9246.7625899280574</v>
      </c>
      <c r="I904" s="4112" t="s">
        <v>315</v>
      </c>
      <c r="J904" s="2395"/>
      <c r="K904" s="2395"/>
      <c r="L904" s="2396"/>
      <c r="M904" s="1973"/>
      <c r="N904" s="1973"/>
      <c r="O904" s="1471"/>
      <c r="P904" s="3817">
        <v>44891</v>
      </c>
      <c r="Q904" s="3818" t="s">
        <v>5586</v>
      </c>
      <c r="R904" s="1226">
        <v>59</v>
      </c>
      <c r="S904" s="3818">
        <f>AVERAGE(CPVTFC3SG0076!I21:J21)</f>
        <v>0.27079999999999999</v>
      </c>
      <c r="T904" s="521">
        <f t="shared" si="159"/>
        <v>504.42857142857133</v>
      </c>
      <c r="U904" s="3819" t="s">
        <v>314</v>
      </c>
      <c r="W904" s="5">
        <v>1</v>
      </c>
    </row>
    <row r="905" spans="1:23" ht="15.75" thickBot="1" x14ac:dyDescent="0.3">
      <c r="A905" s="1308">
        <v>832</v>
      </c>
      <c r="B905" s="1990" t="s">
        <v>4782</v>
      </c>
      <c r="C905" s="1990" t="s">
        <v>868</v>
      </c>
      <c r="D905" s="2326">
        <v>44862</v>
      </c>
      <c r="E905" s="3508" t="s">
        <v>4947</v>
      </c>
      <c r="F905" s="1312">
        <v>55</v>
      </c>
      <c r="G905" s="1421">
        <f>AVERAGE(CPVTFC3SG0039!W19:X19)</f>
        <v>0.49265000000000003</v>
      </c>
      <c r="H905" s="4029">
        <f t="shared" si="161"/>
        <v>1189.3884892086332</v>
      </c>
      <c r="I905" s="4132" t="s">
        <v>314</v>
      </c>
      <c r="J905" s="2398"/>
      <c r="K905" s="2398"/>
      <c r="L905" s="2399"/>
      <c r="M905" s="1429"/>
      <c r="N905" s="1429"/>
      <c r="O905" s="654"/>
      <c r="P905" s="3809">
        <v>44891</v>
      </c>
      <c r="Q905" s="3810" t="s">
        <v>5586</v>
      </c>
      <c r="R905" s="1319">
        <v>60</v>
      </c>
      <c r="S905" s="3810">
        <f>AVERAGE(CPVTFC3SG0076!K21:L21)</f>
        <v>0.21479999999999999</v>
      </c>
      <c r="T905" s="1422">
        <f t="shared" si="159"/>
        <v>240.42857142857136</v>
      </c>
      <c r="U905" s="3811" t="s">
        <v>314</v>
      </c>
      <c r="W905" s="5">
        <v>1</v>
      </c>
    </row>
    <row r="906" spans="1:23" ht="15.75" thickBot="1" x14ac:dyDescent="0.3">
      <c r="A906" s="531">
        <v>833</v>
      </c>
      <c r="B906" s="4806" t="s">
        <v>4783</v>
      </c>
      <c r="C906" s="532" t="s">
        <v>868</v>
      </c>
      <c r="D906" s="2328">
        <v>44862</v>
      </c>
      <c r="E906" s="3506" t="s">
        <v>4947</v>
      </c>
      <c r="F906" s="1464">
        <v>56</v>
      </c>
      <c r="G906" s="587">
        <f>AVERAGE(CPVTFC3SG0039!C21:D21)</f>
        <v>2.9298500000000001</v>
      </c>
      <c r="H906" s="4027">
        <f t="shared" si="161"/>
        <v>9956.2949640287788</v>
      </c>
      <c r="I906" s="4112" t="s">
        <v>315</v>
      </c>
      <c r="J906" s="2395"/>
      <c r="K906" s="2395"/>
      <c r="L906" s="2396"/>
      <c r="M906" s="1973"/>
      <c r="N906" s="1973"/>
      <c r="O906" s="1471"/>
      <c r="P906" s="3797">
        <v>44891</v>
      </c>
      <c r="Q906" s="3798" t="s">
        <v>5586</v>
      </c>
      <c r="R906" s="1624">
        <v>61</v>
      </c>
      <c r="S906" s="3798">
        <f>AVERAGE(CPVTFC3SG0076!M21:N21)</f>
        <v>0.44940000000000002</v>
      </c>
      <c r="T906" s="553">
        <f t="shared" si="159"/>
        <v>1346.4</v>
      </c>
      <c r="U906" s="3799" t="s">
        <v>315</v>
      </c>
      <c r="W906" s="5">
        <v>1</v>
      </c>
    </row>
    <row r="907" spans="1:23" ht="15.75" thickBot="1" x14ac:dyDescent="0.3">
      <c r="A907" s="2842"/>
      <c r="B907" s="4808"/>
      <c r="C907" s="263" t="s">
        <v>5448</v>
      </c>
      <c r="D907" s="2333"/>
      <c r="E907" s="3468"/>
      <c r="F907" s="695"/>
      <c r="G907" s="892"/>
      <c r="H907" s="4011"/>
      <c r="I907" s="4094"/>
      <c r="J907" s="2395"/>
      <c r="K907" s="2395"/>
      <c r="L907" s="2396"/>
      <c r="M907" s="1973"/>
      <c r="N907" s="1973"/>
      <c r="O907" s="1471"/>
      <c r="P907" s="3813">
        <v>44891</v>
      </c>
      <c r="Q907" s="3814" t="s">
        <v>5586</v>
      </c>
      <c r="R907" s="1016">
        <v>62</v>
      </c>
      <c r="S907" s="3814">
        <f>AVERAGE(CPVTFC3SG0076!O21:P21)</f>
        <v>0.14665</v>
      </c>
      <c r="T907" s="514">
        <f t="shared" ref="T907:T917" si="162">(S907-0.1638)/0.014*66</f>
        <v>-80.849999999999994</v>
      </c>
      <c r="U907" s="3815" t="s">
        <v>314</v>
      </c>
    </row>
    <row r="908" spans="1:23" ht="15.75" thickBot="1" x14ac:dyDescent="0.3">
      <c r="A908" s="2083">
        <v>834</v>
      </c>
      <c r="B908" s="2482" t="s">
        <v>4784</v>
      </c>
      <c r="C908" s="2482" t="s">
        <v>868</v>
      </c>
      <c r="D908" s="2257">
        <v>44862</v>
      </c>
      <c r="E908" s="3613" t="s">
        <v>4947</v>
      </c>
      <c r="F908" s="2012">
        <v>57</v>
      </c>
      <c r="G908" s="535">
        <f>AVERAGE(CPVTFC3SG0039!E21:F21)</f>
        <v>1.57335</v>
      </c>
      <c r="H908" s="4024">
        <f t="shared" si="161"/>
        <v>5076.7985611510794</v>
      </c>
      <c r="I908" s="4111" t="s">
        <v>315</v>
      </c>
      <c r="J908" s="2402"/>
      <c r="K908" s="2402"/>
      <c r="L908" s="2403"/>
      <c r="M908" s="2017"/>
      <c r="N908" s="2017"/>
      <c r="O908" s="861"/>
      <c r="P908" s="3813">
        <v>44891</v>
      </c>
      <c r="Q908" s="3814" t="s">
        <v>5586</v>
      </c>
      <c r="R908" s="1016">
        <v>63</v>
      </c>
      <c r="S908" s="3814">
        <f>AVERAGE(CPVTFC3SG0076!Q21:R21)</f>
        <v>0.27444999999999997</v>
      </c>
      <c r="T908" s="514">
        <f t="shared" si="162"/>
        <v>521.63571428571413</v>
      </c>
      <c r="U908" s="3815" t="s">
        <v>314</v>
      </c>
      <c r="W908" s="5">
        <v>1</v>
      </c>
    </row>
    <row r="909" spans="1:23" x14ac:dyDescent="0.25">
      <c r="A909" s="86">
        <v>835</v>
      </c>
      <c r="B909" s="4809" t="s">
        <v>4785</v>
      </c>
      <c r="C909" s="457" t="s">
        <v>868</v>
      </c>
      <c r="D909" s="2107">
        <v>44862</v>
      </c>
      <c r="E909" s="2788" t="s">
        <v>4947</v>
      </c>
      <c r="F909" s="459">
        <v>58</v>
      </c>
      <c r="G909" s="460">
        <f>AVERAGE(CPVTFC3SG0039!G21:H21)</f>
        <v>2.5611000000000002</v>
      </c>
      <c r="H909" s="4007">
        <f t="shared" si="161"/>
        <v>8629.8561151079157</v>
      </c>
      <c r="I909" s="4126" t="s">
        <v>315</v>
      </c>
      <c r="J909" s="1638"/>
      <c r="K909" s="1638"/>
      <c r="L909" s="1639"/>
      <c r="M909" s="721"/>
      <c r="N909" s="721"/>
      <c r="O909" s="721"/>
      <c r="P909" s="3788">
        <v>44891</v>
      </c>
      <c r="Q909" s="1498" t="s">
        <v>5586</v>
      </c>
      <c r="R909" s="589">
        <v>64</v>
      </c>
      <c r="S909" s="1498">
        <f>AVERAGE(CPVTFC3SG0076!S21:T21)</f>
        <v>0.14134999999999998</v>
      </c>
      <c r="T909" s="494">
        <f t="shared" si="162"/>
        <v>-105.8357142857144</v>
      </c>
      <c r="U909" s="1779" t="s">
        <v>314</v>
      </c>
      <c r="W909" s="5">
        <v>1</v>
      </c>
    </row>
    <row r="910" spans="1:23" x14ac:dyDescent="0.25">
      <c r="A910" s="585"/>
      <c r="B910" s="4816"/>
      <c r="C910" s="263" t="s">
        <v>5448</v>
      </c>
      <c r="D910" s="2333"/>
      <c r="E910" s="3468"/>
      <c r="F910" s="695"/>
      <c r="G910" s="892"/>
      <c r="H910" s="4011"/>
      <c r="I910" s="4094"/>
      <c r="J910" s="863"/>
      <c r="K910" s="863"/>
      <c r="L910" s="864"/>
      <c r="M910" s="642"/>
      <c r="N910" s="642"/>
      <c r="O910" s="642"/>
      <c r="P910" s="267">
        <v>44891</v>
      </c>
      <c r="Q910" s="268" t="s">
        <v>5586</v>
      </c>
      <c r="R910" s="7">
        <v>65</v>
      </c>
      <c r="S910" s="268">
        <f>AVERAGE(CPVTFC3SG0076!U21:V21)</f>
        <v>0.11374999999999999</v>
      </c>
      <c r="T910" s="343">
        <f t="shared" si="162"/>
        <v>-235.95000000000005</v>
      </c>
      <c r="U910" s="1781" t="s">
        <v>314</v>
      </c>
    </row>
    <row r="911" spans="1:23" ht="15.75" thickBot="1" x14ac:dyDescent="0.3">
      <c r="A911" s="462"/>
      <c r="B911" s="4810"/>
      <c r="C911" s="464" t="s">
        <v>863</v>
      </c>
      <c r="D911" s="2111"/>
      <c r="E911" s="3471"/>
      <c r="F911" s="787"/>
      <c r="G911" s="1385"/>
      <c r="H911" s="4030"/>
      <c r="I911" s="4125"/>
      <c r="J911" s="1641"/>
      <c r="K911" s="1641"/>
      <c r="L911" s="1642"/>
      <c r="M911" s="778"/>
      <c r="N911" s="778"/>
      <c r="O911" s="778"/>
      <c r="P911" s="3800">
        <v>44891</v>
      </c>
      <c r="Q911" s="1783" t="s">
        <v>5586</v>
      </c>
      <c r="R911" s="595">
        <v>66</v>
      </c>
      <c r="S911" s="1783">
        <f>AVERAGE(CPVTFC3SG0076!W21:X21)</f>
        <v>0.10100000000000001</v>
      </c>
      <c r="T911" s="469">
        <f t="shared" si="162"/>
        <v>-296.05714285714282</v>
      </c>
      <c r="U911" s="1784" t="s">
        <v>314</v>
      </c>
    </row>
    <row r="912" spans="1:23" ht="15.75" thickBot="1" x14ac:dyDescent="0.3">
      <c r="A912" s="1461">
        <v>836</v>
      </c>
      <c r="B912" s="532" t="s">
        <v>4786</v>
      </c>
      <c r="C912" s="532" t="s">
        <v>868</v>
      </c>
      <c r="D912" s="2328">
        <v>44862</v>
      </c>
      <c r="E912" s="3506" t="s">
        <v>4947</v>
      </c>
      <c r="F912" s="1464">
        <v>59</v>
      </c>
      <c r="G912" s="587">
        <f>AVERAGE(CPVTFC3SG0039!I21:J21)</f>
        <v>2.8937999999999997</v>
      </c>
      <c r="H912" s="4027">
        <f t="shared" si="161"/>
        <v>9826.6187050359713</v>
      </c>
      <c r="I912" s="4112" t="s">
        <v>315</v>
      </c>
      <c r="J912" s="2395"/>
      <c r="K912" s="2395"/>
      <c r="L912" s="2396"/>
      <c r="M912" s="1973"/>
      <c r="N912" s="1973"/>
      <c r="O912" s="1471"/>
      <c r="P912" s="3794">
        <v>44891</v>
      </c>
      <c r="Q912" s="3795" t="s">
        <v>5586</v>
      </c>
      <c r="R912" s="1023">
        <v>67</v>
      </c>
      <c r="S912" s="3795">
        <f>AVERAGE(CPVTFC3SG0076!C23:D23)</f>
        <v>1.7484500000000001</v>
      </c>
      <c r="T912" s="555">
        <f t="shared" si="162"/>
        <v>7470.4928571428572</v>
      </c>
      <c r="U912" s="3796" t="s">
        <v>315</v>
      </c>
      <c r="W912" s="5">
        <v>1</v>
      </c>
    </row>
    <row r="913" spans="1:23" ht="15.75" thickBot="1" x14ac:dyDescent="0.3">
      <c r="A913" s="2008">
        <v>837</v>
      </c>
      <c r="B913" s="2482" t="s">
        <v>4787</v>
      </c>
      <c r="C913" s="2482" t="s">
        <v>868</v>
      </c>
      <c r="D913" s="2257">
        <v>44862</v>
      </c>
      <c r="E913" s="3613" t="s">
        <v>4947</v>
      </c>
      <c r="F913" s="2012">
        <v>60</v>
      </c>
      <c r="G913" s="535">
        <f>AVERAGE(CPVTFC3SG0039!K21:L21)</f>
        <v>2.0703500000000004</v>
      </c>
      <c r="H913" s="4024">
        <f t="shared" si="161"/>
        <v>6864.5683453237425</v>
      </c>
      <c r="I913" s="4111" t="s">
        <v>315</v>
      </c>
      <c r="J913" s="2402"/>
      <c r="K913" s="2402"/>
      <c r="L913" s="2403"/>
      <c r="M913" s="2017"/>
      <c r="N913" s="2017"/>
      <c r="O913" s="861"/>
      <c r="P913" s="3813">
        <v>44891</v>
      </c>
      <c r="Q913" s="3814" t="s">
        <v>5586</v>
      </c>
      <c r="R913" s="1016">
        <v>68</v>
      </c>
      <c r="S913" s="3814">
        <f>AVERAGE(CPVTFC3SG0076!E23:F23)</f>
        <v>0.18930000000000002</v>
      </c>
      <c r="T913" s="514">
        <f t="shared" si="162"/>
        <v>120.21428571428581</v>
      </c>
      <c r="U913" s="3815" t="s">
        <v>314</v>
      </c>
      <c r="W913" s="5">
        <v>1</v>
      </c>
    </row>
    <row r="914" spans="1:23" x14ac:dyDescent="0.25">
      <c r="A914" s="456">
        <v>838</v>
      </c>
      <c r="B914" s="4809" t="s">
        <v>4788</v>
      </c>
      <c r="C914" s="457" t="s">
        <v>868</v>
      </c>
      <c r="D914" s="2107">
        <v>44862</v>
      </c>
      <c r="E914" s="2788" t="s">
        <v>4947</v>
      </c>
      <c r="F914" s="459">
        <v>61</v>
      </c>
      <c r="G914" s="460">
        <f>AVERAGE(CPVTFC3SG0039!M21:N21)</f>
        <v>2.1853499999999997</v>
      </c>
      <c r="H914" s="4007">
        <f t="shared" si="161"/>
        <v>7278.2374100719426</v>
      </c>
      <c r="I914" s="4126" t="s">
        <v>315</v>
      </c>
      <c r="J914" s="1638"/>
      <c r="K914" s="1638"/>
      <c r="L914" s="1639"/>
      <c r="M914" s="721"/>
      <c r="N914" s="721"/>
      <c r="O914" s="721"/>
      <c r="P914" s="3788">
        <v>44891</v>
      </c>
      <c r="Q914" s="1498" t="s">
        <v>5586</v>
      </c>
      <c r="R914" s="589">
        <v>69</v>
      </c>
      <c r="S914" s="1498">
        <f>AVERAGE(CPVTFC3SG0076!G23:H23)</f>
        <v>0.18230000000000002</v>
      </c>
      <c r="T914" s="494">
        <f t="shared" si="162"/>
        <v>87.214285714285779</v>
      </c>
      <c r="U914" s="1779" t="s">
        <v>314</v>
      </c>
      <c r="W914" s="5">
        <v>1</v>
      </c>
    </row>
    <row r="915" spans="1:23" x14ac:dyDescent="0.25">
      <c r="A915" s="593"/>
      <c r="B915" s="4816"/>
      <c r="C915" s="263" t="s">
        <v>5448</v>
      </c>
      <c r="D915" s="2333"/>
      <c r="E915" s="3468"/>
      <c r="F915" s="695"/>
      <c r="G915" s="892"/>
      <c r="H915" s="4011"/>
      <c r="I915" s="4094"/>
      <c r="J915" s="863"/>
      <c r="K915" s="863"/>
      <c r="L915" s="864"/>
      <c r="M915" s="642"/>
      <c r="N915" s="642"/>
      <c r="O915" s="642"/>
      <c r="P915" s="267">
        <v>44891</v>
      </c>
      <c r="Q915" s="268" t="s">
        <v>5586</v>
      </c>
      <c r="R915" s="7">
        <v>70</v>
      </c>
      <c r="S915" s="268">
        <f>AVERAGE(CPVTFC3SG0076!I23:J23)</f>
        <v>0.13550000000000001</v>
      </c>
      <c r="T915" s="343">
        <f t="shared" si="162"/>
        <v>-133.41428571428568</v>
      </c>
      <c r="U915" s="1781" t="s">
        <v>314</v>
      </c>
    </row>
    <row r="916" spans="1:23" ht="15.75" thickBot="1" x14ac:dyDescent="0.3">
      <c r="A916" s="90"/>
      <c r="B916" s="4810"/>
      <c r="C916" s="464" t="s">
        <v>863</v>
      </c>
      <c r="D916" s="2111"/>
      <c r="E916" s="3471"/>
      <c r="F916" s="787"/>
      <c r="G916" s="1385"/>
      <c r="H916" s="4030"/>
      <c r="I916" s="4125"/>
      <c r="J916" s="1641"/>
      <c r="K916" s="1641"/>
      <c r="L916" s="1642"/>
      <c r="M916" s="778"/>
      <c r="N916" s="778"/>
      <c r="O916" s="778"/>
      <c r="P916" s="3800">
        <v>44891</v>
      </c>
      <c r="Q916" s="1783" t="s">
        <v>5586</v>
      </c>
      <c r="R916" s="595">
        <v>71</v>
      </c>
      <c r="S916" s="1783">
        <f>AVERAGE(CPVTFC3SG0076!K23:L23)</f>
        <v>0.11760000000000001</v>
      </c>
      <c r="T916" s="469">
        <f t="shared" si="162"/>
        <v>-217.79999999999995</v>
      </c>
      <c r="U916" s="1784" t="s">
        <v>314</v>
      </c>
    </row>
    <row r="917" spans="1:23" ht="15.75" thickBot="1" x14ac:dyDescent="0.3">
      <c r="A917" s="2045">
        <v>839</v>
      </c>
      <c r="B917" s="532" t="s">
        <v>4789</v>
      </c>
      <c r="C917" s="532" t="s">
        <v>868</v>
      </c>
      <c r="D917" s="2328">
        <v>44862</v>
      </c>
      <c r="E917" s="3506" t="s">
        <v>4947</v>
      </c>
      <c r="F917" s="1464">
        <v>62</v>
      </c>
      <c r="G917" s="587">
        <f>AVERAGE(CPVTFC3SG0039!O21:P21)</f>
        <v>1.4066000000000001</v>
      </c>
      <c r="H917" s="4027">
        <f t="shared" si="161"/>
        <v>4476.9784172661875</v>
      </c>
      <c r="I917" s="4112" t="s">
        <v>315</v>
      </c>
      <c r="J917" s="2395"/>
      <c r="K917" s="2395"/>
      <c r="L917" s="2396"/>
      <c r="M917" s="1973"/>
      <c r="N917" s="1973"/>
      <c r="O917" s="1471"/>
      <c r="P917" s="3817">
        <v>44891</v>
      </c>
      <c r="Q917" s="3818" t="s">
        <v>5586</v>
      </c>
      <c r="R917" s="1226">
        <v>72</v>
      </c>
      <c r="S917" s="3818">
        <f>AVERAGE(CPVTFC3SG0076!M23:N23)</f>
        <v>0.22894999999999999</v>
      </c>
      <c r="T917" s="521">
        <f t="shared" si="162"/>
        <v>307.13571428571424</v>
      </c>
      <c r="U917" s="3819" t="s">
        <v>314</v>
      </c>
      <c r="W917" s="5">
        <v>1</v>
      </c>
    </row>
    <row r="918" spans="1:23" x14ac:dyDescent="0.25">
      <c r="A918" s="456">
        <v>840</v>
      </c>
      <c r="B918" s="4809" t="s">
        <v>4790</v>
      </c>
      <c r="C918" s="457" t="s">
        <v>868</v>
      </c>
      <c r="D918" s="2107">
        <v>44862</v>
      </c>
      <c r="E918" s="2788" t="s">
        <v>4947</v>
      </c>
      <c r="F918" s="459">
        <v>63</v>
      </c>
      <c r="G918" s="460">
        <f>AVERAGE(CPVTFC3SG0039!Q21:R21)</f>
        <v>0.86014999999999997</v>
      </c>
      <c r="H918" s="4007">
        <f t="shared" si="161"/>
        <v>2511.3309352517986</v>
      </c>
      <c r="I918" s="4126" t="s">
        <v>315</v>
      </c>
      <c r="J918" s="1638"/>
      <c r="K918" s="1638"/>
      <c r="L918" s="1639"/>
      <c r="M918" s="721"/>
      <c r="N918" s="721"/>
      <c r="O918" s="721"/>
      <c r="P918" s="3788">
        <v>44891</v>
      </c>
      <c r="Q918" s="1498" t="s">
        <v>5586</v>
      </c>
      <c r="R918" s="589">
        <v>73</v>
      </c>
      <c r="S918" s="1498">
        <f>AVERAGE(CPVTFC3SG0076!O23:P23)</f>
        <v>0.18179999999999999</v>
      </c>
      <c r="T918" s="494">
        <f t="shared" ref="T918:T940" si="163">(S918-0.1638)/0.014*66</f>
        <v>84.857142857142804</v>
      </c>
      <c r="U918" s="1779" t="s">
        <v>314</v>
      </c>
      <c r="W918" s="5">
        <v>1</v>
      </c>
    </row>
    <row r="919" spans="1:23" ht="15.75" thickBot="1" x14ac:dyDescent="0.3">
      <c r="A919" s="90"/>
      <c r="B919" s="4810"/>
      <c r="C919" s="464" t="s">
        <v>5448</v>
      </c>
      <c r="D919" s="2111"/>
      <c r="E919" s="3471"/>
      <c r="F919" s="787"/>
      <c r="G919" s="1385"/>
      <c r="H919" s="4030"/>
      <c r="I919" s="4125"/>
      <c r="J919" s="1641"/>
      <c r="K919" s="1641"/>
      <c r="L919" s="1642"/>
      <c r="M919" s="778"/>
      <c r="N919" s="778"/>
      <c r="O919" s="778"/>
      <c r="P919" s="3800">
        <v>44891</v>
      </c>
      <c r="Q919" s="1783" t="s">
        <v>5586</v>
      </c>
      <c r="R919" s="595">
        <v>74</v>
      </c>
      <c r="S919" s="1783">
        <f>AVERAGE(CPVTFC3SG0076!Q23:R23)</f>
        <v>0.2495</v>
      </c>
      <c r="T919" s="469">
        <f t="shared" si="163"/>
        <v>404.01428571428568</v>
      </c>
      <c r="U919" s="1784" t="s">
        <v>314</v>
      </c>
    </row>
    <row r="920" spans="1:23" x14ac:dyDescent="0.25">
      <c r="A920" s="86">
        <v>841</v>
      </c>
      <c r="B920" s="4806" t="s">
        <v>4791</v>
      </c>
      <c r="C920" s="457" t="s">
        <v>868</v>
      </c>
      <c r="D920" s="2107">
        <v>44862</v>
      </c>
      <c r="E920" s="2788" t="s">
        <v>4947</v>
      </c>
      <c r="F920" s="459">
        <v>64</v>
      </c>
      <c r="G920" s="460">
        <f>AVERAGE(CPVTFC3SG0039!S21:T21)</f>
        <v>1.4554499999999999</v>
      </c>
      <c r="H920" s="4007">
        <f t="shared" si="161"/>
        <v>4652.6978417266191</v>
      </c>
      <c r="I920" s="4114" t="s">
        <v>315</v>
      </c>
      <c r="J920" s="1638"/>
      <c r="K920" s="1638"/>
      <c r="L920" s="1639"/>
      <c r="M920" s="721"/>
      <c r="N920" s="721"/>
      <c r="O920" s="1299"/>
      <c r="P920" s="3788">
        <v>44891</v>
      </c>
      <c r="Q920" s="1498" t="s">
        <v>5586</v>
      </c>
      <c r="R920" s="589">
        <v>78</v>
      </c>
      <c r="S920" s="1498">
        <f>AVERAGE(CPVTFC3SG0076!C25:D25)</f>
        <v>0.128</v>
      </c>
      <c r="T920" s="494">
        <f t="shared" si="163"/>
        <v>-168.77142857142854</v>
      </c>
      <c r="U920" s="1779" t="s">
        <v>314</v>
      </c>
      <c r="W920" s="5">
        <v>1</v>
      </c>
    </row>
    <row r="921" spans="1:23" ht="15.75" thickBot="1" x14ac:dyDescent="0.3">
      <c r="A921" s="2152"/>
      <c r="B921" s="4807"/>
      <c r="C921" s="346" t="s">
        <v>5448</v>
      </c>
      <c r="D921" s="2335"/>
      <c r="E921" s="3532"/>
      <c r="F921" s="1586"/>
      <c r="G921" s="1391"/>
      <c r="H921" s="4031"/>
      <c r="I921" s="4129"/>
      <c r="J921" s="2395"/>
      <c r="K921" s="2395"/>
      <c r="L921" s="2396"/>
      <c r="M921" s="1973"/>
      <c r="N921" s="1973"/>
      <c r="O921" s="1471"/>
      <c r="P921" s="3785">
        <v>44891</v>
      </c>
      <c r="Q921" s="3786" t="s">
        <v>5586</v>
      </c>
      <c r="R921" s="112">
        <v>79</v>
      </c>
      <c r="S921" s="3786">
        <f>AVERAGE(CPVTFC3SG0076!E25:F25)</f>
        <v>0.1391</v>
      </c>
      <c r="T921" s="474">
        <f t="shared" si="163"/>
        <v>-116.44285714285714</v>
      </c>
      <c r="U921" s="3787" t="s">
        <v>314</v>
      </c>
    </row>
    <row r="922" spans="1:23" ht="15.75" thickBot="1" x14ac:dyDescent="0.3">
      <c r="A922" s="1798">
        <v>842</v>
      </c>
      <c r="B922" s="2376" t="s">
        <v>4792</v>
      </c>
      <c r="C922" s="2376" t="s">
        <v>868</v>
      </c>
      <c r="D922" s="2325">
        <v>44862</v>
      </c>
      <c r="E922" s="3512" t="s">
        <v>4947</v>
      </c>
      <c r="F922" s="1425">
        <v>65</v>
      </c>
      <c r="G922" s="540">
        <f>AVERAGE(CPVTFC3SG0039!U21:V21)</f>
        <v>2.7699499999999997</v>
      </c>
      <c r="H922" s="3999">
        <f t="shared" si="161"/>
        <v>9381.1151079136689</v>
      </c>
      <c r="I922" s="4121" t="s">
        <v>315</v>
      </c>
      <c r="J922" s="2398"/>
      <c r="K922" s="2398"/>
      <c r="L922" s="2399"/>
      <c r="M922" s="1429"/>
      <c r="N922" s="1429"/>
      <c r="O922" s="654"/>
      <c r="P922" s="3809">
        <v>44891</v>
      </c>
      <c r="Q922" s="3810" t="s">
        <v>5586</v>
      </c>
      <c r="R922" s="1319">
        <v>80</v>
      </c>
      <c r="S922" s="3810">
        <f>AVERAGE(CPVTFC3SG0076!G25:H25)</f>
        <v>0.23325000000000001</v>
      </c>
      <c r="T922" s="1422">
        <f t="shared" si="163"/>
        <v>327.4071428571429</v>
      </c>
      <c r="U922" s="3811" t="s">
        <v>314</v>
      </c>
      <c r="W922" s="5">
        <v>1</v>
      </c>
    </row>
    <row r="923" spans="1:23" ht="15.75" thickBot="1" x14ac:dyDescent="0.3">
      <c r="A923" s="531">
        <v>843</v>
      </c>
      <c r="B923" s="532" t="s">
        <v>4793</v>
      </c>
      <c r="C923" s="532" t="s">
        <v>868</v>
      </c>
      <c r="D923" s="2328">
        <v>44862</v>
      </c>
      <c r="E923" s="3506" t="s">
        <v>4947</v>
      </c>
      <c r="F923" s="1464">
        <v>66</v>
      </c>
      <c r="G923" s="587">
        <f>AVERAGE(CPVTFC3SG0039!W21:X21)</f>
        <v>2.3624000000000001</v>
      </c>
      <c r="H923" s="4027">
        <f t="shared" si="161"/>
        <v>7915.1079136690651</v>
      </c>
      <c r="I923" s="4112" t="s">
        <v>315</v>
      </c>
      <c r="J923" s="2395"/>
      <c r="K923" s="2395"/>
      <c r="L923" s="2396"/>
      <c r="M923" s="1973"/>
      <c r="N923" s="1973"/>
      <c r="O923" s="1471"/>
      <c r="P923" s="3817">
        <v>44891</v>
      </c>
      <c r="Q923" s="3818" t="s">
        <v>5586</v>
      </c>
      <c r="R923" s="1226">
        <v>81</v>
      </c>
      <c r="S923" s="3818">
        <f>AVERAGE(CPVTFC3SG0076!I25:J25)</f>
        <v>0.29325000000000001</v>
      </c>
      <c r="T923" s="521">
        <f t="shared" si="163"/>
        <v>610.26428571428573</v>
      </c>
      <c r="U923" s="3930" t="s">
        <v>314</v>
      </c>
      <c r="W923" s="5">
        <v>1</v>
      </c>
    </row>
    <row r="924" spans="1:23" ht="15.75" thickBot="1" x14ac:dyDescent="0.3">
      <c r="A924" s="1798">
        <v>844</v>
      </c>
      <c r="B924" s="2376" t="s">
        <v>4794</v>
      </c>
      <c r="C924" s="2376" t="s">
        <v>868</v>
      </c>
      <c r="D924" s="2325">
        <v>44862</v>
      </c>
      <c r="E924" s="3512" t="s">
        <v>4947</v>
      </c>
      <c r="F924" s="1425">
        <v>67</v>
      </c>
      <c r="G924" s="540">
        <f>AVERAGE(CPVTFC3SG0039!C23:D23)</f>
        <v>2.9526500000000002</v>
      </c>
      <c r="H924" s="3999">
        <f t="shared" si="161"/>
        <v>10038.309352517987</v>
      </c>
      <c r="I924" s="4121" t="s">
        <v>315</v>
      </c>
      <c r="J924" s="2398"/>
      <c r="K924" s="2398"/>
      <c r="L924" s="2399"/>
      <c r="M924" s="1429"/>
      <c r="N924" s="1429"/>
      <c r="O924" s="654"/>
      <c r="P924" s="3802">
        <v>44891</v>
      </c>
      <c r="Q924" s="3803" t="s">
        <v>5586</v>
      </c>
      <c r="R924" s="137">
        <v>82</v>
      </c>
      <c r="S924" s="3803">
        <f>AVERAGE(CPVTFC3SG0076!K25:L25)</f>
        <v>0.81564999999999999</v>
      </c>
      <c r="T924" s="603">
        <f t="shared" si="163"/>
        <v>3073.0071428571432</v>
      </c>
      <c r="U924" s="3804" t="s">
        <v>315</v>
      </c>
      <c r="W924" s="5">
        <v>1</v>
      </c>
    </row>
    <row r="925" spans="1:23" ht="15.75" thickBot="1" x14ac:dyDescent="0.3">
      <c r="A925" s="531">
        <v>845</v>
      </c>
      <c r="B925" s="532" t="s">
        <v>4795</v>
      </c>
      <c r="C925" s="532" t="s">
        <v>868</v>
      </c>
      <c r="D925" s="2328">
        <v>44862</v>
      </c>
      <c r="E925" s="3506" t="s">
        <v>4947</v>
      </c>
      <c r="F925" s="1464">
        <v>68</v>
      </c>
      <c r="G925" s="587">
        <f>AVERAGE(CPVTFC3SG0039!E23:F23)</f>
        <v>2.1410999999999998</v>
      </c>
      <c r="H925" s="4027">
        <f t="shared" si="161"/>
        <v>7119.0647482014383</v>
      </c>
      <c r="I925" s="4112" t="s">
        <v>315</v>
      </c>
      <c r="J925" s="2395"/>
      <c r="K925" s="2395"/>
      <c r="L925" s="2396"/>
      <c r="M925" s="1973"/>
      <c r="N925" s="1973"/>
      <c r="O925" s="1471"/>
      <c r="P925" s="3817">
        <v>44891</v>
      </c>
      <c r="Q925" s="3818" t="s">
        <v>5586</v>
      </c>
      <c r="R925" s="1226">
        <v>83</v>
      </c>
      <c r="S925" s="3818">
        <f>AVERAGE(CPVTFC3SG0076!M25:N25)</f>
        <v>0.25719999999999998</v>
      </c>
      <c r="T925" s="521">
        <f t="shared" si="163"/>
        <v>440.31428571428563</v>
      </c>
      <c r="U925" s="3930" t="s">
        <v>314</v>
      </c>
      <c r="W925" s="5">
        <v>1</v>
      </c>
    </row>
    <row r="926" spans="1:23" ht="15.75" thickBot="1" x14ac:dyDescent="0.3">
      <c r="A926" s="1798">
        <v>846</v>
      </c>
      <c r="B926" s="2376" t="s">
        <v>4796</v>
      </c>
      <c r="C926" s="2376" t="s">
        <v>868</v>
      </c>
      <c r="D926" s="2325">
        <v>44862</v>
      </c>
      <c r="E926" s="3512" t="s">
        <v>4947</v>
      </c>
      <c r="F926" s="1425">
        <v>69</v>
      </c>
      <c r="G926" s="540">
        <f>AVERAGE(CPVTFC3SG0039!G23:H23)</f>
        <v>2.8654000000000002</v>
      </c>
      <c r="H926" s="3999">
        <f t="shared" si="161"/>
        <v>9724.4604316546793</v>
      </c>
      <c r="I926" s="4121" t="s">
        <v>315</v>
      </c>
      <c r="J926" s="2398"/>
      <c r="K926" s="2398"/>
      <c r="L926" s="2399"/>
      <c r="M926" s="1429"/>
      <c r="N926" s="1429"/>
      <c r="O926" s="654"/>
      <c r="P926" s="3802">
        <v>44891</v>
      </c>
      <c r="Q926" s="3803" t="s">
        <v>5586</v>
      </c>
      <c r="R926" s="137">
        <v>84</v>
      </c>
      <c r="S926" s="3803">
        <f>AVERAGE(CPVTFC3SG0076!O25:P25)</f>
        <v>1.3323499999999999</v>
      </c>
      <c r="T926" s="603">
        <f t="shared" si="163"/>
        <v>5508.8785714285714</v>
      </c>
      <c r="U926" s="3804" t="s">
        <v>315</v>
      </c>
      <c r="W926" s="5">
        <v>1</v>
      </c>
    </row>
    <row r="927" spans="1:23" ht="15.75" thickBot="1" x14ac:dyDescent="0.3">
      <c r="A927" s="531">
        <v>847</v>
      </c>
      <c r="B927" s="532" t="s">
        <v>4797</v>
      </c>
      <c r="C927" s="532" t="s">
        <v>868</v>
      </c>
      <c r="D927" s="2328">
        <v>44862</v>
      </c>
      <c r="E927" s="3506" t="s">
        <v>4947</v>
      </c>
      <c r="F927" s="1464">
        <v>70</v>
      </c>
      <c r="G927" s="587">
        <f>AVERAGE(CPVTFC3SG0039!I23:J23)</f>
        <v>2.7758500000000002</v>
      </c>
      <c r="H927" s="4027">
        <f t="shared" si="161"/>
        <v>9402.3381294964038</v>
      </c>
      <c r="I927" s="4112" t="s">
        <v>315</v>
      </c>
      <c r="J927" s="2395"/>
      <c r="K927" s="2395"/>
      <c r="L927" s="2396"/>
      <c r="M927" s="1973"/>
      <c r="N927" s="1973"/>
      <c r="O927" s="1471"/>
      <c r="P927" s="3817">
        <v>44891</v>
      </c>
      <c r="Q927" s="3818" t="s">
        <v>5586</v>
      </c>
      <c r="R927" s="1226">
        <v>85</v>
      </c>
      <c r="S927" s="3818">
        <f>AVERAGE(CPVTFC3SG0076!Q25:R25)</f>
        <v>0.41800000000000004</v>
      </c>
      <c r="T927" s="521">
        <f t="shared" si="163"/>
        <v>1198.3714285714286</v>
      </c>
      <c r="U927" s="3930" t="s">
        <v>314</v>
      </c>
      <c r="W927" s="5">
        <v>1</v>
      </c>
    </row>
    <row r="928" spans="1:23" ht="15.75" thickBot="1" x14ac:dyDescent="0.3">
      <c r="A928" s="2083">
        <v>848</v>
      </c>
      <c r="B928" s="2482" t="s">
        <v>4798</v>
      </c>
      <c r="C928" s="2482" t="s">
        <v>868</v>
      </c>
      <c r="D928" s="2257">
        <v>44862</v>
      </c>
      <c r="E928" s="3613" t="s">
        <v>4947</v>
      </c>
      <c r="F928" s="2012">
        <v>71</v>
      </c>
      <c r="G928" s="535">
        <f>AVERAGE(CPVTFC3SG0039!K23:L23)</f>
        <v>2.82315</v>
      </c>
      <c r="H928" s="4024">
        <f t="shared" si="161"/>
        <v>9572.4820143884899</v>
      </c>
      <c r="I928" s="4111" t="s">
        <v>315</v>
      </c>
      <c r="J928" s="2402"/>
      <c r="K928" s="2402"/>
      <c r="L928" s="2403"/>
      <c r="M928" s="2017"/>
      <c r="N928" s="2017"/>
      <c r="O928" s="861"/>
      <c r="P928" s="3805">
        <v>44891</v>
      </c>
      <c r="Q928" s="3806" t="s">
        <v>5586</v>
      </c>
      <c r="R928" s="2400">
        <v>86</v>
      </c>
      <c r="S928" s="3806">
        <f>AVERAGE(CPVTFC3SG0076!S25:T25)</f>
        <v>0.45655000000000001</v>
      </c>
      <c r="T928" s="548">
        <f t="shared" si="163"/>
        <v>1380.1071428571429</v>
      </c>
      <c r="U928" s="3807" t="s">
        <v>315</v>
      </c>
      <c r="W928" s="5">
        <v>1</v>
      </c>
    </row>
    <row r="929" spans="1:23" x14ac:dyDescent="0.25">
      <c r="A929" s="86">
        <v>849</v>
      </c>
      <c r="B929" s="4809" t="s">
        <v>4799</v>
      </c>
      <c r="C929" s="457" t="s">
        <v>868</v>
      </c>
      <c r="D929" s="2107">
        <v>44862</v>
      </c>
      <c r="E929" s="2788" t="s">
        <v>4947</v>
      </c>
      <c r="F929" s="459">
        <v>72</v>
      </c>
      <c r="G929" s="460">
        <f>AVERAGE(CPVTFC3SG0039!M23:N23)</f>
        <v>2.8108</v>
      </c>
      <c r="H929" s="4007">
        <f t="shared" si="161"/>
        <v>9528.0575539568345</v>
      </c>
      <c r="I929" s="4126" t="s">
        <v>315</v>
      </c>
      <c r="J929" s="1638"/>
      <c r="K929" s="1638"/>
      <c r="L929" s="1639"/>
      <c r="M929" s="721"/>
      <c r="N929" s="721"/>
      <c r="O929" s="721"/>
      <c r="P929" s="1957">
        <v>44891</v>
      </c>
      <c r="Q929" s="1959" t="s">
        <v>5586</v>
      </c>
      <c r="R929" s="88">
        <v>87</v>
      </c>
      <c r="S929" s="1959">
        <f>AVERAGE(CPVTFC3SG0076!U25:V25)</f>
        <v>0.54344999999999999</v>
      </c>
      <c r="T929" s="461">
        <f t="shared" si="163"/>
        <v>1789.7785714285712</v>
      </c>
      <c r="U929" s="3792" t="s">
        <v>315</v>
      </c>
      <c r="W929" s="5">
        <v>1</v>
      </c>
    </row>
    <row r="930" spans="1:23" ht="15.75" thickBot="1" x14ac:dyDescent="0.3">
      <c r="A930" s="462"/>
      <c r="B930" s="4810"/>
      <c r="C930" s="463" t="s">
        <v>5448</v>
      </c>
      <c r="D930" s="2111"/>
      <c r="E930" s="3471"/>
      <c r="F930" s="787"/>
      <c r="G930" s="1385"/>
      <c r="H930" s="4030"/>
      <c r="I930" s="4125"/>
      <c r="J930" s="1641"/>
      <c r="K930" s="1641"/>
      <c r="L930" s="1642"/>
      <c r="M930" s="778"/>
      <c r="N930" s="778"/>
      <c r="O930" s="778"/>
      <c r="P930" s="3800">
        <v>44891</v>
      </c>
      <c r="Q930" s="1783" t="s">
        <v>5586</v>
      </c>
      <c r="R930" s="595">
        <v>88</v>
      </c>
      <c r="S930" s="1783">
        <f>AVERAGE(CPVTFC3SG0076!W25:X25)</f>
        <v>0.31574999999999998</v>
      </c>
      <c r="T930" s="469">
        <f t="shared" si="163"/>
        <v>716.33571428571406</v>
      </c>
      <c r="U930" s="1784" t="s">
        <v>314</v>
      </c>
    </row>
    <row r="931" spans="1:23" ht="15.75" thickBot="1" x14ac:dyDescent="0.3">
      <c r="A931" s="1461">
        <v>850</v>
      </c>
      <c r="B931" s="532" t="s">
        <v>4800</v>
      </c>
      <c r="C931" s="532" t="s">
        <v>868</v>
      </c>
      <c r="D931" s="2328">
        <v>44862</v>
      </c>
      <c r="E931" s="3506" t="s">
        <v>4947</v>
      </c>
      <c r="F931" s="1464">
        <v>73</v>
      </c>
      <c r="G931" s="587">
        <f>AVERAGE(CPVTFC3SG0039!O23:P23)</f>
        <v>2.8261500000000002</v>
      </c>
      <c r="H931" s="4027">
        <f t="shared" si="161"/>
        <v>9583.2733812949664</v>
      </c>
      <c r="I931" s="4112" t="s">
        <v>315</v>
      </c>
      <c r="J931" s="2395"/>
      <c r="K931" s="2395"/>
      <c r="L931" s="2396"/>
      <c r="M931" s="1973"/>
      <c r="N931" s="1973"/>
      <c r="O931" s="1471"/>
      <c r="P931" s="3817">
        <v>44891</v>
      </c>
      <c r="Q931" s="3818" t="s">
        <v>5586</v>
      </c>
      <c r="R931" s="1226">
        <v>89</v>
      </c>
      <c r="S931" s="3818">
        <f>AVERAGE(CPVTFC3SG0076!B12:C12)</f>
        <v>0.28734999999999999</v>
      </c>
      <c r="T931" s="521">
        <f t="shared" si="163"/>
        <v>582.44999999999993</v>
      </c>
      <c r="U931" s="3819" t="s">
        <v>314</v>
      </c>
      <c r="W931" s="5">
        <v>1</v>
      </c>
    </row>
    <row r="932" spans="1:23" x14ac:dyDescent="0.25">
      <c r="A932" s="86">
        <v>851</v>
      </c>
      <c r="B932" s="4809" t="s">
        <v>4801</v>
      </c>
      <c r="C932" s="457" t="s">
        <v>868</v>
      </c>
      <c r="D932" s="2107">
        <v>44862</v>
      </c>
      <c r="E932" s="2788" t="s">
        <v>4947</v>
      </c>
      <c r="F932" s="459">
        <v>74</v>
      </c>
      <c r="G932" s="460">
        <f>AVERAGE(CPVTFC3SG0039!Q23:R23)</f>
        <v>2.62615</v>
      </c>
      <c r="H932" s="4007">
        <f t="shared" si="161"/>
        <v>8863.8489208633109</v>
      </c>
      <c r="I932" s="4126" t="s">
        <v>315</v>
      </c>
      <c r="J932" s="1638"/>
      <c r="K932" s="1638"/>
      <c r="L932" s="1639"/>
      <c r="M932" s="721"/>
      <c r="N932" s="721"/>
      <c r="O932" s="721"/>
      <c r="P932" s="3788">
        <v>44891</v>
      </c>
      <c r="Q932" s="1498" t="s">
        <v>5586</v>
      </c>
      <c r="R932" s="589">
        <v>90</v>
      </c>
      <c r="S932" s="1498">
        <f>AVERAGE(CPVTFC3SG0076!D12:E12)</f>
        <v>0.30175000000000002</v>
      </c>
      <c r="T932" s="494">
        <f t="shared" si="163"/>
        <v>650.3357142857144</v>
      </c>
      <c r="U932" s="1779" t="s">
        <v>314</v>
      </c>
      <c r="W932" s="5">
        <v>1</v>
      </c>
    </row>
    <row r="933" spans="1:23" ht="15.75" thickBot="1" x14ac:dyDescent="0.3">
      <c r="A933" s="462"/>
      <c r="B933" s="4810"/>
      <c r="C933" s="463" t="s">
        <v>5448</v>
      </c>
      <c r="D933" s="2111"/>
      <c r="E933" s="3471"/>
      <c r="F933" s="787"/>
      <c r="G933" s="1385"/>
      <c r="H933" s="4030"/>
      <c r="I933" s="4125"/>
      <c r="J933" s="1641"/>
      <c r="K933" s="1641"/>
      <c r="L933" s="1642"/>
      <c r="M933" s="778"/>
      <c r="N933" s="778"/>
      <c r="O933" s="778"/>
      <c r="P933" s="3800">
        <v>44891</v>
      </c>
      <c r="Q933" s="1783" t="s">
        <v>5586</v>
      </c>
      <c r="R933" s="595">
        <v>91</v>
      </c>
      <c r="S933" s="1783">
        <f>AVERAGE(CPVTFC3SG0076!F12:G12)</f>
        <v>0.25509999999999999</v>
      </c>
      <c r="T933" s="469">
        <f t="shared" si="163"/>
        <v>430.41428571428565</v>
      </c>
      <c r="U933" s="1784" t="s">
        <v>314</v>
      </c>
    </row>
    <row r="934" spans="1:23" ht="15.75" thickBot="1" x14ac:dyDescent="0.3">
      <c r="A934" s="1461">
        <v>852</v>
      </c>
      <c r="B934" s="532" t="s">
        <v>4802</v>
      </c>
      <c r="C934" s="532" t="s">
        <v>868</v>
      </c>
      <c r="D934" s="2328">
        <v>44862</v>
      </c>
      <c r="E934" s="3506" t="s">
        <v>4947</v>
      </c>
      <c r="F934" s="1464">
        <v>75</v>
      </c>
      <c r="G934" s="587">
        <f>AVERAGE(CPVTFC3SG0039!S23:T23)</f>
        <v>2.2385000000000002</v>
      </c>
      <c r="H934" s="4027">
        <f t="shared" si="161"/>
        <v>7469.4244604316564</v>
      </c>
      <c r="I934" s="4112" t="s">
        <v>315</v>
      </c>
      <c r="J934" s="2395"/>
      <c r="K934" s="2395"/>
      <c r="L934" s="2396"/>
      <c r="M934" s="1973"/>
      <c r="N934" s="1973"/>
      <c r="O934" s="1471"/>
      <c r="P934" s="3817">
        <v>44891</v>
      </c>
      <c r="Q934" s="3818" t="s">
        <v>5586</v>
      </c>
      <c r="R934" s="1226">
        <v>92</v>
      </c>
      <c r="S934" s="3818">
        <f>AVERAGE(CPVTFC3SG0076!H12:I12)</f>
        <v>0.11860000000000001</v>
      </c>
      <c r="T934" s="521">
        <f t="shared" si="163"/>
        <v>-213.08571428571423</v>
      </c>
      <c r="U934" s="3819" t="s">
        <v>314</v>
      </c>
      <c r="W934" s="5">
        <v>1</v>
      </c>
    </row>
    <row r="935" spans="1:23" ht="15.75" thickBot="1" x14ac:dyDescent="0.3">
      <c r="A935" s="600">
        <v>853</v>
      </c>
      <c r="B935" s="2376" t="s">
        <v>4803</v>
      </c>
      <c r="C935" s="2376" t="s">
        <v>868</v>
      </c>
      <c r="D935" s="2325">
        <v>44862</v>
      </c>
      <c r="E935" s="3512" t="s">
        <v>4947</v>
      </c>
      <c r="F935" s="1425">
        <v>76</v>
      </c>
      <c r="G935" s="540">
        <f>AVERAGE(CPVTFC3SG0039!U23:V23)</f>
        <v>2.7111000000000001</v>
      </c>
      <c r="H935" s="3999">
        <f t="shared" si="161"/>
        <v>9169.4244604316555</v>
      </c>
      <c r="I935" s="4121" t="s">
        <v>315</v>
      </c>
      <c r="J935" s="2398"/>
      <c r="K935" s="2398"/>
      <c r="L935" s="2399"/>
      <c r="M935" s="1429"/>
      <c r="N935" s="1429"/>
      <c r="O935" s="654"/>
      <c r="P935" s="3809">
        <v>44891</v>
      </c>
      <c r="Q935" s="3810" t="s">
        <v>5586</v>
      </c>
      <c r="R935" s="1319">
        <v>93</v>
      </c>
      <c r="S935" s="3810">
        <f>AVERAGE(CPVTFC3SG0076!J12:K12)</f>
        <v>0.41370000000000001</v>
      </c>
      <c r="T935" s="1422">
        <f t="shared" si="163"/>
        <v>1178.1000000000001</v>
      </c>
      <c r="U935" s="3811" t="s">
        <v>314</v>
      </c>
      <c r="W935" s="5">
        <v>1</v>
      </c>
    </row>
    <row r="936" spans="1:23" ht="15.75" thickBot="1" x14ac:dyDescent="0.3">
      <c r="A936" s="1461">
        <v>854</v>
      </c>
      <c r="B936" s="532" t="s">
        <v>4804</v>
      </c>
      <c r="C936" s="532" t="s">
        <v>868</v>
      </c>
      <c r="D936" s="2328">
        <v>44862</v>
      </c>
      <c r="E936" s="3506" t="s">
        <v>4947</v>
      </c>
      <c r="F936" s="1464">
        <v>77</v>
      </c>
      <c r="G936" s="587">
        <f>AVERAGE(CPVTFC3SG0039!W23:X23)</f>
        <v>2.67455</v>
      </c>
      <c r="H936" s="4027">
        <f t="shared" si="161"/>
        <v>9037.9496402877703</v>
      </c>
      <c r="I936" s="4112" t="s">
        <v>315</v>
      </c>
      <c r="J936" s="2395"/>
      <c r="K936" s="2395"/>
      <c r="L936" s="2396"/>
      <c r="M936" s="1973"/>
      <c r="N936" s="1973"/>
      <c r="O936" s="1471"/>
      <c r="P936" s="3817">
        <v>44891</v>
      </c>
      <c r="Q936" s="3818" t="s">
        <v>5586</v>
      </c>
      <c r="R936" s="1226">
        <v>94</v>
      </c>
      <c r="S936" s="3818">
        <f>AVERAGE(CPVTFC3SG0076!L12:M12)</f>
        <v>0.31509999999999999</v>
      </c>
      <c r="T936" s="521">
        <f t="shared" si="163"/>
        <v>713.2714285714286</v>
      </c>
      <c r="U936" s="3819" t="s">
        <v>314</v>
      </c>
      <c r="W936" s="5">
        <v>1</v>
      </c>
    </row>
    <row r="937" spans="1:23" ht="15.75" thickBot="1" x14ac:dyDescent="0.3">
      <c r="A937" s="600">
        <v>855</v>
      </c>
      <c r="B937" s="2376" t="s">
        <v>4805</v>
      </c>
      <c r="C937" s="2376" t="s">
        <v>868</v>
      </c>
      <c r="D937" s="2325">
        <v>44862</v>
      </c>
      <c r="E937" s="3512" t="s">
        <v>4947</v>
      </c>
      <c r="F937" s="1425">
        <v>78</v>
      </c>
      <c r="G937" s="540">
        <f>AVERAGE(CPVTFC3SG0039!C25:D25)</f>
        <v>1.5602</v>
      </c>
      <c r="H937" s="3999">
        <f t="shared" si="161"/>
        <v>5029.4964028776985</v>
      </c>
      <c r="I937" s="4121" t="s">
        <v>315</v>
      </c>
      <c r="J937" s="2398"/>
      <c r="K937" s="2398"/>
      <c r="L937" s="2399"/>
      <c r="M937" s="1429"/>
      <c r="N937" s="1429"/>
      <c r="O937" s="654"/>
      <c r="P937" s="3809">
        <v>44891</v>
      </c>
      <c r="Q937" s="3810" t="s">
        <v>5586</v>
      </c>
      <c r="R937" s="1319">
        <v>95</v>
      </c>
      <c r="S937" s="3810">
        <f>AVERAGE(CPVTFC3SG0076!N12:O12)</f>
        <v>0.16875000000000001</v>
      </c>
      <c r="T937" s="1422">
        <f t="shared" si="163"/>
        <v>23.335714285714332</v>
      </c>
      <c r="U937" s="3811" t="s">
        <v>314</v>
      </c>
      <c r="W937" s="5">
        <v>1</v>
      </c>
    </row>
    <row r="938" spans="1:23" x14ac:dyDescent="0.25">
      <c r="A938" s="1840">
        <v>856</v>
      </c>
      <c r="B938" s="4819" t="s">
        <v>4806</v>
      </c>
      <c r="C938" s="439" t="s">
        <v>868</v>
      </c>
      <c r="D938" s="2925">
        <v>44862</v>
      </c>
      <c r="E938" s="3518" t="s">
        <v>4947</v>
      </c>
      <c r="F938" s="449">
        <v>79</v>
      </c>
      <c r="G938" s="502">
        <f>AVERAGE(CPVTFC3SG0039!E25:F25)</f>
        <v>1.3921000000000001</v>
      </c>
      <c r="H938" s="4010">
        <f t="shared" si="161"/>
        <v>4424.8201438848928</v>
      </c>
      <c r="I938" s="4133" t="s">
        <v>315</v>
      </c>
      <c r="J938" s="1635"/>
      <c r="K938" s="1635"/>
      <c r="L938" s="1636"/>
      <c r="M938" s="656"/>
      <c r="N938" s="656"/>
      <c r="O938" s="656"/>
      <c r="P938" s="3779">
        <v>44891</v>
      </c>
      <c r="Q938" s="3780" t="s">
        <v>5586</v>
      </c>
      <c r="R938" s="84">
        <v>96</v>
      </c>
      <c r="S938" s="3780">
        <f>AVERAGE(CPVTFC3SG0076!P12:Q12)</f>
        <v>0.17810000000000001</v>
      </c>
      <c r="T938" s="500">
        <f t="shared" si="163"/>
        <v>67.414285714285754</v>
      </c>
      <c r="U938" s="3781" t="s">
        <v>314</v>
      </c>
      <c r="W938" s="5">
        <v>1</v>
      </c>
    </row>
    <row r="939" spans="1:23" ht="15.75" thickBot="1" x14ac:dyDescent="0.3">
      <c r="A939" s="1870"/>
      <c r="B939" s="4822"/>
      <c r="C939" s="423" t="s">
        <v>5448</v>
      </c>
      <c r="D939" s="2335"/>
      <c r="E939" s="3532"/>
      <c r="F939" s="1586"/>
      <c r="G939" s="1391"/>
      <c r="H939" s="4031"/>
      <c r="I939" s="4129"/>
      <c r="J939" s="1632"/>
      <c r="K939" s="1632"/>
      <c r="L939" s="1633"/>
      <c r="M939" s="650"/>
      <c r="N939" s="650"/>
      <c r="O939" s="650"/>
      <c r="P939" s="3785">
        <v>44891</v>
      </c>
      <c r="Q939" s="3786" t="s">
        <v>5586</v>
      </c>
      <c r="R939" s="112">
        <v>97</v>
      </c>
      <c r="S939" s="3786">
        <f>AVERAGE(CPVTFC3SG0076!R12:S12)</f>
        <v>0.19685</v>
      </c>
      <c r="T939" s="474">
        <f t="shared" si="163"/>
        <v>155.80714285714282</v>
      </c>
      <c r="U939" s="3787" t="s">
        <v>314</v>
      </c>
    </row>
    <row r="940" spans="1:23" ht="15.75" thickBot="1" x14ac:dyDescent="0.3">
      <c r="A940" s="600">
        <v>857</v>
      </c>
      <c r="B940" s="2376" t="s">
        <v>4807</v>
      </c>
      <c r="C940" s="2376" t="s">
        <v>868</v>
      </c>
      <c r="D940" s="2325">
        <v>44862</v>
      </c>
      <c r="E940" s="3512" t="s">
        <v>4947</v>
      </c>
      <c r="F940" s="1425">
        <v>80</v>
      </c>
      <c r="G940" s="540">
        <f>AVERAGE(CPVTFC3SG0039!G25:H25)</f>
        <v>2.8250000000000002</v>
      </c>
      <c r="H940" s="3999">
        <f t="shared" si="161"/>
        <v>9579.1366906474832</v>
      </c>
      <c r="I940" s="4121" t="s">
        <v>315</v>
      </c>
      <c r="J940" s="2398"/>
      <c r="K940" s="2398"/>
      <c r="L940" s="2399"/>
      <c r="M940" s="1429"/>
      <c r="N940" s="1429"/>
      <c r="O940" s="654"/>
      <c r="P940" s="3809">
        <v>44891</v>
      </c>
      <c r="Q940" s="3810" t="s">
        <v>5586</v>
      </c>
      <c r="R940" s="1319">
        <v>98</v>
      </c>
      <c r="S940" s="3810">
        <f>AVERAGE(CPVTFC3SG0076!T12:U12)</f>
        <v>0.38300000000000001</v>
      </c>
      <c r="T940" s="1422">
        <f t="shared" si="163"/>
        <v>1033.3714285714286</v>
      </c>
      <c r="U940" s="3811" t="s">
        <v>314</v>
      </c>
      <c r="W940" s="5">
        <v>1</v>
      </c>
    </row>
    <row r="941" spans="1:23" ht="15.75" thickBot="1" x14ac:dyDescent="0.3">
      <c r="A941" s="1798">
        <v>858</v>
      </c>
      <c r="B941" s="2376" t="s">
        <v>4808</v>
      </c>
      <c r="C941" s="2376" t="s">
        <v>868</v>
      </c>
      <c r="D941" s="2325">
        <v>44862</v>
      </c>
      <c r="E941" s="3512" t="s">
        <v>4947</v>
      </c>
      <c r="F941" s="1425">
        <v>81</v>
      </c>
      <c r="G941" s="540">
        <f>AVERAGE(CPVTFC3SG0039!I25:J25)</f>
        <v>2.0099</v>
      </c>
      <c r="H941" s="3999">
        <f t="shared" si="161"/>
        <v>6647.1223021582746</v>
      </c>
      <c r="I941" s="4121" t="s">
        <v>315</v>
      </c>
      <c r="J941" s="2398"/>
      <c r="K941" s="2398"/>
      <c r="L941" s="2399"/>
      <c r="M941" s="1429"/>
      <c r="N941" s="1429"/>
      <c r="O941" s="654"/>
      <c r="P941" s="3809">
        <v>44893</v>
      </c>
      <c r="Q941" s="3810" t="s">
        <v>5588</v>
      </c>
      <c r="R941" s="3810">
        <v>10</v>
      </c>
      <c r="S941" s="3810">
        <f>AVERAGE(CPVTFC3SG0078!U11:V11)</f>
        <v>0.1459</v>
      </c>
      <c r="T941" s="1422">
        <f t="shared" ref="T941:T942" si="164">(S941-0.1301)/0.0142*66</f>
        <v>73.436619718309899</v>
      </c>
      <c r="U941" s="3811" t="s">
        <v>314</v>
      </c>
      <c r="W941" s="5">
        <v>1</v>
      </c>
    </row>
    <row r="942" spans="1:23" ht="15.75" thickBot="1" x14ac:dyDescent="0.3">
      <c r="A942" s="531">
        <v>859</v>
      </c>
      <c r="B942" s="532" t="s">
        <v>4809</v>
      </c>
      <c r="C942" s="532" t="s">
        <v>868</v>
      </c>
      <c r="D942" s="2328">
        <v>44862</v>
      </c>
      <c r="E942" s="3506" t="s">
        <v>4947</v>
      </c>
      <c r="F942" s="1464">
        <v>82</v>
      </c>
      <c r="G942" s="587">
        <f>AVERAGE(CPVTFC3SG0039!K25:L25)</f>
        <v>2.78965</v>
      </c>
      <c r="H942" s="4027">
        <f t="shared" si="161"/>
        <v>9451.9784172661875</v>
      </c>
      <c r="I942" s="4112" t="s">
        <v>315</v>
      </c>
      <c r="J942" s="2395"/>
      <c r="K942" s="2395"/>
      <c r="L942" s="2396"/>
      <c r="M942" s="1973"/>
      <c r="N942" s="1973"/>
      <c r="O942" s="1471"/>
      <c r="P942" s="267">
        <v>44893</v>
      </c>
      <c r="Q942" s="268" t="s">
        <v>5588</v>
      </c>
      <c r="R942" s="268">
        <v>13</v>
      </c>
      <c r="S942" s="268">
        <f>AVERAGE(CPVTFC3SG0078!E13:F13)</f>
        <v>0.14924999999999999</v>
      </c>
      <c r="T942" s="343">
        <f t="shared" si="164"/>
        <v>89.007042253521121</v>
      </c>
      <c r="U942" s="1781" t="s">
        <v>314</v>
      </c>
      <c r="W942" s="5">
        <v>1</v>
      </c>
    </row>
    <row r="943" spans="1:23" ht="15.75" thickBot="1" x14ac:dyDescent="0.3">
      <c r="A943" s="1798">
        <v>860</v>
      </c>
      <c r="B943" s="2376" t="s">
        <v>4810</v>
      </c>
      <c r="C943" s="2376" t="s">
        <v>868</v>
      </c>
      <c r="D943" s="2325">
        <v>44862</v>
      </c>
      <c r="E943" s="3512" t="s">
        <v>4947</v>
      </c>
      <c r="F943" s="1425">
        <v>83</v>
      </c>
      <c r="G943" s="540">
        <f>AVERAGE(CPVTFC3SG0039!M25:N25)</f>
        <v>0.81699999999999995</v>
      </c>
      <c r="H943" s="3999">
        <f t="shared" si="161"/>
        <v>2356.1151079136689</v>
      </c>
      <c r="I943" s="4121" t="s">
        <v>315</v>
      </c>
      <c r="J943" s="2398"/>
      <c r="K943" s="2398"/>
      <c r="L943" s="2399"/>
      <c r="M943" s="1429"/>
      <c r="N943" s="1429"/>
      <c r="O943" s="654"/>
      <c r="P943" s="3809">
        <v>44891</v>
      </c>
      <c r="Q943" s="3810" t="s">
        <v>5586</v>
      </c>
      <c r="R943" s="1319">
        <v>109</v>
      </c>
      <c r="S943" s="3810">
        <f>AVERAGE(CPVTFC3SG0076!R14:S14)</f>
        <v>9.8699999999999996E-2</v>
      </c>
      <c r="T943" s="1422">
        <f t="shared" ref="T943" si="165">(S943-0.1638)/0.014*66</f>
        <v>-306.90000000000003</v>
      </c>
      <c r="U943" s="3811" t="s">
        <v>314</v>
      </c>
      <c r="W943" s="5">
        <v>1</v>
      </c>
    </row>
    <row r="944" spans="1:23" ht="15.75" thickBot="1" x14ac:dyDescent="0.3">
      <c r="A944" s="1829">
        <v>861</v>
      </c>
      <c r="B944" s="1990" t="s">
        <v>4811</v>
      </c>
      <c r="C944" s="1990" t="s">
        <v>868</v>
      </c>
      <c r="D944" s="2326">
        <v>44862</v>
      </c>
      <c r="E944" s="3508" t="s">
        <v>4947</v>
      </c>
      <c r="F944" s="1312">
        <v>84</v>
      </c>
      <c r="G944" s="1421">
        <f>AVERAGE(CPVTFC3SG0039!O25:P25)</f>
        <v>8.8650000000000007E-2</v>
      </c>
      <c r="H944" s="4029">
        <f t="shared" si="161"/>
        <v>-263.84892086330939</v>
      </c>
      <c r="I944" s="4032" t="s">
        <v>314</v>
      </c>
      <c r="J944" s="2398"/>
      <c r="K944" s="2398"/>
      <c r="L944" s="2399"/>
      <c r="M944" s="1429"/>
      <c r="N944" s="1429"/>
      <c r="O944" s="654"/>
      <c r="P944" s="3809">
        <v>44893</v>
      </c>
      <c r="Q944" s="3810" t="s">
        <v>5588</v>
      </c>
      <c r="R944" s="3810">
        <v>27</v>
      </c>
      <c r="S944" s="3810">
        <f>AVERAGE(CPVTFC3SG0078!K15:L15)</f>
        <v>0.1477</v>
      </c>
      <c r="T944" s="1422">
        <f t="shared" ref="T944:T947" si="166">(S944-0.1301)/0.0142*66</f>
        <v>81.802816901408477</v>
      </c>
      <c r="U944" s="3811" t="s">
        <v>314</v>
      </c>
    </row>
    <row r="945" spans="1:23" ht="15.75" thickBot="1" x14ac:dyDescent="0.3">
      <c r="A945" s="1461">
        <v>862</v>
      </c>
      <c r="B945" s="532" t="s">
        <v>4812</v>
      </c>
      <c r="C945" s="532" t="s">
        <v>868</v>
      </c>
      <c r="D945" s="2328">
        <v>44862</v>
      </c>
      <c r="E945" s="3506" t="s">
        <v>4947</v>
      </c>
      <c r="F945" s="1464">
        <v>85</v>
      </c>
      <c r="G945" s="587">
        <f>AVERAGE(CPVTFC3SG0039!Q25:R25)</f>
        <v>0.80235000000000001</v>
      </c>
      <c r="H945" s="4027">
        <f t="shared" si="161"/>
        <v>2303.4172661870502</v>
      </c>
      <c r="I945" s="4112" t="s">
        <v>315</v>
      </c>
      <c r="J945" s="2395"/>
      <c r="K945" s="2395"/>
      <c r="L945" s="2396"/>
      <c r="M945" s="1973"/>
      <c r="N945" s="1973"/>
      <c r="O945" s="1471"/>
      <c r="P945" s="3779">
        <v>44893</v>
      </c>
      <c r="Q945" s="3780" t="s">
        <v>5588</v>
      </c>
      <c r="R945" s="3780">
        <v>28</v>
      </c>
      <c r="S945" s="3780">
        <f>AVERAGE(CPVTFC3SG0078!M15:N15)</f>
        <v>8.8600000000000012E-2</v>
      </c>
      <c r="T945" s="500">
        <f t="shared" si="166"/>
        <v>-192.88732394366187</v>
      </c>
      <c r="U945" s="3781" t="s">
        <v>314</v>
      </c>
      <c r="W945" s="5">
        <v>1</v>
      </c>
    </row>
    <row r="946" spans="1:23" ht="15.75" thickBot="1" x14ac:dyDescent="0.3">
      <c r="A946" s="1829">
        <v>863</v>
      </c>
      <c r="B946" s="1990" t="s">
        <v>4813</v>
      </c>
      <c r="C946" s="1990" t="s">
        <v>868</v>
      </c>
      <c r="D946" s="2326">
        <v>44862</v>
      </c>
      <c r="E946" s="3508" t="s">
        <v>4947</v>
      </c>
      <c r="F946" s="1312">
        <v>86</v>
      </c>
      <c r="G946" s="1421">
        <f>AVERAGE(CPVTFC3SG0039!S25:T25)</f>
        <v>0.14379999999999998</v>
      </c>
      <c r="H946" s="4029">
        <f t="shared" si="161"/>
        <v>-65.467625899280662</v>
      </c>
      <c r="I946" s="4032" t="s">
        <v>314</v>
      </c>
      <c r="J946" s="2398"/>
      <c r="K946" s="2398"/>
      <c r="L946" s="2399"/>
      <c r="M946" s="1429"/>
      <c r="N946" s="1429"/>
      <c r="O946" s="654"/>
      <c r="P946" s="3809">
        <v>44891</v>
      </c>
      <c r="Q946" s="3810" t="s">
        <v>5586</v>
      </c>
      <c r="R946" s="1319">
        <v>135</v>
      </c>
      <c r="S946" s="3810">
        <f>AVERAGE(CPVTFC3SG0076!V18:W18)</f>
        <v>7.3849999999999999E-2</v>
      </c>
      <c r="T946" s="1422">
        <f t="shared" ref="T946" si="167">(S946-0.1638)/0.014*66</f>
        <v>-424.05</v>
      </c>
      <c r="U946" s="3811" t="s">
        <v>314</v>
      </c>
    </row>
    <row r="947" spans="1:23" ht="15.75" thickBot="1" x14ac:dyDescent="0.3">
      <c r="A947" s="1225">
        <v>864</v>
      </c>
      <c r="B947" s="2287" t="s">
        <v>4814</v>
      </c>
      <c r="C947" s="2287" t="s">
        <v>868</v>
      </c>
      <c r="D947" s="2330">
        <v>44862</v>
      </c>
      <c r="E947" s="3516" t="s">
        <v>4947</v>
      </c>
      <c r="F947" s="1521">
        <v>87</v>
      </c>
      <c r="G947" s="523">
        <f>AVERAGE(CPVTFC3SG0039!U25:V25)</f>
        <v>0.1575</v>
      </c>
      <c r="H947" s="4013">
        <f t="shared" si="161"/>
        <v>-16.187050359712245</v>
      </c>
      <c r="I947" s="4124" t="s">
        <v>314</v>
      </c>
      <c r="J947" s="2395"/>
      <c r="K947" s="2395"/>
      <c r="L947" s="2396"/>
      <c r="M947" s="1973"/>
      <c r="N947" s="1973"/>
      <c r="O947" s="1471"/>
      <c r="P947" s="3779">
        <v>44893</v>
      </c>
      <c r="Q947" s="3780" t="s">
        <v>5588</v>
      </c>
      <c r="R947" s="3780">
        <v>29</v>
      </c>
      <c r="S947" s="3780">
        <f>AVERAGE(CPVTFC3SG0078!O15:P15)</f>
        <v>0.24340000000000001</v>
      </c>
      <c r="T947" s="500">
        <f t="shared" si="166"/>
        <v>526.6056338028169</v>
      </c>
      <c r="U947" s="3781" t="s">
        <v>314</v>
      </c>
    </row>
    <row r="948" spans="1:23" x14ac:dyDescent="0.25">
      <c r="A948" s="86">
        <v>865</v>
      </c>
      <c r="B948" s="4809" t="s">
        <v>4815</v>
      </c>
      <c r="C948" s="457" t="s">
        <v>868</v>
      </c>
      <c r="D948" s="2107">
        <v>44862</v>
      </c>
      <c r="E948" s="2788" t="s">
        <v>4947</v>
      </c>
      <c r="F948" s="459">
        <v>88</v>
      </c>
      <c r="G948" s="460">
        <f>AVERAGE(CPVTFC3SG0039!W25:X25)</f>
        <v>2.1493000000000002</v>
      </c>
      <c r="H948" s="4007">
        <f t="shared" si="161"/>
        <v>7148.5611510791387</v>
      </c>
      <c r="I948" s="4126" t="s">
        <v>315</v>
      </c>
      <c r="J948" s="1638"/>
      <c r="K948" s="1638"/>
      <c r="L948" s="1639"/>
      <c r="M948" s="721"/>
      <c r="N948" s="721"/>
      <c r="O948" s="721"/>
      <c r="P948" s="3788">
        <v>44891</v>
      </c>
      <c r="Q948" s="1498" t="s">
        <v>5586</v>
      </c>
      <c r="R948" s="589">
        <v>142</v>
      </c>
      <c r="S948" s="1498">
        <f>AVERAGE(CPVTFC3SG0076!L20:M20)</f>
        <v>0.11685</v>
      </c>
      <c r="T948" s="494">
        <f t="shared" ref="T948:T949" si="168">(S948-0.1638)/0.014*66</f>
        <v>-221.33571428571432</v>
      </c>
      <c r="U948" s="1779" t="s">
        <v>314</v>
      </c>
      <c r="W948" s="5">
        <v>1</v>
      </c>
    </row>
    <row r="949" spans="1:23" ht="15.75" thickBot="1" x14ac:dyDescent="0.3">
      <c r="A949" s="516"/>
      <c r="B949" s="4810"/>
      <c r="C949" s="463" t="s">
        <v>5448</v>
      </c>
      <c r="D949" s="2111"/>
      <c r="E949" s="3471"/>
      <c r="F949" s="787"/>
      <c r="G949" s="1385"/>
      <c r="H949" s="4030"/>
      <c r="I949" s="4125"/>
      <c r="J949" s="1641"/>
      <c r="K949" s="1641"/>
      <c r="L949" s="1642"/>
      <c r="M949" s="778"/>
      <c r="N949" s="778"/>
      <c r="O949" s="778"/>
      <c r="P949" s="3800">
        <v>44891</v>
      </c>
      <c r="Q949" s="1783" t="s">
        <v>5586</v>
      </c>
      <c r="R949" s="595">
        <v>143</v>
      </c>
      <c r="S949" s="1783">
        <f>AVERAGE(CPVTFC3SG0076!N20:O20)</f>
        <v>0.1033</v>
      </c>
      <c r="T949" s="469">
        <f t="shared" si="168"/>
        <v>-285.21428571428572</v>
      </c>
      <c r="U949" s="1784" t="s">
        <v>314</v>
      </c>
    </row>
    <row r="950" spans="1:23" ht="15.75" thickBot="1" x14ac:dyDescent="0.3">
      <c r="A950" s="1461">
        <v>866</v>
      </c>
      <c r="B950" s="532" t="s">
        <v>4816</v>
      </c>
      <c r="C950" s="532" t="s">
        <v>868</v>
      </c>
      <c r="D950" s="2328">
        <v>44862</v>
      </c>
      <c r="E950" s="3506" t="s">
        <v>4947</v>
      </c>
      <c r="F950" s="1464">
        <v>89</v>
      </c>
      <c r="G950" s="587">
        <f>AVERAGE(CPVTFC3SG0039!B12:C12)</f>
        <v>2.6026499999999997</v>
      </c>
      <c r="H950" s="4027">
        <f t="shared" si="161"/>
        <v>8779.3165467625895</v>
      </c>
      <c r="I950" s="4112" t="s">
        <v>315</v>
      </c>
      <c r="J950" s="2395"/>
      <c r="K950" s="2395"/>
      <c r="L950" s="2396"/>
      <c r="M950" s="1973"/>
      <c r="N950" s="1973"/>
      <c r="O950" s="1471"/>
      <c r="P950" s="3785">
        <v>44893</v>
      </c>
      <c r="Q950" s="3786" t="s">
        <v>5588</v>
      </c>
      <c r="R950" s="3786">
        <v>56</v>
      </c>
      <c r="S950" s="3786">
        <f>AVERAGE(CPVTFC3SG0078!C21:D21)</f>
        <v>0.1149</v>
      </c>
      <c r="T950" s="474">
        <f t="shared" ref="T950:T1009" si="169">(S950-0.1301)/0.0142*66</f>
        <v>-70.647887323943607</v>
      </c>
      <c r="U950" s="3787" t="s">
        <v>314</v>
      </c>
      <c r="W950" s="5">
        <v>1</v>
      </c>
    </row>
    <row r="951" spans="1:23" ht="15.75" thickBot="1" x14ac:dyDescent="0.3">
      <c r="A951" s="600">
        <v>867</v>
      </c>
      <c r="B951" s="2376" t="s">
        <v>4817</v>
      </c>
      <c r="C951" s="2376" t="s">
        <v>868</v>
      </c>
      <c r="D951" s="2325">
        <v>44862</v>
      </c>
      <c r="E951" s="3512" t="s">
        <v>4947</v>
      </c>
      <c r="F951" s="1425">
        <v>90</v>
      </c>
      <c r="G951" s="540">
        <f>AVERAGE(CPVTFC3SG0039!D12:E12)</f>
        <v>1.0927</v>
      </c>
      <c r="H951" s="3999">
        <f t="shared" si="161"/>
        <v>3347.8417266187053</v>
      </c>
      <c r="I951" s="4121" t="s">
        <v>315</v>
      </c>
      <c r="J951" s="2398"/>
      <c r="K951" s="2398"/>
      <c r="L951" s="2399"/>
      <c r="M951" s="1429"/>
      <c r="N951" s="1429"/>
      <c r="O951" s="654"/>
      <c r="P951" s="3809">
        <v>44893</v>
      </c>
      <c r="Q951" s="3810" t="s">
        <v>5588</v>
      </c>
      <c r="R951" s="3810">
        <v>57</v>
      </c>
      <c r="S951" s="3810">
        <f>AVERAGE(CPVTFC3SG0078!E21:F21)</f>
        <v>0.14885000000000001</v>
      </c>
      <c r="T951" s="1422">
        <f t="shared" si="169"/>
        <v>87.147887323943735</v>
      </c>
      <c r="U951" s="3811" t="s">
        <v>314</v>
      </c>
      <c r="W951" s="5">
        <v>1</v>
      </c>
    </row>
    <row r="952" spans="1:23" ht="15.75" thickBot="1" x14ac:dyDescent="0.3">
      <c r="A952" s="1461">
        <v>868</v>
      </c>
      <c r="B952" s="532" t="s">
        <v>4818</v>
      </c>
      <c r="C952" s="532" t="s">
        <v>868</v>
      </c>
      <c r="D952" s="2328">
        <v>44862</v>
      </c>
      <c r="E952" s="3506" t="s">
        <v>4947</v>
      </c>
      <c r="F952" s="1464">
        <v>91</v>
      </c>
      <c r="G952" s="587">
        <f>AVERAGE(CPVTFC3SG0039!F12:G12)</f>
        <v>2.8045999999999998</v>
      </c>
      <c r="H952" s="4027">
        <f t="shared" si="161"/>
        <v>9505.7553956834545</v>
      </c>
      <c r="I952" s="4112" t="s">
        <v>315</v>
      </c>
      <c r="J952" s="2395"/>
      <c r="K952" s="2395"/>
      <c r="L952" s="2396"/>
      <c r="M952" s="1973"/>
      <c r="N952" s="1973"/>
      <c r="O952" s="1471"/>
      <c r="P952" s="3785">
        <v>44893</v>
      </c>
      <c r="Q952" s="3786" t="s">
        <v>5588</v>
      </c>
      <c r="R952" s="3786">
        <v>63</v>
      </c>
      <c r="S952" s="3786">
        <f>AVERAGE(CPVTFC3SG0078!Q21:R21)</f>
        <v>0.14555000000000001</v>
      </c>
      <c r="T952" s="474">
        <f t="shared" si="169"/>
        <v>71.809859154929669</v>
      </c>
      <c r="U952" s="3787" t="s">
        <v>314</v>
      </c>
      <c r="W952" s="5">
        <v>1</v>
      </c>
    </row>
    <row r="953" spans="1:23" ht="15.75" thickBot="1" x14ac:dyDescent="0.3">
      <c r="A953" s="600">
        <v>869</v>
      </c>
      <c r="B953" s="2376" t="s">
        <v>4819</v>
      </c>
      <c r="C953" s="2376" t="s">
        <v>868</v>
      </c>
      <c r="D953" s="2325">
        <v>44862</v>
      </c>
      <c r="E953" s="3512" t="s">
        <v>4947</v>
      </c>
      <c r="F953" s="1425">
        <v>92</v>
      </c>
      <c r="G953" s="540">
        <f>AVERAGE(CPVTFC3SG0039!H12:I12)</f>
        <v>2.5702499999999997</v>
      </c>
      <c r="H953" s="3999">
        <f t="shared" si="161"/>
        <v>8662.7697841726622</v>
      </c>
      <c r="I953" s="4121" t="s">
        <v>315</v>
      </c>
      <c r="J953" s="2398"/>
      <c r="K953" s="2398"/>
      <c r="L953" s="2399"/>
      <c r="M953" s="1429"/>
      <c r="N953" s="1429"/>
      <c r="O953" s="654"/>
      <c r="P953" s="3809">
        <v>44893</v>
      </c>
      <c r="Q953" s="3810" t="s">
        <v>5588</v>
      </c>
      <c r="R953" s="3810">
        <v>64</v>
      </c>
      <c r="S953" s="3810">
        <f>AVERAGE(CPVTFC3SG0078!S21:T21)</f>
        <v>0.11294999999999999</v>
      </c>
      <c r="T953" s="1422">
        <f t="shared" si="169"/>
        <v>-79.711267605633793</v>
      </c>
      <c r="U953" s="3811" t="s">
        <v>314</v>
      </c>
      <c r="W953" s="5">
        <v>1</v>
      </c>
    </row>
    <row r="954" spans="1:23" ht="15.75" thickBot="1" x14ac:dyDescent="0.3">
      <c r="A954" s="1798">
        <v>870</v>
      </c>
      <c r="B954" s="2376" t="s">
        <v>4820</v>
      </c>
      <c r="C954" s="2376" t="s">
        <v>868</v>
      </c>
      <c r="D954" s="2325">
        <v>44862</v>
      </c>
      <c r="E954" s="3512" t="s">
        <v>4947</v>
      </c>
      <c r="F954" s="1425">
        <v>93</v>
      </c>
      <c r="G954" s="540">
        <f>AVERAGE(CPVTFC3SG0039!J12:K12)</f>
        <v>2.3661000000000003</v>
      </c>
      <c r="H954" s="3999">
        <f t="shared" si="161"/>
        <v>7928.4172661870525</v>
      </c>
      <c r="I954" s="4121" t="s">
        <v>315</v>
      </c>
      <c r="J954" s="2398"/>
      <c r="K954" s="2398"/>
      <c r="L954" s="2399"/>
      <c r="M954" s="1429"/>
      <c r="N954" s="1429"/>
      <c r="O954" s="654"/>
      <c r="P954" s="3809">
        <v>44893</v>
      </c>
      <c r="Q954" s="3810" t="s">
        <v>5588</v>
      </c>
      <c r="R954" s="3810">
        <v>65</v>
      </c>
      <c r="S954" s="3810">
        <f>AVERAGE(CPVTFC3SG0078!U21:V21)</f>
        <v>8.4650000000000003E-2</v>
      </c>
      <c r="T954" s="1422">
        <f t="shared" si="169"/>
        <v>-211.24647887323937</v>
      </c>
      <c r="U954" s="3811" t="s">
        <v>314</v>
      </c>
      <c r="W954" s="5">
        <v>1</v>
      </c>
    </row>
    <row r="955" spans="1:23" x14ac:dyDescent="0.25">
      <c r="A955" s="592">
        <v>871</v>
      </c>
      <c r="B955" s="4807" t="s">
        <v>4821</v>
      </c>
      <c r="C955" s="439" t="s">
        <v>868</v>
      </c>
      <c r="D955" s="2925">
        <v>44862</v>
      </c>
      <c r="E955" s="3518" t="s">
        <v>4947</v>
      </c>
      <c r="F955" s="449">
        <v>94</v>
      </c>
      <c r="G955" s="502">
        <f>AVERAGE(CPVTFC3SG0039!L12:M12)</f>
        <v>2.7667999999999999</v>
      </c>
      <c r="H955" s="4010">
        <f t="shared" si="161"/>
        <v>9369.7841726618699</v>
      </c>
      <c r="I955" s="4102" t="s">
        <v>315</v>
      </c>
      <c r="J955" s="1635"/>
      <c r="K955" s="1635"/>
      <c r="L955" s="1636"/>
      <c r="M955" s="656"/>
      <c r="N955" s="656"/>
      <c r="O955" s="672"/>
      <c r="P955" s="3779">
        <v>44893</v>
      </c>
      <c r="Q955" s="3780" t="s">
        <v>5588</v>
      </c>
      <c r="R955" s="3780">
        <v>66</v>
      </c>
      <c r="S955" s="3780">
        <f>AVERAGE(CPVTFC3SG0078!W21:X21)</f>
        <v>0.19109999999999999</v>
      </c>
      <c r="T955" s="500">
        <f t="shared" si="169"/>
        <v>283.52112676056339</v>
      </c>
      <c r="U955" s="3781" t="s">
        <v>314</v>
      </c>
      <c r="W955" s="5">
        <v>1</v>
      </c>
    </row>
    <row r="956" spans="1:23" ht="15.75" thickBot="1" x14ac:dyDescent="0.3">
      <c r="A956" s="537"/>
      <c r="B956" s="4807"/>
      <c r="C956" s="423" t="s">
        <v>5448</v>
      </c>
      <c r="D956" s="2335"/>
      <c r="E956" s="3532"/>
      <c r="F956" s="1586"/>
      <c r="G956" s="1391"/>
      <c r="H956" s="4031"/>
      <c r="I956" s="4129"/>
      <c r="J956" s="1632"/>
      <c r="K956" s="1632"/>
      <c r="L956" s="1633"/>
      <c r="M956" s="650"/>
      <c r="N956" s="650"/>
      <c r="O956" s="657"/>
      <c r="P956" s="3826">
        <v>44893</v>
      </c>
      <c r="Q956" s="3827" t="s">
        <v>5588</v>
      </c>
      <c r="R956" s="3827">
        <v>67</v>
      </c>
      <c r="S956" s="3827">
        <f>AVERAGE(CPVTFC3SG0078!C23:D23)</f>
        <v>0.40284999999999999</v>
      </c>
      <c r="T956" s="507">
        <f t="shared" si="169"/>
        <v>1267.7112676056336</v>
      </c>
      <c r="U956" s="3828" t="s">
        <v>315</v>
      </c>
    </row>
    <row r="957" spans="1:23" ht="15.75" thickBot="1" x14ac:dyDescent="0.3">
      <c r="A957" s="1798">
        <v>872</v>
      </c>
      <c r="B957" s="2376" t="s">
        <v>4822</v>
      </c>
      <c r="C957" s="2376" t="s">
        <v>868</v>
      </c>
      <c r="D957" s="2325">
        <v>44862</v>
      </c>
      <c r="E957" s="3512" t="s">
        <v>4947</v>
      </c>
      <c r="F957" s="1425">
        <v>95</v>
      </c>
      <c r="G957" s="540">
        <f>AVERAGE(CPVTFC3SG0039!N12:O12)</f>
        <v>1.8004500000000001</v>
      </c>
      <c r="H957" s="3999">
        <f t="shared" si="161"/>
        <v>5893.7050359712239</v>
      </c>
      <c r="I957" s="4121" t="s">
        <v>315</v>
      </c>
      <c r="J957" s="2963"/>
      <c r="K957" s="2963"/>
      <c r="L957" s="2964"/>
      <c r="M957" s="1429"/>
      <c r="N957" s="1429"/>
      <c r="O957" s="654"/>
      <c r="P957" s="3809">
        <v>44893</v>
      </c>
      <c r="Q957" s="3810" t="s">
        <v>5588</v>
      </c>
      <c r="R957" s="3810">
        <v>68</v>
      </c>
      <c r="S957" s="3810">
        <f>AVERAGE(CPVTFC3SG0078!E23:F23)</f>
        <v>0.13109999999999999</v>
      </c>
      <c r="T957" s="1422">
        <f t="shared" si="169"/>
        <v>4.6478873239436655</v>
      </c>
      <c r="U957" s="3811" t="s">
        <v>314</v>
      </c>
      <c r="W957" s="5">
        <v>1</v>
      </c>
    </row>
    <row r="958" spans="1:23" ht="15.75" thickBot="1" x14ac:dyDescent="0.3">
      <c r="A958" s="531">
        <v>873</v>
      </c>
      <c r="B958" s="532" t="s">
        <v>4823</v>
      </c>
      <c r="C958" s="532" t="s">
        <v>868</v>
      </c>
      <c r="D958" s="2328">
        <v>44862</v>
      </c>
      <c r="E958" s="3506" t="s">
        <v>4947</v>
      </c>
      <c r="F958" s="1464">
        <v>96</v>
      </c>
      <c r="G958" s="587">
        <f>AVERAGE(CPVTFC3SG0039!P12:Q12)</f>
        <v>2.8015499999999998</v>
      </c>
      <c r="H958" s="4027">
        <f t="shared" si="161"/>
        <v>9494.7841726618699</v>
      </c>
      <c r="I958" s="4112" t="s">
        <v>315</v>
      </c>
      <c r="J958" s="2395"/>
      <c r="K958" s="2395"/>
      <c r="L958" s="2396"/>
      <c r="M958" s="1973"/>
      <c r="N958" s="1973"/>
      <c r="O958" s="1471"/>
      <c r="P958" s="3817">
        <v>44893</v>
      </c>
      <c r="Q958" s="3818" t="s">
        <v>5588</v>
      </c>
      <c r="R958" s="3818">
        <v>69</v>
      </c>
      <c r="S958" s="3818">
        <f>AVERAGE(CPVTFC3SG0078!G23:H23)</f>
        <v>0.34465000000000001</v>
      </c>
      <c r="T958" s="521">
        <f t="shared" si="169"/>
        <v>997.20422535211276</v>
      </c>
      <c r="U958" s="3819" t="s">
        <v>314</v>
      </c>
      <c r="W958" s="5">
        <v>1</v>
      </c>
    </row>
    <row r="959" spans="1:23" ht="15.75" thickBot="1" x14ac:dyDescent="0.3">
      <c r="A959" s="1798">
        <v>874</v>
      </c>
      <c r="B959" s="2376" t="s">
        <v>4824</v>
      </c>
      <c r="C959" s="2376" t="s">
        <v>868</v>
      </c>
      <c r="D959" s="2325">
        <v>44862</v>
      </c>
      <c r="E959" s="3512" t="s">
        <v>4947</v>
      </c>
      <c r="F959" s="1425">
        <v>97</v>
      </c>
      <c r="G959" s="540">
        <f>AVERAGE(CPVTFC3SG0039!R12:S12)</f>
        <v>2.8038500000000002</v>
      </c>
      <c r="H959" s="3999">
        <f t="shared" si="161"/>
        <v>9503.0575539568363</v>
      </c>
      <c r="I959" s="4121" t="s">
        <v>315</v>
      </c>
      <c r="J959" s="2398"/>
      <c r="K959" s="2398"/>
      <c r="L959" s="2399"/>
      <c r="M959" s="1429"/>
      <c r="N959" s="1429"/>
      <c r="O959" s="654"/>
      <c r="P959" s="3809">
        <v>44893</v>
      </c>
      <c r="Q959" s="3810" t="s">
        <v>5588</v>
      </c>
      <c r="R959" s="3810">
        <v>70</v>
      </c>
      <c r="S959" s="3810">
        <f>AVERAGE(CPVTFC3SG0078!I23:J23)</f>
        <v>0.16184999999999999</v>
      </c>
      <c r="T959" s="1422">
        <f t="shared" si="169"/>
        <v>147.57042253521126</v>
      </c>
      <c r="U959" s="3811" t="s">
        <v>314</v>
      </c>
      <c r="W959" s="5">
        <v>1</v>
      </c>
    </row>
    <row r="960" spans="1:23" ht="15.75" thickBot="1" x14ac:dyDescent="0.3">
      <c r="A960" s="1804">
        <v>875</v>
      </c>
      <c r="B960" s="2287" t="s">
        <v>4825</v>
      </c>
      <c r="C960" s="2287" t="s">
        <v>868</v>
      </c>
      <c r="D960" s="2330">
        <v>44862</v>
      </c>
      <c r="E960" s="3516" t="s">
        <v>4947</v>
      </c>
      <c r="F960" s="1521">
        <v>98</v>
      </c>
      <c r="G960" s="523">
        <f>AVERAGE(CPVTFC3SG0039!T12:U12)</f>
        <v>9.5700000000000007E-2</v>
      </c>
      <c r="H960" s="4013">
        <f t="shared" si="161"/>
        <v>-238.48920863309354</v>
      </c>
      <c r="I960" s="4124" t="s">
        <v>314</v>
      </c>
      <c r="J960" s="2395"/>
      <c r="K960" s="2395"/>
      <c r="L960" s="2396"/>
      <c r="M960" s="1973"/>
      <c r="N960" s="1973"/>
      <c r="O960" s="1471"/>
      <c r="P960" s="3817">
        <v>44893</v>
      </c>
      <c r="Q960" s="3818" t="s">
        <v>5588</v>
      </c>
      <c r="R960" s="3818">
        <v>71</v>
      </c>
      <c r="S960" s="3818">
        <f>AVERAGE(CPVTFC3SG0078!K23:L23)</f>
        <v>0.11745</v>
      </c>
      <c r="T960" s="521">
        <f t="shared" si="169"/>
        <v>-58.795774647887299</v>
      </c>
      <c r="U960" s="3819" t="s">
        <v>314</v>
      </c>
    </row>
    <row r="961" spans="1:23" ht="15.75" thickBot="1" x14ac:dyDescent="0.3">
      <c r="A961" s="1798">
        <v>876</v>
      </c>
      <c r="B961" s="2376" t="s">
        <v>4826</v>
      </c>
      <c r="C961" s="2376" t="s">
        <v>868</v>
      </c>
      <c r="D961" s="2325">
        <v>44862</v>
      </c>
      <c r="E961" s="3512" t="s">
        <v>4947</v>
      </c>
      <c r="F961" s="1425">
        <v>99</v>
      </c>
      <c r="G961" s="540">
        <f>AVERAGE(CPVTFC3SG0039!V12:W12)</f>
        <v>2.8004500000000001</v>
      </c>
      <c r="H961" s="3999">
        <f t="shared" si="161"/>
        <v>9490.8273381294966</v>
      </c>
      <c r="I961" s="4121" t="s">
        <v>315</v>
      </c>
      <c r="J961" s="2398"/>
      <c r="K961" s="2398"/>
      <c r="L961" s="2399"/>
      <c r="M961" s="1429"/>
      <c r="N961" s="1429"/>
      <c r="O961" s="654"/>
      <c r="P961" s="3809">
        <v>44893</v>
      </c>
      <c r="Q961" s="3810" t="s">
        <v>5588</v>
      </c>
      <c r="R961" s="3810">
        <v>72</v>
      </c>
      <c r="S961" s="3810">
        <f>AVERAGE(CPVTFC3SG0078!M23:N23)</f>
        <v>0.25729999999999997</v>
      </c>
      <c r="T961" s="1422">
        <f t="shared" si="169"/>
        <v>591.21126760563368</v>
      </c>
      <c r="U961" s="3811" t="s">
        <v>314</v>
      </c>
      <c r="W961" s="5">
        <v>1</v>
      </c>
    </row>
    <row r="962" spans="1:23" ht="15.75" thickBot="1" x14ac:dyDescent="0.3">
      <c r="A962" s="531">
        <v>877</v>
      </c>
      <c r="B962" s="532" t="s">
        <v>4827</v>
      </c>
      <c r="C962" s="532" t="s">
        <v>868</v>
      </c>
      <c r="D962" s="2328">
        <v>44862</v>
      </c>
      <c r="E962" s="3506" t="s">
        <v>4947</v>
      </c>
      <c r="F962" s="1464">
        <v>100</v>
      </c>
      <c r="G962" s="587">
        <f>AVERAGE(CPVTFC3SG0039!X12:Y12)</f>
        <v>1.8485499999999999</v>
      </c>
      <c r="H962" s="4027">
        <f t="shared" si="161"/>
        <v>6066.7266187050363</v>
      </c>
      <c r="I962" s="4112" t="s">
        <v>315</v>
      </c>
      <c r="J962" s="2395"/>
      <c r="K962" s="2395"/>
      <c r="L962" s="2396"/>
      <c r="M962" s="1973"/>
      <c r="N962" s="1973"/>
      <c r="O962" s="1471"/>
      <c r="P962" s="3817">
        <v>44893</v>
      </c>
      <c r="Q962" s="3818" t="s">
        <v>5588</v>
      </c>
      <c r="R962" s="3818">
        <v>73</v>
      </c>
      <c r="S962" s="3818">
        <f>AVERAGE(CPVTFC3SG0078!O23:P23)</f>
        <v>0.1794</v>
      </c>
      <c r="T962" s="521">
        <f t="shared" si="169"/>
        <v>229.14084507042256</v>
      </c>
      <c r="U962" s="3819" t="s">
        <v>314</v>
      </c>
      <c r="W962" s="5">
        <v>1</v>
      </c>
    </row>
    <row r="963" spans="1:23" ht="15.75" thickBot="1" x14ac:dyDescent="0.3">
      <c r="A963" s="1798">
        <v>878</v>
      </c>
      <c r="B963" s="2376" t="s">
        <v>4828</v>
      </c>
      <c r="C963" s="2376" t="s">
        <v>868</v>
      </c>
      <c r="D963" s="2325">
        <v>44862</v>
      </c>
      <c r="E963" s="3512" t="s">
        <v>4947</v>
      </c>
      <c r="F963" s="1425">
        <v>101</v>
      </c>
      <c r="G963" s="540">
        <f>AVERAGE(CPVTFC3SG0039!B14:C14)</f>
        <v>2.6900500000000003</v>
      </c>
      <c r="H963" s="3999">
        <f t="shared" si="161"/>
        <v>9093.7050359712248</v>
      </c>
      <c r="I963" s="4121" t="s">
        <v>315</v>
      </c>
      <c r="J963" s="2398"/>
      <c r="K963" s="2398"/>
      <c r="L963" s="2399"/>
      <c r="M963" s="1429"/>
      <c r="N963" s="1429"/>
      <c r="O963" s="654"/>
      <c r="P963" s="3809">
        <v>44893</v>
      </c>
      <c r="Q963" s="3810" t="s">
        <v>5588</v>
      </c>
      <c r="R963" s="3810">
        <v>74</v>
      </c>
      <c r="S963" s="3810">
        <f>AVERAGE(CPVTFC3SG0078!Q23:R23)</f>
        <v>8.3900000000000002E-2</v>
      </c>
      <c r="T963" s="3970">
        <f t="shared" si="169"/>
        <v>-214.73239436619713</v>
      </c>
      <c r="U963" s="3811" t="s">
        <v>314</v>
      </c>
      <c r="W963" s="5">
        <v>1</v>
      </c>
    </row>
    <row r="964" spans="1:23" ht="15.75" thickBot="1" x14ac:dyDescent="0.3">
      <c r="A964" s="531">
        <v>879</v>
      </c>
      <c r="B964" s="532" t="s">
        <v>4829</v>
      </c>
      <c r="C964" s="532" t="s">
        <v>868</v>
      </c>
      <c r="D964" s="2328">
        <v>44862</v>
      </c>
      <c r="E964" s="3506" t="s">
        <v>4947</v>
      </c>
      <c r="F964" s="1464">
        <v>102</v>
      </c>
      <c r="G964" s="587">
        <f>AVERAGE(CPVTFC3SG0039!D14:E14)</f>
        <v>2.7991999999999999</v>
      </c>
      <c r="H964" s="4027">
        <f t="shared" si="161"/>
        <v>9486.330935251799</v>
      </c>
      <c r="I964" s="4112" t="s">
        <v>315</v>
      </c>
      <c r="J964" s="2395"/>
      <c r="K964" s="2395"/>
      <c r="L964" s="2396"/>
      <c r="M964" s="1973"/>
      <c r="N964" s="1973"/>
      <c r="O964" s="1471"/>
      <c r="P964" s="3817">
        <v>44893</v>
      </c>
      <c r="Q964" s="3818" t="s">
        <v>5588</v>
      </c>
      <c r="R964" s="3818">
        <v>75</v>
      </c>
      <c r="S964" s="3818">
        <f>AVERAGE(CPVTFC3SG0078!S23:T23)</f>
        <v>0.26949999999999996</v>
      </c>
      <c r="T964" s="3972">
        <f t="shared" si="169"/>
        <v>647.91549295774632</v>
      </c>
      <c r="U964" s="3930" t="s">
        <v>314</v>
      </c>
      <c r="W964" s="5">
        <v>1</v>
      </c>
    </row>
    <row r="965" spans="1:23" ht="15.75" thickBot="1" x14ac:dyDescent="0.3">
      <c r="A965" s="1798">
        <v>880</v>
      </c>
      <c r="B965" s="2376" t="s">
        <v>4830</v>
      </c>
      <c r="C965" s="2376" t="s">
        <v>868</v>
      </c>
      <c r="D965" s="2325">
        <v>44862</v>
      </c>
      <c r="E965" s="3512" t="s">
        <v>4947</v>
      </c>
      <c r="F965" s="1425">
        <v>103</v>
      </c>
      <c r="G965" s="540">
        <f>AVERAGE(CPVTFC3SG0039!F14:G14)</f>
        <v>2.8184500000000003</v>
      </c>
      <c r="H965" s="3999">
        <f t="shared" si="161"/>
        <v>9555.5755395683482</v>
      </c>
      <c r="I965" s="4121" t="s">
        <v>315</v>
      </c>
      <c r="J965" s="2963"/>
      <c r="K965" s="2963"/>
      <c r="L965" s="2964"/>
      <c r="M965" s="1429"/>
      <c r="N965" s="1429"/>
      <c r="O965" s="654"/>
      <c r="P965" s="3809">
        <v>44893</v>
      </c>
      <c r="Q965" s="3810" t="s">
        <v>5588</v>
      </c>
      <c r="R965" s="3810">
        <v>76</v>
      </c>
      <c r="S965" s="3810">
        <f>AVERAGE(CPVTFC3SG0078!U23:V23)</f>
        <v>0.15410000000000001</v>
      </c>
      <c r="T965" s="3970">
        <f t="shared" si="169"/>
        <v>111.54929577464797</v>
      </c>
      <c r="U965" s="3811" t="s">
        <v>314</v>
      </c>
      <c r="W965" s="5">
        <v>1</v>
      </c>
    </row>
    <row r="966" spans="1:23" ht="15.75" thickBot="1" x14ac:dyDescent="0.3">
      <c r="A966" s="2034">
        <v>881</v>
      </c>
      <c r="B966" s="2199" t="s">
        <v>4831</v>
      </c>
      <c r="C966" s="2199" t="s">
        <v>868</v>
      </c>
      <c r="D966" s="2857">
        <v>44862</v>
      </c>
      <c r="E966" s="3822" t="s">
        <v>4947</v>
      </c>
      <c r="F966" s="2240">
        <v>104</v>
      </c>
      <c r="G966" s="539">
        <f>AVERAGE(CPVTFC3SG0039!H14:I14)</f>
        <v>2.7629999999999999</v>
      </c>
      <c r="H966" s="4025">
        <f t="shared" si="161"/>
        <v>9356.1151079136689</v>
      </c>
      <c r="I966" s="4134" t="s">
        <v>315</v>
      </c>
      <c r="J966" s="2687"/>
      <c r="K966" s="2687"/>
      <c r="L966" s="2767"/>
      <c r="M966" s="1509"/>
      <c r="N966" s="1509"/>
      <c r="O966" s="2027"/>
      <c r="P966" s="3929">
        <v>44891</v>
      </c>
      <c r="Q966" s="3928" t="s">
        <v>5586</v>
      </c>
      <c r="R966" s="955">
        <v>151</v>
      </c>
      <c r="S966" s="3928">
        <f>AVERAGE(CPVTFC3SG0076!F22:G22)</f>
        <v>0.21944999999999998</v>
      </c>
      <c r="T966" s="3974">
        <f t="shared" ref="T966:T968" si="170">(S966-0.1638)/0.014*66</f>
        <v>262.34999999999991</v>
      </c>
      <c r="U966" s="3811" t="s">
        <v>314</v>
      </c>
      <c r="W966" s="5">
        <v>1</v>
      </c>
    </row>
    <row r="967" spans="1:23" ht="15.75" thickBot="1" x14ac:dyDescent="0.3">
      <c r="A967" s="1461">
        <v>882</v>
      </c>
      <c r="B967" s="532" t="s">
        <v>4832</v>
      </c>
      <c r="C967" s="532" t="s">
        <v>868</v>
      </c>
      <c r="D967" s="2328">
        <v>44862</v>
      </c>
      <c r="E967" s="3506" t="s">
        <v>4947</v>
      </c>
      <c r="F967" s="1464">
        <v>105</v>
      </c>
      <c r="G967" s="587">
        <f>AVERAGE(CPVTFC3SG0039!J14:K14)</f>
        <v>2.7829999999999999</v>
      </c>
      <c r="H967" s="4027">
        <f t="shared" si="161"/>
        <v>9428.0575539568345</v>
      </c>
      <c r="I967" s="4112" t="s">
        <v>315</v>
      </c>
      <c r="J967" s="2395"/>
      <c r="K967" s="2395"/>
      <c r="L967" s="2396"/>
      <c r="M967" s="1973"/>
      <c r="N967" s="1973"/>
      <c r="O967" s="1471"/>
      <c r="P967" s="3809">
        <v>44893</v>
      </c>
      <c r="Q967" s="3810" t="s">
        <v>5588</v>
      </c>
      <c r="R967" s="3810">
        <v>77</v>
      </c>
      <c r="S967" s="3810">
        <f>AVERAGE(CPVTFC3SG0078!W23:X23)</f>
        <v>0.1966</v>
      </c>
      <c r="T967" s="3970">
        <f t="shared" si="169"/>
        <v>309.08450704225356</v>
      </c>
      <c r="U967" s="3811" t="s">
        <v>314</v>
      </c>
      <c r="W967" s="5">
        <v>1</v>
      </c>
    </row>
    <row r="968" spans="1:23" ht="15.75" thickBot="1" x14ac:dyDescent="0.3">
      <c r="A968" s="600">
        <v>883</v>
      </c>
      <c r="B968" s="2376" t="s">
        <v>4833</v>
      </c>
      <c r="C968" s="2376" t="s">
        <v>868</v>
      </c>
      <c r="D968" s="2325">
        <v>44862</v>
      </c>
      <c r="E968" s="3512" t="s">
        <v>4947</v>
      </c>
      <c r="F968" s="1425">
        <v>106</v>
      </c>
      <c r="G968" s="540">
        <f>AVERAGE(CPVTFC3SG0039!L14:M14)</f>
        <v>2.68235</v>
      </c>
      <c r="H968" s="3999">
        <f t="shared" si="161"/>
        <v>9066.0071942446048</v>
      </c>
      <c r="I968" s="4121" t="s">
        <v>315</v>
      </c>
      <c r="J968" s="2398"/>
      <c r="K968" s="2398"/>
      <c r="L968" s="2399"/>
      <c r="M968" s="1429"/>
      <c r="N968" s="1429"/>
      <c r="O968" s="654"/>
      <c r="P968" s="3809">
        <v>44891</v>
      </c>
      <c r="Q968" s="3810" t="s">
        <v>5586</v>
      </c>
      <c r="R968" s="1319">
        <v>152</v>
      </c>
      <c r="S968" s="3810">
        <f>AVERAGE(CPVTFC3SG0076!H22:I22)</f>
        <v>0.15329999999999999</v>
      </c>
      <c r="T968" s="3970">
        <f t="shared" si="170"/>
        <v>-49.500000000000043</v>
      </c>
      <c r="U968" s="3811" t="s">
        <v>314</v>
      </c>
      <c r="W968" s="5">
        <v>1</v>
      </c>
    </row>
    <row r="969" spans="1:23" ht="15.75" thickBot="1" x14ac:dyDescent="0.3">
      <c r="A969" s="1461">
        <v>884</v>
      </c>
      <c r="B969" s="532" t="s">
        <v>4834</v>
      </c>
      <c r="C969" s="532" t="s">
        <v>868</v>
      </c>
      <c r="D969" s="2328">
        <v>44862</v>
      </c>
      <c r="E969" s="3506" t="s">
        <v>4947</v>
      </c>
      <c r="F969" s="1464">
        <v>107</v>
      </c>
      <c r="G969" s="587">
        <f>AVERAGE(CPVTFC3SG0039!N14:O14)</f>
        <v>2.02745</v>
      </c>
      <c r="H969" s="4027">
        <f t="shared" si="161"/>
        <v>6710.2517985611512</v>
      </c>
      <c r="I969" s="4112" t="s">
        <v>315</v>
      </c>
      <c r="J969" s="2395"/>
      <c r="K969" s="2395"/>
      <c r="L969" s="2396"/>
      <c r="M969" s="1973"/>
      <c r="N969" s="1973"/>
      <c r="O969" s="1471"/>
      <c r="P969" s="3813">
        <v>44893</v>
      </c>
      <c r="Q969" s="3814" t="s">
        <v>5588</v>
      </c>
      <c r="R969" s="3814">
        <v>78</v>
      </c>
      <c r="S969" s="3814">
        <f>AVERAGE(CPVTFC3SG0078!C25:D25)</f>
        <v>0.18835000000000002</v>
      </c>
      <c r="T969" s="3971">
        <f t="shared" si="169"/>
        <v>270.73943661971845</v>
      </c>
      <c r="U969" s="3815" t="s">
        <v>314</v>
      </c>
      <c r="W969" s="5">
        <v>1</v>
      </c>
    </row>
    <row r="970" spans="1:23" ht="15.75" thickBot="1" x14ac:dyDescent="0.3">
      <c r="A970" s="600">
        <v>885</v>
      </c>
      <c r="B970" s="2376" t="s">
        <v>4835</v>
      </c>
      <c r="C970" s="2376" t="s">
        <v>868</v>
      </c>
      <c r="D970" s="2325">
        <v>44862</v>
      </c>
      <c r="E970" s="3512" t="s">
        <v>4947</v>
      </c>
      <c r="F970" s="1425">
        <v>108</v>
      </c>
      <c r="G970" s="540">
        <f>AVERAGE(CPVTFC3SG0039!P14:Q14)</f>
        <v>2.8251999999999997</v>
      </c>
      <c r="H970" s="3999">
        <f t="shared" si="161"/>
        <v>9579.8561151079139</v>
      </c>
      <c r="I970" s="4121" t="s">
        <v>315</v>
      </c>
      <c r="J970" s="2398"/>
      <c r="K970" s="2398"/>
      <c r="L970" s="2399"/>
      <c r="M970" s="1429"/>
      <c r="N970" s="1429"/>
      <c r="O970" s="654"/>
      <c r="P970" s="3802">
        <v>44893</v>
      </c>
      <c r="Q970" s="3803" t="s">
        <v>5588</v>
      </c>
      <c r="R970" s="3803">
        <v>79</v>
      </c>
      <c r="S970" s="3803">
        <f>AVERAGE(CPVTFC3SG0078!E25:F25)</f>
        <v>1.0143499999999999</v>
      </c>
      <c r="T970" s="3975">
        <f t="shared" si="169"/>
        <v>4109.8943661971825</v>
      </c>
      <c r="U970" s="3804" t="s">
        <v>315</v>
      </c>
      <c r="W970" s="5">
        <v>1</v>
      </c>
    </row>
    <row r="971" spans="1:23" ht="15.75" thickBot="1" x14ac:dyDescent="0.3">
      <c r="A971" s="1461">
        <v>886</v>
      </c>
      <c r="B971" s="532" t="s">
        <v>4836</v>
      </c>
      <c r="C971" s="532" t="s">
        <v>868</v>
      </c>
      <c r="D971" s="2328">
        <v>44862</v>
      </c>
      <c r="E971" s="3506" t="s">
        <v>4947</v>
      </c>
      <c r="F971" s="1464">
        <v>109</v>
      </c>
      <c r="G971" s="587">
        <f>AVERAGE(CPVTFC3SG0039!R14:S14)</f>
        <v>2.8132999999999999</v>
      </c>
      <c r="H971" s="4027">
        <f t="shared" ref="H971:H1038" si="171">(G971-0.162)/0.0139*50</f>
        <v>9537.0503597122315</v>
      </c>
      <c r="I971" s="4112" t="s">
        <v>315</v>
      </c>
      <c r="J971" s="2395"/>
      <c r="K971" s="2395"/>
      <c r="L971" s="2396"/>
      <c r="M971" s="1973"/>
      <c r="N971" s="1973"/>
      <c r="O971" s="1471"/>
      <c r="P971" s="3817">
        <v>44893</v>
      </c>
      <c r="Q971" s="3818" t="s">
        <v>5588</v>
      </c>
      <c r="R971" s="3818">
        <v>80</v>
      </c>
      <c r="S971" s="3818">
        <f>AVERAGE(CPVTFC3SG0078!G25:H25)</f>
        <v>0.22160000000000002</v>
      </c>
      <c r="T971" s="3972">
        <f t="shared" si="169"/>
        <v>425.28169014084517</v>
      </c>
      <c r="U971" s="3819" t="s">
        <v>314</v>
      </c>
      <c r="W971" s="5">
        <v>1</v>
      </c>
    </row>
    <row r="972" spans="1:23" ht="15.75" thickBot="1" x14ac:dyDescent="0.3">
      <c r="A972" s="600">
        <v>887</v>
      </c>
      <c r="B972" s="2376" t="s">
        <v>4837</v>
      </c>
      <c r="C972" s="2376" t="s">
        <v>868</v>
      </c>
      <c r="D972" s="2325">
        <v>44862</v>
      </c>
      <c r="E972" s="3512" t="s">
        <v>4947</v>
      </c>
      <c r="F972" s="1425">
        <v>110</v>
      </c>
      <c r="G972" s="540">
        <f>AVERAGE(CPVTFC3SG0039!T14:U14)</f>
        <v>2.6947999999999999</v>
      </c>
      <c r="H972" s="3999">
        <f t="shared" si="171"/>
        <v>9110.7913669064765</v>
      </c>
      <c r="I972" s="4121" t="s">
        <v>315</v>
      </c>
      <c r="J972" s="2398"/>
      <c r="K972" s="2398"/>
      <c r="L972" s="2399"/>
      <c r="M972" s="1429"/>
      <c r="N972" s="1429"/>
      <c r="O972" s="654"/>
      <c r="P972" s="3809">
        <v>44893</v>
      </c>
      <c r="Q972" s="3810" t="s">
        <v>5588</v>
      </c>
      <c r="R972" s="3810">
        <v>81</v>
      </c>
      <c r="S972" s="3810">
        <f>AVERAGE(CPVTFC3SG0078!I25:J25)</f>
        <v>0.30895</v>
      </c>
      <c r="T972" s="3970">
        <f t="shared" si="169"/>
        <v>831.27464788732402</v>
      </c>
      <c r="U972" s="3811" t="s">
        <v>314</v>
      </c>
      <c r="W972" s="5">
        <v>1</v>
      </c>
    </row>
    <row r="973" spans="1:23" ht="15.75" thickBot="1" x14ac:dyDescent="0.3">
      <c r="A973" s="1461">
        <v>888</v>
      </c>
      <c r="B973" s="532" t="s">
        <v>4838</v>
      </c>
      <c r="C973" s="532" t="s">
        <v>868</v>
      </c>
      <c r="D973" s="2328">
        <v>44862</v>
      </c>
      <c r="E973" s="3506" t="s">
        <v>4947</v>
      </c>
      <c r="F973" s="1464">
        <v>111</v>
      </c>
      <c r="G973" s="587">
        <f>AVERAGE(CPVTFC3SG0039!V14:W14)</f>
        <v>2.7633999999999999</v>
      </c>
      <c r="H973" s="4027">
        <f t="shared" si="171"/>
        <v>9357.5539568345321</v>
      </c>
      <c r="I973" s="4112" t="s">
        <v>315</v>
      </c>
      <c r="J973" s="2395"/>
      <c r="K973" s="2395"/>
      <c r="L973" s="2396"/>
      <c r="M973" s="1973"/>
      <c r="N973" s="1973"/>
      <c r="O973" s="1471"/>
      <c r="P973" s="3817">
        <v>44893</v>
      </c>
      <c r="Q973" s="3818" t="s">
        <v>5588</v>
      </c>
      <c r="R973" s="3818">
        <v>82</v>
      </c>
      <c r="S973" s="3818">
        <f>AVERAGE(CPVTFC3SG0078!K25:L25)</f>
        <v>0.1542</v>
      </c>
      <c r="T973" s="3972">
        <f t="shared" si="169"/>
        <v>112.0140845070423</v>
      </c>
      <c r="U973" s="3819" t="s">
        <v>314</v>
      </c>
      <c r="W973" s="5">
        <v>1</v>
      </c>
    </row>
    <row r="974" spans="1:23" ht="15.75" thickBot="1" x14ac:dyDescent="0.3">
      <c r="A974" s="600">
        <v>889</v>
      </c>
      <c r="B974" s="2376" t="s">
        <v>4839</v>
      </c>
      <c r="C974" s="2376" t="s">
        <v>868</v>
      </c>
      <c r="D974" s="2325">
        <v>44862</v>
      </c>
      <c r="E974" s="3512" t="s">
        <v>4947</v>
      </c>
      <c r="F974" s="1425">
        <v>112</v>
      </c>
      <c r="G974" s="540">
        <f>AVERAGE(CPVTFC3SG0039!X14:Y14)</f>
        <v>2.20025</v>
      </c>
      <c r="H974" s="3999">
        <f t="shared" si="171"/>
        <v>7331.8345323741014</v>
      </c>
      <c r="I974" s="4121" t="s">
        <v>315</v>
      </c>
      <c r="J974" s="2398"/>
      <c r="K974" s="2398"/>
      <c r="L974" s="2399"/>
      <c r="M974" s="1429"/>
      <c r="N974" s="1429"/>
      <c r="O974" s="654"/>
      <c r="P974" s="3809">
        <v>44893</v>
      </c>
      <c r="Q974" s="3810" t="s">
        <v>5588</v>
      </c>
      <c r="R974" s="3810">
        <v>83</v>
      </c>
      <c r="S974" s="3810">
        <f>AVERAGE(CPVTFC3SG0078!M25:N25)</f>
        <v>0.2079</v>
      </c>
      <c r="T974" s="3970">
        <f t="shared" si="169"/>
        <v>361.6056338028169</v>
      </c>
      <c r="U974" s="3811" t="s">
        <v>314</v>
      </c>
      <c r="W974" s="5">
        <v>1</v>
      </c>
    </row>
    <row r="975" spans="1:23" ht="15.75" thickBot="1" x14ac:dyDescent="0.3">
      <c r="A975" s="1523">
        <v>890</v>
      </c>
      <c r="B975" s="2199" t="s">
        <v>4840</v>
      </c>
      <c r="C975" s="2199" t="s">
        <v>868</v>
      </c>
      <c r="D975" s="2857">
        <v>44862</v>
      </c>
      <c r="E975" s="3822" t="s">
        <v>4947</v>
      </c>
      <c r="F975" s="2240">
        <v>113</v>
      </c>
      <c r="G975" s="539">
        <f>AVERAGE(CPVTFC3SG0039!B16:C16)</f>
        <v>1.0503499999999999</v>
      </c>
      <c r="H975" s="4025">
        <f t="shared" si="171"/>
        <v>3195.5035971223019</v>
      </c>
      <c r="I975" s="4134" t="s">
        <v>315</v>
      </c>
      <c r="J975" s="2687"/>
      <c r="K975" s="2687"/>
      <c r="L975" s="2767"/>
      <c r="M975" s="1509"/>
      <c r="N975" s="1509"/>
      <c r="O975" s="2027"/>
      <c r="P975" s="3929">
        <v>44891</v>
      </c>
      <c r="Q975" s="3928" t="s">
        <v>5586</v>
      </c>
      <c r="R975" s="955">
        <v>153</v>
      </c>
      <c r="S975" s="3928">
        <f>AVERAGE(CPVTFC3SG0076!J22:K22)</f>
        <v>0.11635000000000001</v>
      </c>
      <c r="T975" s="3974">
        <f t="shared" ref="T975" si="172">(S975-0.1638)/0.014*66</f>
        <v>-223.69285714285712</v>
      </c>
      <c r="U975" s="3930" t="s">
        <v>314</v>
      </c>
      <c r="W975" s="5">
        <v>1</v>
      </c>
    </row>
    <row r="976" spans="1:23" ht="15.75" thickBot="1" x14ac:dyDescent="0.3">
      <c r="A976" s="531">
        <v>891</v>
      </c>
      <c r="B976" s="532" t="s">
        <v>4841</v>
      </c>
      <c r="C976" s="532" t="s">
        <v>868</v>
      </c>
      <c r="D976" s="2328">
        <v>44862</v>
      </c>
      <c r="E976" s="3506" t="s">
        <v>4947</v>
      </c>
      <c r="F976" s="1464">
        <v>114</v>
      </c>
      <c r="G976" s="587">
        <f>AVERAGE(CPVTFC3SG0039!D16:E16)</f>
        <v>2.7894999999999999</v>
      </c>
      <c r="H976" s="4027">
        <f t="shared" si="171"/>
        <v>9451.438848920865</v>
      </c>
      <c r="I976" s="4112" t="s">
        <v>315</v>
      </c>
      <c r="J976" s="2395"/>
      <c r="K976" s="2395"/>
      <c r="L976" s="2396"/>
      <c r="M976" s="1973"/>
      <c r="N976" s="1973"/>
      <c r="O976" s="1471"/>
      <c r="P976" s="3805">
        <v>44893</v>
      </c>
      <c r="Q976" s="3806" t="s">
        <v>5588</v>
      </c>
      <c r="R976" s="3806">
        <v>84</v>
      </c>
      <c r="S976" s="3806">
        <f>AVERAGE(CPVTFC3SG0078!O25:P25)</f>
        <v>0.40969999999999995</v>
      </c>
      <c r="T976" s="3969">
        <f t="shared" si="169"/>
        <v>1299.5492957746478</v>
      </c>
      <c r="U976" s="3804" t="s">
        <v>315</v>
      </c>
      <c r="W976" s="5">
        <v>1</v>
      </c>
    </row>
    <row r="977" spans="1:23" ht="15.75" thickBot="1" x14ac:dyDescent="0.3">
      <c r="A977" s="1798">
        <v>892</v>
      </c>
      <c r="B977" s="2376" t="s">
        <v>4842</v>
      </c>
      <c r="C977" s="2376" t="s">
        <v>868</v>
      </c>
      <c r="D977" s="2325">
        <v>44862</v>
      </c>
      <c r="E977" s="3512" t="s">
        <v>4947</v>
      </c>
      <c r="F977" s="1425">
        <v>115</v>
      </c>
      <c r="G977" s="540">
        <f>AVERAGE(CPVTFC3SG0039!F16:G16)</f>
        <v>2.7754500000000002</v>
      </c>
      <c r="H977" s="3999">
        <f t="shared" si="171"/>
        <v>9400.8992805755406</v>
      </c>
      <c r="I977" s="4121" t="s">
        <v>315</v>
      </c>
      <c r="J977" s="2398"/>
      <c r="K977" s="2398"/>
      <c r="L977" s="2399"/>
      <c r="M977" s="1429"/>
      <c r="N977" s="1429"/>
      <c r="O977" s="654"/>
      <c r="P977" s="3802">
        <v>44893</v>
      </c>
      <c r="Q977" s="3803" t="s">
        <v>5588</v>
      </c>
      <c r="R977" s="3803">
        <v>85</v>
      </c>
      <c r="S977" s="3803">
        <f>AVERAGE(CPVTFC3SG0078!Q25:R25)</f>
        <v>0.65369999999999995</v>
      </c>
      <c r="T977" s="3975">
        <f t="shared" si="169"/>
        <v>2433.6338028169012</v>
      </c>
      <c r="U977" s="3804" t="s">
        <v>315</v>
      </c>
      <c r="W977" s="5">
        <v>1</v>
      </c>
    </row>
    <row r="978" spans="1:23" ht="15.75" thickBot="1" x14ac:dyDescent="0.3">
      <c r="A978" s="531">
        <v>893</v>
      </c>
      <c r="B978" s="532" t="s">
        <v>4843</v>
      </c>
      <c r="C978" s="532" t="s">
        <v>868</v>
      </c>
      <c r="D978" s="2328">
        <v>44862</v>
      </c>
      <c r="E978" s="3506" t="s">
        <v>4947</v>
      </c>
      <c r="F978" s="1464">
        <v>116</v>
      </c>
      <c r="G978" s="587">
        <f>AVERAGE(CPVTFC3SG0039!H16:I16)</f>
        <v>1.55515</v>
      </c>
      <c r="H978" s="4027">
        <f t="shared" si="171"/>
        <v>5011.330935251799</v>
      </c>
      <c r="I978" s="4112" t="s">
        <v>315</v>
      </c>
      <c r="J978" s="2395"/>
      <c r="K978" s="2395"/>
      <c r="L978" s="2396"/>
      <c r="M978" s="1973"/>
      <c r="N978" s="1973"/>
      <c r="O978" s="1471"/>
      <c r="P978" s="3817">
        <v>44893</v>
      </c>
      <c r="Q978" s="3818" t="s">
        <v>5588</v>
      </c>
      <c r="R978" s="3818">
        <v>86</v>
      </c>
      <c r="S978" s="3818">
        <f>AVERAGE(CPVTFC3SG0078!S25:T25)</f>
        <v>0.26074999999999998</v>
      </c>
      <c r="T978" s="3972">
        <f t="shared" si="169"/>
        <v>607.24647887323943</v>
      </c>
      <c r="U978" s="3819" t="s">
        <v>314</v>
      </c>
      <c r="W978" s="5">
        <v>1</v>
      </c>
    </row>
    <row r="979" spans="1:23" ht="15.75" thickBot="1" x14ac:dyDescent="0.3">
      <c r="A979" s="1798">
        <v>894</v>
      </c>
      <c r="B979" s="2376" t="s">
        <v>4844</v>
      </c>
      <c r="C979" s="2376" t="s">
        <v>868</v>
      </c>
      <c r="D979" s="2325">
        <v>44862</v>
      </c>
      <c r="E979" s="3512" t="s">
        <v>4947</v>
      </c>
      <c r="F979" s="1425">
        <v>117</v>
      </c>
      <c r="G979" s="540">
        <f>AVERAGE(CPVTFC3SG0039!J16:K16)</f>
        <v>2.7538</v>
      </c>
      <c r="H979" s="3999">
        <f t="shared" si="171"/>
        <v>9323.0215827338143</v>
      </c>
      <c r="I979" s="4121" t="s">
        <v>315</v>
      </c>
      <c r="J979" s="2398"/>
      <c r="K979" s="2398"/>
      <c r="L979" s="2399"/>
      <c r="M979" s="1429"/>
      <c r="N979" s="1429"/>
      <c r="O979" s="654"/>
      <c r="P979" s="3809">
        <v>44893</v>
      </c>
      <c r="Q979" s="3810" t="s">
        <v>5588</v>
      </c>
      <c r="R979" s="3810">
        <v>87</v>
      </c>
      <c r="S979" s="3810">
        <f>AVERAGE(CPVTFC3SG0078!U25:V25)</f>
        <v>0.27054999999999996</v>
      </c>
      <c r="T979" s="3970">
        <f t="shared" si="169"/>
        <v>652.79577464788713</v>
      </c>
      <c r="U979" s="3811" t="s">
        <v>314</v>
      </c>
      <c r="W979" s="5">
        <v>1</v>
      </c>
    </row>
    <row r="980" spans="1:23" ht="15.75" thickBot="1" x14ac:dyDescent="0.3">
      <c r="A980" s="531">
        <v>895</v>
      </c>
      <c r="B980" s="532" t="s">
        <v>4845</v>
      </c>
      <c r="C980" s="532" t="s">
        <v>868</v>
      </c>
      <c r="D980" s="2328">
        <v>44862</v>
      </c>
      <c r="E980" s="3506" t="s">
        <v>4947</v>
      </c>
      <c r="F980" s="1464">
        <v>118</v>
      </c>
      <c r="G980" s="587">
        <f>AVERAGE(CPVTFC3SG0039!L16:M16)</f>
        <v>2.7473999999999998</v>
      </c>
      <c r="H980" s="4027">
        <f t="shared" si="171"/>
        <v>9300</v>
      </c>
      <c r="I980" s="4112" t="s">
        <v>315</v>
      </c>
      <c r="J980" s="2395"/>
      <c r="K980" s="2395"/>
      <c r="L980" s="2396"/>
      <c r="M980" s="1973"/>
      <c r="N980" s="1973"/>
      <c r="O980" s="1471"/>
      <c r="P980" s="3817">
        <v>44893</v>
      </c>
      <c r="Q980" s="3818" t="s">
        <v>5588</v>
      </c>
      <c r="R980" s="3818">
        <v>88</v>
      </c>
      <c r="S980" s="3818">
        <f>AVERAGE(CPVTFC3SG0078!X25:Y25)</f>
        <v>0.21015</v>
      </c>
      <c r="T980" s="3972">
        <f t="shared" si="169"/>
        <v>372.06338028169017</v>
      </c>
      <c r="U980" s="3819" t="s">
        <v>314</v>
      </c>
      <c r="W980" s="5">
        <v>1</v>
      </c>
    </row>
    <row r="981" spans="1:23" ht="15.75" thickBot="1" x14ac:dyDescent="0.3">
      <c r="A981" s="1798">
        <v>896</v>
      </c>
      <c r="B981" s="2376" t="s">
        <v>4846</v>
      </c>
      <c r="C981" s="2376" t="s">
        <v>868</v>
      </c>
      <c r="D981" s="2325">
        <v>44862</v>
      </c>
      <c r="E981" s="3512" t="s">
        <v>4947</v>
      </c>
      <c r="F981" s="1425">
        <v>119</v>
      </c>
      <c r="G981" s="540">
        <f>AVERAGE(CPVTFC3SG0039!N16:O16)</f>
        <v>2.6898999999999997</v>
      </c>
      <c r="H981" s="3999">
        <f t="shared" si="171"/>
        <v>9093.1654676258986</v>
      </c>
      <c r="I981" s="4121" t="s">
        <v>315</v>
      </c>
      <c r="J981" s="2398"/>
      <c r="K981" s="2398"/>
      <c r="L981" s="2399"/>
      <c r="M981" s="1429"/>
      <c r="N981" s="1429"/>
      <c r="O981" s="654"/>
      <c r="P981" s="3809">
        <v>44893</v>
      </c>
      <c r="Q981" s="3810" t="s">
        <v>5588</v>
      </c>
      <c r="R981" s="3810">
        <v>89</v>
      </c>
      <c r="S981" s="3810">
        <f>AVERAGE(CPVTFC3SG0078!B12:C12)</f>
        <v>0.21815000000000001</v>
      </c>
      <c r="T981" s="3970">
        <f t="shared" si="169"/>
        <v>409.24647887323954</v>
      </c>
      <c r="U981" s="3811" t="s">
        <v>314</v>
      </c>
      <c r="W981" s="5">
        <v>1</v>
      </c>
    </row>
    <row r="982" spans="1:23" ht="15.75" thickBot="1" x14ac:dyDescent="0.3">
      <c r="A982" s="531">
        <v>897</v>
      </c>
      <c r="B982" s="532" t="s">
        <v>4847</v>
      </c>
      <c r="C982" s="532" t="s">
        <v>868</v>
      </c>
      <c r="D982" s="2328">
        <v>44862</v>
      </c>
      <c r="E982" s="3506" t="s">
        <v>4947</v>
      </c>
      <c r="F982" s="1464">
        <v>120</v>
      </c>
      <c r="G982" s="587">
        <f>AVERAGE(CPVTFC3SG0039!P16:Q16)</f>
        <v>1.5705</v>
      </c>
      <c r="H982" s="4027">
        <f t="shared" si="171"/>
        <v>5066.5467625899291</v>
      </c>
      <c r="I982" s="4112" t="s">
        <v>315</v>
      </c>
      <c r="J982" s="2415"/>
      <c r="K982" s="2415"/>
      <c r="L982" s="2416"/>
      <c r="M982" s="1973"/>
      <c r="N982" s="1973"/>
      <c r="O982" s="1471"/>
      <c r="P982" s="3929">
        <v>44893</v>
      </c>
      <c r="Q982" s="3928" t="s">
        <v>5588</v>
      </c>
      <c r="R982" s="3928">
        <v>90</v>
      </c>
      <c r="S982" s="3928">
        <f>AVERAGE(CPVTFC3SG0078!D12:E12)</f>
        <v>0.19764999999999999</v>
      </c>
      <c r="T982" s="3974">
        <f t="shared" si="169"/>
        <v>313.96478873239431</v>
      </c>
      <c r="U982" s="3930" t="s">
        <v>314</v>
      </c>
      <c r="W982" s="5">
        <v>1</v>
      </c>
    </row>
    <row r="983" spans="1:23" ht="15.75" thickBot="1" x14ac:dyDescent="0.3">
      <c r="A983" s="1798">
        <v>898</v>
      </c>
      <c r="B983" s="2376" t="s">
        <v>4848</v>
      </c>
      <c r="C983" s="2376" t="s">
        <v>868</v>
      </c>
      <c r="D983" s="2325">
        <v>44862</v>
      </c>
      <c r="E983" s="3512" t="s">
        <v>4947</v>
      </c>
      <c r="F983" s="1425">
        <v>121</v>
      </c>
      <c r="G983" s="540">
        <f>AVERAGE(CPVTFC3SG0039!R16:S16)</f>
        <v>2.7535499999999997</v>
      </c>
      <c r="H983" s="3999">
        <f t="shared" si="171"/>
        <v>9322.1223021582737</v>
      </c>
      <c r="I983" s="4121" t="s">
        <v>315</v>
      </c>
      <c r="J983" s="2963"/>
      <c r="K983" s="2963"/>
      <c r="L983" s="2964"/>
      <c r="M983" s="1429"/>
      <c r="N983" s="1429"/>
      <c r="O983" s="654"/>
      <c r="P983" s="3809">
        <v>44891</v>
      </c>
      <c r="Q983" s="3810" t="s">
        <v>5586</v>
      </c>
      <c r="R983" s="1319">
        <v>154</v>
      </c>
      <c r="S983" s="3810">
        <f>AVERAGE(CPVTFC3SG0076!L22:M22)</f>
        <v>0.19714999999999999</v>
      </c>
      <c r="T983" s="1422">
        <f t="shared" ref="T983" si="173">(S983-0.1638)/0.014*66</f>
        <v>157.2214285714285</v>
      </c>
      <c r="U983" s="3811" t="s">
        <v>314</v>
      </c>
      <c r="W983" s="5">
        <v>1</v>
      </c>
    </row>
    <row r="984" spans="1:23" ht="15.75" thickBot="1" x14ac:dyDescent="0.3">
      <c r="A984" s="531">
        <v>899</v>
      </c>
      <c r="B984" s="532" t="s">
        <v>4849</v>
      </c>
      <c r="C984" s="532" t="s">
        <v>868</v>
      </c>
      <c r="D984" s="2328">
        <v>44862</v>
      </c>
      <c r="E984" s="3506" t="s">
        <v>4947</v>
      </c>
      <c r="F984" s="1464">
        <v>122</v>
      </c>
      <c r="G984" s="587">
        <f>AVERAGE(CPVTFC3SG0039!T16:U16)</f>
        <v>2.774</v>
      </c>
      <c r="H984" s="4027">
        <f t="shared" si="171"/>
        <v>9395.6834532374123</v>
      </c>
      <c r="I984" s="4112" t="s">
        <v>315</v>
      </c>
      <c r="J984" s="2415"/>
      <c r="K984" s="2415"/>
      <c r="L984" s="2416"/>
      <c r="M984" s="1973"/>
      <c r="N984" s="1973"/>
      <c r="O984" s="1471"/>
      <c r="P984" s="3817">
        <v>44893</v>
      </c>
      <c r="Q984" s="3818" t="s">
        <v>5588</v>
      </c>
      <c r="R984" s="3818">
        <v>91</v>
      </c>
      <c r="S984" s="3818">
        <f>AVERAGE(CPVTFC3SG0078!F12:G12)</f>
        <v>0.12790000000000001</v>
      </c>
      <c r="T984" s="3972">
        <f t="shared" si="169"/>
        <v>-10.225352112675962</v>
      </c>
      <c r="U984" s="3819" t="s">
        <v>314</v>
      </c>
      <c r="W984" s="5">
        <v>1</v>
      </c>
    </row>
    <row r="985" spans="1:23" ht="15.75" thickBot="1" x14ac:dyDescent="0.3">
      <c r="A985" s="1798">
        <v>900</v>
      </c>
      <c r="B985" s="2376" t="s">
        <v>4850</v>
      </c>
      <c r="C985" s="2376" t="s">
        <v>868</v>
      </c>
      <c r="D985" s="2325">
        <v>44862</v>
      </c>
      <c r="E985" s="3512" t="s">
        <v>4947</v>
      </c>
      <c r="F985" s="1425">
        <v>123</v>
      </c>
      <c r="G985" s="540">
        <f>AVERAGE(CPVTFC3SG0039!V16:W16)</f>
        <v>2.0320499999999999</v>
      </c>
      <c r="H985" s="3999">
        <f t="shared" si="171"/>
        <v>6726.7985611510794</v>
      </c>
      <c r="I985" s="4121" t="s">
        <v>315</v>
      </c>
      <c r="J985" s="2963"/>
      <c r="K985" s="2963"/>
      <c r="L985" s="2964"/>
      <c r="M985" s="1429"/>
      <c r="N985" s="1429"/>
      <c r="O985" s="654"/>
      <c r="P985" s="3809">
        <v>44893</v>
      </c>
      <c r="Q985" s="3810" t="s">
        <v>5588</v>
      </c>
      <c r="R985" s="3810">
        <v>92</v>
      </c>
      <c r="S985" s="3810">
        <f>AVERAGE(CPVTFC3SG0078!H12:I12)</f>
        <v>0.36499999999999999</v>
      </c>
      <c r="T985" s="3970">
        <f t="shared" si="169"/>
        <v>1091.7887323943662</v>
      </c>
      <c r="U985" s="3811" t="s">
        <v>314</v>
      </c>
      <c r="W985" s="5">
        <v>1</v>
      </c>
    </row>
    <row r="986" spans="1:23" ht="15.75" thickBot="1" x14ac:dyDescent="0.3">
      <c r="A986" s="531">
        <v>901</v>
      </c>
      <c r="B986" s="532" t="s">
        <v>4851</v>
      </c>
      <c r="C986" s="532" t="s">
        <v>868</v>
      </c>
      <c r="D986" s="2328">
        <v>44862</v>
      </c>
      <c r="E986" s="3506" t="s">
        <v>4947</v>
      </c>
      <c r="F986" s="1464">
        <v>124</v>
      </c>
      <c r="G986" s="587">
        <f>AVERAGE(CPVTFC3SG0039!X16:Y16)</f>
        <v>2.7397</v>
      </c>
      <c r="H986" s="4027">
        <f t="shared" si="171"/>
        <v>9272.3021582733818</v>
      </c>
      <c r="I986" s="4112" t="s">
        <v>315</v>
      </c>
      <c r="J986" s="2415"/>
      <c r="K986" s="2415"/>
      <c r="L986" s="2416"/>
      <c r="M986" s="1973"/>
      <c r="N986" s="1973"/>
      <c r="O986" s="1471"/>
      <c r="P986" s="3929">
        <v>44893</v>
      </c>
      <c r="Q986" s="3928" t="s">
        <v>5588</v>
      </c>
      <c r="R986" s="3928">
        <v>93</v>
      </c>
      <c r="S986" s="3928">
        <f>AVERAGE(CPVTFC3SG0078!J12:K12)</f>
        <v>0.11235000000000001</v>
      </c>
      <c r="T986" s="3974">
        <f t="shared" si="169"/>
        <v>-82.499999999999943</v>
      </c>
      <c r="U986" s="3930" t="s">
        <v>314</v>
      </c>
      <c r="W986" s="5">
        <v>1</v>
      </c>
    </row>
    <row r="987" spans="1:23" ht="15.75" thickBot="1" x14ac:dyDescent="0.3">
      <c r="A987" s="1798">
        <v>902</v>
      </c>
      <c r="B987" s="2376" t="s">
        <v>4852</v>
      </c>
      <c r="C987" s="2376" t="s">
        <v>868</v>
      </c>
      <c r="D987" s="2325">
        <v>44862</v>
      </c>
      <c r="E987" s="3512" t="s">
        <v>4947</v>
      </c>
      <c r="F987" s="1425">
        <v>125</v>
      </c>
      <c r="G987" s="540">
        <f>AVERAGE(CPVTFC3SG0039!B18:C18)</f>
        <v>2.8850499999999997</v>
      </c>
      <c r="H987" s="3999">
        <f t="shared" si="171"/>
        <v>9795.1438848920861</v>
      </c>
      <c r="I987" s="4121" t="s">
        <v>315</v>
      </c>
      <c r="J987" s="2963"/>
      <c r="K987" s="2963"/>
      <c r="L987" s="2964"/>
      <c r="M987" s="1429"/>
      <c r="N987" s="1429"/>
      <c r="O987" s="654"/>
      <c r="P987" s="3809">
        <v>44891</v>
      </c>
      <c r="Q987" s="3810" t="s">
        <v>5586</v>
      </c>
      <c r="R987" s="1319">
        <v>155</v>
      </c>
      <c r="S987" s="3810">
        <f>AVERAGE(CPVTFC3SG0076!N22:O22)</f>
        <v>0.34365000000000001</v>
      </c>
      <c r="T987" s="1422">
        <f t="shared" ref="T987:T991" si="174">(S987-0.1638)/0.014*66</f>
        <v>847.86428571428576</v>
      </c>
      <c r="U987" s="3811" t="s">
        <v>314</v>
      </c>
      <c r="W987" s="5">
        <v>1</v>
      </c>
    </row>
    <row r="988" spans="1:23" ht="15.75" thickBot="1" x14ac:dyDescent="0.3">
      <c r="A988" s="531">
        <v>903</v>
      </c>
      <c r="B988" s="532" t="s">
        <v>4853</v>
      </c>
      <c r="C988" s="532" t="s">
        <v>868</v>
      </c>
      <c r="D988" s="2328">
        <v>44862</v>
      </c>
      <c r="E988" s="3506" t="s">
        <v>4947</v>
      </c>
      <c r="F988" s="1464">
        <v>126</v>
      </c>
      <c r="G988" s="587">
        <f>AVERAGE(CPVTFC3SG0039!D18:E18)</f>
        <v>2.86435</v>
      </c>
      <c r="H988" s="4027">
        <f t="shared" si="171"/>
        <v>9720.6834532374105</v>
      </c>
      <c r="I988" s="4112" t="s">
        <v>315</v>
      </c>
      <c r="J988" s="2415"/>
      <c r="K988" s="2415"/>
      <c r="L988" s="2416"/>
      <c r="M988" s="1973"/>
      <c r="N988" s="1973"/>
      <c r="O988" s="1471"/>
      <c r="P988" s="3929">
        <v>44893</v>
      </c>
      <c r="Q988" s="3928" t="s">
        <v>5588</v>
      </c>
      <c r="R988" s="3928">
        <v>94</v>
      </c>
      <c r="S988" s="3928">
        <f>AVERAGE(CPVTFC3SG0078!L12:M12)</f>
        <v>0.31435000000000002</v>
      </c>
      <c r="T988" s="3974">
        <f t="shared" si="169"/>
        <v>856.37323943661977</v>
      </c>
      <c r="U988" s="3930" t="s">
        <v>314</v>
      </c>
      <c r="W988" s="5">
        <v>1</v>
      </c>
    </row>
    <row r="989" spans="1:23" ht="15.75" thickBot="1" x14ac:dyDescent="0.3">
      <c r="A989" s="1798">
        <v>904</v>
      </c>
      <c r="B989" s="2376" t="s">
        <v>4854</v>
      </c>
      <c r="C989" s="2376" t="s">
        <v>868</v>
      </c>
      <c r="D989" s="2325">
        <v>44862</v>
      </c>
      <c r="E989" s="3512" t="s">
        <v>4947</v>
      </c>
      <c r="F989" s="1425">
        <v>127</v>
      </c>
      <c r="G989" s="540">
        <f>AVERAGE(CPVTFC3SG0039!F18:G18)</f>
        <v>2.5686999999999998</v>
      </c>
      <c r="H989" s="3999">
        <f t="shared" si="171"/>
        <v>8657.1942446043158</v>
      </c>
      <c r="I989" s="4121" t="s">
        <v>315</v>
      </c>
      <c r="J989" s="2963"/>
      <c r="K989" s="2963"/>
      <c r="L989" s="2964"/>
      <c r="M989" s="1429"/>
      <c r="N989" s="1429"/>
      <c r="O989" s="654"/>
      <c r="P989" s="3809">
        <v>44891</v>
      </c>
      <c r="Q989" s="3810" t="s">
        <v>5586</v>
      </c>
      <c r="R989" s="1319">
        <v>156</v>
      </c>
      <c r="S989" s="3810">
        <f>AVERAGE(CPVTFC3SG0076!P22:Q22)</f>
        <v>0.16755</v>
      </c>
      <c r="T989" s="1422">
        <f t="shared" si="174"/>
        <v>17.678571428571441</v>
      </c>
      <c r="U989" s="3811" t="s">
        <v>314</v>
      </c>
      <c r="W989" s="5">
        <v>1</v>
      </c>
    </row>
    <row r="990" spans="1:23" ht="15.75" thickBot="1" x14ac:dyDescent="0.3">
      <c r="A990" s="531">
        <v>905</v>
      </c>
      <c r="B990" s="532" t="s">
        <v>4855</v>
      </c>
      <c r="C990" s="532" t="s">
        <v>868</v>
      </c>
      <c r="D990" s="2328">
        <v>44862</v>
      </c>
      <c r="E990" s="3506" t="s">
        <v>4947</v>
      </c>
      <c r="F990" s="1464">
        <v>128</v>
      </c>
      <c r="G990" s="587">
        <f>AVERAGE(CPVTFC3SG0039!H18:I18)</f>
        <v>2.8049999999999997</v>
      </c>
      <c r="H990" s="4027">
        <f t="shared" si="171"/>
        <v>9507.1942446043158</v>
      </c>
      <c r="I990" s="4112" t="s">
        <v>315</v>
      </c>
      <c r="J990" s="2415"/>
      <c r="K990" s="2415"/>
      <c r="L990" s="2416"/>
      <c r="M990" s="1973"/>
      <c r="N990" s="1973"/>
      <c r="O990" s="1471"/>
      <c r="P990" s="3929">
        <v>44893</v>
      </c>
      <c r="Q990" s="3928" t="s">
        <v>5588</v>
      </c>
      <c r="R990" s="3928">
        <v>95</v>
      </c>
      <c r="S990" s="3928">
        <f>AVERAGE(CPVTFC3SG0078!N12:O12)</f>
        <v>0.27050000000000002</v>
      </c>
      <c r="T990" s="3974">
        <f t="shared" si="169"/>
        <v>652.56338028169023</v>
      </c>
      <c r="U990" s="3930" t="s">
        <v>314</v>
      </c>
      <c r="W990" s="5">
        <v>1</v>
      </c>
    </row>
    <row r="991" spans="1:23" ht="15.75" thickBot="1" x14ac:dyDescent="0.3">
      <c r="A991" s="1904">
        <v>906</v>
      </c>
      <c r="B991" s="2481" t="s">
        <v>4856</v>
      </c>
      <c r="C991" s="2481" t="s">
        <v>868</v>
      </c>
      <c r="D991" s="2327">
        <v>44862</v>
      </c>
      <c r="E991" s="3624" t="s">
        <v>4947</v>
      </c>
      <c r="F991" s="1810">
        <v>129</v>
      </c>
      <c r="G991" s="538">
        <f>AVERAGE(CPVTFC3SG0039!J18:K18)</f>
        <v>0.50740000000000007</v>
      </c>
      <c r="H991" s="4023">
        <f t="shared" si="171"/>
        <v>1242.4460431654677</v>
      </c>
      <c r="I991" s="4135" t="s">
        <v>314</v>
      </c>
      <c r="J991" s="2956"/>
      <c r="K991" s="2956"/>
      <c r="L991" s="2957"/>
      <c r="M991" s="2017"/>
      <c r="N991" s="2017"/>
      <c r="O991" s="861"/>
      <c r="P991" s="3813">
        <v>44891</v>
      </c>
      <c r="Q991" s="3814" t="s">
        <v>5586</v>
      </c>
      <c r="R991" s="1016">
        <v>157</v>
      </c>
      <c r="S991" s="3814">
        <f>AVERAGE(CPVTFC3SG0076!R22:S22)</f>
        <v>9.7000000000000003E-2</v>
      </c>
      <c r="T991" s="514">
        <f t="shared" si="174"/>
        <v>-314.91428571428571</v>
      </c>
      <c r="U991" s="3815" t="s">
        <v>314</v>
      </c>
      <c r="W991" s="5">
        <v>1</v>
      </c>
    </row>
    <row r="992" spans="1:23" ht="15.75" thickBot="1" x14ac:dyDescent="0.3">
      <c r="A992" s="600">
        <v>907</v>
      </c>
      <c r="B992" s="2376" t="s">
        <v>4857</v>
      </c>
      <c r="C992" s="2376" t="s">
        <v>868</v>
      </c>
      <c r="D992" s="2325">
        <v>44862</v>
      </c>
      <c r="E992" s="3512" t="s">
        <v>4947</v>
      </c>
      <c r="F992" s="1425">
        <v>130</v>
      </c>
      <c r="G992" s="540">
        <f>AVERAGE(CPVTFC3SG0039!L18:M18)</f>
        <v>2.7047999999999996</v>
      </c>
      <c r="H992" s="3999">
        <f t="shared" si="171"/>
        <v>9146.7625899280574</v>
      </c>
      <c r="I992" s="4121" t="s">
        <v>315</v>
      </c>
      <c r="J992" s="2963"/>
      <c r="K992" s="2963"/>
      <c r="L992" s="2964"/>
      <c r="M992" s="1429"/>
      <c r="N992" s="1429"/>
      <c r="O992" s="654"/>
      <c r="P992" s="3809">
        <v>44893</v>
      </c>
      <c r="Q992" s="3810" t="s">
        <v>5588</v>
      </c>
      <c r="R992" s="3810">
        <v>96</v>
      </c>
      <c r="S992" s="3810">
        <f>AVERAGE(CPVTFC3SG0078!P12:Q12)</f>
        <v>0.30754999999999999</v>
      </c>
      <c r="T992" s="3970">
        <f t="shared" si="169"/>
        <v>824.76760563380276</v>
      </c>
      <c r="U992" s="3811" t="s">
        <v>314</v>
      </c>
      <c r="W992" s="5">
        <v>1</v>
      </c>
    </row>
    <row r="993" spans="1:23" ht="15.75" thickBot="1" x14ac:dyDescent="0.3">
      <c r="A993" s="1461">
        <v>908</v>
      </c>
      <c r="B993" s="532" t="s">
        <v>4858</v>
      </c>
      <c r="C993" s="532" t="s">
        <v>868</v>
      </c>
      <c r="D993" s="2328">
        <v>44862</v>
      </c>
      <c r="E993" s="3506" t="s">
        <v>4947</v>
      </c>
      <c r="F993" s="1464">
        <v>131</v>
      </c>
      <c r="G993" s="587">
        <f>AVERAGE(CPVTFC3SG0039!N18:O18)</f>
        <v>2.9130000000000003</v>
      </c>
      <c r="H993" s="4027">
        <f t="shared" si="171"/>
        <v>9895.6834532374123</v>
      </c>
      <c r="I993" s="4112" t="s">
        <v>315</v>
      </c>
      <c r="J993" s="2415"/>
      <c r="K993" s="2415"/>
      <c r="L993" s="2416"/>
      <c r="M993" s="1973"/>
      <c r="N993" s="1973"/>
      <c r="O993" s="1471"/>
      <c r="P993" s="3797">
        <v>44893</v>
      </c>
      <c r="Q993" s="3798" t="s">
        <v>5588</v>
      </c>
      <c r="R993" s="3798">
        <v>97</v>
      </c>
      <c r="S993" s="3798">
        <f>AVERAGE(CPVTFC3SG0078!R12:S12)</f>
        <v>0.54830000000000001</v>
      </c>
      <c r="T993" s="3976">
        <f t="shared" si="169"/>
        <v>1943.7464788732393</v>
      </c>
      <c r="U993" s="3799" t="s">
        <v>315</v>
      </c>
      <c r="W993" s="5">
        <v>1</v>
      </c>
    </row>
    <row r="994" spans="1:23" ht="15.75" thickBot="1" x14ac:dyDescent="0.3">
      <c r="A994" s="600">
        <v>909</v>
      </c>
      <c r="B994" s="2376" t="s">
        <v>4859</v>
      </c>
      <c r="C994" s="2376" t="s">
        <v>868</v>
      </c>
      <c r="D994" s="2325">
        <v>44862</v>
      </c>
      <c r="E994" s="3512" t="s">
        <v>4947</v>
      </c>
      <c r="F994" s="1425">
        <v>132</v>
      </c>
      <c r="G994" s="540">
        <f>AVERAGE(CPVTFC3SG0039!P18:Q18)</f>
        <v>2.1904500000000002</v>
      </c>
      <c r="H994" s="3999">
        <f t="shared" si="171"/>
        <v>7296.5827338129511</v>
      </c>
      <c r="I994" s="4121" t="s">
        <v>315</v>
      </c>
      <c r="J994" s="2963"/>
      <c r="K994" s="2963"/>
      <c r="L994" s="2964"/>
      <c r="M994" s="1429"/>
      <c r="N994" s="1429"/>
      <c r="O994" s="654"/>
      <c r="P994" s="3809">
        <v>44893</v>
      </c>
      <c r="Q994" s="3810" t="s">
        <v>5588</v>
      </c>
      <c r="R994" s="3810">
        <v>98</v>
      </c>
      <c r="S994" s="3810">
        <f>AVERAGE(CPVTFC3SG0078!T12:U12)</f>
        <v>0.20055000000000001</v>
      </c>
      <c r="T994" s="3970">
        <f t="shared" si="169"/>
        <v>327.44366197183098</v>
      </c>
      <c r="U994" s="3811" t="s">
        <v>314</v>
      </c>
      <c r="W994" s="5">
        <v>1</v>
      </c>
    </row>
    <row r="995" spans="1:23" ht="15.75" thickBot="1" x14ac:dyDescent="0.3">
      <c r="A995" s="1461">
        <v>910</v>
      </c>
      <c r="B995" s="532" t="s">
        <v>4860</v>
      </c>
      <c r="C995" s="532" t="s">
        <v>868</v>
      </c>
      <c r="D995" s="2328">
        <v>44862</v>
      </c>
      <c r="E995" s="3506" t="s">
        <v>4947</v>
      </c>
      <c r="F995" s="1464">
        <v>133</v>
      </c>
      <c r="G995" s="587">
        <f>AVERAGE(CPVTFC3SG0039!R18:S18)</f>
        <v>2.9223499999999998</v>
      </c>
      <c r="H995" s="4027">
        <f t="shared" si="171"/>
        <v>9929.3165467625895</v>
      </c>
      <c r="I995" s="4112" t="s">
        <v>315</v>
      </c>
      <c r="J995" s="2415"/>
      <c r="K995" s="2415"/>
      <c r="L995" s="2416"/>
      <c r="M995" s="1973"/>
      <c r="N995" s="1973"/>
      <c r="O995" s="1471"/>
      <c r="P995" s="3797">
        <v>44893</v>
      </c>
      <c r="Q995" s="3798" t="s">
        <v>5588</v>
      </c>
      <c r="R995" s="3798">
        <v>99</v>
      </c>
      <c r="S995" s="3798">
        <f>AVERAGE(CPVTFC3SG0078!V12:W12)</f>
        <v>1.3515000000000001</v>
      </c>
      <c r="T995" s="3976">
        <f t="shared" si="169"/>
        <v>5676.929577464789</v>
      </c>
      <c r="U995" s="3799" t="s">
        <v>315</v>
      </c>
      <c r="W995" s="5">
        <v>1</v>
      </c>
    </row>
    <row r="996" spans="1:23" ht="15.75" thickBot="1" x14ac:dyDescent="0.3">
      <c r="A996" s="600">
        <v>911</v>
      </c>
      <c r="B996" s="2376" t="s">
        <v>4861</v>
      </c>
      <c r="C996" s="2376" t="s">
        <v>868</v>
      </c>
      <c r="D996" s="2325">
        <v>44862</v>
      </c>
      <c r="E996" s="3512" t="s">
        <v>4947</v>
      </c>
      <c r="F996" s="1425">
        <v>134</v>
      </c>
      <c r="G996" s="540">
        <f>AVERAGE(CPVTFC3SG0039!T18:U18)</f>
        <v>2.2544</v>
      </c>
      <c r="H996" s="3999">
        <f t="shared" si="171"/>
        <v>7526.6187050359722</v>
      </c>
      <c r="I996" s="4121" t="s">
        <v>315</v>
      </c>
      <c r="J996" s="2963"/>
      <c r="K996" s="2963"/>
      <c r="L996" s="2964"/>
      <c r="M996" s="1429"/>
      <c r="N996" s="1429"/>
      <c r="O996" s="654"/>
      <c r="P996" s="3809">
        <v>44893</v>
      </c>
      <c r="Q996" s="3810" t="s">
        <v>5588</v>
      </c>
      <c r="R996" s="3810">
        <v>100</v>
      </c>
      <c r="S996" s="3810">
        <f>AVERAGE(CPVTFC3SG0078!X12:Y12)</f>
        <v>0.17275000000000001</v>
      </c>
      <c r="T996" s="3970">
        <f t="shared" si="169"/>
        <v>198.23239436619727</v>
      </c>
      <c r="U996" s="3811" t="s">
        <v>314</v>
      </c>
      <c r="W996" s="5">
        <v>1</v>
      </c>
    </row>
    <row r="997" spans="1:23" ht="15.75" thickBot="1" x14ac:dyDescent="0.3">
      <c r="A997" s="1461">
        <v>912</v>
      </c>
      <c r="B997" s="532" t="s">
        <v>4862</v>
      </c>
      <c r="C997" s="532" t="s">
        <v>868</v>
      </c>
      <c r="D997" s="2328">
        <v>44862</v>
      </c>
      <c r="E997" s="3506" t="s">
        <v>4947</v>
      </c>
      <c r="F997" s="1464">
        <v>135</v>
      </c>
      <c r="G997" s="587">
        <f>AVERAGE(CPVTFC3SG0039!V18:W18)</f>
        <v>2.4804500000000003</v>
      </c>
      <c r="H997" s="4027">
        <f t="shared" si="171"/>
        <v>8339.7482014388497</v>
      </c>
      <c r="I997" s="4112" t="s">
        <v>315</v>
      </c>
      <c r="J997" s="2415"/>
      <c r="K997" s="2415"/>
      <c r="L997" s="2416"/>
      <c r="M997" s="1973"/>
      <c r="N997" s="1973"/>
      <c r="O997" s="1471"/>
      <c r="P997" s="3817">
        <v>44893</v>
      </c>
      <c r="Q997" s="3818" t="s">
        <v>5588</v>
      </c>
      <c r="R997" s="3818">
        <v>101</v>
      </c>
      <c r="S997" s="3818">
        <f>AVERAGE(CPVTFC3SG0078!B14:C14)</f>
        <v>0.20629999999999998</v>
      </c>
      <c r="T997" s="3972">
        <f t="shared" si="169"/>
        <v>354.16901408450695</v>
      </c>
      <c r="U997" s="3819" t="s">
        <v>314</v>
      </c>
      <c r="W997" s="5">
        <v>1</v>
      </c>
    </row>
    <row r="998" spans="1:23" ht="15.75" thickBot="1" x14ac:dyDescent="0.3">
      <c r="A998" s="600">
        <v>913</v>
      </c>
      <c r="B998" s="2376" t="s">
        <v>4863</v>
      </c>
      <c r="C998" s="2376" t="s">
        <v>868</v>
      </c>
      <c r="D998" s="2325">
        <v>44862</v>
      </c>
      <c r="E998" s="3512" t="s">
        <v>4947</v>
      </c>
      <c r="F998" s="1425">
        <v>136</v>
      </c>
      <c r="G998" s="540">
        <f>AVERAGE(CPVTFC3SG0039!X18:Y18)</f>
        <v>2.8487</v>
      </c>
      <c r="H998" s="3999">
        <f t="shared" si="171"/>
        <v>9664.3884892086335</v>
      </c>
      <c r="I998" s="4121" t="s">
        <v>315</v>
      </c>
      <c r="J998" s="2963"/>
      <c r="K998" s="2963"/>
      <c r="L998" s="2964"/>
      <c r="M998" s="1429"/>
      <c r="N998" s="1429"/>
      <c r="O998" s="654"/>
      <c r="P998" s="3802">
        <v>44893</v>
      </c>
      <c r="Q998" s="3803" t="s">
        <v>5588</v>
      </c>
      <c r="R998" s="3803">
        <v>102</v>
      </c>
      <c r="S998" s="3803">
        <f>AVERAGE(CPVTFC3SG0078!D14:E14)</f>
        <v>0.42680000000000001</v>
      </c>
      <c r="T998" s="3975">
        <f t="shared" si="169"/>
        <v>1379.0281690140846</v>
      </c>
      <c r="U998" s="3804" t="s">
        <v>315</v>
      </c>
      <c r="W998" s="5">
        <v>1</v>
      </c>
    </row>
    <row r="999" spans="1:23" ht="15.75" thickBot="1" x14ac:dyDescent="0.3">
      <c r="A999" s="1461">
        <v>914</v>
      </c>
      <c r="B999" s="532" t="s">
        <v>4864</v>
      </c>
      <c r="C999" s="532" t="s">
        <v>868</v>
      </c>
      <c r="D999" s="2328">
        <v>44862</v>
      </c>
      <c r="E999" s="3506" t="s">
        <v>4947</v>
      </c>
      <c r="F999" s="1464">
        <v>137</v>
      </c>
      <c r="G999" s="587">
        <f>AVERAGE(CPVTFC3SG0039!B20:C20)</f>
        <v>2.9295499999999999</v>
      </c>
      <c r="H999" s="4027">
        <f t="shared" si="171"/>
        <v>9955.2158273381301</v>
      </c>
      <c r="I999" s="4112" t="s">
        <v>315</v>
      </c>
      <c r="J999" s="2415"/>
      <c r="K999" s="2415"/>
      <c r="L999" s="2416"/>
      <c r="M999" s="1973"/>
      <c r="N999" s="1973"/>
      <c r="O999" s="1471"/>
      <c r="P999" s="3797">
        <v>44893</v>
      </c>
      <c r="Q999" s="3798" t="s">
        <v>5588</v>
      </c>
      <c r="R999" s="3798">
        <v>103</v>
      </c>
      <c r="S999" s="3798">
        <f>AVERAGE(CPVTFC3SG0078!F14:G14)</f>
        <v>0.87250000000000005</v>
      </c>
      <c r="T999" s="3976">
        <f t="shared" si="169"/>
        <v>3450.5915492957747</v>
      </c>
      <c r="U999" s="3799" t="s">
        <v>315</v>
      </c>
      <c r="W999" s="5">
        <v>1</v>
      </c>
    </row>
    <row r="1000" spans="1:23" ht="15.75" thickBot="1" x14ac:dyDescent="0.3">
      <c r="A1000" s="600">
        <v>915</v>
      </c>
      <c r="B1000" s="2376" t="s">
        <v>4865</v>
      </c>
      <c r="C1000" s="2376" t="s">
        <v>868</v>
      </c>
      <c r="D1000" s="2325">
        <v>44862</v>
      </c>
      <c r="E1000" s="3512" t="s">
        <v>4947</v>
      </c>
      <c r="F1000" s="1425">
        <v>138</v>
      </c>
      <c r="G1000" s="540">
        <f>AVERAGE(CPVTFC3SG0039!D20:E20)</f>
        <v>2.9036999999999997</v>
      </c>
      <c r="H1000" s="3999">
        <f t="shared" si="171"/>
        <v>9862.2302158273378</v>
      </c>
      <c r="I1000" s="4121" t="s">
        <v>315</v>
      </c>
      <c r="J1000" s="2963"/>
      <c r="K1000" s="2963"/>
      <c r="L1000" s="2964"/>
      <c r="M1000" s="1429"/>
      <c r="N1000" s="1429"/>
      <c r="O1000" s="654"/>
      <c r="P1000" s="3809">
        <v>44893</v>
      </c>
      <c r="Q1000" s="3810" t="s">
        <v>5588</v>
      </c>
      <c r="R1000" s="3810">
        <v>104</v>
      </c>
      <c r="S1000" s="3810">
        <f>AVERAGE(CPVTFC3SG0078!H14:I14)</f>
        <v>0.36595</v>
      </c>
      <c r="T1000" s="3970">
        <f t="shared" si="169"/>
        <v>1096.2042253521126</v>
      </c>
      <c r="U1000" s="3811" t="s">
        <v>314</v>
      </c>
      <c r="W1000" s="5">
        <v>1</v>
      </c>
    </row>
    <row r="1001" spans="1:23" ht="15.75" thickBot="1" x14ac:dyDescent="0.3">
      <c r="A1001" s="1461">
        <v>916</v>
      </c>
      <c r="B1001" s="532" t="s">
        <v>4866</v>
      </c>
      <c r="C1001" s="532" t="s">
        <v>868</v>
      </c>
      <c r="D1001" s="2328">
        <v>44862</v>
      </c>
      <c r="E1001" s="3506" t="s">
        <v>4947</v>
      </c>
      <c r="F1001" s="1464">
        <v>139</v>
      </c>
      <c r="G1001" s="587">
        <f>AVERAGE(CPVTFC3SG0039!F20:G20)</f>
        <v>2.9188499999999999</v>
      </c>
      <c r="H1001" s="4027">
        <f t="shared" si="171"/>
        <v>9916.7266187050373</v>
      </c>
      <c r="I1001" s="4112" t="s">
        <v>315</v>
      </c>
      <c r="J1001" s="2415"/>
      <c r="K1001" s="2415"/>
      <c r="L1001" s="2416"/>
      <c r="M1001" s="1973"/>
      <c r="N1001" s="1973"/>
      <c r="O1001" s="1471"/>
      <c r="P1001" s="3797">
        <v>44893</v>
      </c>
      <c r="Q1001" s="3798" t="s">
        <v>5588</v>
      </c>
      <c r="R1001" s="3798">
        <v>105</v>
      </c>
      <c r="S1001" s="3798">
        <f>AVERAGE(CPVTFC3SG0078!J14:K14)</f>
        <v>0.60444999999999993</v>
      </c>
      <c r="T1001" s="3976">
        <f t="shared" si="169"/>
        <v>2204.7253521126759</v>
      </c>
      <c r="U1001" s="3799" t="s">
        <v>315</v>
      </c>
      <c r="W1001" s="5">
        <v>1</v>
      </c>
    </row>
    <row r="1002" spans="1:23" ht="15.75" thickBot="1" x14ac:dyDescent="0.3">
      <c r="A1002" s="600">
        <v>917</v>
      </c>
      <c r="B1002" s="2376" t="s">
        <v>4867</v>
      </c>
      <c r="C1002" s="2376" t="s">
        <v>868</v>
      </c>
      <c r="D1002" s="2325">
        <v>44862</v>
      </c>
      <c r="E1002" s="3512" t="s">
        <v>4947</v>
      </c>
      <c r="F1002" s="1425">
        <v>140</v>
      </c>
      <c r="G1002" s="540">
        <f>AVERAGE(CPVTFC3SG0039!H20:I20)</f>
        <v>1.2648999999999999</v>
      </c>
      <c r="H1002" s="3999">
        <f t="shared" si="171"/>
        <v>3967.2661870503598</v>
      </c>
      <c r="I1002" s="4121" t="s">
        <v>315</v>
      </c>
      <c r="J1002" s="2963"/>
      <c r="K1002" s="2963"/>
      <c r="L1002" s="2964"/>
      <c r="M1002" s="1429"/>
      <c r="N1002" s="1429"/>
      <c r="O1002" s="654"/>
      <c r="P1002" s="3809">
        <v>44893</v>
      </c>
      <c r="Q1002" s="3810" t="s">
        <v>5588</v>
      </c>
      <c r="R1002" s="3810">
        <v>106</v>
      </c>
      <c r="S1002" s="3810">
        <f>AVERAGE(CPVTFC3SG0078!L14:M14)</f>
        <v>0.1673</v>
      </c>
      <c r="T1002" s="3970">
        <f t="shared" si="169"/>
        <v>172.90140845070425</v>
      </c>
      <c r="U1002" s="3811" t="s">
        <v>314</v>
      </c>
      <c r="W1002" s="5">
        <v>1</v>
      </c>
    </row>
    <row r="1003" spans="1:23" ht="15.75" thickBot="1" x14ac:dyDescent="0.3">
      <c r="A1003" s="1461">
        <v>918</v>
      </c>
      <c r="B1003" s="532" t="s">
        <v>4868</v>
      </c>
      <c r="C1003" s="532" t="s">
        <v>868</v>
      </c>
      <c r="D1003" s="2328">
        <v>44862</v>
      </c>
      <c r="E1003" s="3506" t="s">
        <v>4947</v>
      </c>
      <c r="F1003" s="1464">
        <v>141</v>
      </c>
      <c r="G1003" s="587">
        <f>AVERAGE(CPVTFC3SG0039!J20:K20)</f>
        <v>2.8359000000000001</v>
      </c>
      <c r="H1003" s="4027">
        <f t="shared" si="171"/>
        <v>9618.3453237410085</v>
      </c>
      <c r="I1003" s="4112" t="s">
        <v>315</v>
      </c>
      <c r="J1003" s="2415"/>
      <c r="K1003" s="2415"/>
      <c r="L1003" s="2416"/>
      <c r="M1003" s="1973"/>
      <c r="N1003" s="1973"/>
      <c r="O1003" s="1471"/>
      <c r="P1003" s="3929">
        <v>44893</v>
      </c>
      <c r="Q1003" s="3928" t="s">
        <v>5588</v>
      </c>
      <c r="R1003" s="3928">
        <v>107</v>
      </c>
      <c r="S1003" s="3928">
        <f>AVERAGE(CPVTFC3SG0078!N14:O14)</f>
        <v>0.19685000000000002</v>
      </c>
      <c r="T1003" s="3974">
        <f t="shared" si="169"/>
        <v>310.2464788732396</v>
      </c>
      <c r="U1003" s="3930" t="s">
        <v>314</v>
      </c>
      <c r="W1003" s="5">
        <v>1</v>
      </c>
    </row>
    <row r="1004" spans="1:23" ht="15.75" thickBot="1" x14ac:dyDescent="0.3">
      <c r="A1004" s="600">
        <v>919</v>
      </c>
      <c r="B1004" s="2376" t="s">
        <v>4869</v>
      </c>
      <c r="C1004" s="2376" t="s">
        <v>868</v>
      </c>
      <c r="D1004" s="2325">
        <v>44862</v>
      </c>
      <c r="E1004" s="3512" t="s">
        <v>4947</v>
      </c>
      <c r="F1004" s="1425">
        <v>142</v>
      </c>
      <c r="G1004" s="540">
        <f>AVERAGE(CPVTFC3SG0039!L20:M20)</f>
        <v>2.9020000000000001</v>
      </c>
      <c r="H1004" s="3999">
        <f t="shared" si="171"/>
        <v>9856.1151079136707</v>
      </c>
      <c r="I1004" s="4121" t="s">
        <v>315</v>
      </c>
      <c r="J1004" s="2963"/>
      <c r="K1004" s="2963"/>
      <c r="L1004" s="2964"/>
      <c r="M1004" s="1429"/>
      <c r="N1004" s="1429"/>
      <c r="O1004" s="654"/>
      <c r="P1004" s="3809">
        <v>44891</v>
      </c>
      <c r="Q1004" s="3810" t="s">
        <v>5586</v>
      </c>
      <c r="R1004" s="1319">
        <v>158</v>
      </c>
      <c r="S1004" s="3810">
        <f>AVERAGE(CPVTFC3SG0076!T22:U22)</f>
        <v>0.28969999999999996</v>
      </c>
      <c r="T1004" s="1422">
        <f t="shared" ref="T1004:T1013" si="175">(S1004-0.1638)/0.014*66</f>
        <v>593.52857142857124</v>
      </c>
      <c r="U1004" s="3811" t="s">
        <v>314</v>
      </c>
      <c r="W1004" s="5">
        <v>1</v>
      </c>
    </row>
    <row r="1005" spans="1:23" ht="15.75" thickBot="1" x14ac:dyDescent="0.3">
      <c r="A1005" s="1461">
        <v>920</v>
      </c>
      <c r="B1005" s="532" t="s">
        <v>4870</v>
      </c>
      <c r="C1005" s="532" t="s">
        <v>868</v>
      </c>
      <c r="D1005" s="2328">
        <v>44862</v>
      </c>
      <c r="E1005" s="3506" t="s">
        <v>4947</v>
      </c>
      <c r="F1005" s="1464">
        <v>143</v>
      </c>
      <c r="G1005" s="587">
        <f>AVERAGE(CPVTFC3SG0039!N20:O20)</f>
        <v>1.1856</v>
      </c>
      <c r="H1005" s="4027">
        <f t="shared" si="171"/>
        <v>3682.0143884892091</v>
      </c>
      <c r="I1005" s="4112" t="s">
        <v>315</v>
      </c>
      <c r="J1005" s="2415"/>
      <c r="K1005" s="2415"/>
      <c r="L1005" s="2416"/>
      <c r="M1005" s="1973"/>
      <c r="N1005" s="1973"/>
      <c r="O1005" s="1471"/>
      <c r="P1005" s="3929">
        <v>44893</v>
      </c>
      <c r="Q1005" s="3928" t="s">
        <v>5588</v>
      </c>
      <c r="R1005" s="3928">
        <v>108</v>
      </c>
      <c r="S1005" s="3928">
        <f>AVERAGE(CPVTFC3SG0078!P14:Q14)</f>
        <v>0.16625000000000001</v>
      </c>
      <c r="T1005" s="3974">
        <f t="shared" si="169"/>
        <v>168.02112676056345</v>
      </c>
      <c r="U1005" s="3930" t="s">
        <v>314</v>
      </c>
      <c r="W1005" s="5">
        <v>1</v>
      </c>
    </row>
    <row r="1006" spans="1:23" ht="15.75" thickBot="1" x14ac:dyDescent="0.3">
      <c r="A1006" s="600">
        <v>921</v>
      </c>
      <c r="B1006" s="2376" t="s">
        <v>4871</v>
      </c>
      <c r="C1006" s="2376" t="s">
        <v>868</v>
      </c>
      <c r="D1006" s="2325">
        <v>44862</v>
      </c>
      <c r="E1006" s="3512" t="s">
        <v>4947</v>
      </c>
      <c r="F1006" s="1425">
        <v>144</v>
      </c>
      <c r="G1006" s="540">
        <f>AVERAGE(CPVTFC3SG0039!P20:Q20)</f>
        <v>2.6456</v>
      </c>
      <c r="H1006" s="3999">
        <f t="shared" si="171"/>
        <v>8933.8129496402889</v>
      </c>
      <c r="I1006" s="4121" t="s">
        <v>315</v>
      </c>
      <c r="J1006" s="2963"/>
      <c r="K1006" s="2963"/>
      <c r="L1006" s="2964"/>
      <c r="M1006" s="1429"/>
      <c r="N1006" s="1429"/>
      <c r="O1006" s="654"/>
      <c r="P1006" s="3809">
        <v>44891</v>
      </c>
      <c r="Q1006" s="3810" t="s">
        <v>5586</v>
      </c>
      <c r="R1006" s="1319">
        <v>159</v>
      </c>
      <c r="S1006" s="3810">
        <f>AVERAGE(CPVTFC3SG0076!V22:W22)</f>
        <v>0.13425000000000001</v>
      </c>
      <c r="T1006" s="1422">
        <f t="shared" si="175"/>
        <v>-139.30714285714282</v>
      </c>
      <c r="U1006" s="3811" t="s">
        <v>314</v>
      </c>
      <c r="W1006" s="5">
        <v>1</v>
      </c>
    </row>
    <row r="1007" spans="1:23" ht="15.75" thickBot="1" x14ac:dyDescent="0.3">
      <c r="A1007" s="1461">
        <v>922</v>
      </c>
      <c r="B1007" s="532" t="s">
        <v>4872</v>
      </c>
      <c r="C1007" s="532" t="s">
        <v>868</v>
      </c>
      <c r="D1007" s="2328">
        <v>44862</v>
      </c>
      <c r="E1007" s="3506" t="s">
        <v>4947</v>
      </c>
      <c r="F1007" s="1464">
        <v>145</v>
      </c>
      <c r="G1007" s="587">
        <f>AVERAGE(CPVTFC3SG0039!R20:S20)</f>
        <v>2.90605</v>
      </c>
      <c r="H1007" s="4027">
        <f t="shared" si="171"/>
        <v>9870.6834532374123</v>
      </c>
      <c r="I1007" s="4112" t="s">
        <v>315</v>
      </c>
      <c r="J1007" s="2415"/>
      <c r="K1007" s="2415"/>
      <c r="L1007" s="2416"/>
      <c r="M1007" s="1973"/>
      <c r="N1007" s="1973"/>
      <c r="O1007" s="1471"/>
      <c r="P1007" s="3929">
        <v>44893</v>
      </c>
      <c r="Q1007" s="3928" t="s">
        <v>5588</v>
      </c>
      <c r="R1007" s="3928">
        <v>109</v>
      </c>
      <c r="S1007" s="3928">
        <f>AVERAGE(CPVTFC3SG0078!R14:S14)</f>
        <v>0.28029999999999999</v>
      </c>
      <c r="T1007" s="3974">
        <f t="shared" si="169"/>
        <v>698.11267605633805</v>
      </c>
      <c r="U1007" s="3930" t="s">
        <v>314</v>
      </c>
      <c r="W1007" s="5">
        <v>1</v>
      </c>
    </row>
    <row r="1008" spans="1:23" ht="15.75" thickBot="1" x14ac:dyDescent="0.3">
      <c r="A1008" s="600">
        <v>923</v>
      </c>
      <c r="B1008" s="2376" t="s">
        <v>4873</v>
      </c>
      <c r="C1008" s="2376" t="s">
        <v>868</v>
      </c>
      <c r="D1008" s="2325">
        <v>44862</v>
      </c>
      <c r="E1008" s="3512" t="s">
        <v>4947</v>
      </c>
      <c r="F1008" s="1425">
        <v>146</v>
      </c>
      <c r="G1008" s="540">
        <f>AVERAGE(CPVTFC3SG0039!T20:U20)</f>
        <v>2.8524500000000002</v>
      </c>
      <c r="H1008" s="3999">
        <f t="shared" si="171"/>
        <v>9677.8776978417281</v>
      </c>
      <c r="I1008" s="4121" t="s">
        <v>315</v>
      </c>
      <c r="J1008" s="2963"/>
      <c r="K1008" s="2963"/>
      <c r="L1008" s="2964"/>
      <c r="M1008" s="1429"/>
      <c r="N1008" s="1429"/>
      <c r="O1008" s="654"/>
      <c r="P1008" s="3809">
        <v>44891</v>
      </c>
      <c r="Q1008" s="3810" t="s">
        <v>5586</v>
      </c>
      <c r="R1008" s="1319">
        <v>160</v>
      </c>
      <c r="S1008" s="3810">
        <f>AVERAGE(CPVTFC3SG0076!X22:Y22)</f>
        <v>0.22045000000000001</v>
      </c>
      <c r="T1008" s="1422">
        <f t="shared" si="175"/>
        <v>267.06428571428575</v>
      </c>
      <c r="U1008" s="3811" t="s">
        <v>314</v>
      </c>
      <c r="W1008" s="5">
        <v>1</v>
      </c>
    </row>
    <row r="1009" spans="1:23" ht="15.75" thickBot="1" x14ac:dyDescent="0.3">
      <c r="A1009" s="1461">
        <v>924</v>
      </c>
      <c r="B1009" s="532" t="s">
        <v>4874</v>
      </c>
      <c r="C1009" s="532" t="s">
        <v>868</v>
      </c>
      <c r="D1009" s="2328">
        <v>44862</v>
      </c>
      <c r="E1009" s="3506" t="s">
        <v>4947</v>
      </c>
      <c r="F1009" s="1464">
        <v>147</v>
      </c>
      <c r="G1009" s="587">
        <f>AVERAGE(CPVTFC3SG0039!V20:W20)</f>
        <v>2.8478000000000003</v>
      </c>
      <c r="H1009" s="4027">
        <f t="shared" si="171"/>
        <v>9661.1510791366927</v>
      </c>
      <c r="I1009" s="4112" t="s">
        <v>315</v>
      </c>
      <c r="J1009" s="2415"/>
      <c r="K1009" s="2415"/>
      <c r="L1009" s="2416"/>
      <c r="M1009" s="1973"/>
      <c r="N1009" s="1973"/>
      <c r="O1009" s="1471"/>
      <c r="P1009" s="3929">
        <v>44893</v>
      </c>
      <c r="Q1009" s="3928" t="s">
        <v>5588</v>
      </c>
      <c r="R1009" s="3928">
        <v>110</v>
      </c>
      <c r="S1009" s="3928">
        <f>AVERAGE(CPVTFC3SG0078!T14:U14)</f>
        <v>0.22415000000000002</v>
      </c>
      <c r="T1009" s="3974">
        <f t="shared" si="169"/>
        <v>437.13380281690149</v>
      </c>
      <c r="U1009" s="3930" t="s">
        <v>314</v>
      </c>
      <c r="W1009" s="5">
        <v>1</v>
      </c>
    </row>
    <row r="1010" spans="1:23" x14ac:dyDescent="0.25">
      <c r="A1010" s="86">
        <v>925</v>
      </c>
      <c r="B1010" s="4809" t="s">
        <v>4875</v>
      </c>
      <c r="C1010" s="457" t="s">
        <v>868</v>
      </c>
      <c r="D1010" s="2107">
        <v>44862</v>
      </c>
      <c r="E1010" s="2788" t="s">
        <v>4947</v>
      </c>
      <c r="F1010" s="459">
        <v>148</v>
      </c>
      <c r="G1010" s="460">
        <f>AVERAGE(CPVTFC3SG0039!X20:Y20)</f>
        <v>2.8645</v>
      </c>
      <c r="H1010" s="4007">
        <f t="shared" si="171"/>
        <v>9721.2230215827349</v>
      </c>
      <c r="I1010" s="4126" t="s">
        <v>315</v>
      </c>
      <c r="J1010" s="2410"/>
      <c r="K1010" s="2410"/>
      <c r="L1010" s="2411"/>
      <c r="M1010" s="721"/>
      <c r="N1010" s="721"/>
      <c r="O1010" s="721"/>
      <c r="P1010" s="3788">
        <v>44891</v>
      </c>
      <c r="Q1010" s="1498" t="s">
        <v>5586</v>
      </c>
      <c r="R1010" s="589">
        <v>161</v>
      </c>
      <c r="S1010" s="1498">
        <f>AVERAGE(CPVTFC3SG0076!B24:C24)</f>
        <v>0.25239999999999996</v>
      </c>
      <c r="T1010" s="494">
        <f t="shared" si="175"/>
        <v>417.68571428571408</v>
      </c>
      <c r="U1010" s="1779" t="s">
        <v>314</v>
      </c>
      <c r="W1010" s="5">
        <v>1</v>
      </c>
    </row>
    <row r="1011" spans="1:23" ht="15.75" thickBot="1" x14ac:dyDescent="0.3">
      <c r="A1011" s="516"/>
      <c r="B1011" s="4810"/>
      <c r="C1011" s="463" t="s">
        <v>5448</v>
      </c>
      <c r="D1011" s="2111"/>
      <c r="E1011" s="3471"/>
      <c r="F1011" s="787"/>
      <c r="G1011" s="1385"/>
      <c r="H1011" s="4030"/>
      <c r="I1011" s="4125"/>
      <c r="J1011" s="2412"/>
      <c r="K1011" s="2412"/>
      <c r="L1011" s="2413"/>
      <c r="M1011" s="778"/>
      <c r="N1011" s="778"/>
      <c r="O1011" s="778"/>
      <c r="P1011" s="3800">
        <v>44891</v>
      </c>
      <c r="Q1011" s="1783" t="s">
        <v>5586</v>
      </c>
      <c r="R1011" s="595">
        <v>162</v>
      </c>
      <c r="S1011" s="1783">
        <f>AVERAGE(CPVTFC3SG0076!D24:E24)</f>
        <v>0.23294999999999999</v>
      </c>
      <c r="T1011" s="469">
        <f t="shared" si="175"/>
        <v>325.99285714285708</v>
      </c>
      <c r="U1011" s="1784" t="s">
        <v>314</v>
      </c>
    </row>
    <row r="1012" spans="1:23" ht="15.75" thickBot="1" x14ac:dyDescent="0.3">
      <c r="A1012" s="1461">
        <v>926</v>
      </c>
      <c r="B1012" s="532" t="s">
        <v>4876</v>
      </c>
      <c r="C1012" s="532" t="s">
        <v>868</v>
      </c>
      <c r="D1012" s="2328">
        <v>44862</v>
      </c>
      <c r="E1012" s="3506" t="s">
        <v>4947</v>
      </c>
      <c r="F1012" s="1464">
        <v>149</v>
      </c>
      <c r="G1012" s="587">
        <f>AVERAGE(CPVTFC3SG0039!B22:C22)</f>
        <v>2.9508999999999999</v>
      </c>
      <c r="H1012" s="4027">
        <f t="shared" si="171"/>
        <v>10032.01438848921</v>
      </c>
      <c r="I1012" s="4112" t="s">
        <v>315</v>
      </c>
      <c r="J1012" s="2415"/>
      <c r="K1012" s="2415"/>
      <c r="L1012" s="2416"/>
      <c r="M1012" s="1973"/>
      <c r="N1012" s="1973"/>
      <c r="O1012" s="1471"/>
      <c r="P1012" s="3785">
        <v>44891</v>
      </c>
      <c r="Q1012" s="3786" t="s">
        <v>5586</v>
      </c>
      <c r="R1012" s="112">
        <v>163</v>
      </c>
      <c r="S1012" s="3786">
        <f>AVERAGE(CPVTFC3SG0076!F24:G24)</f>
        <v>0.38839999999999997</v>
      </c>
      <c r="T1012" s="474">
        <f t="shared" si="175"/>
        <v>1058.8285714285712</v>
      </c>
      <c r="U1012" s="3787" t="s">
        <v>314</v>
      </c>
      <c r="W1012" s="5">
        <v>1</v>
      </c>
    </row>
    <row r="1013" spans="1:23" ht="15.75" thickBot="1" x14ac:dyDescent="0.3">
      <c r="A1013" s="600">
        <v>927</v>
      </c>
      <c r="B1013" s="2376" t="s">
        <v>4877</v>
      </c>
      <c r="C1013" s="2376" t="s">
        <v>868</v>
      </c>
      <c r="D1013" s="2325">
        <v>44862</v>
      </c>
      <c r="E1013" s="3512" t="s">
        <v>4947</v>
      </c>
      <c r="F1013" s="1425">
        <v>150</v>
      </c>
      <c r="G1013" s="540">
        <f>AVERAGE(CPVTFC3SG0039!D22:E22)</f>
        <v>1.9047999999999998</v>
      </c>
      <c r="H1013" s="3999">
        <f t="shared" si="171"/>
        <v>6269.0647482014392</v>
      </c>
      <c r="I1013" s="4121" t="s">
        <v>315</v>
      </c>
      <c r="J1013" s="2963"/>
      <c r="K1013" s="2963"/>
      <c r="L1013" s="2964"/>
      <c r="M1013" s="1429"/>
      <c r="N1013" s="1429"/>
      <c r="O1013" s="654"/>
      <c r="P1013" s="3809">
        <v>44891</v>
      </c>
      <c r="Q1013" s="3810" t="s">
        <v>5586</v>
      </c>
      <c r="R1013" s="1319">
        <v>164</v>
      </c>
      <c r="S1013" s="3810">
        <f>AVERAGE(CPVTFC3SG0076!H24:I24)</f>
        <v>0.19024999999999997</v>
      </c>
      <c r="T1013" s="1422">
        <f t="shared" si="175"/>
        <v>124.69285714285702</v>
      </c>
      <c r="U1013" s="3811" t="s">
        <v>314</v>
      </c>
      <c r="W1013" s="5">
        <v>1</v>
      </c>
    </row>
    <row r="1014" spans="1:23" ht="15.75" thickBot="1" x14ac:dyDescent="0.3">
      <c r="A1014" s="1461">
        <v>928</v>
      </c>
      <c r="B1014" s="532" t="s">
        <v>4878</v>
      </c>
      <c r="C1014" s="532" t="s">
        <v>868</v>
      </c>
      <c r="D1014" s="2328">
        <v>44862</v>
      </c>
      <c r="E1014" s="3506" t="s">
        <v>4947</v>
      </c>
      <c r="F1014" s="1464">
        <v>151</v>
      </c>
      <c r="G1014" s="587">
        <f>AVERAGE(CPVTFC3SG0039!F22:G22)</f>
        <v>2.9177499999999998</v>
      </c>
      <c r="H1014" s="4027">
        <f t="shared" si="171"/>
        <v>9912.7697841726622</v>
      </c>
      <c r="I1014" s="4112" t="s">
        <v>315</v>
      </c>
      <c r="J1014" s="2415"/>
      <c r="K1014" s="2415"/>
      <c r="L1014" s="2416"/>
      <c r="M1014" s="1973"/>
      <c r="N1014" s="1973"/>
      <c r="O1014" s="1471"/>
      <c r="P1014" s="3817">
        <v>44893</v>
      </c>
      <c r="Q1014" s="3818" t="s">
        <v>5588</v>
      </c>
      <c r="R1014" s="3818">
        <v>111</v>
      </c>
      <c r="S1014" s="3818">
        <f>AVERAGE(CPVTFC3SG0078!V14:W14)</f>
        <v>0.37655</v>
      </c>
      <c r="T1014" s="3972">
        <f t="shared" ref="T1014:T1021" si="176">(S1014-0.1301)/0.0142*66</f>
        <v>1145.4718309859154</v>
      </c>
      <c r="U1014" s="3819" t="s">
        <v>314</v>
      </c>
      <c r="W1014" s="5">
        <v>1</v>
      </c>
    </row>
    <row r="1015" spans="1:23" ht="15.75" thickBot="1" x14ac:dyDescent="0.3">
      <c r="A1015" s="600">
        <v>929</v>
      </c>
      <c r="B1015" s="2376" t="s">
        <v>4879</v>
      </c>
      <c r="C1015" s="2376" t="s">
        <v>868</v>
      </c>
      <c r="D1015" s="2325">
        <v>44862</v>
      </c>
      <c r="E1015" s="3512" t="s">
        <v>4947</v>
      </c>
      <c r="F1015" s="1425">
        <v>152</v>
      </c>
      <c r="G1015" s="540">
        <f>AVERAGE(CPVTFC3SG0039!H22:I22)</f>
        <v>2.66465</v>
      </c>
      <c r="H1015" s="3999">
        <f t="shared" si="171"/>
        <v>9002.3381294964038</v>
      </c>
      <c r="I1015" s="4121" t="s">
        <v>315</v>
      </c>
      <c r="J1015" s="2963"/>
      <c r="K1015" s="2963"/>
      <c r="L1015" s="2964"/>
      <c r="M1015" s="1429"/>
      <c r="N1015" s="1429"/>
      <c r="O1015" s="654"/>
      <c r="P1015" s="3809">
        <v>44893</v>
      </c>
      <c r="Q1015" s="3810" t="s">
        <v>5588</v>
      </c>
      <c r="R1015" s="3810">
        <v>112</v>
      </c>
      <c r="S1015" s="3810">
        <f>AVERAGE(CPVTFC3SG0078!X14:X14)</f>
        <v>0.1701</v>
      </c>
      <c r="T1015" s="3970">
        <f t="shared" si="176"/>
        <v>185.91549295774649</v>
      </c>
      <c r="U1015" s="3811" t="s">
        <v>314</v>
      </c>
      <c r="W1015" s="5">
        <v>1</v>
      </c>
    </row>
    <row r="1016" spans="1:23" ht="15.75" thickBot="1" x14ac:dyDescent="0.3">
      <c r="A1016" s="1461">
        <v>930</v>
      </c>
      <c r="B1016" s="532" t="s">
        <v>4880</v>
      </c>
      <c r="C1016" s="532" t="s">
        <v>868</v>
      </c>
      <c r="D1016" s="2328">
        <v>44862</v>
      </c>
      <c r="E1016" s="3506" t="s">
        <v>4947</v>
      </c>
      <c r="F1016" s="1464">
        <v>153</v>
      </c>
      <c r="G1016" s="587">
        <f>AVERAGE(CPVTFC3SG0039!J22:K22)</f>
        <v>2.3293999999999997</v>
      </c>
      <c r="H1016" s="4027">
        <f t="shared" si="171"/>
        <v>7796.4028776978412</v>
      </c>
      <c r="I1016" s="4112" t="s">
        <v>315</v>
      </c>
      <c r="J1016" s="2415"/>
      <c r="K1016" s="2415"/>
      <c r="L1016" s="2416"/>
      <c r="M1016" s="1973"/>
      <c r="N1016" s="1973"/>
      <c r="O1016" s="1471"/>
      <c r="P1016" s="3817">
        <v>44893</v>
      </c>
      <c r="Q1016" s="3818" t="s">
        <v>5588</v>
      </c>
      <c r="R1016" s="3818">
        <v>113</v>
      </c>
      <c r="S1016" s="3818">
        <f>AVERAGE(CPVTFC3SG0078!B16:C16)</f>
        <v>0.22600000000000001</v>
      </c>
      <c r="T1016" s="3972">
        <f t="shared" si="176"/>
        <v>445.73239436619724</v>
      </c>
      <c r="U1016" s="3819" t="s">
        <v>314</v>
      </c>
      <c r="W1016" s="5">
        <v>1</v>
      </c>
    </row>
    <row r="1017" spans="1:23" ht="15.75" thickBot="1" x14ac:dyDescent="0.3">
      <c r="A1017" s="600">
        <v>931</v>
      </c>
      <c r="B1017" s="2376" t="s">
        <v>4881</v>
      </c>
      <c r="C1017" s="2376" t="s">
        <v>868</v>
      </c>
      <c r="D1017" s="2325">
        <v>44862</v>
      </c>
      <c r="E1017" s="3512" t="s">
        <v>4947</v>
      </c>
      <c r="F1017" s="1425">
        <v>154</v>
      </c>
      <c r="G1017" s="540">
        <f>AVERAGE(CPVTFC3SG0039!L22:M22)</f>
        <v>2.8669500000000001</v>
      </c>
      <c r="H1017" s="3999">
        <f t="shared" si="171"/>
        <v>9730.0359712230238</v>
      </c>
      <c r="I1017" s="4121" t="s">
        <v>315</v>
      </c>
      <c r="J1017" s="2963"/>
      <c r="K1017" s="2963"/>
      <c r="L1017" s="2964"/>
      <c r="M1017" s="1429"/>
      <c r="N1017" s="1429"/>
      <c r="O1017" s="654"/>
      <c r="P1017" s="3809">
        <v>44893</v>
      </c>
      <c r="Q1017" s="3810" t="s">
        <v>5588</v>
      </c>
      <c r="R1017" s="3810">
        <v>114</v>
      </c>
      <c r="S1017" s="3810">
        <f>AVERAGE(CPVTFC3SG0078!D16:E16)</f>
        <v>0.30110000000000003</v>
      </c>
      <c r="T1017" s="3970">
        <f t="shared" si="176"/>
        <v>794.78873239436643</v>
      </c>
      <c r="U1017" s="3811" t="s">
        <v>314</v>
      </c>
      <c r="W1017" s="5">
        <v>1</v>
      </c>
    </row>
    <row r="1018" spans="1:23" ht="15.75" thickBot="1" x14ac:dyDescent="0.3">
      <c r="A1018" s="1461">
        <v>932</v>
      </c>
      <c r="B1018" s="532" t="s">
        <v>4882</v>
      </c>
      <c r="C1018" s="532" t="s">
        <v>868</v>
      </c>
      <c r="D1018" s="2328">
        <v>44862</v>
      </c>
      <c r="E1018" s="3506" t="s">
        <v>4947</v>
      </c>
      <c r="F1018" s="1464">
        <v>155</v>
      </c>
      <c r="G1018" s="587">
        <f>AVERAGE(CPVTFC3SG0039!N22:O22)</f>
        <v>2.8094999999999999</v>
      </c>
      <c r="H1018" s="4027">
        <f t="shared" si="171"/>
        <v>9523.3812949640287</v>
      </c>
      <c r="I1018" s="4112" t="s">
        <v>315</v>
      </c>
      <c r="J1018" s="2415"/>
      <c r="K1018" s="2415"/>
      <c r="L1018" s="2416"/>
      <c r="M1018" s="1973"/>
      <c r="N1018" s="1973"/>
      <c r="O1018" s="1471"/>
      <c r="P1018" s="3817">
        <v>44893</v>
      </c>
      <c r="Q1018" s="3818" t="s">
        <v>5588</v>
      </c>
      <c r="R1018" s="3818">
        <v>115</v>
      </c>
      <c r="S1018" s="3818">
        <f>AVERAGE(CPVTFC3SG0078!F16:G16)</f>
        <v>8.9849999999999999E-2</v>
      </c>
      <c r="T1018" s="3972">
        <f t="shared" si="176"/>
        <v>-187.07746478873236</v>
      </c>
      <c r="U1018" s="3819" t="s">
        <v>314</v>
      </c>
      <c r="W1018" s="5">
        <v>1</v>
      </c>
    </row>
    <row r="1019" spans="1:23" ht="15.75" thickBot="1" x14ac:dyDescent="0.3">
      <c r="A1019" s="600">
        <v>933</v>
      </c>
      <c r="B1019" s="2376" t="s">
        <v>4883</v>
      </c>
      <c r="C1019" s="2376" t="s">
        <v>868</v>
      </c>
      <c r="D1019" s="2325">
        <v>44862</v>
      </c>
      <c r="E1019" s="3512" t="s">
        <v>4947</v>
      </c>
      <c r="F1019" s="1425">
        <v>156</v>
      </c>
      <c r="G1019" s="540">
        <f>AVERAGE(CPVTFC3SG0039!P22:Q22)</f>
        <v>2.3125999999999998</v>
      </c>
      <c r="H1019" s="3999">
        <f t="shared" si="171"/>
        <v>7735.9712230215819</v>
      </c>
      <c r="I1019" s="4121" t="s">
        <v>315</v>
      </c>
      <c r="J1019" s="2963"/>
      <c r="K1019" s="2963"/>
      <c r="L1019" s="2964"/>
      <c r="M1019" s="1429"/>
      <c r="N1019" s="1429"/>
      <c r="O1019" s="654"/>
      <c r="P1019" s="3809">
        <v>44893</v>
      </c>
      <c r="Q1019" s="3810" t="s">
        <v>5588</v>
      </c>
      <c r="R1019" s="3810">
        <v>116</v>
      </c>
      <c r="S1019" s="3810">
        <f>AVERAGE(CPVTFC3SG0078!H16:I16)</f>
        <v>0.15995000000000001</v>
      </c>
      <c r="T1019" s="3970">
        <f t="shared" si="176"/>
        <v>138.73943661971836</v>
      </c>
      <c r="U1019" s="3811" t="s">
        <v>314</v>
      </c>
      <c r="W1019" s="5">
        <v>1</v>
      </c>
    </row>
    <row r="1020" spans="1:23" ht="15.75" thickBot="1" x14ac:dyDescent="0.3">
      <c r="A1020" s="1523">
        <v>934</v>
      </c>
      <c r="B1020" s="2199" t="s">
        <v>4884</v>
      </c>
      <c r="C1020" s="2199" t="s">
        <v>868</v>
      </c>
      <c r="D1020" s="2857">
        <v>44862</v>
      </c>
      <c r="E1020" s="3822" t="s">
        <v>4947</v>
      </c>
      <c r="F1020" s="2240">
        <v>157</v>
      </c>
      <c r="G1020" s="539">
        <f>AVERAGE(CPVTFC3SG0039!R22:S22)</f>
        <v>1.5625</v>
      </c>
      <c r="H1020" s="4025">
        <f t="shared" si="171"/>
        <v>5037.7697841726622</v>
      </c>
      <c r="I1020" s="4134" t="s">
        <v>315</v>
      </c>
      <c r="J1020" s="2798"/>
      <c r="K1020" s="2798"/>
      <c r="L1020" s="2686"/>
      <c r="M1020" s="1509"/>
      <c r="N1020" s="1509"/>
      <c r="O1020" s="2027"/>
      <c r="P1020" s="3929">
        <v>44890</v>
      </c>
      <c r="Q1020" s="3928" t="s">
        <v>5585</v>
      </c>
      <c r="R1020" s="3928">
        <v>109</v>
      </c>
      <c r="S1020" s="3928">
        <f>AVERAGE(CPVTFC3SG0075!R14:S14)</f>
        <v>0.14005000000000001</v>
      </c>
      <c r="T1020" s="559">
        <f t="shared" ref="T1020" si="177">(S1020-0.1155)/0.0131*66</f>
        <v>123.68702290076337</v>
      </c>
      <c r="U1020" s="3930" t="s">
        <v>314</v>
      </c>
      <c r="W1020" s="5">
        <v>1</v>
      </c>
    </row>
    <row r="1021" spans="1:23" ht="15.75" thickBot="1" x14ac:dyDescent="0.3">
      <c r="A1021" s="531">
        <v>935</v>
      </c>
      <c r="B1021" s="532" t="s">
        <v>4885</v>
      </c>
      <c r="C1021" s="532" t="s">
        <v>868</v>
      </c>
      <c r="D1021" s="2328">
        <v>44862</v>
      </c>
      <c r="E1021" s="3506" t="s">
        <v>4947</v>
      </c>
      <c r="F1021" s="1464">
        <v>158</v>
      </c>
      <c r="G1021" s="587">
        <f>AVERAGE(CPVTFC3SG0039!T22:U22)</f>
        <v>2.5661</v>
      </c>
      <c r="H1021" s="4027">
        <f t="shared" si="171"/>
        <v>8647.8417266187062</v>
      </c>
      <c r="I1021" s="4112" t="s">
        <v>315</v>
      </c>
      <c r="J1021" s="2415"/>
      <c r="K1021" s="2415"/>
      <c r="L1021" s="2416"/>
      <c r="M1021" s="1973"/>
      <c r="N1021" s="1973"/>
      <c r="O1021" s="1471"/>
      <c r="P1021" s="3929">
        <v>44893</v>
      </c>
      <c r="Q1021" s="3928" t="s">
        <v>5588</v>
      </c>
      <c r="R1021" s="3928">
        <v>117</v>
      </c>
      <c r="S1021" s="3928">
        <f>AVERAGE(CPVTFC3SG0078!J16:K16)</f>
        <v>0.20569999999999999</v>
      </c>
      <c r="T1021" s="3974">
        <f t="shared" si="176"/>
        <v>351.38028169014086</v>
      </c>
      <c r="U1021" s="3930" t="s">
        <v>314</v>
      </c>
      <c r="W1021" s="5">
        <v>1</v>
      </c>
    </row>
    <row r="1022" spans="1:23" ht="15.75" thickBot="1" x14ac:dyDescent="0.3">
      <c r="A1022" s="1798">
        <v>936</v>
      </c>
      <c r="B1022" s="2376" t="s">
        <v>4886</v>
      </c>
      <c r="C1022" s="2376" t="s">
        <v>868</v>
      </c>
      <c r="D1022" s="2325">
        <v>44862</v>
      </c>
      <c r="E1022" s="3512" t="s">
        <v>4947</v>
      </c>
      <c r="F1022" s="1425">
        <v>159</v>
      </c>
      <c r="G1022" s="540">
        <f>AVERAGE(CPVTFC3SG0039!V22:W22)</f>
        <v>1.62785</v>
      </c>
      <c r="H1022" s="3999">
        <f t="shared" si="171"/>
        <v>5272.8417266187062</v>
      </c>
      <c r="I1022" s="4121" t="s">
        <v>315</v>
      </c>
      <c r="J1022" s="2963"/>
      <c r="K1022" s="2963"/>
      <c r="L1022" s="2964"/>
      <c r="M1022" s="1429"/>
      <c r="N1022" s="1429"/>
      <c r="O1022" s="654"/>
      <c r="P1022" s="3809">
        <v>44891</v>
      </c>
      <c r="Q1022" s="3810" t="s">
        <v>5586</v>
      </c>
      <c r="R1022" s="1319">
        <v>165</v>
      </c>
      <c r="S1022" s="3810">
        <f>AVERAGE(CPVTFC3SG0076!J24:K24)</f>
        <v>0.12580000000000002</v>
      </c>
      <c r="T1022" s="1422">
        <f t="shared" ref="T1022:T1024" si="178">(S1022-0.1638)/0.014*66</f>
        <v>-179.14285714285703</v>
      </c>
      <c r="U1022" s="3811" t="s">
        <v>314</v>
      </c>
      <c r="W1022" s="5">
        <v>1</v>
      </c>
    </row>
    <row r="1023" spans="1:23" ht="15.75" thickBot="1" x14ac:dyDescent="0.3">
      <c r="A1023" s="531">
        <v>937</v>
      </c>
      <c r="B1023" s="532" t="s">
        <v>4887</v>
      </c>
      <c r="C1023" s="532" t="s">
        <v>868</v>
      </c>
      <c r="D1023" s="2328">
        <v>44862</v>
      </c>
      <c r="E1023" s="3506" t="s">
        <v>4947</v>
      </c>
      <c r="F1023" s="1464">
        <v>160</v>
      </c>
      <c r="G1023" s="587">
        <f>AVERAGE(CPVTFC3SG0039!X22:Y22)</f>
        <v>1.32525</v>
      </c>
      <c r="H1023" s="4027">
        <f t="shared" si="171"/>
        <v>4184.3525179856124</v>
      </c>
      <c r="I1023" s="4112" t="s">
        <v>315</v>
      </c>
      <c r="J1023" s="2415"/>
      <c r="K1023" s="2415"/>
      <c r="L1023" s="2416"/>
      <c r="M1023" s="1973"/>
      <c r="N1023" s="1973"/>
      <c r="O1023" s="1471"/>
      <c r="P1023" s="3817">
        <v>44891</v>
      </c>
      <c r="Q1023" s="3818" t="s">
        <v>5586</v>
      </c>
      <c r="R1023" s="1226">
        <v>166</v>
      </c>
      <c r="S1023" s="3818">
        <f>AVERAGE(CPVTFC3SG0076!L24:M24)</f>
        <v>0.11824999999999999</v>
      </c>
      <c r="T1023" s="521">
        <f t="shared" si="178"/>
        <v>-214.73571428571432</v>
      </c>
      <c r="U1023" s="3819" t="s">
        <v>314</v>
      </c>
      <c r="W1023" s="5">
        <v>1</v>
      </c>
    </row>
    <row r="1024" spans="1:23" ht="15.75" thickBot="1" x14ac:dyDescent="0.3">
      <c r="A1024" s="1798">
        <v>938</v>
      </c>
      <c r="B1024" s="2376" t="s">
        <v>4888</v>
      </c>
      <c r="C1024" s="2376" t="s">
        <v>868</v>
      </c>
      <c r="D1024" s="2325">
        <v>44862</v>
      </c>
      <c r="E1024" s="3512" t="s">
        <v>4947</v>
      </c>
      <c r="F1024" s="1425">
        <v>161</v>
      </c>
      <c r="G1024" s="540">
        <f>AVERAGE(CPVTFC3SG0039!B24:C24)</f>
        <v>2.9307499999999997</v>
      </c>
      <c r="H1024" s="3999">
        <f t="shared" si="171"/>
        <v>9959.5323741007196</v>
      </c>
      <c r="I1024" s="4121" t="s">
        <v>315</v>
      </c>
      <c r="J1024" s="2963"/>
      <c r="K1024" s="2963"/>
      <c r="L1024" s="2964"/>
      <c r="M1024" s="1429"/>
      <c r="N1024" s="1429"/>
      <c r="O1024" s="654"/>
      <c r="P1024" s="3809">
        <v>44891</v>
      </c>
      <c r="Q1024" s="3810" t="s">
        <v>5586</v>
      </c>
      <c r="R1024" s="1319">
        <v>167</v>
      </c>
      <c r="S1024" s="3810">
        <f>AVERAGE(CPVTFC3SG0076!N24:O24)</f>
        <v>0.26565000000000005</v>
      </c>
      <c r="T1024" s="1422">
        <f t="shared" si="178"/>
        <v>480.15000000000026</v>
      </c>
      <c r="U1024" s="3811" t="s">
        <v>314</v>
      </c>
      <c r="W1024" s="5">
        <v>1</v>
      </c>
    </row>
    <row r="1025" spans="1:23" ht="15.75" thickBot="1" x14ac:dyDescent="0.3">
      <c r="A1025" s="531">
        <v>939</v>
      </c>
      <c r="B1025" s="532" t="s">
        <v>4889</v>
      </c>
      <c r="C1025" s="532" t="s">
        <v>868</v>
      </c>
      <c r="D1025" s="2328">
        <v>44862</v>
      </c>
      <c r="E1025" s="3506" t="s">
        <v>4947</v>
      </c>
      <c r="F1025" s="1464">
        <v>162</v>
      </c>
      <c r="G1025" s="587">
        <f>AVERAGE(CPVTFC3SG0039!D24:E24)</f>
        <v>1.1643500000000002</v>
      </c>
      <c r="H1025" s="4027">
        <f t="shared" si="171"/>
        <v>3605.5755395683468</v>
      </c>
      <c r="I1025" s="4112" t="s">
        <v>315</v>
      </c>
      <c r="J1025" s="2415"/>
      <c r="K1025" s="2415"/>
      <c r="L1025" s="2416"/>
      <c r="M1025" s="1973"/>
      <c r="N1025" s="1973"/>
      <c r="O1025" s="1471"/>
      <c r="P1025" s="3929">
        <v>44893</v>
      </c>
      <c r="Q1025" s="3928" t="s">
        <v>5588</v>
      </c>
      <c r="R1025" s="3928">
        <v>118</v>
      </c>
      <c r="S1025" s="3928">
        <f>AVERAGE(CPVTFC3SG0078!L16:M16)</f>
        <v>0.17070000000000002</v>
      </c>
      <c r="T1025" s="3974">
        <f t="shared" ref="T1025:T1027" si="179">(S1025-0.1301)/0.0142*66</f>
        <v>188.70422535211279</v>
      </c>
      <c r="U1025" s="3930" t="s">
        <v>314</v>
      </c>
      <c r="W1025" s="5">
        <v>1</v>
      </c>
    </row>
    <row r="1026" spans="1:23" ht="15.75" thickBot="1" x14ac:dyDescent="0.3">
      <c r="A1026" s="1798">
        <v>940</v>
      </c>
      <c r="B1026" s="2376" t="s">
        <v>4890</v>
      </c>
      <c r="C1026" s="2376" t="s">
        <v>868</v>
      </c>
      <c r="D1026" s="2325">
        <v>44862</v>
      </c>
      <c r="E1026" s="3512" t="s">
        <v>4947</v>
      </c>
      <c r="F1026" s="1425">
        <v>163</v>
      </c>
      <c r="G1026" s="540">
        <f>AVERAGE(CPVTFC3SG0039!F24:G24)</f>
        <v>2.92225</v>
      </c>
      <c r="H1026" s="3999">
        <f t="shared" si="171"/>
        <v>9928.9568345323751</v>
      </c>
      <c r="I1026" s="4121" t="s">
        <v>315</v>
      </c>
      <c r="J1026" s="2963"/>
      <c r="K1026" s="2963"/>
      <c r="L1026" s="2964"/>
      <c r="M1026" s="1429"/>
      <c r="N1026" s="1429"/>
      <c r="O1026" s="654"/>
      <c r="P1026" s="3802">
        <v>44891</v>
      </c>
      <c r="Q1026" s="3803" t="s">
        <v>5586</v>
      </c>
      <c r="R1026" s="137">
        <v>168</v>
      </c>
      <c r="S1026" s="3803">
        <f>AVERAGE(CPVTFC3SG0076!P24:Q24)</f>
        <v>0.4355</v>
      </c>
      <c r="T1026" s="603">
        <f t="shared" ref="T1026:T1029" si="180">(S1026-0.1638)/0.014*66</f>
        <v>1280.8714285714284</v>
      </c>
      <c r="U1026" s="3804" t="s">
        <v>315</v>
      </c>
      <c r="W1026" s="5">
        <v>1</v>
      </c>
    </row>
    <row r="1027" spans="1:23" ht="15.75" thickBot="1" x14ac:dyDescent="0.3">
      <c r="A1027" s="531">
        <v>941</v>
      </c>
      <c r="B1027" s="532" t="s">
        <v>4891</v>
      </c>
      <c r="C1027" s="532" t="s">
        <v>868</v>
      </c>
      <c r="D1027" s="2328">
        <v>44862</v>
      </c>
      <c r="E1027" s="3506" t="s">
        <v>4947</v>
      </c>
      <c r="F1027" s="1464">
        <v>164</v>
      </c>
      <c r="G1027" s="587">
        <f>AVERAGE(CPVTFC3SG0039!H24:I24)</f>
        <v>2.8810000000000002</v>
      </c>
      <c r="H1027" s="4027">
        <f t="shared" si="171"/>
        <v>9780.5755395683482</v>
      </c>
      <c r="I1027" s="4112" t="s">
        <v>315</v>
      </c>
      <c r="J1027" s="2415"/>
      <c r="K1027" s="2415"/>
      <c r="L1027" s="2416"/>
      <c r="M1027" s="1973"/>
      <c r="N1027" s="1973"/>
      <c r="O1027" s="1471"/>
      <c r="P1027" s="3929">
        <v>44893</v>
      </c>
      <c r="Q1027" s="3928" t="s">
        <v>5588</v>
      </c>
      <c r="R1027" s="3928">
        <v>119</v>
      </c>
      <c r="S1027" s="3928">
        <f>AVERAGE(CPVTFC3SG0078!N16:O16)</f>
        <v>0.31715000000000004</v>
      </c>
      <c r="T1027" s="3974">
        <f t="shared" si="179"/>
        <v>869.38732394366207</v>
      </c>
      <c r="U1027" s="3930" t="s">
        <v>314</v>
      </c>
      <c r="W1027" s="5">
        <v>1</v>
      </c>
    </row>
    <row r="1028" spans="1:23" x14ac:dyDescent="0.25">
      <c r="A1028" s="456">
        <v>942</v>
      </c>
      <c r="B1028" s="4809" t="s">
        <v>4892</v>
      </c>
      <c r="C1028" s="457" t="s">
        <v>868</v>
      </c>
      <c r="D1028" s="2107">
        <v>44862</v>
      </c>
      <c r="E1028" s="2788" t="s">
        <v>4947</v>
      </c>
      <c r="F1028" s="459">
        <v>165</v>
      </c>
      <c r="G1028" s="460">
        <f>AVERAGE(CPVTFC3SG0039!J24:K24)</f>
        <v>2.9146000000000001</v>
      </c>
      <c r="H1028" s="4007">
        <f t="shared" si="171"/>
        <v>9901.438848920865</v>
      </c>
      <c r="I1028" s="4126" t="s">
        <v>315</v>
      </c>
      <c r="J1028" s="2410"/>
      <c r="K1028" s="2410"/>
      <c r="L1028" s="2411"/>
      <c r="M1028" s="721"/>
      <c r="N1028" s="721"/>
      <c r="O1028" s="721"/>
      <c r="P1028" s="1957">
        <v>44891</v>
      </c>
      <c r="Q1028" s="1959" t="s">
        <v>5586</v>
      </c>
      <c r="R1028" s="88">
        <v>169</v>
      </c>
      <c r="S1028" s="1959">
        <f>AVERAGE(CPVTFC3SG0076!R24:S24)</f>
        <v>0.86830000000000007</v>
      </c>
      <c r="T1028" s="461">
        <f t="shared" si="180"/>
        <v>3321.2142857142862</v>
      </c>
      <c r="U1028" s="3792" t="s">
        <v>315</v>
      </c>
      <c r="W1028" s="5">
        <v>1</v>
      </c>
    </row>
    <row r="1029" spans="1:23" ht="15.75" thickBot="1" x14ac:dyDescent="0.3">
      <c r="A1029" s="219"/>
      <c r="B1029" s="4810"/>
      <c r="C1029" s="463" t="s">
        <v>5448</v>
      </c>
      <c r="D1029" s="2111"/>
      <c r="E1029" s="3471"/>
      <c r="F1029" s="787"/>
      <c r="G1029" s="1385"/>
      <c r="H1029" s="4030"/>
      <c r="I1029" s="4125"/>
      <c r="J1029" s="2412"/>
      <c r="K1029" s="2412"/>
      <c r="L1029" s="2413"/>
      <c r="M1029" s="778"/>
      <c r="N1029" s="778"/>
      <c r="O1029" s="778"/>
      <c r="P1029" s="3800">
        <v>44891</v>
      </c>
      <c r="Q1029" s="1783" t="s">
        <v>5586</v>
      </c>
      <c r="R1029" s="595">
        <v>170</v>
      </c>
      <c r="S1029" s="1783">
        <f>AVERAGE(CPVTFC3SG0076!T24:U24)</f>
        <v>0.32450000000000001</v>
      </c>
      <c r="T1029" s="469">
        <f t="shared" si="180"/>
        <v>757.5857142857144</v>
      </c>
      <c r="U1029" s="1784" t="s">
        <v>314</v>
      </c>
    </row>
    <row r="1030" spans="1:23" ht="15.75" thickBot="1" x14ac:dyDescent="0.3">
      <c r="A1030" s="531">
        <v>943</v>
      </c>
      <c r="B1030" s="532" t="s">
        <v>4893</v>
      </c>
      <c r="C1030" s="532" t="s">
        <v>868</v>
      </c>
      <c r="D1030" s="2328">
        <v>44862</v>
      </c>
      <c r="E1030" s="3506" t="s">
        <v>4947</v>
      </c>
      <c r="F1030" s="1464">
        <v>166</v>
      </c>
      <c r="G1030" s="587">
        <f>AVERAGE(CPVTFC3SG0039!L24:M24)</f>
        <v>2.7409499999999998</v>
      </c>
      <c r="H1030" s="4027">
        <f t="shared" si="171"/>
        <v>9276.7985611510794</v>
      </c>
      <c r="I1030" s="4112" t="s">
        <v>315</v>
      </c>
      <c r="J1030" s="2415"/>
      <c r="K1030" s="2415"/>
      <c r="L1030" s="2416"/>
      <c r="M1030" s="1973"/>
      <c r="N1030" s="1973"/>
      <c r="O1030" s="1471"/>
      <c r="P1030" s="3817">
        <v>44893</v>
      </c>
      <c r="Q1030" s="3818" t="s">
        <v>5588</v>
      </c>
      <c r="R1030" s="3818">
        <v>120</v>
      </c>
      <c r="S1030" s="3818">
        <f>AVERAGE(CPVTFC3SG0078!P16:Q16)</f>
        <v>0.22495000000000001</v>
      </c>
      <c r="T1030" s="3972">
        <f t="shared" ref="T1030:T1035" si="181">(S1030-0.1301)/0.0142*66</f>
        <v>440.85211267605638</v>
      </c>
      <c r="U1030" s="3819" t="s">
        <v>314</v>
      </c>
      <c r="W1030" s="5">
        <v>1</v>
      </c>
    </row>
    <row r="1031" spans="1:23" ht="15.75" thickBot="1" x14ac:dyDescent="0.3">
      <c r="A1031" s="1798">
        <v>944</v>
      </c>
      <c r="B1031" s="2376" t="s">
        <v>4894</v>
      </c>
      <c r="C1031" s="2376" t="s">
        <v>868</v>
      </c>
      <c r="D1031" s="2325">
        <v>44862</v>
      </c>
      <c r="E1031" s="3512" t="s">
        <v>4947</v>
      </c>
      <c r="F1031" s="1425">
        <v>167</v>
      </c>
      <c r="G1031" s="540">
        <f>AVERAGE(CPVTFC3SG0039!N24:O24)</f>
        <v>1.79125</v>
      </c>
      <c r="H1031" s="3999">
        <f t="shared" si="171"/>
        <v>5860.6115107913674</v>
      </c>
      <c r="I1031" s="4121" t="s">
        <v>315</v>
      </c>
      <c r="J1031" s="2963"/>
      <c r="K1031" s="2963"/>
      <c r="L1031" s="2964"/>
      <c r="M1031" s="1429"/>
      <c r="N1031" s="1429"/>
      <c r="O1031" s="654"/>
      <c r="P1031" s="3809">
        <v>44893</v>
      </c>
      <c r="Q1031" s="3810" t="s">
        <v>5588</v>
      </c>
      <c r="R1031" s="3810">
        <v>121</v>
      </c>
      <c r="S1031" s="3810">
        <f>AVERAGE(CPVTFC3SG0078!R16:S16)</f>
        <v>0.18695000000000001</v>
      </c>
      <c r="T1031" s="3970">
        <f t="shared" si="181"/>
        <v>264.23239436619724</v>
      </c>
      <c r="U1031" s="3811" t="s">
        <v>314</v>
      </c>
      <c r="W1031" s="5">
        <v>1</v>
      </c>
    </row>
    <row r="1032" spans="1:23" ht="15.75" thickBot="1" x14ac:dyDescent="0.3">
      <c r="A1032" s="531">
        <v>945</v>
      </c>
      <c r="B1032" s="532" t="s">
        <v>4895</v>
      </c>
      <c r="C1032" s="532" t="s">
        <v>868</v>
      </c>
      <c r="D1032" s="2328">
        <v>44862</v>
      </c>
      <c r="E1032" s="3506" t="s">
        <v>4947</v>
      </c>
      <c r="F1032" s="1464">
        <v>168</v>
      </c>
      <c r="G1032" s="587">
        <f>AVERAGE(CPVTFC3SG0039!P24:Q24)</f>
        <v>2.2145000000000001</v>
      </c>
      <c r="H1032" s="4027">
        <f t="shared" si="171"/>
        <v>7383.0935251798583</v>
      </c>
      <c r="I1032" s="4112" t="s">
        <v>315</v>
      </c>
      <c r="J1032" s="2415"/>
      <c r="K1032" s="2415"/>
      <c r="L1032" s="2416"/>
      <c r="M1032" s="1973"/>
      <c r="N1032" s="1973"/>
      <c r="O1032" s="1471"/>
      <c r="P1032" s="3929">
        <v>44893</v>
      </c>
      <c r="Q1032" s="3928" t="s">
        <v>5588</v>
      </c>
      <c r="R1032" s="3928">
        <v>122</v>
      </c>
      <c r="S1032" s="3928">
        <f>AVERAGE(CPVTFC3SG0078!T16:U16)</f>
        <v>0.14995</v>
      </c>
      <c r="T1032" s="3974">
        <f t="shared" si="181"/>
        <v>92.260563380281724</v>
      </c>
      <c r="U1032" s="3930" t="s">
        <v>314</v>
      </c>
      <c r="W1032" s="5">
        <v>1</v>
      </c>
    </row>
    <row r="1033" spans="1:23" ht="15.75" thickBot="1" x14ac:dyDescent="0.3">
      <c r="A1033" s="2083">
        <v>946</v>
      </c>
      <c r="B1033" s="2482" t="s">
        <v>4896</v>
      </c>
      <c r="C1033" s="2482" t="s">
        <v>868</v>
      </c>
      <c r="D1033" s="2257">
        <v>44862</v>
      </c>
      <c r="E1033" s="3613" t="s">
        <v>4947</v>
      </c>
      <c r="F1033" s="2012">
        <v>169</v>
      </c>
      <c r="G1033" s="535">
        <f>AVERAGE(CPVTFC3SG0039!R24:S24)</f>
        <v>2.9196</v>
      </c>
      <c r="H1033" s="4024">
        <f t="shared" si="171"/>
        <v>9919.4244604316555</v>
      </c>
      <c r="I1033" s="4111" t="s">
        <v>315</v>
      </c>
      <c r="J1033" s="2956"/>
      <c r="K1033" s="2956"/>
      <c r="L1033" s="2957"/>
      <c r="M1033" s="2017"/>
      <c r="N1033" s="2017"/>
      <c r="O1033" s="861"/>
      <c r="P1033" s="3805">
        <v>44891</v>
      </c>
      <c r="Q1033" s="3806" t="s">
        <v>5586</v>
      </c>
      <c r="R1033" s="2400">
        <v>171</v>
      </c>
      <c r="S1033" s="3806">
        <f>AVERAGE(CPVTFC3SG0076!V24:W24)</f>
        <v>1.0488499999999998</v>
      </c>
      <c r="T1033" s="548">
        <f t="shared" ref="T1033" si="182">(S1033-0.1638)/0.014*66</f>
        <v>4172.3785714285705</v>
      </c>
      <c r="U1033" s="3804" t="s">
        <v>315</v>
      </c>
      <c r="W1033" s="5">
        <v>1</v>
      </c>
    </row>
    <row r="1034" spans="1:23" x14ac:dyDescent="0.25">
      <c r="A1034" s="2008">
        <v>947</v>
      </c>
      <c r="B1034" s="4806" t="s">
        <v>4897</v>
      </c>
      <c r="C1034" s="2482" t="s">
        <v>868</v>
      </c>
      <c r="D1034" s="2257">
        <v>44862</v>
      </c>
      <c r="E1034" s="3613" t="s">
        <v>4947</v>
      </c>
      <c r="F1034" s="2012">
        <v>170</v>
      </c>
      <c r="G1034" s="535">
        <f>AVERAGE(CPVTFC3SG0039!T24:U24)</f>
        <v>2.8740000000000001</v>
      </c>
      <c r="H1034" s="4024">
        <f t="shared" si="171"/>
        <v>9755.3956834532382</v>
      </c>
      <c r="I1034" s="4111" t="s">
        <v>315</v>
      </c>
      <c r="J1034" s="2956"/>
      <c r="K1034" s="2956"/>
      <c r="L1034" s="2957"/>
      <c r="M1034" s="2017"/>
      <c r="N1034" s="2017"/>
      <c r="O1034" s="861"/>
      <c r="P1034" s="3788">
        <v>44893</v>
      </c>
      <c r="Q1034" s="1498" t="s">
        <v>5588</v>
      </c>
      <c r="R1034" s="1498">
        <v>123</v>
      </c>
      <c r="S1034" s="1498">
        <f>AVERAGE(CPVTFC3SG0078!V16:W16)</f>
        <v>0.33210000000000001</v>
      </c>
      <c r="T1034" s="494">
        <f t="shared" si="181"/>
        <v>938.87323943661966</v>
      </c>
      <c r="U1034" s="1779" t="s">
        <v>314</v>
      </c>
      <c r="W1034" s="5">
        <v>1</v>
      </c>
    </row>
    <row r="1035" spans="1:23" ht="15.75" thickBot="1" x14ac:dyDescent="0.3">
      <c r="A1035" s="2034"/>
      <c r="B1035" s="4808"/>
      <c r="C1035" s="463" t="s">
        <v>5448</v>
      </c>
      <c r="D1035" s="2111"/>
      <c r="E1035" s="3471"/>
      <c r="F1035" s="787"/>
      <c r="G1035" s="1385"/>
      <c r="H1035" s="4030"/>
      <c r="I1035" s="4125"/>
      <c r="J1035" s="2798"/>
      <c r="K1035" s="2798"/>
      <c r="L1035" s="2686"/>
      <c r="M1035" s="1509"/>
      <c r="N1035" s="1509"/>
      <c r="O1035" s="2027"/>
      <c r="P1035" s="3800">
        <v>44893</v>
      </c>
      <c r="Q1035" s="1783" t="s">
        <v>5588</v>
      </c>
      <c r="R1035" s="1783">
        <v>124</v>
      </c>
      <c r="S1035" s="1783">
        <f>AVERAGE(CPVTFC3SG0078!X16:Y16)</f>
        <v>0.16589999999999999</v>
      </c>
      <c r="T1035" s="469">
        <f t="shared" si="181"/>
        <v>166.39436619718307</v>
      </c>
      <c r="U1035" s="1784" t="s">
        <v>314</v>
      </c>
    </row>
    <row r="1036" spans="1:23" ht="15.75" thickBot="1" x14ac:dyDescent="0.3">
      <c r="A1036" s="1523">
        <v>948</v>
      </c>
      <c r="B1036" s="2199" t="s">
        <v>4898</v>
      </c>
      <c r="C1036" s="2199" t="s">
        <v>868</v>
      </c>
      <c r="D1036" s="2857">
        <v>44862</v>
      </c>
      <c r="E1036" s="3822" t="s">
        <v>4947</v>
      </c>
      <c r="F1036" s="2240">
        <v>171</v>
      </c>
      <c r="G1036" s="539">
        <f>AVERAGE(CPVTFC3SG0039!V24:W24)</f>
        <v>2.8437999999999999</v>
      </c>
      <c r="H1036" s="4025">
        <f t="shared" si="171"/>
        <v>9646.7625899280574</v>
      </c>
      <c r="I1036" s="4134" t="s">
        <v>315</v>
      </c>
      <c r="J1036" s="2798"/>
      <c r="K1036" s="2798"/>
      <c r="L1036" s="2686"/>
      <c r="M1036" s="1509"/>
      <c r="N1036" s="1509"/>
      <c r="O1036" s="2027"/>
      <c r="P1036" s="3929">
        <v>44891</v>
      </c>
      <c r="Q1036" s="3928" t="s">
        <v>5586</v>
      </c>
      <c r="R1036" s="955">
        <v>172</v>
      </c>
      <c r="S1036" s="3928">
        <f>AVERAGE(CPVTFC3SG0076!X24:Y24)</f>
        <v>0.31325000000000003</v>
      </c>
      <c r="T1036" s="559">
        <f t="shared" ref="T1036:T1040" si="183">(S1036-0.1638)/0.014*66</f>
        <v>704.55000000000018</v>
      </c>
      <c r="U1036" s="3930" t="s">
        <v>314</v>
      </c>
      <c r="W1036" s="5">
        <v>1</v>
      </c>
    </row>
    <row r="1037" spans="1:23" ht="15.75" thickBot="1" x14ac:dyDescent="0.3">
      <c r="A1037" s="531">
        <v>949</v>
      </c>
      <c r="B1037" s="532" t="s">
        <v>4899</v>
      </c>
      <c r="C1037" s="532" t="s">
        <v>868</v>
      </c>
      <c r="D1037" s="2328">
        <v>44862</v>
      </c>
      <c r="E1037" s="3506" t="s">
        <v>4947</v>
      </c>
      <c r="F1037" s="1464">
        <v>172</v>
      </c>
      <c r="G1037" s="587">
        <f>AVERAGE(CPVTFC3SG0039!X24:Y24)</f>
        <v>1.28955</v>
      </c>
      <c r="H1037" s="4027">
        <f t="shared" si="171"/>
        <v>4055.9352517985617</v>
      </c>
      <c r="I1037" s="4112" t="s">
        <v>315</v>
      </c>
      <c r="J1037" s="2415"/>
      <c r="K1037" s="2415"/>
      <c r="L1037" s="2416"/>
      <c r="M1037" s="1973"/>
      <c r="N1037" s="1973"/>
      <c r="O1037" s="1471"/>
      <c r="P1037" s="3817">
        <v>44891</v>
      </c>
      <c r="Q1037" s="3818" t="s">
        <v>5586</v>
      </c>
      <c r="R1037" s="1226">
        <v>173</v>
      </c>
      <c r="S1037" s="3818">
        <f>AVERAGE(CPVTFC3SG0076!B26:C26)</f>
        <v>0.14624999999999999</v>
      </c>
      <c r="T1037" s="521">
        <f t="shared" si="183"/>
        <v>-82.735714285714323</v>
      </c>
      <c r="U1037" s="3819" t="s">
        <v>314</v>
      </c>
      <c r="W1037" s="5">
        <v>1</v>
      </c>
    </row>
    <row r="1038" spans="1:23" ht="15.75" thickBot="1" x14ac:dyDescent="0.3">
      <c r="A1038" s="1798">
        <v>950</v>
      </c>
      <c r="B1038" s="2376" t="s">
        <v>4900</v>
      </c>
      <c r="C1038" s="2376" t="s">
        <v>868</v>
      </c>
      <c r="D1038" s="2325">
        <v>44862</v>
      </c>
      <c r="E1038" s="3512" t="s">
        <v>4947</v>
      </c>
      <c r="F1038" s="1425">
        <v>173</v>
      </c>
      <c r="G1038" s="540">
        <f>AVERAGE(CPVTFC3SG0039!B26:C26)</f>
        <v>3.0492499999999998</v>
      </c>
      <c r="H1038" s="3999">
        <f t="shared" si="171"/>
        <v>10385.791366906475</v>
      </c>
      <c r="I1038" s="4121" t="s">
        <v>315</v>
      </c>
      <c r="J1038" s="2963"/>
      <c r="K1038" s="2963"/>
      <c r="L1038" s="2964"/>
      <c r="M1038" s="1429"/>
      <c r="N1038" s="1429"/>
      <c r="O1038" s="654"/>
      <c r="P1038" s="3809">
        <v>44891</v>
      </c>
      <c r="Q1038" s="3810" t="s">
        <v>5586</v>
      </c>
      <c r="R1038" s="1319">
        <v>174</v>
      </c>
      <c r="S1038" s="3810">
        <f>AVERAGE(CPVTFC3SG0076!D26:E26)</f>
        <v>0.41034999999999999</v>
      </c>
      <c r="T1038" s="1422">
        <f t="shared" si="183"/>
        <v>1162.3071428571427</v>
      </c>
      <c r="U1038" s="3811" t="s">
        <v>314</v>
      </c>
      <c r="W1038" s="5">
        <v>1</v>
      </c>
    </row>
    <row r="1039" spans="1:23" ht="15.75" thickBot="1" x14ac:dyDescent="0.3">
      <c r="A1039" s="531">
        <v>951</v>
      </c>
      <c r="B1039" s="532" t="s">
        <v>4901</v>
      </c>
      <c r="C1039" s="532" t="s">
        <v>868</v>
      </c>
      <c r="D1039" s="2328">
        <v>44862</v>
      </c>
      <c r="E1039" s="3506" t="s">
        <v>4947</v>
      </c>
      <c r="F1039" s="1464">
        <v>174</v>
      </c>
      <c r="G1039" s="587">
        <f>AVERAGE(CPVTFC3SG0039!D26:E26)</f>
        <v>1.47495</v>
      </c>
      <c r="H1039" s="4027">
        <f t="shared" ref="H1039:H1049" si="184">(G1039-0.162)/0.0139*50</f>
        <v>4722.8417266187062</v>
      </c>
      <c r="I1039" s="4112" t="s">
        <v>315</v>
      </c>
      <c r="J1039" s="2415"/>
      <c r="K1039" s="2415"/>
      <c r="L1039" s="2416"/>
      <c r="M1039" s="1973"/>
      <c r="N1039" s="1973"/>
      <c r="O1039" s="1471"/>
      <c r="P1039" s="3817">
        <v>44891</v>
      </c>
      <c r="Q1039" s="3818" t="s">
        <v>5586</v>
      </c>
      <c r="R1039" s="1226">
        <v>175</v>
      </c>
      <c r="S1039" s="3818">
        <f>AVERAGE(CPVTFC3SG0076!F26:G26)</f>
        <v>0.15660000000000002</v>
      </c>
      <c r="T1039" s="521">
        <f t="shared" si="183"/>
        <v>-33.942857142857065</v>
      </c>
      <c r="U1039" s="3819" t="s">
        <v>314</v>
      </c>
      <c r="W1039" s="5">
        <v>1</v>
      </c>
    </row>
    <row r="1040" spans="1:23" ht="15.75" thickBot="1" x14ac:dyDescent="0.3">
      <c r="A1040" s="1798">
        <v>952</v>
      </c>
      <c r="B1040" s="2376" t="s">
        <v>4902</v>
      </c>
      <c r="C1040" s="2376" t="s">
        <v>868</v>
      </c>
      <c r="D1040" s="2325">
        <v>44862</v>
      </c>
      <c r="E1040" s="3512" t="s">
        <v>4947</v>
      </c>
      <c r="F1040" s="1425">
        <v>175</v>
      </c>
      <c r="G1040" s="540">
        <f>AVERAGE(CPVTFC3SG0039!F26:G26)</f>
        <v>2.8382499999999999</v>
      </c>
      <c r="H1040" s="3999">
        <f t="shared" si="184"/>
        <v>9626.7985611510794</v>
      </c>
      <c r="I1040" s="4121" t="s">
        <v>315</v>
      </c>
      <c r="J1040" s="2963"/>
      <c r="K1040" s="2963"/>
      <c r="L1040" s="2964"/>
      <c r="M1040" s="1429"/>
      <c r="N1040" s="1429"/>
      <c r="O1040" s="654"/>
      <c r="P1040" s="3809">
        <v>44891</v>
      </c>
      <c r="Q1040" s="3810" t="s">
        <v>5586</v>
      </c>
      <c r="R1040" s="1319">
        <v>176</v>
      </c>
      <c r="S1040" s="3810">
        <f>AVERAGE(CPVTFC3SG0076!H26:I26)</f>
        <v>0.18509999999999999</v>
      </c>
      <c r="T1040" s="1422">
        <f t="shared" si="183"/>
        <v>100.41428571428565</v>
      </c>
      <c r="U1040" s="3811" t="s">
        <v>314</v>
      </c>
      <c r="W1040" s="5">
        <v>1</v>
      </c>
    </row>
    <row r="1041" spans="1:23" ht="15.75" thickBot="1" x14ac:dyDescent="0.3">
      <c r="A1041" s="531">
        <v>953</v>
      </c>
      <c r="B1041" s="532" t="s">
        <v>4903</v>
      </c>
      <c r="C1041" s="532" t="s">
        <v>868</v>
      </c>
      <c r="D1041" s="2328">
        <v>44862</v>
      </c>
      <c r="E1041" s="3506" t="s">
        <v>4947</v>
      </c>
      <c r="F1041" s="1464">
        <v>176</v>
      </c>
      <c r="G1041" s="587">
        <f>AVERAGE(CPVTFC3SG0039!H26:I26)</f>
        <v>2.7922500000000001</v>
      </c>
      <c r="H1041" s="4027">
        <f t="shared" si="184"/>
        <v>9461.3309352518008</v>
      </c>
      <c r="I1041" s="4112" t="s">
        <v>315</v>
      </c>
      <c r="J1041" s="2415"/>
      <c r="K1041" s="2415"/>
      <c r="L1041" s="2416"/>
      <c r="M1041" s="1973"/>
      <c r="N1041" s="1973"/>
      <c r="O1041" s="1471"/>
      <c r="P1041" s="3785">
        <v>44893</v>
      </c>
      <c r="Q1041" s="3786" t="s">
        <v>5588</v>
      </c>
      <c r="R1041" s="3786">
        <v>126</v>
      </c>
      <c r="S1041" s="3786">
        <f>AVERAGE(CPVTFC3SG0078!D18:E18)</f>
        <v>0.16155</v>
      </c>
      <c r="T1041" s="474">
        <f t="shared" ref="T1041:T1047" si="185">(S1041-0.1301)/0.0142*66</f>
        <v>146.17605633802819</v>
      </c>
      <c r="U1041" s="3787" t="s">
        <v>314</v>
      </c>
      <c r="W1041" s="5">
        <v>1</v>
      </c>
    </row>
    <row r="1042" spans="1:23" ht="15.75" thickBot="1" x14ac:dyDescent="0.3">
      <c r="A1042" s="1798">
        <v>954</v>
      </c>
      <c r="B1042" s="2376" t="s">
        <v>4904</v>
      </c>
      <c r="C1042" s="2376" t="s">
        <v>868</v>
      </c>
      <c r="D1042" s="2325">
        <v>44862</v>
      </c>
      <c r="E1042" s="3512" t="s">
        <v>4947</v>
      </c>
      <c r="F1042" s="1425">
        <v>177</v>
      </c>
      <c r="G1042" s="540">
        <f>AVERAGE(CPVTFC3SG0039!J26:K26)</f>
        <v>3.0372500000000002</v>
      </c>
      <c r="H1042" s="3999">
        <f t="shared" si="184"/>
        <v>10342.625899280578</v>
      </c>
      <c r="I1042" s="4121" t="s">
        <v>315</v>
      </c>
      <c r="J1042" s="2963"/>
      <c r="K1042" s="2963"/>
      <c r="L1042" s="2964"/>
      <c r="M1042" s="1429"/>
      <c r="N1042" s="1429"/>
      <c r="O1042" s="654"/>
      <c r="P1042" s="3809">
        <v>44893</v>
      </c>
      <c r="Q1042" s="3810" t="s">
        <v>5588</v>
      </c>
      <c r="R1042" s="3810">
        <v>127</v>
      </c>
      <c r="S1042" s="3810">
        <f>AVERAGE(CPVTFC3SG0078!F18:G18)</f>
        <v>0.24995000000000001</v>
      </c>
      <c r="T1042" s="1422">
        <f t="shared" si="185"/>
        <v>557.04929577464782</v>
      </c>
      <c r="U1042" s="3811" t="s">
        <v>314</v>
      </c>
      <c r="W1042" s="5">
        <v>1</v>
      </c>
    </row>
    <row r="1043" spans="1:23" ht="15.75" thickBot="1" x14ac:dyDescent="0.3">
      <c r="A1043" s="531">
        <v>955</v>
      </c>
      <c r="B1043" s="532" t="s">
        <v>4905</v>
      </c>
      <c r="C1043" s="532" t="s">
        <v>868</v>
      </c>
      <c r="D1043" s="2328">
        <v>44862</v>
      </c>
      <c r="E1043" s="3506" t="s">
        <v>4947</v>
      </c>
      <c r="F1043" s="1464">
        <v>178</v>
      </c>
      <c r="G1043" s="587">
        <f>AVERAGE(CPVTFC3SG0039!L26:M26)</f>
        <v>0.70299999999999996</v>
      </c>
      <c r="H1043" s="4027">
        <f t="shared" si="184"/>
        <v>1946.0431654676256</v>
      </c>
      <c r="I1043" s="4112" t="s">
        <v>315</v>
      </c>
      <c r="J1043" s="2415"/>
      <c r="K1043" s="2415"/>
      <c r="L1043" s="2416"/>
      <c r="M1043" s="1973"/>
      <c r="N1043" s="1973"/>
      <c r="O1043" s="1471"/>
      <c r="P1043" s="3817">
        <v>44893</v>
      </c>
      <c r="Q1043" s="3818" t="s">
        <v>5588</v>
      </c>
      <c r="R1043" s="3818">
        <v>128</v>
      </c>
      <c r="S1043" s="3818">
        <f>AVERAGE(CPVTFC3SG0078!H18:I18)</f>
        <v>0.14150000000000001</v>
      </c>
      <c r="T1043" s="521">
        <f t="shared" si="185"/>
        <v>52.985915492957844</v>
      </c>
      <c r="U1043" s="3819" t="s">
        <v>314</v>
      </c>
      <c r="W1043" s="5">
        <v>1</v>
      </c>
    </row>
    <row r="1044" spans="1:23" ht="15.75" thickBot="1" x14ac:dyDescent="0.3">
      <c r="A1044" s="1798">
        <v>956</v>
      </c>
      <c r="B1044" s="2376" t="s">
        <v>4906</v>
      </c>
      <c r="C1044" s="2376" t="s">
        <v>868</v>
      </c>
      <c r="D1044" s="2325">
        <v>44862</v>
      </c>
      <c r="E1044" s="3512" t="s">
        <v>4947</v>
      </c>
      <c r="F1044" s="1425">
        <v>179</v>
      </c>
      <c r="G1044" s="540">
        <f>AVERAGE(CPVTFC3SG0039!N26:O26)</f>
        <v>2.97925</v>
      </c>
      <c r="H1044" s="3999">
        <f t="shared" si="184"/>
        <v>10133.992805755397</v>
      </c>
      <c r="I1044" s="4121" t="s">
        <v>315</v>
      </c>
      <c r="J1044" s="2963"/>
      <c r="K1044" s="2963"/>
      <c r="L1044" s="2964"/>
      <c r="M1044" s="1429"/>
      <c r="N1044" s="1429"/>
      <c r="O1044" s="654"/>
      <c r="P1044" s="3809">
        <v>44893</v>
      </c>
      <c r="Q1044" s="3810" t="s">
        <v>5588</v>
      </c>
      <c r="R1044" s="3810">
        <v>129</v>
      </c>
      <c r="S1044" s="3810">
        <f>AVERAGE(CPVTFC3SG0078!J18:K18)</f>
        <v>0.27829999999999999</v>
      </c>
      <c r="T1044" s="1422">
        <f t="shared" si="185"/>
        <v>688.81690140845069</v>
      </c>
      <c r="U1044" s="3811" t="s">
        <v>314</v>
      </c>
      <c r="W1044" s="5">
        <v>1</v>
      </c>
    </row>
    <row r="1045" spans="1:23" ht="15.75" thickBot="1" x14ac:dyDescent="0.3">
      <c r="A1045" s="531">
        <v>957</v>
      </c>
      <c r="B1045" s="532" t="s">
        <v>4907</v>
      </c>
      <c r="C1045" s="532" t="s">
        <v>868</v>
      </c>
      <c r="D1045" s="2328">
        <v>44862</v>
      </c>
      <c r="E1045" s="3506" t="s">
        <v>4947</v>
      </c>
      <c r="F1045" s="1464">
        <v>180</v>
      </c>
      <c r="G1045" s="587">
        <f>AVERAGE(CPVTFC3SG0039!P26:Q26)</f>
        <v>3.0187999999999997</v>
      </c>
      <c r="H1045" s="4027">
        <f t="shared" si="184"/>
        <v>10276.258992805755</v>
      </c>
      <c r="I1045" s="4112" t="s">
        <v>315</v>
      </c>
      <c r="J1045" s="2415"/>
      <c r="K1045" s="2415"/>
      <c r="L1045" s="2416"/>
      <c r="M1045" s="1973"/>
      <c r="N1045" s="1973"/>
      <c r="O1045" s="1471"/>
      <c r="P1045" s="3797">
        <v>44893</v>
      </c>
      <c r="Q1045" s="3798" t="s">
        <v>5588</v>
      </c>
      <c r="R1045" s="3798">
        <v>130</v>
      </c>
      <c r="S1045" s="3798">
        <f>AVERAGE(CPVTFC3SG0078!L18:M18)</f>
        <v>0.43564999999999998</v>
      </c>
      <c r="T1045" s="553">
        <f t="shared" si="185"/>
        <v>1420.1619718309857</v>
      </c>
      <c r="U1045" s="3799" t="s">
        <v>315</v>
      </c>
      <c r="W1045" s="5">
        <v>1</v>
      </c>
    </row>
    <row r="1046" spans="1:23" s="261" customFormat="1" ht="15.75" thickBot="1" x14ac:dyDescent="0.3">
      <c r="A1046" s="1798">
        <v>958</v>
      </c>
      <c r="B1046" s="2376" t="s">
        <v>4908</v>
      </c>
      <c r="C1046" s="2376" t="s">
        <v>868</v>
      </c>
      <c r="D1046" s="2325">
        <v>44862</v>
      </c>
      <c r="E1046" s="3512" t="s">
        <v>4947</v>
      </c>
      <c r="F1046" s="1425">
        <v>181</v>
      </c>
      <c r="G1046" s="540">
        <f>AVERAGE(CPVTFC3SG0039!R26:S26)</f>
        <v>3.0448000000000004</v>
      </c>
      <c r="H1046" s="3999">
        <f t="shared" si="184"/>
        <v>10369.784172661874</v>
      </c>
      <c r="I1046" s="4121" t="s">
        <v>315</v>
      </c>
      <c r="J1046" s="2963"/>
      <c r="K1046" s="2963"/>
      <c r="L1046" s="2964"/>
      <c r="M1046" s="1429"/>
      <c r="N1046" s="1429"/>
      <c r="O1046" s="654"/>
      <c r="P1046" s="3802">
        <v>44893</v>
      </c>
      <c r="Q1046" s="3803" t="s">
        <v>5588</v>
      </c>
      <c r="R1046" s="3803">
        <v>131</v>
      </c>
      <c r="S1046" s="3803">
        <f>AVERAGE(CPVTFC3SG0078!N18:O18)</f>
        <v>0.44895000000000002</v>
      </c>
      <c r="T1046" s="603">
        <f t="shared" si="185"/>
        <v>1481.9788732394366</v>
      </c>
      <c r="U1046" s="3804" t="s">
        <v>315</v>
      </c>
      <c r="V1046" s="287"/>
      <c r="W1046" s="689">
        <v>1</v>
      </c>
    </row>
    <row r="1047" spans="1:23" s="261" customFormat="1" ht="15.75" thickBot="1" x14ac:dyDescent="0.3">
      <c r="A1047" s="2034">
        <v>959</v>
      </c>
      <c r="B1047" s="2199" t="s">
        <v>4909</v>
      </c>
      <c r="C1047" s="2199" t="s">
        <v>868</v>
      </c>
      <c r="D1047" s="2857">
        <v>44862</v>
      </c>
      <c r="E1047" s="3822" t="s">
        <v>4947</v>
      </c>
      <c r="F1047" s="2240">
        <v>182</v>
      </c>
      <c r="G1047" s="539">
        <f>AVERAGE(CPVTFC3SG0039!T26:U26)</f>
        <v>2.92625</v>
      </c>
      <c r="H1047" s="4025">
        <f t="shared" si="184"/>
        <v>9943.3453237410085</v>
      </c>
      <c r="I1047" s="4136" t="s">
        <v>315</v>
      </c>
      <c r="J1047" s="2798"/>
      <c r="K1047" s="2798"/>
      <c r="L1047" s="2686"/>
      <c r="M1047" s="1509"/>
      <c r="N1047" s="1509"/>
      <c r="O1047" s="1509"/>
      <c r="P1047" s="3809">
        <v>44893</v>
      </c>
      <c r="Q1047" s="3810" t="s">
        <v>5588</v>
      </c>
      <c r="R1047" s="3810">
        <v>132</v>
      </c>
      <c r="S1047" s="3810">
        <f>AVERAGE(CPVTFC3SG0078!P18:Q18)</f>
        <v>0.12345</v>
      </c>
      <c r="T1047" s="1422">
        <f t="shared" si="185"/>
        <v>-30.908450704225299</v>
      </c>
      <c r="U1047" s="3811" t="s">
        <v>314</v>
      </c>
      <c r="V1047" s="287"/>
      <c r="W1047" s="689">
        <v>1</v>
      </c>
    </row>
    <row r="1048" spans="1:23" s="261" customFormat="1" ht="15.75" thickBot="1" x14ac:dyDescent="0.3">
      <c r="A1048" s="1523">
        <v>960</v>
      </c>
      <c r="B1048" s="2199" t="s">
        <v>4910</v>
      </c>
      <c r="C1048" s="2199" t="s">
        <v>868</v>
      </c>
      <c r="D1048" s="2857">
        <v>44862</v>
      </c>
      <c r="E1048" s="3822" t="s">
        <v>4947</v>
      </c>
      <c r="F1048" s="2240">
        <v>183</v>
      </c>
      <c r="G1048" s="539">
        <f>AVERAGE(CPVTFC3SG0039!V26:W26)</f>
        <v>2.7353500000000004</v>
      </c>
      <c r="H1048" s="4025">
        <f t="shared" si="184"/>
        <v>9256.6546762589951</v>
      </c>
      <c r="I1048" s="4134" t="s">
        <v>315</v>
      </c>
      <c r="J1048" s="2798"/>
      <c r="K1048" s="2798"/>
      <c r="L1048" s="2686"/>
      <c r="M1048" s="1509"/>
      <c r="N1048" s="1509"/>
      <c r="O1048" s="2027"/>
      <c r="P1048" s="3929">
        <v>44891</v>
      </c>
      <c r="Q1048" s="3928" t="s">
        <v>5586</v>
      </c>
      <c r="R1048" s="955">
        <v>179</v>
      </c>
      <c r="S1048" s="3928">
        <f>AVERAGE(CPVTFC3SG0076!N26:O26)</f>
        <v>0.2034</v>
      </c>
      <c r="T1048" s="559">
        <f t="shared" ref="T1048:T1049" si="186">(S1048-0.1638)/0.014*66</f>
        <v>186.68571428571425</v>
      </c>
      <c r="U1048" s="3930" t="s">
        <v>314</v>
      </c>
      <c r="V1048" s="287"/>
      <c r="W1048" s="689">
        <v>1</v>
      </c>
    </row>
    <row r="1049" spans="1:23" s="261" customFormat="1" ht="15.75" thickBot="1" x14ac:dyDescent="0.3">
      <c r="A1049" s="600">
        <v>961</v>
      </c>
      <c r="B1049" s="2376" t="s">
        <v>4911</v>
      </c>
      <c r="C1049" s="2376" t="s">
        <v>868</v>
      </c>
      <c r="D1049" s="2325">
        <v>44862</v>
      </c>
      <c r="E1049" s="3512" t="s">
        <v>4947</v>
      </c>
      <c r="F1049" s="1425">
        <v>184</v>
      </c>
      <c r="G1049" s="540">
        <f>AVERAGE(CPVTFC3SG0039!X26:Y26)</f>
        <v>2.6926999999999999</v>
      </c>
      <c r="H1049" s="3999">
        <f t="shared" si="184"/>
        <v>9103.2374100719426</v>
      </c>
      <c r="I1049" s="4121" t="s">
        <v>315</v>
      </c>
      <c r="J1049" s="2963"/>
      <c r="K1049" s="2963"/>
      <c r="L1049" s="2964"/>
      <c r="M1049" s="1429"/>
      <c r="N1049" s="1429"/>
      <c r="O1049" s="654"/>
      <c r="P1049" s="3809">
        <v>44891</v>
      </c>
      <c r="Q1049" s="3810" t="s">
        <v>5586</v>
      </c>
      <c r="R1049" s="1319">
        <v>180</v>
      </c>
      <c r="S1049" s="3810">
        <f>AVERAGE(CPVTFC3SG0076!P26:Q26)</f>
        <v>0.20599999999999999</v>
      </c>
      <c r="T1049" s="1422">
        <f t="shared" si="186"/>
        <v>198.94285714285709</v>
      </c>
      <c r="U1049" s="3811" t="s">
        <v>314</v>
      </c>
      <c r="V1049" s="287"/>
      <c r="W1049" s="689">
        <v>1</v>
      </c>
    </row>
    <row r="1050" spans="1:23" s="261" customFormat="1" x14ac:dyDescent="0.25">
      <c r="A1050" s="475">
        <v>962</v>
      </c>
      <c r="B1050" s="476" t="s">
        <v>4997</v>
      </c>
      <c r="C1050" s="476" t="s">
        <v>868</v>
      </c>
      <c r="D1050" s="2332">
        <v>44866</v>
      </c>
      <c r="E1050" s="3523" t="s">
        <v>4948</v>
      </c>
      <c r="F1050" s="571">
        <v>1</v>
      </c>
      <c r="G1050" s="479">
        <f>AVERAGE(CPVTFC3SG0040!C11:D11)</f>
        <v>2.7583500000000001</v>
      </c>
      <c r="H1050" s="4004">
        <f>(G1050-0.2224)/0.014*50</f>
        <v>9056.9642857142862</v>
      </c>
      <c r="I1050" s="4098" t="s">
        <v>315</v>
      </c>
      <c r="J1050" s="1611">
        <v>44880</v>
      </c>
      <c r="K1050" s="1327" t="s">
        <v>5465</v>
      </c>
      <c r="L1050" s="3682">
        <v>46</v>
      </c>
      <c r="M1050" s="1327">
        <f>AVERAGE(CPVTFC3SG0055!E19:F19)</f>
        <v>0.38924999999999998</v>
      </c>
      <c r="N1050" s="480">
        <f t="shared" ref="N1050:N1052" si="187">((M1050-0.1235)/0.0139)*400</f>
        <v>7647.4820143884899</v>
      </c>
      <c r="O1050" s="872" t="s">
        <v>315</v>
      </c>
      <c r="P1050" s="834"/>
      <c r="Q1050" s="834"/>
      <c r="R1050" s="667"/>
      <c r="S1050" s="834"/>
      <c r="T1050" s="834"/>
      <c r="U1050" s="836"/>
      <c r="V1050" s="287"/>
      <c r="W1050" s="261">
        <v>1</v>
      </c>
    </row>
    <row r="1051" spans="1:23" s="261" customFormat="1" ht="15.75" thickBot="1" x14ac:dyDescent="0.3">
      <c r="A1051" s="481">
        <v>963</v>
      </c>
      <c r="B1051" s="482" t="s">
        <v>4997</v>
      </c>
      <c r="C1051" s="482" t="s">
        <v>220</v>
      </c>
      <c r="D1051" s="1511">
        <v>44866</v>
      </c>
      <c r="E1051" s="3845" t="s">
        <v>4948</v>
      </c>
      <c r="F1051" s="573">
        <v>2</v>
      </c>
      <c r="G1051" s="486">
        <f>AVERAGE(CPVTFC3SG0040!E11:F11)</f>
        <v>2.7318500000000001</v>
      </c>
      <c r="H1051" s="4001">
        <f t="shared" ref="H1051:H1123" si="188">(G1051-0.2224)/0.014*50</f>
        <v>8962.3214285714275</v>
      </c>
      <c r="I1051" s="4099" t="s">
        <v>315</v>
      </c>
      <c r="J1051" s="3915">
        <v>44880</v>
      </c>
      <c r="K1051" s="1336" t="s">
        <v>5465</v>
      </c>
      <c r="L1051" s="3916">
        <v>47</v>
      </c>
      <c r="M1051" s="1336">
        <f>AVERAGE(CPVTFC3SG0055!G19:H19)</f>
        <v>0.32114999999999999</v>
      </c>
      <c r="N1051" s="1337">
        <f t="shared" si="187"/>
        <v>5687.7697841726622</v>
      </c>
      <c r="O1051" s="1338" t="s">
        <v>315</v>
      </c>
      <c r="P1051" s="1383"/>
      <c r="Q1051" s="3876"/>
      <c r="R1051" s="3882"/>
      <c r="S1051" s="668"/>
      <c r="T1051" s="662"/>
      <c r="U1051" s="3945"/>
      <c r="V1051" s="287"/>
    </row>
    <row r="1052" spans="1:23" s="261" customFormat="1" x14ac:dyDescent="0.25">
      <c r="A1052" s="475">
        <v>964</v>
      </c>
      <c r="B1052" s="476" t="s">
        <v>4998</v>
      </c>
      <c r="C1052" s="476" t="s">
        <v>868</v>
      </c>
      <c r="D1052" s="2332">
        <v>44866</v>
      </c>
      <c r="E1052" s="3523" t="s">
        <v>4948</v>
      </c>
      <c r="F1052" s="571">
        <v>3</v>
      </c>
      <c r="G1052" s="479">
        <f>AVERAGE(CPVTFC3SG0040!G11:H11)</f>
        <v>2.8708</v>
      </c>
      <c r="H1052" s="4004">
        <f t="shared" si="188"/>
        <v>9458.5714285714294</v>
      </c>
      <c r="I1052" s="4098" t="s">
        <v>315</v>
      </c>
      <c r="J1052" s="1611">
        <v>44880</v>
      </c>
      <c r="K1052" s="1327" t="s">
        <v>5465</v>
      </c>
      <c r="L1052" s="3682">
        <v>48</v>
      </c>
      <c r="M1052" s="1327">
        <f>AVERAGE(CPVTFC3SG0055!I19:J19)</f>
        <v>0.69594999999999996</v>
      </c>
      <c r="N1052" s="480">
        <f t="shared" si="187"/>
        <v>16473.381294964027</v>
      </c>
      <c r="O1052" s="872" t="s">
        <v>315</v>
      </c>
      <c r="P1052" s="2378"/>
      <c r="Q1052" s="3937"/>
      <c r="R1052" s="3937"/>
      <c r="S1052" s="667"/>
      <c r="T1052" s="661"/>
      <c r="U1052" s="3946"/>
      <c r="V1052" s="287"/>
      <c r="W1052" s="261">
        <v>1</v>
      </c>
    </row>
    <row r="1053" spans="1:23" s="261" customFormat="1" ht="15.75" thickBot="1" x14ac:dyDescent="0.3">
      <c r="A1053" s="481">
        <v>965</v>
      </c>
      <c r="B1053" s="482" t="s">
        <v>4998</v>
      </c>
      <c r="C1053" s="482" t="s">
        <v>220</v>
      </c>
      <c r="D1053" s="1511">
        <v>44866</v>
      </c>
      <c r="E1053" s="3845" t="s">
        <v>4948</v>
      </c>
      <c r="F1053" s="573">
        <v>4</v>
      </c>
      <c r="G1053" s="486">
        <f>AVERAGE(CPVTFC3SG0040!I11:J11)</f>
        <v>1.81555</v>
      </c>
      <c r="H1053" s="4001">
        <f t="shared" si="188"/>
        <v>5689.8214285714294</v>
      </c>
      <c r="I1053" s="4099" t="s">
        <v>315</v>
      </c>
      <c r="J1053" s="2412"/>
      <c r="K1053" s="2412"/>
      <c r="L1053" s="2413"/>
      <c r="M1053" s="778"/>
      <c r="N1053" s="778"/>
      <c r="O1053" s="1306"/>
      <c r="P1053" s="786"/>
      <c r="Q1053" s="786"/>
      <c r="R1053" s="668"/>
      <c r="S1053" s="786"/>
      <c r="T1053" s="786"/>
      <c r="U1053" s="788"/>
      <c r="V1053" s="287"/>
    </row>
    <row r="1054" spans="1:23" s="261" customFormat="1" x14ac:dyDescent="0.25">
      <c r="A1054" s="536">
        <v>966</v>
      </c>
      <c r="B1054" s="372" t="s">
        <v>4999</v>
      </c>
      <c r="C1054" s="372" t="s">
        <v>868</v>
      </c>
      <c r="D1054" s="2331">
        <v>44866</v>
      </c>
      <c r="E1054" s="3473" t="s">
        <v>4948</v>
      </c>
      <c r="F1054" s="569">
        <v>5</v>
      </c>
      <c r="G1054" s="511">
        <f>AVERAGE(CPVTFC3SG0040!K11:L11)</f>
        <v>0.1041</v>
      </c>
      <c r="H1054" s="4005">
        <f t="shared" si="188"/>
        <v>-422.49999999999994</v>
      </c>
      <c r="I1054" s="4105" t="s">
        <v>314</v>
      </c>
      <c r="J1054" s="2408"/>
      <c r="K1054" s="2408"/>
      <c r="L1054" s="2409"/>
      <c r="M1054" s="656"/>
      <c r="N1054" s="656"/>
      <c r="O1054" s="672"/>
      <c r="P1054" s="1271"/>
      <c r="Q1054" s="1271"/>
      <c r="R1054" s="830"/>
      <c r="S1054" s="1271"/>
      <c r="T1054" s="1271"/>
      <c r="U1054" s="1271"/>
      <c r="V1054" s="287"/>
    </row>
    <row r="1055" spans="1:23" s="261" customFormat="1" ht="15.75" thickBot="1" x14ac:dyDescent="0.3">
      <c r="A1055" s="498">
        <v>967</v>
      </c>
      <c r="B1055" s="346" t="s">
        <v>4999</v>
      </c>
      <c r="C1055" s="346" t="s">
        <v>220</v>
      </c>
      <c r="D1055" s="2232">
        <v>44866</v>
      </c>
      <c r="E1055" s="3862" t="s">
        <v>4948</v>
      </c>
      <c r="F1055" s="565">
        <v>6</v>
      </c>
      <c r="G1055" s="473">
        <f>AVERAGE(CPVTFC3SG0040!M11:N11)</f>
        <v>9.8099999999999993E-2</v>
      </c>
      <c r="H1055" s="4006">
        <f t="shared" si="188"/>
        <v>-443.92857142857139</v>
      </c>
      <c r="I1055" s="4106" t="s">
        <v>314</v>
      </c>
      <c r="J1055" s="2406"/>
      <c r="K1055" s="2406"/>
      <c r="L1055" s="2407"/>
      <c r="M1055" s="650"/>
      <c r="N1055" s="650"/>
      <c r="O1055" s="657"/>
      <c r="P1055" s="2084"/>
      <c r="Q1055" s="3687"/>
      <c r="R1055" s="3687"/>
      <c r="S1055" s="969"/>
      <c r="T1055" s="970"/>
      <c r="U1055" s="3688"/>
      <c r="V1055" s="287"/>
    </row>
    <row r="1056" spans="1:23" s="261" customFormat="1" x14ac:dyDescent="0.25">
      <c r="A1056" s="488">
        <v>968</v>
      </c>
      <c r="B1056" s="489" t="s">
        <v>5000</v>
      </c>
      <c r="C1056" s="489" t="s">
        <v>868</v>
      </c>
      <c r="D1056" s="2329">
        <v>44866</v>
      </c>
      <c r="E1056" s="3465" t="s">
        <v>4948</v>
      </c>
      <c r="F1056" s="575">
        <v>7</v>
      </c>
      <c r="G1056" s="493">
        <f>AVERAGE(CPVTFC3SG0040!O11:P11)</f>
        <v>0.45879999999999999</v>
      </c>
      <c r="H1056" s="4008">
        <f t="shared" si="188"/>
        <v>844.28571428571433</v>
      </c>
      <c r="I1056" s="4104" t="s">
        <v>314</v>
      </c>
      <c r="J1056" s="2410"/>
      <c r="K1056" s="2410"/>
      <c r="L1056" s="2411"/>
      <c r="M1056" s="721"/>
      <c r="N1056" s="721"/>
      <c r="O1056" s="1299"/>
      <c r="P1056" s="2378"/>
      <c r="Q1056" s="3937"/>
      <c r="R1056" s="3937"/>
      <c r="S1056" s="667"/>
      <c r="T1056" s="661"/>
      <c r="U1056" s="3946"/>
      <c r="V1056" s="287"/>
    </row>
    <row r="1057" spans="1:23" s="261" customFormat="1" ht="15.75" thickBot="1" x14ac:dyDescent="0.3">
      <c r="A1057" s="462">
        <v>969</v>
      </c>
      <c r="B1057" s="464" t="s">
        <v>5000</v>
      </c>
      <c r="C1057" s="464" t="s">
        <v>220</v>
      </c>
      <c r="D1057" s="1525">
        <v>44866</v>
      </c>
      <c r="E1057" s="3840" t="s">
        <v>4948</v>
      </c>
      <c r="F1057" s="577">
        <v>8</v>
      </c>
      <c r="G1057" s="468">
        <f>AVERAGE(CPVTFC3SG0040!Q11:R11)</f>
        <v>0.22985</v>
      </c>
      <c r="H1057" s="4009">
        <f t="shared" si="188"/>
        <v>26.6071428571429</v>
      </c>
      <c r="I1057" s="4107" t="s">
        <v>314</v>
      </c>
      <c r="J1057" s="2412"/>
      <c r="K1057" s="2412"/>
      <c r="L1057" s="2413"/>
      <c r="M1057" s="778"/>
      <c r="N1057" s="778"/>
      <c r="O1057" s="1306"/>
      <c r="P1057" s="1383"/>
      <c r="Q1057" s="3882"/>
      <c r="R1057" s="3882"/>
      <c r="S1057" s="668"/>
      <c r="T1057" s="662"/>
      <c r="U1057" s="3945"/>
      <c r="V1057" s="287"/>
    </row>
    <row r="1058" spans="1:23" s="261" customFormat="1" x14ac:dyDescent="0.25">
      <c r="A1058" s="536">
        <v>970</v>
      </c>
      <c r="B1058" s="372" t="s">
        <v>5001</v>
      </c>
      <c r="C1058" s="372" t="s">
        <v>868</v>
      </c>
      <c r="D1058" s="2331">
        <v>44866</v>
      </c>
      <c r="E1058" s="3473" t="s">
        <v>4948</v>
      </c>
      <c r="F1058" s="569">
        <v>9</v>
      </c>
      <c r="G1058" s="511">
        <f>AVERAGE(CPVTFC3SG0040!S11:T11)</f>
        <v>7.7899999999999997E-2</v>
      </c>
      <c r="H1058" s="4005">
        <f t="shared" si="188"/>
        <v>-516.07142857142856</v>
      </c>
      <c r="I1058" s="4105" t="s">
        <v>314</v>
      </c>
      <c r="J1058" s="2408"/>
      <c r="K1058" s="2408"/>
      <c r="L1058" s="2409"/>
      <c r="M1058" s="656"/>
      <c r="N1058" s="656"/>
      <c r="O1058" s="672"/>
      <c r="P1058" s="1286"/>
      <c r="Q1058" s="3888"/>
      <c r="R1058" s="3888"/>
      <c r="S1058" s="830"/>
      <c r="T1058" s="831"/>
      <c r="U1058" s="3905"/>
      <c r="V1058" s="287"/>
    </row>
    <row r="1059" spans="1:23" s="261" customFormat="1" ht="15.75" thickBot="1" x14ac:dyDescent="0.3">
      <c r="A1059" s="498">
        <v>971</v>
      </c>
      <c r="B1059" s="346" t="s">
        <v>5001</v>
      </c>
      <c r="C1059" s="346" t="s">
        <v>220</v>
      </c>
      <c r="D1059" s="2232">
        <v>44866</v>
      </c>
      <c r="E1059" s="3862" t="s">
        <v>4948</v>
      </c>
      <c r="F1059" s="565">
        <v>10</v>
      </c>
      <c r="G1059" s="473">
        <f>AVERAGE(CPVTFC3SG0040!U11:V11)</f>
        <v>8.4499999999999992E-2</v>
      </c>
      <c r="H1059" s="4006">
        <f t="shared" si="188"/>
        <v>-492.5</v>
      </c>
      <c r="I1059" s="4106" t="s">
        <v>314</v>
      </c>
      <c r="J1059" s="2406"/>
      <c r="K1059" s="2406"/>
      <c r="L1059" s="2407"/>
      <c r="M1059" s="650"/>
      <c r="N1059" s="650"/>
      <c r="O1059" s="657"/>
      <c r="P1059" s="2084"/>
      <c r="Q1059" s="3687"/>
      <c r="R1059" s="3687"/>
      <c r="S1059" s="969"/>
      <c r="T1059" s="970"/>
      <c r="U1059" s="3688"/>
      <c r="V1059" s="287"/>
    </row>
    <row r="1060" spans="1:23" s="261" customFormat="1" x14ac:dyDescent="0.25">
      <c r="A1060" s="488">
        <v>972</v>
      </c>
      <c r="B1060" s="489" t="s">
        <v>5002</v>
      </c>
      <c r="C1060" s="489" t="s">
        <v>868</v>
      </c>
      <c r="D1060" s="2329">
        <v>44866</v>
      </c>
      <c r="E1060" s="3465" t="s">
        <v>4948</v>
      </c>
      <c r="F1060" s="575">
        <v>11</v>
      </c>
      <c r="G1060" s="538">
        <f>AVERAGE(CPVTFC3SG0040!W13:X13)</f>
        <v>0.61759999999999993</v>
      </c>
      <c r="H1060" s="4008">
        <f t="shared" si="188"/>
        <v>1411.4285714285711</v>
      </c>
      <c r="I1060" s="4104" t="s">
        <v>314</v>
      </c>
      <c r="J1060" s="2410"/>
      <c r="K1060" s="2410"/>
      <c r="L1060" s="2411"/>
      <c r="M1060" s="721"/>
      <c r="N1060" s="721"/>
      <c r="O1060" s="1299"/>
      <c r="P1060" s="834"/>
      <c r="Q1060" s="834"/>
      <c r="R1060" s="667"/>
      <c r="S1060" s="834"/>
      <c r="T1060" s="834"/>
      <c r="U1060" s="836"/>
      <c r="V1060" s="287"/>
    </row>
    <row r="1061" spans="1:23" s="261" customFormat="1" ht="15.75" thickBot="1" x14ac:dyDescent="0.3">
      <c r="A1061" s="462">
        <v>973</v>
      </c>
      <c r="B1061" s="464" t="s">
        <v>5002</v>
      </c>
      <c r="C1061" s="464" t="s">
        <v>220</v>
      </c>
      <c r="D1061" s="1525">
        <v>44866</v>
      </c>
      <c r="E1061" s="3840" t="s">
        <v>4948</v>
      </c>
      <c r="F1061" s="577">
        <v>12</v>
      </c>
      <c r="G1061" s="468">
        <f>AVERAGE(CPVTFC3SG0040!C13:D13)</f>
        <v>0.193</v>
      </c>
      <c r="H1061" s="4028">
        <f t="shared" si="188"/>
        <v>-104.99999999999994</v>
      </c>
      <c r="I1061" s="4107" t="s">
        <v>314</v>
      </c>
      <c r="J1061" s="2412"/>
      <c r="K1061" s="2412"/>
      <c r="L1061" s="2413"/>
      <c r="M1061" s="778"/>
      <c r="N1061" s="778"/>
      <c r="O1061" s="1306"/>
      <c r="P1061" s="786"/>
      <c r="Q1061" s="786"/>
      <c r="R1061" s="668"/>
      <c r="S1061" s="786"/>
      <c r="T1061" s="786"/>
      <c r="U1061" s="788"/>
      <c r="V1061" s="287"/>
    </row>
    <row r="1062" spans="1:23" s="261" customFormat="1" x14ac:dyDescent="0.25">
      <c r="A1062" s="504">
        <v>974</v>
      </c>
      <c r="B1062" s="438" t="s">
        <v>5003</v>
      </c>
      <c r="C1062" s="438" t="s">
        <v>868</v>
      </c>
      <c r="D1062" s="2870">
        <v>44866</v>
      </c>
      <c r="E1062" s="3485" t="s">
        <v>4948</v>
      </c>
      <c r="F1062" s="567">
        <v>13</v>
      </c>
      <c r="G1062" s="499">
        <f>AVERAGE(CPVTFC3SG0040!E13:F13)</f>
        <v>1.0815000000000001</v>
      </c>
      <c r="H1062" s="4000">
        <f t="shared" si="188"/>
        <v>3068.2142857142862</v>
      </c>
      <c r="I1062" s="4109" t="s">
        <v>315</v>
      </c>
      <c r="J1062" s="2408"/>
      <c r="K1062" s="2408"/>
      <c r="L1062" s="2409"/>
      <c r="M1062" s="656"/>
      <c r="N1062" s="656"/>
      <c r="O1062" s="672"/>
      <c r="P1062" s="1286"/>
      <c r="Q1062" s="3888"/>
      <c r="R1062" s="3888"/>
      <c r="S1062" s="830"/>
      <c r="T1062" s="831"/>
      <c r="U1062" s="3905"/>
      <c r="V1062" s="287"/>
      <c r="W1062" s="261">
        <v>1</v>
      </c>
    </row>
    <row r="1063" spans="1:23" s="261" customFormat="1" ht="15.75" thickBot="1" x14ac:dyDescent="0.3">
      <c r="A1063" s="529">
        <v>975</v>
      </c>
      <c r="B1063" s="437" t="s">
        <v>5003</v>
      </c>
      <c r="C1063" s="437" t="s">
        <v>220</v>
      </c>
      <c r="D1063" s="2079">
        <v>44866</v>
      </c>
      <c r="E1063" s="3463" t="s">
        <v>4948</v>
      </c>
      <c r="F1063" s="563">
        <v>14</v>
      </c>
      <c r="G1063" s="453">
        <f>AVERAGE(CPVTFC3SG0040!G13:H13)</f>
        <v>1.1184500000000002</v>
      </c>
      <c r="H1063" s="4015">
        <f t="shared" si="188"/>
        <v>3200.1785714285725</v>
      </c>
      <c r="I1063" s="4097" t="s">
        <v>315</v>
      </c>
      <c r="J1063" s="2406"/>
      <c r="K1063" s="2406"/>
      <c r="L1063" s="2407"/>
      <c r="M1063" s="650"/>
      <c r="N1063" s="650"/>
      <c r="O1063" s="657"/>
      <c r="P1063" s="2084"/>
      <c r="Q1063" s="3687"/>
      <c r="R1063" s="3687"/>
      <c r="S1063" s="969"/>
      <c r="T1063" s="970"/>
      <c r="U1063" s="3688"/>
      <c r="V1063" s="287"/>
    </row>
    <row r="1064" spans="1:23" s="261" customFormat="1" x14ac:dyDescent="0.25">
      <c r="A1064" s="475">
        <v>976</v>
      </c>
      <c r="B1064" s="476" t="s">
        <v>5004</v>
      </c>
      <c r="C1064" s="476" t="s">
        <v>868</v>
      </c>
      <c r="D1064" s="2332">
        <v>44866</v>
      </c>
      <c r="E1064" s="3523" t="s">
        <v>4948</v>
      </c>
      <c r="F1064" s="571">
        <v>15</v>
      </c>
      <c r="G1064" s="479">
        <f>AVERAGE(CPVTFC3SG0040!I13:J13)</f>
        <v>1.3323499999999999</v>
      </c>
      <c r="H1064" s="4004">
        <f t="shared" si="188"/>
        <v>3964.1071428571431</v>
      </c>
      <c r="I1064" s="4108" t="s">
        <v>315</v>
      </c>
      <c r="J1064" s="2410"/>
      <c r="K1064" s="2410"/>
      <c r="L1064" s="2411"/>
      <c r="M1064" s="721"/>
      <c r="N1064" s="721"/>
      <c r="O1064" s="1299"/>
      <c r="P1064" s="834"/>
      <c r="Q1064" s="834"/>
      <c r="R1064" s="667"/>
      <c r="S1064" s="834"/>
      <c r="T1064" s="834"/>
      <c r="U1064" s="836"/>
      <c r="V1064" s="287"/>
      <c r="W1064" s="261">
        <v>1</v>
      </c>
    </row>
    <row r="1065" spans="1:23" s="261" customFormat="1" ht="15.75" thickBot="1" x14ac:dyDescent="0.3">
      <c r="A1065" s="481">
        <v>977</v>
      </c>
      <c r="B1065" s="482" t="s">
        <v>5004</v>
      </c>
      <c r="C1065" s="482" t="s">
        <v>220</v>
      </c>
      <c r="D1065" s="1511">
        <v>44866</v>
      </c>
      <c r="E1065" s="3845" t="s">
        <v>4948</v>
      </c>
      <c r="F1065" s="573">
        <v>16</v>
      </c>
      <c r="G1065" s="486">
        <f>AVERAGE(CPVTFC3SG0040!K13:L13)</f>
        <v>0.79780000000000006</v>
      </c>
      <c r="H1065" s="4016">
        <f t="shared" si="188"/>
        <v>2055.0000000000005</v>
      </c>
      <c r="I1065" s="4099" t="s">
        <v>315</v>
      </c>
      <c r="J1065" s="2412"/>
      <c r="K1065" s="2412"/>
      <c r="L1065" s="2413"/>
      <c r="M1065" s="778"/>
      <c r="N1065" s="778"/>
      <c r="O1065" s="1306"/>
      <c r="P1065" s="786"/>
      <c r="Q1065" s="786"/>
      <c r="R1065" s="668"/>
      <c r="S1065" s="786"/>
      <c r="T1065" s="786"/>
      <c r="U1065" s="788"/>
      <c r="V1065" s="287"/>
    </row>
    <row r="1066" spans="1:23" s="261" customFormat="1" x14ac:dyDescent="0.25">
      <c r="A1066" s="536">
        <v>978</v>
      </c>
      <c r="B1066" s="372" t="s">
        <v>5005</v>
      </c>
      <c r="C1066" s="372" t="s">
        <v>868</v>
      </c>
      <c r="D1066" s="2331">
        <v>44866</v>
      </c>
      <c r="E1066" s="3473" t="s">
        <v>4948</v>
      </c>
      <c r="F1066" s="569">
        <v>17</v>
      </c>
      <c r="G1066" s="511">
        <f>AVERAGE(CPVTFC3SG0040!M13:N13)</f>
        <v>0.30935000000000001</v>
      </c>
      <c r="H1066" s="4005">
        <f t="shared" si="188"/>
        <v>310.53571428571433</v>
      </c>
      <c r="I1066" s="4105" t="s">
        <v>314</v>
      </c>
      <c r="J1066" s="2408"/>
      <c r="K1066" s="2408"/>
      <c r="L1066" s="2409"/>
      <c r="M1066" s="656"/>
      <c r="N1066" s="656"/>
      <c r="O1066" s="672"/>
      <c r="P1066" s="1286"/>
      <c r="Q1066" s="3888"/>
      <c r="R1066" s="3888"/>
      <c r="S1066" s="830"/>
      <c r="T1066" s="831"/>
      <c r="U1066" s="3905"/>
      <c r="V1066" s="287"/>
    </row>
    <row r="1067" spans="1:23" s="261" customFormat="1" ht="15.75" thickBot="1" x14ac:dyDescent="0.3">
      <c r="A1067" s="462">
        <v>979</v>
      </c>
      <c r="B1067" s="464" t="s">
        <v>5005</v>
      </c>
      <c r="C1067" s="464" t="s">
        <v>220</v>
      </c>
      <c r="D1067" s="1525">
        <v>44866</v>
      </c>
      <c r="E1067" s="3840" t="s">
        <v>4948</v>
      </c>
      <c r="F1067" s="577">
        <v>18</v>
      </c>
      <c r="G1067" s="468">
        <f>AVERAGE(CPVTFC3SG0040!O13:P13)</f>
        <v>0.28365000000000001</v>
      </c>
      <c r="H1067" s="4028">
        <f t="shared" si="188"/>
        <v>218.75000000000009</v>
      </c>
      <c r="I1067" s="4107" t="s">
        <v>314</v>
      </c>
      <c r="J1067" s="881"/>
      <c r="K1067" s="881"/>
      <c r="L1067" s="882"/>
      <c r="M1067" s="642"/>
      <c r="N1067" s="642"/>
      <c r="O1067" s="648"/>
      <c r="P1067" s="694"/>
      <c r="Q1067" s="694"/>
      <c r="R1067" s="645"/>
      <c r="S1067" s="694"/>
      <c r="T1067" s="694"/>
      <c r="U1067" s="694"/>
      <c r="V1067" s="287"/>
    </row>
    <row r="1068" spans="1:23" s="261" customFormat="1" x14ac:dyDescent="0.25">
      <c r="A1068" s="501">
        <v>980</v>
      </c>
      <c r="B1068" s="439" t="s">
        <v>4688</v>
      </c>
      <c r="C1068" s="439" t="s">
        <v>220</v>
      </c>
      <c r="D1068" s="2925">
        <v>44866</v>
      </c>
      <c r="E1068" s="3518" t="s">
        <v>4948</v>
      </c>
      <c r="F1068" s="578">
        <v>19</v>
      </c>
      <c r="G1068" s="502">
        <f>AVERAGE(CPVTFC3SG0040!Q13:R13)</f>
        <v>0.69225000000000003</v>
      </c>
      <c r="H1068" s="4010">
        <f t="shared" si="188"/>
        <v>1678.0357142857144</v>
      </c>
      <c r="I1068" s="4112" t="s">
        <v>315</v>
      </c>
      <c r="J1068" s="881"/>
      <c r="K1068" s="881"/>
      <c r="L1068" s="882"/>
      <c r="M1068" s="642"/>
      <c r="N1068" s="642"/>
      <c r="O1068" s="648"/>
      <c r="P1068" s="694"/>
      <c r="Q1068" s="694"/>
      <c r="R1068" s="645"/>
      <c r="S1068" s="694"/>
      <c r="T1068" s="694"/>
      <c r="U1068" s="694"/>
      <c r="V1068" s="287"/>
    </row>
    <row r="1069" spans="1:23" s="261" customFormat="1" x14ac:dyDescent="0.25">
      <c r="A1069" s="9">
        <v>981</v>
      </c>
      <c r="B1069" s="443" t="s">
        <v>4696</v>
      </c>
      <c r="C1069" s="443" t="s">
        <v>220</v>
      </c>
      <c r="D1069" s="2392">
        <v>44866</v>
      </c>
      <c r="E1069" s="3476" t="s">
        <v>4948</v>
      </c>
      <c r="F1069" s="279">
        <v>20</v>
      </c>
      <c r="G1069" s="276">
        <f>AVERAGE(CPVTFC3SG0040!S13:T13)</f>
        <v>1.2172499999999999</v>
      </c>
      <c r="H1069" s="4010">
        <f t="shared" si="188"/>
        <v>3553.0357142857142</v>
      </c>
      <c r="I1069" s="4101" t="s">
        <v>315</v>
      </c>
      <c r="J1069" s="881"/>
      <c r="K1069" s="881"/>
      <c r="L1069" s="882"/>
      <c r="M1069" s="642"/>
      <c r="N1069" s="642"/>
      <c r="O1069" s="648"/>
      <c r="P1069" s="1149"/>
      <c r="Q1069" s="3881"/>
      <c r="R1069" s="3881"/>
      <c r="S1069" s="645"/>
      <c r="T1069" s="646"/>
      <c r="U1069" s="3880"/>
      <c r="V1069" s="287"/>
    </row>
    <row r="1070" spans="1:23" s="261" customFormat="1" x14ac:dyDescent="0.25">
      <c r="A1070" s="11">
        <v>982</v>
      </c>
      <c r="B1070" s="443" t="s">
        <v>4704</v>
      </c>
      <c r="C1070" s="443" t="s">
        <v>220</v>
      </c>
      <c r="D1070" s="2392">
        <v>44866</v>
      </c>
      <c r="E1070" s="3476" t="s">
        <v>4948</v>
      </c>
      <c r="F1070" s="279">
        <v>21</v>
      </c>
      <c r="G1070" s="276">
        <f>AVERAGE(CPVTFC3SG0040!U13:V13)</f>
        <v>2.7395</v>
      </c>
      <c r="H1070" s="4010">
        <f t="shared" si="188"/>
        <v>8989.6428571428569</v>
      </c>
      <c r="I1070" s="4101" t="s">
        <v>315</v>
      </c>
      <c r="J1070" s="881"/>
      <c r="K1070" s="881"/>
      <c r="L1070" s="882"/>
      <c r="M1070" s="642"/>
      <c r="N1070" s="642"/>
      <c r="O1070" s="648"/>
      <c r="P1070" s="1149"/>
      <c r="Q1070" s="3881"/>
      <c r="R1070" s="3881"/>
      <c r="S1070" s="645"/>
      <c r="T1070" s="646"/>
      <c r="U1070" s="3880"/>
      <c r="V1070" s="287"/>
    </row>
    <row r="1071" spans="1:23" s="261" customFormat="1" x14ac:dyDescent="0.25">
      <c r="A1071" s="9">
        <v>983</v>
      </c>
      <c r="B1071" s="443" t="s">
        <v>4708</v>
      </c>
      <c r="C1071" s="443" t="s">
        <v>220</v>
      </c>
      <c r="D1071" s="2392">
        <v>44866</v>
      </c>
      <c r="E1071" s="3476" t="s">
        <v>4948</v>
      </c>
      <c r="F1071" s="279">
        <v>22</v>
      </c>
      <c r="G1071" s="276">
        <f>AVERAGE(CPVTFC3SG0040!W13:X13)</f>
        <v>0.61759999999999993</v>
      </c>
      <c r="H1071" s="4010">
        <f t="shared" si="188"/>
        <v>1411.4285714285711</v>
      </c>
      <c r="I1071" s="4137" t="s">
        <v>315</v>
      </c>
      <c r="J1071" s="881"/>
      <c r="K1071" s="881"/>
      <c r="L1071" s="882"/>
      <c r="M1071" s="642"/>
      <c r="N1071" s="642"/>
      <c r="O1071" s="648"/>
      <c r="P1071" s="1149"/>
      <c r="Q1071" s="3881"/>
      <c r="R1071" s="3881"/>
      <c r="S1071" s="645"/>
      <c r="T1071" s="646"/>
      <c r="U1071" s="3880"/>
      <c r="V1071" s="287"/>
    </row>
    <row r="1072" spans="1:23" s="261" customFormat="1" ht="15.75" thickBot="1" x14ac:dyDescent="0.3">
      <c r="A1072" s="78">
        <v>984</v>
      </c>
      <c r="B1072" s="423" t="s">
        <v>4710</v>
      </c>
      <c r="C1072" s="423" t="s">
        <v>220</v>
      </c>
      <c r="D1072" s="1785">
        <v>44866</v>
      </c>
      <c r="E1072" s="3550" t="s">
        <v>4948</v>
      </c>
      <c r="F1072" s="580">
        <v>23</v>
      </c>
      <c r="G1072" s="506">
        <f>AVERAGE(CPVTFC3SG0040!C15:D15)</f>
        <v>1.8282500000000002</v>
      </c>
      <c r="H1072" s="4027">
        <f t="shared" si="188"/>
        <v>5735.1785714285716</v>
      </c>
      <c r="I1072" s="4101" t="s">
        <v>315</v>
      </c>
      <c r="J1072" s="2406"/>
      <c r="K1072" s="2406"/>
      <c r="L1072" s="2407"/>
      <c r="M1072" s="650"/>
      <c r="N1072" s="650"/>
      <c r="O1072" s="657"/>
      <c r="P1072" s="1268"/>
      <c r="Q1072" s="1268"/>
      <c r="R1072" s="969"/>
      <c r="S1072" s="1268"/>
      <c r="T1072" s="1268"/>
      <c r="U1072" s="1268"/>
      <c r="V1072" s="287"/>
    </row>
    <row r="1073" spans="1:23" s="261" customFormat="1" x14ac:dyDescent="0.25">
      <c r="A1073" s="406">
        <v>985</v>
      </c>
      <c r="B1073" s="476" t="s">
        <v>5006</v>
      </c>
      <c r="C1073" s="476" t="s">
        <v>868</v>
      </c>
      <c r="D1073" s="2332">
        <v>44866</v>
      </c>
      <c r="E1073" s="3523" t="s">
        <v>4948</v>
      </c>
      <c r="F1073" s="571">
        <v>24</v>
      </c>
      <c r="G1073" s="479">
        <f>AVERAGE(CPVTFC3SG0040!E15:F15)</f>
        <v>2.8756499999999998</v>
      </c>
      <c r="H1073" s="4004">
        <f t="shared" si="188"/>
        <v>9475.8928571428569</v>
      </c>
      <c r="I1073" s="4093" t="s">
        <v>315</v>
      </c>
      <c r="J1073" s="1611">
        <v>44880</v>
      </c>
      <c r="K1073" s="1327" t="s">
        <v>5465</v>
      </c>
      <c r="L1073" s="3682">
        <v>49</v>
      </c>
      <c r="M1073" s="1327">
        <f>AVERAGE(CPVTFC3SG0055!K19:L19)</f>
        <v>2.2705500000000001</v>
      </c>
      <c r="N1073" s="480">
        <f t="shared" ref="N1073:N1075" si="189">((M1073-0.1235)/0.0139)*400</f>
        <v>61785.611510791372</v>
      </c>
      <c r="O1073" s="759" t="s">
        <v>315</v>
      </c>
      <c r="P1073" s="1611">
        <v>44893</v>
      </c>
      <c r="Q1073" s="1327" t="s">
        <v>5592</v>
      </c>
      <c r="R1073" s="1327">
        <v>129</v>
      </c>
      <c r="S1073" s="1327">
        <f>AVERAGE(CPVTFC3SG0080!J18:K18)</f>
        <v>0.50305</v>
      </c>
      <c r="T1073" s="480">
        <f t="shared" ref="T1073:T1074" si="190">(S1073-0.0643)/0.0133*66</f>
        <v>2177.2556390977443</v>
      </c>
      <c r="U1073" s="782" t="s">
        <v>315</v>
      </c>
      <c r="V1073" s="287"/>
      <c r="W1073" s="261">
        <v>1</v>
      </c>
    </row>
    <row r="1074" spans="1:23" s="261" customFormat="1" x14ac:dyDescent="0.25">
      <c r="A1074" s="590"/>
      <c r="B1074" s="436"/>
      <c r="C1074" s="436" t="s">
        <v>5448</v>
      </c>
      <c r="D1074" s="2333"/>
      <c r="E1074" s="3468"/>
      <c r="F1074" s="3949"/>
      <c r="G1074" s="892"/>
      <c r="H1074" s="4011"/>
      <c r="I1074" s="4094"/>
      <c r="J1074" s="1174"/>
      <c r="K1074" s="893"/>
      <c r="L1074" s="3933"/>
      <c r="M1074" s="893"/>
      <c r="N1074" s="894"/>
      <c r="O1074" s="642"/>
      <c r="P1074" s="98">
        <v>44893</v>
      </c>
      <c r="Q1074" s="99" t="s">
        <v>5592</v>
      </c>
      <c r="R1074" s="99">
        <v>130</v>
      </c>
      <c r="S1074" s="99">
        <f>AVERAGE(CPVTFC3SG0080!L18:M18)</f>
        <v>0.32915</v>
      </c>
      <c r="T1074" s="100">
        <f t="shared" si="190"/>
        <v>1314.293233082707</v>
      </c>
      <c r="U1074" s="1711" t="s">
        <v>315</v>
      </c>
      <c r="V1074" s="287"/>
    </row>
    <row r="1075" spans="1:23" s="261" customFormat="1" ht="24.75" thickBot="1" x14ac:dyDescent="0.3">
      <c r="A1075" s="411">
        <v>986</v>
      </c>
      <c r="B1075" s="482" t="s">
        <v>5006</v>
      </c>
      <c r="C1075" s="482" t="s">
        <v>3919</v>
      </c>
      <c r="D1075" s="1511">
        <v>44866</v>
      </c>
      <c r="E1075" s="3845" t="s">
        <v>4948</v>
      </c>
      <c r="F1075" s="573">
        <v>25</v>
      </c>
      <c r="G1075" s="486">
        <f>AVERAGE(CPVTFC3SG0040!G15:H15)</f>
        <v>2.8767500000000004</v>
      </c>
      <c r="H1075" s="4001">
        <f t="shared" si="188"/>
        <v>9479.8214285714294</v>
      </c>
      <c r="I1075" s="4095" t="s">
        <v>315</v>
      </c>
      <c r="J1075" s="1615">
        <v>44880</v>
      </c>
      <c r="K1075" s="1332" t="s">
        <v>5465</v>
      </c>
      <c r="L1075" s="3907">
        <v>50</v>
      </c>
      <c r="M1075" s="1332">
        <f>AVERAGE(CPVTFC3SG0055!M19:N19)</f>
        <v>2.9</v>
      </c>
      <c r="N1075" s="487">
        <f t="shared" si="189"/>
        <v>79899.280575539568</v>
      </c>
      <c r="O1075" s="727" t="s">
        <v>315</v>
      </c>
      <c r="P1075" s="1383"/>
      <c r="Q1075" s="3882"/>
      <c r="R1075" s="3882"/>
      <c r="S1075" s="668"/>
      <c r="T1075" s="662"/>
      <c r="U1075" s="3945"/>
      <c r="V1075" s="287"/>
    </row>
    <row r="1076" spans="1:23" s="261" customFormat="1" x14ac:dyDescent="0.25">
      <c r="A1076" s="584">
        <v>987</v>
      </c>
      <c r="B1076" s="372" t="s">
        <v>4712</v>
      </c>
      <c r="C1076" s="372" t="s">
        <v>220</v>
      </c>
      <c r="D1076" s="2331">
        <v>44866</v>
      </c>
      <c r="E1076" s="3473" t="s">
        <v>4948</v>
      </c>
      <c r="F1076" s="569">
        <v>26</v>
      </c>
      <c r="G1076" s="511">
        <f>AVERAGE(CPVTFC3SG0040!I15:J15)</f>
        <v>9.6000000000000002E-2</v>
      </c>
      <c r="H1076" s="4005">
        <f t="shared" si="188"/>
        <v>-451.42857142857133</v>
      </c>
      <c r="I1076" s="4105" t="s">
        <v>314</v>
      </c>
      <c r="J1076" s="2408"/>
      <c r="K1076" s="2408"/>
      <c r="L1076" s="2409"/>
      <c r="M1076" s="656"/>
      <c r="N1076" s="656"/>
      <c r="O1076" s="672"/>
      <c r="P1076" s="1286"/>
      <c r="Q1076" s="3888"/>
      <c r="R1076" s="3888"/>
      <c r="S1076" s="830"/>
      <c r="T1076" s="831"/>
      <c r="U1076" s="4175"/>
      <c r="V1076" s="287"/>
    </row>
    <row r="1077" spans="1:23" s="261" customFormat="1" x14ac:dyDescent="0.25">
      <c r="A1077" s="593">
        <v>988</v>
      </c>
      <c r="B1077" s="263" t="s">
        <v>4714</v>
      </c>
      <c r="C1077" s="263" t="s">
        <v>220</v>
      </c>
      <c r="D1077" s="2340">
        <v>44866</v>
      </c>
      <c r="E1077" s="3460" t="s">
        <v>4948</v>
      </c>
      <c r="F1077" s="265">
        <v>27</v>
      </c>
      <c r="G1077" s="275">
        <f>AVERAGE(CPVTFC3SG0040!K15:L15)</f>
        <v>0.53269999999999995</v>
      </c>
      <c r="H1077" s="4005">
        <f t="shared" si="188"/>
        <v>1108.2142857142856</v>
      </c>
      <c r="I1077" s="4138" t="s">
        <v>314</v>
      </c>
      <c r="J1077" s="881"/>
      <c r="K1077" s="881"/>
      <c r="L1077" s="882"/>
      <c r="M1077" s="642"/>
      <c r="N1077" s="642"/>
      <c r="O1077" s="648"/>
      <c r="P1077" s="1149"/>
      <c r="Q1077" s="3881"/>
      <c r="R1077" s="3881"/>
      <c r="S1077" s="645"/>
      <c r="T1077" s="646"/>
      <c r="U1077" s="3947"/>
      <c r="V1077" s="287"/>
    </row>
    <row r="1078" spans="1:23" s="261" customFormat="1" x14ac:dyDescent="0.25">
      <c r="A1078" s="585">
        <v>989</v>
      </c>
      <c r="B1078" s="263" t="s">
        <v>4720</v>
      </c>
      <c r="C1078" s="263" t="s">
        <v>220</v>
      </c>
      <c r="D1078" s="2340">
        <v>44866</v>
      </c>
      <c r="E1078" s="3460" t="s">
        <v>4948</v>
      </c>
      <c r="F1078" s="265">
        <v>28</v>
      </c>
      <c r="G1078" s="275">
        <f>AVERAGE(CPVTFC3SG0040!M15:N15)</f>
        <v>0.20445000000000002</v>
      </c>
      <c r="H1078" s="4005">
        <f t="shared" si="188"/>
        <v>-64.107142857142733</v>
      </c>
      <c r="I1078" s="4106" t="s">
        <v>314</v>
      </c>
      <c r="J1078" s="881"/>
      <c r="K1078" s="881"/>
      <c r="L1078" s="882"/>
      <c r="M1078" s="642"/>
      <c r="N1078" s="642"/>
      <c r="O1078" s="648"/>
      <c r="P1078" s="694"/>
      <c r="Q1078" s="694"/>
      <c r="R1078" s="645"/>
      <c r="S1078" s="694"/>
      <c r="T1078" s="694"/>
      <c r="U1078" s="2600"/>
      <c r="V1078" s="1158"/>
    </row>
    <row r="1079" spans="1:23" s="261" customFormat="1" x14ac:dyDescent="0.25">
      <c r="A1079" s="597">
        <v>990</v>
      </c>
      <c r="B1079" s="443" t="s">
        <v>4722</v>
      </c>
      <c r="C1079" s="443" t="s">
        <v>220</v>
      </c>
      <c r="D1079" s="2392">
        <v>44866</v>
      </c>
      <c r="E1079" s="3476" t="s">
        <v>4948</v>
      </c>
      <c r="F1079" s="279">
        <v>29</v>
      </c>
      <c r="G1079" s="276">
        <f>AVERAGE(CPVTFC3SG0040!O15:P15)</f>
        <v>1.10995</v>
      </c>
      <c r="H1079" s="4010">
        <f t="shared" si="188"/>
        <v>3169.8214285714284</v>
      </c>
      <c r="I1079" s="4122" t="s">
        <v>315</v>
      </c>
      <c r="J1079" s="881"/>
      <c r="K1079" s="881"/>
      <c r="L1079" s="882"/>
      <c r="M1079" s="642"/>
      <c r="N1079" s="642"/>
      <c r="O1079" s="648"/>
      <c r="P1079" s="1149"/>
      <c r="Q1079" s="3881"/>
      <c r="R1079" s="3881"/>
      <c r="S1079" s="645"/>
      <c r="T1079" s="646"/>
      <c r="U1079" s="3947"/>
      <c r="V1079" s="1159"/>
    </row>
    <row r="1080" spans="1:23" s="261" customFormat="1" ht="15.75" thickBot="1" x14ac:dyDescent="0.3">
      <c r="A1080" s="516">
        <v>991</v>
      </c>
      <c r="B1080" s="463" t="s">
        <v>4726</v>
      </c>
      <c r="C1080" s="463" t="s">
        <v>220</v>
      </c>
      <c r="D1080" s="1516">
        <v>44866</v>
      </c>
      <c r="E1080" s="3834" t="s">
        <v>4948</v>
      </c>
      <c r="F1080" s="3948">
        <v>30</v>
      </c>
      <c r="G1080" s="509">
        <f>AVERAGE(CPVTFC3SG0040!Q15:R15)</f>
        <v>2.8912499999999999</v>
      </c>
      <c r="H1080" s="4025">
        <f t="shared" si="188"/>
        <v>9531.6071428571413</v>
      </c>
      <c r="I1080" s="4100" t="s">
        <v>315</v>
      </c>
      <c r="J1080" s="1615">
        <v>44880</v>
      </c>
      <c r="K1080" s="1332" t="s">
        <v>5465</v>
      </c>
      <c r="L1080" s="3907">
        <v>51</v>
      </c>
      <c r="M1080" s="1332">
        <f>AVERAGE(CPVTFC3SG0055!O19:P19)</f>
        <v>2.1675500000000003</v>
      </c>
      <c r="N1080" s="487">
        <f t="shared" ref="N1080" si="191">((M1080-0.1235)/0.0139)*400</f>
        <v>58821.582733812967</v>
      </c>
      <c r="O1080" s="1206" t="s">
        <v>315</v>
      </c>
      <c r="P1080" s="1383"/>
      <c r="Q1080" s="3882"/>
      <c r="R1080" s="3882"/>
      <c r="S1080" s="668"/>
      <c r="T1080" s="662"/>
      <c r="U1080" s="3945"/>
      <c r="V1080" s="287"/>
    </row>
    <row r="1081" spans="1:23" s="261" customFormat="1" x14ac:dyDescent="0.25">
      <c r="A1081" s="475">
        <v>992</v>
      </c>
      <c r="B1081" s="476" t="s">
        <v>5007</v>
      </c>
      <c r="C1081" s="476" t="s">
        <v>868</v>
      </c>
      <c r="D1081" s="2332">
        <v>44866</v>
      </c>
      <c r="E1081" s="3523" t="s">
        <v>4948</v>
      </c>
      <c r="F1081" s="571">
        <v>31</v>
      </c>
      <c r="G1081" s="479">
        <f>AVERAGE(CPVTFC3SG0040!S15:T15)</f>
        <v>2.0833000000000004</v>
      </c>
      <c r="H1081" s="4004">
        <f t="shared" si="188"/>
        <v>6646.0714285714303</v>
      </c>
      <c r="I1081" s="4098" t="s">
        <v>315</v>
      </c>
      <c r="J1081" s="2410"/>
      <c r="K1081" s="2410"/>
      <c r="L1081" s="2411"/>
      <c r="M1081" s="721"/>
      <c r="N1081" s="721"/>
      <c r="O1081" s="1299"/>
      <c r="P1081" s="2378"/>
      <c r="Q1081" s="3937"/>
      <c r="R1081" s="3937"/>
      <c r="S1081" s="667"/>
      <c r="T1081" s="661"/>
      <c r="U1081" s="3946"/>
      <c r="V1081" s="287"/>
      <c r="W1081" s="261">
        <v>1</v>
      </c>
    </row>
    <row r="1082" spans="1:23" s="261" customFormat="1" ht="15.75" thickBot="1" x14ac:dyDescent="0.3">
      <c r="A1082" s="481">
        <v>993</v>
      </c>
      <c r="B1082" s="482" t="s">
        <v>5007</v>
      </c>
      <c r="C1082" s="482" t="s">
        <v>220</v>
      </c>
      <c r="D1082" s="1511">
        <v>44866</v>
      </c>
      <c r="E1082" s="3845" t="s">
        <v>4948</v>
      </c>
      <c r="F1082" s="573">
        <v>32</v>
      </c>
      <c r="G1082" s="560">
        <f>AVERAGE(CPVTFC3SG0040!U15:V15)</f>
        <v>1.3304</v>
      </c>
      <c r="H1082" s="4016">
        <f t="shared" si="188"/>
        <v>3957.1428571428578</v>
      </c>
      <c r="I1082" s="4099" t="s">
        <v>315</v>
      </c>
      <c r="J1082" s="2412"/>
      <c r="K1082" s="2412"/>
      <c r="L1082" s="2413"/>
      <c r="M1082" s="778"/>
      <c r="N1082" s="778"/>
      <c r="O1082" s="1306"/>
      <c r="P1082" s="786"/>
      <c r="Q1082" s="786"/>
      <c r="R1082" s="668"/>
      <c r="S1082" s="786"/>
      <c r="T1082" s="786"/>
      <c r="U1082" s="788"/>
      <c r="V1082" s="287"/>
    </row>
    <row r="1083" spans="1:23" s="261" customFormat="1" x14ac:dyDescent="0.25">
      <c r="A1083" s="504">
        <v>994</v>
      </c>
      <c r="B1083" s="438" t="s">
        <v>5008</v>
      </c>
      <c r="C1083" s="438" t="s">
        <v>868</v>
      </c>
      <c r="D1083" s="2870">
        <v>44866</v>
      </c>
      <c r="E1083" s="3485" t="s">
        <v>4948</v>
      </c>
      <c r="F1083" s="567">
        <v>33</v>
      </c>
      <c r="G1083" s="499">
        <f>AVERAGE(CPVTFC3SG0040!W15:X15)</f>
        <v>2.7419500000000001</v>
      </c>
      <c r="H1083" s="4000">
        <f t="shared" si="188"/>
        <v>8998.3928571428587</v>
      </c>
      <c r="I1083" s="4096" t="s">
        <v>315</v>
      </c>
      <c r="J1083" s="3676">
        <v>44880</v>
      </c>
      <c r="K1083" s="1978" t="s">
        <v>5465</v>
      </c>
      <c r="L1083" s="3677">
        <v>52</v>
      </c>
      <c r="M1083" s="1978">
        <f>AVERAGE(CPVTFC3SG0055!Q19:R19)</f>
        <v>0.56830000000000003</v>
      </c>
      <c r="N1083" s="505">
        <f t="shared" ref="N1083:N1086" si="192">((M1083-0.1235)/0.0139)*400</f>
        <v>12800.000000000004</v>
      </c>
      <c r="O1083" s="1304" t="s">
        <v>315</v>
      </c>
      <c r="P1083" s="1271"/>
      <c r="Q1083" s="1271"/>
      <c r="R1083" s="830"/>
      <c r="S1083" s="1271"/>
      <c r="T1083" s="1271"/>
      <c r="U1083" s="1271"/>
      <c r="V1083" s="287"/>
      <c r="W1083" s="261">
        <v>1</v>
      </c>
    </row>
    <row r="1084" spans="1:23" s="261" customFormat="1" ht="15.75" thickBot="1" x14ac:dyDescent="0.3">
      <c r="A1084" s="529">
        <v>995</v>
      </c>
      <c r="B1084" s="437" t="s">
        <v>5008</v>
      </c>
      <c r="C1084" s="437" t="s">
        <v>220</v>
      </c>
      <c r="D1084" s="2079">
        <v>44866</v>
      </c>
      <c r="E1084" s="3463" t="s">
        <v>4948</v>
      </c>
      <c r="F1084" s="563">
        <v>34</v>
      </c>
      <c r="G1084" s="453">
        <f>AVERAGE(CPVTFC3SG0040!C17:D17)</f>
        <v>1.4815</v>
      </c>
      <c r="H1084" s="4015">
        <f t="shared" si="188"/>
        <v>4496.7857142857147</v>
      </c>
      <c r="I1084" s="4097" t="s">
        <v>315</v>
      </c>
      <c r="J1084" s="2406"/>
      <c r="K1084" s="2406"/>
      <c r="L1084" s="2407"/>
      <c r="M1084" s="650"/>
      <c r="N1084" s="650"/>
      <c r="O1084" s="657"/>
      <c r="P1084" s="2084"/>
      <c r="Q1084" s="3687"/>
      <c r="R1084" s="3687"/>
      <c r="S1084" s="969"/>
      <c r="T1084" s="970"/>
      <c r="U1084" s="3688"/>
      <c r="V1084" s="287"/>
    </row>
    <row r="1085" spans="1:23" s="261" customFormat="1" x14ac:dyDescent="0.25">
      <c r="A1085" s="475">
        <v>996</v>
      </c>
      <c r="B1085" s="476" t="s">
        <v>5009</v>
      </c>
      <c r="C1085" s="476" t="s">
        <v>868</v>
      </c>
      <c r="D1085" s="2332">
        <v>44866</v>
      </c>
      <c r="E1085" s="3523" t="s">
        <v>4948</v>
      </c>
      <c r="F1085" s="571">
        <v>35</v>
      </c>
      <c r="G1085" s="479">
        <f>AVERAGE(CPVTFC3SG0040!E17:F17)</f>
        <v>2.8696999999999999</v>
      </c>
      <c r="H1085" s="4004">
        <f t="shared" si="188"/>
        <v>9454.6428571428569</v>
      </c>
      <c r="I1085" s="4098" t="s">
        <v>315</v>
      </c>
      <c r="J1085" s="1611">
        <v>44880</v>
      </c>
      <c r="K1085" s="1327" t="s">
        <v>5465</v>
      </c>
      <c r="L1085" s="3682">
        <v>53</v>
      </c>
      <c r="M1085" s="1327">
        <f>AVERAGE(CPVTFC3SG0055!S19:T19)</f>
        <v>1.5631499999999998</v>
      </c>
      <c r="N1085" s="480">
        <f t="shared" si="192"/>
        <v>41428.776978417263</v>
      </c>
      <c r="O1085" s="872" t="s">
        <v>315</v>
      </c>
      <c r="P1085" s="2378"/>
      <c r="Q1085" s="3937"/>
      <c r="R1085" s="3937"/>
      <c r="S1085" s="667"/>
      <c r="T1085" s="661"/>
      <c r="U1085" s="3946"/>
      <c r="V1085" s="287"/>
      <c r="W1085" s="261">
        <v>1</v>
      </c>
    </row>
    <row r="1086" spans="1:23" s="261" customFormat="1" ht="15.75" thickBot="1" x14ac:dyDescent="0.3">
      <c r="A1086" s="481">
        <v>997</v>
      </c>
      <c r="B1086" s="482" t="s">
        <v>5009</v>
      </c>
      <c r="C1086" s="482" t="s">
        <v>220</v>
      </c>
      <c r="D1086" s="1511">
        <v>44866</v>
      </c>
      <c r="E1086" s="3845" t="s">
        <v>4948</v>
      </c>
      <c r="F1086" s="573">
        <v>36</v>
      </c>
      <c r="G1086" s="486">
        <f>AVERAGE(CPVTFC3SG0040!G17:H17)</f>
        <v>2.8386499999999999</v>
      </c>
      <c r="H1086" s="4016">
        <f t="shared" si="188"/>
        <v>9343.75</v>
      </c>
      <c r="I1086" s="4099" t="s">
        <v>315</v>
      </c>
      <c r="J1086" s="1615">
        <v>44880</v>
      </c>
      <c r="K1086" s="1332" t="s">
        <v>5465</v>
      </c>
      <c r="L1086" s="3907">
        <v>54</v>
      </c>
      <c r="M1086" s="1332">
        <f>AVERAGE(CPVTFC3SG0055!U19:V19)</f>
        <v>2.6980499999999998</v>
      </c>
      <c r="N1086" s="487">
        <f t="shared" si="192"/>
        <v>74087.769784172662</v>
      </c>
      <c r="O1086" s="1206" t="s">
        <v>315</v>
      </c>
      <c r="P1086" s="786"/>
      <c r="Q1086" s="786"/>
      <c r="R1086" s="668"/>
      <c r="S1086" s="786"/>
      <c r="T1086" s="786"/>
      <c r="U1086" s="788"/>
      <c r="V1086" s="287"/>
    </row>
    <row r="1087" spans="1:23" s="261" customFormat="1" x14ac:dyDescent="0.25">
      <c r="A1087" s="536">
        <v>998</v>
      </c>
      <c r="B1087" s="372" t="s">
        <v>5010</v>
      </c>
      <c r="C1087" s="372" t="s">
        <v>868</v>
      </c>
      <c r="D1087" s="2331">
        <v>44866</v>
      </c>
      <c r="E1087" s="3473" t="s">
        <v>4948</v>
      </c>
      <c r="F1087" s="569">
        <v>37</v>
      </c>
      <c r="G1087" s="511">
        <f>AVERAGE(CPVTFC3SG0040!I17:J17)</f>
        <v>0.12595000000000001</v>
      </c>
      <c r="H1087" s="4005">
        <f t="shared" si="188"/>
        <v>-344.46428571428561</v>
      </c>
      <c r="I1087" s="4105" t="s">
        <v>314</v>
      </c>
      <c r="J1087" s="2408"/>
      <c r="K1087" s="2408"/>
      <c r="L1087" s="2409"/>
      <c r="M1087" s="656"/>
      <c r="N1087" s="656"/>
      <c r="O1087" s="672"/>
      <c r="P1087" s="1271"/>
      <c r="Q1087" s="1271"/>
      <c r="R1087" s="830"/>
      <c r="S1087" s="1271"/>
      <c r="T1087" s="1271"/>
      <c r="U1087" s="1271"/>
      <c r="V1087" s="287"/>
    </row>
    <row r="1088" spans="1:23" s="261" customFormat="1" ht="15.75" thickBot="1" x14ac:dyDescent="0.3">
      <c r="A1088" s="498">
        <v>999</v>
      </c>
      <c r="B1088" s="346" t="s">
        <v>5010</v>
      </c>
      <c r="C1088" s="346" t="s">
        <v>220</v>
      </c>
      <c r="D1088" s="2232">
        <v>44866</v>
      </c>
      <c r="E1088" s="3862" t="s">
        <v>4948</v>
      </c>
      <c r="F1088" s="565">
        <v>38</v>
      </c>
      <c r="G1088" s="473">
        <f>AVERAGE(CPVTFC3SG0040!K17:L17)</f>
        <v>0.14915</v>
      </c>
      <c r="H1088" s="4013">
        <f t="shared" si="188"/>
        <v>-261.60714285714278</v>
      </c>
      <c r="I1088" s="4106" t="s">
        <v>314</v>
      </c>
      <c r="J1088" s="2406"/>
      <c r="K1088" s="2406"/>
      <c r="L1088" s="2407"/>
      <c r="M1088" s="650"/>
      <c r="N1088" s="650"/>
      <c r="O1088" s="657"/>
      <c r="P1088" s="2084"/>
      <c r="Q1088" s="3687"/>
      <c r="R1088" s="3687"/>
      <c r="S1088" s="969"/>
      <c r="T1088" s="970"/>
      <c r="U1088" s="3688"/>
      <c r="V1088" s="287"/>
    </row>
    <row r="1089" spans="1:23" s="261" customFormat="1" x14ac:dyDescent="0.25">
      <c r="A1089" s="475">
        <v>1000</v>
      </c>
      <c r="B1089" s="476" t="s">
        <v>5011</v>
      </c>
      <c r="C1089" s="476" t="s">
        <v>868</v>
      </c>
      <c r="D1089" s="2332">
        <v>44866</v>
      </c>
      <c r="E1089" s="3523" t="s">
        <v>4948</v>
      </c>
      <c r="F1089" s="571">
        <v>39</v>
      </c>
      <c r="G1089" s="479">
        <f>AVERAGE(CPVTFC3SG0040!M17:N17)</f>
        <v>2.9032999999999998</v>
      </c>
      <c r="H1089" s="4004">
        <f t="shared" si="188"/>
        <v>9574.6428571428569</v>
      </c>
      <c r="I1089" s="4098" t="s">
        <v>315</v>
      </c>
      <c r="J1089" s="1611">
        <v>44880</v>
      </c>
      <c r="K1089" s="1327" t="s">
        <v>5465</v>
      </c>
      <c r="L1089" s="3682">
        <v>55</v>
      </c>
      <c r="M1089" s="1327">
        <f>AVERAGE(CPVTFC3SG0055!W19:X19)</f>
        <v>1.47445</v>
      </c>
      <c r="N1089" s="480">
        <f t="shared" ref="N1089:N1090" si="193">((M1089-0.1235)/0.0139)*400</f>
        <v>38876.258992805757</v>
      </c>
      <c r="O1089" s="872" t="s">
        <v>315</v>
      </c>
      <c r="P1089" s="2378"/>
      <c r="Q1089" s="3937"/>
      <c r="R1089" s="3937"/>
      <c r="S1089" s="667"/>
      <c r="T1089" s="661"/>
      <c r="U1089" s="3946"/>
      <c r="V1089" s="287"/>
      <c r="W1089" s="261">
        <v>1</v>
      </c>
    </row>
    <row r="1090" spans="1:23" s="261" customFormat="1" ht="15.75" thickBot="1" x14ac:dyDescent="0.3">
      <c r="A1090" s="481">
        <v>1001</v>
      </c>
      <c r="B1090" s="482" t="s">
        <v>5011</v>
      </c>
      <c r="C1090" s="482" t="s">
        <v>220</v>
      </c>
      <c r="D1090" s="1511">
        <v>44866</v>
      </c>
      <c r="E1090" s="3845" t="s">
        <v>4948</v>
      </c>
      <c r="F1090" s="573">
        <v>40</v>
      </c>
      <c r="G1090" s="486">
        <f>AVERAGE(CPVTFC3SG0040!O17:P17)</f>
        <v>2.87175</v>
      </c>
      <c r="H1090" s="4016">
        <f t="shared" si="188"/>
        <v>9461.9642857142862</v>
      </c>
      <c r="I1090" s="4099" t="s">
        <v>315</v>
      </c>
      <c r="J1090" s="1615">
        <v>44880</v>
      </c>
      <c r="K1090" s="1332" t="s">
        <v>5465</v>
      </c>
      <c r="L1090" s="3907">
        <v>56</v>
      </c>
      <c r="M1090" s="1332">
        <f>AVERAGE(CPVTFC3SG0055!C21:D21)</f>
        <v>2.8607</v>
      </c>
      <c r="N1090" s="487">
        <f t="shared" si="193"/>
        <v>78768.345323741014</v>
      </c>
      <c r="O1090" s="1206" t="s">
        <v>315</v>
      </c>
      <c r="P1090" s="786"/>
      <c r="Q1090" s="786"/>
      <c r="R1090" s="668"/>
      <c r="S1090" s="786"/>
      <c r="T1090" s="786"/>
      <c r="U1090" s="788"/>
      <c r="V1090" s="287"/>
    </row>
    <row r="1091" spans="1:23" s="261" customFormat="1" x14ac:dyDescent="0.25">
      <c r="A1091" s="536">
        <v>1002</v>
      </c>
      <c r="B1091" s="439" t="s">
        <v>5012</v>
      </c>
      <c r="C1091" s="372" t="s">
        <v>868</v>
      </c>
      <c r="D1091" s="2331">
        <v>44866</v>
      </c>
      <c r="E1091" s="3473" t="s">
        <v>4948</v>
      </c>
      <c r="F1091" s="569">
        <v>41</v>
      </c>
      <c r="G1091" s="511">
        <f>AVERAGE(CPVTFC3SG0040!Q17:R17)</f>
        <v>0.10225000000000001</v>
      </c>
      <c r="H1091" s="4005">
        <f t="shared" si="188"/>
        <v>-429.10714285714278</v>
      </c>
      <c r="I1091" s="4105" t="s">
        <v>314</v>
      </c>
      <c r="J1091" s="2408"/>
      <c r="K1091" s="2408"/>
      <c r="L1091" s="2409"/>
      <c r="M1091" s="656"/>
      <c r="N1091" s="656"/>
      <c r="O1091" s="672"/>
      <c r="P1091" s="1271"/>
      <c r="Q1091" s="1271"/>
      <c r="R1091" s="830"/>
      <c r="S1091" s="1271"/>
      <c r="T1091" s="1271"/>
      <c r="U1091" s="1271"/>
      <c r="V1091" s="4913" t="s">
        <v>1416</v>
      </c>
    </row>
    <row r="1092" spans="1:23" s="261" customFormat="1" ht="15.75" thickBot="1" x14ac:dyDescent="0.3">
      <c r="A1092" s="537">
        <v>1003</v>
      </c>
      <c r="B1092" s="423" t="s">
        <v>5012</v>
      </c>
      <c r="C1092" s="423" t="s">
        <v>220</v>
      </c>
      <c r="D1092" s="1785">
        <v>44866</v>
      </c>
      <c r="E1092" s="3550" t="s">
        <v>4948</v>
      </c>
      <c r="F1092" s="580">
        <v>42</v>
      </c>
      <c r="G1092" s="506">
        <f>AVERAGE(CPVTFC3SG0040!S17:T17)</f>
        <v>1.46915</v>
      </c>
      <c r="H1092" s="4027">
        <f t="shared" si="188"/>
        <v>4452.6785714285716</v>
      </c>
      <c r="I1092" s="4101" t="s">
        <v>315</v>
      </c>
      <c r="J1092" s="2406"/>
      <c r="K1092" s="2406"/>
      <c r="L1092" s="2407"/>
      <c r="M1092" s="650"/>
      <c r="N1092" s="650"/>
      <c r="O1092" s="657"/>
      <c r="P1092" s="2084"/>
      <c r="Q1092" s="3687"/>
      <c r="R1092" s="3687"/>
      <c r="S1092" s="969"/>
      <c r="T1092" s="970"/>
      <c r="U1092" s="3688"/>
      <c r="V1092" s="4914"/>
    </row>
    <row r="1093" spans="1:23" s="261" customFormat="1" x14ac:dyDescent="0.25">
      <c r="A1093" s="456">
        <v>1004</v>
      </c>
      <c r="B1093" s="4806" t="s">
        <v>5013</v>
      </c>
      <c r="C1093" s="457" t="s">
        <v>868</v>
      </c>
      <c r="D1093" s="2107">
        <v>44866</v>
      </c>
      <c r="E1093" s="2788" t="s">
        <v>4948</v>
      </c>
      <c r="F1093" s="582">
        <v>43</v>
      </c>
      <c r="G1093" s="460">
        <f>AVERAGE(CPVTFC3SG0040!U17:V17)</f>
        <v>0.68084999999999996</v>
      </c>
      <c r="H1093" s="4007">
        <f t="shared" si="188"/>
        <v>1637.3214285714284</v>
      </c>
      <c r="I1093" s="4126" t="s">
        <v>315</v>
      </c>
      <c r="J1093" s="2410"/>
      <c r="K1093" s="2410"/>
      <c r="L1093" s="2411"/>
      <c r="M1093" s="721"/>
      <c r="N1093" s="721"/>
      <c r="O1093" s="721"/>
      <c r="P1093" s="3788">
        <v>44893</v>
      </c>
      <c r="Q1093" s="1498" t="s">
        <v>5592</v>
      </c>
      <c r="R1093" s="1498">
        <v>152</v>
      </c>
      <c r="S1093" s="1498">
        <f>AVERAGE(CPVTFC3SG0080!H22:I22)</f>
        <v>0.13114999999999999</v>
      </c>
      <c r="T1093" s="494">
        <f t="shared" ref="T1093:T1096" si="194">(S1093-0.0643)/0.0133*66</f>
        <v>331.73684210526312</v>
      </c>
      <c r="U1093" s="1779" t="s">
        <v>314</v>
      </c>
      <c r="V1093" s="287"/>
      <c r="W1093" s="261">
        <v>1</v>
      </c>
    </row>
    <row r="1094" spans="1:23" s="261" customFormat="1" x14ac:dyDescent="0.25">
      <c r="A1094" s="593"/>
      <c r="B1094" s="4807"/>
      <c r="C1094" s="263" t="s">
        <v>5448</v>
      </c>
      <c r="D1094" s="2333"/>
      <c r="E1094" s="3468"/>
      <c r="F1094" s="3949"/>
      <c r="G1094" s="892"/>
      <c r="H1094" s="4011"/>
      <c r="I1094" s="4094"/>
      <c r="J1094" s="881"/>
      <c r="K1094" s="881"/>
      <c r="L1094" s="882"/>
      <c r="M1094" s="642"/>
      <c r="N1094" s="642"/>
      <c r="O1094" s="642"/>
      <c r="P1094" s="267">
        <v>44893</v>
      </c>
      <c r="Q1094" s="268" t="s">
        <v>5592</v>
      </c>
      <c r="R1094" s="268">
        <v>153</v>
      </c>
      <c r="S1094" s="268">
        <f>AVERAGE(CPVTFC3SG0080!J22:K22)</f>
        <v>0.11860000000000001</v>
      </c>
      <c r="T1094" s="343">
        <f t="shared" si="194"/>
        <v>269.45864661654144</v>
      </c>
      <c r="U1094" s="1781" t="s">
        <v>314</v>
      </c>
      <c r="V1094" s="287"/>
    </row>
    <row r="1095" spans="1:23" s="261" customFormat="1" x14ac:dyDescent="0.25">
      <c r="A1095" s="593"/>
      <c r="B1095" s="4807"/>
      <c r="C1095" s="263" t="s">
        <v>863</v>
      </c>
      <c r="D1095" s="2333"/>
      <c r="E1095" s="3468"/>
      <c r="F1095" s="3949"/>
      <c r="G1095" s="892"/>
      <c r="H1095" s="4011"/>
      <c r="I1095" s="4094"/>
      <c r="J1095" s="881"/>
      <c r="K1095" s="881"/>
      <c r="L1095" s="882"/>
      <c r="M1095" s="642"/>
      <c r="N1095" s="642"/>
      <c r="O1095" s="642"/>
      <c r="P1095" s="267">
        <v>44893</v>
      </c>
      <c r="Q1095" s="268" t="s">
        <v>5592</v>
      </c>
      <c r="R1095" s="268">
        <v>154</v>
      </c>
      <c r="S1095" s="268">
        <f>AVERAGE(CPVTFC3SG0080!L22:M22)</f>
        <v>9.6349999999999991E-2</v>
      </c>
      <c r="T1095" s="343">
        <f t="shared" si="194"/>
        <v>159.04511278195488</v>
      </c>
      <c r="U1095" s="1781" t="s">
        <v>314</v>
      </c>
      <c r="V1095" s="287"/>
    </row>
    <row r="1096" spans="1:23" s="261" customFormat="1" ht="15.75" thickBot="1" x14ac:dyDescent="0.3">
      <c r="A1096" s="462">
        <v>1005</v>
      </c>
      <c r="B1096" s="4808"/>
      <c r="C1096" s="464" t="s">
        <v>2442</v>
      </c>
      <c r="D1096" s="1525">
        <v>44866</v>
      </c>
      <c r="E1096" s="3840" t="s">
        <v>4948</v>
      </c>
      <c r="F1096" s="577">
        <v>44</v>
      </c>
      <c r="G1096" s="468">
        <f>AVERAGE(CPVTFC3SG0040!W17:X17)</f>
        <v>0.38890000000000002</v>
      </c>
      <c r="H1096" s="4009">
        <f t="shared" si="188"/>
        <v>594.64285714285734</v>
      </c>
      <c r="I1096" s="4119" t="s">
        <v>314</v>
      </c>
      <c r="J1096" s="2412"/>
      <c r="K1096" s="2412"/>
      <c r="L1096" s="2413"/>
      <c r="M1096" s="778"/>
      <c r="N1096" s="778"/>
      <c r="O1096" s="778"/>
      <c r="P1096" s="3800">
        <v>44893</v>
      </c>
      <c r="Q1096" s="1783" t="s">
        <v>5592</v>
      </c>
      <c r="R1096" s="1783">
        <v>155</v>
      </c>
      <c r="S1096" s="1783">
        <f>AVERAGE(CPVTFC3SG0080!N22:O22)</f>
        <v>0.10050000000000001</v>
      </c>
      <c r="T1096" s="469">
        <f t="shared" si="194"/>
        <v>179.63909774436095</v>
      </c>
      <c r="U1096" s="1784" t="s">
        <v>314</v>
      </c>
      <c r="V1096" s="287"/>
    </row>
    <row r="1097" spans="1:23" s="261" customFormat="1" ht="15.75" thickBot="1" x14ac:dyDescent="0.3">
      <c r="A1097" s="1523">
        <v>1006</v>
      </c>
      <c r="B1097" s="2199" t="s">
        <v>5014</v>
      </c>
      <c r="C1097" s="2199" t="s">
        <v>868</v>
      </c>
      <c r="D1097" s="2857">
        <v>44866</v>
      </c>
      <c r="E1097" s="3822" t="s">
        <v>4948</v>
      </c>
      <c r="F1097" s="3823">
        <v>45</v>
      </c>
      <c r="G1097" s="539">
        <f>AVERAGE(CPVTFC3SG0040!C19:D19)</f>
        <v>2.1483999999999996</v>
      </c>
      <c r="H1097" s="4025">
        <f t="shared" si="188"/>
        <v>6878.5714285714275</v>
      </c>
      <c r="I1097" s="4134" t="s">
        <v>315</v>
      </c>
      <c r="J1097" s="2798"/>
      <c r="K1097" s="2798"/>
      <c r="L1097" s="2686"/>
      <c r="M1097" s="1509"/>
      <c r="N1097" s="1509"/>
      <c r="O1097" s="2027"/>
      <c r="P1097" s="3929">
        <v>44891</v>
      </c>
      <c r="Q1097" s="3928" t="s">
        <v>5586</v>
      </c>
      <c r="R1097" s="955">
        <v>181</v>
      </c>
      <c r="S1097" s="3928">
        <f>AVERAGE(CPVTFC3SG0076!R26:S26)</f>
        <v>0.24680000000000002</v>
      </c>
      <c r="T1097" s="559">
        <f t="shared" ref="T1097:T1099" si="195">(S1097-0.1638)/0.014*66</f>
        <v>391.28571428571433</v>
      </c>
      <c r="U1097" s="3930" t="s">
        <v>314</v>
      </c>
      <c r="V1097" s="287"/>
      <c r="W1097" s="261">
        <v>1</v>
      </c>
    </row>
    <row r="1098" spans="1:23" s="261" customFormat="1" ht="15.75" thickBot="1" x14ac:dyDescent="0.3">
      <c r="A1098" s="531">
        <v>1007</v>
      </c>
      <c r="B1098" s="532" t="s">
        <v>5015</v>
      </c>
      <c r="C1098" s="532" t="s">
        <v>868</v>
      </c>
      <c r="D1098" s="2328">
        <v>44866</v>
      </c>
      <c r="E1098" s="3506" t="s">
        <v>4948</v>
      </c>
      <c r="F1098" s="3678">
        <v>46</v>
      </c>
      <c r="G1098" s="587">
        <f>AVERAGE(CPVTFC3SG0040!E19:F19)</f>
        <v>1.867</v>
      </c>
      <c r="H1098" s="4027">
        <f t="shared" si="188"/>
        <v>5873.5714285714284</v>
      </c>
      <c r="I1098" s="4112" t="s">
        <v>315</v>
      </c>
      <c r="J1098" s="2415"/>
      <c r="K1098" s="2415"/>
      <c r="L1098" s="2416"/>
      <c r="M1098" s="1973"/>
      <c r="N1098" s="1973"/>
      <c r="O1098" s="1471"/>
      <c r="P1098" s="3817">
        <v>44891</v>
      </c>
      <c r="Q1098" s="3818" t="s">
        <v>5586</v>
      </c>
      <c r="R1098" s="1226">
        <v>182</v>
      </c>
      <c r="S1098" s="3818">
        <f>AVERAGE(CPVTFC3SG0076!T26:U26)</f>
        <v>0.14729999999999999</v>
      </c>
      <c r="T1098" s="521">
        <f t="shared" si="195"/>
        <v>-77.785714285714349</v>
      </c>
      <c r="U1098" s="3819" t="s">
        <v>314</v>
      </c>
      <c r="V1098" s="287"/>
      <c r="W1098" s="261">
        <v>1</v>
      </c>
    </row>
    <row r="1099" spans="1:23" s="261" customFormat="1" ht="15.75" thickBot="1" x14ac:dyDescent="0.3">
      <c r="A1099" s="1798">
        <v>1008</v>
      </c>
      <c r="B1099" s="2376" t="s">
        <v>5016</v>
      </c>
      <c r="C1099" s="2376" t="s">
        <v>868</v>
      </c>
      <c r="D1099" s="2325">
        <v>44866</v>
      </c>
      <c r="E1099" s="3512" t="s">
        <v>4948</v>
      </c>
      <c r="F1099" s="3808">
        <v>47</v>
      </c>
      <c r="G1099" s="540">
        <f>AVERAGE(CPVTFC3SG0040!G19:H19)</f>
        <v>2.0183</v>
      </c>
      <c r="H1099" s="3999">
        <f t="shared" si="188"/>
        <v>6413.9285714285716</v>
      </c>
      <c r="I1099" s="4121" t="s">
        <v>315</v>
      </c>
      <c r="J1099" s="1994"/>
      <c r="K1099" s="1994"/>
      <c r="L1099" s="1432"/>
      <c r="M1099" s="1994"/>
      <c r="N1099" s="1994"/>
      <c r="O1099" s="2158"/>
      <c r="P1099" s="3809">
        <v>44891</v>
      </c>
      <c r="Q1099" s="3810" t="s">
        <v>5586</v>
      </c>
      <c r="R1099" s="1319">
        <v>183</v>
      </c>
      <c r="S1099" s="3810">
        <f>AVERAGE(CPVTFC3SG0076!V26:W26)</f>
        <v>0.21625</v>
      </c>
      <c r="T1099" s="1422">
        <f t="shared" si="195"/>
        <v>247.26428571428568</v>
      </c>
      <c r="U1099" s="3811" t="s">
        <v>314</v>
      </c>
      <c r="V1099" s="287"/>
      <c r="W1099" s="261">
        <v>1</v>
      </c>
    </row>
    <row r="1100" spans="1:23" s="261" customFormat="1" ht="15.75" thickBot="1" x14ac:dyDescent="0.3">
      <c r="A1100" s="531">
        <v>1009</v>
      </c>
      <c r="B1100" s="532" t="s">
        <v>5017</v>
      </c>
      <c r="C1100" s="532" t="s">
        <v>868</v>
      </c>
      <c r="D1100" s="2328">
        <v>44866</v>
      </c>
      <c r="E1100" s="3506" t="s">
        <v>4948</v>
      </c>
      <c r="F1100" s="3678">
        <v>48</v>
      </c>
      <c r="G1100" s="587">
        <f>AVERAGE(CPVTFC3SG0040!I19:J19)</f>
        <v>2.0985</v>
      </c>
      <c r="H1100" s="4027">
        <f t="shared" si="188"/>
        <v>6700.3571428571431</v>
      </c>
      <c r="I1100" s="4112" t="s">
        <v>315</v>
      </c>
      <c r="J1100" s="1472"/>
      <c r="K1100" s="1472"/>
      <c r="L1100" s="2047"/>
      <c r="M1100" s="1472"/>
      <c r="N1100" s="1472"/>
      <c r="O1100" s="2837"/>
      <c r="P1100" s="3813">
        <v>44893</v>
      </c>
      <c r="Q1100" s="3814" t="s">
        <v>5588</v>
      </c>
      <c r="R1100" s="3814">
        <v>133</v>
      </c>
      <c r="S1100" s="3814">
        <f>AVERAGE(CPVTFC3SG0078!R18:S18)</f>
        <v>0.17204999999999998</v>
      </c>
      <c r="T1100" s="514">
        <f t="shared" ref="T1100:T1104" si="196">(S1100-0.1301)/0.0142*66</f>
        <v>194.97887323943655</v>
      </c>
      <c r="U1100" s="3815" t="s">
        <v>314</v>
      </c>
      <c r="V1100" s="287"/>
      <c r="W1100" s="261">
        <v>1</v>
      </c>
    </row>
    <row r="1101" spans="1:23" s="261" customFormat="1" ht="15.75" thickBot="1" x14ac:dyDescent="0.3">
      <c r="A1101" s="1798">
        <v>1010</v>
      </c>
      <c r="B1101" s="2376" t="s">
        <v>5018</v>
      </c>
      <c r="C1101" s="2376" t="s">
        <v>868</v>
      </c>
      <c r="D1101" s="2325">
        <v>44866</v>
      </c>
      <c r="E1101" s="3512" t="s">
        <v>4948</v>
      </c>
      <c r="F1101" s="3808">
        <v>49</v>
      </c>
      <c r="G1101" s="540">
        <f>AVERAGE(CPVTFC3SG0040!K19:L19)</f>
        <v>2.2406000000000001</v>
      </c>
      <c r="H1101" s="3999">
        <f t="shared" si="188"/>
        <v>7207.857142857144</v>
      </c>
      <c r="I1101" s="4121" t="s">
        <v>315</v>
      </c>
      <c r="J1101" s="1994"/>
      <c r="K1101" s="1994"/>
      <c r="L1101" s="1432"/>
      <c r="M1101" s="1994"/>
      <c r="N1101" s="1994"/>
      <c r="O1101" s="2158"/>
      <c r="P1101" s="3809">
        <v>44893</v>
      </c>
      <c r="Q1101" s="3810" t="s">
        <v>5588</v>
      </c>
      <c r="R1101" s="3810">
        <v>134</v>
      </c>
      <c r="S1101" s="3810">
        <f>AVERAGE(CPVTFC3SG0078!T18:U18)</f>
        <v>0.18099999999999999</v>
      </c>
      <c r="T1101" s="1422">
        <f t="shared" si="196"/>
        <v>236.57746478873239</v>
      </c>
      <c r="U1101" s="3811" t="s">
        <v>314</v>
      </c>
      <c r="V1101" s="287"/>
      <c r="W1101" s="261">
        <v>1</v>
      </c>
    </row>
    <row r="1102" spans="1:23" s="261" customFormat="1" ht="15.75" thickBot="1" x14ac:dyDescent="0.3">
      <c r="A1102" s="531">
        <v>1011</v>
      </c>
      <c r="B1102" s="532" t="s">
        <v>5019</v>
      </c>
      <c r="C1102" s="532" t="s">
        <v>868</v>
      </c>
      <c r="D1102" s="2328">
        <v>44866</v>
      </c>
      <c r="E1102" s="3506" t="s">
        <v>4948</v>
      </c>
      <c r="F1102" s="3678">
        <v>50</v>
      </c>
      <c r="G1102" s="587">
        <f>AVERAGE(CPVTFC3SG0040!M19:N19)</f>
        <v>1.57765</v>
      </c>
      <c r="H1102" s="4027">
        <f t="shared" si="188"/>
        <v>4840.1785714285716</v>
      </c>
      <c r="I1102" s="4112" t="s">
        <v>315</v>
      </c>
      <c r="J1102" s="1472"/>
      <c r="K1102" s="1472"/>
      <c r="L1102" s="2047"/>
      <c r="M1102" s="1472"/>
      <c r="N1102" s="1472"/>
      <c r="O1102" s="2837"/>
      <c r="P1102" s="3817">
        <v>44893</v>
      </c>
      <c r="Q1102" s="3818" t="s">
        <v>5588</v>
      </c>
      <c r="R1102" s="3818">
        <v>135</v>
      </c>
      <c r="S1102" s="3818">
        <f>AVERAGE(CPVTFC3SG0078!V18:W18)</f>
        <v>0.14915</v>
      </c>
      <c r="T1102" s="521">
        <f t="shared" si="196"/>
        <v>88.54225352112681</v>
      </c>
      <c r="U1102" s="3819" t="s">
        <v>314</v>
      </c>
      <c r="V1102" s="287"/>
      <c r="W1102" s="261">
        <v>1</v>
      </c>
    </row>
    <row r="1103" spans="1:23" s="261" customFormat="1" ht="15.75" thickBot="1" x14ac:dyDescent="0.3">
      <c r="A1103" s="1798">
        <v>1012</v>
      </c>
      <c r="B1103" s="2376" t="s">
        <v>5020</v>
      </c>
      <c r="C1103" s="2376" t="s">
        <v>868</v>
      </c>
      <c r="D1103" s="2325">
        <v>44866</v>
      </c>
      <c r="E1103" s="3512" t="s">
        <v>4948</v>
      </c>
      <c r="F1103" s="3808">
        <v>51</v>
      </c>
      <c r="G1103" s="540">
        <f>AVERAGE(CPVTFC3SG0040!O19:P19)</f>
        <v>2.1653500000000001</v>
      </c>
      <c r="H1103" s="3999">
        <f t="shared" si="188"/>
        <v>6939.107142857144</v>
      </c>
      <c r="I1103" s="4121" t="s">
        <v>315</v>
      </c>
      <c r="J1103" s="1994"/>
      <c r="K1103" s="1994"/>
      <c r="L1103" s="1432"/>
      <c r="M1103" s="1994"/>
      <c r="N1103" s="1994"/>
      <c r="O1103" s="2158"/>
      <c r="P1103" s="3809">
        <v>44893</v>
      </c>
      <c r="Q1103" s="3810" t="s">
        <v>5588</v>
      </c>
      <c r="R1103" s="3810">
        <v>136</v>
      </c>
      <c r="S1103" s="3810">
        <f>AVERAGE(CPVTFC3SG0078!X18:Y18)</f>
        <v>0.1915</v>
      </c>
      <c r="T1103" s="1422">
        <f t="shared" si="196"/>
        <v>285.38028169014092</v>
      </c>
      <c r="U1103" s="3811" t="s">
        <v>314</v>
      </c>
      <c r="V1103" s="287"/>
      <c r="W1103" s="261">
        <v>1</v>
      </c>
    </row>
    <row r="1104" spans="1:23" s="261" customFormat="1" ht="15.75" thickBot="1" x14ac:dyDescent="0.3">
      <c r="A1104" s="531">
        <v>1013</v>
      </c>
      <c r="B1104" s="532" t="s">
        <v>5021</v>
      </c>
      <c r="C1104" s="532" t="s">
        <v>868</v>
      </c>
      <c r="D1104" s="2328">
        <v>44866</v>
      </c>
      <c r="E1104" s="3506" t="s">
        <v>4948</v>
      </c>
      <c r="F1104" s="3678">
        <v>52</v>
      </c>
      <c r="G1104" s="587">
        <f>AVERAGE(CPVTFC3SG0040!Q19:R19)</f>
        <v>2.8369</v>
      </c>
      <c r="H1104" s="4027">
        <f t="shared" si="188"/>
        <v>9337.5</v>
      </c>
      <c r="I1104" s="4112" t="s">
        <v>315</v>
      </c>
      <c r="J1104" s="1472"/>
      <c r="K1104" s="1472"/>
      <c r="L1104" s="2047"/>
      <c r="M1104" s="1472"/>
      <c r="N1104" s="1472"/>
      <c r="O1104" s="2837"/>
      <c r="P1104" s="3794">
        <v>44893</v>
      </c>
      <c r="Q1104" s="3795" t="s">
        <v>5588</v>
      </c>
      <c r="R1104" s="3795">
        <v>137</v>
      </c>
      <c r="S1104" s="3795">
        <f>AVERAGE(CPVTFC3SG0078!B20:C20)</f>
        <v>0.48160000000000003</v>
      </c>
      <c r="T1104" s="555">
        <f t="shared" si="196"/>
        <v>1633.7323943661972</v>
      </c>
      <c r="U1104" s="3796" t="s">
        <v>315</v>
      </c>
      <c r="V1104" s="287"/>
      <c r="W1104" s="261">
        <v>1</v>
      </c>
    </row>
    <row r="1105" spans="1:23" s="261" customFormat="1" x14ac:dyDescent="0.25">
      <c r="A1105" s="456">
        <v>1014</v>
      </c>
      <c r="B1105" s="4806" t="s">
        <v>5022</v>
      </c>
      <c r="C1105" s="457" t="s">
        <v>868</v>
      </c>
      <c r="D1105" s="2107">
        <v>44866</v>
      </c>
      <c r="E1105" s="2788" t="s">
        <v>4948</v>
      </c>
      <c r="F1105" s="582">
        <v>53</v>
      </c>
      <c r="G1105" s="460">
        <f>AVERAGE(CPVTFC3SG0040!S19:T19)</f>
        <v>2.8146500000000003</v>
      </c>
      <c r="H1105" s="4007">
        <f t="shared" si="188"/>
        <v>9258.0357142857156</v>
      </c>
      <c r="I1105" s="4114" t="s">
        <v>315</v>
      </c>
      <c r="J1105" s="834"/>
      <c r="K1105" s="834"/>
      <c r="L1105" s="835"/>
      <c r="M1105" s="834"/>
      <c r="N1105" s="834"/>
      <c r="O1105" s="1602"/>
      <c r="P1105" s="3788">
        <v>44891</v>
      </c>
      <c r="Q1105" s="1498" t="s">
        <v>5587</v>
      </c>
      <c r="R1105" s="589">
        <v>6</v>
      </c>
      <c r="S1105" s="1498">
        <f>AVERAGE(CPVTFC3SG0077!M11:N11)</f>
        <v>0.22145000000000001</v>
      </c>
      <c r="T1105" s="500">
        <f t="shared" ref="T1105:T1131" si="197">(S1105-0.1197)/0.0134*66</f>
        <v>501.15671641791045</v>
      </c>
      <c r="U1105" s="1779" t="s">
        <v>314</v>
      </c>
      <c r="V1105" s="287"/>
      <c r="W1105" s="261">
        <v>1</v>
      </c>
    </row>
    <row r="1106" spans="1:23" s="261" customFormat="1" ht="15.75" thickBot="1" x14ac:dyDescent="0.3">
      <c r="A1106" s="219"/>
      <c r="B1106" s="4808"/>
      <c r="C1106" s="463" t="s">
        <v>5448</v>
      </c>
      <c r="D1106" s="2111"/>
      <c r="E1106" s="3471"/>
      <c r="F1106" s="3950"/>
      <c r="G1106" s="1385"/>
      <c r="H1106" s="4030"/>
      <c r="I1106" s="4139"/>
      <c r="J1106" s="786"/>
      <c r="K1106" s="786"/>
      <c r="L1106" s="787"/>
      <c r="M1106" s="786"/>
      <c r="N1106" s="786"/>
      <c r="O1106" s="2699"/>
      <c r="P1106" s="3800">
        <v>44891</v>
      </c>
      <c r="Q1106" s="1783" t="s">
        <v>5587</v>
      </c>
      <c r="R1106" s="595">
        <v>7</v>
      </c>
      <c r="S1106" s="1783">
        <f>AVERAGE(CPVTFC3SG0077!O11:P11)</f>
        <v>0.10935</v>
      </c>
      <c r="T1106" s="469">
        <f t="shared" si="197"/>
        <v>-50.977611940298495</v>
      </c>
      <c r="U1106" s="1784" t="s">
        <v>314</v>
      </c>
      <c r="V1106" s="287"/>
    </row>
    <row r="1107" spans="1:23" s="261" customFormat="1" ht="15.75" thickBot="1" x14ac:dyDescent="0.3">
      <c r="A1107" s="531">
        <v>1015</v>
      </c>
      <c r="B1107" s="532" t="s">
        <v>5023</v>
      </c>
      <c r="C1107" s="532" t="s">
        <v>868</v>
      </c>
      <c r="D1107" s="2328">
        <v>44866</v>
      </c>
      <c r="E1107" s="3506" t="s">
        <v>4948</v>
      </c>
      <c r="F1107" s="3678">
        <v>54</v>
      </c>
      <c r="G1107" s="587">
        <f>AVERAGE(CPVTFC3SG0040!U19:V19)</f>
        <v>0.70155000000000001</v>
      </c>
      <c r="H1107" s="4027">
        <f t="shared" si="188"/>
        <v>1711.25</v>
      </c>
      <c r="I1107" s="4112" t="s">
        <v>315</v>
      </c>
      <c r="J1107" s="1472"/>
      <c r="K1107" s="1472"/>
      <c r="L1107" s="2047"/>
      <c r="M1107" s="1472"/>
      <c r="N1107" s="1472"/>
      <c r="O1107" s="2837"/>
      <c r="P1107" s="3785">
        <v>44891</v>
      </c>
      <c r="Q1107" s="3786" t="s">
        <v>5587</v>
      </c>
      <c r="R1107" s="112">
        <v>19</v>
      </c>
      <c r="S1107" s="3786">
        <f>AVERAGE(CPVTFC3SG0077!Q13:R13)</f>
        <v>0.10389999999999999</v>
      </c>
      <c r="T1107" s="474">
        <f t="shared" si="197"/>
        <v>-77.820895522388099</v>
      </c>
      <c r="U1107" s="3787" t="s">
        <v>314</v>
      </c>
      <c r="V1107" s="287"/>
      <c r="W1107" s="261">
        <v>1</v>
      </c>
    </row>
    <row r="1108" spans="1:23" s="261" customFormat="1" x14ac:dyDescent="0.25">
      <c r="A1108" s="488">
        <v>1016</v>
      </c>
      <c r="B1108" s="4803" t="s">
        <v>5024</v>
      </c>
      <c r="C1108" s="489" t="s">
        <v>868</v>
      </c>
      <c r="D1108" s="2329">
        <v>44866</v>
      </c>
      <c r="E1108" s="3465" t="s">
        <v>4948</v>
      </c>
      <c r="F1108" s="575">
        <v>55</v>
      </c>
      <c r="G1108" s="493">
        <f>AVERAGE(CPVTFC3SG0040!W19:X19)</f>
        <v>0.1004</v>
      </c>
      <c r="H1108" s="4008">
        <f t="shared" si="188"/>
        <v>-435.71428571428567</v>
      </c>
      <c r="I1108" s="4117" t="s">
        <v>314</v>
      </c>
      <c r="J1108" s="834"/>
      <c r="K1108" s="834"/>
      <c r="L1108" s="835"/>
      <c r="M1108" s="834"/>
      <c r="N1108" s="834"/>
      <c r="O1108" s="834"/>
      <c r="P1108" s="3788">
        <v>44891</v>
      </c>
      <c r="Q1108" s="1498" t="s">
        <v>5587</v>
      </c>
      <c r="R1108" s="589">
        <v>22</v>
      </c>
      <c r="S1108" s="1498">
        <f>AVERAGE(CPVTFC3SG0077!W13:X13)</f>
        <v>0.1053</v>
      </c>
      <c r="T1108" s="494">
        <f t="shared" si="197"/>
        <v>-70.925373134328339</v>
      </c>
      <c r="U1108" s="1779" t="s">
        <v>314</v>
      </c>
      <c r="V1108" s="287"/>
      <c r="W1108" s="261">
        <v>1</v>
      </c>
    </row>
    <row r="1109" spans="1:23" s="261" customFormat="1" ht="15.75" thickBot="1" x14ac:dyDescent="0.3">
      <c r="A1109" s="90"/>
      <c r="B1109" s="4805"/>
      <c r="C1109" s="464" t="s">
        <v>5448</v>
      </c>
      <c r="D1109" s="2111"/>
      <c r="E1109" s="3471"/>
      <c r="F1109" s="3950"/>
      <c r="G1109" s="1385"/>
      <c r="H1109" s="4030"/>
      <c r="I1109" s="4125"/>
      <c r="J1109" s="786"/>
      <c r="K1109" s="786"/>
      <c r="L1109" s="787"/>
      <c r="M1109" s="786"/>
      <c r="N1109" s="786"/>
      <c r="O1109" s="786"/>
      <c r="P1109" s="4250">
        <v>44894</v>
      </c>
      <c r="Q1109" s="468" t="s">
        <v>5593</v>
      </c>
      <c r="R1109" s="468">
        <v>167</v>
      </c>
      <c r="S1109" s="468">
        <f>AVERAGE(CPVTFC3SG0081!N24:O24)</f>
        <v>8.9300000000000004E-2</v>
      </c>
      <c r="T1109" s="4009">
        <f t="shared" ref="T1109" si="198">(S1109-0.1617)/0.0141*66</f>
        <v>-338.89361702127667</v>
      </c>
      <c r="U1109" s="4251" t="s">
        <v>314</v>
      </c>
      <c r="V1109" s="287"/>
    </row>
    <row r="1110" spans="1:23" s="261" customFormat="1" ht="15.75" thickBot="1" x14ac:dyDescent="0.3">
      <c r="A1110" s="1804">
        <v>1017</v>
      </c>
      <c r="B1110" s="2287" t="s">
        <v>5025</v>
      </c>
      <c r="C1110" s="2287" t="s">
        <v>868</v>
      </c>
      <c r="D1110" s="2330">
        <v>44866</v>
      </c>
      <c r="E1110" s="3516" t="s">
        <v>4948</v>
      </c>
      <c r="F1110" s="3816">
        <v>56</v>
      </c>
      <c r="G1110" s="523">
        <f>AVERAGE(CPVTFC3SG0040!C21:D21)</f>
        <v>6.5599999999999992E-2</v>
      </c>
      <c r="H1110" s="4013">
        <f t="shared" si="188"/>
        <v>-560</v>
      </c>
      <c r="I1110" s="4124" t="s">
        <v>314</v>
      </c>
      <c r="J1110" s="1472"/>
      <c r="K1110" s="1472"/>
      <c r="L1110" s="2047"/>
      <c r="M1110" s="1472"/>
      <c r="N1110" s="1472"/>
      <c r="O1110" s="2837"/>
      <c r="P1110" s="3817">
        <v>44891</v>
      </c>
      <c r="Q1110" s="3818" t="s">
        <v>5587</v>
      </c>
      <c r="R1110" s="1226">
        <v>23</v>
      </c>
      <c r="S1110" s="3818">
        <f>AVERAGE(CPVTFC3SG0077!C15:D15)</f>
        <v>0.11030000000000001</v>
      </c>
      <c r="T1110" s="521">
        <f t="shared" si="197"/>
        <v>-46.298507462686523</v>
      </c>
      <c r="U1110" s="3819" t="s">
        <v>314</v>
      </c>
      <c r="V1110" s="287"/>
      <c r="W1110" s="261">
        <v>1</v>
      </c>
    </row>
    <row r="1111" spans="1:23" s="261" customFormat="1" ht="15.75" thickBot="1" x14ac:dyDescent="0.3">
      <c r="A1111" s="1308">
        <v>1018</v>
      </c>
      <c r="B1111" s="1990" t="s">
        <v>5026</v>
      </c>
      <c r="C1111" s="1990" t="s">
        <v>868</v>
      </c>
      <c r="D1111" s="2326">
        <v>44866</v>
      </c>
      <c r="E1111" s="3508" t="s">
        <v>4948</v>
      </c>
      <c r="F1111" s="3821">
        <v>57</v>
      </c>
      <c r="G1111" s="1421">
        <f>AVERAGE(CPVTFC3SG0040!E21:F21)</f>
        <v>7.2349999999999998E-2</v>
      </c>
      <c r="H1111" s="4029">
        <f t="shared" si="188"/>
        <v>-535.89285714285711</v>
      </c>
      <c r="I1111" s="4316" t="s">
        <v>314</v>
      </c>
      <c r="J1111" s="4317"/>
      <c r="K1111" s="4317"/>
      <c r="L1111" s="4317"/>
      <c r="M1111" s="4317"/>
      <c r="N1111" s="4317"/>
      <c r="O1111" s="4317"/>
      <c r="P1111" s="3809">
        <v>44891</v>
      </c>
      <c r="Q1111" s="3810" t="s">
        <v>5587</v>
      </c>
      <c r="R1111" s="1319">
        <v>24</v>
      </c>
      <c r="S1111" s="3810">
        <f>AVERAGE(CPVTFC3SG0077!E15:F15)</f>
        <v>9.8299999999999998E-2</v>
      </c>
      <c r="T1111" s="1422">
        <f t="shared" si="197"/>
        <v>-105.40298507462688</v>
      </c>
      <c r="U1111" s="3811" t="s">
        <v>314</v>
      </c>
      <c r="V1111" s="287"/>
      <c r="W1111" s="261">
        <v>1</v>
      </c>
    </row>
    <row r="1112" spans="1:23" s="261" customFormat="1" x14ac:dyDescent="0.25">
      <c r="A1112" s="86">
        <v>1019</v>
      </c>
      <c r="B1112" s="457" t="s">
        <v>5027</v>
      </c>
      <c r="C1112" s="457" t="s">
        <v>868</v>
      </c>
      <c r="D1112" s="2107">
        <v>44866</v>
      </c>
      <c r="E1112" s="2788" t="s">
        <v>4948</v>
      </c>
      <c r="F1112" s="582">
        <v>58</v>
      </c>
      <c r="G1112" s="460">
        <f>AVERAGE(CPVTFC3SG0040!G21:H21)</f>
        <v>0.9556</v>
      </c>
      <c r="H1112" s="4007">
        <f t="shared" si="188"/>
        <v>2618.5714285714289</v>
      </c>
      <c r="I1112" s="4126" t="s">
        <v>315</v>
      </c>
      <c r="J1112" s="834"/>
      <c r="K1112" s="834"/>
      <c r="L1112" s="835"/>
      <c r="M1112" s="834"/>
      <c r="N1112" s="834"/>
      <c r="O1112" s="834"/>
      <c r="P1112" s="3788">
        <v>44891</v>
      </c>
      <c r="Q1112" s="1498" t="s">
        <v>5587</v>
      </c>
      <c r="R1112" s="589">
        <v>25</v>
      </c>
      <c r="S1112" s="1498">
        <f>AVERAGE(CPVTFC3SG0077!G15:H15)</f>
        <v>0.11044999999999999</v>
      </c>
      <c r="T1112" s="494">
        <f t="shared" si="197"/>
        <v>-45.55970149253735</v>
      </c>
      <c r="U1112" s="1779" t="s">
        <v>314</v>
      </c>
      <c r="V1112" s="287"/>
      <c r="W1112" s="261">
        <v>1</v>
      </c>
    </row>
    <row r="1113" spans="1:23" s="261" customFormat="1" ht="15.75" thickBot="1" x14ac:dyDescent="0.3">
      <c r="A1113" s="537"/>
      <c r="B1113" s="423"/>
      <c r="C1113" s="423" t="s">
        <v>5594</v>
      </c>
      <c r="D1113" s="2335"/>
      <c r="E1113" s="3532"/>
      <c r="F1113" s="3955"/>
      <c r="G1113" s="1391"/>
      <c r="H1113" s="4031"/>
      <c r="I1113" s="4129"/>
      <c r="J1113" s="1268"/>
      <c r="K1113" s="1268"/>
      <c r="L1113" s="1586"/>
      <c r="M1113" s="1268"/>
      <c r="N1113" s="1268"/>
      <c r="O1113" s="1268"/>
      <c r="P1113" s="4279">
        <v>44894</v>
      </c>
      <c r="Q1113" s="473" t="s">
        <v>5593</v>
      </c>
      <c r="R1113" s="473">
        <v>168</v>
      </c>
      <c r="S1113" s="473">
        <f>AVERAGE(CPVTFC3SG0081!P24:Q24)</f>
        <v>9.8500000000000004E-2</v>
      </c>
      <c r="T1113" s="4006">
        <f t="shared" ref="T1113" si="199">(S1113-0.1617)/0.0141*66</f>
        <v>-295.82978723404256</v>
      </c>
      <c r="U1113" s="4280" t="s">
        <v>314</v>
      </c>
      <c r="V1113" s="287"/>
    </row>
    <row r="1114" spans="1:23" s="261" customFormat="1" x14ac:dyDescent="0.25">
      <c r="A1114" s="456">
        <v>1020</v>
      </c>
      <c r="B1114" s="4809" t="s">
        <v>5028</v>
      </c>
      <c r="C1114" s="457" t="s">
        <v>868</v>
      </c>
      <c r="D1114" s="2107">
        <v>44866</v>
      </c>
      <c r="E1114" s="2788" t="s">
        <v>4948</v>
      </c>
      <c r="F1114" s="582">
        <v>59</v>
      </c>
      <c r="G1114" s="460">
        <f>AVERAGE(CPVTFC3SG0040!I21:J21)</f>
        <v>1.1535500000000001</v>
      </c>
      <c r="H1114" s="4007">
        <f t="shared" si="188"/>
        <v>3325.5357142857151</v>
      </c>
      <c r="I1114" s="4126" t="s">
        <v>315</v>
      </c>
      <c r="J1114" s="834"/>
      <c r="K1114" s="834"/>
      <c r="L1114" s="835"/>
      <c r="M1114" s="834"/>
      <c r="N1114" s="834"/>
      <c r="O1114" s="834"/>
      <c r="P1114" s="3788">
        <v>44891</v>
      </c>
      <c r="Q1114" s="1498" t="s">
        <v>5587</v>
      </c>
      <c r="R1114" s="589">
        <v>26</v>
      </c>
      <c r="S1114" s="1498">
        <f>AVERAGE(CPVTFC3SG0077!I15:J15)</f>
        <v>0.11185</v>
      </c>
      <c r="T1114" s="494">
        <f t="shared" si="197"/>
        <v>-38.66417910447759</v>
      </c>
      <c r="U1114" s="1779" t="s">
        <v>314</v>
      </c>
      <c r="V1114" s="287"/>
      <c r="W1114" s="261">
        <v>1</v>
      </c>
    </row>
    <row r="1115" spans="1:23" s="261" customFormat="1" x14ac:dyDescent="0.25">
      <c r="A1115" s="597"/>
      <c r="B1115" s="4816"/>
      <c r="C1115" s="443" t="s">
        <v>5448</v>
      </c>
      <c r="D1115" s="2333"/>
      <c r="E1115" s="3468"/>
      <c r="F1115" s="3949"/>
      <c r="G1115" s="892"/>
      <c r="H1115" s="4011"/>
      <c r="I1115" s="4094"/>
      <c r="J1115" s="694"/>
      <c r="K1115" s="694"/>
      <c r="L1115" s="695"/>
      <c r="M1115" s="694"/>
      <c r="N1115" s="694"/>
      <c r="O1115" s="694"/>
      <c r="P1115" s="4242">
        <v>44894</v>
      </c>
      <c r="Q1115" s="275" t="s">
        <v>5593</v>
      </c>
      <c r="R1115" s="275">
        <v>169</v>
      </c>
      <c r="S1115" s="275">
        <f>AVERAGE(CPVTFC3SG0081!R24:S24)</f>
        <v>0.20519999999999999</v>
      </c>
      <c r="T1115" s="4026">
        <f t="shared" ref="T1115" si="200">(S1115-0.1617)/0.0141*66</f>
        <v>203.61702127659566</v>
      </c>
      <c r="U1115" s="4244" t="s">
        <v>314</v>
      </c>
      <c r="V1115" s="287"/>
    </row>
    <row r="1116" spans="1:23" s="261" customFormat="1" ht="15.75" thickBot="1" x14ac:dyDescent="0.3">
      <c r="A1116" s="219"/>
      <c r="B1116" s="4810"/>
      <c r="C1116" s="463" t="s">
        <v>863</v>
      </c>
      <c r="D1116" s="2111"/>
      <c r="E1116" s="3471"/>
      <c r="F1116" s="3950"/>
      <c r="G1116" s="1385"/>
      <c r="H1116" s="4030"/>
      <c r="I1116" s="4125"/>
      <c r="J1116" s="786"/>
      <c r="K1116" s="786"/>
      <c r="L1116" s="787"/>
      <c r="M1116" s="786"/>
      <c r="N1116" s="786"/>
      <c r="O1116" s="786"/>
      <c r="P1116" s="3800">
        <v>44891</v>
      </c>
      <c r="Q1116" s="1783" t="s">
        <v>5587</v>
      </c>
      <c r="R1116" s="595">
        <v>27</v>
      </c>
      <c r="S1116" s="1783">
        <f>AVERAGE(CPVTFC3SG0077!K15:L15)</f>
        <v>0.16270000000000001</v>
      </c>
      <c r="T1116" s="469">
        <f t="shared" si="197"/>
        <v>211.79104477611943</v>
      </c>
      <c r="U1116" s="1784" t="s">
        <v>314</v>
      </c>
      <c r="V1116" s="287"/>
    </row>
    <row r="1117" spans="1:23" s="261" customFormat="1" ht="15.75" thickBot="1" x14ac:dyDescent="0.3">
      <c r="A1117" s="2034">
        <v>1021</v>
      </c>
      <c r="B1117" s="2199" t="s">
        <v>5029</v>
      </c>
      <c r="C1117" s="2199" t="s">
        <v>868</v>
      </c>
      <c r="D1117" s="2857">
        <v>44866</v>
      </c>
      <c r="E1117" s="3822" t="s">
        <v>4948</v>
      </c>
      <c r="F1117" s="3823">
        <v>60</v>
      </c>
      <c r="G1117" s="539">
        <f>AVERAGE(CPVTFC3SG0040!K21:L21)</f>
        <v>1.5712999999999999</v>
      </c>
      <c r="H1117" s="4025">
        <f t="shared" si="188"/>
        <v>4817.5</v>
      </c>
      <c r="I1117" s="4134" t="s">
        <v>315</v>
      </c>
      <c r="J1117" s="1256"/>
      <c r="K1117" s="1256"/>
      <c r="L1117" s="2022"/>
      <c r="M1117" s="1256"/>
      <c r="N1117" s="1256"/>
      <c r="O1117" s="3898"/>
      <c r="P1117" s="3929">
        <v>44891</v>
      </c>
      <c r="Q1117" s="3928" t="s">
        <v>5587</v>
      </c>
      <c r="R1117" s="955">
        <v>32</v>
      </c>
      <c r="S1117" s="3928">
        <f>AVERAGE(CPVTFC3SG0077!U15:V15)</f>
        <v>0.1031</v>
      </c>
      <c r="T1117" s="559">
        <f t="shared" si="197"/>
        <v>-81.761194029850756</v>
      </c>
      <c r="U1117" s="3930" t="s">
        <v>314</v>
      </c>
      <c r="V1117" s="287"/>
      <c r="W1117" s="261">
        <v>1</v>
      </c>
    </row>
    <row r="1118" spans="1:23" s="23" customFormat="1" ht="15.75" thickBot="1" x14ac:dyDescent="0.3">
      <c r="A1118" s="1308">
        <v>1022</v>
      </c>
      <c r="B1118" s="1990" t="s">
        <v>5030</v>
      </c>
      <c r="C1118" s="1990" t="s">
        <v>868</v>
      </c>
      <c r="D1118" s="2326">
        <v>44866</v>
      </c>
      <c r="E1118" s="3508" t="s">
        <v>4948</v>
      </c>
      <c r="F1118" s="3821">
        <v>61</v>
      </c>
      <c r="G1118" s="1421">
        <f>AVERAGE(CPVTFC3SG0040!M21:N21)</f>
        <v>8.3199999999999996E-2</v>
      </c>
      <c r="H1118" s="4029">
        <f t="shared" si="188"/>
        <v>-497.14285714285705</v>
      </c>
      <c r="I1118" s="4032" t="s">
        <v>314</v>
      </c>
      <c r="J1118" s="1994"/>
      <c r="K1118" s="1994"/>
      <c r="L1118" s="1432"/>
      <c r="M1118" s="1994"/>
      <c r="N1118" s="1994"/>
      <c r="O1118" s="2158"/>
      <c r="P1118" s="3809">
        <v>44891</v>
      </c>
      <c r="Q1118" s="3810" t="s">
        <v>5587</v>
      </c>
      <c r="R1118" s="1319">
        <v>49</v>
      </c>
      <c r="S1118" s="3810">
        <f>AVERAGE(CPVTFC3SG0077!K19:L19)</f>
        <v>9.4450000000000006E-2</v>
      </c>
      <c r="T1118" s="469">
        <f t="shared" si="197"/>
        <v>-124.36567164179101</v>
      </c>
      <c r="U1118" s="3811" t="s">
        <v>314</v>
      </c>
      <c r="V1118" s="287"/>
    </row>
    <row r="1119" spans="1:23" s="23" customFormat="1" ht="15.75" thickBot="1" x14ac:dyDescent="0.3">
      <c r="A1119" s="1829">
        <v>1023</v>
      </c>
      <c r="B1119" s="1990" t="s">
        <v>5031</v>
      </c>
      <c r="C1119" s="1990" t="s">
        <v>868</v>
      </c>
      <c r="D1119" s="2326">
        <v>44866</v>
      </c>
      <c r="E1119" s="3508" t="s">
        <v>4948</v>
      </c>
      <c r="F1119" s="3821">
        <v>62</v>
      </c>
      <c r="G1119" s="1421">
        <f>AVERAGE(CPVTFC3SG0040!O21:P21)</f>
        <v>7.9649999999999999E-2</v>
      </c>
      <c r="H1119" s="4029">
        <f t="shared" si="188"/>
        <v>-509.82142857142856</v>
      </c>
      <c r="I1119" s="4032" t="s">
        <v>314</v>
      </c>
      <c r="J1119" s="1994"/>
      <c r="K1119" s="1994"/>
      <c r="L1119" s="1432"/>
      <c r="M1119" s="1994"/>
      <c r="N1119" s="1994"/>
      <c r="O1119" s="2158"/>
      <c r="P1119" s="3809">
        <v>44891</v>
      </c>
      <c r="Q1119" s="3810" t="s">
        <v>5587</v>
      </c>
      <c r="R1119" s="1319">
        <v>52</v>
      </c>
      <c r="S1119" s="3810">
        <f>AVERAGE(CPVTFC3SG0077!Q19:R19)</f>
        <v>9.2049999999999993E-2</v>
      </c>
      <c r="T1119" s="469">
        <f t="shared" si="197"/>
        <v>-136.18656716417914</v>
      </c>
      <c r="U1119" s="3811" t="s">
        <v>314</v>
      </c>
      <c r="V1119" s="287"/>
    </row>
    <row r="1120" spans="1:23" s="23" customFormat="1" ht="15.75" thickBot="1" x14ac:dyDescent="0.3">
      <c r="A1120" s="1461">
        <v>1024</v>
      </c>
      <c r="B1120" s="532" t="s">
        <v>5032</v>
      </c>
      <c r="C1120" s="532" t="s">
        <v>868</v>
      </c>
      <c r="D1120" s="2328">
        <v>44866</v>
      </c>
      <c r="E1120" s="3506" t="s">
        <v>4948</v>
      </c>
      <c r="F1120" s="3678">
        <v>63</v>
      </c>
      <c r="G1120" s="587">
        <f>AVERAGE(CPVTFC3SG0040!Q21:R21)</f>
        <v>1.3138999999999998</v>
      </c>
      <c r="H1120" s="4027">
        <f t="shared" si="188"/>
        <v>3898.2142857142853</v>
      </c>
      <c r="I1120" s="4112" t="s">
        <v>315</v>
      </c>
      <c r="J1120" s="1472"/>
      <c r="K1120" s="1472"/>
      <c r="L1120" s="2047"/>
      <c r="M1120" s="1472"/>
      <c r="N1120" s="1472"/>
      <c r="O1120" s="2837"/>
      <c r="P1120" s="3813">
        <v>44891</v>
      </c>
      <c r="Q1120" s="3814" t="s">
        <v>5587</v>
      </c>
      <c r="R1120" s="1016">
        <v>53</v>
      </c>
      <c r="S1120" s="3814">
        <f>AVERAGE(CPVTFC3SG0077!S19:T19)</f>
        <v>0.1123</v>
      </c>
      <c r="T1120" s="474">
        <f t="shared" si="197"/>
        <v>-36.447761194029866</v>
      </c>
      <c r="U1120" s="3815" t="s">
        <v>314</v>
      </c>
      <c r="V1120" s="287"/>
      <c r="W1120" s="23">
        <v>1</v>
      </c>
    </row>
    <row r="1121" spans="1:23" s="23" customFormat="1" x14ac:dyDescent="0.25">
      <c r="A1121" s="508">
        <v>1025</v>
      </c>
      <c r="B1121" s="489" t="s">
        <v>5033</v>
      </c>
      <c r="C1121" s="489" t="s">
        <v>868</v>
      </c>
      <c r="D1121" s="2329">
        <v>44866</v>
      </c>
      <c r="E1121" s="3465" t="s">
        <v>4948</v>
      </c>
      <c r="F1121" s="575">
        <v>64</v>
      </c>
      <c r="G1121" s="493">
        <f>AVERAGE(CPVTFC3SG0040!S21:T21)</f>
        <v>0.39165</v>
      </c>
      <c r="H1121" s="4008">
        <f t="shared" si="188"/>
        <v>604.46428571428578</v>
      </c>
      <c r="I1121" s="4117" t="s">
        <v>314</v>
      </c>
      <c r="J1121" s="834"/>
      <c r="K1121" s="834"/>
      <c r="L1121" s="835"/>
      <c r="M1121" s="834"/>
      <c r="N1121" s="834"/>
      <c r="O1121" s="834"/>
      <c r="P1121" s="3788">
        <v>44891</v>
      </c>
      <c r="Q1121" s="1498" t="s">
        <v>5587</v>
      </c>
      <c r="R1121" s="589">
        <v>54</v>
      </c>
      <c r="S1121" s="1498">
        <f>AVERAGE(CPVTFC3SG0077!U19:V19)</f>
        <v>9.4649999999999998E-2</v>
      </c>
      <c r="T1121" s="494">
        <f t="shared" si="197"/>
        <v>-123.38059701492539</v>
      </c>
      <c r="U1121" s="1779" t="s">
        <v>314</v>
      </c>
      <c r="V1121" s="287"/>
    </row>
    <row r="1122" spans="1:23" s="23" customFormat="1" ht="15.75" thickBot="1" x14ac:dyDescent="0.3">
      <c r="A1122" s="462"/>
      <c r="B1122" s="464"/>
      <c r="C1122" s="464" t="s">
        <v>5448</v>
      </c>
      <c r="D1122" s="2111"/>
      <c r="E1122" s="3471"/>
      <c r="F1122" s="3950"/>
      <c r="G1122" s="1385"/>
      <c r="H1122" s="4030"/>
      <c r="I1122" s="4125"/>
      <c r="J1122" s="786"/>
      <c r="K1122" s="786"/>
      <c r="L1122" s="787"/>
      <c r="M1122" s="786"/>
      <c r="N1122" s="786"/>
      <c r="O1122" s="786"/>
      <c r="P1122" s="4250">
        <v>44894</v>
      </c>
      <c r="Q1122" s="468" t="s">
        <v>5593</v>
      </c>
      <c r="R1122" s="468">
        <v>176</v>
      </c>
      <c r="S1122" s="468">
        <f>AVERAGE(CPVTFC3SG0081!H26:I26)</f>
        <v>0.34460000000000002</v>
      </c>
      <c r="T1122" s="4009">
        <f t="shared" ref="T1122" si="201">(S1122-0.1617)/0.0141*66</f>
        <v>856.12765957446811</v>
      </c>
      <c r="U1122" s="4251" t="s">
        <v>314</v>
      </c>
      <c r="V1122" s="287"/>
    </row>
    <row r="1123" spans="1:23" s="23" customFormat="1" ht="15.75" thickBot="1" x14ac:dyDescent="0.3">
      <c r="A1123" s="1308">
        <v>1026</v>
      </c>
      <c r="B1123" s="1990" t="s">
        <v>5034</v>
      </c>
      <c r="C1123" s="1990" t="s">
        <v>868</v>
      </c>
      <c r="D1123" s="2326">
        <v>44866</v>
      </c>
      <c r="E1123" s="3508" t="s">
        <v>4948</v>
      </c>
      <c r="F1123" s="3821">
        <v>65</v>
      </c>
      <c r="G1123" s="1421">
        <f>AVERAGE(CPVTFC3SG0040!U21:V21)</f>
        <v>8.165E-2</v>
      </c>
      <c r="H1123" s="4029">
        <f t="shared" si="188"/>
        <v>-502.67857142857133</v>
      </c>
      <c r="I1123" s="4316" t="s">
        <v>314</v>
      </c>
      <c r="J1123" s="652"/>
      <c r="K1123" s="652"/>
      <c r="L1123" s="652"/>
      <c r="M1123" s="652"/>
      <c r="N1123" s="652"/>
      <c r="O1123" s="652"/>
      <c r="P1123" s="3809">
        <v>44891</v>
      </c>
      <c r="Q1123" s="3810" t="s">
        <v>5587</v>
      </c>
      <c r="R1123" s="1319">
        <v>60</v>
      </c>
      <c r="S1123" s="3810">
        <f>AVERAGE(CPVTFC3SG0077!K21:L21)</f>
        <v>9.5049999999999996E-2</v>
      </c>
      <c r="T1123" s="1422">
        <f t="shared" si="197"/>
        <v>-121.41044776119405</v>
      </c>
      <c r="U1123" s="3811" t="s">
        <v>314</v>
      </c>
      <c r="V1123" s="287"/>
    </row>
    <row r="1124" spans="1:23" s="23" customFormat="1" ht="15.75" thickBot="1" x14ac:dyDescent="0.3">
      <c r="A1124" s="531">
        <v>1027</v>
      </c>
      <c r="B1124" s="532" t="s">
        <v>5035</v>
      </c>
      <c r="C1124" s="532" t="s">
        <v>868</v>
      </c>
      <c r="D1124" s="2328">
        <v>44866</v>
      </c>
      <c r="E1124" s="3506" t="s">
        <v>4948</v>
      </c>
      <c r="F1124" s="3678">
        <v>66</v>
      </c>
      <c r="G1124" s="587">
        <f>AVERAGE(CPVTFC3SG0040!W21:X21)</f>
        <v>2.8058000000000001</v>
      </c>
      <c r="H1124" s="4027">
        <f t="shared" ref="H1124:H1220" si="202">(G1124-0.2224)/0.014*50</f>
        <v>9226.4285714285725</v>
      </c>
      <c r="I1124" s="4112" t="s">
        <v>315</v>
      </c>
      <c r="J1124" s="1472"/>
      <c r="K1124" s="1472"/>
      <c r="L1124" s="2047"/>
      <c r="M1124" s="1472"/>
      <c r="N1124" s="1472"/>
      <c r="O1124" s="2837"/>
      <c r="P1124" s="3797">
        <v>44891</v>
      </c>
      <c r="Q1124" s="3798" t="s">
        <v>5587</v>
      </c>
      <c r="R1124" s="1624">
        <v>66</v>
      </c>
      <c r="S1124" s="3798">
        <f>AVERAGE(CPVTFC3SG0077!W21:X21)</f>
        <v>0.54225000000000001</v>
      </c>
      <c r="T1124" s="555">
        <f t="shared" si="197"/>
        <v>2081.2164179104475</v>
      </c>
      <c r="U1124" s="3799" t="s">
        <v>315</v>
      </c>
      <c r="V1124" s="287"/>
      <c r="W1124" s="23">
        <v>1</v>
      </c>
    </row>
    <row r="1125" spans="1:23" s="23" customFormat="1" ht="15.75" thickBot="1" x14ac:dyDescent="0.3">
      <c r="A1125" s="1308">
        <v>1028</v>
      </c>
      <c r="B1125" s="1990" t="s">
        <v>5036</v>
      </c>
      <c r="C1125" s="1990" t="s">
        <v>868</v>
      </c>
      <c r="D1125" s="2326">
        <v>44866</v>
      </c>
      <c r="E1125" s="3508" t="s">
        <v>4948</v>
      </c>
      <c r="F1125" s="3821">
        <v>67</v>
      </c>
      <c r="G1125" s="1421">
        <f>AVERAGE(CPVTFC3SG0040!C23:D23)</f>
        <v>0.113</v>
      </c>
      <c r="H1125" s="4029">
        <f t="shared" si="202"/>
        <v>-390.71428571428567</v>
      </c>
      <c r="I1125" s="4032" t="s">
        <v>314</v>
      </c>
      <c r="J1125" s="1994"/>
      <c r="K1125" s="1994"/>
      <c r="L1125" s="1432"/>
      <c r="M1125" s="1994"/>
      <c r="N1125" s="1994"/>
      <c r="O1125" s="2158"/>
      <c r="P1125" s="3809">
        <v>44891</v>
      </c>
      <c r="Q1125" s="3810" t="s">
        <v>5587</v>
      </c>
      <c r="R1125" s="1319">
        <v>67</v>
      </c>
      <c r="S1125" s="3810">
        <f>AVERAGE(CPVTFC3SG0077!C23:D23)</f>
        <v>0.11445</v>
      </c>
      <c r="T1125" s="469">
        <f t="shared" si="197"/>
        <v>-25.858208955223905</v>
      </c>
      <c r="U1125" s="3811" t="s">
        <v>314</v>
      </c>
      <c r="V1125" s="287"/>
    </row>
    <row r="1126" spans="1:23" s="23" customFormat="1" ht="15.75" thickBot="1" x14ac:dyDescent="0.3">
      <c r="A1126" s="531">
        <v>1029</v>
      </c>
      <c r="B1126" s="532" t="s">
        <v>5037</v>
      </c>
      <c r="C1126" s="532" t="s">
        <v>868</v>
      </c>
      <c r="D1126" s="2328">
        <v>44866</v>
      </c>
      <c r="E1126" s="3506" t="s">
        <v>4948</v>
      </c>
      <c r="F1126" s="3678">
        <v>68</v>
      </c>
      <c r="G1126" s="587">
        <f>AVERAGE(CPVTFC3SG0040!E23:F23)</f>
        <v>2.1144499999999997</v>
      </c>
      <c r="H1126" s="4027">
        <f t="shared" si="202"/>
        <v>6757.3214285714275</v>
      </c>
      <c r="I1126" s="4112" t="s">
        <v>315</v>
      </c>
      <c r="J1126" s="1472"/>
      <c r="K1126" s="1472"/>
      <c r="L1126" s="2047"/>
      <c r="M1126" s="1472"/>
      <c r="N1126" s="1472"/>
      <c r="O1126" s="2837"/>
      <c r="P1126" s="3817">
        <v>44891</v>
      </c>
      <c r="Q1126" s="3818" t="s">
        <v>5587</v>
      </c>
      <c r="R1126" s="1226">
        <v>68</v>
      </c>
      <c r="S1126" s="3818">
        <f>AVERAGE(CPVTFC3SG0077!E23:F23)</f>
        <v>0.1018</v>
      </c>
      <c r="T1126" s="469">
        <f t="shared" si="197"/>
        <v>-88.164179104477611</v>
      </c>
      <c r="U1126" s="3819" t="s">
        <v>314</v>
      </c>
      <c r="V1126" s="287"/>
      <c r="W1126" s="23">
        <v>1</v>
      </c>
    </row>
    <row r="1127" spans="1:23" s="23" customFormat="1" ht="15.75" thickBot="1" x14ac:dyDescent="0.3">
      <c r="A1127" s="1308">
        <v>1030</v>
      </c>
      <c r="B1127" s="1990" t="s">
        <v>5038</v>
      </c>
      <c r="C1127" s="1990" t="s">
        <v>868</v>
      </c>
      <c r="D1127" s="2326">
        <v>44866</v>
      </c>
      <c r="E1127" s="3508" t="s">
        <v>4948</v>
      </c>
      <c r="F1127" s="3821">
        <v>69</v>
      </c>
      <c r="G1127" s="1421">
        <f>AVERAGE(CPVTFC3SG0040!G23:H23)</f>
        <v>0.12275</v>
      </c>
      <c r="H1127" s="4029">
        <f t="shared" si="202"/>
        <v>-355.89285714285711</v>
      </c>
      <c r="I1127" s="4032" t="s">
        <v>314</v>
      </c>
      <c r="J1127" s="1994"/>
      <c r="K1127" s="1994"/>
      <c r="L1127" s="1432"/>
      <c r="M1127" s="1994"/>
      <c r="N1127" s="1994"/>
      <c r="O1127" s="2158"/>
      <c r="P1127" s="3809">
        <v>44891</v>
      </c>
      <c r="Q1127" s="3810" t="s">
        <v>5587</v>
      </c>
      <c r="R1127" s="1319">
        <v>69</v>
      </c>
      <c r="S1127" s="3810">
        <f>AVERAGE(CPVTFC3SG0077!G23:H23)</f>
        <v>0.10815</v>
      </c>
      <c r="T1127" s="469">
        <f t="shared" si="197"/>
        <v>-56.888059701492558</v>
      </c>
      <c r="U1127" s="3811" t="s">
        <v>314</v>
      </c>
      <c r="V1127" s="287"/>
    </row>
    <row r="1128" spans="1:23" s="23" customFormat="1" ht="15.75" thickBot="1" x14ac:dyDescent="0.3">
      <c r="A1128" s="531">
        <v>1031</v>
      </c>
      <c r="B1128" s="532" t="s">
        <v>5039</v>
      </c>
      <c r="C1128" s="532" t="s">
        <v>868</v>
      </c>
      <c r="D1128" s="2328">
        <v>44866</v>
      </c>
      <c r="E1128" s="3506" t="s">
        <v>4948</v>
      </c>
      <c r="F1128" s="3678">
        <v>70</v>
      </c>
      <c r="G1128" s="587">
        <f>AVERAGE(CPVTFC3SG0040!I23:J23)</f>
        <v>1.7961499999999999</v>
      </c>
      <c r="H1128" s="4027">
        <f t="shared" si="202"/>
        <v>5620.5357142857138</v>
      </c>
      <c r="I1128" s="4112" t="s">
        <v>315</v>
      </c>
      <c r="J1128" s="1472"/>
      <c r="K1128" s="1472"/>
      <c r="L1128" s="2047"/>
      <c r="M1128" s="1472"/>
      <c r="N1128" s="1472"/>
      <c r="O1128" s="2837"/>
      <c r="P1128" s="3817">
        <v>44891</v>
      </c>
      <c r="Q1128" s="3818" t="s">
        <v>5587</v>
      </c>
      <c r="R1128" s="1226">
        <v>70</v>
      </c>
      <c r="S1128" s="3818">
        <f>AVERAGE(CPVTFC3SG0077!I23:J23)</f>
        <v>0.14394999999999999</v>
      </c>
      <c r="T1128" s="469">
        <f t="shared" si="197"/>
        <v>119.44029850746266</v>
      </c>
      <c r="U1128" s="3819" t="s">
        <v>314</v>
      </c>
      <c r="V1128" s="287"/>
      <c r="W1128" s="23">
        <v>1</v>
      </c>
    </row>
    <row r="1129" spans="1:23" s="23" customFormat="1" ht="15.75" thickBot="1" x14ac:dyDescent="0.3">
      <c r="A1129" s="1308">
        <v>1032</v>
      </c>
      <c r="B1129" s="1990" t="s">
        <v>5040</v>
      </c>
      <c r="C1129" s="1990" t="s">
        <v>868</v>
      </c>
      <c r="D1129" s="2326">
        <v>44866</v>
      </c>
      <c r="E1129" s="3508" t="s">
        <v>4948</v>
      </c>
      <c r="F1129" s="3821">
        <v>71</v>
      </c>
      <c r="G1129" s="1421">
        <f>AVERAGE(CPVTFC3SG0040!K23:L23)</f>
        <v>0.18485000000000001</v>
      </c>
      <c r="H1129" s="4029">
        <f t="shared" si="202"/>
        <v>-134.10714285714275</v>
      </c>
      <c r="I1129" s="4032" t="s">
        <v>314</v>
      </c>
      <c r="J1129" s="1994"/>
      <c r="K1129" s="1994"/>
      <c r="L1129" s="1432"/>
      <c r="M1129" s="1994"/>
      <c r="N1129" s="1994"/>
      <c r="O1129" s="2158"/>
      <c r="P1129" s="3809">
        <v>44891</v>
      </c>
      <c r="Q1129" s="3810" t="s">
        <v>5587</v>
      </c>
      <c r="R1129" s="1319">
        <v>71</v>
      </c>
      <c r="S1129" s="3810">
        <f>AVERAGE(CPVTFC3SG0077!K23:L23)</f>
        <v>0.11954999999999999</v>
      </c>
      <c r="T1129" s="469">
        <f t="shared" si="197"/>
        <v>-0.73880597014930904</v>
      </c>
      <c r="U1129" s="3811" t="s">
        <v>314</v>
      </c>
      <c r="V1129" s="287"/>
    </row>
    <row r="1130" spans="1:23" s="23" customFormat="1" ht="15.75" thickBot="1" x14ac:dyDescent="0.3">
      <c r="A1130" s="600">
        <v>1033</v>
      </c>
      <c r="B1130" s="2376" t="s">
        <v>5041</v>
      </c>
      <c r="C1130" s="2376" t="s">
        <v>868</v>
      </c>
      <c r="D1130" s="2325">
        <v>44866</v>
      </c>
      <c r="E1130" s="3512" t="s">
        <v>4948</v>
      </c>
      <c r="F1130" s="3808">
        <v>72</v>
      </c>
      <c r="G1130" s="540">
        <f>AVERAGE(CPVTFC3SG0040!M23:N23)</f>
        <v>2.9144000000000001</v>
      </c>
      <c r="H1130" s="3999">
        <f t="shared" si="202"/>
        <v>9614.2857142857156</v>
      </c>
      <c r="I1130" s="4121" t="s">
        <v>315</v>
      </c>
      <c r="J1130" s="1994"/>
      <c r="K1130" s="1994"/>
      <c r="L1130" s="1432"/>
      <c r="M1130" s="1994"/>
      <c r="N1130" s="1994"/>
      <c r="O1130" s="2158"/>
      <c r="P1130" s="3809">
        <v>44891</v>
      </c>
      <c r="Q1130" s="3810" t="s">
        <v>5587</v>
      </c>
      <c r="R1130" s="1319">
        <v>72</v>
      </c>
      <c r="S1130" s="3810">
        <f>AVERAGE(CPVTFC3SG0077!M23:N23)</f>
        <v>0.41070000000000001</v>
      </c>
      <c r="T1130" s="469">
        <f t="shared" si="197"/>
        <v>1433.2835820895523</v>
      </c>
      <c r="U1130" s="3811" t="s">
        <v>314</v>
      </c>
      <c r="V1130" s="287"/>
      <c r="W1130" s="23">
        <v>1</v>
      </c>
    </row>
    <row r="1131" spans="1:23" s="23" customFormat="1" ht="15.75" thickBot="1" x14ac:dyDescent="0.3">
      <c r="A1131" s="1461">
        <v>1034</v>
      </c>
      <c r="B1131" s="532" t="s">
        <v>5042</v>
      </c>
      <c r="C1131" s="532" t="s">
        <v>868</v>
      </c>
      <c r="D1131" s="2328">
        <v>44866</v>
      </c>
      <c r="E1131" s="3506" t="s">
        <v>4948</v>
      </c>
      <c r="F1131" s="3678">
        <v>73</v>
      </c>
      <c r="G1131" s="587">
        <f>AVERAGE(CPVTFC3SG0040!O23:P23)</f>
        <v>2.8521999999999998</v>
      </c>
      <c r="H1131" s="4027">
        <f t="shared" si="202"/>
        <v>9392.1428571428569</v>
      </c>
      <c r="I1131" s="4112" t="s">
        <v>315</v>
      </c>
      <c r="J1131" s="1472"/>
      <c r="K1131" s="1472"/>
      <c r="L1131" s="2047"/>
      <c r="M1131" s="1472"/>
      <c r="N1131" s="1472"/>
      <c r="O1131" s="2837"/>
      <c r="P1131" s="847">
        <v>44891</v>
      </c>
      <c r="Q1131" s="848" t="s">
        <v>5587</v>
      </c>
      <c r="R1131" s="10">
        <v>81</v>
      </c>
      <c r="S1131" s="848">
        <f>AVERAGE(CPVTFC3SG0077!I25:J25)</f>
        <v>0.96544999999999992</v>
      </c>
      <c r="T1131" s="510">
        <f t="shared" si="197"/>
        <v>4165.6343283582082</v>
      </c>
      <c r="U1131" s="3777" t="s">
        <v>315</v>
      </c>
      <c r="V1131" s="287"/>
      <c r="W1131" s="23">
        <v>1</v>
      </c>
    </row>
    <row r="1132" spans="1:23" s="23" customFormat="1" x14ac:dyDescent="0.25">
      <c r="A1132" s="86">
        <v>1035</v>
      </c>
      <c r="B1132" s="4806" t="s">
        <v>5043</v>
      </c>
      <c r="C1132" s="457" t="s">
        <v>868</v>
      </c>
      <c r="D1132" s="2107">
        <v>44866</v>
      </c>
      <c r="E1132" s="2788" t="s">
        <v>4948</v>
      </c>
      <c r="F1132" s="582">
        <v>74</v>
      </c>
      <c r="G1132" s="460">
        <f>AVERAGE(CPVTFC3SG0040!Q23:R23)</f>
        <v>1.5493000000000001</v>
      </c>
      <c r="H1132" s="4007">
        <f t="shared" si="202"/>
        <v>4738.9285714285716</v>
      </c>
      <c r="I1132" s="4114" t="s">
        <v>315</v>
      </c>
      <c r="J1132" s="834"/>
      <c r="K1132" s="834"/>
      <c r="L1132" s="835"/>
      <c r="M1132" s="834"/>
      <c r="N1132" s="834"/>
      <c r="O1132" s="1602"/>
      <c r="P1132" s="834"/>
      <c r="Q1132" s="834"/>
      <c r="R1132" s="667"/>
      <c r="S1132" s="834"/>
      <c r="T1132" s="1271"/>
      <c r="U1132" s="836"/>
      <c r="V1132" s="287"/>
      <c r="W1132" s="23">
        <v>1</v>
      </c>
    </row>
    <row r="1133" spans="1:23" s="23" customFormat="1" ht="15.75" thickBot="1" x14ac:dyDescent="0.3">
      <c r="A1133" s="537"/>
      <c r="B1133" s="4807"/>
      <c r="C1133" s="423" t="s">
        <v>220</v>
      </c>
      <c r="D1133" s="1785">
        <v>44895</v>
      </c>
      <c r="E1133" s="3586" t="s">
        <v>5570</v>
      </c>
      <c r="F1133" s="173">
        <v>79</v>
      </c>
      <c r="G1133" s="506">
        <f>AVERAGE(CPVTFC3SG0083!D25:E25)</f>
        <v>1.54705</v>
      </c>
      <c r="H1133" s="4017">
        <f>(G1133-0.15)/0.0138*50</f>
        <v>5061.775362318841</v>
      </c>
      <c r="I1133" s="4140" t="s">
        <v>315</v>
      </c>
      <c r="J1133" s="1268"/>
      <c r="K1133" s="1268"/>
      <c r="L1133" s="1586"/>
      <c r="M1133" s="1268"/>
      <c r="N1133" s="1268"/>
      <c r="O1133" s="1587"/>
      <c r="P1133" s="2084"/>
      <c r="Q1133" s="3687"/>
      <c r="R1133" s="3687"/>
      <c r="S1133" s="969"/>
      <c r="T1133" s="662"/>
      <c r="U1133" s="3954"/>
      <c r="V1133" s="287"/>
    </row>
    <row r="1134" spans="1:23" s="23" customFormat="1" x14ac:dyDescent="0.25">
      <c r="A1134" s="456">
        <v>1036</v>
      </c>
      <c r="B1134" s="4806" t="s">
        <v>5044</v>
      </c>
      <c r="C1134" s="457" t="s">
        <v>868</v>
      </c>
      <c r="D1134" s="2107">
        <v>44866</v>
      </c>
      <c r="E1134" s="2788" t="s">
        <v>4948</v>
      </c>
      <c r="F1134" s="582">
        <v>75</v>
      </c>
      <c r="G1134" s="460">
        <f>AVERAGE(CPVTFC3SG0040!S23:T23)</f>
        <v>2.8506999999999998</v>
      </c>
      <c r="H1134" s="4007">
        <f t="shared" si="202"/>
        <v>9386.7857142857138</v>
      </c>
      <c r="I1134" s="4126" t="s">
        <v>315</v>
      </c>
      <c r="J1134" s="834"/>
      <c r="K1134" s="834"/>
      <c r="L1134" s="835"/>
      <c r="M1134" s="834"/>
      <c r="N1134" s="834"/>
      <c r="O1134" s="834"/>
      <c r="P1134" s="3788">
        <v>44891</v>
      </c>
      <c r="Q1134" s="1498" t="s">
        <v>5587</v>
      </c>
      <c r="R1134" s="589">
        <v>83</v>
      </c>
      <c r="S1134" s="1498">
        <f>AVERAGE(CPVTFC3SG0077!M25:N25)</f>
        <v>0.30584999999999996</v>
      </c>
      <c r="T1134" s="500">
        <f t="shared" ref="T1134:T1155" si="203">(S1134-0.1197)/0.0134*66</f>
        <v>916.85820895522363</v>
      </c>
      <c r="U1134" s="1779" t="s">
        <v>314</v>
      </c>
      <c r="V1134" s="287"/>
      <c r="W1134" s="23">
        <v>1</v>
      </c>
    </row>
    <row r="1135" spans="1:23" s="23" customFormat="1" x14ac:dyDescent="0.25">
      <c r="A1135" s="597"/>
      <c r="B1135" s="4807"/>
      <c r="C1135" s="443" t="s">
        <v>5448</v>
      </c>
      <c r="D1135" s="2333"/>
      <c r="E1135" s="3468"/>
      <c r="F1135" s="3949"/>
      <c r="G1135" s="892"/>
      <c r="H1135" s="4011"/>
      <c r="I1135" s="4094"/>
      <c r="J1135" s="694"/>
      <c r="K1135" s="694"/>
      <c r="L1135" s="695"/>
      <c r="M1135" s="694"/>
      <c r="N1135" s="694"/>
      <c r="O1135" s="694"/>
      <c r="P1135" s="267">
        <v>44891</v>
      </c>
      <c r="Q1135" s="268" t="s">
        <v>5587</v>
      </c>
      <c r="R1135" s="7">
        <v>84</v>
      </c>
      <c r="S1135" s="268">
        <f>AVERAGE(CPVTFC3SG0077!O25:P25)</f>
        <v>0.14565</v>
      </c>
      <c r="T1135" s="343">
        <f t="shared" si="203"/>
        <v>127.81343283582089</v>
      </c>
      <c r="U1135" s="1781" t="s">
        <v>314</v>
      </c>
      <c r="V1135" s="287"/>
    </row>
    <row r="1136" spans="1:23" s="23" customFormat="1" ht="15.75" thickBot="1" x14ac:dyDescent="0.3">
      <c r="A1136" s="598"/>
      <c r="B1136" s="4807"/>
      <c r="C1136" s="423" t="s">
        <v>863</v>
      </c>
      <c r="D1136" s="2335"/>
      <c r="E1136" s="3532"/>
      <c r="F1136" s="3955"/>
      <c r="G1136" s="1391"/>
      <c r="H1136" s="4031"/>
      <c r="I1136" s="4129"/>
      <c r="J1136" s="1268"/>
      <c r="K1136" s="1268"/>
      <c r="L1136" s="1586"/>
      <c r="M1136" s="1268"/>
      <c r="N1136" s="1268"/>
      <c r="O1136" s="1268"/>
      <c r="P1136" s="3785">
        <v>44891</v>
      </c>
      <c r="Q1136" s="3786" t="s">
        <v>5587</v>
      </c>
      <c r="R1136" s="112">
        <v>85</v>
      </c>
      <c r="S1136" s="3786">
        <f>AVERAGE(CPVTFC3SG0077!Q25:R25)</f>
        <v>0.10245</v>
      </c>
      <c r="T1136" s="469">
        <f t="shared" si="203"/>
        <v>-84.962686567164184</v>
      </c>
      <c r="U1136" s="3787" t="s">
        <v>314</v>
      </c>
      <c r="V1136" s="287"/>
    </row>
    <row r="1137" spans="1:23" s="23" customFormat="1" ht="15.75" thickBot="1" x14ac:dyDescent="0.3">
      <c r="A1137" s="2008">
        <v>1037</v>
      </c>
      <c r="B1137" s="2482" t="s">
        <v>5045</v>
      </c>
      <c r="C1137" s="2482" t="s">
        <v>868</v>
      </c>
      <c r="D1137" s="2257">
        <v>44866</v>
      </c>
      <c r="E1137" s="3613" t="s">
        <v>4948</v>
      </c>
      <c r="F1137" s="3812">
        <v>76</v>
      </c>
      <c r="G1137" s="535">
        <f>AVERAGE(CPVTFC3SG0040!U23:V23)</f>
        <v>2.2355499999999999</v>
      </c>
      <c r="H1137" s="4024">
        <f t="shared" si="202"/>
        <v>7189.8214285714294</v>
      </c>
      <c r="I1137" s="4111" t="s">
        <v>315</v>
      </c>
      <c r="J1137" s="2839"/>
      <c r="K1137" s="2839"/>
      <c r="L1137" s="2838"/>
      <c r="M1137" s="2839"/>
      <c r="N1137" s="2839"/>
      <c r="O1137" s="3910"/>
      <c r="P1137" s="3813">
        <v>44891</v>
      </c>
      <c r="Q1137" s="3814" t="s">
        <v>5587</v>
      </c>
      <c r="R1137" s="1016">
        <v>86</v>
      </c>
      <c r="S1137" s="3814">
        <f>AVERAGE(CPVTFC3SG0077!S25:T25)</f>
        <v>0.14934999999999998</v>
      </c>
      <c r="T1137" s="474">
        <f t="shared" si="203"/>
        <v>146.03731343283573</v>
      </c>
      <c r="U1137" s="3815" t="s">
        <v>314</v>
      </c>
      <c r="V1137" s="287"/>
      <c r="W1137" s="23">
        <v>1</v>
      </c>
    </row>
    <row r="1138" spans="1:23" s="23" customFormat="1" x14ac:dyDescent="0.25">
      <c r="A1138" s="456">
        <v>1038</v>
      </c>
      <c r="B1138" s="457" t="s">
        <v>5046</v>
      </c>
      <c r="C1138" s="457" t="s">
        <v>868</v>
      </c>
      <c r="D1138" s="2107">
        <v>44866</v>
      </c>
      <c r="E1138" s="2788" t="s">
        <v>4948</v>
      </c>
      <c r="F1138" s="582">
        <v>77</v>
      </c>
      <c r="G1138" s="460">
        <f>AVERAGE(CPVTFC3SG0040!W23:X23)</f>
        <v>1.4012</v>
      </c>
      <c r="H1138" s="4007">
        <f t="shared" si="202"/>
        <v>4210</v>
      </c>
      <c r="I1138" s="4126" t="s">
        <v>315</v>
      </c>
      <c r="J1138" s="667"/>
      <c r="K1138" s="667"/>
      <c r="L1138" s="667"/>
      <c r="M1138" s="667"/>
      <c r="N1138" s="667"/>
      <c r="O1138" s="667"/>
      <c r="P1138" s="3788">
        <v>44891</v>
      </c>
      <c r="Q1138" s="1498" t="s">
        <v>5587</v>
      </c>
      <c r="R1138" s="589">
        <v>87</v>
      </c>
      <c r="S1138" s="1498">
        <f>AVERAGE(CPVTFC3SG0077!U25:V25)</f>
        <v>0.13245000000000001</v>
      </c>
      <c r="T1138" s="494">
        <f t="shared" si="203"/>
        <v>62.798507462686622</v>
      </c>
      <c r="U1138" s="1779" t="s">
        <v>314</v>
      </c>
      <c r="V1138" s="287"/>
      <c r="W1138" s="23">
        <v>1</v>
      </c>
    </row>
    <row r="1139" spans="1:23" s="23" customFormat="1" ht="15.75" thickBot="1" x14ac:dyDescent="0.3">
      <c r="A1139" s="219"/>
      <c r="B1139" s="463"/>
      <c r="C1139" s="463" t="s">
        <v>5448</v>
      </c>
      <c r="D1139" s="2111"/>
      <c r="E1139" s="3471"/>
      <c r="F1139" s="3950"/>
      <c r="G1139" s="1385"/>
      <c r="H1139" s="4030"/>
      <c r="I1139" s="4125"/>
      <c r="J1139" s="4313"/>
      <c r="K1139" s="1385"/>
      <c r="L1139" s="1385"/>
      <c r="M1139" s="1385"/>
      <c r="N1139" s="4030"/>
      <c r="O1139" s="4314"/>
      <c r="P1139" s="4250">
        <v>44894</v>
      </c>
      <c r="Q1139" s="468" t="s">
        <v>5593</v>
      </c>
      <c r="R1139" s="468">
        <v>181</v>
      </c>
      <c r="S1139" s="468">
        <f>AVERAGE(CPVTFC3SG0081!R26:S26)</f>
        <v>0.1144</v>
      </c>
      <c r="T1139" s="4009">
        <f t="shared" ref="T1139" si="204">(S1139-0.1617)/0.0141*66</f>
        <v>-221.40425531914897</v>
      </c>
      <c r="U1139" s="4251" t="s">
        <v>314</v>
      </c>
      <c r="V1139" s="287"/>
    </row>
    <row r="1140" spans="1:23" s="23" customFormat="1" ht="15.75" thickBot="1" x14ac:dyDescent="0.3">
      <c r="A1140" s="1861">
        <v>1039</v>
      </c>
      <c r="B1140" s="3985" t="s">
        <v>5047</v>
      </c>
      <c r="C1140" s="3985" t="s">
        <v>868</v>
      </c>
      <c r="D1140" s="2361">
        <v>44866</v>
      </c>
      <c r="E1140" s="4034" t="s">
        <v>4948</v>
      </c>
      <c r="F1140" s="4320">
        <v>78</v>
      </c>
      <c r="G1140" s="2873">
        <f>AVERAGE(CPVTFC3SG0040!C25:D25)</f>
        <v>0.11835</v>
      </c>
      <c r="H1140" s="4028">
        <f t="shared" si="202"/>
        <v>-371.60714285714278</v>
      </c>
      <c r="I1140" s="4142" t="s">
        <v>314</v>
      </c>
      <c r="J1140" s="1256"/>
      <c r="K1140" s="1256"/>
      <c r="L1140" s="2022"/>
      <c r="M1140" s="1256"/>
      <c r="N1140" s="1256"/>
      <c r="O1140" s="3898"/>
      <c r="P1140" s="3929">
        <v>44891</v>
      </c>
      <c r="Q1140" s="3928" t="s">
        <v>5587</v>
      </c>
      <c r="R1140" s="955">
        <v>88</v>
      </c>
      <c r="S1140" s="3928">
        <f>AVERAGE(CPVTFC3SG0077!W25:X25)</f>
        <v>0.11924999999999999</v>
      </c>
      <c r="T1140" s="559">
        <f t="shared" si="203"/>
        <v>-2.2164179104477904</v>
      </c>
      <c r="U1140" s="3930" t="s">
        <v>314</v>
      </c>
      <c r="V1140" s="287"/>
    </row>
    <row r="1141" spans="1:23" s="23" customFormat="1" ht="15.75" thickBot="1" x14ac:dyDescent="0.3">
      <c r="A1141" s="1461">
        <v>1040</v>
      </c>
      <c r="B1141" s="532" t="s">
        <v>5048</v>
      </c>
      <c r="C1141" s="532" t="s">
        <v>868</v>
      </c>
      <c r="D1141" s="2328">
        <v>44866</v>
      </c>
      <c r="E1141" s="3506" t="s">
        <v>4948</v>
      </c>
      <c r="F1141" s="3678">
        <v>79</v>
      </c>
      <c r="G1141" s="587">
        <f>AVERAGE(CPVTFC3SG0040!E25:F25)</f>
        <v>2.8603000000000001</v>
      </c>
      <c r="H1141" s="4027">
        <f t="shared" si="202"/>
        <v>9421.0714285714294</v>
      </c>
      <c r="I1141" s="4112" t="s">
        <v>315</v>
      </c>
      <c r="J1141" s="1472"/>
      <c r="K1141" s="1472"/>
      <c r="L1141" s="2047"/>
      <c r="M1141" s="1472"/>
      <c r="N1141" s="1472"/>
      <c r="O1141" s="2837"/>
      <c r="P1141" s="3817">
        <v>44891</v>
      </c>
      <c r="Q1141" s="3818" t="s">
        <v>5587</v>
      </c>
      <c r="R1141" s="1226">
        <v>89</v>
      </c>
      <c r="S1141" s="3818">
        <f>AVERAGE(CPVTFC3SG0077!B12:C12)</f>
        <v>0.27790000000000004</v>
      </c>
      <c r="T1141" s="559">
        <f t="shared" si="203"/>
        <v>779.19402985074635</v>
      </c>
      <c r="U1141" s="3819" t="s">
        <v>314</v>
      </c>
      <c r="V1141" s="287"/>
      <c r="W1141" s="23">
        <v>1</v>
      </c>
    </row>
    <row r="1142" spans="1:23" s="23" customFormat="1" ht="15.75" thickBot="1" x14ac:dyDescent="0.3">
      <c r="A1142" s="1829">
        <v>1041</v>
      </c>
      <c r="B1142" s="1990" t="s">
        <v>5049</v>
      </c>
      <c r="C1142" s="1990" t="s">
        <v>868</v>
      </c>
      <c r="D1142" s="2326">
        <v>44866</v>
      </c>
      <c r="E1142" s="3508" t="s">
        <v>4948</v>
      </c>
      <c r="F1142" s="3821">
        <v>80</v>
      </c>
      <c r="G1142" s="1421">
        <f>AVERAGE(CPVTFC3SG0040!G25:H25)</f>
        <v>0.12814999999999999</v>
      </c>
      <c r="H1142" s="4029">
        <f t="shared" si="202"/>
        <v>-336.60714285714283</v>
      </c>
      <c r="I1142" s="4032" t="s">
        <v>314</v>
      </c>
      <c r="J1142" s="1994"/>
      <c r="K1142" s="1994"/>
      <c r="L1142" s="1432"/>
      <c r="M1142" s="1994"/>
      <c r="N1142" s="1994"/>
      <c r="O1142" s="2158"/>
      <c r="P1142" s="3809">
        <v>44891</v>
      </c>
      <c r="Q1142" s="3810" t="s">
        <v>5587</v>
      </c>
      <c r="R1142" s="1319">
        <v>90</v>
      </c>
      <c r="S1142" s="3810">
        <f>AVERAGE(CPVTFC3SG0077!D12:E12)</f>
        <v>0.11065</v>
      </c>
      <c r="T1142" s="559">
        <f t="shared" si="203"/>
        <v>-44.574626865671647</v>
      </c>
      <c r="U1142" s="3811" t="s">
        <v>314</v>
      </c>
      <c r="V1142" s="287"/>
    </row>
    <row r="1143" spans="1:23" s="23" customFormat="1" ht="15.75" thickBot="1" x14ac:dyDescent="0.3">
      <c r="A1143" s="1798">
        <v>1042</v>
      </c>
      <c r="B1143" s="2376" t="s">
        <v>5050</v>
      </c>
      <c r="C1143" s="2376" t="s">
        <v>868</v>
      </c>
      <c r="D1143" s="2325">
        <v>44866</v>
      </c>
      <c r="E1143" s="3512" t="s">
        <v>4948</v>
      </c>
      <c r="F1143" s="3808">
        <v>81</v>
      </c>
      <c r="G1143" s="540">
        <f>AVERAGE(CPVTFC3SG0040!I25:J25)</f>
        <v>1.3366500000000001</v>
      </c>
      <c r="H1143" s="3999">
        <f t="shared" si="202"/>
        <v>3979.4642857142862</v>
      </c>
      <c r="I1143" s="4121" t="s">
        <v>315</v>
      </c>
      <c r="J1143" s="1994"/>
      <c r="K1143" s="1994"/>
      <c r="L1143" s="1432"/>
      <c r="M1143" s="1994"/>
      <c r="N1143" s="1994"/>
      <c r="O1143" s="2158"/>
      <c r="P1143" s="3809">
        <v>44891</v>
      </c>
      <c r="Q1143" s="3810" t="s">
        <v>5587</v>
      </c>
      <c r="R1143" s="1319">
        <v>91</v>
      </c>
      <c r="S1143" s="3810">
        <f>AVERAGE(CPVTFC3SG0077!F12:G12)</f>
        <v>0.12775</v>
      </c>
      <c r="T1143" s="559">
        <f t="shared" si="203"/>
        <v>39.649253731343293</v>
      </c>
      <c r="U1143" s="3811" t="s">
        <v>314</v>
      </c>
      <c r="V1143" s="287"/>
      <c r="W1143" s="23">
        <v>1</v>
      </c>
    </row>
    <row r="1144" spans="1:23" s="23" customFormat="1" ht="15.75" thickBot="1" x14ac:dyDescent="0.3">
      <c r="A1144" s="531">
        <v>1043</v>
      </c>
      <c r="B1144" s="532" t="s">
        <v>5051</v>
      </c>
      <c r="C1144" s="532" t="s">
        <v>868</v>
      </c>
      <c r="D1144" s="2328">
        <v>44866</v>
      </c>
      <c r="E1144" s="3506" t="s">
        <v>4948</v>
      </c>
      <c r="F1144" s="3678">
        <v>82</v>
      </c>
      <c r="G1144" s="587">
        <f>AVERAGE(CPVTFC3SG0040!K25:L25)</f>
        <v>2.1362000000000001</v>
      </c>
      <c r="H1144" s="4027">
        <f t="shared" si="202"/>
        <v>6835.0000000000009</v>
      </c>
      <c r="I1144" s="4112" t="s">
        <v>315</v>
      </c>
      <c r="J1144" s="1472"/>
      <c r="K1144" s="1472"/>
      <c r="L1144" s="2047"/>
      <c r="M1144" s="1472"/>
      <c r="N1144" s="1472"/>
      <c r="O1144" s="2837"/>
      <c r="P1144" s="3785">
        <v>44891</v>
      </c>
      <c r="Q1144" s="3786" t="s">
        <v>5587</v>
      </c>
      <c r="R1144" s="112">
        <v>97</v>
      </c>
      <c r="S1144" s="3786">
        <f>AVERAGE(CPVTFC3SG0077!R12:S12)</f>
        <v>0.11774999999999999</v>
      </c>
      <c r="T1144" s="559">
        <f t="shared" si="203"/>
        <v>-9.6044776119403341</v>
      </c>
      <c r="U1144" s="3787" t="s">
        <v>314</v>
      </c>
      <c r="V1144" s="287"/>
      <c r="W1144" s="23">
        <v>1</v>
      </c>
    </row>
    <row r="1145" spans="1:23" s="23" customFormat="1" ht="15.75" thickBot="1" x14ac:dyDescent="0.3">
      <c r="A1145" s="1798">
        <v>1044</v>
      </c>
      <c r="B1145" s="2376" t="s">
        <v>5052</v>
      </c>
      <c r="C1145" s="2376" t="s">
        <v>868</v>
      </c>
      <c r="D1145" s="2325">
        <v>44866</v>
      </c>
      <c r="E1145" s="3512" t="s">
        <v>4948</v>
      </c>
      <c r="F1145" s="3808">
        <v>83</v>
      </c>
      <c r="G1145" s="540">
        <f>AVERAGE(CPVTFC3SG0040!M25:N25)</f>
        <v>1.0704499999999999</v>
      </c>
      <c r="H1145" s="3999">
        <f t="shared" si="202"/>
        <v>3028.75</v>
      </c>
      <c r="I1145" s="4121" t="s">
        <v>315</v>
      </c>
      <c r="J1145" s="1994"/>
      <c r="K1145" s="1994"/>
      <c r="L1145" s="1432"/>
      <c r="M1145" s="1994"/>
      <c r="N1145" s="1994"/>
      <c r="O1145" s="2158"/>
      <c r="P1145" s="3809">
        <v>44891</v>
      </c>
      <c r="Q1145" s="3810" t="s">
        <v>5587</v>
      </c>
      <c r="R1145" s="1319">
        <v>98</v>
      </c>
      <c r="S1145" s="3810">
        <f>AVERAGE(CPVTFC3SG0077!T12:U12)</f>
        <v>0.11649999999999999</v>
      </c>
      <c r="T1145" s="559">
        <f t="shared" si="203"/>
        <v>-15.761194029850786</v>
      </c>
      <c r="U1145" s="3811" t="s">
        <v>314</v>
      </c>
      <c r="V1145" s="287"/>
      <c r="W1145" s="23">
        <v>1</v>
      </c>
    </row>
    <row r="1146" spans="1:23" s="23" customFormat="1" ht="15.75" thickBot="1" x14ac:dyDescent="0.3">
      <c r="A1146" s="1804">
        <v>1045</v>
      </c>
      <c r="B1146" s="2287" t="s">
        <v>5053</v>
      </c>
      <c r="C1146" s="2287" t="s">
        <v>868</v>
      </c>
      <c r="D1146" s="2330">
        <v>44866</v>
      </c>
      <c r="E1146" s="3516" t="s">
        <v>4948</v>
      </c>
      <c r="F1146" s="3816">
        <v>84</v>
      </c>
      <c r="G1146" s="523">
        <f>AVERAGE(CPVTFC3SG0040!O25:P25)</f>
        <v>0.1004</v>
      </c>
      <c r="H1146" s="4013">
        <f t="shared" si="202"/>
        <v>-435.71428571428567</v>
      </c>
      <c r="I1146" s="4124" t="s">
        <v>314</v>
      </c>
      <c r="J1146" s="1472"/>
      <c r="K1146" s="1472"/>
      <c r="L1146" s="2047"/>
      <c r="M1146" s="1472"/>
      <c r="N1146" s="1472"/>
      <c r="O1146" s="2837"/>
      <c r="P1146" s="3817">
        <v>44891</v>
      </c>
      <c r="Q1146" s="3818" t="s">
        <v>5587</v>
      </c>
      <c r="R1146" s="1226">
        <v>99</v>
      </c>
      <c r="S1146" s="3818">
        <f>AVERAGE(CPVTFC3SG0077!V12:W12)</f>
        <v>9.5500000000000002E-2</v>
      </c>
      <c r="T1146" s="559">
        <f t="shared" si="203"/>
        <v>-119.19402985074626</v>
      </c>
      <c r="U1146" s="3819" t="s">
        <v>314</v>
      </c>
      <c r="V1146" s="287"/>
    </row>
    <row r="1147" spans="1:23" s="23" customFormat="1" ht="15.75" thickBot="1" x14ac:dyDescent="0.3">
      <c r="A1147" s="1904">
        <v>1046</v>
      </c>
      <c r="B1147" s="2481" t="s">
        <v>5054</v>
      </c>
      <c r="C1147" s="2481" t="s">
        <v>868</v>
      </c>
      <c r="D1147" s="2327">
        <v>44866</v>
      </c>
      <c r="E1147" s="3624" t="s">
        <v>4948</v>
      </c>
      <c r="F1147" s="3956">
        <v>85</v>
      </c>
      <c r="G1147" s="538">
        <f>AVERAGE(CPVTFC3SG0040!Q25:R25)</f>
        <v>9.0499999999999997E-2</v>
      </c>
      <c r="H1147" s="4023">
        <f t="shared" si="202"/>
        <v>-471.07142857142856</v>
      </c>
      <c r="I1147" s="4127" t="s">
        <v>314</v>
      </c>
      <c r="J1147" s="2839"/>
      <c r="K1147" s="2839"/>
      <c r="L1147" s="2838"/>
      <c r="M1147" s="2839"/>
      <c r="N1147" s="2839"/>
      <c r="O1147" s="3910"/>
      <c r="P1147" s="3813">
        <v>44891</v>
      </c>
      <c r="Q1147" s="3814" t="s">
        <v>5587</v>
      </c>
      <c r="R1147" s="1016">
        <v>100</v>
      </c>
      <c r="S1147" s="3814">
        <f>AVERAGE(CPVTFC3SG0077!X12:Y12)</f>
        <v>9.6149999999999999E-2</v>
      </c>
      <c r="T1147" s="559">
        <f t="shared" si="203"/>
        <v>-115.99253731343285</v>
      </c>
      <c r="U1147" s="3815" t="s">
        <v>314</v>
      </c>
      <c r="V1147" s="287"/>
    </row>
    <row r="1148" spans="1:23" s="23" customFormat="1" x14ac:dyDescent="0.25">
      <c r="A1148" s="86">
        <v>1047</v>
      </c>
      <c r="B1148" s="4809" t="s">
        <v>5055</v>
      </c>
      <c r="C1148" s="457" t="s">
        <v>868</v>
      </c>
      <c r="D1148" s="2107">
        <v>44866</v>
      </c>
      <c r="E1148" s="2788" t="s">
        <v>4948</v>
      </c>
      <c r="F1148" s="582">
        <v>86</v>
      </c>
      <c r="G1148" s="460">
        <f>AVERAGE(CPVTFC3SG0040!S25:T25)</f>
        <v>2.8490000000000002</v>
      </c>
      <c r="H1148" s="4007">
        <f t="shared" si="202"/>
        <v>9380.7142857142862</v>
      </c>
      <c r="I1148" s="4126" t="s">
        <v>315</v>
      </c>
      <c r="J1148" s="834"/>
      <c r="K1148" s="834"/>
      <c r="L1148" s="835"/>
      <c r="M1148" s="834"/>
      <c r="N1148" s="834"/>
      <c r="O1148" s="834"/>
      <c r="P1148" s="3788">
        <v>44891</v>
      </c>
      <c r="Q1148" s="1498" t="s">
        <v>5587</v>
      </c>
      <c r="R1148" s="589">
        <v>101</v>
      </c>
      <c r="S1148" s="1498">
        <f>AVERAGE(CPVTFC3SG0077!B14:C14)</f>
        <v>0.12425</v>
      </c>
      <c r="T1148" s="500">
        <f t="shared" si="203"/>
        <v>22.410447761194021</v>
      </c>
      <c r="U1148" s="1779" t="s">
        <v>314</v>
      </c>
      <c r="V1148" s="287"/>
      <c r="W1148" s="23">
        <v>1</v>
      </c>
    </row>
    <row r="1149" spans="1:23" s="23" customFormat="1" ht="15.75" thickBot="1" x14ac:dyDescent="0.3">
      <c r="A1149" s="516"/>
      <c r="B1149" s="4810"/>
      <c r="C1149" s="463" t="s">
        <v>5448</v>
      </c>
      <c r="D1149" s="2111"/>
      <c r="E1149" s="3471"/>
      <c r="F1149" s="3950"/>
      <c r="G1149" s="1385"/>
      <c r="H1149" s="4030"/>
      <c r="I1149" s="4125"/>
      <c r="J1149" s="786"/>
      <c r="K1149" s="786"/>
      <c r="L1149" s="787"/>
      <c r="M1149" s="786"/>
      <c r="N1149" s="786"/>
      <c r="O1149" s="786"/>
      <c r="P1149" s="3800">
        <v>44891</v>
      </c>
      <c r="Q1149" s="1783" t="s">
        <v>5587</v>
      </c>
      <c r="R1149" s="595">
        <v>102</v>
      </c>
      <c r="S1149" s="1783">
        <f>AVERAGE(CPVTFC3SG0077!D14:E14)</f>
        <v>0.1148</v>
      </c>
      <c r="T1149" s="469">
        <f t="shared" si="203"/>
        <v>-24.134328358208961</v>
      </c>
      <c r="U1149" s="1784" t="s">
        <v>314</v>
      </c>
      <c r="V1149" s="287"/>
    </row>
    <row r="1150" spans="1:23" s="23" customFormat="1" ht="15.75" thickBot="1" x14ac:dyDescent="0.3">
      <c r="A1150" s="1225">
        <v>1048</v>
      </c>
      <c r="B1150" s="2287" t="s">
        <v>5056</v>
      </c>
      <c r="C1150" s="2287" t="s">
        <v>868</v>
      </c>
      <c r="D1150" s="2330">
        <v>44866</v>
      </c>
      <c r="E1150" s="3516" t="s">
        <v>4948</v>
      </c>
      <c r="F1150" s="3816">
        <v>87</v>
      </c>
      <c r="G1150" s="523">
        <f>AVERAGE(CPVTFC3SG0040!U25:V25)</f>
        <v>0.12770000000000001</v>
      </c>
      <c r="H1150" s="4013">
        <f t="shared" si="202"/>
        <v>-338.21428571428561</v>
      </c>
      <c r="I1150" s="4124" t="s">
        <v>314</v>
      </c>
      <c r="J1150" s="1472"/>
      <c r="K1150" s="1472"/>
      <c r="L1150" s="2047"/>
      <c r="M1150" s="1472"/>
      <c r="N1150" s="1472"/>
      <c r="O1150" s="2837"/>
      <c r="P1150" s="3817">
        <v>44891</v>
      </c>
      <c r="Q1150" s="3818" t="s">
        <v>5587</v>
      </c>
      <c r="R1150" s="1226">
        <v>103</v>
      </c>
      <c r="S1150" s="3818">
        <f>AVERAGE(CPVTFC3SG0077!F14:G14)</f>
        <v>9.7500000000000003E-2</v>
      </c>
      <c r="T1150" s="559">
        <f t="shared" si="203"/>
        <v>-109.34328358208953</v>
      </c>
      <c r="U1150" s="3819" t="s">
        <v>314</v>
      </c>
      <c r="V1150" s="287"/>
    </row>
    <row r="1151" spans="1:23" s="23" customFormat="1" x14ac:dyDescent="0.25">
      <c r="A1151" s="508">
        <v>1049</v>
      </c>
      <c r="B1151" s="4811" t="s">
        <v>5057</v>
      </c>
      <c r="C1151" s="489" t="s">
        <v>868</v>
      </c>
      <c r="D1151" s="2329">
        <v>44866</v>
      </c>
      <c r="E1151" s="3465" t="s">
        <v>4948</v>
      </c>
      <c r="F1151" s="575">
        <v>88</v>
      </c>
      <c r="G1151" s="493">
        <f>AVERAGE(CPVTFC3SG0040!W25:X25)</f>
        <v>0.1416</v>
      </c>
      <c r="H1151" s="4008">
        <f t="shared" si="202"/>
        <v>-288.5714285714285</v>
      </c>
      <c r="I1151" s="4117" t="s">
        <v>314</v>
      </c>
      <c r="J1151" s="834"/>
      <c r="K1151" s="834"/>
      <c r="L1151" s="835"/>
      <c r="M1151" s="834"/>
      <c r="N1151" s="834"/>
      <c r="O1151" s="834"/>
      <c r="P1151" s="3788">
        <v>44891</v>
      </c>
      <c r="Q1151" s="1498" t="s">
        <v>5587</v>
      </c>
      <c r="R1151" s="589">
        <v>104</v>
      </c>
      <c r="S1151" s="1498">
        <f>AVERAGE(CPVTFC3SG0077!H14:I14)</f>
        <v>0.10039999999999999</v>
      </c>
      <c r="T1151" s="500">
        <f t="shared" si="203"/>
        <v>-95.059701492537357</v>
      </c>
      <c r="U1151" s="1779" t="s">
        <v>314</v>
      </c>
      <c r="V1151" s="287"/>
    </row>
    <row r="1152" spans="1:23" s="23" customFormat="1" ht="15.75" thickBot="1" x14ac:dyDescent="0.3">
      <c r="A1152" s="462"/>
      <c r="B1152" s="4888"/>
      <c r="C1152" s="464" t="s">
        <v>5448</v>
      </c>
      <c r="D1152" s="2111"/>
      <c r="E1152" s="3471"/>
      <c r="F1152" s="3950"/>
      <c r="G1152" s="1385"/>
      <c r="H1152" s="4030"/>
      <c r="I1152" s="4125"/>
      <c r="J1152" s="786"/>
      <c r="K1152" s="786"/>
      <c r="L1152" s="787"/>
      <c r="M1152" s="786"/>
      <c r="N1152" s="786"/>
      <c r="O1152" s="786"/>
      <c r="P1152" s="3800">
        <v>44891</v>
      </c>
      <c r="Q1152" s="1783" t="s">
        <v>5587</v>
      </c>
      <c r="R1152" s="595">
        <v>105</v>
      </c>
      <c r="S1152" s="1783">
        <f>AVERAGE(CPVTFC3SG0077!J14:K14)</f>
        <v>0.10139999999999999</v>
      </c>
      <c r="T1152" s="469">
        <f t="shared" si="203"/>
        <v>-90.134328358209004</v>
      </c>
      <c r="U1152" s="1784" t="s">
        <v>314</v>
      </c>
      <c r="V1152" s="287"/>
    </row>
    <row r="1153" spans="1:23" s="23" customFormat="1" ht="15.75" thickBot="1" x14ac:dyDescent="0.3">
      <c r="A1153" s="1798">
        <v>1050</v>
      </c>
      <c r="B1153" s="2376" t="s">
        <v>5058</v>
      </c>
      <c r="C1153" s="2376" t="s">
        <v>868</v>
      </c>
      <c r="D1153" s="2325">
        <v>44866</v>
      </c>
      <c r="E1153" s="3512" t="s">
        <v>4948</v>
      </c>
      <c r="F1153" s="3808">
        <v>89</v>
      </c>
      <c r="G1153" s="540">
        <f>AVERAGE(CPVTFC3SG0040!B12:C12)</f>
        <v>2.0286499999999998</v>
      </c>
      <c r="H1153" s="3999">
        <f t="shared" si="202"/>
        <v>6450.8928571428569</v>
      </c>
      <c r="I1153" s="4121" t="s">
        <v>315</v>
      </c>
      <c r="J1153" s="1994"/>
      <c r="K1153" s="1994"/>
      <c r="L1153" s="1432"/>
      <c r="M1153" s="1994"/>
      <c r="N1153" s="1994"/>
      <c r="O1153" s="2158"/>
      <c r="P1153" s="3809">
        <v>44891</v>
      </c>
      <c r="Q1153" s="3810" t="s">
        <v>5587</v>
      </c>
      <c r="R1153" s="1319">
        <v>106</v>
      </c>
      <c r="S1153" s="3810">
        <f>AVERAGE(CPVTFC3SG0077!L14:M14)</f>
        <v>0.12065000000000001</v>
      </c>
      <c r="T1153" s="559">
        <f t="shared" si="203"/>
        <v>4.679104477611971</v>
      </c>
      <c r="U1153" s="3811" t="s">
        <v>314</v>
      </c>
      <c r="V1153" s="287"/>
      <c r="W1153" s="23">
        <v>1</v>
      </c>
    </row>
    <row r="1154" spans="1:23" s="23" customFormat="1" ht="15.75" thickBot="1" x14ac:dyDescent="0.3">
      <c r="A1154" s="600">
        <v>1051</v>
      </c>
      <c r="B1154" s="2376" t="s">
        <v>5059</v>
      </c>
      <c r="C1154" s="2376" t="s">
        <v>868</v>
      </c>
      <c r="D1154" s="2325">
        <v>44866</v>
      </c>
      <c r="E1154" s="3512" t="s">
        <v>4948</v>
      </c>
      <c r="F1154" s="3808">
        <v>90</v>
      </c>
      <c r="G1154" s="540">
        <f>AVERAGE(CPVTFC3SG0040!D12:E12)</f>
        <v>0.98985000000000001</v>
      </c>
      <c r="H1154" s="3999">
        <f t="shared" si="202"/>
        <v>2740.8928571428569</v>
      </c>
      <c r="I1154" s="4121" t="s">
        <v>315</v>
      </c>
      <c r="J1154" s="1994"/>
      <c r="K1154" s="1994"/>
      <c r="L1154" s="1432"/>
      <c r="M1154" s="1994"/>
      <c r="N1154" s="1994"/>
      <c r="O1154" s="2158"/>
      <c r="P1154" s="3809">
        <v>44891</v>
      </c>
      <c r="Q1154" s="3810" t="s">
        <v>5587</v>
      </c>
      <c r="R1154" s="1319">
        <v>116</v>
      </c>
      <c r="S1154" s="3810">
        <f>AVERAGE(CPVTFC3SG0077!H16:I16)</f>
        <v>0.13375000000000001</v>
      </c>
      <c r="T1154" s="559">
        <f t="shared" si="203"/>
        <v>69.201492537313456</v>
      </c>
      <c r="U1154" s="3811" t="s">
        <v>314</v>
      </c>
      <c r="V1154" s="287"/>
      <c r="W1154" s="23">
        <v>1</v>
      </c>
    </row>
    <row r="1155" spans="1:23" s="23" customFormat="1" ht="15.75" thickBot="1" x14ac:dyDescent="0.3">
      <c r="A1155" s="1461">
        <v>1052</v>
      </c>
      <c r="B1155" s="532" t="s">
        <v>5060</v>
      </c>
      <c r="C1155" s="532" t="s">
        <v>868</v>
      </c>
      <c r="D1155" s="2328">
        <v>44866</v>
      </c>
      <c r="E1155" s="3506" t="s">
        <v>4948</v>
      </c>
      <c r="F1155" s="3678">
        <v>91</v>
      </c>
      <c r="G1155" s="587">
        <f>AVERAGE(CPVTFC3SG0040!F12:G12)</f>
        <v>2.8031999999999999</v>
      </c>
      <c r="H1155" s="4027">
        <f t="shared" si="202"/>
        <v>9217.1428571428569</v>
      </c>
      <c r="I1155" s="4112" t="s">
        <v>315</v>
      </c>
      <c r="J1155" s="1472"/>
      <c r="K1155" s="1472"/>
      <c r="L1155" s="2047"/>
      <c r="M1155" s="1472"/>
      <c r="N1155" s="1472"/>
      <c r="O1155" s="2837"/>
      <c r="P1155" s="3809">
        <v>44891</v>
      </c>
      <c r="Q1155" s="3810" t="s">
        <v>5587</v>
      </c>
      <c r="R1155" s="1319">
        <v>117</v>
      </c>
      <c r="S1155" s="3810">
        <f>AVERAGE(CPVTFC3SG0077!J16:K16)</f>
        <v>0.34855000000000003</v>
      </c>
      <c r="T1155" s="559">
        <f t="shared" si="203"/>
        <v>1127.171641791045</v>
      </c>
      <c r="U1155" s="3811" t="s">
        <v>314</v>
      </c>
      <c r="V1155" s="287"/>
      <c r="W1155" s="23">
        <v>1</v>
      </c>
    </row>
    <row r="1156" spans="1:23" s="23" customFormat="1" x14ac:dyDescent="0.25">
      <c r="A1156" s="86">
        <v>1053</v>
      </c>
      <c r="B1156" s="4806" t="s">
        <v>5061</v>
      </c>
      <c r="C1156" s="457" t="s">
        <v>868</v>
      </c>
      <c r="D1156" s="2107">
        <v>44866</v>
      </c>
      <c r="E1156" s="2788" t="s">
        <v>4948</v>
      </c>
      <c r="F1156" s="582">
        <v>92</v>
      </c>
      <c r="G1156" s="460">
        <f>AVERAGE(CPVTFC3SG0040!H12:I12)</f>
        <v>1.3212000000000002</v>
      </c>
      <c r="H1156" s="4007">
        <f t="shared" si="202"/>
        <v>3924.2857142857147</v>
      </c>
      <c r="I1156" s="4114" t="s">
        <v>315</v>
      </c>
      <c r="J1156" s="834"/>
      <c r="K1156" s="834"/>
      <c r="L1156" s="835"/>
      <c r="M1156" s="834"/>
      <c r="N1156" s="834"/>
      <c r="O1156" s="1602"/>
      <c r="P1156" s="1149"/>
      <c r="Q1156" s="3881"/>
      <c r="R1156" s="3881"/>
      <c r="S1156" s="645"/>
      <c r="T1156" s="831"/>
      <c r="U1156" s="3880"/>
      <c r="V1156" s="287"/>
      <c r="W1156" s="23">
        <v>1</v>
      </c>
    </row>
    <row r="1157" spans="1:23" s="23" customFormat="1" ht="15.75" thickBot="1" x14ac:dyDescent="0.3">
      <c r="A1157" s="537"/>
      <c r="B1157" s="4807"/>
      <c r="C1157" s="423" t="s">
        <v>220</v>
      </c>
      <c r="D1157" s="1785">
        <v>44895</v>
      </c>
      <c r="E1157" s="3586" t="s">
        <v>5570</v>
      </c>
      <c r="F1157" s="173">
        <v>80</v>
      </c>
      <c r="G1157" s="506">
        <f>AVERAGE(CPVTFC3SG0083!G25:H25)</f>
        <v>0.53810000000000002</v>
      </c>
      <c r="H1157" s="4017">
        <f>(G1157-0.15)/0.0138*50</f>
        <v>1406.159420289855</v>
      </c>
      <c r="I1157" s="4140" t="s">
        <v>315</v>
      </c>
      <c r="J1157" s="1268"/>
      <c r="K1157" s="1268"/>
      <c r="L1157" s="1586"/>
      <c r="M1157" s="1268"/>
      <c r="N1157" s="1268"/>
      <c r="O1157" s="1587"/>
      <c r="P1157" s="2084"/>
      <c r="Q1157" s="3687"/>
      <c r="R1157" s="3687"/>
      <c r="S1157" s="969"/>
      <c r="T1157" s="970"/>
      <c r="U1157" s="3688"/>
      <c r="V1157" s="287"/>
    </row>
    <row r="1158" spans="1:23" s="23" customFormat="1" x14ac:dyDescent="0.25">
      <c r="A1158" s="488">
        <v>1054</v>
      </c>
      <c r="B1158" s="4803" t="s">
        <v>5062</v>
      </c>
      <c r="C1158" s="489" t="s">
        <v>868</v>
      </c>
      <c r="D1158" s="2329">
        <v>44866</v>
      </c>
      <c r="E1158" s="3465" t="s">
        <v>4948</v>
      </c>
      <c r="F1158" s="575">
        <v>93</v>
      </c>
      <c r="G1158" s="493">
        <f>AVERAGE(CPVTFC3SG0040!J12:K12)</f>
        <v>0.10844999999999999</v>
      </c>
      <c r="H1158" s="4008">
        <f t="shared" si="202"/>
        <v>-406.96428571428572</v>
      </c>
      <c r="I1158" s="4104" t="s">
        <v>314</v>
      </c>
      <c r="J1158" s="834"/>
      <c r="K1158" s="834"/>
      <c r="L1158" s="835"/>
      <c r="M1158" s="834"/>
      <c r="N1158" s="834"/>
      <c r="O1158" s="1602"/>
      <c r="P1158" s="2378"/>
      <c r="Q1158" s="3937"/>
      <c r="R1158" s="3937"/>
      <c r="S1158" s="667"/>
      <c r="T1158" s="661"/>
      <c r="U1158" s="3946"/>
      <c r="V1158" s="287"/>
    </row>
    <row r="1159" spans="1:23" s="23" customFormat="1" ht="15.75" thickBot="1" x14ac:dyDescent="0.3">
      <c r="A1159" s="90"/>
      <c r="B1159" s="4805"/>
      <c r="C1159" s="464" t="s">
        <v>220</v>
      </c>
      <c r="D1159" s="1525">
        <v>44895</v>
      </c>
      <c r="E1159" s="3592" t="s">
        <v>5570</v>
      </c>
      <c r="F1159" s="467">
        <v>81</v>
      </c>
      <c r="G1159" s="468">
        <f>AVERAGE(CPVTFC3SG0083!I25:J25)</f>
        <v>0.12945000000000001</v>
      </c>
      <c r="H1159" s="4009">
        <f>(G1159-0.15)/0.0138*50</f>
        <v>-74.45652173913038</v>
      </c>
      <c r="I1159" s="4141" t="s">
        <v>314</v>
      </c>
      <c r="J1159" s="786"/>
      <c r="K1159" s="786"/>
      <c r="L1159" s="787"/>
      <c r="M1159" s="786"/>
      <c r="N1159" s="786"/>
      <c r="O1159" s="2699"/>
      <c r="P1159" s="1383"/>
      <c r="Q1159" s="3882"/>
      <c r="R1159" s="3882"/>
      <c r="S1159" s="668"/>
      <c r="T1159" s="662"/>
      <c r="U1159" s="3945"/>
      <c r="V1159" s="287"/>
    </row>
    <row r="1160" spans="1:23" s="23" customFormat="1" ht="15.75" thickBot="1" x14ac:dyDescent="0.3">
      <c r="A1160" s="531">
        <v>1055</v>
      </c>
      <c r="B1160" s="532" t="s">
        <v>5063</v>
      </c>
      <c r="C1160" s="532" t="s">
        <v>868</v>
      </c>
      <c r="D1160" s="2328">
        <v>44866</v>
      </c>
      <c r="E1160" s="3506" t="s">
        <v>4948</v>
      </c>
      <c r="F1160" s="3678">
        <v>94</v>
      </c>
      <c r="G1160" s="587">
        <f>AVERAGE(CPVTFC3SG0040!L12:M12)</f>
        <v>2.1396999999999999</v>
      </c>
      <c r="H1160" s="4027">
        <f t="shared" si="202"/>
        <v>6847.4999999999991</v>
      </c>
      <c r="I1160" s="4112" t="s">
        <v>315</v>
      </c>
      <c r="J1160" s="1994"/>
      <c r="K1160" s="1994"/>
      <c r="L1160" s="1432"/>
      <c r="M1160" s="1994"/>
      <c r="N1160" s="1994"/>
      <c r="O1160" s="1994"/>
      <c r="P1160" s="3813">
        <v>44891</v>
      </c>
      <c r="Q1160" s="3814" t="s">
        <v>5587</v>
      </c>
      <c r="R1160" s="1016">
        <v>122</v>
      </c>
      <c r="S1160" s="3814">
        <f>AVERAGE(CPVTFC3SG0077!T16:U16)</f>
        <v>0.127</v>
      </c>
      <c r="T1160" s="474">
        <f t="shared" ref="T1160:T1161" si="205">(S1160-0.1197)/0.0134*66</f>
        <v>35.955223880597018</v>
      </c>
      <c r="U1160" s="3815" t="s">
        <v>314</v>
      </c>
      <c r="V1160" s="287"/>
      <c r="W1160" s="23">
        <v>1</v>
      </c>
    </row>
    <row r="1161" spans="1:23" s="23" customFormat="1" ht="15.75" thickBot="1" x14ac:dyDescent="0.3">
      <c r="A1161" s="456">
        <v>1056</v>
      </c>
      <c r="B1161" s="4809" t="s">
        <v>5064</v>
      </c>
      <c r="C1161" s="457" t="s">
        <v>868</v>
      </c>
      <c r="D1161" s="2107">
        <v>44866</v>
      </c>
      <c r="E1161" s="2788" t="s">
        <v>4948</v>
      </c>
      <c r="F1161" s="582">
        <v>95</v>
      </c>
      <c r="G1161" s="460">
        <f>AVERAGE(CPVTFC3SG0040!N12:O12)</f>
        <v>2.8392499999999998</v>
      </c>
      <c r="H1161" s="4007">
        <f t="shared" si="202"/>
        <v>9345.8928571428569</v>
      </c>
      <c r="I1161" s="4126" t="s">
        <v>315</v>
      </c>
      <c r="J1161" s="4346">
        <v>44896</v>
      </c>
      <c r="K1161" s="499" t="s">
        <v>5598</v>
      </c>
      <c r="L1161" s="499">
        <v>43</v>
      </c>
      <c r="M1161" s="499">
        <f>AVERAGE(CPVTFC3SG0085!U17:V17)</f>
        <v>1.17065</v>
      </c>
      <c r="N1161" s="4000">
        <f>(M1161-0.0888)/0.0136*400</f>
        <v>31819.117647058822</v>
      </c>
      <c r="O1161" s="4340" t="s">
        <v>315</v>
      </c>
      <c r="P1161" s="3967">
        <v>44891</v>
      </c>
      <c r="Q1161" s="1498" t="s">
        <v>5587</v>
      </c>
      <c r="R1161" s="589">
        <v>123</v>
      </c>
      <c r="S1161" s="1498">
        <f>AVERAGE(CPVTFC3SG0077!V16:W16)</f>
        <v>0.35004999999999997</v>
      </c>
      <c r="T1161" s="494">
        <f t="shared" si="205"/>
        <v>1134.5597014925372</v>
      </c>
      <c r="U1161" s="1779" t="s">
        <v>314</v>
      </c>
      <c r="V1161" s="287"/>
      <c r="W1161" s="23">
        <v>1</v>
      </c>
    </row>
    <row r="1162" spans="1:23" s="23" customFormat="1" x14ac:dyDescent="0.25">
      <c r="A1162" s="1910"/>
      <c r="B1162" s="4807"/>
      <c r="C1162" s="443" t="s">
        <v>5448</v>
      </c>
      <c r="D1162" s="2333"/>
      <c r="E1162" s="3468"/>
      <c r="F1162" s="695"/>
      <c r="G1162" s="892"/>
      <c r="H1162" s="4011"/>
      <c r="I1162" s="4094"/>
      <c r="J1162" s="3939"/>
      <c r="K1162" s="1366"/>
      <c r="L1162" s="830"/>
      <c r="M1162" s="1366"/>
      <c r="N1162" s="1367"/>
      <c r="O1162" s="656"/>
      <c r="P1162" s="4239">
        <v>44894</v>
      </c>
      <c r="Q1162" s="276" t="s">
        <v>5564</v>
      </c>
      <c r="R1162" s="276">
        <v>4</v>
      </c>
      <c r="S1162" s="276">
        <f>AVERAGE(CPVTFC3SG0082!I11:J11)</f>
        <v>0.44394999999999996</v>
      </c>
      <c r="T1162" s="4018">
        <f>(S1162-0.1565)/0.0137*66</f>
        <v>1384.7956204379559</v>
      </c>
      <c r="U1162" s="4287" t="s">
        <v>315</v>
      </c>
      <c r="V1162" s="287"/>
    </row>
    <row r="1163" spans="1:23" s="23" customFormat="1" ht="15.75" thickBot="1" x14ac:dyDescent="0.3">
      <c r="A1163" s="219"/>
      <c r="B1163" s="4810"/>
      <c r="C1163" s="463" t="s">
        <v>5571</v>
      </c>
      <c r="D1163" s="1516">
        <v>44895</v>
      </c>
      <c r="E1163" s="3589" t="s">
        <v>5570</v>
      </c>
      <c r="F1163" s="518">
        <v>82</v>
      </c>
      <c r="G1163" s="509">
        <f>AVERAGE(CPVTFC3SG0083!K25:L25)</f>
        <v>2.8363499999999999</v>
      </c>
      <c r="H1163" s="4014">
        <f>(G1163-0.15)/0.0138*50</f>
        <v>9733.152173913044</v>
      </c>
      <c r="I1163" s="3589" t="s">
        <v>315</v>
      </c>
      <c r="J1163" s="4346">
        <v>44896</v>
      </c>
      <c r="K1163" s="560" t="s">
        <v>5598</v>
      </c>
      <c r="L1163" s="560">
        <v>44</v>
      </c>
      <c r="M1163" s="560">
        <f>AVERAGE(CPVTFC3SG0085!W17:X17)</f>
        <v>1.2635000000000001</v>
      </c>
      <c r="N1163" s="4016">
        <f>(M1163-0.0888)/0.0136*400</f>
        <v>34550.000000000007</v>
      </c>
      <c r="O1163" s="4365" t="s">
        <v>315</v>
      </c>
      <c r="P1163" s="3968"/>
      <c r="Q1163" s="3882"/>
      <c r="R1163" s="3882"/>
      <c r="S1163" s="668"/>
      <c r="T1163" s="662"/>
      <c r="U1163" s="3945"/>
      <c r="V1163" s="287"/>
    </row>
    <row r="1164" spans="1:23" s="23" customFormat="1" ht="15.75" thickBot="1" x14ac:dyDescent="0.3">
      <c r="A1164" s="531">
        <v>1057</v>
      </c>
      <c r="B1164" s="532" t="s">
        <v>5065</v>
      </c>
      <c r="C1164" s="532" t="s">
        <v>868</v>
      </c>
      <c r="D1164" s="2328">
        <v>44866</v>
      </c>
      <c r="E1164" s="3506" t="s">
        <v>4948</v>
      </c>
      <c r="F1164" s="3678">
        <v>96</v>
      </c>
      <c r="G1164" s="587">
        <f>AVERAGE(CPVTFC3SG0040!P12:Q12)</f>
        <v>2.7869000000000002</v>
      </c>
      <c r="H1164" s="4027">
        <f t="shared" si="202"/>
        <v>9158.9285714285725</v>
      </c>
      <c r="I1164" s="4112" t="s">
        <v>315</v>
      </c>
      <c r="J1164" s="1994"/>
      <c r="K1164" s="1994"/>
      <c r="L1164" s="1432"/>
      <c r="M1164" s="1994"/>
      <c r="N1164" s="1994"/>
      <c r="O1164" s="1994"/>
      <c r="P1164" s="3929">
        <v>44891</v>
      </c>
      <c r="Q1164" s="3928" t="s">
        <v>5587</v>
      </c>
      <c r="R1164" s="955">
        <v>124</v>
      </c>
      <c r="S1164" s="3928">
        <f>AVERAGE(CPVTFC3SG0077!X16:Y16)</f>
        <v>0.20165</v>
      </c>
      <c r="T1164" s="559">
        <f t="shared" ref="T1164" si="206">(S1164-0.1197)/0.0134*66</f>
        <v>403.6343283582089</v>
      </c>
      <c r="U1164" s="3930" t="s">
        <v>314</v>
      </c>
      <c r="V1164" s="287"/>
      <c r="W1164" s="23">
        <v>1</v>
      </c>
    </row>
    <row r="1165" spans="1:23" s="23" customFormat="1" x14ac:dyDescent="0.25">
      <c r="A1165" s="456">
        <v>1058</v>
      </c>
      <c r="B1165" s="4806" t="s">
        <v>5066</v>
      </c>
      <c r="C1165" s="457" t="s">
        <v>868</v>
      </c>
      <c r="D1165" s="2107">
        <v>44866</v>
      </c>
      <c r="E1165" s="2788" t="s">
        <v>4948</v>
      </c>
      <c r="F1165" s="582">
        <v>97</v>
      </c>
      <c r="G1165" s="460">
        <f>AVERAGE(CPVTFC3SG0040!R12:S12)</f>
        <v>2.8151999999999999</v>
      </c>
      <c r="H1165" s="4007">
        <f t="shared" si="202"/>
        <v>9260</v>
      </c>
      <c r="I1165" s="4114" t="s">
        <v>315</v>
      </c>
      <c r="J1165" s="4527">
        <v>44896</v>
      </c>
      <c r="K1165" s="479" t="s">
        <v>5598</v>
      </c>
      <c r="L1165" s="479">
        <v>45</v>
      </c>
      <c r="M1165" s="479">
        <f>AVERAGE(CPVTFC3SG0085!C19:D19)</f>
        <v>1.67395</v>
      </c>
      <c r="N1165" s="4004">
        <f t="shared" ref="N1165:N1168" si="207">(M1165-0.0888)/0.0136*400</f>
        <v>46622.058823529413</v>
      </c>
      <c r="O1165" s="4353" t="s">
        <v>315</v>
      </c>
      <c r="P1165" s="1149"/>
      <c r="Q1165" s="3881"/>
      <c r="R1165" s="3881"/>
      <c r="S1165" s="645"/>
      <c r="T1165" s="646"/>
      <c r="U1165" s="3880"/>
      <c r="V1165" s="287"/>
      <c r="W1165" s="23">
        <v>1</v>
      </c>
    </row>
    <row r="1166" spans="1:23" s="23" customFormat="1" ht="15.75" thickBot="1" x14ac:dyDescent="0.3">
      <c r="A1166" s="598"/>
      <c r="B1166" s="4807"/>
      <c r="C1166" s="423" t="s">
        <v>220</v>
      </c>
      <c r="D1166" s="1785">
        <v>44895</v>
      </c>
      <c r="E1166" s="3586" t="s">
        <v>5570</v>
      </c>
      <c r="F1166" s="173">
        <v>83</v>
      </c>
      <c r="G1166" s="506">
        <f>AVERAGE(CPVTFC3SG0083!M25:N25)</f>
        <v>2.8271500000000001</v>
      </c>
      <c r="H1166" s="4017">
        <f>(G1166-0.15)/0.0138*50</f>
        <v>9699.81884057971</v>
      </c>
      <c r="I1166" s="4140" t="s">
        <v>315</v>
      </c>
      <c r="J1166" s="4346">
        <v>44896</v>
      </c>
      <c r="K1166" s="560" t="s">
        <v>5598</v>
      </c>
      <c r="L1166" s="560">
        <v>46</v>
      </c>
      <c r="M1166" s="560">
        <f>AVERAGE(CPVTFC3SG0085!E19:F19)</f>
        <v>0.58179999999999998</v>
      </c>
      <c r="N1166" s="4016">
        <f t="shared" si="207"/>
        <v>14500</v>
      </c>
      <c r="O1166" s="4365" t="s">
        <v>315</v>
      </c>
      <c r="P1166" s="1268"/>
      <c r="Q1166" s="1268"/>
      <c r="R1166" s="969"/>
      <c r="S1166" s="1268"/>
      <c r="T1166" s="1268"/>
      <c r="U1166" s="1268"/>
      <c r="V1166" s="287"/>
    </row>
    <row r="1167" spans="1:23" s="23" customFormat="1" x14ac:dyDescent="0.25">
      <c r="A1167" s="86">
        <v>1059</v>
      </c>
      <c r="B1167" s="4806" t="s">
        <v>5067</v>
      </c>
      <c r="C1167" s="457" t="s">
        <v>868</v>
      </c>
      <c r="D1167" s="2107">
        <v>44866</v>
      </c>
      <c r="E1167" s="2788" t="s">
        <v>4948</v>
      </c>
      <c r="F1167" s="582">
        <v>98</v>
      </c>
      <c r="G1167" s="460">
        <f>AVERAGE(CPVTFC3SG0040!T12:U12)</f>
        <v>2.7965499999999999</v>
      </c>
      <c r="H1167" s="4007">
        <f t="shared" si="202"/>
        <v>9193.3928571428569</v>
      </c>
      <c r="I1167" s="4114" t="s">
        <v>315</v>
      </c>
      <c r="J1167" s="4352">
        <v>44896</v>
      </c>
      <c r="K1167" s="479" t="s">
        <v>5598</v>
      </c>
      <c r="L1167" s="479">
        <v>47</v>
      </c>
      <c r="M1167" s="479">
        <f>AVERAGE(CPVTFC3SG0085!G19:H19)</f>
        <v>1.2721499999999999</v>
      </c>
      <c r="N1167" s="4004">
        <f t="shared" si="207"/>
        <v>34804.411764705881</v>
      </c>
      <c r="O1167" s="4353" t="s">
        <v>315</v>
      </c>
      <c r="P1167" s="2378"/>
      <c r="Q1167" s="3937"/>
      <c r="R1167" s="3937"/>
      <c r="S1167" s="667"/>
      <c r="T1167" s="661"/>
      <c r="U1167" s="3946"/>
      <c r="V1167" s="287"/>
      <c r="W1167" s="23">
        <v>1</v>
      </c>
    </row>
    <row r="1168" spans="1:23" s="23" customFormat="1" ht="15.75" thickBot="1" x14ac:dyDescent="0.3">
      <c r="A1168" s="537"/>
      <c r="B1168" s="4807"/>
      <c r="C1168" s="423" t="s">
        <v>220</v>
      </c>
      <c r="D1168" s="1785">
        <v>44895</v>
      </c>
      <c r="E1168" s="3586" t="s">
        <v>5570</v>
      </c>
      <c r="F1168" s="173">
        <v>84</v>
      </c>
      <c r="G1168" s="506">
        <f>AVERAGE(CPVTFC3SG0083!O25:P25)</f>
        <v>2.7984</v>
      </c>
      <c r="H1168" s="4017">
        <f>(G1168-0.15)/0.0138*50</f>
        <v>9595.652173913044</v>
      </c>
      <c r="I1168" s="4140" t="s">
        <v>315</v>
      </c>
      <c r="J1168" s="4346">
        <v>44896</v>
      </c>
      <c r="K1168" s="560" t="s">
        <v>5598</v>
      </c>
      <c r="L1168" s="560">
        <v>48</v>
      </c>
      <c r="M1168" s="560">
        <f>AVERAGE(CPVTFC3SG0085!I19:J19)</f>
        <v>0.53400000000000003</v>
      </c>
      <c r="N1168" s="4016">
        <f t="shared" si="207"/>
        <v>13094.117647058825</v>
      </c>
      <c r="O1168" s="4365" t="s">
        <v>315</v>
      </c>
      <c r="P1168" s="2084"/>
      <c r="Q1168" s="3687"/>
      <c r="R1168" s="3687"/>
      <c r="S1168" s="969"/>
      <c r="T1168" s="970"/>
      <c r="U1168" s="3954"/>
      <c r="V1168" s="287"/>
    </row>
    <row r="1169" spans="1:23" s="23" customFormat="1" x14ac:dyDescent="0.25">
      <c r="A1169" s="456">
        <v>1060</v>
      </c>
      <c r="B1169" s="4809" t="s">
        <v>5068</v>
      </c>
      <c r="C1169" s="457" t="s">
        <v>868</v>
      </c>
      <c r="D1169" s="2107">
        <v>44866</v>
      </c>
      <c r="E1169" s="2788" t="s">
        <v>4948</v>
      </c>
      <c r="F1169" s="582">
        <v>99</v>
      </c>
      <c r="G1169" s="460">
        <f>AVERAGE(CPVTFC3SG0040!V12:W12)</f>
        <v>1.00295</v>
      </c>
      <c r="H1169" s="4007">
        <f t="shared" si="202"/>
        <v>2787.6785714285716</v>
      </c>
      <c r="I1169" s="4126" t="s">
        <v>315</v>
      </c>
      <c r="J1169" s="834"/>
      <c r="K1169" s="834"/>
      <c r="L1169" s="835"/>
      <c r="M1169" s="834"/>
      <c r="N1169" s="834"/>
      <c r="O1169" s="834"/>
      <c r="P1169" s="3788">
        <v>44891</v>
      </c>
      <c r="Q1169" s="1498" t="s">
        <v>5587</v>
      </c>
      <c r="R1169" s="589">
        <v>129</v>
      </c>
      <c r="S1169" s="1498">
        <f>AVERAGE(CPVTFC3SG0077!J18:K18)</f>
        <v>0.10994999999999999</v>
      </c>
      <c r="T1169" s="494">
        <f t="shared" ref="T1169:T1172" si="208">(S1169-0.1197)/0.0134*66</f>
        <v>-48.022388059701534</v>
      </c>
      <c r="U1169" s="1779" t="s">
        <v>314</v>
      </c>
      <c r="V1169" s="287"/>
      <c r="W1169" s="23">
        <v>1</v>
      </c>
    </row>
    <row r="1170" spans="1:23" x14ac:dyDescent="0.25">
      <c r="A1170" s="596"/>
      <c r="B1170" s="4816"/>
      <c r="C1170" s="443" t="s">
        <v>5448</v>
      </c>
      <c r="D1170" s="2333"/>
      <c r="E1170" s="3468"/>
      <c r="F1170" s="695"/>
      <c r="G1170" s="892"/>
      <c r="H1170" s="4011"/>
      <c r="I1170" s="4094"/>
      <c r="J1170" s="1174"/>
      <c r="K1170" s="893"/>
      <c r="L1170" s="645"/>
      <c r="M1170" s="893"/>
      <c r="N1170" s="894"/>
      <c r="O1170" s="642"/>
      <c r="P1170" s="4242">
        <v>44894</v>
      </c>
      <c r="Q1170" s="275" t="s">
        <v>5564</v>
      </c>
      <c r="R1170" s="275">
        <v>7</v>
      </c>
      <c r="S1170" s="275">
        <f>AVERAGE(CPVTFC3SG0082!O11:P11)</f>
        <v>0.2147</v>
      </c>
      <c r="T1170" s="4026">
        <f>(S1170-0.1565)/0.0137*66</f>
        <v>280.37956204379566</v>
      </c>
      <c r="U1170" s="4244" t="s">
        <v>314</v>
      </c>
    </row>
    <row r="1171" spans="1:23" ht="15.75" thickBot="1" x14ac:dyDescent="0.3">
      <c r="A1171" s="537"/>
      <c r="B1171" s="4822"/>
      <c r="C1171" s="423" t="s">
        <v>863</v>
      </c>
      <c r="D1171" s="2335"/>
      <c r="E1171" s="3532"/>
      <c r="F1171" s="1586"/>
      <c r="G1171" s="1391"/>
      <c r="H1171" s="4031"/>
      <c r="I1171" s="4129"/>
      <c r="J1171" s="3951"/>
      <c r="K1171" s="1392"/>
      <c r="L1171" s="969"/>
      <c r="M1171" s="1392"/>
      <c r="N1171" s="1393"/>
      <c r="O1171" s="650"/>
      <c r="P1171" s="4279">
        <v>44894</v>
      </c>
      <c r="Q1171" s="473" t="s">
        <v>5564</v>
      </c>
      <c r="R1171" s="473">
        <v>8</v>
      </c>
      <c r="S1171" s="473">
        <f>AVERAGE(CPVTFC3SG0082!Q11:R11)</f>
        <v>0.16985</v>
      </c>
      <c r="T1171" s="4006">
        <f>(S1171-0.1565)/0.0137*66</f>
        <v>64.313868613138681</v>
      </c>
      <c r="U1171" s="4280" t="s">
        <v>314</v>
      </c>
    </row>
    <row r="1172" spans="1:23" s="23" customFormat="1" x14ac:dyDescent="0.25">
      <c r="A1172" s="508">
        <v>1061</v>
      </c>
      <c r="B1172" s="4811" t="s">
        <v>5069</v>
      </c>
      <c r="C1172" s="489" t="s">
        <v>868</v>
      </c>
      <c r="D1172" s="2329">
        <v>44866</v>
      </c>
      <c r="E1172" s="3465" t="s">
        <v>4948</v>
      </c>
      <c r="F1172" s="575">
        <v>100</v>
      </c>
      <c r="G1172" s="493">
        <f>AVERAGE(CPVTFC3SG0040!X12:Y12)</f>
        <v>9.2899999999999996E-2</v>
      </c>
      <c r="H1172" s="4008">
        <f t="shared" si="202"/>
        <v>-462.5</v>
      </c>
      <c r="I1172" s="4117" t="s">
        <v>314</v>
      </c>
      <c r="J1172" s="834"/>
      <c r="K1172" s="834"/>
      <c r="L1172" s="835"/>
      <c r="M1172" s="834"/>
      <c r="N1172" s="834"/>
      <c r="O1172" s="834"/>
      <c r="P1172" s="3788">
        <v>44891</v>
      </c>
      <c r="Q1172" s="1498" t="s">
        <v>5587</v>
      </c>
      <c r="R1172" s="589">
        <v>130</v>
      </c>
      <c r="S1172" s="1498">
        <f>AVERAGE(CPVTFC3SG0077!L18:M18)</f>
        <v>9.06E-2</v>
      </c>
      <c r="T1172" s="494">
        <f t="shared" si="208"/>
        <v>-143.32835820895522</v>
      </c>
      <c r="U1172" s="1779" t="s">
        <v>314</v>
      </c>
      <c r="V1172" s="4916" t="s">
        <v>1416</v>
      </c>
    </row>
    <row r="1173" spans="1:23" s="23" customFormat="1" x14ac:dyDescent="0.25">
      <c r="A1173" s="585"/>
      <c r="B1173" s="4813"/>
      <c r="C1173" s="443" t="s">
        <v>5448</v>
      </c>
      <c r="D1173" s="2333"/>
      <c r="E1173" s="3468"/>
      <c r="F1173" s="695"/>
      <c r="G1173" s="892"/>
      <c r="H1173" s="4011"/>
      <c r="I1173" s="4094"/>
      <c r="J1173" s="1174"/>
      <c r="K1173" s="893"/>
      <c r="L1173" s="645"/>
      <c r="M1173" s="893"/>
      <c r="N1173" s="894"/>
      <c r="O1173" s="642"/>
      <c r="P1173" s="4242">
        <v>44894</v>
      </c>
      <c r="Q1173" s="275" t="s">
        <v>5564</v>
      </c>
      <c r="R1173" s="275">
        <v>9</v>
      </c>
      <c r="S1173" s="275">
        <f>AVERAGE(CPVTFC3SG0082!S11:T11)</f>
        <v>0.12384999999999999</v>
      </c>
      <c r="T1173" s="4026">
        <f>(S1173-0.1565)/0.0137*66</f>
        <v>-157.29197080291976</v>
      </c>
      <c r="U1173" s="4244" t="s">
        <v>314</v>
      </c>
      <c r="V1173" s="4917"/>
    </row>
    <row r="1174" spans="1:23" s="23" customFormat="1" x14ac:dyDescent="0.25">
      <c r="A1174" s="585"/>
      <c r="B1174" s="4813"/>
      <c r="C1174" s="443" t="s">
        <v>863</v>
      </c>
      <c r="D1174" s="2333"/>
      <c r="E1174" s="3468"/>
      <c r="F1174" s="695"/>
      <c r="G1174" s="892"/>
      <c r="H1174" s="4011"/>
      <c r="I1174" s="4094"/>
      <c r="J1174" s="1174"/>
      <c r="K1174" s="893"/>
      <c r="L1174" s="645"/>
      <c r="M1174" s="893"/>
      <c r="N1174" s="894"/>
      <c r="O1174" s="642"/>
      <c r="P1174" s="4242">
        <v>44894</v>
      </c>
      <c r="Q1174" s="275" t="s">
        <v>5564</v>
      </c>
      <c r="R1174" s="275">
        <v>10</v>
      </c>
      <c r="S1174" s="275">
        <f>AVERAGE(CPVTFC3SG0082!U11:V11)</f>
        <v>9.5149999999999998E-2</v>
      </c>
      <c r="T1174" s="4026">
        <f>(S1174-0.1565)/0.0137*66</f>
        <v>-295.55474452554745</v>
      </c>
      <c r="U1174" s="4244" t="s">
        <v>314</v>
      </c>
      <c r="V1174" s="4917"/>
    </row>
    <row r="1175" spans="1:23" s="23" customFormat="1" ht="15.75" thickBot="1" x14ac:dyDescent="0.3">
      <c r="A1175" s="462"/>
      <c r="B1175" s="4888"/>
      <c r="C1175" s="463" t="s">
        <v>4252</v>
      </c>
      <c r="D1175" s="1516">
        <v>44895</v>
      </c>
      <c r="E1175" s="3589" t="s">
        <v>5570</v>
      </c>
      <c r="F1175" s="518">
        <v>85</v>
      </c>
      <c r="G1175" s="509">
        <f>AVERAGE(CPVTFC3SG0083!Q25:R25)</f>
        <v>0.91925000000000001</v>
      </c>
      <c r="H1175" s="4014">
        <f>(G1175-0.15)/0.0138*50</f>
        <v>2787.1376811594205</v>
      </c>
      <c r="I1175" s="3589" t="s">
        <v>315</v>
      </c>
      <c r="J1175" s="786"/>
      <c r="K1175" s="786"/>
      <c r="L1175" s="787"/>
      <c r="M1175" s="786"/>
      <c r="N1175" s="786"/>
      <c r="O1175" s="786"/>
      <c r="P1175" s="1383"/>
      <c r="Q1175" s="3882"/>
      <c r="R1175" s="3882"/>
      <c r="S1175" s="668"/>
      <c r="T1175" s="662"/>
      <c r="U1175" s="3945"/>
      <c r="V1175" s="4918"/>
    </row>
    <row r="1176" spans="1:23" s="23" customFormat="1" ht="15.75" thickBot="1" x14ac:dyDescent="0.3">
      <c r="A1176" s="1523">
        <v>1062</v>
      </c>
      <c r="B1176" s="2199" t="s">
        <v>5070</v>
      </c>
      <c r="C1176" s="2199" t="s">
        <v>868</v>
      </c>
      <c r="D1176" s="2857">
        <v>44866</v>
      </c>
      <c r="E1176" s="3822" t="s">
        <v>4948</v>
      </c>
      <c r="F1176" s="3823">
        <v>101</v>
      </c>
      <c r="G1176" s="539">
        <f>AVERAGE(CPVTFC3SG0040!B14:C14)</f>
        <v>2.7401499999999999</v>
      </c>
      <c r="H1176" s="4025">
        <f t="shared" si="202"/>
        <v>8991.9642857142844</v>
      </c>
      <c r="I1176" s="4134" t="s">
        <v>315</v>
      </c>
      <c r="J1176" s="1256"/>
      <c r="K1176" s="1256"/>
      <c r="L1176" s="2022"/>
      <c r="M1176" s="1256"/>
      <c r="N1176" s="1256"/>
      <c r="O1176" s="3898"/>
      <c r="P1176" s="3929">
        <v>44891</v>
      </c>
      <c r="Q1176" s="3928" t="s">
        <v>5587</v>
      </c>
      <c r="R1176" s="955">
        <v>131</v>
      </c>
      <c r="S1176" s="3928">
        <f>AVERAGE(CPVTFC3SG0077!N18:O18)</f>
        <v>0.18025000000000002</v>
      </c>
      <c r="T1176" s="559">
        <f t="shared" ref="T1176" si="209">(S1176-0.1197)/0.0134*66</f>
        <v>298.23134328358219</v>
      </c>
      <c r="U1176" s="3930" t="s">
        <v>314</v>
      </c>
      <c r="V1176" s="287"/>
      <c r="W1176" s="23">
        <v>1</v>
      </c>
    </row>
    <row r="1177" spans="1:23" s="23" customFormat="1" x14ac:dyDescent="0.25">
      <c r="A1177" s="584">
        <v>1063</v>
      </c>
      <c r="B1177" s="4804" t="s">
        <v>5071</v>
      </c>
      <c r="C1177" s="372" t="s">
        <v>868</v>
      </c>
      <c r="D1177" s="2331">
        <v>44866</v>
      </c>
      <c r="E1177" s="3473" t="s">
        <v>4948</v>
      </c>
      <c r="F1177" s="569">
        <v>102</v>
      </c>
      <c r="G1177" s="511">
        <f>AVERAGE(CPVTFC3SG0040!D14:E14)</f>
        <v>0.15295</v>
      </c>
      <c r="H1177" s="4005">
        <f t="shared" si="202"/>
        <v>-248.03571428571422</v>
      </c>
      <c r="I1177" s="4105" t="s">
        <v>314</v>
      </c>
      <c r="J1177" s="1271"/>
      <c r="K1177" s="1271"/>
      <c r="L1177" s="1288"/>
      <c r="M1177" s="1271"/>
      <c r="N1177" s="1271"/>
      <c r="O1177" s="3897"/>
      <c r="P1177" s="1286"/>
      <c r="Q1177" s="3888"/>
      <c r="R1177" s="3888"/>
      <c r="S1177" s="830"/>
      <c r="T1177" s="831"/>
      <c r="U1177" s="3905"/>
      <c r="V1177" s="4916" t="s">
        <v>1416</v>
      </c>
    </row>
    <row r="1178" spans="1:23" s="23" customFormat="1" ht="15.75" thickBot="1" x14ac:dyDescent="0.3">
      <c r="A1178" s="462"/>
      <c r="B1178" s="4805"/>
      <c r="C1178" s="463" t="s">
        <v>220</v>
      </c>
      <c r="D1178" s="1516">
        <v>44895</v>
      </c>
      <c r="E1178" s="3589" t="s">
        <v>5570</v>
      </c>
      <c r="F1178" s="518">
        <v>86</v>
      </c>
      <c r="G1178" s="509">
        <f>AVERAGE(CPVTFC3SG0083!S25:T25)</f>
        <v>2.8203</v>
      </c>
      <c r="H1178" s="4014">
        <f>(G1178-0.15)/0.0138*50</f>
        <v>9675</v>
      </c>
      <c r="I1178" s="4123" t="s">
        <v>315</v>
      </c>
      <c r="J1178" s="786"/>
      <c r="K1178" s="786"/>
      <c r="L1178" s="787"/>
      <c r="M1178" s="786"/>
      <c r="N1178" s="786"/>
      <c r="O1178" s="2699"/>
      <c r="P1178" s="1149"/>
      <c r="Q1178" s="3881"/>
      <c r="R1178" s="3881"/>
      <c r="S1178" s="645"/>
      <c r="T1178" s="646"/>
      <c r="U1178" s="3880"/>
      <c r="V1178" s="4918"/>
    </row>
    <row r="1179" spans="1:23" s="23" customFormat="1" x14ac:dyDescent="0.25">
      <c r="A1179" s="456">
        <v>1064</v>
      </c>
      <c r="B1179" s="4806" t="s">
        <v>5072</v>
      </c>
      <c r="C1179" s="457" t="s">
        <v>868</v>
      </c>
      <c r="D1179" s="2107">
        <v>44866</v>
      </c>
      <c r="E1179" s="2788" t="s">
        <v>4948</v>
      </c>
      <c r="F1179" s="582">
        <v>103</v>
      </c>
      <c r="G1179" s="460">
        <f>AVERAGE(CPVTFC3SG0040!F14:G14)</f>
        <v>1.5223</v>
      </c>
      <c r="H1179" s="4007">
        <f t="shared" si="202"/>
        <v>4642.5</v>
      </c>
      <c r="I1179" s="4114" t="s">
        <v>315</v>
      </c>
      <c r="J1179" s="834"/>
      <c r="K1179" s="834"/>
      <c r="L1179" s="835"/>
      <c r="M1179" s="834"/>
      <c r="N1179" s="834"/>
      <c r="O1179" s="1602"/>
      <c r="P1179" s="1149"/>
      <c r="Q1179" s="3881"/>
      <c r="R1179" s="3881"/>
      <c r="S1179" s="645"/>
      <c r="T1179" s="646"/>
      <c r="U1179" s="3880"/>
      <c r="V1179" s="287"/>
      <c r="W1179" s="23">
        <v>1</v>
      </c>
    </row>
    <row r="1180" spans="1:23" s="23" customFormat="1" ht="15.75" thickBot="1" x14ac:dyDescent="0.3">
      <c r="A1180" s="1523"/>
      <c r="B1180" s="4808"/>
      <c r="C1180" s="463" t="s">
        <v>220</v>
      </c>
      <c r="D1180" s="1516">
        <v>44895</v>
      </c>
      <c r="E1180" s="3589" t="s">
        <v>5570</v>
      </c>
      <c r="F1180" s="518">
        <v>87</v>
      </c>
      <c r="G1180" s="509">
        <f>AVERAGE(CPVTFC3SG0083!U25:V25)</f>
        <v>1.0364</v>
      </c>
      <c r="H1180" s="4014">
        <f>(G1180-0.15)/0.0138*50</f>
        <v>3211.594202898551</v>
      </c>
      <c r="I1180" s="4123" t="s">
        <v>315</v>
      </c>
      <c r="J1180" s="1256"/>
      <c r="K1180" s="1256"/>
      <c r="L1180" s="2022"/>
      <c r="M1180" s="1256"/>
      <c r="N1180" s="1256"/>
      <c r="O1180" s="3898"/>
      <c r="P1180" s="1149"/>
      <c r="Q1180" s="3881"/>
      <c r="R1180" s="3881"/>
      <c r="S1180" s="645"/>
      <c r="T1180" s="662"/>
      <c r="U1180" s="3880"/>
      <c r="V1180" s="287"/>
    </row>
    <row r="1181" spans="1:23" s="23" customFormat="1" ht="15.75" thickBot="1" x14ac:dyDescent="0.3">
      <c r="A1181" s="600">
        <v>1065</v>
      </c>
      <c r="B1181" s="2376" t="s">
        <v>5073</v>
      </c>
      <c r="C1181" s="2376" t="s">
        <v>868</v>
      </c>
      <c r="D1181" s="2325">
        <v>44866</v>
      </c>
      <c r="E1181" s="3512" t="s">
        <v>4948</v>
      </c>
      <c r="F1181" s="3808">
        <v>104</v>
      </c>
      <c r="G1181" s="540">
        <f>AVERAGE(CPVTFC3SG0040!H14:I14)</f>
        <v>2.8164499999999997</v>
      </c>
      <c r="H1181" s="3999">
        <f t="shared" si="202"/>
        <v>9264.4642857142844</v>
      </c>
      <c r="I1181" s="4121" t="s">
        <v>315</v>
      </c>
      <c r="J1181" s="1994"/>
      <c r="K1181" s="1994"/>
      <c r="L1181" s="1432"/>
      <c r="M1181" s="1994"/>
      <c r="N1181" s="1994"/>
      <c r="O1181" s="2158"/>
      <c r="P1181" s="3809">
        <v>44891</v>
      </c>
      <c r="Q1181" s="3810" t="s">
        <v>5587</v>
      </c>
      <c r="R1181" s="1319">
        <v>134</v>
      </c>
      <c r="S1181" s="3810">
        <f>AVERAGE(CPVTFC3SG0077!T18:U18)</f>
        <v>0.15989999999999999</v>
      </c>
      <c r="T1181" s="559">
        <f t="shared" ref="T1181" si="210">(S1181-0.1197)/0.0134*66</f>
        <v>197.99999999999991</v>
      </c>
      <c r="U1181" s="3811" t="s">
        <v>314</v>
      </c>
      <c r="V1181" s="287"/>
      <c r="W1181" s="23">
        <v>1</v>
      </c>
    </row>
    <row r="1182" spans="1:23" s="23" customFormat="1" x14ac:dyDescent="0.25">
      <c r="A1182" s="456">
        <v>1066</v>
      </c>
      <c r="B1182" s="4806" t="s">
        <v>5074</v>
      </c>
      <c r="C1182" s="457" t="s">
        <v>868</v>
      </c>
      <c r="D1182" s="2107">
        <v>44866</v>
      </c>
      <c r="E1182" s="2788" t="s">
        <v>4948</v>
      </c>
      <c r="F1182" s="582">
        <v>105</v>
      </c>
      <c r="G1182" s="460">
        <f>AVERAGE(CPVTFC3SG0040!J14:K14)</f>
        <v>2.87845</v>
      </c>
      <c r="H1182" s="4007">
        <f t="shared" si="202"/>
        <v>9485.8928571428569</v>
      </c>
      <c r="I1182" s="4114" t="s">
        <v>315</v>
      </c>
      <c r="J1182" s="834"/>
      <c r="K1182" s="834"/>
      <c r="L1182" s="835"/>
      <c r="M1182" s="834"/>
      <c r="N1182" s="834"/>
      <c r="O1182" s="1602"/>
      <c r="P1182" s="1149"/>
      <c r="Q1182" s="3881"/>
      <c r="R1182" s="3881"/>
      <c r="S1182" s="645"/>
      <c r="T1182" s="646"/>
      <c r="U1182" s="3880"/>
      <c r="V1182" s="287"/>
      <c r="W1182" s="23">
        <v>1</v>
      </c>
    </row>
    <row r="1183" spans="1:23" s="23" customFormat="1" ht="15.75" thickBot="1" x14ac:dyDescent="0.3">
      <c r="A1183" s="219"/>
      <c r="B1183" s="4808"/>
      <c r="C1183" s="463" t="s">
        <v>220</v>
      </c>
      <c r="D1183" s="1516">
        <v>44895</v>
      </c>
      <c r="E1183" s="3589" t="s">
        <v>5570</v>
      </c>
      <c r="F1183" s="518">
        <v>88</v>
      </c>
      <c r="G1183" s="509">
        <f>AVERAGE(CPVTFC3SG0083!W25:X25)</f>
        <v>2.2259000000000002</v>
      </c>
      <c r="H1183" s="4014">
        <f>(G1183-0.15)/0.0138*50</f>
        <v>7521.3768115942048</v>
      </c>
      <c r="I1183" s="4123" t="s">
        <v>315</v>
      </c>
      <c r="J1183" s="786"/>
      <c r="K1183" s="786"/>
      <c r="L1183" s="787"/>
      <c r="M1183" s="786"/>
      <c r="N1183" s="786"/>
      <c r="O1183" s="2699"/>
      <c r="P1183" s="1149"/>
      <c r="Q1183" s="3881"/>
      <c r="R1183" s="3881"/>
      <c r="S1183" s="645"/>
      <c r="T1183" s="662"/>
      <c r="U1183" s="3880"/>
      <c r="V1183" s="287"/>
    </row>
    <row r="1184" spans="1:23" s="23" customFormat="1" ht="15.75" thickBot="1" x14ac:dyDescent="0.3">
      <c r="A1184" s="531">
        <v>1067</v>
      </c>
      <c r="B1184" s="532" t="s">
        <v>5075</v>
      </c>
      <c r="C1184" s="532" t="s">
        <v>868</v>
      </c>
      <c r="D1184" s="2328">
        <v>44866</v>
      </c>
      <c r="E1184" s="3506" t="s">
        <v>4948</v>
      </c>
      <c r="F1184" s="3678">
        <v>106</v>
      </c>
      <c r="G1184" s="587">
        <f>AVERAGE(CPVTFC3SG0040!L14:M14)</f>
        <v>2.8538000000000001</v>
      </c>
      <c r="H1184" s="4027">
        <f t="shared" si="202"/>
        <v>9397.8571428571431</v>
      </c>
      <c r="I1184" s="4112" t="s">
        <v>315</v>
      </c>
      <c r="J1184" s="1472"/>
      <c r="K1184" s="1472"/>
      <c r="L1184" s="2047"/>
      <c r="M1184" s="1472"/>
      <c r="N1184" s="1472"/>
      <c r="O1184" s="2837"/>
      <c r="P1184" s="3813">
        <v>44891</v>
      </c>
      <c r="Q1184" s="3814" t="s">
        <v>5587</v>
      </c>
      <c r="R1184" s="1016">
        <v>135</v>
      </c>
      <c r="S1184" s="3814">
        <f>AVERAGE(CPVTFC3SG0077!V18:W18)</f>
        <v>0.23299999999999998</v>
      </c>
      <c r="T1184" s="521">
        <f t="shared" ref="T1184:T1185" si="211">(S1184-0.1197)/0.0134*66</f>
        <v>558.04477611940297</v>
      </c>
      <c r="U1184" s="3815" t="s">
        <v>314</v>
      </c>
      <c r="V1184" s="287"/>
      <c r="W1184" s="23">
        <v>1</v>
      </c>
    </row>
    <row r="1185" spans="1:23" s="23" customFormat="1" x14ac:dyDescent="0.25">
      <c r="A1185" s="456">
        <v>1068</v>
      </c>
      <c r="B1185" s="4809" t="s">
        <v>5076</v>
      </c>
      <c r="C1185" s="457" t="s">
        <v>868</v>
      </c>
      <c r="D1185" s="2107">
        <v>44866</v>
      </c>
      <c r="E1185" s="2788" t="s">
        <v>4948</v>
      </c>
      <c r="F1185" s="582">
        <v>107</v>
      </c>
      <c r="G1185" s="460">
        <f>AVERAGE(CPVTFC3SG0040!N14:O14)</f>
        <v>1.4938500000000001</v>
      </c>
      <c r="H1185" s="4007">
        <f t="shared" si="202"/>
        <v>4540.8928571428578</v>
      </c>
      <c r="I1185" s="4126" t="s">
        <v>315</v>
      </c>
      <c r="J1185" s="834"/>
      <c r="K1185" s="834"/>
      <c r="L1185" s="835"/>
      <c r="M1185" s="834"/>
      <c r="N1185" s="834"/>
      <c r="O1185" s="834"/>
      <c r="P1185" s="3788">
        <v>44891</v>
      </c>
      <c r="Q1185" s="1498" t="s">
        <v>5587</v>
      </c>
      <c r="R1185" s="589">
        <v>136</v>
      </c>
      <c r="S1185" s="1498">
        <f>AVERAGE(CPVTFC3SG0077!X18:Y18)</f>
        <v>0.10655000000000001</v>
      </c>
      <c r="T1185" s="494">
        <f t="shared" si="211"/>
        <v>-64.76865671641788</v>
      </c>
      <c r="U1185" s="1779" t="s">
        <v>314</v>
      </c>
      <c r="V1185" s="4919" t="s">
        <v>1416</v>
      </c>
      <c r="W1185" s="23">
        <v>1</v>
      </c>
    </row>
    <row r="1186" spans="1:23" s="23" customFormat="1" x14ac:dyDescent="0.25">
      <c r="A1186" s="597"/>
      <c r="B1186" s="4816"/>
      <c r="C1186" s="443" t="s">
        <v>5448</v>
      </c>
      <c r="D1186" s="2333"/>
      <c r="E1186" s="3468"/>
      <c r="F1186" s="3949"/>
      <c r="G1186" s="892"/>
      <c r="H1186" s="4011"/>
      <c r="I1186" s="4094"/>
      <c r="J1186" s="694"/>
      <c r="K1186" s="694"/>
      <c r="L1186" s="695"/>
      <c r="M1186" s="694"/>
      <c r="N1186" s="694"/>
      <c r="O1186" s="694"/>
      <c r="P1186" s="4242">
        <v>44894</v>
      </c>
      <c r="Q1186" s="275" t="s">
        <v>5564</v>
      </c>
      <c r="R1186" s="275">
        <v>13</v>
      </c>
      <c r="S1186" s="275">
        <f>AVERAGE(CPVTFC3SG0082!E13:F13)</f>
        <v>0.1469</v>
      </c>
      <c r="T1186" s="4026">
        <f t="shared" ref="T1186" si="212">(S1186-0.1565)/0.0137*66</f>
        <v>-46.248175182481738</v>
      </c>
      <c r="U1186" s="4244" t="s">
        <v>314</v>
      </c>
      <c r="V1186" s="4920"/>
    </row>
    <row r="1187" spans="1:23" s="23" customFormat="1" ht="15.75" thickBot="1" x14ac:dyDescent="0.3">
      <c r="A1187" s="219"/>
      <c r="B1187" s="4810"/>
      <c r="C1187" s="463" t="s">
        <v>4252</v>
      </c>
      <c r="D1187" s="1516">
        <v>44895</v>
      </c>
      <c r="E1187" s="3589" t="s">
        <v>5570</v>
      </c>
      <c r="F1187" s="518">
        <v>89</v>
      </c>
      <c r="G1187" s="509">
        <f>AVERAGE(CPVTFC3SG0083!B12:C12)</f>
        <v>2.7965999999999998</v>
      </c>
      <c r="H1187" s="4014">
        <f>(G1187-0.15)/0.0138*50</f>
        <v>9589.1304347826081</v>
      </c>
      <c r="I1187" s="3589" t="s">
        <v>315</v>
      </c>
      <c r="J1187" s="4346">
        <v>44896</v>
      </c>
      <c r="K1187" s="560" t="s">
        <v>5598</v>
      </c>
      <c r="L1187" s="560">
        <v>49</v>
      </c>
      <c r="M1187" s="560">
        <f>AVERAGE(CPVTFC3SG0085!K19:L19)</f>
        <v>2.8866000000000001</v>
      </c>
      <c r="N1187" s="4016">
        <f t="shared" ref="N1187" si="213">(M1187-0.0888)/0.0136*400</f>
        <v>82288.23529411765</v>
      </c>
      <c r="O1187" s="4365" t="s">
        <v>315</v>
      </c>
      <c r="P1187" s="668"/>
      <c r="Q1187" s="668"/>
      <c r="R1187" s="668"/>
      <c r="S1187" s="668"/>
      <c r="T1187" s="668"/>
      <c r="U1187" s="4309"/>
      <c r="V1187" s="4920"/>
    </row>
    <row r="1188" spans="1:23" s="23" customFormat="1" ht="15.75" thickBot="1" x14ac:dyDescent="0.3">
      <c r="A1188" s="531">
        <v>1069</v>
      </c>
      <c r="B1188" s="532" t="s">
        <v>5077</v>
      </c>
      <c r="C1188" s="532" t="s">
        <v>868</v>
      </c>
      <c r="D1188" s="2328">
        <v>44866</v>
      </c>
      <c r="E1188" s="3506" t="s">
        <v>4948</v>
      </c>
      <c r="F1188" s="3678">
        <v>108</v>
      </c>
      <c r="G1188" s="587">
        <f>AVERAGE(CPVTFC3SG0040!P14:Q14)</f>
        <v>2.8179499999999997</v>
      </c>
      <c r="H1188" s="4027">
        <f t="shared" si="202"/>
        <v>9269.8214285714275</v>
      </c>
      <c r="I1188" s="4112" t="s">
        <v>315</v>
      </c>
      <c r="J1188" s="1472"/>
      <c r="K1188" s="1472"/>
      <c r="L1188" s="2047"/>
      <c r="M1188" s="1472"/>
      <c r="N1188" s="1472"/>
      <c r="O1188" s="2837"/>
      <c r="P1188" s="3794">
        <v>44891</v>
      </c>
      <c r="Q1188" s="3795" t="s">
        <v>5587</v>
      </c>
      <c r="R1188" s="1023">
        <v>139</v>
      </c>
      <c r="S1188" s="3795">
        <f>AVERAGE(CPVTFC3SG0077!F20:G20)</f>
        <v>0.39245000000000002</v>
      </c>
      <c r="T1188" s="555">
        <f t="shared" ref="T1188:T1196" si="214">(S1188-0.1197)/0.0134*66</f>
        <v>1343.3955223880598</v>
      </c>
      <c r="U1188" s="3796" t="s">
        <v>315</v>
      </c>
      <c r="V1188" s="287"/>
      <c r="W1188" s="23">
        <v>1</v>
      </c>
    </row>
    <row r="1189" spans="1:23" s="23" customFormat="1" ht="15.75" thickBot="1" x14ac:dyDescent="0.3">
      <c r="A1189" s="1798">
        <v>1070</v>
      </c>
      <c r="B1189" s="2376" t="s">
        <v>5078</v>
      </c>
      <c r="C1189" s="2376" t="s">
        <v>868</v>
      </c>
      <c r="D1189" s="2325">
        <v>44866</v>
      </c>
      <c r="E1189" s="3512" t="s">
        <v>4948</v>
      </c>
      <c r="F1189" s="3808">
        <v>109</v>
      </c>
      <c r="G1189" s="540">
        <f>AVERAGE(CPVTFC3SG0040!R14:S14)</f>
        <v>2.4655</v>
      </c>
      <c r="H1189" s="3999">
        <f t="shared" si="202"/>
        <v>8011.0714285714284</v>
      </c>
      <c r="I1189" s="4121" t="s">
        <v>315</v>
      </c>
      <c r="J1189" s="1994"/>
      <c r="K1189" s="1994"/>
      <c r="L1189" s="1432"/>
      <c r="M1189" s="1994"/>
      <c r="N1189" s="1994"/>
      <c r="O1189" s="2158"/>
      <c r="P1189" s="3809">
        <v>44891</v>
      </c>
      <c r="Q1189" s="3810" t="s">
        <v>5587</v>
      </c>
      <c r="R1189" s="1319">
        <v>140</v>
      </c>
      <c r="S1189" s="3810">
        <f>AVERAGE(CPVTFC3SG0077!H20:I20)</f>
        <v>0.11069999999999999</v>
      </c>
      <c r="T1189" s="1422">
        <f t="shared" si="214"/>
        <v>-44.328358208955265</v>
      </c>
      <c r="U1189" s="3811" t="s">
        <v>314</v>
      </c>
      <c r="V1189" s="287"/>
      <c r="W1189" s="23">
        <v>1</v>
      </c>
    </row>
    <row r="1190" spans="1:23" s="23" customFormat="1" ht="15.75" thickBot="1" x14ac:dyDescent="0.3">
      <c r="A1190" s="600">
        <v>1071</v>
      </c>
      <c r="B1190" s="2376" t="s">
        <v>5079</v>
      </c>
      <c r="C1190" s="2376" t="s">
        <v>868</v>
      </c>
      <c r="D1190" s="2325">
        <v>44866</v>
      </c>
      <c r="E1190" s="3512" t="s">
        <v>4948</v>
      </c>
      <c r="F1190" s="3808">
        <v>110</v>
      </c>
      <c r="G1190" s="540">
        <f>AVERAGE(CPVTFC3SG0040!T14:U14)</f>
        <v>2.8132999999999999</v>
      </c>
      <c r="H1190" s="3999">
        <f t="shared" si="202"/>
        <v>9253.2142857142862</v>
      </c>
      <c r="I1190" s="4121" t="s">
        <v>315</v>
      </c>
      <c r="J1190" s="1994"/>
      <c r="K1190" s="1994"/>
      <c r="L1190" s="1432"/>
      <c r="M1190" s="1994"/>
      <c r="N1190" s="1994"/>
      <c r="O1190" s="2158"/>
      <c r="P1190" s="3805">
        <v>44891</v>
      </c>
      <c r="Q1190" s="3806" t="s">
        <v>5587</v>
      </c>
      <c r="R1190" s="2400">
        <v>141</v>
      </c>
      <c r="S1190" s="3806">
        <f>AVERAGE(CPVTFC3SG0077!J20:K20)</f>
        <v>0.94520000000000004</v>
      </c>
      <c r="T1190" s="548">
        <f t="shared" si="214"/>
        <v>4065.8955223880594</v>
      </c>
      <c r="U1190" s="3807" t="s">
        <v>315</v>
      </c>
      <c r="V1190" s="287"/>
      <c r="W1190" s="23">
        <v>1</v>
      </c>
    </row>
    <row r="1191" spans="1:23" s="23" customFormat="1" ht="15.75" thickBot="1" x14ac:dyDescent="0.3">
      <c r="A1191" s="1461">
        <v>1072</v>
      </c>
      <c r="B1191" s="532" t="s">
        <v>5080</v>
      </c>
      <c r="C1191" s="532" t="s">
        <v>868</v>
      </c>
      <c r="D1191" s="2328">
        <v>44866</v>
      </c>
      <c r="E1191" s="3506" t="s">
        <v>4948</v>
      </c>
      <c r="F1191" s="3678">
        <v>111</v>
      </c>
      <c r="G1191" s="587">
        <f>AVERAGE(CPVTFC3SG0040!V14:W14)</f>
        <v>1.8727499999999999</v>
      </c>
      <c r="H1191" s="4027">
        <f t="shared" si="202"/>
        <v>5894.1071428571422</v>
      </c>
      <c r="I1191" s="4112" t="s">
        <v>315</v>
      </c>
      <c r="J1191" s="1472"/>
      <c r="K1191" s="1472"/>
      <c r="L1191" s="2047"/>
      <c r="M1191" s="1472"/>
      <c r="N1191" s="1472"/>
      <c r="O1191" s="2837"/>
      <c r="P1191" s="3809">
        <v>44891</v>
      </c>
      <c r="Q1191" s="3810" t="s">
        <v>5587</v>
      </c>
      <c r="R1191" s="1319">
        <v>142</v>
      </c>
      <c r="S1191" s="3810">
        <f>AVERAGE(CPVTFC3SG0077!L20:M20)</f>
        <v>0.11995</v>
      </c>
      <c r="T1191" s="1422">
        <f t="shared" si="214"/>
        <v>1.2313432835820906</v>
      </c>
      <c r="U1191" s="3811" t="s">
        <v>314</v>
      </c>
      <c r="V1191" s="287"/>
      <c r="W1191" s="23">
        <v>1</v>
      </c>
    </row>
    <row r="1192" spans="1:23" s="23" customFormat="1" ht="15.75" thickBot="1" x14ac:dyDescent="0.3">
      <c r="A1192" s="600">
        <v>1073</v>
      </c>
      <c r="B1192" s="2376" t="s">
        <v>5081</v>
      </c>
      <c r="C1192" s="2376" t="s">
        <v>868</v>
      </c>
      <c r="D1192" s="2325">
        <v>44866</v>
      </c>
      <c r="E1192" s="3512" t="s">
        <v>4948</v>
      </c>
      <c r="F1192" s="3808">
        <v>112</v>
      </c>
      <c r="G1192" s="540">
        <f>AVERAGE(CPVTFC3SG0040!X14:Y14)</f>
        <v>2.6836500000000001</v>
      </c>
      <c r="H1192" s="3999">
        <f t="shared" si="202"/>
        <v>8790.1785714285725</v>
      </c>
      <c r="I1192" s="4121" t="s">
        <v>315</v>
      </c>
      <c r="J1192" s="1994"/>
      <c r="K1192" s="1994"/>
      <c r="L1192" s="1432"/>
      <c r="M1192" s="1994"/>
      <c r="N1192" s="1994"/>
      <c r="O1192" s="2158"/>
      <c r="P1192" s="3817">
        <v>44891</v>
      </c>
      <c r="Q1192" s="3818" t="s">
        <v>5587</v>
      </c>
      <c r="R1192" s="1226">
        <v>143</v>
      </c>
      <c r="S1192" s="3818">
        <f>AVERAGE(CPVTFC3SG0077!N20:O20)</f>
        <v>0.1537</v>
      </c>
      <c r="T1192" s="521">
        <f t="shared" si="214"/>
        <v>167.46268656716418</v>
      </c>
      <c r="U1192" s="3819" t="s">
        <v>314</v>
      </c>
      <c r="V1192" s="287"/>
      <c r="W1192" s="23">
        <v>1</v>
      </c>
    </row>
    <row r="1193" spans="1:23" s="23" customFormat="1" ht="15.75" thickBot="1" x14ac:dyDescent="0.3">
      <c r="A1193" s="1461">
        <v>1074</v>
      </c>
      <c r="B1193" s="532" t="s">
        <v>5082</v>
      </c>
      <c r="C1193" s="532" t="s">
        <v>868</v>
      </c>
      <c r="D1193" s="2328">
        <v>44866</v>
      </c>
      <c r="E1193" s="3506" t="s">
        <v>4948</v>
      </c>
      <c r="F1193" s="3678">
        <v>113</v>
      </c>
      <c r="G1193" s="587">
        <f>AVERAGE(CPVTFC3SG0040!B16:C16)</f>
        <v>2.7606999999999999</v>
      </c>
      <c r="H1193" s="4027">
        <f t="shared" si="202"/>
        <v>9065.3571428571431</v>
      </c>
      <c r="I1193" s="4112" t="s">
        <v>315</v>
      </c>
      <c r="J1193" s="1472"/>
      <c r="K1193" s="1472"/>
      <c r="L1193" s="2047"/>
      <c r="M1193" s="4330" t="s">
        <v>5595</v>
      </c>
      <c r="N1193" s="1472"/>
      <c r="O1193" s="2837"/>
      <c r="P1193" s="3809">
        <v>44891</v>
      </c>
      <c r="Q1193" s="3810" t="s">
        <v>5587</v>
      </c>
      <c r="R1193" s="1319">
        <v>144</v>
      </c>
      <c r="S1193" s="3810">
        <f>AVERAGE(CPVTFC3SG0077!P20:Q20)</f>
        <v>0.1206</v>
      </c>
      <c r="T1193" s="1422">
        <f t="shared" si="214"/>
        <v>4.4328358208955123</v>
      </c>
      <c r="U1193" s="3811" t="s">
        <v>314</v>
      </c>
      <c r="V1193" s="287"/>
      <c r="W1193" s="23">
        <v>1</v>
      </c>
    </row>
    <row r="1194" spans="1:23" s="23" customFormat="1" ht="15.75" thickBot="1" x14ac:dyDescent="0.3">
      <c r="A1194" s="600">
        <v>1075</v>
      </c>
      <c r="B1194" s="2376" t="s">
        <v>5083</v>
      </c>
      <c r="C1194" s="2376" t="s">
        <v>868</v>
      </c>
      <c r="D1194" s="2325">
        <v>44866</v>
      </c>
      <c r="E1194" s="3512" t="s">
        <v>4948</v>
      </c>
      <c r="F1194" s="3808">
        <v>114</v>
      </c>
      <c r="G1194" s="540">
        <f>AVERAGE(CPVTFC3SG0040!D16:E16)</f>
        <v>2.9476499999999999</v>
      </c>
      <c r="H1194" s="3999">
        <f t="shared" si="202"/>
        <v>9733.0357142857138</v>
      </c>
      <c r="I1194" s="4121" t="s">
        <v>315</v>
      </c>
      <c r="J1194" s="1994"/>
      <c r="K1194" s="1994"/>
      <c r="L1194" s="1432"/>
      <c r="M1194" s="1994"/>
      <c r="N1194" s="1994"/>
      <c r="O1194" s="2158"/>
      <c r="P1194" s="3817">
        <v>44891</v>
      </c>
      <c r="Q1194" s="3818" t="s">
        <v>5587</v>
      </c>
      <c r="R1194" s="1226">
        <v>145</v>
      </c>
      <c r="S1194" s="3818">
        <f>AVERAGE(CPVTFC3SG0077!R20:S20)</f>
        <v>0.3296</v>
      </c>
      <c r="T1194" s="521">
        <f t="shared" si="214"/>
        <v>1033.8358208955224</v>
      </c>
      <c r="U1194" s="3819" t="s">
        <v>314</v>
      </c>
      <c r="V1194" s="287"/>
      <c r="W1194" s="23">
        <v>1</v>
      </c>
    </row>
    <row r="1195" spans="1:23" s="23" customFormat="1" ht="15.75" thickBot="1" x14ac:dyDescent="0.3">
      <c r="A1195" s="1461">
        <v>1076</v>
      </c>
      <c r="B1195" s="532" t="s">
        <v>5084</v>
      </c>
      <c r="C1195" s="532" t="s">
        <v>868</v>
      </c>
      <c r="D1195" s="2328">
        <v>44866</v>
      </c>
      <c r="E1195" s="3506" t="s">
        <v>4948</v>
      </c>
      <c r="F1195" s="3678">
        <v>115</v>
      </c>
      <c r="G1195" s="587">
        <f>AVERAGE(CPVTFC3SG0040!F16:G16)</f>
        <v>2.9272</v>
      </c>
      <c r="H1195" s="4027">
        <f t="shared" si="202"/>
        <v>9660</v>
      </c>
      <c r="I1195" s="4112" t="s">
        <v>315</v>
      </c>
      <c r="J1195" s="1472"/>
      <c r="K1195" s="1472"/>
      <c r="L1195" s="2047"/>
      <c r="M1195" s="1472"/>
      <c r="N1195" s="1472"/>
      <c r="O1195" s="2837"/>
      <c r="P1195" s="3809">
        <v>44891</v>
      </c>
      <c r="Q1195" s="3810" t="s">
        <v>5587</v>
      </c>
      <c r="R1195" s="1319">
        <v>146</v>
      </c>
      <c r="S1195" s="3810">
        <f>AVERAGE(CPVTFC3SG0077!T20:U20)</f>
        <v>0.1913</v>
      </c>
      <c r="T1195" s="1422">
        <f t="shared" si="214"/>
        <v>352.65671641791045</v>
      </c>
      <c r="U1195" s="3811" t="s">
        <v>314</v>
      </c>
      <c r="V1195" s="287"/>
      <c r="W1195" s="23">
        <v>1</v>
      </c>
    </row>
    <row r="1196" spans="1:23" s="23" customFormat="1" ht="15.75" thickBot="1" x14ac:dyDescent="0.3">
      <c r="A1196" s="600">
        <v>1077</v>
      </c>
      <c r="B1196" s="2376" t="s">
        <v>5085</v>
      </c>
      <c r="C1196" s="2376" t="s">
        <v>868</v>
      </c>
      <c r="D1196" s="2325">
        <v>44866</v>
      </c>
      <c r="E1196" s="3512" t="s">
        <v>4948</v>
      </c>
      <c r="F1196" s="3808">
        <v>116</v>
      </c>
      <c r="G1196" s="540">
        <f>AVERAGE(CPVTFC3SG0040!H16:I16)</f>
        <v>2.9019500000000003</v>
      </c>
      <c r="H1196" s="3999">
        <f t="shared" si="202"/>
        <v>9569.8214285714294</v>
      </c>
      <c r="I1196" s="4121" t="s">
        <v>315</v>
      </c>
      <c r="J1196" s="1994"/>
      <c r="K1196" s="1994"/>
      <c r="L1196" s="1432"/>
      <c r="M1196" s="1994"/>
      <c r="N1196" s="1994"/>
      <c r="O1196" s="2158"/>
      <c r="P1196" s="3809">
        <v>44891</v>
      </c>
      <c r="Q1196" s="3810" t="s">
        <v>5587</v>
      </c>
      <c r="R1196" s="1319">
        <v>147</v>
      </c>
      <c r="S1196" s="3810">
        <f>AVERAGE(CPVTFC3SG0077!V20:W20)</f>
        <v>0.14124999999999999</v>
      </c>
      <c r="T1196" s="1422">
        <f t="shared" si="214"/>
        <v>106.14179104477604</v>
      </c>
      <c r="U1196" s="3811" t="s">
        <v>314</v>
      </c>
      <c r="V1196" s="287"/>
      <c r="W1196" s="23">
        <v>1</v>
      </c>
    </row>
    <row r="1197" spans="1:23" s="23" customFormat="1" x14ac:dyDescent="0.25">
      <c r="A1197" s="536">
        <v>1078</v>
      </c>
      <c r="B1197" s="4807" t="s">
        <v>5086</v>
      </c>
      <c r="C1197" s="372" t="s">
        <v>868</v>
      </c>
      <c r="D1197" s="2331">
        <v>44866</v>
      </c>
      <c r="E1197" s="3473" t="s">
        <v>4948</v>
      </c>
      <c r="F1197" s="569">
        <v>117</v>
      </c>
      <c r="G1197" s="511">
        <f>AVERAGE(CPVTFC3SG0040!J16:K16)</f>
        <v>8.585000000000001E-2</v>
      </c>
      <c r="H1197" s="4005">
        <f t="shared" si="202"/>
        <v>-487.67857142857133</v>
      </c>
      <c r="I1197" s="4105" t="s">
        <v>314</v>
      </c>
      <c r="J1197" s="1271"/>
      <c r="K1197" s="1271"/>
      <c r="L1197" s="1288"/>
      <c r="M1197" s="1271"/>
      <c r="N1197" s="1271"/>
      <c r="O1197" s="3897"/>
      <c r="P1197" s="1286"/>
      <c r="Q1197" s="3888"/>
      <c r="R1197" s="3888"/>
      <c r="S1197" s="830"/>
      <c r="T1197" s="831"/>
      <c r="U1197" s="3905"/>
      <c r="V1197" s="4925" t="s">
        <v>1416</v>
      </c>
    </row>
    <row r="1198" spans="1:23" s="23" customFormat="1" ht="15.75" thickBot="1" x14ac:dyDescent="0.3">
      <c r="A1198" s="598"/>
      <c r="B1198" s="4807"/>
      <c r="C1198" s="423" t="s">
        <v>220</v>
      </c>
      <c r="D1198" s="1785">
        <v>44895</v>
      </c>
      <c r="E1198" s="3586" t="s">
        <v>5570</v>
      </c>
      <c r="F1198" s="173">
        <v>90</v>
      </c>
      <c r="G1198" s="506">
        <f>AVERAGE(CPVTFC3SG0083!D12:E12)</f>
        <v>0.75374999999999992</v>
      </c>
      <c r="H1198" s="4017">
        <f>(G1198-0.15)/0.0138*50</f>
        <v>2187.4999999999995</v>
      </c>
      <c r="I1198" s="4140" t="s">
        <v>315</v>
      </c>
      <c r="J1198" s="1268"/>
      <c r="K1198" s="1268"/>
      <c r="L1198" s="1586"/>
      <c r="M1198" s="1268"/>
      <c r="N1198" s="1268"/>
      <c r="O1198" s="1587"/>
      <c r="P1198" s="2084"/>
      <c r="Q1198" s="3687"/>
      <c r="R1198" s="3687"/>
      <c r="S1198" s="969"/>
      <c r="T1198" s="970"/>
      <c r="U1198" s="3688"/>
      <c r="V1198" s="4922"/>
    </row>
    <row r="1199" spans="1:23" s="23" customFormat="1" x14ac:dyDescent="0.25">
      <c r="A1199" s="508">
        <v>1079</v>
      </c>
      <c r="B1199" s="4803" t="s">
        <v>5087</v>
      </c>
      <c r="C1199" s="489" t="s">
        <v>868</v>
      </c>
      <c r="D1199" s="2329">
        <v>44866</v>
      </c>
      <c r="E1199" s="3465" t="s">
        <v>4948</v>
      </c>
      <c r="F1199" s="575">
        <v>118</v>
      </c>
      <c r="G1199" s="493">
        <f>AVERAGE(CPVTFC3SG0040!L16:M16)</f>
        <v>9.8750000000000004E-2</v>
      </c>
      <c r="H1199" s="4008">
        <f t="shared" si="202"/>
        <v>-441.60714285714278</v>
      </c>
      <c r="I1199" s="4104" t="s">
        <v>314</v>
      </c>
      <c r="J1199" s="834"/>
      <c r="K1199" s="834"/>
      <c r="L1199" s="835"/>
      <c r="M1199" s="834"/>
      <c r="N1199" s="834"/>
      <c r="O1199" s="1602"/>
      <c r="P1199" s="2378"/>
      <c r="Q1199" s="3937"/>
      <c r="R1199" s="3937"/>
      <c r="S1199" s="667"/>
      <c r="T1199" s="661"/>
      <c r="U1199" s="3946"/>
      <c r="V1199" s="287"/>
    </row>
    <row r="1200" spans="1:23" s="23" customFormat="1" ht="15.75" thickBot="1" x14ac:dyDescent="0.3">
      <c r="A1200" s="1861"/>
      <c r="B1200" s="4805"/>
      <c r="C1200" s="464" t="s">
        <v>220</v>
      </c>
      <c r="D1200" s="1525">
        <v>44895</v>
      </c>
      <c r="E1200" s="3592" t="s">
        <v>5570</v>
      </c>
      <c r="F1200" s="467">
        <v>91</v>
      </c>
      <c r="G1200" s="468">
        <f>AVERAGE(CPVTFC3SG0083!F12:G12)</f>
        <v>0.10685</v>
      </c>
      <c r="H1200" s="4009">
        <f>(G1200-0.15)/0.0138*50</f>
        <v>-156.34057971014491</v>
      </c>
      <c r="I1200" s="4141" t="s">
        <v>315</v>
      </c>
      <c r="J1200" s="1256"/>
      <c r="K1200" s="1256"/>
      <c r="L1200" s="2022"/>
      <c r="M1200" s="1256"/>
      <c r="N1200" s="1256"/>
      <c r="O1200" s="3898"/>
      <c r="P1200" s="1383"/>
      <c r="Q1200" s="3882"/>
      <c r="R1200" s="3882"/>
      <c r="S1200" s="668"/>
      <c r="T1200" s="662"/>
      <c r="U1200" s="3945"/>
      <c r="V1200" s="287"/>
    </row>
    <row r="1201" spans="1:23" s="23" customFormat="1" x14ac:dyDescent="0.25">
      <c r="A1201" s="501">
        <v>1080</v>
      </c>
      <c r="B1201" s="4807" t="s">
        <v>5088</v>
      </c>
      <c r="C1201" s="439" t="s">
        <v>868</v>
      </c>
      <c r="D1201" s="2925">
        <v>44866</v>
      </c>
      <c r="E1201" s="3518" t="s">
        <v>4948</v>
      </c>
      <c r="F1201" s="578">
        <v>119</v>
      </c>
      <c r="G1201" s="502">
        <f>AVERAGE(CPVTFC3SG0040!N16:O16)</f>
        <v>2.4183000000000003</v>
      </c>
      <c r="H1201" s="4010">
        <f t="shared" si="202"/>
        <v>7842.5000000000009</v>
      </c>
      <c r="I1201" s="4102" t="s">
        <v>315</v>
      </c>
      <c r="J1201" s="1271"/>
      <c r="K1201" s="1271"/>
      <c r="L1201" s="1288"/>
      <c r="M1201" s="1271"/>
      <c r="N1201" s="1271"/>
      <c r="O1201" s="3897"/>
      <c r="P1201" s="1271"/>
      <c r="Q1201" s="1271"/>
      <c r="R1201" s="830"/>
      <c r="S1201" s="1271"/>
      <c r="T1201" s="1271"/>
      <c r="U1201" s="1271"/>
      <c r="V1201" s="287"/>
      <c r="W1201" s="23">
        <v>1</v>
      </c>
    </row>
    <row r="1202" spans="1:23" s="23" customFormat="1" ht="15.75" thickBot="1" x14ac:dyDescent="0.3">
      <c r="A1202" s="78"/>
      <c r="B1202" s="4807"/>
      <c r="C1202" s="423" t="s">
        <v>220</v>
      </c>
      <c r="D1202" s="1785">
        <v>44895</v>
      </c>
      <c r="E1202" s="3586" t="s">
        <v>5570</v>
      </c>
      <c r="F1202" s="173">
        <v>92</v>
      </c>
      <c r="G1202" s="506">
        <f>AVERAGE(CPVTFC3SG0083!H12:I12)</f>
        <v>0.69504999999999995</v>
      </c>
      <c r="H1202" s="4017">
        <f>(G1202-0.15)/0.0138*50</f>
        <v>1974.8188405797098</v>
      </c>
      <c r="I1202" s="4140" t="s">
        <v>315</v>
      </c>
      <c r="J1202" s="1268"/>
      <c r="K1202" s="1268"/>
      <c r="L1202" s="1586"/>
      <c r="M1202" s="1268"/>
      <c r="N1202" s="1268"/>
      <c r="O1202" s="1587"/>
      <c r="P1202" s="2084"/>
      <c r="Q1202" s="3687"/>
      <c r="R1202" s="3687"/>
      <c r="S1202" s="969"/>
      <c r="T1202" s="970"/>
      <c r="U1202" s="3688"/>
      <c r="V1202" s="287"/>
    </row>
    <row r="1203" spans="1:23" s="23" customFormat="1" x14ac:dyDescent="0.25">
      <c r="A1203" s="508">
        <v>1081</v>
      </c>
      <c r="B1203" s="4806" t="s">
        <v>5089</v>
      </c>
      <c r="C1203" s="489" t="s">
        <v>868</v>
      </c>
      <c r="D1203" s="2329">
        <v>44866</v>
      </c>
      <c r="E1203" s="3465" t="s">
        <v>4948</v>
      </c>
      <c r="F1203" s="575">
        <v>120</v>
      </c>
      <c r="G1203" s="493">
        <f>AVERAGE(CPVTFC3SG0040!P16:Q16)</f>
        <v>0.45174999999999998</v>
      </c>
      <c r="H1203" s="4008">
        <f t="shared" si="202"/>
        <v>819.10714285714278</v>
      </c>
      <c r="I1203" s="4104" t="s">
        <v>314</v>
      </c>
      <c r="J1203" s="834"/>
      <c r="K1203" s="834"/>
      <c r="L1203" s="835"/>
      <c r="M1203" s="834"/>
      <c r="N1203" s="834"/>
      <c r="O1203" s="1602"/>
      <c r="P1203" s="2378"/>
      <c r="Q1203" s="3937"/>
      <c r="R1203" s="3937"/>
      <c r="S1203" s="667"/>
      <c r="T1203" s="661"/>
      <c r="U1203" s="3946"/>
      <c r="V1203" s="287"/>
    </row>
    <row r="1204" spans="1:23" s="23" customFormat="1" ht="15.75" thickBot="1" x14ac:dyDescent="0.3">
      <c r="A1204" s="516"/>
      <c r="B1204" s="4808"/>
      <c r="C1204" s="463" t="s">
        <v>220</v>
      </c>
      <c r="D1204" s="1516">
        <v>44895</v>
      </c>
      <c r="E1204" s="3589" t="s">
        <v>5570</v>
      </c>
      <c r="F1204" s="518">
        <v>93</v>
      </c>
      <c r="G1204" s="509">
        <f>AVERAGE(CPVTFC3SG0083!J12:K12)</f>
        <v>0.50624999999999998</v>
      </c>
      <c r="H1204" s="4014">
        <f>(G1204-0.15)/0.0138*50</f>
        <v>1290.7608695652173</v>
      </c>
      <c r="I1204" s="4123" t="s">
        <v>315</v>
      </c>
      <c r="J1204" s="786"/>
      <c r="K1204" s="786"/>
      <c r="L1204" s="787"/>
      <c r="M1204" s="786"/>
      <c r="N1204" s="786"/>
      <c r="O1204" s="2699"/>
      <c r="P1204" s="1383"/>
      <c r="Q1204" s="3882"/>
      <c r="R1204" s="3882"/>
      <c r="S1204" s="668"/>
      <c r="T1204" s="662"/>
      <c r="U1204" s="3945"/>
      <c r="V1204" s="287"/>
    </row>
    <row r="1205" spans="1:23" s="23" customFormat="1" x14ac:dyDescent="0.25">
      <c r="A1205" s="1840">
        <v>1082</v>
      </c>
      <c r="B1205" s="439" t="s">
        <v>5090</v>
      </c>
      <c r="C1205" s="439" t="s">
        <v>868</v>
      </c>
      <c r="D1205" s="2925">
        <v>44866</v>
      </c>
      <c r="E1205" s="3518" t="s">
        <v>4948</v>
      </c>
      <c r="F1205" s="578">
        <v>121</v>
      </c>
      <c r="G1205" s="502">
        <f>AVERAGE(CPVTFC3SG0040!R16:S16)</f>
        <v>2.8527500000000003</v>
      </c>
      <c r="H1205" s="4010">
        <f t="shared" si="202"/>
        <v>9394.1071428571449</v>
      </c>
      <c r="I1205" s="4133" t="s">
        <v>315</v>
      </c>
      <c r="J1205" s="1271"/>
      <c r="K1205" s="1271"/>
      <c r="L1205" s="1288"/>
      <c r="M1205" s="1271"/>
      <c r="N1205" s="1271"/>
      <c r="O1205" s="1271"/>
      <c r="P1205" s="3779">
        <v>44891</v>
      </c>
      <c r="Q1205" s="3780" t="s">
        <v>5587</v>
      </c>
      <c r="R1205" s="84">
        <v>148</v>
      </c>
      <c r="S1205" s="3780">
        <f>AVERAGE(CPVTFC3SG0077!X20:Y20)</f>
        <v>0.12504999999999999</v>
      </c>
      <c r="T1205" s="500">
        <f t="shared" ref="T1205:T1219" si="215">(S1205-0.1197)/0.0134*66</f>
        <v>26.350746268656682</v>
      </c>
      <c r="U1205" s="3781" t="s">
        <v>314</v>
      </c>
      <c r="V1205" s="287"/>
      <c r="W1205" s="23">
        <v>1</v>
      </c>
    </row>
    <row r="1206" spans="1:23" s="23" customFormat="1" ht="15.75" thickBot="1" x14ac:dyDescent="0.3">
      <c r="A1206" s="219"/>
      <c r="B1206" s="463"/>
      <c r="C1206" s="463" t="s">
        <v>5448</v>
      </c>
      <c r="D1206" s="2111"/>
      <c r="E1206" s="3471"/>
      <c r="F1206" s="3950"/>
      <c r="G1206" s="1385"/>
      <c r="H1206" s="4030"/>
      <c r="I1206" s="4125"/>
      <c r="J1206" s="786"/>
      <c r="K1206" s="786"/>
      <c r="L1206" s="787"/>
      <c r="M1206" s="786"/>
      <c r="N1206" s="786"/>
      <c r="O1206" s="786"/>
      <c r="P1206" s="4250">
        <v>44894</v>
      </c>
      <c r="Q1206" s="468" t="s">
        <v>5564</v>
      </c>
      <c r="R1206" s="468">
        <v>15</v>
      </c>
      <c r="S1206" s="468">
        <f>AVERAGE(CPVTFC3SG0082!I13:J13)</f>
        <v>0.18884999999999999</v>
      </c>
      <c r="T1206" s="4009">
        <f t="shared" ref="T1206:T1211" si="216">(S1206-0.1565)/0.0137*66</f>
        <v>155.8467153284671</v>
      </c>
      <c r="U1206" s="4251" t="s">
        <v>314</v>
      </c>
      <c r="V1206" s="287"/>
    </row>
    <row r="1207" spans="1:23" s="23" customFormat="1" x14ac:dyDescent="0.25">
      <c r="A1207" s="86">
        <v>1083</v>
      </c>
      <c r="B1207" s="457" t="s">
        <v>5091</v>
      </c>
      <c r="C1207" s="457" t="s">
        <v>868</v>
      </c>
      <c r="D1207" s="2107">
        <v>44866</v>
      </c>
      <c r="E1207" s="2788" t="s">
        <v>4948</v>
      </c>
      <c r="F1207" s="582">
        <v>122</v>
      </c>
      <c r="G1207" s="460">
        <f>AVERAGE(CPVTFC3SG0040!T16:U16)</f>
        <v>2.8735999999999997</v>
      </c>
      <c r="H1207" s="4007">
        <f t="shared" si="202"/>
        <v>9468.5714285714275</v>
      </c>
      <c r="I1207" s="4126" t="s">
        <v>315</v>
      </c>
      <c r="J1207" s="667"/>
      <c r="K1207" s="667"/>
      <c r="L1207" s="667"/>
      <c r="M1207" s="667"/>
      <c r="N1207" s="667"/>
      <c r="O1207" s="667"/>
      <c r="P1207" s="3788">
        <v>44891</v>
      </c>
      <c r="Q1207" s="1498" t="s">
        <v>5587</v>
      </c>
      <c r="R1207" s="589">
        <v>149</v>
      </c>
      <c r="S1207" s="1498">
        <f>AVERAGE(CPVTFC3SG0077!B22:C22)</f>
        <v>0.3357</v>
      </c>
      <c r="T1207" s="494">
        <f t="shared" si="215"/>
        <v>1063.8805970149253</v>
      </c>
      <c r="U1207" s="1779" t="s">
        <v>314</v>
      </c>
      <c r="V1207" s="287"/>
      <c r="W1207" s="23">
        <v>1</v>
      </c>
    </row>
    <row r="1208" spans="1:23" s="23" customFormat="1" x14ac:dyDescent="0.25">
      <c r="A1208" s="596"/>
      <c r="B1208" s="443"/>
      <c r="C1208" s="443" t="s">
        <v>5448</v>
      </c>
      <c r="D1208" s="2333"/>
      <c r="E1208" s="3468"/>
      <c r="F1208" s="3949"/>
      <c r="G1208" s="892"/>
      <c r="H1208" s="4011"/>
      <c r="I1208" s="4094"/>
      <c r="J1208" s="645"/>
      <c r="K1208" s="645"/>
      <c r="L1208" s="645"/>
      <c r="M1208" s="645"/>
      <c r="N1208" s="645"/>
      <c r="O1208" s="645"/>
      <c r="P1208" s="4239">
        <v>44894</v>
      </c>
      <c r="Q1208" s="276" t="s">
        <v>5564</v>
      </c>
      <c r="R1208" s="276">
        <v>16</v>
      </c>
      <c r="S1208" s="276">
        <f>AVERAGE(CPVTFC3SG0082!K13:L13)</f>
        <v>0.50819999999999999</v>
      </c>
      <c r="T1208" s="4018">
        <f t="shared" si="216"/>
        <v>1694.3211678832117</v>
      </c>
      <c r="U1208" s="4287" t="s">
        <v>315</v>
      </c>
      <c r="V1208" s="287"/>
    </row>
    <row r="1209" spans="1:23" s="23" customFormat="1" ht="15.75" thickBot="1" x14ac:dyDescent="0.3">
      <c r="A1209" s="537"/>
      <c r="B1209" s="423"/>
      <c r="C1209" s="423" t="s">
        <v>863</v>
      </c>
      <c r="D1209" s="2335"/>
      <c r="E1209" s="3532"/>
      <c r="F1209" s="3955"/>
      <c r="G1209" s="1391"/>
      <c r="H1209" s="4031"/>
      <c r="I1209" s="4129"/>
      <c r="J1209" s="969"/>
      <c r="K1209" s="969"/>
      <c r="L1209" s="969"/>
      <c r="M1209" s="969"/>
      <c r="N1209" s="969"/>
      <c r="O1209" s="969"/>
      <c r="P1209" s="4279">
        <v>44894</v>
      </c>
      <c r="Q1209" s="473" t="s">
        <v>5564</v>
      </c>
      <c r="R1209" s="473">
        <v>17</v>
      </c>
      <c r="S1209" s="473">
        <f>AVERAGE(CPVTFC3SG0082!M13:N13)</f>
        <v>0.27539999999999998</v>
      </c>
      <c r="T1209" s="4006">
        <f t="shared" si="216"/>
        <v>572.80291970802909</v>
      </c>
      <c r="U1209" s="4280" t="s">
        <v>314</v>
      </c>
      <c r="V1209" s="287"/>
    </row>
    <row r="1210" spans="1:23" s="23" customFormat="1" x14ac:dyDescent="0.25">
      <c r="A1210" s="456">
        <v>1084</v>
      </c>
      <c r="B1210" s="457" t="s">
        <v>5092</v>
      </c>
      <c r="C1210" s="457" t="s">
        <v>868</v>
      </c>
      <c r="D1210" s="2107">
        <v>44866</v>
      </c>
      <c r="E1210" s="2788" t="s">
        <v>4948</v>
      </c>
      <c r="F1210" s="582">
        <v>123</v>
      </c>
      <c r="G1210" s="460">
        <f>AVERAGE(CPVTFC3SG0040!V16:W16)</f>
        <v>2.8579499999999998</v>
      </c>
      <c r="H1210" s="4007">
        <f t="shared" si="202"/>
        <v>9412.6785714285706</v>
      </c>
      <c r="I1210" s="4126" t="s">
        <v>315</v>
      </c>
      <c r="J1210" s="834"/>
      <c r="K1210" s="834"/>
      <c r="L1210" s="835"/>
      <c r="M1210" s="834"/>
      <c r="N1210" s="834"/>
      <c r="O1210" s="834"/>
      <c r="P1210" s="1957">
        <v>44891</v>
      </c>
      <c r="Q1210" s="1959" t="s">
        <v>5587</v>
      </c>
      <c r="R1210" s="88">
        <v>150</v>
      </c>
      <c r="S1210" s="1959">
        <f>AVERAGE(CPVTFC3SG0077!D22:E22)</f>
        <v>0.69839999999999991</v>
      </c>
      <c r="T1210" s="461">
        <f t="shared" si="215"/>
        <v>2850.3134328358201</v>
      </c>
      <c r="U1210" s="3792" t="s">
        <v>315</v>
      </c>
      <c r="V1210" s="287"/>
      <c r="W1210" s="23">
        <v>1</v>
      </c>
    </row>
    <row r="1211" spans="1:23" s="23" customFormat="1" ht="15.75" thickBot="1" x14ac:dyDescent="0.3">
      <c r="A1211" s="219"/>
      <c r="B1211" s="463"/>
      <c r="C1211" s="463" t="s">
        <v>5448</v>
      </c>
      <c r="D1211" s="2111"/>
      <c r="E1211" s="3471"/>
      <c r="F1211" s="3950"/>
      <c r="G1211" s="1385"/>
      <c r="H1211" s="4030"/>
      <c r="I1211" s="4125"/>
      <c r="J1211" s="668"/>
      <c r="K1211" s="668"/>
      <c r="L1211" s="668"/>
      <c r="M1211" s="668"/>
      <c r="N1211" s="668"/>
      <c r="O1211" s="668"/>
      <c r="P1211" s="4267">
        <v>44894</v>
      </c>
      <c r="Q1211" s="509" t="s">
        <v>5564</v>
      </c>
      <c r="R1211" s="509">
        <v>18</v>
      </c>
      <c r="S1211" s="509">
        <f>AVERAGE(CPVTFC3SG0082!O13:P13)</f>
        <v>0.73089999999999999</v>
      </c>
      <c r="T1211" s="4014">
        <f t="shared" si="216"/>
        <v>2767.182481751825</v>
      </c>
      <c r="U1211" s="4268" t="s">
        <v>315</v>
      </c>
      <c r="V1211" s="287"/>
    </row>
    <row r="1212" spans="1:23" s="23" customFormat="1" ht="15.75" thickBot="1" x14ac:dyDescent="0.3">
      <c r="A1212" s="2045">
        <v>1085</v>
      </c>
      <c r="B1212" s="532" t="s">
        <v>5093</v>
      </c>
      <c r="C1212" s="532" t="s">
        <v>868</v>
      </c>
      <c r="D1212" s="2328">
        <v>44866</v>
      </c>
      <c r="E1212" s="3506" t="s">
        <v>4948</v>
      </c>
      <c r="F1212" s="3678">
        <v>124</v>
      </c>
      <c r="G1212" s="587">
        <f>AVERAGE(CPVTFC3SG0040!X16:Y16)</f>
        <v>1.7858000000000001</v>
      </c>
      <c r="H1212" s="4027">
        <f t="shared" si="202"/>
        <v>5583.5714285714294</v>
      </c>
      <c r="I1212" s="4112" t="s">
        <v>315</v>
      </c>
      <c r="J1212" s="1472"/>
      <c r="K1212" s="1472"/>
      <c r="L1212" s="2047"/>
      <c r="M1212" s="1472"/>
      <c r="N1212" s="1472"/>
      <c r="O1212" s="2837"/>
      <c r="P1212" s="3817">
        <v>44891</v>
      </c>
      <c r="Q1212" s="3818" t="s">
        <v>5587</v>
      </c>
      <c r="R1212" s="1226">
        <v>153</v>
      </c>
      <c r="S1212" s="3818">
        <f>AVERAGE(CPVTFC3SG0077!J22:K22)</f>
        <v>0.1081</v>
      </c>
      <c r="T1212" s="521">
        <f t="shared" si="215"/>
        <v>-57.134328358208954</v>
      </c>
      <c r="U1212" s="3819" t="s">
        <v>314</v>
      </c>
      <c r="V1212" s="287"/>
      <c r="W1212" s="23">
        <v>1</v>
      </c>
    </row>
    <row r="1213" spans="1:23" s="23" customFormat="1" x14ac:dyDescent="0.25">
      <c r="A1213" s="456">
        <v>1086</v>
      </c>
      <c r="B1213" s="457" t="s">
        <v>5094</v>
      </c>
      <c r="C1213" s="457" t="s">
        <v>868</v>
      </c>
      <c r="D1213" s="2107">
        <v>44866</v>
      </c>
      <c r="E1213" s="2788" t="s">
        <v>4948</v>
      </c>
      <c r="F1213" s="582">
        <v>125</v>
      </c>
      <c r="G1213" s="460">
        <f>AVERAGE(CPVTFC3SG0040!B18:C18)</f>
        <v>0.66074999999999995</v>
      </c>
      <c r="H1213" s="4007">
        <f t="shared" si="202"/>
        <v>1565.5357142857142</v>
      </c>
      <c r="I1213" s="4126" t="s">
        <v>315</v>
      </c>
      <c r="J1213" s="834"/>
      <c r="K1213" s="834"/>
      <c r="L1213" s="835"/>
      <c r="M1213" s="834"/>
      <c r="N1213" s="834"/>
      <c r="O1213" s="834"/>
      <c r="P1213" s="3788">
        <v>44891</v>
      </c>
      <c r="Q1213" s="1498" t="s">
        <v>5587</v>
      </c>
      <c r="R1213" s="589">
        <v>154</v>
      </c>
      <c r="S1213" s="1498">
        <f>AVERAGE(CPVTFC3SG0077!L22:M22)</f>
        <v>9.06E-2</v>
      </c>
      <c r="T1213" s="494">
        <f t="shared" si="215"/>
        <v>-143.32835820895522</v>
      </c>
      <c r="U1213" s="1779" t="s">
        <v>314</v>
      </c>
      <c r="V1213" s="287"/>
      <c r="W1213" s="23">
        <v>1</v>
      </c>
    </row>
    <row r="1214" spans="1:23" s="23" customFormat="1" x14ac:dyDescent="0.25">
      <c r="A1214" s="597"/>
      <c r="B1214" s="443"/>
      <c r="C1214" s="443" t="s">
        <v>5448</v>
      </c>
      <c r="D1214" s="2333"/>
      <c r="E1214" s="3468"/>
      <c r="F1214" s="3949"/>
      <c r="G1214" s="892"/>
      <c r="H1214" s="4011"/>
      <c r="I1214" s="4094"/>
      <c r="J1214" s="645"/>
      <c r="K1214" s="645"/>
      <c r="L1214" s="645"/>
      <c r="M1214" s="645"/>
      <c r="N1214" s="645"/>
      <c r="O1214" s="645"/>
      <c r="P1214" s="4242">
        <v>44894</v>
      </c>
      <c r="Q1214" s="275" t="s">
        <v>5564</v>
      </c>
      <c r="R1214" s="275">
        <v>19</v>
      </c>
      <c r="S1214" s="275">
        <f>AVERAGE(CPVTFC3SG0082!Q13:R13)</f>
        <v>0.11965000000000001</v>
      </c>
      <c r="T1214" s="4026">
        <f t="shared" ref="T1214:T1217" si="217">(S1214-0.1565)/0.0137*66</f>
        <v>-177.52554744525546</v>
      </c>
      <c r="U1214" s="4244" t="s">
        <v>314</v>
      </c>
      <c r="V1214" s="287"/>
    </row>
    <row r="1215" spans="1:23" s="23" customFormat="1" ht="15.75" thickBot="1" x14ac:dyDescent="0.3">
      <c r="A1215" s="598"/>
      <c r="B1215" s="423"/>
      <c r="C1215" s="423" t="s">
        <v>863</v>
      </c>
      <c r="D1215" s="2335"/>
      <c r="E1215" s="3532"/>
      <c r="F1215" s="3955"/>
      <c r="G1215" s="1391"/>
      <c r="H1215" s="4031"/>
      <c r="I1215" s="4129"/>
      <c r="J1215" s="969"/>
      <c r="K1215" s="969"/>
      <c r="L1215" s="969"/>
      <c r="M1215" s="969"/>
      <c r="N1215" s="969"/>
      <c r="O1215" s="969"/>
      <c r="P1215" s="4279">
        <v>44894</v>
      </c>
      <c r="Q1215" s="473" t="s">
        <v>5564</v>
      </c>
      <c r="R1215" s="473">
        <v>20</v>
      </c>
      <c r="S1215" s="473">
        <f>AVERAGE(CPVTFC3SG0082!S13:T13)</f>
        <v>0.10619999999999999</v>
      </c>
      <c r="T1215" s="4006">
        <f t="shared" si="217"/>
        <v>-242.3211678832117</v>
      </c>
      <c r="U1215" s="4280" t="s">
        <v>314</v>
      </c>
      <c r="V1215" s="287"/>
    </row>
    <row r="1216" spans="1:23" s="23" customFormat="1" x14ac:dyDescent="0.25">
      <c r="A1216" s="86">
        <v>1087</v>
      </c>
      <c r="B1216" s="457" t="s">
        <v>5095</v>
      </c>
      <c r="C1216" s="457" t="s">
        <v>868</v>
      </c>
      <c r="D1216" s="2107">
        <v>44866</v>
      </c>
      <c r="E1216" s="2788" t="s">
        <v>4948</v>
      </c>
      <c r="F1216" s="582">
        <v>126</v>
      </c>
      <c r="G1216" s="460">
        <f>AVERAGE(CPVTFC3SG0040!D18:E18)</f>
        <v>1.6188500000000001</v>
      </c>
      <c r="H1216" s="4007">
        <f t="shared" si="202"/>
        <v>4987.3214285714294</v>
      </c>
      <c r="I1216" s="4126" t="s">
        <v>315</v>
      </c>
      <c r="J1216" s="834"/>
      <c r="K1216" s="834"/>
      <c r="L1216" s="835"/>
      <c r="M1216" s="834"/>
      <c r="N1216" s="834"/>
      <c r="O1216" s="834"/>
      <c r="P1216" s="3788">
        <v>44891</v>
      </c>
      <c r="Q1216" s="1498" t="s">
        <v>5587</v>
      </c>
      <c r="R1216" s="589">
        <v>157</v>
      </c>
      <c r="S1216" s="1498">
        <f>AVERAGE(CPVTFC3SG0077!R22:S22)</f>
        <v>9.7049999999999997E-2</v>
      </c>
      <c r="T1216" s="494">
        <f t="shared" si="215"/>
        <v>-111.55970149253733</v>
      </c>
      <c r="U1216" s="1779" t="s">
        <v>314</v>
      </c>
      <c r="V1216" s="287"/>
      <c r="W1216" s="23">
        <v>1</v>
      </c>
    </row>
    <row r="1217" spans="1:23" s="23" customFormat="1" ht="15.75" thickBot="1" x14ac:dyDescent="0.3">
      <c r="A1217" s="516"/>
      <c r="B1217" s="463"/>
      <c r="C1217" s="463" t="s">
        <v>5448</v>
      </c>
      <c r="D1217" s="2111"/>
      <c r="E1217" s="3471"/>
      <c r="F1217" s="3950"/>
      <c r="G1217" s="1385"/>
      <c r="H1217" s="4030"/>
      <c r="I1217" s="4125"/>
      <c r="J1217" s="668"/>
      <c r="K1217" s="668"/>
      <c r="L1217" s="668"/>
      <c r="M1217" s="668"/>
      <c r="N1217" s="668"/>
      <c r="O1217" s="668"/>
      <c r="P1217" s="4250">
        <v>44894</v>
      </c>
      <c r="Q1217" s="468" t="s">
        <v>5564</v>
      </c>
      <c r="R1217" s="468">
        <v>21</v>
      </c>
      <c r="S1217" s="468">
        <f>AVERAGE(CPVTFC3SG0082!U13:V13)</f>
        <v>0.19755</v>
      </c>
      <c r="T1217" s="4009">
        <f t="shared" si="217"/>
        <v>197.75912408759126</v>
      </c>
      <c r="U1217" s="4251" t="s">
        <v>314</v>
      </c>
      <c r="V1217" s="287"/>
    </row>
    <row r="1218" spans="1:23" s="23" customFormat="1" ht="15.75" thickBot="1" x14ac:dyDescent="0.3">
      <c r="A1218" s="1523">
        <v>1088</v>
      </c>
      <c r="B1218" s="2199" t="s">
        <v>5096</v>
      </c>
      <c r="C1218" s="2199" t="s">
        <v>868</v>
      </c>
      <c r="D1218" s="2857">
        <v>44866</v>
      </c>
      <c r="E1218" s="3822" t="s">
        <v>4948</v>
      </c>
      <c r="F1218" s="3823">
        <v>127</v>
      </c>
      <c r="G1218" s="539">
        <f>AVERAGE(CPVTFC3SG0040!F18:G18)</f>
        <v>2.7130000000000001</v>
      </c>
      <c r="H1218" s="4025">
        <f t="shared" si="202"/>
        <v>8895</v>
      </c>
      <c r="I1218" s="4136" t="s">
        <v>315</v>
      </c>
      <c r="J1218" s="1256"/>
      <c r="K1218" s="1256"/>
      <c r="L1218" s="2022"/>
      <c r="M1218" s="1256"/>
      <c r="N1218" s="1256"/>
      <c r="O1218" s="1256"/>
      <c r="P1218" s="3929">
        <v>44891</v>
      </c>
      <c r="Q1218" s="3928" t="s">
        <v>5587</v>
      </c>
      <c r="R1218" s="955">
        <v>158</v>
      </c>
      <c r="S1218" s="3928">
        <f>AVERAGE(CPVTFC3SG0077!T22:U22)</f>
        <v>0.10064999999999999</v>
      </c>
      <c r="T1218" s="559">
        <f t="shared" si="215"/>
        <v>-93.828358208955279</v>
      </c>
      <c r="U1218" s="3930" t="s">
        <v>314</v>
      </c>
      <c r="V1218" s="287"/>
      <c r="W1218" s="23">
        <v>1</v>
      </c>
    </row>
    <row r="1219" spans="1:23" s="23" customFormat="1" ht="15.75" thickBot="1" x14ac:dyDescent="0.3">
      <c r="A1219" s="1861">
        <v>1089</v>
      </c>
      <c r="B1219" s="3985" t="s">
        <v>5097</v>
      </c>
      <c r="C1219" s="3985" t="s">
        <v>868</v>
      </c>
      <c r="D1219" s="2361">
        <v>44866</v>
      </c>
      <c r="E1219" s="4034" t="s">
        <v>4948</v>
      </c>
      <c r="F1219" s="4320">
        <v>128</v>
      </c>
      <c r="G1219" s="2873">
        <f>AVERAGE(CPVTFC3SG0040!H18:I18)</f>
        <v>0.13340000000000002</v>
      </c>
      <c r="H1219" s="4028">
        <f t="shared" si="202"/>
        <v>-317.85714285714278</v>
      </c>
      <c r="I1219" s="4142" t="s">
        <v>314</v>
      </c>
      <c r="J1219" s="1256"/>
      <c r="K1219" s="1256"/>
      <c r="L1219" s="2022"/>
      <c r="M1219" s="1256"/>
      <c r="N1219" s="1256"/>
      <c r="O1219" s="3898"/>
      <c r="P1219" s="3929">
        <v>44891</v>
      </c>
      <c r="Q1219" s="3928" t="s">
        <v>5587</v>
      </c>
      <c r="R1219" s="955">
        <v>159</v>
      </c>
      <c r="S1219" s="3928">
        <f>AVERAGE(CPVTFC3SG0077!V22:W22)</f>
        <v>8.2400000000000001E-2</v>
      </c>
      <c r="T1219" s="559">
        <f t="shared" si="215"/>
        <v>-183.71641791044775</v>
      </c>
      <c r="U1219" s="3930" t="s">
        <v>314</v>
      </c>
      <c r="V1219" s="287"/>
    </row>
    <row r="1220" spans="1:23" s="23" customFormat="1" x14ac:dyDescent="0.25">
      <c r="A1220" s="501">
        <v>1090</v>
      </c>
      <c r="B1220" s="4807" t="s">
        <v>5098</v>
      </c>
      <c r="C1220" s="439" t="s">
        <v>868</v>
      </c>
      <c r="D1220" s="2925">
        <v>44866</v>
      </c>
      <c r="E1220" s="3518" t="s">
        <v>4948</v>
      </c>
      <c r="F1220" s="578">
        <v>129</v>
      </c>
      <c r="G1220" s="502">
        <f>AVERAGE(CPVTFC3SG0040!J18:K18)</f>
        <v>2.9261499999999998</v>
      </c>
      <c r="H1220" s="4010">
        <f t="shared" si="202"/>
        <v>9656.25</v>
      </c>
      <c r="I1220" s="4102" t="s">
        <v>315</v>
      </c>
      <c r="J1220" s="4352">
        <v>44896</v>
      </c>
      <c r="K1220" s="479" t="s">
        <v>5598</v>
      </c>
      <c r="L1220" s="479">
        <v>50</v>
      </c>
      <c r="M1220" s="479">
        <f>AVERAGE(CPVTFC3SG0085!M19:N19)</f>
        <v>1.034</v>
      </c>
      <c r="N1220" s="4004">
        <f t="shared" ref="N1220:N1221" si="218">(M1220-0.0888)/0.0136*400</f>
        <v>27800</v>
      </c>
      <c r="O1220" s="4353" t="s">
        <v>315</v>
      </c>
      <c r="P1220" s="1286"/>
      <c r="Q1220" s="3888"/>
      <c r="R1220" s="3888"/>
      <c r="S1220" s="830"/>
      <c r="T1220" s="831"/>
      <c r="U1220" s="3905"/>
      <c r="V1220" s="287"/>
      <c r="W1220" s="23">
        <v>1</v>
      </c>
    </row>
    <row r="1221" spans="1:23" s="23" customFormat="1" ht="15.75" thickBot="1" x14ac:dyDescent="0.3">
      <c r="A1221" s="78"/>
      <c r="B1221" s="4807"/>
      <c r="C1221" s="423" t="s">
        <v>220</v>
      </c>
      <c r="D1221" s="1785">
        <v>44895</v>
      </c>
      <c r="E1221" s="3586" t="s">
        <v>5570</v>
      </c>
      <c r="F1221" s="173">
        <v>94</v>
      </c>
      <c r="G1221" s="506">
        <f>AVERAGE(CPVTFC3SG0083!L12:M12)</f>
        <v>2.7484999999999999</v>
      </c>
      <c r="H1221" s="4017">
        <f>(G1221-0.15)/0.0138*50</f>
        <v>9414.855072463768</v>
      </c>
      <c r="I1221" s="4140" t="s">
        <v>315</v>
      </c>
      <c r="J1221" s="4346">
        <v>44896</v>
      </c>
      <c r="K1221" s="560" t="s">
        <v>5598</v>
      </c>
      <c r="L1221" s="560">
        <v>51</v>
      </c>
      <c r="M1221" s="560">
        <f>AVERAGE(CPVTFC3SG0085!O19:P19)</f>
        <v>0.48814999999999997</v>
      </c>
      <c r="N1221" s="4016">
        <f t="shared" si="218"/>
        <v>11745.588235294117</v>
      </c>
      <c r="O1221" s="4365" t="s">
        <v>315</v>
      </c>
      <c r="P1221" s="2084"/>
      <c r="Q1221" s="3687"/>
      <c r="R1221" s="3687"/>
      <c r="S1221" s="969"/>
      <c r="T1221" s="970"/>
      <c r="U1221" s="3688"/>
      <c r="V1221" s="287"/>
    </row>
    <row r="1222" spans="1:23" s="23" customFormat="1" ht="15.75" thickBot="1" x14ac:dyDescent="0.3">
      <c r="A1222" s="600">
        <v>1091</v>
      </c>
      <c r="B1222" s="2376" t="s">
        <v>5099</v>
      </c>
      <c r="C1222" s="2376" t="s">
        <v>868</v>
      </c>
      <c r="D1222" s="2325">
        <v>44866</v>
      </c>
      <c r="E1222" s="3512" t="s">
        <v>4948</v>
      </c>
      <c r="F1222" s="3808">
        <v>130</v>
      </c>
      <c r="G1222" s="540">
        <f>AVERAGE(CPVTFC3SG0040!L18:M18)</f>
        <v>2.8595999999999999</v>
      </c>
      <c r="H1222" s="3999">
        <f t="shared" ref="H1222:H1296" si="219">(G1222-0.2224)/0.014*50</f>
        <v>9418.5714285714275</v>
      </c>
      <c r="I1222" s="4121" t="s">
        <v>315</v>
      </c>
      <c r="J1222" s="1994"/>
      <c r="K1222" s="1994"/>
      <c r="L1222" s="1432"/>
      <c r="M1222" s="1994"/>
      <c r="N1222" s="1994"/>
      <c r="O1222" s="2158"/>
      <c r="P1222" s="3809">
        <v>44891</v>
      </c>
      <c r="Q1222" s="3810" t="s">
        <v>5587</v>
      </c>
      <c r="R1222" s="1319">
        <v>160</v>
      </c>
      <c r="S1222" s="3810">
        <f>AVERAGE(CPVTFC3SG0077!X22:Y22)</f>
        <v>0.11119999999999999</v>
      </c>
      <c r="T1222" s="1422">
        <f t="shared" ref="T1222" si="220">(S1222-0.1197)/0.0134*66</f>
        <v>-41.865671641791074</v>
      </c>
      <c r="U1222" s="3811" t="s">
        <v>314</v>
      </c>
      <c r="V1222" s="287"/>
      <c r="W1222" s="23">
        <v>1</v>
      </c>
    </row>
    <row r="1223" spans="1:23" s="23" customFormat="1" x14ac:dyDescent="0.25">
      <c r="A1223" s="1840">
        <v>1092</v>
      </c>
      <c r="B1223" s="4807" t="s">
        <v>5100</v>
      </c>
      <c r="C1223" s="439" t="s">
        <v>868</v>
      </c>
      <c r="D1223" s="2925">
        <v>44866</v>
      </c>
      <c r="E1223" s="3518" t="s">
        <v>4948</v>
      </c>
      <c r="F1223" s="578">
        <v>131</v>
      </c>
      <c r="G1223" s="502">
        <f>AVERAGE(CPVTFC3SG0040!N18:O18)</f>
        <v>2.5967000000000002</v>
      </c>
      <c r="H1223" s="4010">
        <f t="shared" si="219"/>
        <v>8479.6428571428587</v>
      </c>
      <c r="I1223" s="4102" t="s">
        <v>315</v>
      </c>
      <c r="J1223" s="1271"/>
      <c r="K1223" s="1271"/>
      <c r="L1223" s="1288"/>
      <c r="M1223" s="1271"/>
      <c r="N1223" s="1271"/>
      <c r="O1223" s="3897"/>
      <c r="P1223" s="1286"/>
      <c r="Q1223" s="3888"/>
      <c r="R1223" s="3888"/>
      <c r="S1223" s="830"/>
      <c r="T1223" s="831"/>
      <c r="U1223" s="3905"/>
      <c r="V1223" s="287"/>
      <c r="W1223" s="23">
        <v>1</v>
      </c>
    </row>
    <row r="1224" spans="1:23" s="23" customFormat="1" ht="15.75" thickBot="1" x14ac:dyDescent="0.3">
      <c r="A1224" s="219"/>
      <c r="B1224" s="4808"/>
      <c r="C1224" s="463" t="s">
        <v>220</v>
      </c>
      <c r="D1224" s="1516">
        <v>44895</v>
      </c>
      <c r="E1224" s="3589" t="s">
        <v>5570</v>
      </c>
      <c r="F1224" s="518">
        <v>95</v>
      </c>
      <c r="G1224" s="509">
        <f>AVERAGE(CPVTFC3SG0083!N12:O12)</f>
        <v>1.3080000000000001</v>
      </c>
      <c r="H1224" s="4014">
        <f>(G1224-0.15)/0.0138*50</f>
        <v>4195.652173913044</v>
      </c>
      <c r="I1224" s="4123" t="s">
        <v>315</v>
      </c>
      <c r="J1224" s="786"/>
      <c r="K1224" s="786"/>
      <c r="L1224" s="787"/>
      <c r="M1224" s="786"/>
      <c r="N1224" s="786"/>
      <c r="O1224" s="2699"/>
      <c r="P1224" s="1149"/>
      <c r="Q1224" s="3881"/>
      <c r="R1224" s="3881"/>
      <c r="S1224" s="645"/>
      <c r="T1224" s="646"/>
      <c r="U1224" s="3880"/>
      <c r="V1224" s="287"/>
    </row>
    <row r="1225" spans="1:23" s="23" customFormat="1" ht="15.75" thickBot="1" x14ac:dyDescent="0.3">
      <c r="A1225" s="1804">
        <v>1093</v>
      </c>
      <c r="B1225" s="2287" t="s">
        <v>5101</v>
      </c>
      <c r="C1225" s="2287" t="s">
        <v>868</v>
      </c>
      <c r="D1225" s="2330">
        <v>44866</v>
      </c>
      <c r="E1225" s="3516" t="s">
        <v>4948</v>
      </c>
      <c r="F1225" s="3816">
        <v>132</v>
      </c>
      <c r="G1225" s="523">
        <f>AVERAGE(CPVTFC3SG0040!P18:Q18)</f>
        <v>0.36475000000000002</v>
      </c>
      <c r="H1225" s="4013">
        <f t="shared" si="219"/>
        <v>508.39285714285722</v>
      </c>
      <c r="I1225" s="4124" t="s">
        <v>314</v>
      </c>
      <c r="J1225" s="1472"/>
      <c r="K1225" s="1472"/>
      <c r="L1225" s="2047"/>
      <c r="M1225" s="1472"/>
      <c r="N1225" s="1472"/>
      <c r="O1225" s="2837"/>
      <c r="P1225" s="3813">
        <v>44891</v>
      </c>
      <c r="Q1225" s="3814" t="s">
        <v>5587</v>
      </c>
      <c r="R1225" s="1016">
        <v>161</v>
      </c>
      <c r="S1225" s="3814">
        <f>AVERAGE(CPVTFC3SG0077!B24:C24)</f>
        <v>0.11760000000000001</v>
      </c>
      <c r="T1225" s="514">
        <f t="shared" ref="T1225:T1235" si="221">(S1225-0.1197)/0.0134*66</f>
        <v>-10.343283582089507</v>
      </c>
      <c r="U1225" s="3811" t="s">
        <v>314</v>
      </c>
      <c r="V1225" s="287"/>
    </row>
    <row r="1226" spans="1:23" s="23" customFormat="1" ht="15.75" thickBot="1" x14ac:dyDescent="0.3">
      <c r="A1226" s="1308">
        <v>1094</v>
      </c>
      <c r="B1226" s="1990" t="s">
        <v>5102</v>
      </c>
      <c r="C1226" s="1990" t="s">
        <v>868</v>
      </c>
      <c r="D1226" s="2326">
        <v>44866</v>
      </c>
      <c r="E1226" s="3508" t="s">
        <v>4948</v>
      </c>
      <c r="F1226" s="3821">
        <v>133</v>
      </c>
      <c r="G1226" s="1421">
        <f>AVERAGE(CPVTFC3SG0040!R18:S18)</f>
        <v>7.7600000000000002E-2</v>
      </c>
      <c r="H1226" s="4029">
        <f t="shared" si="219"/>
        <v>-517.14285714285711</v>
      </c>
      <c r="I1226" s="4032" t="s">
        <v>314</v>
      </c>
      <c r="J1226" s="1994"/>
      <c r="K1226" s="1994"/>
      <c r="L1226" s="1432"/>
      <c r="M1226" s="1994"/>
      <c r="N1226" s="1994"/>
      <c r="O1226" s="2158"/>
      <c r="P1226" s="3809">
        <v>44891</v>
      </c>
      <c r="Q1226" s="3810" t="s">
        <v>5587</v>
      </c>
      <c r="R1226" s="1319">
        <v>162</v>
      </c>
      <c r="S1226" s="3810">
        <f>AVERAGE(CPVTFC3SG0077!D24:E24)</f>
        <v>0.1042</v>
      </c>
      <c r="T1226" s="1422">
        <f t="shared" si="221"/>
        <v>-76.343283582089541</v>
      </c>
      <c r="U1226" s="3811" t="s">
        <v>314</v>
      </c>
      <c r="V1226" s="287"/>
    </row>
    <row r="1227" spans="1:23" s="23" customFormat="1" ht="15.75" thickBot="1" x14ac:dyDescent="0.3">
      <c r="A1227" s="531">
        <v>1095</v>
      </c>
      <c r="B1227" s="532" t="s">
        <v>5103</v>
      </c>
      <c r="C1227" s="532" t="s">
        <v>868</v>
      </c>
      <c r="D1227" s="2328">
        <v>44866</v>
      </c>
      <c r="E1227" s="3506" t="s">
        <v>4948</v>
      </c>
      <c r="F1227" s="3678">
        <v>134</v>
      </c>
      <c r="G1227" s="587">
        <f>AVERAGE(CPVTFC3SG0040!T18:U18)</f>
        <v>2.89595</v>
      </c>
      <c r="H1227" s="4027">
        <f t="shared" si="219"/>
        <v>9548.3928571428587</v>
      </c>
      <c r="I1227" s="4112" t="s">
        <v>315</v>
      </c>
      <c r="J1227" s="1472"/>
      <c r="K1227" s="1472"/>
      <c r="L1227" s="2047"/>
      <c r="M1227" s="1472"/>
      <c r="N1227" s="1472"/>
      <c r="O1227" s="2837"/>
      <c r="P1227" s="3797">
        <v>44891</v>
      </c>
      <c r="Q1227" s="3798" t="s">
        <v>5587</v>
      </c>
      <c r="R1227" s="1624">
        <v>163</v>
      </c>
      <c r="S1227" s="3798">
        <f>AVERAGE(CPVTFC3SG0077!F24:G24)</f>
        <v>1.2321500000000001</v>
      </c>
      <c r="T1227" s="553">
        <f t="shared" si="221"/>
        <v>5479.2313432835826</v>
      </c>
      <c r="U1227" s="3799" t="s">
        <v>315</v>
      </c>
      <c r="V1227" s="287"/>
      <c r="W1227" s="23">
        <v>1</v>
      </c>
    </row>
    <row r="1228" spans="1:23" s="23" customFormat="1" ht="15.75" thickBot="1" x14ac:dyDescent="0.3">
      <c r="A1228" s="2083">
        <v>1096</v>
      </c>
      <c r="B1228" s="2482" t="s">
        <v>5104</v>
      </c>
      <c r="C1228" s="2482" t="s">
        <v>868</v>
      </c>
      <c r="D1228" s="2257">
        <v>44866</v>
      </c>
      <c r="E1228" s="3613" t="s">
        <v>4948</v>
      </c>
      <c r="F1228" s="3812">
        <v>135</v>
      </c>
      <c r="G1228" s="535">
        <f>AVERAGE(CPVTFC3SG0040!V18:W18)</f>
        <v>0.87220000000000009</v>
      </c>
      <c r="H1228" s="4024">
        <f t="shared" si="219"/>
        <v>2320.7142857142862</v>
      </c>
      <c r="I1228" s="4111" t="s">
        <v>315</v>
      </c>
      <c r="J1228" s="2839"/>
      <c r="K1228" s="2839"/>
      <c r="L1228" s="2838"/>
      <c r="M1228" s="2839"/>
      <c r="N1228" s="2839"/>
      <c r="O1228" s="3910"/>
      <c r="P1228" s="3813">
        <v>44891</v>
      </c>
      <c r="Q1228" s="3814" t="s">
        <v>5587</v>
      </c>
      <c r="R1228" s="1016">
        <v>164</v>
      </c>
      <c r="S1228" s="3814">
        <f>AVERAGE(CPVTFC3SG0077!H24:I24)</f>
        <v>0.10655000000000001</v>
      </c>
      <c r="T1228" s="514">
        <f t="shared" si="221"/>
        <v>-64.76865671641788</v>
      </c>
      <c r="U1228" s="3815" t="s">
        <v>314</v>
      </c>
      <c r="V1228" s="287"/>
      <c r="W1228" s="23">
        <v>1</v>
      </c>
    </row>
    <row r="1229" spans="1:23" s="23" customFormat="1" x14ac:dyDescent="0.25">
      <c r="A1229" s="508">
        <v>1097</v>
      </c>
      <c r="B1229" s="4809" t="s">
        <v>5105</v>
      </c>
      <c r="C1229" s="489" t="s">
        <v>868</v>
      </c>
      <c r="D1229" s="2329">
        <v>44866</v>
      </c>
      <c r="E1229" s="3465" t="s">
        <v>4948</v>
      </c>
      <c r="F1229" s="575">
        <v>136</v>
      </c>
      <c r="G1229" s="493">
        <f>AVERAGE(CPVTFC3SG0040!X18:Y18)</f>
        <v>0.56794999999999995</v>
      </c>
      <c r="H1229" s="4008">
        <f t="shared" si="219"/>
        <v>1234.1071428571427</v>
      </c>
      <c r="I1229" s="4143" t="s">
        <v>314</v>
      </c>
      <c r="J1229" s="834"/>
      <c r="K1229" s="834"/>
      <c r="L1229" s="835"/>
      <c r="M1229" s="834"/>
      <c r="N1229" s="834"/>
      <c r="O1229" s="834"/>
      <c r="P1229" s="3788">
        <v>44891</v>
      </c>
      <c r="Q1229" s="1498" t="s">
        <v>5587</v>
      </c>
      <c r="R1229" s="589">
        <v>165</v>
      </c>
      <c r="S1229" s="1498">
        <f>AVERAGE(CPVTFC3SG0077!J24:K24)</f>
        <v>9.8000000000000004E-2</v>
      </c>
      <c r="T1229" s="494">
        <f t="shared" si="221"/>
        <v>-106.88059701492536</v>
      </c>
      <c r="U1229" s="1779" t="s">
        <v>314</v>
      </c>
      <c r="V1229" s="287"/>
      <c r="W1229" s="23">
        <v>1</v>
      </c>
    </row>
    <row r="1230" spans="1:23" s="23" customFormat="1" x14ac:dyDescent="0.25">
      <c r="A1230" s="585"/>
      <c r="B1230" s="4816"/>
      <c r="C1230" s="263" t="s">
        <v>5448</v>
      </c>
      <c r="D1230" s="2333"/>
      <c r="E1230" s="3468"/>
      <c r="F1230" s="3949"/>
      <c r="G1230" s="892"/>
      <c r="H1230" s="4011"/>
      <c r="I1230" s="4144"/>
      <c r="J1230" s="694"/>
      <c r="K1230" s="694"/>
      <c r="L1230" s="695"/>
      <c r="M1230" s="694"/>
      <c r="N1230" s="694"/>
      <c r="O1230" s="694"/>
      <c r="P1230" s="267">
        <v>44891</v>
      </c>
      <c r="Q1230" s="268" t="s">
        <v>5587</v>
      </c>
      <c r="R1230" s="7">
        <v>166</v>
      </c>
      <c r="S1230" s="268">
        <f>AVERAGE(CPVTFC3SG0077!L24:M24)</f>
        <v>0.10005</v>
      </c>
      <c r="T1230" s="343">
        <f t="shared" si="221"/>
        <v>-96.78358208955224</v>
      </c>
      <c r="U1230" s="1781" t="s">
        <v>314</v>
      </c>
      <c r="V1230" s="287"/>
    </row>
    <row r="1231" spans="1:23" s="23" customFormat="1" ht="15.75" thickBot="1" x14ac:dyDescent="0.3">
      <c r="A1231" s="537"/>
      <c r="B1231" s="4822"/>
      <c r="C1231" s="423" t="s">
        <v>4252</v>
      </c>
      <c r="D1231" s="1785">
        <v>44895</v>
      </c>
      <c r="E1231" s="3586" t="s">
        <v>5570</v>
      </c>
      <c r="F1231" s="173">
        <v>96</v>
      </c>
      <c r="G1231" s="506">
        <f>AVERAGE(CPVTFC3SG0083!P12:Q12)</f>
        <v>1.3537499999999998</v>
      </c>
      <c r="H1231" s="4017">
        <f>(G1231-0.15)/0.0138*50</f>
        <v>4361.4130434782601</v>
      </c>
      <c r="I1231" s="3586" t="s">
        <v>315</v>
      </c>
      <c r="J1231" s="1268"/>
      <c r="K1231" s="1268"/>
      <c r="L1231" s="1586"/>
      <c r="M1231" s="1268"/>
      <c r="N1231" s="1268"/>
      <c r="O1231" s="1268"/>
      <c r="P1231" s="2084"/>
      <c r="Q1231" s="3687"/>
      <c r="R1231" s="3687"/>
      <c r="S1231" s="969"/>
      <c r="T1231" s="970"/>
      <c r="U1231" s="3954"/>
      <c r="V1231" s="287"/>
    </row>
    <row r="1232" spans="1:23" s="23" customFormat="1" ht="15.75" thickBot="1" x14ac:dyDescent="0.3">
      <c r="A1232" s="1798">
        <v>1098</v>
      </c>
      <c r="B1232" s="2376" t="s">
        <v>5106</v>
      </c>
      <c r="C1232" s="2376" t="s">
        <v>868</v>
      </c>
      <c r="D1232" s="2325">
        <v>44866</v>
      </c>
      <c r="E1232" s="3512" t="s">
        <v>4948</v>
      </c>
      <c r="F1232" s="3808">
        <v>137</v>
      </c>
      <c r="G1232" s="540">
        <f>AVERAGE(CPVTFC3SG0040!B20:C20)</f>
        <v>1.9853000000000001</v>
      </c>
      <c r="H1232" s="3999">
        <f t="shared" si="219"/>
        <v>6296.0714285714294</v>
      </c>
      <c r="I1232" s="4121" t="s">
        <v>315</v>
      </c>
      <c r="J1232" s="1994"/>
      <c r="K1232" s="1994"/>
      <c r="L1232" s="1432"/>
      <c r="M1232" s="1994"/>
      <c r="N1232" s="1994"/>
      <c r="O1232" s="2158"/>
      <c r="P1232" s="3809">
        <v>44891</v>
      </c>
      <c r="Q1232" s="3810" t="s">
        <v>5587</v>
      </c>
      <c r="R1232" s="1319">
        <v>167</v>
      </c>
      <c r="S1232" s="3810">
        <f>AVERAGE(CPVTFC3SG0077!N24:O24)</f>
        <v>0.13785</v>
      </c>
      <c r="T1232" s="1422">
        <f t="shared" si="221"/>
        <v>89.395522388059689</v>
      </c>
      <c r="U1232" s="3811" t="s">
        <v>314</v>
      </c>
      <c r="V1232" s="287"/>
      <c r="W1232" s="23">
        <v>1</v>
      </c>
    </row>
    <row r="1233" spans="1:23" s="23" customFormat="1" x14ac:dyDescent="0.25">
      <c r="A1233" s="86">
        <v>1099</v>
      </c>
      <c r="B1233" s="4806" t="s">
        <v>5107</v>
      </c>
      <c r="C1233" s="457" t="s">
        <v>868</v>
      </c>
      <c r="D1233" s="2107">
        <v>44866</v>
      </c>
      <c r="E1233" s="2788" t="s">
        <v>4948</v>
      </c>
      <c r="F1233" s="582">
        <v>138</v>
      </c>
      <c r="G1233" s="460">
        <f>AVERAGE(CPVTFC3SG0040!D20:E20)</f>
        <v>2.8655499999999998</v>
      </c>
      <c r="H1233" s="4007">
        <f t="shared" si="219"/>
        <v>9439.8214285714275</v>
      </c>
      <c r="I1233" s="4114" t="s">
        <v>315</v>
      </c>
      <c r="J1233" s="834"/>
      <c r="K1233" s="834"/>
      <c r="L1233" s="835"/>
      <c r="M1233" s="834"/>
      <c r="N1233" s="834"/>
      <c r="O1233" s="1602"/>
      <c r="P1233" s="3788">
        <v>44891</v>
      </c>
      <c r="Q1233" s="1498" t="s">
        <v>5587</v>
      </c>
      <c r="R1233" s="589">
        <v>168</v>
      </c>
      <c r="S1233" s="1498">
        <f>AVERAGE(CPVTFC3SG0077!P24:Q24)</f>
        <v>0.1555</v>
      </c>
      <c r="T1233" s="494">
        <f t="shared" si="221"/>
        <v>176.32835820895522</v>
      </c>
      <c r="U1233" s="1779" t="s">
        <v>314</v>
      </c>
      <c r="V1233" s="287"/>
      <c r="W1233" s="23">
        <v>1</v>
      </c>
    </row>
    <row r="1234" spans="1:23" s="23" customFormat="1" ht="15.75" thickBot="1" x14ac:dyDescent="0.3">
      <c r="A1234" s="498"/>
      <c r="B1234" s="4807"/>
      <c r="C1234" s="346" t="s">
        <v>5448</v>
      </c>
      <c r="D1234" s="2335"/>
      <c r="E1234" s="3532"/>
      <c r="F1234" s="3955"/>
      <c r="G1234" s="1391"/>
      <c r="H1234" s="4031"/>
      <c r="I1234" s="4146"/>
      <c r="J1234" s="1268"/>
      <c r="K1234" s="1268"/>
      <c r="L1234" s="1586"/>
      <c r="M1234" s="1268"/>
      <c r="N1234" s="1268"/>
      <c r="O1234" s="1587"/>
      <c r="P1234" s="3785">
        <v>44891</v>
      </c>
      <c r="Q1234" s="3786" t="s">
        <v>5587</v>
      </c>
      <c r="R1234" s="112">
        <v>169</v>
      </c>
      <c r="S1234" s="3786">
        <f>AVERAGE(CPVTFC3SG0077!R24:S24)</f>
        <v>0.16435</v>
      </c>
      <c r="T1234" s="474">
        <f t="shared" si="221"/>
        <v>219.91791044776119</v>
      </c>
      <c r="U1234" s="3787" t="s">
        <v>314</v>
      </c>
      <c r="V1234" s="287"/>
    </row>
    <row r="1235" spans="1:23" s="23" customFormat="1" ht="15.75" thickBot="1" x14ac:dyDescent="0.3">
      <c r="A1235" s="1798">
        <v>1100</v>
      </c>
      <c r="B1235" s="2376" t="s">
        <v>5108</v>
      </c>
      <c r="C1235" s="2376" t="s">
        <v>868</v>
      </c>
      <c r="D1235" s="2325">
        <v>44866</v>
      </c>
      <c r="E1235" s="3512" t="s">
        <v>4948</v>
      </c>
      <c r="F1235" s="3808">
        <v>139</v>
      </c>
      <c r="G1235" s="540">
        <f>AVERAGE(CPVTFC3SG0040!F20:G20)</f>
        <v>2.45465</v>
      </c>
      <c r="H1235" s="3999">
        <f t="shared" si="219"/>
        <v>7972.3214285714294</v>
      </c>
      <c r="I1235" s="4121" t="s">
        <v>315</v>
      </c>
      <c r="J1235" s="1994"/>
      <c r="K1235" s="1994"/>
      <c r="L1235" s="1432"/>
      <c r="M1235" s="1994"/>
      <c r="N1235" s="1994"/>
      <c r="O1235" s="2158"/>
      <c r="P1235" s="3809">
        <v>44891</v>
      </c>
      <c r="Q1235" s="3810" t="s">
        <v>5587</v>
      </c>
      <c r="R1235" s="1319">
        <v>170</v>
      </c>
      <c r="S1235" s="3810">
        <f>AVERAGE(CPVTFC3SG0077!T24:U24)</f>
        <v>0.12479999999999999</v>
      </c>
      <c r="T1235" s="1422">
        <f t="shared" si="221"/>
        <v>25.119402985074593</v>
      </c>
      <c r="U1235" s="3811" t="s">
        <v>314</v>
      </c>
      <c r="V1235" s="287"/>
      <c r="W1235" s="23">
        <v>1</v>
      </c>
    </row>
    <row r="1236" spans="1:23" s="23" customFormat="1" ht="15.75" thickBot="1" x14ac:dyDescent="0.3">
      <c r="A1236" s="600">
        <v>1101</v>
      </c>
      <c r="B1236" s="2376" t="s">
        <v>5109</v>
      </c>
      <c r="C1236" s="2376" t="s">
        <v>868</v>
      </c>
      <c r="D1236" s="2325">
        <v>44866</v>
      </c>
      <c r="E1236" s="3512" t="s">
        <v>4948</v>
      </c>
      <c r="F1236" s="3808">
        <v>140</v>
      </c>
      <c r="G1236" s="540">
        <f>AVERAGE(CPVTFC3SG0040!H20:I20)</f>
        <v>2.8329500000000003</v>
      </c>
      <c r="H1236" s="3999">
        <f t="shared" si="219"/>
        <v>9323.3928571428587</v>
      </c>
      <c r="I1236" s="4121" t="s">
        <v>315</v>
      </c>
      <c r="J1236" s="1994"/>
      <c r="K1236" s="1994"/>
      <c r="L1236" s="1432"/>
      <c r="M1236" s="1994"/>
      <c r="N1236" s="1994"/>
      <c r="O1236" s="2158"/>
      <c r="P1236" s="267">
        <v>44893</v>
      </c>
      <c r="Q1236" s="268" t="s">
        <v>5588</v>
      </c>
      <c r="R1236" s="268">
        <v>140</v>
      </c>
      <c r="S1236" s="268">
        <f>AVERAGE(CPVTFC3SG0078!H20:I20)</f>
        <v>0.23915</v>
      </c>
      <c r="T1236" s="343">
        <f t="shared" ref="T1236" si="222">(S1236-0.1301)/0.0142*66</f>
        <v>506.85211267605638</v>
      </c>
      <c r="U1236" s="1781" t="s">
        <v>314</v>
      </c>
      <c r="V1236" s="287"/>
      <c r="W1236" s="23">
        <v>1</v>
      </c>
    </row>
    <row r="1237" spans="1:23" s="23" customFormat="1" x14ac:dyDescent="0.25">
      <c r="A1237" s="456">
        <v>1102</v>
      </c>
      <c r="B1237" s="4806" t="s">
        <v>5110</v>
      </c>
      <c r="C1237" s="457" t="s">
        <v>868</v>
      </c>
      <c r="D1237" s="2107">
        <v>44866</v>
      </c>
      <c r="E1237" s="2788" t="s">
        <v>4948</v>
      </c>
      <c r="F1237" s="582">
        <v>141</v>
      </c>
      <c r="G1237" s="460">
        <f>AVERAGE(CPVTFC3SG0040!J20:K20)</f>
        <v>2.9554999999999998</v>
      </c>
      <c r="H1237" s="4007">
        <f t="shared" si="219"/>
        <v>9761.0714285714275</v>
      </c>
      <c r="I1237" s="4114" t="s">
        <v>315</v>
      </c>
      <c r="J1237" s="4352">
        <v>44896</v>
      </c>
      <c r="K1237" s="479" t="s">
        <v>5598</v>
      </c>
      <c r="L1237" s="479">
        <v>52</v>
      </c>
      <c r="M1237" s="479">
        <f>AVERAGE(CPVTFC3SG0085!Q19:R19)</f>
        <v>2.2452500000000004</v>
      </c>
      <c r="N1237" s="4004">
        <f t="shared" ref="N1237:N1238" si="223">(M1237-0.0888)/0.0136*400</f>
        <v>63425.000000000015</v>
      </c>
      <c r="O1237" s="4353" t="s">
        <v>315</v>
      </c>
      <c r="P1237" s="834"/>
      <c r="Q1237" s="834"/>
      <c r="R1237" s="667"/>
      <c r="S1237" s="834"/>
      <c r="T1237" s="834"/>
      <c r="U1237" s="836"/>
      <c r="V1237" s="287"/>
      <c r="W1237" s="23">
        <v>1</v>
      </c>
    </row>
    <row r="1238" spans="1:23" s="23" customFormat="1" ht="15.75" thickBot="1" x14ac:dyDescent="0.3">
      <c r="A1238" s="219"/>
      <c r="B1238" s="4808"/>
      <c r="C1238" s="463" t="s">
        <v>220</v>
      </c>
      <c r="D1238" s="1516">
        <v>44895</v>
      </c>
      <c r="E1238" s="3589" t="s">
        <v>5570</v>
      </c>
      <c r="F1238" s="518">
        <v>97</v>
      </c>
      <c r="G1238" s="509">
        <f>AVERAGE(CPVTFC3SG0083!R12:S12)</f>
        <v>2.7800000000000002</v>
      </c>
      <c r="H1238" s="4014">
        <f>(G1238-0.15)/0.0138*50</f>
        <v>9528.9855072463779</v>
      </c>
      <c r="I1238" s="4123" t="s">
        <v>315</v>
      </c>
      <c r="J1238" s="4346">
        <v>44896</v>
      </c>
      <c r="K1238" s="560" t="s">
        <v>5598</v>
      </c>
      <c r="L1238" s="560">
        <v>53</v>
      </c>
      <c r="M1238" s="560">
        <f>AVERAGE(CPVTFC3SG0085!S19:T19)</f>
        <v>0.56135000000000002</v>
      </c>
      <c r="N1238" s="4016">
        <f t="shared" si="223"/>
        <v>13898.529411764706</v>
      </c>
      <c r="O1238" s="4365" t="s">
        <v>315</v>
      </c>
      <c r="P1238" s="1383"/>
      <c r="Q1238" s="3882"/>
      <c r="R1238" s="3882"/>
      <c r="S1238" s="668"/>
      <c r="T1238" s="662"/>
      <c r="U1238" s="3945"/>
      <c r="V1238" s="287"/>
    </row>
    <row r="1239" spans="1:23" s="23" customFormat="1" ht="15.75" thickBot="1" x14ac:dyDescent="0.3">
      <c r="A1239" s="600">
        <v>1103</v>
      </c>
      <c r="B1239" s="2376" t="s">
        <v>5111</v>
      </c>
      <c r="C1239" s="2376" t="s">
        <v>868</v>
      </c>
      <c r="D1239" s="2325">
        <v>44866</v>
      </c>
      <c r="E1239" s="3512" t="s">
        <v>4948</v>
      </c>
      <c r="F1239" s="3808">
        <v>142</v>
      </c>
      <c r="G1239" s="540">
        <f>AVERAGE(CPVTFC3SG0040!L20:M20)</f>
        <v>2.35005</v>
      </c>
      <c r="H1239" s="3999">
        <f t="shared" si="219"/>
        <v>7598.75</v>
      </c>
      <c r="I1239" s="4121" t="s">
        <v>315</v>
      </c>
      <c r="J1239" s="1994"/>
      <c r="K1239" s="1994"/>
      <c r="L1239" s="1432"/>
      <c r="M1239" s="1994"/>
      <c r="N1239" s="1994"/>
      <c r="O1239" s="2158"/>
      <c r="P1239" s="3809">
        <v>44893</v>
      </c>
      <c r="Q1239" s="3810" t="s">
        <v>5588</v>
      </c>
      <c r="R1239" s="3810">
        <v>144</v>
      </c>
      <c r="S1239" s="3810">
        <f>AVERAGE(CPVTFC3SG0078!P20:Q20)</f>
        <v>0.16789999999999999</v>
      </c>
      <c r="T1239" s="1422">
        <f t="shared" ref="T1239:T1257" si="224">(S1239-0.1301)/0.0142*66</f>
        <v>175.69014084507043</v>
      </c>
      <c r="U1239" s="3811" t="s">
        <v>314</v>
      </c>
      <c r="V1239" s="287"/>
      <c r="W1239" s="23">
        <v>1</v>
      </c>
    </row>
    <row r="1240" spans="1:23" s="23" customFormat="1" ht="15.75" thickBot="1" x14ac:dyDescent="0.3">
      <c r="A1240" s="1461">
        <v>1104</v>
      </c>
      <c r="B1240" s="532" t="s">
        <v>5112</v>
      </c>
      <c r="C1240" s="532" t="s">
        <v>868</v>
      </c>
      <c r="D1240" s="2328">
        <v>44866</v>
      </c>
      <c r="E1240" s="3506" t="s">
        <v>4948</v>
      </c>
      <c r="F1240" s="3678">
        <v>143</v>
      </c>
      <c r="G1240" s="587">
        <f>AVERAGE(CPVTFC3SG0040!N20:O20)</f>
        <v>0.93165000000000009</v>
      </c>
      <c r="H1240" s="4027">
        <f t="shared" si="219"/>
        <v>2533.0357142857151</v>
      </c>
      <c r="I1240" s="4112" t="s">
        <v>315</v>
      </c>
      <c r="J1240" s="1472"/>
      <c r="K1240" s="1472"/>
      <c r="L1240" s="2047"/>
      <c r="M1240" s="1472"/>
      <c r="N1240" s="1472"/>
      <c r="O1240" s="2837"/>
      <c r="P1240" s="3813">
        <v>44893</v>
      </c>
      <c r="Q1240" s="3814" t="s">
        <v>5588</v>
      </c>
      <c r="R1240" s="3814">
        <v>145</v>
      </c>
      <c r="S1240" s="3814">
        <f>AVERAGE(CPVTFC3SG0078!R20:S20)</f>
        <v>0.12415000000000001</v>
      </c>
      <c r="T1240" s="514">
        <f t="shared" si="224"/>
        <v>-27.654929577464706</v>
      </c>
      <c r="U1240" s="3815" t="s">
        <v>314</v>
      </c>
      <c r="V1240" s="287"/>
      <c r="W1240" s="23">
        <v>1</v>
      </c>
    </row>
    <row r="1241" spans="1:23" s="23" customFormat="1" ht="15.75" thickBot="1" x14ac:dyDescent="0.3">
      <c r="A1241" s="600">
        <v>1105</v>
      </c>
      <c r="B1241" s="2376" t="s">
        <v>5113</v>
      </c>
      <c r="C1241" s="2376" t="s">
        <v>868</v>
      </c>
      <c r="D1241" s="2325">
        <v>44866</v>
      </c>
      <c r="E1241" s="3512" t="s">
        <v>4948</v>
      </c>
      <c r="F1241" s="3808">
        <v>144</v>
      </c>
      <c r="G1241" s="540">
        <f>AVERAGE(CPVTFC3SG0040!P20:Q20)</f>
        <v>2.1955</v>
      </c>
      <c r="H1241" s="3999">
        <f t="shared" si="219"/>
        <v>7046.7857142857138</v>
      </c>
      <c r="I1241" s="4121" t="s">
        <v>315</v>
      </c>
      <c r="J1241" s="1994"/>
      <c r="K1241" s="1994"/>
      <c r="L1241" s="1432"/>
      <c r="M1241" s="1994"/>
      <c r="N1241" s="1994"/>
      <c r="O1241" s="2158"/>
      <c r="P1241" s="3809">
        <v>44893</v>
      </c>
      <c r="Q1241" s="3810" t="s">
        <v>5588</v>
      </c>
      <c r="R1241" s="3810">
        <v>146</v>
      </c>
      <c r="S1241" s="3810">
        <f>AVERAGE(CPVTFC3SG0078!T20:U20)</f>
        <v>0.2011</v>
      </c>
      <c r="T1241" s="1422">
        <f t="shared" si="224"/>
        <v>330</v>
      </c>
      <c r="U1241" s="3811" t="s">
        <v>314</v>
      </c>
      <c r="V1241" s="287"/>
      <c r="W1241" s="23">
        <v>1</v>
      </c>
    </row>
    <row r="1242" spans="1:23" s="23" customFormat="1" ht="15.75" thickBot="1" x14ac:dyDescent="0.3">
      <c r="A1242" s="2083">
        <v>1106</v>
      </c>
      <c r="B1242" s="2482" t="s">
        <v>5114</v>
      </c>
      <c r="C1242" s="2482" t="s">
        <v>868</v>
      </c>
      <c r="D1242" s="2257">
        <v>44866</v>
      </c>
      <c r="E1242" s="3613" t="s">
        <v>4948</v>
      </c>
      <c r="F1242" s="3812">
        <v>145</v>
      </c>
      <c r="G1242" s="535">
        <f>AVERAGE(CPVTFC3SG0040!R20:S20)</f>
        <v>1.5177</v>
      </c>
      <c r="H1242" s="4024">
        <f t="shared" si="219"/>
        <v>4626.0714285714284</v>
      </c>
      <c r="I1242" s="4111" t="s">
        <v>315</v>
      </c>
      <c r="J1242" s="2839"/>
      <c r="K1242" s="2839"/>
      <c r="L1242" s="2838"/>
      <c r="M1242" s="2839"/>
      <c r="N1242" s="2839"/>
      <c r="O1242" s="3910"/>
      <c r="P1242" s="3813">
        <v>44893</v>
      </c>
      <c r="Q1242" s="3814" t="s">
        <v>5588</v>
      </c>
      <c r="R1242" s="3814">
        <v>147</v>
      </c>
      <c r="S1242" s="3814">
        <f>AVERAGE(CPVTFC3SG0078!V20:W20)</f>
        <v>0.19590000000000002</v>
      </c>
      <c r="T1242" s="514">
        <f t="shared" si="224"/>
        <v>305.83098591549305</v>
      </c>
      <c r="U1242" s="3815" t="s">
        <v>314</v>
      </c>
      <c r="V1242" s="287"/>
      <c r="W1242" s="23">
        <v>1</v>
      </c>
    </row>
    <row r="1243" spans="1:23" s="23" customFormat="1" x14ac:dyDescent="0.25">
      <c r="A1243" s="508">
        <v>1107</v>
      </c>
      <c r="B1243" s="489" t="s">
        <v>5115</v>
      </c>
      <c r="C1243" s="489" t="s">
        <v>868</v>
      </c>
      <c r="D1243" s="2329">
        <v>44866</v>
      </c>
      <c r="E1243" s="3465" t="s">
        <v>4948</v>
      </c>
      <c r="F1243" s="575">
        <v>146</v>
      </c>
      <c r="G1243" s="493">
        <f>AVERAGE(CPVTFC3SG0040!T20:U20)</f>
        <v>0.33665</v>
      </c>
      <c r="H1243" s="4008">
        <f t="shared" si="219"/>
        <v>408.03571428571433</v>
      </c>
      <c r="I1243" s="4117" t="s">
        <v>314</v>
      </c>
      <c r="J1243" s="834"/>
      <c r="K1243" s="834"/>
      <c r="L1243" s="835"/>
      <c r="M1243" s="834"/>
      <c r="N1243" s="834"/>
      <c r="O1243" s="834"/>
      <c r="P1243" s="3788">
        <v>44893</v>
      </c>
      <c r="Q1243" s="1498" t="s">
        <v>5588</v>
      </c>
      <c r="R1243" s="1498">
        <v>152</v>
      </c>
      <c r="S1243" s="1498">
        <f>AVERAGE(CPVTFC3SG0078!H22:I22)</f>
        <v>0.1108</v>
      </c>
      <c r="T1243" s="494">
        <f t="shared" si="224"/>
        <v>-89.704225352112658</v>
      </c>
      <c r="U1243" s="1779" t="s">
        <v>314</v>
      </c>
      <c r="V1243" s="287"/>
    </row>
    <row r="1244" spans="1:23" s="23" customFormat="1" ht="15.75" thickBot="1" x14ac:dyDescent="0.3">
      <c r="A1244" s="462"/>
      <c r="B1244" s="464"/>
      <c r="C1244" s="464" t="s">
        <v>5448</v>
      </c>
      <c r="D1244" s="2111"/>
      <c r="E1244" s="3471"/>
      <c r="F1244" s="3950"/>
      <c r="G1244" s="1385"/>
      <c r="H1244" s="4030"/>
      <c r="I1244" s="4125"/>
      <c r="J1244" s="668"/>
      <c r="K1244" s="668"/>
      <c r="L1244" s="668"/>
      <c r="M1244" s="668"/>
      <c r="N1244" s="668"/>
      <c r="O1244" s="668"/>
      <c r="P1244" s="4250">
        <v>44894</v>
      </c>
      <c r="Q1244" s="468" t="s">
        <v>5564</v>
      </c>
      <c r="R1244" s="468">
        <v>22</v>
      </c>
      <c r="S1244" s="468">
        <f>AVERAGE(CPVTFC3SG0082!W13:X13)</f>
        <v>0.12775</v>
      </c>
      <c r="T1244" s="4009">
        <f t="shared" ref="T1244" si="225">(S1244-0.1565)/0.0137*66</f>
        <v>-138.50364963503648</v>
      </c>
      <c r="U1244" s="4251" t="s">
        <v>314</v>
      </c>
      <c r="V1244" s="287"/>
    </row>
    <row r="1245" spans="1:23" s="23" customFormat="1" ht="15.75" thickBot="1" x14ac:dyDescent="0.3">
      <c r="A1245" s="1857">
        <v>1108</v>
      </c>
      <c r="B1245" s="3985" t="s">
        <v>5116</v>
      </c>
      <c r="C1245" s="3985" t="s">
        <v>868</v>
      </c>
      <c r="D1245" s="2361">
        <v>44866</v>
      </c>
      <c r="E1245" s="4034" t="s">
        <v>4948</v>
      </c>
      <c r="F1245" s="4320">
        <v>147</v>
      </c>
      <c r="G1245" s="2873">
        <f>AVERAGE(CPVTFC3SG0040!V20:W20)</f>
        <v>0.27665000000000001</v>
      </c>
      <c r="H1245" s="4028">
        <f t="shared" si="219"/>
        <v>193.75000000000006</v>
      </c>
      <c r="I1245" s="4142" t="s">
        <v>314</v>
      </c>
      <c r="J1245" s="1256"/>
      <c r="K1245" s="1256"/>
      <c r="L1245" s="2022"/>
      <c r="M1245" s="1256"/>
      <c r="N1245" s="1256"/>
      <c r="O1245" s="3898"/>
      <c r="P1245" s="3929">
        <v>44893</v>
      </c>
      <c r="Q1245" s="3928" t="s">
        <v>5588</v>
      </c>
      <c r="R1245" s="3928">
        <v>153</v>
      </c>
      <c r="S1245" s="3928">
        <f>AVERAGE(CPVTFC3SG0078!J22:K22)</f>
        <v>9.6049999999999996E-2</v>
      </c>
      <c r="T1245" s="559">
        <f t="shared" si="224"/>
        <v>-158.26056338028167</v>
      </c>
      <c r="U1245" s="3930" t="s">
        <v>314</v>
      </c>
      <c r="V1245" s="287"/>
    </row>
    <row r="1246" spans="1:23" s="23" customFormat="1" ht="15.75" thickBot="1" x14ac:dyDescent="0.3">
      <c r="A1246" s="531">
        <v>1109</v>
      </c>
      <c r="B1246" s="532" t="s">
        <v>5117</v>
      </c>
      <c r="C1246" s="532" t="s">
        <v>868</v>
      </c>
      <c r="D1246" s="2328">
        <v>44866</v>
      </c>
      <c r="E1246" s="3506" t="s">
        <v>4948</v>
      </c>
      <c r="F1246" s="3678">
        <v>148</v>
      </c>
      <c r="G1246" s="587">
        <f>AVERAGE(CPVTFC3SG0040!X20:Y20)</f>
        <v>1.8056000000000001</v>
      </c>
      <c r="H1246" s="4027">
        <f t="shared" si="219"/>
        <v>5654.2857142857147</v>
      </c>
      <c r="I1246" s="4112" t="s">
        <v>315</v>
      </c>
      <c r="J1246" s="1472"/>
      <c r="K1246" s="1472"/>
      <c r="L1246" s="2047"/>
      <c r="M1246" s="1472"/>
      <c r="N1246" s="1472"/>
      <c r="O1246" s="2837"/>
      <c r="P1246" s="3817">
        <v>44893</v>
      </c>
      <c r="Q1246" s="3818" t="s">
        <v>5588</v>
      </c>
      <c r="R1246" s="3818">
        <v>154</v>
      </c>
      <c r="S1246" s="3818">
        <f>AVERAGE(CPVTFC3SG0078!L22:M22)</f>
        <v>0.10300000000000001</v>
      </c>
      <c r="T1246" s="521">
        <f t="shared" si="224"/>
        <v>-125.95774647887316</v>
      </c>
      <c r="U1246" s="3819" t="s">
        <v>314</v>
      </c>
      <c r="V1246" s="287"/>
      <c r="W1246" s="23">
        <v>1</v>
      </c>
    </row>
    <row r="1247" spans="1:23" s="23" customFormat="1" ht="15.75" thickBot="1" x14ac:dyDescent="0.3">
      <c r="A1247" s="1798">
        <v>1110</v>
      </c>
      <c r="B1247" s="2376" t="s">
        <v>5118</v>
      </c>
      <c r="C1247" s="2376" t="s">
        <v>868</v>
      </c>
      <c r="D1247" s="2325">
        <v>44866</v>
      </c>
      <c r="E1247" s="3512" t="s">
        <v>4948</v>
      </c>
      <c r="F1247" s="3808">
        <v>149</v>
      </c>
      <c r="G1247" s="540">
        <f>AVERAGE(CPVTFC3SG0040!B22:C22)</f>
        <v>2.5387500000000003</v>
      </c>
      <c r="H1247" s="3999">
        <f t="shared" si="219"/>
        <v>8272.6785714285725</v>
      </c>
      <c r="I1247" s="4121" t="s">
        <v>315</v>
      </c>
      <c r="J1247" s="1994"/>
      <c r="K1247" s="1994"/>
      <c r="L1247" s="1432"/>
      <c r="M1247" s="1994"/>
      <c r="N1247" s="1994"/>
      <c r="O1247" s="2158"/>
      <c r="P1247" s="3809">
        <v>44893</v>
      </c>
      <c r="Q1247" s="3810" t="s">
        <v>5588</v>
      </c>
      <c r="R1247" s="3810">
        <v>155</v>
      </c>
      <c r="S1247" s="3810">
        <f>AVERAGE(CPVTFC3SG0078!N22:O22)</f>
        <v>0.14815</v>
      </c>
      <c r="T1247" s="1422">
        <f t="shared" si="224"/>
        <v>83.894366197183146</v>
      </c>
      <c r="U1247" s="3811" t="s">
        <v>314</v>
      </c>
      <c r="V1247" s="287"/>
      <c r="W1247" s="23">
        <v>1</v>
      </c>
    </row>
    <row r="1248" spans="1:23" s="23" customFormat="1" ht="15.75" thickBot="1" x14ac:dyDescent="0.3">
      <c r="A1248" s="2008">
        <v>1111</v>
      </c>
      <c r="B1248" s="2482" t="s">
        <v>5119</v>
      </c>
      <c r="C1248" s="2482" t="s">
        <v>868</v>
      </c>
      <c r="D1248" s="2257">
        <v>44866</v>
      </c>
      <c r="E1248" s="3613" t="s">
        <v>4948</v>
      </c>
      <c r="F1248" s="3812">
        <v>150</v>
      </c>
      <c r="G1248" s="535">
        <f>AVERAGE(CPVTFC3SG0040!D22:E22)</f>
        <v>0.7843</v>
      </c>
      <c r="H1248" s="4024">
        <f t="shared" si="219"/>
        <v>2006.7857142857142</v>
      </c>
      <c r="I1248" s="4111" t="s">
        <v>315</v>
      </c>
      <c r="J1248" s="2839"/>
      <c r="K1248" s="2839"/>
      <c r="L1248" s="2838"/>
      <c r="M1248" s="2839"/>
      <c r="N1248" s="2839"/>
      <c r="O1248" s="3910"/>
      <c r="P1248" s="3813">
        <v>44893</v>
      </c>
      <c r="Q1248" s="3814" t="s">
        <v>5588</v>
      </c>
      <c r="R1248" s="3814">
        <v>156</v>
      </c>
      <c r="S1248" s="3814">
        <f>AVERAGE(CPVTFC3SG0078!P22:Q22)</f>
        <v>0.1089</v>
      </c>
      <c r="T1248" s="514">
        <f t="shared" si="224"/>
        <v>-98.535211267605618</v>
      </c>
      <c r="U1248" s="3815" t="s">
        <v>314</v>
      </c>
      <c r="V1248" s="287"/>
      <c r="W1248" s="23">
        <v>1</v>
      </c>
    </row>
    <row r="1249" spans="1:23" s="23" customFormat="1" x14ac:dyDescent="0.25">
      <c r="A1249" s="456">
        <v>1112</v>
      </c>
      <c r="B1249" s="457" t="s">
        <v>5120</v>
      </c>
      <c r="C1249" s="457" t="s">
        <v>868</v>
      </c>
      <c r="D1249" s="2107">
        <v>44866</v>
      </c>
      <c r="E1249" s="2788" t="s">
        <v>4948</v>
      </c>
      <c r="F1249" s="582">
        <v>151</v>
      </c>
      <c r="G1249" s="460">
        <f>AVERAGE(CPVTFC3SG0040!F22:G22)</f>
        <v>2.2926500000000001</v>
      </c>
      <c r="H1249" s="4007">
        <f t="shared" si="219"/>
        <v>7393.75</v>
      </c>
      <c r="I1249" s="4126" t="s">
        <v>315</v>
      </c>
      <c r="J1249" s="834"/>
      <c r="K1249" s="834"/>
      <c r="L1249" s="835"/>
      <c r="M1249" s="834"/>
      <c r="N1249" s="834"/>
      <c r="O1249" s="834"/>
      <c r="P1249" s="3788">
        <v>44893</v>
      </c>
      <c r="Q1249" s="1498" t="s">
        <v>5588</v>
      </c>
      <c r="R1249" s="1498">
        <v>160</v>
      </c>
      <c r="S1249" s="1498">
        <f>AVERAGE(CPVTFC3SG0078!X22:Y22)</f>
        <v>0.16914999999999999</v>
      </c>
      <c r="T1249" s="494">
        <f t="shared" si="224"/>
        <v>181.5</v>
      </c>
      <c r="U1249" s="1779" t="s">
        <v>314</v>
      </c>
      <c r="V1249" s="287"/>
      <c r="W1249" s="23">
        <v>1</v>
      </c>
    </row>
    <row r="1250" spans="1:23" s="23" customFormat="1" x14ac:dyDescent="0.25">
      <c r="A1250" s="597"/>
      <c r="B1250" s="443"/>
      <c r="C1250" s="263" t="s">
        <v>5448</v>
      </c>
      <c r="D1250" s="2333"/>
      <c r="E1250" s="3468"/>
      <c r="F1250" s="3949"/>
      <c r="G1250" s="892"/>
      <c r="H1250" s="4011"/>
      <c r="I1250" s="4094"/>
      <c r="J1250" s="694"/>
      <c r="K1250" s="694"/>
      <c r="L1250" s="695"/>
      <c r="M1250" s="694"/>
      <c r="N1250" s="694"/>
      <c r="O1250" s="694"/>
      <c r="P1250" s="4242">
        <v>44894</v>
      </c>
      <c r="Q1250" s="275" t="s">
        <v>5564</v>
      </c>
      <c r="R1250" s="275">
        <v>24</v>
      </c>
      <c r="S1250" s="275">
        <f>AVERAGE(CPVTFC3SG0082!E15:F15)</f>
        <v>0.18340000000000001</v>
      </c>
      <c r="T1250" s="4026">
        <f t="shared" ref="T1250:T1251" si="226">(S1250-0.1565)/0.0137*66</f>
        <v>129.59124087591243</v>
      </c>
      <c r="U1250" s="4244" t="s">
        <v>314</v>
      </c>
      <c r="V1250" s="287"/>
    </row>
    <row r="1251" spans="1:23" s="23" customFormat="1" ht="15.75" thickBot="1" x14ac:dyDescent="0.3">
      <c r="A1251" s="219"/>
      <c r="B1251" s="463"/>
      <c r="C1251" s="464" t="s">
        <v>863</v>
      </c>
      <c r="D1251" s="2111"/>
      <c r="E1251" s="3471"/>
      <c r="F1251" s="3950"/>
      <c r="G1251" s="1385"/>
      <c r="H1251" s="4030"/>
      <c r="I1251" s="4125"/>
      <c r="J1251" s="786"/>
      <c r="K1251" s="786"/>
      <c r="L1251" s="787"/>
      <c r="M1251" s="786"/>
      <c r="N1251" s="786"/>
      <c r="O1251" s="786"/>
      <c r="P1251" s="4250">
        <v>44894</v>
      </c>
      <c r="Q1251" s="468" t="s">
        <v>5564</v>
      </c>
      <c r="R1251" s="468">
        <v>25</v>
      </c>
      <c r="S1251" s="468">
        <f>AVERAGE(CPVTFC3SG0082!G15:H15)</f>
        <v>0.12540000000000001</v>
      </c>
      <c r="T1251" s="4009">
        <f t="shared" si="226"/>
        <v>-149.82481751824812</v>
      </c>
      <c r="U1251" s="4251" t="s">
        <v>314</v>
      </c>
      <c r="V1251" s="287"/>
    </row>
    <row r="1252" spans="1:23" s="23" customFormat="1" x14ac:dyDescent="0.25">
      <c r="A1252" s="86">
        <v>1113</v>
      </c>
      <c r="B1252" s="457" t="s">
        <v>5121</v>
      </c>
      <c r="C1252" s="457" t="s">
        <v>868</v>
      </c>
      <c r="D1252" s="2107">
        <v>44866</v>
      </c>
      <c r="E1252" s="2788" t="s">
        <v>4948</v>
      </c>
      <c r="F1252" s="582">
        <v>152</v>
      </c>
      <c r="G1252" s="460">
        <f>AVERAGE(CPVTFC3SG0040!H22:I22)</f>
        <v>2.9255499999999999</v>
      </c>
      <c r="H1252" s="4007">
        <f t="shared" si="219"/>
        <v>9654.1071428571431</v>
      </c>
      <c r="I1252" s="4126" t="s">
        <v>315</v>
      </c>
      <c r="J1252" s="834"/>
      <c r="K1252" s="834"/>
      <c r="L1252" s="835"/>
      <c r="M1252" s="834"/>
      <c r="N1252" s="834"/>
      <c r="O1252" s="834"/>
      <c r="P1252" s="1957">
        <v>44893</v>
      </c>
      <c r="Q1252" s="1959" t="s">
        <v>5588</v>
      </c>
      <c r="R1252" s="1959">
        <v>161</v>
      </c>
      <c r="S1252" s="1959">
        <f>AVERAGE(CPVTFC3SG0078!B24:C24)</f>
        <v>1.5385499999999999</v>
      </c>
      <c r="T1252" s="461">
        <f t="shared" si="224"/>
        <v>6546.3169014084497</v>
      </c>
      <c r="U1252" s="3792" t="s">
        <v>315</v>
      </c>
      <c r="V1252" s="287"/>
      <c r="W1252" s="23">
        <v>1</v>
      </c>
    </row>
    <row r="1253" spans="1:23" s="23" customFormat="1" ht="15.75" thickBot="1" x14ac:dyDescent="0.3">
      <c r="A1253" s="516"/>
      <c r="B1253" s="463"/>
      <c r="C1253" s="464" t="s">
        <v>5448</v>
      </c>
      <c r="D1253" s="2111"/>
      <c r="E1253" s="3471"/>
      <c r="F1253" s="3950"/>
      <c r="G1253" s="1385"/>
      <c r="H1253" s="4030"/>
      <c r="I1253" s="4125"/>
      <c r="J1253" s="786"/>
      <c r="K1253" s="786"/>
      <c r="L1253" s="787"/>
      <c r="M1253" s="786"/>
      <c r="N1253" s="786"/>
      <c r="O1253" s="786"/>
      <c r="P1253" s="4267">
        <v>44894</v>
      </c>
      <c r="Q1253" s="509" t="s">
        <v>5564</v>
      </c>
      <c r="R1253" s="509">
        <v>26</v>
      </c>
      <c r="S1253" s="509">
        <f>AVERAGE(CPVTFC3SG0082!I15:J15)</f>
        <v>1.0481500000000001</v>
      </c>
      <c r="T1253" s="4014">
        <f t="shared" ref="T1253" si="227">(S1253-0.1565)/0.0137*66</f>
        <v>4295.540145985402</v>
      </c>
      <c r="U1253" s="4268" t="s">
        <v>315</v>
      </c>
      <c r="V1253" s="287"/>
    </row>
    <row r="1254" spans="1:23" s="23" customFormat="1" ht="15.75" thickBot="1" x14ac:dyDescent="0.3">
      <c r="A1254" s="1523">
        <v>1114</v>
      </c>
      <c r="B1254" s="2199" t="s">
        <v>5122</v>
      </c>
      <c r="C1254" s="2199" t="s">
        <v>868</v>
      </c>
      <c r="D1254" s="2857">
        <v>44866</v>
      </c>
      <c r="E1254" s="3822" t="s">
        <v>4948</v>
      </c>
      <c r="F1254" s="3823">
        <v>153</v>
      </c>
      <c r="G1254" s="539">
        <f>AVERAGE(CPVTFC3SG0040!J22:K22)</f>
        <v>1.4845999999999999</v>
      </c>
      <c r="H1254" s="4025">
        <f t="shared" si="219"/>
        <v>4507.8571428571431</v>
      </c>
      <c r="I1254" s="4134" t="s">
        <v>315</v>
      </c>
      <c r="J1254" s="1256"/>
      <c r="K1254" s="1256"/>
      <c r="L1254" s="2022"/>
      <c r="M1254" s="1256"/>
      <c r="N1254" s="1256"/>
      <c r="O1254" s="3898"/>
      <c r="P1254" s="3929">
        <v>44893</v>
      </c>
      <c r="Q1254" s="3928" t="s">
        <v>5588</v>
      </c>
      <c r="R1254" s="3928">
        <v>172</v>
      </c>
      <c r="S1254" s="3928">
        <f>AVERAGE(CPVTFC3SG0078!X24:Y24)</f>
        <v>7.825E-2</v>
      </c>
      <c r="T1254" s="559">
        <f t="shared" si="224"/>
        <v>-240.99295774647882</v>
      </c>
      <c r="U1254" s="3930" t="s">
        <v>314</v>
      </c>
      <c r="V1254" s="287"/>
      <c r="W1254" s="23">
        <v>1</v>
      </c>
    </row>
    <row r="1255" spans="1:23" s="23" customFormat="1" ht="15.75" thickBot="1" x14ac:dyDescent="0.3">
      <c r="A1255" s="2008">
        <v>1115</v>
      </c>
      <c r="B1255" s="2482" t="s">
        <v>5123</v>
      </c>
      <c r="C1255" s="2482" t="s">
        <v>868</v>
      </c>
      <c r="D1255" s="2257">
        <v>44866</v>
      </c>
      <c r="E1255" s="3613" t="s">
        <v>4948</v>
      </c>
      <c r="F1255" s="3812">
        <v>154</v>
      </c>
      <c r="G1255" s="535">
        <f>AVERAGE(CPVTFC3SG0040!L22:M22)</f>
        <v>0.83250000000000002</v>
      </c>
      <c r="H1255" s="4024">
        <f t="shared" si="219"/>
        <v>2178.928571428572</v>
      </c>
      <c r="I1255" s="4111" t="s">
        <v>315</v>
      </c>
      <c r="J1255" s="2839"/>
      <c r="K1255" s="2839"/>
      <c r="L1255" s="2838"/>
      <c r="M1255" s="2839"/>
      <c r="N1255" s="2839"/>
      <c r="O1255" s="3910"/>
      <c r="P1255" s="3813">
        <v>44893</v>
      </c>
      <c r="Q1255" s="3814" t="s">
        <v>5588</v>
      </c>
      <c r="R1255" s="3814">
        <v>182</v>
      </c>
      <c r="S1255" s="3814">
        <f>AVERAGE(CPVTFC3SG0078!T26:U26)</f>
        <v>0.10885</v>
      </c>
      <c r="T1255" s="514">
        <f t="shared" si="224"/>
        <v>-98.767605633802759</v>
      </c>
      <c r="U1255" s="3815" t="s">
        <v>314</v>
      </c>
      <c r="V1255" s="287"/>
      <c r="W1255" s="23">
        <v>1</v>
      </c>
    </row>
    <row r="1256" spans="1:23" s="23" customFormat="1" x14ac:dyDescent="0.25">
      <c r="A1256" s="456">
        <v>1116</v>
      </c>
      <c r="B1256" s="4809" t="s">
        <v>5124</v>
      </c>
      <c r="C1256" s="457" t="s">
        <v>868</v>
      </c>
      <c r="D1256" s="2107">
        <v>44866</v>
      </c>
      <c r="E1256" s="2788" t="s">
        <v>4948</v>
      </c>
      <c r="F1256" s="582">
        <v>155</v>
      </c>
      <c r="G1256" s="460">
        <f>AVERAGE(CPVTFC3SG0040!N22:O22)</f>
        <v>2.88585</v>
      </c>
      <c r="H1256" s="4007">
        <f t="shared" si="219"/>
        <v>9512.3214285714275</v>
      </c>
      <c r="I1256" s="4126" t="s">
        <v>315</v>
      </c>
      <c r="J1256" s="834"/>
      <c r="K1256" s="834"/>
      <c r="L1256" s="835"/>
      <c r="M1256" s="834"/>
      <c r="N1256" s="834"/>
      <c r="O1256" s="834"/>
      <c r="P1256" s="3788">
        <v>44893</v>
      </c>
      <c r="Q1256" s="1498" t="s">
        <v>5588</v>
      </c>
      <c r="R1256" s="1498">
        <v>183</v>
      </c>
      <c r="S1256" s="1498">
        <f>AVERAGE(CPVTFC3SG0078!V26:W26)</f>
        <v>0.15925</v>
      </c>
      <c r="T1256" s="494">
        <f t="shared" si="224"/>
        <v>135.48591549295779</v>
      </c>
      <c r="U1256" s="1779" t="s">
        <v>314</v>
      </c>
      <c r="V1256" s="287"/>
      <c r="W1256" s="23">
        <v>1</v>
      </c>
    </row>
    <row r="1257" spans="1:23" s="23" customFormat="1" ht="15.75" thickBot="1" x14ac:dyDescent="0.3">
      <c r="A1257" s="219"/>
      <c r="B1257" s="4810"/>
      <c r="C1257" s="463" t="s">
        <v>5448</v>
      </c>
      <c r="D1257" s="2111"/>
      <c r="E1257" s="3471"/>
      <c r="F1257" s="3950"/>
      <c r="G1257" s="1385"/>
      <c r="H1257" s="4030"/>
      <c r="I1257" s="4125"/>
      <c r="J1257" s="786"/>
      <c r="K1257" s="786"/>
      <c r="L1257" s="787"/>
      <c r="M1257" s="786"/>
      <c r="N1257" s="786"/>
      <c r="O1257" s="786"/>
      <c r="P1257" s="3800">
        <v>44893</v>
      </c>
      <c r="Q1257" s="1783" t="s">
        <v>5588</v>
      </c>
      <c r="R1257" s="1783">
        <v>184</v>
      </c>
      <c r="S1257" s="1783">
        <f>AVERAGE(CPVTFC3SG0078!X26:Y26)</f>
        <v>0.34104999999999996</v>
      </c>
      <c r="T1257" s="469">
        <f t="shared" si="224"/>
        <v>980.47183098591529</v>
      </c>
      <c r="U1257" s="1784" t="s">
        <v>314</v>
      </c>
      <c r="V1257" s="287"/>
    </row>
    <row r="1258" spans="1:23" s="23" customFormat="1" ht="15.75" thickBot="1" x14ac:dyDescent="0.3">
      <c r="A1258" s="1829">
        <v>1117</v>
      </c>
      <c r="B1258" s="1990" t="s">
        <v>5125</v>
      </c>
      <c r="C1258" s="1990" t="s">
        <v>868</v>
      </c>
      <c r="D1258" s="2326">
        <v>44866</v>
      </c>
      <c r="E1258" s="3508" t="s">
        <v>4948</v>
      </c>
      <c r="F1258" s="3821">
        <v>156</v>
      </c>
      <c r="G1258" s="1421">
        <f>AVERAGE(CPVTFC3SG0040!P22:Q22)</f>
        <v>0.1056</v>
      </c>
      <c r="H1258" s="4029">
        <f t="shared" si="219"/>
        <v>-417.14285714285711</v>
      </c>
      <c r="I1258" s="4032" t="s">
        <v>314</v>
      </c>
      <c r="J1258" s="1994"/>
      <c r="K1258" s="1994"/>
      <c r="L1258" s="1432"/>
      <c r="M1258" s="1994"/>
      <c r="N1258" s="1994"/>
      <c r="O1258" s="2158"/>
      <c r="P1258" s="3809">
        <v>44893</v>
      </c>
      <c r="Q1258" s="3810" t="s">
        <v>5591</v>
      </c>
      <c r="R1258" s="3810">
        <v>1</v>
      </c>
      <c r="S1258" s="3810">
        <f>AVERAGE(CPVTFC3SG0079!C11:D11)</f>
        <v>0.16654999999999998</v>
      </c>
      <c r="T1258" s="1422">
        <f>(S1258-0.1362)/0.0138*66</f>
        <v>145.15217391304344</v>
      </c>
      <c r="U1258" s="3811" t="s">
        <v>314</v>
      </c>
      <c r="V1258" s="287">
        <v>1</v>
      </c>
    </row>
    <row r="1259" spans="1:23" s="23" customFormat="1" ht="15.75" thickBot="1" x14ac:dyDescent="0.3">
      <c r="A1259" s="1461">
        <v>1118</v>
      </c>
      <c r="B1259" s="532" t="s">
        <v>5126</v>
      </c>
      <c r="C1259" s="532" t="s">
        <v>868</v>
      </c>
      <c r="D1259" s="2328">
        <v>44866</v>
      </c>
      <c r="E1259" s="3506" t="s">
        <v>4948</v>
      </c>
      <c r="F1259" s="3678">
        <v>157</v>
      </c>
      <c r="G1259" s="587">
        <f>AVERAGE(CPVTFC3SG0040!R22:S22)</f>
        <v>2.7915999999999999</v>
      </c>
      <c r="H1259" s="4027">
        <f t="shared" si="219"/>
        <v>9175.7142857142844</v>
      </c>
      <c r="I1259" s="4112" t="s">
        <v>315</v>
      </c>
      <c r="J1259" s="1472"/>
      <c r="K1259" s="1472"/>
      <c r="L1259" s="2047"/>
      <c r="M1259" s="1472"/>
      <c r="N1259" s="1472"/>
      <c r="O1259" s="2837"/>
      <c r="P1259" s="3785">
        <v>44893</v>
      </c>
      <c r="Q1259" s="3810" t="s">
        <v>5591</v>
      </c>
      <c r="R1259" s="3786">
        <v>14</v>
      </c>
      <c r="S1259" s="3786">
        <f>AVERAGE(CPVTFC3SG0079!G13:H13)</f>
        <v>0.20555000000000001</v>
      </c>
      <c r="T1259" s="474">
        <f>(S1259-0.1362)/0.0138*66</f>
        <v>331.67391304347842</v>
      </c>
      <c r="U1259" s="3787" t="s">
        <v>314</v>
      </c>
      <c r="V1259" s="287">
        <v>2</v>
      </c>
      <c r="W1259" s="23">
        <v>1</v>
      </c>
    </row>
    <row r="1260" spans="1:23" s="23" customFormat="1" ht="15.75" thickBot="1" x14ac:dyDescent="0.3">
      <c r="A1260" s="1829">
        <v>1119</v>
      </c>
      <c r="B1260" s="1990" t="s">
        <v>5127</v>
      </c>
      <c r="C1260" s="1990" t="s">
        <v>868</v>
      </c>
      <c r="D1260" s="2326">
        <v>44866</v>
      </c>
      <c r="E1260" s="3508" t="s">
        <v>4948</v>
      </c>
      <c r="F1260" s="3821">
        <v>158</v>
      </c>
      <c r="G1260" s="1421">
        <f>AVERAGE(CPVTFC3SG0040!T22:U22)</f>
        <v>0.12304999999999999</v>
      </c>
      <c r="H1260" s="4029">
        <f t="shared" si="219"/>
        <v>-354.82142857142856</v>
      </c>
      <c r="I1260" s="4032" t="s">
        <v>314</v>
      </c>
      <c r="J1260" s="1994"/>
      <c r="K1260" s="1994"/>
      <c r="L1260" s="1432"/>
      <c r="M1260" s="1994"/>
      <c r="N1260" s="1994"/>
      <c r="O1260" s="2158"/>
      <c r="P1260" s="3809">
        <v>44893</v>
      </c>
      <c r="Q1260" s="3810" t="s">
        <v>5591</v>
      </c>
      <c r="R1260" s="3810">
        <v>15</v>
      </c>
      <c r="S1260" s="3810">
        <f>AVERAGE(CPVTFC3SG0079!I13:J13)</f>
        <v>0.17459999999999998</v>
      </c>
      <c r="T1260" s="1422">
        <f>(S1260-0.1362)/0.0138*66</f>
        <v>183.65217391304344</v>
      </c>
      <c r="U1260" s="3811" t="s">
        <v>314</v>
      </c>
      <c r="V1260" s="287">
        <v>3</v>
      </c>
    </row>
    <row r="1261" spans="1:23" s="23" customFormat="1" ht="15.75" thickBot="1" x14ac:dyDescent="0.3">
      <c r="A1261" s="1798">
        <v>1120</v>
      </c>
      <c r="B1261" s="2376" t="s">
        <v>5128</v>
      </c>
      <c r="C1261" s="2376" t="s">
        <v>868</v>
      </c>
      <c r="D1261" s="2325">
        <v>44866</v>
      </c>
      <c r="E1261" s="3512" t="s">
        <v>4948</v>
      </c>
      <c r="F1261" s="3808">
        <v>159</v>
      </c>
      <c r="G1261" s="540">
        <f>AVERAGE(CPVTFC3SG0040!V22:W22)</f>
        <v>2.802</v>
      </c>
      <c r="H1261" s="3999">
        <f t="shared" si="219"/>
        <v>9212.8571428571431</v>
      </c>
      <c r="I1261" s="4121" t="s">
        <v>315</v>
      </c>
      <c r="J1261" s="1994"/>
      <c r="K1261" s="1994"/>
      <c r="L1261" s="1432"/>
      <c r="M1261" s="1994"/>
      <c r="N1261" s="1994"/>
      <c r="O1261" s="2158"/>
      <c r="P1261" s="3809">
        <v>44893</v>
      </c>
      <c r="Q1261" s="3810" t="s">
        <v>5591</v>
      </c>
      <c r="R1261" s="3810">
        <v>19</v>
      </c>
      <c r="S1261" s="3810">
        <f>AVERAGE(CPVTFC3SG0079!Q13:R13)</f>
        <v>0.19085000000000002</v>
      </c>
      <c r="T1261" s="1422">
        <f t="shared" ref="T1261:T1280" si="228">(S1261-0.1362)/0.0138*66</f>
        <v>261.36956521739148</v>
      </c>
      <c r="U1261" s="3811" t="s">
        <v>314</v>
      </c>
      <c r="V1261" s="287">
        <v>4</v>
      </c>
      <c r="W1261" s="23">
        <v>1</v>
      </c>
    </row>
    <row r="1262" spans="1:23" s="23" customFormat="1" ht="15.75" thickBot="1" x14ac:dyDescent="0.3">
      <c r="A1262" s="531">
        <v>1121</v>
      </c>
      <c r="B1262" s="532" t="s">
        <v>5129</v>
      </c>
      <c r="C1262" s="532" t="s">
        <v>868</v>
      </c>
      <c r="D1262" s="2328">
        <v>44866</v>
      </c>
      <c r="E1262" s="3506" t="s">
        <v>4948</v>
      </c>
      <c r="F1262" s="3678">
        <v>160</v>
      </c>
      <c r="G1262" s="587">
        <f>AVERAGE(CPVTFC3SG0040!X22:Y22)</f>
        <v>0.94405000000000006</v>
      </c>
      <c r="H1262" s="4027">
        <f t="shared" si="219"/>
        <v>2577.3214285714289</v>
      </c>
      <c r="I1262" s="4112" t="s">
        <v>315</v>
      </c>
      <c r="J1262" s="1472"/>
      <c r="K1262" s="1472"/>
      <c r="L1262" s="2047"/>
      <c r="M1262" s="1472"/>
      <c r="N1262" s="1472"/>
      <c r="O1262" s="2837"/>
      <c r="P1262" s="3785">
        <v>44893</v>
      </c>
      <c r="Q1262" s="3810" t="s">
        <v>5591</v>
      </c>
      <c r="R1262" s="3786">
        <v>27</v>
      </c>
      <c r="S1262" s="3786">
        <f>AVERAGE(CPVTFC3SG0079!K15:L15)</f>
        <v>0.23344999999999999</v>
      </c>
      <c r="T1262" s="474">
        <f t="shared" si="228"/>
        <v>465.10869565217394</v>
      </c>
      <c r="U1262" s="3787" t="s">
        <v>314</v>
      </c>
      <c r="V1262" s="287">
        <v>5</v>
      </c>
      <c r="W1262" s="23">
        <v>1</v>
      </c>
    </row>
    <row r="1263" spans="1:23" s="23" customFormat="1" ht="15.75" thickBot="1" x14ac:dyDescent="0.3">
      <c r="A1263" s="1904">
        <v>1122</v>
      </c>
      <c r="B1263" s="2481" t="s">
        <v>5130</v>
      </c>
      <c r="C1263" s="2481" t="s">
        <v>868</v>
      </c>
      <c r="D1263" s="2327">
        <v>44866</v>
      </c>
      <c r="E1263" s="3624" t="s">
        <v>4948</v>
      </c>
      <c r="F1263" s="3956">
        <v>161</v>
      </c>
      <c r="G1263" s="538">
        <f>AVERAGE(CPVTFC3SG0040!B24:C24)</f>
        <v>8.8900000000000007E-2</v>
      </c>
      <c r="H1263" s="4023">
        <f t="shared" si="219"/>
        <v>-476.78571428571422</v>
      </c>
      <c r="I1263" s="4127" t="s">
        <v>314</v>
      </c>
      <c r="J1263" s="2839"/>
      <c r="K1263" s="2839"/>
      <c r="L1263" s="2838"/>
      <c r="M1263" s="2839"/>
      <c r="N1263" s="2839"/>
      <c r="O1263" s="3910"/>
      <c r="P1263" s="3813">
        <v>44893</v>
      </c>
      <c r="Q1263" s="3814" t="s">
        <v>5591</v>
      </c>
      <c r="R1263" s="3814">
        <v>28</v>
      </c>
      <c r="S1263" s="3814">
        <f>AVERAGE(CPVTFC3SG0079!M15:N15)</f>
        <v>0.20435</v>
      </c>
      <c r="T1263" s="514">
        <f t="shared" si="228"/>
        <v>325.93478260869568</v>
      </c>
      <c r="U1263" s="3815" t="s">
        <v>314</v>
      </c>
      <c r="V1263" s="287">
        <v>6</v>
      </c>
    </row>
    <row r="1264" spans="1:23" s="23" customFormat="1" x14ac:dyDescent="0.25">
      <c r="A1264" s="508">
        <v>1123</v>
      </c>
      <c r="B1264" s="4811" t="s">
        <v>5131</v>
      </c>
      <c r="C1264" s="489" t="s">
        <v>868</v>
      </c>
      <c r="D1264" s="2329">
        <v>44866</v>
      </c>
      <c r="E1264" s="3465" t="s">
        <v>4948</v>
      </c>
      <c r="F1264" s="575">
        <v>162</v>
      </c>
      <c r="G1264" s="493">
        <f>AVERAGE(CPVTFC3SG0040!D24:E24)</f>
        <v>0.3891</v>
      </c>
      <c r="H1264" s="4008">
        <f t="shared" si="219"/>
        <v>595.35714285714289</v>
      </c>
      <c r="I1264" s="4117" t="s">
        <v>314</v>
      </c>
      <c r="J1264" s="834"/>
      <c r="K1264" s="834"/>
      <c r="L1264" s="835"/>
      <c r="M1264" s="834"/>
      <c r="N1264" s="834"/>
      <c r="O1264" s="834"/>
      <c r="P1264" s="3788">
        <v>44893</v>
      </c>
      <c r="Q1264" s="1498" t="s">
        <v>5591</v>
      </c>
      <c r="R1264" s="1498">
        <v>35</v>
      </c>
      <c r="S1264" s="1498">
        <f>AVERAGE(CPVTFC3SG0079!E17:F17)</f>
        <v>0.17959999999999998</v>
      </c>
      <c r="T1264" s="494">
        <f t="shared" si="228"/>
        <v>207.56521739130434</v>
      </c>
      <c r="U1264" s="1779" t="s">
        <v>314</v>
      </c>
      <c r="V1264" s="287">
        <v>7</v>
      </c>
    </row>
    <row r="1265" spans="1:23" s="23" customFormat="1" x14ac:dyDescent="0.25">
      <c r="A1265" s="585"/>
      <c r="B1265" s="4813"/>
      <c r="C1265" s="263" t="s">
        <v>5448</v>
      </c>
      <c r="D1265" s="2333"/>
      <c r="E1265" s="3468"/>
      <c r="F1265" s="3949"/>
      <c r="G1265" s="892"/>
      <c r="H1265" s="4011"/>
      <c r="I1265" s="4094"/>
      <c r="J1265" s="694"/>
      <c r="K1265" s="694"/>
      <c r="L1265" s="695"/>
      <c r="M1265" s="694"/>
      <c r="N1265" s="694"/>
      <c r="O1265" s="694"/>
      <c r="P1265" s="267">
        <v>44893</v>
      </c>
      <c r="Q1265" s="268" t="s">
        <v>5591</v>
      </c>
      <c r="R1265" s="268">
        <v>36</v>
      </c>
      <c r="S1265" s="268">
        <f>AVERAGE(CPVTFC3SG0079!G17:H17)</f>
        <v>0.26844999999999997</v>
      </c>
      <c r="T1265" s="343">
        <f t="shared" si="228"/>
        <v>632.49999999999989</v>
      </c>
      <c r="U1265" s="1781" t="s">
        <v>314</v>
      </c>
      <c r="V1265" s="287">
        <v>8</v>
      </c>
    </row>
    <row r="1266" spans="1:23" s="23" customFormat="1" ht="15.75" thickBot="1" x14ac:dyDescent="0.3">
      <c r="A1266" s="462"/>
      <c r="B1266" s="4888"/>
      <c r="C1266" s="464" t="s">
        <v>863</v>
      </c>
      <c r="D1266" s="2111"/>
      <c r="E1266" s="3471"/>
      <c r="F1266" s="3950"/>
      <c r="G1266" s="1385"/>
      <c r="H1266" s="4030"/>
      <c r="I1266" s="4125"/>
      <c r="J1266" s="786"/>
      <c r="K1266" s="786"/>
      <c r="L1266" s="787"/>
      <c r="M1266" s="786"/>
      <c r="N1266" s="786"/>
      <c r="O1266" s="786"/>
      <c r="P1266" s="3800">
        <v>44893</v>
      </c>
      <c r="Q1266" s="1783" t="s">
        <v>5591</v>
      </c>
      <c r="R1266" s="1783">
        <v>37</v>
      </c>
      <c r="S1266" s="1783">
        <f>AVERAGE(CPVTFC3SG0079!I17:J17)</f>
        <v>0.23049999999999998</v>
      </c>
      <c r="T1266" s="469">
        <f t="shared" si="228"/>
        <v>451</v>
      </c>
      <c r="U1266" s="1784" t="s">
        <v>314</v>
      </c>
      <c r="V1266" s="287">
        <v>9</v>
      </c>
    </row>
    <row r="1267" spans="1:23" s="23" customFormat="1" ht="15.75" thickBot="1" x14ac:dyDescent="0.3">
      <c r="A1267" s="1461">
        <v>1124</v>
      </c>
      <c r="B1267" s="532" t="s">
        <v>5132</v>
      </c>
      <c r="C1267" s="532" t="s">
        <v>868</v>
      </c>
      <c r="D1267" s="2328">
        <v>44866</v>
      </c>
      <c r="E1267" s="3506" t="s">
        <v>4948</v>
      </c>
      <c r="F1267" s="3678">
        <v>163</v>
      </c>
      <c r="G1267" s="587">
        <f>AVERAGE(CPVTFC3SG0040!F24:G24)</f>
        <v>3.0067500000000003</v>
      </c>
      <c r="H1267" s="4027">
        <f t="shared" si="219"/>
        <v>9944.1071428571431</v>
      </c>
      <c r="I1267" s="4112" t="s">
        <v>315</v>
      </c>
      <c r="J1267" s="1472"/>
      <c r="K1267" s="1472"/>
      <c r="L1267" s="2047"/>
      <c r="M1267" s="1472"/>
      <c r="N1267" s="1472"/>
      <c r="O1267" s="2837"/>
      <c r="P1267" s="3989">
        <v>44893</v>
      </c>
      <c r="Q1267" s="3798" t="s">
        <v>5591</v>
      </c>
      <c r="R1267" s="3798">
        <v>38</v>
      </c>
      <c r="S1267" s="3798">
        <f>AVERAGE(CPVTFC3SG0079!K17:L17)</f>
        <v>0.41410000000000002</v>
      </c>
      <c r="T1267" s="553">
        <f t="shared" si="228"/>
        <v>1329.0869565217392</v>
      </c>
      <c r="U1267" s="3799" t="s">
        <v>315</v>
      </c>
      <c r="V1267" s="287">
        <v>10</v>
      </c>
      <c r="W1267" s="23">
        <v>1</v>
      </c>
    </row>
    <row r="1268" spans="1:23" s="23" customFormat="1" x14ac:dyDescent="0.25">
      <c r="A1268" s="86">
        <v>1125</v>
      </c>
      <c r="B1268" s="4809" t="s">
        <v>5133</v>
      </c>
      <c r="C1268" s="457" t="s">
        <v>868</v>
      </c>
      <c r="D1268" s="2107">
        <v>44866</v>
      </c>
      <c r="E1268" s="2788" t="s">
        <v>4948</v>
      </c>
      <c r="F1268" s="582">
        <v>164</v>
      </c>
      <c r="G1268" s="460">
        <f>AVERAGE(CPVTFC3SG0040!H24:I24)</f>
        <v>2.9512499999999999</v>
      </c>
      <c r="H1268" s="4007">
        <f t="shared" si="219"/>
        <v>9745.8928571428569</v>
      </c>
      <c r="I1268" s="4126" t="s">
        <v>315</v>
      </c>
      <c r="J1268" s="834"/>
      <c r="K1268" s="834"/>
      <c r="L1268" s="835"/>
      <c r="M1268" s="834"/>
      <c r="N1268" s="834"/>
      <c r="O1268" s="834"/>
      <c r="P1268" s="1957">
        <v>44893</v>
      </c>
      <c r="Q1268" s="1959" t="s">
        <v>5591</v>
      </c>
      <c r="R1268" s="1959">
        <v>39</v>
      </c>
      <c r="S1268" s="1959">
        <f>AVERAGE(CPVTFC3SG0079!M17:N17)</f>
        <v>0.68179999999999996</v>
      </c>
      <c r="T1268" s="461">
        <f t="shared" si="228"/>
        <v>2609.391304347826</v>
      </c>
      <c r="U1268" s="3792" t="s">
        <v>315</v>
      </c>
      <c r="V1268" s="287">
        <v>11</v>
      </c>
      <c r="W1268" s="23">
        <v>1</v>
      </c>
    </row>
    <row r="1269" spans="1:23" s="23" customFormat="1" x14ac:dyDescent="0.25">
      <c r="A1269" s="585"/>
      <c r="B1269" s="4816"/>
      <c r="C1269" s="263" t="s">
        <v>5448</v>
      </c>
      <c r="D1269" s="2333"/>
      <c r="E1269" s="3468"/>
      <c r="F1269" s="3949"/>
      <c r="G1269" s="892"/>
      <c r="H1269" s="4011"/>
      <c r="I1269" s="4094"/>
      <c r="J1269" s="694"/>
      <c r="K1269" s="694"/>
      <c r="L1269" s="695"/>
      <c r="M1269" s="694"/>
      <c r="N1269" s="694"/>
      <c r="O1269" s="694"/>
      <c r="P1269" s="847">
        <v>44893</v>
      </c>
      <c r="Q1269" s="848" t="s">
        <v>5591</v>
      </c>
      <c r="R1269" s="848">
        <v>40</v>
      </c>
      <c r="S1269" s="848">
        <f>AVERAGE(CPVTFC3SG0079!O17:P17)</f>
        <v>0.53849999999999998</v>
      </c>
      <c r="T1269" s="344">
        <f t="shared" si="228"/>
        <v>1924.0434782608695</v>
      </c>
      <c r="U1269" s="3777" t="s">
        <v>315</v>
      </c>
      <c r="V1269" s="287">
        <v>12</v>
      </c>
    </row>
    <row r="1270" spans="1:23" s="23" customFormat="1" ht="15.75" thickBot="1" x14ac:dyDescent="0.3">
      <c r="A1270" s="462"/>
      <c r="B1270" s="4810"/>
      <c r="C1270" s="464" t="s">
        <v>863</v>
      </c>
      <c r="D1270" s="2111"/>
      <c r="E1270" s="3471"/>
      <c r="F1270" s="3950"/>
      <c r="G1270" s="1385"/>
      <c r="H1270" s="4030"/>
      <c r="I1270" s="4125"/>
      <c r="J1270" s="786"/>
      <c r="K1270" s="786"/>
      <c r="L1270" s="787"/>
      <c r="M1270" s="786"/>
      <c r="N1270" s="786"/>
      <c r="O1270" s="786"/>
      <c r="P1270" s="3782">
        <v>44893</v>
      </c>
      <c r="Q1270" s="3783" t="s">
        <v>5591</v>
      </c>
      <c r="R1270" s="3783">
        <v>41</v>
      </c>
      <c r="S1270" s="3783">
        <f>AVERAGE(CPVTFC3SG0079!Q17:R17)</f>
        <v>0.61065000000000003</v>
      </c>
      <c r="T1270" s="510">
        <f t="shared" si="228"/>
        <v>2269.1086956521744</v>
      </c>
      <c r="U1270" s="3784" t="s">
        <v>315</v>
      </c>
      <c r="V1270" s="287">
        <v>13</v>
      </c>
    </row>
    <row r="1271" spans="1:23" s="23" customFormat="1" x14ac:dyDescent="0.25">
      <c r="A1271" s="1840">
        <v>1126</v>
      </c>
      <c r="B1271" s="4819" t="s">
        <v>5134</v>
      </c>
      <c r="C1271" s="439" t="s">
        <v>868</v>
      </c>
      <c r="D1271" s="2925">
        <v>44866</v>
      </c>
      <c r="E1271" s="3518" t="s">
        <v>4948</v>
      </c>
      <c r="F1271" s="578">
        <v>165</v>
      </c>
      <c r="G1271" s="502">
        <f>AVERAGE(CPVTFC3SG0040!J24:K24)</f>
        <v>2.0473999999999997</v>
      </c>
      <c r="H1271" s="4010">
        <f t="shared" si="219"/>
        <v>6517.8571428571413</v>
      </c>
      <c r="I1271" s="4133" t="s">
        <v>315</v>
      </c>
      <c r="J1271" s="1271"/>
      <c r="K1271" s="1271"/>
      <c r="L1271" s="1288"/>
      <c r="M1271" s="1271"/>
      <c r="N1271" s="1271"/>
      <c r="O1271" s="3897"/>
      <c r="P1271" s="3988">
        <v>44893</v>
      </c>
      <c r="Q1271" s="3780" t="s">
        <v>5591</v>
      </c>
      <c r="R1271" s="3780">
        <v>42</v>
      </c>
      <c r="S1271" s="3780">
        <f>AVERAGE(CPVTFC3SG0079!S17:T17)</f>
        <v>0.20669999999999999</v>
      </c>
      <c r="T1271" s="500">
        <f t="shared" si="228"/>
        <v>337.17391304347831</v>
      </c>
      <c r="U1271" s="3781" t="s">
        <v>314</v>
      </c>
      <c r="V1271" s="287">
        <v>14</v>
      </c>
      <c r="W1271" s="23">
        <v>1</v>
      </c>
    </row>
    <row r="1272" spans="1:23" s="23" customFormat="1" x14ac:dyDescent="0.25">
      <c r="A1272" s="597"/>
      <c r="B1272" s="4816"/>
      <c r="C1272" s="263" t="s">
        <v>5448</v>
      </c>
      <c r="D1272" s="2333"/>
      <c r="E1272" s="3468"/>
      <c r="F1272" s="3949"/>
      <c r="G1272" s="892"/>
      <c r="H1272" s="4011"/>
      <c r="I1272" s="4094"/>
      <c r="J1272" s="694"/>
      <c r="K1272" s="694"/>
      <c r="L1272" s="695"/>
      <c r="M1272" s="694"/>
      <c r="N1272" s="694"/>
      <c r="O1272" s="1260"/>
      <c r="P1272" s="3986">
        <v>44893</v>
      </c>
      <c r="Q1272" s="848" t="s">
        <v>5591</v>
      </c>
      <c r="R1272" s="848">
        <v>43</v>
      </c>
      <c r="S1272" s="848">
        <f>AVERAGE(CPVTFC3SG0079!U17:V17)</f>
        <v>0.48954999999999999</v>
      </c>
      <c r="T1272" s="344">
        <f t="shared" si="228"/>
        <v>1689.9347826086957</v>
      </c>
      <c r="U1272" s="3777" t="s">
        <v>315</v>
      </c>
      <c r="V1272" s="287">
        <v>15</v>
      </c>
    </row>
    <row r="1273" spans="1:23" s="23" customFormat="1" ht="15.75" thickBot="1" x14ac:dyDescent="0.3">
      <c r="A1273" s="219"/>
      <c r="B1273" s="4810"/>
      <c r="C1273" s="464" t="s">
        <v>863</v>
      </c>
      <c r="D1273" s="2111"/>
      <c r="E1273" s="3471"/>
      <c r="F1273" s="3950"/>
      <c r="G1273" s="1385"/>
      <c r="H1273" s="4030"/>
      <c r="I1273" s="4125"/>
      <c r="J1273" s="786"/>
      <c r="K1273" s="786"/>
      <c r="L1273" s="787"/>
      <c r="M1273" s="786"/>
      <c r="N1273" s="786"/>
      <c r="O1273" s="2699"/>
      <c r="P1273" s="3987">
        <v>44893</v>
      </c>
      <c r="Q1273" s="3783" t="s">
        <v>5591</v>
      </c>
      <c r="R1273" s="3783">
        <v>44</v>
      </c>
      <c r="S1273" s="3783">
        <f>AVERAGE(CPVTFC3SG0079!W17:X17)</f>
        <v>0.44764999999999999</v>
      </c>
      <c r="T1273" s="510">
        <f t="shared" si="228"/>
        <v>1489.5434782608695</v>
      </c>
      <c r="U1273" s="3784" t="s">
        <v>315</v>
      </c>
      <c r="V1273" s="287">
        <v>16</v>
      </c>
    </row>
    <row r="1274" spans="1:23" s="23" customFormat="1" x14ac:dyDescent="0.25">
      <c r="A1274" s="86">
        <v>1127</v>
      </c>
      <c r="B1274" s="4809" t="s">
        <v>5135</v>
      </c>
      <c r="C1274" s="457" t="s">
        <v>868</v>
      </c>
      <c r="D1274" s="2107">
        <v>44866</v>
      </c>
      <c r="E1274" s="2788" t="s">
        <v>4948</v>
      </c>
      <c r="F1274" s="582">
        <v>166</v>
      </c>
      <c r="G1274" s="460">
        <f>AVERAGE(CPVTFC3SG0040!L24:M24)</f>
        <v>1.6913499999999999</v>
      </c>
      <c r="H1274" s="4007">
        <f t="shared" si="219"/>
        <v>5246.25</v>
      </c>
      <c r="I1274" s="4126" t="s">
        <v>315</v>
      </c>
      <c r="J1274" s="834"/>
      <c r="K1274" s="834"/>
      <c r="L1274" s="835"/>
      <c r="M1274" s="834"/>
      <c r="N1274" s="834"/>
      <c r="O1274" s="834"/>
      <c r="P1274" s="3779">
        <v>44893</v>
      </c>
      <c r="Q1274" s="3780" t="s">
        <v>5591</v>
      </c>
      <c r="R1274" s="3780">
        <v>45</v>
      </c>
      <c r="S1274" s="3780">
        <f>AVERAGE(CPVTFC3SG0079!C19:D19)</f>
        <v>0.19650000000000001</v>
      </c>
      <c r="T1274" s="500">
        <f t="shared" si="228"/>
        <v>288.39130434782618</v>
      </c>
      <c r="U1274" s="3781" t="s">
        <v>314</v>
      </c>
      <c r="V1274" s="287">
        <v>17</v>
      </c>
      <c r="W1274" s="23">
        <v>1</v>
      </c>
    </row>
    <row r="1275" spans="1:23" s="23" customFormat="1" x14ac:dyDescent="0.25">
      <c r="A1275" s="596"/>
      <c r="B1275" s="4816"/>
      <c r="C1275" s="263" t="s">
        <v>5448</v>
      </c>
      <c r="D1275" s="2333"/>
      <c r="E1275" s="3468"/>
      <c r="F1275" s="3949"/>
      <c r="G1275" s="892"/>
      <c r="H1275" s="4011"/>
      <c r="I1275" s="4094"/>
      <c r="J1275" s="694"/>
      <c r="K1275" s="694"/>
      <c r="L1275" s="695"/>
      <c r="M1275" s="694"/>
      <c r="N1275" s="694"/>
      <c r="O1275" s="694"/>
      <c r="P1275" s="267">
        <v>44893</v>
      </c>
      <c r="Q1275" s="268" t="s">
        <v>5591</v>
      </c>
      <c r="R1275" s="268">
        <v>46</v>
      </c>
      <c r="S1275" s="268">
        <f>AVERAGE(CPVTFC3SG0079!E19:F19)</f>
        <v>0.17945</v>
      </c>
      <c r="T1275" s="343">
        <f t="shared" si="228"/>
        <v>206.84782608695659</v>
      </c>
      <c r="U1275" s="1781" t="s">
        <v>314</v>
      </c>
      <c r="V1275" s="287">
        <v>18</v>
      </c>
    </row>
    <row r="1276" spans="1:23" s="23" customFormat="1" ht="15.75" thickBot="1" x14ac:dyDescent="0.3">
      <c r="A1276" s="516"/>
      <c r="B1276" s="4810"/>
      <c r="C1276" s="464" t="s">
        <v>863</v>
      </c>
      <c r="D1276" s="2111"/>
      <c r="E1276" s="3471"/>
      <c r="F1276" s="3950"/>
      <c r="G1276" s="1385"/>
      <c r="H1276" s="4030"/>
      <c r="I1276" s="4125"/>
      <c r="J1276" s="786"/>
      <c r="K1276" s="786"/>
      <c r="L1276" s="787"/>
      <c r="M1276" s="786"/>
      <c r="N1276" s="786"/>
      <c r="O1276" s="786"/>
      <c r="P1276" s="3785">
        <v>44893</v>
      </c>
      <c r="Q1276" s="3786" t="s">
        <v>5591</v>
      </c>
      <c r="R1276" s="3786">
        <v>47</v>
      </c>
      <c r="S1276" s="3786">
        <f>AVERAGE(CPVTFC3SG0079!G19:H19)</f>
        <v>0.27629999999999999</v>
      </c>
      <c r="T1276" s="474">
        <f t="shared" si="228"/>
        <v>670.04347826086962</v>
      </c>
      <c r="U1276" s="3787" t="s">
        <v>314</v>
      </c>
      <c r="V1276" s="287">
        <v>19</v>
      </c>
    </row>
    <row r="1277" spans="1:23" s="23" customFormat="1" ht="15.75" thickBot="1" x14ac:dyDescent="0.3">
      <c r="A1277" s="1461">
        <v>1128</v>
      </c>
      <c r="B1277" s="532" t="s">
        <v>5136</v>
      </c>
      <c r="C1277" s="532" t="s">
        <v>868</v>
      </c>
      <c r="D1277" s="2328">
        <v>44866</v>
      </c>
      <c r="E1277" s="3506" t="s">
        <v>4948</v>
      </c>
      <c r="F1277" s="3678">
        <v>167</v>
      </c>
      <c r="G1277" s="587">
        <f>AVERAGE(CPVTFC3SG0040!N24:O24)</f>
        <v>2.2951000000000001</v>
      </c>
      <c r="H1277" s="4027">
        <f t="shared" si="219"/>
        <v>7402.5000000000009</v>
      </c>
      <c r="I1277" s="4112" t="s">
        <v>315</v>
      </c>
      <c r="J1277" s="1472"/>
      <c r="K1277" s="1472"/>
      <c r="L1277" s="2047"/>
      <c r="M1277" s="1472"/>
      <c r="N1277" s="1472"/>
      <c r="O1277" s="2837"/>
      <c r="P1277" s="3964">
        <v>44893</v>
      </c>
      <c r="Q1277" s="3810" t="s">
        <v>5591</v>
      </c>
      <c r="R1277" s="3810">
        <v>49</v>
      </c>
      <c r="S1277" s="3810">
        <f>AVERAGE(CPVTFC3SG0079!K19:L19)</f>
        <v>0.21184999999999998</v>
      </c>
      <c r="T1277" s="1422">
        <f t="shared" si="228"/>
        <v>361.80434782608694</v>
      </c>
      <c r="U1277" s="3811" t="s">
        <v>314</v>
      </c>
      <c r="V1277" s="287">
        <v>20</v>
      </c>
      <c r="W1277" s="23">
        <v>1</v>
      </c>
    </row>
    <row r="1278" spans="1:23" s="23" customFormat="1" ht="15.75" thickBot="1" x14ac:dyDescent="0.3">
      <c r="A1278" s="1829">
        <v>1129</v>
      </c>
      <c r="B1278" s="1990" t="s">
        <v>5137</v>
      </c>
      <c r="C1278" s="1990" t="s">
        <v>868</v>
      </c>
      <c r="D1278" s="2326">
        <v>44866</v>
      </c>
      <c r="E1278" s="3508" t="s">
        <v>4948</v>
      </c>
      <c r="F1278" s="3821">
        <v>168</v>
      </c>
      <c r="G1278" s="1421">
        <f>AVERAGE(CPVTFC3SG0040!P24:Q24)</f>
        <v>0.23835000000000001</v>
      </c>
      <c r="H1278" s="4029">
        <f t="shared" si="219"/>
        <v>56.964285714285779</v>
      </c>
      <c r="I1278" s="4032" t="s">
        <v>314</v>
      </c>
      <c r="J1278" s="1994"/>
      <c r="K1278" s="1994"/>
      <c r="L1278" s="1432"/>
      <c r="M1278" s="1994"/>
      <c r="N1278" s="1994"/>
      <c r="O1278" s="2158"/>
      <c r="P1278" s="3817">
        <v>44893</v>
      </c>
      <c r="Q1278" s="3818" t="s">
        <v>5591</v>
      </c>
      <c r="R1278" s="3818">
        <v>50</v>
      </c>
      <c r="S1278" s="3818">
        <f>AVERAGE(CPVTFC3SG0079!M19:N19)</f>
        <v>0.13405</v>
      </c>
      <c r="T1278" s="521">
        <f t="shared" si="228"/>
        <v>-10.282608695652105</v>
      </c>
      <c r="U1278" s="3819" t="s">
        <v>314</v>
      </c>
      <c r="V1278" s="287">
        <v>21</v>
      </c>
    </row>
    <row r="1279" spans="1:23" s="23" customFormat="1" ht="15.75" thickBot="1" x14ac:dyDescent="0.3">
      <c r="A1279" s="1798">
        <v>1130</v>
      </c>
      <c r="B1279" s="2376" t="s">
        <v>5138</v>
      </c>
      <c r="C1279" s="2376" t="s">
        <v>868</v>
      </c>
      <c r="D1279" s="2325">
        <v>44866</v>
      </c>
      <c r="E1279" s="3512" t="s">
        <v>4948</v>
      </c>
      <c r="F1279" s="3808">
        <v>169</v>
      </c>
      <c r="G1279" s="540">
        <f>AVERAGE(CPVTFC3SG0040!R24:S24)</f>
        <v>1.83785</v>
      </c>
      <c r="H1279" s="3999">
        <f t="shared" si="219"/>
        <v>5769.4642857142862</v>
      </c>
      <c r="I1279" s="4121" t="s">
        <v>315</v>
      </c>
      <c r="J1279" s="1994"/>
      <c r="K1279" s="1994"/>
      <c r="L1279" s="1432"/>
      <c r="M1279" s="1994"/>
      <c r="N1279" s="1994"/>
      <c r="O1279" s="2158"/>
      <c r="P1279" s="3964">
        <v>44893</v>
      </c>
      <c r="Q1279" s="3810" t="s">
        <v>5591</v>
      </c>
      <c r="R1279" s="3810">
        <v>51</v>
      </c>
      <c r="S1279" s="3810">
        <f>AVERAGE(CPVTFC3SG0079!O19:P19)</f>
        <v>0.18425000000000002</v>
      </c>
      <c r="T1279" s="1422">
        <f t="shared" si="228"/>
        <v>229.80434782608714</v>
      </c>
      <c r="U1279" s="3811" t="s">
        <v>314</v>
      </c>
      <c r="V1279" s="287">
        <v>22</v>
      </c>
      <c r="W1279" s="23">
        <v>1</v>
      </c>
    </row>
    <row r="1280" spans="1:23" s="23" customFormat="1" ht="15.75" thickBot="1" x14ac:dyDescent="0.3">
      <c r="A1280" s="1829">
        <v>1131</v>
      </c>
      <c r="B1280" s="1990" t="s">
        <v>5139</v>
      </c>
      <c r="C1280" s="1990" t="s">
        <v>868</v>
      </c>
      <c r="D1280" s="2326">
        <v>44866</v>
      </c>
      <c r="E1280" s="3508" t="s">
        <v>4948</v>
      </c>
      <c r="F1280" s="3821">
        <v>170</v>
      </c>
      <c r="G1280" s="1421">
        <f>AVERAGE(CPVTFC3SG0040!T24:U24)</f>
        <v>0.14024999999999999</v>
      </c>
      <c r="H1280" s="4029">
        <f t="shared" si="219"/>
        <v>-293.39285714285717</v>
      </c>
      <c r="I1280" s="4032" t="s">
        <v>314</v>
      </c>
      <c r="J1280" s="1994"/>
      <c r="K1280" s="1994"/>
      <c r="L1280" s="1432"/>
      <c r="M1280" s="1994"/>
      <c r="N1280" s="1994"/>
      <c r="O1280" s="2158"/>
      <c r="P1280" s="3809">
        <v>44893</v>
      </c>
      <c r="Q1280" s="3810" t="s">
        <v>5591</v>
      </c>
      <c r="R1280" s="3810">
        <v>68</v>
      </c>
      <c r="S1280" s="3810">
        <f>AVERAGE(CPVTFC3SG0079!E23:F23)</f>
        <v>0.1104</v>
      </c>
      <c r="T1280" s="1422">
        <f t="shared" si="228"/>
        <v>-123.39130434782604</v>
      </c>
      <c r="U1280" s="3811" t="s">
        <v>314</v>
      </c>
      <c r="V1280" s="287"/>
    </row>
    <row r="1281" spans="1:23" s="23" customFormat="1" ht="15.75" thickBot="1" x14ac:dyDescent="0.3">
      <c r="A1281" s="1308">
        <v>1132</v>
      </c>
      <c r="B1281" s="1990" t="s">
        <v>5140</v>
      </c>
      <c r="C1281" s="1990" t="s">
        <v>868</v>
      </c>
      <c r="D1281" s="2326">
        <v>44866</v>
      </c>
      <c r="E1281" s="3508" t="s">
        <v>4948</v>
      </c>
      <c r="F1281" s="3821">
        <v>171</v>
      </c>
      <c r="G1281" s="1421">
        <f>AVERAGE(CPVTFC3SG0040!V24:W24)</f>
        <v>0.10500000000000001</v>
      </c>
      <c r="H1281" s="4029">
        <f t="shared" si="219"/>
        <v>-419.28571428571422</v>
      </c>
      <c r="I1281" s="4032" t="s">
        <v>314</v>
      </c>
      <c r="J1281" s="1994"/>
      <c r="K1281" s="1994"/>
      <c r="L1281" s="1432"/>
      <c r="M1281" s="1994"/>
      <c r="N1281" s="1994"/>
      <c r="O1281" s="2158"/>
      <c r="P1281" s="3809">
        <v>44893</v>
      </c>
      <c r="Q1281" s="3810" t="s">
        <v>5591</v>
      </c>
      <c r="R1281" s="3810">
        <v>69</v>
      </c>
      <c r="S1281" s="3810">
        <f>AVERAGE(CPVTFC3SG0079!G23:H23)</f>
        <v>0.10585</v>
      </c>
      <c r="T1281" s="1422">
        <f t="shared" ref="T1281:T1282" si="229">(S1281-0.1362)/0.0138*66</f>
        <v>-145.15217391304344</v>
      </c>
      <c r="U1281" s="3811" t="s">
        <v>314</v>
      </c>
      <c r="V1281" s="287"/>
    </row>
    <row r="1282" spans="1:23" s="23" customFormat="1" ht="15.75" thickBot="1" x14ac:dyDescent="0.3">
      <c r="A1282" s="2008">
        <v>1133</v>
      </c>
      <c r="B1282" s="2482" t="s">
        <v>5141</v>
      </c>
      <c r="C1282" s="2482" t="s">
        <v>868</v>
      </c>
      <c r="D1282" s="2257">
        <v>44866</v>
      </c>
      <c r="E1282" s="3613" t="s">
        <v>4948</v>
      </c>
      <c r="F1282" s="3812">
        <v>172</v>
      </c>
      <c r="G1282" s="535">
        <f>AVERAGE(CPVTFC3SG0040!X24:Y24)</f>
        <v>2.0682999999999998</v>
      </c>
      <c r="H1282" s="4024">
        <f t="shared" si="219"/>
        <v>6592.5</v>
      </c>
      <c r="I1282" s="4111" t="s">
        <v>315</v>
      </c>
      <c r="J1282" s="2839"/>
      <c r="K1282" s="2839"/>
      <c r="L1282" s="2838"/>
      <c r="M1282" s="2839"/>
      <c r="N1282" s="2839"/>
      <c r="O1282" s="3910"/>
      <c r="P1282" s="3813">
        <v>44893</v>
      </c>
      <c r="Q1282" s="3814" t="s">
        <v>5591</v>
      </c>
      <c r="R1282" s="3814">
        <v>80</v>
      </c>
      <c r="S1282" s="3814">
        <f>AVERAGE(CPVTFC3SG0079!G25:H25)</f>
        <v>0.18025000000000002</v>
      </c>
      <c r="T1282" s="514">
        <f t="shared" si="229"/>
        <v>210.67391304347842</v>
      </c>
      <c r="U1282" s="3815" t="s">
        <v>314</v>
      </c>
      <c r="V1282" s="287"/>
      <c r="W1282" s="23">
        <v>1</v>
      </c>
    </row>
    <row r="1283" spans="1:23" s="23" customFormat="1" x14ac:dyDescent="0.25">
      <c r="A1283" s="456">
        <v>1134</v>
      </c>
      <c r="B1283" s="4809" t="s">
        <v>5142</v>
      </c>
      <c r="C1283" s="457" t="s">
        <v>868</v>
      </c>
      <c r="D1283" s="2107">
        <v>44866</v>
      </c>
      <c r="E1283" s="2788" t="s">
        <v>4948</v>
      </c>
      <c r="F1283" s="582">
        <v>173</v>
      </c>
      <c r="G1283" s="460">
        <f>AVERAGE(CPVTFC3SG0040!B26:C26)</f>
        <v>3.0911999999999997</v>
      </c>
      <c r="H1283" s="4007">
        <f t="shared" si="219"/>
        <v>10245.714285714284</v>
      </c>
      <c r="I1283" s="4126" t="s">
        <v>315</v>
      </c>
      <c r="J1283" s="834"/>
      <c r="K1283" s="834"/>
      <c r="L1283" s="835"/>
      <c r="M1283" s="834"/>
      <c r="N1283" s="834"/>
      <c r="O1283" s="834"/>
      <c r="P1283" s="1957">
        <v>44893</v>
      </c>
      <c r="Q1283" s="1959" t="s">
        <v>5591</v>
      </c>
      <c r="R1283" s="1959">
        <v>81</v>
      </c>
      <c r="S1283" s="1959">
        <f>AVERAGE(CPVTFC3SG0079!I25:J25)</f>
        <v>1.2888000000000002</v>
      </c>
      <c r="T1283" s="461">
        <f t="shared" ref="T1283:T1284" si="230">(S1283-0.1362)/0.0138*66</f>
        <v>5512.4347826086969</v>
      </c>
      <c r="U1283" s="3792" t="s">
        <v>315</v>
      </c>
      <c r="V1283" s="287"/>
      <c r="W1283" s="23">
        <v>1</v>
      </c>
    </row>
    <row r="1284" spans="1:23" s="23" customFormat="1" ht="15.75" thickBot="1" x14ac:dyDescent="0.3">
      <c r="A1284" s="219"/>
      <c r="B1284" s="4810"/>
      <c r="C1284" s="463" t="s">
        <v>5448</v>
      </c>
      <c r="D1284" s="2111"/>
      <c r="E1284" s="3471"/>
      <c r="F1284" s="3950"/>
      <c r="G1284" s="1385"/>
      <c r="H1284" s="4030"/>
      <c r="I1284" s="4125"/>
      <c r="J1284" s="786"/>
      <c r="K1284" s="786"/>
      <c r="L1284" s="787"/>
      <c r="M1284" s="786"/>
      <c r="N1284" s="786"/>
      <c r="O1284" s="786"/>
      <c r="P1284" s="3782">
        <v>44893</v>
      </c>
      <c r="Q1284" s="3783" t="s">
        <v>5591</v>
      </c>
      <c r="R1284" s="3783">
        <v>82</v>
      </c>
      <c r="S1284" s="3783">
        <f>AVERAGE(CPVTFC3SG0079!K25:L25)</f>
        <v>1.0756000000000001</v>
      </c>
      <c r="T1284" s="510">
        <f t="shared" si="230"/>
        <v>4492.7826086956529</v>
      </c>
      <c r="U1284" s="3784" t="s">
        <v>315</v>
      </c>
      <c r="V1284" s="287"/>
    </row>
    <row r="1285" spans="1:23" s="23" customFormat="1" ht="15.75" thickBot="1" x14ac:dyDescent="0.3">
      <c r="A1285" s="1804">
        <v>1135</v>
      </c>
      <c r="B1285" s="2287" t="s">
        <v>5143</v>
      </c>
      <c r="C1285" s="2287" t="s">
        <v>868</v>
      </c>
      <c r="D1285" s="2330">
        <v>44866</v>
      </c>
      <c r="E1285" s="3516" t="s">
        <v>4948</v>
      </c>
      <c r="F1285" s="3816">
        <v>174</v>
      </c>
      <c r="G1285" s="523">
        <f>AVERAGE(CPVTFC3SG0040!D26:E26)</f>
        <v>0.10655000000000001</v>
      </c>
      <c r="H1285" s="4013">
        <f t="shared" si="219"/>
        <v>-413.74999999999994</v>
      </c>
      <c r="I1285" s="4124" t="s">
        <v>314</v>
      </c>
      <c r="J1285" s="1472"/>
      <c r="K1285" s="1472"/>
      <c r="L1285" s="2047"/>
      <c r="M1285" s="1472"/>
      <c r="N1285" s="1472"/>
      <c r="O1285" s="2837"/>
      <c r="P1285" s="3785">
        <v>44893</v>
      </c>
      <c r="Q1285" s="3786" t="s">
        <v>5591</v>
      </c>
      <c r="R1285" s="3786">
        <v>83</v>
      </c>
      <c r="S1285" s="3786">
        <f>AVERAGE(CPVTFC3SG0079!M25:N25)</f>
        <v>0.10715</v>
      </c>
      <c r="T1285" s="474">
        <f t="shared" ref="T1285" si="231">(S1285-0.1362)/0.0138*66</f>
        <v>-138.9347826086956</v>
      </c>
      <c r="U1285" s="3815" t="s">
        <v>314</v>
      </c>
      <c r="V1285" s="287"/>
    </row>
    <row r="1286" spans="1:23" s="23" customFormat="1" ht="15.75" thickBot="1" x14ac:dyDescent="0.3">
      <c r="A1286" s="1798">
        <v>1136</v>
      </c>
      <c r="B1286" s="2376" t="s">
        <v>5144</v>
      </c>
      <c r="C1286" s="2376" t="s">
        <v>868</v>
      </c>
      <c r="D1286" s="2325">
        <v>44866</v>
      </c>
      <c r="E1286" s="3512" t="s">
        <v>4948</v>
      </c>
      <c r="F1286" s="3808">
        <v>175</v>
      </c>
      <c r="G1286" s="540">
        <f>AVERAGE(CPVTFC3SG0040!F26:G26)</f>
        <v>2.98265</v>
      </c>
      <c r="H1286" s="3999">
        <f t="shared" si="219"/>
        <v>9858.0357142857138</v>
      </c>
      <c r="I1286" s="4121" t="s">
        <v>315</v>
      </c>
      <c r="J1286" s="1994"/>
      <c r="K1286" s="1994"/>
      <c r="L1286" s="1432"/>
      <c r="M1286" s="1994"/>
      <c r="N1286" s="1994"/>
      <c r="O1286" s="2158"/>
      <c r="P1286" s="3809">
        <v>44893</v>
      </c>
      <c r="Q1286" s="3810" t="s">
        <v>5591</v>
      </c>
      <c r="R1286" s="3810">
        <v>84</v>
      </c>
      <c r="S1286" s="3810">
        <f>AVERAGE(CPVTFC3SG0079!O25:P25)</f>
        <v>0.27360000000000001</v>
      </c>
      <c r="T1286" s="1422">
        <f t="shared" ref="T1286:T1290" si="232">(S1286-0.1362)/0.0138*66</f>
        <v>657.13043478260886</v>
      </c>
      <c r="U1286" s="3811" t="s">
        <v>314</v>
      </c>
      <c r="V1286" s="287"/>
      <c r="W1286" s="23">
        <v>1</v>
      </c>
    </row>
    <row r="1287" spans="1:23" s="23" customFormat="1" ht="15.75" thickBot="1" x14ac:dyDescent="0.3">
      <c r="A1287" s="1804">
        <v>1137</v>
      </c>
      <c r="B1287" s="2287" t="s">
        <v>5145</v>
      </c>
      <c r="C1287" s="2287" t="s">
        <v>868</v>
      </c>
      <c r="D1287" s="2330">
        <v>44866</v>
      </c>
      <c r="E1287" s="3516" t="s">
        <v>4948</v>
      </c>
      <c r="F1287" s="3816">
        <v>176</v>
      </c>
      <c r="G1287" s="523">
        <f>AVERAGE(CPVTFC3SG0040!H26:I26)</f>
        <v>7.9600000000000004E-2</v>
      </c>
      <c r="H1287" s="4013">
        <f t="shared" si="219"/>
        <v>-509.99999999999994</v>
      </c>
      <c r="I1287" s="4124" t="s">
        <v>314</v>
      </c>
      <c r="J1287" s="1472"/>
      <c r="K1287" s="1472"/>
      <c r="L1287" s="2047"/>
      <c r="M1287" s="1472"/>
      <c r="N1287" s="1472"/>
      <c r="O1287" s="2837"/>
      <c r="P1287" s="3817">
        <v>44893</v>
      </c>
      <c r="Q1287" s="3818" t="s">
        <v>5591</v>
      </c>
      <c r="R1287" s="3818">
        <v>85</v>
      </c>
      <c r="S1287" s="3818">
        <f>AVERAGE(CPVTFC3SG0079!Q25:R25)</f>
        <v>0.12465</v>
      </c>
      <c r="T1287" s="521">
        <f t="shared" si="232"/>
        <v>-55.239130434782567</v>
      </c>
      <c r="U1287" s="3819" t="s">
        <v>314</v>
      </c>
      <c r="V1287" s="287"/>
    </row>
    <row r="1288" spans="1:23" s="23" customFormat="1" ht="15.75" thickBot="1" x14ac:dyDescent="0.3">
      <c r="A1288" s="1798">
        <v>1138</v>
      </c>
      <c r="B1288" s="2376" t="s">
        <v>5146</v>
      </c>
      <c r="C1288" s="2376" t="s">
        <v>868</v>
      </c>
      <c r="D1288" s="2325">
        <v>44866</v>
      </c>
      <c r="E1288" s="3512" t="s">
        <v>4948</v>
      </c>
      <c r="F1288" s="3808">
        <v>177</v>
      </c>
      <c r="G1288" s="540">
        <f>AVERAGE(CPVTFC3SG0040!J26:K26)</f>
        <v>1.5156999999999998</v>
      </c>
      <c r="H1288" s="3999">
        <f t="shared" si="219"/>
        <v>4618.9285714285706</v>
      </c>
      <c r="I1288" s="4121" t="s">
        <v>315</v>
      </c>
      <c r="J1288" s="1994"/>
      <c r="K1288" s="1994"/>
      <c r="L1288" s="1432"/>
      <c r="M1288" s="1994"/>
      <c r="N1288" s="1994"/>
      <c r="O1288" s="2158"/>
      <c r="P1288" s="3809">
        <v>44893</v>
      </c>
      <c r="Q1288" s="3810" t="s">
        <v>5591</v>
      </c>
      <c r="R1288" s="3810">
        <v>86</v>
      </c>
      <c r="S1288" s="3810">
        <f>AVERAGE(CPVTFC3SG0079!S25:T25)</f>
        <v>0.1381</v>
      </c>
      <c r="T1288" s="1422">
        <f t="shared" si="232"/>
        <v>9.0869565217391912</v>
      </c>
      <c r="U1288" s="3811" t="s">
        <v>314</v>
      </c>
      <c r="V1288" s="287"/>
      <c r="W1288" s="23">
        <v>1</v>
      </c>
    </row>
    <row r="1289" spans="1:23" s="23" customFormat="1" ht="15.75" thickBot="1" x14ac:dyDescent="0.3">
      <c r="A1289" s="1804">
        <v>1139</v>
      </c>
      <c r="B1289" s="2287" t="s">
        <v>5147</v>
      </c>
      <c r="C1289" s="2287" t="s">
        <v>868</v>
      </c>
      <c r="D1289" s="2330">
        <v>44866</v>
      </c>
      <c r="E1289" s="3516" t="s">
        <v>4948</v>
      </c>
      <c r="F1289" s="3816">
        <v>178</v>
      </c>
      <c r="G1289" s="523">
        <f>AVERAGE(CPVTFC3SG0040!L26:M26)</f>
        <v>0.10569999999999999</v>
      </c>
      <c r="H1289" s="4013">
        <f t="shared" si="219"/>
        <v>-416.78571428571428</v>
      </c>
      <c r="I1289" s="4124" t="s">
        <v>314</v>
      </c>
      <c r="J1289" s="1472"/>
      <c r="K1289" s="1472"/>
      <c r="L1289" s="2047"/>
      <c r="M1289" s="1472"/>
      <c r="N1289" s="1472"/>
      <c r="O1289" s="2837"/>
      <c r="P1289" s="3817">
        <v>44893</v>
      </c>
      <c r="Q1289" s="3818" t="s">
        <v>5591</v>
      </c>
      <c r="R1289" s="3818">
        <v>87</v>
      </c>
      <c r="S1289" s="3818">
        <f>AVERAGE(CPVTFC3SG0079!U25:V25)</f>
        <v>0.11405</v>
      </c>
      <c r="T1289" s="521">
        <f t="shared" si="232"/>
        <v>-105.9347826086956</v>
      </c>
      <c r="U1289" s="3819" t="s">
        <v>314</v>
      </c>
      <c r="V1289" s="287"/>
    </row>
    <row r="1290" spans="1:23" s="23" customFormat="1" ht="15.75" thickBot="1" x14ac:dyDescent="0.3">
      <c r="A1290" s="2083">
        <v>1140</v>
      </c>
      <c r="B1290" s="2482" t="s">
        <v>5148</v>
      </c>
      <c r="C1290" s="2482" t="s">
        <v>868</v>
      </c>
      <c r="D1290" s="2257">
        <v>44866</v>
      </c>
      <c r="E1290" s="3613" t="s">
        <v>4948</v>
      </c>
      <c r="F1290" s="3812">
        <v>179</v>
      </c>
      <c r="G1290" s="535">
        <f>AVERAGE(CPVTFC3SG0040!N26:O26)</f>
        <v>1.21065</v>
      </c>
      <c r="H1290" s="4024">
        <f t="shared" si="219"/>
        <v>3529.4642857142862</v>
      </c>
      <c r="I1290" s="4111" t="s">
        <v>315</v>
      </c>
      <c r="J1290" s="2839"/>
      <c r="K1290" s="2839"/>
      <c r="L1290" s="2838"/>
      <c r="M1290" s="2839"/>
      <c r="N1290" s="2839"/>
      <c r="O1290" s="3910"/>
      <c r="P1290" s="3813">
        <v>44893</v>
      </c>
      <c r="Q1290" s="3814" t="s">
        <v>5591</v>
      </c>
      <c r="R1290" s="3814">
        <v>88</v>
      </c>
      <c r="S1290" s="3814">
        <f>AVERAGE(CPVTFC3SG0079!W25:X25)</f>
        <v>0.1265</v>
      </c>
      <c r="T1290" s="514">
        <f t="shared" si="232"/>
        <v>-46.391304347826022</v>
      </c>
      <c r="U1290" s="3815" t="s">
        <v>314</v>
      </c>
      <c r="V1290" s="287"/>
      <c r="W1290" s="23">
        <v>1</v>
      </c>
    </row>
    <row r="1291" spans="1:23" s="23" customFormat="1" x14ac:dyDescent="0.25">
      <c r="A1291" s="508">
        <v>1141</v>
      </c>
      <c r="B1291" s="4811" t="s">
        <v>5149</v>
      </c>
      <c r="C1291" s="489" t="s">
        <v>868</v>
      </c>
      <c r="D1291" s="2329">
        <v>44866</v>
      </c>
      <c r="E1291" s="3465" t="s">
        <v>4948</v>
      </c>
      <c r="F1291" s="575">
        <v>180</v>
      </c>
      <c r="G1291" s="493">
        <f>AVERAGE(CPVTFC3SG0040!P26:Q26)</f>
        <v>7.1500000000000008E-2</v>
      </c>
      <c r="H1291" s="4008">
        <f t="shared" si="219"/>
        <v>-538.92857142857133</v>
      </c>
      <c r="I1291" s="4117" t="s">
        <v>314</v>
      </c>
      <c r="J1291" s="834"/>
      <c r="K1291" s="834"/>
      <c r="L1291" s="835"/>
      <c r="M1291" s="834"/>
      <c r="N1291" s="834"/>
      <c r="O1291" s="834"/>
      <c r="P1291" s="3788">
        <v>44893</v>
      </c>
      <c r="Q1291" s="1498" t="s">
        <v>5591</v>
      </c>
      <c r="R1291" s="1498">
        <v>89</v>
      </c>
      <c r="S1291" s="1498">
        <f>AVERAGE(CPVTFC3SG0079!B12:C12)</f>
        <v>0.12825</v>
      </c>
      <c r="T1291" s="494">
        <f t="shared" ref="T1291:T1292" si="233">(S1291-0.1362)/0.0138*66</f>
        <v>-38.02173913043471</v>
      </c>
      <c r="U1291" s="1779" t="s">
        <v>314</v>
      </c>
      <c r="V1291" s="287"/>
    </row>
    <row r="1292" spans="1:23" s="23" customFormat="1" ht="15.75" thickBot="1" x14ac:dyDescent="0.3">
      <c r="A1292" s="462"/>
      <c r="B1292" s="4888"/>
      <c r="C1292" s="464" t="s">
        <v>5448</v>
      </c>
      <c r="D1292" s="2111"/>
      <c r="E1292" s="3471"/>
      <c r="F1292" s="3950"/>
      <c r="G1292" s="1385"/>
      <c r="H1292" s="4030"/>
      <c r="I1292" s="4125"/>
      <c r="J1292" s="786"/>
      <c r="K1292" s="786"/>
      <c r="L1292" s="787"/>
      <c r="M1292" s="786"/>
      <c r="N1292" s="786"/>
      <c r="O1292" s="786"/>
      <c r="P1292" s="3800">
        <v>44893</v>
      </c>
      <c r="Q1292" s="1783" t="s">
        <v>5591</v>
      </c>
      <c r="R1292" s="1783">
        <v>90</v>
      </c>
      <c r="S1292" s="1783">
        <f>AVERAGE(CPVTFC3SG0079!D12:E12)</f>
        <v>0.11294999999999999</v>
      </c>
      <c r="T1292" s="469">
        <f t="shared" si="233"/>
        <v>-111.195652173913</v>
      </c>
      <c r="U1292" s="1784" t="s">
        <v>314</v>
      </c>
      <c r="V1292" s="287"/>
    </row>
    <row r="1293" spans="1:23" s="23" customFormat="1" ht="15.75" thickBot="1" x14ac:dyDescent="0.3">
      <c r="A1293" s="1904">
        <v>1142</v>
      </c>
      <c r="B1293" s="2481" t="s">
        <v>5150</v>
      </c>
      <c r="C1293" s="2481" t="s">
        <v>868</v>
      </c>
      <c r="D1293" s="2327">
        <v>44866</v>
      </c>
      <c r="E1293" s="3624" t="s">
        <v>4948</v>
      </c>
      <c r="F1293" s="3956">
        <v>181</v>
      </c>
      <c r="G1293" s="538">
        <f>AVERAGE(CPVTFC3SG0040!R26:S26)</f>
        <v>8.3400000000000002E-2</v>
      </c>
      <c r="H1293" s="4023">
        <f t="shared" si="219"/>
        <v>-496.42857142857133</v>
      </c>
      <c r="I1293" s="4127" t="s">
        <v>314</v>
      </c>
      <c r="J1293" s="2839"/>
      <c r="K1293" s="2839"/>
      <c r="L1293" s="2838"/>
      <c r="M1293" s="2839"/>
      <c r="N1293" s="2839"/>
      <c r="O1293" s="3910"/>
      <c r="P1293" s="3813">
        <v>44893</v>
      </c>
      <c r="Q1293" s="3814" t="s">
        <v>5591</v>
      </c>
      <c r="R1293" s="3814">
        <v>91</v>
      </c>
      <c r="S1293" s="3814">
        <f>AVERAGE(CPVTFC3SG0079!F12:G12)</f>
        <v>0.12204999999999999</v>
      </c>
      <c r="T1293" s="514">
        <f t="shared" ref="T1293:T1294" si="234">(S1293-0.1362)/0.0138*66</f>
        <v>-67.673913043478237</v>
      </c>
      <c r="U1293" s="3815" t="s">
        <v>314</v>
      </c>
      <c r="V1293" s="287"/>
    </row>
    <row r="1294" spans="1:23" s="23" customFormat="1" ht="15.75" thickBot="1" x14ac:dyDescent="0.3">
      <c r="A1294" s="600">
        <v>1143</v>
      </c>
      <c r="B1294" s="2376" t="s">
        <v>5151</v>
      </c>
      <c r="C1294" s="2376" t="s">
        <v>868</v>
      </c>
      <c r="D1294" s="2325">
        <v>44866</v>
      </c>
      <c r="E1294" s="3512" t="s">
        <v>4948</v>
      </c>
      <c r="F1294" s="3808">
        <v>182</v>
      </c>
      <c r="G1294" s="540">
        <f>AVERAGE(CPVTFC3SG0040!T26:U26)</f>
        <v>2.9124999999999996</v>
      </c>
      <c r="H1294" s="3999">
        <f t="shared" si="219"/>
        <v>9607.4999999999982</v>
      </c>
      <c r="I1294" s="4121" t="s">
        <v>315</v>
      </c>
      <c r="J1294" s="1994"/>
      <c r="K1294" s="1994"/>
      <c r="L1294" s="1432"/>
      <c r="M1294" s="1994"/>
      <c r="N1294" s="1994"/>
      <c r="O1294" s="2158"/>
      <c r="P1294" s="3809">
        <v>44893</v>
      </c>
      <c r="Q1294" s="3810" t="s">
        <v>5591</v>
      </c>
      <c r="R1294" s="3810">
        <v>99</v>
      </c>
      <c r="S1294" s="3810">
        <f>AVERAGE(CPVTFC3SG0079!V12:W12)</f>
        <v>0.1777</v>
      </c>
      <c r="T1294" s="1422">
        <f t="shared" si="234"/>
        <v>198.47826086956528</v>
      </c>
      <c r="U1294" s="3811" t="s">
        <v>314</v>
      </c>
      <c r="V1294" s="287"/>
      <c r="W1294" s="23">
        <v>1</v>
      </c>
    </row>
    <row r="1295" spans="1:23" s="23" customFormat="1" ht="15.75" thickBot="1" x14ac:dyDescent="0.3">
      <c r="A1295" s="1461">
        <v>1144</v>
      </c>
      <c r="B1295" s="532" t="s">
        <v>5152</v>
      </c>
      <c r="C1295" s="532" t="s">
        <v>868</v>
      </c>
      <c r="D1295" s="2328">
        <v>44866</v>
      </c>
      <c r="E1295" s="3506" t="s">
        <v>4948</v>
      </c>
      <c r="F1295" s="3678">
        <v>183</v>
      </c>
      <c r="G1295" s="587">
        <f>AVERAGE(CPVTFC3SG0040!V26:W26)</f>
        <v>2.9888000000000003</v>
      </c>
      <c r="H1295" s="4027">
        <f t="shared" si="219"/>
        <v>9880.0000000000018</v>
      </c>
      <c r="I1295" s="4112" t="s">
        <v>315</v>
      </c>
      <c r="J1295" s="1472"/>
      <c r="K1295" s="1472"/>
      <c r="L1295" s="2047"/>
      <c r="M1295" s="1472"/>
      <c r="N1295" s="1472"/>
      <c r="O1295" s="2837"/>
      <c r="P1295" s="3817">
        <v>44893</v>
      </c>
      <c r="Q1295" s="3818" t="s">
        <v>5591</v>
      </c>
      <c r="R1295" s="3818">
        <v>100</v>
      </c>
      <c r="S1295" s="3818">
        <f>AVERAGE(CPVTFC3SG0079!X12:Y12)</f>
        <v>0.21299999999999999</v>
      </c>
      <c r="T1295" s="521">
        <f t="shared" ref="T1295:T1299" si="235">(S1295-0.1362)/0.0138*66</f>
        <v>367.304347826087</v>
      </c>
      <c r="U1295" s="3819" t="s">
        <v>314</v>
      </c>
      <c r="V1295" s="287"/>
      <c r="W1295" s="23">
        <v>1</v>
      </c>
    </row>
    <row r="1296" spans="1:23" s="23" customFormat="1" ht="15.75" thickBot="1" x14ac:dyDescent="0.3">
      <c r="A1296" s="600">
        <v>1145</v>
      </c>
      <c r="B1296" s="2376" t="s">
        <v>5153</v>
      </c>
      <c r="C1296" s="2376" t="s">
        <v>868</v>
      </c>
      <c r="D1296" s="2325">
        <v>44866</v>
      </c>
      <c r="E1296" s="3512" t="s">
        <v>4948</v>
      </c>
      <c r="F1296" s="3808">
        <v>184</v>
      </c>
      <c r="G1296" s="540">
        <f>AVERAGE(CPVTFC3SG0040!X26:Y26)</f>
        <v>2.9292499999999997</v>
      </c>
      <c r="H1296" s="3999">
        <f t="shared" si="219"/>
        <v>9667.3214285714275</v>
      </c>
      <c r="I1296" s="4121" t="s">
        <v>315</v>
      </c>
      <c r="J1296" s="1994"/>
      <c r="K1296" s="1994"/>
      <c r="L1296" s="1432"/>
      <c r="M1296" s="1994"/>
      <c r="N1296" s="1994"/>
      <c r="O1296" s="2158"/>
      <c r="P1296" s="3809">
        <v>44893</v>
      </c>
      <c r="Q1296" s="3810" t="s">
        <v>5591</v>
      </c>
      <c r="R1296" s="3810">
        <v>101</v>
      </c>
      <c r="S1296" s="3810">
        <f>AVERAGE(CPVTFC3SG0079!B14:C14)</f>
        <v>0.221</v>
      </c>
      <c r="T1296" s="1422">
        <f t="shared" si="235"/>
        <v>405.56521739130443</v>
      </c>
      <c r="U1296" s="3811" t="s">
        <v>314</v>
      </c>
      <c r="V1296" s="287"/>
      <c r="W1296" s="23">
        <v>1</v>
      </c>
    </row>
    <row r="1297" spans="1:23" s="23" customFormat="1" x14ac:dyDescent="0.25">
      <c r="A1297" s="318">
        <v>1146</v>
      </c>
      <c r="B1297" s="4804" t="s">
        <v>5154</v>
      </c>
      <c r="C1297" s="372" t="s">
        <v>868</v>
      </c>
      <c r="D1297" s="2331">
        <v>44866</v>
      </c>
      <c r="E1297" s="3473" t="s">
        <v>4949</v>
      </c>
      <c r="F1297" s="375">
        <v>1</v>
      </c>
      <c r="G1297" s="511">
        <f>AVERAGE(CPVTFC3SG0041!C11:D11)</f>
        <v>8.1799999999999998E-2</v>
      </c>
      <c r="H1297" s="4005">
        <f>(G1297-0.158)/0.014*50</f>
        <v>-272.14285714285717</v>
      </c>
      <c r="I1297" s="4105" t="s">
        <v>314</v>
      </c>
      <c r="J1297" s="1271"/>
      <c r="K1297" s="1271"/>
      <c r="L1297" s="1288"/>
      <c r="M1297" s="1271"/>
      <c r="N1297" s="1271"/>
      <c r="O1297" s="3897"/>
      <c r="P1297" s="3779">
        <v>44893</v>
      </c>
      <c r="Q1297" s="3780" t="s">
        <v>5591</v>
      </c>
      <c r="R1297" s="3780">
        <v>102</v>
      </c>
      <c r="S1297" s="3780">
        <f>AVERAGE(CPVTFC3SG0079!D14:E14)</f>
        <v>0.13</v>
      </c>
      <c r="T1297" s="500">
        <f t="shared" si="235"/>
        <v>-29.652173913043399</v>
      </c>
      <c r="U1297" s="3781" t="s">
        <v>314</v>
      </c>
      <c r="V1297" s="287"/>
    </row>
    <row r="1298" spans="1:23" s="23" customFormat="1" ht="15.75" thickBot="1" x14ac:dyDescent="0.3">
      <c r="A1298" s="1225"/>
      <c r="B1298" s="4804"/>
      <c r="C1298" s="346" t="s">
        <v>5448</v>
      </c>
      <c r="D1298" s="2335"/>
      <c r="E1298" s="3532"/>
      <c r="F1298" s="3955"/>
      <c r="G1298" s="1391"/>
      <c r="H1298" s="4031"/>
      <c r="I1298" s="4129"/>
      <c r="J1298" s="1268"/>
      <c r="K1298" s="1268"/>
      <c r="L1298" s="1586"/>
      <c r="M1298" s="1268"/>
      <c r="N1298" s="1268"/>
      <c r="O1298" s="1587"/>
      <c r="P1298" s="3785">
        <v>44893</v>
      </c>
      <c r="Q1298" s="3786" t="s">
        <v>5591</v>
      </c>
      <c r="R1298" s="3786">
        <v>103</v>
      </c>
      <c r="S1298" s="3786">
        <f>AVERAGE(CPVTFC3SG0079!F14:G14)</f>
        <v>0.14545</v>
      </c>
      <c r="T1298" s="474">
        <f t="shared" si="235"/>
        <v>44.239130434782652</v>
      </c>
      <c r="U1298" s="3787" t="s">
        <v>314</v>
      </c>
      <c r="V1298" s="287"/>
    </row>
    <row r="1299" spans="1:23" s="23" customFormat="1" ht="15.75" thickBot="1" x14ac:dyDescent="0.3">
      <c r="A1299" s="1829">
        <v>1147</v>
      </c>
      <c r="B1299" s="1990" t="s">
        <v>5155</v>
      </c>
      <c r="C1299" s="1990" t="s">
        <v>868</v>
      </c>
      <c r="D1299" s="2326">
        <v>44866</v>
      </c>
      <c r="E1299" s="3508" t="s">
        <v>4949</v>
      </c>
      <c r="F1299" s="1312">
        <v>2</v>
      </c>
      <c r="G1299" s="1421">
        <f>AVERAGE(CPVTFC3SG0041!E11:F11)</f>
        <v>7.2149999999999992E-2</v>
      </c>
      <c r="H1299" s="4029">
        <f t="shared" ref="H1299:H1370" si="236">(G1299-0.158)/0.014*50</f>
        <v>-306.60714285714289</v>
      </c>
      <c r="I1299" s="4032" t="s">
        <v>314</v>
      </c>
      <c r="J1299" s="1994"/>
      <c r="K1299" s="1994"/>
      <c r="L1299" s="1432"/>
      <c r="M1299" s="1994"/>
      <c r="N1299" s="1994"/>
      <c r="O1299" s="2158"/>
      <c r="P1299" s="3809">
        <v>44893</v>
      </c>
      <c r="Q1299" s="3810" t="s">
        <v>5591</v>
      </c>
      <c r="R1299" s="3810">
        <v>104</v>
      </c>
      <c r="S1299" s="3810">
        <f>AVERAGE(CPVTFC3SG0079!H14:I14)</f>
        <v>0.12470000000000001</v>
      </c>
      <c r="T1299" s="1422">
        <f t="shared" si="235"/>
        <v>-54.999999999999915</v>
      </c>
      <c r="U1299" s="3811" t="s">
        <v>314</v>
      </c>
      <c r="V1299" s="287"/>
    </row>
    <row r="1300" spans="1:23" s="23" customFormat="1" ht="15.75" thickBot="1" x14ac:dyDescent="0.3">
      <c r="A1300" s="1523">
        <v>1148</v>
      </c>
      <c r="B1300" s="2199" t="s">
        <v>5156</v>
      </c>
      <c r="C1300" s="2199" t="s">
        <v>868</v>
      </c>
      <c r="D1300" s="2857">
        <v>44866</v>
      </c>
      <c r="E1300" s="3822" t="s">
        <v>4949</v>
      </c>
      <c r="F1300" s="2240">
        <v>3</v>
      </c>
      <c r="G1300" s="539">
        <f>AVERAGE(CPVTFC3SG0041!G11:H11)</f>
        <v>0.76534999999999997</v>
      </c>
      <c r="H1300" s="4025">
        <f t="shared" si="236"/>
        <v>2169.1071428571427</v>
      </c>
      <c r="I1300" s="4134" t="s">
        <v>315</v>
      </c>
      <c r="J1300" s="1256"/>
      <c r="K1300" s="1256"/>
      <c r="L1300" s="2022"/>
      <c r="M1300" s="1256"/>
      <c r="N1300" s="1256"/>
      <c r="O1300" s="3898"/>
      <c r="P1300" s="3929">
        <v>44890</v>
      </c>
      <c r="Q1300" s="3928" t="s">
        <v>5585</v>
      </c>
      <c r="R1300" s="3928">
        <v>120</v>
      </c>
      <c r="S1300" s="3928">
        <f>AVERAGE(CPVTFC3SG0075!P16:Q16)</f>
        <v>9.425E-2</v>
      </c>
      <c r="T1300" s="559">
        <f t="shared" ref="T1300:T1325" si="237">(S1300-0.1155)/0.0131*66</f>
        <v>-107.0610687022901</v>
      </c>
      <c r="U1300" s="3930" t="s">
        <v>314</v>
      </c>
      <c r="V1300" s="287"/>
      <c r="W1300" s="23">
        <v>1</v>
      </c>
    </row>
    <row r="1301" spans="1:23" s="23" customFormat="1" ht="15.75" thickBot="1" x14ac:dyDescent="0.3">
      <c r="A1301" s="1804">
        <v>1149</v>
      </c>
      <c r="B1301" s="2287" t="s">
        <v>5157</v>
      </c>
      <c r="C1301" s="2287" t="s">
        <v>868</v>
      </c>
      <c r="D1301" s="2330">
        <v>44866</v>
      </c>
      <c r="E1301" s="3516" t="s">
        <v>4949</v>
      </c>
      <c r="F1301" s="1521">
        <v>4</v>
      </c>
      <c r="G1301" s="523">
        <f>AVERAGE(CPVTFC3SG0041!I11:J11)</f>
        <v>7.4200000000000002E-2</v>
      </c>
      <c r="H1301" s="4013">
        <f t="shared" si="236"/>
        <v>-299.28571428571428</v>
      </c>
      <c r="I1301" s="4124" t="s">
        <v>314</v>
      </c>
      <c r="J1301" s="1472"/>
      <c r="K1301" s="1472"/>
      <c r="L1301" s="2047"/>
      <c r="M1301" s="1472"/>
      <c r="N1301" s="1472"/>
      <c r="O1301" s="2837"/>
      <c r="P1301" s="3817">
        <v>44890</v>
      </c>
      <c r="Q1301" s="3818" t="s">
        <v>5585</v>
      </c>
      <c r="R1301" s="3818">
        <v>121</v>
      </c>
      <c r="S1301" s="3818">
        <f>AVERAGE(CPVTFC3SG0075!R16:S16)</f>
        <v>8.6900000000000005E-2</v>
      </c>
      <c r="T1301" s="521">
        <f t="shared" si="237"/>
        <v>-144.09160305343511</v>
      </c>
      <c r="U1301" s="3819" t="s">
        <v>314</v>
      </c>
      <c r="V1301" s="287"/>
    </row>
    <row r="1302" spans="1:23" s="23" customFormat="1" ht="15.75" thickBot="1" x14ac:dyDescent="0.3">
      <c r="A1302" s="1798">
        <v>1150</v>
      </c>
      <c r="B1302" s="2376" t="s">
        <v>5158</v>
      </c>
      <c r="C1302" s="2376" t="s">
        <v>868</v>
      </c>
      <c r="D1302" s="2325">
        <v>44866</v>
      </c>
      <c r="E1302" s="3512" t="s">
        <v>4949</v>
      </c>
      <c r="F1302" s="1425">
        <v>5</v>
      </c>
      <c r="G1302" s="540">
        <f>AVERAGE(CPVTFC3SG0041!K11:L11)</f>
        <v>2.8781499999999998</v>
      </c>
      <c r="H1302" s="3999">
        <f t="shared" si="236"/>
        <v>9714.8214285714275</v>
      </c>
      <c r="I1302" s="4121" t="s">
        <v>315</v>
      </c>
      <c r="J1302" s="1994"/>
      <c r="K1302" s="1994"/>
      <c r="L1302" s="1432"/>
      <c r="M1302" s="1994"/>
      <c r="N1302" s="1994"/>
      <c r="O1302" s="2158"/>
      <c r="P1302" s="3809">
        <v>44890</v>
      </c>
      <c r="Q1302" s="3810" t="s">
        <v>5585</v>
      </c>
      <c r="R1302" s="3810">
        <v>122</v>
      </c>
      <c r="S1302" s="3810">
        <f>AVERAGE(CPVTFC3SG0075!T16:U16)</f>
        <v>0.12079999999999999</v>
      </c>
      <c r="T1302" s="1422">
        <f t="shared" si="237"/>
        <v>26.702290076335803</v>
      </c>
      <c r="U1302" s="3811" t="s">
        <v>314</v>
      </c>
      <c r="V1302" s="287"/>
      <c r="W1302" s="23">
        <v>1</v>
      </c>
    </row>
    <row r="1303" spans="1:23" s="23" customFormat="1" ht="15.75" thickBot="1" x14ac:dyDescent="0.3">
      <c r="A1303" s="531">
        <v>1151</v>
      </c>
      <c r="B1303" s="532" t="s">
        <v>5159</v>
      </c>
      <c r="C1303" s="532" t="s">
        <v>868</v>
      </c>
      <c r="D1303" s="2328">
        <v>44866</v>
      </c>
      <c r="E1303" s="3506" t="s">
        <v>4949</v>
      </c>
      <c r="F1303" s="1464">
        <v>6</v>
      </c>
      <c r="G1303" s="587">
        <f>AVERAGE(CPVTFC3SG0041!M11:N11)</f>
        <v>2.8795999999999999</v>
      </c>
      <c r="H1303" s="4027">
        <f t="shared" si="236"/>
        <v>9720</v>
      </c>
      <c r="I1303" s="4112" t="s">
        <v>315</v>
      </c>
      <c r="J1303" s="1472"/>
      <c r="K1303" s="1472"/>
      <c r="L1303" s="2047"/>
      <c r="M1303" s="1472"/>
      <c r="N1303" s="1472"/>
      <c r="O1303" s="2837"/>
      <c r="P1303" s="3817">
        <v>44890</v>
      </c>
      <c r="Q1303" s="3818" t="s">
        <v>5585</v>
      </c>
      <c r="R1303" s="3818">
        <v>123</v>
      </c>
      <c r="S1303" s="3818">
        <f>AVERAGE(CPVTFC3SG0075!V16:W16)</f>
        <v>0.13379999999999997</v>
      </c>
      <c r="T1303" s="521">
        <f t="shared" si="237"/>
        <v>92.198473282442592</v>
      </c>
      <c r="U1303" s="3819" t="s">
        <v>314</v>
      </c>
      <c r="V1303" s="287"/>
      <c r="W1303" s="23">
        <v>1</v>
      </c>
    </row>
    <row r="1304" spans="1:23" s="23" customFormat="1" ht="15.75" thickBot="1" x14ac:dyDescent="0.3">
      <c r="A1304" s="1798">
        <v>1152</v>
      </c>
      <c r="B1304" s="2376" t="s">
        <v>5160</v>
      </c>
      <c r="C1304" s="2376" t="s">
        <v>868</v>
      </c>
      <c r="D1304" s="2325">
        <v>44866</v>
      </c>
      <c r="E1304" s="3512" t="s">
        <v>4949</v>
      </c>
      <c r="F1304" s="1425">
        <v>7</v>
      </c>
      <c r="G1304" s="540">
        <f>AVERAGE(CPVTFC3SG0041!O11:P11)</f>
        <v>2.8254999999999999</v>
      </c>
      <c r="H1304" s="3999">
        <f t="shared" si="236"/>
        <v>9526.7857142857138</v>
      </c>
      <c r="I1304" s="4121" t="s">
        <v>315</v>
      </c>
      <c r="J1304" s="1994"/>
      <c r="K1304" s="1994"/>
      <c r="L1304" s="1432"/>
      <c r="M1304" s="1994"/>
      <c r="N1304" s="1994"/>
      <c r="O1304" s="2158"/>
      <c r="P1304" s="3809">
        <v>44890</v>
      </c>
      <c r="Q1304" s="3810" t="s">
        <v>5585</v>
      </c>
      <c r="R1304" s="3810">
        <v>124</v>
      </c>
      <c r="S1304" s="3810">
        <f>AVERAGE(CPVTFC3SG0075!X16:Y16)</f>
        <v>8.48E-2</v>
      </c>
      <c r="T1304" s="1422">
        <f t="shared" si="237"/>
        <v>-154.67175572519088</v>
      </c>
      <c r="U1304" s="3811" t="s">
        <v>314</v>
      </c>
      <c r="V1304" s="287"/>
      <c r="W1304" s="23">
        <v>1</v>
      </c>
    </row>
    <row r="1305" spans="1:23" s="23" customFormat="1" ht="15.75" thickBot="1" x14ac:dyDescent="0.3">
      <c r="A1305" s="531">
        <v>1153</v>
      </c>
      <c r="B1305" s="532" t="s">
        <v>5161</v>
      </c>
      <c r="C1305" s="532" t="s">
        <v>868</v>
      </c>
      <c r="D1305" s="2328">
        <v>44866</v>
      </c>
      <c r="E1305" s="3506" t="s">
        <v>4949</v>
      </c>
      <c r="F1305" s="1464">
        <v>8</v>
      </c>
      <c r="G1305" s="587">
        <f>AVERAGE(CPVTFC3SG0041!Q11:R11)</f>
        <v>2.8845499999999999</v>
      </c>
      <c r="H1305" s="4027">
        <f t="shared" si="236"/>
        <v>9737.6785714285725</v>
      </c>
      <c r="I1305" s="4112" t="s">
        <v>315</v>
      </c>
      <c r="J1305" s="1472"/>
      <c r="K1305" s="1472"/>
      <c r="L1305" s="2047"/>
      <c r="M1305" s="1472"/>
      <c r="N1305" s="1472"/>
      <c r="O1305" s="2837"/>
      <c r="P1305" s="3797">
        <v>44890</v>
      </c>
      <c r="Q1305" s="3798" t="s">
        <v>5585</v>
      </c>
      <c r="R1305" s="3798">
        <v>125</v>
      </c>
      <c r="S1305" s="3798">
        <f>AVERAGE(CPVTFC3SG0075!B18:C18)</f>
        <v>0.57440000000000002</v>
      </c>
      <c r="T1305" s="553">
        <f t="shared" si="237"/>
        <v>2312.0152671755723</v>
      </c>
      <c r="U1305" s="3799" t="s">
        <v>315</v>
      </c>
      <c r="V1305" s="287"/>
      <c r="W1305" s="23">
        <v>1</v>
      </c>
    </row>
    <row r="1306" spans="1:23" s="23" customFormat="1" ht="15.75" thickBot="1" x14ac:dyDescent="0.3">
      <c r="A1306" s="1798">
        <v>1154</v>
      </c>
      <c r="B1306" s="2376" t="s">
        <v>5162</v>
      </c>
      <c r="C1306" s="2376" t="s">
        <v>868</v>
      </c>
      <c r="D1306" s="2325">
        <v>44866</v>
      </c>
      <c r="E1306" s="3512" t="s">
        <v>4949</v>
      </c>
      <c r="F1306" s="1425">
        <v>9</v>
      </c>
      <c r="G1306" s="540">
        <f>AVERAGE(CPVTFC3SG0041!S11:T11)</f>
        <v>2.8357999999999999</v>
      </c>
      <c r="H1306" s="3999">
        <f t="shared" si="236"/>
        <v>9563.5714285714294</v>
      </c>
      <c r="I1306" s="4121" t="s">
        <v>315</v>
      </c>
      <c r="J1306" s="1994"/>
      <c r="K1306" s="1994"/>
      <c r="L1306" s="1432"/>
      <c r="M1306" s="1994"/>
      <c r="N1306" s="1994"/>
      <c r="O1306" s="2158"/>
      <c r="P1306" s="3809">
        <v>44890</v>
      </c>
      <c r="Q1306" s="3810" t="s">
        <v>5585</v>
      </c>
      <c r="R1306" s="3810">
        <v>126</v>
      </c>
      <c r="S1306" s="3810">
        <f>AVERAGE(CPVTFC3SG0075!D18:E18)</f>
        <v>0.18385000000000001</v>
      </c>
      <c r="T1306" s="1422">
        <f t="shared" si="237"/>
        <v>344.35877862595424</v>
      </c>
      <c r="U1306" s="3811" t="s">
        <v>314</v>
      </c>
      <c r="V1306" s="287"/>
      <c r="W1306" s="23">
        <v>1</v>
      </c>
    </row>
    <row r="1307" spans="1:23" s="23" customFormat="1" ht="15.75" thickBot="1" x14ac:dyDescent="0.3">
      <c r="A1307" s="600">
        <v>1155</v>
      </c>
      <c r="B1307" s="2376" t="s">
        <v>5163</v>
      </c>
      <c r="C1307" s="2376" t="s">
        <v>868</v>
      </c>
      <c r="D1307" s="2325">
        <v>44866</v>
      </c>
      <c r="E1307" s="3512" t="s">
        <v>4949</v>
      </c>
      <c r="F1307" s="1425">
        <v>10</v>
      </c>
      <c r="G1307" s="540">
        <f>AVERAGE(CPVTFC3SG0041!U11:V11)</f>
        <v>2.9076</v>
      </c>
      <c r="H1307" s="3999">
        <f t="shared" si="236"/>
        <v>9820</v>
      </c>
      <c r="I1307" s="4121" t="s">
        <v>315</v>
      </c>
      <c r="J1307" s="1994"/>
      <c r="K1307" s="1994"/>
      <c r="L1307" s="1432"/>
      <c r="M1307" s="1994"/>
      <c r="N1307" s="1994"/>
      <c r="O1307" s="2158"/>
      <c r="P1307" s="3802">
        <v>44890</v>
      </c>
      <c r="Q1307" s="3803" t="s">
        <v>5585</v>
      </c>
      <c r="R1307" s="3803">
        <v>129</v>
      </c>
      <c r="S1307" s="3803">
        <f>AVERAGE(CPVTFC3SG0075!J18:K18)</f>
        <v>1.7170000000000001</v>
      </c>
      <c r="T1307" s="603">
        <f t="shared" si="237"/>
        <v>8068.6259541984737</v>
      </c>
      <c r="U1307" s="3804" t="s">
        <v>315</v>
      </c>
      <c r="V1307" s="287"/>
      <c r="W1307" s="23">
        <v>1</v>
      </c>
    </row>
    <row r="1308" spans="1:23" s="23" customFormat="1" ht="15.75" thickBot="1" x14ac:dyDescent="0.3">
      <c r="A1308" s="1461">
        <v>1156</v>
      </c>
      <c r="B1308" s="532" t="s">
        <v>5164</v>
      </c>
      <c r="C1308" s="532" t="s">
        <v>868</v>
      </c>
      <c r="D1308" s="2328">
        <v>44866</v>
      </c>
      <c r="E1308" s="3506" t="s">
        <v>4949</v>
      </c>
      <c r="F1308" s="1464">
        <v>11</v>
      </c>
      <c r="G1308" s="587">
        <f>AVERAGE(CPVTFC3SG0041!W11:X11)</f>
        <v>2.6764999999999999</v>
      </c>
      <c r="H1308" s="4027">
        <f t="shared" si="236"/>
        <v>8994.6428571428569</v>
      </c>
      <c r="I1308" s="4112" t="s">
        <v>315</v>
      </c>
      <c r="J1308" s="1472"/>
      <c r="K1308" s="1472"/>
      <c r="L1308" s="2047"/>
      <c r="M1308" s="1472"/>
      <c r="N1308" s="1472"/>
      <c r="O1308" s="2837"/>
      <c r="P1308" s="3813">
        <v>44890</v>
      </c>
      <c r="Q1308" s="3814" t="s">
        <v>5585</v>
      </c>
      <c r="R1308" s="3814">
        <v>130</v>
      </c>
      <c r="S1308" s="3814">
        <f>AVERAGE(CPVTFC3SG0075!L18:M18)</f>
        <v>0.12075</v>
      </c>
      <c r="T1308" s="514">
        <f t="shared" si="237"/>
        <v>26.450381679389267</v>
      </c>
      <c r="U1308" s="3811" t="s">
        <v>314</v>
      </c>
      <c r="V1308" s="287"/>
      <c r="W1308" s="23">
        <v>1</v>
      </c>
    </row>
    <row r="1309" spans="1:23" s="23" customFormat="1" ht="15.75" thickBot="1" x14ac:dyDescent="0.3">
      <c r="A1309" s="600">
        <v>1157</v>
      </c>
      <c r="B1309" s="2376" t="s">
        <v>5165</v>
      </c>
      <c r="C1309" s="2376" t="s">
        <v>868</v>
      </c>
      <c r="D1309" s="2325">
        <v>44866</v>
      </c>
      <c r="E1309" s="3512" t="s">
        <v>4949</v>
      </c>
      <c r="F1309" s="1425">
        <v>12</v>
      </c>
      <c r="G1309" s="540">
        <f>AVERAGE(CPVTFC3SG0041!C13:D13)</f>
        <v>2.8169</v>
      </c>
      <c r="H1309" s="3999">
        <f t="shared" si="236"/>
        <v>9496.0714285714294</v>
      </c>
      <c r="I1309" s="4121" t="s">
        <v>315</v>
      </c>
      <c r="J1309" s="1994"/>
      <c r="K1309" s="1994"/>
      <c r="L1309" s="1432"/>
      <c r="M1309" s="1994"/>
      <c r="N1309" s="1994"/>
      <c r="O1309" s="2158"/>
      <c r="P1309" s="3809">
        <v>44890</v>
      </c>
      <c r="Q1309" s="3810" t="s">
        <v>5585</v>
      </c>
      <c r="R1309" s="3810">
        <v>131</v>
      </c>
      <c r="S1309" s="3810">
        <f>AVERAGE(CPVTFC3SG0075!N18:O18)</f>
        <v>0.20115</v>
      </c>
      <c r="T1309" s="1422">
        <f t="shared" si="237"/>
        <v>431.51908396946561</v>
      </c>
      <c r="U1309" s="3811" t="s">
        <v>314</v>
      </c>
      <c r="V1309" s="287"/>
      <c r="W1309" s="23">
        <v>1</v>
      </c>
    </row>
    <row r="1310" spans="1:23" s="23" customFormat="1" ht="15.75" thickBot="1" x14ac:dyDescent="0.3">
      <c r="A1310" s="2083">
        <v>1158</v>
      </c>
      <c r="B1310" s="2482" t="s">
        <v>5166</v>
      </c>
      <c r="C1310" s="2482" t="s">
        <v>868</v>
      </c>
      <c r="D1310" s="2257">
        <v>44866</v>
      </c>
      <c r="E1310" s="3613" t="s">
        <v>4949</v>
      </c>
      <c r="F1310" s="2012">
        <v>13</v>
      </c>
      <c r="G1310" s="535">
        <f>AVERAGE(CPVTFC3SG0041!E13:F13)</f>
        <v>1.9943499999999998</v>
      </c>
      <c r="H1310" s="4024">
        <f t="shared" si="236"/>
        <v>6558.3928571428569</v>
      </c>
      <c r="I1310" s="4111" t="s">
        <v>315</v>
      </c>
      <c r="J1310" s="2839"/>
      <c r="K1310" s="2839"/>
      <c r="L1310" s="2838"/>
      <c r="M1310" s="2839"/>
      <c r="N1310" s="2839"/>
      <c r="O1310" s="3910"/>
      <c r="P1310" s="3813">
        <v>44890</v>
      </c>
      <c r="Q1310" s="3814" t="s">
        <v>5585</v>
      </c>
      <c r="R1310" s="3814">
        <v>136</v>
      </c>
      <c r="S1310" s="3814">
        <f>AVERAGE(CPVTFC3SG0075!X18:Y18)</f>
        <v>0.11965000000000001</v>
      </c>
      <c r="T1310" s="514">
        <f t="shared" si="237"/>
        <v>20.908396946564892</v>
      </c>
      <c r="U1310" s="3815" t="s">
        <v>314</v>
      </c>
      <c r="V1310" s="287"/>
      <c r="W1310" s="23">
        <v>1</v>
      </c>
    </row>
    <row r="1311" spans="1:23" s="23" customFormat="1" x14ac:dyDescent="0.25">
      <c r="A1311" s="86">
        <v>1159</v>
      </c>
      <c r="B1311" s="4809" t="s">
        <v>5167</v>
      </c>
      <c r="C1311" s="457" t="s">
        <v>868</v>
      </c>
      <c r="D1311" s="2107">
        <v>44866</v>
      </c>
      <c r="E1311" s="2788" t="s">
        <v>4949</v>
      </c>
      <c r="F1311" s="459">
        <v>14</v>
      </c>
      <c r="G1311" s="460">
        <f>AVERAGE(CPVTFC3SG0041!G13:H13)</f>
        <v>2.8650000000000002</v>
      </c>
      <c r="H1311" s="4007">
        <f t="shared" si="236"/>
        <v>9667.8571428571431</v>
      </c>
      <c r="I1311" s="4126" t="s">
        <v>315</v>
      </c>
      <c r="J1311" s="834"/>
      <c r="K1311" s="834"/>
      <c r="L1311" s="835"/>
      <c r="M1311" s="834"/>
      <c r="N1311" s="834"/>
      <c r="O1311" s="834"/>
      <c r="P1311" s="1957">
        <v>44890</v>
      </c>
      <c r="Q1311" s="1959" t="s">
        <v>5585</v>
      </c>
      <c r="R1311" s="1959">
        <v>137</v>
      </c>
      <c r="S1311" s="1959">
        <f>AVERAGE(CPVTFC3SG0075!B20:C20)</f>
        <v>0.82630000000000003</v>
      </c>
      <c r="T1311" s="461">
        <f t="shared" si="237"/>
        <v>3581.129770992366</v>
      </c>
      <c r="U1311" s="3792" t="s">
        <v>315</v>
      </c>
      <c r="V1311" s="287"/>
      <c r="W1311" s="23">
        <v>1</v>
      </c>
    </row>
    <row r="1312" spans="1:23" s="23" customFormat="1" ht="15.75" thickBot="1" x14ac:dyDescent="0.3">
      <c r="A1312" s="516"/>
      <c r="B1312" s="4810"/>
      <c r="C1312" s="463" t="s">
        <v>5448</v>
      </c>
      <c r="D1312" s="2111"/>
      <c r="E1312" s="3471"/>
      <c r="F1312" s="787"/>
      <c r="G1312" s="1385"/>
      <c r="H1312" s="4030"/>
      <c r="I1312" s="4125"/>
      <c r="J1312" s="786"/>
      <c r="K1312" s="786"/>
      <c r="L1312" s="787"/>
      <c r="M1312" s="786"/>
      <c r="N1312" s="786"/>
      <c r="O1312" s="786"/>
      <c r="P1312" s="3800">
        <v>44890</v>
      </c>
      <c r="Q1312" s="1783" t="s">
        <v>5585</v>
      </c>
      <c r="R1312" s="1783">
        <v>138</v>
      </c>
      <c r="S1312" s="1783">
        <f>AVERAGE(CPVTFC3SG0075!D20:E20)</f>
        <v>0.26290000000000002</v>
      </c>
      <c r="T1312" s="469">
        <f t="shared" si="237"/>
        <v>742.62595419847344</v>
      </c>
      <c r="U1312" s="1784" t="s">
        <v>314</v>
      </c>
      <c r="V1312" s="287"/>
    </row>
    <row r="1313" spans="1:23" s="23" customFormat="1" x14ac:dyDescent="0.25">
      <c r="A1313" s="501">
        <v>1160</v>
      </c>
      <c r="B1313" s="4806" t="s">
        <v>5168</v>
      </c>
      <c r="C1313" s="439" t="s">
        <v>868</v>
      </c>
      <c r="D1313" s="2925">
        <v>44866</v>
      </c>
      <c r="E1313" s="3518" t="s">
        <v>4949</v>
      </c>
      <c r="F1313" s="449">
        <v>15</v>
      </c>
      <c r="G1313" s="502">
        <f>AVERAGE(CPVTFC3SG0041!I13:J13)</f>
        <v>2.8974000000000002</v>
      </c>
      <c r="H1313" s="4010">
        <f t="shared" si="236"/>
        <v>9783.5714285714294</v>
      </c>
      <c r="I1313" s="4102" t="s">
        <v>315</v>
      </c>
      <c r="J1313" s="1271"/>
      <c r="K1313" s="1271"/>
      <c r="L1313" s="1288"/>
      <c r="M1313" s="1271"/>
      <c r="N1313" s="1271"/>
      <c r="O1313" s="3897"/>
      <c r="P1313" s="847">
        <v>44890</v>
      </c>
      <c r="Q1313" s="848" t="s">
        <v>5585</v>
      </c>
      <c r="R1313" s="848">
        <v>146</v>
      </c>
      <c r="S1313" s="848">
        <f>AVERAGE(CPVTFC3SG0075!T20:U20)</f>
        <v>1.8643999999999998</v>
      </c>
      <c r="T1313" s="344">
        <f t="shared" si="237"/>
        <v>8811.2519083969455</v>
      </c>
      <c r="U1313" s="3777" t="s">
        <v>315</v>
      </c>
      <c r="V1313" s="287"/>
      <c r="W1313" s="23">
        <v>1</v>
      </c>
    </row>
    <row r="1314" spans="1:23" s="23" customFormat="1" ht="15.75" thickBot="1" x14ac:dyDescent="0.3">
      <c r="A1314" s="1461"/>
      <c r="B1314" s="4807"/>
      <c r="C1314" s="532" t="s">
        <v>5448</v>
      </c>
      <c r="D1314" s="3607"/>
      <c r="E1314" s="3608"/>
      <c r="F1314" s="2047"/>
      <c r="G1314" s="2584"/>
      <c r="H1314" s="4019"/>
      <c r="I1314" s="4110"/>
      <c r="J1314" s="1472"/>
      <c r="K1314" s="1472"/>
      <c r="L1314" s="2047"/>
      <c r="M1314" s="1472"/>
      <c r="N1314" s="1472"/>
      <c r="O1314" s="2837"/>
      <c r="P1314" s="3826">
        <v>44890</v>
      </c>
      <c r="Q1314" s="3827" t="s">
        <v>5585</v>
      </c>
      <c r="R1314" s="3827">
        <v>147</v>
      </c>
      <c r="S1314" s="3827">
        <f>AVERAGE(CPVTFC3SG0075!V20:W20)</f>
        <v>1.1368</v>
      </c>
      <c r="T1314" s="507">
        <f t="shared" si="237"/>
        <v>5145.4809160305349</v>
      </c>
      <c r="U1314" s="3828" t="s">
        <v>315</v>
      </c>
      <c r="V1314" s="287"/>
    </row>
    <row r="1315" spans="1:23" s="23" customFormat="1" x14ac:dyDescent="0.25">
      <c r="A1315" s="86">
        <v>1161</v>
      </c>
      <c r="B1315" s="4806" t="s">
        <v>5169</v>
      </c>
      <c r="C1315" s="457" t="s">
        <v>868</v>
      </c>
      <c r="D1315" s="2107">
        <v>44866</v>
      </c>
      <c r="E1315" s="2788" t="s">
        <v>4949</v>
      </c>
      <c r="F1315" s="459">
        <v>16</v>
      </c>
      <c r="G1315" s="460">
        <f>AVERAGE(CPVTFC3SG0041!K13:L13)</f>
        <v>2.1932</v>
      </c>
      <c r="H1315" s="4007">
        <f t="shared" si="236"/>
        <v>7268.5714285714284</v>
      </c>
      <c r="I1315" s="4114" t="s">
        <v>315</v>
      </c>
      <c r="J1315" s="834"/>
      <c r="K1315" s="834"/>
      <c r="L1315" s="835"/>
      <c r="M1315" s="834"/>
      <c r="N1315" s="834"/>
      <c r="O1315" s="1602"/>
      <c r="P1315" s="3788">
        <v>44890</v>
      </c>
      <c r="Q1315" s="1498" t="s">
        <v>5585</v>
      </c>
      <c r="R1315" s="1498">
        <v>148</v>
      </c>
      <c r="S1315" s="1498">
        <f>AVERAGE(CPVTFC3SG0075!X20:Y20)</f>
        <v>0.11965000000000001</v>
      </c>
      <c r="T1315" s="494">
        <f t="shared" si="237"/>
        <v>20.908396946564892</v>
      </c>
      <c r="U1315" s="1779" t="s">
        <v>314</v>
      </c>
      <c r="V1315" s="287"/>
      <c r="W1315" s="23">
        <v>1</v>
      </c>
    </row>
    <row r="1316" spans="1:23" s="23" customFormat="1" ht="15.75" thickBot="1" x14ac:dyDescent="0.3">
      <c r="A1316" s="537"/>
      <c r="B1316" s="4807"/>
      <c r="C1316" s="532" t="s">
        <v>5448</v>
      </c>
      <c r="D1316" s="3607"/>
      <c r="E1316" s="3608"/>
      <c r="F1316" s="2047"/>
      <c r="G1316" s="2584"/>
      <c r="H1316" s="4019"/>
      <c r="I1316" s="4110"/>
      <c r="J1316" s="1268"/>
      <c r="K1316" s="1268"/>
      <c r="L1316" s="1586"/>
      <c r="M1316" s="1268"/>
      <c r="N1316" s="1268"/>
      <c r="O1316" s="1587"/>
      <c r="P1316" s="3826">
        <v>44890</v>
      </c>
      <c r="Q1316" s="3827" t="s">
        <v>5585</v>
      </c>
      <c r="R1316" s="3827">
        <v>149</v>
      </c>
      <c r="S1316" s="3827">
        <f>AVERAGE(CPVTFC3SG0075!B22:C22)</f>
        <v>0.36975000000000002</v>
      </c>
      <c r="T1316" s="507">
        <f t="shared" si="237"/>
        <v>1280.9541984732825</v>
      </c>
      <c r="U1316" s="3828" t="s">
        <v>315</v>
      </c>
      <c r="V1316" s="287"/>
    </row>
    <row r="1317" spans="1:23" s="23" customFormat="1" ht="15.75" thickBot="1" x14ac:dyDescent="0.3">
      <c r="A1317" s="1798">
        <v>1162</v>
      </c>
      <c r="B1317" s="2376" t="s">
        <v>5170</v>
      </c>
      <c r="C1317" s="2376" t="s">
        <v>868</v>
      </c>
      <c r="D1317" s="2325">
        <v>44866</v>
      </c>
      <c r="E1317" s="3512" t="s">
        <v>4949</v>
      </c>
      <c r="F1317" s="1425">
        <v>17</v>
      </c>
      <c r="G1317" s="540">
        <f>AVERAGE(CPVTFC3SG0041!M13:N13)</f>
        <v>2.8971999999999998</v>
      </c>
      <c r="H1317" s="3999">
        <f t="shared" si="236"/>
        <v>9782.8571428571413</v>
      </c>
      <c r="I1317" s="4121" t="s">
        <v>315</v>
      </c>
      <c r="J1317" s="1994"/>
      <c r="K1317" s="1994"/>
      <c r="L1317" s="1432"/>
      <c r="M1317" s="1994"/>
      <c r="N1317" s="1994"/>
      <c r="O1317" s="2158"/>
      <c r="P1317" s="3802">
        <v>44890</v>
      </c>
      <c r="Q1317" s="3803" t="s">
        <v>5585</v>
      </c>
      <c r="R1317" s="3803">
        <v>150</v>
      </c>
      <c r="S1317" s="3803">
        <f>AVERAGE(CPVTFC3SG0075!D22:E22)</f>
        <v>0.56620000000000004</v>
      </c>
      <c r="T1317" s="603">
        <f t="shared" si="237"/>
        <v>2270.7022900763359</v>
      </c>
      <c r="U1317" s="3804" t="s">
        <v>315</v>
      </c>
      <c r="V1317" s="287"/>
      <c r="W1317" s="23">
        <v>1</v>
      </c>
    </row>
    <row r="1318" spans="1:23" s="23" customFormat="1" ht="15.75" thickBot="1" x14ac:dyDescent="0.3">
      <c r="A1318" s="531">
        <v>1163</v>
      </c>
      <c r="B1318" s="532" t="s">
        <v>5171</v>
      </c>
      <c r="C1318" s="532" t="s">
        <v>868</v>
      </c>
      <c r="D1318" s="2328">
        <v>44866</v>
      </c>
      <c r="E1318" s="3506" t="s">
        <v>4949</v>
      </c>
      <c r="F1318" s="1464">
        <v>18</v>
      </c>
      <c r="G1318" s="587">
        <f>AVERAGE(CPVTFC3SG0041!O13:P13)</f>
        <v>2.87595</v>
      </c>
      <c r="H1318" s="4027">
        <f t="shared" si="236"/>
        <v>9706.9642857142844</v>
      </c>
      <c r="I1318" s="4112" t="s">
        <v>315</v>
      </c>
      <c r="J1318" s="1472"/>
      <c r="K1318" s="1472"/>
      <c r="L1318" s="2047"/>
      <c r="M1318" s="1472"/>
      <c r="N1318" s="1472"/>
      <c r="O1318" s="2837"/>
      <c r="P1318" s="3817">
        <v>44890</v>
      </c>
      <c r="Q1318" s="3818" t="s">
        <v>5585</v>
      </c>
      <c r="R1318" s="3818">
        <v>151</v>
      </c>
      <c r="S1318" s="3818">
        <f>AVERAGE(CPVTFC3SG0075!F22:G22)</f>
        <v>0.1353</v>
      </c>
      <c r="T1318" s="521">
        <f t="shared" si="237"/>
        <v>99.755725190839684</v>
      </c>
      <c r="U1318" s="3819" t="s">
        <v>314</v>
      </c>
      <c r="V1318" s="287"/>
      <c r="W1318" s="23">
        <v>1</v>
      </c>
    </row>
    <row r="1319" spans="1:23" s="23" customFormat="1" ht="15.75" thickBot="1" x14ac:dyDescent="0.3">
      <c r="A1319" s="1308">
        <v>1164</v>
      </c>
      <c r="B1319" s="1990" t="s">
        <v>5172</v>
      </c>
      <c r="C1319" s="1990" t="s">
        <v>868</v>
      </c>
      <c r="D1319" s="2326">
        <v>44866</v>
      </c>
      <c r="E1319" s="3508" t="s">
        <v>4949</v>
      </c>
      <c r="F1319" s="1312">
        <v>19</v>
      </c>
      <c r="G1319" s="1421">
        <f>AVERAGE(CPVTFC3SG0041!Q13:R13)</f>
        <v>0.35799999999999998</v>
      </c>
      <c r="H1319" s="4029">
        <f t="shared" si="236"/>
        <v>714.28571428571422</v>
      </c>
      <c r="I1319" s="4032" t="s">
        <v>314</v>
      </c>
      <c r="J1319" s="1994"/>
      <c r="K1319" s="1994"/>
      <c r="L1319" s="1432"/>
      <c r="M1319" s="1994"/>
      <c r="N1319" s="1994"/>
      <c r="O1319" s="2158"/>
      <c r="P1319" s="3809">
        <v>44890</v>
      </c>
      <c r="Q1319" s="3810" t="s">
        <v>5585</v>
      </c>
      <c r="R1319" s="3810">
        <v>152</v>
      </c>
      <c r="S1319" s="3810">
        <f>AVERAGE(CPVTFC3SG0075!H22:I22)</f>
        <v>0.13835</v>
      </c>
      <c r="T1319" s="1422">
        <f t="shared" si="237"/>
        <v>115.12213740458012</v>
      </c>
      <c r="U1319" s="3811" t="s">
        <v>314</v>
      </c>
      <c r="V1319" s="287"/>
    </row>
    <row r="1320" spans="1:23" s="23" customFormat="1" ht="15.75" thickBot="1" x14ac:dyDescent="0.3">
      <c r="A1320" s="600">
        <v>1165</v>
      </c>
      <c r="B1320" s="2376" t="s">
        <v>5173</v>
      </c>
      <c r="C1320" s="2376" t="s">
        <v>868</v>
      </c>
      <c r="D1320" s="2325">
        <v>44866</v>
      </c>
      <c r="E1320" s="3512" t="s">
        <v>4949</v>
      </c>
      <c r="F1320" s="1425">
        <v>20</v>
      </c>
      <c r="G1320" s="540">
        <f>AVERAGE(CPVTFC3SG0041!S13:T13)</f>
        <v>2.3990999999999998</v>
      </c>
      <c r="H1320" s="3999">
        <f t="shared" si="236"/>
        <v>8003.9285714285706</v>
      </c>
      <c r="I1320" s="4121" t="s">
        <v>315</v>
      </c>
      <c r="J1320" s="1994"/>
      <c r="K1320" s="1994"/>
      <c r="L1320" s="1432"/>
      <c r="M1320" s="1994"/>
      <c r="N1320" s="1994"/>
      <c r="O1320" s="2158"/>
      <c r="P1320" s="3809">
        <v>44890</v>
      </c>
      <c r="Q1320" s="3810" t="s">
        <v>5585</v>
      </c>
      <c r="R1320" s="3810">
        <v>153</v>
      </c>
      <c r="S1320" s="3810">
        <f>AVERAGE(CPVTFC3SG0075!J22:K22)</f>
        <v>0.1545</v>
      </c>
      <c r="T1320" s="1422">
        <f t="shared" si="237"/>
        <v>196.48854961832058</v>
      </c>
      <c r="U1320" s="3811" t="s">
        <v>314</v>
      </c>
      <c r="V1320" s="287"/>
      <c r="W1320" s="23">
        <v>1</v>
      </c>
    </row>
    <row r="1321" spans="1:23" s="23" customFormat="1" ht="15.75" thickBot="1" x14ac:dyDescent="0.3">
      <c r="A1321" s="2083">
        <v>1166</v>
      </c>
      <c r="B1321" s="2482" t="s">
        <v>5174</v>
      </c>
      <c r="C1321" s="2482" t="s">
        <v>868</v>
      </c>
      <c r="D1321" s="2257">
        <v>44866</v>
      </c>
      <c r="E1321" s="3613" t="s">
        <v>4949</v>
      </c>
      <c r="F1321" s="2012">
        <v>21</v>
      </c>
      <c r="G1321" s="535">
        <f>AVERAGE(CPVTFC3SG0041!U13:V13)</f>
        <v>2.7872500000000002</v>
      </c>
      <c r="H1321" s="4024">
        <f t="shared" si="236"/>
        <v>9390.1785714285725</v>
      </c>
      <c r="I1321" s="4111" t="s">
        <v>315</v>
      </c>
      <c r="J1321" s="2839"/>
      <c r="K1321" s="2839"/>
      <c r="L1321" s="2838"/>
      <c r="M1321" s="2839"/>
      <c r="N1321" s="2839"/>
      <c r="O1321" s="3910"/>
      <c r="P1321" s="3813">
        <v>44890</v>
      </c>
      <c r="Q1321" s="3814" t="s">
        <v>5585</v>
      </c>
      <c r="R1321" s="3814">
        <v>157</v>
      </c>
      <c r="S1321" s="3814">
        <f>AVERAGE(CPVTFC3SG0075!R22:S22)</f>
        <v>0.25169999999999998</v>
      </c>
      <c r="T1321" s="514">
        <f t="shared" si="237"/>
        <v>686.19847328244259</v>
      </c>
      <c r="U1321" s="3815" t="s">
        <v>314</v>
      </c>
      <c r="V1321" s="287"/>
      <c r="W1321" s="23">
        <v>1</v>
      </c>
    </row>
    <row r="1322" spans="1:23" s="23" customFormat="1" ht="15.75" thickBot="1" x14ac:dyDescent="0.3">
      <c r="A1322" s="600">
        <v>1167</v>
      </c>
      <c r="B1322" s="2376" t="s">
        <v>5175</v>
      </c>
      <c r="C1322" s="2376" t="s">
        <v>868</v>
      </c>
      <c r="D1322" s="2325">
        <v>44866</v>
      </c>
      <c r="E1322" s="3512" t="s">
        <v>4949</v>
      </c>
      <c r="F1322" s="1425">
        <v>22</v>
      </c>
      <c r="G1322" s="540">
        <f>AVERAGE(CPVTFC3SG0041!W13:X13)</f>
        <v>2.7986</v>
      </c>
      <c r="H1322" s="3999">
        <f t="shared" si="236"/>
        <v>9430.7142857142862</v>
      </c>
      <c r="I1322" s="4121" t="s">
        <v>315</v>
      </c>
      <c r="J1322" s="1994"/>
      <c r="K1322" s="1994"/>
      <c r="L1322" s="1432"/>
      <c r="M1322" s="1994"/>
      <c r="N1322" s="1994"/>
      <c r="O1322" s="2158"/>
      <c r="P1322" s="3802">
        <v>44890</v>
      </c>
      <c r="Q1322" s="3803" t="s">
        <v>5585</v>
      </c>
      <c r="R1322" s="3803">
        <v>158</v>
      </c>
      <c r="S1322" s="3803">
        <f>AVERAGE(CPVTFC3SG0075!T22:U22)</f>
        <v>0.42159999999999997</v>
      </c>
      <c r="T1322" s="603">
        <f t="shared" si="237"/>
        <v>1542.1832061068701</v>
      </c>
      <c r="U1322" s="3804" t="s">
        <v>315</v>
      </c>
      <c r="V1322" s="287"/>
      <c r="W1322" s="23">
        <v>1</v>
      </c>
    </row>
    <row r="1323" spans="1:23" s="23" customFormat="1" ht="15.75" thickBot="1" x14ac:dyDescent="0.3">
      <c r="A1323" s="1225">
        <v>1168</v>
      </c>
      <c r="B1323" s="2287" t="s">
        <v>5176</v>
      </c>
      <c r="C1323" s="2287" t="s">
        <v>868</v>
      </c>
      <c r="D1323" s="2330">
        <v>44866</v>
      </c>
      <c r="E1323" s="3516" t="s">
        <v>4949</v>
      </c>
      <c r="F1323" s="1521">
        <v>23</v>
      </c>
      <c r="G1323" s="523">
        <f>AVERAGE(CPVTFC3SG0041!C15:D15)</f>
        <v>7.4149999999999994E-2</v>
      </c>
      <c r="H1323" s="4013">
        <f t="shared" si="236"/>
        <v>-299.46428571428572</v>
      </c>
      <c r="I1323" s="4124" t="s">
        <v>314</v>
      </c>
      <c r="J1323" s="1472"/>
      <c r="K1323" s="1472"/>
      <c r="L1323" s="2047"/>
      <c r="M1323" s="1472"/>
      <c r="N1323" s="1472"/>
      <c r="O1323" s="2837"/>
      <c r="P1323" s="3817">
        <v>44890</v>
      </c>
      <c r="Q1323" s="3818" t="s">
        <v>5585</v>
      </c>
      <c r="R1323" s="3818">
        <v>159</v>
      </c>
      <c r="S1323" s="3818">
        <f>AVERAGE(CPVTFC3SG0075!V22:W22)</f>
        <v>8.2850000000000007E-2</v>
      </c>
      <c r="T1323" s="521">
        <f t="shared" si="237"/>
        <v>-164.49618320610685</v>
      </c>
      <c r="U1323" s="3819" t="s">
        <v>314</v>
      </c>
      <c r="V1323" s="287"/>
    </row>
    <row r="1324" spans="1:23" s="23" customFormat="1" ht="15.75" thickBot="1" x14ac:dyDescent="0.3">
      <c r="A1324" s="1829">
        <v>1169</v>
      </c>
      <c r="B1324" s="1990" t="s">
        <v>5177</v>
      </c>
      <c r="C1324" s="1990" t="s">
        <v>868</v>
      </c>
      <c r="D1324" s="2326">
        <v>44866</v>
      </c>
      <c r="E1324" s="3508" t="s">
        <v>4949</v>
      </c>
      <c r="F1324" s="1312">
        <v>24</v>
      </c>
      <c r="G1324" s="1421">
        <f>AVERAGE(CPVTFC3SG0041!E15:F15)</f>
        <v>0.1232</v>
      </c>
      <c r="H1324" s="4029">
        <f t="shared" si="236"/>
        <v>-124.28571428571426</v>
      </c>
      <c r="I1324" s="4032" t="s">
        <v>314</v>
      </c>
      <c r="J1324" s="1994"/>
      <c r="K1324" s="1994"/>
      <c r="L1324" s="1432"/>
      <c r="M1324" s="1994"/>
      <c r="N1324" s="1994"/>
      <c r="O1324" s="2158"/>
      <c r="P1324" s="3809">
        <v>44890</v>
      </c>
      <c r="Q1324" s="3810" t="s">
        <v>5585</v>
      </c>
      <c r="R1324" s="3810">
        <v>160</v>
      </c>
      <c r="S1324" s="3810">
        <f>AVERAGE(CPVTFC3SG0075!X22:Y22)</f>
        <v>0.1011</v>
      </c>
      <c r="T1324" s="1422">
        <f t="shared" si="237"/>
        <v>-72.549618320610733</v>
      </c>
      <c r="U1324" s="3811" t="s">
        <v>314</v>
      </c>
      <c r="V1324" s="287"/>
    </row>
    <row r="1325" spans="1:23" s="23" customFormat="1" ht="15.75" thickBot="1" x14ac:dyDescent="0.3">
      <c r="A1325" s="1308">
        <v>1170</v>
      </c>
      <c r="B1325" s="1990" t="s">
        <v>5178</v>
      </c>
      <c r="C1325" s="1990" t="s">
        <v>868</v>
      </c>
      <c r="D1325" s="2326">
        <v>44866</v>
      </c>
      <c r="E1325" s="3508" t="s">
        <v>4949</v>
      </c>
      <c r="F1325" s="1312">
        <v>25</v>
      </c>
      <c r="G1325" s="1421">
        <f>AVERAGE(CPVTFC3SG0041!G15:H15)</f>
        <v>0.16349999999999998</v>
      </c>
      <c r="H1325" s="4029">
        <f t="shared" si="236"/>
        <v>19.642857142857061</v>
      </c>
      <c r="I1325" s="4032" t="s">
        <v>314</v>
      </c>
      <c r="J1325" s="1994"/>
      <c r="K1325" s="1994"/>
      <c r="L1325" s="1432"/>
      <c r="M1325" s="1994"/>
      <c r="N1325" s="1994"/>
      <c r="O1325" s="2158"/>
      <c r="P1325" s="3809">
        <v>44890</v>
      </c>
      <c r="Q1325" s="3810" t="s">
        <v>5585</v>
      </c>
      <c r="R1325" s="3810">
        <v>161</v>
      </c>
      <c r="S1325" s="3810">
        <f>AVERAGE(CPVTFC3SG0075!B24:C24)</f>
        <v>0.1474</v>
      </c>
      <c r="T1325" s="1422">
        <f t="shared" si="237"/>
        <v>160.71755725190837</v>
      </c>
      <c r="U1325" s="3811" t="s">
        <v>314</v>
      </c>
      <c r="V1325" s="287"/>
    </row>
    <row r="1326" spans="1:23" s="23" customFormat="1" ht="15.75" thickBot="1" x14ac:dyDescent="0.3">
      <c r="A1326" s="600">
        <v>1171</v>
      </c>
      <c r="B1326" s="2376" t="s">
        <v>5179</v>
      </c>
      <c r="C1326" s="2376" t="s">
        <v>868</v>
      </c>
      <c r="D1326" s="2325">
        <v>44866</v>
      </c>
      <c r="E1326" s="3512" t="s">
        <v>4949</v>
      </c>
      <c r="F1326" s="1425">
        <v>26</v>
      </c>
      <c r="G1326" s="540">
        <f>AVERAGE(CPVTFC3SG0041!I15:J15)</f>
        <v>2.9123999999999999</v>
      </c>
      <c r="H1326" s="3999">
        <f t="shared" si="236"/>
        <v>9837.1428571428569</v>
      </c>
      <c r="I1326" s="4121" t="s">
        <v>315</v>
      </c>
      <c r="J1326" s="1994"/>
      <c r="K1326" s="1994"/>
      <c r="L1326" s="1432"/>
      <c r="M1326" s="1994"/>
      <c r="N1326" s="1994"/>
      <c r="O1326" s="2158"/>
      <c r="P1326" s="3802">
        <v>44893</v>
      </c>
      <c r="Q1326" s="3803" t="s">
        <v>5591</v>
      </c>
      <c r="R1326" s="3803">
        <v>112</v>
      </c>
      <c r="S1326" s="3803">
        <f>AVERAGE(CPVTFC3SG0079!X14:Y14)</f>
        <v>0.64769999999999994</v>
      </c>
      <c r="T1326" s="603">
        <f t="shared" ref="T1326:T1327" si="238">(S1326-0.1362)/0.0138*66</f>
        <v>2446.3043478260865</v>
      </c>
      <c r="U1326" s="3804" t="s">
        <v>315</v>
      </c>
      <c r="V1326" s="287"/>
      <c r="W1326" s="23">
        <v>1</v>
      </c>
    </row>
    <row r="1327" spans="1:23" s="23" customFormat="1" ht="15.75" thickBot="1" x14ac:dyDescent="0.3">
      <c r="A1327" s="1461">
        <v>1172</v>
      </c>
      <c r="B1327" s="532" t="s">
        <v>5180</v>
      </c>
      <c r="C1327" s="532" t="s">
        <v>868</v>
      </c>
      <c r="D1327" s="2328">
        <v>44866</v>
      </c>
      <c r="E1327" s="3506" t="s">
        <v>4949</v>
      </c>
      <c r="F1327" s="1464">
        <v>27</v>
      </c>
      <c r="G1327" s="587">
        <f>AVERAGE(CPVTFC3SG0041!K15:L15)</f>
        <v>2.7481999999999998</v>
      </c>
      <c r="H1327" s="4027">
        <f t="shared" si="236"/>
        <v>9250.7142857142844</v>
      </c>
      <c r="I1327" s="4112" t="s">
        <v>315</v>
      </c>
      <c r="J1327" s="1472"/>
      <c r="K1327" s="1472"/>
      <c r="L1327" s="2047"/>
      <c r="M1327" s="1472"/>
      <c r="N1327" s="1472"/>
      <c r="O1327" s="2837"/>
      <c r="P1327" s="3785">
        <v>44893</v>
      </c>
      <c r="Q1327" s="3786" t="s">
        <v>5591</v>
      </c>
      <c r="R1327" s="3786">
        <v>116</v>
      </c>
      <c r="S1327" s="3786">
        <f>AVERAGE(CPVTFC3SG0079!H16:I16)</f>
        <v>0.26429999999999998</v>
      </c>
      <c r="T1327" s="474">
        <f t="shared" si="238"/>
        <v>612.6521739130435</v>
      </c>
      <c r="U1327" s="3787" t="s">
        <v>314</v>
      </c>
      <c r="V1327" s="287"/>
      <c r="W1327" s="23">
        <v>1</v>
      </c>
    </row>
    <row r="1328" spans="1:23" s="23" customFormat="1" x14ac:dyDescent="0.25">
      <c r="A1328" s="86">
        <v>1173</v>
      </c>
      <c r="B1328" s="4806" t="s">
        <v>5181</v>
      </c>
      <c r="C1328" s="457" t="s">
        <v>868</v>
      </c>
      <c r="D1328" s="2107">
        <v>44866</v>
      </c>
      <c r="E1328" s="2788" t="s">
        <v>4949</v>
      </c>
      <c r="F1328" s="459">
        <v>28</v>
      </c>
      <c r="G1328" s="460">
        <f>AVERAGE(CPVTFC3SG0041!M15:N15)</f>
        <v>2.5047000000000001</v>
      </c>
      <c r="H1328" s="4007">
        <f t="shared" si="236"/>
        <v>8381.0714285714294</v>
      </c>
      <c r="I1328" s="4114" t="s">
        <v>315</v>
      </c>
      <c r="J1328" s="834"/>
      <c r="K1328" s="834"/>
      <c r="L1328" s="835"/>
      <c r="M1328" s="834"/>
      <c r="N1328" s="834"/>
      <c r="O1328" s="1602"/>
      <c r="P1328" s="3788">
        <v>44893</v>
      </c>
      <c r="Q1328" s="1498" t="s">
        <v>5591</v>
      </c>
      <c r="R1328" s="1498">
        <v>117</v>
      </c>
      <c r="S1328" s="1498">
        <f>AVERAGE(CPVTFC3SG0079!J16:K16)</f>
        <v>0.24629999999999999</v>
      </c>
      <c r="T1328" s="494">
        <f t="shared" ref="T1328:T1329" si="239">(S1328-0.1362)/0.0138*66</f>
        <v>526.56521739130437</v>
      </c>
      <c r="U1328" s="1779" t="s">
        <v>314</v>
      </c>
      <c r="V1328" s="287"/>
      <c r="W1328" s="23">
        <v>1</v>
      </c>
    </row>
    <row r="1329" spans="1:23" s="23" customFormat="1" ht="15.75" thickBot="1" x14ac:dyDescent="0.3">
      <c r="A1329" s="516"/>
      <c r="B1329" s="4808"/>
      <c r="C1329" s="2199" t="s">
        <v>5448</v>
      </c>
      <c r="D1329" s="2338"/>
      <c r="E1329" s="3664"/>
      <c r="F1329" s="2022"/>
      <c r="G1329" s="2478"/>
      <c r="H1329" s="4033"/>
      <c r="I1329" s="4147"/>
      <c r="J1329" s="786"/>
      <c r="K1329" s="786"/>
      <c r="L1329" s="787"/>
      <c r="M1329" s="786"/>
      <c r="N1329" s="786"/>
      <c r="O1329" s="2699"/>
      <c r="P1329" s="3800">
        <v>44893</v>
      </c>
      <c r="Q1329" s="1783" t="s">
        <v>5591</v>
      </c>
      <c r="R1329" s="1783">
        <v>118</v>
      </c>
      <c r="S1329" s="1783">
        <f>AVERAGE(CPVTFC3SG0079!L16:M16)</f>
        <v>0.16725000000000001</v>
      </c>
      <c r="T1329" s="469">
        <f t="shared" si="239"/>
        <v>148.50000000000011</v>
      </c>
      <c r="U1329" s="1784" t="s">
        <v>314</v>
      </c>
      <c r="V1329" s="287"/>
    </row>
    <row r="1330" spans="1:23" s="23" customFormat="1" ht="15.75" thickBot="1" x14ac:dyDescent="0.3">
      <c r="A1330" s="1798">
        <v>1174</v>
      </c>
      <c r="B1330" s="2376" t="s">
        <v>5182</v>
      </c>
      <c r="C1330" s="2376" t="s">
        <v>868</v>
      </c>
      <c r="D1330" s="2325">
        <v>44866</v>
      </c>
      <c r="E1330" s="3512" t="s">
        <v>4949</v>
      </c>
      <c r="F1330" s="1425">
        <v>29</v>
      </c>
      <c r="G1330" s="540">
        <f>AVERAGE(CPVTFC3SG0041!O15:P15)</f>
        <v>2.8475000000000001</v>
      </c>
      <c r="H1330" s="3999">
        <f t="shared" si="236"/>
        <v>9605.3571428571431</v>
      </c>
      <c r="I1330" s="4121" t="s">
        <v>315</v>
      </c>
      <c r="J1330" s="1994"/>
      <c r="K1330" s="1994"/>
      <c r="L1330" s="1432"/>
      <c r="M1330" s="1994"/>
      <c r="N1330" s="1994"/>
      <c r="O1330" s="2158"/>
      <c r="P1330" s="3802">
        <v>44893</v>
      </c>
      <c r="Q1330" s="3803" t="s">
        <v>5591</v>
      </c>
      <c r="R1330" s="3803">
        <v>119</v>
      </c>
      <c r="S1330" s="3803">
        <f>AVERAGE(CPVTFC3SG0079!N16:O16)</f>
        <v>0.88280000000000003</v>
      </c>
      <c r="T1330" s="603">
        <f t="shared" ref="T1330:T1331" si="240">(S1330-0.1362)/0.0138*66</f>
        <v>3570.695652173913</v>
      </c>
      <c r="U1330" s="3804" t="s">
        <v>315</v>
      </c>
      <c r="V1330" s="287"/>
      <c r="W1330" s="23">
        <v>1</v>
      </c>
    </row>
    <row r="1331" spans="1:23" s="23" customFormat="1" ht="15.75" thickBot="1" x14ac:dyDescent="0.3">
      <c r="A1331" s="531">
        <v>1175</v>
      </c>
      <c r="B1331" s="532" t="s">
        <v>5183</v>
      </c>
      <c r="C1331" s="532" t="s">
        <v>868</v>
      </c>
      <c r="D1331" s="2328">
        <v>44866</v>
      </c>
      <c r="E1331" s="3506" t="s">
        <v>4949</v>
      </c>
      <c r="F1331" s="1464">
        <v>30</v>
      </c>
      <c r="G1331" s="587">
        <f>AVERAGE(CPVTFC3SG0041!Q15:R15)</f>
        <v>2.8770500000000001</v>
      </c>
      <c r="H1331" s="4027">
        <f t="shared" si="236"/>
        <v>9710.8928571428587</v>
      </c>
      <c r="I1331" s="4112" t="s">
        <v>315</v>
      </c>
      <c r="J1331" s="1472"/>
      <c r="K1331" s="1472"/>
      <c r="L1331" s="2047"/>
      <c r="M1331" s="1472"/>
      <c r="N1331" s="1472"/>
      <c r="O1331" s="2837"/>
      <c r="P1331" s="3826">
        <v>44893</v>
      </c>
      <c r="Q1331" s="3827" t="s">
        <v>5591</v>
      </c>
      <c r="R1331" s="3827">
        <v>123</v>
      </c>
      <c r="S1331" s="3827">
        <f>AVERAGE(CPVTFC3SG0079!V16:W16)</f>
        <v>1.1227</v>
      </c>
      <c r="T1331" s="507">
        <f t="shared" si="240"/>
        <v>4718.04347826087</v>
      </c>
      <c r="U1331" s="3828" t="s">
        <v>315</v>
      </c>
      <c r="V1331" s="287"/>
      <c r="W1331" s="23">
        <v>1</v>
      </c>
    </row>
    <row r="1332" spans="1:23" s="23" customFormat="1" x14ac:dyDescent="0.25">
      <c r="A1332" s="456">
        <v>1176</v>
      </c>
      <c r="B1332" s="4809" t="s">
        <v>5184</v>
      </c>
      <c r="C1332" s="457" t="s">
        <v>868</v>
      </c>
      <c r="D1332" s="2107">
        <v>44866</v>
      </c>
      <c r="E1332" s="2788" t="s">
        <v>4949</v>
      </c>
      <c r="F1332" s="459">
        <v>31</v>
      </c>
      <c r="G1332" s="460">
        <f>AVERAGE(CPVTFC3SG0041!S15:T15)</f>
        <v>2.8406000000000002</v>
      </c>
      <c r="H1332" s="4007">
        <f t="shared" si="236"/>
        <v>9580.7142857142862</v>
      </c>
      <c r="I1332" s="4126" t="s">
        <v>315</v>
      </c>
      <c r="J1332" s="834"/>
      <c r="K1332" s="834"/>
      <c r="L1332" s="835"/>
      <c r="M1332" s="834"/>
      <c r="N1332" s="834"/>
      <c r="O1332" s="834"/>
      <c r="P1332" s="1957">
        <v>44893</v>
      </c>
      <c r="Q1332" s="1959" t="s">
        <v>5591</v>
      </c>
      <c r="R1332" s="1959">
        <v>124</v>
      </c>
      <c r="S1332" s="1959">
        <f>AVERAGE(CPVTFC3SG0079!X16:Y16)</f>
        <v>1.8561000000000001</v>
      </c>
      <c r="T1332" s="461">
        <f t="shared" ref="T1332:T1333" si="241">(S1332-0.1362)/0.0138*66</f>
        <v>8225.608695652174</v>
      </c>
      <c r="U1332" s="3792" t="s">
        <v>315</v>
      </c>
      <c r="V1332" s="287"/>
      <c r="W1332" s="23">
        <v>1</v>
      </c>
    </row>
    <row r="1333" spans="1:23" s="23" customFormat="1" ht="15.75" thickBot="1" x14ac:dyDescent="0.3">
      <c r="A1333" s="598"/>
      <c r="B1333" s="4822"/>
      <c r="C1333" s="423" t="s">
        <v>5448</v>
      </c>
      <c r="D1333" s="2335"/>
      <c r="E1333" s="3532"/>
      <c r="F1333" s="1586"/>
      <c r="G1333" s="1391"/>
      <c r="H1333" s="4031"/>
      <c r="I1333" s="4129"/>
      <c r="J1333" s="1268"/>
      <c r="K1333" s="1268"/>
      <c r="L1333" s="1586"/>
      <c r="M1333" s="1268"/>
      <c r="N1333" s="1268"/>
      <c r="O1333" s="1268"/>
      <c r="P1333" s="3785">
        <v>44893</v>
      </c>
      <c r="Q1333" s="3786" t="s">
        <v>5591</v>
      </c>
      <c r="R1333" s="3786">
        <v>125</v>
      </c>
      <c r="S1333" s="3786">
        <f>AVERAGE(CPVTFC3SG0079!B18:C18)</f>
        <v>0.36795</v>
      </c>
      <c r="T1333" s="474">
        <f t="shared" si="241"/>
        <v>1108.3695652173915</v>
      </c>
      <c r="U1333" s="3787" t="s">
        <v>314</v>
      </c>
      <c r="V1333" s="287"/>
    </row>
    <row r="1334" spans="1:23" s="23" customFormat="1" x14ac:dyDescent="0.25">
      <c r="A1334" s="86">
        <v>1177</v>
      </c>
      <c r="B1334" s="4809" t="s">
        <v>5185</v>
      </c>
      <c r="C1334" s="457" t="s">
        <v>868</v>
      </c>
      <c r="D1334" s="2107">
        <v>44866</v>
      </c>
      <c r="E1334" s="2788" t="s">
        <v>4949</v>
      </c>
      <c r="F1334" s="459">
        <v>32</v>
      </c>
      <c r="G1334" s="460">
        <f>AVERAGE(CPVTFC3SG0041!U15:V15)</f>
        <v>2.7774000000000001</v>
      </c>
      <c r="H1334" s="4007">
        <f t="shared" si="236"/>
        <v>9355</v>
      </c>
      <c r="I1334" s="4126" t="s">
        <v>315</v>
      </c>
      <c r="J1334" s="834"/>
      <c r="K1334" s="834"/>
      <c r="L1334" s="835"/>
      <c r="M1334" s="834"/>
      <c r="N1334" s="834"/>
      <c r="O1334" s="834"/>
      <c r="P1334" s="1957">
        <v>44893</v>
      </c>
      <c r="Q1334" s="1959" t="s">
        <v>5591</v>
      </c>
      <c r="R1334" s="1959">
        <v>126</v>
      </c>
      <c r="S1334" s="1959">
        <f>AVERAGE(CPVTFC3SG0079!D18:E18)</f>
        <v>0.68795000000000006</v>
      </c>
      <c r="T1334" s="461">
        <f t="shared" ref="T1334:T1335" si="242">(S1334-0.1362)/0.0138*66</f>
        <v>2638.8043478260875</v>
      </c>
      <c r="U1334" s="3792" t="s">
        <v>315</v>
      </c>
      <c r="V1334" s="287"/>
      <c r="W1334" s="23">
        <v>1</v>
      </c>
    </row>
    <row r="1335" spans="1:23" s="23" customFormat="1" ht="15.75" thickBot="1" x14ac:dyDescent="0.3">
      <c r="A1335" s="516"/>
      <c r="B1335" s="4810"/>
      <c r="C1335" s="463" t="s">
        <v>5448</v>
      </c>
      <c r="D1335" s="2111"/>
      <c r="E1335" s="3471"/>
      <c r="F1335" s="787"/>
      <c r="G1335" s="1385"/>
      <c r="H1335" s="4030"/>
      <c r="I1335" s="4125"/>
      <c r="J1335" s="786"/>
      <c r="K1335" s="786"/>
      <c r="L1335" s="787"/>
      <c r="M1335" s="786"/>
      <c r="N1335" s="786"/>
      <c r="O1335" s="786"/>
      <c r="P1335" s="3800">
        <v>44893</v>
      </c>
      <c r="Q1335" s="1783" t="s">
        <v>5591</v>
      </c>
      <c r="R1335" s="1783">
        <v>127</v>
      </c>
      <c r="S1335" s="1783">
        <f>AVERAGE(CPVTFC3SG0079!F18:G18)</f>
        <v>0.20695</v>
      </c>
      <c r="T1335" s="469">
        <f t="shared" si="242"/>
        <v>338.36956521739137</v>
      </c>
      <c r="U1335" s="1784" t="s">
        <v>314</v>
      </c>
      <c r="V1335" s="287"/>
    </row>
    <row r="1336" spans="1:23" s="23" customFormat="1" ht="15.75" thickBot="1" x14ac:dyDescent="0.3">
      <c r="A1336" s="1461">
        <v>1178</v>
      </c>
      <c r="B1336" s="532" t="s">
        <v>5186</v>
      </c>
      <c r="C1336" s="532" t="s">
        <v>868</v>
      </c>
      <c r="D1336" s="2328">
        <v>44866</v>
      </c>
      <c r="E1336" s="3506" t="s">
        <v>4949</v>
      </c>
      <c r="F1336" s="1464">
        <v>33</v>
      </c>
      <c r="G1336" s="587">
        <f>AVERAGE(CPVTFC3SG0041!W15:X15)</f>
        <v>1.5560499999999999</v>
      </c>
      <c r="H1336" s="4027">
        <f t="shared" si="236"/>
        <v>4993.0357142857138</v>
      </c>
      <c r="I1336" s="4112" t="s">
        <v>315</v>
      </c>
      <c r="J1336" s="1472"/>
      <c r="K1336" s="1472"/>
      <c r="L1336" s="2047"/>
      <c r="M1336" s="1472"/>
      <c r="N1336" s="1472"/>
      <c r="O1336" s="2837"/>
      <c r="P1336" s="3785">
        <v>44893</v>
      </c>
      <c r="Q1336" s="3786" t="s">
        <v>5591</v>
      </c>
      <c r="R1336" s="3786">
        <v>128</v>
      </c>
      <c r="S1336" s="3786">
        <f>AVERAGE(CPVTFC3SG0079!H18:I18)</f>
        <v>0.34805000000000003</v>
      </c>
      <c r="T1336" s="474">
        <f t="shared" ref="T1336:T1339" si="243">(S1336-0.1362)/0.0138*66</f>
        <v>1013.1956521739132</v>
      </c>
      <c r="U1336" s="3787" t="s">
        <v>314</v>
      </c>
      <c r="V1336" s="287"/>
      <c r="W1336" s="23">
        <v>1</v>
      </c>
    </row>
    <row r="1337" spans="1:23" s="23" customFormat="1" ht="15.75" thickBot="1" x14ac:dyDescent="0.3">
      <c r="A1337" s="1829">
        <v>1179</v>
      </c>
      <c r="B1337" s="1990" t="s">
        <v>5187</v>
      </c>
      <c r="C1337" s="1990" t="s">
        <v>868</v>
      </c>
      <c r="D1337" s="2326">
        <v>44866</v>
      </c>
      <c r="E1337" s="3508" t="s">
        <v>4949</v>
      </c>
      <c r="F1337" s="1312">
        <v>34</v>
      </c>
      <c r="G1337" s="1421">
        <f>AVERAGE(CPVTFC3SG0041!C17:D17)</f>
        <v>0.46389999999999998</v>
      </c>
      <c r="H1337" s="4029">
        <f t="shared" si="236"/>
        <v>1092.4999999999998</v>
      </c>
      <c r="I1337" s="4148" t="s">
        <v>314</v>
      </c>
      <c r="J1337" s="1994"/>
      <c r="K1337" s="1994"/>
      <c r="L1337" s="1432"/>
      <c r="M1337" s="1994"/>
      <c r="N1337" s="1994"/>
      <c r="O1337" s="2158"/>
      <c r="P1337" s="3809">
        <v>44893</v>
      </c>
      <c r="Q1337" s="3810" t="s">
        <v>5591</v>
      </c>
      <c r="R1337" s="3810">
        <v>129</v>
      </c>
      <c r="S1337" s="3810">
        <f>AVERAGE(CPVTFC3SG0079!J18:K18)</f>
        <v>0.12915000000000001</v>
      </c>
      <c r="T1337" s="1422">
        <f t="shared" si="243"/>
        <v>-33.7173913043477</v>
      </c>
      <c r="U1337" s="3811" t="s">
        <v>314</v>
      </c>
      <c r="V1337" s="287"/>
      <c r="W1337" s="23">
        <v>1</v>
      </c>
    </row>
    <row r="1338" spans="1:23" s="23" customFormat="1" ht="15.75" thickBot="1" x14ac:dyDescent="0.3">
      <c r="A1338" s="1798">
        <v>1180</v>
      </c>
      <c r="B1338" s="2376" t="s">
        <v>5188</v>
      </c>
      <c r="C1338" s="2376" t="s">
        <v>868</v>
      </c>
      <c r="D1338" s="2325">
        <v>44866</v>
      </c>
      <c r="E1338" s="3512" t="s">
        <v>4949</v>
      </c>
      <c r="F1338" s="1425">
        <v>35</v>
      </c>
      <c r="G1338" s="540">
        <f>AVERAGE(CPVTFC3SG0041!E17:F17)</f>
        <v>0.96860000000000002</v>
      </c>
      <c r="H1338" s="3999">
        <f t="shared" si="236"/>
        <v>2895</v>
      </c>
      <c r="I1338" s="4121" t="s">
        <v>315</v>
      </c>
      <c r="J1338" s="1994"/>
      <c r="K1338" s="1994"/>
      <c r="L1338" s="1432"/>
      <c r="M1338" s="1994"/>
      <c r="N1338" s="1994"/>
      <c r="O1338" s="2158"/>
      <c r="P1338" s="3809">
        <v>44893</v>
      </c>
      <c r="Q1338" s="3810" t="s">
        <v>5591</v>
      </c>
      <c r="R1338" s="3810">
        <v>134</v>
      </c>
      <c r="S1338" s="3810">
        <f>AVERAGE(CPVTFC3SG0079!T18:U18)</f>
        <v>0.13055</v>
      </c>
      <c r="T1338" s="1422">
        <f t="shared" si="243"/>
        <v>-27.021739130434728</v>
      </c>
      <c r="U1338" s="3811" t="s">
        <v>314</v>
      </c>
      <c r="V1338" s="287"/>
      <c r="W1338" s="23">
        <v>1</v>
      </c>
    </row>
    <row r="1339" spans="1:23" s="23" customFormat="1" ht="15.75" thickBot="1" x14ac:dyDescent="0.3">
      <c r="A1339" s="531">
        <v>1181</v>
      </c>
      <c r="B1339" s="532" t="s">
        <v>5189</v>
      </c>
      <c r="C1339" s="532" t="s">
        <v>868</v>
      </c>
      <c r="D1339" s="2328">
        <v>44866</v>
      </c>
      <c r="E1339" s="3506" t="s">
        <v>4949</v>
      </c>
      <c r="F1339" s="1464">
        <v>36</v>
      </c>
      <c r="G1339" s="587">
        <f>AVERAGE(CPVTFC3SG0041!G17:H17)</f>
        <v>2.7683</v>
      </c>
      <c r="H1339" s="4027">
        <f t="shared" si="236"/>
        <v>9322.5</v>
      </c>
      <c r="I1339" s="4112" t="s">
        <v>315</v>
      </c>
      <c r="J1339" s="1472"/>
      <c r="K1339" s="1472"/>
      <c r="L1339" s="2047"/>
      <c r="M1339" s="1472"/>
      <c r="N1339" s="1472"/>
      <c r="O1339" s="2837"/>
      <c r="P1339" s="3785">
        <v>44893</v>
      </c>
      <c r="Q1339" s="3786" t="s">
        <v>5591</v>
      </c>
      <c r="R1339" s="3786">
        <v>139</v>
      </c>
      <c r="S1339" s="3786">
        <f>AVERAGE(CPVTFC3SG0079!F20:G20)</f>
        <v>0.18615000000000001</v>
      </c>
      <c r="T1339" s="474">
        <f t="shared" si="243"/>
        <v>238.89130434782621</v>
      </c>
      <c r="U1339" s="3787" t="s">
        <v>314</v>
      </c>
      <c r="V1339" s="287"/>
      <c r="W1339" s="23">
        <v>1</v>
      </c>
    </row>
    <row r="1340" spans="1:23" s="23" customFormat="1" ht="15.75" thickBot="1" x14ac:dyDescent="0.3">
      <c r="A1340" s="1308">
        <v>1182</v>
      </c>
      <c r="B1340" s="1990" t="s">
        <v>5190</v>
      </c>
      <c r="C1340" s="1990" t="s">
        <v>868</v>
      </c>
      <c r="D1340" s="2326">
        <v>44866</v>
      </c>
      <c r="E1340" s="3508" t="s">
        <v>4949</v>
      </c>
      <c r="F1340" s="1312">
        <v>37</v>
      </c>
      <c r="G1340" s="1421">
        <f>AVERAGE(CPVTFC3SG0041!I17:J17)</f>
        <v>6.8500000000000005E-2</v>
      </c>
      <c r="H1340" s="4029">
        <f t="shared" si="236"/>
        <v>-319.64285714285711</v>
      </c>
      <c r="I1340" s="4032" t="s">
        <v>314</v>
      </c>
      <c r="J1340" s="1994"/>
      <c r="K1340" s="1994"/>
      <c r="L1340" s="1432"/>
      <c r="M1340" s="1994"/>
      <c r="N1340" s="1994"/>
      <c r="O1340" s="2158"/>
      <c r="P1340" s="3809">
        <v>44893</v>
      </c>
      <c r="Q1340" s="3810" t="s">
        <v>5591</v>
      </c>
      <c r="R1340" s="3810">
        <v>140</v>
      </c>
      <c r="S1340" s="3810">
        <f>AVERAGE(CPVTFC3SG0079!H20:I20)</f>
        <v>0.13059999999999999</v>
      </c>
      <c r="T1340" s="1422">
        <f t="shared" ref="T1340:T1344" si="244">(S1340-0.1362)/0.0138*66</f>
        <v>-26.782608695652147</v>
      </c>
      <c r="U1340" s="3811" t="s">
        <v>314</v>
      </c>
      <c r="V1340" s="287"/>
    </row>
    <row r="1341" spans="1:23" s="23" customFormat="1" ht="15.75" thickBot="1" x14ac:dyDescent="0.3">
      <c r="A1341" s="1804">
        <v>1183</v>
      </c>
      <c r="B1341" s="2287" t="s">
        <v>5191</v>
      </c>
      <c r="C1341" s="2287" t="s">
        <v>868</v>
      </c>
      <c r="D1341" s="2330">
        <v>44866</v>
      </c>
      <c r="E1341" s="3516" t="s">
        <v>4949</v>
      </c>
      <c r="F1341" s="1521">
        <v>38</v>
      </c>
      <c r="G1341" s="523">
        <f>AVERAGE(CPVTFC3SG0041!K17:L17)</f>
        <v>0.12834999999999999</v>
      </c>
      <c r="H1341" s="4013">
        <f t="shared" si="236"/>
        <v>-105.89285714285717</v>
      </c>
      <c r="I1341" s="4124" t="s">
        <v>314</v>
      </c>
      <c r="J1341" s="1472"/>
      <c r="K1341" s="1472"/>
      <c r="L1341" s="2047"/>
      <c r="M1341" s="1472"/>
      <c r="N1341" s="1472"/>
      <c r="O1341" s="2837"/>
      <c r="P1341" s="3817">
        <v>44893</v>
      </c>
      <c r="Q1341" s="3818" t="s">
        <v>5591</v>
      </c>
      <c r="R1341" s="3818">
        <v>141</v>
      </c>
      <c r="S1341" s="3818">
        <f>AVERAGE(CPVTFC3SG0079!J20:K20)</f>
        <v>0.18745000000000001</v>
      </c>
      <c r="T1341" s="521">
        <f t="shared" si="244"/>
        <v>245.10869565217399</v>
      </c>
      <c r="U1341" s="3819" t="s">
        <v>314</v>
      </c>
      <c r="V1341" s="287"/>
    </row>
    <row r="1342" spans="1:23" s="23" customFormat="1" ht="15.75" thickBot="1" x14ac:dyDescent="0.3">
      <c r="A1342" s="1798">
        <v>1184</v>
      </c>
      <c r="B1342" s="2376" t="s">
        <v>5192</v>
      </c>
      <c r="C1342" s="2376" t="s">
        <v>868</v>
      </c>
      <c r="D1342" s="2325">
        <v>44866</v>
      </c>
      <c r="E1342" s="3512" t="s">
        <v>4949</v>
      </c>
      <c r="F1342" s="1425">
        <v>39</v>
      </c>
      <c r="G1342" s="540">
        <f>AVERAGE(CPVTFC3SG0041!M17:N17)</f>
        <v>1.12835</v>
      </c>
      <c r="H1342" s="3999">
        <f t="shared" si="236"/>
        <v>3465.5357142857142</v>
      </c>
      <c r="I1342" s="4121" t="s">
        <v>315</v>
      </c>
      <c r="J1342" s="1994"/>
      <c r="K1342" s="1994"/>
      <c r="L1342" s="1432"/>
      <c r="M1342" s="1994"/>
      <c r="N1342" s="1994"/>
      <c r="O1342" s="2158"/>
      <c r="P1342" s="3809">
        <v>44893</v>
      </c>
      <c r="Q1342" s="3810" t="s">
        <v>5591</v>
      </c>
      <c r="R1342" s="3810">
        <v>142</v>
      </c>
      <c r="S1342" s="3810">
        <f>AVERAGE(CPVTFC3SG0079!L20:M20)</f>
        <v>0.17649999999999999</v>
      </c>
      <c r="T1342" s="1422">
        <f t="shared" si="244"/>
        <v>192.73913043478262</v>
      </c>
      <c r="U1342" s="3811" t="s">
        <v>314</v>
      </c>
      <c r="V1342" s="287"/>
      <c r="W1342" s="23">
        <v>1</v>
      </c>
    </row>
    <row r="1343" spans="1:23" s="23" customFormat="1" x14ac:dyDescent="0.25">
      <c r="A1343" s="86">
        <v>1185</v>
      </c>
      <c r="B1343" s="4806" t="s">
        <v>5193</v>
      </c>
      <c r="C1343" s="457" t="s">
        <v>868</v>
      </c>
      <c r="D1343" s="2107">
        <v>44866</v>
      </c>
      <c r="E1343" s="2788" t="s">
        <v>4949</v>
      </c>
      <c r="F1343" s="459">
        <v>40</v>
      </c>
      <c r="G1343" s="460">
        <f>AVERAGE(CPVTFC3SG0041!O17:P17)</f>
        <v>2.7838500000000002</v>
      </c>
      <c r="H1343" s="4007">
        <f t="shared" si="236"/>
        <v>9378.0357142857156</v>
      </c>
      <c r="I1343" s="4114" t="s">
        <v>315</v>
      </c>
      <c r="J1343" s="834"/>
      <c r="K1343" s="834"/>
      <c r="L1343" s="835"/>
      <c r="M1343" s="834"/>
      <c r="N1343" s="834"/>
      <c r="O1343" s="1602"/>
      <c r="P1343" s="3788">
        <v>44893</v>
      </c>
      <c r="Q1343" s="1498" t="s">
        <v>5591</v>
      </c>
      <c r="R1343" s="1498">
        <v>143</v>
      </c>
      <c r="S1343" s="1498">
        <f>AVERAGE(CPVTFC3SG0079!N20:O20)</f>
        <v>0.32095000000000001</v>
      </c>
      <c r="T1343" s="494">
        <f t="shared" si="244"/>
        <v>883.58695652173935</v>
      </c>
      <c r="U1343" s="1779" t="s">
        <v>314</v>
      </c>
      <c r="V1343" s="287"/>
      <c r="W1343" s="23">
        <v>1</v>
      </c>
    </row>
    <row r="1344" spans="1:23" s="23" customFormat="1" ht="15.75" thickBot="1" x14ac:dyDescent="0.3">
      <c r="A1344" s="516"/>
      <c r="B1344" s="4808"/>
      <c r="C1344" s="463" t="s">
        <v>5448</v>
      </c>
      <c r="D1344" s="2111"/>
      <c r="E1344" s="3471"/>
      <c r="F1344" s="787"/>
      <c r="G1344" s="1385"/>
      <c r="H1344" s="4030"/>
      <c r="I1344" s="4125"/>
      <c r="J1344" s="786"/>
      <c r="K1344" s="786"/>
      <c r="L1344" s="787"/>
      <c r="M1344" s="786"/>
      <c r="N1344" s="786"/>
      <c r="O1344" s="2699"/>
      <c r="P1344" s="3800">
        <v>44893</v>
      </c>
      <c r="Q1344" s="1783" t="s">
        <v>5591</v>
      </c>
      <c r="R1344" s="1783">
        <v>144</v>
      </c>
      <c r="S1344" s="1783">
        <f>AVERAGE(CPVTFC3SG0079!P20:Q20)</f>
        <v>0.13995000000000002</v>
      </c>
      <c r="T1344" s="469">
        <f t="shared" si="244"/>
        <v>17.934782608695802</v>
      </c>
      <c r="U1344" s="1784" t="s">
        <v>314</v>
      </c>
      <c r="V1344" s="287"/>
    </row>
    <row r="1345" spans="1:23" s="23" customFormat="1" ht="15.75" thickBot="1" x14ac:dyDescent="0.3">
      <c r="A1345" s="1308">
        <v>1186</v>
      </c>
      <c r="B1345" s="1990" t="s">
        <v>5194</v>
      </c>
      <c r="C1345" s="1990" t="s">
        <v>868</v>
      </c>
      <c r="D1345" s="2326">
        <v>44866</v>
      </c>
      <c r="E1345" s="3508" t="s">
        <v>4949</v>
      </c>
      <c r="F1345" s="1312">
        <v>41</v>
      </c>
      <c r="G1345" s="1421">
        <f>AVERAGE(CPVTFC3SG0041!Q17:R17)</f>
        <v>0.1021</v>
      </c>
      <c r="H1345" s="4029">
        <f t="shared" si="236"/>
        <v>-199.64285714285717</v>
      </c>
      <c r="I1345" s="4032" t="s">
        <v>314</v>
      </c>
      <c r="J1345" s="1994"/>
      <c r="K1345" s="1994"/>
      <c r="L1345" s="1432"/>
      <c r="M1345" s="1994"/>
      <c r="N1345" s="1994"/>
      <c r="O1345" s="2158"/>
      <c r="P1345" s="3809">
        <v>44893</v>
      </c>
      <c r="Q1345" s="3810" t="s">
        <v>5591</v>
      </c>
      <c r="R1345" s="3810">
        <v>145</v>
      </c>
      <c r="S1345" s="3810">
        <f>AVERAGE(CPVTFC3SG0079!R20:S20)</f>
        <v>0.1043</v>
      </c>
      <c r="T1345" s="1422">
        <f t="shared" ref="T1345:T1346" si="245">(S1345-0.1362)/0.0138*66</f>
        <v>-152.56521739130426</v>
      </c>
      <c r="U1345" s="3811" t="s">
        <v>314</v>
      </c>
      <c r="V1345" s="287"/>
    </row>
    <row r="1346" spans="1:23" s="23" customFormat="1" ht="15.75" thickBot="1" x14ac:dyDescent="0.3">
      <c r="A1346" s="2008">
        <v>1187</v>
      </c>
      <c r="B1346" s="2482" t="s">
        <v>5195</v>
      </c>
      <c r="C1346" s="2482" t="s">
        <v>868</v>
      </c>
      <c r="D1346" s="2257">
        <v>44866</v>
      </c>
      <c r="E1346" s="3613" t="s">
        <v>4949</v>
      </c>
      <c r="F1346" s="2012">
        <v>42</v>
      </c>
      <c r="G1346" s="535">
        <f>AVERAGE(CPVTFC3SG0041!S17:T17)</f>
        <v>1.1530499999999999</v>
      </c>
      <c r="H1346" s="4024">
        <f t="shared" si="236"/>
        <v>3553.7499999999995</v>
      </c>
      <c r="I1346" s="4111" t="s">
        <v>315</v>
      </c>
      <c r="J1346" s="2839"/>
      <c r="K1346" s="2839"/>
      <c r="L1346" s="2838"/>
      <c r="M1346" s="2839"/>
      <c r="N1346" s="2839"/>
      <c r="O1346" s="3910"/>
      <c r="P1346" s="3813">
        <v>44893</v>
      </c>
      <c r="Q1346" s="3814" t="s">
        <v>5591</v>
      </c>
      <c r="R1346" s="3814">
        <v>154</v>
      </c>
      <c r="S1346" s="3814">
        <f>AVERAGE(CPVTFC3SG0079!L22:M22)</f>
        <v>0.14479999999999998</v>
      </c>
      <c r="T1346" s="514">
        <f t="shared" si="245"/>
        <v>41.130434782608681</v>
      </c>
      <c r="U1346" s="3815" t="s">
        <v>314</v>
      </c>
      <c r="V1346" s="287"/>
      <c r="W1346" s="23">
        <v>1</v>
      </c>
    </row>
    <row r="1347" spans="1:23" s="23" customFormat="1" x14ac:dyDescent="0.25">
      <c r="A1347" s="488">
        <v>1188</v>
      </c>
      <c r="B1347" s="4811" t="s">
        <v>5196</v>
      </c>
      <c r="C1347" s="489" t="s">
        <v>868</v>
      </c>
      <c r="D1347" s="2329">
        <v>44866</v>
      </c>
      <c r="E1347" s="3465" t="s">
        <v>4949</v>
      </c>
      <c r="F1347" s="492">
        <v>43</v>
      </c>
      <c r="G1347" s="493">
        <f>AVERAGE(CPVTFC3SG0041!U17:V17)</f>
        <v>0.29649999999999999</v>
      </c>
      <c r="H1347" s="4008">
        <f t="shared" si="236"/>
        <v>494.64285714285711</v>
      </c>
      <c r="I1347" s="4117" t="s">
        <v>314</v>
      </c>
      <c r="J1347" s="834"/>
      <c r="K1347" s="834"/>
      <c r="L1347" s="835"/>
      <c r="M1347" s="834"/>
      <c r="N1347" s="834"/>
      <c r="O1347" s="834"/>
      <c r="P1347" s="3788">
        <v>44893</v>
      </c>
      <c r="Q1347" s="1498" t="s">
        <v>5591</v>
      </c>
      <c r="R1347" s="1498">
        <v>155</v>
      </c>
      <c r="S1347" s="1498">
        <f>AVERAGE(CPVTFC3SG0079!N22:O22)</f>
        <v>0.10645</v>
      </c>
      <c r="T1347" s="494">
        <f t="shared" ref="T1347:T1348" si="246">(S1347-0.1362)/0.0138*66</f>
        <v>-142.28260869565213</v>
      </c>
      <c r="U1347" s="1779" t="s">
        <v>314</v>
      </c>
      <c r="V1347" s="287"/>
    </row>
    <row r="1348" spans="1:23" s="23" customFormat="1" ht="15.75" thickBot="1" x14ac:dyDescent="0.3">
      <c r="A1348" s="90"/>
      <c r="B1348" s="4888"/>
      <c r="C1348" s="463" t="s">
        <v>5448</v>
      </c>
      <c r="D1348" s="2111"/>
      <c r="E1348" s="3471"/>
      <c r="F1348" s="787"/>
      <c r="G1348" s="1385"/>
      <c r="H1348" s="4030"/>
      <c r="I1348" s="4125"/>
      <c r="J1348" s="786"/>
      <c r="K1348" s="786"/>
      <c r="L1348" s="787"/>
      <c r="M1348" s="786"/>
      <c r="N1348" s="786"/>
      <c r="O1348" s="786"/>
      <c r="P1348" s="3800">
        <v>44893</v>
      </c>
      <c r="Q1348" s="1783" t="s">
        <v>5591</v>
      </c>
      <c r="R1348" s="1783">
        <v>156</v>
      </c>
      <c r="S1348" s="1783">
        <f>AVERAGE(CPVTFC3SG0079!P22:Q22)</f>
        <v>8.5499999999999993E-2</v>
      </c>
      <c r="T1348" s="469">
        <f t="shared" si="246"/>
        <v>-242.47826086956522</v>
      </c>
      <c r="U1348" s="1784" t="s">
        <v>314</v>
      </c>
      <c r="V1348" s="287"/>
    </row>
    <row r="1349" spans="1:23" s="23" customFormat="1" ht="15.75" thickBot="1" x14ac:dyDescent="0.3">
      <c r="A1349" s="600">
        <v>1189</v>
      </c>
      <c r="B1349" s="2376" t="s">
        <v>5197</v>
      </c>
      <c r="C1349" s="2376" t="s">
        <v>868</v>
      </c>
      <c r="D1349" s="2325">
        <v>44866</v>
      </c>
      <c r="E1349" s="3512" t="s">
        <v>4949</v>
      </c>
      <c r="F1349" s="1425">
        <v>44</v>
      </c>
      <c r="G1349" s="540">
        <f>AVERAGE(CPVTFC3SG0041!W17:X17)</f>
        <v>2.6206500000000004</v>
      </c>
      <c r="H1349" s="3999">
        <f t="shared" si="236"/>
        <v>8795.1785714285725</v>
      </c>
      <c r="I1349" s="4121" t="s">
        <v>315</v>
      </c>
      <c r="J1349" s="1994"/>
      <c r="K1349" s="1994"/>
      <c r="L1349" s="1432"/>
      <c r="M1349" s="1994"/>
      <c r="N1349" s="1994"/>
      <c r="O1349" s="2158"/>
      <c r="P1349" s="3809">
        <v>44893</v>
      </c>
      <c r="Q1349" s="3810" t="s">
        <v>5591</v>
      </c>
      <c r="R1349" s="3810">
        <v>157</v>
      </c>
      <c r="S1349" s="3810">
        <f>AVERAGE(CPVTFC3SG0079!R22:S22)</f>
        <v>0.25170000000000003</v>
      </c>
      <c r="T1349" s="1422">
        <f t="shared" ref="T1349:T1350" si="247">(S1349-0.1362)/0.0138*66</f>
        <v>552.39130434782635</v>
      </c>
      <c r="U1349" s="3811" t="s">
        <v>314</v>
      </c>
      <c r="V1349" s="287"/>
      <c r="W1349" s="23">
        <v>1</v>
      </c>
    </row>
    <row r="1350" spans="1:23" s="23" customFormat="1" ht="15.75" thickBot="1" x14ac:dyDescent="0.3">
      <c r="A1350" s="1308">
        <v>1190</v>
      </c>
      <c r="B1350" s="1990" t="s">
        <v>5198</v>
      </c>
      <c r="C1350" s="1990" t="s">
        <v>868</v>
      </c>
      <c r="D1350" s="2326">
        <v>44866</v>
      </c>
      <c r="E1350" s="3508" t="s">
        <v>4949</v>
      </c>
      <c r="F1350" s="1312">
        <v>45</v>
      </c>
      <c r="G1350" s="1421">
        <f>AVERAGE(CPVTFC3SG0041!C19:D19)</f>
        <v>9.1450000000000004E-2</v>
      </c>
      <c r="H1350" s="4029">
        <f t="shared" si="236"/>
        <v>-237.67857142857142</v>
      </c>
      <c r="I1350" s="4032" t="s">
        <v>314</v>
      </c>
      <c r="J1350" s="1994"/>
      <c r="K1350" s="1994"/>
      <c r="L1350" s="1432"/>
      <c r="M1350" s="1994"/>
      <c r="N1350" s="1994"/>
      <c r="O1350" s="2158"/>
      <c r="P1350" s="3809">
        <v>44893</v>
      </c>
      <c r="Q1350" s="3810" t="s">
        <v>5591</v>
      </c>
      <c r="R1350" s="3810">
        <v>163</v>
      </c>
      <c r="S1350" s="3810">
        <f>AVERAGE(CPVTFC3SG0079!F24:G24)</f>
        <v>0.14155000000000001</v>
      </c>
      <c r="T1350" s="1422">
        <f t="shared" si="247"/>
        <v>25.586956521739232</v>
      </c>
      <c r="U1350" s="3811" t="s">
        <v>314</v>
      </c>
      <c r="V1350" s="287"/>
    </row>
    <row r="1351" spans="1:23" s="23" customFormat="1" ht="15.75" thickBot="1" x14ac:dyDescent="0.3">
      <c r="A1351" s="600">
        <v>1191</v>
      </c>
      <c r="B1351" s="2376" t="s">
        <v>5199</v>
      </c>
      <c r="C1351" s="2376" t="s">
        <v>868</v>
      </c>
      <c r="D1351" s="2325">
        <v>44866</v>
      </c>
      <c r="E1351" s="3512" t="s">
        <v>4949</v>
      </c>
      <c r="F1351" s="1425">
        <v>46</v>
      </c>
      <c r="G1351" s="540">
        <f>AVERAGE(CPVTFC3SG0041!E19:F19)</f>
        <v>0.78800000000000003</v>
      </c>
      <c r="H1351" s="3999">
        <f t="shared" si="236"/>
        <v>2250</v>
      </c>
      <c r="I1351" s="4121" t="s">
        <v>315</v>
      </c>
      <c r="J1351" s="1994"/>
      <c r="K1351" s="1994"/>
      <c r="L1351" s="1432"/>
      <c r="M1351" s="1994"/>
      <c r="N1351" s="1994"/>
      <c r="O1351" s="2158"/>
      <c r="P1351" s="3809">
        <v>44893</v>
      </c>
      <c r="Q1351" s="3810" t="s">
        <v>5591</v>
      </c>
      <c r="R1351" s="3810">
        <v>173</v>
      </c>
      <c r="S1351" s="3810">
        <f>AVERAGE(CPVTFC3SG0079!B26:C26)</f>
        <v>0.1527</v>
      </c>
      <c r="T1351" s="1422">
        <f t="shared" ref="T1351" si="248">(S1351-0.1362)/0.0138*66</f>
        <v>78.913043478260946</v>
      </c>
      <c r="U1351" s="3811" t="s">
        <v>314</v>
      </c>
      <c r="V1351" s="287"/>
      <c r="W1351" s="23">
        <v>1</v>
      </c>
    </row>
    <row r="1352" spans="1:23" s="23" customFormat="1" ht="15.75" thickBot="1" x14ac:dyDescent="0.3">
      <c r="A1352" s="1461">
        <v>1192</v>
      </c>
      <c r="B1352" s="532" t="s">
        <v>5200</v>
      </c>
      <c r="C1352" s="532" t="s">
        <v>868</v>
      </c>
      <c r="D1352" s="2328">
        <v>44866</v>
      </c>
      <c r="E1352" s="3506" t="s">
        <v>4949</v>
      </c>
      <c r="F1352" s="1464">
        <v>47</v>
      </c>
      <c r="G1352" s="587">
        <f>AVERAGE(CPVTFC3SG0041!G19:H19)</f>
        <v>2.2032499999999997</v>
      </c>
      <c r="H1352" s="4027">
        <f t="shared" si="236"/>
        <v>7304.4642857142844</v>
      </c>
      <c r="I1352" s="4112" t="s">
        <v>315</v>
      </c>
      <c r="J1352" s="1472"/>
      <c r="K1352" s="1472"/>
      <c r="L1352" s="2047"/>
      <c r="M1352" s="1472"/>
      <c r="N1352" s="1472"/>
      <c r="O1352" s="2837"/>
      <c r="P1352" s="3813">
        <v>44893</v>
      </c>
      <c r="Q1352" s="3814" t="s">
        <v>5591</v>
      </c>
      <c r="R1352" s="3814">
        <v>174</v>
      </c>
      <c r="S1352" s="3814">
        <f>AVERAGE(CPVTFC3SG0079!D26:E26)</f>
        <v>0.1767</v>
      </c>
      <c r="T1352" s="514">
        <f t="shared" ref="T1352:T1358" si="249">(S1352-0.1362)/0.0138*66</f>
        <v>193.69565217391309</v>
      </c>
      <c r="U1352" s="3815" t="s">
        <v>314</v>
      </c>
      <c r="V1352" s="287"/>
      <c r="W1352" s="23">
        <v>1</v>
      </c>
    </row>
    <row r="1353" spans="1:23" s="23" customFormat="1" ht="15.75" thickBot="1" x14ac:dyDescent="0.3">
      <c r="A1353" s="600">
        <v>1193</v>
      </c>
      <c r="B1353" s="2376" t="s">
        <v>5201</v>
      </c>
      <c r="C1353" s="2376" t="s">
        <v>868</v>
      </c>
      <c r="D1353" s="2325">
        <v>44866</v>
      </c>
      <c r="E1353" s="3512" t="s">
        <v>4949</v>
      </c>
      <c r="F1353" s="1425">
        <v>48</v>
      </c>
      <c r="G1353" s="540">
        <f>AVERAGE(CPVTFC3SG0041!I19:J19)</f>
        <v>2.5963000000000003</v>
      </c>
      <c r="H1353" s="3999">
        <f t="shared" si="236"/>
        <v>8708.2142857142862</v>
      </c>
      <c r="I1353" s="4121" t="s">
        <v>315</v>
      </c>
      <c r="J1353" s="1994"/>
      <c r="K1353" s="1994"/>
      <c r="L1353" s="1432"/>
      <c r="M1353" s="1994"/>
      <c r="N1353" s="1994"/>
      <c r="O1353" s="2158"/>
      <c r="P1353" s="3809">
        <v>44893</v>
      </c>
      <c r="Q1353" s="3810" t="s">
        <v>5591</v>
      </c>
      <c r="R1353" s="3810">
        <v>175</v>
      </c>
      <c r="S1353" s="3810">
        <f>AVERAGE(CPVTFC3SG0079!F26:G26)</f>
        <v>0.18754999999999999</v>
      </c>
      <c r="T1353" s="1422">
        <f t="shared" si="249"/>
        <v>245.58695652173918</v>
      </c>
      <c r="U1353" s="3811" t="s">
        <v>314</v>
      </c>
      <c r="V1353" s="287"/>
      <c r="W1353" s="23">
        <v>1</v>
      </c>
    </row>
    <row r="1354" spans="1:23" s="23" customFormat="1" ht="15.75" thickBot="1" x14ac:dyDescent="0.3">
      <c r="A1354" s="1461">
        <v>1194</v>
      </c>
      <c r="B1354" s="532" t="s">
        <v>5202</v>
      </c>
      <c r="C1354" s="532" t="s">
        <v>868</v>
      </c>
      <c r="D1354" s="2328">
        <v>44866</v>
      </c>
      <c r="E1354" s="3506" t="s">
        <v>4949</v>
      </c>
      <c r="F1354" s="1464">
        <v>49</v>
      </c>
      <c r="G1354" s="587">
        <f>AVERAGE(CPVTFC3SG0041!K19:L19)</f>
        <v>2.8087</v>
      </c>
      <c r="H1354" s="4027">
        <f t="shared" si="236"/>
        <v>9466.7857142857138</v>
      </c>
      <c r="I1354" s="4112" t="s">
        <v>315</v>
      </c>
      <c r="J1354" s="1472"/>
      <c r="K1354" s="1472"/>
      <c r="L1354" s="2047"/>
      <c r="M1354" s="1472"/>
      <c r="N1354" s="1472"/>
      <c r="O1354" s="2837"/>
      <c r="P1354" s="3817">
        <v>44893</v>
      </c>
      <c r="Q1354" s="3818" t="s">
        <v>5591</v>
      </c>
      <c r="R1354" s="3818">
        <v>176</v>
      </c>
      <c r="S1354" s="3818">
        <f>AVERAGE(CPVTFC3SG0079!H26:I26)</f>
        <v>0.26245000000000002</v>
      </c>
      <c r="T1354" s="521">
        <f t="shared" si="249"/>
        <v>603.80434782608711</v>
      </c>
      <c r="U1354" s="3819" t="s">
        <v>314</v>
      </c>
      <c r="V1354" s="287"/>
      <c r="W1354" s="23">
        <v>1</v>
      </c>
    </row>
    <row r="1355" spans="1:23" s="23" customFormat="1" ht="15.75" thickBot="1" x14ac:dyDescent="0.3">
      <c r="A1355" s="600">
        <v>1195</v>
      </c>
      <c r="B1355" s="2376" t="s">
        <v>5203</v>
      </c>
      <c r="C1355" s="2376" t="s">
        <v>868</v>
      </c>
      <c r="D1355" s="2325">
        <v>44866</v>
      </c>
      <c r="E1355" s="3512" t="s">
        <v>4949</v>
      </c>
      <c r="F1355" s="1425">
        <v>50</v>
      </c>
      <c r="G1355" s="540">
        <f>AVERAGE(CPVTFC3SG0041!M19:N19)</f>
        <v>2.1856</v>
      </c>
      <c r="H1355" s="3999">
        <f t="shared" si="236"/>
        <v>7241.4285714285706</v>
      </c>
      <c r="I1355" s="4121" t="s">
        <v>315</v>
      </c>
      <c r="J1355" s="1994"/>
      <c r="K1355" s="1994"/>
      <c r="L1355" s="1432"/>
      <c r="M1355" s="1994"/>
      <c r="N1355" s="1994"/>
      <c r="O1355" s="2158"/>
      <c r="P1355" s="3809">
        <v>44893</v>
      </c>
      <c r="Q1355" s="3810" t="s">
        <v>5591</v>
      </c>
      <c r="R1355" s="3810">
        <v>177</v>
      </c>
      <c r="S1355" s="3810">
        <f>AVERAGE(CPVTFC3SG0079!J26:K26)</f>
        <v>0.22994999999999999</v>
      </c>
      <c r="T1355" s="1422">
        <f t="shared" si="249"/>
        <v>448.36956521739131</v>
      </c>
      <c r="U1355" s="3811" t="s">
        <v>314</v>
      </c>
      <c r="V1355" s="287"/>
      <c r="W1355" s="23">
        <v>1</v>
      </c>
    </row>
    <row r="1356" spans="1:23" s="23" customFormat="1" ht="15.75" thickBot="1" x14ac:dyDescent="0.3">
      <c r="A1356" s="1461">
        <v>1196</v>
      </c>
      <c r="B1356" s="532" t="s">
        <v>5204</v>
      </c>
      <c r="C1356" s="532" t="s">
        <v>868</v>
      </c>
      <c r="D1356" s="2328">
        <v>44866</v>
      </c>
      <c r="E1356" s="3506" t="s">
        <v>4949</v>
      </c>
      <c r="F1356" s="1464">
        <v>51</v>
      </c>
      <c r="G1356" s="587">
        <f>AVERAGE(CPVTFC3SG0041!O19:P19)</f>
        <v>2.7531999999999996</v>
      </c>
      <c r="H1356" s="4027">
        <f t="shared" si="236"/>
        <v>9268.5714285714275</v>
      </c>
      <c r="I1356" s="4112" t="s">
        <v>315</v>
      </c>
      <c r="J1356" s="1472"/>
      <c r="K1356" s="1472"/>
      <c r="L1356" s="2047"/>
      <c r="M1356" s="1472"/>
      <c r="N1356" s="1472"/>
      <c r="O1356" s="2837"/>
      <c r="P1356" s="3817">
        <v>44893</v>
      </c>
      <c r="Q1356" s="3818" t="s">
        <v>5591</v>
      </c>
      <c r="R1356" s="3818">
        <v>178</v>
      </c>
      <c r="S1356" s="3818">
        <f>AVERAGE(CPVTFC3SG0079!L26:M26)</f>
        <v>0.27779999999999999</v>
      </c>
      <c r="T1356" s="521">
        <f t="shared" si="249"/>
        <v>677.21739130434787</v>
      </c>
      <c r="U1356" s="3819" t="s">
        <v>314</v>
      </c>
      <c r="V1356" s="287"/>
      <c r="W1356" s="23">
        <v>1</v>
      </c>
    </row>
    <row r="1357" spans="1:23" s="23" customFormat="1" ht="15.75" thickBot="1" x14ac:dyDescent="0.3">
      <c r="A1357" s="600">
        <v>1197</v>
      </c>
      <c r="B1357" s="2376" t="s">
        <v>5205</v>
      </c>
      <c r="C1357" s="2376" t="s">
        <v>868</v>
      </c>
      <c r="D1357" s="2325">
        <v>44866</v>
      </c>
      <c r="E1357" s="3512" t="s">
        <v>4949</v>
      </c>
      <c r="F1357" s="1425">
        <v>52</v>
      </c>
      <c r="G1357" s="540">
        <f>AVERAGE(CPVTFC3SG0041!Q19:R19)</f>
        <v>2.8776000000000002</v>
      </c>
      <c r="H1357" s="3999">
        <f t="shared" si="236"/>
        <v>9712.8571428571431</v>
      </c>
      <c r="I1357" s="4121" t="s">
        <v>315</v>
      </c>
      <c r="J1357" s="1994"/>
      <c r="K1357" s="1994"/>
      <c r="L1357" s="1432"/>
      <c r="M1357" s="1994"/>
      <c r="N1357" s="1994"/>
      <c r="O1357" s="2158"/>
      <c r="P1357" s="3809">
        <v>44893</v>
      </c>
      <c r="Q1357" s="3810" t="s">
        <v>5591</v>
      </c>
      <c r="R1357" s="3810">
        <v>179</v>
      </c>
      <c r="S1357" s="3810">
        <f>AVERAGE(CPVTFC3SG0079!N26:O26)</f>
        <v>0.35660000000000003</v>
      </c>
      <c r="T1357" s="1422">
        <f t="shared" si="249"/>
        <v>1054.0869565217395</v>
      </c>
      <c r="U1357" s="3811" t="s">
        <v>314</v>
      </c>
      <c r="V1357" s="287"/>
      <c r="W1357" s="23">
        <v>1</v>
      </c>
    </row>
    <row r="1358" spans="1:23" s="23" customFormat="1" ht="15.75" thickBot="1" x14ac:dyDescent="0.3">
      <c r="A1358" s="1461">
        <v>1198</v>
      </c>
      <c r="B1358" s="532" t="s">
        <v>5206</v>
      </c>
      <c r="C1358" s="532" t="s">
        <v>868</v>
      </c>
      <c r="D1358" s="2328">
        <v>44866</v>
      </c>
      <c r="E1358" s="3506" t="s">
        <v>4949</v>
      </c>
      <c r="F1358" s="1464">
        <v>53</v>
      </c>
      <c r="G1358" s="587">
        <f>AVERAGE(CPVTFC3SG0041!S19:T19)</f>
        <v>2.8168500000000001</v>
      </c>
      <c r="H1358" s="4027">
        <f t="shared" si="236"/>
        <v>9495.8928571428569</v>
      </c>
      <c r="I1358" s="4112" t="s">
        <v>315</v>
      </c>
      <c r="J1358" s="1472"/>
      <c r="K1358" s="1472"/>
      <c r="L1358" s="2047"/>
      <c r="M1358" s="1472"/>
      <c r="N1358" s="1472"/>
      <c r="O1358" s="2837"/>
      <c r="P1358" s="3929">
        <v>44893</v>
      </c>
      <c r="Q1358" s="3928" t="s">
        <v>5591</v>
      </c>
      <c r="R1358" s="3928">
        <v>180</v>
      </c>
      <c r="S1358" s="3928">
        <f>AVERAGE(CPVTFC3SG0079!P26:Q26)</f>
        <v>0.26779999999999998</v>
      </c>
      <c r="T1358" s="559">
        <f t="shared" si="249"/>
        <v>629.39130434782612</v>
      </c>
      <c r="U1358" s="3930" t="s">
        <v>314</v>
      </c>
      <c r="V1358" s="287"/>
      <c r="W1358" s="23">
        <v>1</v>
      </c>
    </row>
    <row r="1359" spans="1:23" s="23" customFormat="1" ht="15.75" thickBot="1" x14ac:dyDescent="0.3">
      <c r="A1359" s="600">
        <v>1199</v>
      </c>
      <c r="B1359" s="2376" t="s">
        <v>5207</v>
      </c>
      <c r="C1359" s="2376" t="s">
        <v>868</v>
      </c>
      <c r="D1359" s="2325">
        <v>44866</v>
      </c>
      <c r="E1359" s="3512" t="s">
        <v>4949</v>
      </c>
      <c r="F1359" s="1425">
        <v>54</v>
      </c>
      <c r="G1359" s="540">
        <f>AVERAGE(CPVTFC3SG0041!U19:V19)</f>
        <v>2.7325999999999997</v>
      </c>
      <c r="H1359" s="3999">
        <f t="shared" si="236"/>
        <v>9194.9999999999982</v>
      </c>
      <c r="I1359" s="4121" t="s">
        <v>315</v>
      </c>
      <c r="J1359" s="1994"/>
      <c r="K1359" s="1994"/>
      <c r="L1359" s="1432"/>
      <c r="M1359" s="1994"/>
      <c r="N1359" s="1994"/>
      <c r="O1359" s="2158"/>
      <c r="P1359" s="3809">
        <v>44890</v>
      </c>
      <c r="Q1359" s="3810" t="s">
        <v>5585</v>
      </c>
      <c r="R1359" s="3810">
        <v>162</v>
      </c>
      <c r="S1359" s="3810">
        <f>AVERAGE(CPVTFC3SG0075!D24:E24)</f>
        <v>0.25090000000000001</v>
      </c>
      <c r="T1359" s="1422">
        <f t="shared" ref="T1359:T1378" si="250">(S1359-0.1155)/0.0131*66</f>
        <v>682.16793893129773</v>
      </c>
      <c r="U1359" s="3811" t="s">
        <v>314</v>
      </c>
      <c r="V1359" s="287"/>
      <c r="W1359" s="23">
        <v>1</v>
      </c>
    </row>
    <row r="1360" spans="1:23" s="23" customFormat="1" ht="15.75" thickBot="1" x14ac:dyDescent="0.3">
      <c r="A1360" s="1461">
        <v>1200</v>
      </c>
      <c r="B1360" s="532" t="s">
        <v>5208</v>
      </c>
      <c r="C1360" s="532" t="s">
        <v>868</v>
      </c>
      <c r="D1360" s="2328">
        <v>44866</v>
      </c>
      <c r="E1360" s="3506" t="s">
        <v>4949</v>
      </c>
      <c r="F1360" s="1464">
        <v>55</v>
      </c>
      <c r="G1360" s="587">
        <f>AVERAGE(CPVTFC3SG0041!W19:X19)</f>
        <v>1.1338499999999998</v>
      </c>
      <c r="H1360" s="4027">
        <f t="shared" si="236"/>
        <v>3485.1785714285702</v>
      </c>
      <c r="I1360" s="4112" t="s">
        <v>315</v>
      </c>
      <c r="J1360" s="1472"/>
      <c r="K1360" s="1472"/>
      <c r="L1360" s="2047"/>
      <c r="M1360" s="1472"/>
      <c r="N1360" s="1472"/>
      <c r="O1360" s="2837"/>
      <c r="P1360" s="3813">
        <v>44890</v>
      </c>
      <c r="Q1360" s="3814" t="s">
        <v>5585</v>
      </c>
      <c r="R1360" s="3814">
        <v>163</v>
      </c>
      <c r="S1360" s="3814">
        <f>AVERAGE(CPVTFC3SG0075!F24:G24)</f>
        <v>0.10594999999999999</v>
      </c>
      <c r="T1360" s="514">
        <f t="shared" si="250"/>
        <v>-48.114503816793977</v>
      </c>
      <c r="U1360" s="3815" t="s">
        <v>314</v>
      </c>
      <c r="V1360" s="287"/>
      <c r="W1360" s="23">
        <v>1</v>
      </c>
    </row>
    <row r="1361" spans="1:23" s="23" customFormat="1" ht="15.75" thickBot="1" x14ac:dyDescent="0.3">
      <c r="A1361" s="600">
        <v>1201</v>
      </c>
      <c r="B1361" s="2376" t="s">
        <v>5209</v>
      </c>
      <c r="C1361" s="2376" t="s">
        <v>868</v>
      </c>
      <c r="D1361" s="2325">
        <v>44866</v>
      </c>
      <c r="E1361" s="3512" t="s">
        <v>4949</v>
      </c>
      <c r="F1361" s="1425">
        <v>56</v>
      </c>
      <c r="G1361" s="540">
        <f>AVERAGE(CPVTFC3SG0041!C21:D21)</f>
        <v>2.1037499999999998</v>
      </c>
      <c r="H1361" s="3999">
        <f t="shared" si="236"/>
        <v>6949.1071428571413</v>
      </c>
      <c r="I1361" s="4121" t="s">
        <v>315</v>
      </c>
      <c r="J1361" s="1994"/>
      <c r="K1361" s="1994"/>
      <c r="L1361" s="1432"/>
      <c r="M1361" s="1994"/>
      <c r="N1361" s="1994"/>
      <c r="O1361" s="2158"/>
      <c r="P1361" s="3809">
        <v>44890</v>
      </c>
      <c r="Q1361" s="3810" t="s">
        <v>5585</v>
      </c>
      <c r="R1361" s="3810">
        <v>164</v>
      </c>
      <c r="S1361" s="3810">
        <f>AVERAGE(CPVTFC3SG0075!H24:I24)</f>
        <v>0.12535000000000002</v>
      </c>
      <c r="T1361" s="1422">
        <f t="shared" si="250"/>
        <v>49.625954198473337</v>
      </c>
      <c r="U1361" s="3811" t="s">
        <v>314</v>
      </c>
      <c r="V1361" s="287"/>
      <c r="W1361" s="23">
        <v>1</v>
      </c>
    </row>
    <row r="1362" spans="1:23" s="23" customFormat="1" ht="15.75" thickBot="1" x14ac:dyDescent="0.3">
      <c r="A1362" s="1461">
        <v>1202</v>
      </c>
      <c r="B1362" s="532" t="s">
        <v>5210</v>
      </c>
      <c r="C1362" s="532" t="s">
        <v>868</v>
      </c>
      <c r="D1362" s="2328">
        <v>44866</v>
      </c>
      <c r="E1362" s="3506" t="s">
        <v>4949</v>
      </c>
      <c r="F1362" s="1464">
        <v>57</v>
      </c>
      <c r="G1362" s="587">
        <f>AVERAGE(CPVTFC3SG0041!E21:F21)</f>
        <v>2.90055</v>
      </c>
      <c r="H1362" s="4027">
        <f t="shared" si="236"/>
        <v>9794.8214285714294</v>
      </c>
      <c r="I1362" s="4112" t="s">
        <v>315</v>
      </c>
      <c r="J1362" s="1472"/>
      <c r="K1362" s="1472"/>
      <c r="L1362" s="2047"/>
      <c r="M1362" s="1472"/>
      <c r="N1362" s="1472"/>
      <c r="O1362" s="2837"/>
      <c r="P1362" s="3817">
        <v>44890</v>
      </c>
      <c r="Q1362" s="3818" t="s">
        <v>5585</v>
      </c>
      <c r="R1362" s="3818">
        <v>165</v>
      </c>
      <c r="S1362" s="3818">
        <f>AVERAGE(CPVTFC3SG0075!J24:K24)</f>
        <v>0.24454999999999999</v>
      </c>
      <c r="T1362" s="521">
        <f t="shared" si="250"/>
        <v>650.17557251908397</v>
      </c>
      <c r="U1362" s="3819" t="s">
        <v>314</v>
      </c>
      <c r="V1362" s="287"/>
      <c r="W1362" s="23">
        <v>1</v>
      </c>
    </row>
    <row r="1363" spans="1:23" s="23" customFormat="1" ht="15.75" thickBot="1" x14ac:dyDescent="0.3">
      <c r="A1363" s="600">
        <v>1203</v>
      </c>
      <c r="B1363" s="2376" t="s">
        <v>5211</v>
      </c>
      <c r="C1363" s="2376" t="s">
        <v>868</v>
      </c>
      <c r="D1363" s="2325">
        <v>44866</v>
      </c>
      <c r="E1363" s="3512" t="s">
        <v>4949</v>
      </c>
      <c r="F1363" s="1425">
        <v>58</v>
      </c>
      <c r="G1363" s="540">
        <f>AVERAGE(CPVTFC3SG0041!G21:H21)</f>
        <v>2.0913500000000003</v>
      </c>
      <c r="H1363" s="3999">
        <f t="shared" si="236"/>
        <v>6904.8214285714294</v>
      </c>
      <c r="I1363" s="4121" t="s">
        <v>315</v>
      </c>
      <c r="J1363" s="1994"/>
      <c r="K1363" s="1994"/>
      <c r="L1363" s="1432"/>
      <c r="M1363" s="1994"/>
      <c r="N1363" s="1994"/>
      <c r="O1363" s="2158"/>
      <c r="P1363" s="3809">
        <v>44890</v>
      </c>
      <c r="Q1363" s="3810" t="s">
        <v>5585</v>
      </c>
      <c r="R1363" s="3810">
        <v>166</v>
      </c>
      <c r="S1363" s="3810">
        <f>AVERAGE(CPVTFC3SG0075!L24:M24)</f>
        <v>0.16675000000000001</v>
      </c>
      <c r="T1363" s="1422">
        <f t="shared" si="250"/>
        <v>258.20610687022901</v>
      </c>
      <c r="U1363" s="3811" t="s">
        <v>314</v>
      </c>
      <c r="V1363" s="287"/>
      <c r="W1363" s="23">
        <v>1</v>
      </c>
    </row>
    <row r="1364" spans="1:23" s="23" customFormat="1" ht="15.75" thickBot="1" x14ac:dyDescent="0.3">
      <c r="A1364" s="1461">
        <v>1204</v>
      </c>
      <c r="B1364" s="532" t="s">
        <v>5212</v>
      </c>
      <c r="C1364" s="532" t="s">
        <v>868</v>
      </c>
      <c r="D1364" s="2328">
        <v>44866</v>
      </c>
      <c r="E1364" s="3506" t="s">
        <v>4949</v>
      </c>
      <c r="F1364" s="1464">
        <v>59</v>
      </c>
      <c r="G1364" s="587">
        <f>AVERAGE(CPVTFC3SG0041!I21:J21)</f>
        <v>1.1979500000000001</v>
      </c>
      <c r="H1364" s="4027">
        <f t="shared" si="236"/>
        <v>3714.1071428571436</v>
      </c>
      <c r="I1364" s="4112" t="s">
        <v>315</v>
      </c>
      <c r="J1364" s="1472"/>
      <c r="K1364" s="1472"/>
      <c r="L1364" s="2047"/>
      <c r="M1364" s="1472"/>
      <c r="N1364" s="1472"/>
      <c r="O1364" s="2837"/>
      <c r="P1364" s="3817">
        <v>44890</v>
      </c>
      <c r="Q1364" s="3818" t="s">
        <v>5585</v>
      </c>
      <c r="R1364" s="3818">
        <v>167</v>
      </c>
      <c r="S1364" s="3818">
        <f>AVERAGE(CPVTFC3SG0075!N24:O24)</f>
        <v>0.11424999999999999</v>
      </c>
      <c r="T1364" s="521">
        <f t="shared" si="250"/>
        <v>-6.2977099236641978</v>
      </c>
      <c r="U1364" s="3819" t="s">
        <v>314</v>
      </c>
      <c r="V1364" s="287"/>
      <c r="W1364" s="23">
        <v>1</v>
      </c>
    </row>
    <row r="1365" spans="1:23" s="23" customFormat="1" ht="15.75" thickBot="1" x14ac:dyDescent="0.3">
      <c r="A1365" s="600">
        <v>1205</v>
      </c>
      <c r="B1365" s="2376" t="s">
        <v>5213</v>
      </c>
      <c r="C1365" s="2376" t="s">
        <v>868</v>
      </c>
      <c r="D1365" s="2325">
        <v>44866</v>
      </c>
      <c r="E1365" s="3512" t="s">
        <v>4949</v>
      </c>
      <c r="F1365" s="1425">
        <v>60</v>
      </c>
      <c r="G1365" s="540">
        <f>AVERAGE(CPVTFC3SG0041!K21:L21)</f>
        <v>2.8759000000000001</v>
      </c>
      <c r="H1365" s="3999">
        <f t="shared" si="236"/>
        <v>9706.7857142857156</v>
      </c>
      <c r="I1365" s="4121" t="s">
        <v>315</v>
      </c>
      <c r="J1365" s="1994"/>
      <c r="K1365" s="1994"/>
      <c r="L1365" s="1432"/>
      <c r="M1365" s="1994"/>
      <c r="N1365" s="1994"/>
      <c r="O1365" s="2158"/>
      <c r="P1365" s="3809">
        <v>44890</v>
      </c>
      <c r="Q1365" s="3810" t="s">
        <v>5585</v>
      </c>
      <c r="R1365" s="3810">
        <v>168</v>
      </c>
      <c r="S1365" s="3810">
        <f>AVERAGE(CPVTFC3SG0075!P24:Q24)</f>
        <v>0.23170000000000002</v>
      </c>
      <c r="T1365" s="1422">
        <f t="shared" si="250"/>
        <v>585.43511450381686</v>
      </c>
      <c r="U1365" s="3811" t="s">
        <v>314</v>
      </c>
      <c r="V1365" s="287"/>
      <c r="W1365" s="23">
        <v>1</v>
      </c>
    </row>
    <row r="1366" spans="1:23" s="23" customFormat="1" ht="15.75" thickBot="1" x14ac:dyDescent="0.3">
      <c r="A1366" s="1461">
        <v>1206</v>
      </c>
      <c r="B1366" s="532" t="s">
        <v>5214</v>
      </c>
      <c r="C1366" s="532" t="s">
        <v>868</v>
      </c>
      <c r="D1366" s="2328">
        <v>44866</v>
      </c>
      <c r="E1366" s="3506" t="s">
        <v>4949</v>
      </c>
      <c r="F1366" s="1464">
        <v>61</v>
      </c>
      <c r="G1366" s="587">
        <f>AVERAGE(CPVTFC3SG0041!M21:N21)</f>
        <v>1.4148000000000001</v>
      </c>
      <c r="H1366" s="4027">
        <f t="shared" si="236"/>
        <v>4488.5714285714294</v>
      </c>
      <c r="I1366" s="4112" t="s">
        <v>315</v>
      </c>
      <c r="J1366" s="1472"/>
      <c r="K1366" s="1472"/>
      <c r="L1366" s="2047"/>
      <c r="M1366" s="1472"/>
      <c r="N1366" s="1472"/>
      <c r="O1366" s="2837"/>
      <c r="P1366" s="3813">
        <v>44890</v>
      </c>
      <c r="Q1366" s="3814" t="s">
        <v>5585</v>
      </c>
      <c r="R1366" s="3818">
        <v>169</v>
      </c>
      <c r="S1366" s="3814">
        <f>AVERAGE(CPVTFC3SG0075!R24:S24)</f>
        <v>0.15504999999999999</v>
      </c>
      <c r="T1366" s="514">
        <f t="shared" si="250"/>
        <v>199.25954198473278</v>
      </c>
      <c r="U1366" s="3815" t="s">
        <v>314</v>
      </c>
      <c r="V1366" s="287"/>
      <c r="W1366" s="23">
        <v>1</v>
      </c>
    </row>
    <row r="1367" spans="1:23" s="23" customFormat="1" ht="15.75" thickBot="1" x14ac:dyDescent="0.3">
      <c r="A1367" s="600">
        <v>1207</v>
      </c>
      <c r="B1367" s="2376" t="s">
        <v>5215</v>
      </c>
      <c r="C1367" s="2376" t="s">
        <v>868</v>
      </c>
      <c r="D1367" s="2325">
        <v>44866</v>
      </c>
      <c r="E1367" s="3512" t="s">
        <v>4949</v>
      </c>
      <c r="F1367" s="1425">
        <v>62</v>
      </c>
      <c r="G1367" s="540">
        <f>AVERAGE(CPVTFC3SG0041!O21:P21)</f>
        <v>1.8883000000000001</v>
      </c>
      <c r="H1367" s="3999">
        <f t="shared" si="236"/>
        <v>6179.6428571428578</v>
      </c>
      <c r="I1367" s="4121" t="s">
        <v>315</v>
      </c>
      <c r="J1367" s="1994"/>
      <c r="K1367" s="1994"/>
      <c r="L1367" s="1432"/>
      <c r="M1367" s="1994"/>
      <c r="N1367" s="1994"/>
      <c r="O1367" s="2158"/>
      <c r="P1367" s="3809">
        <v>44890</v>
      </c>
      <c r="Q1367" s="3810" t="s">
        <v>5585</v>
      </c>
      <c r="R1367" s="3810">
        <v>170</v>
      </c>
      <c r="S1367" s="3810">
        <f>AVERAGE(CPVTFC3SG0075!T24:U24)</f>
        <v>0.12645000000000001</v>
      </c>
      <c r="T1367" s="1422">
        <f t="shared" si="250"/>
        <v>55.167938931297719</v>
      </c>
      <c r="U1367" s="3811" t="s">
        <v>314</v>
      </c>
      <c r="V1367" s="287"/>
      <c r="W1367" s="23">
        <v>1</v>
      </c>
    </row>
    <row r="1368" spans="1:23" s="23" customFormat="1" ht="15.75" thickBot="1" x14ac:dyDescent="0.3">
      <c r="A1368" s="1461">
        <v>1208</v>
      </c>
      <c r="B1368" s="532" t="s">
        <v>5216</v>
      </c>
      <c r="C1368" s="532" t="s">
        <v>868</v>
      </c>
      <c r="D1368" s="2328">
        <v>44866</v>
      </c>
      <c r="E1368" s="3506" t="s">
        <v>4949</v>
      </c>
      <c r="F1368" s="1464">
        <v>63</v>
      </c>
      <c r="G1368" s="587">
        <f>AVERAGE(CPVTFC3SG0041!Q21:R21)</f>
        <v>0.77289999999999992</v>
      </c>
      <c r="H1368" s="4027">
        <f t="shared" si="236"/>
        <v>2196.071428571428</v>
      </c>
      <c r="I1368" s="4112" t="s">
        <v>315</v>
      </c>
      <c r="J1368" s="1472"/>
      <c r="K1368" s="1472"/>
      <c r="L1368" s="2047"/>
      <c r="M1368" s="1472"/>
      <c r="N1368" s="1472"/>
      <c r="O1368" s="2837"/>
      <c r="P1368" s="3817">
        <v>44890</v>
      </c>
      <c r="Q1368" s="3818" t="s">
        <v>5585</v>
      </c>
      <c r="R1368" s="3818">
        <v>171</v>
      </c>
      <c r="S1368" s="3818">
        <f>AVERAGE(CPVTFC3SG0075!V24:W24)</f>
        <v>0.10564999999999999</v>
      </c>
      <c r="T1368" s="521">
        <f t="shared" si="250"/>
        <v>-49.625954198473337</v>
      </c>
      <c r="U1368" s="3819" t="s">
        <v>314</v>
      </c>
      <c r="V1368" s="287"/>
      <c r="W1368" s="23">
        <v>1</v>
      </c>
    </row>
    <row r="1369" spans="1:23" s="23" customFormat="1" ht="15.75" thickBot="1" x14ac:dyDescent="0.3">
      <c r="A1369" s="600">
        <v>1209</v>
      </c>
      <c r="B1369" s="2376" t="s">
        <v>5217</v>
      </c>
      <c r="C1369" s="2376" t="s">
        <v>868</v>
      </c>
      <c r="D1369" s="2325">
        <v>44866</v>
      </c>
      <c r="E1369" s="3512" t="s">
        <v>4949</v>
      </c>
      <c r="F1369" s="1425">
        <v>64</v>
      </c>
      <c r="G1369" s="540">
        <f>AVERAGE(CPVTFC3SG0041!S21:T21)</f>
        <v>2.8028500000000003</v>
      </c>
      <c r="H1369" s="3999">
        <f t="shared" si="236"/>
        <v>9445.8928571428587</v>
      </c>
      <c r="I1369" s="4121" t="s">
        <v>315</v>
      </c>
      <c r="J1369" s="1994"/>
      <c r="K1369" s="1994"/>
      <c r="L1369" s="1432"/>
      <c r="M1369" s="1994"/>
      <c r="N1369" s="1994"/>
      <c r="O1369" s="2158"/>
      <c r="P1369" s="3809">
        <v>44890</v>
      </c>
      <c r="Q1369" s="3810" t="s">
        <v>5585</v>
      </c>
      <c r="R1369" s="3810">
        <v>172</v>
      </c>
      <c r="S1369" s="3810">
        <f>AVERAGE(CPVTFC3SG0075!X24:Y24)</f>
        <v>0.30495</v>
      </c>
      <c r="T1369" s="1422">
        <f t="shared" si="250"/>
        <v>954.48091603053433</v>
      </c>
      <c r="U1369" s="3811" t="s">
        <v>314</v>
      </c>
      <c r="V1369" s="287"/>
      <c r="W1369" s="23">
        <v>1</v>
      </c>
    </row>
    <row r="1370" spans="1:23" s="23" customFormat="1" ht="15.75" thickBot="1" x14ac:dyDescent="0.3">
      <c r="A1370" s="1461">
        <v>1210</v>
      </c>
      <c r="B1370" s="532" t="s">
        <v>5218</v>
      </c>
      <c r="C1370" s="532" t="s">
        <v>868</v>
      </c>
      <c r="D1370" s="2328">
        <v>44866</v>
      </c>
      <c r="E1370" s="3506" t="s">
        <v>4949</v>
      </c>
      <c r="F1370" s="1464">
        <v>65</v>
      </c>
      <c r="G1370" s="587">
        <f>AVERAGE(CPVTFC3SG0041!U21:V21)</f>
        <v>2.7550499999999998</v>
      </c>
      <c r="H1370" s="4027">
        <f t="shared" si="236"/>
        <v>9275.1785714285706</v>
      </c>
      <c r="I1370" s="4112" t="s">
        <v>315</v>
      </c>
      <c r="J1370" s="1472"/>
      <c r="K1370" s="1472"/>
      <c r="L1370" s="2047"/>
      <c r="M1370" s="1472"/>
      <c r="N1370" s="1472"/>
      <c r="O1370" s="2837"/>
      <c r="P1370" s="3817">
        <v>44890</v>
      </c>
      <c r="Q1370" s="3818" t="s">
        <v>5585</v>
      </c>
      <c r="R1370" s="3818">
        <v>173</v>
      </c>
      <c r="S1370" s="3818">
        <f>AVERAGE(CPVTFC3SG0075!B26:C26)</f>
        <v>0.2409</v>
      </c>
      <c r="T1370" s="521">
        <f t="shared" si="250"/>
        <v>631.78625954198469</v>
      </c>
      <c r="U1370" s="3819" t="s">
        <v>314</v>
      </c>
      <c r="V1370" s="287"/>
      <c r="W1370" s="23">
        <v>1</v>
      </c>
    </row>
    <row r="1371" spans="1:23" s="23" customFormat="1" ht="15.75" thickBot="1" x14ac:dyDescent="0.3">
      <c r="A1371" s="2008">
        <v>1211</v>
      </c>
      <c r="B1371" s="2482" t="s">
        <v>5219</v>
      </c>
      <c r="C1371" s="2482" t="s">
        <v>868</v>
      </c>
      <c r="D1371" s="2257">
        <v>44866</v>
      </c>
      <c r="E1371" s="3613" t="s">
        <v>4949</v>
      </c>
      <c r="F1371" s="2012">
        <v>66</v>
      </c>
      <c r="G1371" s="535">
        <f>AVERAGE(CPVTFC3SG0041!W21:X21)</f>
        <v>2.7953000000000001</v>
      </c>
      <c r="H1371" s="4024">
        <f t="shared" ref="H1371:H1460" si="251">(G1371-0.158)/0.014*50</f>
        <v>9418.9285714285725</v>
      </c>
      <c r="I1371" s="4111" t="s">
        <v>315</v>
      </c>
      <c r="J1371" s="2839"/>
      <c r="K1371" s="2839"/>
      <c r="L1371" s="2838"/>
      <c r="M1371" s="2839"/>
      <c r="N1371" s="2839"/>
      <c r="O1371" s="3910"/>
      <c r="P1371" s="3805">
        <v>44890</v>
      </c>
      <c r="Q1371" s="3806" t="s">
        <v>5585</v>
      </c>
      <c r="R1371" s="3806">
        <v>174</v>
      </c>
      <c r="S1371" s="3806">
        <f>AVERAGE(CPVTFC3SG0075!D26:E26)</f>
        <v>1.05965</v>
      </c>
      <c r="T1371" s="548">
        <f t="shared" si="250"/>
        <v>4756.7862595419838</v>
      </c>
      <c r="U1371" s="3807" t="s">
        <v>315</v>
      </c>
      <c r="V1371" s="287"/>
      <c r="W1371" s="23">
        <v>1</v>
      </c>
    </row>
    <row r="1372" spans="1:23" s="23" customFormat="1" x14ac:dyDescent="0.25">
      <c r="A1372" s="456">
        <v>1212</v>
      </c>
      <c r="B1372" s="4809" t="s">
        <v>5220</v>
      </c>
      <c r="C1372" s="457" t="s">
        <v>868</v>
      </c>
      <c r="D1372" s="2107">
        <v>44866</v>
      </c>
      <c r="E1372" s="2788" t="s">
        <v>4949</v>
      </c>
      <c r="F1372" s="459">
        <v>67</v>
      </c>
      <c r="G1372" s="460">
        <f>AVERAGE(CPVTFC3SG0041!C23:D23)</f>
        <v>2.3454999999999999</v>
      </c>
      <c r="H1372" s="4007">
        <f t="shared" si="251"/>
        <v>7812.5</v>
      </c>
      <c r="I1372" s="4126" t="s">
        <v>315</v>
      </c>
      <c r="J1372" s="834"/>
      <c r="K1372" s="834"/>
      <c r="L1372" s="835"/>
      <c r="M1372" s="834"/>
      <c r="N1372" s="834"/>
      <c r="O1372" s="834"/>
      <c r="P1372" s="3788">
        <v>44891</v>
      </c>
      <c r="Q1372" s="1498" t="s">
        <v>5587</v>
      </c>
      <c r="R1372" s="589">
        <v>171</v>
      </c>
      <c r="S1372" s="1498">
        <f>AVERAGE(CPVTFC3SG0077!V24:W24)</f>
        <v>0.20065</v>
      </c>
      <c r="T1372" s="494">
        <f t="shared" ref="T1372:T1376" si="252">(S1372-0.1197)/0.0134*66</f>
        <v>398.70895522388054</v>
      </c>
      <c r="U1372" s="1779" t="s">
        <v>314</v>
      </c>
      <c r="V1372" s="287"/>
      <c r="W1372" s="23">
        <v>1</v>
      </c>
    </row>
    <row r="1373" spans="1:23" s="23" customFormat="1" ht="15.75" thickBot="1" x14ac:dyDescent="0.3">
      <c r="A1373" s="219"/>
      <c r="B1373" s="4810"/>
      <c r="C1373" s="463" t="s">
        <v>5448</v>
      </c>
      <c r="D1373" s="2111"/>
      <c r="E1373" s="3471"/>
      <c r="F1373" s="787"/>
      <c r="G1373" s="1385"/>
      <c r="H1373" s="4030"/>
      <c r="I1373" s="4125"/>
      <c r="J1373" s="786"/>
      <c r="K1373" s="786"/>
      <c r="L1373" s="787"/>
      <c r="M1373" s="786"/>
      <c r="N1373" s="786"/>
      <c r="O1373" s="786"/>
      <c r="P1373" s="3800">
        <v>44891</v>
      </c>
      <c r="Q1373" s="1783" t="s">
        <v>5587</v>
      </c>
      <c r="R1373" s="595">
        <v>172</v>
      </c>
      <c r="S1373" s="1783">
        <f>AVERAGE(CPVTFC3SG0077!X24:Y24)</f>
        <v>0.1132</v>
      </c>
      <c r="T1373" s="469">
        <f t="shared" si="252"/>
        <v>-32.014925373134353</v>
      </c>
      <c r="U1373" s="1784" t="s">
        <v>314</v>
      </c>
      <c r="V1373" s="287"/>
    </row>
    <row r="1374" spans="1:23" s="23" customFormat="1" ht="15.75" thickBot="1" x14ac:dyDescent="0.3">
      <c r="A1374" s="2152">
        <v>1213</v>
      </c>
      <c r="B1374" s="2287" t="s">
        <v>5221</v>
      </c>
      <c r="C1374" s="2287" t="s">
        <v>868</v>
      </c>
      <c r="D1374" s="2330">
        <v>44866</v>
      </c>
      <c r="E1374" s="3516" t="s">
        <v>4949</v>
      </c>
      <c r="F1374" s="1521">
        <v>68</v>
      </c>
      <c r="G1374" s="523">
        <f>AVERAGE(CPVTFC3SG0041!E23:F23)</f>
        <v>0.2026</v>
      </c>
      <c r="H1374" s="4013">
        <f t="shared" si="251"/>
        <v>159.28571428571428</v>
      </c>
      <c r="I1374" s="4124" t="s">
        <v>314</v>
      </c>
      <c r="J1374" s="1472"/>
      <c r="K1374" s="1472"/>
      <c r="L1374" s="2047"/>
      <c r="M1374" s="1472"/>
      <c r="N1374" s="1472"/>
      <c r="O1374" s="2837"/>
      <c r="P1374" s="3817">
        <v>44890</v>
      </c>
      <c r="Q1374" s="3818" t="s">
        <v>5585</v>
      </c>
      <c r="R1374" s="3818">
        <v>175</v>
      </c>
      <c r="S1374" s="3818">
        <f>AVERAGE(CPVTFC3SG0075!F26:G26)</f>
        <v>0.11755</v>
      </c>
      <c r="T1374" s="521">
        <f t="shared" si="250"/>
        <v>10.328244274809141</v>
      </c>
      <c r="U1374" s="3819" t="s">
        <v>314</v>
      </c>
      <c r="V1374" s="287"/>
    </row>
    <row r="1375" spans="1:23" s="23" customFormat="1" x14ac:dyDescent="0.25">
      <c r="A1375" s="456">
        <v>1214</v>
      </c>
      <c r="B1375" s="4809" t="s">
        <v>5222</v>
      </c>
      <c r="C1375" s="457" t="s">
        <v>868</v>
      </c>
      <c r="D1375" s="2107">
        <v>44866</v>
      </c>
      <c r="E1375" s="2788" t="s">
        <v>4949</v>
      </c>
      <c r="F1375" s="459">
        <v>69</v>
      </c>
      <c r="G1375" s="460">
        <f>AVERAGE(CPVTFC3SG0041!G23:H23)</f>
        <v>2.8050000000000002</v>
      </c>
      <c r="H1375" s="4007">
        <f t="shared" si="251"/>
        <v>9453.5714285714294</v>
      </c>
      <c r="I1375" s="4126" t="s">
        <v>315</v>
      </c>
      <c r="J1375" s="834"/>
      <c r="K1375" s="834"/>
      <c r="L1375" s="835"/>
      <c r="M1375" s="834"/>
      <c r="N1375" s="834"/>
      <c r="O1375" s="834"/>
      <c r="P1375" s="3788">
        <v>44891</v>
      </c>
      <c r="Q1375" s="1498" t="s">
        <v>5587</v>
      </c>
      <c r="R1375" s="589">
        <v>173</v>
      </c>
      <c r="S1375" s="1498">
        <f>AVERAGE(CPVTFC3SG0077!B26:C26)</f>
        <v>0.34770000000000001</v>
      </c>
      <c r="T1375" s="494">
        <f t="shared" si="252"/>
        <v>1122.9850746268658</v>
      </c>
      <c r="U1375" s="1779" t="s">
        <v>314</v>
      </c>
      <c r="V1375" s="287"/>
      <c r="W1375" s="23">
        <v>1</v>
      </c>
    </row>
    <row r="1376" spans="1:23" s="23" customFormat="1" ht="15.75" thickBot="1" x14ac:dyDescent="0.3">
      <c r="A1376" s="219"/>
      <c r="B1376" s="4810"/>
      <c r="C1376" s="463" t="s">
        <v>5448</v>
      </c>
      <c r="D1376" s="2111"/>
      <c r="E1376" s="3471"/>
      <c r="F1376" s="787"/>
      <c r="G1376" s="1385"/>
      <c r="H1376" s="4030"/>
      <c r="I1376" s="4125"/>
      <c r="J1376" s="786"/>
      <c r="K1376" s="786"/>
      <c r="L1376" s="787"/>
      <c r="M1376" s="786"/>
      <c r="N1376" s="786"/>
      <c r="O1376" s="786"/>
      <c r="P1376" s="3800">
        <v>44891</v>
      </c>
      <c r="Q1376" s="1783" t="s">
        <v>5587</v>
      </c>
      <c r="R1376" s="595">
        <v>174</v>
      </c>
      <c r="S1376" s="1783">
        <f>AVERAGE(CPVTFC3SG0077!D26:E26)</f>
        <v>0.2162</v>
      </c>
      <c r="T1376" s="469">
        <f t="shared" si="252"/>
        <v>475.29850746268659</v>
      </c>
      <c r="U1376" s="1784" t="s">
        <v>314</v>
      </c>
      <c r="V1376" s="287"/>
    </row>
    <row r="1377" spans="1:23" s="23" customFormat="1" ht="15.75" thickBot="1" x14ac:dyDescent="0.3">
      <c r="A1377" s="2034">
        <v>1215</v>
      </c>
      <c r="B1377" s="2199" t="s">
        <v>5223</v>
      </c>
      <c r="C1377" s="2199" t="s">
        <v>868</v>
      </c>
      <c r="D1377" s="2857">
        <v>44866</v>
      </c>
      <c r="E1377" s="3822" t="s">
        <v>4949</v>
      </c>
      <c r="F1377" s="2240">
        <v>70</v>
      </c>
      <c r="G1377" s="539">
        <f>AVERAGE(CPVTFC3SG0041!I23:J23)</f>
        <v>2.8992</v>
      </c>
      <c r="H1377" s="4025">
        <f t="shared" si="251"/>
        <v>9790</v>
      </c>
      <c r="I1377" s="4134" t="s">
        <v>315</v>
      </c>
      <c r="J1377" s="1256"/>
      <c r="K1377" s="1256"/>
      <c r="L1377" s="2022"/>
      <c r="M1377" s="1256"/>
      <c r="N1377" s="1256"/>
      <c r="O1377" s="3898"/>
      <c r="P1377" s="3929">
        <v>44890</v>
      </c>
      <c r="Q1377" s="3928" t="s">
        <v>5585</v>
      </c>
      <c r="R1377" s="3928">
        <v>176</v>
      </c>
      <c r="S1377" s="3928">
        <f>AVERAGE(CPVTFC3SG0075!H26:I26)</f>
        <v>0.11995</v>
      </c>
      <c r="T1377" s="559">
        <f t="shared" si="250"/>
        <v>22.419847328244252</v>
      </c>
      <c r="U1377" s="3930" t="s">
        <v>315</v>
      </c>
      <c r="V1377" s="287"/>
      <c r="W1377" s="23">
        <v>1</v>
      </c>
    </row>
    <row r="1378" spans="1:23" s="23" customFormat="1" ht="15.75" thickBot="1" x14ac:dyDescent="0.3">
      <c r="A1378" s="1798">
        <v>1216</v>
      </c>
      <c r="B1378" s="2376" t="s">
        <v>5224</v>
      </c>
      <c r="C1378" s="2376" t="s">
        <v>868</v>
      </c>
      <c r="D1378" s="2325">
        <v>44866</v>
      </c>
      <c r="E1378" s="3512" t="s">
        <v>4949</v>
      </c>
      <c r="F1378" s="1425">
        <v>71</v>
      </c>
      <c r="G1378" s="540">
        <f>AVERAGE(CPVTFC3SG0041!K23:L23)</f>
        <v>2.8532999999999999</v>
      </c>
      <c r="H1378" s="3999">
        <f t="shared" si="251"/>
        <v>9626.0714285714294</v>
      </c>
      <c r="I1378" s="4121" t="s">
        <v>315</v>
      </c>
      <c r="J1378" s="1994"/>
      <c r="K1378" s="1994"/>
      <c r="L1378" s="1432"/>
      <c r="M1378" s="1994"/>
      <c r="N1378" s="1994"/>
      <c r="O1378" s="2158"/>
      <c r="P1378" s="3802">
        <v>44890</v>
      </c>
      <c r="Q1378" s="3803" t="s">
        <v>5585</v>
      </c>
      <c r="R1378" s="3803">
        <v>177</v>
      </c>
      <c r="S1378" s="3803">
        <f>AVERAGE(CPVTFC3SG0075!J26:K26)</f>
        <v>0.83845000000000003</v>
      </c>
      <c r="T1378" s="603">
        <f t="shared" si="250"/>
        <v>3642.3435114503814</v>
      </c>
      <c r="U1378" s="3804" t="s">
        <v>315</v>
      </c>
      <c r="V1378" s="287"/>
      <c r="W1378" s="23">
        <v>1</v>
      </c>
    </row>
    <row r="1379" spans="1:23" s="23" customFormat="1" ht="15.75" thickBot="1" x14ac:dyDescent="0.3">
      <c r="A1379" s="531">
        <v>1217</v>
      </c>
      <c r="B1379" s="532" t="s">
        <v>5225</v>
      </c>
      <c r="C1379" s="532" t="s">
        <v>868</v>
      </c>
      <c r="D1379" s="2328">
        <v>44866</v>
      </c>
      <c r="E1379" s="3506" t="s">
        <v>4949</v>
      </c>
      <c r="F1379" s="1464">
        <v>72</v>
      </c>
      <c r="G1379" s="587">
        <f>AVERAGE(CPVTFC3SG0041!M23:N23)</f>
        <v>2.2545500000000001</v>
      </c>
      <c r="H1379" s="4027">
        <f t="shared" si="251"/>
        <v>7487.6785714285716</v>
      </c>
      <c r="I1379" s="4112" t="s">
        <v>315</v>
      </c>
      <c r="J1379" s="1472"/>
      <c r="K1379" s="1472"/>
      <c r="L1379" s="2047"/>
      <c r="M1379" s="1472"/>
      <c r="N1379" s="1472"/>
      <c r="O1379" s="2837"/>
      <c r="P1379" s="3817">
        <v>44893</v>
      </c>
      <c r="Q1379" s="3818" t="s">
        <v>5591</v>
      </c>
      <c r="R1379" s="3818">
        <v>181</v>
      </c>
      <c r="S1379" s="3818">
        <f>AVERAGE(CPVTFC3SG0079!R26:S26)</f>
        <v>0.17620000000000002</v>
      </c>
      <c r="T1379" s="521">
        <f t="shared" ref="T1379:T1382" si="253">(S1379-0.1362)/0.0138*66</f>
        <v>191.30434782608714</v>
      </c>
      <c r="U1379" s="3819" t="s">
        <v>314</v>
      </c>
      <c r="V1379" s="287"/>
      <c r="W1379" s="23">
        <v>1</v>
      </c>
    </row>
    <row r="1380" spans="1:23" s="23" customFormat="1" ht="15.75" thickBot="1" x14ac:dyDescent="0.3">
      <c r="A1380" s="1798">
        <v>1218</v>
      </c>
      <c r="B1380" s="2376" t="s">
        <v>5226</v>
      </c>
      <c r="C1380" s="2376" t="s">
        <v>868</v>
      </c>
      <c r="D1380" s="2325">
        <v>44866</v>
      </c>
      <c r="E1380" s="3512" t="s">
        <v>4949</v>
      </c>
      <c r="F1380" s="1425">
        <v>73</v>
      </c>
      <c r="G1380" s="540">
        <f>AVERAGE(CPVTFC3SG0041!O23:P23)</f>
        <v>2.7739500000000001</v>
      </c>
      <c r="H1380" s="3999">
        <f t="shared" si="251"/>
        <v>9342.6785714285706</v>
      </c>
      <c r="I1380" s="4121" t="s">
        <v>315</v>
      </c>
      <c r="J1380" s="1994"/>
      <c r="K1380" s="1994"/>
      <c r="L1380" s="1432"/>
      <c r="M1380" s="1994"/>
      <c r="N1380" s="1994"/>
      <c r="O1380" s="2158"/>
      <c r="P1380" s="3809">
        <v>44893</v>
      </c>
      <c r="Q1380" s="3810" t="s">
        <v>5591</v>
      </c>
      <c r="R1380" s="3810">
        <v>182</v>
      </c>
      <c r="S1380" s="3810">
        <f>AVERAGE(CPVTFC3SG0079!T26:U26)</f>
        <v>0.2324</v>
      </c>
      <c r="T1380" s="1422">
        <f t="shared" si="253"/>
        <v>460.08695652173918</v>
      </c>
      <c r="U1380" s="3811" t="s">
        <v>314</v>
      </c>
      <c r="V1380" s="287"/>
      <c r="W1380" s="23">
        <v>1</v>
      </c>
    </row>
    <row r="1381" spans="1:23" s="23" customFormat="1" ht="15.75" thickBot="1" x14ac:dyDescent="0.3">
      <c r="A1381" s="531">
        <v>1219</v>
      </c>
      <c r="B1381" s="532" t="s">
        <v>5227</v>
      </c>
      <c r="C1381" s="532" t="s">
        <v>868</v>
      </c>
      <c r="D1381" s="2328">
        <v>44866</v>
      </c>
      <c r="E1381" s="3506" t="s">
        <v>4949</v>
      </c>
      <c r="F1381" s="1464">
        <v>74</v>
      </c>
      <c r="G1381" s="587">
        <f>AVERAGE(CPVTFC3SG0041!Q23:R23)</f>
        <v>0.73455000000000004</v>
      </c>
      <c r="H1381" s="4027">
        <f t="shared" si="251"/>
        <v>2059.1071428571427</v>
      </c>
      <c r="I1381" s="4112" t="s">
        <v>315</v>
      </c>
      <c r="J1381" s="1472"/>
      <c r="K1381" s="1472"/>
      <c r="L1381" s="2047"/>
      <c r="M1381" s="1472"/>
      <c r="N1381" s="1472"/>
      <c r="O1381" s="2837"/>
      <c r="P1381" s="3817">
        <v>44893</v>
      </c>
      <c r="Q1381" s="3818" t="s">
        <v>5591</v>
      </c>
      <c r="R1381" s="3818">
        <v>183</v>
      </c>
      <c r="S1381" s="3818">
        <f>AVERAGE(CPVTFC3SG0079!V26:W26)</f>
        <v>0.1249</v>
      </c>
      <c r="T1381" s="521">
        <f t="shared" si="253"/>
        <v>-54.04347826086952</v>
      </c>
      <c r="U1381" s="3819" t="s">
        <v>314</v>
      </c>
      <c r="V1381" s="287"/>
      <c r="W1381" s="23">
        <v>1</v>
      </c>
    </row>
    <row r="1382" spans="1:23" s="23" customFormat="1" ht="15.75" thickBot="1" x14ac:dyDescent="0.3">
      <c r="A1382" s="2083">
        <v>1220</v>
      </c>
      <c r="B1382" s="2482" t="s">
        <v>5228</v>
      </c>
      <c r="C1382" s="2482" t="s">
        <v>868</v>
      </c>
      <c r="D1382" s="2257">
        <v>44866</v>
      </c>
      <c r="E1382" s="3613" t="s">
        <v>4949</v>
      </c>
      <c r="F1382" s="2012">
        <v>75</v>
      </c>
      <c r="G1382" s="535">
        <f>AVERAGE(CPVTFC3SG0041!S23:T23)</f>
        <v>2.7519</v>
      </c>
      <c r="H1382" s="4024">
        <f t="shared" si="251"/>
        <v>9263.9285714285725</v>
      </c>
      <c r="I1382" s="4111" t="s">
        <v>315</v>
      </c>
      <c r="J1382" s="2839"/>
      <c r="K1382" s="2839"/>
      <c r="L1382" s="2838"/>
      <c r="M1382" s="2839"/>
      <c r="N1382" s="2839"/>
      <c r="O1382" s="3910"/>
      <c r="P1382" s="3813">
        <v>44893</v>
      </c>
      <c r="Q1382" s="3814" t="s">
        <v>5591</v>
      </c>
      <c r="R1382" s="3814">
        <v>184</v>
      </c>
      <c r="S1382" s="3814">
        <f>AVERAGE(CPVTFC3SG0079!X26:Y26)</f>
        <v>0.31455</v>
      </c>
      <c r="T1382" s="514">
        <f t="shared" si="253"/>
        <v>852.97826086956525</v>
      </c>
      <c r="U1382" s="3815" t="s">
        <v>314</v>
      </c>
      <c r="V1382" s="287"/>
      <c r="W1382" s="23">
        <v>1</v>
      </c>
    </row>
    <row r="1383" spans="1:23" s="23" customFormat="1" x14ac:dyDescent="0.25">
      <c r="A1383" s="86">
        <v>1221</v>
      </c>
      <c r="B1383" s="4809" t="s">
        <v>5229</v>
      </c>
      <c r="C1383" s="457" t="s">
        <v>868</v>
      </c>
      <c r="D1383" s="2107">
        <v>44866</v>
      </c>
      <c r="E1383" s="2788" t="s">
        <v>4949</v>
      </c>
      <c r="F1383" s="459">
        <v>76</v>
      </c>
      <c r="G1383" s="460">
        <f>AVERAGE(CPVTFC3SG0041!U23:V23)</f>
        <v>2.7957999999999998</v>
      </c>
      <c r="H1383" s="4007">
        <f t="shared" si="251"/>
        <v>9420.7142857142862</v>
      </c>
      <c r="I1383" s="4126" t="s">
        <v>315</v>
      </c>
      <c r="J1383" s="834"/>
      <c r="K1383" s="834"/>
      <c r="L1383" s="835"/>
      <c r="M1383" s="834"/>
      <c r="N1383" s="834"/>
      <c r="O1383" s="834"/>
      <c r="P1383" s="1957">
        <v>44893</v>
      </c>
      <c r="Q1383" s="1959" t="s">
        <v>5592</v>
      </c>
      <c r="R1383" s="1959">
        <v>1</v>
      </c>
      <c r="S1383" s="1959">
        <f>AVERAGE(CPVTFC3SG0080!C11:D11)</f>
        <v>0.36414999999999997</v>
      </c>
      <c r="T1383" s="461">
        <f>(S1383-0.0643)/0.0133*66</f>
        <v>1487.9774436090224</v>
      </c>
      <c r="U1383" s="3792" t="s">
        <v>315</v>
      </c>
      <c r="V1383" s="287"/>
      <c r="W1383" s="23">
        <v>1</v>
      </c>
    </row>
    <row r="1384" spans="1:23" s="23" customFormat="1" x14ac:dyDescent="0.25">
      <c r="A1384" s="596"/>
      <c r="B1384" s="4816"/>
      <c r="C1384" s="443" t="s">
        <v>5448</v>
      </c>
      <c r="D1384" s="2333"/>
      <c r="E1384" s="3468"/>
      <c r="F1384" s="695"/>
      <c r="G1384" s="892"/>
      <c r="H1384" s="4011"/>
      <c r="I1384" s="4094"/>
      <c r="J1384" s="694"/>
      <c r="K1384" s="694"/>
      <c r="L1384" s="695"/>
      <c r="M1384" s="694"/>
      <c r="N1384" s="694"/>
      <c r="O1384" s="694"/>
      <c r="P1384" s="847">
        <v>44893</v>
      </c>
      <c r="Q1384" s="848" t="s">
        <v>5592</v>
      </c>
      <c r="R1384" s="848">
        <v>2</v>
      </c>
      <c r="S1384" s="848">
        <f>AVERAGE(CPVTFC3SG0080!E11:F11)</f>
        <v>0.58309999999999995</v>
      </c>
      <c r="T1384" s="344">
        <f t="shared" ref="T1384:T1388" si="254">(S1384-0.0643)/0.0133*66</f>
        <v>2574.4962406015034</v>
      </c>
      <c r="U1384" s="3777" t="s">
        <v>315</v>
      </c>
      <c r="V1384" s="287"/>
    </row>
    <row r="1385" spans="1:23" s="23" customFormat="1" ht="15.75" thickBot="1" x14ac:dyDescent="0.3">
      <c r="A1385" s="516"/>
      <c r="B1385" s="4810"/>
      <c r="C1385" s="463" t="s">
        <v>863</v>
      </c>
      <c r="D1385" s="2111"/>
      <c r="E1385" s="3471"/>
      <c r="F1385" s="787"/>
      <c r="G1385" s="1385"/>
      <c r="H1385" s="4030"/>
      <c r="I1385" s="4125"/>
      <c r="J1385" s="786"/>
      <c r="K1385" s="786"/>
      <c r="L1385" s="787"/>
      <c r="M1385" s="786"/>
      <c r="N1385" s="786"/>
      <c r="O1385" s="786"/>
      <c r="P1385" s="3782">
        <v>44893</v>
      </c>
      <c r="Q1385" s="3783" t="s">
        <v>5592</v>
      </c>
      <c r="R1385" s="3783">
        <v>3</v>
      </c>
      <c r="S1385" s="3783">
        <f>AVERAGE(CPVTFC3SG0080!G11:H11)</f>
        <v>0.39429999999999998</v>
      </c>
      <c r="T1385" s="510">
        <f t="shared" si="254"/>
        <v>1637.593984962406</v>
      </c>
      <c r="U1385" s="3784" t="s">
        <v>315</v>
      </c>
      <c r="V1385" s="287"/>
    </row>
    <row r="1386" spans="1:23" s="23" customFormat="1" ht="15.75" thickBot="1" x14ac:dyDescent="0.3">
      <c r="A1386" s="1461">
        <v>1222</v>
      </c>
      <c r="B1386" s="532" t="s">
        <v>5230</v>
      </c>
      <c r="C1386" s="532" t="s">
        <v>868</v>
      </c>
      <c r="D1386" s="2328">
        <v>44866</v>
      </c>
      <c r="E1386" s="3506" t="s">
        <v>4949</v>
      </c>
      <c r="F1386" s="1464">
        <v>77</v>
      </c>
      <c r="G1386" s="587">
        <f>AVERAGE(CPVTFC3SG0041!W23:X23)</f>
        <v>2.8143000000000002</v>
      </c>
      <c r="H1386" s="4027">
        <f t="shared" si="251"/>
        <v>9486.7857142857156</v>
      </c>
      <c r="I1386" s="4112" t="s">
        <v>315</v>
      </c>
      <c r="J1386" s="1472"/>
      <c r="K1386" s="1472"/>
      <c r="L1386" s="2047"/>
      <c r="M1386" s="1472"/>
      <c r="N1386" s="1472"/>
      <c r="O1386" s="2837"/>
      <c r="P1386" s="3800">
        <v>44893</v>
      </c>
      <c r="Q1386" s="1783" t="s">
        <v>5592</v>
      </c>
      <c r="R1386" s="1783">
        <v>4</v>
      </c>
      <c r="S1386" s="1783">
        <f>AVERAGE(CPVTFC3SG0080!I11:J11)</f>
        <v>0.29054999999999997</v>
      </c>
      <c r="T1386" s="469">
        <f t="shared" si="254"/>
        <v>1122.7443609022555</v>
      </c>
      <c r="U1386" s="1784" t="s">
        <v>314</v>
      </c>
      <c r="V1386" s="287"/>
      <c r="W1386" s="23">
        <v>1</v>
      </c>
    </row>
    <row r="1387" spans="1:23" s="23" customFormat="1" ht="15.75" thickBot="1" x14ac:dyDescent="0.3">
      <c r="A1387" s="600">
        <v>1223</v>
      </c>
      <c r="B1387" s="2376" t="s">
        <v>5231</v>
      </c>
      <c r="C1387" s="2376" t="s">
        <v>868</v>
      </c>
      <c r="D1387" s="2325">
        <v>44866</v>
      </c>
      <c r="E1387" s="3512" t="s">
        <v>4949</v>
      </c>
      <c r="F1387" s="1425">
        <v>78</v>
      </c>
      <c r="G1387" s="540">
        <f>AVERAGE(CPVTFC3SG0041!C25:D25)</f>
        <v>2.93065</v>
      </c>
      <c r="H1387" s="3999">
        <f t="shared" si="251"/>
        <v>9902.3214285714294</v>
      </c>
      <c r="I1387" s="4121" t="s">
        <v>315</v>
      </c>
      <c r="J1387" s="1994"/>
      <c r="K1387" s="1994"/>
      <c r="L1387" s="1432"/>
      <c r="M1387" s="1994"/>
      <c r="N1387" s="1994"/>
      <c r="O1387" s="2158"/>
      <c r="P1387" s="3802">
        <v>44890</v>
      </c>
      <c r="Q1387" s="3803" t="s">
        <v>5585</v>
      </c>
      <c r="R1387" s="3803">
        <v>178</v>
      </c>
      <c r="S1387" s="3803">
        <f>AVERAGE(CPVTFC3SG0075!L26:M26)</f>
        <v>0.79895000000000005</v>
      </c>
      <c r="T1387" s="603">
        <f t="shared" ref="T1387" si="255">(S1387-0.1155)/0.0131*66</f>
        <v>3443.3358778625952</v>
      </c>
      <c r="U1387" s="3804" t="s">
        <v>315</v>
      </c>
      <c r="V1387" s="287"/>
      <c r="W1387" s="23">
        <v>1</v>
      </c>
    </row>
    <row r="1388" spans="1:23" s="23" customFormat="1" ht="15.75" thickBot="1" x14ac:dyDescent="0.3">
      <c r="A1388" s="1461">
        <v>1224</v>
      </c>
      <c r="B1388" s="532" t="s">
        <v>5232</v>
      </c>
      <c r="C1388" s="532" t="s">
        <v>868</v>
      </c>
      <c r="D1388" s="2328">
        <v>44866</v>
      </c>
      <c r="E1388" s="3506" t="s">
        <v>4949</v>
      </c>
      <c r="F1388" s="1464">
        <v>79</v>
      </c>
      <c r="G1388" s="587">
        <f>AVERAGE(CPVTFC3SG0041!E25:F25)</f>
        <v>2.8136999999999999</v>
      </c>
      <c r="H1388" s="4027">
        <f t="shared" si="251"/>
        <v>9484.6428571428569</v>
      </c>
      <c r="I1388" s="4112" t="s">
        <v>315</v>
      </c>
      <c r="J1388" s="1472"/>
      <c r="K1388" s="1472"/>
      <c r="L1388" s="2047"/>
      <c r="M1388" s="1472"/>
      <c r="N1388" s="1472"/>
      <c r="O1388" s="2837"/>
      <c r="P1388" s="3800">
        <v>44893</v>
      </c>
      <c r="Q1388" s="1783" t="s">
        <v>5592</v>
      </c>
      <c r="R1388" s="1783">
        <v>5</v>
      </c>
      <c r="S1388" s="1783">
        <f>AVERAGE(CPVTFC3SG0080!K11:L11)</f>
        <v>0.28820000000000001</v>
      </c>
      <c r="T1388" s="469">
        <f t="shared" si="254"/>
        <v>1111.0827067669175</v>
      </c>
      <c r="U1388" s="1784" t="s">
        <v>314</v>
      </c>
      <c r="V1388" s="287"/>
      <c r="W1388" s="23">
        <v>1</v>
      </c>
    </row>
    <row r="1389" spans="1:23" s="23" customFormat="1" x14ac:dyDescent="0.25">
      <c r="A1389" s="508">
        <v>1225</v>
      </c>
      <c r="B1389" s="4811" t="s">
        <v>5233</v>
      </c>
      <c r="C1389" s="489" t="s">
        <v>868</v>
      </c>
      <c r="D1389" s="2329">
        <v>44866</v>
      </c>
      <c r="E1389" s="3465" t="s">
        <v>4949</v>
      </c>
      <c r="F1389" s="492">
        <v>80</v>
      </c>
      <c r="G1389" s="493">
        <f>AVERAGE(CPVTFC3SG0041!G25:H25)</f>
        <v>7.5749999999999998E-2</v>
      </c>
      <c r="H1389" s="4008">
        <f t="shared" si="251"/>
        <v>-293.75</v>
      </c>
      <c r="I1389" s="4117" t="s">
        <v>314</v>
      </c>
      <c r="J1389" s="834"/>
      <c r="K1389" s="834"/>
      <c r="L1389" s="835"/>
      <c r="M1389" s="834"/>
      <c r="N1389" s="834"/>
      <c r="O1389" s="834"/>
      <c r="P1389" s="3788">
        <v>44891</v>
      </c>
      <c r="Q1389" s="1498" t="s">
        <v>5587</v>
      </c>
      <c r="R1389" s="589">
        <v>175</v>
      </c>
      <c r="S1389" s="1498">
        <f>AVERAGE(CPVTFC3SG0077!F26:G26)</f>
        <v>0.1159</v>
      </c>
      <c r="T1389" s="494">
        <f t="shared" ref="T1389:T1391" si="256">(S1389-0.1197)/0.0134*66</f>
        <v>-18.716417910447749</v>
      </c>
      <c r="U1389" s="1779" t="s">
        <v>314</v>
      </c>
      <c r="V1389" s="287"/>
    </row>
    <row r="1390" spans="1:23" s="23" customFormat="1" x14ac:dyDescent="0.25">
      <c r="A1390" s="585"/>
      <c r="B1390" s="4813"/>
      <c r="C1390" s="263" t="s">
        <v>5448</v>
      </c>
      <c r="D1390" s="2333"/>
      <c r="E1390" s="3468"/>
      <c r="F1390" s="695"/>
      <c r="G1390" s="892"/>
      <c r="H1390" s="4011"/>
      <c r="I1390" s="4094"/>
      <c r="J1390" s="694"/>
      <c r="K1390" s="694"/>
      <c r="L1390" s="695"/>
      <c r="M1390" s="694"/>
      <c r="N1390" s="694"/>
      <c r="O1390" s="694"/>
      <c r="P1390" s="267">
        <v>44891</v>
      </c>
      <c r="Q1390" s="268" t="s">
        <v>5587</v>
      </c>
      <c r="R1390" s="7">
        <v>176</v>
      </c>
      <c r="S1390" s="268">
        <f>AVERAGE(CPVTFC3SG0077!H26:I26)</f>
        <v>0.11365</v>
      </c>
      <c r="T1390" s="343">
        <f t="shared" si="256"/>
        <v>-29.798507462686565</v>
      </c>
      <c r="U1390" s="1781" t="s">
        <v>314</v>
      </c>
      <c r="V1390" s="287"/>
    </row>
    <row r="1391" spans="1:23" s="23" customFormat="1" ht="15.75" thickBot="1" x14ac:dyDescent="0.3">
      <c r="A1391" s="462"/>
      <c r="B1391" s="4888"/>
      <c r="C1391" s="464" t="s">
        <v>863</v>
      </c>
      <c r="D1391" s="2111"/>
      <c r="E1391" s="3471"/>
      <c r="F1391" s="787"/>
      <c r="G1391" s="1385"/>
      <c r="H1391" s="4030"/>
      <c r="I1391" s="4125"/>
      <c r="J1391" s="786"/>
      <c r="K1391" s="786"/>
      <c r="L1391" s="787"/>
      <c r="M1391" s="786"/>
      <c r="N1391" s="786"/>
      <c r="O1391" s="786"/>
      <c r="P1391" s="3800">
        <v>44891</v>
      </c>
      <c r="Q1391" s="1783" t="s">
        <v>5587</v>
      </c>
      <c r="R1391" s="595">
        <v>177</v>
      </c>
      <c r="S1391" s="1783">
        <f>AVERAGE(CPVTFC3SG0077!J26:K26)</f>
        <v>0.11049999999999999</v>
      </c>
      <c r="T1391" s="469">
        <f t="shared" si="256"/>
        <v>-45.313432835820961</v>
      </c>
      <c r="U1391" s="1784" t="s">
        <v>314</v>
      </c>
      <c r="V1391" s="287"/>
    </row>
    <row r="1392" spans="1:23" s="23" customFormat="1" ht="15.75" thickBot="1" x14ac:dyDescent="0.3">
      <c r="A1392" s="1910">
        <v>1226</v>
      </c>
      <c r="B1392" s="532" t="s">
        <v>5234</v>
      </c>
      <c r="C1392" s="532" t="s">
        <v>868</v>
      </c>
      <c r="D1392" s="2328">
        <v>44866</v>
      </c>
      <c r="E1392" s="3506" t="s">
        <v>4949</v>
      </c>
      <c r="F1392" s="1464">
        <v>81</v>
      </c>
      <c r="G1392" s="587">
        <f>AVERAGE(CPVTFC3SG0041!I25:J25)</f>
        <v>2.8250999999999999</v>
      </c>
      <c r="H1392" s="4027">
        <f t="shared" si="251"/>
        <v>9525.3571428571431</v>
      </c>
      <c r="I1392" s="4112" t="s">
        <v>315</v>
      </c>
      <c r="J1392" s="1472"/>
      <c r="K1392" s="1472"/>
      <c r="L1392" s="2047"/>
      <c r="M1392" s="1472"/>
      <c r="N1392" s="1472"/>
      <c r="O1392" s="2837"/>
      <c r="P1392" s="3817">
        <v>44890</v>
      </c>
      <c r="Q1392" s="3818" t="s">
        <v>5585</v>
      </c>
      <c r="R1392" s="3818">
        <v>179</v>
      </c>
      <c r="S1392" s="3818">
        <f>AVERAGE(CPVTFC3SG0075!N26:O26)</f>
        <v>0.21739999999999998</v>
      </c>
      <c r="T1392" s="521">
        <f t="shared" ref="T1392" si="257">(S1392-0.1155)/0.0131*66</f>
        <v>513.38931297709905</v>
      </c>
      <c r="U1392" s="3819" t="s">
        <v>314</v>
      </c>
      <c r="V1392" s="287"/>
      <c r="W1392" s="23">
        <v>1</v>
      </c>
    </row>
    <row r="1393" spans="1:23" s="23" customFormat="1" x14ac:dyDescent="0.25">
      <c r="A1393" s="86">
        <v>1227</v>
      </c>
      <c r="B1393" s="4809" t="s">
        <v>5235</v>
      </c>
      <c r="C1393" s="457" t="s">
        <v>868</v>
      </c>
      <c r="D1393" s="2107">
        <v>44866</v>
      </c>
      <c r="E1393" s="2788" t="s">
        <v>4949</v>
      </c>
      <c r="F1393" s="459">
        <v>82</v>
      </c>
      <c r="G1393" s="460">
        <f>AVERAGE(CPVTFC3SG0041!K25:L25)</f>
        <v>2.8290500000000001</v>
      </c>
      <c r="H1393" s="4007">
        <f t="shared" si="251"/>
        <v>9539.4642857142862</v>
      </c>
      <c r="I1393" s="4126" t="s">
        <v>315</v>
      </c>
      <c r="J1393" s="834"/>
      <c r="K1393" s="834"/>
      <c r="L1393" s="835"/>
      <c r="M1393" s="834"/>
      <c r="N1393" s="834"/>
      <c r="O1393" s="834"/>
      <c r="P1393" s="1957">
        <v>44893</v>
      </c>
      <c r="Q1393" s="1959" t="s">
        <v>5592</v>
      </c>
      <c r="R1393" s="1959">
        <v>6</v>
      </c>
      <c r="S1393" s="1959">
        <f>AVERAGE(CPVTFC3SG0080!M11:N11)</f>
        <v>0.31884999999999997</v>
      </c>
      <c r="T1393" s="461">
        <f t="shared" ref="T1393:T1394" si="258">(S1393-0.0643)/0.0133*66</f>
        <v>1263.1804511278194</v>
      </c>
      <c r="U1393" s="3792" t="s">
        <v>315</v>
      </c>
      <c r="V1393" s="287"/>
      <c r="W1393" s="23">
        <v>1</v>
      </c>
    </row>
    <row r="1394" spans="1:23" s="23" customFormat="1" ht="15.75" thickBot="1" x14ac:dyDescent="0.3">
      <c r="A1394" s="516"/>
      <c r="B1394" s="4810"/>
      <c r="C1394" s="463" t="s">
        <v>5448</v>
      </c>
      <c r="D1394" s="2111"/>
      <c r="E1394" s="3471"/>
      <c r="F1394" s="787"/>
      <c r="G1394" s="1385"/>
      <c r="H1394" s="4030"/>
      <c r="I1394" s="4125"/>
      <c r="J1394" s="786"/>
      <c r="K1394" s="786"/>
      <c r="L1394" s="787"/>
      <c r="M1394" s="786"/>
      <c r="N1394" s="786"/>
      <c r="O1394" s="786"/>
      <c r="P1394" s="3800">
        <v>44893</v>
      </c>
      <c r="Q1394" s="1783" t="s">
        <v>5592</v>
      </c>
      <c r="R1394" s="1783">
        <v>7</v>
      </c>
      <c r="S1394" s="1783">
        <f>AVERAGE(CPVTFC3SG0080!O11:P11)</f>
        <v>0.28839999999999999</v>
      </c>
      <c r="T1394" s="469">
        <f t="shared" si="258"/>
        <v>1112.0751879699249</v>
      </c>
      <c r="U1394" s="1784" t="s">
        <v>314</v>
      </c>
      <c r="V1394" s="287"/>
    </row>
    <row r="1395" spans="1:23" s="23" customFormat="1" ht="15.75" thickBot="1" x14ac:dyDescent="0.3">
      <c r="A1395" s="1461">
        <v>1228</v>
      </c>
      <c r="B1395" s="532" t="s">
        <v>5236</v>
      </c>
      <c r="C1395" s="532" t="s">
        <v>868</v>
      </c>
      <c r="D1395" s="2328">
        <v>44866</v>
      </c>
      <c r="E1395" s="3506" t="s">
        <v>4949</v>
      </c>
      <c r="F1395" s="1464">
        <v>83</v>
      </c>
      <c r="G1395" s="587">
        <f>AVERAGE(CPVTFC3SG0041!M25:N25)</f>
        <v>2.7367499999999998</v>
      </c>
      <c r="H1395" s="4027">
        <f t="shared" si="251"/>
        <v>9209.8214285714275</v>
      </c>
      <c r="I1395" s="4112" t="s">
        <v>315</v>
      </c>
      <c r="J1395" s="1472"/>
      <c r="K1395" s="1472"/>
      <c r="L1395" s="2047"/>
      <c r="M1395" s="1472"/>
      <c r="N1395" s="1472"/>
      <c r="O1395" s="2837"/>
      <c r="P1395" s="3800">
        <v>44893</v>
      </c>
      <c r="Q1395" s="1783" t="s">
        <v>5592</v>
      </c>
      <c r="R1395" s="1783">
        <v>8</v>
      </c>
      <c r="S1395" s="1783">
        <f>AVERAGE(CPVTFC3SG0080!Q11:R11)</f>
        <v>0.30695</v>
      </c>
      <c r="T1395" s="469">
        <f t="shared" ref="T1395" si="259">(S1395-0.0643)/0.0133*66</f>
        <v>1204.1278195488721</v>
      </c>
      <c r="U1395" s="1784" t="s">
        <v>314</v>
      </c>
      <c r="V1395" s="287"/>
      <c r="W1395" s="23">
        <v>1</v>
      </c>
    </row>
    <row r="1396" spans="1:23" s="23" customFormat="1" ht="15.75" thickBot="1" x14ac:dyDescent="0.3">
      <c r="A1396" s="600">
        <v>1229</v>
      </c>
      <c r="B1396" s="2376" t="s">
        <v>5237</v>
      </c>
      <c r="C1396" s="2376" t="s">
        <v>868</v>
      </c>
      <c r="D1396" s="2325">
        <v>44866</v>
      </c>
      <c r="E1396" s="3512" t="s">
        <v>4949</v>
      </c>
      <c r="F1396" s="1425">
        <v>84</v>
      </c>
      <c r="G1396" s="540">
        <f>AVERAGE(CPVTFC3SG0041!O25:P25)</f>
        <v>2.7532999999999999</v>
      </c>
      <c r="H1396" s="3999">
        <f t="shared" si="251"/>
        <v>9268.9285714285725</v>
      </c>
      <c r="I1396" s="4121" t="s">
        <v>315</v>
      </c>
      <c r="J1396" s="1994"/>
      <c r="K1396" s="1994"/>
      <c r="L1396" s="1432"/>
      <c r="M1396" s="1994"/>
      <c r="N1396" s="1994"/>
      <c r="O1396" s="2158"/>
      <c r="P1396" s="3809">
        <v>44890</v>
      </c>
      <c r="Q1396" s="3810" t="s">
        <v>5585</v>
      </c>
      <c r="R1396" s="3810">
        <v>180</v>
      </c>
      <c r="S1396" s="3810">
        <f>AVERAGE(CPVTFC3SG0075!P26:Q26)</f>
        <v>0.20150000000000001</v>
      </c>
      <c r="T1396" s="1422">
        <f t="shared" ref="T1396:T1397" si="260">(S1396-0.1155)/0.0131*66</f>
        <v>433.28244274809157</v>
      </c>
      <c r="U1396" s="1784" t="s">
        <v>314</v>
      </c>
      <c r="V1396" s="287"/>
      <c r="W1396" s="23">
        <v>1</v>
      </c>
    </row>
    <row r="1397" spans="1:23" s="23" customFormat="1" ht="15.75" thickBot="1" x14ac:dyDescent="0.3">
      <c r="A1397" s="2083">
        <v>1230</v>
      </c>
      <c r="B1397" s="2482" t="s">
        <v>5238</v>
      </c>
      <c r="C1397" s="2482" t="s">
        <v>868</v>
      </c>
      <c r="D1397" s="2257">
        <v>44866</v>
      </c>
      <c r="E1397" s="3613" t="s">
        <v>4949</v>
      </c>
      <c r="F1397" s="2012">
        <v>85</v>
      </c>
      <c r="G1397" s="535">
        <f>AVERAGE(CPVTFC3SG0041!Q25:R25)</f>
        <v>2.7385000000000002</v>
      </c>
      <c r="H1397" s="4024">
        <f t="shared" si="251"/>
        <v>9216.0714285714294</v>
      </c>
      <c r="I1397" s="4111" t="s">
        <v>315</v>
      </c>
      <c r="J1397" s="2839"/>
      <c r="K1397" s="2839"/>
      <c r="L1397" s="2838"/>
      <c r="M1397" s="2839"/>
      <c r="N1397" s="2839"/>
      <c r="O1397" s="3910"/>
      <c r="P1397" s="3813">
        <v>44890</v>
      </c>
      <c r="Q1397" s="3814" t="s">
        <v>5585</v>
      </c>
      <c r="R1397" s="3814">
        <v>181</v>
      </c>
      <c r="S1397" s="3814">
        <f>AVERAGE(CPVTFC3SG0075!R26:S26)</f>
        <v>0.24254999999999999</v>
      </c>
      <c r="T1397" s="514">
        <f t="shared" si="260"/>
        <v>640.09923664122141</v>
      </c>
      <c r="U1397" s="1784" t="s">
        <v>314</v>
      </c>
      <c r="V1397" s="287"/>
      <c r="W1397" s="23">
        <v>1</v>
      </c>
    </row>
    <row r="1398" spans="1:23" s="23" customFormat="1" x14ac:dyDescent="0.25">
      <c r="A1398" s="508">
        <v>1231</v>
      </c>
      <c r="B1398" s="4811" t="s">
        <v>5239</v>
      </c>
      <c r="C1398" s="489" t="s">
        <v>868</v>
      </c>
      <c r="D1398" s="2329">
        <v>44866</v>
      </c>
      <c r="E1398" s="3465" t="s">
        <v>4949</v>
      </c>
      <c r="F1398" s="492">
        <v>86</v>
      </c>
      <c r="G1398" s="493">
        <f>AVERAGE(CPVTFC3SG0041!S25:T25)</f>
        <v>0.35050000000000003</v>
      </c>
      <c r="H1398" s="4008">
        <f t="shared" si="251"/>
        <v>687.50000000000011</v>
      </c>
      <c r="I1398" s="4117" t="s">
        <v>314</v>
      </c>
      <c r="J1398" s="834"/>
      <c r="K1398" s="834"/>
      <c r="L1398" s="835"/>
      <c r="M1398" s="834"/>
      <c r="N1398" s="834"/>
      <c r="O1398" s="834"/>
      <c r="P1398" s="3788">
        <v>44891</v>
      </c>
      <c r="Q1398" s="1498" t="s">
        <v>5587</v>
      </c>
      <c r="R1398" s="589">
        <v>178</v>
      </c>
      <c r="S1398" s="1498">
        <f>AVERAGE(CPVTFC3SG0077!L26:M26)</f>
        <v>0.10935</v>
      </c>
      <c r="T1398" s="494">
        <f t="shared" ref="T1398:T1399" si="261">(S1398-0.1197)/0.0134*66</f>
        <v>-50.977611940298495</v>
      </c>
      <c r="U1398" s="1779" t="s">
        <v>314</v>
      </c>
      <c r="V1398" s="287"/>
    </row>
    <row r="1399" spans="1:23" s="23" customFormat="1" ht="15.75" thickBot="1" x14ac:dyDescent="0.3">
      <c r="A1399" s="462"/>
      <c r="B1399" s="4888"/>
      <c r="C1399" s="464" t="s">
        <v>5448</v>
      </c>
      <c r="D1399" s="2111"/>
      <c r="E1399" s="3471"/>
      <c r="F1399" s="787"/>
      <c r="G1399" s="1385"/>
      <c r="H1399" s="4030"/>
      <c r="I1399" s="4125"/>
      <c r="J1399" s="786"/>
      <c r="K1399" s="786"/>
      <c r="L1399" s="787"/>
      <c r="M1399" s="786"/>
      <c r="N1399" s="786"/>
      <c r="O1399" s="786"/>
      <c r="P1399" s="3800">
        <v>44891</v>
      </c>
      <c r="Q1399" s="1783" t="s">
        <v>5587</v>
      </c>
      <c r="R1399" s="595">
        <v>179</v>
      </c>
      <c r="S1399" s="1783">
        <f>AVERAGE(CPVTFC3SG0077!N26:O26)</f>
        <v>0.11169999999999999</v>
      </c>
      <c r="T1399" s="469">
        <f t="shared" si="261"/>
        <v>-39.402985074626898</v>
      </c>
      <c r="U1399" s="1784" t="s">
        <v>314</v>
      </c>
      <c r="V1399" s="287"/>
    </row>
    <row r="1400" spans="1:23" s="23" customFormat="1" ht="15.75" thickBot="1" x14ac:dyDescent="0.3">
      <c r="A1400" s="1461">
        <v>1232</v>
      </c>
      <c r="B1400" s="532" t="s">
        <v>5240</v>
      </c>
      <c r="C1400" s="532" t="s">
        <v>868</v>
      </c>
      <c r="D1400" s="2328">
        <v>44866</v>
      </c>
      <c r="E1400" s="3506" t="s">
        <v>4949</v>
      </c>
      <c r="F1400" s="1464">
        <v>87</v>
      </c>
      <c r="G1400" s="587">
        <f>AVERAGE(CPVTFC3SG0041!U25:V25)</f>
        <v>2.8166500000000001</v>
      </c>
      <c r="H1400" s="4027">
        <f t="shared" si="251"/>
        <v>9495.1785714285725</v>
      </c>
      <c r="I1400" s="4112" t="s">
        <v>315</v>
      </c>
      <c r="J1400" s="1472"/>
      <c r="K1400" s="1472"/>
      <c r="L1400" s="2047"/>
      <c r="M1400" s="1472"/>
      <c r="N1400" s="1472"/>
      <c r="O1400" s="2837"/>
      <c r="P1400" s="3785">
        <v>44893</v>
      </c>
      <c r="Q1400" s="3786" t="s">
        <v>5592</v>
      </c>
      <c r="R1400" s="3786">
        <v>9</v>
      </c>
      <c r="S1400" s="3786">
        <f>AVERAGE(CPVTFC3SG0080!S11:T11)</f>
        <v>0.25019999999999998</v>
      </c>
      <c r="T1400" s="474">
        <f t="shared" ref="T1400:T1405" si="262">(S1400-0.0643)/0.0133*66</f>
        <v>922.51127819548867</v>
      </c>
      <c r="U1400" s="3787" t="s">
        <v>314</v>
      </c>
      <c r="V1400" s="287"/>
      <c r="W1400" s="23">
        <v>1</v>
      </c>
    </row>
    <row r="1401" spans="1:23" s="23" customFormat="1" ht="15.75" thickBot="1" x14ac:dyDescent="0.3">
      <c r="A1401" s="600">
        <v>1233</v>
      </c>
      <c r="B1401" s="2376" t="s">
        <v>5241</v>
      </c>
      <c r="C1401" s="2376" t="s">
        <v>868</v>
      </c>
      <c r="D1401" s="2325">
        <v>44866</v>
      </c>
      <c r="E1401" s="3512" t="s">
        <v>4949</v>
      </c>
      <c r="F1401" s="1425">
        <v>88</v>
      </c>
      <c r="G1401" s="540">
        <f>AVERAGE(CPVTFC3SG0041!W25:X25)</f>
        <v>2.7433000000000001</v>
      </c>
      <c r="H1401" s="3999">
        <f t="shared" si="251"/>
        <v>9233.2142857142862</v>
      </c>
      <c r="I1401" s="4121" t="s">
        <v>315</v>
      </c>
      <c r="J1401" s="1994"/>
      <c r="K1401" s="1994"/>
      <c r="L1401" s="1432"/>
      <c r="M1401" s="1994"/>
      <c r="N1401" s="1994"/>
      <c r="O1401" s="2158"/>
      <c r="P1401" s="3802">
        <v>44893</v>
      </c>
      <c r="Q1401" s="3803" t="s">
        <v>5592</v>
      </c>
      <c r="R1401" s="3803">
        <v>10</v>
      </c>
      <c r="S1401" s="3803">
        <f>AVERAGE(CPVTFC3SG0080!U11:V11)</f>
        <v>0.91284999999999994</v>
      </c>
      <c r="T1401" s="603">
        <f t="shared" si="262"/>
        <v>4210.8496240601507</v>
      </c>
      <c r="U1401" s="3804" t="s">
        <v>315</v>
      </c>
      <c r="V1401" s="287"/>
      <c r="W1401" s="23">
        <v>1</v>
      </c>
    </row>
    <row r="1402" spans="1:23" s="23" customFormat="1" ht="15.75" thickBot="1" x14ac:dyDescent="0.3">
      <c r="A1402" s="1461">
        <v>1234</v>
      </c>
      <c r="B1402" s="532" t="s">
        <v>5242</v>
      </c>
      <c r="C1402" s="532" t="s">
        <v>868</v>
      </c>
      <c r="D1402" s="2328">
        <v>44866</v>
      </c>
      <c r="E1402" s="3506" t="s">
        <v>4949</v>
      </c>
      <c r="F1402" s="1464">
        <v>89</v>
      </c>
      <c r="G1402" s="587">
        <f>AVERAGE(CPVTFC3SG0041!B12:C12)</f>
        <v>1.5952</v>
      </c>
      <c r="H1402" s="4027">
        <f t="shared" si="251"/>
        <v>5132.8571428571431</v>
      </c>
      <c r="I1402" s="4112" t="s">
        <v>315</v>
      </c>
      <c r="J1402" s="1472"/>
      <c r="K1402" s="1472"/>
      <c r="L1402" s="2047"/>
      <c r="M1402" s="1472"/>
      <c r="N1402" s="1472"/>
      <c r="O1402" s="2837"/>
      <c r="P1402" s="3817">
        <v>44893</v>
      </c>
      <c r="Q1402" s="3818" t="s">
        <v>5592</v>
      </c>
      <c r="R1402" s="3818">
        <v>11</v>
      </c>
      <c r="S1402" s="3818">
        <f>AVERAGE(CPVTFC3SG0080!W11:X11)</f>
        <v>0.18209999999999998</v>
      </c>
      <c r="T1402" s="521">
        <f t="shared" si="262"/>
        <v>584.57142857142844</v>
      </c>
      <c r="U1402" s="3819" t="s">
        <v>314</v>
      </c>
      <c r="V1402" s="287"/>
      <c r="W1402" s="23">
        <v>1</v>
      </c>
    </row>
    <row r="1403" spans="1:23" s="23" customFormat="1" ht="15.75" thickBot="1" x14ac:dyDescent="0.3">
      <c r="A1403" s="600">
        <v>1235</v>
      </c>
      <c r="B1403" s="2376" t="s">
        <v>5243</v>
      </c>
      <c r="C1403" s="2376" t="s">
        <v>868</v>
      </c>
      <c r="D1403" s="2325">
        <v>44866</v>
      </c>
      <c r="E1403" s="3512" t="s">
        <v>4949</v>
      </c>
      <c r="F1403" s="1425">
        <v>90</v>
      </c>
      <c r="G1403" s="540">
        <f>AVERAGE(CPVTFC3SG0041!D12:E12)</f>
        <v>2.6100500000000002</v>
      </c>
      <c r="H1403" s="3999">
        <f t="shared" si="251"/>
        <v>8757.3214285714294</v>
      </c>
      <c r="I1403" s="4121" t="s">
        <v>315</v>
      </c>
      <c r="J1403" s="1994"/>
      <c r="K1403" s="1994"/>
      <c r="L1403" s="1432"/>
      <c r="M1403" s="1994"/>
      <c r="N1403" s="1994"/>
      <c r="O1403" s="2158"/>
      <c r="P1403" s="3809">
        <v>44893</v>
      </c>
      <c r="Q1403" s="3810" t="s">
        <v>5592</v>
      </c>
      <c r="R1403" s="3810">
        <v>12</v>
      </c>
      <c r="S1403" s="3810">
        <f>AVERAGE(CPVTFC3SG0080!C13:D13)</f>
        <v>0.28395000000000004</v>
      </c>
      <c r="T1403" s="1422">
        <f t="shared" si="262"/>
        <v>1089.9924812030079</v>
      </c>
      <c r="U1403" s="3811" t="s">
        <v>314</v>
      </c>
      <c r="V1403" s="287"/>
      <c r="W1403" s="23">
        <v>1</v>
      </c>
    </row>
    <row r="1404" spans="1:23" s="23" customFormat="1" x14ac:dyDescent="0.25">
      <c r="A1404" s="1840">
        <v>1236</v>
      </c>
      <c r="B1404" s="4807" t="s">
        <v>5244</v>
      </c>
      <c r="C1404" s="439" t="s">
        <v>868</v>
      </c>
      <c r="D1404" s="2925">
        <v>44866</v>
      </c>
      <c r="E1404" s="3518" t="s">
        <v>4949</v>
      </c>
      <c r="F1404" s="449">
        <v>91</v>
      </c>
      <c r="G1404" s="502">
        <f>AVERAGE(CPVTFC3SG0041!F12:G12)</f>
        <v>1.0594000000000001</v>
      </c>
      <c r="H1404" s="4010">
        <f t="shared" si="251"/>
        <v>3219.2857142857142</v>
      </c>
      <c r="I1404" s="4133" t="s">
        <v>315</v>
      </c>
      <c r="J1404" s="1271"/>
      <c r="K1404" s="1271"/>
      <c r="L1404" s="1288"/>
      <c r="M1404" s="1271"/>
      <c r="N1404" s="1271"/>
      <c r="O1404" s="1271"/>
      <c r="P1404" s="3779">
        <v>44893</v>
      </c>
      <c r="Q1404" s="3780" t="s">
        <v>5592</v>
      </c>
      <c r="R1404" s="3780">
        <v>13</v>
      </c>
      <c r="S1404" s="3780">
        <f>AVERAGE(CPVTFC3SG0080!E13:F13)</f>
        <v>0.10844999999999999</v>
      </c>
      <c r="T1404" s="500">
        <f t="shared" si="262"/>
        <v>219.09022556390974</v>
      </c>
      <c r="U1404" s="3781" t="s">
        <v>314</v>
      </c>
      <c r="V1404" s="287"/>
      <c r="W1404" s="23">
        <v>1</v>
      </c>
    </row>
    <row r="1405" spans="1:23" s="23" customFormat="1" ht="15.75" thickBot="1" x14ac:dyDescent="0.3">
      <c r="A1405" s="219"/>
      <c r="B1405" s="4808"/>
      <c r="C1405" s="463" t="s">
        <v>5448</v>
      </c>
      <c r="D1405" s="2111"/>
      <c r="E1405" s="3471"/>
      <c r="F1405" s="787"/>
      <c r="G1405" s="1385"/>
      <c r="H1405" s="4030"/>
      <c r="I1405" s="4125"/>
      <c r="J1405" s="786"/>
      <c r="K1405" s="786"/>
      <c r="L1405" s="787"/>
      <c r="M1405" s="786"/>
      <c r="N1405" s="786"/>
      <c r="O1405" s="786"/>
      <c r="P1405" s="3800">
        <v>44893</v>
      </c>
      <c r="Q1405" s="1783" t="s">
        <v>5592</v>
      </c>
      <c r="R1405" s="1783">
        <v>14</v>
      </c>
      <c r="S1405" s="1783">
        <f>AVERAGE(CPVTFC3SG0080!G13:H13)</f>
        <v>0.1094</v>
      </c>
      <c r="T1405" s="469">
        <f t="shared" si="262"/>
        <v>223.80451127819549</v>
      </c>
      <c r="U1405" s="1784" t="s">
        <v>314</v>
      </c>
      <c r="V1405" s="287"/>
    </row>
    <row r="1406" spans="1:23" s="23" customFormat="1" ht="15.75" thickBot="1" x14ac:dyDescent="0.3">
      <c r="A1406" s="2034">
        <v>1237</v>
      </c>
      <c r="B1406" s="2199" t="s">
        <v>5245</v>
      </c>
      <c r="C1406" s="2199" t="s">
        <v>868</v>
      </c>
      <c r="D1406" s="2857">
        <v>44866</v>
      </c>
      <c r="E1406" s="3822" t="s">
        <v>4949</v>
      </c>
      <c r="F1406" s="2240">
        <v>92</v>
      </c>
      <c r="G1406" s="539">
        <f>AVERAGE(CPVTFC3SG0041!H12:I12)</f>
        <v>0.91290000000000004</v>
      </c>
      <c r="H1406" s="4025">
        <f t="shared" si="251"/>
        <v>2696.0714285714284</v>
      </c>
      <c r="I1406" s="4134" t="s">
        <v>315</v>
      </c>
      <c r="J1406" s="1256"/>
      <c r="K1406" s="1256"/>
      <c r="L1406" s="2022"/>
      <c r="M1406" s="1256"/>
      <c r="N1406" s="1256"/>
      <c r="O1406" s="3898"/>
      <c r="P1406" s="3929">
        <v>44890</v>
      </c>
      <c r="Q1406" s="3928" t="s">
        <v>5585</v>
      </c>
      <c r="R1406" s="3928">
        <v>182</v>
      </c>
      <c r="S1406" s="3928">
        <f>AVERAGE(CPVTFC3SG0075!T26:U26)</f>
        <v>0.12655</v>
      </c>
      <c r="T1406" s="559">
        <f t="shared" ref="T1406:T1408" si="263">(S1406-0.1155)/0.0131*66</f>
        <v>55.671755725190792</v>
      </c>
      <c r="U1406" s="3930" t="s">
        <v>314</v>
      </c>
      <c r="V1406" s="287"/>
      <c r="W1406" s="23">
        <v>1</v>
      </c>
    </row>
    <row r="1407" spans="1:23" s="23" customFormat="1" ht="15.75" thickBot="1" x14ac:dyDescent="0.3">
      <c r="A1407" s="1225">
        <v>1238</v>
      </c>
      <c r="B1407" s="2287" t="s">
        <v>5246</v>
      </c>
      <c r="C1407" s="2287" t="s">
        <v>868</v>
      </c>
      <c r="D1407" s="2330">
        <v>44866</v>
      </c>
      <c r="E1407" s="3516" t="s">
        <v>4949</v>
      </c>
      <c r="F1407" s="1521">
        <v>93</v>
      </c>
      <c r="G1407" s="523">
        <f>AVERAGE(CPVTFC3SG0041!J12:K12)</f>
        <v>7.1199999999999999E-2</v>
      </c>
      <c r="H1407" s="4013">
        <f t="shared" si="251"/>
        <v>-310</v>
      </c>
      <c r="I1407" s="4124" t="s">
        <v>314</v>
      </c>
      <c r="J1407" s="1472"/>
      <c r="K1407" s="1472"/>
      <c r="L1407" s="2047"/>
      <c r="M1407" s="1472"/>
      <c r="N1407" s="1472"/>
      <c r="O1407" s="2837"/>
      <c r="P1407" s="3817">
        <v>44890</v>
      </c>
      <c r="Q1407" s="3818" t="s">
        <v>5585</v>
      </c>
      <c r="R1407" s="3818">
        <v>183</v>
      </c>
      <c r="S1407" s="3818">
        <f>AVERAGE(CPVTFC3SG0075!V26:W26)</f>
        <v>9.4750000000000001E-2</v>
      </c>
      <c r="T1407" s="521">
        <f t="shared" si="263"/>
        <v>-104.54198473282445</v>
      </c>
      <c r="U1407" s="3819" t="s">
        <v>314</v>
      </c>
      <c r="V1407" s="287"/>
    </row>
    <row r="1408" spans="1:23" s="23" customFormat="1" ht="15.75" thickBot="1" x14ac:dyDescent="0.3">
      <c r="A1408" s="600">
        <v>1239</v>
      </c>
      <c r="B1408" s="2376" t="s">
        <v>5247</v>
      </c>
      <c r="C1408" s="2376" t="s">
        <v>868</v>
      </c>
      <c r="D1408" s="2325">
        <v>44866</v>
      </c>
      <c r="E1408" s="3512" t="s">
        <v>4949</v>
      </c>
      <c r="F1408" s="1425">
        <v>94</v>
      </c>
      <c r="G1408" s="540">
        <f>AVERAGE(CPVTFC3SG0041!L12:M12)</f>
        <v>2.5028000000000001</v>
      </c>
      <c r="H1408" s="3999">
        <f t="shared" si="251"/>
        <v>8374.2857142857156</v>
      </c>
      <c r="I1408" s="4121" t="s">
        <v>315</v>
      </c>
      <c r="J1408" s="1994"/>
      <c r="K1408" s="1994"/>
      <c r="L1408" s="1432"/>
      <c r="M1408" s="1994"/>
      <c r="N1408" s="1994"/>
      <c r="O1408" s="2158"/>
      <c r="P1408" s="3809">
        <v>44890</v>
      </c>
      <c r="Q1408" s="3810" t="s">
        <v>5585</v>
      </c>
      <c r="R1408" s="3810">
        <v>184</v>
      </c>
      <c r="S1408" s="3810">
        <f>AVERAGE(CPVTFC3SG0075!X26:Y26)</f>
        <v>0.24414999999999998</v>
      </c>
      <c r="T1408" s="1422">
        <f t="shared" si="263"/>
        <v>648.16030534351137</v>
      </c>
      <c r="U1408" s="3811" t="s">
        <v>314</v>
      </c>
      <c r="V1408" s="287"/>
      <c r="W1408" s="23">
        <v>1</v>
      </c>
    </row>
    <row r="1409" spans="1:23" s="23" customFormat="1" ht="15.75" thickBot="1" x14ac:dyDescent="0.3">
      <c r="A1409" s="1225">
        <v>1240</v>
      </c>
      <c r="B1409" s="2287" t="s">
        <v>5248</v>
      </c>
      <c r="C1409" s="2287" t="s">
        <v>868</v>
      </c>
      <c r="D1409" s="2330">
        <v>44866</v>
      </c>
      <c r="E1409" s="3516" t="s">
        <v>4949</v>
      </c>
      <c r="F1409" s="1521">
        <v>95</v>
      </c>
      <c r="G1409" s="523">
        <f>AVERAGE(CPVTFC3SG0041!N12:O12)</f>
        <v>0.20815</v>
      </c>
      <c r="H1409" s="4013">
        <f t="shared" si="251"/>
        <v>179.10714285714286</v>
      </c>
      <c r="I1409" s="4124" t="s">
        <v>314</v>
      </c>
      <c r="J1409" s="1472"/>
      <c r="K1409" s="1472"/>
      <c r="L1409" s="2047"/>
      <c r="M1409" s="1472"/>
      <c r="N1409" s="1472"/>
      <c r="O1409" s="2837"/>
      <c r="P1409" s="3785">
        <v>44891</v>
      </c>
      <c r="Q1409" s="3786" t="s">
        <v>5587</v>
      </c>
      <c r="R1409" s="112">
        <v>180</v>
      </c>
      <c r="S1409" s="3786">
        <f>AVERAGE(CPVTFC3SG0077!P26:Q26)</f>
        <v>9.9349999999999994E-2</v>
      </c>
      <c r="T1409" s="474">
        <f t="shared" ref="T1409:T1413" si="264">(S1409-0.1197)/0.0134*66</f>
        <v>-100.23134328358212</v>
      </c>
      <c r="U1409" s="3787" t="s">
        <v>314</v>
      </c>
      <c r="V1409" s="287"/>
    </row>
    <row r="1410" spans="1:23" s="23" customFormat="1" ht="15.75" thickBot="1" x14ac:dyDescent="0.3">
      <c r="A1410" s="600">
        <v>1241</v>
      </c>
      <c r="B1410" s="2376" t="s">
        <v>5249</v>
      </c>
      <c r="C1410" s="2376" t="s">
        <v>868</v>
      </c>
      <c r="D1410" s="2325">
        <v>44866</v>
      </c>
      <c r="E1410" s="3512" t="s">
        <v>4949</v>
      </c>
      <c r="F1410" s="1425">
        <v>96</v>
      </c>
      <c r="G1410" s="540">
        <f>AVERAGE(CPVTFC3SG0041!P12:Q12)</f>
        <v>1.4915</v>
      </c>
      <c r="H1410" s="3999">
        <f t="shared" si="251"/>
        <v>4762.5000000000009</v>
      </c>
      <c r="I1410" s="4121" t="s">
        <v>315</v>
      </c>
      <c r="J1410" s="1994"/>
      <c r="K1410" s="1994"/>
      <c r="L1410" s="1432"/>
      <c r="M1410" s="1994"/>
      <c r="N1410" s="1994"/>
      <c r="O1410" s="2158"/>
      <c r="P1410" s="3809">
        <v>44891</v>
      </c>
      <c r="Q1410" s="3810" t="s">
        <v>5587</v>
      </c>
      <c r="R1410" s="1319">
        <v>181</v>
      </c>
      <c r="S1410" s="3810">
        <f>AVERAGE(CPVTFC3SG0077!R26:S26)</f>
        <v>0.1226</v>
      </c>
      <c r="T1410" s="1422">
        <f t="shared" si="264"/>
        <v>14.283582089552239</v>
      </c>
      <c r="U1410" s="3811" t="s">
        <v>314</v>
      </c>
      <c r="V1410" s="287"/>
      <c r="W1410" s="23">
        <v>1</v>
      </c>
    </row>
    <row r="1411" spans="1:23" s="23" customFormat="1" ht="15.75" thickBot="1" x14ac:dyDescent="0.3">
      <c r="A1411" s="1461">
        <v>1242</v>
      </c>
      <c r="B1411" s="532" t="s">
        <v>5250</v>
      </c>
      <c r="C1411" s="532" t="s">
        <v>868</v>
      </c>
      <c r="D1411" s="2328">
        <v>44866</v>
      </c>
      <c r="E1411" s="3506" t="s">
        <v>4949</v>
      </c>
      <c r="F1411" s="1464">
        <v>97</v>
      </c>
      <c r="G1411" s="587">
        <f>AVERAGE(CPVTFC3SG0041!R12:S12)</f>
        <v>1.3750499999999999</v>
      </c>
      <c r="H1411" s="4027">
        <f t="shared" si="251"/>
        <v>4346.6071428571422</v>
      </c>
      <c r="I1411" s="4112" t="s">
        <v>315</v>
      </c>
      <c r="J1411" s="1472"/>
      <c r="K1411" s="1472"/>
      <c r="L1411" s="2047"/>
      <c r="M1411" s="1472"/>
      <c r="N1411" s="1472"/>
      <c r="O1411" s="2837"/>
      <c r="P1411" s="3817">
        <v>44891</v>
      </c>
      <c r="Q1411" s="3818" t="s">
        <v>5587</v>
      </c>
      <c r="R1411" s="1226">
        <v>182</v>
      </c>
      <c r="S1411" s="3818">
        <f>AVERAGE(CPVTFC3SG0077!T26:U26)</f>
        <v>0.10730000000000001</v>
      </c>
      <c r="T1411" s="521">
        <f t="shared" si="264"/>
        <v>-61.074626865671611</v>
      </c>
      <c r="U1411" s="3819" t="s">
        <v>314</v>
      </c>
      <c r="V1411" s="287"/>
      <c r="W1411" s="23">
        <v>1</v>
      </c>
    </row>
    <row r="1412" spans="1:23" s="23" customFormat="1" ht="15.75" thickBot="1" x14ac:dyDescent="0.3">
      <c r="A1412" s="2008">
        <v>1243</v>
      </c>
      <c r="B1412" s="2482" t="s">
        <v>5251</v>
      </c>
      <c r="C1412" s="2482" t="s">
        <v>868</v>
      </c>
      <c r="D1412" s="2257">
        <v>44866</v>
      </c>
      <c r="E1412" s="3613" t="s">
        <v>4949</v>
      </c>
      <c r="F1412" s="2012">
        <v>98</v>
      </c>
      <c r="G1412" s="535">
        <f>AVERAGE(CPVTFC3SG0041!T12:U12)</f>
        <v>2.2174</v>
      </c>
      <c r="H1412" s="4024">
        <f t="shared" si="251"/>
        <v>7355</v>
      </c>
      <c r="I1412" s="4111" t="s">
        <v>315</v>
      </c>
      <c r="J1412" s="2839"/>
      <c r="K1412" s="2839"/>
      <c r="L1412" s="2838"/>
      <c r="M1412" s="2839"/>
      <c r="N1412" s="2839"/>
      <c r="O1412" s="3910"/>
      <c r="P1412" s="3813">
        <v>44891</v>
      </c>
      <c r="Q1412" s="3814" t="s">
        <v>5587</v>
      </c>
      <c r="R1412" s="1016">
        <v>183</v>
      </c>
      <c r="S1412" s="3814">
        <f>AVERAGE(CPVTFC3SG0077!V26:W26)</f>
        <v>7.5000000000000011E-2</v>
      </c>
      <c r="T1412" s="514">
        <f t="shared" si="264"/>
        <v>-220.16417910447757</v>
      </c>
      <c r="U1412" s="3815" t="s">
        <v>314</v>
      </c>
      <c r="V1412" s="287"/>
      <c r="W1412" s="23">
        <v>1</v>
      </c>
    </row>
    <row r="1413" spans="1:23" s="23" customFormat="1" x14ac:dyDescent="0.25">
      <c r="A1413" s="456">
        <v>1244</v>
      </c>
      <c r="B1413" s="4806" t="s">
        <v>5252</v>
      </c>
      <c r="C1413" s="457" t="s">
        <v>868</v>
      </c>
      <c r="D1413" s="2107">
        <v>44866</v>
      </c>
      <c r="E1413" s="2788" t="s">
        <v>4949</v>
      </c>
      <c r="F1413" s="459">
        <v>99</v>
      </c>
      <c r="G1413" s="460">
        <f>AVERAGE(CPVTFC3SG0041!V12:W12)</f>
        <v>2.7537500000000001</v>
      </c>
      <c r="H1413" s="4007">
        <f t="shared" si="251"/>
        <v>9270.5357142857156</v>
      </c>
      <c r="I1413" s="4126" t="s">
        <v>315</v>
      </c>
      <c r="J1413" s="834"/>
      <c r="K1413" s="834"/>
      <c r="L1413" s="835"/>
      <c r="M1413" s="834"/>
      <c r="N1413" s="834"/>
      <c r="O1413" s="834"/>
      <c r="P1413" s="3788">
        <v>44891</v>
      </c>
      <c r="Q1413" s="1498" t="s">
        <v>5587</v>
      </c>
      <c r="R1413" s="589">
        <v>184</v>
      </c>
      <c r="S1413" s="1498">
        <f>AVERAGE(CPVTFC3SG0077!X26:Y26)</f>
        <v>0.29425000000000001</v>
      </c>
      <c r="T1413" s="494">
        <f t="shared" si="264"/>
        <v>859.72388059701484</v>
      </c>
      <c r="U1413" s="1779" t="s">
        <v>314</v>
      </c>
      <c r="V1413" s="287"/>
      <c r="W1413" s="23">
        <v>1</v>
      </c>
    </row>
    <row r="1414" spans="1:23" s="23" customFormat="1" x14ac:dyDescent="0.25">
      <c r="A1414" s="597"/>
      <c r="B1414" s="4807"/>
      <c r="C1414" s="443" t="s">
        <v>5448</v>
      </c>
      <c r="D1414" s="2333"/>
      <c r="E1414" s="3468"/>
      <c r="F1414" s="695"/>
      <c r="G1414" s="892"/>
      <c r="H1414" s="4011"/>
      <c r="I1414" s="4094"/>
      <c r="J1414" s="694"/>
      <c r="K1414" s="694"/>
      <c r="L1414" s="695"/>
      <c r="M1414" s="694"/>
      <c r="N1414" s="694"/>
      <c r="O1414" s="694"/>
      <c r="P1414" s="267">
        <v>44893</v>
      </c>
      <c r="Q1414" s="268" t="s">
        <v>5592</v>
      </c>
      <c r="R1414" s="268">
        <v>15</v>
      </c>
      <c r="S1414" s="268">
        <f>AVERAGE(CPVTFC3SG0080!I13:J13)</f>
        <v>0.23845</v>
      </c>
      <c r="T1414" s="343">
        <f t="shared" ref="T1414:T1415" si="265">(S1414-0.0643)/0.0133*66</f>
        <v>864.20300751879699</v>
      </c>
      <c r="U1414" s="1781" t="s">
        <v>314</v>
      </c>
      <c r="V1414" s="287"/>
    </row>
    <row r="1415" spans="1:23" s="23" customFormat="1" ht="15.75" thickBot="1" x14ac:dyDescent="0.3">
      <c r="A1415" s="219"/>
      <c r="B1415" s="4808"/>
      <c r="C1415" s="463" t="s">
        <v>863</v>
      </c>
      <c r="D1415" s="2111"/>
      <c r="E1415" s="3471"/>
      <c r="F1415" s="787"/>
      <c r="G1415" s="1385"/>
      <c r="H1415" s="4030"/>
      <c r="I1415" s="4125"/>
      <c r="J1415" s="786"/>
      <c r="K1415" s="786"/>
      <c r="L1415" s="787"/>
      <c r="M1415" s="786"/>
      <c r="N1415" s="786"/>
      <c r="O1415" s="786"/>
      <c r="P1415" s="3800">
        <v>44893</v>
      </c>
      <c r="Q1415" s="1783" t="s">
        <v>5592</v>
      </c>
      <c r="R1415" s="1783">
        <v>16</v>
      </c>
      <c r="S1415" s="1783">
        <f>AVERAGE(CPVTFC3SG0080!K13:L13)</f>
        <v>0.20424999999999999</v>
      </c>
      <c r="T1415" s="469">
        <f t="shared" si="265"/>
        <v>694.48872180451133</v>
      </c>
      <c r="U1415" s="1784" t="s">
        <v>314</v>
      </c>
      <c r="V1415" s="287"/>
    </row>
    <row r="1416" spans="1:23" s="23" customFormat="1" ht="15.75" thickBot="1" x14ac:dyDescent="0.3">
      <c r="A1416" s="531">
        <v>1245</v>
      </c>
      <c r="B1416" s="532" t="s">
        <v>5253</v>
      </c>
      <c r="C1416" s="532" t="s">
        <v>868</v>
      </c>
      <c r="D1416" s="2328">
        <v>44866</v>
      </c>
      <c r="E1416" s="3506" t="s">
        <v>4949</v>
      </c>
      <c r="F1416" s="1464">
        <v>100</v>
      </c>
      <c r="G1416" s="587">
        <f>AVERAGE(CPVTFC3SG0041!X12:Y12)</f>
        <v>1.1525000000000001</v>
      </c>
      <c r="H1416" s="4027">
        <f t="shared" si="251"/>
        <v>3551.7857142857147</v>
      </c>
      <c r="I1416" s="4112" t="s">
        <v>315</v>
      </c>
      <c r="J1416" s="1472"/>
      <c r="K1416" s="1472"/>
      <c r="L1416" s="2047"/>
      <c r="M1416" s="1472"/>
      <c r="N1416" s="1472"/>
      <c r="O1416" s="2837"/>
      <c r="P1416" s="3785">
        <v>44893</v>
      </c>
      <c r="Q1416" s="3786" t="s">
        <v>5592</v>
      </c>
      <c r="R1416" s="3786">
        <v>17</v>
      </c>
      <c r="S1416" s="3786">
        <f>AVERAGE(CPVTFC3SG0080!M13:N13)</f>
        <v>0.12640000000000001</v>
      </c>
      <c r="T1416" s="474">
        <f t="shared" ref="T1416:T1420" si="266">(S1416-0.0643)/0.0133*66</f>
        <v>308.16541353383468</v>
      </c>
      <c r="U1416" s="3787" t="s">
        <v>314</v>
      </c>
      <c r="V1416" s="287"/>
      <c r="W1416" s="23">
        <v>1</v>
      </c>
    </row>
    <row r="1417" spans="1:23" s="23" customFormat="1" ht="15.75" thickBot="1" x14ac:dyDescent="0.3">
      <c r="A1417" s="1798">
        <v>1246</v>
      </c>
      <c r="B1417" s="2376" t="s">
        <v>5254</v>
      </c>
      <c r="C1417" s="2376" t="s">
        <v>868</v>
      </c>
      <c r="D1417" s="2325">
        <v>44866</v>
      </c>
      <c r="E1417" s="3512" t="s">
        <v>4949</v>
      </c>
      <c r="F1417" s="1425">
        <v>101</v>
      </c>
      <c r="G1417" s="540">
        <f>AVERAGE(CPVTFC3SG0041!B14:C14)</f>
        <v>2.3266499999999999</v>
      </c>
      <c r="H1417" s="3999">
        <f t="shared" si="251"/>
        <v>7745.1785714285706</v>
      </c>
      <c r="I1417" s="4121" t="s">
        <v>315</v>
      </c>
      <c r="J1417" s="1994"/>
      <c r="K1417" s="1994"/>
      <c r="L1417" s="1432"/>
      <c r="M1417" s="1994"/>
      <c r="N1417" s="1994"/>
      <c r="O1417" s="2158"/>
      <c r="P1417" s="3809">
        <v>44893</v>
      </c>
      <c r="Q1417" s="3810" t="s">
        <v>5592</v>
      </c>
      <c r="R1417" s="3810">
        <v>18</v>
      </c>
      <c r="S1417" s="3810">
        <f>AVERAGE(CPVTFC3SG0080!O13:P13)</f>
        <v>0.21215000000000001</v>
      </c>
      <c r="T1417" s="1422">
        <f t="shared" si="266"/>
        <v>733.69172932330832</v>
      </c>
      <c r="U1417" s="3811" t="s">
        <v>314</v>
      </c>
      <c r="V1417" s="287"/>
      <c r="W1417" s="23">
        <v>1</v>
      </c>
    </row>
    <row r="1418" spans="1:23" s="23" customFormat="1" ht="15.75" thickBot="1" x14ac:dyDescent="0.3">
      <c r="A1418" s="531">
        <v>1247</v>
      </c>
      <c r="B1418" s="532" t="s">
        <v>5255</v>
      </c>
      <c r="C1418" s="532" t="s">
        <v>868</v>
      </c>
      <c r="D1418" s="2328">
        <v>44866</v>
      </c>
      <c r="E1418" s="3506" t="s">
        <v>4949</v>
      </c>
      <c r="F1418" s="1464">
        <v>102</v>
      </c>
      <c r="G1418" s="587">
        <f>AVERAGE(CPVTFC3SG0041!D14:E14)</f>
        <v>1.7622499999999999</v>
      </c>
      <c r="H1418" s="4027">
        <f t="shared" si="251"/>
        <v>5729.4642857142853</v>
      </c>
      <c r="I1418" s="4112" t="s">
        <v>315</v>
      </c>
      <c r="J1418" s="1472"/>
      <c r="K1418" s="1472"/>
      <c r="L1418" s="2047"/>
      <c r="M1418" s="1472"/>
      <c r="N1418" s="1472"/>
      <c r="O1418" s="2837"/>
      <c r="P1418" s="3817">
        <v>44893</v>
      </c>
      <c r="Q1418" s="3818" t="s">
        <v>5592</v>
      </c>
      <c r="R1418" s="3818">
        <v>19</v>
      </c>
      <c r="S1418" s="3818">
        <f>AVERAGE(CPVTFC3SG0080!Q13:R13)</f>
        <v>0.1477</v>
      </c>
      <c r="T1418" s="521">
        <f t="shared" si="266"/>
        <v>413.86466165413538</v>
      </c>
      <c r="U1418" s="3819" t="s">
        <v>314</v>
      </c>
      <c r="V1418" s="287"/>
      <c r="W1418" s="23">
        <v>1</v>
      </c>
    </row>
    <row r="1419" spans="1:23" s="23" customFormat="1" ht="15.75" thickBot="1" x14ac:dyDescent="0.3">
      <c r="A1419" s="2083">
        <v>1248</v>
      </c>
      <c r="B1419" s="2482" t="s">
        <v>5256</v>
      </c>
      <c r="C1419" s="2482" t="s">
        <v>868</v>
      </c>
      <c r="D1419" s="2257">
        <v>44866</v>
      </c>
      <c r="E1419" s="3613" t="s">
        <v>4949</v>
      </c>
      <c r="F1419" s="2012">
        <v>103</v>
      </c>
      <c r="G1419" s="535">
        <f>AVERAGE(CPVTFC3SG0041!F14:G14)</f>
        <v>2.79515</v>
      </c>
      <c r="H1419" s="4024">
        <f t="shared" si="251"/>
        <v>9418.3928571428569</v>
      </c>
      <c r="I1419" s="4111" t="s">
        <v>315</v>
      </c>
      <c r="J1419" s="2839"/>
      <c r="K1419" s="2839"/>
      <c r="L1419" s="2838"/>
      <c r="M1419" s="2839"/>
      <c r="N1419" s="2839"/>
      <c r="O1419" s="3910"/>
      <c r="P1419" s="3805">
        <v>44893</v>
      </c>
      <c r="Q1419" s="3806" t="s">
        <v>5592</v>
      </c>
      <c r="R1419" s="3806">
        <v>20</v>
      </c>
      <c r="S1419" s="3806">
        <f>AVERAGE(CPVTFC3SG0080!S13:T13)</f>
        <v>0.4425</v>
      </c>
      <c r="T1419" s="548">
        <f t="shared" si="266"/>
        <v>1876.781954887218</v>
      </c>
      <c r="U1419" s="3807" t="s">
        <v>315</v>
      </c>
      <c r="V1419" s="287"/>
      <c r="W1419" s="23">
        <v>1</v>
      </c>
    </row>
    <row r="1420" spans="1:23" s="23" customFormat="1" x14ac:dyDescent="0.25">
      <c r="A1420" s="86">
        <v>1249</v>
      </c>
      <c r="B1420" s="4809" t="s">
        <v>5257</v>
      </c>
      <c r="C1420" s="457" t="s">
        <v>868</v>
      </c>
      <c r="D1420" s="2107">
        <v>44866</v>
      </c>
      <c r="E1420" s="2788" t="s">
        <v>4949</v>
      </c>
      <c r="F1420" s="459">
        <v>104</v>
      </c>
      <c r="G1420" s="460">
        <f>AVERAGE(CPVTFC3SG0041!H14:I14)</f>
        <v>2.1938499999999999</v>
      </c>
      <c r="H1420" s="4007">
        <f t="shared" si="251"/>
        <v>7270.8928571428569</v>
      </c>
      <c r="I1420" s="4126" t="s">
        <v>315</v>
      </c>
      <c r="J1420" s="834"/>
      <c r="K1420" s="834"/>
      <c r="L1420" s="835"/>
      <c r="M1420" s="834"/>
      <c r="N1420" s="834"/>
      <c r="O1420" s="834"/>
      <c r="P1420" s="3788">
        <v>44893</v>
      </c>
      <c r="Q1420" s="1498" t="s">
        <v>5592</v>
      </c>
      <c r="R1420" s="1498">
        <v>21</v>
      </c>
      <c r="S1420" s="1498">
        <f>AVERAGE(CPVTFC3SG0080!U13:V13)</f>
        <v>9.69E-2</v>
      </c>
      <c r="T1420" s="494">
        <f t="shared" si="266"/>
        <v>161.77443609022561</v>
      </c>
      <c r="U1420" s="1779" t="s">
        <v>314</v>
      </c>
      <c r="V1420" s="287"/>
      <c r="W1420" s="23">
        <v>1</v>
      </c>
    </row>
    <row r="1421" spans="1:23" s="23" customFormat="1" ht="15.75" thickBot="1" x14ac:dyDescent="0.3">
      <c r="A1421" s="516"/>
      <c r="B1421" s="4810"/>
      <c r="C1421" s="463" t="s">
        <v>5448</v>
      </c>
      <c r="D1421" s="2111"/>
      <c r="E1421" s="3471"/>
      <c r="F1421" s="787"/>
      <c r="G1421" s="1385"/>
      <c r="H1421" s="4030"/>
      <c r="I1421" s="4125"/>
      <c r="J1421" s="786"/>
      <c r="K1421" s="786"/>
      <c r="L1421" s="787"/>
      <c r="M1421" s="786"/>
      <c r="N1421" s="786"/>
      <c r="O1421" s="786"/>
      <c r="P1421" s="3800">
        <v>44893</v>
      </c>
      <c r="Q1421" s="1783" t="s">
        <v>5592</v>
      </c>
      <c r="R1421" s="1783">
        <v>22</v>
      </c>
      <c r="S1421" s="1783">
        <f>AVERAGE(CPVTFC3SG0080!W13:X13)</f>
        <v>9.425E-2</v>
      </c>
      <c r="T1421" s="469">
        <f t="shared" ref="T1421" si="267">(S1421-0.0643)/0.0133*66</f>
        <v>148.62406015037598</v>
      </c>
      <c r="U1421" s="1784" t="s">
        <v>314</v>
      </c>
      <c r="V1421" s="287"/>
    </row>
    <row r="1422" spans="1:23" s="23" customFormat="1" ht="15.75" thickBot="1" x14ac:dyDescent="0.3">
      <c r="A1422" s="1523">
        <v>1250</v>
      </c>
      <c r="B1422" s="2199" t="s">
        <v>5258</v>
      </c>
      <c r="C1422" s="2199" t="s">
        <v>868</v>
      </c>
      <c r="D1422" s="2857">
        <v>44866</v>
      </c>
      <c r="E1422" s="3822" t="s">
        <v>4949</v>
      </c>
      <c r="F1422" s="2240">
        <v>105</v>
      </c>
      <c r="G1422" s="539">
        <f>AVERAGE(CPVTFC3SG0041!J14:K14)</f>
        <v>2.8684000000000003</v>
      </c>
      <c r="H1422" s="4025">
        <f t="shared" si="251"/>
        <v>9680.0000000000018</v>
      </c>
      <c r="I1422" s="4134" t="s">
        <v>315</v>
      </c>
      <c r="J1422" s="1256"/>
      <c r="K1422" s="1256"/>
      <c r="L1422" s="2022"/>
      <c r="M1422" s="1256"/>
      <c r="N1422" s="1256"/>
      <c r="O1422" s="3898"/>
      <c r="P1422" s="3800">
        <v>44893</v>
      </c>
      <c r="Q1422" s="1783" t="s">
        <v>5592</v>
      </c>
      <c r="R1422" s="1783">
        <v>23</v>
      </c>
      <c r="S1422" s="1783">
        <f>AVERAGE(CPVTFC3SG0080!C15:D15)</f>
        <v>0.22414999999999999</v>
      </c>
      <c r="T1422" s="469">
        <f t="shared" ref="T1422:T1425" si="268">(S1422-0.0643)/0.0133*66</f>
        <v>793.24060150375942</v>
      </c>
      <c r="U1422" s="1784" t="s">
        <v>314</v>
      </c>
      <c r="V1422" s="287"/>
      <c r="W1422" s="23">
        <v>1</v>
      </c>
    </row>
    <row r="1423" spans="1:23" s="23" customFormat="1" ht="15.75" thickBot="1" x14ac:dyDescent="0.3">
      <c r="A1423" s="531">
        <v>1251</v>
      </c>
      <c r="B1423" s="532" t="s">
        <v>5259</v>
      </c>
      <c r="C1423" s="532" t="s">
        <v>868</v>
      </c>
      <c r="D1423" s="2328">
        <v>44866</v>
      </c>
      <c r="E1423" s="3506" t="s">
        <v>4949</v>
      </c>
      <c r="F1423" s="1464">
        <v>106</v>
      </c>
      <c r="G1423" s="587">
        <f>AVERAGE(CPVTFC3SG0041!L14:M14)</f>
        <v>2.8745000000000003</v>
      </c>
      <c r="H1423" s="4027">
        <f t="shared" si="251"/>
        <v>9701.7857142857156</v>
      </c>
      <c r="I1423" s="4112" t="s">
        <v>315</v>
      </c>
      <c r="J1423" s="1472"/>
      <c r="K1423" s="1472"/>
      <c r="L1423" s="2047"/>
      <c r="M1423" s="1472"/>
      <c r="N1423" s="1472"/>
      <c r="O1423" s="2837"/>
      <c r="P1423" s="3826">
        <v>44893</v>
      </c>
      <c r="Q1423" s="3827" t="s">
        <v>5592</v>
      </c>
      <c r="R1423" s="3827">
        <v>24</v>
      </c>
      <c r="S1423" s="3827">
        <f>AVERAGE(CPVTFC3SG0080!E15:F15)</f>
        <v>2.4572500000000002</v>
      </c>
      <c r="T1423" s="507">
        <f t="shared" si="268"/>
        <v>11874.789473684214</v>
      </c>
      <c r="U1423" s="3807" t="s">
        <v>315</v>
      </c>
      <c r="V1423" s="287"/>
      <c r="W1423" s="23">
        <v>1</v>
      </c>
    </row>
    <row r="1424" spans="1:23" s="23" customFormat="1" x14ac:dyDescent="0.25">
      <c r="A1424" s="488">
        <v>1252</v>
      </c>
      <c r="B1424" s="4811" t="s">
        <v>5260</v>
      </c>
      <c r="C1424" s="489" t="s">
        <v>868</v>
      </c>
      <c r="D1424" s="2329">
        <v>44866</v>
      </c>
      <c r="E1424" s="3465" t="s">
        <v>4949</v>
      </c>
      <c r="F1424" s="492">
        <v>107</v>
      </c>
      <c r="G1424" s="493">
        <f>AVERAGE(CPVTFC3SG0041!N14:O14)</f>
        <v>6.7750000000000005E-2</v>
      </c>
      <c r="H1424" s="4008">
        <f t="shared" si="251"/>
        <v>-322.32142857142856</v>
      </c>
      <c r="I1424" s="4117" t="s">
        <v>314</v>
      </c>
      <c r="J1424" s="834"/>
      <c r="K1424" s="834"/>
      <c r="L1424" s="835"/>
      <c r="M1424" s="834"/>
      <c r="N1424" s="834"/>
      <c r="O1424" s="834"/>
      <c r="P1424" s="3788">
        <v>44893</v>
      </c>
      <c r="Q1424" s="1498" t="s">
        <v>5592</v>
      </c>
      <c r="R1424" s="1498">
        <v>25</v>
      </c>
      <c r="S1424" s="1498">
        <f>AVERAGE(CPVTFC3SG0080!G15:H15)</f>
        <v>0.12709999999999999</v>
      </c>
      <c r="T1424" s="494">
        <f t="shared" si="268"/>
        <v>311.63909774436092</v>
      </c>
      <c r="U1424" s="1779" t="s">
        <v>314</v>
      </c>
      <c r="V1424" s="287"/>
    </row>
    <row r="1425" spans="1:23" s="23" customFormat="1" ht="15.75" thickBot="1" x14ac:dyDescent="0.3">
      <c r="A1425" s="90"/>
      <c r="B1425" s="4888"/>
      <c r="C1425" s="464" t="s">
        <v>5448</v>
      </c>
      <c r="D1425" s="2111"/>
      <c r="E1425" s="3471"/>
      <c r="F1425" s="787"/>
      <c r="G1425" s="1385"/>
      <c r="H1425" s="4030"/>
      <c r="I1425" s="4125"/>
      <c r="J1425" s="786"/>
      <c r="K1425" s="786"/>
      <c r="L1425" s="787"/>
      <c r="M1425" s="786"/>
      <c r="N1425" s="786"/>
      <c r="O1425" s="786"/>
      <c r="P1425" s="3800">
        <v>44893</v>
      </c>
      <c r="Q1425" s="1783" t="s">
        <v>5592</v>
      </c>
      <c r="R1425" s="1783">
        <v>26</v>
      </c>
      <c r="S1425" s="1783">
        <f>AVERAGE(CPVTFC3SG0080!I15:J15)</f>
        <v>0.11624999999999999</v>
      </c>
      <c r="T1425" s="469">
        <f t="shared" si="268"/>
        <v>257.79699248120301</v>
      </c>
      <c r="U1425" s="1784" t="s">
        <v>314</v>
      </c>
      <c r="V1425" s="287"/>
    </row>
    <row r="1426" spans="1:23" s="23" customFormat="1" ht="15.75" thickBot="1" x14ac:dyDescent="0.3">
      <c r="A1426" s="2008">
        <v>1253</v>
      </c>
      <c r="B1426" s="2482" t="s">
        <v>5261</v>
      </c>
      <c r="C1426" s="2482" t="s">
        <v>868</v>
      </c>
      <c r="D1426" s="2257">
        <v>44866</v>
      </c>
      <c r="E1426" s="3613" t="s">
        <v>4949</v>
      </c>
      <c r="F1426" s="2012">
        <v>108</v>
      </c>
      <c r="G1426" s="535">
        <f>AVERAGE(CPVTFC3SG0041!P14:Q14)</f>
        <v>2.4443999999999999</v>
      </c>
      <c r="H1426" s="4024">
        <f t="shared" si="251"/>
        <v>8165.7142857142862</v>
      </c>
      <c r="I1426" s="4111" t="s">
        <v>315</v>
      </c>
      <c r="J1426" s="2839"/>
      <c r="K1426" s="2839"/>
      <c r="L1426" s="2838"/>
      <c r="M1426" s="2839"/>
      <c r="N1426" s="2839"/>
      <c r="O1426" s="3910"/>
      <c r="P1426" s="3813">
        <v>44893</v>
      </c>
      <c r="Q1426" s="3814" t="s">
        <v>5592</v>
      </c>
      <c r="R1426" s="3814">
        <v>27</v>
      </c>
      <c r="S1426" s="3814">
        <f>AVERAGE(CPVTFC3SG0080!K15:L15)</f>
        <v>0.12435</v>
      </c>
      <c r="T1426" s="514">
        <f t="shared" ref="T1426:T1432" si="269">(S1426-0.0643)/0.0133*66</f>
        <v>297.99248120300757</v>
      </c>
      <c r="U1426" s="3815" t="s">
        <v>314</v>
      </c>
      <c r="V1426" s="287"/>
      <c r="W1426" s="23">
        <v>1</v>
      </c>
    </row>
    <row r="1427" spans="1:23" s="23" customFormat="1" x14ac:dyDescent="0.25">
      <c r="A1427" s="456">
        <v>1254</v>
      </c>
      <c r="B1427" s="4809" t="s">
        <v>5262</v>
      </c>
      <c r="C1427" s="457" t="s">
        <v>868</v>
      </c>
      <c r="D1427" s="2107">
        <v>44866</v>
      </c>
      <c r="E1427" s="2788" t="s">
        <v>4949</v>
      </c>
      <c r="F1427" s="459">
        <v>109</v>
      </c>
      <c r="G1427" s="460">
        <f>AVERAGE(CPVTFC3SG0041!R14:S14)</f>
        <v>1.7081499999999998</v>
      </c>
      <c r="H1427" s="4007">
        <f t="shared" si="251"/>
        <v>5536.25</v>
      </c>
      <c r="I1427" s="4126" t="s">
        <v>315</v>
      </c>
      <c r="J1427" s="834"/>
      <c r="K1427" s="834"/>
      <c r="L1427" s="835"/>
      <c r="M1427" s="834"/>
      <c r="N1427" s="834"/>
      <c r="O1427" s="834"/>
      <c r="P1427" s="3788">
        <v>44893</v>
      </c>
      <c r="Q1427" s="1498" t="s">
        <v>5592</v>
      </c>
      <c r="R1427" s="1498">
        <v>28</v>
      </c>
      <c r="S1427" s="1498">
        <f>AVERAGE(CPVTFC3SG0080!M15:N15)</f>
        <v>0.14044999999999999</v>
      </c>
      <c r="T1427" s="494">
        <f t="shared" si="269"/>
        <v>377.88721804511283</v>
      </c>
      <c r="U1427" s="1779" t="s">
        <v>314</v>
      </c>
      <c r="V1427" s="287"/>
      <c r="W1427" s="23">
        <v>1</v>
      </c>
    </row>
    <row r="1428" spans="1:23" s="23" customFormat="1" x14ac:dyDescent="0.25">
      <c r="A1428" s="597"/>
      <c r="B1428" s="4816"/>
      <c r="C1428" s="443" t="s">
        <v>5448</v>
      </c>
      <c r="D1428" s="2333"/>
      <c r="E1428" s="3468"/>
      <c r="F1428" s="695"/>
      <c r="G1428" s="892"/>
      <c r="H1428" s="4011"/>
      <c r="I1428" s="4094"/>
      <c r="J1428" s="694"/>
      <c r="K1428" s="694"/>
      <c r="L1428" s="695"/>
      <c r="M1428" s="694"/>
      <c r="N1428" s="694"/>
      <c r="O1428" s="694"/>
      <c r="P1428" s="267">
        <v>44893</v>
      </c>
      <c r="Q1428" s="268" t="s">
        <v>5592</v>
      </c>
      <c r="R1428" s="268">
        <v>29</v>
      </c>
      <c r="S1428" s="268">
        <f>AVERAGE(CPVTFC3SG0080!O15:P15)</f>
        <v>0.106</v>
      </c>
      <c r="T1428" s="343">
        <f t="shared" si="269"/>
        <v>206.93233082706769</v>
      </c>
      <c r="U1428" s="1781" t="s">
        <v>314</v>
      </c>
      <c r="V1428" s="287"/>
    </row>
    <row r="1429" spans="1:23" s="23" customFormat="1" ht="15.75" thickBot="1" x14ac:dyDescent="0.3">
      <c r="A1429" s="598"/>
      <c r="B1429" s="4822"/>
      <c r="C1429" s="423" t="s">
        <v>863</v>
      </c>
      <c r="D1429" s="2335"/>
      <c r="E1429" s="3532"/>
      <c r="F1429" s="1586"/>
      <c r="G1429" s="1391"/>
      <c r="H1429" s="4031"/>
      <c r="I1429" s="4129"/>
      <c r="J1429" s="1268"/>
      <c r="K1429" s="1268"/>
      <c r="L1429" s="1586"/>
      <c r="M1429" s="1268"/>
      <c r="N1429" s="1268"/>
      <c r="O1429" s="1268"/>
      <c r="P1429" s="3785">
        <v>44893</v>
      </c>
      <c r="Q1429" s="3786" t="s">
        <v>5592</v>
      </c>
      <c r="R1429" s="3786">
        <v>30</v>
      </c>
      <c r="S1429" s="3786">
        <f>AVERAGE(CPVTFC3SG0080!Q15:R15)</f>
        <v>0.13600000000000001</v>
      </c>
      <c r="T1429" s="474">
        <f t="shared" si="269"/>
        <v>355.80451127819555</v>
      </c>
      <c r="U1429" s="3787" t="s">
        <v>314</v>
      </c>
      <c r="V1429" s="287"/>
    </row>
    <row r="1430" spans="1:23" s="23" customFormat="1" x14ac:dyDescent="0.25">
      <c r="A1430" s="86">
        <v>1255</v>
      </c>
      <c r="B1430" s="4809" t="s">
        <v>5263</v>
      </c>
      <c r="C1430" s="457" t="s">
        <v>868</v>
      </c>
      <c r="D1430" s="2107">
        <v>44866</v>
      </c>
      <c r="E1430" s="2788" t="s">
        <v>4949</v>
      </c>
      <c r="F1430" s="459">
        <v>110</v>
      </c>
      <c r="G1430" s="460">
        <f>AVERAGE(CPVTFC3SG0041!T14:U14)</f>
        <v>2.8232499999999998</v>
      </c>
      <c r="H1430" s="4007">
        <f t="shared" si="251"/>
        <v>9518.75</v>
      </c>
      <c r="I1430" s="4126" t="s">
        <v>315</v>
      </c>
      <c r="J1430" s="834"/>
      <c r="K1430" s="834"/>
      <c r="L1430" s="835"/>
      <c r="M1430" s="834"/>
      <c r="N1430" s="834"/>
      <c r="O1430" s="834"/>
      <c r="P1430" s="1957">
        <v>44893</v>
      </c>
      <c r="Q1430" s="1959" t="s">
        <v>5592</v>
      </c>
      <c r="R1430" s="1959">
        <v>31</v>
      </c>
      <c r="S1430" s="1959">
        <f>AVERAGE(CPVTFC3SG0080!S15:T15)</f>
        <v>0.57955000000000001</v>
      </c>
      <c r="T1430" s="461">
        <f t="shared" si="269"/>
        <v>2556.8796992481202</v>
      </c>
      <c r="U1430" s="3792" t="s">
        <v>315</v>
      </c>
      <c r="V1430" s="287"/>
      <c r="W1430" s="23">
        <v>1</v>
      </c>
    </row>
    <row r="1431" spans="1:23" s="23" customFormat="1" x14ac:dyDescent="0.25">
      <c r="A1431" s="596"/>
      <c r="B1431" s="4816"/>
      <c r="C1431" s="443" t="s">
        <v>5448</v>
      </c>
      <c r="D1431" s="2333"/>
      <c r="E1431" s="3468"/>
      <c r="F1431" s="695"/>
      <c r="G1431" s="892"/>
      <c r="H1431" s="4011"/>
      <c r="I1431" s="4094"/>
      <c r="J1431" s="694"/>
      <c r="K1431" s="694"/>
      <c r="L1431" s="695"/>
      <c r="M1431" s="694"/>
      <c r="N1431" s="694"/>
      <c r="O1431" s="694"/>
      <c r="P1431" s="847">
        <v>44893</v>
      </c>
      <c r="Q1431" s="848" t="s">
        <v>5592</v>
      </c>
      <c r="R1431" s="848">
        <v>32</v>
      </c>
      <c r="S1431" s="848">
        <f>AVERAGE(CPVTFC3SG0080!U15:V15)</f>
        <v>0.31725000000000003</v>
      </c>
      <c r="T1431" s="344">
        <f t="shared" si="269"/>
        <v>1255.2406015037593</v>
      </c>
      <c r="U1431" s="3777" t="s">
        <v>315</v>
      </c>
      <c r="V1431" s="287"/>
    </row>
    <row r="1432" spans="1:23" s="23" customFormat="1" ht="15.75" thickBot="1" x14ac:dyDescent="0.3">
      <c r="A1432" s="516"/>
      <c r="B1432" s="4810"/>
      <c r="C1432" s="463" t="s">
        <v>863</v>
      </c>
      <c r="D1432" s="2111"/>
      <c r="E1432" s="3471"/>
      <c r="F1432" s="787"/>
      <c r="G1432" s="1385"/>
      <c r="H1432" s="4030"/>
      <c r="I1432" s="4125"/>
      <c r="J1432" s="786"/>
      <c r="K1432" s="786"/>
      <c r="L1432" s="787"/>
      <c r="M1432" s="786"/>
      <c r="N1432" s="786"/>
      <c r="O1432" s="786"/>
      <c r="P1432" s="3782">
        <v>44893</v>
      </c>
      <c r="Q1432" s="3783" t="s">
        <v>5592</v>
      </c>
      <c r="R1432" s="3783">
        <v>33</v>
      </c>
      <c r="S1432" s="3783">
        <f>AVERAGE(CPVTFC3SG0080!W15:X15)</f>
        <v>0.46129999999999999</v>
      </c>
      <c r="T1432" s="510">
        <f t="shared" si="269"/>
        <v>1970.0751879699251</v>
      </c>
      <c r="U1432" s="3784" t="s">
        <v>315</v>
      </c>
      <c r="V1432" s="287"/>
    </row>
    <row r="1433" spans="1:23" s="23" customFormat="1" ht="15.75" thickBot="1" x14ac:dyDescent="0.3">
      <c r="A1433" s="1857">
        <v>1256</v>
      </c>
      <c r="B1433" s="3985" t="s">
        <v>5264</v>
      </c>
      <c r="C1433" s="3985" t="s">
        <v>868</v>
      </c>
      <c r="D1433" s="2361">
        <v>44866</v>
      </c>
      <c r="E1433" s="4034" t="s">
        <v>4949</v>
      </c>
      <c r="F1433" s="495">
        <v>111</v>
      </c>
      <c r="G1433" s="2873">
        <f>AVERAGE(CPVTFC3SG0041!V14:W14)</f>
        <v>6.1449999999999998E-2</v>
      </c>
      <c r="H1433" s="4028">
        <f t="shared" si="251"/>
        <v>-344.82142857142856</v>
      </c>
      <c r="I1433" s="4142" t="s">
        <v>314</v>
      </c>
      <c r="J1433" s="1256"/>
      <c r="K1433" s="1256"/>
      <c r="L1433" s="2022"/>
      <c r="M1433" s="1256"/>
      <c r="N1433" s="1256"/>
      <c r="O1433" s="3898"/>
      <c r="P1433" s="3929">
        <v>44891</v>
      </c>
      <c r="Q1433" s="3928" t="s">
        <v>5586</v>
      </c>
      <c r="R1433" s="955">
        <v>184</v>
      </c>
      <c r="S1433" s="3928">
        <f>AVERAGE(CPVTFC3SG0076!X26:Y26)</f>
        <v>0.3881</v>
      </c>
      <c r="T1433" s="559">
        <f t="shared" ref="T1433" si="270">(S1433-0.1638)/0.014*66</f>
        <v>1057.4142857142858</v>
      </c>
      <c r="U1433" s="3930" t="s">
        <v>314</v>
      </c>
      <c r="V1433" s="287"/>
    </row>
    <row r="1434" spans="1:23" s="23" customFormat="1" ht="15.75" thickBot="1" x14ac:dyDescent="0.3">
      <c r="A1434" s="531">
        <v>1257</v>
      </c>
      <c r="B1434" s="532" t="s">
        <v>5265</v>
      </c>
      <c r="C1434" s="532" t="s">
        <v>868</v>
      </c>
      <c r="D1434" s="2328">
        <v>44866</v>
      </c>
      <c r="E1434" s="3506" t="s">
        <v>4949</v>
      </c>
      <c r="F1434" s="1464">
        <v>112</v>
      </c>
      <c r="G1434" s="587">
        <f>AVERAGE(CPVTFC3SG0041!X14:Y14)</f>
        <v>1.14195</v>
      </c>
      <c r="H1434" s="4027">
        <f t="shared" si="251"/>
        <v>3514.1071428571431</v>
      </c>
      <c r="I1434" s="4112" t="s">
        <v>315</v>
      </c>
      <c r="J1434" s="1472"/>
      <c r="K1434" s="1472"/>
      <c r="L1434" s="2047"/>
      <c r="M1434" s="1472"/>
      <c r="N1434" s="1472"/>
      <c r="O1434" s="2837"/>
      <c r="P1434" s="3785">
        <v>44893</v>
      </c>
      <c r="Q1434" s="3786" t="s">
        <v>5592</v>
      </c>
      <c r="R1434" s="3786">
        <v>37</v>
      </c>
      <c r="S1434" s="3786">
        <f>AVERAGE(CPVTFC3SG0080!I17:J17)</f>
        <v>0.1183</v>
      </c>
      <c r="T1434" s="474">
        <f t="shared" ref="T1434" si="271">(S1434-0.0643)/0.0133*66</f>
        <v>267.96992481203011</v>
      </c>
      <c r="U1434" s="3787" t="s">
        <v>314</v>
      </c>
      <c r="V1434" s="287"/>
      <c r="W1434" s="23">
        <v>1</v>
      </c>
    </row>
    <row r="1435" spans="1:23" s="23" customFormat="1" ht="15.75" thickBot="1" x14ac:dyDescent="0.3">
      <c r="A1435" s="1798">
        <v>1258</v>
      </c>
      <c r="B1435" s="2376" t="s">
        <v>5266</v>
      </c>
      <c r="C1435" s="2376" t="s">
        <v>868</v>
      </c>
      <c r="D1435" s="2325">
        <v>44866</v>
      </c>
      <c r="E1435" s="3512" t="s">
        <v>4949</v>
      </c>
      <c r="F1435" s="1425">
        <v>113</v>
      </c>
      <c r="G1435" s="540">
        <f>AVERAGE(CPVTFC3SG0041!B16:C16)</f>
        <v>2.6829499999999999</v>
      </c>
      <c r="H1435" s="3999">
        <f t="shared" si="251"/>
        <v>9017.6785714285706</v>
      </c>
      <c r="I1435" s="4121" t="s">
        <v>315</v>
      </c>
      <c r="J1435" s="1994"/>
      <c r="K1435" s="1994"/>
      <c r="L1435" s="1432"/>
      <c r="M1435" s="1994"/>
      <c r="N1435" s="1994"/>
      <c r="O1435" s="2158"/>
      <c r="P1435" s="3809">
        <v>44893</v>
      </c>
      <c r="Q1435" s="3810" t="s">
        <v>5592</v>
      </c>
      <c r="R1435" s="3810">
        <v>38</v>
      </c>
      <c r="S1435" s="3810">
        <f>AVERAGE(CPVTFC3SG0080!K17:L17)</f>
        <v>0.16194999999999998</v>
      </c>
      <c r="T1435" s="1422">
        <f t="shared" ref="T1435:T1440" si="272">(S1435-0.0643)/0.0133*66</f>
        <v>484.57894736842098</v>
      </c>
      <c r="U1435" s="3811" t="s">
        <v>314</v>
      </c>
      <c r="V1435" s="287"/>
      <c r="W1435" s="23">
        <v>1</v>
      </c>
    </row>
    <row r="1436" spans="1:23" s="23" customFormat="1" ht="15.75" thickBot="1" x14ac:dyDescent="0.3">
      <c r="A1436" s="531">
        <v>1259</v>
      </c>
      <c r="B1436" s="532" t="s">
        <v>5267</v>
      </c>
      <c r="C1436" s="532" t="s">
        <v>868</v>
      </c>
      <c r="D1436" s="2328">
        <v>44866</v>
      </c>
      <c r="E1436" s="3506" t="s">
        <v>4949</v>
      </c>
      <c r="F1436" s="1464">
        <v>114</v>
      </c>
      <c r="G1436" s="587">
        <f>AVERAGE(CPVTFC3SG0041!D16:E16)</f>
        <v>2.7330000000000001</v>
      </c>
      <c r="H1436" s="4027">
        <f t="shared" si="251"/>
        <v>9196.4285714285725</v>
      </c>
      <c r="I1436" s="4112" t="s">
        <v>315</v>
      </c>
      <c r="J1436" s="1472"/>
      <c r="K1436" s="1472"/>
      <c r="L1436" s="2047"/>
      <c r="M1436" s="1472"/>
      <c r="N1436" s="1472"/>
      <c r="O1436" s="2837"/>
      <c r="P1436" s="3817">
        <v>44893</v>
      </c>
      <c r="Q1436" s="3818" t="s">
        <v>5592</v>
      </c>
      <c r="R1436" s="3818">
        <v>39</v>
      </c>
      <c r="S1436" s="3818">
        <f>AVERAGE(CPVTFC3SG0080!M17:N17)</f>
        <v>0.18154999999999999</v>
      </c>
      <c r="T1436" s="521">
        <f t="shared" si="272"/>
        <v>581.84210526315792</v>
      </c>
      <c r="U1436" s="3819" t="s">
        <v>314</v>
      </c>
      <c r="V1436" s="287"/>
      <c r="W1436" s="23">
        <v>1</v>
      </c>
    </row>
    <row r="1437" spans="1:23" s="23" customFormat="1" ht="15.75" thickBot="1" x14ac:dyDescent="0.3">
      <c r="A1437" s="1308">
        <v>1260</v>
      </c>
      <c r="B1437" s="1990" t="s">
        <v>5268</v>
      </c>
      <c r="C1437" s="1990" t="s">
        <v>868</v>
      </c>
      <c r="D1437" s="2326">
        <v>44866</v>
      </c>
      <c r="E1437" s="3508" t="s">
        <v>4949</v>
      </c>
      <c r="F1437" s="1312">
        <v>115</v>
      </c>
      <c r="G1437" s="1421">
        <f>AVERAGE(CPVTFC3SG0041!F16:G16)</f>
        <v>0.12315000000000001</v>
      </c>
      <c r="H1437" s="4029">
        <f t="shared" si="251"/>
        <v>-124.46428571428569</v>
      </c>
      <c r="I1437" s="4032" t="s">
        <v>314</v>
      </c>
      <c r="J1437" s="1994"/>
      <c r="K1437" s="1994"/>
      <c r="L1437" s="1432"/>
      <c r="M1437" s="1994"/>
      <c r="N1437" s="1994"/>
      <c r="O1437" s="2158"/>
      <c r="P1437" s="3809">
        <v>44893</v>
      </c>
      <c r="Q1437" s="3810" t="s">
        <v>5592</v>
      </c>
      <c r="R1437" s="3810">
        <v>40</v>
      </c>
      <c r="S1437" s="3810">
        <f>AVERAGE(CPVTFC3SG0080!O17:P17)</f>
        <v>7.9850000000000004E-2</v>
      </c>
      <c r="T1437" s="1422">
        <f t="shared" si="272"/>
        <v>77.165413533834638</v>
      </c>
      <c r="U1437" s="3811" t="s">
        <v>314</v>
      </c>
      <c r="V1437" s="287"/>
    </row>
    <row r="1438" spans="1:23" s="23" customFormat="1" ht="15.75" thickBot="1" x14ac:dyDescent="0.3">
      <c r="A1438" s="531">
        <v>1261</v>
      </c>
      <c r="B1438" s="532" t="s">
        <v>5269</v>
      </c>
      <c r="C1438" s="532" t="s">
        <v>868</v>
      </c>
      <c r="D1438" s="2328">
        <v>44866</v>
      </c>
      <c r="E1438" s="3506" t="s">
        <v>4949</v>
      </c>
      <c r="F1438" s="1464">
        <v>116</v>
      </c>
      <c r="G1438" s="587">
        <f>AVERAGE(CPVTFC3SG0041!H16:I16)</f>
        <v>2.88435</v>
      </c>
      <c r="H1438" s="4027">
        <f t="shared" si="251"/>
        <v>9736.9642857142844</v>
      </c>
      <c r="I1438" s="4112" t="s">
        <v>315</v>
      </c>
      <c r="J1438" s="1472"/>
      <c r="K1438" s="1472"/>
      <c r="L1438" s="2047"/>
      <c r="M1438" s="1472"/>
      <c r="N1438" s="1472"/>
      <c r="O1438" s="2837"/>
      <c r="P1438" s="3817">
        <v>44893</v>
      </c>
      <c r="Q1438" s="3818" t="s">
        <v>5592</v>
      </c>
      <c r="R1438" s="3818">
        <v>41</v>
      </c>
      <c r="S1438" s="3818">
        <f>AVERAGE(CPVTFC3SG0080!Q17:R17)</f>
        <v>0.29499999999999998</v>
      </c>
      <c r="T1438" s="521">
        <f t="shared" si="272"/>
        <v>1144.8270676691729</v>
      </c>
      <c r="U1438" s="3819" t="s">
        <v>314</v>
      </c>
      <c r="V1438" s="287"/>
      <c r="W1438" s="23">
        <v>1</v>
      </c>
    </row>
    <row r="1439" spans="1:23" s="23" customFormat="1" x14ac:dyDescent="0.25">
      <c r="A1439" s="456">
        <v>1262</v>
      </c>
      <c r="B1439" s="4806" t="s">
        <v>5270</v>
      </c>
      <c r="C1439" s="457" t="s">
        <v>868</v>
      </c>
      <c r="D1439" s="2107">
        <v>44866</v>
      </c>
      <c r="E1439" s="2788" t="s">
        <v>4949</v>
      </c>
      <c r="F1439" s="459">
        <v>117</v>
      </c>
      <c r="G1439" s="460">
        <f>AVERAGE(CPVTFC3SG0041!J16:K16)</f>
        <v>2.4359999999999999</v>
      </c>
      <c r="H1439" s="4007">
        <f t="shared" si="251"/>
        <v>8135.7142857142862</v>
      </c>
      <c r="I1439" s="4114" t="s">
        <v>315</v>
      </c>
      <c r="J1439" s="834"/>
      <c r="K1439" s="834"/>
      <c r="L1439" s="835"/>
      <c r="M1439" s="834"/>
      <c r="N1439" s="834"/>
      <c r="O1439" s="1602"/>
      <c r="P1439" s="3788">
        <v>44893</v>
      </c>
      <c r="Q1439" s="1498" t="s">
        <v>5592</v>
      </c>
      <c r="R1439" s="1498">
        <v>42</v>
      </c>
      <c r="S1439" s="1498">
        <f>AVERAGE(CPVTFC3SG0080!S17:T17)</f>
        <v>0.1699</v>
      </c>
      <c r="T1439" s="494">
        <f t="shared" si="272"/>
        <v>524.03007518796994</v>
      </c>
      <c r="U1439" s="1779" t="s">
        <v>314</v>
      </c>
      <c r="V1439" s="287"/>
      <c r="W1439" s="23">
        <v>1</v>
      </c>
    </row>
    <row r="1440" spans="1:23" s="23" customFormat="1" ht="15.75" thickBot="1" x14ac:dyDescent="0.3">
      <c r="A1440" s="219"/>
      <c r="B1440" s="4808"/>
      <c r="C1440" s="463" t="s">
        <v>5448</v>
      </c>
      <c r="D1440" s="2111"/>
      <c r="E1440" s="3471"/>
      <c r="F1440" s="787"/>
      <c r="G1440" s="1385"/>
      <c r="H1440" s="4030"/>
      <c r="I1440" s="4125"/>
      <c r="J1440" s="786"/>
      <c r="K1440" s="786"/>
      <c r="L1440" s="787"/>
      <c r="M1440" s="786"/>
      <c r="N1440" s="786"/>
      <c r="O1440" s="2699"/>
      <c r="P1440" s="3800">
        <v>44893</v>
      </c>
      <c r="Q1440" s="1783" t="s">
        <v>5592</v>
      </c>
      <c r="R1440" s="1783">
        <v>43</v>
      </c>
      <c r="S1440" s="1783">
        <f>AVERAGE(CPVTFC3SG0080!U17:V17)</f>
        <v>0.15760000000000002</v>
      </c>
      <c r="T1440" s="469">
        <f t="shared" si="272"/>
        <v>462.99248120300769</v>
      </c>
      <c r="U1440" s="1784" t="s">
        <v>314</v>
      </c>
      <c r="V1440" s="287"/>
    </row>
    <row r="1441" spans="1:23" s="23" customFormat="1" ht="15.75" thickBot="1" x14ac:dyDescent="0.3">
      <c r="A1441" s="531">
        <v>1263</v>
      </c>
      <c r="B1441" s="532" t="s">
        <v>5271</v>
      </c>
      <c r="C1441" s="532" t="s">
        <v>868</v>
      </c>
      <c r="D1441" s="2328">
        <v>44866</v>
      </c>
      <c r="E1441" s="3506" t="s">
        <v>4949</v>
      </c>
      <c r="F1441" s="1464">
        <v>118</v>
      </c>
      <c r="G1441" s="587">
        <f>AVERAGE(CPVTFC3SG0041!L16:M16)</f>
        <v>2.9458500000000001</v>
      </c>
      <c r="H1441" s="4027">
        <f t="shared" si="251"/>
        <v>9956.6071428571431</v>
      </c>
      <c r="I1441" s="4112" t="s">
        <v>315</v>
      </c>
      <c r="J1441" s="1472"/>
      <c r="K1441" s="1472"/>
      <c r="L1441" s="2047"/>
      <c r="M1441" s="1472"/>
      <c r="N1441" s="1472"/>
      <c r="O1441" s="2837"/>
      <c r="P1441" s="1974"/>
      <c r="Q1441" s="3887"/>
      <c r="R1441" s="3883"/>
      <c r="S1441" s="1469"/>
      <c r="T1441" s="1470"/>
      <c r="U1441" s="3911"/>
      <c r="V1441" s="287"/>
      <c r="W1441" s="23">
        <v>1</v>
      </c>
    </row>
    <row r="1442" spans="1:23" s="23" customFormat="1" x14ac:dyDescent="0.25">
      <c r="A1442" s="456">
        <v>1264</v>
      </c>
      <c r="B1442" s="4806" t="s">
        <v>5272</v>
      </c>
      <c r="C1442" s="457" t="s">
        <v>868</v>
      </c>
      <c r="D1442" s="2107">
        <v>44866</v>
      </c>
      <c r="E1442" s="2788" t="s">
        <v>4949</v>
      </c>
      <c r="F1442" s="459">
        <v>119</v>
      </c>
      <c r="G1442" s="460">
        <f>AVERAGE(CPVTFC3SG0041!N16:O16)</f>
        <v>2.9557500000000001</v>
      </c>
      <c r="H1442" s="4007">
        <f t="shared" si="251"/>
        <v>9991.9642857142862</v>
      </c>
      <c r="I1442" s="4114" t="s">
        <v>315</v>
      </c>
      <c r="J1442" s="834"/>
      <c r="K1442" s="834"/>
      <c r="L1442" s="835"/>
      <c r="M1442" s="834"/>
      <c r="N1442" s="834"/>
      <c r="O1442" s="1602"/>
      <c r="P1442" s="1957">
        <v>44893</v>
      </c>
      <c r="Q1442" s="1959" t="s">
        <v>5592</v>
      </c>
      <c r="R1442" s="1959">
        <v>52</v>
      </c>
      <c r="S1442" s="1959">
        <f>AVERAGE(CPVTFC3SG0080!Q19:R19)</f>
        <v>1.23675</v>
      </c>
      <c r="T1442" s="461">
        <f t="shared" ref="T1442" si="273">(S1442-0.0643)/0.0133*66</f>
        <v>5818.1729323308273</v>
      </c>
      <c r="U1442" s="3792" t="s">
        <v>315</v>
      </c>
      <c r="V1442" s="287"/>
      <c r="W1442" s="23">
        <v>1</v>
      </c>
    </row>
    <row r="1443" spans="1:23" s="23" customFormat="1" x14ac:dyDescent="0.25">
      <c r="A1443" s="597"/>
      <c r="B1443" s="4807"/>
      <c r="C1443" s="443" t="s">
        <v>5448</v>
      </c>
      <c r="D1443" s="2333"/>
      <c r="E1443" s="3468"/>
      <c r="F1443" s="695"/>
      <c r="G1443" s="892"/>
      <c r="H1443" s="4011"/>
      <c r="I1443" s="4094"/>
      <c r="J1443" s="694"/>
      <c r="K1443" s="694"/>
      <c r="L1443" s="695"/>
      <c r="M1443" s="694"/>
      <c r="N1443" s="694"/>
      <c r="O1443" s="1260"/>
      <c r="P1443" s="847">
        <v>44893</v>
      </c>
      <c r="Q1443" s="848" t="s">
        <v>5592</v>
      </c>
      <c r="R1443" s="848">
        <v>53</v>
      </c>
      <c r="S1443" s="848">
        <f>AVERAGE(CPVTFC3SG0080!S19:T19)</f>
        <v>0.85375000000000001</v>
      </c>
      <c r="T1443" s="344">
        <f t="shared" ref="T1443:T1444" si="274">(S1443-0.0643)/0.0133*66</f>
        <v>3917.5714285714289</v>
      </c>
      <c r="U1443" s="3777" t="s">
        <v>315</v>
      </c>
      <c r="V1443" s="287"/>
    </row>
    <row r="1444" spans="1:23" s="23" customFormat="1" ht="15.75" thickBot="1" x14ac:dyDescent="0.3">
      <c r="A1444" s="598"/>
      <c r="B1444" s="4807"/>
      <c r="C1444" s="423" t="s">
        <v>863</v>
      </c>
      <c r="D1444" s="2335"/>
      <c r="E1444" s="3532"/>
      <c r="F1444" s="1586"/>
      <c r="G1444" s="1391"/>
      <c r="H1444" s="4031"/>
      <c r="I1444" s="4129"/>
      <c r="J1444" s="1268"/>
      <c r="K1444" s="1268"/>
      <c r="L1444" s="1586"/>
      <c r="M1444" s="1268"/>
      <c r="N1444" s="1268"/>
      <c r="O1444" s="1587"/>
      <c r="P1444" s="3826">
        <v>44893</v>
      </c>
      <c r="Q1444" s="3827" t="s">
        <v>5592</v>
      </c>
      <c r="R1444" s="3827">
        <v>54</v>
      </c>
      <c r="S1444" s="3827">
        <f>AVERAGE(CPVTFC3SG0080!U19:V19)</f>
        <v>1.2375</v>
      </c>
      <c r="T1444" s="507">
        <f t="shared" si="274"/>
        <v>5821.8947368421059</v>
      </c>
      <c r="U1444" s="3828" t="s">
        <v>315</v>
      </c>
      <c r="V1444" s="287"/>
    </row>
    <row r="1445" spans="1:23" s="23" customFormat="1" x14ac:dyDescent="0.25">
      <c r="A1445" s="86">
        <v>1265</v>
      </c>
      <c r="B1445" s="4809" t="s">
        <v>5273</v>
      </c>
      <c r="C1445" s="457" t="s">
        <v>868</v>
      </c>
      <c r="D1445" s="2107">
        <v>44866</v>
      </c>
      <c r="E1445" s="2788" t="s">
        <v>4949</v>
      </c>
      <c r="F1445" s="459">
        <v>120</v>
      </c>
      <c r="G1445" s="460">
        <f>AVERAGE(CPVTFC3SG0041!P16:Q16)</f>
        <v>2.9027000000000003</v>
      </c>
      <c r="H1445" s="4007">
        <f t="shared" si="251"/>
        <v>9802.5</v>
      </c>
      <c r="I1445" s="4126" t="s">
        <v>315</v>
      </c>
      <c r="J1445" s="834"/>
      <c r="K1445" s="834"/>
      <c r="L1445" s="835"/>
      <c r="M1445" s="834"/>
      <c r="N1445" s="834"/>
      <c r="O1445" s="834"/>
      <c r="P1445" s="1957">
        <v>44893</v>
      </c>
      <c r="Q1445" s="1959" t="s">
        <v>5592</v>
      </c>
      <c r="R1445" s="1959">
        <v>55</v>
      </c>
      <c r="S1445" s="1959">
        <f>AVERAGE(CPVTFC3SG0080!W19:X19)</f>
        <v>0.48270000000000002</v>
      </c>
      <c r="T1445" s="461">
        <f t="shared" ref="T1445:T1446" si="275">(S1445-0.0643)/0.0133*66</f>
        <v>2076.2706766917295</v>
      </c>
      <c r="U1445" s="3792" t="s">
        <v>315</v>
      </c>
      <c r="V1445" s="287"/>
      <c r="W1445" s="23">
        <v>1</v>
      </c>
    </row>
    <row r="1446" spans="1:23" s="23" customFormat="1" ht="15.75" thickBot="1" x14ac:dyDescent="0.3">
      <c r="A1446" s="516"/>
      <c r="B1446" s="4810"/>
      <c r="C1446" s="463" t="s">
        <v>5448</v>
      </c>
      <c r="D1446" s="2111"/>
      <c r="E1446" s="3471"/>
      <c r="F1446" s="787"/>
      <c r="G1446" s="1385"/>
      <c r="H1446" s="4030"/>
      <c r="I1446" s="4125"/>
      <c r="J1446" s="786"/>
      <c r="K1446" s="786"/>
      <c r="L1446" s="787"/>
      <c r="M1446" s="786"/>
      <c r="N1446" s="786"/>
      <c r="O1446" s="786"/>
      <c r="P1446" s="3782">
        <v>44893</v>
      </c>
      <c r="Q1446" s="3783" t="s">
        <v>5592</v>
      </c>
      <c r="R1446" s="3783">
        <v>56</v>
      </c>
      <c r="S1446" s="3783">
        <f>AVERAGE(CPVTFC3SG0080!C21:D21)</f>
        <v>0.65580000000000005</v>
      </c>
      <c r="T1446" s="510">
        <f t="shared" si="275"/>
        <v>2935.2631578947371</v>
      </c>
      <c r="U1446" s="3784" t="s">
        <v>315</v>
      </c>
      <c r="V1446" s="287"/>
    </row>
    <row r="1447" spans="1:23" s="23" customFormat="1" ht="15.75" thickBot="1" x14ac:dyDescent="0.3">
      <c r="A1447" s="1798">
        <v>1266</v>
      </c>
      <c r="B1447" s="2376" t="s">
        <v>5274</v>
      </c>
      <c r="C1447" s="2376" t="s">
        <v>868</v>
      </c>
      <c r="D1447" s="2325">
        <v>44866</v>
      </c>
      <c r="E1447" s="3512" t="s">
        <v>4949</v>
      </c>
      <c r="F1447" s="1425">
        <v>121</v>
      </c>
      <c r="G1447" s="540">
        <f>AVERAGE(CPVTFC3SG0041!R16:S16)</f>
        <v>1.0719500000000002</v>
      </c>
      <c r="H1447" s="3999">
        <f t="shared" si="251"/>
        <v>3264.1071428571436</v>
      </c>
      <c r="I1447" s="4121" t="s">
        <v>315</v>
      </c>
      <c r="J1447" s="1994"/>
      <c r="K1447" s="1994"/>
      <c r="L1447" s="1432"/>
      <c r="M1447" s="1994"/>
      <c r="N1447" s="1994"/>
      <c r="O1447" s="2158"/>
      <c r="P1447" s="3809">
        <v>44893</v>
      </c>
      <c r="Q1447" s="3810" t="s">
        <v>5592</v>
      </c>
      <c r="R1447" s="3810">
        <v>57</v>
      </c>
      <c r="S1447" s="3810">
        <f>AVERAGE(CPVTFC3SG0080!E21:F21)</f>
        <v>0.12695000000000001</v>
      </c>
      <c r="T1447" s="1422">
        <f t="shared" ref="T1447" si="276">(S1447-0.0643)/0.0133*66</f>
        <v>310.89473684210532</v>
      </c>
      <c r="U1447" s="3811" t="s">
        <v>314</v>
      </c>
      <c r="V1447" s="287"/>
      <c r="W1447" s="23">
        <v>1</v>
      </c>
    </row>
    <row r="1448" spans="1:23" s="23" customFormat="1" x14ac:dyDescent="0.25">
      <c r="A1448" s="86">
        <v>1267</v>
      </c>
      <c r="B1448" s="4806" t="s">
        <v>5275</v>
      </c>
      <c r="C1448" s="457" t="s">
        <v>868</v>
      </c>
      <c r="D1448" s="2107">
        <v>44866</v>
      </c>
      <c r="E1448" s="2788" t="s">
        <v>4949</v>
      </c>
      <c r="F1448" s="459">
        <v>122</v>
      </c>
      <c r="G1448" s="460">
        <f>AVERAGE(CPVTFC3SG0041!T16:U16)</f>
        <v>2.8750999999999998</v>
      </c>
      <c r="H1448" s="4007">
        <f t="shared" si="251"/>
        <v>9703.9285714285706</v>
      </c>
      <c r="I1448" s="4114" t="s">
        <v>315</v>
      </c>
      <c r="J1448" s="834"/>
      <c r="K1448" s="834"/>
      <c r="L1448" s="835"/>
      <c r="M1448" s="834"/>
      <c r="N1448" s="834"/>
      <c r="O1448" s="1602"/>
      <c r="P1448" s="3788">
        <v>44893</v>
      </c>
      <c r="Q1448" s="1498" t="s">
        <v>5592</v>
      </c>
      <c r="R1448" s="1498">
        <v>62</v>
      </c>
      <c r="S1448" s="1498">
        <f>AVERAGE(CPVTFC3SG0080!O21:P21)</f>
        <v>0.21645</v>
      </c>
      <c r="T1448" s="494">
        <f>(S1448-0.0643)/0.0133*66</f>
        <v>755.03007518797006</v>
      </c>
      <c r="U1448" s="1779" t="s">
        <v>314</v>
      </c>
      <c r="V1448" s="287"/>
      <c r="W1448" s="23">
        <v>1</v>
      </c>
    </row>
    <row r="1449" spans="1:23" s="23" customFormat="1" x14ac:dyDescent="0.25">
      <c r="A1449" s="592"/>
      <c r="B1449" s="4807"/>
      <c r="C1449" s="443" t="s">
        <v>5448</v>
      </c>
      <c r="D1449" s="2333"/>
      <c r="E1449" s="3468"/>
      <c r="F1449" s="695"/>
      <c r="G1449" s="892"/>
      <c r="H1449" s="4011"/>
      <c r="I1449" s="4094"/>
      <c r="J1449" s="1271"/>
      <c r="K1449" s="1271"/>
      <c r="L1449" s="1288"/>
      <c r="M1449" s="1271"/>
      <c r="N1449" s="1271"/>
      <c r="O1449" s="3897"/>
      <c r="P1449" s="847">
        <v>44893</v>
      </c>
      <c r="Q1449" s="848" t="s">
        <v>5592</v>
      </c>
      <c r="R1449" s="848">
        <v>63</v>
      </c>
      <c r="S1449" s="848">
        <f>AVERAGE(CPVTFC3SG0080!Q21:R21)</f>
        <v>0.32294999999999996</v>
      </c>
      <c r="T1449" s="344">
        <f t="shared" ref="T1449:T1474" si="277">(S1449-0.0643)/0.0133*66</f>
        <v>1283.5263157894733</v>
      </c>
      <c r="U1449" s="3777" t="s">
        <v>315</v>
      </c>
      <c r="V1449" s="287"/>
    </row>
    <row r="1450" spans="1:23" s="23" customFormat="1" ht="15.75" thickBot="1" x14ac:dyDescent="0.3">
      <c r="A1450" s="2045"/>
      <c r="B1450" s="4807"/>
      <c r="C1450" s="423" t="s">
        <v>863</v>
      </c>
      <c r="D1450" s="2335"/>
      <c r="E1450" s="3532"/>
      <c r="F1450" s="1586"/>
      <c r="G1450" s="1391"/>
      <c r="H1450" s="4031"/>
      <c r="I1450" s="4129"/>
      <c r="J1450" s="1472"/>
      <c r="K1450" s="1472"/>
      <c r="L1450" s="2047"/>
      <c r="M1450" s="1472"/>
      <c r="N1450" s="1472"/>
      <c r="O1450" s="2837"/>
      <c r="P1450" s="3826">
        <v>44893</v>
      </c>
      <c r="Q1450" s="3827" t="s">
        <v>5592</v>
      </c>
      <c r="R1450" s="3827">
        <v>64</v>
      </c>
      <c r="S1450" s="3827">
        <f>AVERAGE(CPVTFC3SG0080!S21:T21)</f>
        <v>0.32565</v>
      </c>
      <c r="T1450" s="507">
        <f t="shared" si="277"/>
        <v>1296.9248120300751</v>
      </c>
      <c r="U1450" s="3828" t="s">
        <v>315</v>
      </c>
      <c r="V1450" s="287"/>
    </row>
    <row r="1451" spans="1:23" s="23" customFormat="1" x14ac:dyDescent="0.25">
      <c r="A1451" s="456">
        <v>1268</v>
      </c>
      <c r="B1451" s="4806" t="s">
        <v>5276</v>
      </c>
      <c r="C1451" s="457" t="s">
        <v>868</v>
      </c>
      <c r="D1451" s="2107">
        <v>44866</v>
      </c>
      <c r="E1451" s="2788" t="s">
        <v>4949</v>
      </c>
      <c r="F1451" s="459">
        <v>123</v>
      </c>
      <c r="G1451" s="460">
        <f>AVERAGE(CPVTFC3SG0041!V16:W16)</f>
        <v>2.1351</v>
      </c>
      <c r="H1451" s="4007">
        <f t="shared" si="251"/>
        <v>7061.0714285714284</v>
      </c>
      <c r="I1451" s="4114" t="s">
        <v>315</v>
      </c>
      <c r="J1451" s="834"/>
      <c r="K1451" s="834"/>
      <c r="L1451" s="835"/>
      <c r="M1451" s="834"/>
      <c r="N1451" s="834"/>
      <c r="O1451" s="1602"/>
      <c r="P1451" s="3788">
        <v>44893</v>
      </c>
      <c r="Q1451" s="1498" t="s">
        <v>5592</v>
      </c>
      <c r="R1451" s="1498">
        <v>67</v>
      </c>
      <c r="S1451" s="1498">
        <f>AVERAGE(CPVTFC3SG0080!C23:D23)</f>
        <v>0.23194999999999999</v>
      </c>
      <c r="T1451" s="494">
        <f t="shared" si="277"/>
        <v>831.9473684210526</v>
      </c>
      <c r="U1451" s="1779" t="s">
        <v>314</v>
      </c>
      <c r="V1451" s="287"/>
      <c r="W1451" s="23">
        <v>1</v>
      </c>
    </row>
    <row r="1452" spans="1:23" s="23" customFormat="1" ht="15.75" thickBot="1" x14ac:dyDescent="0.3">
      <c r="A1452" s="1523"/>
      <c r="B1452" s="4808"/>
      <c r="C1452" s="463" t="s">
        <v>5448</v>
      </c>
      <c r="D1452" s="2111"/>
      <c r="E1452" s="3471"/>
      <c r="F1452" s="787"/>
      <c r="G1452" s="1385"/>
      <c r="H1452" s="4030"/>
      <c r="I1452" s="4125"/>
      <c r="J1452" s="1256"/>
      <c r="K1452" s="1256"/>
      <c r="L1452" s="2022"/>
      <c r="M1452" s="1256"/>
      <c r="N1452" s="1256"/>
      <c r="O1452" s="3898"/>
      <c r="P1452" s="3800">
        <v>44893</v>
      </c>
      <c r="Q1452" s="1783" t="s">
        <v>5592</v>
      </c>
      <c r="R1452" s="1783">
        <v>68</v>
      </c>
      <c r="S1452" s="1783">
        <f>AVERAGE(CPVTFC3SG0080!E23:F23)</f>
        <v>0.18425000000000002</v>
      </c>
      <c r="T1452" s="469">
        <f t="shared" si="277"/>
        <v>595.24060150375954</v>
      </c>
      <c r="U1452" s="1784" t="s">
        <v>314</v>
      </c>
      <c r="V1452" s="287"/>
    </row>
    <row r="1453" spans="1:23" s="23" customFormat="1" x14ac:dyDescent="0.25">
      <c r="A1453" s="86">
        <v>1269</v>
      </c>
      <c r="B1453" s="4806" t="s">
        <v>5277</v>
      </c>
      <c r="C1453" s="457" t="s">
        <v>868</v>
      </c>
      <c r="D1453" s="2107">
        <v>44866</v>
      </c>
      <c r="E1453" s="2788" t="s">
        <v>4949</v>
      </c>
      <c r="F1453" s="459">
        <v>124</v>
      </c>
      <c r="G1453" s="460">
        <f>AVERAGE(CPVTFC3SG0041!X16:Y16)</f>
        <v>0.89135000000000009</v>
      </c>
      <c r="H1453" s="4007">
        <f t="shared" si="251"/>
        <v>2619.1071428571431</v>
      </c>
      <c r="I1453" s="4114" t="s">
        <v>315</v>
      </c>
      <c r="J1453" s="834"/>
      <c r="K1453" s="834"/>
      <c r="L1453" s="835"/>
      <c r="M1453" s="834"/>
      <c r="N1453" s="834"/>
      <c r="O1453" s="1602"/>
      <c r="P1453" s="3788">
        <v>44893</v>
      </c>
      <c r="Q1453" s="1498" t="s">
        <v>5592</v>
      </c>
      <c r="R1453" s="1498">
        <v>69</v>
      </c>
      <c r="S1453" s="1498">
        <f>AVERAGE(CPVTFC3SG0080!G23:H23)</f>
        <v>0.1739</v>
      </c>
      <c r="T1453" s="494">
        <f t="shared" si="277"/>
        <v>543.87969924812035</v>
      </c>
      <c r="U1453" s="1779" t="s">
        <v>314</v>
      </c>
      <c r="V1453" s="287"/>
      <c r="W1453" s="23">
        <v>1</v>
      </c>
    </row>
    <row r="1454" spans="1:23" s="23" customFormat="1" ht="15.75" thickBot="1" x14ac:dyDescent="0.3">
      <c r="A1454" s="516"/>
      <c r="B1454" s="4808"/>
      <c r="C1454" s="463" t="s">
        <v>5448</v>
      </c>
      <c r="D1454" s="2111"/>
      <c r="E1454" s="3471"/>
      <c r="F1454" s="787"/>
      <c r="G1454" s="1385"/>
      <c r="H1454" s="4030"/>
      <c r="I1454" s="4125"/>
      <c r="J1454" s="786"/>
      <c r="K1454" s="786"/>
      <c r="L1454" s="787"/>
      <c r="M1454" s="786"/>
      <c r="N1454" s="786"/>
      <c r="O1454" s="2699"/>
      <c r="P1454" s="3800">
        <v>44893</v>
      </c>
      <c r="Q1454" s="1783" t="s">
        <v>5592</v>
      </c>
      <c r="R1454" s="1783">
        <v>70</v>
      </c>
      <c r="S1454" s="1783">
        <f>AVERAGE(CPVTFC3SG0080!I23:J23)</f>
        <v>0.16160000000000002</v>
      </c>
      <c r="T1454" s="469">
        <f t="shared" si="277"/>
        <v>482.84210526315803</v>
      </c>
      <c r="U1454" s="1784" t="s">
        <v>314</v>
      </c>
      <c r="V1454" s="287"/>
    </row>
    <row r="1455" spans="1:23" s="23" customFormat="1" ht="15.75" thickBot="1" x14ac:dyDescent="0.3">
      <c r="A1455" s="1798">
        <v>1270</v>
      </c>
      <c r="B1455" s="2376" t="s">
        <v>5278</v>
      </c>
      <c r="C1455" s="2376" t="s">
        <v>868</v>
      </c>
      <c r="D1455" s="2325">
        <v>44866</v>
      </c>
      <c r="E1455" s="3512" t="s">
        <v>4949</v>
      </c>
      <c r="F1455" s="1425">
        <v>125</v>
      </c>
      <c r="G1455" s="540">
        <f>AVERAGE(CPVTFC3SG0041!B18:C18)</f>
        <v>1.35425</v>
      </c>
      <c r="H1455" s="3999">
        <f t="shared" si="251"/>
        <v>4272.3214285714284</v>
      </c>
      <c r="I1455" s="4121" t="s">
        <v>315</v>
      </c>
      <c r="J1455" s="1994"/>
      <c r="K1455" s="1994"/>
      <c r="L1455" s="1432"/>
      <c r="M1455" s="1994"/>
      <c r="N1455" s="1994"/>
      <c r="O1455" s="2158"/>
      <c r="P1455" s="3809">
        <v>44893</v>
      </c>
      <c r="Q1455" s="3810" t="s">
        <v>5592</v>
      </c>
      <c r="R1455" s="3810">
        <v>71</v>
      </c>
      <c r="S1455" s="3810">
        <f>AVERAGE(CPVTFC3SG0080!K23:L23)</f>
        <v>0.14845000000000003</v>
      </c>
      <c r="T1455" s="1422">
        <f t="shared" si="277"/>
        <v>417.58646616541375</v>
      </c>
      <c r="U1455" s="3811" t="s">
        <v>314</v>
      </c>
      <c r="V1455" s="287"/>
      <c r="W1455" s="23">
        <v>1</v>
      </c>
    </row>
    <row r="1456" spans="1:23" s="23" customFormat="1" x14ac:dyDescent="0.25">
      <c r="A1456" s="508">
        <v>1271</v>
      </c>
      <c r="B1456" s="4803" t="s">
        <v>5279</v>
      </c>
      <c r="C1456" s="489" t="s">
        <v>868</v>
      </c>
      <c r="D1456" s="2329">
        <v>44866</v>
      </c>
      <c r="E1456" s="3465" t="s">
        <v>4949</v>
      </c>
      <c r="F1456" s="492">
        <v>126</v>
      </c>
      <c r="G1456" s="493">
        <f>AVERAGE(CPVTFC3SG0041!D18:E18)</f>
        <v>9.8949999999999996E-2</v>
      </c>
      <c r="H1456" s="4008">
        <f t="shared" si="251"/>
        <v>-210.89285714285717</v>
      </c>
      <c r="I1456" s="4104" t="s">
        <v>314</v>
      </c>
      <c r="J1456" s="834"/>
      <c r="K1456" s="834"/>
      <c r="L1456" s="835"/>
      <c r="M1456" s="834"/>
      <c r="N1456" s="834"/>
      <c r="O1456" s="1602"/>
      <c r="P1456" s="3788">
        <v>44893</v>
      </c>
      <c r="Q1456" s="1498" t="s">
        <v>5592</v>
      </c>
      <c r="R1456" s="1498">
        <v>75</v>
      </c>
      <c r="S1456" s="1498">
        <f>AVERAGE(CPVTFC3SG0080!S23:T23)</f>
        <v>0.10364999999999999</v>
      </c>
      <c r="T1456" s="494">
        <f t="shared" si="277"/>
        <v>195.27067669172934</v>
      </c>
      <c r="U1456" s="1779" t="s">
        <v>314</v>
      </c>
      <c r="V1456" s="287"/>
    </row>
    <row r="1457" spans="1:23" s="23" customFormat="1" ht="15.75" thickBot="1" x14ac:dyDescent="0.3">
      <c r="A1457" s="1861"/>
      <c r="B1457" s="4805"/>
      <c r="C1457" s="464" t="s">
        <v>5448</v>
      </c>
      <c r="D1457" s="2111"/>
      <c r="E1457" s="3471"/>
      <c r="F1457" s="787"/>
      <c r="G1457" s="1385"/>
      <c r="H1457" s="4030"/>
      <c r="I1457" s="4125"/>
      <c r="J1457" s="1256"/>
      <c r="K1457" s="1256"/>
      <c r="L1457" s="2022"/>
      <c r="M1457" s="1256"/>
      <c r="N1457" s="1256"/>
      <c r="O1457" s="3898"/>
      <c r="P1457" s="3800">
        <v>44893</v>
      </c>
      <c r="Q1457" s="1783" t="s">
        <v>5592</v>
      </c>
      <c r="R1457" s="1783">
        <v>76</v>
      </c>
      <c r="S1457" s="1783">
        <f>AVERAGE(CPVTFC3SG0080!U23:V23)</f>
        <v>9.3400000000000011E-2</v>
      </c>
      <c r="T1457" s="469">
        <f t="shared" si="277"/>
        <v>144.40601503759407</v>
      </c>
      <c r="U1457" s="1784" t="s">
        <v>314</v>
      </c>
      <c r="V1457" s="287"/>
    </row>
    <row r="1458" spans="1:23" s="23" customFormat="1" ht="15.75" thickBot="1" x14ac:dyDescent="0.3">
      <c r="A1458" s="1225">
        <v>1272</v>
      </c>
      <c r="B1458" s="2287" t="s">
        <v>5280</v>
      </c>
      <c r="C1458" s="2287" t="s">
        <v>868</v>
      </c>
      <c r="D1458" s="2330">
        <v>44866</v>
      </c>
      <c r="E1458" s="3516" t="s">
        <v>4949</v>
      </c>
      <c r="F1458" s="1521">
        <v>127</v>
      </c>
      <c r="G1458" s="523">
        <f>AVERAGE(CPVTFC3SG0041!F18:G18)</f>
        <v>0.10205</v>
      </c>
      <c r="H1458" s="4013">
        <f t="shared" si="251"/>
        <v>-199.82142857142858</v>
      </c>
      <c r="I1458" s="4124" t="s">
        <v>314</v>
      </c>
      <c r="J1458" s="1472"/>
      <c r="K1458" s="1472"/>
      <c r="L1458" s="2047"/>
      <c r="M1458" s="1472"/>
      <c r="N1458" s="1472"/>
      <c r="O1458" s="2837"/>
      <c r="P1458" s="4250">
        <v>44894</v>
      </c>
      <c r="Q1458" s="468" t="s">
        <v>5564</v>
      </c>
      <c r="R1458" s="468">
        <v>32</v>
      </c>
      <c r="S1458" s="468">
        <f>AVERAGE(CPVTFC3SG0082!U15:V15)</f>
        <v>0.12595000000000001</v>
      </c>
      <c r="T1458" s="4009">
        <f t="shared" ref="T1458" si="278">(S1458-0.1565)/0.0137*66</f>
        <v>-147.17518248175179</v>
      </c>
      <c r="U1458" s="4251" t="s">
        <v>314</v>
      </c>
      <c r="V1458" s="287"/>
    </row>
    <row r="1459" spans="1:23" s="23" customFormat="1" ht="15.75" thickBot="1" x14ac:dyDescent="0.3">
      <c r="A1459" s="600">
        <v>1273</v>
      </c>
      <c r="B1459" s="2376" t="s">
        <v>5281</v>
      </c>
      <c r="C1459" s="2376" t="s">
        <v>868</v>
      </c>
      <c r="D1459" s="2325">
        <v>44866</v>
      </c>
      <c r="E1459" s="3512" t="s">
        <v>4949</v>
      </c>
      <c r="F1459" s="1425">
        <v>128</v>
      </c>
      <c r="G1459" s="540">
        <f>AVERAGE(CPVTFC3SG0041!H18:I18)</f>
        <v>2.9531000000000001</v>
      </c>
      <c r="H1459" s="3999">
        <f t="shared" si="251"/>
        <v>9982.5</v>
      </c>
      <c r="I1459" s="4121" t="s">
        <v>315</v>
      </c>
      <c r="J1459" s="1994"/>
      <c r="K1459" s="1994"/>
      <c r="L1459" s="1432"/>
      <c r="M1459" s="1994"/>
      <c r="N1459" s="1994"/>
      <c r="O1459" s="2158"/>
      <c r="P1459" s="3809">
        <v>44893</v>
      </c>
      <c r="Q1459" s="3810" t="s">
        <v>5592</v>
      </c>
      <c r="R1459" s="3810">
        <v>77</v>
      </c>
      <c r="S1459" s="3810">
        <f>AVERAGE(CPVTFC3SG0080!W23:X23)</f>
        <v>0.30930000000000002</v>
      </c>
      <c r="T1459" s="1422">
        <f t="shared" si="277"/>
        <v>1215.7894736842106</v>
      </c>
      <c r="U1459" s="3811" t="s">
        <v>314</v>
      </c>
      <c r="V1459" s="287"/>
      <c r="W1459" s="23">
        <v>1</v>
      </c>
    </row>
    <row r="1460" spans="1:23" s="23" customFormat="1" x14ac:dyDescent="0.25">
      <c r="A1460" s="488">
        <v>1274</v>
      </c>
      <c r="B1460" s="4803" t="s">
        <v>5282</v>
      </c>
      <c r="C1460" s="489" t="s">
        <v>868</v>
      </c>
      <c r="D1460" s="2329">
        <v>44866</v>
      </c>
      <c r="E1460" s="3465" t="s">
        <v>4949</v>
      </c>
      <c r="F1460" s="492">
        <v>129</v>
      </c>
      <c r="G1460" s="493">
        <f>AVERAGE(CPVTFC3SG0041!J18:K18)</f>
        <v>0.1139</v>
      </c>
      <c r="H1460" s="4008">
        <f t="shared" si="251"/>
        <v>-157.5</v>
      </c>
      <c r="I1460" s="4104" t="s">
        <v>314</v>
      </c>
      <c r="J1460" s="834"/>
      <c r="K1460" s="834"/>
      <c r="L1460" s="835"/>
      <c r="M1460" s="834"/>
      <c r="N1460" s="834"/>
      <c r="O1460" s="1602"/>
      <c r="P1460" s="3788">
        <v>44893</v>
      </c>
      <c r="Q1460" s="1498" t="s">
        <v>5592</v>
      </c>
      <c r="R1460" s="1498">
        <v>82</v>
      </c>
      <c r="S1460" s="1498">
        <f>AVERAGE(CPVTFC3SG0080!K25:L25)</f>
        <v>0.1013</v>
      </c>
      <c r="T1460" s="494">
        <f t="shared" si="277"/>
        <v>183.60902255639101</v>
      </c>
      <c r="U1460" s="1779" t="s">
        <v>314</v>
      </c>
      <c r="V1460" s="287"/>
    </row>
    <row r="1461" spans="1:23" s="23" customFormat="1" x14ac:dyDescent="0.25">
      <c r="A1461" s="536"/>
      <c r="B1461" s="4804"/>
      <c r="C1461" s="263" t="s">
        <v>5448</v>
      </c>
      <c r="D1461" s="2333"/>
      <c r="E1461" s="3468"/>
      <c r="F1461" s="695"/>
      <c r="G1461" s="892"/>
      <c r="H1461" s="4011"/>
      <c r="I1461" s="4094"/>
      <c r="J1461" s="1271"/>
      <c r="K1461" s="1271"/>
      <c r="L1461" s="1288"/>
      <c r="M1461" s="1271"/>
      <c r="N1461" s="1271"/>
      <c r="O1461" s="3897"/>
      <c r="P1461" s="267">
        <v>44893</v>
      </c>
      <c r="Q1461" s="268" t="s">
        <v>5592</v>
      </c>
      <c r="R1461" s="268">
        <v>83</v>
      </c>
      <c r="S1461" s="268">
        <f>AVERAGE(CPVTFC3SG0080!M25:N25)</f>
        <v>0.10794999999999999</v>
      </c>
      <c r="T1461" s="343">
        <f t="shared" si="277"/>
        <v>216.60902255639098</v>
      </c>
      <c r="U1461" s="1781" t="s">
        <v>314</v>
      </c>
      <c r="V1461" s="287"/>
    </row>
    <row r="1462" spans="1:23" s="23" customFormat="1" ht="15.75" thickBot="1" x14ac:dyDescent="0.3">
      <c r="A1462" s="1857"/>
      <c r="B1462" s="4805"/>
      <c r="C1462" s="464" t="s">
        <v>863</v>
      </c>
      <c r="D1462" s="2111"/>
      <c r="E1462" s="3471"/>
      <c r="F1462" s="787"/>
      <c r="G1462" s="1385"/>
      <c r="H1462" s="4030"/>
      <c r="I1462" s="4125"/>
      <c r="J1462" s="1256"/>
      <c r="K1462" s="1256"/>
      <c r="L1462" s="2022"/>
      <c r="M1462" s="1256"/>
      <c r="N1462" s="1256"/>
      <c r="O1462" s="3898"/>
      <c r="P1462" s="3800">
        <v>44893</v>
      </c>
      <c r="Q1462" s="1783" t="s">
        <v>5592</v>
      </c>
      <c r="R1462" s="1783">
        <v>84</v>
      </c>
      <c r="S1462" s="1783">
        <f>AVERAGE(CPVTFC3SG0080!O25:P25)</f>
        <v>0.11325</v>
      </c>
      <c r="T1462" s="469">
        <f t="shared" si="277"/>
        <v>242.90977443609029</v>
      </c>
      <c r="U1462" s="1784" t="s">
        <v>314</v>
      </c>
      <c r="V1462" s="287"/>
    </row>
    <row r="1463" spans="1:23" s="23" customFormat="1" ht="15.75" thickBot="1" x14ac:dyDescent="0.3">
      <c r="A1463" s="531">
        <v>1275</v>
      </c>
      <c r="B1463" s="532" t="s">
        <v>5283</v>
      </c>
      <c r="C1463" s="532" t="s">
        <v>868</v>
      </c>
      <c r="D1463" s="2328">
        <v>44866</v>
      </c>
      <c r="E1463" s="3506" t="s">
        <v>4949</v>
      </c>
      <c r="F1463" s="1464">
        <v>130</v>
      </c>
      <c r="G1463" s="587">
        <f>AVERAGE(CPVTFC3SG0041!L18:M18)</f>
        <v>0.82529999999999992</v>
      </c>
      <c r="H1463" s="4027">
        <f t="shared" ref="H1463:H1530" si="279">(G1463-0.158)/0.014*50</f>
        <v>2383.2142857142853</v>
      </c>
      <c r="I1463" s="4112" t="s">
        <v>315</v>
      </c>
      <c r="J1463" s="1472"/>
      <c r="K1463" s="1472"/>
      <c r="L1463" s="2047"/>
      <c r="M1463" s="1472"/>
      <c r="N1463" s="1472"/>
      <c r="O1463" s="2837"/>
      <c r="P1463" s="3785">
        <v>44893</v>
      </c>
      <c r="Q1463" s="3786" t="s">
        <v>5592</v>
      </c>
      <c r="R1463" s="3786">
        <v>85</v>
      </c>
      <c r="S1463" s="3786">
        <f>AVERAGE(CPVTFC3SG0080!Q25:R25)</f>
        <v>0.15870000000000001</v>
      </c>
      <c r="T1463" s="474">
        <f t="shared" si="277"/>
        <v>468.45112781954896</v>
      </c>
      <c r="U1463" s="3787" t="s">
        <v>314</v>
      </c>
      <c r="V1463" s="287"/>
      <c r="W1463" s="23">
        <v>1</v>
      </c>
    </row>
    <row r="1464" spans="1:23" s="23" customFormat="1" x14ac:dyDescent="0.25">
      <c r="A1464" s="488">
        <v>1276</v>
      </c>
      <c r="B1464" s="4811" t="s">
        <v>5284</v>
      </c>
      <c r="C1464" s="489" t="s">
        <v>868</v>
      </c>
      <c r="D1464" s="2329">
        <v>44866</v>
      </c>
      <c r="E1464" s="3465" t="s">
        <v>4949</v>
      </c>
      <c r="F1464" s="492">
        <v>131</v>
      </c>
      <c r="G1464" s="493">
        <f>AVERAGE(CPVTFC3SG0041!N18:O18)</f>
        <v>0.10880000000000001</v>
      </c>
      <c r="H1464" s="4008">
        <f t="shared" si="279"/>
        <v>-175.71428571428569</v>
      </c>
      <c r="I1464" s="4117" t="s">
        <v>314</v>
      </c>
      <c r="J1464" s="834"/>
      <c r="K1464" s="834"/>
      <c r="L1464" s="835"/>
      <c r="M1464" s="834"/>
      <c r="N1464" s="834"/>
      <c r="O1464" s="834"/>
      <c r="P1464" s="3788">
        <v>44893</v>
      </c>
      <c r="Q1464" s="1498" t="s">
        <v>5592</v>
      </c>
      <c r="R1464" s="1498">
        <v>86</v>
      </c>
      <c r="S1464" s="1498">
        <f>AVERAGE(CPVTFC3SG0080!S25:T25)</f>
        <v>0.10155</v>
      </c>
      <c r="T1464" s="494">
        <f t="shared" si="277"/>
        <v>184.8496240601504</v>
      </c>
      <c r="U1464" s="1779" t="s">
        <v>314</v>
      </c>
      <c r="V1464" s="287"/>
    </row>
    <row r="1465" spans="1:23" s="23" customFormat="1" ht="15.75" thickBot="1" x14ac:dyDescent="0.3">
      <c r="A1465" s="90"/>
      <c r="B1465" s="4888"/>
      <c r="C1465" s="463" t="s">
        <v>5448</v>
      </c>
      <c r="D1465" s="2111"/>
      <c r="E1465" s="3471"/>
      <c r="F1465" s="787"/>
      <c r="G1465" s="1385"/>
      <c r="H1465" s="4030"/>
      <c r="I1465" s="4125"/>
      <c r="J1465" s="786"/>
      <c r="K1465" s="786"/>
      <c r="L1465" s="787"/>
      <c r="M1465" s="786"/>
      <c r="N1465" s="786"/>
      <c r="O1465" s="786"/>
      <c r="P1465" s="3800">
        <v>44893</v>
      </c>
      <c r="Q1465" s="1783" t="s">
        <v>5592</v>
      </c>
      <c r="R1465" s="1783">
        <v>87</v>
      </c>
      <c r="S1465" s="1783">
        <f>AVERAGE(CPVTFC3SG0080!U25:V25)</f>
        <v>9.7450000000000009E-2</v>
      </c>
      <c r="T1465" s="469">
        <f t="shared" si="277"/>
        <v>164.5037593984963</v>
      </c>
      <c r="U1465" s="1784" t="s">
        <v>314</v>
      </c>
      <c r="V1465" s="287"/>
    </row>
    <row r="1466" spans="1:23" s="23" customFormat="1" x14ac:dyDescent="0.25">
      <c r="A1466" s="86">
        <v>1277</v>
      </c>
      <c r="B1466" s="4809" t="s">
        <v>5285</v>
      </c>
      <c r="C1466" s="457" t="s">
        <v>868</v>
      </c>
      <c r="D1466" s="2107">
        <v>44866</v>
      </c>
      <c r="E1466" s="2788" t="s">
        <v>4949</v>
      </c>
      <c r="F1466" s="459">
        <v>132</v>
      </c>
      <c r="G1466" s="460">
        <f>AVERAGE(CPVTFC3SG0041!P18:Q18)</f>
        <v>2.3344499999999999</v>
      </c>
      <c r="H1466" s="4007">
        <f t="shared" si="279"/>
        <v>7773.0357142857147</v>
      </c>
      <c r="I1466" s="4126" t="s">
        <v>315</v>
      </c>
      <c r="J1466" s="834"/>
      <c r="K1466" s="834"/>
      <c r="L1466" s="835"/>
      <c r="M1466" s="834"/>
      <c r="N1466" s="834"/>
      <c r="O1466" s="834"/>
      <c r="P1466" s="3788">
        <v>44893</v>
      </c>
      <c r="Q1466" s="1498" t="s">
        <v>5592</v>
      </c>
      <c r="R1466" s="1498">
        <v>88</v>
      </c>
      <c r="S1466" s="1498">
        <f>AVERAGE(CPVTFC3SG0080!W25:X25)</f>
        <v>0.25839999999999996</v>
      </c>
      <c r="T1466" s="494">
        <f t="shared" si="277"/>
        <v>963.20300751879688</v>
      </c>
      <c r="U1466" s="1779" t="s">
        <v>314</v>
      </c>
      <c r="V1466" s="287"/>
      <c r="W1466" s="23">
        <v>1</v>
      </c>
    </row>
    <row r="1467" spans="1:23" s="23" customFormat="1" x14ac:dyDescent="0.25">
      <c r="A1467" s="596"/>
      <c r="B1467" s="4816"/>
      <c r="C1467" s="443" t="s">
        <v>5448</v>
      </c>
      <c r="D1467" s="2333"/>
      <c r="E1467" s="3468"/>
      <c r="F1467" s="695"/>
      <c r="G1467" s="892"/>
      <c r="H1467" s="4011"/>
      <c r="I1467" s="4094"/>
      <c r="J1467" s="694"/>
      <c r="K1467" s="694"/>
      <c r="L1467" s="695"/>
      <c r="M1467" s="694"/>
      <c r="N1467" s="694"/>
      <c r="O1467" s="694"/>
      <c r="P1467" s="267">
        <v>44893</v>
      </c>
      <c r="Q1467" s="268" t="s">
        <v>5592</v>
      </c>
      <c r="R1467" s="268">
        <v>89</v>
      </c>
      <c r="S1467" s="268">
        <f>AVERAGE(CPVTFC3SG0080!B12:C12)</f>
        <v>0.14415</v>
      </c>
      <c r="T1467" s="343">
        <f t="shared" si="277"/>
        <v>396.24812030075191</v>
      </c>
      <c r="U1467" s="1781" t="s">
        <v>314</v>
      </c>
      <c r="V1467" s="287"/>
    </row>
    <row r="1468" spans="1:23" s="23" customFormat="1" ht="15.75" thickBot="1" x14ac:dyDescent="0.3">
      <c r="A1468" s="516"/>
      <c r="B1468" s="4810"/>
      <c r="C1468" s="463" t="s">
        <v>863</v>
      </c>
      <c r="D1468" s="2111"/>
      <c r="E1468" s="3471"/>
      <c r="F1468" s="787"/>
      <c r="G1468" s="1385"/>
      <c r="H1468" s="4030"/>
      <c r="I1468" s="4125"/>
      <c r="J1468" s="786"/>
      <c r="K1468" s="786"/>
      <c r="L1468" s="787"/>
      <c r="M1468" s="786"/>
      <c r="N1468" s="786"/>
      <c r="O1468" s="786"/>
      <c r="P1468" s="3800">
        <v>44893</v>
      </c>
      <c r="Q1468" s="1783" t="s">
        <v>5592</v>
      </c>
      <c r="R1468" s="1783">
        <v>90</v>
      </c>
      <c r="S1468" s="1783">
        <f>AVERAGE(CPVTFC3SG0080!D12:E12)</f>
        <v>0.21095</v>
      </c>
      <c r="T1468" s="469">
        <f t="shared" si="277"/>
        <v>727.73684210526324</v>
      </c>
      <c r="U1468" s="1784" t="s">
        <v>314</v>
      </c>
      <c r="V1468" s="287"/>
    </row>
    <row r="1469" spans="1:23" s="23" customFormat="1" x14ac:dyDescent="0.25">
      <c r="A1469" s="456">
        <v>1278</v>
      </c>
      <c r="B1469" s="457" t="s">
        <v>5286</v>
      </c>
      <c r="C1469" s="457" t="s">
        <v>868</v>
      </c>
      <c r="D1469" s="2107">
        <v>44866</v>
      </c>
      <c r="E1469" s="2788" t="s">
        <v>4949</v>
      </c>
      <c r="F1469" s="459">
        <v>133</v>
      </c>
      <c r="G1469" s="460">
        <f>AVERAGE(CPVTFC3SG0041!R18:S18)</f>
        <v>1.218</v>
      </c>
      <c r="H1469" s="4007">
        <f t="shared" si="279"/>
        <v>3785.7142857142862</v>
      </c>
      <c r="I1469" s="4114" t="s">
        <v>315</v>
      </c>
      <c r="J1469" s="834"/>
      <c r="K1469" s="834"/>
      <c r="L1469" s="835"/>
      <c r="M1469" s="834"/>
      <c r="N1469" s="834"/>
      <c r="O1469" s="1602"/>
      <c r="P1469" s="3788">
        <v>44893</v>
      </c>
      <c r="Q1469" s="1498" t="s">
        <v>5592</v>
      </c>
      <c r="R1469" s="1498">
        <v>143</v>
      </c>
      <c r="S1469" s="1498">
        <f>AVERAGE(CPVTFC3SG0080!N20:O20)</f>
        <v>0.10725000000000001</v>
      </c>
      <c r="T1469" s="494">
        <f t="shared" si="277"/>
        <v>213.13533834586477</v>
      </c>
      <c r="U1469" s="1779" t="s">
        <v>314</v>
      </c>
      <c r="V1469" s="287"/>
      <c r="W1469" s="23">
        <v>1</v>
      </c>
    </row>
    <row r="1470" spans="1:23" s="23" customFormat="1" x14ac:dyDescent="0.25">
      <c r="A1470" s="1840"/>
      <c r="B1470" s="439"/>
      <c r="C1470" s="263" t="s">
        <v>5448</v>
      </c>
      <c r="D1470" s="2333"/>
      <c r="E1470" s="3468"/>
      <c r="F1470" s="695"/>
      <c r="G1470" s="892"/>
      <c r="H1470" s="4011"/>
      <c r="I1470" s="4094"/>
      <c r="J1470" s="1271"/>
      <c r="K1470" s="1271"/>
      <c r="L1470" s="1288"/>
      <c r="M1470" s="1271"/>
      <c r="N1470" s="1271"/>
      <c r="O1470" s="3897"/>
      <c r="P1470" s="267">
        <v>44893</v>
      </c>
      <c r="Q1470" s="268" t="s">
        <v>5592</v>
      </c>
      <c r="R1470" s="268">
        <v>144</v>
      </c>
      <c r="S1470" s="268">
        <f>AVERAGE(CPVTFC3SG0080!P20:Q20)</f>
        <v>0.127</v>
      </c>
      <c r="T1470" s="343">
        <f t="shared" si="277"/>
        <v>311.14285714285722</v>
      </c>
      <c r="U1470" s="1781" t="s">
        <v>314</v>
      </c>
      <c r="V1470" s="287"/>
    </row>
    <row r="1471" spans="1:23" s="23" customFormat="1" ht="15.75" thickBot="1" x14ac:dyDescent="0.3">
      <c r="A1471" s="1523"/>
      <c r="B1471" s="2199"/>
      <c r="C1471" s="464" t="s">
        <v>863</v>
      </c>
      <c r="D1471" s="2111"/>
      <c r="E1471" s="3471"/>
      <c r="F1471" s="787"/>
      <c r="G1471" s="1385"/>
      <c r="H1471" s="4030"/>
      <c r="I1471" s="4125"/>
      <c r="J1471" s="1256"/>
      <c r="K1471" s="1256"/>
      <c r="L1471" s="2022"/>
      <c r="M1471" s="1256"/>
      <c r="N1471" s="1256"/>
      <c r="O1471" s="3898"/>
      <c r="P1471" s="3800">
        <v>44893</v>
      </c>
      <c r="Q1471" s="1783" t="s">
        <v>5592</v>
      </c>
      <c r="R1471" s="1783">
        <v>145</v>
      </c>
      <c r="S1471" s="1783">
        <f>AVERAGE(CPVTFC3SG0080!R20:S20)</f>
        <v>0.11265</v>
      </c>
      <c r="T1471" s="469">
        <f t="shared" si="277"/>
        <v>239.93233082706772</v>
      </c>
      <c r="U1471" s="1784" t="s">
        <v>314</v>
      </c>
      <c r="V1471" s="287"/>
    </row>
    <row r="1472" spans="1:23" s="23" customFormat="1" ht="15.75" thickBot="1" x14ac:dyDescent="0.3">
      <c r="A1472" s="531">
        <v>1279</v>
      </c>
      <c r="B1472" s="532" t="s">
        <v>5287</v>
      </c>
      <c r="C1472" s="532" t="s">
        <v>868</v>
      </c>
      <c r="D1472" s="2328">
        <v>44866</v>
      </c>
      <c r="E1472" s="3506" t="s">
        <v>4949</v>
      </c>
      <c r="F1472" s="1464">
        <v>134</v>
      </c>
      <c r="G1472" s="587">
        <f>AVERAGE(CPVTFC3SG0041!T18:U18)</f>
        <v>2.6122999999999998</v>
      </c>
      <c r="H1472" s="4027">
        <f t="shared" si="279"/>
        <v>8765.3571428571431</v>
      </c>
      <c r="I1472" s="4112" t="s">
        <v>315</v>
      </c>
      <c r="J1472" s="1472"/>
      <c r="K1472" s="1472"/>
      <c r="L1472" s="2047"/>
      <c r="M1472" s="1472"/>
      <c r="N1472" s="1472"/>
      <c r="O1472" s="2837"/>
      <c r="P1472" s="3785">
        <v>44893</v>
      </c>
      <c r="Q1472" s="3786" t="s">
        <v>5592</v>
      </c>
      <c r="R1472" s="3786">
        <v>146</v>
      </c>
      <c r="S1472" s="3786">
        <f>AVERAGE(CPVTFC3SG0080!T20:U20)</f>
        <v>0.2238</v>
      </c>
      <c r="T1472" s="474">
        <f t="shared" si="277"/>
        <v>791.5037593984963</v>
      </c>
      <c r="U1472" s="3787" t="s">
        <v>314</v>
      </c>
      <c r="V1472" s="287"/>
      <c r="W1472" s="23">
        <v>1</v>
      </c>
    </row>
    <row r="1473" spans="1:23" s="23" customFormat="1" ht="15.75" thickBot="1" x14ac:dyDescent="0.3">
      <c r="A1473" s="1798">
        <v>1280</v>
      </c>
      <c r="B1473" s="2376" t="s">
        <v>5288</v>
      </c>
      <c r="C1473" s="2376" t="s">
        <v>868</v>
      </c>
      <c r="D1473" s="2325">
        <v>44866</v>
      </c>
      <c r="E1473" s="3512" t="s">
        <v>4949</v>
      </c>
      <c r="F1473" s="1425">
        <v>135</v>
      </c>
      <c r="G1473" s="540">
        <f>AVERAGE(CPVTFC3SG0041!V18:W18)</f>
        <v>1.2299500000000001</v>
      </c>
      <c r="H1473" s="3999">
        <f t="shared" si="279"/>
        <v>3828.3928571428573</v>
      </c>
      <c r="I1473" s="4121" t="s">
        <v>315</v>
      </c>
      <c r="J1473" s="1994"/>
      <c r="K1473" s="1994"/>
      <c r="L1473" s="1432"/>
      <c r="M1473" s="1994"/>
      <c r="N1473" s="1994"/>
      <c r="O1473" s="2158"/>
      <c r="P1473" s="3809">
        <v>44893</v>
      </c>
      <c r="Q1473" s="3810" t="s">
        <v>5592</v>
      </c>
      <c r="R1473" s="3810">
        <v>147</v>
      </c>
      <c r="S1473" s="3810">
        <f>AVERAGE(CPVTFC3SG0080!V20:W20)</f>
        <v>9.6950000000000008E-2</v>
      </c>
      <c r="T1473" s="1422">
        <f t="shared" si="277"/>
        <v>162.02255639097751</v>
      </c>
      <c r="U1473" s="3811" t="s">
        <v>314</v>
      </c>
      <c r="V1473" s="287"/>
      <c r="W1473" s="23">
        <v>1</v>
      </c>
    </row>
    <row r="1474" spans="1:23" s="23" customFormat="1" ht="15.75" thickBot="1" x14ac:dyDescent="0.3">
      <c r="A1474" s="600">
        <v>1281</v>
      </c>
      <c r="B1474" s="2376" t="s">
        <v>5289</v>
      </c>
      <c r="C1474" s="2376" t="s">
        <v>868</v>
      </c>
      <c r="D1474" s="2325">
        <v>44866</v>
      </c>
      <c r="E1474" s="3512" t="s">
        <v>4949</v>
      </c>
      <c r="F1474" s="1425">
        <v>136</v>
      </c>
      <c r="G1474" s="540">
        <f>AVERAGE(CPVTFC3SG0041!X18:Y18)</f>
        <v>2.8682499999999997</v>
      </c>
      <c r="H1474" s="3999">
        <f t="shared" si="279"/>
        <v>9679.4642857142844</v>
      </c>
      <c r="I1474" s="4121" t="s">
        <v>315</v>
      </c>
      <c r="J1474" s="1994"/>
      <c r="K1474" s="1994"/>
      <c r="L1474" s="1432"/>
      <c r="M1474" s="1994"/>
      <c r="N1474" s="1994"/>
      <c r="O1474" s="2158"/>
      <c r="P1474" s="3802">
        <v>44893</v>
      </c>
      <c r="Q1474" s="3803" t="s">
        <v>5592</v>
      </c>
      <c r="R1474" s="3803">
        <v>151</v>
      </c>
      <c r="S1474" s="3803">
        <f>AVERAGE(CPVTFC3SG0080!F22:G22)</f>
        <v>0.67894999999999994</v>
      </c>
      <c r="T1474" s="603">
        <f t="shared" si="277"/>
        <v>3050.1428571428569</v>
      </c>
      <c r="U1474" s="3804" t="s">
        <v>315</v>
      </c>
      <c r="V1474" s="287"/>
      <c r="W1474" s="23">
        <v>1</v>
      </c>
    </row>
    <row r="1475" spans="1:23" s="23" customFormat="1" x14ac:dyDescent="0.25">
      <c r="A1475" s="504">
        <v>1282</v>
      </c>
      <c r="B1475" s="438" t="s">
        <v>5290</v>
      </c>
      <c r="C1475" s="438" t="s">
        <v>868</v>
      </c>
      <c r="D1475" s="2870">
        <v>44866</v>
      </c>
      <c r="E1475" s="3485" t="s">
        <v>4949</v>
      </c>
      <c r="F1475" s="444">
        <v>137</v>
      </c>
      <c r="G1475" s="499">
        <f>AVERAGE(CPVTFC3SG0041!B20:C20)</f>
        <v>1.1259999999999999</v>
      </c>
      <c r="H1475" s="4000">
        <f t="shared" si="279"/>
        <v>3457.1428571428564</v>
      </c>
      <c r="I1475" s="4162" t="s">
        <v>315</v>
      </c>
      <c r="J1475" s="1271"/>
      <c r="K1475" s="1271"/>
      <c r="L1475" s="1288"/>
      <c r="M1475" s="1271"/>
      <c r="N1475" s="1271"/>
      <c r="O1475" s="1271"/>
      <c r="P1475" s="3779">
        <v>44891</v>
      </c>
      <c r="Q1475" s="3780" t="s">
        <v>5586</v>
      </c>
      <c r="R1475" s="3780">
        <v>1</v>
      </c>
      <c r="S1475" s="3780">
        <f>AVERAGE(CPVTFC3SG0076!C11:D11)</f>
        <v>0.19650000000000001</v>
      </c>
      <c r="T1475" s="500">
        <f>(S1475-0.1638)/0.014*66</f>
        <v>154.1571428571429</v>
      </c>
      <c r="U1475" s="3781" t="s">
        <v>314</v>
      </c>
      <c r="V1475" s="4915" t="s">
        <v>1416</v>
      </c>
      <c r="W1475" s="23">
        <v>1</v>
      </c>
    </row>
    <row r="1476" spans="1:23" s="23" customFormat="1" x14ac:dyDescent="0.25">
      <c r="A1476" s="590">
        <v>1283</v>
      </c>
      <c r="B1476" s="436" t="s">
        <v>5290</v>
      </c>
      <c r="C1476" s="436" t="s">
        <v>2442</v>
      </c>
      <c r="D1476" s="2337">
        <v>44866</v>
      </c>
      <c r="E1476" s="3456" t="s">
        <v>4949</v>
      </c>
      <c r="F1476" s="164">
        <v>138</v>
      </c>
      <c r="G1476" s="145">
        <f>AVERAGE(CPVTFC3SG0041!D20:E20)</f>
        <v>1.0463</v>
      </c>
      <c r="H1476" s="4002">
        <f t="shared" si="279"/>
        <v>3172.5</v>
      </c>
      <c r="I1476" s="4116" t="s">
        <v>315</v>
      </c>
      <c r="J1476" s="694"/>
      <c r="K1476" s="694"/>
      <c r="L1476" s="695"/>
      <c r="M1476" s="694"/>
      <c r="N1476" s="694"/>
      <c r="O1476" s="694"/>
      <c r="P1476" s="267">
        <v>44891</v>
      </c>
      <c r="Q1476" s="268" t="s">
        <v>5586</v>
      </c>
      <c r="R1476" s="268">
        <v>2</v>
      </c>
      <c r="S1476" s="268">
        <f>AVERAGE(CPVTFC3SG0076!E11:F11)</f>
        <v>0.1086</v>
      </c>
      <c r="T1476" s="343">
        <f>(S1476-0.1638)/0.014*66</f>
        <v>-260.2285714285714</v>
      </c>
      <c r="U1476" s="1781" t="s">
        <v>314</v>
      </c>
      <c r="V1476" s="4914"/>
    </row>
    <row r="1477" spans="1:23" s="23" customFormat="1" ht="24.75" thickBot="1" x14ac:dyDescent="0.3">
      <c r="A1477" s="599">
        <v>1284</v>
      </c>
      <c r="B1477" s="437" t="s">
        <v>5290</v>
      </c>
      <c r="C1477" s="437" t="s">
        <v>3919</v>
      </c>
      <c r="D1477" s="2079">
        <v>44866</v>
      </c>
      <c r="E1477" s="3463" t="s">
        <v>4949</v>
      </c>
      <c r="F1477" s="445">
        <v>139</v>
      </c>
      <c r="G1477" s="453">
        <f>AVERAGE(CPVTFC3SG0041!F20:G20)</f>
        <v>2.5888499999999999</v>
      </c>
      <c r="H1477" s="4003">
        <f t="shared" si="279"/>
        <v>8681.6071428571413</v>
      </c>
      <c r="I1477" s="4149" t="s">
        <v>315</v>
      </c>
      <c r="J1477" s="1389">
        <v>44880</v>
      </c>
      <c r="K1477" s="1329" t="s">
        <v>5465</v>
      </c>
      <c r="L1477" s="3681">
        <v>57</v>
      </c>
      <c r="M1477" s="1329">
        <f>AVERAGE(CPVTFC3SG0055!E21:F21)</f>
        <v>0.57499999999999996</v>
      </c>
      <c r="N1477" s="454">
        <f t="shared" ref="N1477" si="280">((M1477-0.1235)/0.0139)*400</f>
        <v>12992.805755395682</v>
      </c>
      <c r="O1477" s="699" t="s">
        <v>315</v>
      </c>
      <c r="P1477" s="2084"/>
      <c r="Q1477" s="3886"/>
      <c r="R1477" s="3687"/>
      <c r="S1477" s="969"/>
      <c r="T1477" s="970"/>
      <c r="U1477" s="3912"/>
      <c r="V1477" s="4914"/>
    </row>
    <row r="1478" spans="1:23" s="23" customFormat="1" x14ac:dyDescent="0.25">
      <c r="A1478" s="406">
        <v>1285</v>
      </c>
      <c r="B1478" s="476" t="s">
        <v>5291</v>
      </c>
      <c r="C1478" s="476" t="s">
        <v>868</v>
      </c>
      <c r="D1478" s="2332">
        <v>44866</v>
      </c>
      <c r="E1478" s="3523" t="s">
        <v>4949</v>
      </c>
      <c r="F1478" s="478">
        <v>140</v>
      </c>
      <c r="G1478" s="479">
        <f>AVERAGE(CPVTFC3SG0041!H20:I20)</f>
        <v>1.1838000000000002</v>
      </c>
      <c r="H1478" s="4004">
        <f t="shared" si="279"/>
        <v>3663.5714285714294</v>
      </c>
      <c r="I1478" s="4093" t="s">
        <v>315</v>
      </c>
      <c r="J1478" s="834"/>
      <c r="K1478" s="834"/>
      <c r="L1478" s="835"/>
      <c r="M1478" s="834"/>
      <c r="N1478" s="834"/>
      <c r="O1478" s="834"/>
      <c r="P1478" s="3788">
        <v>44891</v>
      </c>
      <c r="Q1478" s="1498" t="s">
        <v>5586</v>
      </c>
      <c r="R1478" s="1498">
        <v>7</v>
      </c>
      <c r="S1478" s="1498">
        <f>AVERAGE(CPVTFC3SG0076!O11:P11)</f>
        <v>0.11585000000000001</v>
      </c>
      <c r="T1478" s="494">
        <f t="shared" ref="T1478:T1479" si="281">(S1478-0.1638)/0.014*66</f>
        <v>-226.04999999999995</v>
      </c>
      <c r="U1478" s="1779" t="s">
        <v>314</v>
      </c>
      <c r="V1478" s="4915" t="s">
        <v>1416</v>
      </c>
      <c r="W1478" s="23">
        <v>1</v>
      </c>
    </row>
    <row r="1479" spans="1:23" s="23" customFormat="1" x14ac:dyDescent="0.25">
      <c r="A1479" s="586">
        <v>1286</v>
      </c>
      <c r="B1479" s="436" t="s">
        <v>5291</v>
      </c>
      <c r="C1479" s="436" t="s">
        <v>2442</v>
      </c>
      <c r="D1479" s="2337">
        <v>44866</v>
      </c>
      <c r="E1479" s="3456" t="s">
        <v>4949</v>
      </c>
      <c r="F1479" s="164">
        <v>141</v>
      </c>
      <c r="G1479" s="145">
        <f>AVERAGE(CPVTFC3SG0041!J20:K20)</f>
        <v>2.9219499999999998</v>
      </c>
      <c r="H1479" s="4002">
        <f t="shared" si="279"/>
        <v>9871.25</v>
      </c>
      <c r="I1479" s="4116" t="s">
        <v>315</v>
      </c>
      <c r="J1479" s="98">
        <v>44880</v>
      </c>
      <c r="K1479" s="99" t="s">
        <v>5465</v>
      </c>
      <c r="L1479" s="1155">
        <v>58</v>
      </c>
      <c r="M1479" s="99">
        <f>AVERAGE(CPVTFC3SG0055!G21:H21)</f>
        <v>0.81610000000000005</v>
      </c>
      <c r="N1479" s="100">
        <f>((M1479-0.1235)/0.0139)*400</f>
        <v>19930.935251798564</v>
      </c>
      <c r="O1479" s="101" t="s">
        <v>315</v>
      </c>
      <c r="P1479" s="267">
        <v>44891</v>
      </c>
      <c r="Q1479" s="268" t="s">
        <v>5586</v>
      </c>
      <c r="R1479" s="268">
        <v>8</v>
      </c>
      <c r="S1479" s="268">
        <f>AVERAGE(CPVTFC3SG0076!Q11:R11)</f>
        <v>0.14510000000000001</v>
      </c>
      <c r="T1479" s="343">
        <f t="shared" si="281"/>
        <v>-88.157142857142816</v>
      </c>
      <c r="U1479" s="1781" t="s">
        <v>314</v>
      </c>
      <c r="V1479" s="4914"/>
    </row>
    <row r="1480" spans="1:23" s="23" customFormat="1" ht="24.75" thickBot="1" x14ac:dyDescent="0.3">
      <c r="A1480" s="529">
        <v>1287</v>
      </c>
      <c r="B1480" s="437" t="s">
        <v>5291</v>
      </c>
      <c r="C1480" s="437" t="s">
        <v>3919</v>
      </c>
      <c r="D1480" s="2079">
        <v>44866</v>
      </c>
      <c r="E1480" s="3463" t="s">
        <v>4949</v>
      </c>
      <c r="F1480" s="445">
        <v>142</v>
      </c>
      <c r="G1480" s="453">
        <f>AVERAGE(CPVTFC3SG0041!L20:M20)</f>
        <v>2.8647999999999998</v>
      </c>
      <c r="H1480" s="4003">
        <f t="shared" si="279"/>
        <v>9667.1428571428569</v>
      </c>
      <c r="I1480" s="4149" t="s">
        <v>315</v>
      </c>
      <c r="J1480" s="1389">
        <v>44880</v>
      </c>
      <c r="K1480" s="1329" t="s">
        <v>5465</v>
      </c>
      <c r="L1480" s="3681">
        <v>59</v>
      </c>
      <c r="M1480" s="1329">
        <f>AVERAGE(CPVTFC3SG0055!I21:J21)</f>
        <v>0.73780000000000001</v>
      </c>
      <c r="N1480" s="454">
        <f>((M1480-0.1235)/0.0139)*400</f>
        <v>17677.697841726622</v>
      </c>
      <c r="O1480" s="699" t="s">
        <v>315</v>
      </c>
      <c r="P1480" s="2084"/>
      <c r="Q1480" s="3886"/>
      <c r="R1480" s="3687"/>
      <c r="S1480" s="969"/>
      <c r="T1480" s="970"/>
      <c r="U1480" s="3912"/>
      <c r="V1480" s="4914"/>
    </row>
    <row r="1481" spans="1:23" s="23" customFormat="1" x14ac:dyDescent="0.25">
      <c r="A1481" s="488">
        <v>1288</v>
      </c>
      <c r="B1481" s="489" t="s">
        <v>5292</v>
      </c>
      <c r="C1481" s="489" t="s">
        <v>868</v>
      </c>
      <c r="D1481" s="2329">
        <v>44866</v>
      </c>
      <c r="E1481" s="3465" t="s">
        <v>4949</v>
      </c>
      <c r="F1481" s="492">
        <v>143</v>
      </c>
      <c r="G1481" s="493">
        <f>AVERAGE(CPVTFC3SG0041!N20:O20)</f>
        <v>8.8850000000000012E-2</v>
      </c>
      <c r="H1481" s="4008">
        <f t="shared" si="279"/>
        <v>-246.96428571428567</v>
      </c>
      <c r="I1481" s="4117" t="s">
        <v>314</v>
      </c>
      <c r="J1481" s="834"/>
      <c r="K1481" s="834"/>
      <c r="L1481" s="835"/>
      <c r="M1481" s="834"/>
      <c r="N1481" s="834"/>
      <c r="O1481" s="834"/>
      <c r="P1481" s="3788">
        <v>44891</v>
      </c>
      <c r="Q1481" s="1498" t="s">
        <v>5586</v>
      </c>
      <c r="R1481" s="1498">
        <v>12</v>
      </c>
      <c r="S1481" s="1498">
        <f>AVERAGE(CPVTFC3SG0076!C13:D13)</f>
        <v>0.11905</v>
      </c>
      <c r="T1481" s="494">
        <f t="shared" ref="T1481:T1485" si="282">(S1481-0.1638)/0.014*66</f>
        <v>-210.96428571428569</v>
      </c>
      <c r="U1481" s="1779" t="s">
        <v>314</v>
      </c>
      <c r="V1481" s="4915" t="s">
        <v>1416</v>
      </c>
    </row>
    <row r="1482" spans="1:23" s="23" customFormat="1" x14ac:dyDescent="0.25">
      <c r="A1482" s="585">
        <v>1289</v>
      </c>
      <c r="B1482" s="263" t="s">
        <v>5292</v>
      </c>
      <c r="C1482" s="263" t="s">
        <v>2442</v>
      </c>
      <c r="D1482" s="2340">
        <v>44866</v>
      </c>
      <c r="E1482" s="3460" t="s">
        <v>4949</v>
      </c>
      <c r="F1482" s="102">
        <v>144</v>
      </c>
      <c r="G1482" s="275">
        <f>AVERAGE(CPVTFC3SG0041!P20:Q20)</f>
        <v>0.10830000000000001</v>
      </c>
      <c r="H1482" s="4026">
        <f t="shared" si="279"/>
        <v>-177.49999999999997</v>
      </c>
      <c r="I1482" s="4118" t="s">
        <v>314</v>
      </c>
      <c r="J1482" s="694"/>
      <c r="K1482" s="694"/>
      <c r="L1482" s="695"/>
      <c r="M1482" s="694"/>
      <c r="N1482" s="694"/>
      <c r="O1482" s="694"/>
      <c r="P1482" s="267">
        <v>44891</v>
      </c>
      <c r="Q1482" s="268" t="s">
        <v>5586</v>
      </c>
      <c r="R1482" s="268">
        <v>13</v>
      </c>
      <c r="S1482" s="268">
        <f>AVERAGE(CPVTFC3SG0076!E13:F13)</f>
        <v>9.7900000000000001E-2</v>
      </c>
      <c r="T1482" s="343">
        <f t="shared" si="282"/>
        <v>-310.67142857142858</v>
      </c>
      <c r="U1482" s="1781" t="s">
        <v>314</v>
      </c>
      <c r="V1482" s="4914"/>
    </row>
    <row r="1483" spans="1:23" s="23" customFormat="1" ht="24.75" thickBot="1" x14ac:dyDescent="0.3">
      <c r="A1483" s="219">
        <v>1290</v>
      </c>
      <c r="B1483" s="463" t="s">
        <v>5292</v>
      </c>
      <c r="C1483" s="463" t="s">
        <v>3919</v>
      </c>
      <c r="D1483" s="1516">
        <v>44866</v>
      </c>
      <c r="E1483" s="3834" t="s">
        <v>4949</v>
      </c>
      <c r="F1483" s="518">
        <v>145</v>
      </c>
      <c r="G1483" s="509">
        <f>AVERAGE(CPVTFC3SG0041!R20:S20)</f>
        <v>0.67884999999999995</v>
      </c>
      <c r="H1483" s="4014">
        <f t="shared" si="279"/>
        <v>1860.1785714285711</v>
      </c>
      <c r="I1483" s="4150" t="s">
        <v>315</v>
      </c>
      <c r="J1483" s="786"/>
      <c r="K1483" s="786"/>
      <c r="L1483" s="787"/>
      <c r="M1483" s="786"/>
      <c r="N1483" s="786"/>
      <c r="O1483" s="786"/>
      <c r="P1483" s="786"/>
      <c r="Q1483" s="786"/>
      <c r="R1483" s="668"/>
      <c r="S1483" s="786"/>
      <c r="T1483" s="786"/>
      <c r="U1483" s="788"/>
      <c r="V1483" s="4914"/>
    </row>
    <row r="1484" spans="1:23" s="23" customFormat="1" x14ac:dyDescent="0.25">
      <c r="A1484" s="406">
        <v>1291</v>
      </c>
      <c r="B1484" s="4814" t="s">
        <v>5293</v>
      </c>
      <c r="C1484" s="476" t="s">
        <v>868</v>
      </c>
      <c r="D1484" s="2332">
        <v>44866</v>
      </c>
      <c r="E1484" s="3523" t="s">
        <v>4949</v>
      </c>
      <c r="F1484" s="478">
        <v>146</v>
      </c>
      <c r="G1484" s="479">
        <f>AVERAGE(CPVTFC3SG0041!T20:U20)</f>
        <v>1.3134000000000001</v>
      </c>
      <c r="H1484" s="4004">
        <f t="shared" si="279"/>
        <v>4126.4285714285716</v>
      </c>
      <c r="I1484" s="4098" t="s">
        <v>315</v>
      </c>
      <c r="J1484" s="834"/>
      <c r="K1484" s="834"/>
      <c r="L1484" s="835"/>
      <c r="M1484" s="834"/>
      <c r="N1484" s="834"/>
      <c r="O1484" s="1602"/>
      <c r="P1484" s="3788">
        <v>44891</v>
      </c>
      <c r="Q1484" s="1498" t="s">
        <v>5586</v>
      </c>
      <c r="R1484" s="1498">
        <v>14</v>
      </c>
      <c r="S1484" s="1498">
        <f>AVERAGE(CPVTFC3SG0076!G13:H13)</f>
        <v>0.10794999999999999</v>
      </c>
      <c r="T1484" s="494">
        <f t="shared" si="282"/>
        <v>-263.2928571428572</v>
      </c>
      <c r="U1484" s="1779" t="s">
        <v>314</v>
      </c>
      <c r="V1484" s="287"/>
      <c r="W1484" s="23">
        <v>1</v>
      </c>
    </row>
    <row r="1485" spans="1:23" s="23" customFormat="1" x14ac:dyDescent="0.25">
      <c r="A1485" s="586">
        <v>1292</v>
      </c>
      <c r="B1485" s="4815"/>
      <c r="C1485" s="436" t="s">
        <v>2442</v>
      </c>
      <c r="D1485" s="2337">
        <v>44866</v>
      </c>
      <c r="E1485" s="3456" t="s">
        <v>4949</v>
      </c>
      <c r="F1485" s="164">
        <v>147</v>
      </c>
      <c r="G1485" s="145">
        <f>AVERAGE(CPVTFC3SG0041!V20:W20)</f>
        <v>1.4927999999999999</v>
      </c>
      <c r="H1485" s="4002">
        <f t="shared" si="279"/>
        <v>4767.1428571428569</v>
      </c>
      <c r="I1485" s="4151" t="s">
        <v>315</v>
      </c>
      <c r="J1485" s="694"/>
      <c r="K1485" s="694"/>
      <c r="L1485" s="695"/>
      <c r="M1485" s="694"/>
      <c r="N1485" s="694"/>
      <c r="O1485" s="1260"/>
      <c r="P1485" s="267">
        <v>44891</v>
      </c>
      <c r="Q1485" s="268" t="s">
        <v>5586</v>
      </c>
      <c r="R1485" s="268">
        <v>15</v>
      </c>
      <c r="S1485" s="268">
        <f>AVERAGE(CPVTFC3SG0076!I13:J13)</f>
        <v>8.7099999999999997E-2</v>
      </c>
      <c r="T1485" s="343">
        <f t="shared" si="282"/>
        <v>-361.58571428571429</v>
      </c>
      <c r="U1485" s="1781" t="s">
        <v>314</v>
      </c>
      <c r="V1485" s="287"/>
    </row>
    <row r="1486" spans="1:23" s="23" customFormat="1" ht="24.75" thickBot="1" x14ac:dyDescent="0.3">
      <c r="A1486" s="481">
        <v>1293</v>
      </c>
      <c r="B1486" s="4821"/>
      <c r="C1486" s="482" t="s">
        <v>3919</v>
      </c>
      <c r="D1486" s="1511">
        <v>44866</v>
      </c>
      <c r="E1486" s="3845" t="s">
        <v>4949</v>
      </c>
      <c r="F1486" s="485">
        <v>148</v>
      </c>
      <c r="G1486" s="486">
        <f>AVERAGE(CPVTFC3SG0041!X20:Y20)</f>
        <v>1.8710499999999999</v>
      </c>
      <c r="H1486" s="4001">
        <f t="shared" si="279"/>
        <v>6118.0357142857138</v>
      </c>
      <c r="I1486" s="4099" t="s">
        <v>315</v>
      </c>
      <c r="J1486" s="786"/>
      <c r="K1486" s="786"/>
      <c r="L1486" s="787"/>
      <c r="M1486" s="786"/>
      <c r="N1486" s="786"/>
      <c r="O1486" s="2699"/>
      <c r="P1486" s="4310"/>
      <c r="Q1486" s="4310"/>
      <c r="R1486" s="4310"/>
      <c r="S1486" s="4310"/>
      <c r="T1486" s="4310"/>
      <c r="U1486" s="4311"/>
      <c r="V1486" s="287"/>
    </row>
    <row r="1487" spans="1:23" s="23" customFormat="1" x14ac:dyDescent="0.25">
      <c r="A1487" s="475">
        <v>1294</v>
      </c>
      <c r="B1487" s="4800" t="s">
        <v>5294</v>
      </c>
      <c r="C1487" s="476" t="s">
        <v>868</v>
      </c>
      <c r="D1487" s="2332">
        <v>44866</v>
      </c>
      <c r="E1487" s="3523" t="s">
        <v>4949</v>
      </c>
      <c r="F1487" s="478">
        <v>149</v>
      </c>
      <c r="G1487" s="479">
        <f>AVERAGE(CPVTFC3SG0041!B22:C22)</f>
        <v>2.7829999999999999</v>
      </c>
      <c r="H1487" s="4004">
        <f t="shared" si="279"/>
        <v>9375</v>
      </c>
      <c r="I1487" s="4093" t="s">
        <v>315</v>
      </c>
      <c r="J1487" s="1611">
        <v>44880</v>
      </c>
      <c r="K1487" s="1327" t="s">
        <v>5465</v>
      </c>
      <c r="L1487" s="3682">
        <v>60</v>
      </c>
      <c r="M1487" s="1327">
        <f>AVERAGE(CPVTFC3SG0055!K21:L21)</f>
        <v>0.63074999999999992</v>
      </c>
      <c r="N1487" s="480">
        <f t="shared" ref="N1487:N1491" si="283">((M1487-0.1235)/0.0139)*400</f>
        <v>14597.122302158274</v>
      </c>
      <c r="O1487" s="759" t="s">
        <v>315</v>
      </c>
      <c r="P1487" s="3788">
        <v>44890</v>
      </c>
      <c r="Q1487" s="1498" t="s">
        <v>5585</v>
      </c>
      <c r="R1487" s="1498">
        <v>55</v>
      </c>
      <c r="S1487" s="1498">
        <f>AVERAGE(CPVTFC3SG0075!W19:X19)</f>
        <v>0.12175</v>
      </c>
      <c r="T1487" s="494">
        <f t="shared" ref="T1487:T1490" si="284">(S1487-0.1155)/0.0131*66</f>
        <v>31.488549618320569</v>
      </c>
      <c r="U1487" s="1779" t="s">
        <v>314</v>
      </c>
      <c r="V1487" s="4915" t="s">
        <v>1416</v>
      </c>
      <c r="W1487" s="23">
        <v>1</v>
      </c>
    </row>
    <row r="1488" spans="1:23" s="23" customFormat="1" x14ac:dyDescent="0.25">
      <c r="A1488" s="586"/>
      <c r="B1488" s="4801"/>
      <c r="C1488" s="436" t="s">
        <v>5448</v>
      </c>
      <c r="D1488" s="2333"/>
      <c r="E1488" s="3468"/>
      <c r="F1488" s="695"/>
      <c r="G1488" s="892"/>
      <c r="H1488" s="4011"/>
      <c r="I1488" s="4094"/>
      <c r="J1488" s="1174"/>
      <c r="K1488" s="893"/>
      <c r="L1488" s="3933"/>
      <c r="M1488" s="893"/>
      <c r="N1488" s="894"/>
      <c r="O1488" s="642"/>
      <c r="P1488" s="4242">
        <v>44894</v>
      </c>
      <c r="Q1488" s="275" t="s">
        <v>5593</v>
      </c>
      <c r="R1488" s="275">
        <v>155</v>
      </c>
      <c r="S1488" s="275">
        <f>AVERAGE(CPVTFC3SG0081!N22:O22)</f>
        <v>0.1043</v>
      </c>
      <c r="T1488" s="4026">
        <f t="shared" ref="T1488" si="285">(S1488-0.1617)/0.0141*66</f>
        <v>-268.68085106382983</v>
      </c>
      <c r="U1488" s="4244" t="s">
        <v>314</v>
      </c>
      <c r="V1488" s="4915"/>
    </row>
    <row r="1489" spans="1:23" s="23" customFormat="1" x14ac:dyDescent="0.25">
      <c r="A1489" s="586"/>
      <c r="B1489" s="4801"/>
      <c r="C1489" s="436" t="s">
        <v>863</v>
      </c>
      <c r="D1489" s="2333"/>
      <c r="E1489" s="3468"/>
      <c r="F1489" s="695"/>
      <c r="G1489" s="892"/>
      <c r="H1489" s="4011"/>
      <c r="I1489" s="4094"/>
      <c r="J1489" s="1174"/>
      <c r="K1489" s="893"/>
      <c r="L1489" s="3933"/>
      <c r="M1489" s="893"/>
      <c r="N1489" s="894"/>
      <c r="O1489" s="642"/>
      <c r="P1489" s="4242">
        <v>44894</v>
      </c>
      <c r="Q1489" s="275" t="s">
        <v>5593</v>
      </c>
      <c r="R1489" s="275">
        <v>154</v>
      </c>
      <c r="S1489" s="275">
        <f>AVERAGE(CPVTFC3SG0081!L22:M22)</f>
        <v>0.1142</v>
      </c>
      <c r="T1489" s="4026">
        <f t="shared" ref="T1489" si="286">(S1489-0.1617)/0.0141*66</f>
        <v>-222.34042553191495</v>
      </c>
      <c r="U1489" s="4244" t="s">
        <v>314</v>
      </c>
      <c r="V1489" s="4915"/>
    </row>
    <row r="1490" spans="1:23" s="23" customFormat="1" x14ac:dyDescent="0.25">
      <c r="A1490" s="590">
        <v>1295</v>
      </c>
      <c r="B1490" s="4801"/>
      <c r="C1490" s="436" t="s">
        <v>2442</v>
      </c>
      <c r="D1490" s="2337">
        <v>44866</v>
      </c>
      <c r="E1490" s="3456" t="s">
        <v>4949</v>
      </c>
      <c r="F1490" s="164">
        <v>150</v>
      </c>
      <c r="G1490" s="145">
        <f>AVERAGE(CPVTFC3SG0041!D22:E22)</f>
        <v>2.2926000000000002</v>
      </c>
      <c r="H1490" s="4002">
        <f t="shared" si="279"/>
        <v>7623.5714285714294</v>
      </c>
      <c r="I1490" s="4116" t="s">
        <v>315</v>
      </c>
      <c r="J1490" s="1156">
        <v>44880</v>
      </c>
      <c r="K1490" s="886" t="s">
        <v>5465</v>
      </c>
      <c r="L1490" s="1157">
        <v>61</v>
      </c>
      <c r="M1490" s="886">
        <f>AVERAGE(CPVTFC3SG0055!M21:N21)</f>
        <v>0.24564999999999998</v>
      </c>
      <c r="N1490" s="887">
        <f t="shared" si="283"/>
        <v>3515.1079136690646</v>
      </c>
      <c r="O1490" s="421" t="s">
        <v>315</v>
      </c>
      <c r="P1490" s="267">
        <v>44890</v>
      </c>
      <c r="Q1490" s="268" t="s">
        <v>5585</v>
      </c>
      <c r="R1490" s="268">
        <v>56</v>
      </c>
      <c r="S1490" s="268">
        <f>AVERAGE(CPVTFC3SG0075!C21:D21)</f>
        <v>0.14535000000000001</v>
      </c>
      <c r="T1490" s="343">
        <f t="shared" si="284"/>
        <v>150.38931297709925</v>
      </c>
      <c r="U1490" s="1781" t="s">
        <v>314</v>
      </c>
      <c r="V1490" s="4914"/>
    </row>
    <row r="1491" spans="1:23" s="23" customFormat="1" ht="24.75" thickBot="1" x14ac:dyDescent="0.3">
      <c r="A1491" s="411">
        <v>1296</v>
      </c>
      <c r="B1491" s="4802"/>
      <c r="C1491" s="482" t="s">
        <v>3919</v>
      </c>
      <c r="D1491" s="1511">
        <v>44866</v>
      </c>
      <c r="E1491" s="3845" t="s">
        <v>4949</v>
      </c>
      <c r="F1491" s="485">
        <v>151</v>
      </c>
      <c r="G1491" s="486">
        <f>AVERAGE(CPVTFC3SG0041!F22:G22)</f>
        <v>2.9590999999999998</v>
      </c>
      <c r="H1491" s="4001">
        <f t="shared" si="279"/>
        <v>10003.928571428571</v>
      </c>
      <c r="I1491" s="4095" t="s">
        <v>315</v>
      </c>
      <c r="J1491" s="1615">
        <v>44880</v>
      </c>
      <c r="K1491" s="1332" t="s">
        <v>5465</v>
      </c>
      <c r="L1491" s="3907">
        <v>62</v>
      </c>
      <c r="M1491" s="1332">
        <f>AVERAGE(CPVTFC3SG0055!O21:P21)</f>
        <v>2.4378000000000002</v>
      </c>
      <c r="N1491" s="487">
        <f t="shared" si="283"/>
        <v>66598.56115107915</v>
      </c>
      <c r="O1491" s="727" t="s">
        <v>315</v>
      </c>
      <c r="P1491" s="668"/>
      <c r="Q1491" s="668"/>
      <c r="R1491" s="668"/>
      <c r="S1491" s="668"/>
      <c r="T1491" s="668"/>
      <c r="U1491" s="4309"/>
      <c r="V1491" s="4914"/>
    </row>
    <row r="1492" spans="1:23" s="23" customFormat="1" x14ac:dyDescent="0.25">
      <c r="A1492" s="591">
        <v>1297</v>
      </c>
      <c r="B1492" s="438" t="s">
        <v>5295</v>
      </c>
      <c r="C1492" s="438" t="s">
        <v>868</v>
      </c>
      <c r="D1492" s="2870">
        <v>44866</v>
      </c>
      <c r="E1492" s="3485" t="s">
        <v>4949</v>
      </c>
      <c r="F1492" s="444">
        <v>152</v>
      </c>
      <c r="G1492" s="499">
        <f>AVERAGE(CPVTFC3SG0041!H22:I22)</f>
        <v>1.9759</v>
      </c>
      <c r="H1492" s="4000">
        <f t="shared" si="279"/>
        <v>6492.5</v>
      </c>
      <c r="I1492" s="4096" t="s">
        <v>315</v>
      </c>
      <c r="J1492" s="1271"/>
      <c r="K1492" s="1271"/>
      <c r="L1492" s="1288"/>
      <c r="M1492" s="1271"/>
      <c r="N1492" s="1271"/>
      <c r="O1492" s="3897"/>
      <c r="P1492" s="3779">
        <v>44891</v>
      </c>
      <c r="Q1492" s="3780" t="s">
        <v>5586</v>
      </c>
      <c r="R1492" s="3780">
        <v>16</v>
      </c>
      <c r="S1492" s="3780">
        <f>AVERAGE(CPVTFC3SG0076!K13:L13)</f>
        <v>0.16620000000000001</v>
      </c>
      <c r="T1492" s="500">
        <f t="shared" ref="T1492:T1493" si="287">(S1492-0.1638)/0.014*66</f>
        <v>11.314285714285777</v>
      </c>
      <c r="U1492" s="3781" t="s">
        <v>314</v>
      </c>
      <c r="V1492" s="287"/>
      <c r="W1492" s="23">
        <v>1</v>
      </c>
    </row>
    <row r="1493" spans="1:23" s="23" customFormat="1" x14ac:dyDescent="0.25">
      <c r="A1493" s="586">
        <v>1298</v>
      </c>
      <c r="B1493" s="436" t="s">
        <v>5295</v>
      </c>
      <c r="C1493" s="436" t="s">
        <v>2442</v>
      </c>
      <c r="D1493" s="2337">
        <v>44866</v>
      </c>
      <c r="E1493" s="3456" t="s">
        <v>4949</v>
      </c>
      <c r="F1493" s="164">
        <v>153</v>
      </c>
      <c r="G1493" s="145">
        <f>AVERAGE(CPVTFC3SG0041!J22:K22)</f>
        <v>1.3765999999999998</v>
      </c>
      <c r="H1493" s="4002">
        <f t="shared" si="279"/>
        <v>4352.1428571428569</v>
      </c>
      <c r="I1493" s="4151" t="s">
        <v>315</v>
      </c>
      <c r="J1493" s="694"/>
      <c r="K1493" s="694"/>
      <c r="L1493" s="695"/>
      <c r="M1493" s="694"/>
      <c r="N1493" s="694"/>
      <c r="O1493" s="1260"/>
      <c r="P1493" s="267">
        <v>44891</v>
      </c>
      <c r="Q1493" s="268" t="s">
        <v>5586</v>
      </c>
      <c r="R1493" s="268">
        <v>17</v>
      </c>
      <c r="S1493" s="268">
        <f>AVERAGE(CPVTFC3SG0076!M13:N13)</f>
        <v>9.0900000000000009E-2</v>
      </c>
      <c r="T1493" s="343">
        <f t="shared" si="287"/>
        <v>-343.67142857142852</v>
      </c>
      <c r="U1493" s="1781" t="s">
        <v>314</v>
      </c>
      <c r="V1493" s="287"/>
    </row>
    <row r="1494" spans="1:23" s="23" customFormat="1" ht="24.75" thickBot="1" x14ac:dyDescent="0.3">
      <c r="A1494" s="529">
        <v>1299</v>
      </c>
      <c r="B1494" s="437" t="s">
        <v>5295</v>
      </c>
      <c r="C1494" s="437" t="s">
        <v>3919</v>
      </c>
      <c r="D1494" s="2079">
        <v>44866</v>
      </c>
      <c r="E1494" s="3463" t="s">
        <v>4949</v>
      </c>
      <c r="F1494" s="445">
        <v>154</v>
      </c>
      <c r="G1494" s="453">
        <f>AVERAGE(CPVTFC3SG0041!L22:M22)</f>
        <v>1.3326</v>
      </c>
      <c r="H1494" s="4003">
        <f t="shared" si="279"/>
        <v>4195</v>
      </c>
      <c r="I1494" s="4097" t="s">
        <v>315</v>
      </c>
      <c r="J1494" s="1268"/>
      <c r="K1494" s="1268"/>
      <c r="L1494" s="1586"/>
      <c r="M1494" s="1268"/>
      <c r="N1494" s="1268"/>
      <c r="O1494" s="1587"/>
      <c r="P1494" s="2084"/>
      <c r="Q1494" s="3886"/>
      <c r="R1494" s="3687"/>
      <c r="S1494" s="969"/>
      <c r="T1494" s="970"/>
      <c r="U1494" s="3906"/>
      <c r="V1494" s="287"/>
    </row>
    <row r="1495" spans="1:23" s="23" customFormat="1" x14ac:dyDescent="0.25">
      <c r="A1495" s="475">
        <v>1300</v>
      </c>
      <c r="B1495" s="4800" t="s">
        <v>5296</v>
      </c>
      <c r="C1495" s="476" t="s">
        <v>868</v>
      </c>
      <c r="D1495" s="2332">
        <v>44866</v>
      </c>
      <c r="E1495" s="3523" t="s">
        <v>4949</v>
      </c>
      <c r="F1495" s="478">
        <v>155</v>
      </c>
      <c r="G1495" s="479">
        <f>AVERAGE(CPVTFC3SG0041!N22:O22)</f>
        <v>2.0860000000000003</v>
      </c>
      <c r="H1495" s="4004">
        <f t="shared" si="279"/>
        <v>6885.7142857142871</v>
      </c>
      <c r="I1495" s="4093" t="s">
        <v>315</v>
      </c>
      <c r="J1495" s="834"/>
      <c r="K1495" s="834"/>
      <c r="L1495" s="835"/>
      <c r="M1495" s="834"/>
      <c r="N1495" s="834"/>
      <c r="O1495" s="834"/>
      <c r="P1495" s="3788">
        <v>44890</v>
      </c>
      <c r="Q1495" s="1498" t="s">
        <v>5585</v>
      </c>
      <c r="R1495" s="1498">
        <v>69</v>
      </c>
      <c r="S1495" s="1498">
        <f>AVERAGE(CPVTFC3SG0075!G23:H23)</f>
        <v>9.484999999999999E-2</v>
      </c>
      <c r="T1495" s="494">
        <f t="shared" ref="T1495:T1506" si="288">(S1495-0.1155)/0.0131*66</f>
        <v>-104.03816793893137</v>
      </c>
      <c r="U1495" s="1779" t="s">
        <v>314</v>
      </c>
      <c r="V1495" s="287"/>
      <c r="W1495" s="23">
        <v>1</v>
      </c>
    </row>
    <row r="1496" spans="1:23" s="23" customFormat="1" x14ac:dyDescent="0.25">
      <c r="A1496" s="586"/>
      <c r="B1496" s="4801"/>
      <c r="C1496" s="436" t="s">
        <v>5448</v>
      </c>
      <c r="D1496" s="2333"/>
      <c r="E1496" s="3468"/>
      <c r="F1496" s="695"/>
      <c r="G1496" s="892"/>
      <c r="H1496" s="4011"/>
      <c r="I1496" s="4094"/>
      <c r="J1496" s="694"/>
      <c r="K1496" s="694"/>
      <c r="L1496" s="695"/>
      <c r="M1496" s="694"/>
      <c r="N1496" s="694"/>
      <c r="O1496" s="694"/>
      <c r="P1496" s="267">
        <v>44890</v>
      </c>
      <c r="Q1496" s="268" t="s">
        <v>5585</v>
      </c>
      <c r="R1496" s="268">
        <v>70</v>
      </c>
      <c r="S1496" s="268">
        <f>AVERAGE(CPVTFC3SG0075!I23:J23)</f>
        <v>0.12835000000000002</v>
      </c>
      <c r="T1496" s="343">
        <f t="shared" si="288"/>
        <v>64.740458015267237</v>
      </c>
      <c r="U1496" s="1781" t="s">
        <v>314</v>
      </c>
      <c r="V1496" s="287"/>
    </row>
    <row r="1497" spans="1:23" s="23" customFormat="1" x14ac:dyDescent="0.25">
      <c r="A1497" s="590">
        <v>1301</v>
      </c>
      <c r="B1497" s="4801"/>
      <c r="C1497" s="436" t="s">
        <v>2442</v>
      </c>
      <c r="D1497" s="2337">
        <v>44866</v>
      </c>
      <c r="E1497" s="3456" t="s">
        <v>4949</v>
      </c>
      <c r="F1497" s="164">
        <v>156</v>
      </c>
      <c r="G1497" s="145">
        <f>AVERAGE(CPVTFC3SG0041!P22:Q22)</f>
        <v>1.7829999999999999</v>
      </c>
      <c r="H1497" s="4002">
        <f t="shared" si="279"/>
        <v>5803.5714285714284</v>
      </c>
      <c r="I1497" s="4116" t="s">
        <v>315</v>
      </c>
      <c r="J1497" s="694"/>
      <c r="K1497" s="694"/>
      <c r="L1497" s="695"/>
      <c r="M1497" s="694"/>
      <c r="N1497" s="694"/>
      <c r="O1497" s="694"/>
      <c r="P1497" s="267">
        <v>44890</v>
      </c>
      <c r="Q1497" s="268" t="s">
        <v>5585</v>
      </c>
      <c r="R1497" s="268">
        <v>71</v>
      </c>
      <c r="S1497" s="268">
        <f>AVERAGE(CPVTFC3SG0075!K23:L23)</f>
        <v>0.13795000000000002</v>
      </c>
      <c r="T1497" s="343">
        <f t="shared" si="288"/>
        <v>113.10687022900768</v>
      </c>
      <c r="U1497" s="1781" t="s">
        <v>314</v>
      </c>
      <c r="V1497" s="287"/>
    </row>
    <row r="1498" spans="1:23" s="23" customFormat="1" ht="24.75" thickBot="1" x14ac:dyDescent="0.3">
      <c r="A1498" s="599">
        <v>1302</v>
      </c>
      <c r="B1498" s="4818"/>
      <c r="C1498" s="437" t="s">
        <v>3919</v>
      </c>
      <c r="D1498" s="2079">
        <v>44866</v>
      </c>
      <c r="E1498" s="3463" t="s">
        <v>4949</v>
      </c>
      <c r="F1498" s="445">
        <v>157</v>
      </c>
      <c r="G1498" s="453">
        <f>AVERAGE(CPVTFC3SG0041!R22:S22)</f>
        <v>2.3482500000000002</v>
      </c>
      <c r="H1498" s="4003">
        <f t="shared" si="279"/>
        <v>7822.3214285714294</v>
      </c>
      <c r="I1498" s="4149" t="s">
        <v>315</v>
      </c>
      <c r="J1498" s="1389">
        <v>44880</v>
      </c>
      <c r="K1498" s="1329" t="s">
        <v>5465</v>
      </c>
      <c r="L1498" s="3681">
        <v>63</v>
      </c>
      <c r="M1498" s="1329">
        <f>AVERAGE(CPVTFC3SG0055!Q21:R21)</f>
        <v>0.43564999999999998</v>
      </c>
      <c r="N1498" s="454">
        <f t="shared" ref="N1498:N1507" si="289">((M1498-0.1235)/0.0139)*400</f>
        <v>8982.7338129496402</v>
      </c>
      <c r="O1498" s="699" t="s">
        <v>315</v>
      </c>
      <c r="P1498" s="1268"/>
      <c r="Q1498" s="1268"/>
      <c r="R1498" s="969"/>
      <c r="S1498" s="1268"/>
      <c r="T1498" s="1268"/>
      <c r="U1498" s="2127"/>
      <c r="V1498" s="287"/>
    </row>
    <row r="1499" spans="1:23" s="23" customFormat="1" x14ac:dyDescent="0.25">
      <c r="A1499" s="406">
        <v>1303</v>
      </c>
      <c r="B1499" s="4800" t="s">
        <v>5297</v>
      </c>
      <c r="C1499" s="476" t="s">
        <v>868</v>
      </c>
      <c r="D1499" s="2332">
        <v>44866</v>
      </c>
      <c r="E1499" s="3523" t="s">
        <v>4949</v>
      </c>
      <c r="F1499" s="478">
        <v>158</v>
      </c>
      <c r="G1499" s="479">
        <f>AVERAGE(CPVTFC3SG0041!T22:U22)</f>
        <v>2.3286500000000001</v>
      </c>
      <c r="H1499" s="4004">
        <f t="shared" si="279"/>
        <v>7752.3214285714294</v>
      </c>
      <c r="I1499" s="4093" t="s">
        <v>315</v>
      </c>
      <c r="J1499" s="1611">
        <v>44880</v>
      </c>
      <c r="K1499" s="1327" t="s">
        <v>5465</v>
      </c>
      <c r="L1499" s="3682">
        <v>64</v>
      </c>
      <c r="M1499" s="1327">
        <f>AVERAGE(CPVTFC3SG0055!S21:T21)</f>
        <v>0.27459999999999996</v>
      </c>
      <c r="N1499" s="480">
        <f t="shared" si="289"/>
        <v>4348.2014388489197</v>
      </c>
      <c r="O1499" s="759" t="s">
        <v>315</v>
      </c>
      <c r="P1499" s="3788">
        <v>44890</v>
      </c>
      <c r="Q1499" s="1498" t="s">
        <v>5585</v>
      </c>
      <c r="R1499" s="1498">
        <v>72</v>
      </c>
      <c r="S1499" s="1498">
        <f>AVERAGE(CPVTFC3SG0075!M23:N23)</f>
        <v>9.8900000000000002E-2</v>
      </c>
      <c r="T1499" s="494">
        <f t="shared" si="288"/>
        <v>-83.633587786259568</v>
      </c>
      <c r="U1499" s="1779" t="s">
        <v>314</v>
      </c>
      <c r="V1499" s="4915" t="s">
        <v>1416</v>
      </c>
      <c r="W1499" s="23">
        <v>1</v>
      </c>
    </row>
    <row r="1500" spans="1:23" s="23" customFormat="1" x14ac:dyDescent="0.25">
      <c r="A1500" s="590"/>
      <c r="B1500" s="4801"/>
      <c r="C1500" s="436" t="s">
        <v>5448</v>
      </c>
      <c r="D1500" s="2333"/>
      <c r="E1500" s="3468"/>
      <c r="F1500" s="695"/>
      <c r="G1500" s="892"/>
      <c r="H1500" s="4011"/>
      <c r="I1500" s="4094"/>
      <c r="J1500" s="1174"/>
      <c r="K1500" s="893"/>
      <c r="L1500" s="3933"/>
      <c r="M1500" s="893"/>
      <c r="N1500" s="894"/>
      <c r="O1500" s="642"/>
      <c r="P1500" s="267">
        <v>44890</v>
      </c>
      <c r="Q1500" s="268" t="s">
        <v>5585</v>
      </c>
      <c r="R1500" s="268">
        <v>73</v>
      </c>
      <c r="S1500" s="268">
        <f>AVERAGE(CPVTFC3SG0075!O23:P23)</f>
        <v>0.10495</v>
      </c>
      <c r="T1500" s="343">
        <f t="shared" si="288"/>
        <v>-53.152671755725208</v>
      </c>
      <c r="U1500" s="1781" t="s">
        <v>314</v>
      </c>
      <c r="V1500" s="4915"/>
    </row>
    <row r="1501" spans="1:23" s="23" customFormat="1" x14ac:dyDescent="0.25">
      <c r="A1501" s="590"/>
      <c r="B1501" s="4801"/>
      <c r="C1501" s="436" t="s">
        <v>863</v>
      </c>
      <c r="D1501" s="2333"/>
      <c r="E1501" s="3468"/>
      <c r="F1501" s="695"/>
      <c r="G1501" s="892"/>
      <c r="H1501" s="4011"/>
      <c r="I1501" s="4094"/>
      <c r="J1501" s="1174"/>
      <c r="K1501" s="893"/>
      <c r="L1501" s="3933"/>
      <c r="M1501" s="893"/>
      <c r="N1501" s="894"/>
      <c r="O1501" s="642"/>
      <c r="P1501" s="4242">
        <v>44894</v>
      </c>
      <c r="Q1501" s="275" t="s">
        <v>5593</v>
      </c>
      <c r="R1501" s="275">
        <v>158</v>
      </c>
      <c r="S1501" s="275">
        <f>AVERAGE(CPVTFC3SG0081!T22:U22)</f>
        <v>0.15139999999999998</v>
      </c>
      <c r="T1501" s="4026">
        <f t="shared" ref="T1501" si="290">(S1501-0.1617)/0.0141*66</f>
        <v>-48.212765957446962</v>
      </c>
      <c r="U1501" s="4244" t="s">
        <v>314</v>
      </c>
      <c r="V1501" s="4915"/>
    </row>
    <row r="1502" spans="1:23" s="23" customFormat="1" x14ac:dyDescent="0.25">
      <c r="A1502" s="586">
        <v>1304</v>
      </c>
      <c r="B1502" s="4801"/>
      <c r="C1502" s="436" t="s">
        <v>2442</v>
      </c>
      <c r="D1502" s="2337">
        <v>44866</v>
      </c>
      <c r="E1502" s="3456" t="s">
        <v>4949</v>
      </c>
      <c r="F1502" s="164">
        <v>159</v>
      </c>
      <c r="G1502" s="145">
        <f>AVERAGE(CPVTFC3SG0041!V22:W22)</f>
        <v>2.5831999999999997</v>
      </c>
      <c r="H1502" s="4002">
        <f t="shared" si="279"/>
        <v>8661.4285714285706</v>
      </c>
      <c r="I1502" s="4116" t="s">
        <v>315</v>
      </c>
      <c r="J1502" s="98">
        <v>44880</v>
      </c>
      <c r="K1502" s="99" t="s">
        <v>5465</v>
      </c>
      <c r="L1502" s="1155">
        <v>65</v>
      </c>
      <c r="M1502" s="99">
        <f>AVERAGE(CPVTFC3SG0055!U21:V21)</f>
        <v>0.53339999999999999</v>
      </c>
      <c r="N1502" s="100">
        <f t="shared" si="289"/>
        <v>11795.683453237411</v>
      </c>
      <c r="O1502" s="101" t="s">
        <v>315</v>
      </c>
      <c r="P1502" s="267">
        <v>44890</v>
      </c>
      <c r="Q1502" s="268" t="s">
        <v>5585</v>
      </c>
      <c r="R1502" s="268">
        <v>74</v>
      </c>
      <c r="S1502" s="268">
        <f>AVERAGE(CPVTFC3SG0075!Q23:R23)</f>
        <v>0.19140000000000001</v>
      </c>
      <c r="T1502" s="343">
        <f t="shared" si="288"/>
        <v>382.39694656488552</v>
      </c>
      <c r="U1502" s="1781" t="s">
        <v>314</v>
      </c>
      <c r="V1502" s="4914"/>
    </row>
    <row r="1503" spans="1:23" s="23" customFormat="1" ht="24.75" thickBot="1" x14ac:dyDescent="0.3">
      <c r="A1503" s="481">
        <v>1305</v>
      </c>
      <c r="B1503" s="4802"/>
      <c r="C1503" s="482" t="s">
        <v>3919</v>
      </c>
      <c r="D1503" s="1511">
        <v>44866</v>
      </c>
      <c r="E1503" s="3845" t="s">
        <v>4949</v>
      </c>
      <c r="F1503" s="485">
        <v>160</v>
      </c>
      <c r="G1503" s="486">
        <f>AVERAGE(CPVTFC3SG0041!X22:Y22)</f>
        <v>2.8029999999999999</v>
      </c>
      <c r="H1503" s="4001">
        <f t="shared" si="279"/>
        <v>9446.4285714285706</v>
      </c>
      <c r="I1503" s="4095" t="s">
        <v>315</v>
      </c>
      <c r="J1503" s="1615">
        <v>44880</v>
      </c>
      <c r="K1503" s="1332" t="s">
        <v>5465</v>
      </c>
      <c r="L1503" s="3907">
        <v>66</v>
      </c>
      <c r="M1503" s="1332">
        <f>AVERAGE(CPVTFC3SG0055!W21:X21)</f>
        <v>0.88450000000000006</v>
      </c>
      <c r="N1503" s="487">
        <f t="shared" si="289"/>
        <v>21899.280575539571</v>
      </c>
      <c r="O1503" s="727" t="s">
        <v>315</v>
      </c>
      <c r="P1503" s="668"/>
      <c r="Q1503" s="668"/>
      <c r="R1503" s="668"/>
      <c r="S1503" s="668"/>
      <c r="T1503" s="668"/>
      <c r="U1503" s="4309"/>
      <c r="V1503" s="4914"/>
    </row>
    <row r="1504" spans="1:23" s="23" customFormat="1" x14ac:dyDescent="0.25">
      <c r="A1504" s="504">
        <v>1306</v>
      </c>
      <c r="B1504" s="4815" t="s">
        <v>5298</v>
      </c>
      <c r="C1504" s="438" t="s">
        <v>868</v>
      </c>
      <c r="D1504" s="2870">
        <v>44866</v>
      </c>
      <c r="E1504" s="3485" t="s">
        <v>4949</v>
      </c>
      <c r="F1504" s="444">
        <v>161</v>
      </c>
      <c r="G1504" s="499">
        <f>AVERAGE(CPVTFC3SG0041!B24:C24)</f>
        <v>2.9604499999999998</v>
      </c>
      <c r="H1504" s="4000">
        <f t="shared" si="279"/>
        <v>10008.75</v>
      </c>
      <c r="I1504" s="4096" t="s">
        <v>315</v>
      </c>
      <c r="J1504" s="3676">
        <v>44880</v>
      </c>
      <c r="K1504" s="1978" t="s">
        <v>5465</v>
      </c>
      <c r="L1504" s="3677">
        <v>67</v>
      </c>
      <c r="M1504" s="1978">
        <f>AVERAGE(CPVTFC3SG0055!C23:D23)</f>
        <v>2.5979000000000001</v>
      </c>
      <c r="N1504" s="505">
        <f t="shared" si="289"/>
        <v>71205.75539568346</v>
      </c>
      <c r="O1504" s="1304" t="s">
        <v>315</v>
      </c>
      <c r="P1504" s="3779">
        <v>44890</v>
      </c>
      <c r="Q1504" s="3780" t="s">
        <v>5585</v>
      </c>
      <c r="R1504" s="3780">
        <v>75</v>
      </c>
      <c r="S1504" s="3780">
        <f>AVERAGE(CPVTFC3SG0075!S23:T23)</f>
        <v>0.26680000000000004</v>
      </c>
      <c r="T1504" s="500">
        <f t="shared" si="288"/>
        <v>762.27480916030561</v>
      </c>
      <c r="U1504" s="3781" t="s">
        <v>314</v>
      </c>
      <c r="V1504" s="287"/>
      <c r="W1504" s="23">
        <v>1</v>
      </c>
    </row>
    <row r="1505" spans="1:23" s="23" customFormat="1" x14ac:dyDescent="0.25">
      <c r="A1505" s="504"/>
      <c r="B1505" s="4815"/>
      <c r="C1505" s="436" t="s">
        <v>5448</v>
      </c>
      <c r="D1505" s="2333"/>
      <c r="E1505" s="3468"/>
      <c r="F1505" s="695"/>
      <c r="G1505" s="892"/>
      <c r="H1505" s="4011"/>
      <c r="I1505" s="4094"/>
      <c r="J1505" s="1174"/>
      <c r="K1505" s="893"/>
      <c r="L1505" s="3933"/>
      <c r="M1505" s="893"/>
      <c r="N1505" s="894"/>
      <c r="O1505" s="648"/>
      <c r="P1505" s="267">
        <v>44890</v>
      </c>
      <c r="Q1505" s="268" t="s">
        <v>5585</v>
      </c>
      <c r="R1505" s="268">
        <v>76</v>
      </c>
      <c r="S1505" s="268">
        <f>AVERAGE(CPVTFC3SG0075!U23:V23)</f>
        <v>0.33250000000000002</v>
      </c>
      <c r="T1505" s="343">
        <f t="shared" si="288"/>
        <v>1093.2824427480919</v>
      </c>
      <c r="U1505" s="1781" t="s">
        <v>314</v>
      </c>
      <c r="V1505" s="287"/>
    </row>
    <row r="1506" spans="1:23" s="23" customFormat="1" x14ac:dyDescent="0.25">
      <c r="A1506" s="590">
        <v>1307</v>
      </c>
      <c r="B1506" s="4815"/>
      <c r="C1506" s="436" t="s">
        <v>2442</v>
      </c>
      <c r="D1506" s="2337">
        <v>44866</v>
      </c>
      <c r="E1506" s="3456" t="s">
        <v>4949</v>
      </c>
      <c r="F1506" s="164">
        <v>162</v>
      </c>
      <c r="G1506" s="145">
        <f>AVERAGE(CPVTFC3SG0041!D24:E24)</f>
        <v>2.9181999999999997</v>
      </c>
      <c r="H1506" s="4002">
        <f t="shared" si="279"/>
        <v>9857.8571428571413</v>
      </c>
      <c r="I1506" s="4151" t="s">
        <v>315</v>
      </c>
      <c r="J1506" s="98">
        <v>44880</v>
      </c>
      <c r="K1506" s="99" t="s">
        <v>5465</v>
      </c>
      <c r="L1506" s="1155">
        <v>68</v>
      </c>
      <c r="M1506" s="99">
        <f>AVERAGE(CPVTFC3SG0055!E23:F23)</f>
        <v>2.1569500000000001</v>
      </c>
      <c r="N1506" s="100">
        <f t="shared" si="289"/>
        <v>58516.54676258994</v>
      </c>
      <c r="O1506" s="858" t="s">
        <v>315</v>
      </c>
      <c r="P1506" s="98">
        <v>44890</v>
      </c>
      <c r="Q1506" s="99" t="s">
        <v>5585</v>
      </c>
      <c r="R1506" s="99">
        <v>77</v>
      </c>
      <c r="S1506" s="99">
        <f>AVERAGE(CPVTFC3SG0075!W23:X23)</f>
        <v>0.40970000000000001</v>
      </c>
      <c r="T1506" s="100">
        <f t="shared" si="288"/>
        <v>1482.2290076335878</v>
      </c>
      <c r="U1506" s="1711" t="s">
        <v>315</v>
      </c>
      <c r="V1506" s="287"/>
    </row>
    <row r="1507" spans="1:23" s="23" customFormat="1" ht="24.75" thickBot="1" x14ac:dyDescent="0.3">
      <c r="A1507" s="599">
        <v>1308</v>
      </c>
      <c r="B1507" s="4815"/>
      <c r="C1507" s="437" t="s">
        <v>3919</v>
      </c>
      <c r="D1507" s="2079">
        <v>44866</v>
      </c>
      <c r="E1507" s="3463" t="s">
        <v>4949</v>
      </c>
      <c r="F1507" s="445">
        <v>163</v>
      </c>
      <c r="G1507" s="453">
        <f>AVERAGE(CPVTFC3SG0041!F24:G24)</f>
        <v>2.9477500000000001</v>
      </c>
      <c r="H1507" s="4003">
        <f t="shared" si="279"/>
        <v>9963.3928571428569</v>
      </c>
      <c r="I1507" s="4097" t="s">
        <v>315</v>
      </c>
      <c r="J1507" s="1389">
        <v>44880</v>
      </c>
      <c r="K1507" s="1329" t="s">
        <v>5465</v>
      </c>
      <c r="L1507" s="3681">
        <v>69</v>
      </c>
      <c r="M1507" s="1329">
        <f>AVERAGE(CPVTFC3SG0055!G23:H23)</f>
        <v>1.5656500000000002</v>
      </c>
      <c r="N1507" s="454">
        <f t="shared" si="289"/>
        <v>41500.71942446044</v>
      </c>
      <c r="O1507" s="1330" t="s">
        <v>315</v>
      </c>
      <c r="P1507" s="2084"/>
      <c r="Q1507" s="3886"/>
      <c r="R1507" s="3687"/>
      <c r="S1507" s="969"/>
      <c r="T1507" s="970"/>
      <c r="U1507" s="3891"/>
      <c r="V1507" s="287"/>
    </row>
    <row r="1508" spans="1:23" s="23" customFormat="1" x14ac:dyDescent="0.25">
      <c r="A1508" s="86">
        <v>1309</v>
      </c>
      <c r="B1508" s="4809" t="s">
        <v>5299</v>
      </c>
      <c r="C1508" s="457" t="s">
        <v>868</v>
      </c>
      <c r="D1508" s="2107">
        <v>44866</v>
      </c>
      <c r="E1508" s="2788" t="s">
        <v>4949</v>
      </c>
      <c r="F1508" s="459">
        <v>164</v>
      </c>
      <c r="G1508" s="460">
        <f>AVERAGE(CPVTFC3SG0041!H24:I24)</f>
        <v>0.59430000000000005</v>
      </c>
      <c r="H1508" s="4007">
        <f t="shared" si="279"/>
        <v>1558.2142857142858</v>
      </c>
      <c r="I1508" s="4126" t="s">
        <v>315</v>
      </c>
      <c r="J1508" s="834"/>
      <c r="K1508" s="834"/>
      <c r="L1508" s="835"/>
      <c r="M1508" s="834"/>
      <c r="N1508" s="834"/>
      <c r="O1508" s="834"/>
      <c r="P1508" s="3788">
        <v>44890</v>
      </c>
      <c r="Q1508" s="1498" t="s">
        <v>5585</v>
      </c>
      <c r="R1508" s="1498">
        <v>82</v>
      </c>
      <c r="S1508" s="1498">
        <f>AVERAGE(CPVTFC3SG0075!K25:L25)</f>
        <v>0.11399999999999999</v>
      </c>
      <c r="T1508" s="494">
        <f t="shared" ref="T1508:T1516" si="291">(S1508-0.1155)/0.0131*66</f>
        <v>-7.5572519083970233</v>
      </c>
      <c r="U1508" s="1779" t="s">
        <v>314</v>
      </c>
      <c r="V1508" s="4915" t="s">
        <v>1416</v>
      </c>
      <c r="W1508" s="23">
        <v>1</v>
      </c>
    </row>
    <row r="1509" spans="1:23" s="23" customFormat="1" x14ac:dyDescent="0.25">
      <c r="A1509" s="592"/>
      <c r="B1509" s="4819"/>
      <c r="C1509" s="439" t="s">
        <v>5448</v>
      </c>
      <c r="D1509" s="2339"/>
      <c r="E1509" s="3634"/>
      <c r="F1509" s="1288"/>
      <c r="G1509" s="1365"/>
      <c r="H1509" s="4043"/>
      <c r="I1509" s="4308"/>
      <c r="J1509" s="1271"/>
      <c r="K1509" s="1271"/>
      <c r="L1509" s="1288"/>
      <c r="M1509" s="1271"/>
      <c r="N1509" s="1271"/>
      <c r="O1509" s="1271"/>
      <c r="P1509" s="4242">
        <v>44894</v>
      </c>
      <c r="Q1509" s="275" t="s">
        <v>5593</v>
      </c>
      <c r="R1509" s="275">
        <v>159</v>
      </c>
      <c r="S1509" s="275">
        <f>AVERAGE(CPVTFC3SG0081!V22:W22)</f>
        <v>0.11325</v>
      </c>
      <c r="T1509" s="4026">
        <f t="shared" ref="T1509" si="292">(S1509-0.1617)/0.0141*66</f>
        <v>-226.78723404255322</v>
      </c>
      <c r="U1509" s="4244" t="s">
        <v>314</v>
      </c>
      <c r="V1509" s="4915"/>
    </row>
    <row r="1510" spans="1:23" s="23" customFormat="1" x14ac:dyDescent="0.25">
      <c r="A1510" s="597">
        <v>1310</v>
      </c>
      <c r="B1510" s="4816"/>
      <c r="C1510" s="443" t="s">
        <v>2442</v>
      </c>
      <c r="D1510" s="2392">
        <v>44866</v>
      </c>
      <c r="E1510" s="3476" t="s">
        <v>4949</v>
      </c>
      <c r="F1510" s="103">
        <v>165</v>
      </c>
      <c r="G1510" s="276">
        <f>AVERAGE(CPVTFC3SG0041!J24:K24)</f>
        <v>0.56885000000000008</v>
      </c>
      <c r="H1510" s="4018">
        <f t="shared" si="279"/>
        <v>1467.3214285714287</v>
      </c>
      <c r="I1510" s="4152" t="s">
        <v>315</v>
      </c>
      <c r="J1510" s="694"/>
      <c r="K1510" s="694"/>
      <c r="L1510" s="695"/>
      <c r="M1510" s="694"/>
      <c r="N1510" s="694"/>
      <c r="O1510" s="694"/>
      <c r="P1510" s="267">
        <v>44890</v>
      </c>
      <c r="Q1510" s="268" t="s">
        <v>5585</v>
      </c>
      <c r="R1510" s="268">
        <v>83</v>
      </c>
      <c r="S1510" s="268">
        <f>AVERAGE(CPVTFC3SG0075!M25:N25)</f>
        <v>0.12909999999999999</v>
      </c>
      <c r="T1510" s="343">
        <f t="shared" si="291"/>
        <v>68.519083969465584</v>
      </c>
      <c r="U1510" s="1781" t="s">
        <v>314</v>
      </c>
      <c r="V1510" s="4914"/>
    </row>
    <row r="1511" spans="1:23" s="23" customFormat="1" ht="24.75" thickBot="1" x14ac:dyDescent="0.3">
      <c r="A1511" s="516">
        <v>1311</v>
      </c>
      <c r="B1511" s="4810"/>
      <c r="C1511" s="463" t="s">
        <v>3919</v>
      </c>
      <c r="D1511" s="1516">
        <v>44866</v>
      </c>
      <c r="E1511" s="3834" t="s">
        <v>4949</v>
      </c>
      <c r="F1511" s="518">
        <v>166</v>
      </c>
      <c r="G1511" s="509">
        <f>AVERAGE(CPVTFC3SG0041!L24:M24)</f>
        <v>2.9290000000000003</v>
      </c>
      <c r="H1511" s="4014">
        <f t="shared" si="279"/>
        <v>9896.4285714285725</v>
      </c>
      <c r="I1511" s="4150" t="s">
        <v>315</v>
      </c>
      <c r="J1511" s="786"/>
      <c r="K1511" s="786"/>
      <c r="L1511" s="787"/>
      <c r="M1511" s="786"/>
      <c r="N1511" s="786"/>
      <c r="O1511" s="786"/>
      <c r="P1511" s="1383"/>
      <c r="Q1511" s="3884"/>
      <c r="R1511" s="3882"/>
      <c r="S1511" s="668"/>
      <c r="T1511" s="662"/>
      <c r="U1511" s="3908"/>
      <c r="V1511" s="4914"/>
    </row>
    <row r="1512" spans="1:23" s="23" customFormat="1" x14ac:dyDescent="0.25">
      <c r="A1512" s="475">
        <v>1312</v>
      </c>
      <c r="B1512" s="476" t="s">
        <v>5300</v>
      </c>
      <c r="C1512" s="476" t="s">
        <v>868</v>
      </c>
      <c r="D1512" s="2332">
        <v>44866</v>
      </c>
      <c r="E1512" s="3523" t="s">
        <v>4949</v>
      </c>
      <c r="F1512" s="478">
        <v>167</v>
      </c>
      <c r="G1512" s="479">
        <f>AVERAGE(CPVTFC3SG0041!N24:O24)</f>
        <v>2.83765</v>
      </c>
      <c r="H1512" s="4004">
        <f t="shared" si="279"/>
        <v>9570.1785714285725</v>
      </c>
      <c r="I1512" s="4098" t="s">
        <v>315</v>
      </c>
      <c r="J1512" s="1611">
        <v>44880</v>
      </c>
      <c r="K1512" s="1327" t="s">
        <v>5465</v>
      </c>
      <c r="L1512" s="3682">
        <v>70</v>
      </c>
      <c r="M1512" s="1327">
        <f>AVERAGE(CPVTFC3SG0055!I23:J23)</f>
        <v>0.74540000000000006</v>
      </c>
      <c r="N1512" s="480">
        <f t="shared" ref="N1512:N1514" si="293">((M1512-0.1235)/0.0139)*400</f>
        <v>17896.402877697845</v>
      </c>
      <c r="O1512" s="872" t="s">
        <v>315</v>
      </c>
      <c r="P1512" s="3788">
        <v>44890</v>
      </c>
      <c r="Q1512" s="1498" t="s">
        <v>5585</v>
      </c>
      <c r="R1512" s="1498">
        <v>84</v>
      </c>
      <c r="S1512" s="1498">
        <f>AVERAGE(CPVTFC3SG0075!O25:P25)</f>
        <v>0.18575</v>
      </c>
      <c r="T1512" s="494">
        <f t="shared" si="291"/>
        <v>353.93129770992363</v>
      </c>
      <c r="U1512" s="1779" t="s">
        <v>314</v>
      </c>
      <c r="V1512" s="287"/>
      <c r="W1512" s="23">
        <v>1</v>
      </c>
    </row>
    <row r="1513" spans="1:23" s="23" customFormat="1" x14ac:dyDescent="0.25">
      <c r="A1513" s="590">
        <v>1313</v>
      </c>
      <c r="B1513" s="436" t="s">
        <v>5300</v>
      </c>
      <c r="C1513" s="436" t="s">
        <v>2442</v>
      </c>
      <c r="D1513" s="2337">
        <v>44866</v>
      </c>
      <c r="E1513" s="3456" t="s">
        <v>4949</v>
      </c>
      <c r="F1513" s="164">
        <v>168</v>
      </c>
      <c r="G1513" s="145">
        <f>AVERAGE(CPVTFC3SG0041!P24:Q24)</f>
        <v>2.8281999999999998</v>
      </c>
      <c r="H1513" s="4002">
        <f t="shared" si="279"/>
        <v>9536.4285714285706</v>
      </c>
      <c r="I1513" s="4151" t="s">
        <v>315</v>
      </c>
      <c r="J1513" s="98">
        <v>44880</v>
      </c>
      <c r="K1513" s="99" t="s">
        <v>5465</v>
      </c>
      <c r="L1513" s="1155">
        <v>71</v>
      </c>
      <c r="M1513" s="99">
        <f>AVERAGE(CPVTFC3SG0055!K23:L23)</f>
        <v>0.84465000000000001</v>
      </c>
      <c r="N1513" s="100">
        <f t="shared" si="293"/>
        <v>20752.51798561151</v>
      </c>
      <c r="O1513" s="858" t="s">
        <v>315</v>
      </c>
      <c r="P1513" s="267">
        <v>44890</v>
      </c>
      <c r="Q1513" s="268" t="s">
        <v>5585</v>
      </c>
      <c r="R1513" s="268">
        <v>85</v>
      </c>
      <c r="S1513" s="268">
        <f>AVERAGE(CPVTFC3SG0075!Q25:R25)</f>
        <v>0.1779</v>
      </c>
      <c r="T1513" s="343">
        <f t="shared" si="291"/>
        <v>314.38167938931298</v>
      </c>
      <c r="U1513" s="1781" t="s">
        <v>314</v>
      </c>
      <c r="V1513" s="287"/>
    </row>
    <row r="1514" spans="1:23" s="23" customFormat="1" ht="24.75" thickBot="1" x14ac:dyDescent="0.3">
      <c r="A1514" s="411">
        <v>1314</v>
      </c>
      <c r="B1514" s="482" t="s">
        <v>5300</v>
      </c>
      <c r="C1514" s="482" t="s">
        <v>3919</v>
      </c>
      <c r="D1514" s="1511">
        <v>44866</v>
      </c>
      <c r="E1514" s="3845" t="s">
        <v>4949</v>
      </c>
      <c r="F1514" s="485">
        <v>169</v>
      </c>
      <c r="G1514" s="486">
        <f>AVERAGE(CPVTFC3SG0041!R24:S24)</f>
        <v>2.8459500000000002</v>
      </c>
      <c r="H1514" s="4001">
        <f t="shared" si="279"/>
        <v>9599.8214285714294</v>
      </c>
      <c r="I1514" s="4099" t="s">
        <v>315</v>
      </c>
      <c r="J1514" s="1615">
        <v>44880</v>
      </c>
      <c r="K1514" s="1332" t="s">
        <v>5465</v>
      </c>
      <c r="L1514" s="3907">
        <v>72</v>
      </c>
      <c r="M1514" s="1332">
        <f>AVERAGE(CPVTFC3SG0055!M23:N23)</f>
        <v>0.67535000000000001</v>
      </c>
      <c r="N1514" s="487">
        <f t="shared" si="293"/>
        <v>15880.575539568346</v>
      </c>
      <c r="O1514" s="1206" t="s">
        <v>315</v>
      </c>
      <c r="P1514" s="786"/>
      <c r="Q1514" s="786"/>
      <c r="R1514" s="668"/>
      <c r="S1514" s="786"/>
      <c r="T1514" s="786"/>
      <c r="U1514" s="788"/>
      <c r="V1514" s="287"/>
    </row>
    <row r="1515" spans="1:23" s="23" customFormat="1" x14ac:dyDescent="0.25">
      <c r="A1515" s="406">
        <v>1315</v>
      </c>
      <c r="B1515" s="476" t="s">
        <v>5301</v>
      </c>
      <c r="C1515" s="476" t="s">
        <v>868</v>
      </c>
      <c r="D1515" s="2332">
        <v>44866</v>
      </c>
      <c r="E1515" s="3523" t="s">
        <v>4949</v>
      </c>
      <c r="F1515" s="478">
        <v>170</v>
      </c>
      <c r="G1515" s="479">
        <f>AVERAGE(CPVTFC3SG0041!T24:U24)</f>
        <v>1.03565</v>
      </c>
      <c r="H1515" s="4004">
        <f t="shared" si="279"/>
        <v>3134.4642857142853</v>
      </c>
      <c r="I1515" s="4098" t="s">
        <v>315</v>
      </c>
      <c r="J1515" s="834"/>
      <c r="K1515" s="834"/>
      <c r="L1515" s="835"/>
      <c r="M1515" s="834"/>
      <c r="N1515" s="834"/>
      <c r="O1515" s="1602"/>
      <c r="P1515" s="3788">
        <v>44890</v>
      </c>
      <c r="Q1515" s="1498" t="s">
        <v>5585</v>
      </c>
      <c r="R1515" s="1498">
        <v>86</v>
      </c>
      <c r="S1515" s="1498">
        <f>AVERAGE(CPVTFC3SG0075!S25:T25)</f>
        <v>0.14000000000000001</v>
      </c>
      <c r="T1515" s="494">
        <f t="shared" si="291"/>
        <v>123.43511450381683</v>
      </c>
      <c r="U1515" s="1779" t="s">
        <v>314</v>
      </c>
      <c r="V1515" s="4915" t="s">
        <v>1416</v>
      </c>
      <c r="W1515" s="23">
        <v>1</v>
      </c>
    </row>
    <row r="1516" spans="1:23" s="23" customFormat="1" x14ac:dyDescent="0.25">
      <c r="A1516" s="586">
        <v>1316</v>
      </c>
      <c r="B1516" s="436" t="s">
        <v>5301</v>
      </c>
      <c r="C1516" s="436" t="s">
        <v>2442</v>
      </c>
      <c r="D1516" s="2337">
        <v>44866</v>
      </c>
      <c r="E1516" s="3456" t="s">
        <v>4949</v>
      </c>
      <c r="F1516" s="164">
        <v>171</v>
      </c>
      <c r="G1516" s="145">
        <f>AVERAGE(CPVTFC3SG0041!V24:W24)</f>
        <v>0.90190000000000003</v>
      </c>
      <c r="H1516" s="4002">
        <f t="shared" si="279"/>
        <v>2656.7857142857142</v>
      </c>
      <c r="I1516" s="4151" t="s">
        <v>315</v>
      </c>
      <c r="J1516" s="694"/>
      <c r="K1516" s="694"/>
      <c r="L1516" s="695"/>
      <c r="M1516" s="694"/>
      <c r="N1516" s="694"/>
      <c r="O1516" s="1260"/>
      <c r="P1516" s="267">
        <v>44890</v>
      </c>
      <c r="Q1516" s="268" t="s">
        <v>5585</v>
      </c>
      <c r="R1516" s="268">
        <v>87</v>
      </c>
      <c r="S1516" s="268">
        <f>AVERAGE(CPVTFC3SG0075!U25:V25)</f>
        <v>0.13624999999999998</v>
      </c>
      <c r="T1516" s="343">
        <f t="shared" si="291"/>
        <v>104.54198473282432</v>
      </c>
      <c r="U1516" s="1781" t="s">
        <v>314</v>
      </c>
      <c r="V1516" s="4914"/>
    </row>
    <row r="1517" spans="1:23" s="23" customFormat="1" ht="24.75" thickBot="1" x14ac:dyDescent="0.3">
      <c r="A1517" s="529">
        <v>1317</v>
      </c>
      <c r="B1517" s="437" t="s">
        <v>5301</v>
      </c>
      <c r="C1517" s="437" t="s">
        <v>3919</v>
      </c>
      <c r="D1517" s="2079">
        <v>44866</v>
      </c>
      <c r="E1517" s="3463" t="s">
        <v>4949</v>
      </c>
      <c r="F1517" s="445">
        <v>172</v>
      </c>
      <c r="G1517" s="453">
        <f>AVERAGE(CPVTFC3SG0041!X24:Y24)</f>
        <v>2.9171</v>
      </c>
      <c r="H1517" s="4003">
        <f t="shared" si="279"/>
        <v>9853.9285714285706</v>
      </c>
      <c r="I1517" s="4097" t="s">
        <v>315</v>
      </c>
      <c r="J1517" s="1389">
        <v>44880</v>
      </c>
      <c r="K1517" s="1329" t="s">
        <v>5465</v>
      </c>
      <c r="L1517" s="3681">
        <v>73</v>
      </c>
      <c r="M1517" s="1329">
        <f>AVERAGE(CPVTFC3SG0055!O23:P23)</f>
        <v>2.8685</v>
      </c>
      <c r="N1517" s="454">
        <f t="shared" ref="N1517" si="294">((M1517-0.1235)/0.0139)*400</f>
        <v>78992.80575539569</v>
      </c>
      <c r="O1517" s="1330" t="s">
        <v>315</v>
      </c>
      <c r="P1517" s="2084"/>
      <c r="Q1517" s="3886"/>
      <c r="R1517" s="3687"/>
      <c r="S1517" s="969"/>
      <c r="T1517" s="970"/>
      <c r="U1517" s="3891"/>
      <c r="V1517" s="4914"/>
    </row>
    <row r="1518" spans="1:23" s="23" customFormat="1" x14ac:dyDescent="0.25">
      <c r="A1518" s="488">
        <v>1318</v>
      </c>
      <c r="B1518" s="457" t="s">
        <v>5302</v>
      </c>
      <c r="C1518" s="489" t="s">
        <v>868</v>
      </c>
      <c r="D1518" s="2329">
        <v>44866</v>
      </c>
      <c r="E1518" s="3465" t="s">
        <v>4949</v>
      </c>
      <c r="F1518" s="492">
        <v>173</v>
      </c>
      <c r="G1518" s="493">
        <f>AVERAGE(CPVTFC3SG0041!B26:C26)</f>
        <v>0.1013</v>
      </c>
      <c r="H1518" s="4008">
        <f t="shared" si="279"/>
        <v>-202.5</v>
      </c>
      <c r="I1518" s="4117" t="s">
        <v>314</v>
      </c>
      <c r="J1518" s="834"/>
      <c r="K1518" s="834"/>
      <c r="L1518" s="835"/>
      <c r="M1518" s="834"/>
      <c r="N1518" s="834"/>
      <c r="O1518" s="834"/>
      <c r="P1518" s="3788">
        <v>44891</v>
      </c>
      <c r="Q1518" s="1498" t="s">
        <v>5586</v>
      </c>
      <c r="R1518" s="1498">
        <v>22</v>
      </c>
      <c r="S1518" s="1498">
        <f>AVERAGE(CPVTFC3SG0076!W13:X13)</f>
        <v>0.11895</v>
      </c>
      <c r="T1518" s="494">
        <f t="shared" ref="T1518:T1519" si="295">(S1518-0.1638)/0.014*66</f>
        <v>-211.43571428571428</v>
      </c>
      <c r="U1518" s="1779" t="s">
        <v>314</v>
      </c>
      <c r="V1518" s="4915" t="s">
        <v>1416</v>
      </c>
    </row>
    <row r="1519" spans="1:23" s="23" customFormat="1" x14ac:dyDescent="0.25">
      <c r="A1519" s="585">
        <v>1319</v>
      </c>
      <c r="B1519" s="443" t="s">
        <v>5302</v>
      </c>
      <c r="C1519" s="263" t="s">
        <v>2442</v>
      </c>
      <c r="D1519" s="2340">
        <v>44866</v>
      </c>
      <c r="E1519" s="3460" t="s">
        <v>4949</v>
      </c>
      <c r="F1519" s="102">
        <v>174</v>
      </c>
      <c r="G1519" s="275">
        <f>AVERAGE(CPVTFC3SG0041!D26:E26)</f>
        <v>9.5200000000000007E-2</v>
      </c>
      <c r="H1519" s="4026">
        <f t="shared" si="279"/>
        <v>-224.28571428571425</v>
      </c>
      <c r="I1519" s="4118" t="s">
        <v>314</v>
      </c>
      <c r="J1519" s="694"/>
      <c r="K1519" s="694"/>
      <c r="L1519" s="695"/>
      <c r="M1519" s="694"/>
      <c r="N1519" s="694"/>
      <c r="O1519" s="694"/>
      <c r="P1519" s="267">
        <v>44891</v>
      </c>
      <c r="Q1519" s="268" t="s">
        <v>5586</v>
      </c>
      <c r="R1519" s="268">
        <v>23</v>
      </c>
      <c r="S1519" s="268">
        <f>AVERAGE(CPVTFC3SG0076!C15:D15)</f>
        <v>0.1288</v>
      </c>
      <c r="T1519" s="343">
        <f t="shared" si="295"/>
        <v>-165</v>
      </c>
      <c r="U1519" s="1781" t="s">
        <v>314</v>
      </c>
      <c r="V1519" s="4914"/>
    </row>
    <row r="1520" spans="1:23" s="23" customFormat="1" ht="24.75" thickBot="1" x14ac:dyDescent="0.3">
      <c r="A1520" s="598">
        <v>1320</v>
      </c>
      <c r="B1520" s="423" t="s">
        <v>5302</v>
      </c>
      <c r="C1520" s="423" t="s">
        <v>3919</v>
      </c>
      <c r="D1520" s="1785">
        <v>44866</v>
      </c>
      <c r="E1520" s="3550" t="s">
        <v>4949</v>
      </c>
      <c r="F1520" s="173">
        <v>175</v>
      </c>
      <c r="G1520" s="506">
        <f>AVERAGE(CPVTFC3SG0041!F26:G26)</f>
        <v>2.79135</v>
      </c>
      <c r="H1520" s="4017">
        <f t="shared" si="279"/>
        <v>9404.8214285714275</v>
      </c>
      <c r="I1520" s="4145" t="s">
        <v>315</v>
      </c>
      <c r="J1520" s="1268"/>
      <c r="K1520" s="1268"/>
      <c r="L1520" s="1586"/>
      <c r="M1520" s="1268"/>
      <c r="N1520" s="1268"/>
      <c r="O1520" s="1268"/>
      <c r="P1520" s="2084"/>
      <c r="Q1520" s="3886"/>
      <c r="R1520" s="3687"/>
      <c r="S1520" s="969"/>
      <c r="T1520" s="970"/>
      <c r="U1520" s="3891"/>
      <c r="V1520" s="4914"/>
    </row>
    <row r="1521" spans="1:23" s="23" customFormat="1" x14ac:dyDescent="0.25">
      <c r="A1521" s="508">
        <v>1321</v>
      </c>
      <c r="B1521" s="4803" t="s">
        <v>5303</v>
      </c>
      <c r="C1521" s="489" t="s">
        <v>868</v>
      </c>
      <c r="D1521" s="2329">
        <v>44866</v>
      </c>
      <c r="E1521" s="3465" t="s">
        <v>4949</v>
      </c>
      <c r="F1521" s="492">
        <v>176</v>
      </c>
      <c r="G1521" s="493">
        <f>AVERAGE(CPVTFC3SG0041!H26:I26)</f>
        <v>0.45124999999999998</v>
      </c>
      <c r="H1521" s="4008">
        <f t="shared" si="279"/>
        <v>1047.3214285714287</v>
      </c>
      <c r="I1521" s="4154" t="s">
        <v>314</v>
      </c>
      <c r="J1521" s="834"/>
      <c r="K1521" s="834"/>
      <c r="L1521" s="835"/>
      <c r="M1521" s="834"/>
      <c r="N1521" s="834"/>
      <c r="O1521" s="834"/>
      <c r="P1521" s="3788">
        <v>44891</v>
      </c>
      <c r="Q1521" s="1498" t="s">
        <v>5586</v>
      </c>
      <c r="R1521" s="589">
        <v>75</v>
      </c>
      <c r="S1521" s="1498">
        <f>AVERAGE(CPVTFC3SG0076!S23:T23)</f>
        <v>0.25779999999999997</v>
      </c>
      <c r="T1521" s="494">
        <f t="shared" ref="T1521:T1529" si="296">(S1521-0.1638)/0.014*66</f>
        <v>443.142857142857</v>
      </c>
      <c r="U1521" s="1779" t="s">
        <v>314</v>
      </c>
      <c r="V1521" s="287"/>
      <c r="W1521" s="23">
        <v>1</v>
      </c>
    </row>
    <row r="1522" spans="1:23" s="23" customFormat="1" x14ac:dyDescent="0.25">
      <c r="A1522" s="585"/>
      <c r="B1522" s="4804"/>
      <c r="C1522" s="263" t="s">
        <v>5448</v>
      </c>
      <c r="D1522" s="2333"/>
      <c r="E1522" s="3468"/>
      <c r="F1522" s="695"/>
      <c r="G1522" s="892"/>
      <c r="H1522" s="4011"/>
      <c r="I1522" s="4094"/>
      <c r="J1522" s="694"/>
      <c r="K1522" s="694"/>
      <c r="L1522" s="695"/>
      <c r="M1522" s="694"/>
      <c r="N1522" s="694"/>
      <c r="O1522" s="694"/>
      <c r="P1522" s="267">
        <v>44891</v>
      </c>
      <c r="Q1522" s="268" t="s">
        <v>5586</v>
      </c>
      <c r="R1522" s="7">
        <v>76</v>
      </c>
      <c r="S1522" s="268">
        <f>AVERAGE(CPVTFC3SG0076!U23:V23)</f>
        <v>0.1051</v>
      </c>
      <c r="T1522" s="343">
        <f t="shared" si="296"/>
        <v>-276.72857142857146</v>
      </c>
      <c r="U1522" s="1781" t="s">
        <v>314</v>
      </c>
      <c r="V1522" s="287"/>
    </row>
    <row r="1523" spans="1:23" s="23" customFormat="1" x14ac:dyDescent="0.25">
      <c r="A1523" s="593">
        <v>1322</v>
      </c>
      <c r="B1523" s="4804"/>
      <c r="C1523" s="263" t="s">
        <v>2442</v>
      </c>
      <c r="D1523" s="2340">
        <v>44866</v>
      </c>
      <c r="E1523" s="3460" t="s">
        <v>4949</v>
      </c>
      <c r="F1523" s="102">
        <v>177</v>
      </c>
      <c r="G1523" s="275">
        <f>AVERAGE(CPVTFC3SG0041!J26:K26)</f>
        <v>0.43225000000000002</v>
      </c>
      <c r="H1523" s="4026">
        <f t="shared" si="279"/>
        <v>979.46428571428555</v>
      </c>
      <c r="I1523" s="4155" t="s">
        <v>314</v>
      </c>
      <c r="J1523" s="694"/>
      <c r="K1523" s="694"/>
      <c r="L1523" s="695"/>
      <c r="M1523" s="694"/>
      <c r="N1523" s="694"/>
      <c r="O1523" s="694"/>
      <c r="P1523" s="267">
        <v>44891</v>
      </c>
      <c r="Q1523" s="268" t="s">
        <v>5586</v>
      </c>
      <c r="R1523" s="7">
        <v>77</v>
      </c>
      <c r="S1523" s="268">
        <f>AVERAGE(CPVTFC3SG0076!W23:X23)</f>
        <v>0.17420000000000002</v>
      </c>
      <c r="T1523" s="343">
        <f t="shared" si="296"/>
        <v>49.028571428571524</v>
      </c>
      <c r="U1523" s="1781" t="s">
        <v>314</v>
      </c>
      <c r="V1523" s="287"/>
    </row>
    <row r="1524" spans="1:23" s="23" customFormat="1" ht="24.75" thickBot="1" x14ac:dyDescent="0.3">
      <c r="A1524" s="462">
        <v>1323</v>
      </c>
      <c r="B1524" s="4805"/>
      <c r="C1524" s="464" t="s">
        <v>3919</v>
      </c>
      <c r="D1524" s="1525">
        <v>44866</v>
      </c>
      <c r="E1524" s="3840" t="s">
        <v>4949</v>
      </c>
      <c r="F1524" s="467">
        <v>178</v>
      </c>
      <c r="G1524" s="468">
        <f>AVERAGE(CPVTFC3SG0041!L26:M26)</f>
        <v>0.34575</v>
      </c>
      <c r="H1524" s="4009">
        <f t="shared" si="279"/>
        <v>670.53571428571422</v>
      </c>
      <c r="I1524" s="4156" t="s">
        <v>314</v>
      </c>
      <c r="J1524" s="786"/>
      <c r="K1524" s="786"/>
      <c r="L1524" s="787"/>
      <c r="M1524" s="786"/>
      <c r="N1524" s="786"/>
      <c r="O1524" s="786"/>
      <c r="P1524" s="1383"/>
      <c r="Q1524" s="3884"/>
      <c r="R1524" s="3882"/>
      <c r="S1524" s="668"/>
      <c r="T1524" s="662"/>
      <c r="U1524" s="3890"/>
      <c r="V1524" s="287"/>
    </row>
    <row r="1525" spans="1:23" s="23" customFormat="1" x14ac:dyDescent="0.25">
      <c r="A1525" s="488">
        <v>1324</v>
      </c>
      <c r="B1525" s="457" t="s">
        <v>5304</v>
      </c>
      <c r="C1525" s="489" t="s">
        <v>868</v>
      </c>
      <c r="D1525" s="2329">
        <v>44866</v>
      </c>
      <c r="E1525" s="3465" t="s">
        <v>4949</v>
      </c>
      <c r="F1525" s="492">
        <v>179</v>
      </c>
      <c r="G1525" s="493">
        <f>AVERAGE(CPVTFC3SG0041!N26:O26)</f>
        <v>7.5149999999999995E-2</v>
      </c>
      <c r="H1525" s="4008">
        <f t="shared" si="279"/>
        <v>-295.89285714285717</v>
      </c>
      <c r="I1525" s="4104" t="s">
        <v>314</v>
      </c>
      <c r="J1525" s="834"/>
      <c r="K1525" s="834"/>
      <c r="L1525" s="835"/>
      <c r="M1525" s="834"/>
      <c r="N1525" s="834"/>
      <c r="O1525" s="1602"/>
      <c r="P1525" s="3788">
        <v>44891</v>
      </c>
      <c r="Q1525" s="1498" t="s">
        <v>5586</v>
      </c>
      <c r="R1525" s="589">
        <v>99</v>
      </c>
      <c r="S1525" s="1498">
        <f>AVERAGE(CPVTFC3SG0076!V12:W12)</f>
        <v>0.1018</v>
      </c>
      <c r="T1525" s="494">
        <f t="shared" si="296"/>
        <v>-292.28571428571428</v>
      </c>
      <c r="U1525" s="1779" t="s">
        <v>314</v>
      </c>
      <c r="V1525" s="4915" t="s">
        <v>1416</v>
      </c>
    </row>
    <row r="1526" spans="1:23" s="23" customFormat="1" x14ac:dyDescent="0.25">
      <c r="A1526" s="585">
        <v>1325</v>
      </c>
      <c r="B1526" s="443" t="s">
        <v>5304</v>
      </c>
      <c r="C1526" s="263" t="s">
        <v>2442</v>
      </c>
      <c r="D1526" s="2340">
        <v>44866</v>
      </c>
      <c r="E1526" s="3460" t="s">
        <v>4949</v>
      </c>
      <c r="F1526" s="102">
        <v>180</v>
      </c>
      <c r="G1526" s="275">
        <f>AVERAGE(CPVTFC3SG0041!P26:Q26)</f>
        <v>7.5800000000000006E-2</v>
      </c>
      <c r="H1526" s="4026">
        <f t="shared" si="279"/>
        <v>-293.57142857142856</v>
      </c>
      <c r="I1526" s="4115" t="s">
        <v>314</v>
      </c>
      <c r="J1526" s="694"/>
      <c r="K1526" s="694"/>
      <c r="L1526" s="695"/>
      <c r="M1526" s="694"/>
      <c r="N1526" s="694"/>
      <c r="O1526" s="1260"/>
      <c r="P1526" s="267">
        <v>44891</v>
      </c>
      <c r="Q1526" s="268" t="s">
        <v>5586</v>
      </c>
      <c r="R1526" s="7">
        <v>100</v>
      </c>
      <c r="S1526" s="268">
        <f>AVERAGE(CPVTFC3SG0076!X12:Y12)</f>
        <v>0.10015</v>
      </c>
      <c r="T1526" s="343">
        <f t="shared" si="296"/>
        <v>-300.06428571428569</v>
      </c>
      <c r="U1526" s="1781" t="s">
        <v>314</v>
      </c>
      <c r="V1526" s="4914"/>
    </row>
    <row r="1527" spans="1:23" s="23" customFormat="1" ht="24.75" thickBot="1" x14ac:dyDescent="0.3">
      <c r="A1527" s="219">
        <v>1326</v>
      </c>
      <c r="B1527" s="463" t="s">
        <v>5304</v>
      </c>
      <c r="C1527" s="463" t="s">
        <v>3919</v>
      </c>
      <c r="D1527" s="1516">
        <v>44866</v>
      </c>
      <c r="E1527" s="3834" t="s">
        <v>4949</v>
      </c>
      <c r="F1527" s="518">
        <v>181</v>
      </c>
      <c r="G1527" s="509">
        <f>AVERAGE(CPVTFC3SG0041!R26:S26)</f>
        <v>3.0431499999999998</v>
      </c>
      <c r="H1527" s="4014">
        <f t="shared" si="279"/>
        <v>10304.107142857143</v>
      </c>
      <c r="I1527" s="4100" t="s">
        <v>315</v>
      </c>
      <c r="J1527" s="786"/>
      <c r="K1527" s="786"/>
      <c r="L1527" s="787"/>
      <c r="M1527" s="786"/>
      <c r="N1527" s="786"/>
      <c r="O1527" s="2699"/>
      <c r="P1527" s="1383"/>
      <c r="Q1527" s="3884"/>
      <c r="R1527" s="3882"/>
      <c r="S1527" s="668"/>
      <c r="T1527" s="662"/>
      <c r="U1527" s="3890"/>
      <c r="V1527" s="4914"/>
    </row>
    <row r="1528" spans="1:23" s="23" customFormat="1" x14ac:dyDescent="0.25">
      <c r="A1528" s="508">
        <v>1327</v>
      </c>
      <c r="B1528" s="457" t="s">
        <v>5305</v>
      </c>
      <c r="C1528" s="489" t="s">
        <v>868</v>
      </c>
      <c r="D1528" s="2329">
        <v>44866</v>
      </c>
      <c r="E1528" s="3465" t="s">
        <v>4949</v>
      </c>
      <c r="F1528" s="492">
        <v>182</v>
      </c>
      <c r="G1528" s="493">
        <f>AVERAGE(CPVTFC3SG0041!T26:U26)</f>
        <v>8.9649999999999994E-2</v>
      </c>
      <c r="H1528" s="4008">
        <f t="shared" si="279"/>
        <v>-244.10714285714289</v>
      </c>
      <c r="I1528" s="4104" t="s">
        <v>314</v>
      </c>
      <c r="J1528" s="834"/>
      <c r="K1528" s="834"/>
      <c r="L1528" s="835"/>
      <c r="M1528" s="834"/>
      <c r="N1528" s="834"/>
      <c r="O1528" s="1602"/>
      <c r="P1528" s="3788">
        <v>44891</v>
      </c>
      <c r="Q1528" s="1498" t="s">
        <v>5586</v>
      </c>
      <c r="R1528" s="589">
        <v>101</v>
      </c>
      <c r="S1528" s="1498">
        <f>AVERAGE(CPVTFC3SG0076!B14:C14)</f>
        <v>0.11069999999999999</v>
      </c>
      <c r="T1528" s="494">
        <f t="shared" si="296"/>
        <v>-250.32857142857148</v>
      </c>
      <c r="U1528" s="1779" t="s">
        <v>314</v>
      </c>
      <c r="V1528" s="4915" t="s">
        <v>1416</v>
      </c>
    </row>
    <row r="1529" spans="1:23" s="23" customFormat="1" x14ac:dyDescent="0.25">
      <c r="A1529" s="593">
        <v>1328</v>
      </c>
      <c r="B1529" s="443" t="s">
        <v>5305</v>
      </c>
      <c r="C1529" s="263" t="s">
        <v>2442</v>
      </c>
      <c r="D1529" s="2340">
        <v>44866</v>
      </c>
      <c r="E1529" s="3460" t="s">
        <v>4949</v>
      </c>
      <c r="F1529" s="102">
        <v>183</v>
      </c>
      <c r="G1529" s="275">
        <f>AVERAGE(CPVTFC3SG0041!V26:W26)</f>
        <v>8.5800000000000001E-2</v>
      </c>
      <c r="H1529" s="4026">
        <f t="shared" si="279"/>
        <v>-257.85714285714289</v>
      </c>
      <c r="I1529" s="4115" t="s">
        <v>314</v>
      </c>
      <c r="J1529" s="694"/>
      <c r="K1529" s="694"/>
      <c r="L1529" s="695"/>
      <c r="M1529" s="694"/>
      <c r="N1529" s="694"/>
      <c r="O1529" s="1260"/>
      <c r="P1529" s="267">
        <v>44891</v>
      </c>
      <c r="Q1529" s="268" t="s">
        <v>5586</v>
      </c>
      <c r="R1529" s="7">
        <v>102</v>
      </c>
      <c r="S1529" s="268">
        <f>AVERAGE(CPVTFC3SG0076!D14:E14)</f>
        <v>9.7599999999999992E-2</v>
      </c>
      <c r="T1529" s="343">
        <f t="shared" si="296"/>
        <v>-312.08571428571435</v>
      </c>
      <c r="U1529" s="1781" t="s">
        <v>314</v>
      </c>
      <c r="V1529" s="4914"/>
    </row>
    <row r="1530" spans="1:23" s="23" customFormat="1" ht="24.75" thickBot="1" x14ac:dyDescent="0.3">
      <c r="A1530" s="537">
        <v>1329</v>
      </c>
      <c r="B1530" s="423" t="s">
        <v>5305</v>
      </c>
      <c r="C1530" s="423" t="s">
        <v>3919</v>
      </c>
      <c r="D1530" s="1785">
        <v>44866</v>
      </c>
      <c r="E1530" s="3550" t="s">
        <v>4949</v>
      </c>
      <c r="F1530" s="173">
        <v>184</v>
      </c>
      <c r="G1530" s="506">
        <f>AVERAGE(CPVTFC3SG0041!X26:Y26)</f>
        <v>0.83104999999999996</v>
      </c>
      <c r="H1530" s="4017">
        <f t="shared" si="279"/>
        <v>2403.75</v>
      </c>
      <c r="I1530" s="4101" t="s">
        <v>315</v>
      </c>
      <c r="J1530" s="1268"/>
      <c r="K1530" s="1268"/>
      <c r="L1530" s="1586"/>
      <c r="M1530" s="1268"/>
      <c r="N1530" s="1268"/>
      <c r="O1530" s="1587"/>
      <c r="P1530" s="2084"/>
      <c r="Q1530" s="3886"/>
      <c r="R1530" s="3687"/>
      <c r="S1530" s="969"/>
      <c r="T1530" s="970"/>
      <c r="U1530" s="3891"/>
      <c r="V1530" s="4914"/>
    </row>
    <row r="1531" spans="1:23" s="23" customFormat="1" x14ac:dyDescent="0.25">
      <c r="A1531" s="475">
        <v>1330</v>
      </c>
      <c r="B1531" s="4800" t="s">
        <v>5306</v>
      </c>
      <c r="C1531" s="476" t="s">
        <v>868</v>
      </c>
      <c r="D1531" s="2332">
        <v>44867</v>
      </c>
      <c r="E1531" s="3523" t="s">
        <v>4950</v>
      </c>
      <c r="F1531" s="478">
        <v>1</v>
      </c>
      <c r="G1531" s="479">
        <f>AVERAGE(CPVTFC3SG0042!C11:D11)</f>
        <v>2.9041000000000001</v>
      </c>
      <c r="H1531" s="4004">
        <f>(G1531-0.1815)/0.0139*50</f>
        <v>9793.5251798561148</v>
      </c>
      <c r="I1531" s="4093" t="s">
        <v>315</v>
      </c>
      <c r="J1531" s="1611">
        <v>44880</v>
      </c>
      <c r="K1531" s="1327" t="s">
        <v>5465</v>
      </c>
      <c r="L1531" s="3682">
        <v>74</v>
      </c>
      <c r="M1531" s="1327">
        <f>AVERAGE(CPVTFC3SG0055!Q23:R23)</f>
        <v>2.3079999999999998</v>
      </c>
      <c r="N1531" s="480">
        <f t="shared" ref="N1531:N1534" si="297">((M1531-0.1235)/0.0139)*400</f>
        <v>62863.309352517987</v>
      </c>
      <c r="O1531" s="759" t="s">
        <v>315</v>
      </c>
      <c r="P1531" s="3788">
        <v>44893</v>
      </c>
      <c r="Q1531" s="1498" t="s">
        <v>5588</v>
      </c>
      <c r="R1531" s="1498">
        <v>3</v>
      </c>
      <c r="S1531" s="1498">
        <f>AVERAGE(CPVTFC3SG0078!G11:H11)</f>
        <v>0.27929999999999999</v>
      </c>
      <c r="T1531" s="494">
        <f>(S1531-0.1301)/0.0142*66</f>
        <v>693.46478873239437</v>
      </c>
      <c r="U1531" s="1779" t="s">
        <v>314</v>
      </c>
      <c r="V1531" s="287"/>
      <c r="W1531" s="23">
        <v>1</v>
      </c>
    </row>
    <row r="1532" spans="1:23" s="23" customFormat="1" x14ac:dyDescent="0.25">
      <c r="A1532" s="593"/>
      <c r="B1532" s="4801"/>
      <c r="C1532" s="263" t="s">
        <v>5448</v>
      </c>
      <c r="D1532" s="2333"/>
      <c r="E1532" s="3468"/>
      <c r="F1532" s="695"/>
      <c r="G1532" s="892"/>
      <c r="H1532" s="4011"/>
      <c r="I1532" s="4094"/>
      <c r="J1532" s="1174"/>
      <c r="K1532" s="893"/>
      <c r="L1532" s="3933"/>
      <c r="M1532" s="893"/>
      <c r="N1532" s="894"/>
      <c r="O1532" s="642"/>
      <c r="P1532" s="267">
        <v>44893</v>
      </c>
      <c r="Q1532" s="268" t="s">
        <v>5588</v>
      </c>
      <c r="R1532" s="268">
        <v>4</v>
      </c>
      <c r="S1532" s="268">
        <f>AVERAGE(CPVTFC3SG0078!I11:J11)</f>
        <v>0.36934999999999996</v>
      </c>
      <c r="T1532" s="343">
        <f t="shared" ref="T1532:T1533" si="298">(S1532-0.1301)/0.0142*66</f>
        <v>1112.0070422535209</v>
      </c>
      <c r="U1532" s="1781" t="s">
        <v>314</v>
      </c>
      <c r="V1532" s="287"/>
    </row>
    <row r="1533" spans="1:23" s="23" customFormat="1" x14ac:dyDescent="0.25">
      <c r="A1533" s="590">
        <v>1331</v>
      </c>
      <c r="B1533" s="4801"/>
      <c r="C1533" s="436" t="s">
        <v>2442</v>
      </c>
      <c r="D1533" s="2337">
        <v>44867</v>
      </c>
      <c r="E1533" s="3456" t="s">
        <v>4950</v>
      </c>
      <c r="F1533" s="164">
        <v>2</v>
      </c>
      <c r="G1533" s="145">
        <f>AVERAGE(CPVTFC3SG0042!E11:F11)</f>
        <v>2.7377000000000002</v>
      </c>
      <c r="H1533" s="4002">
        <f t="shared" ref="H1533:H1612" si="299">(G1533-0.1815)/0.0139*50</f>
        <v>9194.9640287769816</v>
      </c>
      <c r="I1533" s="4116" t="s">
        <v>315</v>
      </c>
      <c r="J1533" s="98">
        <v>44880</v>
      </c>
      <c r="K1533" s="99" t="s">
        <v>5465</v>
      </c>
      <c r="L1533" s="1155">
        <v>75</v>
      </c>
      <c r="M1533" s="99">
        <f>AVERAGE(CPVTFC3SG0055!S23:T23)</f>
        <v>0.60939999999999994</v>
      </c>
      <c r="N1533" s="100">
        <f t="shared" si="297"/>
        <v>13982.733812949638</v>
      </c>
      <c r="O1533" s="101" t="s">
        <v>315</v>
      </c>
      <c r="P1533" s="267">
        <v>44893</v>
      </c>
      <c r="Q1533" s="268" t="s">
        <v>5588</v>
      </c>
      <c r="R1533" s="268">
        <v>5</v>
      </c>
      <c r="S1533" s="268">
        <f>AVERAGE(CPVTFC3SG0078!K11:L11)</f>
        <v>0.2147</v>
      </c>
      <c r="T1533" s="343">
        <f t="shared" si="298"/>
        <v>393.21126760563385</v>
      </c>
      <c r="U1533" s="1781" t="s">
        <v>314</v>
      </c>
      <c r="V1533" s="287"/>
    </row>
    <row r="1534" spans="1:23" s="23" customFormat="1" ht="24.75" thickBot="1" x14ac:dyDescent="0.3">
      <c r="A1534" s="411">
        <v>1332</v>
      </c>
      <c r="B1534" s="4802"/>
      <c r="C1534" s="482" t="s">
        <v>3919</v>
      </c>
      <c r="D1534" s="1511">
        <v>44867</v>
      </c>
      <c r="E1534" s="3845" t="s">
        <v>4950</v>
      </c>
      <c r="F1534" s="485">
        <v>3</v>
      </c>
      <c r="G1534" s="486">
        <f>AVERAGE(CPVTFC3SG0042!G11:H11)</f>
        <v>2.8162500000000001</v>
      </c>
      <c r="H1534" s="4001">
        <f t="shared" si="299"/>
        <v>9477.5179856115137</v>
      </c>
      <c r="I1534" s="4095" t="s">
        <v>315</v>
      </c>
      <c r="J1534" s="1615">
        <v>44880</v>
      </c>
      <c r="K1534" s="1332" t="s">
        <v>5465</v>
      </c>
      <c r="L1534" s="3907">
        <v>76</v>
      </c>
      <c r="M1534" s="1332">
        <f>AVERAGE(CPVTFC3SG0055!U23:V23)</f>
        <v>0.95055000000000001</v>
      </c>
      <c r="N1534" s="487">
        <f t="shared" si="297"/>
        <v>23800.000000000004</v>
      </c>
      <c r="O1534" s="727" t="s">
        <v>315</v>
      </c>
      <c r="P1534" s="1383"/>
      <c r="Q1534" s="3884"/>
      <c r="R1534" s="3882"/>
      <c r="S1534" s="668"/>
      <c r="T1534" s="662"/>
      <c r="U1534" s="3890"/>
      <c r="V1534" s="287"/>
    </row>
    <row r="1535" spans="1:23" s="23" customFormat="1" x14ac:dyDescent="0.25">
      <c r="A1535" s="584">
        <v>1333</v>
      </c>
      <c r="B1535" s="439" t="s">
        <v>5307</v>
      </c>
      <c r="C1535" s="372" t="s">
        <v>868</v>
      </c>
      <c r="D1535" s="2331">
        <v>44867</v>
      </c>
      <c r="E1535" s="3473" t="s">
        <v>4950</v>
      </c>
      <c r="F1535" s="375">
        <v>4</v>
      </c>
      <c r="G1535" s="511">
        <f>AVERAGE(CPVTFC3SG0042!I11:J11)</f>
        <v>0.16439999999999999</v>
      </c>
      <c r="H1535" s="4005">
        <f t="shared" si="299"/>
        <v>-61.510791366906489</v>
      </c>
      <c r="I1535" s="4105" t="s">
        <v>314</v>
      </c>
      <c r="J1535" s="1271"/>
      <c r="K1535" s="1271"/>
      <c r="L1535" s="1288"/>
      <c r="M1535" s="1271"/>
      <c r="N1535" s="1271"/>
      <c r="O1535" s="3897"/>
      <c r="P1535" s="3779">
        <v>44891</v>
      </c>
      <c r="Q1535" s="3780" t="s">
        <v>5586</v>
      </c>
      <c r="R1535" s="84">
        <v>103</v>
      </c>
      <c r="S1535" s="3780">
        <f>AVERAGE(CPVTFC3SG0076!F14:G14)</f>
        <v>9.3399999999999997E-2</v>
      </c>
      <c r="T1535" s="500">
        <f t="shared" ref="T1535:T1536" si="300">(S1535-0.1638)/0.014*66</f>
        <v>-331.8857142857143</v>
      </c>
      <c r="U1535" s="3781" t="s">
        <v>314</v>
      </c>
      <c r="V1535" s="4915" t="s">
        <v>1416</v>
      </c>
    </row>
    <row r="1536" spans="1:23" s="23" customFormat="1" x14ac:dyDescent="0.25">
      <c r="A1536" s="593">
        <v>1334</v>
      </c>
      <c r="B1536" s="443" t="s">
        <v>5307</v>
      </c>
      <c r="C1536" s="263" t="s">
        <v>2442</v>
      </c>
      <c r="D1536" s="2340">
        <v>44867</v>
      </c>
      <c r="E1536" s="3460" t="s">
        <v>4950</v>
      </c>
      <c r="F1536" s="102">
        <v>5</v>
      </c>
      <c r="G1536" s="275">
        <f>AVERAGE(CPVTFC3SG0042!K11:L11)</f>
        <v>0.15145</v>
      </c>
      <c r="H1536" s="4026">
        <f t="shared" si="299"/>
        <v>-108.09352517985609</v>
      </c>
      <c r="I1536" s="4115" t="s">
        <v>314</v>
      </c>
      <c r="J1536" s="694"/>
      <c r="K1536" s="694"/>
      <c r="L1536" s="695"/>
      <c r="M1536" s="694"/>
      <c r="N1536" s="694"/>
      <c r="O1536" s="1260"/>
      <c r="P1536" s="267">
        <v>44891</v>
      </c>
      <c r="Q1536" s="268" t="s">
        <v>5586</v>
      </c>
      <c r="R1536" s="7">
        <v>104</v>
      </c>
      <c r="S1536" s="268">
        <f>AVERAGE(CPVTFC3SG0076!H14:I14)</f>
        <v>0.1014</v>
      </c>
      <c r="T1536" s="343">
        <f t="shared" si="300"/>
        <v>-294.17142857142852</v>
      </c>
      <c r="U1536" s="1781" t="s">
        <v>314</v>
      </c>
      <c r="V1536" s="4914"/>
    </row>
    <row r="1537" spans="1:29" s="23" customFormat="1" ht="24.75" thickBot="1" x14ac:dyDescent="0.3">
      <c r="A1537" s="516">
        <v>1335</v>
      </c>
      <c r="B1537" s="463" t="s">
        <v>5307</v>
      </c>
      <c r="C1537" s="463" t="s">
        <v>3919</v>
      </c>
      <c r="D1537" s="1516">
        <v>44867</v>
      </c>
      <c r="E1537" s="3834" t="s">
        <v>4950</v>
      </c>
      <c r="F1537" s="518">
        <v>6</v>
      </c>
      <c r="G1537" s="509">
        <f>AVERAGE(CPVTFC3SG0042!M11:N11)</f>
        <v>1.15605</v>
      </c>
      <c r="H1537" s="4014">
        <f t="shared" si="299"/>
        <v>3505.5755395683454</v>
      </c>
      <c r="I1537" s="4100" t="s">
        <v>315</v>
      </c>
      <c r="J1537" s="786"/>
      <c r="K1537" s="786"/>
      <c r="L1537" s="787"/>
      <c r="M1537" s="786"/>
      <c r="N1537" s="786"/>
      <c r="O1537" s="2699"/>
      <c r="P1537" s="1383"/>
      <c r="Q1537" s="3884"/>
      <c r="R1537" s="3882"/>
      <c r="S1537" s="668"/>
      <c r="T1537" s="662"/>
      <c r="U1537" s="3890"/>
      <c r="V1537" s="4914"/>
    </row>
    <row r="1538" spans="1:29" s="23" customFormat="1" x14ac:dyDescent="0.25">
      <c r="A1538" s="488">
        <v>1336</v>
      </c>
      <c r="B1538" s="457" t="s">
        <v>5308</v>
      </c>
      <c r="C1538" s="489" t="s">
        <v>868</v>
      </c>
      <c r="D1538" s="2329">
        <v>44867</v>
      </c>
      <c r="E1538" s="3465" t="s">
        <v>4950</v>
      </c>
      <c r="F1538" s="492">
        <v>7</v>
      </c>
      <c r="G1538" s="493">
        <f>AVERAGE(CPVTFC3SG0042!O11:P11)</f>
        <v>0.39200000000000002</v>
      </c>
      <c r="H1538" s="4008">
        <f t="shared" si="299"/>
        <v>757.19424460431674</v>
      </c>
      <c r="I1538" s="4104" t="s">
        <v>314</v>
      </c>
      <c r="J1538" s="834"/>
      <c r="K1538" s="834"/>
      <c r="L1538" s="835"/>
      <c r="M1538" s="834"/>
      <c r="N1538" s="834"/>
      <c r="O1538" s="1602"/>
      <c r="P1538" s="3788">
        <v>44893</v>
      </c>
      <c r="Q1538" s="1498" t="s">
        <v>5588</v>
      </c>
      <c r="R1538" s="1498">
        <v>6</v>
      </c>
      <c r="S1538" s="1498">
        <f>AVERAGE(CPVTFC3SG0078!M11:N11)</f>
        <v>0.1295</v>
      </c>
      <c r="T1538" s="494">
        <f t="shared" ref="T1538:T1539" si="301">(S1538-0.1301)/0.0142*66</f>
        <v>-2.7887323943661477</v>
      </c>
      <c r="U1538" s="1779" t="s">
        <v>314</v>
      </c>
      <c r="V1538" s="4915" t="s">
        <v>1416</v>
      </c>
    </row>
    <row r="1539" spans="1:29" s="23" customFormat="1" x14ac:dyDescent="0.25">
      <c r="A1539" s="596">
        <v>1337</v>
      </c>
      <c r="B1539" s="443" t="s">
        <v>5308</v>
      </c>
      <c r="C1539" s="443" t="s">
        <v>2442</v>
      </c>
      <c r="D1539" s="2392">
        <v>44867</v>
      </c>
      <c r="E1539" s="3476" t="s">
        <v>4950</v>
      </c>
      <c r="F1539" s="103">
        <v>8</v>
      </c>
      <c r="G1539" s="276">
        <f>AVERAGE(CPVTFC3SG0042!Q11:R11)</f>
        <v>2.8826999999999998</v>
      </c>
      <c r="H1539" s="4018">
        <f t="shared" si="299"/>
        <v>9716.5467625899291</v>
      </c>
      <c r="I1539" s="4122" t="s">
        <v>315</v>
      </c>
      <c r="J1539" s="98">
        <v>44880</v>
      </c>
      <c r="K1539" s="99" t="s">
        <v>5465</v>
      </c>
      <c r="L1539" s="1155">
        <v>77</v>
      </c>
      <c r="M1539" s="99">
        <f>AVERAGE(CPVTFC3SG0055!W23:X23)</f>
        <v>2.2205000000000004</v>
      </c>
      <c r="N1539" s="100">
        <f t="shared" ref="N1539:N1540" si="302">((M1539-0.1235)/0.0139)*400</f>
        <v>60345.323741007211</v>
      </c>
      <c r="O1539" s="858" t="s">
        <v>315</v>
      </c>
      <c r="P1539" s="98">
        <v>44893</v>
      </c>
      <c r="Q1539" s="99" t="s">
        <v>5588</v>
      </c>
      <c r="R1539" s="99">
        <v>7</v>
      </c>
      <c r="S1539" s="99">
        <f>AVERAGE(CPVTFC3SG0078!O11:P11)</f>
        <v>0.62480000000000002</v>
      </c>
      <c r="T1539" s="100">
        <f t="shared" si="301"/>
        <v>2299.3098591549297</v>
      </c>
      <c r="U1539" s="1711" t="s">
        <v>315</v>
      </c>
      <c r="V1539" s="4914"/>
    </row>
    <row r="1540" spans="1:29" s="23" customFormat="1" ht="24.75" thickBot="1" x14ac:dyDescent="0.3">
      <c r="A1540" s="219">
        <v>1338</v>
      </c>
      <c r="B1540" s="463" t="s">
        <v>5308</v>
      </c>
      <c r="C1540" s="463" t="s">
        <v>3919</v>
      </c>
      <c r="D1540" s="1516">
        <v>44867</v>
      </c>
      <c r="E1540" s="3834" t="s">
        <v>4950</v>
      </c>
      <c r="F1540" s="518">
        <v>9</v>
      </c>
      <c r="G1540" s="509">
        <f>AVERAGE(CPVTFC3SG0042!S11:T11)</f>
        <v>2.8965500000000004</v>
      </c>
      <c r="H1540" s="4014">
        <f t="shared" si="299"/>
        <v>9766.3669064748228</v>
      </c>
      <c r="I1540" s="4100" t="s">
        <v>315</v>
      </c>
      <c r="J1540" s="1615">
        <v>44880</v>
      </c>
      <c r="K1540" s="1332" t="s">
        <v>5465</v>
      </c>
      <c r="L1540" s="3907">
        <v>78</v>
      </c>
      <c r="M1540" s="1332">
        <f>AVERAGE(CPVTFC3SG0055!C25:D25)</f>
        <v>1.81535</v>
      </c>
      <c r="N1540" s="487">
        <f t="shared" si="302"/>
        <v>48686.330935251804</v>
      </c>
      <c r="O1540" s="1206" t="s">
        <v>315</v>
      </c>
      <c r="P1540" s="1383"/>
      <c r="Q1540" s="3884"/>
      <c r="R1540" s="3882"/>
      <c r="S1540" s="668"/>
      <c r="T1540" s="662"/>
      <c r="U1540" s="3890"/>
      <c r="V1540" s="4914"/>
    </row>
    <row r="1541" spans="1:29" s="23" customFormat="1" x14ac:dyDescent="0.25">
      <c r="A1541" s="508">
        <v>1339</v>
      </c>
      <c r="B1541" s="457" t="s">
        <v>5309</v>
      </c>
      <c r="C1541" s="489" t="s">
        <v>868</v>
      </c>
      <c r="D1541" s="2329">
        <v>44867</v>
      </c>
      <c r="E1541" s="3465" t="s">
        <v>4950</v>
      </c>
      <c r="F1541" s="492">
        <v>10</v>
      </c>
      <c r="G1541" s="493">
        <f>AVERAGE(CPVTFC3SG0042!U11:V11)</f>
        <v>0.10185</v>
      </c>
      <c r="H1541" s="4008">
        <f t="shared" si="299"/>
        <v>-286.51079136690652</v>
      </c>
      <c r="I1541" s="4117" t="s">
        <v>314</v>
      </c>
      <c r="J1541" s="834"/>
      <c r="K1541" s="834"/>
      <c r="L1541" s="835"/>
      <c r="M1541" s="834"/>
      <c r="N1541" s="834"/>
      <c r="O1541" s="834"/>
      <c r="P1541" s="3788">
        <v>44893</v>
      </c>
      <c r="Q1541" s="1498" t="s">
        <v>5588</v>
      </c>
      <c r="R1541" s="1498">
        <v>8</v>
      </c>
      <c r="S1541" s="1498">
        <f>AVERAGE(CPVTFC3SG0078!Q11:R11)</f>
        <v>0.1208</v>
      </c>
      <c r="T1541" s="494">
        <f t="shared" ref="T1541:T1542" si="303">(S1541-0.1301)/0.0142*66</f>
        <v>-43.225352112675999</v>
      </c>
      <c r="U1541" s="1779" t="s">
        <v>314</v>
      </c>
      <c r="V1541" s="4915" t="s">
        <v>1416</v>
      </c>
    </row>
    <row r="1542" spans="1:29" s="23" customFormat="1" x14ac:dyDescent="0.25">
      <c r="A1542" s="593">
        <v>1340</v>
      </c>
      <c r="B1542" s="443" t="s">
        <v>5309</v>
      </c>
      <c r="C1542" s="263" t="s">
        <v>2442</v>
      </c>
      <c r="D1542" s="2340">
        <v>44867</v>
      </c>
      <c r="E1542" s="3460" t="s">
        <v>4950</v>
      </c>
      <c r="F1542" s="102">
        <v>11</v>
      </c>
      <c r="G1542" s="275">
        <f>AVERAGE(CPVTFC3SG0042!W11:X11)</f>
        <v>9.4099999999999989E-2</v>
      </c>
      <c r="H1542" s="4026">
        <f t="shared" si="299"/>
        <v>-314.38848920863313</v>
      </c>
      <c r="I1542" s="4118" t="s">
        <v>314</v>
      </c>
      <c r="J1542" s="694"/>
      <c r="K1542" s="694"/>
      <c r="L1542" s="695"/>
      <c r="M1542" s="694"/>
      <c r="N1542" s="694"/>
      <c r="O1542" s="694"/>
      <c r="P1542" s="267">
        <v>44893</v>
      </c>
      <c r="Q1542" s="268" t="s">
        <v>5588</v>
      </c>
      <c r="R1542" s="268">
        <v>9</v>
      </c>
      <c r="S1542" s="268">
        <f>AVERAGE(CPVTFC3SG0078!S11:T11)</f>
        <v>0.13455</v>
      </c>
      <c r="T1542" s="343">
        <f t="shared" si="303"/>
        <v>20.683098591549339</v>
      </c>
      <c r="U1542" s="1781" t="s">
        <v>314</v>
      </c>
      <c r="V1542" s="4914"/>
    </row>
    <row r="1543" spans="1:29" s="23" customFormat="1" ht="24.75" thickBot="1" x14ac:dyDescent="0.3">
      <c r="A1543" s="537">
        <v>1341</v>
      </c>
      <c r="B1543" s="423" t="s">
        <v>5309</v>
      </c>
      <c r="C1543" s="423" t="s">
        <v>3919</v>
      </c>
      <c r="D1543" s="1785">
        <v>44867</v>
      </c>
      <c r="E1543" s="3550" t="s">
        <v>4950</v>
      </c>
      <c r="F1543" s="173">
        <v>12</v>
      </c>
      <c r="G1543" s="506">
        <f>AVERAGE(CPVTFC3SG0042!C13:D13)</f>
        <v>0.88005</v>
      </c>
      <c r="H1543" s="4017">
        <f t="shared" si="299"/>
        <v>2512.7697841726622</v>
      </c>
      <c r="I1543" s="4145" t="s">
        <v>315</v>
      </c>
      <c r="J1543" s="1268"/>
      <c r="K1543" s="1268"/>
      <c r="L1543" s="1586"/>
      <c r="M1543" s="1268"/>
      <c r="N1543" s="1268"/>
      <c r="O1543" s="1268"/>
      <c r="P1543" s="2084"/>
      <c r="Q1543" s="3886"/>
      <c r="R1543" s="3687"/>
      <c r="S1543" s="969"/>
      <c r="T1543" s="970"/>
      <c r="U1543" s="3891"/>
      <c r="V1543" s="4914"/>
    </row>
    <row r="1544" spans="1:29" s="23" customFormat="1" x14ac:dyDescent="0.25">
      <c r="A1544" s="488">
        <v>1342</v>
      </c>
      <c r="B1544" s="489" t="s">
        <v>5310</v>
      </c>
      <c r="C1544" s="489" t="s">
        <v>868</v>
      </c>
      <c r="D1544" s="2329">
        <v>44867</v>
      </c>
      <c r="E1544" s="3465" t="s">
        <v>4950</v>
      </c>
      <c r="F1544" s="492">
        <v>13</v>
      </c>
      <c r="G1544" s="493">
        <f>AVERAGE(CPVTFC3SG0042!E13:F13)</f>
        <v>9.3049999999999994E-2</v>
      </c>
      <c r="H1544" s="4008">
        <f t="shared" si="299"/>
        <v>-318.16546762589934</v>
      </c>
      <c r="I1544" s="4117" t="s">
        <v>314</v>
      </c>
      <c r="J1544" s="834"/>
      <c r="K1544" s="834"/>
      <c r="L1544" s="835"/>
      <c r="M1544" s="834"/>
      <c r="N1544" s="834"/>
      <c r="O1544" s="834"/>
      <c r="P1544" s="3788">
        <v>44893</v>
      </c>
      <c r="Q1544" s="1498" t="s">
        <v>5588</v>
      </c>
      <c r="R1544" s="1498">
        <v>11</v>
      </c>
      <c r="S1544" s="1498">
        <f>AVERAGE(CPVTFC3SG0078!W11:X11)</f>
        <v>0.19334999999999999</v>
      </c>
      <c r="T1544" s="494">
        <f t="shared" ref="T1544:T1545" si="304">(S1544-0.1301)/0.0142*66</f>
        <v>293.97887323943661</v>
      </c>
      <c r="U1544" s="1779" t="s">
        <v>314</v>
      </c>
      <c r="V1544" s="287"/>
    </row>
    <row r="1545" spans="1:29" s="23" customFormat="1" x14ac:dyDescent="0.25">
      <c r="A1545" s="585">
        <v>1343</v>
      </c>
      <c r="B1545" s="263" t="s">
        <v>5310</v>
      </c>
      <c r="C1545" s="263" t="s">
        <v>2442</v>
      </c>
      <c r="D1545" s="2340">
        <v>44867</v>
      </c>
      <c r="E1545" s="3460" t="s">
        <v>4950</v>
      </c>
      <c r="F1545" s="102">
        <v>14</v>
      </c>
      <c r="G1545" s="275">
        <f>AVERAGE(CPVTFC3SG0042!G13:H13)</f>
        <v>9.0149999999999994E-2</v>
      </c>
      <c r="H1545" s="4026">
        <f t="shared" si="299"/>
        <v>-328.59712230215831</v>
      </c>
      <c r="I1545" s="4118" t="s">
        <v>314</v>
      </c>
      <c r="J1545" s="694"/>
      <c r="K1545" s="694"/>
      <c r="L1545" s="695"/>
      <c r="M1545" s="694"/>
      <c r="N1545" s="694"/>
      <c r="O1545" s="694"/>
      <c r="P1545" s="267">
        <v>44893</v>
      </c>
      <c r="Q1545" s="268" t="s">
        <v>5588</v>
      </c>
      <c r="R1545" s="268">
        <v>12</v>
      </c>
      <c r="S1545" s="268">
        <f>AVERAGE(CPVTFC3SG0078!C13:D13)</f>
        <v>0.12115000000000001</v>
      </c>
      <c r="T1545" s="343">
        <f t="shared" si="304"/>
        <v>-41.598591549295705</v>
      </c>
      <c r="U1545" s="1781" t="s">
        <v>314</v>
      </c>
      <c r="V1545" s="287"/>
    </row>
    <row r="1546" spans="1:29" s="23" customFormat="1" ht="24.75" thickBot="1" x14ac:dyDescent="0.3">
      <c r="A1546" s="90">
        <v>1344</v>
      </c>
      <c r="B1546" s="464" t="s">
        <v>5310</v>
      </c>
      <c r="C1546" s="464" t="s">
        <v>3919</v>
      </c>
      <c r="D1546" s="1525">
        <v>44867</v>
      </c>
      <c r="E1546" s="3840" t="s">
        <v>4950</v>
      </c>
      <c r="F1546" s="467">
        <v>15</v>
      </c>
      <c r="G1546" s="468">
        <f>AVERAGE(CPVTFC3SG0042!I13:J13)</f>
        <v>0.36649999999999999</v>
      </c>
      <c r="H1546" s="4009">
        <f t="shared" si="299"/>
        <v>665.46762589928062</v>
      </c>
      <c r="I1546" s="4119" t="s">
        <v>314</v>
      </c>
      <c r="J1546" s="786"/>
      <c r="K1546" s="786"/>
      <c r="L1546" s="787"/>
      <c r="M1546" s="786"/>
      <c r="N1546" s="786"/>
      <c r="O1546" s="786"/>
      <c r="P1546" s="1383"/>
      <c r="Q1546" s="3884"/>
      <c r="R1546" s="3882"/>
      <c r="S1546" s="668"/>
      <c r="T1546" s="662"/>
      <c r="U1546" s="3890"/>
      <c r="V1546" s="287"/>
    </row>
    <row r="1547" spans="1:29" s="23" customFormat="1" x14ac:dyDescent="0.25">
      <c r="A1547" s="584">
        <v>1345</v>
      </c>
      <c r="B1547" s="4806" t="s">
        <v>5311</v>
      </c>
      <c r="C1547" s="372" t="s">
        <v>868</v>
      </c>
      <c r="D1547" s="2331">
        <v>44867</v>
      </c>
      <c r="E1547" s="3473" t="s">
        <v>4950</v>
      </c>
      <c r="F1547" s="375">
        <v>16</v>
      </c>
      <c r="G1547" s="511">
        <f>AVERAGE(CPVTFC3SG0042!K13:L13)</f>
        <v>8.9749999999999996E-2</v>
      </c>
      <c r="H1547" s="4005">
        <f>(G1547-0.1815)/0.0139*50</f>
        <v>-330.03597122302159</v>
      </c>
      <c r="I1547" s="4157" t="s">
        <v>314</v>
      </c>
      <c r="J1547" s="1271"/>
      <c r="K1547" s="1271"/>
      <c r="L1547" s="1288"/>
      <c r="M1547" s="1271"/>
      <c r="N1547" s="1271"/>
      <c r="O1547" s="1271"/>
      <c r="P1547" s="267">
        <v>44893</v>
      </c>
      <c r="Q1547" s="268" t="s">
        <v>5588</v>
      </c>
      <c r="R1547" s="268">
        <v>14</v>
      </c>
      <c r="S1547" s="268">
        <f>AVERAGE(CPVTFC3SG0078!G13:H13)</f>
        <v>0.2021</v>
      </c>
      <c r="T1547" s="343">
        <f t="shared" ref="T1547:T1555" si="305">(S1547-0.1301)/0.0142*66</f>
        <v>334.64788732394368</v>
      </c>
      <c r="U1547" s="1781" t="s">
        <v>314</v>
      </c>
      <c r="V1547" s="4915" t="s">
        <v>1416</v>
      </c>
    </row>
    <row r="1548" spans="1:29" s="23" customFormat="1" x14ac:dyDescent="0.25">
      <c r="A1548" s="584"/>
      <c r="B1548" s="4807"/>
      <c r="C1548" s="263" t="s">
        <v>5448</v>
      </c>
      <c r="D1548" s="2333"/>
      <c r="E1548" s="3468"/>
      <c r="F1548" s="695"/>
      <c r="G1548" s="892"/>
      <c r="H1548" s="4011"/>
      <c r="I1548" s="4094"/>
      <c r="J1548" s="1271"/>
      <c r="K1548" s="1271"/>
      <c r="L1548" s="1288"/>
      <c r="M1548" s="1271"/>
      <c r="N1548" s="1271"/>
      <c r="O1548" s="1271"/>
      <c r="P1548" s="267">
        <v>44893</v>
      </c>
      <c r="Q1548" s="268" t="s">
        <v>5588</v>
      </c>
      <c r="R1548" s="268">
        <v>15</v>
      </c>
      <c r="S1548" s="268">
        <f>AVERAGE(CPVTFC3SG0078!I13:J13)</f>
        <v>0.16305</v>
      </c>
      <c r="T1548" s="343">
        <f t="shared" si="305"/>
        <v>153.14788732394368</v>
      </c>
      <c r="U1548" s="1781" t="s">
        <v>314</v>
      </c>
      <c r="V1548" s="4915"/>
    </row>
    <row r="1549" spans="1:29" s="23" customFormat="1" x14ac:dyDescent="0.25">
      <c r="A1549" s="584"/>
      <c r="B1549" s="4807"/>
      <c r="C1549" s="263" t="s">
        <v>863</v>
      </c>
      <c r="D1549" s="2333"/>
      <c r="E1549" s="3468"/>
      <c r="F1549" s="695"/>
      <c r="G1549" s="892"/>
      <c r="H1549" s="4011"/>
      <c r="I1549" s="4094"/>
      <c r="J1549" s="1271"/>
      <c r="K1549" s="1271"/>
      <c r="L1549" s="1288"/>
      <c r="M1549" s="1271"/>
      <c r="N1549" s="1271"/>
      <c r="O1549" s="1271"/>
      <c r="P1549" s="267">
        <v>44893</v>
      </c>
      <c r="Q1549" s="268" t="s">
        <v>5588</v>
      </c>
      <c r="R1549" s="268">
        <v>16</v>
      </c>
      <c r="S1549" s="268">
        <f>AVERAGE(CPVTFC3SG0078!K13:L13)</f>
        <v>0.19890000000000002</v>
      </c>
      <c r="T1549" s="343">
        <f t="shared" si="305"/>
        <v>319.77464788732402</v>
      </c>
      <c r="U1549" s="1781" t="s">
        <v>314</v>
      </c>
      <c r="V1549" s="4915"/>
    </row>
    <row r="1550" spans="1:29" s="23" customFormat="1" x14ac:dyDescent="0.25">
      <c r="A1550" s="597">
        <v>1346</v>
      </c>
      <c r="B1550" s="4807"/>
      <c r="C1550" s="443" t="s">
        <v>2442</v>
      </c>
      <c r="D1550" s="2392">
        <v>44867</v>
      </c>
      <c r="E1550" s="3476" t="s">
        <v>4950</v>
      </c>
      <c r="F1550" s="103">
        <v>17</v>
      </c>
      <c r="G1550" s="276">
        <f>AVERAGE(CPVTFC3SG0042!M13:N13)</f>
        <v>2.3758499999999998</v>
      </c>
      <c r="H1550" s="4018">
        <f>(G1550-0.1815)/0.0139*50</f>
        <v>7893.3453237410076</v>
      </c>
      <c r="I1550" s="4153" t="s">
        <v>315</v>
      </c>
      <c r="J1550" s="4335">
        <v>44895</v>
      </c>
      <c r="K1550" s="885" t="s">
        <v>5598</v>
      </c>
      <c r="L1550" s="885">
        <v>33</v>
      </c>
      <c r="M1550" s="885">
        <f>AVERAGE(CPVTFC3SG0085!W15:X15)</f>
        <v>0.23465</v>
      </c>
      <c r="N1550" s="4336">
        <f>(M1550-0.0888)/0.0136*400</f>
        <v>4289.7058823529405</v>
      </c>
      <c r="O1550" s="4358" t="s">
        <v>315</v>
      </c>
      <c r="P1550" s="267">
        <v>44893</v>
      </c>
      <c r="Q1550" s="268" t="s">
        <v>5588</v>
      </c>
      <c r="R1550" s="268">
        <v>17</v>
      </c>
      <c r="S1550" s="268">
        <f>AVERAGE(CPVTFC3SG0078!M13:N13)</f>
        <v>0.1789</v>
      </c>
      <c r="T1550" s="343">
        <f t="shared" si="305"/>
        <v>226.81690140845072</v>
      </c>
      <c r="U1550" s="1781" t="s">
        <v>314</v>
      </c>
      <c r="V1550" s="4914"/>
    </row>
    <row r="1551" spans="1:29" s="23" customFormat="1" ht="24.75" thickBot="1" x14ac:dyDescent="0.3">
      <c r="A1551" s="516">
        <v>1347</v>
      </c>
      <c r="B1551" s="4808"/>
      <c r="C1551" s="463" t="s">
        <v>3919</v>
      </c>
      <c r="D1551" s="1516">
        <v>44867</v>
      </c>
      <c r="E1551" s="3834" t="s">
        <v>4950</v>
      </c>
      <c r="F1551" s="518">
        <v>18</v>
      </c>
      <c r="G1551" s="509">
        <f>AVERAGE(CPVTFC3SG0042!O13:P13)</f>
        <v>2.8238500000000002</v>
      </c>
      <c r="H1551" s="4014">
        <f>(G1551-0.1815)/0.0139*50</f>
        <v>9504.8561151079157</v>
      </c>
      <c r="I1551" s="4150" t="s">
        <v>315</v>
      </c>
      <c r="J1551" s="4346">
        <v>44895</v>
      </c>
      <c r="K1551" s="560" t="s">
        <v>5598</v>
      </c>
      <c r="L1551" s="560">
        <v>34</v>
      </c>
      <c r="M1551" s="560">
        <f>AVERAGE(CPVTFC3SG0085!C17:D17)</f>
        <v>0.71635000000000004</v>
      </c>
      <c r="N1551" s="4016">
        <f>(M1551-0.0888)/0.0136*400</f>
        <v>18457.352941176472</v>
      </c>
      <c r="O1551" s="4365" t="s">
        <v>315</v>
      </c>
      <c r="P1551" s="1383"/>
      <c r="Q1551" s="3884"/>
      <c r="R1551" s="3882"/>
      <c r="S1551" s="668"/>
      <c r="T1551" s="662"/>
      <c r="U1551" s="3890"/>
      <c r="V1551" s="4914"/>
    </row>
    <row r="1552" spans="1:29" s="23" customFormat="1" x14ac:dyDescent="0.25">
      <c r="A1552" s="536">
        <v>1348</v>
      </c>
      <c r="B1552" s="4806" t="s">
        <v>5312</v>
      </c>
      <c r="C1552" s="372" t="s">
        <v>868</v>
      </c>
      <c r="D1552" s="2331">
        <v>44867</v>
      </c>
      <c r="E1552" s="3473" t="s">
        <v>4950</v>
      </c>
      <c r="F1552" s="375">
        <v>19</v>
      </c>
      <c r="G1552" s="511">
        <f>AVERAGE(CPVTFC3SG0042!Q13:R13)</f>
        <v>0.13769999999999999</v>
      </c>
      <c r="H1552" s="4005">
        <f t="shared" si="299"/>
        <v>-157.55395683453239</v>
      </c>
      <c r="I1552" s="4105" t="s">
        <v>314</v>
      </c>
      <c r="J1552" s="830"/>
      <c r="K1552" s="830"/>
      <c r="L1552" s="830"/>
      <c r="M1552" s="830"/>
      <c r="N1552" s="830"/>
      <c r="O1552" s="3931"/>
      <c r="P1552" s="267">
        <v>44893</v>
      </c>
      <c r="Q1552" s="268" t="s">
        <v>5588</v>
      </c>
      <c r="R1552" s="268">
        <v>18</v>
      </c>
      <c r="S1552" s="268">
        <f>AVERAGE(CPVTFC3SG0078!O13:P13)</f>
        <v>0.13020000000000001</v>
      </c>
      <c r="T1552" s="343">
        <f t="shared" si="305"/>
        <v>0.46478873239444402</v>
      </c>
      <c r="U1552" s="1781" t="s">
        <v>314</v>
      </c>
      <c r="V1552" s="4915" t="s">
        <v>1416</v>
      </c>
      <c r="X1552" s="694"/>
      <c r="Y1552" s="694"/>
      <c r="Z1552" s="695"/>
      <c r="AA1552" s="694"/>
      <c r="AB1552" s="694"/>
      <c r="AC1552" s="694"/>
    </row>
    <row r="1553" spans="1:29" s="23" customFormat="1" x14ac:dyDescent="0.25">
      <c r="A1553" s="536"/>
      <c r="B1553" s="4807"/>
      <c r="C1553" s="263" t="s">
        <v>5448</v>
      </c>
      <c r="D1553" s="2333"/>
      <c r="E1553" s="3468"/>
      <c r="F1553" s="695"/>
      <c r="G1553" s="892"/>
      <c r="H1553" s="4011"/>
      <c r="I1553" s="4094"/>
      <c r="J1553" s="830"/>
      <c r="K1553" s="830"/>
      <c r="L1553" s="830"/>
      <c r="M1553" s="830"/>
      <c r="N1553" s="830"/>
      <c r="O1553" s="3931"/>
      <c r="P1553" s="267">
        <v>44893</v>
      </c>
      <c r="Q1553" s="268" t="s">
        <v>5588</v>
      </c>
      <c r="R1553" s="268">
        <v>19</v>
      </c>
      <c r="S1553" s="268">
        <f>AVERAGE(CPVTFC3SG0078!Q13:R13)</f>
        <v>0.37124999999999997</v>
      </c>
      <c r="T1553" s="343">
        <f t="shared" si="305"/>
        <v>1120.8380281690138</v>
      </c>
      <c r="U1553" s="1781" t="s">
        <v>314</v>
      </c>
      <c r="V1553" s="4915"/>
      <c r="X1553" s="902"/>
      <c r="Y1553" s="902"/>
      <c r="Z1553" s="1105"/>
      <c r="AA1553" s="902"/>
      <c r="AB1553" s="902"/>
      <c r="AC1553" s="902"/>
    </row>
    <row r="1554" spans="1:29" s="23" customFormat="1" x14ac:dyDescent="0.25">
      <c r="A1554" s="536"/>
      <c r="B1554" s="4807"/>
      <c r="C1554" s="263" t="s">
        <v>863</v>
      </c>
      <c r="D1554" s="2333"/>
      <c r="E1554" s="3468"/>
      <c r="F1554" s="695"/>
      <c r="G1554" s="892"/>
      <c r="H1554" s="4011"/>
      <c r="I1554" s="4094"/>
      <c r="J1554" s="830"/>
      <c r="K1554" s="830"/>
      <c r="L1554" s="830"/>
      <c r="M1554" s="830"/>
      <c r="N1554" s="830"/>
      <c r="O1554" s="3931"/>
      <c r="P1554" s="267">
        <v>44893</v>
      </c>
      <c r="Q1554" s="268" t="s">
        <v>5588</v>
      </c>
      <c r="R1554" s="268">
        <v>20</v>
      </c>
      <c r="S1554" s="268">
        <f>AVERAGE(CPVTFC3SG0078!S13:T13)</f>
        <v>0.23064999999999999</v>
      </c>
      <c r="T1554" s="343">
        <f t="shared" si="305"/>
        <v>467.34507042253517</v>
      </c>
      <c r="U1554" s="1781" t="s">
        <v>314</v>
      </c>
      <c r="V1554" s="4915"/>
      <c r="X1554" s="902"/>
      <c r="Y1554" s="902"/>
      <c r="Z1554" s="1105"/>
      <c r="AA1554" s="902"/>
      <c r="AB1554" s="902"/>
      <c r="AC1554" s="902"/>
    </row>
    <row r="1555" spans="1:29" s="23" customFormat="1" x14ac:dyDescent="0.25">
      <c r="A1555" s="596">
        <v>1349</v>
      </c>
      <c r="B1555" s="4807"/>
      <c r="C1555" s="443" t="s">
        <v>2442</v>
      </c>
      <c r="D1555" s="2392">
        <v>44867</v>
      </c>
      <c r="E1555" s="3476" t="s">
        <v>4950</v>
      </c>
      <c r="F1555" s="103">
        <v>20</v>
      </c>
      <c r="G1555" s="276">
        <f>AVERAGE(CPVTFC3SG0042!S13:T13)</f>
        <v>2.4913999999999996</v>
      </c>
      <c r="H1555" s="4018">
        <f t="shared" si="299"/>
        <v>8308.9928057553971</v>
      </c>
      <c r="I1555" s="4122" t="s">
        <v>315</v>
      </c>
      <c r="J1555" s="3500">
        <v>44895</v>
      </c>
      <c r="K1555" s="145" t="s">
        <v>5598</v>
      </c>
      <c r="L1555" s="145">
        <v>35</v>
      </c>
      <c r="M1555" s="145">
        <f>AVERAGE(CPVTFC3SG0085!E17:F17)</f>
        <v>0.51380000000000003</v>
      </c>
      <c r="N1555" s="4002">
        <f>(M1555-0.0888)/0.0136*400</f>
        <v>12500.000000000002</v>
      </c>
      <c r="O1555" s="4347" t="s">
        <v>315</v>
      </c>
      <c r="P1555" s="267">
        <v>44893</v>
      </c>
      <c r="Q1555" s="268" t="s">
        <v>5588</v>
      </c>
      <c r="R1555" s="268">
        <v>21</v>
      </c>
      <c r="S1555" s="268">
        <f>AVERAGE(CPVTFC3SG0078!U13:V13)</f>
        <v>0.26019999999999999</v>
      </c>
      <c r="T1555" s="343">
        <f t="shared" si="305"/>
        <v>604.69014084507035</v>
      </c>
      <c r="U1555" s="1781" t="s">
        <v>314</v>
      </c>
      <c r="V1555" s="4914"/>
    </row>
    <row r="1556" spans="1:29" s="23" customFormat="1" ht="24.75" thickBot="1" x14ac:dyDescent="0.3">
      <c r="A1556" s="598">
        <v>1350</v>
      </c>
      <c r="B1556" s="4808"/>
      <c r="C1556" s="423" t="s">
        <v>3919</v>
      </c>
      <c r="D1556" s="1785">
        <v>44867</v>
      </c>
      <c r="E1556" s="3550" t="s">
        <v>4950</v>
      </c>
      <c r="F1556" s="173">
        <v>21</v>
      </c>
      <c r="G1556" s="506">
        <f>AVERAGE(CPVTFC3SG0042!U13:V13)</f>
        <v>2.7355499999999999</v>
      </c>
      <c r="H1556" s="4017">
        <f t="shared" si="299"/>
        <v>9187.2302158273396</v>
      </c>
      <c r="I1556" s="4101" t="s">
        <v>315</v>
      </c>
      <c r="J1556" s="4346">
        <v>44895</v>
      </c>
      <c r="K1556" s="560" t="s">
        <v>5598</v>
      </c>
      <c r="L1556" s="560">
        <v>36</v>
      </c>
      <c r="M1556" s="560">
        <f>AVERAGE(CPVTFC3SG0085!G17:H17)</f>
        <v>0.72055000000000002</v>
      </c>
      <c r="N1556" s="4016">
        <f>(M1556-0.0888)/0.0136*400</f>
        <v>18580.882352941178</v>
      </c>
      <c r="O1556" s="4365" t="s">
        <v>315</v>
      </c>
      <c r="P1556" s="2084"/>
      <c r="Q1556" s="3886"/>
      <c r="R1556" s="3687"/>
      <c r="S1556" s="969"/>
      <c r="T1556" s="970"/>
      <c r="U1556" s="3909"/>
      <c r="V1556" s="4914"/>
    </row>
    <row r="1557" spans="1:29" s="23" customFormat="1" x14ac:dyDescent="0.25">
      <c r="A1557" s="406">
        <v>1351</v>
      </c>
      <c r="B1557" s="4800" t="s">
        <v>5313</v>
      </c>
      <c r="C1557" s="476" t="s">
        <v>868</v>
      </c>
      <c r="D1557" s="2332">
        <v>44867</v>
      </c>
      <c r="E1557" s="3523" t="s">
        <v>4950</v>
      </c>
      <c r="F1557" s="478">
        <v>22</v>
      </c>
      <c r="G1557" s="479">
        <f>AVERAGE(CPVTFC3SG0042!W13:X13)</f>
        <v>0.89510000000000001</v>
      </c>
      <c r="H1557" s="4004">
        <f t="shared" si="299"/>
        <v>2566.906474820144</v>
      </c>
      <c r="I1557" s="4093" t="s">
        <v>315</v>
      </c>
      <c r="J1557" s="667"/>
      <c r="K1557" s="667"/>
      <c r="L1557" s="667"/>
      <c r="M1557" s="667"/>
      <c r="N1557" s="667"/>
      <c r="O1557" s="667"/>
      <c r="P1557" s="3788">
        <v>44891</v>
      </c>
      <c r="Q1557" s="1498" t="s">
        <v>5586</v>
      </c>
      <c r="R1557" s="589">
        <v>105</v>
      </c>
      <c r="S1557" s="1498">
        <f>AVERAGE(CPVTFC3SG0076!J14:K14)</f>
        <v>9.870000000000001E-2</v>
      </c>
      <c r="T1557" s="494">
        <f t="shared" ref="T1557" si="306">(S1557-0.1638)/0.014*66</f>
        <v>-306.89999999999998</v>
      </c>
      <c r="U1557" s="1779" t="s">
        <v>314</v>
      </c>
      <c r="V1557" s="1173"/>
      <c r="W1557" s="23">
        <v>1</v>
      </c>
      <c r="X1557" s="694"/>
      <c r="Y1557" s="694"/>
      <c r="Z1557" s="695"/>
      <c r="AA1557" s="694"/>
      <c r="AB1557" s="694"/>
      <c r="AC1557" s="694"/>
    </row>
    <row r="1558" spans="1:29" s="23" customFormat="1" x14ac:dyDescent="0.25">
      <c r="A1558" s="590"/>
      <c r="B1558" s="4801"/>
      <c r="C1558" s="436" t="s">
        <v>5448</v>
      </c>
      <c r="D1558" s="2333"/>
      <c r="E1558" s="3468"/>
      <c r="F1558" s="695"/>
      <c r="G1558" s="892"/>
      <c r="H1558" s="4011"/>
      <c r="I1558" s="4094"/>
      <c r="J1558" s="645"/>
      <c r="K1558" s="645"/>
      <c r="L1558" s="645"/>
      <c r="M1558" s="645"/>
      <c r="N1558" s="645"/>
      <c r="O1558" s="645"/>
      <c r="P1558" s="98">
        <v>44891</v>
      </c>
      <c r="Q1558" s="99" t="s">
        <v>5586</v>
      </c>
      <c r="R1558" s="66">
        <v>106</v>
      </c>
      <c r="S1558" s="99">
        <f>AVERAGE(CPVTFC3SG0076!L14:M14)</f>
        <v>1.4631000000000001</v>
      </c>
      <c r="T1558" s="100">
        <f>(S1558-0.1638)/0.014*66</f>
        <v>6125.2714285714292</v>
      </c>
      <c r="U1558" s="1711" t="s">
        <v>315</v>
      </c>
      <c r="V1558" s="1173"/>
      <c r="X1558" s="902"/>
      <c r="Y1558" s="902"/>
      <c r="Z1558" s="1105"/>
      <c r="AA1558" s="902"/>
      <c r="AB1558" s="902"/>
      <c r="AC1558" s="902"/>
    </row>
    <row r="1559" spans="1:29" s="23" customFormat="1" x14ac:dyDescent="0.25">
      <c r="A1559" s="590"/>
      <c r="B1559" s="4801"/>
      <c r="C1559" s="436" t="s">
        <v>863</v>
      </c>
      <c r="D1559" s="2333"/>
      <c r="E1559" s="3468"/>
      <c r="F1559" s="695"/>
      <c r="G1559" s="892"/>
      <c r="H1559" s="4011"/>
      <c r="I1559" s="4094"/>
      <c r="J1559" s="645"/>
      <c r="K1559" s="645"/>
      <c r="L1559" s="645"/>
      <c r="M1559" s="645"/>
      <c r="N1559" s="645"/>
      <c r="O1559" s="645"/>
      <c r="P1559" s="98">
        <v>44891</v>
      </c>
      <c r="Q1559" s="99" t="s">
        <v>5586</v>
      </c>
      <c r="R1559" s="66">
        <v>107</v>
      </c>
      <c r="S1559" s="99">
        <f>AVERAGE(CPVTFC3SG0076!N14:O14)</f>
        <v>0.89115</v>
      </c>
      <c r="T1559" s="100">
        <f t="shared" ref="T1559:T1560" si="307">(S1559-0.1638)/0.014*66</f>
        <v>3428.9357142857139</v>
      </c>
      <c r="U1559" s="1711" t="s">
        <v>315</v>
      </c>
      <c r="V1559" s="1173"/>
      <c r="X1559" s="902"/>
      <c r="Y1559" s="902"/>
      <c r="Z1559" s="1105"/>
      <c r="AA1559" s="902"/>
      <c r="AB1559" s="902"/>
      <c r="AC1559" s="902"/>
    </row>
    <row r="1560" spans="1:29" s="23" customFormat="1" x14ac:dyDescent="0.25">
      <c r="A1560" s="586">
        <v>1352</v>
      </c>
      <c r="B1560" s="4801"/>
      <c r="C1560" s="436" t="s">
        <v>2442</v>
      </c>
      <c r="D1560" s="2337">
        <v>44867</v>
      </c>
      <c r="E1560" s="3456" t="s">
        <v>4950</v>
      </c>
      <c r="F1560" s="164">
        <v>23</v>
      </c>
      <c r="G1560" s="145">
        <f>AVERAGE(CPVTFC3SG0042!C15:D15)</f>
        <v>2.92</v>
      </c>
      <c r="H1560" s="4002">
        <f t="shared" si="299"/>
        <v>9850.7194244604343</v>
      </c>
      <c r="I1560" s="4116" t="s">
        <v>315</v>
      </c>
      <c r="J1560" s="3500">
        <v>44895</v>
      </c>
      <c r="K1560" s="145" t="s">
        <v>5598</v>
      </c>
      <c r="L1560" s="145">
        <v>37</v>
      </c>
      <c r="M1560" s="145">
        <f>AVERAGE(CPVTFC3SG0085!I17:J17)</f>
        <v>1.7539</v>
      </c>
      <c r="N1560" s="4002">
        <f>(M1560-0.0888)/0.0136*400</f>
        <v>48973.529411764706</v>
      </c>
      <c r="O1560" s="4347" t="s">
        <v>315</v>
      </c>
      <c r="P1560" s="98">
        <v>44891</v>
      </c>
      <c r="Q1560" s="99" t="s">
        <v>5586</v>
      </c>
      <c r="R1560" s="66">
        <v>108</v>
      </c>
      <c r="S1560" s="99">
        <f>AVERAGE(CPVTFC3SG0076!P14:Q14)</f>
        <v>0.71389999999999998</v>
      </c>
      <c r="T1560" s="100">
        <f t="shared" si="307"/>
        <v>2593.3285714285716</v>
      </c>
      <c r="U1560" s="1711" t="s">
        <v>315</v>
      </c>
      <c r="V1560" s="1159"/>
    </row>
    <row r="1561" spans="1:29" s="23" customFormat="1" ht="24.75" thickBot="1" x14ac:dyDescent="0.3">
      <c r="A1561" s="481">
        <v>1353</v>
      </c>
      <c r="B1561" s="4802"/>
      <c r="C1561" s="482" t="s">
        <v>3919</v>
      </c>
      <c r="D1561" s="1511">
        <v>44867</v>
      </c>
      <c r="E1561" s="3845" t="s">
        <v>4950</v>
      </c>
      <c r="F1561" s="485">
        <v>24</v>
      </c>
      <c r="G1561" s="486">
        <f>AVERAGE(CPVTFC3SG0042!E15:F15)</f>
        <v>2.8724499999999997</v>
      </c>
      <c r="H1561" s="4001">
        <f t="shared" si="299"/>
        <v>9679.6762589928057</v>
      </c>
      <c r="I1561" s="4095" t="s">
        <v>315</v>
      </c>
      <c r="J1561" s="4346">
        <v>44895</v>
      </c>
      <c r="K1561" s="560" t="s">
        <v>5598</v>
      </c>
      <c r="L1561" s="560">
        <v>38</v>
      </c>
      <c r="M1561" s="560">
        <f>AVERAGE(CPVTFC3SG0085!K17:L17)</f>
        <v>2.4645000000000001</v>
      </c>
      <c r="N1561" s="4016">
        <f>(M1561-0.0888)/0.0136*400</f>
        <v>69873.529411764714</v>
      </c>
      <c r="O1561" s="4365" t="s">
        <v>315</v>
      </c>
      <c r="P1561" s="786"/>
      <c r="Q1561" s="786"/>
      <c r="R1561" s="668"/>
      <c r="S1561" s="786"/>
      <c r="T1561" s="786"/>
      <c r="U1561" s="788"/>
      <c r="V1561" s="1159"/>
    </row>
    <row r="1562" spans="1:29" s="23" customFormat="1" x14ac:dyDescent="0.25">
      <c r="A1562" s="504">
        <v>1354</v>
      </c>
      <c r="B1562" s="4814" t="s">
        <v>5314</v>
      </c>
      <c r="C1562" s="438" t="s">
        <v>868</v>
      </c>
      <c r="D1562" s="2870">
        <v>44867</v>
      </c>
      <c r="E1562" s="3485" t="s">
        <v>4950</v>
      </c>
      <c r="F1562" s="4035">
        <v>25</v>
      </c>
      <c r="G1562" s="499">
        <f>AVERAGE(CPVTFC3SG0042!G15:H15)</f>
        <v>1.2381500000000001</v>
      </c>
      <c r="H1562" s="4000">
        <f t="shared" si="299"/>
        <v>3800.8992805755406</v>
      </c>
      <c r="I1562" s="4158" t="s">
        <v>315</v>
      </c>
      <c r="J1562" s="1271"/>
      <c r="K1562" s="1271"/>
      <c r="L1562" s="1288"/>
      <c r="M1562" s="1271"/>
      <c r="N1562" s="1271"/>
      <c r="O1562" s="3897"/>
      <c r="P1562" s="267">
        <v>44893</v>
      </c>
      <c r="Q1562" s="268" t="s">
        <v>5588</v>
      </c>
      <c r="R1562" s="268">
        <v>22</v>
      </c>
      <c r="S1562" s="268">
        <f>AVERAGE(CPVTFC3SG0078!W13:X13)</f>
        <v>0.23635</v>
      </c>
      <c r="T1562" s="343">
        <f t="shared" ref="T1562:T1563" si="308">(S1562-0.1301)/0.0142*66</f>
        <v>493.83802816901408</v>
      </c>
      <c r="U1562" s="1781" t="s">
        <v>314</v>
      </c>
      <c r="V1562" s="588"/>
      <c r="W1562" s="23">
        <v>1</v>
      </c>
    </row>
    <row r="1563" spans="1:29" s="23" customFormat="1" x14ac:dyDescent="0.25">
      <c r="A1563" s="590">
        <v>1355</v>
      </c>
      <c r="B1563" s="4815"/>
      <c r="C1563" s="436" t="s">
        <v>2442</v>
      </c>
      <c r="D1563" s="2337">
        <v>44867</v>
      </c>
      <c r="E1563" s="3456" t="s">
        <v>4950</v>
      </c>
      <c r="F1563" s="4036">
        <v>26</v>
      </c>
      <c r="G1563" s="145">
        <f>AVERAGE(CPVTFC3SG0042!I15:J15)</f>
        <v>0.97530000000000006</v>
      </c>
      <c r="H1563" s="4000">
        <f t="shared" si="299"/>
        <v>2855.3956834532378</v>
      </c>
      <c r="I1563" s="4151" t="s">
        <v>315</v>
      </c>
      <c r="J1563" s="694"/>
      <c r="K1563" s="694"/>
      <c r="L1563" s="695"/>
      <c r="M1563" s="694"/>
      <c r="N1563" s="694"/>
      <c r="O1563" s="1260"/>
      <c r="P1563" s="267">
        <v>44893</v>
      </c>
      <c r="Q1563" s="268" t="s">
        <v>5588</v>
      </c>
      <c r="R1563" s="268">
        <v>23</v>
      </c>
      <c r="S1563" s="268">
        <f>AVERAGE(CPVTFC3SG0078!C15:D15)</f>
        <v>0.1691</v>
      </c>
      <c r="T1563" s="343">
        <f t="shared" si="308"/>
        <v>181.26760563380284</v>
      </c>
      <c r="U1563" s="1781" t="s">
        <v>314</v>
      </c>
      <c r="V1563" s="287"/>
    </row>
    <row r="1564" spans="1:29" s="23" customFormat="1" ht="24.75" thickBot="1" x14ac:dyDescent="0.3">
      <c r="A1564" s="599">
        <v>1356</v>
      </c>
      <c r="B1564" s="4821"/>
      <c r="C1564" s="437" t="s">
        <v>3919</v>
      </c>
      <c r="D1564" s="2079">
        <v>44867</v>
      </c>
      <c r="E1564" s="3463" t="s">
        <v>4950</v>
      </c>
      <c r="F1564" s="4037">
        <v>27</v>
      </c>
      <c r="G1564" s="453">
        <f>AVERAGE(CPVTFC3SG0042!K15:L15)</f>
        <v>1.8538999999999999</v>
      </c>
      <c r="H1564" s="4015">
        <f t="shared" si="299"/>
        <v>6015.8273381294957</v>
      </c>
      <c r="I1564" s="4097" t="s">
        <v>315</v>
      </c>
      <c r="J1564" s="1268"/>
      <c r="K1564" s="1268"/>
      <c r="L1564" s="1586"/>
      <c r="M1564" s="1268"/>
      <c r="N1564" s="1268"/>
      <c r="O1564" s="1587"/>
      <c r="P1564" s="2084"/>
      <c r="Q1564" s="3886"/>
      <c r="R1564" s="3687"/>
      <c r="S1564" s="969"/>
      <c r="T1564" s="970"/>
      <c r="U1564" s="3909"/>
      <c r="V1564" s="287"/>
    </row>
    <row r="1565" spans="1:29" s="23" customFormat="1" x14ac:dyDescent="0.25">
      <c r="A1565" s="508">
        <v>1357</v>
      </c>
      <c r="B1565" s="4806" t="s">
        <v>5315</v>
      </c>
      <c r="C1565" s="489" t="s">
        <v>868</v>
      </c>
      <c r="D1565" s="2329">
        <v>44867</v>
      </c>
      <c r="E1565" s="3465" t="s">
        <v>4950</v>
      </c>
      <c r="F1565" s="4038">
        <v>28</v>
      </c>
      <c r="G1565" s="493">
        <f>AVERAGE(CPVTFC3SG0042!M15:N15)</f>
        <v>0.13774999999999998</v>
      </c>
      <c r="H1565" s="4008">
        <f t="shared" si="299"/>
        <v>-157.37410071942449</v>
      </c>
      <c r="I1565" s="4104" t="s">
        <v>314</v>
      </c>
      <c r="J1565" s="834"/>
      <c r="K1565" s="834"/>
      <c r="L1565" s="835"/>
      <c r="M1565" s="834"/>
      <c r="N1565" s="834"/>
      <c r="O1565" s="1602"/>
      <c r="P1565" s="3788">
        <v>44891</v>
      </c>
      <c r="Q1565" s="1498" t="s">
        <v>5586</v>
      </c>
      <c r="R1565" s="589">
        <v>110</v>
      </c>
      <c r="S1565" s="1498">
        <f>AVERAGE(CPVTFC3SG0076!T14:U14)</f>
        <v>9.3600000000000003E-2</v>
      </c>
      <c r="T1565" s="494">
        <f t="shared" ref="T1565:T1576" si="309">(S1565-0.1638)/0.014*66</f>
        <v>-330.94285714285712</v>
      </c>
      <c r="U1565" s="1779" t="s">
        <v>314</v>
      </c>
      <c r="V1565" s="4915" t="s">
        <v>1416</v>
      </c>
      <c r="X1565" s="694"/>
      <c r="Y1565" s="694"/>
      <c r="Z1565" s="695"/>
      <c r="AA1565" s="694"/>
      <c r="AB1565" s="694"/>
      <c r="AC1565" s="694"/>
    </row>
    <row r="1566" spans="1:29" s="23" customFormat="1" x14ac:dyDescent="0.25">
      <c r="A1566" s="593">
        <v>1358</v>
      </c>
      <c r="B1566" s="4807"/>
      <c r="C1566" s="263" t="s">
        <v>2442</v>
      </c>
      <c r="D1566" s="2340">
        <v>44867</v>
      </c>
      <c r="E1566" s="3460" t="s">
        <v>4950</v>
      </c>
      <c r="F1566" s="4039">
        <v>29</v>
      </c>
      <c r="G1566" s="275">
        <f>AVERAGE(CPVTFC3SG0042!O15:P15)</f>
        <v>0.13464999999999999</v>
      </c>
      <c r="H1566" s="4005">
        <f t="shared" si="299"/>
        <v>-168.52517985611513</v>
      </c>
      <c r="I1566" s="4115" t="s">
        <v>314</v>
      </c>
      <c r="J1566" s="694"/>
      <c r="K1566" s="694"/>
      <c r="L1566" s="695"/>
      <c r="M1566" s="694"/>
      <c r="N1566" s="694"/>
      <c r="O1566" s="1260"/>
      <c r="P1566" s="267">
        <v>44891</v>
      </c>
      <c r="Q1566" s="268" t="s">
        <v>5586</v>
      </c>
      <c r="R1566" s="7">
        <v>111</v>
      </c>
      <c r="S1566" s="268">
        <f>AVERAGE(CPVTFC3SG0076!V14:W14)</f>
        <v>8.5150000000000003E-2</v>
      </c>
      <c r="T1566" s="343">
        <f t="shared" si="309"/>
        <v>-370.77857142857141</v>
      </c>
      <c r="U1566" s="1781" t="s">
        <v>314</v>
      </c>
      <c r="V1566" s="4914"/>
    </row>
    <row r="1567" spans="1:29" s="23" customFormat="1" ht="24.75" thickBot="1" x14ac:dyDescent="0.3">
      <c r="A1567" s="516">
        <v>1359</v>
      </c>
      <c r="B1567" s="4808"/>
      <c r="C1567" s="463" t="s">
        <v>3919</v>
      </c>
      <c r="D1567" s="1516">
        <v>44867</v>
      </c>
      <c r="E1567" s="3834" t="s">
        <v>4950</v>
      </c>
      <c r="F1567" s="4040">
        <v>30</v>
      </c>
      <c r="G1567" s="509">
        <f>AVERAGE(CPVTFC3SG0042!Q15:R15)</f>
        <v>2.8885000000000001</v>
      </c>
      <c r="H1567" s="4025">
        <f t="shared" si="299"/>
        <v>9737.4100719424459</v>
      </c>
      <c r="I1567" s="4100" t="s">
        <v>315</v>
      </c>
      <c r="J1567" s="786"/>
      <c r="K1567" s="786"/>
      <c r="L1567" s="787"/>
      <c r="M1567" s="786"/>
      <c r="N1567" s="786"/>
      <c r="O1567" s="2699"/>
      <c r="P1567" s="1383"/>
      <c r="Q1567" s="3884"/>
      <c r="R1567" s="3882"/>
      <c r="S1567" s="668"/>
      <c r="T1567" s="662"/>
      <c r="U1567" s="3890"/>
      <c r="V1567" s="4914"/>
    </row>
    <row r="1568" spans="1:29" s="23" customFormat="1" x14ac:dyDescent="0.25">
      <c r="A1568" s="536">
        <v>1360</v>
      </c>
      <c r="B1568" s="4803" t="s">
        <v>5316</v>
      </c>
      <c r="C1568" s="372" t="s">
        <v>868</v>
      </c>
      <c r="D1568" s="2331">
        <v>44867</v>
      </c>
      <c r="E1568" s="3473" t="s">
        <v>4950</v>
      </c>
      <c r="F1568" s="4041">
        <v>31</v>
      </c>
      <c r="G1568" s="511">
        <f>AVERAGE(CPVTFC3SG0042!S15:T15)</f>
        <v>0.11244999999999999</v>
      </c>
      <c r="H1568" s="4005">
        <f t="shared" si="299"/>
        <v>-248.3812949640288</v>
      </c>
      <c r="I1568" s="4105" t="s">
        <v>314</v>
      </c>
      <c r="J1568" s="1271"/>
      <c r="K1568" s="1271"/>
      <c r="L1568" s="1288"/>
      <c r="M1568" s="1271"/>
      <c r="N1568" s="1271"/>
      <c r="O1568" s="3897"/>
      <c r="P1568" s="3788">
        <v>44891</v>
      </c>
      <c r="Q1568" s="1498" t="s">
        <v>5586</v>
      </c>
      <c r="R1568" s="589">
        <v>112</v>
      </c>
      <c r="S1568" s="1498">
        <f>AVERAGE(CPVTFC3SG0076!X14:Y14)</f>
        <v>8.2250000000000004E-2</v>
      </c>
      <c r="T1568" s="494">
        <f t="shared" si="309"/>
        <v>-384.44999999999993</v>
      </c>
      <c r="U1568" s="1779" t="s">
        <v>314</v>
      </c>
      <c r="V1568" s="287"/>
    </row>
    <row r="1569" spans="1:29" s="23" customFormat="1" x14ac:dyDescent="0.25">
      <c r="A1569" s="585">
        <v>1361</v>
      </c>
      <c r="B1569" s="4804"/>
      <c r="C1569" s="263" t="s">
        <v>2442</v>
      </c>
      <c r="D1569" s="2340">
        <v>44867</v>
      </c>
      <c r="E1569" s="3460" t="s">
        <v>4950</v>
      </c>
      <c r="F1569" s="4039">
        <v>32</v>
      </c>
      <c r="G1569" s="275">
        <f>AVERAGE(CPVTFC3SG0042!U15:V15)</f>
        <v>0.10750000000000001</v>
      </c>
      <c r="H1569" s="4005">
        <f t="shared" si="299"/>
        <v>-266.1870503597122</v>
      </c>
      <c r="I1569" s="4115" t="s">
        <v>314</v>
      </c>
      <c r="J1569" s="694"/>
      <c r="K1569" s="694"/>
      <c r="L1569" s="695"/>
      <c r="M1569" s="694"/>
      <c r="N1569" s="694"/>
      <c r="O1569" s="1260"/>
      <c r="P1569" s="267">
        <v>44891</v>
      </c>
      <c r="Q1569" s="268" t="s">
        <v>5586</v>
      </c>
      <c r="R1569" s="7">
        <v>113</v>
      </c>
      <c r="S1569" s="268">
        <f>AVERAGE(CPVTFC3SG0076!B16:C16)</f>
        <v>0.10385</v>
      </c>
      <c r="T1569" s="343">
        <f t="shared" si="309"/>
        <v>-282.62142857142857</v>
      </c>
      <c r="U1569" s="1781" t="s">
        <v>314</v>
      </c>
      <c r="V1569" s="287"/>
    </row>
    <row r="1570" spans="1:29" s="23" customFormat="1" ht="24.75" thickBot="1" x14ac:dyDescent="0.3">
      <c r="A1570" s="1870">
        <v>1362</v>
      </c>
      <c r="B1570" s="4805"/>
      <c r="C1570" s="346" t="s">
        <v>3919</v>
      </c>
      <c r="D1570" s="2232">
        <v>44867</v>
      </c>
      <c r="E1570" s="3862" t="s">
        <v>4950</v>
      </c>
      <c r="F1570" s="4042">
        <v>33</v>
      </c>
      <c r="G1570" s="473">
        <f>AVERAGE(CPVTFC3SG0042!W15:X15)</f>
        <v>0.19535000000000002</v>
      </c>
      <c r="H1570" s="4013">
        <f t="shared" si="299"/>
        <v>49.82014388489219</v>
      </c>
      <c r="I1570" s="4106" t="s">
        <v>314</v>
      </c>
      <c r="J1570" s="1268"/>
      <c r="K1570" s="1268"/>
      <c r="L1570" s="1586"/>
      <c r="M1570" s="1268"/>
      <c r="N1570" s="1268"/>
      <c r="O1570" s="1587"/>
      <c r="P1570" s="1268"/>
      <c r="Q1570" s="1268"/>
      <c r="R1570" s="969"/>
      <c r="S1570" s="1268"/>
      <c r="T1570" s="1268"/>
      <c r="U1570" s="1268"/>
      <c r="V1570" s="287"/>
    </row>
    <row r="1571" spans="1:29" s="23" customFormat="1" x14ac:dyDescent="0.25">
      <c r="A1571" s="508">
        <v>1363</v>
      </c>
      <c r="B1571" s="4806" t="s">
        <v>5317</v>
      </c>
      <c r="C1571" s="489" t="s">
        <v>868</v>
      </c>
      <c r="D1571" s="2329">
        <v>44867</v>
      </c>
      <c r="E1571" s="3465" t="s">
        <v>4950</v>
      </c>
      <c r="F1571" s="492">
        <v>34</v>
      </c>
      <c r="G1571" s="493">
        <f>AVERAGE(CPVTFC3SG0042!C17:D17)</f>
        <v>0.1132</v>
      </c>
      <c r="H1571" s="4023">
        <f t="shared" si="299"/>
        <v>-245.68345323741011</v>
      </c>
      <c r="I1571" s="4104" t="s">
        <v>314</v>
      </c>
      <c r="J1571" s="834"/>
      <c r="K1571" s="834"/>
      <c r="L1571" s="835"/>
      <c r="M1571" s="834"/>
      <c r="N1571" s="834"/>
      <c r="O1571" s="1602"/>
      <c r="P1571" s="3788">
        <v>44891</v>
      </c>
      <c r="Q1571" s="1498" t="s">
        <v>5586</v>
      </c>
      <c r="R1571" s="589">
        <v>114</v>
      </c>
      <c r="S1571" s="1498">
        <f>AVERAGE(CPVTFC3SG0076!D16:E16)</f>
        <v>8.8400000000000006E-2</v>
      </c>
      <c r="T1571" s="494">
        <f t="shared" si="309"/>
        <v>-355.4571428571428</v>
      </c>
      <c r="U1571" s="1779" t="s">
        <v>314</v>
      </c>
      <c r="V1571" s="4915" t="s">
        <v>1416</v>
      </c>
      <c r="X1571" s="5"/>
      <c r="Y1571" s="5"/>
      <c r="Z1571" s="166"/>
      <c r="AA1571" s="5"/>
      <c r="AB1571" s="5"/>
      <c r="AC1571" s="5"/>
    </row>
    <row r="1572" spans="1:29" s="23" customFormat="1" x14ac:dyDescent="0.25">
      <c r="A1572" s="597">
        <v>1364</v>
      </c>
      <c r="B1572" s="4807"/>
      <c r="C1572" s="443" t="s">
        <v>2442</v>
      </c>
      <c r="D1572" s="2392">
        <v>44867</v>
      </c>
      <c r="E1572" s="3476" t="s">
        <v>4950</v>
      </c>
      <c r="F1572" s="103">
        <v>35</v>
      </c>
      <c r="G1572" s="276">
        <f>AVERAGE(CPVTFC3SG0042!E17:F17)</f>
        <v>1.9443000000000001</v>
      </c>
      <c r="H1572" s="4018">
        <f t="shared" si="299"/>
        <v>6341.0071942446048</v>
      </c>
      <c r="I1572" s="4122" t="s">
        <v>315</v>
      </c>
      <c r="J1572" s="694"/>
      <c r="K1572" s="694"/>
      <c r="L1572" s="695"/>
      <c r="M1572" s="694"/>
      <c r="N1572" s="694"/>
      <c r="O1572" s="1260"/>
      <c r="P1572" s="267">
        <v>44891</v>
      </c>
      <c r="Q1572" s="268" t="s">
        <v>5586</v>
      </c>
      <c r="R1572" s="7">
        <v>115</v>
      </c>
      <c r="S1572" s="268">
        <f>AVERAGE(CPVTFC3SG0076!F16:G16)</f>
        <v>0.12520000000000001</v>
      </c>
      <c r="T1572" s="343">
        <f t="shared" si="309"/>
        <v>-181.97142857142853</v>
      </c>
      <c r="U1572" s="1781" t="s">
        <v>314</v>
      </c>
      <c r="V1572" s="4914"/>
      <c r="X1572" s="5"/>
      <c r="Y1572" s="5"/>
      <c r="Z1572" s="166"/>
      <c r="AA1572" s="5"/>
      <c r="AB1572" s="5"/>
      <c r="AC1572" s="5"/>
    </row>
    <row r="1573" spans="1:29" s="23" customFormat="1" ht="24.75" thickBot="1" x14ac:dyDescent="0.3">
      <c r="A1573" s="537">
        <v>1365</v>
      </c>
      <c r="B1573" s="4807"/>
      <c r="C1573" s="423" t="s">
        <v>3919</v>
      </c>
      <c r="D1573" s="1785">
        <v>44867</v>
      </c>
      <c r="E1573" s="3550" t="s">
        <v>4950</v>
      </c>
      <c r="F1573" s="173">
        <v>36</v>
      </c>
      <c r="G1573" s="587">
        <f>AVERAGE(CPVTFC3SG0042!G17:H17)</f>
        <v>2.6999499999999999</v>
      </c>
      <c r="H1573" s="4017">
        <f t="shared" si="299"/>
        <v>9059.1726618705034</v>
      </c>
      <c r="I1573" s="4101" t="s">
        <v>315</v>
      </c>
      <c r="J1573" s="1389">
        <v>44880</v>
      </c>
      <c r="K1573" s="1329" t="s">
        <v>5465</v>
      </c>
      <c r="L1573" s="3681">
        <v>79</v>
      </c>
      <c r="M1573" s="1329">
        <f>AVERAGE(CPVTFC3SG0055!E25:F25)</f>
        <v>0.59360000000000002</v>
      </c>
      <c r="N1573" s="454">
        <f>((M1573-0.1235)/0.0139)*400</f>
        <v>13528.057553956836</v>
      </c>
      <c r="O1573" s="1330" t="s">
        <v>315</v>
      </c>
      <c r="P1573" s="2084"/>
      <c r="Q1573" s="3886"/>
      <c r="R1573" s="3687"/>
      <c r="S1573" s="969"/>
      <c r="T1573" s="970"/>
      <c r="U1573" s="3891"/>
      <c r="V1573" s="4914"/>
    </row>
    <row r="1574" spans="1:29" s="23" customFormat="1" x14ac:dyDescent="0.25">
      <c r="A1574" s="488">
        <v>1366</v>
      </c>
      <c r="B1574" s="4806" t="s">
        <v>5318</v>
      </c>
      <c r="C1574" s="489" t="s">
        <v>868</v>
      </c>
      <c r="D1574" s="2329">
        <v>44867</v>
      </c>
      <c r="E1574" s="3465" t="s">
        <v>4950</v>
      </c>
      <c r="F1574" s="492">
        <v>37</v>
      </c>
      <c r="G1574" s="493">
        <f>AVERAGE(CPVTFC3SG0042!I17:J17)</f>
        <v>8.0800000000000011E-2</v>
      </c>
      <c r="H1574" s="4008">
        <f t="shared" si="299"/>
        <v>-362.2302158273381</v>
      </c>
      <c r="I1574" s="4104" t="s">
        <v>314</v>
      </c>
      <c r="J1574" s="667"/>
      <c r="K1574" s="667"/>
      <c r="L1574" s="667"/>
      <c r="M1574" s="667"/>
      <c r="N1574" s="667"/>
      <c r="O1574" s="3935"/>
      <c r="P1574" s="3788">
        <v>44891</v>
      </c>
      <c r="Q1574" s="1498" t="s">
        <v>5586</v>
      </c>
      <c r="R1574" s="589">
        <v>116</v>
      </c>
      <c r="S1574" s="1498">
        <f>AVERAGE(CPVTFC3SG0076!H16:I16)</f>
        <v>0.09</v>
      </c>
      <c r="T1574" s="494">
        <f t="shared" si="309"/>
        <v>-347.91428571428571</v>
      </c>
      <c r="U1574" s="1779" t="s">
        <v>314</v>
      </c>
      <c r="V1574" s="4915" t="s">
        <v>1416</v>
      </c>
      <c r="X1574" s="5"/>
      <c r="Y1574" s="5"/>
      <c r="Z1574" s="166"/>
      <c r="AA1574" s="5"/>
      <c r="AB1574" s="5"/>
      <c r="AC1574" s="5"/>
    </row>
    <row r="1575" spans="1:29" s="23" customFormat="1" x14ac:dyDescent="0.25">
      <c r="A1575" s="536"/>
      <c r="B1575" s="4807"/>
      <c r="C1575" s="436" t="s">
        <v>5448</v>
      </c>
      <c r="D1575" s="2333"/>
      <c r="E1575" s="3468"/>
      <c r="F1575" s="695"/>
      <c r="G1575" s="892"/>
      <c r="H1575" s="4011"/>
      <c r="I1575" s="4094"/>
      <c r="J1575" s="830"/>
      <c r="K1575" s="830"/>
      <c r="L1575" s="830"/>
      <c r="M1575" s="830"/>
      <c r="N1575" s="830"/>
      <c r="O1575" s="3931"/>
      <c r="P1575" s="267">
        <v>44891</v>
      </c>
      <c r="Q1575" s="268" t="s">
        <v>5586</v>
      </c>
      <c r="R1575" s="7">
        <v>117</v>
      </c>
      <c r="S1575" s="268">
        <f>AVERAGE(CPVTFC3SG0076!J16:K16)</f>
        <v>0.37070000000000003</v>
      </c>
      <c r="T1575" s="343">
        <f t="shared" si="309"/>
        <v>975.38571428571436</v>
      </c>
      <c r="U1575" s="1781" t="s">
        <v>314</v>
      </c>
      <c r="V1575" s="4915"/>
      <c r="X1575" s="5"/>
      <c r="Y1575" s="5"/>
      <c r="Z1575" s="166"/>
      <c r="AA1575" s="5"/>
      <c r="AB1575" s="5"/>
      <c r="AC1575" s="5"/>
    </row>
    <row r="1576" spans="1:29" s="23" customFormat="1" x14ac:dyDescent="0.25">
      <c r="A1576" s="596">
        <v>1367</v>
      </c>
      <c r="B1576" s="4807"/>
      <c r="C1576" s="443" t="s">
        <v>2442</v>
      </c>
      <c r="D1576" s="2392">
        <v>44867</v>
      </c>
      <c r="E1576" s="3476" t="s">
        <v>4950</v>
      </c>
      <c r="F1576" s="103">
        <v>38</v>
      </c>
      <c r="G1576" s="276">
        <f>AVERAGE(CPVTFC3SG0042!K17:L17)</f>
        <v>2.8465500000000001</v>
      </c>
      <c r="H1576" s="4018">
        <f t="shared" si="299"/>
        <v>9586.5107913669071</v>
      </c>
      <c r="I1576" s="4122" t="s">
        <v>315</v>
      </c>
      <c r="J1576" s="98">
        <v>44880</v>
      </c>
      <c r="K1576" s="99" t="s">
        <v>5465</v>
      </c>
      <c r="L1576" s="1155">
        <v>80</v>
      </c>
      <c r="M1576" s="99">
        <f>AVERAGE(CPVTFC3SG0055!G25:H25)</f>
        <v>1.9696500000000001</v>
      </c>
      <c r="N1576" s="100">
        <f>((M1576-0.1235)/0.0139)*400</f>
        <v>53126.61870503598</v>
      </c>
      <c r="O1576" s="858" t="s">
        <v>315</v>
      </c>
      <c r="P1576" s="267">
        <v>44891</v>
      </c>
      <c r="Q1576" s="268" t="s">
        <v>5586</v>
      </c>
      <c r="R1576" s="7">
        <v>118</v>
      </c>
      <c r="S1576" s="268">
        <f>AVERAGE(CPVTFC3SG0076!L16:M16)</f>
        <v>0.16889999999999999</v>
      </c>
      <c r="T1576" s="343">
        <f t="shared" si="309"/>
        <v>24.042857142857113</v>
      </c>
      <c r="U1576" s="1781" t="s">
        <v>314</v>
      </c>
      <c r="V1576" s="4914"/>
    </row>
    <row r="1577" spans="1:29" s="23" customFormat="1" ht="24.75" thickBot="1" x14ac:dyDescent="0.3">
      <c r="A1577" s="219">
        <v>1368</v>
      </c>
      <c r="B1577" s="4808"/>
      <c r="C1577" s="463" t="s">
        <v>3919</v>
      </c>
      <c r="D1577" s="1516">
        <v>44867</v>
      </c>
      <c r="E1577" s="3834" t="s">
        <v>4950</v>
      </c>
      <c r="F1577" s="518">
        <v>39</v>
      </c>
      <c r="G1577" s="509">
        <f>AVERAGE(CPVTFC3SG0042!M17:N17)</f>
        <v>2.9017499999999998</v>
      </c>
      <c r="H1577" s="4014">
        <f t="shared" si="299"/>
        <v>9785.071942446044</v>
      </c>
      <c r="I1577" s="4100" t="s">
        <v>315</v>
      </c>
      <c r="J1577" s="1615">
        <v>44880</v>
      </c>
      <c r="K1577" s="1332" t="s">
        <v>5465</v>
      </c>
      <c r="L1577" s="3907">
        <v>81</v>
      </c>
      <c r="M1577" s="1332">
        <f>AVERAGE(CPVTFC3SG0055!I25:J25)</f>
        <v>2.3089</v>
      </c>
      <c r="N1577" s="487">
        <f>((M1577-0.1235)/0.0139)*400</f>
        <v>62889.208633093527</v>
      </c>
      <c r="O1577" s="1206" t="s">
        <v>315</v>
      </c>
      <c r="P1577" s="1383"/>
      <c r="Q1577" s="3884"/>
      <c r="R1577" s="3882"/>
      <c r="S1577" s="668"/>
      <c r="T1577" s="662"/>
      <c r="U1577" s="3890"/>
      <c r="V1577" s="4914"/>
    </row>
    <row r="1578" spans="1:29" s="23" customFormat="1" x14ac:dyDescent="0.25">
      <c r="A1578" s="591">
        <v>1369</v>
      </c>
      <c r="B1578" s="4815" t="s">
        <v>5319</v>
      </c>
      <c r="C1578" s="438" t="s">
        <v>868</v>
      </c>
      <c r="D1578" s="2870">
        <v>44867</v>
      </c>
      <c r="E1578" s="3485" t="s">
        <v>4950</v>
      </c>
      <c r="F1578" s="444">
        <v>40</v>
      </c>
      <c r="G1578" s="499">
        <f>AVERAGE(CPVTFC3SG0042!O17:P17)</f>
        <v>2.6084000000000001</v>
      </c>
      <c r="H1578" s="4000">
        <f t="shared" si="299"/>
        <v>8729.8561151079139</v>
      </c>
      <c r="I1578" s="4096" t="s">
        <v>315</v>
      </c>
      <c r="J1578" s="3676">
        <v>44880</v>
      </c>
      <c r="K1578" s="1978" t="s">
        <v>5465</v>
      </c>
      <c r="L1578" s="3677">
        <v>82</v>
      </c>
      <c r="M1578" s="1978">
        <f>AVERAGE(CPVTFC3SG0055!K25:L25)</f>
        <v>0.4763</v>
      </c>
      <c r="N1578" s="505">
        <f>((M1578-0.1235)/0.0139)*400</f>
        <v>10152.517985611512</v>
      </c>
      <c r="O1578" s="1304" t="s">
        <v>315</v>
      </c>
      <c r="P1578" s="3788">
        <v>44891</v>
      </c>
      <c r="Q1578" s="1498" t="s">
        <v>5586</v>
      </c>
      <c r="R1578" s="589">
        <v>122</v>
      </c>
      <c r="S1578" s="1498">
        <f>AVERAGE(CPVTFC3SG0076!T16:U16)</f>
        <v>0.14385000000000001</v>
      </c>
      <c r="T1578" s="494">
        <f>(S1578-0.1638)/0.014*66</f>
        <v>-94.049999999999969</v>
      </c>
      <c r="U1578" s="1779" t="s">
        <v>314</v>
      </c>
      <c r="V1578" s="1173"/>
      <c r="W1578" s="23">
        <v>1</v>
      </c>
    </row>
    <row r="1579" spans="1:29" s="23" customFormat="1" x14ac:dyDescent="0.25">
      <c r="A1579" s="591"/>
      <c r="B1579" s="4815"/>
      <c r="C1579" s="436" t="s">
        <v>5448</v>
      </c>
      <c r="D1579" s="2333"/>
      <c r="E1579" s="3468"/>
      <c r="F1579" s="695"/>
      <c r="G1579" s="892"/>
      <c r="H1579" s="4011"/>
      <c r="I1579" s="4094"/>
      <c r="J1579" s="1174"/>
      <c r="K1579" s="893"/>
      <c r="L1579" s="3933"/>
      <c r="M1579" s="893"/>
      <c r="N1579" s="894"/>
      <c r="O1579" s="648"/>
      <c r="P1579" s="267">
        <v>44891</v>
      </c>
      <c r="Q1579" s="268" t="s">
        <v>5586</v>
      </c>
      <c r="R1579" s="7">
        <v>123</v>
      </c>
      <c r="S1579" s="268">
        <f>AVERAGE(CPVTFC3SG0076!V16:W16)</f>
        <v>0.21124999999999999</v>
      </c>
      <c r="T1579" s="343">
        <f>(S1579-0.1638)/0.014*66</f>
        <v>223.69285714285712</v>
      </c>
      <c r="U1579" s="1781" t="s">
        <v>314</v>
      </c>
      <c r="V1579" s="1173"/>
    </row>
    <row r="1580" spans="1:29" s="23" customFormat="1" x14ac:dyDescent="0.25">
      <c r="A1580" s="586">
        <v>1370</v>
      </c>
      <c r="B1580" s="4815"/>
      <c r="C1580" s="436" t="s">
        <v>2442</v>
      </c>
      <c r="D1580" s="2337">
        <v>44867</v>
      </c>
      <c r="E1580" s="3456" t="s">
        <v>4950</v>
      </c>
      <c r="F1580" s="164">
        <v>41</v>
      </c>
      <c r="G1580" s="145">
        <f>AVERAGE(CPVTFC3SG0042!Q17:R17)</f>
        <v>2.8536000000000001</v>
      </c>
      <c r="H1580" s="4002">
        <f t="shared" si="299"/>
        <v>9611.8705035971252</v>
      </c>
      <c r="I1580" s="4151" t="s">
        <v>315</v>
      </c>
      <c r="J1580" s="98">
        <v>44880</v>
      </c>
      <c r="K1580" s="99" t="s">
        <v>5465</v>
      </c>
      <c r="L1580" s="1155">
        <v>83</v>
      </c>
      <c r="M1580" s="99">
        <f>AVERAGE(CPVTFC3SG0055!M25:N25)</f>
        <v>0.77485000000000004</v>
      </c>
      <c r="N1580" s="100">
        <f>((M1580-0.1235)/0.0139)*400</f>
        <v>18743.884892086335</v>
      </c>
      <c r="O1580" s="858" t="s">
        <v>315</v>
      </c>
      <c r="P1580" s="267">
        <v>44891</v>
      </c>
      <c r="Q1580" s="268" t="s">
        <v>5586</v>
      </c>
      <c r="R1580" s="7">
        <v>124</v>
      </c>
      <c r="S1580" s="268">
        <f>AVERAGE(CPVTFC3SG0076!X16:Y16)</f>
        <v>0.16715000000000002</v>
      </c>
      <c r="T1580" s="343">
        <f>(S1580-0.1638)/0.014*66</f>
        <v>15.792857142857235</v>
      </c>
      <c r="U1580" s="1781" t="s">
        <v>314</v>
      </c>
      <c r="V1580" s="1159"/>
    </row>
    <row r="1581" spans="1:29" s="23" customFormat="1" ht="24.75" thickBot="1" x14ac:dyDescent="0.3">
      <c r="A1581" s="529">
        <v>1371</v>
      </c>
      <c r="B1581" s="4815"/>
      <c r="C1581" s="437" t="s">
        <v>3919</v>
      </c>
      <c r="D1581" s="2079">
        <v>44867</v>
      </c>
      <c r="E1581" s="3463" t="s">
        <v>4950</v>
      </c>
      <c r="F1581" s="445">
        <v>42</v>
      </c>
      <c r="G1581" s="453">
        <f>AVERAGE(CPVTFC3SG0042!S17:T17)</f>
        <v>2.8006500000000001</v>
      </c>
      <c r="H1581" s="4003">
        <f t="shared" si="299"/>
        <v>9421.402877697843</v>
      </c>
      <c r="I1581" s="4097" t="s">
        <v>315</v>
      </c>
      <c r="J1581" s="1389">
        <v>44880</v>
      </c>
      <c r="K1581" s="1329" t="s">
        <v>5465</v>
      </c>
      <c r="L1581" s="3681">
        <v>84</v>
      </c>
      <c r="M1581" s="1329">
        <f>AVERAGE(CPVTFC3SG0055!O25:P25)</f>
        <v>0.55664999999999998</v>
      </c>
      <c r="N1581" s="454">
        <f>((M1581-0.1235)/0.0139)*400</f>
        <v>12464.748201438848</v>
      </c>
      <c r="O1581" s="1330" t="s">
        <v>315</v>
      </c>
      <c r="P1581" s="1268"/>
      <c r="Q1581" s="1268"/>
      <c r="R1581" s="969"/>
      <c r="S1581" s="1268"/>
      <c r="T1581" s="1268"/>
      <c r="U1581" s="1268"/>
      <c r="V1581" s="1159"/>
      <c r="X1581" s="5"/>
      <c r="Y1581" s="5"/>
      <c r="Z1581" s="166"/>
      <c r="AA1581" s="5"/>
      <c r="AB1581" s="5"/>
      <c r="AC1581" s="5"/>
    </row>
    <row r="1582" spans="1:29" s="23" customFormat="1" x14ac:dyDescent="0.25">
      <c r="A1582" s="475">
        <v>1372</v>
      </c>
      <c r="B1582" s="4814" t="s">
        <v>5320</v>
      </c>
      <c r="C1582" s="476" t="s">
        <v>868</v>
      </c>
      <c r="D1582" s="2332">
        <v>44867</v>
      </c>
      <c r="E1582" s="3523" t="s">
        <v>4950</v>
      </c>
      <c r="F1582" s="478">
        <v>43</v>
      </c>
      <c r="G1582" s="479">
        <f>AVERAGE(CPVTFC3SG0042!U17:V17)</f>
        <v>1.11225</v>
      </c>
      <c r="H1582" s="4004">
        <f t="shared" si="299"/>
        <v>3348.0215827338129</v>
      </c>
      <c r="I1582" s="4098" t="s">
        <v>315</v>
      </c>
      <c r="J1582" s="667"/>
      <c r="K1582" s="667"/>
      <c r="L1582" s="667"/>
      <c r="M1582" s="667"/>
      <c r="N1582" s="667"/>
      <c r="O1582" s="3935"/>
      <c r="P1582" s="267">
        <v>44891</v>
      </c>
      <c r="Q1582" s="268" t="s">
        <v>5586</v>
      </c>
      <c r="R1582" s="7">
        <v>125</v>
      </c>
      <c r="S1582" s="268">
        <f>AVERAGE(CPVTFC3SG0076!B18:C18)</f>
        <v>0.16889999999999999</v>
      </c>
      <c r="T1582" s="343">
        <f>(S1582-0.1638)/0.014*66</f>
        <v>24.042857142857113</v>
      </c>
      <c r="U1582" s="1781" t="s">
        <v>314</v>
      </c>
      <c r="V1582" s="287"/>
      <c r="W1582" s="23">
        <v>1</v>
      </c>
      <c r="X1582" s="5"/>
      <c r="Y1582" s="5"/>
      <c r="Z1582" s="166"/>
      <c r="AA1582" s="5"/>
      <c r="AB1582" s="5"/>
      <c r="AC1582" s="5"/>
    </row>
    <row r="1583" spans="1:29" s="23" customFormat="1" x14ac:dyDescent="0.25">
      <c r="A1583" s="529">
        <v>1373</v>
      </c>
      <c r="B1583" s="4815"/>
      <c r="C1583" s="437" t="s">
        <v>2442</v>
      </c>
      <c r="D1583" s="2079">
        <v>44867</v>
      </c>
      <c r="E1583" s="3463" t="s">
        <v>4950</v>
      </c>
      <c r="F1583" s="445">
        <v>44</v>
      </c>
      <c r="G1583" s="453">
        <f>AVERAGE(CPVTFC3SG0042!W17:X17)</f>
        <v>1.2030000000000001</v>
      </c>
      <c r="H1583" s="4003">
        <f t="shared" si="299"/>
        <v>3674.460431654677</v>
      </c>
      <c r="I1583" s="4151" t="s">
        <v>315</v>
      </c>
      <c r="J1583" s="645"/>
      <c r="K1583" s="645"/>
      <c r="L1583" s="645"/>
      <c r="M1583" s="645"/>
      <c r="N1583" s="645"/>
      <c r="O1583" s="3899"/>
      <c r="P1583" s="267">
        <v>44891</v>
      </c>
      <c r="Q1583" s="268" t="s">
        <v>5586</v>
      </c>
      <c r="R1583" s="7">
        <v>126</v>
      </c>
      <c r="S1583" s="268">
        <f>AVERAGE(CPVTFC3SG0076!D18:E18)</f>
        <v>0.12154999999999999</v>
      </c>
      <c r="T1583" s="343">
        <f>(S1583-0.1638)/0.014*66</f>
        <v>-199.17857142857147</v>
      </c>
      <c r="U1583" s="1781" t="s">
        <v>314</v>
      </c>
      <c r="V1583" s="287"/>
      <c r="X1583" s="5"/>
      <c r="Y1583" s="5"/>
      <c r="Z1583" s="166"/>
      <c r="AA1583" s="5"/>
      <c r="AB1583" s="5"/>
      <c r="AC1583" s="5"/>
    </row>
    <row r="1584" spans="1:29" s="23" customFormat="1" ht="24.75" thickBot="1" x14ac:dyDescent="0.3">
      <c r="A1584" s="411">
        <v>1374</v>
      </c>
      <c r="B1584" s="4821"/>
      <c r="C1584" s="482" t="s">
        <v>3919</v>
      </c>
      <c r="D1584" s="1511">
        <v>44867</v>
      </c>
      <c r="E1584" s="3845" t="s">
        <v>4950</v>
      </c>
      <c r="F1584" s="485">
        <v>45</v>
      </c>
      <c r="G1584" s="486">
        <f>AVERAGE(CPVTFC3SG0042!C19:D19)</f>
        <v>2.8299000000000003</v>
      </c>
      <c r="H1584" s="4001">
        <f t="shared" si="299"/>
        <v>9526.6187050359731</v>
      </c>
      <c r="I1584" s="4099" t="s">
        <v>315</v>
      </c>
      <c r="J1584" s="1615">
        <v>44880</v>
      </c>
      <c r="K1584" s="1332" t="s">
        <v>5465</v>
      </c>
      <c r="L1584" s="3907">
        <v>85</v>
      </c>
      <c r="M1584" s="1332">
        <f>AVERAGE(CPVTFC3SG0055!Q25:R25)</f>
        <v>0.56024999999999991</v>
      </c>
      <c r="N1584" s="487">
        <f>((M1584-0.1235)/0.0139)*400</f>
        <v>12568.345323741005</v>
      </c>
      <c r="O1584" s="1206" t="s">
        <v>315</v>
      </c>
      <c r="P1584" s="1383"/>
      <c r="Q1584" s="3884"/>
      <c r="R1584" s="3882"/>
      <c r="S1584" s="668"/>
      <c r="T1584" s="662"/>
      <c r="U1584" s="3890"/>
      <c r="V1584" s="287"/>
      <c r="X1584" s="5"/>
      <c r="Y1584" s="5"/>
      <c r="Z1584" s="166"/>
      <c r="AA1584" s="5"/>
      <c r="AB1584" s="5"/>
      <c r="AC1584" s="5"/>
    </row>
    <row r="1585" spans="1:29" s="23" customFormat="1" x14ac:dyDescent="0.25">
      <c r="A1585" s="508">
        <v>1375</v>
      </c>
      <c r="B1585" s="4806" t="s">
        <v>5321</v>
      </c>
      <c r="C1585" s="489" t="s">
        <v>868</v>
      </c>
      <c r="D1585" s="2329">
        <v>44867</v>
      </c>
      <c r="E1585" s="3465" t="s">
        <v>4950</v>
      </c>
      <c r="F1585" s="492">
        <v>46</v>
      </c>
      <c r="G1585" s="493">
        <f>AVERAGE(CPVTFC3SG0042!E19:F19)</f>
        <v>8.5150000000000003E-2</v>
      </c>
      <c r="H1585" s="4023">
        <f t="shared" si="299"/>
        <v>-346.58273381294964</v>
      </c>
      <c r="I1585" s="4104" t="s">
        <v>314</v>
      </c>
      <c r="J1585" s="667"/>
      <c r="K1585" s="667"/>
      <c r="L1585" s="667"/>
      <c r="M1585" s="667"/>
      <c r="N1585" s="667"/>
      <c r="O1585" s="3935"/>
      <c r="P1585" s="3788">
        <v>44891</v>
      </c>
      <c r="Q1585" s="1498" t="s">
        <v>5586</v>
      </c>
      <c r="R1585" s="589">
        <v>127</v>
      </c>
      <c r="S1585" s="1498">
        <f>AVERAGE(CPVTFC3SG0076!F18:G18)</f>
        <v>0.1079</v>
      </c>
      <c r="T1585" s="494">
        <f t="shared" ref="T1585:T1587" si="310">(S1585-0.1638)/0.014*66</f>
        <v>-263.52857142857147</v>
      </c>
      <c r="U1585" s="1779" t="s">
        <v>314</v>
      </c>
      <c r="V1585" s="4915" t="s">
        <v>1416</v>
      </c>
      <c r="X1585" s="5"/>
      <c r="Y1585" s="5"/>
      <c r="Z1585" s="166"/>
      <c r="AA1585" s="5"/>
      <c r="AB1585" s="5"/>
      <c r="AC1585" s="5"/>
    </row>
    <row r="1586" spans="1:29" s="23" customFormat="1" x14ac:dyDescent="0.25">
      <c r="A1586" s="584"/>
      <c r="B1586" s="4807"/>
      <c r="C1586" s="263" t="s">
        <v>5448</v>
      </c>
      <c r="D1586" s="2333"/>
      <c r="E1586" s="3468"/>
      <c r="F1586" s="695"/>
      <c r="G1586" s="892"/>
      <c r="H1586" s="4011"/>
      <c r="I1586" s="4094"/>
      <c r="J1586" s="830"/>
      <c r="K1586" s="830"/>
      <c r="L1586" s="830"/>
      <c r="M1586" s="830"/>
      <c r="N1586" s="830"/>
      <c r="O1586" s="3931"/>
      <c r="P1586" s="267">
        <v>44891</v>
      </c>
      <c r="Q1586" s="268" t="s">
        <v>5586</v>
      </c>
      <c r="R1586" s="7">
        <v>128</v>
      </c>
      <c r="S1586" s="268">
        <f>AVERAGE(CPVTFC3SG0076!H18:I18)</f>
        <v>0.42349999999999999</v>
      </c>
      <c r="T1586" s="343">
        <f t="shared" si="310"/>
        <v>1224.2999999999997</v>
      </c>
      <c r="U1586" s="1781" t="s">
        <v>314</v>
      </c>
      <c r="V1586" s="4915"/>
      <c r="X1586" s="5"/>
      <c r="Y1586" s="5"/>
      <c r="Z1586" s="166"/>
      <c r="AA1586" s="5"/>
      <c r="AB1586" s="5"/>
      <c r="AC1586" s="5"/>
    </row>
    <row r="1587" spans="1:29" s="23" customFormat="1" x14ac:dyDescent="0.25">
      <c r="A1587" s="597">
        <v>1376</v>
      </c>
      <c r="B1587" s="4807"/>
      <c r="C1587" s="443" t="s">
        <v>2442</v>
      </c>
      <c r="D1587" s="2392">
        <v>44867</v>
      </c>
      <c r="E1587" s="3476" t="s">
        <v>4950</v>
      </c>
      <c r="F1587" s="103">
        <v>47</v>
      </c>
      <c r="G1587" s="276">
        <f>AVERAGE(CPVTFC3SG0042!G19:H19)</f>
        <v>2.8626499999999999</v>
      </c>
      <c r="H1587" s="4017">
        <f t="shared" si="299"/>
        <v>9644.4244604316536</v>
      </c>
      <c r="I1587" s="4122" t="s">
        <v>315</v>
      </c>
      <c r="J1587" s="98">
        <v>44880</v>
      </c>
      <c r="K1587" s="99" t="s">
        <v>5465</v>
      </c>
      <c r="L1587" s="1155">
        <v>86</v>
      </c>
      <c r="M1587" s="99">
        <f>AVERAGE(CPVTFC3SG0055!S25:T25)</f>
        <v>1.10415</v>
      </c>
      <c r="N1587" s="100">
        <f>((M1587-0.1235)/0.0139)*400</f>
        <v>28220.143884892088</v>
      </c>
      <c r="O1587" s="858" t="s">
        <v>315</v>
      </c>
      <c r="P1587" s="267">
        <v>44891</v>
      </c>
      <c r="Q1587" s="268" t="s">
        <v>5586</v>
      </c>
      <c r="R1587" s="7">
        <v>129</v>
      </c>
      <c r="S1587" s="268">
        <f>AVERAGE(CPVTFC3SG0076!J18:K18)</f>
        <v>0.28195000000000003</v>
      </c>
      <c r="T1587" s="343">
        <f t="shared" si="310"/>
        <v>556.99285714285725</v>
      </c>
      <c r="U1587" s="1781" t="s">
        <v>314</v>
      </c>
      <c r="V1587" s="4914"/>
      <c r="X1587" s="5"/>
      <c r="Y1587" s="5"/>
      <c r="Z1587" s="166"/>
      <c r="AA1587" s="5"/>
      <c r="AB1587" s="5"/>
      <c r="AC1587" s="5"/>
    </row>
    <row r="1588" spans="1:29" s="23" customFormat="1" ht="24.75" thickBot="1" x14ac:dyDescent="0.3">
      <c r="A1588" s="516">
        <v>1377</v>
      </c>
      <c r="B1588" s="4808"/>
      <c r="C1588" s="463" t="s">
        <v>3919</v>
      </c>
      <c r="D1588" s="1516">
        <v>44867</v>
      </c>
      <c r="E1588" s="3834" t="s">
        <v>4950</v>
      </c>
      <c r="F1588" s="518">
        <v>48</v>
      </c>
      <c r="G1588" s="509">
        <f>AVERAGE(CPVTFC3SG0042!I19:J19)</f>
        <v>2.9092000000000002</v>
      </c>
      <c r="H1588" s="4014">
        <f t="shared" si="299"/>
        <v>9811.8705035971252</v>
      </c>
      <c r="I1588" s="4100" t="s">
        <v>315</v>
      </c>
      <c r="J1588" s="1615">
        <v>44880</v>
      </c>
      <c r="K1588" s="1332" t="s">
        <v>5465</v>
      </c>
      <c r="L1588" s="3907">
        <v>87</v>
      </c>
      <c r="M1588" s="1332">
        <f>AVERAGE(CPVTFC3SG0055!U25:V25)</f>
        <v>2.7927</v>
      </c>
      <c r="N1588" s="487">
        <f>((M1588-0.1235)/0.0139)*400</f>
        <v>76811.51079136692</v>
      </c>
      <c r="O1588" s="1206" t="s">
        <v>315</v>
      </c>
      <c r="P1588" s="786"/>
      <c r="Q1588" s="786"/>
      <c r="R1588" s="668"/>
      <c r="S1588" s="786"/>
      <c r="T1588" s="786"/>
      <c r="U1588" s="788"/>
      <c r="V1588" s="4914"/>
    </row>
    <row r="1589" spans="1:29" s="23" customFormat="1" x14ac:dyDescent="0.25">
      <c r="A1589" s="318">
        <v>1378</v>
      </c>
      <c r="B1589" s="4804" t="s">
        <v>5322</v>
      </c>
      <c r="C1589" s="372" t="s">
        <v>868</v>
      </c>
      <c r="D1589" s="2331">
        <v>44867</v>
      </c>
      <c r="E1589" s="3473" t="s">
        <v>4950</v>
      </c>
      <c r="F1589" s="375">
        <v>49</v>
      </c>
      <c r="G1589" s="511">
        <f>AVERAGE(CPVTFC3SG0042!K19:L19)</f>
        <v>0.13225000000000001</v>
      </c>
      <c r="H1589" s="4013">
        <f t="shared" si="299"/>
        <v>-177.15827338129492</v>
      </c>
      <c r="I1589" s="4105" t="s">
        <v>314</v>
      </c>
      <c r="J1589" s="830"/>
      <c r="K1589" s="830"/>
      <c r="L1589" s="830"/>
      <c r="M1589" s="830"/>
      <c r="N1589" s="830"/>
      <c r="O1589" s="3931"/>
      <c r="P1589" s="267">
        <v>44893</v>
      </c>
      <c r="Q1589" s="268" t="s">
        <v>5588</v>
      </c>
      <c r="R1589" s="268">
        <v>24</v>
      </c>
      <c r="S1589" s="268">
        <f>AVERAGE(CPVTFC3SG0078!E15:F15)</f>
        <v>7.5899999999999995E-2</v>
      </c>
      <c r="T1589" s="343">
        <f t="shared" ref="T1589:T1592" si="311">(S1589-0.1301)/0.0142*66</f>
        <v>-251.91549295774647</v>
      </c>
      <c r="U1589" s="1781" t="s">
        <v>314</v>
      </c>
      <c r="V1589" s="287"/>
      <c r="X1589" s="5"/>
      <c r="Y1589" s="5"/>
      <c r="Z1589" s="166"/>
      <c r="AA1589" s="5"/>
      <c r="AB1589" s="5"/>
      <c r="AC1589" s="5"/>
    </row>
    <row r="1590" spans="1:29" s="23" customFormat="1" x14ac:dyDescent="0.25">
      <c r="A1590" s="6">
        <v>1379</v>
      </c>
      <c r="B1590" s="4804"/>
      <c r="C1590" s="263" t="s">
        <v>2442</v>
      </c>
      <c r="D1590" s="2340">
        <v>44867</v>
      </c>
      <c r="E1590" s="3460" t="s">
        <v>4950</v>
      </c>
      <c r="F1590" s="102">
        <v>50</v>
      </c>
      <c r="G1590" s="275">
        <f>AVERAGE(CPVTFC3SG0042!M19:N19)</f>
        <v>0.12325</v>
      </c>
      <c r="H1590" s="4006">
        <f t="shared" si="299"/>
        <v>-209.53237410071944</v>
      </c>
      <c r="I1590" s="4115" t="s">
        <v>314</v>
      </c>
      <c r="J1590" s="645"/>
      <c r="K1590" s="645"/>
      <c r="L1590" s="645"/>
      <c r="M1590" s="645"/>
      <c r="N1590" s="645"/>
      <c r="O1590" s="3899"/>
      <c r="P1590" s="267">
        <v>44893</v>
      </c>
      <c r="Q1590" s="268" t="s">
        <v>5588</v>
      </c>
      <c r="R1590" s="268">
        <v>25</v>
      </c>
      <c r="S1590" s="268">
        <f>AVERAGE(CPVTFC3SG0078!G15:H15)</f>
        <v>0.11914999999999999</v>
      </c>
      <c r="T1590" s="343">
        <f t="shared" si="311"/>
        <v>-50.894366197183103</v>
      </c>
      <c r="U1590" s="1781" t="s">
        <v>314</v>
      </c>
      <c r="V1590" s="287"/>
      <c r="X1590" s="5"/>
      <c r="Y1590" s="5"/>
      <c r="Z1590" s="166"/>
      <c r="AA1590" s="5"/>
      <c r="AB1590" s="5"/>
      <c r="AC1590" s="5"/>
    </row>
    <row r="1591" spans="1:29" s="23" customFormat="1" ht="24.75" thickBot="1" x14ac:dyDescent="0.3">
      <c r="A1591" s="110">
        <v>1380</v>
      </c>
      <c r="B1591" s="4804"/>
      <c r="C1591" s="346" t="s">
        <v>3919</v>
      </c>
      <c r="D1591" s="2232">
        <v>44867</v>
      </c>
      <c r="E1591" s="3862" t="s">
        <v>4950</v>
      </c>
      <c r="F1591" s="321">
        <v>51</v>
      </c>
      <c r="G1591" s="473">
        <f>AVERAGE(CPVTFC3SG0042!O19:P19)</f>
        <v>0.37129999999999996</v>
      </c>
      <c r="H1591" s="4006">
        <f t="shared" si="299"/>
        <v>682.7338129496402</v>
      </c>
      <c r="I1591" s="4106" t="s">
        <v>314</v>
      </c>
      <c r="J1591" s="969"/>
      <c r="K1591" s="969"/>
      <c r="L1591" s="969"/>
      <c r="M1591" s="969"/>
      <c r="N1591" s="969"/>
      <c r="O1591" s="3932"/>
      <c r="P1591" s="2084"/>
      <c r="Q1591" s="3886"/>
      <c r="R1591" s="3687"/>
      <c r="S1591" s="969"/>
      <c r="T1591" s="970"/>
      <c r="U1591" s="3909"/>
      <c r="V1591" s="287"/>
    </row>
    <row r="1592" spans="1:29" s="23" customFormat="1" x14ac:dyDescent="0.25">
      <c r="A1592" s="508">
        <v>1381</v>
      </c>
      <c r="B1592" s="4811" t="s">
        <v>5323</v>
      </c>
      <c r="C1592" s="489" t="s">
        <v>868</v>
      </c>
      <c r="D1592" s="2329">
        <v>44867</v>
      </c>
      <c r="E1592" s="3465" t="s">
        <v>4950</v>
      </c>
      <c r="F1592" s="492">
        <v>52</v>
      </c>
      <c r="G1592" s="493">
        <f>AVERAGE(CPVTFC3SG0042!Q19:R19)</f>
        <v>0.10675</v>
      </c>
      <c r="H1592" s="4008">
        <f t="shared" si="299"/>
        <v>-268.88489208633092</v>
      </c>
      <c r="I1592" s="4117" t="s">
        <v>314</v>
      </c>
      <c r="J1592" s="667"/>
      <c r="K1592" s="667"/>
      <c r="L1592" s="667"/>
      <c r="M1592" s="667"/>
      <c r="N1592" s="667"/>
      <c r="O1592" s="667"/>
      <c r="P1592" s="3788">
        <v>44893</v>
      </c>
      <c r="Q1592" s="1498" t="s">
        <v>5588</v>
      </c>
      <c r="R1592" s="1498">
        <v>26</v>
      </c>
      <c r="S1592" s="1498">
        <f>AVERAGE(CPVTFC3SG0078!I15:J15)</f>
        <v>0.1074</v>
      </c>
      <c r="T1592" s="494">
        <f t="shared" si="311"/>
        <v>-105.50704225352112</v>
      </c>
      <c r="U1592" s="1779" t="s">
        <v>314</v>
      </c>
      <c r="V1592" s="287"/>
    </row>
    <row r="1593" spans="1:29" s="23" customFormat="1" x14ac:dyDescent="0.25">
      <c r="A1593" s="585"/>
      <c r="B1593" s="4813"/>
      <c r="C1593" s="263" t="s">
        <v>5448</v>
      </c>
      <c r="D1593" s="2333"/>
      <c r="E1593" s="3468"/>
      <c r="F1593" s="695"/>
      <c r="G1593" s="892"/>
      <c r="H1593" s="4011"/>
      <c r="I1593" s="4094"/>
      <c r="J1593" s="645"/>
      <c r="K1593" s="645"/>
      <c r="L1593" s="645"/>
      <c r="M1593" s="645"/>
      <c r="N1593" s="645"/>
      <c r="O1593" s="645"/>
      <c r="P1593" s="267">
        <v>44891</v>
      </c>
      <c r="Q1593" s="268" t="s">
        <v>5586</v>
      </c>
      <c r="R1593" s="7">
        <v>130</v>
      </c>
      <c r="S1593" s="268">
        <f>AVERAGE(CPVTFC3SG0076!L18:M18)</f>
        <v>8.5050000000000001E-2</v>
      </c>
      <c r="T1593" s="343">
        <f t="shared" ref="T1593:T1602" si="312">(S1593-0.1638)/0.014*66</f>
        <v>-371.25</v>
      </c>
      <c r="U1593" s="1781" t="s">
        <v>314</v>
      </c>
      <c r="V1593" s="287"/>
    </row>
    <row r="1594" spans="1:29" s="23" customFormat="1" x14ac:dyDescent="0.25">
      <c r="A1594" s="585"/>
      <c r="B1594" s="4813"/>
      <c r="C1594" s="263" t="s">
        <v>863</v>
      </c>
      <c r="D1594" s="2333"/>
      <c r="E1594" s="3468"/>
      <c r="F1594" s="695"/>
      <c r="G1594" s="892"/>
      <c r="H1594" s="4011"/>
      <c r="I1594" s="4094"/>
      <c r="J1594" s="645"/>
      <c r="K1594" s="645"/>
      <c r="L1594" s="645"/>
      <c r="M1594" s="645"/>
      <c r="N1594" s="645"/>
      <c r="O1594" s="645"/>
      <c r="P1594" s="267">
        <v>44891</v>
      </c>
      <c r="Q1594" s="268" t="s">
        <v>5586</v>
      </c>
      <c r="R1594" s="7">
        <v>131</v>
      </c>
      <c r="S1594" s="268">
        <f>AVERAGE(CPVTFC3SG0076!N18:O18)</f>
        <v>9.5100000000000004E-2</v>
      </c>
      <c r="T1594" s="343">
        <f t="shared" si="312"/>
        <v>-323.87142857142851</v>
      </c>
      <c r="U1594" s="1781" t="s">
        <v>314</v>
      </c>
      <c r="V1594" s="287"/>
    </row>
    <row r="1595" spans="1:29" s="23" customFormat="1" x14ac:dyDescent="0.25">
      <c r="A1595" s="593">
        <v>1382</v>
      </c>
      <c r="B1595" s="4813"/>
      <c r="C1595" s="263" t="s">
        <v>2442</v>
      </c>
      <c r="D1595" s="2340">
        <v>44867</v>
      </c>
      <c r="E1595" s="3460" t="s">
        <v>4950</v>
      </c>
      <c r="F1595" s="102">
        <v>53</v>
      </c>
      <c r="G1595" s="275">
        <f>AVERAGE(CPVTFC3SG0042!S19:T19)</f>
        <v>9.6750000000000003E-2</v>
      </c>
      <c r="H1595" s="4026">
        <f t="shared" si="299"/>
        <v>-304.85611510791364</v>
      </c>
      <c r="I1595" s="4118" t="s">
        <v>314</v>
      </c>
      <c r="J1595" s="645"/>
      <c r="K1595" s="645"/>
      <c r="L1595" s="645"/>
      <c r="M1595" s="645"/>
      <c r="N1595" s="645"/>
      <c r="O1595" s="645"/>
      <c r="P1595" s="267">
        <v>44891</v>
      </c>
      <c r="Q1595" s="268" t="s">
        <v>5586</v>
      </c>
      <c r="R1595" s="7">
        <v>132</v>
      </c>
      <c r="S1595" s="268">
        <f>AVERAGE(CPVTFC3SG0076!P18:Q18)</f>
        <v>8.9899999999999994E-2</v>
      </c>
      <c r="T1595" s="343">
        <f t="shared" si="312"/>
        <v>-348.38571428571436</v>
      </c>
      <c r="U1595" s="1781" t="s">
        <v>314</v>
      </c>
      <c r="V1595" s="287"/>
    </row>
    <row r="1596" spans="1:29" s="23" customFormat="1" ht="24.75" thickBot="1" x14ac:dyDescent="0.3">
      <c r="A1596" s="462">
        <v>1383</v>
      </c>
      <c r="B1596" s="4888"/>
      <c r="C1596" s="464" t="s">
        <v>3919</v>
      </c>
      <c r="D1596" s="1525">
        <v>44867</v>
      </c>
      <c r="E1596" s="3840" t="s">
        <v>4950</v>
      </c>
      <c r="F1596" s="467">
        <v>54</v>
      </c>
      <c r="G1596" s="468">
        <f>AVERAGE(CPVTFC3SG0042!U19:V19)</f>
        <v>0.41644999999999999</v>
      </c>
      <c r="H1596" s="4009">
        <f t="shared" si="299"/>
        <v>845.14388489208636</v>
      </c>
      <c r="I1596" s="4119" t="s">
        <v>314</v>
      </c>
      <c r="J1596" s="668"/>
      <c r="K1596" s="668"/>
      <c r="L1596" s="668"/>
      <c r="M1596" s="668"/>
      <c r="N1596" s="668"/>
      <c r="O1596" s="668"/>
      <c r="P1596" s="1383"/>
      <c r="Q1596" s="3884"/>
      <c r="R1596" s="3882"/>
      <c r="S1596" s="668"/>
      <c r="T1596" s="662"/>
      <c r="U1596" s="3890"/>
      <c r="V1596" s="287"/>
    </row>
    <row r="1597" spans="1:29" s="23" customFormat="1" x14ac:dyDescent="0.25">
      <c r="A1597" s="475">
        <v>1384</v>
      </c>
      <c r="B1597" s="4814" t="s">
        <v>5324</v>
      </c>
      <c r="C1597" s="476" t="s">
        <v>868</v>
      </c>
      <c r="D1597" s="2332">
        <v>44867</v>
      </c>
      <c r="E1597" s="3523" t="s">
        <v>4950</v>
      </c>
      <c r="F1597" s="478">
        <v>55</v>
      </c>
      <c r="G1597" s="479">
        <f>AVERAGE(CPVTFC3SG0042!W19:X19)</f>
        <v>1.6755500000000001</v>
      </c>
      <c r="H1597" s="4021">
        <f t="shared" si="299"/>
        <v>5374.2805755395693</v>
      </c>
      <c r="I1597" s="4098" t="s">
        <v>315</v>
      </c>
      <c r="J1597" s="667"/>
      <c r="K1597" s="667"/>
      <c r="L1597" s="667"/>
      <c r="M1597" s="667"/>
      <c r="N1597" s="667"/>
      <c r="O1597" s="3935"/>
      <c r="P1597" s="3788">
        <v>44891</v>
      </c>
      <c r="Q1597" s="1498" t="s">
        <v>5586</v>
      </c>
      <c r="R1597" s="589">
        <v>133</v>
      </c>
      <c r="S1597" s="1498">
        <f>AVERAGE(CPVTFC3SG0076!R18:S18)</f>
        <v>0.12145</v>
      </c>
      <c r="T1597" s="494">
        <f t="shared" si="312"/>
        <v>-199.65</v>
      </c>
      <c r="U1597" s="1779" t="s">
        <v>314</v>
      </c>
      <c r="V1597" s="287"/>
      <c r="W1597" s="23">
        <v>1</v>
      </c>
    </row>
    <row r="1598" spans="1:29" s="23" customFormat="1" x14ac:dyDescent="0.25">
      <c r="A1598" s="590">
        <v>1385</v>
      </c>
      <c r="B1598" s="4815"/>
      <c r="C1598" s="436" t="s">
        <v>2442</v>
      </c>
      <c r="D1598" s="2337">
        <v>44867</v>
      </c>
      <c r="E1598" s="3456" t="s">
        <v>4950</v>
      </c>
      <c r="F1598" s="164">
        <v>56</v>
      </c>
      <c r="G1598" s="145">
        <f>AVERAGE(CPVTFC3SG0042!C21:D21)</f>
        <v>1.3687</v>
      </c>
      <c r="H1598" s="4002">
        <f t="shared" si="299"/>
        <v>4270.5035971223024</v>
      </c>
      <c r="I1598" s="4151" t="s">
        <v>315</v>
      </c>
      <c r="J1598" s="645"/>
      <c r="K1598" s="645"/>
      <c r="L1598" s="645"/>
      <c r="M1598" s="645"/>
      <c r="N1598" s="645"/>
      <c r="O1598" s="3899"/>
      <c r="P1598" s="267">
        <v>44891</v>
      </c>
      <c r="Q1598" s="268" t="s">
        <v>5586</v>
      </c>
      <c r="R1598" s="7">
        <v>134</v>
      </c>
      <c r="S1598" s="268">
        <f>AVERAGE(CPVTFC3SG0076!T18:U18)</f>
        <v>0.11305</v>
      </c>
      <c r="T1598" s="343">
        <f t="shared" si="312"/>
        <v>-239.25</v>
      </c>
      <c r="U1598" s="1781" t="s">
        <v>314</v>
      </c>
      <c r="V1598" s="287"/>
      <c r="X1598" s="5"/>
      <c r="Y1598" s="5"/>
      <c r="Z1598" s="166"/>
      <c r="AA1598" s="5"/>
      <c r="AB1598" s="5"/>
      <c r="AC1598" s="5"/>
    </row>
    <row r="1599" spans="1:29" s="23" customFormat="1" ht="24.75" thickBot="1" x14ac:dyDescent="0.3">
      <c r="A1599" s="411">
        <v>1386</v>
      </c>
      <c r="B1599" s="4821"/>
      <c r="C1599" s="482" t="s">
        <v>3919</v>
      </c>
      <c r="D1599" s="1511">
        <v>44867</v>
      </c>
      <c r="E1599" s="3845" t="s">
        <v>4950</v>
      </c>
      <c r="F1599" s="485">
        <v>57</v>
      </c>
      <c r="G1599" s="486">
        <f>AVERAGE(CPVTFC3SG0042!E21:F21)</f>
        <v>2.6750499999999997</v>
      </c>
      <c r="H1599" s="4001">
        <f t="shared" si="299"/>
        <v>8969.6043165467636</v>
      </c>
      <c r="I1599" s="4099" t="s">
        <v>315</v>
      </c>
      <c r="J1599" s="1615">
        <v>44880</v>
      </c>
      <c r="K1599" s="1332" t="s">
        <v>5465</v>
      </c>
      <c r="L1599" s="3907">
        <v>88</v>
      </c>
      <c r="M1599" s="1332">
        <f>AVERAGE(CPVTFC3SG0055!W25:X25)</f>
        <v>0.41475000000000001</v>
      </c>
      <c r="N1599" s="487">
        <f>((M1599-0.1235)/0.0139)*400</f>
        <v>8381.2949640287788</v>
      </c>
      <c r="O1599" s="1206" t="s">
        <v>315</v>
      </c>
      <c r="P1599" s="786"/>
      <c r="Q1599" s="786"/>
      <c r="R1599" s="668"/>
      <c r="S1599" s="786"/>
      <c r="T1599" s="786"/>
      <c r="U1599" s="788"/>
      <c r="V1599" s="287"/>
      <c r="X1599" s="5"/>
      <c r="Y1599" s="5"/>
      <c r="Z1599" s="166"/>
      <c r="AA1599" s="5"/>
      <c r="AB1599" s="5"/>
      <c r="AC1599" s="5"/>
    </row>
    <row r="1600" spans="1:29" s="23" customFormat="1" x14ac:dyDescent="0.25">
      <c r="A1600" s="508">
        <v>1387</v>
      </c>
      <c r="B1600" s="4806" t="s">
        <v>5325</v>
      </c>
      <c r="C1600" s="489" t="s">
        <v>868</v>
      </c>
      <c r="D1600" s="2329">
        <v>44867</v>
      </c>
      <c r="E1600" s="3465" t="s">
        <v>4950</v>
      </c>
      <c r="F1600" s="492">
        <v>58</v>
      </c>
      <c r="G1600" s="493">
        <f>AVERAGE(CPVTFC3SG0042!G21:H21)</f>
        <v>0.13779999999999998</v>
      </c>
      <c r="H1600" s="4008">
        <f t="shared" si="299"/>
        <v>-157.19424460431662</v>
      </c>
      <c r="I1600" s="4104" t="s">
        <v>314</v>
      </c>
      <c r="J1600" s="667"/>
      <c r="K1600" s="667"/>
      <c r="L1600" s="667"/>
      <c r="M1600" s="667"/>
      <c r="N1600" s="667"/>
      <c r="O1600" s="3935"/>
      <c r="P1600" s="3788">
        <v>44891</v>
      </c>
      <c r="Q1600" s="1498" t="s">
        <v>5586</v>
      </c>
      <c r="R1600" s="589">
        <v>136</v>
      </c>
      <c r="S1600" s="1498">
        <f>AVERAGE(CPVTFC3SG0076!X18:Y18)</f>
        <v>9.4450000000000006E-2</v>
      </c>
      <c r="T1600" s="494">
        <f t="shared" si="312"/>
        <v>-326.93571428571425</v>
      </c>
      <c r="U1600" s="1779" t="s">
        <v>314</v>
      </c>
      <c r="V1600" s="4915" t="s">
        <v>1416</v>
      </c>
      <c r="X1600" s="5"/>
      <c r="Y1600" s="5"/>
      <c r="Z1600" s="166"/>
      <c r="AA1600" s="5"/>
      <c r="AB1600" s="5"/>
      <c r="AC1600" s="5"/>
    </row>
    <row r="1601" spans="1:29" s="23" customFormat="1" x14ac:dyDescent="0.25">
      <c r="A1601" s="584"/>
      <c r="B1601" s="4807"/>
      <c r="C1601" s="263" t="s">
        <v>5448</v>
      </c>
      <c r="D1601" s="2333"/>
      <c r="E1601" s="3468"/>
      <c r="F1601" s="695"/>
      <c r="G1601" s="892"/>
      <c r="H1601" s="4011"/>
      <c r="I1601" s="4094"/>
      <c r="J1601" s="830"/>
      <c r="K1601" s="830"/>
      <c r="L1601" s="830"/>
      <c r="M1601" s="830"/>
      <c r="N1601" s="830"/>
      <c r="O1601" s="3931"/>
      <c r="P1601" s="267">
        <v>44891</v>
      </c>
      <c r="Q1601" s="268" t="s">
        <v>5586</v>
      </c>
      <c r="R1601" s="7">
        <v>137</v>
      </c>
      <c r="S1601" s="268">
        <f>AVERAGE(CPVTFC3SG0076!B20:C20)</f>
        <v>0.1288</v>
      </c>
      <c r="T1601" s="343">
        <f t="shared" si="312"/>
        <v>-165</v>
      </c>
      <c r="U1601" s="1781" t="s">
        <v>314</v>
      </c>
      <c r="V1601" s="4915"/>
      <c r="X1601" s="5"/>
      <c r="Y1601" s="5"/>
      <c r="Z1601" s="166"/>
      <c r="AA1601" s="5"/>
      <c r="AB1601" s="5"/>
      <c r="AC1601" s="5"/>
    </row>
    <row r="1602" spans="1:29" s="23" customFormat="1" x14ac:dyDescent="0.25">
      <c r="A1602" s="597">
        <v>1388</v>
      </c>
      <c r="B1602" s="4807"/>
      <c r="C1602" s="443" t="s">
        <v>2442</v>
      </c>
      <c r="D1602" s="2392">
        <v>44867</v>
      </c>
      <c r="E1602" s="3476" t="s">
        <v>4950</v>
      </c>
      <c r="F1602" s="103">
        <v>59</v>
      </c>
      <c r="G1602" s="276">
        <f>AVERAGE(CPVTFC3SG0042!I21:J21)</f>
        <v>1.0209999999999999</v>
      </c>
      <c r="H1602" s="4018">
        <f t="shared" si="299"/>
        <v>3019.7841726618703</v>
      </c>
      <c r="I1602" s="4122" t="s">
        <v>315</v>
      </c>
      <c r="J1602" s="645"/>
      <c r="K1602" s="645"/>
      <c r="L1602" s="645"/>
      <c r="M1602" s="645"/>
      <c r="N1602" s="645"/>
      <c r="O1602" s="3899"/>
      <c r="P1602" s="267">
        <v>44891</v>
      </c>
      <c r="Q1602" s="268" t="s">
        <v>5586</v>
      </c>
      <c r="R1602" s="7">
        <v>138</v>
      </c>
      <c r="S1602" s="268">
        <f>AVERAGE(CPVTFC3SG0076!D20:E20)</f>
        <v>0.11175</v>
      </c>
      <c r="T1602" s="343">
        <f t="shared" si="312"/>
        <v>-245.37857142857141</v>
      </c>
      <c r="U1602" s="1781" t="s">
        <v>314</v>
      </c>
      <c r="V1602" s="4914"/>
      <c r="X1602" s="5"/>
      <c r="Y1602" s="5"/>
      <c r="Z1602" s="166"/>
      <c r="AA1602" s="5"/>
      <c r="AB1602" s="5"/>
      <c r="AC1602" s="5"/>
    </row>
    <row r="1603" spans="1:29" s="23" customFormat="1" ht="24.75" thickBot="1" x14ac:dyDescent="0.3">
      <c r="A1603" s="537">
        <v>1389</v>
      </c>
      <c r="B1603" s="4807"/>
      <c r="C1603" s="423" t="s">
        <v>3919</v>
      </c>
      <c r="D1603" s="1785">
        <v>44867</v>
      </c>
      <c r="E1603" s="3550" t="s">
        <v>4950</v>
      </c>
      <c r="F1603" s="173">
        <v>60</v>
      </c>
      <c r="G1603" s="506">
        <f>AVERAGE(CPVTFC3SG0042!K21:L21)</f>
        <v>2.5759499999999997</v>
      </c>
      <c r="H1603" s="4017">
        <f t="shared" si="299"/>
        <v>8613.1294964028784</v>
      </c>
      <c r="I1603" s="4101" t="s">
        <v>315</v>
      </c>
      <c r="J1603" s="1389">
        <v>44880</v>
      </c>
      <c r="K1603" s="1329" t="s">
        <v>5465</v>
      </c>
      <c r="L1603" s="3681">
        <v>89</v>
      </c>
      <c r="M1603" s="1329">
        <f>AVERAGE(CPVTFC3SG0055!B12:C12)</f>
        <v>0.45415</v>
      </c>
      <c r="N1603" s="454">
        <f>((M1603-0.1235)/0.0139)*400</f>
        <v>9515.107913669066</v>
      </c>
      <c r="O1603" s="1330" t="s">
        <v>315</v>
      </c>
      <c r="P1603" s="2084"/>
      <c r="Q1603" s="3886"/>
      <c r="R1603" s="3687"/>
      <c r="S1603" s="969"/>
      <c r="T1603" s="970"/>
      <c r="U1603" s="3891"/>
      <c r="V1603" s="4914"/>
      <c r="X1603" s="5"/>
      <c r="Y1603" s="5"/>
      <c r="Z1603" s="166"/>
      <c r="AA1603" s="5"/>
      <c r="AB1603" s="5"/>
      <c r="AC1603" s="5"/>
    </row>
    <row r="1604" spans="1:29" s="23" customFormat="1" x14ac:dyDescent="0.25">
      <c r="A1604" s="475">
        <v>1390</v>
      </c>
      <c r="B1604" s="4800" t="s">
        <v>5326</v>
      </c>
      <c r="C1604" s="476" t="s">
        <v>868</v>
      </c>
      <c r="D1604" s="2332">
        <v>44867</v>
      </c>
      <c r="E1604" s="3523" t="s">
        <v>4950</v>
      </c>
      <c r="F1604" s="478">
        <v>61</v>
      </c>
      <c r="G1604" s="479">
        <f>AVERAGE(CPVTFC3SG0042!M21:N21)</f>
        <v>2.8687</v>
      </c>
      <c r="H1604" s="4004">
        <f t="shared" si="299"/>
        <v>9666.1870503597111</v>
      </c>
      <c r="I1604" s="4093" t="s">
        <v>315</v>
      </c>
      <c r="J1604" s="1611">
        <v>44880</v>
      </c>
      <c r="K1604" s="1327" t="s">
        <v>5465</v>
      </c>
      <c r="L1604" s="3682">
        <v>90</v>
      </c>
      <c r="M1604" s="1327">
        <f>AVERAGE(CPVTFC3SG0055!D12:E12)</f>
        <v>1.51735</v>
      </c>
      <c r="N1604" s="480">
        <f>((M1604-0.1235)/0.0139)*400</f>
        <v>40110.79136690648</v>
      </c>
      <c r="O1604" s="759" t="s">
        <v>315</v>
      </c>
      <c r="P1604" s="3788">
        <v>44893</v>
      </c>
      <c r="Q1604" s="1498" t="s">
        <v>5588</v>
      </c>
      <c r="R1604" s="1498">
        <v>39</v>
      </c>
      <c r="S1604" s="1498">
        <f>AVERAGE(CPVTFC3SG0078!M17:N17)</f>
        <v>0.31140000000000001</v>
      </c>
      <c r="T1604" s="494">
        <f t="shared" ref="T1604:T1612" si="313">(S1604-0.1301)/0.0142*66</f>
        <v>842.66197183098598</v>
      </c>
      <c r="U1604" s="1779" t="s">
        <v>314</v>
      </c>
      <c r="V1604" s="287"/>
      <c r="W1604" s="23">
        <v>1</v>
      </c>
      <c r="X1604" s="5"/>
      <c r="Y1604" s="5"/>
      <c r="Z1604" s="166"/>
      <c r="AA1604" s="5"/>
      <c r="AB1604" s="5"/>
      <c r="AC1604" s="5"/>
    </row>
    <row r="1605" spans="1:29" s="23" customFormat="1" x14ac:dyDescent="0.25">
      <c r="A1605" s="586"/>
      <c r="B1605" s="4801"/>
      <c r="C1605" s="263" t="s">
        <v>5448</v>
      </c>
      <c r="D1605" s="2333"/>
      <c r="E1605" s="3468"/>
      <c r="F1605" s="695"/>
      <c r="G1605" s="892"/>
      <c r="H1605" s="4011"/>
      <c r="I1605" s="4094"/>
      <c r="J1605" s="1174"/>
      <c r="K1605" s="893"/>
      <c r="L1605" s="3933"/>
      <c r="M1605" s="893"/>
      <c r="N1605" s="894"/>
      <c r="O1605" s="642"/>
      <c r="P1605" s="847">
        <v>44893</v>
      </c>
      <c r="Q1605" s="848" t="s">
        <v>5588</v>
      </c>
      <c r="R1605" s="848">
        <v>40</v>
      </c>
      <c r="S1605" s="848">
        <f>AVERAGE(CPVTFC3SG0078!O17:P17)</f>
        <v>0.40789999999999998</v>
      </c>
      <c r="T1605" s="344">
        <f t="shared" si="313"/>
        <v>1291.1830985915492</v>
      </c>
      <c r="U1605" s="3777" t="s">
        <v>315</v>
      </c>
      <c r="V1605" s="287"/>
      <c r="X1605" s="5"/>
      <c r="Y1605" s="5"/>
      <c r="Z1605" s="166"/>
      <c r="AA1605" s="5"/>
      <c r="AB1605" s="5"/>
      <c r="AC1605" s="5"/>
    </row>
    <row r="1606" spans="1:29" s="23" customFormat="1" x14ac:dyDescent="0.25">
      <c r="A1606" s="586"/>
      <c r="B1606" s="4801"/>
      <c r="C1606" s="263" t="s">
        <v>863</v>
      </c>
      <c r="D1606" s="2333"/>
      <c r="E1606" s="3468"/>
      <c r="F1606" s="695"/>
      <c r="G1606" s="892"/>
      <c r="H1606" s="4011"/>
      <c r="I1606" s="4094"/>
      <c r="J1606" s="1174"/>
      <c r="K1606" s="893"/>
      <c r="L1606" s="3933"/>
      <c r="M1606" s="893"/>
      <c r="N1606" s="894"/>
      <c r="O1606" s="642"/>
      <c r="P1606" s="267">
        <v>44893</v>
      </c>
      <c r="Q1606" s="268" t="s">
        <v>5588</v>
      </c>
      <c r="R1606" s="268">
        <v>41</v>
      </c>
      <c r="S1606" s="268">
        <f>AVERAGE(CPVTFC3SG0078!Q17:R17)</f>
        <v>0.22310000000000002</v>
      </c>
      <c r="T1606" s="343">
        <f t="shared" si="313"/>
        <v>432.25352112676069</v>
      </c>
      <c r="U1606" s="1781" t="s">
        <v>314</v>
      </c>
      <c r="V1606" s="287"/>
      <c r="X1606" s="5"/>
      <c r="Y1606" s="5"/>
      <c r="Z1606" s="166"/>
      <c r="AA1606" s="5"/>
      <c r="AB1606" s="5"/>
      <c r="AC1606" s="5"/>
    </row>
    <row r="1607" spans="1:29" s="23" customFormat="1" x14ac:dyDescent="0.25">
      <c r="A1607" s="590">
        <v>1391</v>
      </c>
      <c r="B1607" s="4801"/>
      <c r="C1607" s="436" t="s">
        <v>2442</v>
      </c>
      <c r="D1607" s="2337">
        <v>44867</v>
      </c>
      <c r="E1607" s="3456" t="s">
        <v>4950</v>
      </c>
      <c r="F1607" s="164">
        <v>62</v>
      </c>
      <c r="G1607" s="145">
        <f>AVERAGE(CPVTFC3SG0042!O21:P21)</f>
        <v>2.5877499999999998</v>
      </c>
      <c r="H1607" s="4002">
        <f t="shared" si="299"/>
        <v>8655.5755395683464</v>
      </c>
      <c r="I1607" s="4116" t="s">
        <v>315</v>
      </c>
      <c r="J1607" s="1156">
        <v>44880</v>
      </c>
      <c r="K1607" s="886" t="s">
        <v>5465</v>
      </c>
      <c r="L1607" s="1157">
        <v>91</v>
      </c>
      <c r="M1607" s="886">
        <f>AVERAGE(CPVTFC3SG0055!F12:G12)</f>
        <v>0.34955000000000003</v>
      </c>
      <c r="N1607" s="887">
        <f>((M1607-0.1235)/0.0139)*400</f>
        <v>6505.0359712230229</v>
      </c>
      <c r="O1607" s="421" t="s">
        <v>315</v>
      </c>
      <c r="P1607" s="267">
        <v>44893</v>
      </c>
      <c r="Q1607" s="268" t="s">
        <v>5588</v>
      </c>
      <c r="R1607" s="268">
        <v>42</v>
      </c>
      <c r="S1607" s="268">
        <f>AVERAGE(CPVTFC3SG0078!S17:T17)</f>
        <v>0.2303</v>
      </c>
      <c r="T1607" s="343">
        <f t="shared" si="313"/>
        <v>465.718309859155</v>
      </c>
      <c r="U1607" s="1781" t="s">
        <v>314</v>
      </c>
      <c r="V1607" s="287"/>
      <c r="X1607" s="5"/>
      <c r="Y1607" s="5"/>
      <c r="Z1607" s="166"/>
      <c r="AA1607" s="5"/>
      <c r="AB1607" s="5"/>
      <c r="AC1607" s="5"/>
    </row>
    <row r="1608" spans="1:29" s="23" customFormat="1" ht="24.75" thickBot="1" x14ac:dyDescent="0.3">
      <c r="A1608" s="411">
        <v>1392</v>
      </c>
      <c r="B1608" s="4802"/>
      <c r="C1608" s="482" t="s">
        <v>3919</v>
      </c>
      <c r="D1608" s="1511">
        <v>44867</v>
      </c>
      <c r="E1608" s="3845" t="s">
        <v>4950</v>
      </c>
      <c r="F1608" s="485">
        <v>63</v>
      </c>
      <c r="G1608" s="486">
        <f>AVERAGE(CPVTFC3SG0042!Q21:R21)</f>
        <v>2.6596000000000002</v>
      </c>
      <c r="H1608" s="4001">
        <f t="shared" si="299"/>
        <v>8914.028776978419</v>
      </c>
      <c r="I1608" s="4095" t="s">
        <v>315</v>
      </c>
      <c r="J1608" s="1615">
        <v>44880</v>
      </c>
      <c r="K1608" s="1332" t="s">
        <v>5465</v>
      </c>
      <c r="L1608" s="3907">
        <v>92</v>
      </c>
      <c r="M1608" s="1332">
        <f>AVERAGE(CPVTFC3SG0055!H12:I12)</f>
        <v>0.53744999999999998</v>
      </c>
      <c r="N1608" s="487">
        <f>((M1608-0.1235)/0.0139)*400</f>
        <v>11912.230215827338</v>
      </c>
      <c r="O1608" s="727" t="s">
        <v>315</v>
      </c>
      <c r="P1608" s="1383"/>
      <c r="Q1608" s="3884"/>
      <c r="R1608" s="3882"/>
      <c r="S1608" s="668"/>
      <c r="T1608" s="662"/>
      <c r="U1608" s="3890"/>
      <c r="V1608" s="287"/>
      <c r="X1608" s="5"/>
      <c r="Y1608" s="5"/>
      <c r="Z1608" s="166"/>
      <c r="AA1608" s="5"/>
      <c r="AB1608" s="5"/>
      <c r="AC1608" s="5"/>
    </row>
    <row r="1609" spans="1:29" s="23" customFormat="1" x14ac:dyDescent="0.25">
      <c r="A1609" s="591">
        <v>1393</v>
      </c>
      <c r="B1609" s="4814" t="s">
        <v>5327</v>
      </c>
      <c r="C1609" s="438" t="s">
        <v>868</v>
      </c>
      <c r="D1609" s="2870">
        <v>44867</v>
      </c>
      <c r="E1609" s="3485" t="s">
        <v>4950</v>
      </c>
      <c r="F1609" s="444">
        <v>64</v>
      </c>
      <c r="G1609" s="499">
        <f>AVERAGE(CPVTFC3SG0042!S21:T21)</f>
        <v>2.5432999999999999</v>
      </c>
      <c r="H1609" s="4000">
        <f t="shared" si="299"/>
        <v>8495.6834532374087</v>
      </c>
      <c r="I1609" s="4096" t="s">
        <v>315</v>
      </c>
      <c r="J1609" s="3676">
        <v>44880</v>
      </c>
      <c r="K1609" s="1978" t="s">
        <v>5465</v>
      </c>
      <c r="L1609" s="3677">
        <v>93</v>
      </c>
      <c r="M1609" s="1978">
        <f>AVERAGE(CPVTFC3SG0055!J12:K12)</f>
        <v>0.52085000000000004</v>
      </c>
      <c r="N1609" s="505">
        <f>((M1609-0.1235)/0.0139)*400</f>
        <v>11434.532374100721</v>
      </c>
      <c r="O1609" s="1304" t="s">
        <v>315</v>
      </c>
      <c r="P1609" s="267">
        <v>44893</v>
      </c>
      <c r="Q1609" s="268" t="s">
        <v>5588</v>
      </c>
      <c r="R1609" s="268">
        <v>43</v>
      </c>
      <c r="S1609" s="268">
        <f>AVERAGE(CPVTFC3SG0078!U17:V17)</f>
        <v>0.18895000000000001</v>
      </c>
      <c r="T1609" s="343">
        <f t="shared" si="313"/>
        <v>273.52816901408454</v>
      </c>
      <c r="U1609" s="1781" t="s">
        <v>314</v>
      </c>
      <c r="V1609" s="287"/>
      <c r="W1609" s="23">
        <v>1</v>
      </c>
      <c r="X1609" s="5"/>
      <c r="Y1609" s="5"/>
      <c r="Z1609" s="166"/>
      <c r="AA1609" s="5"/>
      <c r="AB1609" s="5"/>
      <c r="AC1609" s="5"/>
    </row>
    <row r="1610" spans="1:29" s="23" customFormat="1" x14ac:dyDescent="0.25">
      <c r="A1610" s="591"/>
      <c r="B1610" s="4815"/>
      <c r="C1610" s="263" t="s">
        <v>5448</v>
      </c>
      <c r="D1610" s="2333"/>
      <c r="E1610" s="3468"/>
      <c r="F1610" s="695"/>
      <c r="G1610" s="892"/>
      <c r="H1610" s="4011"/>
      <c r="I1610" s="4094"/>
      <c r="J1610" s="3939"/>
      <c r="K1610" s="1366"/>
      <c r="L1610" s="3940"/>
      <c r="M1610" s="1366"/>
      <c r="N1610" s="1367"/>
      <c r="O1610" s="672"/>
      <c r="P1610" s="267">
        <v>44893</v>
      </c>
      <c r="Q1610" s="268" t="s">
        <v>5588</v>
      </c>
      <c r="R1610" s="268">
        <v>44</v>
      </c>
      <c r="S1610" s="268">
        <f>AVERAGE(CPVTFC3SG0078!W17:X17)</f>
        <v>0.13824999999999998</v>
      </c>
      <c r="T1610" s="343">
        <f t="shared" si="313"/>
        <v>37.880281690140805</v>
      </c>
      <c r="U1610" s="1781" t="s">
        <v>314</v>
      </c>
      <c r="V1610" s="287"/>
      <c r="X1610" s="5"/>
      <c r="Y1610" s="5"/>
      <c r="Z1610" s="166"/>
      <c r="AA1610" s="5"/>
      <c r="AB1610" s="5"/>
      <c r="AC1610" s="5"/>
    </row>
    <row r="1611" spans="1:29" s="23" customFormat="1" x14ac:dyDescent="0.25">
      <c r="A1611" s="591"/>
      <c r="B1611" s="4815"/>
      <c r="C1611" s="263" t="s">
        <v>863</v>
      </c>
      <c r="D1611" s="2333"/>
      <c r="E1611" s="3468"/>
      <c r="F1611" s="695"/>
      <c r="G1611" s="892"/>
      <c r="H1611" s="4011"/>
      <c r="I1611" s="4094"/>
      <c r="J1611" s="3939"/>
      <c r="K1611" s="1366"/>
      <c r="L1611" s="3940"/>
      <c r="M1611" s="1366"/>
      <c r="N1611" s="1367"/>
      <c r="O1611" s="672"/>
      <c r="P1611" s="267">
        <v>44893</v>
      </c>
      <c r="Q1611" s="268" t="s">
        <v>5588</v>
      </c>
      <c r="R1611" s="268">
        <v>45</v>
      </c>
      <c r="S1611" s="268">
        <f>AVERAGE(CPVTFC3SG0078!C19:D19)</f>
        <v>0.11895</v>
      </c>
      <c r="T1611" s="343">
        <f t="shared" si="313"/>
        <v>-51.823943661971796</v>
      </c>
      <c r="U1611" s="1781" t="s">
        <v>314</v>
      </c>
      <c r="V1611" s="287"/>
      <c r="X1611" s="5"/>
      <c r="Y1611" s="5"/>
      <c r="Z1611" s="166"/>
      <c r="AA1611" s="5"/>
      <c r="AB1611" s="5"/>
      <c r="AC1611" s="5"/>
    </row>
    <row r="1612" spans="1:29" s="23" customFormat="1" x14ac:dyDescent="0.25">
      <c r="A1612" s="586">
        <v>1394</v>
      </c>
      <c r="B1612" s="4815"/>
      <c r="C1612" s="436" t="s">
        <v>2442</v>
      </c>
      <c r="D1612" s="2337">
        <v>44867</v>
      </c>
      <c r="E1612" s="3456" t="s">
        <v>4950</v>
      </c>
      <c r="F1612" s="164">
        <v>65</v>
      </c>
      <c r="G1612" s="145">
        <f>AVERAGE(CPVTFC3SG0042!U21:V21)</f>
        <v>1.1015999999999999</v>
      </c>
      <c r="H1612" s="4002">
        <f t="shared" si="299"/>
        <v>3309.7122302158277</v>
      </c>
      <c r="I1612" s="4151" t="s">
        <v>315</v>
      </c>
      <c r="J1612" s="645"/>
      <c r="K1612" s="645"/>
      <c r="L1612" s="645"/>
      <c r="M1612" s="645"/>
      <c r="N1612" s="645"/>
      <c r="O1612" s="3899"/>
      <c r="P1612" s="267">
        <v>44893</v>
      </c>
      <c r="Q1612" s="268" t="s">
        <v>5588</v>
      </c>
      <c r="R1612" s="268">
        <v>46</v>
      </c>
      <c r="S1612" s="268">
        <f>AVERAGE(CPVTFC3SG0078!E19:F19)</f>
        <v>0.14829999999999999</v>
      </c>
      <c r="T1612" s="343">
        <f t="shared" si="313"/>
        <v>84.591549295774612</v>
      </c>
      <c r="U1612" s="1781" t="s">
        <v>314</v>
      </c>
      <c r="V1612" s="287"/>
      <c r="X1612" s="5"/>
      <c r="Y1612" s="5"/>
      <c r="Z1612" s="166"/>
      <c r="AA1612" s="5"/>
      <c r="AB1612" s="5"/>
      <c r="AC1612" s="5"/>
    </row>
    <row r="1613" spans="1:29" s="23" customFormat="1" ht="24.75" thickBot="1" x14ac:dyDescent="0.3">
      <c r="A1613" s="481">
        <v>1395</v>
      </c>
      <c r="B1613" s="4821"/>
      <c r="C1613" s="482" t="s">
        <v>3919</v>
      </c>
      <c r="D1613" s="1511">
        <v>44867</v>
      </c>
      <c r="E1613" s="3845" t="s">
        <v>4950</v>
      </c>
      <c r="F1613" s="485">
        <v>66</v>
      </c>
      <c r="G1613" s="486">
        <f>AVERAGE(CPVTFC3SG0042!W21:X21)</f>
        <v>0.89675000000000005</v>
      </c>
      <c r="H1613" s="4001">
        <f t="shared" ref="H1613:H1693" si="314">(G1613-0.1815)/0.0139*50</f>
        <v>2572.8417266187057</v>
      </c>
      <c r="I1613" s="4099" t="s">
        <v>315</v>
      </c>
      <c r="J1613" s="668"/>
      <c r="K1613" s="668"/>
      <c r="L1613" s="668"/>
      <c r="M1613" s="668"/>
      <c r="N1613" s="668"/>
      <c r="O1613" s="3943"/>
      <c r="P1613" s="786"/>
      <c r="Q1613" s="786"/>
      <c r="R1613" s="668"/>
      <c r="S1613" s="786"/>
      <c r="T1613" s="786"/>
      <c r="U1613" s="788"/>
      <c r="V1613" s="287"/>
      <c r="X1613" s="5"/>
      <c r="Y1613" s="5"/>
      <c r="Z1613" s="166"/>
      <c r="AA1613" s="5"/>
      <c r="AB1613" s="5"/>
      <c r="AC1613" s="5"/>
    </row>
    <row r="1614" spans="1:29" s="23" customFormat="1" x14ac:dyDescent="0.25">
      <c r="A1614" s="488">
        <v>1396</v>
      </c>
      <c r="B1614" s="4803" t="s">
        <v>5328</v>
      </c>
      <c r="C1614" s="489" t="s">
        <v>868</v>
      </c>
      <c r="D1614" s="2329">
        <v>44867</v>
      </c>
      <c r="E1614" s="3465" t="s">
        <v>4950</v>
      </c>
      <c r="F1614" s="492">
        <v>67</v>
      </c>
      <c r="G1614" s="493">
        <f>AVERAGE(CPVTFC3SG0042!C23:D23)</f>
        <v>8.4150000000000003E-2</v>
      </c>
      <c r="H1614" s="4008">
        <f t="shared" si="314"/>
        <v>-350.1798561151079</v>
      </c>
      <c r="I1614" s="4117" t="s">
        <v>314</v>
      </c>
      <c r="J1614" s="667"/>
      <c r="K1614" s="667"/>
      <c r="L1614" s="667"/>
      <c r="M1614" s="667"/>
      <c r="N1614" s="667"/>
      <c r="O1614" s="667"/>
      <c r="P1614" s="3788">
        <v>44891</v>
      </c>
      <c r="Q1614" s="1498" t="s">
        <v>5586</v>
      </c>
      <c r="R1614" s="589">
        <v>149</v>
      </c>
      <c r="S1614" s="1498">
        <f>AVERAGE(CPVTFC3SG0076!B22:C22)</f>
        <v>0.10550000000000001</v>
      </c>
      <c r="T1614" s="494">
        <f t="shared" ref="T1614:T1615" si="315">(S1614-0.1638)/0.014*66</f>
        <v>-274.8428571428571</v>
      </c>
      <c r="U1614" s="1779" t="s">
        <v>314</v>
      </c>
      <c r="V1614" s="287"/>
    </row>
    <row r="1615" spans="1:29" s="23" customFormat="1" x14ac:dyDescent="0.25">
      <c r="A1615" s="585">
        <v>1397</v>
      </c>
      <c r="B1615" s="4804"/>
      <c r="C1615" s="263" t="s">
        <v>2442</v>
      </c>
      <c r="D1615" s="2340">
        <v>44867</v>
      </c>
      <c r="E1615" s="3460" t="s">
        <v>4950</v>
      </c>
      <c r="F1615" s="102">
        <v>68</v>
      </c>
      <c r="G1615" s="275">
        <f>AVERAGE(CPVTFC3SG0042!E23:F23)</f>
        <v>8.4799999999999986E-2</v>
      </c>
      <c r="H1615" s="4026">
        <f t="shared" si="314"/>
        <v>-347.84172661870508</v>
      </c>
      <c r="I1615" s="4118" t="s">
        <v>314</v>
      </c>
      <c r="J1615" s="645"/>
      <c r="K1615" s="645"/>
      <c r="L1615" s="645"/>
      <c r="M1615" s="645"/>
      <c r="N1615" s="645"/>
      <c r="O1615" s="645"/>
      <c r="P1615" s="267">
        <v>44891</v>
      </c>
      <c r="Q1615" s="268" t="s">
        <v>5586</v>
      </c>
      <c r="R1615" s="7">
        <v>150</v>
      </c>
      <c r="S1615" s="268">
        <f>AVERAGE(CPVTFC3SG0076!D22:E22)</f>
        <v>9.8549999999999999E-2</v>
      </c>
      <c r="T1615" s="343">
        <f t="shared" si="315"/>
        <v>-307.60714285714283</v>
      </c>
      <c r="U1615" s="1781" t="s">
        <v>314</v>
      </c>
      <c r="V1615" s="287"/>
      <c r="X1615" s="5"/>
      <c r="Y1615" s="5"/>
      <c r="Z1615" s="166"/>
      <c r="AA1615" s="5"/>
      <c r="AB1615" s="5"/>
      <c r="AC1615" s="5"/>
    </row>
    <row r="1616" spans="1:29" s="23" customFormat="1" ht="24.75" thickBot="1" x14ac:dyDescent="0.3">
      <c r="A1616" s="1870">
        <v>1398</v>
      </c>
      <c r="B1616" s="4805"/>
      <c r="C1616" s="346" t="s">
        <v>3919</v>
      </c>
      <c r="D1616" s="2232">
        <v>44867</v>
      </c>
      <c r="E1616" s="3862" t="s">
        <v>4950</v>
      </c>
      <c r="F1616" s="321">
        <v>69</v>
      </c>
      <c r="G1616" s="473">
        <f>AVERAGE(CPVTFC3SG0042!G23:H23)</f>
        <v>0.26329999999999998</v>
      </c>
      <c r="H1616" s="4006">
        <f t="shared" si="314"/>
        <v>294.24460431654671</v>
      </c>
      <c r="I1616" s="4159" t="s">
        <v>314</v>
      </c>
      <c r="J1616" s="969"/>
      <c r="K1616" s="969"/>
      <c r="L1616" s="969"/>
      <c r="M1616" s="969"/>
      <c r="N1616" s="969"/>
      <c r="O1616" s="969"/>
      <c r="P1616" s="2084"/>
      <c r="Q1616" s="3886"/>
      <c r="R1616" s="3687"/>
      <c r="S1616" s="969"/>
      <c r="T1616" s="970"/>
      <c r="U1616" s="3891"/>
      <c r="V1616" s="287"/>
      <c r="X1616" s="5"/>
      <c r="Y1616" s="5"/>
      <c r="Z1616" s="166"/>
      <c r="AA1616" s="5"/>
      <c r="AB1616" s="5"/>
      <c r="AC1616" s="5"/>
    </row>
    <row r="1617" spans="1:29" s="23" customFormat="1" x14ac:dyDescent="0.25">
      <c r="A1617" s="508">
        <v>1399</v>
      </c>
      <c r="B1617" s="4806" t="s">
        <v>5329</v>
      </c>
      <c r="C1617" s="489" t="s">
        <v>868</v>
      </c>
      <c r="D1617" s="2329">
        <v>44867</v>
      </c>
      <c r="E1617" s="3465" t="s">
        <v>4950</v>
      </c>
      <c r="F1617" s="492">
        <v>70</v>
      </c>
      <c r="G1617" s="493">
        <f>AVERAGE(CPVTFC3SG0042!I23:J23)</f>
        <v>9.2499999999999999E-2</v>
      </c>
      <c r="H1617" s="4008">
        <f t="shared" si="314"/>
        <v>-320.14388489208636</v>
      </c>
      <c r="I1617" s="4104" t="s">
        <v>314</v>
      </c>
      <c r="J1617" s="667"/>
      <c r="K1617" s="667"/>
      <c r="L1617" s="667"/>
      <c r="M1617" s="667"/>
      <c r="N1617" s="667"/>
      <c r="O1617" s="3935"/>
      <c r="P1617" s="267">
        <v>44893</v>
      </c>
      <c r="Q1617" s="268" t="s">
        <v>5588</v>
      </c>
      <c r="R1617" s="268">
        <v>47</v>
      </c>
      <c r="S1617" s="268">
        <f>AVERAGE(CPVTFC3SG0078!G19:H19)</f>
        <v>0.11515</v>
      </c>
      <c r="T1617" s="343">
        <f t="shared" ref="T1617:T1635" si="316">(S1617-0.1301)/0.0142*66</f>
        <v>-69.485915492957702</v>
      </c>
      <c r="U1617" s="1781" t="s">
        <v>314</v>
      </c>
      <c r="V1617" s="4915" t="s">
        <v>1416</v>
      </c>
      <c r="X1617" s="5"/>
      <c r="Y1617" s="5"/>
      <c r="Z1617" s="166"/>
      <c r="AA1617" s="5"/>
      <c r="AB1617" s="5"/>
      <c r="AC1617" s="5"/>
    </row>
    <row r="1618" spans="1:29" s="23" customFormat="1" x14ac:dyDescent="0.25">
      <c r="A1618" s="593">
        <v>1400</v>
      </c>
      <c r="B1618" s="4807"/>
      <c r="C1618" s="263" t="s">
        <v>2442</v>
      </c>
      <c r="D1618" s="2340">
        <v>44867</v>
      </c>
      <c r="E1618" s="3460" t="s">
        <v>4950</v>
      </c>
      <c r="F1618" s="102">
        <v>71</v>
      </c>
      <c r="G1618" s="275">
        <f>AVERAGE(CPVTFC3SG0042!K23:L23)</f>
        <v>8.43E-2</v>
      </c>
      <c r="H1618" s="4026">
        <f t="shared" si="314"/>
        <v>-349.64028776978415</v>
      </c>
      <c r="I1618" s="4115" t="s">
        <v>314</v>
      </c>
      <c r="J1618" s="645"/>
      <c r="K1618" s="645"/>
      <c r="L1618" s="645"/>
      <c r="M1618" s="645"/>
      <c r="N1618" s="645"/>
      <c r="O1618" s="3899"/>
      <c r="P1618" s="267">
        <v>44893</v>
      </c>
      <c r="Q1618" s="268" t="s">
        <v>5588</v>
      </c>
      <c r="R1618" s="268">
        <v>48</v>
      </c>
      <c r="S1618" s="268">
        <f>AVERAGE(CPVTFC3SG0078!I19:J19)</f>
        <v>0.1047</v>
      </c>
      <c r="T1618" s="343">
        <f t="shared" si="316"/>
        <v>-118.05633802816898</v>
      </c>
      <c r="U1618" s="1781" t="s">
        <v>314</v>
      </c>
      <c r="V1618" s="4914"/>
      <c r="X1618" s="5"/>
      <c r="Y1618" s="5"/>
      <c r="Z1618" s="166"/>
      <c r="AA1618" s="5"/>
      <c r="AB1618" s="5"/>
      <c r="AC1618" s="5"/>
    </row>
    <row r="1619" spans="1:29" s="23" customFormat="1" ht="24.75" thickBot="1" x14ac:dyDescent="0.3">
      <c r="A1619" s="516">
        <v>1401</v>
      </c>
      <c r="B1619" s="4808"/>
      <c r="C1619" s="463" t="s">
        <v>3919</v>
      </c>
      <c r="D1619" s="1516">
        <v>44867</v>
      </c>
      <c r="E1619" s="3834" t="s">
        <v>4950</v>
      </c>
      <c r="F1619" s="518">
        <v>72</v>
      </c>
      <c r="G1619" s="509">
        <f>AVERAGE(CPVTFC3SG0042!M23:N23)</f>
        <v>1.0949499999999999</v>
      </c>
      <c r="H1619" s="4014">
        <f t="shared" si="314"/>
        <v>3285.7913669064742</v>
      </c>
      <c r="I1619" s="4100" t="s">
        <v>315</v>
      </c>
      <c r="J1619" s="668"/>
      <c r="K1619" s="668"/>
      <c r="L1619" s="668"/>
      <c r="M1619" s="668"/>
      <c r="N1619" s="668"/>
      <c r="O1619" s="3943"/>
      <c r="P1619" s="1383"/>
      <c r="Q1619" s="2775"/>
      <c r="R1619" s="668"/>
      <c r="S1619" s="668"/>
      <c r="T1619" s="662"/>
      <c r="U1619" s="2793"/>
      <c r="V1619" s="4914"/>
      <c r="X1619" s="5"/>
      <c r="Y1619" s="5"/>
      <c r="Z1619" s="166"/>
      <c r="AA1619" s="5"/>
      <c r="AB1619" s="5"/>
      <c r="AC1619" s="5"/>
    </row>
    <row r="1620" spans="1:29" s="23" customFormat="1" x14ac:dyDescent="0.25">
      <c r="A1620" s="488">
        <v>1402</v>
      </c>
      <c r="B1620" s="4806" t="s">
        <v>5330</v>
      </c>
      <c r="C1620" s="489" t="s">
        <v>868</v>
      </c>
      <c r="D1620" s="2329">
        <v>44867</v>
      </c>
      <c r="E1620" s="3465" t="s">
        <v>4950</v>
      </c>
      <c r="F1620" s="492">
        <v>73</v>
      </c>
      <c r="G1620" s="493">
        <f>AVERAGE(CPVTFC3SG0042!O23:P23)</f>
        <v>0.1018</v>
      </c>
      <c r="H1620" s="4008">
        <f t="shared" si="314"/>
        <v>-286.69064748201436</v>
      </c>
      <c r="I1620" s="4104" t="s">
        <v>314</v>
      </c>
      <c r="J1620" s="667"/>
      <c r="K1620" s="667"/>
      <c r="L1620" s="667"/>
      <c r="M1620" s="667"/>
      <c r="N1620" s="667"/>
      <c r="O1620" s="3935"/>
      <c r="P1620" s="267">
        <v>44893</v>
      </c>
      <c r="Q1620" s="268" t="s">
        <v>5588</v>
      </c>
      <c r="R1620" s="268">
        <v>49</v>
      </c>
      <c r="S1620" s="268">
        <f>AVERAGE(CPVTFC3SG0078!K19:L19)</f>
        <v>7.5449999999999989E-2</v>
      </c>
      <c r="T1620" s="343">
        <f t="shared" si="316"/>
        <v>-254.00704225352112</v>
      </c>
      <c r="U1620" s="1781" t="s">
        <v>314</v>
      </c>
      <c r="V1620" s="4915" t="s">
        <v>1416</v>
      </c>
    </row>
    <row r="1621" spans="1:29" s="23" customFormat="1" x14ac:dyDescent="0.25">
      <c r="A1621" s="536"/>
      <c r="B1621" s="4807"/>
      <c r="C1621" s="263" t="s">
        <v>5448</v>
      </c>
      <c r="D1621" s="2333"/>
      <c r="E1621" s="3468"/>
      <c r="F1621" s="695"/>
      <c r="G1621" s="892"/>
      <c r="H1621" s="4011"/>
      <c r="I1621" s="4094"/>
      <c r="J1621" s="830"/>
      <c r="K1621" s="830"/>
      <c r="L1621" s="830"/>
      <c r="M1621" s="830"/>
      <c r="N1621" s="830"/>
      <c r="O1621" s="3931"/>
      <c r="P1621" s="267">
        <v>44893</v>
      </c>
      <c r="Q1621" s="268" t="s">
        <v>5588</v>
      </c>
      <c r="R1621" s="268">
        <v>50</v>
      </c>
      <c r="S1621" s="268">
        <f>AVERAGE(CPVTFC3SG0078!M19:N19)</f>
        <v>0.12959999999999999</v>
      </c>
      <c r="T1621" s="343">
        <f t="shared" si="316"/>
        <v>-2.3239436619718328</v>
      </c>
      <c r="U1621" s="1781" t="s">
        <v>314</v>
      </c>
      <c r="V1621" s="4915"/>
    </row>
    <row r="1622" spans="1:29" s="23" customFormat="1" x14ac:dyDescent="0.25">
      <c r="A1622" s="585">
        <v>1403</v>
      </c>
      <c r="B1622" s="4807"/>
      <c r="C1622" s="263" t="s">
        <v>2442</v>
      </c>
      <c r="D1622" s="2340">
        <v>44867</v>
      </c>
      <c r="E1622" s="3460" t="s">
        <v>4950</v>
      </c>
      <c r="F1622" s="102">
        <v>74</v>
      </c>
      <c r="G1622" s="275">
        <f>AVERAGE(CPVTFC3SG0042!Q23:R23)</f>
        <v>0.10095</v>
      </c>
      <c r="H1622" s="4026">
        <f t="shared" si="314"/>
        <v>-289.74820143884892</v>
      </c>
      <c r="I1622" s="4115" t="s">
        <v>314</v>
      </c>
      <c r="J1622" s="645"/>
      <c r="K1622" s="645"/>
      <c r="L1622" s="645"/>
      <c r="M1622" s="645"/>
      <c r="N1622" s="645"/>
      <c r="O1622" s="3899"/>
      <c r="P1622" s="267">
        <v>44893</v>
      </c>
      <c r="Q1622" s="268" t="s">
        <v>5588</v>
      </c>
      <c r="R1622" s="268">
        <v>51</v>
      </c>
      <c r="S1622" s="268">
        <f>AVERAGE(CPVTFC3SG0078!O19:P19)</f>
        <v>0.12709999999999999</v>
      </c>
      <c r="T1622" s="343">
        <f t="shared" si="316"/>
        <v>-13.943661971830997</v>
      </c>
      <c r="U1622" s="1781" t="s">
        <v>314</v>
      </c>
      <c r="V1622" s="4914"/>
    </row>
    <row r="1623" spans="1:29" s="23" customFormat="1" ht="24.75" thickBot="1" x14ac:dyDescent="0.3">
      <c r="A1623" s="219">
        <v>1404</v>
      </c>
      <c r="B1623" s="4808"/>
      <c r="C1623" s="463" t="s">
        <v>3919</v>
      </c>
      <c r="D1623" s="1516">
        <v>44867</v>
      </c>
      <c r="E1623" s="3834" t="s">
        <v>4950</v>
      </c>
      <c r="F1623" s="518">
        <v>75</v>
      </c>
      <c r="G1623" s="509">
        <f>AVERAGE(CPVTFC3SG0042!S23:T23)</f>
        <v>1.2119</v>
      </c>
      <c r="H1623" s="4014">
        <f t="shared" si="314"/>
        <v>3706.4748201438852</v>
      </c>
      <c r="I1623" s="4100" t="s">
        <v>315</v>
      </c>
      <c r="J1623" s="668"/>
      <c r="K1623" s="668"/>
      <c r="L1623" s="668"/>
      <c r="M1623" s="668"/>
      <c r="N1623" s="668"/>
      <c r="O1623" s="3943"/>
      <c r="P1623" s="1383"/>
      <c r="Q1623" s="3884"/>
      <c r="R1623" s="3882"/>
      <c r="S1623" s="668"/>
      <c r="T1623" s="662"/>
      <c r="U1623" s="3890"/>
      <c r="V1623" s="4914"/>
    </row>
    <row r="1624" spans="1:29" s="23" customFormat="1" x14ac:dyDescent="0.25">
      <c r="A1624" s="406">
        <v>1405</v>
      </c>
      <c r="B1624" s="4814" t="s">
        <v>5331</v>
      </c>
      <c r="C1624" s="476" t="s">
        <v>868</v>
      </c>
      <c r="D1624" s="2332">
        <v>44867</v>
      </c>
      <c r="E1624" s="3523" t="s">
        <v>4950</v>
      </c>
      <c r="F1624" s="478">
        <v>76</v>
      </c>
      <c r="G1624" s="479">
        <f>AVERAGE(CPVTFC3SG0042!U23:V23)</f>
        <v>2.3663499999999997</v>
      </c>
      <c r="H1624" s="4004">
        <f t="shared" si="314"/>
        <v>7859.1726618705043</v>
      </c>
      <c r="I1624" s="4098" t="s">
        <v>315</v>
      </c>
      <c r="J1624" s="1611">
        <v>44880</v>
      </c>
      <c r="K1624" s="1327" t="s">
        <v>5465</v>
      </c>
      <c r="L1624" s="3682">
        <v>94</v>
      </c>
      <c r="M1624" s="1327">
        <f>AVERAGE(CPVTFC3SG0055!L12:M12)</f>
        <v>0.38439999999999996</v>
      </c>
      <c r="N1624" s="480">
        <f t="shared" ref="N1624" si="317">((M1624-0.1235)/0.0139)*400</f>
        <v>7507.9136690647474</v>
      </c>
      <c r="O1624" s="872" t="s">
        <v>315</v>
      </c>
      <c r="P1624" s="267">
        <v>44893</v>
      </c>
      <c r="Q1624" s="268" t="s">
        <v>5588</v>
      </c>
      <c r="R1624" s="268">
        <v>52</v>
      </c>
      <c r="S1624" s="268">
        <f>AVERAGE(CPVTFC3SG0078!Q19:R19)</f>
        <v>0.15425</v>
      </c>
      <c r="T1624" s="343">
        <f t="shared" si="316"/>
        <v>112.24647887323945</v>
      </c>
      <c r="U1624" s="1781" t="s">
        <v>314</v>
      </c>
      <c r="V1624" s="287"/>
      <c r="W1624" s="23">
        <v>1</v>
      </c>
    </row>
    <row r="1625" spans="1:29" s="23" customFormat="1" x14ac:dyDescent="0.25">
      <c r="A1625" s="586">
        <v>1406</v>
      </c>
      <c r="B1625" s="4815"/>
      <c r="C1625" s="436" t="s">
        <v>2442</v>
      </c>
      <c r="D1625" s="2337">
        <v>44867</v>
      </c>
      <c r="E1625" s="3456" t="s">
        <v>4950</v>
      </c>
      <c r="F1625" s="164">
        <v>77</v>
      </c>
      <c r="G1625" s="453">
        <f>AVERAGE(CPVTFC3SG0042!W23:X23)</f>
        <v>2.8304499999999999</v>
      </c>
      <c r="H1625" s="4002">
        <f t="shared" si="314"/>
        <v>9528.5971223021588</v>
      </c>
      <c r="I1625" s="4151" t="s">
        <v>315</v>
      </c>
      <c r="J1625" s="98">
        <v>44880</v>
      </c>
      <c r="K1625" s="99" t="s">
        <v>5465</v>
      </c>
      <c r="L1625" s="1155">
        <v>95</v>
      </c>
      <c r="M1625" s="99">
        <f>AVERAGE(CPVTFC3SG0055!N12:O12)</f>
        <v>0.98</v>
      </c>
      <c r="N1625" s="100">
        <f>((M1625-0.1235)/0.0139)*400</f>
        <v>24647.482014388494</v>
      </c>
      <c r="O1625" s="858" t="s">
        <v>315</v>
      </c>
      <c r="P1625" s="267">
        <v>44893</v>
      </c>
      <c r="Q1625" s="268" t="s">
        <v>5588</v>
      </c>
      <c r="R1625" s="268">
        <v>53</v>
      </c>
      <c r="S1625" s="268">
        <f>AVERAGE(CPVTFC3SG0078!S19:T19)</f>
        <v>0.31830000000000003</v>
      </c>
      <c r="T1625" s="343">
        <f t="shared" si="316"/>
        <v>874.73239436619735</v>
      </c>
      <c r="U1625" s="1781" t="s">
        <v>314</v>
      </c>
      <c r="V1625" s="287"/>
    </row>
    <row r="1626" spans="1:29" ht="24.75" thickBot="1" x14ac:dyDescent="0.3">
      <c r="A1626" s="481">
        <v>1407</v>
      </c>
      <c r="B1626" s="4821"/>
      <c r="C1626" s="482" t="s">
        <v>3919</v>
      </c>
      <c r="D1626" s="1511">
        <v>44867</v>
      </c>
      <c r="E1626" s="3845" t="s">
        <v>4950</v>
      </c>
      <c r="F1626" s="485">
        <v>78</v>
      </c>
      <c r="G1626" s="486">
        <f>AVERAGE(CPVTFC3SG0042!C25:D25)</f>
        <v>2.8693</v>
      </c>
      <c r="H1626" s="4001">
        <f t="shared" si="314"/>
        <v>9668.3453237410085</v>
      </c>
      <c r="I1626" s="4099" t="s">
        <v>315</v>
      </c>
      <c r="J1626" s="1615">
        <v>44880</v>
      </c>
      <c r="K1626" s="1332" t="s">
        <v>5465</v>
      </c>
      <c r="L1626" s="3907">
        <v>96</v>
      </c>
      <c r="M1626" s="1332">
        <f>AVERAGE(CPVTFC3SG0055!P12:Q12)</f>
        <v>0.65444999999999998</v>
      </c>
      <c r="N1626" s="487">
        <f>((M1626-0.1235)/0.0139)*400</f>
        <v>15279.136690647485</v>
      </c>
      <c r="O1626" s="1206" t="s">
        <v>315</v>
      </c>
      <c r="P1626" s="1383"/>
      <c r="Q1626" s="3884"/>
      <c r="R1626" s="3882"/>
      <c r="S1626" s="668"/>
      <c r="T1626" s="662"/>
      <c r="U1626" s="3890"/>
    </row>
    <row r="1627" spans="1:29" x14ac:dyDescent="0.25">
      <c r="A1627" s="475">
        <v>1408</v>
      </c>
      <c r="B1627" s="4814" t="s">
        <v>5332</v>
      </c>
      <c r="C1627" s="476" t="s">
        <v>868</v>
      </c>
      <c r="D1627" s="2332">
        <v>44867</v>
      </c>
      <c r="E1627" s="3523" t="s">
        <v>4950</v>
      </c>
      <c r="F1627" s="478">
        <v>79</v>
      </c>
      <c r="G1627" s="479">
        <f>AVERAGE(CPVTFC3SG0042!E25:F25)</f>
        <v>2.0741000000000001</v>
      </c>
      <c r="H1627" s="4004">
        <f t="shared" si="314"/>
        <v>6807.9136690647483</v>
      </c>
      <c r="I1627" s="4098" t="s">
        <v>315</v>
      </c>
      <c r="J1627" s="834"/>
      <c r="K1627" s="834"/>
      <c r="L1627" s="835"/>
      <c r="M1627" s="834"/>
      <c r="N1627" s="834"/>
      <c r="O1627" s="1602"/>
      <c r="P1627" s="267">
        <v>44893</v>
      </c>
      <c r="Q1627" s="268" t="s">
        <v>5588</v>
      </c>
      <c r="R1627" s="268">
        <v>54</v>
      </c>
      <c r="S1627" s="268">
        <f>AVERAGE(CPVTFC3SG0078!U19:V19)</f>
        <v>0.1052</v>
      </c>
      <c r="T1627" s="343">
        <f t="shared" si="316"/>
        <v>-115.73239436619713</v>
      </c>
      <c r="U1627" s="1781" t="s">
        <v>314</v>
      </c>
      <c r="W1627" s="5">
        <v>1</v>
      </c>
    </row>
    <row r="1628" spans="1:29" x14ac:dyDescent="0.25">
      <c r="A1628" s="590">
        <v>1409</v>
      </c>
      <c r="B1628" s="4815"/>
      <c r="C1628" s="436" t="s">
        <v>2442</v>
      </c>
      <c r="D1628" s="2337">
        <v>44867</v>
      </c>
      <c r="E1628" s="3456" t="s">
        <v>4950</v>
      </c>
      <c r="F1628" s="164">
        <v>80</v>
      </c>
      <c r="G1628" s="145">
        <f>AVERAGE(CPVTFC3SG0042!G25:H25)</f>
        <v>1.9574</v>
      </c>
      <c r="H1628" s="4002">
        <f t="shared" si="314"/>
        <v>6388.1294964028784</v>
      </c>
      <c r="I1628" s="4151" t="s">
        <v>315</v>
      </c>
      <c r="J1628" s="694"/>
      <c r="K1628" s="694"/>
      <c r="L1628" s="695"/>
      <c r="M1628" s="694"/>
      <c r="N1628" s="694"/>
      <c r="O1628" s="1260"/>
      <c r="P1628" s="267">
        <v>44893</v>
      </c>
      <c r="Q1628" s="268" t="s">
        <v>5588</v>
      </c>
      <c r="R1628" s="268">
        <v>55</v>
      </c>
      <c r="S1628" s="268">
        <f>AVERAGE(CPVTFC3SG0078!W19:X19)</f>
        <v>0.15820000000000001</v>
      </c>
      <c r="T1628" s="343">
        <f t="shared" si="316"/>
        <v>130.60563380281695</v>
      </c>
      <c r="U1628" s="1781" t="s">
        <v>314</v>
      </c>
    </row>
    <row r="1629" spans="1:29" ht="24.75" thickBot="1" x14ac:dyDescent="0.3">
      <c r="A1629" s="411">
        <v>1410</v>
      </c>
      <c r="B1629" s="4821"/>
      <c r="C1629" s="482" t="s">
        <v>3919</v>
      </c>
      <c r="D1629" s="1511">
        <v>44867</v>
      </c>
      <c r="E1629" s="3845" t="s">
        <v>4950</v>
      </c>
      <c r="F1629" s="485">
        <v>81</v>
      </c>
      <c r="G1629" s="486">
        <f>AVERAGE(CPVTFC3SG0042!I25:J25)</f>
        <v>2.75745</v>
      </c>
      <c r="H1629" s="4001">
        <f t="shared" si="314"/>
        <v>9266.0071942446029</v>
      </c>
      <c r="I1629" s="4099" t="s">
        <v>315</v>
      </c>
      <c r="J1629" s="1615">
        <v>44880</v>
      </c>
      <c r="K1629" s="1332" t="s">
        <v>5465</v>
      </c>
      <c r="L1629" s="3907">
        <v>97</v>
      </c>
      <c r="M1629" s="1332">
        <f>AVERAGE(CPVTFC3SG0055!R12:S12)</f>
        <v>0.43414999999999998</v>
      </c>
      <c r="N1629" s="487">
        <f>((M1629-0.1235)/0.0139)*400</f>
        <v>8939.5683453237416</v>
      </c>
      <c r="O1629" s="1206" t="s">
        <v>315</v>
      </c>
      <c r="P1629" s="1383"/>
      <c r="Q1629" s="2775"/>
      <c r="R1629" s="668"/>
      <c r="S1629" s="668"/>
      <c r="T1629" s="662"/>
      <c r="U1629" s="2793"/>
    </row>
    <row r="1630" spans="1:29" x14ac:dyDescent="0.25">
      <c r="A1630" s="508">
        <v>1411</v>
      </c>
      <c r="B1630" s="4806" t="s">
        <v>5333</v>
      </c>
      <c r="C1630" s="489" t="s">
        <v>868</v>
      </c>
      <c r="D1630" s="2329">
        <v>44867</v>
      </c>
      <c r="E1630" s="3465" t="s">
        <v>4950</v>
      </c>
      <c r="F1630" s="492">
        <v>82</v>
      </c>
      <c r="G1630" s="493">
        <f>AVERAGE(CPVTFC3SG0042!K25:L25)</f>
        <v>0.13785</v>
      </c>
      <c r="H1630" s="4008">
        <f t="shared" si="314"/>
        <v>-157.01438848920861</v>
      </c>
      <c r="I1630" s="4104" t="s">
        <v>314</v>
      </c>
      <c r="J1630" s="834"/>
      <c r="K1630" s="834"/>
      <c r="L1630" s="835"/>
      <c r="M1630" s="834"/>
      <c r="N1630" s="834"/>
      <c r="O1630" s="1602"/>
      <c r="P1630" s="267">
        <v>44893</v>
      </c>
      <c r="Q1630" s="268" t="s">
        <v>5588</v>
      </c>
      <c r="R1630" s="268">
        <v>58</v>
      </c>
      <c r="S1630" s="268">
        <f>AVERAGE(CPVTFC3SG0078!G21:H21)</f>
        <v>0.18559999999999999</v>
      </c>
      <c r="T1630" s="343">
        <f t="shared" si="316"/>
        <v>257.95774647887322</v>
      </c>
      <c r="U1630" s="1781" t="s">
        <v>314</v>
      </c>
      <c r="V1630" s="4915" t="s">
        <v>1416</v>
      </c>
    </row>
    <row r="1631" spans="1:29" x14ac:dyDescent="0.25">
      <c r="A1631" s="584"/>
      <c r="B1631" s="4807"/>
      <c r="C1631" s="372" t="s">
        <v>5448</v>
      </c>
      <c r="D1631" s="2339"/>
      <c r="E1631" s="3634"/>
      <c r="F1631" s="1288"/>
      <c r="G1631" s="1365"/>
      <c r="H1631" s="4043"/>
      <c r="I1631" s="4160"/>
      <c r="J1631" s="1271"/>
      <c r="K1631" s="1271"/>
      <c r="L1631" s="1288"/>
      <c r="M1631" s="1271"/>
      <c r="N1631" s="1271"/>
      <c r="O1631" s="3897"/>
      <c r="P1631" s="267">
        <v>44893</v>
      </c>
      <c r="Q1631" s="268" t="s">
        <v>5588</v>
      </c>
      <c r="R1631" s="268">
        <v>59</v>
      </c>
      <c r="S1631" s="268">
        <f>AVERAGE(CPVTFC3SG0078!I21:J21)</f>
        <v>0.10705000000000001</v>
      </c>
      <c r="T1631" s="343">
        <f t="shared" si="316"/>
        <v>-107.13380281690135</v>
      </c>
      <c r="U1631" s="1781" t="s">
        <v>314</v>
      </c>
      <c r="V1631" s="4915"/>
    </row>
    <row r="1632" spans="1:29" x14ac:dyDescent="0.25">
      <c r="A1632" s="593">
        <v>1412</v>
      </c>
      <c r="B1632" s="4807"/>
      <c r="C1632" s="263" t="s">
        <v>2442</v>
      </c>
      <c r="D1632" s="2340">
        <v>44867</v>
      </c>
      <c r="E1632" s="3460" t="s">
        <v>4950</v>
      </c>
      <c r="F1632" s="102">
        <v>83</v>
      </c>
      <c r="G1632" s="275">
        <f>AVERAGE(CPVTFC3SG0042!M25:N25)</f>
        <v>0.1217</v>
      </c>
      <c r="H1632" s="4026">
        <f t="shared" si="314"/>
        <v>-215.10791366906474</v>
      </c>
      <c r="I1632" s="4115" t="s">
        <v>314</v>
      </c>
      <c r="J1632" s="694"/>
      <c r="K1632" s="694"/>
      <c r="L1632" s="695"/>
      <c r="M1632" s="694"/>
      <c r="N1632" s="694"/>
      <c r="O1632" s="1260"/>
      <c r="P1632" s="267">
        <v>44893</v>
      </c>
      <c r="Q1632" s="268" t="s">
        <v>5588</v>
      </c>
      <c r="R1632" s="268">
        <v>60</v>
      </c>
      <c r="S1632" s="268">
        <f>AVERAGE(CPVTFC3SG0078!K21:L21)</f>
        <v>0.12359999999999999</v>
      </c>
      <c r="T1632" s="343">
        <f t="shared" si="316"/>
        <v>-30.211267605633829</v>
      </c>
      <c r="U1632" s="1781" t="s">
        <v>314</v>
      </c>
      <c r="V1632" s="4914"/>
    </row>
    <row r="1633" spans="1:23" ht="24.75" thickBot="1" x14ac:dyDescent="0.3">
      <c r="A1633" s="516">
        <v>1413</v>
      </c>
      <c r="B1633" s="4808"/>
      <c r="C1633" s="463" t="s">
        <v>3919</v>
      </c>
      <c r="D1633" s="1516">
        <v>44867</v>
      </c>
      <c r="E1633" s="3834" t="s">
        <v>4950</v>
      </c>
      <c r="F1633" s="518">
        <v>84</v>
      </c>
      <c r="G1633" s="509">
        <f>AVERAGE(CPVTFC3SG0042!O25:P25)</f>
        <v>0.63019999999999998</v>
      </c>
      <c r="H1633" s="4014">
        <f t="shared" si="314"/>
        <v>1614.0287769784172</v>
      </c>
      <c r="I1633" s="4100" t="s">
        <v>315</v>
      </c>
      <c r="J1633" s="786"/>
      <c r="K1633" s="786"/>
      <c r="L1633" s="787"/>
      <c r="M1633" s="786"/>
      <c r="N1633" s="786"/>
      <c r="O1633" s="2699"/>
      <c r="P1633" s="1383"/>
      <c r="Q1633" s="3884"/>
      <c r="R1633" s="3882"/>
      <c r="S1633" s="668"/>
      <c r="T1633" s="662"/>
      <c r="U1633" s="3890"/>
      <c r="V1633" s="4914"/>
    </row>
    <row r="1634" spans="1:23" x14ac:dyDescent="0.25">
      <c r="A1634" s="475">
        <v>1414</v>
      </c>
      <c r="B1634" s="476" t="s">
        <v>5334</v>
      </c>
      <c r="C1634" s="476" t="s">
        <v>868</v>
      </c>
      <c r="D1634" s="2332">
        <v>44867</v>
      </c>
      <c r="E1634" s="3523" t="s">
        <v>4950</v>
      </c>
      <c r="F1634" s="478">
        <v>85</v>
      </c>
      <c r="G1634" s="479">
        <f>AVERAGE(CPVTFC3SG0042!Q25:R25)</f>
        <v>1.4289999999999998</v>
      </c>
      <c r="H1634" s="4004">
        <f t="shared" si="314"/>
        <v>4487.410071942445</v>
      </c>
      <c r="I1634" s="4098" t="s">
        <v>315</v>
      </c>
      <c r="J1634" s="834"/>
      <c r="K1634" s="834"/>
      <c r="L1634" s="835"/>
      <c r="M1634" s="834"/>
      <c r="N1634" s="834"/>
      <c r="O1634" s="1602"/>
      <c r="P1634" s="98">
        <v>44893</v>
      </c>
      <c r="Q1634" s="99" t="s">
        <v>5588</v>
      </c>
      <c r="R1634" s="99">
        <v>61</v>
      </c>
      <c r="S1634" s="99">
        <f>AVERAGE(CPVTFC3SG0078!M21:N21)</f>
        <v>1.2219</v>
      </c>
      <c r="T1634" s="100">
        <f t="shared" si="316"/>
        <v>5074.5633802816901</v>
      </c>
      <c r="U1634" s="1711" t="s">
        <v>315</v>
      </c>
      <c r="V1634" s="4915" t="s">
        <v>1416</v>
      </c>
      <c r="W1634" s="5">
        <v>1</v>
      </c>
    </row>
    <row r="1635" spans="1:23" x14ac:dyDescent="0.25">
      <c r="A1635" s="590">
        <v>1415</v>
      </c>
      <c r="B1635" s="436" t="s">
        <v>5334</v>
      </c>
      <c r="C1635" s="436" t="s">
        <v>2442</v>
      </c>
      <c r="D1635" s="2337">
        <v>44867</v>
      </c>
      <c r="E1635" s="3456" t="s">
        <v>4950</v>
      </c>
      <c r="F1635" s="164">
        <v>86</v>
      </c>
      <c r="G1635" s="145">
        <f>AVERAGE(CPVTFC3SG0042!S25:T25)</f>
        <v>2.8405</v>
      </c>
      <c r="H1635" s="4002">
        <f t="shared" si="314"/>
        <v>9564.7482014388479</v>
      </c>
      <c r="I1635" s="4151" t="s">
        <v>315</v>
      </c>
      <c r="J1635" s="98">
        <v>44880</v>
      </c>
      <c r="K1635" s="99" t="s">
        <v>5465</v>
      </c>
      <c r="L1635" s="1155">
        <v>98</v>
      </c>
      <c r="M1635" s="99">
        <f>AVERAGE(CPVTFC3SG0055!T12:U12)</f>
        <v>1.29145</v>
      </c>
      <c r="N1635" s="100">
        <f>((M1635-0.1235)/0.0139)*400</f>
        <v>33610.071942446048</v>
      </c>
      <c r="O1635" s="858" t="s">
        <v>315</v>
      </c>
      <c r="P1635" s="267">
        <v>44893</v>
      </c>
      <c r="Q1635" s="268" t="s">
        <v>5588</v>
      </c>
      <c r="R1635" s="268">
        <v>62</v>
      </c>
      <c r="S1635" s="268">
        <f>AVERAGE(CPVTFC3SG0078!O21:P21)</f>
        <v>0.31059999999999999</v>
      </c>
      <c r="T1635" s="343">
        <f t="shared" si="316"/>
        <v>838.94366197183092</v>
      </c>
      <c r="U1635" s="1781" t="s">
        <v>314</v>
      </c>
      <c r="V1635" s="4914"/>
    </row>
    <row r="1636" spans="1:23" ht="24.75" thickBot="1" x14ac:dyDescent="0.3">
      <c r="A1636" s="599">
        <v>1416</v>
      </c>
      <c r="B1636" s="437" t="s">
        <v>5334</v>
      </c>
      <c r="C1636" s="437" t="s">
        <v>3919</v>
      </c>
      <c r="D1636" s="2079">
        <v>44867</v>
      </c>
      <c r="E1636" s="3463" t="s">
        <v>4950</v>
      </c>
      <c r="F1636" s="445">
        <v>87</v>
      </c>
      <c r="G1636" s="453">
        <f>AVERAGE(CPVTFC3SG0042!U25:V25)</f>
        <v>2.8204000000000002</v>
      </c>
      <c r="H1636" s="4003">
        <f t="shared" si="314"/>
        <v>9492.4460431654697</v>
      </c>
      <c r="I1636" s="4097" t="s">
        <v>315</v>
      </c>
      <c r="J1636" s="1389">
        <v>44880</v>
      </c>
      <c r="K1636" s="1329" t="s">
        <v>5465</v>
      </c>
      <c r="L1636" s="3944">
        <v>99</v>
      </c>
      <c r="M1636" s="1329">
        <f>AVERAGE(CPVTFC3SG0055!V12:W12)</f>
        <v>2.1193</v>
      </c>
      <c r="N1636" s="454">
        <f>((M1636-0.1235)/0.0139)*400</f>
        <v>57433.093525179858</v>
      </c>
      <c r="O1636" s="1330" t="s">
        <v>315</v>
      </c>
      <c r="P1636" s="1268"/>
      <c r="Q1636" s="1268"/>
      <c r="R1636" s="969"/>
      <c r="S1636" s="1268"/>
      <c r="T1636" s="1268"/>
      <c r="U1636" s="2127"/>
      <c r="V1636" s="4914"/>
    </row>
    <row r="1637" spans="1:23" x14ac:dyDescent="0.25">
      <c r="A1637" s="508">
        <v>1417</v>
      </c>
      <c r="B1637" s="476" t="s">
        <v>5335</v>
      </c>
      <c r="C1637" s="489" t="s">
        <v>868</v>
      </c>
      <c r="D1637" s="2329">
        <v>44867</v>
      </c>
      <c r="E1637" s="3465" t="s">
        <v>4950</v>
      </c>
      <c r="F1637" s="492">
        <v>88</v>
      </c>
      <c r="G1637" s="493">
        <f>AVERAGE(CPVTFC3SG0042!W25:X25)</f>
        <v>0.52305000000000001</v>
      </c>
      <c r="H1637" s="4008">
        <f t="shared" si="314"/>
        <v>1228.5971223021584</v>
      </c>
      <c r="I1637" s="4154" t="s">
        <v>314</v>
      </c>
      <c r="J1637" s="834"/>
      <c r="K1637" s="834"/>
      <c r="L1637" s="835"/>
      <c r="M1637" s="834"/>
      <c r="N1637" s="834"/>
      <c r="O1637" s="834"/>
      <c r="P1637" s="3788">
        <v>44891</v>
      </c>
      <c r="Q1637" s="1498" t="s">
        <v>5586</v>
      </c>
      <c r="R1637" s="589">
        <v>177</v>
      </c>
      <c r="S1637" s="1498">
        <f>AVERAGE(CPVTFC3SG0076!J26:K26)</f>
        <v>0.11360000000000001</v>
      </c>
      <c r="T1637" s="494">
        <f t="shared" ref="T1637:T1638" si="318">(S1637-0.1638)/0.014*66</f>
        <v>-236.65714285714284</v>
      </c>
      <c r="U1637" s="1779" t="s">
        <v>314</v>
      </c>
      <c r="V1637" s="4915" t="s">
        <v>1416</v>
      </c>
      <c r="W1637" s="5">
        <v>1</v>
      </c>
    </row>
    <row r="1638" spans="1:23" x14ac:dyDescent="0.25">
      <c r="A1638" s="586">
        <v>1418</v>
      </c>
      <c r="B1638" s="436" t="s">
        <v>5335</v>
      </c>
      <c r="C1638" s="436" t="s">
        <v>2442</v>
      </c>
      <c r="D1638" s="2337">
        <v>44867</v>
      </c>
      <c r="E1638" s="3456" t="s">
        <v>4950</v>
      </c>
      <c r="F1638" s="164">
        <v>89</v>
      </c>
      <c r="G1638" s="145">
        <f>AVERAGE(CPVTFC3SG0042!B12:C12)</f>
        <v>0.62609999999999999</v>
      </c>
      <c r="H1638" s="4002">
        <f t="shared" si="314"/>
        <v>1599.2805755395684</v>
      </c>
      <c r="I1638" s="4161" t="s">
        <v>315</v>
      </c>
      <c r="J1638" s="694"/>
      <c r="K1638" s="694"/>
      <c r="L1638" s="695"/>
      <c r="M1638" s="694"/>
      <c r="N1638" s="694"/>
      <c r="O1638" s="694"/>
      <c r="P1638" s="267">
        <v>44891</v>
      </c>
      <c r="Q1638" s="268" t="s">
        <v>5586</v>
      </c>
      <c r="R1638" s="7">
        <v>178</v>
      </c>
      <c r="S1638" s="268">
        <f>AVERAGE(CPVTFC3SG0076!L26:M26)</f>
        <v>0.1085</v>
      </c>
      <c r="T1638" s="343">
        <f t="shared" si="318"/>
        <v>-260.7</v>
      </c>
      <c r="U1638" s="1781" t="s">
        <v>314</v>
      </c>
      <c r="V1638" s="4914"/>
    </row>
    <row r="1639" spans="1:23" ht="24.75" thickBot="1" x14ac:dyDescent="0.3">
      <c r="A1639" s="481">
        <v>1419</v>
      </c>
      <c r="B1639" s="482" t="s">
        <v>5335</v>
      </c>
      <c r="C1639" s="482" t="s">
        <v>3919</v>
      </c>
      <c r="D1639" s="1511">
        <v>44867</v>
      </c>
      <c r="E1639" s="3845" t="s">
        <v>4950</v>
      </c>
      <c r="F1639" s="485">
        <v>90</v>
      </c>
      <c r="G1639" s="486">
        <f>AVERAGE(CPVTFC3SG0042!D12:E12)</f>
        <v>2.7317</v>
      </c>
      <c r="H1639" s="4001">
        <f t="shared" si="314"/>
        <v>9173.3812949640287</v>
      </c>
      <c r="I1639" s="4095" t="s">
        <v>315</v>
      </c>
      <c r="J1639" s="1615">
        <v>44880</v>
      </c>
      <c r="K1639" s="1332" t="s">
        <v>5465</v>
      </c>
      <c r="L1639" s="414">
        <v>100</v>
      </c>
      <c r="M1639" s="1332">
        <f>AVERAGE(CPVTFC3SG0055!X12:Y12)</f>
        <v>0.49470000000000003</v>
      </c>
      <c r="N1639" s="487">
        <f t="shared" ref="N1639" si="319">((M1639-0.1235)/0.0139)*400</f>
        <v>10682.01438848921</v>
      </c>
      <c r="O1639" s="727" t="s">
        <v>315</v>
      </c>
      <c r="P1639" s="1383"/>
      <c r="Q1639" s="3884"/>
      <c r="R1639" s="3882"/>
      <c r="S1639" s="668"/>
      <c r="T1639" s="662"/>
      <c r="U1639" s="3890"/>
      <c r="V1639" s="4914"/>
    </row>
    <row r="1640" spans="1:23" x14ac:dyDescent="0.25">
      <c r="A1640" s="536">
        <v>1420</v>
      </c>
      <c r="B1640" s="372" t="s">
        <v>5336</v>
      </c>
      <c r="C1640" s="372" t="s">
        <v>868</v>
      </c>
      <c r="D1640" s="2331">
        <v>44867</v>
      </c>
      <c r="E1640" s="3473" t="s">
        <v>4950</v>
      </c>
      <c r="F1640" s="375">
        <v>91</v>
      </c>
      <c r="G1640" s="511">
        <f>AVERAGE(CPVTFC3SG0042!F12:G12)</f>
        <v>0.19824999999999998</v>
      </c>
      <c r="H1640" s="4005">
        <f t="shared" si="314"/>
        <v>60.251798561151034</v>
      </c>
      <c r="I1640" s="4157" t="s">
        <v>314</v>
      </c>
      <c r="J1640" s="1271"/>
      <c r="K1640" s="1271"/>
      <c r="L1640" s="1288"/>
      <c r="M1640" s="1271"/>
      <c r="N1640" s="1271"/>
      <c r="O1640" s="1271"/>
      <c r="P1640" s="3779">
        <v>44890</v>
      </c>
      <c r="Q1640" s="3780" t="s">
        <v>5585</v>
      </c>
      <c r="R1640" s="3780">
        <v>110</v>
      </c>
      <c r="S1640" s="3780">
        <f>AVERAGE(CPVTFC3SG0075!T14:U14)</f>
        <v>7.3199999999999987E-2</v>
      </c>
      <c r="T1640" s="500">
        <f t="shared" ref="T1640:T1649" si="320">(S1640-0.1155)/0.0131*66</f>
        <v>-213.11450381679396</v>
      </c>
      <c r="U1640" s="3781" t="s">
        <v>314</v>
      </c>
    </row>
    <row r="1641" spans="1:23" x14ac:dyDescent="0.25">
      <c r="A1641" s="585">
        <v>1421</v>
      </c>
      <c r="B1641" s="263" t="s">
        <v>5336</v>
      </c>
      <c r="C1641" s="263" t="s">
        <v>2442</v>
      </c>
      <c r="D1641" s="2340">
        <v>44867</v>
      </c>
      <c r="E1641" s="3460" t="s">
        <v>4950</v>
      </c>
      <c r="F1641" s="102">
        <v>92</v>
      </c>
      <c r="G1641" s="275">
        <f>AVERAGE(CPVTFC3SG0042!H12:I12)</f>
        <v>0.15179999999999999</v>
      </c>
      <c r="H1641" s="4026">
        <f t="shared" si="314"/>
        <v>-106.83453237410075</v>
      </c>
      <c r="I1641" s="4118" t="s">
        <v>314</v>
      </c>
      <c r="J1641" s="694"/>
      <c r="K1641" s="694"/>
      <c r="L1641" s="695"/>
      <c r="M1641" s="694"/>
      <c r="N1641" s="694"/>
      <c r="O1641" s="694"/>
      <c r="P1641" s="267">
        <v>44890</v>
      </c>
      <c r="Q1641" s="268" t="s">
        <v>5585</v>
      </c>
      <c r="R1641" s="268">
        <v>111</v>
      </c>
      <c r="S1641" s="268">
        <f>AVERAGE(CPVTFC3SG0075!V14:W14)</f>
        <v>7.1050000000000002E-2</v>
      </c>
      <c r="T1641" s="343">
        <f t="shared" si="320"/>
        <v>-223.94656488549617</v>
      </c>
      <c r="U1641" s="1781" t="s">
        <v>314</v>
      </c>
    </row>
    <row r="1642" spans="1:23" ht="24.75" thickBot="1" x14ac:dyDescent="0.3">
      <c r="A1642" s="90">
        <v>1422</v>
      </c>
      <c r="B1642" s="464" t="s">
        <v>5336</v>
      </c>
      <c r="C1642" s="464" t="s">
        <v>3919</v>
      </c>
      <c r="D1642" s="1525">
        <v>44867</v>
      </c>
      <c r="E1642" s="3840" t="s">
        <v>4950</v>
      </c>
      <c r="F1642" s="467">
        <v>93</v>
      </c>
      <c r="G1642" s="468">
        <f>AVERAGE(CPVTFC3SG0042!J12:K12)</f>
        <v>0.40490000000000004</v>
      </c>
      <c r="H1642" s="4009">
        <f t="shared" si="314"/>
        <v>803.59712230215848</v>
      </c>
      <c r="I1642" s="4119" t="s">
        <v>314</v>
      </c>
      <c r="J1642" s="786"/>
      <c r="K1642" s="786"/>
      <c r="L1642" s="787"/>
      <c r="M1642" s="786"/>
      <c r="N1642" s="786"/>
      <c r="O1642" s="786"/>
      <c r="P1642" s="1383"/>
      <c r="Q1642" s="3884"/>
      <c r="R1642" s="3882"/>
      <c r="S1642" s="668"/>
      <c r="T1642" s="662"/>
      <c r="U1642" s="3890"/>
    </row>
    <row r="1643" spans="1:23" x14ac:dyDescent="0.25">
      <c r="A1643" s="591">
        <v>1423</v>
      </c>
      <c r="B1643" s="438" t="s">
        <v>5337</v>
      </c>
      <c r="C1643" s="438" t="s">
        <v>868</v>
      </c>
      <c r="D1643" s="2870">
        <v>44867</v>
      </c>
      <c r="E1643" s="3485" t="s">
        <v>4950</v>
      </c>
      <c r="F1643" s="444">
        <v>94</v>
      </c>
      <c r="G1643" s="499">
        <f>AVERAGE(CPVTFC3SG0042!L12:M12)</f>
        <v>0.88795000000000002</v>
      </c>
      <c r="H1643" s="4000">
        <f t="shared" si="314"/>
        <v>2541.1870503597124</v>
      </c>
      <c r="I1643" s="4162" t="s">
        <v>315</v>
      </c>
      <c r="J1643" s="1271"/>
      <c r="K1643" s="1271"/>
      <c r="L1643" s="1288"/>
      <c r="M1643" s="1271"/>
      <c r="N1643" s="1271"/>
      <c r="O1643" s="1271"/>
      <c r="P1643" s="3779">
        <v>44890</v>
      </c>
      <c r="Q1643" s="3780" t="s">
        <v>5585</v>
      </c>
      <c r="R1643" s="3780">
        <v>112</v>
      </c>
      <c r="S1643" s="3780">
        <f>AVERAGE(CPVTFC3SG0075!X14:Y14)</f>
        <v>7.2500000000000009E-2</v>
      </c>
      <c r="T1643" s="500">
        <f t="shared" si="320"/>
        <v>-216.64122137404576</v>
      </c>
      <c r="U1643" s="3781" t="s">
        <v>314</v>
      </c>
      <c r="V1643" s="4915" t="s">
        <v>1416</v>
      </c>
      <c r="W1643" s="5">
        <v>1</v>
      </c>
    </row>
    <row r="1644" spans="1:23" x14ac:dyDescent="0.25">
      <c r="A1644" s="586">
        <v>1424</v>
      </c>
      <c r="B1644" s="436" t="s">
        <v>5337</v>
      </c>
      <c r="C1644" s="436" t="s">
        <v>2442</v>
      </c>
      <c r="D1644" s="2337">
        <v>44867</v>
      </c>
      <c r="E1644" s="3456" t="s">
        <v>4950</v>
      </c>
      <c r="F1644" s="164">
        <v>95</v>
      </c>
      <c r="G1644" s="145">
        <f>AVERAGE(CPVTFC3SG0042!N12:O12)</f>
        <v>0.91084999999999994</v>
      </c>
      <c r="H1644" s="4002">
        <f t="shared" si="314"/>
        <v>2623.5611510791364</v>
      </c>
      <c r="I1644" s="4116" t="s">
        <v>315</v>
      </c>
      <c r="J1644" s="694"/>
      <c r="K1644" s="694"/>
      <c r="L1644" s="695"/>
      <c r="M1644" s="694"/>
      <c r="N1644" s="694"/>
      <c r="O1644" s="694"/>
      <c r="P1644" s="267">
        <v>44890</v>
      </c>
      <c r="Q1644" s="268" t="s">
        <v>5585</v>
      </c>
      <c r="R1644" s="268">
        <v>113</v>
      </c>
      <c r="S1644" s="268">
        <f>AVERAGE(CPVTFC3SG0075!B16:C16)</f>
        <v>7.0949999999999999E-2</v>
      </c>
      <c r="T1644" s="343">
        <f t="shared" si="320"/>
        <v>-224.45038167938935</v>
      </c>
      <c r="U1644" s="1781" t="s">
        <v>314</v>
      </c>
      <c r="V1644" s="4914"/>
    </row>
    <row r="1645" spans="1:23" ht="24.75" thickBot="1" x14ac:dyDescent="0.3">
      <c r="A1645" s="481">
        <v>1425</v>
      </c>
      <c r="B1645" s="482" t="s">
        <v>5337</v>
      </c>
      <c r="C1645" s="482" t="s">
        <v>3919</v>
      </c>
      <c r="D1645" s="1511">
        <v>44867</v>
      </c>
      <c r="E1645" s="3845" t="s">
        <v>4950</v>
      </c>
      <c r="F1645" s="485">
        <v>96</v>
      </c>
      <c r="G1645" s="486">
        <f>AVERAGE(CPVTFC3SG0042!P12:Q12)</f>
        <v>2.8223000000000003</v>
      </c>
      <c r="H1645" s="4001">
        <f t="shared" si="314"/>
        <v>9499.2805755395711</v>
      </c>
      <c r="I1645" s="4095" t="s">
        <v>315</v>
      </c>
      <c r="J1645" s="1615">
        <v>44880</v>
      </c>
      <c r="K1645" s="1332" t="s">
        <v>5465</v>
      </c>
      <c r="L1645" s="414">
        <v>101</v>
      </c>
      <c r="M1645" s="1332">
        <f>AVERAGE(CPVTFC3SG0055!B14:C14)</f>
        <v>2.80165</v>
      </c>
      <c r="N1645" s="487">
        <f t="shared" ref="N1645" si="321">((M1645-0.1235)/0.0139)*400</f>
        <v>77069.064748201446</v>
      </c>
      <c r="O1645" s="727" t="s">
        <v>315</v>
      </c>
      <c r="P1645" s="786"/>
      <c r="Q1645" s="786"/>
      <c r="R1645" s="668"/>
      <c r="S1645" s="786"/>
      <c r="T1645" s="786"/>
      <c r="U1645" s="788"/>
      <c r="V1645" s="4914"/>
    </row>
    <row r="1646" spans="1:23" x14ac:dyDescent="0.25">
      <c r="A1646" s="475">
        <v>1426</v>
      </c>
      <c r="B1646" s="476" t="s">
        <v>5338</v>
      </c>
      <c r="C1646" s="476" t="s">
        <v>868</v>
      </c>
      <c r="D1646" s="2332">
        <v>44867</v>
      </c>
      <c r="E1646" s="3523" t="s">
        <v>4950</v>
      </c>
      <c r="F1646" s="478">
        <v>97</v>
      </c>
      <c r="G1646" s="479">
        <f>AVERAGE(CPVTFC3SG0042!R12:S12)</f>
        <v>1.8653</v>
      </c>
      <c r="H1646" s="4004">
        <f t="shared" si="314"/>
        <v>6056.8345323741005</v>
      </c>
      <c r="I1646" s="4098" t="s">
        <v>315</v>
      </c>
      <c r="J1646" s="834"/>
      <c r="K1646" s="834"/>
      <c r="L1646" s="835"/>
      <c r="M1646" s="834"/>
      <c r="N1646" s="834"/>
      <c r="O1646" s="1602"/>
      <c r="P1646" s="3788">
        <v>44890</v>
      </c>
      <c r="Q1646" s="1498" t="s">
        <v>5585</v>
      </c>
      <c r="R1646" s="1498">
        <v>114</v>
      </c>
      <c r="S1646" s="1498">
        <f>AVERAGE(CPVTFC3SG0075!D16:E16)</f>
        <v>7.0349999999999996E-2</v>
      </c>
      <c r="T1646" s="494">
        <f t="shared" si="320"/>
        <v>-227.47328244274814</v>
      </c>
      <c r="U1646" s="1779" t="s">
        <v>314</v>
      </c>
      <c r="V1646" s="4915" t="s">
        <v>1416</v>
      </c>
      <c r="W1646" s="5">
        <v>1</v>
      </c>
    </row>
    <row r="1647" spans="1:23" x14ac:dyDescent="0.25">
      <c r="A1647" s="590">
        <v>1427</v>
      </c>
      <c r="B1647" s="436" t="s">
        <v>5338</v>
      </c>
      <c r="C1647" s="436" t="s">
        <v>2442</v>
      </c>
      <c r="D1647" s="2337">
        <v>44867</v>
      </c>
      <c r="E1647" s="3456" t="s">
        <v>4950</v>
      </c>
      <c r="F1647" s="164">
        <v>98</v>
      </c>
      <c r="G1647" s="145">
        <f>AVERAGE(CPVTFC3SG0042!T12:U12)</f>
        <v>2.7946999999999997</v>
      </c>
      <c r="H1647" s="4000">
        <f t="shared" si="314"/>
        <v>9400</v>
      </c>
      <c r="I1647" s="4151" t="s">
        <v>315</v>
      </c>
      <c r="J1647" s="98">
        <v>44880</v>
      </c>
      <c r="K1647" s="99" t="s">
        <v>5465</v>
      </c>
      <c r="L1647" s="66">
        <v>102</v>
      </c>
      <c r="M1647" s="99">
        <f>AVERAGE(CPVTFC3SG0055!D14:E14)</f>
        <v>2.8476499999999998</v>
      </c>
      <c r="N1647" s="100">
        <f t="shared" ref="N1647:N1648" si="322">((M1647-0.1235)/0.0139)*400</f>
        <v>78392.805755395675</v>
      </c>
      <c r="O1647" s="858" t="s">
        <v>315</v>
      </c>
      <c r="P1647" s="267">
        <v>44890</v>
      </c>
      <c r="Q1647" s="268" t="s">
        <v>5585</v>
      </c>
      <c r="R1647" s="268">
        <v>115</v>
      </c>
      <c r="S1647" s="268">
        <f>AVERAGE(CPVTFC3SG0075!F16:G16)</f>
        <v>0.12475</v>
      </c>
      <c r="T1647" s="343">
        <f t="shared" si="320"/>
        <v>46.603053435114475</v>
      </c>
      <c r="U1647" s="1781" t="s">
        <v>314</v>
      </c>
      <c r="V1647" s="4914"/>
    </row>
    <row r="1648" spans="1:23" ht="24.75" thickBot="1" x14ac:dyDescent="0.3">
      <c r="A1648" s="411">
        <v>1428</v>
      </c>
      <c r="B1648" s="482" t="s">
        <v>5338</v>
      </c>
      <c r="C1648" s="482" t="s">
        <v>3919</v>
      </c>
      <c r="D1648" s="1511">
        <v>44867</v>
      </c>
      <c r="E1648" s="3845" t="s">
        <v>4950</v>
      </c>
      <c r="F1648" s="485">
        <v>99</v>
      </c>
      <c r="G1648" s="486">
        <f>AVERAGE(CPVTFC3SG0042!V12:W12)</f>
        <v>2.7813499999999998</v>
      </c>
      <c r="H1648" s="4016">
        <f t="shared" si="314"/>
        <v>9351.9784172661875</v>
      </c>
      <c r="I1648" s="4099" t="s">
        <v>315</v>
      </c>
      <c r="J1648" s="1615">
        <v>44880</v>
      </c>
      <c r="K1648" s="1332" t="s">
        <v>5465</v>
      </c>
      <c r="L1648" s="414">
        <v>103</v>
      </c>
      <c r="M1648" s="1332">
        <f>AVERAGE(CPVTFC3SG0055!F14:G14)</f>
        <v>2.8322500000000002</v>
      </c>
      <c r="N1648" s="487">
        <f t="shared" si="322"/>
        <v>77949.640287769798</v>
      </c>
      <c r="O1648" s="1206" t="s">
        <v>315</v>
      </c>
      <c r="P1648" s="786"/>
      <c r="Q1648" s="786"/>
      <c r="R1648" s="668"/>
      <c r="S1648" s="786"/>
      <c r="T1648" s="786"/>
      <c r="U1648" s="788"/>
      <c r="V1648" s="4914"/>
    </row>
    <row r="1649" spans="1:23" x14ac:dyDescent="0.25">
      <c r="A1649" s="406">
        <v>1429</v>
      </c>
      <c r="B1649" s="476" t="s">
        <v>5339</v>
      </c>
      <c r="C1649" s="476" t="s">
        <v>868</v>
      </c>
      <c r="D1649" s="2332">
        <v>44867</v>
      </c>
      <c r="E1649" s="3523" t="s">
        <v>4950</v>
      </c>
      <c r="F1649" s="478">
        <v>100</v>
      </c>
      <c r="G1649" s="479">
        <f>AVERAGE(CPVTFC3SG0042!X12:Y12)</f>
        <v>1.5607</v>
      </c>
      <c r="H1649" s="4004">
        <f t="shared" si="314"/>
        <v>4961.1510791366909</v>
      </c>
      <c r="I1649" s="4098" t="s">
        <v>315</v>
      </c>
      <c r="J1649" s="834"/>
      <c r="K1649" s="834"/>
      <c r="L1649" s="835"/>
      <c r="M1649" s="834"/>
      <c r="N1649" s="834"/>
      <c r="O1649" s="1602"/>
      <c r="P1649" s="3788">
        <v>44890</v>
      </c>
      <c r="Q1649" s="1498" t="s">
        <v>5585</v>
      </c>
      <c r="R1649" s="1498">
        <v>116</v>
      </c>
      <c r="S1649" s="1498">
        <f>AVERAGE(CPVTFC3SG0075!H16:I16)</f>
        <v>7.0599999999999996E-2</v>
      </c>
      <c r="T1649" s="494">
        <f t="shared" si="320"/>
        <v>-226.21374045801531</v>
      </c>
      <c r="U1649" s="1779" t="s">
        <v>314</v>
      </c>
      <c r="V1649" s="4915" t="s">
        <v>1416</v>
      </c>
      <c r="W1649" s="5">
        <v>1</v>
      </c>
    </row>
    <row r="1650" spans="1:23" x14ac:dyDescent="0.25">
      <c r="A1650" s="586">
        <v>1430</v>
      </c>
      <c r="B1650" s="436" t="s">
        <v>5339</v>
      </c>
      <c r="C1650" s="436" t="s">
        <v>2442</v>
      </c>
      <c r="D1650" s="2337">
        <v>44867</v>
      </c>
      <c r="E1650" s="3456" t="s">
        <v>4950</v>
      </c>
      <c r="F1650" s="164">
        <v>101</v>
      </c>
      <c r="G1650" s="145">
        <f>AVERAGE(CPVTFC3SG0042!B14:C14)</f>
        <v>1.4495</v>
      </c>
      <c r="H1650" s="4000">
        <f t="shared" si="314"/>
        <v>4561.1510791366909</v>
      </c>
      <c r="I1650" s="4151" t="s">
        <v>315</v>
      </c>
      <c r="J1650" s="694"/>
      <c r="K1650" s="694"/>
      <c r="L1650" s="695"/>
      <c r="M1650" s="694"/>
      <c r="N1650" s="694"/>
      <c r="O1650" s="1260"/>
      <c r="P1650" s="1149"/>
      <c r="Q1650" s="3885"/>
      <c r="R1650" s="3881"/>
      <c r="S1650" s="645"/>
      <c r="T1650" s="646"/>
      <c r="U1650" s="3889"/>
      <c r="V1650" s="4914"/>
    </row>
    <row r="1651" spans="1:23" ht="24.75" thickBot="1" x14ac:dyDescent="0.3">
      <c r="A1651" s="529">
        <v>1431</v>
      </c>
      <c r="B1651" s="437" t="s">
        <v>5339</v>
      </c>
      <c r="C1651" s="437" t="s">
        <v>3919</v>
      </c>
      <c r="D1651" s="2079">
        <v>44867</v>
      </c>
      <c r="E1651" s="3463" t="s">
        <v>4950</v>
      </c>
      <c r="F1651" s="445">
        <v>102</v>
      </c>
      <c r="G1651" s="453">
        <f>AVERAGE(CPVTFC3SG0042!D14:E14)</f>
        <v>2.8395000000000001</v>
      </c>
      <c r="H1651" s="4015">
        <f t="shared" si="314"/>
        <v>9561.1510791366927</v>
      </c>
      <c r="I1651" s="4097" t="s">
        <v>315</v>
      </c>
      <c r="J1651" s="1389">
        <v>44880</v>
      </c>
      <c r="K1651" s="1329" t="s">
        <v>5465</v>
      </c>
      <c r="L1651" s="122">
        <v>104</v>
      </c>
      <c r="M1651" s="1329">
        <f>AVERAGE(CPVTFC3SG0055!H14:I14)</f>
        <v>1.2168000000000001</v>
      </c>
      <c r="N1651" s="454">
        <f t="shared" ref="N1651" si="323">((M1651-0.1235)/0.0139)*400</f>
        <v>31461.870503597129</v>
      </c>
      <c r="O1651" s="1330" t="s">
        <v>315</v>
      </c>
      <c r="P1651" s="2084"/>
      <c r="Q1651" s="3886"/>
      <c r="R1651" s="3687"/>
      <c r="S1651" s="969"/>
      <c r="T1651" s="662"/>
      <c r="U1651" s="3891"/>
      <c r="V1651" s="4914"/>
    </row>
    <row r="1652" spans="1:23" x14ac:dyDescent="0.25">
      <c r="A1652" s="488">
        <v>1432</v>
      </c>
      <c r="B1652" s="4814" t="s">
        <v>5340</v>
      </c>
      <c r="C1652" s="489" t="s">
        <v>868</v>
      </c>
      <c r="D1652" s="2329">
        <v>44867</v>
      </c>
      <c r="E1652" s="3465" t="s">
        <v>4950</v>
      </c>
      <c r="F1652" s="492">
        <v>103</v>
      </c>
      <c r="G1652" s="493">
        <f>AVERAGE(CPVTFC3SG0042!F14:G14)</f>
        <v>0.12735000000000002</v>
      </c>
      <c r="H1652" s="4008">
        <f t="shared" si="314"/>
        <v>-194.78417266187043</v>
      </c>
      <c r="I1652" s="4117" t="s">
        <v>314</v>
      </c>
      <c r="J1652" s="834"/>
      <c r="K1652" s="834"/>
      <c r="L1652" s="835"/>
      <c r="M1652" s="834"/>
      <c r="N1652" s="834"/>
      <c r="O1652" s="834"/>
      <c r="P1652" s="3788">
        <v>44891</v>
      </c>
      <c r="Q1652" s="1498" t="s">
        <v>5587</v>
      </c>
      <c r="R1652" s="589">
        <v>8</v>
      </c>
      <c r="S1652" s="1498">
        <f>AVERAGE(CPVTFC3SG0077!Q11:R11)</f>
        <v>0.10594999999999999</v>
      </c>
      <c r="T1652" s="500">
        <f t="shared" ref="T1652:T1654" si="324">(S1652-0.1197)/0.0134*66</f>
        <v>-67.723880597014983</v>
      </c>
      <c r="U1652" s="1779" t="s">
        <v>314</v>
      </c>
      <c r="V1652" s="4915" t="s">
        <v>1416</v>
      </c>
    </row>
    <row r="1653" spans="1:23" x14ac:dyDescent="0.25">
      <c r="A1653" s="593"/>
      <c r="B1653" s="4815"/>
      <c r="C1653" s="263" t="s">
        <v>5448</v>
      </c>
      <c r="D1653" s="2333"/>
      <c r="E1653" s="3468"/>
      <c r="F1653" s="695"/>
      <c r="G1653" s="892"/>
      <c r="H1653" s="4011"/>
      <c r="I1653" s="4094"/>
      <c r="J1653" s="694"/>
      <c r="K1653" s="694"/>
      <c r="L1653" s="695"/>
      <c r="M1653" s="694"/>
      <c r="N1653" s="694"/>
      <c r="O1653" s="694"/>
      <c r="P1653" s="267">
        <v>44891</v>
      </c>
      <c r="Q1653" s="268" t="s">
        <v>5587</v>
      </c>
      <c r="R1653" s="7">
        <v>9</v>
      </c>
      <c r="S1653" s="268">
        <f>AVERAGE(CPVTFC3SG0077!S11:T11)</f>
        <v>0.1031</v>
      </c>
      <c r="T1653" s="343">
        <f t="shared" si="324"/>
        <v>-81.761194029850756</v>
      </c>
      <c r="U1653" s="1781" t="s">
        <v>314</v>
      </c>
      <c r="V1653" s="4915"/>
    </row>
    <row r="1654" spans="1:23" x14ac:dyDescent="0.25">
      <c r="A1654" s="590">
        <v>1433</v>
      </c>
      <c r="B1654" s="4815"/>
      <c r="C1654" s="436" t="s">
        <v>2442</v>
      </c>
      <c r="D1654" s="2337">
        <v>44867</v>
      </c>
      <c r="E1654" s="3456" t="s">
        <v>4950</v>
      </c>
      <c r="F1654" s="164">
        <v>104</v>
      </c>
      <c r="G1654" s="145">
        <f>AVERAGE(CPVTFC3SG0042!H14:I14)</f>
        <v>0.5534</v>
      </c>
      <c r="H1654" s="4002">
        <f t="shared" si="314"/>
        <v>1337.769784172662</v>
      </c>
      <c r="I1654" s="4161" t="s">
        <v>315</v>
      </c>
      <c r="J1654" s="694"/>
      <c r="K1654" s="694"/>
      <c r="L1654" s="695"/>
      <c r="M1654" s="694"/>
      <c r="N1654" s="694"/>
      <c r="O1654" s="694"/>
      <c r="P1654" s="267">
        <v>44891</v>
      </c>
      <c r="Q1654" s="268" t="s">
        <v>5587</v>
      </c>
      <c r="R1654" s="7">
        <v>10</v>
      </c>
      <c r="S1654" s="268">
        <f>AVERAGE(CPVTFC3SG0077!U11:V11)</f>
        <v>0.12664999999999998</v>
      </c>
      <c r="T1654" s="343">
        <f t="shared" si="324"/>
        <v>34.231343283582007</v>
      </c>
      <c r="U1654" s="1781" t="s">
        <v>314</v>
      </c>
      <c r="V1654" s="4914"/>
    </row>
    <row r="1655" spans="1:23" ht="24.75" thickBot="1" x14ac:dyDescent="0.3">
      <c r="A1655" s="599">
        <v>1434</v>
      </c>
      <c r="B1655" s="4815"/>
      <c r="C1655" s="437" t="s">
        <v>3919</v>
      </c>
      <c r="D1655" s="2079">
        <v>44867</v>
      </c>
      <c r="E1655" s="3463" t="s">
        <v>4950</v>
      </c>
      <c r="F1655" s="445">
        <v>105</v>
      </c>
      <c r="G1655" s="453">
        <f>AVERAGE(CPVTFC3SG0042!J14:K14)</f>
        <v>0.75800000000000001</v>
      </c>
      <c r="H1655" s="4003">
        <f t="shared" si="314"/>
        <v>2073.741007194245</v>
      </c>
      <c r="I1655" s="4149" t="s">
        <v>315</v>
      </c>
      <c r="J1655" s="1268"/>
      <c r="K1655" s="1268"/>
      <c r="L1655" s="1586"/>
      <c r="M1655" s="1268"/>
      <c r="N1655" s="1268"/>
      <c r="O1655" s="1268"/>
      <c r="P1655" s="2084"/>
      <c r="Q1655" s="3886"/>
      <c r="R1655" s="3687"/>
      <c r="S1655" s="969"/>
      <c r="T1655" s="970"/>
      <c r="U1655" s="3891"/>
      <c r="V1655" s="4914"/>
    </row>
    <row r="1656" spans="1:23" x14ac:dyDescent="0.25">
      <c r="A1656" s="406">
        <v>1435</v>
      </c>
      <c r="B1656" s="4800" t="s">
        <v>5341</v>
      </c>
      <c r="C1656" s="476" t="s">
        <v>868</v>
      </c>
      <c r="D1656" s="2332">
        <v>44867</v>
      </c>
      <c r="E1656" s="3523" t="s">
        <v>4950</v>
      </c>
      <c r="F1656" s="478">
        <v>106</v>
      </c>
      <c r="G1656" s="479">
        <f>AVERAGE(CPVTFC3SG0042!L14:M14)</f>
        <v>1.095</v>
      </c>
      <c r="H1656" s="4004">
        <f t="shared" si="314"/>
        <v>3285.9712230215828</v>
      </c>
      <c r="I1656" s="4093" t="s">
        <v>315</v>
      </c>
      <c r="J1656" s="834"/>
      <c r="K1656" s="834"/>
      <c r="L1656" s="835"/>
      <c r="M1656" s="834"/>
      <c r="N1656" s="834"/>
      <c r="O1656" s="834"/>
      <c r="P1656" s="3788">
        <v>44891</v>
      </c>
      <c r="Q1656" s="1498" t="s">
        <v>5587</v>
      </c>
      <c r="R1656" s="589">
        <v>11</v>
      </c>
      <c r="S1656" s="1498">
        <f>AVERAGE(CPVTFC3SG0077!W11:X11)</f>
        <v>8.9499999999999996E-2</v>
      </c>
      <c r="T1656" s="494">
        <f t="shared" ref="T1656:T1659" si="325">(S1656-0.1197)/0.0134*66</f>
        <v>-148.74626865671641</v>
      </c>
      <c r="U1656" s="1779" t="s">
        <v>314</v>
      </c>
      <c r="W1656" s="5">
        <v>1</v>
      </c>
    </row>
    <row r="1657" spans="1:23" x14ac:dyDescent="0.25">
      <c r="A1657" s="590"/>
      <c r="B1657" s="4801"/>
      <c r="C1657" s="436" t="s">
        <v>5448</v>
      </c>
      <c r="D1657" s="2333"/>
      <c r="E1657" s="3468"/>
      <c r="F1657" s="695"/>
      <c r="G1657" s="892"/>
      <c r="H1657" s="4011"/>
      <c r="I1657" s="4094"/>
      <c r="J1657" s="694"/>
      <c r="K1657" s="694"/>
      <c r="L1657" s="695"/>
      <c r="M1657" s="694"/>
      <c r="N1657" s="694"/>
      <c r="O1657" s="694"/>
      <c r="P1657" s="4242">
        <v>44894</v>
      </c>
      <c r="Q1657" s="275" t="s">
        <v>5593</v>
      </c>
      <c r="R1657" s="275">
        <v>164</v>
      </c>
      <c r="S1657" s="275">
        <f>AVERAGE(CPVTFC3SG0081!H24:I24)</f>
        <v>8.8950000000000001E-2</v>
      </c>
      <c r="T1657" s="4026">
        <f t="shared" ref="T1657" si="326">(S1657-0.1617)/0.0141*66</f>
        <v>-340.53191489361706</v>
      </c>
      <c r="U1657" s="4244" t="s">
        <v>314</v>
      </c>
    </row>
    <row r="1658" spans="1:23" x14ac:dyDescent="0.25">
      <c r="A1658" s="590"/>
      <c r="B1658" s="4801"/>
      <c r="C1658" s="436" t="s">
        <v>863</v>
      </c>
      <c r="D1658" s="2333"/>
      <c r="E1658" s="3468"/>
      <c r="F1658" s="695"/>
      <c r="G1658" s="892"/>
      <c r="H1658" s="4011"/>
      <c r="I1658" s="4094"/>
      <c r="J1658" s="694"/>
      <c r="K1658" s="694"/>
      <c r="L1658" s="695"/>
      <c r="M1658" s="694"/>
      <c r="N1658" s="694"/>
      <c r="O1658" s="694"/>
      <c r="P1658" s="4242">
        <v>44894</v>
      </c>
      <c r="Q1658" s="275" t="s">
        <v>5593</v>
      </c>
      <c r="R1658" s="275">
        <v>163</v>
      </c>
      <c r="S1658" s="275">
        <f>AVERAGE(CPVTFC3SG0081!F24:G24)</f>
        <v>9.9150000000000002E-2</v>
      </c>
      <c r="T1658" s="4026">
        <f t="shared" ref="T1658" si="327">(S1658-0.1617)/0.0141*66</f>
        <v>-292.78723404255322</v>
      </c>
      <c r="U1658" s="4244" t="s">
        <v>314</v>
      </c>
    </row>
    <row r="1659" spans="1:23" x14ac:dyDescent="0.25">
      <c r="A1659" s="586">
        <v>1436</v>
      </c>
      <c r="B1659" s="4801"/>
      <c r="C1659" s="436" t="s">
        <v>2442</v>
      </c>
      <c r="D1659" s="2337">
        <v>44867</v>
      </c>
      <c r="E1659" s="3456" t="s">
        <v>4950</v>
      </c>
      <c r="F1659" s="164">
        <v>107</v>
      </c>
      <c r="G1659" s="145">
        <f>AVERAGE(CPVTFC3SG0042!N14:O14)</f>
        <v>1.0783</v>
      </c>
      <c r="H1659" s="4002">
        <f t="shared" si="314"/>
        <v>3225.8992805755397</v>
      </c>
      <c r="I1659" s="4116" t="s">
        <v>315</v>
      </c>
      <c r="J1659" s="694"/>
      <c r="K1659" s="694"/>
      <c r="L1659" s="695"/>
      <c r="M1659" s="694"/>
      <c r="N1659" s="694"/>
      <c r="O1659" s="694"/>
      <c r="P1659" s="267">
        <v>44891</v>
      </c>
      <c r="Q1659" s="268" t="s">
        <v>5587</v>
      </c>
      <c r="R1659" s="7">
        <v>12</v>
      </c>
      <c r="S1659" s="268">
        <f>AVERAGE(CPVTFC3SG0077!C13:D13)</f>
        <v>9.1749999999999998E-2</v>
      </c>
      <c r="T1659" s="343">
        <f t="shared" si="325"/>
        <v>-137.66417910447763</v>
      </c>
      <c r="U1659" s="1781" t="s">
        <v>314</v>
      </c>
    </row>
    <row r="1660" spans="1:23" ht="24.75" thickBot="1" x14ac:dyDescent="0.3">
      <c r="A1660" s="481">
        <v>1437</v>
      </c>
      <c r="B1660" s="4802"/>
      <c r="C1660" s="482" t="s">
        <v>3919</v>
      </c>
      <c r="D1660" s="1511">
        <v>44867</v>
      </c>
      <c r="E1660" s="3845" t="s">
        <v>4950</v>
      </c>
      <c r="F1660" s="485">
        <v>108</v>
      </c>
      <c r="G1660" s="486">
        <f>AVERAGE(CPVTFC3SG0042!P14:Q14)</f>
        <v>2.3079499999999999</v>
      </c>
      <c r="H1660" s="4001">
        <f t="shared" si="314"/>
        <v>7649.1007194244612</v>
      </c>
      <c r="I1660" s="4095" t="s">
        <v>315</v>
      </c>
      <c r="J1660" s="1615">
        <v>44880</v>
      </c>
      <c r="K1660" s="1332" t="s">
        <v>5465</v>
      </c>
      <c r="L1660" s="414">
        <v>105</v>
      </c>
      <c r="M1660" s="1332">
        <f>AVERAGE(CPVTFC3SG0055!J14:K14)</f>
        <v>0.37024999999999997</v>
      </c>
      <c r="N1660" s="487">
        <f t="shared" ref="N1660" si="328">((M1660-0.1235)/0.0139)*400</f>
        <v>7100.7194244604307</v>
      </c>
      <c r="O1660" s="727" t="s">
        <v>315</v>
      </c>
      <c r="P1660" s="786"/>
      <c r="Q1660" s="786"/>
      <c r="R1660" s="786"/>
      <c r="S1660" s="786"/>
      <c r="T1660" s="786"/>
      <c r="U1660" s="788"/>
    </row>
    <row r="1661" spans="1:23" x14ac:dyDescent="0.25">
      <c r="A1661" s="504">
        <v>1438</v>
      </c>
      <c r="B1661" s="4815" t="s">
        <v>5342</v>
      </c>
      <c r="C1661" s="438" t="s">
        <v>868</v>
      </c>
      <c r="D1661" s="2870">
        <v>44867</v>
      </c>
      <c r="E1661" s="3485" t="s">
        <v>4950</v>
      </c>
      <c r="F1661" s="444">
        <v>109</v>
      </c>
      <c r="G1661" s="499">
        <f>AVERAGE(CPVTFC3SG0042!R14:S14)</f>
        <v>1.6355</v>
      </c>
      <c r="H1661" s="4000">
        <f t="shared" si="314"/>
        <v>5230.2158273381292</v>
      </c>
      <c r="I1661" s="4096" t="s">
        <v>315</v>
      </c>
      <c r="J1661" s="1271"/>
      <c r="K1661" s="1271"/>
      <c r="L1661" s="1288"/>
      <c r="M1661" s="1271"/>
      <c r="N1661" s="1271"/>
      <c r="O1661" s="3897"/>
      <c r="P1661" s="3779">
        <v>44891</v>
      </c>
      <c r="Q1661" s="3780" t="s">
        <v>5587</v>
      </c>
      <c r="R1661" s="84">
        <v>13</v>
      </c>
      <c r="S1661" s="3780">
        <f>AVERAGE(CPVTFC3SG0077!E13:F13)</f>
        <v>7.3050000000000004E-2</v>
      </c>
      <c r="T1661" s="500">
        <f t="shared" ref="T1661:T1664" si="329">(S1661-0.1197)/0.0134*66</f>
        <v>-229.76865671641789</v>
      </c>
      <c r="U1661" s="3781" t="s">
        <v>314</v>
      </c>
      <c r="W1661" s="5">
        <v>1</v>
      </c>
    </row>
    <row r="1662" spans="1:23" x14ac:dyDescent="0.25">
      <c r="A1662" s="504"/>
      <c r="B1662" s="4815"/>
      <c r="C1662" s="436" t="s">
        <v>5448</v>
      </c>
      <c r="D1662" s="2333"/>
      <c r="E1662" s="3468"/>
      <c r="F1662" s="695"/>
      <c r="G1662" s="892"/>
      <c r="H1662" s="4011"/>
      <c r="I1662" s="4094"/>
      <c r="J1662" s="1271"/>
      <c r="K1662" s="1271"/>
      <c r="L1662" s="1288"/>
      <c r="M1662" s="1271"/>
      <c r="N1662" s="1271"/>
      <c r="O1662" s="3897"/>
      <c r="P1662" s="4242">
        <v>44894</v>
      </c>
      <c r="Q1662" s="275" t="s">
        <v>5593</v>
      </c>
      <c r="R1662" s="275">
        <v>165</v>
      </c>
      <c r="S1662" s="275">
        <f>AVERAGE(CPVTFC3SG0081!J24:K24)</f>
        <v>0.10980000000000001</v>
      </c>
      <c r="T1662" s="4026">
        <f t="shared" ref="T1662" si="330">(S1662-0.1617)/0.0141*66</f>
        <v>-242.93617021276597</v>
      </c>
      <c r="U1662" s="4244" t="s">
        <v>314</v>
      </c>
    </row>
    <row r="1663" spans="1:23" x14ac:dyDescent="0.25">
      <c r="A1663" s="504"/>
      <c r="B1663" s="4815"/>
      <c r="C1663" s="436" t="s">
        <v>863</v>
      </c>
      <c r="D1663" s="2333"/>
      <c r="E1663" s="3468"/>
      <c r="F1663" s="695"/>
      <c r="G1663" s="892"/>
      <c r="H1663" s="4011"/>
      <c r="I1663" s="4094"/>
      <c r="J1663" s="1271"/>
      <c r="K1663" s="1271"/>
      <c r="L1663" s="1288"/>
      <c r="M1663" s="1271"/>
      <c r="N1663" s="1271"/>
      <c r="O1663" s="3897"/>
      <c r="P1663" s="267">
        <v>44891</v>
      </c>
      <c r="Q1663" s="268" t="s">
        <v>5587</v>
      </c>
      <c r="R1663" s="7">
        <v>14</v>
      </c>
      <c r="S1663" s="268">
        <f>AVERAGE(CPVTFC3SG0077!G13:H13)</f>
        <v>8.3249999999999991E-2</v>
      </c>
      <c r="T1663" s="343">
        <f t="shared" si="329"/>
        <v>-179.52985074626872</v>
      </c>
      <c r="U1663" s="1781" t="s">
        <v>314</v>
      </c>
    </row>
    <row r="1664" spans="1:23" x14ac:dyDescent="0.25">
      <c r="A1664" s="590">
        <v>1439</v>
      </c>
      <c r="B1664" s="4815"/>
      <c r="C1664" s="436" t="s">
        <v>2442</v>
      </c>
      <c r="D1664" s="2337">
        <v>44867</v>
      </c>
      <c r="E1664" s="3456" t="s">
        <v>4950</v>
      </c>
      <c r="F1664" s="164">
        <v>110</v>
      </c>
      <c r="G1664" s="145">
        <f>AVERAGE(CPVTFC3SG0042!T14:U14)</f>
        <v>1.1416499999999998</v>
      </c>
      <c r="H1664" s="4000">
        <f t="shared" si="314"/>
        <v>3453.776978417266</v>
      </c>
      <c r="I1664" s="4151" t="s">
        <v>315</v>
      </c>
      <c r="J1664" s="694"/>
      <c r="K1664" s="694"/>
      <c r="L1664" s="695"/>
      <c r="M1664" s="694"/>
      <c r="N1664" s="694"/>
      <c r="O1664" s="1260"/>
      <c r="P1664" s="267">
        <v>44891</v>
      </c>
      <c r="Q1664" s="268" t="s">
        <v>5587</v>
      </c>
      <c r="R1664" s="7">
        <v>15</v>
      </c>
      <c r="S1664" s="268">
        <f>AVERAGE(CPVTFC3SG0077!I13:J13)</f>
        <v>9.5149999999999998E-2</v>
      </c>
      <c r="T1664" s="343">
        <f t="shared" si="329"/>
        <v>-120.9179104477612</v>
      </c>
      <c r="U1664" s="1781" t="s">
        <v>314</v>
      </c>
    </row>
    <row r="1665" spans="1:23" ht="24.75" thickBot="1" x14ac:dyDescent="0.3">
      <c r="A1665" s="411">
        <v>1440</v>
      </c>
      <c r="B1665" s="4821"/>
      <c r="C1665" s="482" t="s">
        <v>3919</v>
      </c>
      <c r="D1665" s="1511">
        <v>44867</v>
      </c>
      <c r="E1665" s="3845" t="s">
        <v>4950</v>
      </c>
      <c r="F1665" s="485">
        <v>111</v>
      </c>
      <c r="G1665" s="486">
        <f>AVERAGE(CPVTFC3SG0042!V14:W14)</f>
        <v>2.5419</v>
      </c>
      <c r="H1665" s="4016">
        <f t="shared" si="314"/>
        <v>8490.6474820143903</v>
      </c>
      <c r="I1665" s="4099" t="s">
        <v>315</v>
      </c>
      <c r="J1665" s="1615">
        <v>44880</v>
      </c>
      <c r="K1665" s="1332" t="s">
        <v>5465</v>
      </c>
      <c r="L1665" s="414">
        <v>106</v>
      </c>
      <c r="M1665" s="1332">
        <f>AVERAGE(CPVTFC3SG0055!L14:M14)</f>
        <v>0.50944999999999996</v>
      </c>
      <c r="N1665" s="487">
        <f t="shared" ref="N1665:N1669" si="331">((M1665-0.1235)/0.0139)*400</f>
        <v>11106.474820143885</v>
      </c>
      <c r="O1665" s="1206" t="s">
        <v>315</v>
      </c>
      <c r="P1665" s="786"/>
      <c r="Q1665" s="786"/>
      <c r="R1665" s="668"/>
      <c r="S1665" s="786"/>
      <c r="T1665" s="786"/>
      <c r="U1665" s="788"/>
    </row>
    <row r="1666" spans="1:23" x14ac:dyDescent="0.25">
      <c r="A1666" s="406">
        <v>1441</v>
      </c>
      <c r="B1666" s="4814" t="s">
        <v>5343</v>
      </c>
      <c r="C1666" s="476" t="s">
        <v>868</v>
      </c>
      <c r="D1666" s="2332">
        <v>44867</v>
      </c>
      <c r="E1666" s="3523" t="s">
        <v>4950</v>
      </c>
      <c r="F1666" s="478">
        <v>112</v>
      </c>
      <c r="G1666" s="479">
        <f>AVERAGE(CPVTFC3SG0042!X14:Y14)</f>
        <v>2.6964000000000001</v>
      </c>
      <c r="H1666" s="4004">
        <f t="shared" si="314"/>
        <v>9046.402877697843</v>
      </c>
      <c r="I1666" s="4098" t="s">
        <v>315</v>
      </c>
      <c r="J1666" s="1611">
        <v>44880</v>
      </c>
      <c r="K1666" s="1327" t="s">
        <v>5465</v>
      </c>
      <c r="L1666" s="409">
        <v>107</v>
      </c>
      <c r="M1666" s="1327">
        <f>AVERAGE(CPVTFC3SG0055!N14:O14)</f>
        <v>0.67210000000000003</v>
      </c>
      <c r="N1666" s="480">
        <f t="shared" si="331"/>
        <v>15787.050359712232</v>
      </c>
      <c r="O1666" s="872" t="s">
        <v>315</v>
      </c>
      <c r="P1666" s="3788">
        <v>44891</v>
      </c>
      <c r="Q1666" s="1498" t="s">
        <v>5587</v>
      </c>
      <c r="R1666" s="589">
        <v>16</v>
      </c>
      <c r="S1666" s="1498">
        <f>AVERAGE(CPVTFC3SG0077!K13:L13)</f>
        <v>0.23449999999999999</v>
      </c>
      <c r="T1666" s="500">
        <f t="shared" ref="T1666:T1668" si="332">(S1666-0.1197)/0.0134*66</f>
        <v>565.43283582089543</v>
      </c>
      <c r="U1666" s="1779" t="s">
        <v>314</v>
      </c>
      <c r="V1666" s="4915" t="s">
        <v>1416</v>
      </c>
      <c r="W1666" s="5">
        <v>1</v>
      </c>
    </row>
    <row r="1667" spans="1:23" x14ac:dyDescent="0.25">
      <c r="A1667" s="584"/>
      <c r="B1667" s="4815"/>
      <c r="C1667" s="263" t="s">
        <v>5448</v>
      </c>
      <c r="D1667" s="2333"/>
      <c r="E1667" s="3468"/>
      <c r="F1667" s="695"/>
      <c r="G1667" s="892"/>
      <c r="H1667" s="4011"/>
      <c r="I1667" s="4094"/>
      <c r="J1667" s="3939"/>
      <c r="K1667" s="1366"/>
      <c r="L1667" s="830"/>
      <c r="M1667" s="1366"/>
      <c r="N1667" s="1367"/>
      <c r="O1667" s="672"/>
      <c r="P1667" s="267">
        <v>44891</v>
      </c>
      <c r="Q1667" s="268" t="s">
        <v>5587</v>
      </c>
      <c r="R1667" s="7">
        <v>17</v>
      </c>
      <c r="S1667" s="268">
        <f>AVERAGE(CPVTFC3SG0077!M13:N13)</f>
        <v>0.1447</v>
      </c>
      <c r="T1667" s="343">
        <f t="shared" si="332"/>
        <v>123.13432835820893</v>
      </c>
      <c r="U1667" s="1781" t="s">
        <v>314</v>
      </c>
      <c r="V1667" s="4915"/>
    </row>
    <row r="1668" spans="1:23" x14ac:dyDescent="0.25">
      <c r="A1668" s="586">
        <v>1442</v>
      </c>
      <c r="B1668" s="4815"/>
      <c r="C1668" s="436" t="s">
        <v>2442</v>
      </c>
      <c r="D1668" s="2337">
        <v>44867</v>
      </c>
      <c r="E1668" s="3456" t="s">
        <v>4950</v>
      </c>
      <c r="F1668" s="164">
        <v>113</v>
      </c>
      <c r="G1668" s="145">
        <f>AVERAGE(CPVTFC3SG0042!B16:C16)</f>
        <v>2.9416500000000001</v>
      </c>
      <c r="H1668" s="4000">
        <f t="shared" si="314"/>
        <v>9928.5971223021606</v>
      </c>
      <c r="I1668" s="4151" t="s">
        <v>315</v>
      </c>
      <c r="J1668" s="98">
        <v>44880</v>
      </c>
      <c r="K1668" s="99" t="s">
        <v>5465</v>
      </c>
      <c r="L1668" s="66">
        <v>108</v>
      </c>
      <c r="M1668" s="99">
        <f>AVERAGE(CPVTFC3SG0055!P14:Q14)</f>
        <v>2.8144999999999998</v>
      </c>
      <c r="N1668" s="100">
        <f t="shared" si="331"/>
        <v>77438.848920863311</v>
      </c>
      <c r="O1668" s="858" t="s">
        <v>315</v>
      </c>
      <c r="P1668" s="98">
        <v>44891</v>
      </c>
      <c r="Q1668" s="99" t="s">
        <v>5587</v>
      </c>
      <c r="R1668" s="66">
        <v>18</v>
      </c>
      <c r="S1668" s="99">
        <f>AVERAGE(CPVTFC3SG0077!O13:P13)</f>
        <v>2.6570999999999998</v>
      </c>
      <c r="T1668" s="100">
        <f t="shared" si="332"/>
        <v>12497.641791044774</v>
      </c>
      <c r="U1668" s="1711" t="s">
        <v>315</v>
      </c>
      <c r="V1668" s="4914"/>
    </row>
    <row r="1669" spans="1:23" ht="24.75" thickBot="1" x14ac:dyDescent="0.3">
      <c r="A1669" s="529">
        <v>1443</v>
      </c>
      <c r="B1669" s="4815"/>
      <c r="C1669" s="437" t="s">
        <v>3919</v>
      </c>
      <c r="D1669" s="2079">
        <v>44867</v>
      </c>
      <c r="E1669" s="3463" t="s">
        <v>4950</v>
      </c>
      <c r="F1669" s="445">
        <v>114</v>
      </c>
      <c r="G1669" s="453">
        <f>AVERAGE(CPVTFC3SG0042!D16:E16)</f>
        <v>2.9481000000000002</v>
      </c>
      <c r="H1669" s="4015">
        <f t="shared" si="314"/>
        <v>9951.7985611510812</v>
      </c>
      <c r="I1669" s="4097" t="s">
        <v>315</v>
      </c>
      <c r="J1669" s="1389">
        <v>44880</v>
      </c>
      <c r="K1669" s="1329" t="s">
        <v>5465</v>
      </c>
      <c r="L1669" s="122">
        <v>109</v>
      </c>
      <c r="M1669" s="1329">
        <f>AVERAGE(CPVTFC3SG0055!R14:S14)</f>
        <v>2.7906500000000003</v>
      </c>
      <c r="N1669" s="454">
        <f t="shared" si="331"/>
        <v>76752.517985611528</v>
      </c>
      <c r="O1669" s="1330" t="s">
        <v>315</v>
      </c>
      <c r="P1669" s="3951"/>
      <c r="Q1669" s="1392"/>
      <c r="R1669" s="1392"/>
      <c r="S1669" s="1392"/>
      <c r="T1669" s="1386"/>
      <c r="U1669" s="3952"/>
      <c r="V1669" s="4914"/>
    </row>
    <row r="1670" spans="1:23" x14ac:dyDescent="0.25">
      <c r="A1670" s="488">
        <v>1444</v>
      </c>
      <c r="B1670" s="4800" t="s">
        <v>5344</v>
      </c>
      <c r="C1670" s="489" t="s">
        <v>868</v>
      </c>
      <c r="D1670" s="2329">
        <v>44867</v>
      </c>
      <c r="E1670" s="3465" t="s">
        <v>4950</v>
      </c>
      <c r="F1670" s="492">
        <v>115</v>
      </c>
      <c r="G1670" s="493">
        <f>AVERAGE(CPVTFC3SG0042!F16:G16)</f>
        <v>8.2049999999999998E-2</v>
      </c>
      <c r="H1670" s="4008">
        <f t="shared" si="314"/>
        <v>-357.73381294964031</v>
      </c>
      <c r="I1670" s="4117" t="s">
        <v>314</v>
      </c>
      <c r="J1670" s="834"/>
      <c r="K1670" s="834"/>
      <c r="L1670" s="835"/>
      <c r="M1670" s="834"/>
      <c r="N1670" s="834"/>
      <c r="O1670" s="834"/>
      <c r="P1670" s="3788">
        <v>44891</v>
      </c>
      <c r="Q1670" s="1498" t="s">
        <v>5587</v>
      </c>
      <c r="R1670" s="589">
        <v>28</v>
      </c>
      <c r="S1670" s="1498">
        <f>AVERAGE(CPVTFC3SG0077!M15:N15)</f>
        <v>9.1899999999999996E-2</v>
      </c>
      <c r="T1670" s="500">
        <f t="shared" ref="T1670:T1673" si="333">(S1670-0.1197)/0.0134*66</f>
        <v>-136.9253731343284</v>
      </c>
      <c r="U1670" s="1779" t="s">
        <v>314</v>
      </c>
      <c r="V1670" s="4915" t="s">
        <v>1416</v>
      </c>
    </row>
    <row r="1671" spans="1:23" x14ac:dyDescent="0.25">
      <c r="A1671" s="593"/>
      <c r="B1671" s="4801"/>
      <c r="C1671" s="263" t="s">
        <v>5448</v>
      </c>
      <c r="D1671" s="2333"/>
      <c r="E1671" s="3468"/>
      <c r="F1671" s="695"/>
      <c r="G1671" s="892"/>
      <c r="H1671" s="4011"/>
      <c r="I1671" s="4094"/>
      <c r="J1671" s="694"/>
      <c r="K1671" s="694"/>
      <c r="L1671" s="695"/>
      <c r="M1671" s="694"/>
      <c r="N1671" s="694"/>
      <c r="O1671" s="694"/>
      <c r="P1671" s="267">
        <v>44891</v>
      </c>
      <c r="Q1671" s="268" t="s">
        <v>5587</v>
      </c>
      <c r="R1671" s="7">
        <v>29</v>
      </c>
      <c r="S1671" s="268">
        <f>AVERAGE(CPVTFC3SG0077!O15:P15)</f>
        <v>0.11269999999999999</v>
      </c>
      <c r="T1671" s="343">
        <f t="shared" si="333"/>
        <v>-34.47761194029853</v>
      </c>
      <c r="U1671" s="1781" t="s">
        <v>314</v>
      </c>
      <c r="V1671" s="4915"/>
    </row>
    <row r="1672" spans="1:23" x14ac:dyDescent="0.25">
      <c r="A1672" s="593"/>
      <c r="B1672" s="4801"/>
      <c r="C1672" s="263" t="s">
        <v>863</v>
      </c>
      <c r="D1672" s="2333"/>
      <c r="E1672" s="3468"/>
      <c r="F1672" s="695"/>
      <c r="G1672" s="892"/>
      <c r="H1672" s="4011"/>
      <c r="I1672" s="4094"/>
      <c r="J1672" s="694"/>
      <c r="K1672" s="694"/>
      <c r="L1672" s="695"/>
      <c r="M1672" s="694"/>
      <c r="N1672" s="694"/>
      <c r="O1672" s="694"/>
      <c r="P1672" s="267">
        <v>44891</v>
      </c>
      <c r="Q1672" s="268" t="s">
        <v>5587</v>
      </c>
      <c r="R1672" s="7">
        <v>30</v>
      </c>
      <c r="S1672" s="268">
        <f>AVERAGE(CPVTFC3SG0077!Q15:R15)</f>
        <v>0.1227</v>
      </c>
      <c r="T1672" s="343">
        <f t="shared" si="333"/>
        <v>14.776119402985088</v>
      </c>
      <c r="U1672" s="1781" t="s">
        <v>314</v>
      </c>
      <c r="V1672" s="4915"/>
    </row>
    <row r="1673" spans="1:23" x14ac:dyDescent="0.25">
      <c r="A1673" s="590">
        <v>1445</v>
      </c>
      <c r="B1673" s="4801"/>
      <c r="C1673" s="436" t="s">
        <v>2442</v>
      </c>
      <c r="D1673" s="2337">
        <v>44867</v>
      </c>
      <c r="E1673" s="3456" t="s">
        <v>4950</v>
      </c>
      <c r="F1673" s="164">
        <v>116</v>
      </c>
      <c r="G1673" s="145">
        <f>AVERAGE(CPVTFC3SG0042!H16:I16)</f>
        <v>1.8712499999999999</v>
      </c>
      <c r="H1673" s="4002">
        <f t="shared" si="314"/>
        <v>6078.2374100719426</v>
      </c>
      <c r="I1673" s="4116" t="s">
        <v>315</v>
      </c>
      <c r="J1673" s="694"/>
      <c r="K1673" s="694"/>
      <c r="L1673" s="695"/>
      <c r="M1673" s="694"/>
      <c r="N1673" s="694"/>
      <c r="O1673" s="694"/>
      <c r="P1673" s="267">
        <v>44891</v>
      </c>
      <c r="Q1673" s="268" t="s">
        <v>5587</v>
      </c>
      <c r="R1673" s="7">
        <v>31</v>
      </c>
      <c r="S1673" s="268">
        <f>AVERAGE(CPVTFC3SG0077!S15:T15)</f>
        <v>0.13214999999999999</v>
      </c>
      <c r="T1673" s="343">
        <f t="shared" si="333"/>
        <v>61.320895522388007</v>
      </c>
      <c r="U1673" s="1781" t="s">
        <v>314</v>
      </c>
      <c r="V1673" s="4914"/>
    </row>
    <row r="1674" spans="1:23" ht="24.75" thickBot="1" x14ac:dyDescent="0.3">
      <c r="A1674" s="599">
        <v>1446</v>
      </c>
      <c r="B1674" s="4818"/>
      <c r="C1674" s="437" t="s">
        <v>3919</v>
      </c>
      <c r="D1674" s="2079">
        <v>44867</v>
      </c>
      <c r="E1674" s="3463" t="s">
        <v>4950</v>
      </c>
      <c r="F1674" s="445">
        <v>117</v>
      </c>
      <c r="G1674" s="453">
        <f>AVERAGE(CPVTFC3SG0042!J16:K16)</f>
        <v>2.8588</v>
      </c>
      <c r="H1674" s="4003">
        <f t="shared" si="314"/>
        <v>9630.5755395683445</v>
      </c>
      <c r="I1674" s="4149" t="s">
        <v>315</v>
      </c>
      <c r="J1674" s="1389">
        <v>44880</v>
      </c>
      <c r="K1674" s="1329" t="s">
        <v>5465</v>
      </c>
      <c r="L1674" s="122">
        <v>110</v>
      </c>
      <c r="M1674" s="1329">
        <f>AVERAGE(CPVTFC3SG0055!T14:U14)</f>
        <v>0.50505</v>
      </c>
      <c r="N1674" s="454">
        <f t="shared" ref="N1674" si="334">((M1674-0.1235)/0.0139)*400</f>
        <v>10979.856115107914</v>
      </c>
      <c r="O1674" s="699" t="s">
        <v>315</v>
      </c>
      <c r="P1674" s="3951"/>
      <c r="Q1674" s="1392"/>
      <c r="R1674" s="1392"/>
      <c r="S1674" s="1392"/>
      <c r="T1674" s="1393"/>
      <c r="U1674" s="3952"/>
      <c r="V1674" s="4914"/>
    </row>
    <row r="1675" spans="1:23" x14ac:dyDescent="0.25">
      <c r="A1675" s="508">
        <v>1447</v>
      </c>
      <c r="B1675" s="4800" t="s">
        <v>5345</v>
      </c>
      <c r="C1675" s="489" t="s">
        <v>868</v>
      </c>
      <c r="D1675" s="2329">
        <v>44867</v>
      </c>
      <c r="E1675" s="3465" t="s">
        <v>4950</v>
      </c>
      <c r="F1675" s="492">
        <v>118</v>
      </c>
      <c r="G1675" s="493">
        <f>AVERAGE(CPVTFC3SG0042!L16:M16)</f>
        <v>7.2450000000000001E-2</v>
      </c>
      <c r="H1675" s="4008">
        <f t="shared" si="314"/>
        <v>-392.26618705035969</v>
      </c>
      <c r="I1675" s="4117" t="s">
        <v>314</v>
      </c>
      <c r="J1675" s="834"/>
      <c r="K1675" s="834"/>
      <c r="L1675" s="835"/>
      <c r="M1675" s="834"/>
      <c r="N1675" s="834"/>
      <c r="O1675" s="834"/>
      <c r="P1675" s="3788">
        <v>44891</v>
      </c>
      <c r="Q1675" s="1498" t="s">
        <v>5587</v>
      </c>
      <c r="R1675" s="589">
        <v>33</v>
      </c>
      <c r="S1675" s="1498">
        <f>AVERAGE(CPVTFC3SG0077!W15:X15)</f>
        <v>0.10295</v>
      </c>
      <c r="T1675" s="494">
        <f t="shared" ref="T1675:T1677" si="335">(S1675-0.1197)/0.0134*66</f>
        <v>-82.5</v>
      </c>
      <c r="U1675" s="1779" t="s">
        <v>314</v>
      </c>
    </row>
    <row r="1676" spans="1:23" x14ac:dyDescent="0.25">
      <c r="A1676" s="585"/>
      <c r="B1676" s="4801"/>
      <c r="C1676" s="263" t="s">
        <v>5448</v>
      </c>
      <c r="D1676" s="2333"/>
      <c r="E1676" s="3468"/>
      <c r="F1676" s="695"/>
      <c r="G1676" s="892"/>
      <c r="H1676" s="4011"/>
      <c r="I1676" s="4094"/>
      <c r="J1676" s="694"/>
      <c r="K1676" s="694"/>
      <c r="L1676" s="695"/>
      <c r="M1676" s="694"/>
      <c r="N1676" s="694"/>
      <c r="O1676" s="694"/>
      <c r="P1676" s="4242">
        <v>44894</v>
      </c>
      <c r="Q1676" s="275" t="s">
        <v>5593</v>
      </c>
      <c r="R1676" s="275">
        <v>170</v>
      </c>
      <c r="S1676" s="275">
        <f>AVERAGE(CPVTFC3SG0081!T24:U24)</f>
        <v>8.5100000000000009E-2</v>
      </c>
      <c r="T1676" s="4026">
        <f t="shared" ref="T1676" si="336">(S1676-0.1617)/0.0141*66</f>
        <v>-358.55319148936172</v>
      </c>
      <c r="U1676" s="4244" t="s">
        <v>314</v>
      </c>
    </row>
    <row r="1677" spans="1:23" x14ac:dyDescent="0.25">
      <c r="A1677" s="593">
        <v>1448</v>
      </c>
      <c r="B1677" s="4801"/>
      <c r="C1677" s="263" t="s">
        <v>2442</v>
      </c>
      <c r="D1677" s="2340">
        <v>44867</v>
      </c>
      <c r="E1677" s="3460" t="s">
        <v>4950</v>
      </c>
      <c r="F1677" s="102">
        <v>119</v>
      </c>
      <c r="G1677" s="275">
        <f>AVERAGE(CPVTFC3SG0042!N16:O16)</f>
        <v>7.9600000000000004E-2</v>
      </c>
      <c r="H1677" s="4026">
        <f t="shared" si="314"/>
        <v>-366.54676258992805</v>
      </c>
      <c r="I1677" s="4118" t="s">
        <v>314</v>
      </c>
      <c r="J1677" s="694"/>
      <c r="K1677" s="694"/>
      <c r="L1677" s="695"/>
      <c r="M1677" s="694"/>
      <c r="N1677" s="694"/>
      <c r="O1677" s="694"/>
      <c r="P1677" s="267">
        <v>44891</v>
      </c>
      <c r="Q1677" s="268" t="s">
        <v>5587</v>
      </c>
      <c r="R1677" s="7">
        <v>34</v>
      </c>
      <c r="S1677" s="268">
        <f>AVERAGE(CPVTFC3SG0077!C17:D17)</f>
        <v>9.7549999999999998E-2</v>
      </c>
      <c r="T1677" s="343">
        <f t="shared" si="335"/>
        <v>-109.09701492537316</v>
      </c>
      <c r="U1677" s="1781" t="s">
        <v>314</v>
      </c>
    </row>
    <row r="1678" spans="1:23" ht="24.75" thickBot="1" x14ac:dyDescent="0.3">
      <c r="A1678" s="481">
        <v>1449</v>
      </c>
      <c r="B1678" s="4802"/>
      <c r="C1678" s="482" t="s">
        <v>3919</v>
      </c>
      <c r="D1678" s="1511">
        <v>44867</v>
      </c>
      <c r="E1678" s="3845" t="s">
        <v>4950</v>
      </c>
      <c r="F1678" s="485">
        <v>120</v>
      </c>
      <c r="G1678" s="486">
        <f>AVERAGE(CPVTFC3SG0042!P16:Q16)</f>
        <v>0.57410000000000005</v>
      </c>
      <c r="H1678" s="4001">
        <f t="shared" si="314"/>
        <v>1412.2302158273385</v>
      </c>
      <c r="I1678" s="4163" t="s">
        <v>315</v>
      </c>
      <c r="J1678" s="786"/>
      <c r="K1678" s="786"/>
      <c r="L1678" s="786"/>
      <c r="M1678" s="786"/>
      <c r="N1678" s="786"/>
      <c r="O1678" s="786"/>
      <c r="P1678" s="3683"/>
      <c r="Q1678" s="1601"/>
      <c r="R1678" s="1601"/>
      <c r="S1678" s="1601"/>
      <c r="T1678" s="1386"/>
      <c r="U1678" s="3942"/>
    </row>
    <row r="1679" spans="1:23" x14ac:dyDescent="0.25">
      <c r="A1679" s="488">
        <v>1450</v>
      </c>
      <c r="B1679" s="4809" t="s">
        <v>5346</v>
      </c>
      <c r="C1679" s="489" t="s">
        <v>868</v>
      </c>
      <c r="D1679" s="2329">
        <v>44867</v>
      </c>
      <c r="E1679" s="3465" t="s">
        <v>4950</v>
      </c>
      <c r="F1679" s="492">
        <v>121</v>
      </c>
      <c r="G1679" s="493">
        <f>AVERAGE(CPVTFC3SG0042!R16:S16)</f>
        <v>7.1099999999999997E-2</v>
      </c>
      <c r="H1679" s="4008">
        <f t="shared" si="314"/>
        <v>-397.12230215827338</v>
      </c>
      <c r="I1679" s="4117" t="s">
        <v>314</v>
      </c>
      <c r="J1679" s="834"/>
      <c r="K1679" s="834"/>
      <c r="L1679" s="835"/>
      <c r="M1679" s="834"/>
      <c r="N1679" s="834"/>
      <c r="O1679" s="834"/>
      <c r="P1679" s="3788">
        <v>44891</v>
      </c>
      <c r="Q1679" s="1498" t="s">
        <v>5587</v>
      </c>
      <c r="R1679" s="589">
        <v>35</v>
      </c>
      <c r="S1679" s="1498">
        <f>AVERAGE(CPVTFC3SG0077!E17:F17)</f>
        <v>9.3649999999999997E-2</v>
      </c>
      <c r="T1679" s="494">
        <f t="shared" ref="T1679:T1682" si="337">(S1679-0.1197)/0.0134*66</f>
        <v>-128.30597014925374</v>
      </c>
      <c r="U1679" s="1779" t="s">
        <v>314</v>
      </c>
      <c r="V1679" s="4915" t="s">
        <v>1416</v>
      </c>
    </row>
    <row r="1680" spans="1:23" x14ac:dyDescent="0.25">
      <c r="A1680" s="593"/>
      <c r="B1680" s="4816"/>
      <c r="C1680" s="263" t="s">
        <v>5448</v>
      </c>
      <c r="D1680" s="2333"/>
      <c r="E1680" s="3468"/>
      <c r="F1680" s="695"/>
      <c r="G1680" s="892"/>
      <c r="H1680" s="4011"/>
      <c r="I1680" s="4094"/>
      <c r="J1680" s="694"/>
      <c r="K1680" s="694"/>
      <c r="L1680" s="695"/>
      <c r="M1680" s="694"/>
      <c r="N1680" s="694"/>
      <c r="O1680" s="694"/>
      <c r="P1680" s="4242">
        <v>44894</v>
      </c>
      <c r="Q1680" s="275" t="s">
        <v>5593</v>
      </c>
      <c r="R1680" s="275">
        <v>171</v>
      </c>
      <c r="S1680" s="275">
        <f>AVERAGE(CPVTFC3SG0081!V24:W24)</f>
        <v>8.5350000000000009E-2</v>
      </c>
      <c r="T1680" s="4026">
        <f t="shared" ref="T1680" si="338">(S1680-0.1617)/0.0141*66</f>
        <v>-357.38297872340428</v>
      </c>
      <c r="U1680" s="4244" t="s">
        <v>314</v>
      </c>
      <c r="V1680" s="4915"/>
    </row>
    <row r="1681" spans="1:23" x14ac:dyDescent="0.25">
      <c r="A1681" s="593"/>
      <c r="B1681" s="4816"/>
      <c r="C1681" s="263" t="s">
        <v>863</v>
      </c>
      <c r="D1681" s="2333"/>
      <c r="E1681" s="3468"/>
      <c r="F1681" s="695"/>
      <c r="G1681" s="892"/>
      <c r="H1681" s="4011"/>
      <c r="I1681" s="4094"/>
      <c r="J1681" s="694"/>
      <c r="K1681" s="694"/>
      <c r="L1681" s="695"/>
      <c r="M1681" s="694"/>
      <c r="N1681" s="694"/>
      <c r="O1681" s="694"/>
      <c r="P1681" s="267">
        <v>44891</v>
      </c>
      <c r="Q1681" s="268" t="s">
        <v>5587</v>
      </c>
      <c r="R1681" s="7">
        <v>36</v>
      </c>
      <c r="S1681" s="268">
        <f>AVERAGE(CPVTFC3SG0077!G17:H17)</f>
        <v>9.9250000000000005E-2</v>
      </c>
      <c r="T1681" s="343">
        <f t="shared" si="337"/>
        <v>-100.7238805970149</v>
      </c>
      <c r="U1681" s="1781" t="s">
        <v>314</v>
      </c>
      <c r="V1681" s="4915"/>
    </row>
    <row r="1682" spans="1:23" x14ac:dyDescent="0.25">
      <c r="A1682" s="596">
        <v>1451</v>
      </c>
      <c r="B1682" s="4816"/>
      <c r="C1682" s="443" t="s">
        <v>2442</v>
      </c>
      <c r="D1682" s="2392">
        <v>44867</v>
      </c>
      <c r="E1682" s="3476" t="s">
        <v>4950</v>
      </c>
      <c r="F1682" s="103">
        <v>122</v>
      </c>
      <c r="G1682" s="276">
        <f>AVERAGE(CPVTFC3SG0042!T16:U16)</f>
        <v>1.3323499999999999</v>
      </c>
      <c r="H1682" s="4018">
        <f t="shared" si="314"/>
        <v>4139.7482014388488</v>
      </c>
      <c r="I1682" s="4153" t="s">
        <v>315</v>
      </c>
      <c r="J1682" s="694"/>
      <c r="K1682" s="694"/>
      <c r="L1682" s="695"/>
      <c r="M1682" s="694"/>
      <c r="N1682" s="694"/>
      <c r="O1682" s="694"/>
      <c r="P1682" s="267">
        <v>44891</v>
      </c>
      <c r="Q1682" s="268" t="s">
        <v>5587</v>
      </c>
      <c r="R1682" s="7">
        <v>37</v>
      </c>
      <c r="S1682" s="268">
        <f>AVERAGE(CPVTFC3SG0077!I17:J17)</f>
        <v>0.14610000000000001</v>
      </c>
      <c r="T1682" s="343">
        <f t="shared" si="337"/>
        <v>130.02985074626869</v>
      </c>
      <c r="U1682" s="1781" t="s">
        <v>314</v>
      </c>
      <c r="V1682" s="4914"/>
    </row>
    <row r="1683" spans="1:23" ht="24.75" thickBot="1" x14ac:dyDescent="0.3">
      <c r="A1683" s="219">
        <v>1452</v>
      </c>
      <c r="B1683" s="4810"/>
      <c r="C1683" s="463" t="s">
        <v>3919</v>
      </c>
      <c r="D1683" s="1516">
        <v>44867</v>
      </c>
      <c r="E1683" s="3834" t="s">
        <v>4950</v>
      </c>
      <c r="F1683" s="518">
        <v>123</v>
      </c>
      <c r="G1683" s="509">
        <f>AVERAGE(CPVTFC3SG0042!V16:W16)</f>
        <v>2.8044000000000002</v>
      </c>
      <c r="H1683" s="4014">
        <f t="shared" si="314"/>
        <v>9434.8920863309377</v>
      </c>
      <c r="I1683" s="4150" t="s">
        <v>315</v>
      </c>
      <c r="J1683" s="1615">
        <v>44880</v>
      </c>
      <c r="K1683" s="1332" t="s">
        <v>5465</v>
      </c>
      <c r="L1683" s="414">
        <v>111</v>
      </c>
      <c r="M1683" s="1332">
        <f>AVERAGE(CPVTFC3SG0055!V14:W14)</f>
        <v>0.44569999999999999</v>
      </c>
      <c r="N1683" s="487">
        <f t="shared" ref="N1683" si="339">((M1683-0.1235)/0.0139)*400</f>
        <v>9271.9424460431655</v>
      </c>
      <c r="O1683" s="727" t="s">
        <v>315</v>
      </c>
      <c r="P1683" s="786"/>
      <c r="Q1683" s="786"/>
      <c r="R1683" s="668"/>
      <c r="S1683" s="786"/>
      <c r="T1683" s="786"/>
      <c r="U1683" s="788"/>
      <c r="V1683" s="4914"/>
    </row>
    <row r="1684" spans="1:23" x14ac:dyDescent="0.25">
      <c r="A1684" s="591">
        <v>1453</v>
      </c>
      <c r="B1684" s="4815" t="s">
        <v>5347</v>
      </c>
      <c r="C1684" s="438" t="s">
        <v>868</v>
      </c>
      <c r="D1684" s="2870">
        <v>44867</v>
      </c>
      <c r="E1684" s="3485" t="s">
        <v>4950</v>
      </c>
      <c r="F1684" s="444">
        <v>124</v>
      </c>
      <c r="G1684" s="499">
        <f>AVERAGE(CPVTFC3SG0042!X16:Y16)</f>
        <v>0.7782</v>
      </c>
      <c r="H1684" s="4000">
        <f>(G1684-0.1815)/0.0139*50</f>
        <v>2146.4028776978421</v>
      </c>
      <c r="I1684" s="4096" t="s">
        <v>315</v>
      </c>
      <c r="J1684" s="1271"/>
      <c r="K1684" s="1271"/>
      <c r="L1684" s="1288"/>
      <c r="M1684" s="1271"/>
      <c r="N1684" s="1271"/>
      <c r="O1684" s="3897"/>
      <c r="P1684" s="3779">
        <v>44891</v>
      </c>
      <c r="Q1684" s="3780" t="s">
        <v>5587</v>
      </c>
      <c r="R1684" s="84">
        <v>38</v>
      </c>
      <c r="S1684" s="3780">
        <f>AVERAGE(CPVTFC3SG0077!K17:L17)</f>
        <v>9.6500000000000002E-2</v>
      </c>
      <c r="T1684" s="500">
        <f t="shared" ref="T1684:T1687" si="340">(S1684-0.1197)/0.0134*66</f>
        <v>-114.26865671641791</v>
      </c>
      <c r="U1684" s="3781" t="s">
        <v>314</v>
      </c>
      <c r="V1684" s="4915" t="s">
        <v>1416</v>
      </c>
      <c r="W1684" s="5">
        <v>1</v>
      </c>
    </row>
    <row r="1685" spans="1:23" x14ac:dyDescent="0.25">
      <c r="A1685" s="591"/>
      <c r="B1685" s="4815"/>
      <c r="C1685" s="438" t="s">
        <v>5448</v>
      </c>
      <c r="D1685" s="2339"/>
      <c r="E1685" s="3634"/>
      <c r="F1685" s="1288"/>
      <c r="G1685" s="1365"/>
      <c r="H1685" s="4043"/>
      <c r="I1685" s="4160"/>
      <c r="J1685" s="1271"/>
      <c r="K1685" s="1271"/>
      <c r="L1685" s="1288"/>
      <c r="M1685" s="1271"/>
      <c r="N1685" s="1271"/>
      <c r="O1685" s="3897"/>
      <c r="P1685" s="4242">
        <v>44894</v>
      </c>
      <c r="Q1685" s="275" t="s">
        <v>5593</v>
      </c>
      <c r="R1685" s="275">
        <v>172</v>
      </c>
      <c r="S1685" s="275">
        <f>AVERAGE(CPVTFC3SG0081!X24:Y24)</f>
        <v>0.36649999999999999</v>
      </c>
      <c r="T1685" s="4026">
        <f t="shared" ref="T1685" si="341">(S1685-0.1617)/0.0141*66</f>
        <v>958.63829787234044</v>
      </c>
      <c r="U1685" s="4244" t="s">
        <v>314</v>
      </c>
      <c r="V1685" s="4915"/>
    </row>
    <row r="1686" spans="1:23" x14ac:dyDescent="0.25">
      <c r="A1686" s="591"/>
      <c r="B1686" s="4815"/>
      <c r="C1686" s="263" t="s">
        <v>863</v>
      </c>
      <c r="D1686" s="2333"/>
      <c r="E1686" s="3468"/>
      <c r="F1686" s="695"/>
      <c r="G1686" s="892"/>
      <c r="H1686" s="4011"/>
      <c r="I1686" s="4094"/>
      <c r="J1686" s="1271"/>
      <c r="K1686" s="1271"/>
      <c r="L1686" s="1288"/>
      <c r="M1686" s="1271"/>
      <c r="N1686" s="1271"/>
      <c r="O1686" s="3897"/>
      <c r="P1686" s="267">
        <v>44891</v>
      </c>
      <c r="Q1686" s="268" t="s">
        <v>5587</v>
      </c>
      <c r="R1686" s="7">
        <v>39</v>
      </c>
      <c r="S1686" s="268">
        <f>AVERAGE(CPVTFC3SG0077!M17:N17)</f>
        <v>0.22344999999999998</v>
      </c>
      <c r="T1686" s="343">
        <f t="shared" si="340"/>
        <v>511.00746268656701</v>
      </c>
      <c r="U1686" s="1781" t="s">
        <v>314</v>
      </c>
      <c r="V1686" s="4915"/>
    </row>
    <row r="1687" spans="1:23" x14ac:dyDescent="0.25">
      <c r="A1687" s="586">
        <v>1454</v>
      </c>
      <c r="B1687" s="4815"/>
      <c r="C1687" s="436" t="s">
        <v>2442</v>
      </c>
      <c r="D1687" s="2337">
        <v>44867</v>
      </c>
      <c r="E1687" s="3456" t="s">
        <v>4950</v>
      </c>
      <c r="F1687" s="164">
        <v>125</v>
      </c>
      <c r="G1687" s="145">
        <f>AVERAGE(CPVTFC3SG0042!B18:C18)</f>
        <v>2.7444000000000002</v>
      </c>
      <c r="H1687" s="4002">
        <f>(G1687-0.1815)/0.0139*50</f>
        <v>9219.0647482014392</v>
      </c>
      <c r="I1687" s="4151" t="s">
        <v>315</v>
      </c>
      <c r="J1687" s="98">
        <v>44880</v>
      </c>
      <c r="K1687" s="99" t="s">
        <v>5465</v>
      </c>
      <c r="L1687" s="66">
        <v>112</v>
      </c>
      <c r="M1687" s="99">
        <f>AVERAGE(CPVTFC3SG0055!X14:Y14)</f>
        <v>0.46704999999999997</v>
      </c>
      <c r="N1687" s="100">
        <f t="shared" ref="N1687:N1688" si="342">((M1687-0.1235)/0.0139)*400</f>
        <v>9886.330935251799</v>
      </c>
      <c r="O1687" s="858" t="s">
        <v>315</v>
      </c>
      <c r="P1687" s="267">
        <v>44891</v>
      </c>
      <c r="Q1687" s="268" t="s">
        <v>5587</v>
      </c>
      <c r="R1687" s="7">
        <v>40</v>
      </c>
      <c r="S1687" s="268">
        <f>AVERAGE(CPVTFC3SG0077!O17:P17)</f>
        <v>0.379</v>
      </c>
      <c r="T1687" s="343">
        <f t="shared" si="340"/>
        <v>1277.1492537313432</v>
      </c>
      <c r="U1687" s="1781" t="s">
        <v>314</v>
      </c>
      <c r="V1687" s="4914"/>
    </row>
    <row r="1688" spans="1:23" ht="24.75" thickBot="1" x14ac:dyDescent="0.3">
      <c r="A1688" s="529">
        <v>1455</v>
      </c>
      <c r="B1688" s="4815"/>
      <c r="C1688" s="437" t="s">
        <v>3919</v>
      </c>
      <c r="D1688" s="2079">
        <v>44867</v>
      </c>
      <c r="E1688" s="3463" t="s">
        <v>4950</v>
      </c>
      <c r="F1688" s="445">
        <v>126</v>
      </c>
      <c r="G1688" s="453">
        <f>AVERAGE(CPVTFC3SG0042!D18:E18)</f>
        <v>2.7421500000000001</v>
      </c>
      <c r="H1688" s="4003">
        <f>(G1688-0.1815)/0.0139*50</f>
        <v>9210.9712230215828</v>
      </c>
      <c r="I1688" s="4097" t="s">
        <v>315</v>
      </c>
      <c r="J1688" s="1389">
        <v>44880</v>
      </c>
      <c r="K1688" s="1329" t="s">
        <v>5465</v>
      </c>
      <c r="L1688" s="122">
        <v>113</v>
      </c>
      <c r="M1688" s="1329">
        <f>AVERAGE(CPVTFC3SG0055!B16:C16)</f>
        <v>0.48139999999999994</v>
      </c>
      <c r="N1688" s="454">
        <f t="shared" si="342"/>
        <v>10299.280575539568</v>
      </c>
      <c r="O1688" s="1330" t="s">
        <v>315</v>
      </c>
      <c r="P1688" s="3951"/>
      <c r="Q1688" s="1392"/>
      <c r="R1688" s="1392"/>
      <c r="S1688" s="1392"/>
      <c r="T1688" s="1393"/>
      <c r="U1688" s="3952"/>
      <c r="V1688" s="4914"/>
    </row>
    <row r="1689" spans="1:23" x14ac:dyDescent="0.25">
      <c r="A1689" s="488">
        <v>1456</v>
      </c>
      <c r="B1689" s="4809" t="s">
        <v>5348</v>
      </c>
      <c r="C1689" s="489" t="s">
        <v>868</v>
      </c>
      <c r="D1689" s="2329">
        <v>44867</v>
      </c>
      <c r="E1689" s="3465" t="s">
        <v>4950</v>
      </c>
      <c r="F1689" s="492">
        <v>127</v>
      </c>
      <c r="G1689" s="493">
        <f>AVERAGE(CPVTFC3SG0042!F18:G18)</f>
        <v>0.11600000000000001</v>
      </c>
      <c r="H1689" s="4008">
        <f t="shared" si="314"/>
        <v>-235.61151079136687</v>
      </c>
      <c r="I1689" s="4117" t="s">
        <v>314</v>
      </c>
      <c r="J1689" s="834"/>
      <c r="K1689" s="834"/>
      <c r="L1689" s="835"/>
      <c r="M1689" s="834"/>
      <c r="N1689" s="834"/>
      <c r="O1689" s="834"/>
      <c r="P1689" s="3788">
        <v>44891</v>
      </c>
      <c r="Q1689" s="1498" t="s">
        <v>5587</v>
      </c>
      <c r="R1689" s="589">
        <v>43</v>
      </c>
      <c r="S1689" s="1498">
        <f>AVERAGE(CPVTFC3SG0077!U17:V17)</f>
        <v>0.10095</v>
      </c>
      <c r="T1689" s="494">
        <f t="shared" ref="T1689:T1692" si="343">(S1689-0.1197)/0.0134*66</f>
        <v>-92.350746268656735</v>
      </c>
      <c r="U1689" s="1779" t="s">
        <v>314</v>
      </c>
      <c r="V1689" s="4915" t="s">
        <v>1416</v>
      </c>
    </row>
    <row r="1690" spans="1:23" x14ac:dyDescent="0.25">
      <c r="A1690" s="593"/>
      <c r="B1690" s="4816"/>
      <c r="C1690" s="263" t="s">
        <v>5448</v>
      </c>
      <c r="D1690" s="2333"/>
      <c r="E1690" s="3468"/>
      <c r="F1690" s="695"/>
      <c r="G1690" s="892"/>
      <c r="H1690" s="4011"/>
      <c r="I1690" s="4094"/>
      <c r="J1690" s="694"/>
      <c r="K1690" s="694"/>
      <c r="L1690" s="695"/>
      <c r="M1690" s="694"/>
      <c r="N1690" s="694"/>
      <c r="O1690" s="694"/>
      <c r="P1690" s="4242">
        <v>44894</v>
      </c>
      <c r="Q1690" s="275" t="s">
        <v>5593</v>
      </c>
      <c r="R1690" s="275">
        <v>174</v>
      </c>
      <c r="S1690" s="275">
        <f>AVERAGE(CPVTFC3SG0081!D26:E26)</f>
        <v>0.11395</v>
      </c>
      <c r="T1690" s="4026">
        <f t="shared" ref="T1690" si="344">(S1690-0.1617)/0.0141*66</f>
        <v>-223.51063829787242</v>
      </c>
      <c r="U1690" s="4244" t="s">
        <v>314</v>
      </c>
      <c r="V1690" s="4915"/>
    </row>
    <row r="1691" spans="1:23" x14ac:dyDescent="0.25">
      <c r="A1691" s="593"/>
      <c r="B1691" s="4816"/>
      <c r="C1691" s="263" t="s">
        <v>863</v>
      </c>
      <c r="D1691" s="2333"/>
      <c r="E1691" s="3468"/>
      <c r="F1691" s="695"/>
      <c r="G1691" s="892"/>
      <c r="H1691" s="4011"/>
      <c r="I1691" s="4094"/>
      <c r="J1691" s="694"/>
      <c r="K1691" s="694"/>
      <c r="L1691" s="695"/>
      <c r="M1691" s="694"/>
      <c r="N1691" s="694"/>
      <c r="O1691" s="694"/>
      <c r="P1691" s="267">
        <v>44891</v>
      </c>
      <c r="Q1691" s="268" t="s">
        <v>5587</v>
      </c>
      <c r="R1691" s="7">
        <v>44</v>
      </c>
      <c r="S1691" s="268">
        <f>AVERAGE(CPVTFC3SG0077!W17:X17)</f>
        <v>0.19740000000000002</v>
      </c>
      <c r="T1691" s="343">
        <f t="shared" si="343"/>
        <v>382.70149253731347</v>
      </c>
      <c r="U1691" s="1781" t="s">
        <v>314</v>
      </c>
      <c r="V1691" s="4915"/>
    </row>
    <row r="1692" spans="1:23" x14ac:dyDescent="0.25">
      <c r="A1692" s="585">
        <v>1457</v>
      </c>
      <c r="B1692" s="4816"/>
      <c r="C1692" s="263" t="s">
        <v>2442</v>
      </c>
      <c r="D1692" s="2340">
        <v>44867</v>
      </c>
      <c r="E1692" s="3460" t="s">
        <v>4950</v>
      </c>
      <c r="F1692" s="102">
        <v>128</v>
      </c>
      <c r="G1692" s="275">
        <f>AVERAGE(CPVTFC3SG0042!H18:I18)</f>
        <v>0.11349999999999999</v>
      </c>
      <c r="H1692" s="4026">
        <f t="shared" si="314"/>
        <v>-244.60431654676262</v>
      </c>
      <c r="I1692" s="4118" t="s">
        <v>314</v>
      </c>
      <c r="J1692" s="694"/>
      <c r="K1692" s="694"/>
      <c r="L1692" s="695"/>
      <c r="M1692" s="694"/>
      <c r="N1692" s="694"/>
      <c r="O1692" s="694"/>
      <c r="P1692" s="267">
        <v>44891</v>
      </c>
      <c r="Q1692" s="268" t="s">
        <v>5587</v>
      </c>
      <c r="R1692" s="7">
        <v>45</v>
      </c>
      <c r="S1692" s="268">
        <f>AVERAGE(CPVTFC3SG0077!C19:D19)</f>
        <v>0.1183</v>
      </c>
      <c r="T1692" s="343">
        <f t="shared" si="343"/>
        <v>-6.8955223880596943</v>
      </c>
      <c r="U1692" s="1781" t="s">
        <v>314</v>
      </c>
      <c r="V1692" s="4914"/>
    </row>
    <row r="1693" spans="1:23" ht="24.75" thickBot="1" x14ac:dyDescent="0.3">
      <c r="A1693" s="219">
        <v>1458</v>
      </c>
      <c r="B1693" s="4810"/>
      <c r="C1693" s="463" t="s">
        <v>3919</v>
      </c>
      <c r="D1693" s="1516">
        <v>44867</v>
      </c>
      <c r="E1693" s="3834" t="s">
        <v>4950</v>
      </c>
      <c r="F1693" s="518">
        <v>129</v>
      </c>
      <c r="G1693" s="509">
        <f>AVERAGE(CPVTFC3SG0042!J18:K18)</f>
        <v>1.4392</v>
      </c>
      <c r="H1693" s="4014">
        <f t="shared" si="314"/>
        <v>4524.1007194244612</v>
      </c>
      <c r="I1693" s="4150" t="s">
        <v>315</v>
      </c>
      <c r="J1693" s="786"/>
      <c r="K1693" s="786"/>
      <c r="L1693" s="787"/>
      <c r="M1693" s="786"/>
      <c r="N1693" s="786"/>
      <c r="O1693" s="786"/>
      <c r="P1693" s="786"/>
      <c r="Q1693" s="786"/>
      <c r="R1693" s="786"/>
      <c r="S1693" s="786"/>
      <c r="T1693" s="786"/>
      <c r="U1693" s="788"/>
      <c r="V1693" s="4914"/>
    </row>
    <row r="1694" spans="1:23" x14ac:dyDescent="0.25">
      <c r="A1694" s="584">
        <v>1459</v>
      </c>
      <c r="B1694" s="4807" t="s">
        <v>5349</v>
      </c>
      <c r="C1694" s="372" t="s">
        <v>868</v>
      </c>
      <c r="D1694" s="2331">
        <v>44867</v>
      </c>
      <c r="E1694" s="3473" t="s">
        <v>4950</v>
      </c>
      <c r="F1694" s="375">
        <v>130</v>
      </c>
      <c r="G1694" s="511">
        <f>AVERAGE(CPVTFC3SG0042!L18:M18)</f>
        <v>8.1299999999999997E-2</v>
      </c>
      <c r="H1694" s="4005">
        <f t="shared" ref="H1694:H1765" si="345">(G1694-0.1815)/0.0139*50</f>
        <v>-360.43165467625903</v>
      </c>
      <c r="I1694" s="4105" t="s">
        <v>314</v>
      </c>
      <c r="J1694" s="1271"/>
      <c r="K1694" s="1271"/>
      <c r="L1694" s="1288"/>
      <c r="M1694" s="1271"/>
      <c r="N1694" s="1271"/>
      <c r="O1694" s="3897"/>
      <c r="P1694" s="3779">
        <v>44891</v>
      </c>
      <c r="Q1694" s="3780" t="s">
        <v>5587</v>
      </c>
      <c r="R1694" s="84">
        <v>46</v>
      </c>
      <c r="S1694" s="3780">
        <f>AVERAGE(CPVTFC3SG0077!E19:F19)</f>
        <v>7.2099999999999997E-2</v>
      </c>
      <c r="T1694" s="500">
        <f t="shared" ref="T1694:T1697" si="346">(S1694-0.1197)/0.0134*66</f>
        <v>-234.44776119402985</v>
      </c>
      <c r="U1694" s="3781" t="s">
        <v>314</v>
      </c>
      <c r="V1694" s="4915" t="s">
        <v>1416</v>
      </c>
    </row>
    <row r="1695" spans="1:23" x14ac:dyDescent="0.25">
      <c r="A1695" s="584"/>
      <c r="B1695" s="4807"/>
      <c r="C1695" s="372" t="s">
        <v>5448</v>
      </c>
      <c r="D1695" s="2339"/>
      <c r="E1695" s="3634"/>
      <c r="F1695" s="1288"/>
      <c r="G1695" s="1365"/>
      <c r="H1695" s="4043"/>
      <c r="I1695" s="4160"/>
      <c r="J1695" s="1271"/>
      <c r="K1695" s="1271"/>
      <c r="L1695" s="1288"/>
      <c r="M1695" s="1271"/>
      <c r="N1695" s="1271"/>
      <c r="O1695" s="3897"/>
      <c r="P1695" s="4242">
        <v>44894</v>
      </c>
      <c r="Q1695" s="275" t="s">
        <v>5593</v>
      </c>
      <c r="R1695" s="275">
        <v>175</v>
      </c>
      <c r="S1695" s="275">
        <f>AVERAGE(CPVTFC3SG0081!F26:G26)</f>
        <v>9.3150000000000011E-2</v>
      </c>
      <c r="T1695" s="4026">
        <f t="shared" ref="T1695" si="347">(S1695-0.1617)/0.0141*66</f>
        <v>-320.87234042553195</v>
      </c>
      <c r="U1695" s="4244" t="s">
        <v>314</v>
      </c>
      <c r="V1695" s="4915"/>
    </row>
    <row r="1696" spans="1:23" x14ac:dyDescent="0.25">
      <c r="A1696" s="584"/>
      <c r="B1696" s="4807"/>
      <c r="C1696" s="263" t="s">
        <v>863</v>
      </c>
      <c r="D1696" s="2333"/>
      <c r="E1696" s="3468"/>
      <c r="F1696" s="695"/>
      <c r="G1696" s="892"/>
      <c r="H1696" s="4011"/>
      <c r="I1696" s="4094"/>
      <c r="J1696" s="1271"/>
      <c r="K1696" s="1271"/>
      <c r="L1696" s="1288"/>
      <c r="M1696" s="1271"/>
      <c r="N1696" s="1271"/>
      <c r="O1696" s="3897"/>
      <c r="P1696" s="267">
        <v>44891</v>
      </c>
      <c r="Q1696" s="268" t="s">
        <v>5587</v>
      </c>
      <c r="R1696" s="7">
        <v>47</v>
      </c>
      <c r="S1696" s="268">
        <f>AVERAGE(CPVTFC3SG0077!G19:H19)</f>
        <v>8.0649999999999999E-2</v>
      </c>
      <c r="T1696" s="343">
        <f t="shared" si="346"/>
        <v>-192.33582089552237</v>
      </c>
      <c r="U1696" s="1781" t="s">
        <v>314</v>
      </c>
      <c r="V1696" s="4915"/>
    </row>
    <row r="1697" spans="1:22" x14ac:dyDescent="0.25">
      <c r="A1697" s="593">
        <v>1460</v>
      </c>
      <c r="B1697" s="4807"/>
      <c r="C1697" s="263" t="s">
        <v>2442</v>
      </c>
      <c r="D1697" s="2340">
        <v>44867</v>
      </c>
      <c r="E1697" s="3460" t="s">
        <v>4950</v>
      </c>
      <c r="F1697" s="102">
        <v>131</v>
      </c>
      <c r="G1697" s="275">
        <f>AVERAGE(CPVTFC3SG0042!N18:O18)</f>
        <v>9.9900000000000003E-2</v>
      </c>
      <c r="H1697" s="4026">
        <f t="shared" si="345"/>
        <v>-293.52517985611513</v>
      </c>
      <c r="I1697" s="4115" t="s">
        <v>314</v>
      </c>
      <c r="J1697" s="694"/>
      <c r="K1697" s="694"/>
      <c r="L1697" s="695"/>
      <c r="M1697" s="694"/>
      <c r="N1697" s="694"/>
      <c r="O1697" s="1260"/>
      <c r="P1697" s="267">
        <v>44891</v>
      </c>
      <c r="Q1697" s="268" t="s">
        <v>5587</v>
      </c>
      <c r="R1697" s="7">
        <v>48</v>
      </c>
      <c r="S1697" s="268">
        <f>AVERAGE(CPVTFC3SG0077!I19:J19)</f>
        <v>8.7049999999999988E-2</v>
      </c>
      <c r="T1697" s="343">
        <f t="shared" si="346"/>
        <v>-160.81343283582095</v>
      </c>
      <c r="U1697" s="1781" t="s">
        <v>314</v>
      </c>
      <c r="V1697" s="4914"/>
    </row>
    <row r="1698" spans="1:22" ht="24.75" thickBot="1" x14ac:dyDescent="0.3">
      <c r="A1698" s="516">
        <v>1461</v>
      </c>
      <c r="B1698" s="4808"/>
      <c r="C1698" s="463" t="s">
        <v>3919</v>
      </c>
      <c r="D1698" s="1516">
        <v>44867</v>
      </c>
      <c r="E1698" s="3834" t="s">
        <v>4950</v>
      </c>
      <c r="F1698" s="518">
        <v>132</v>
      </c>
      <c r="G1698" s="509">
        <f>AVERAGE(CPVTFC3SG0042!P18:Q18)</f>
        <v>1.3563499999999999</v>
      </c>
      <c r="H1698" s="4014">
        <f t="shared" si="345"/>
        <v>4226.0791366906478</v>
      </c>
      <c r="I1698" s="4100" t="s">
        <v>315</v>
      </c>
      <c r="J1698" s="786"/>
      <c r="K1698" s="786"/>
      <c r="L1698" s="787"/>
      <c r="M1698" s="786"/>
      <c r="N1698" s="786"/>
      <c r="O1698" s="2699"/>
      <c r="P1698" s="3683"/>
      <c r="Q1698" s="1601"/>
      <c r="R1698" s="1601"/>
      <c r="S1698" s="1601"/>
      <c r="T1698" s="1386"/>
      <c r="U1698" s="3942"/>
      <c r="V1698" s="4914"/>
    </row>
    <row r="1699" spans="1:22" x14ac:dyDescent="0.25">
      <c r="A1699" s="488">
        <v>1462</v>
      </c>
      <c r="B1699" s="4806" t="s">
        <v>5350</v>
      </c>
      <c r="C1699" s="489" t="s">
        <v>868</v>
      </c>
      <c r="D1699" s="2329">
        <v>44867</v>
      </c>
      <c r="E1699" s="3465" t="s">
        <v>4950</v>
      </c>
      <c r="F1699" s="492">
        <v>133</v>
      </c>
      <c r="G1699" s="493">
        <f>AVERAGE(CPVTFC3SG0042!R18:S18)</f>
        <v>0.33255000000000001</v>
      </c>
      <c r="H1699" s="4008">
        <f t="shared" si="345"/>
        <v>543.34532374100729</v>
      </c>
      <c r="I1699" s="4104" t="s">
        <v>314</v>
      </c>
      <c r="J1699" s="834"/>
      <c r="K1699" s="834"/>
      <c r="L1699" s="835"/>
      <c r="M1699" s="834"/>
      <c r="N1699" s="834"/>
      <c r="O1699" s="1602"/>
      <c r="P1699" s="3788">
        <v>44891</v>
      </c>
      <c r="Q1699" s="1498" t="s">
        <v>5587</v>
      </c>
      <c r="R1699" s="589">
        <v>50</v>
      </c>
      <c r="S1699" s="1498">
        <f>AVERAGE(CPVTFC3SG0077!M19:N19)</f>
        <v>9.8699999999999996E-2</v>
      </c>
      <c r="T1699" s="500">
        <f t="shared" ref="T1699:T1700" si="348">(S1699-0.1197)/0.0134*66</f>
        <v>-103.43283582089555</v>
      </c>
      <c r="U1699" s="1779" t="s">
        <v>314</v>
      </c>
      <c r="V1699" s="4915" t="s">
        <v>1416</v>
      </c>
    </row>
    <row r="1700" spans="1:22" x14ac:dyDescent="0.25">
      <c r="A1700" s="596">
        <v>1463</v>
      </c>
      <c r="B1700" s="4807"/>
      <c r="C1700" s="443" t="s">
        <v>2442</v>
      </c>
      <c r="D1700" s="2392">
        <v>44867</v>
      </c>
      <c r="E1700" s="3476" t="s">
        <v>4950</v>
      </c>
      <c r="F1700" s="103">
        <v>134</v>
      </c>
      <c r="G1700" s="276">
        <f>AVERAGE(CPVTFC3SG0042!T18:U18)</f>
        <v>2.9012000000000002</v>
      </c>
      <c r="H1700" s="4018">
        <f t="shared" si="345"/>
        <v>9783.0935251798583</v>
      </c>
      <c r="I1700" s="4122" t="s">
        <v>315</v>
      </c>
      <c r="J1700" s="98">
        <v>44880</v>
      </c>
      <c r="K1700" s="99" t="s">
        <v>5465</v>
      </c>
      <c r="L1700" s="66">
        <v>114</v>
      </c>
      <c r="M1700" s="99">
        <f>AVERAGE(CPVTFC3SG0055!D16:E16)</f>
        <v>1.4117</v>
      </c>
      <c r="N1700" s="100">
        <f t="shared" ref="N1700:N1701" si="349">((M1700-0.1235)/0.0139)*400</f>
        <v>37070.503597122304</v>
      </c>
      <c r="O1700" s="858" t="s">
        <v>315</v>
      </c>
      <c r="P1700" s="267">
        <v>44891</v>
      </c>
      <c r="Q1700" s="268" t="s">
        <v>5587</v>
      </c>
      <c r="R1700" s="7">
        <v>51</v>
      </c>
      <c r="S1700" s="268">
        <f>AVERAGE(CPVTFC3SG0077!O19:P19)</f>
        <v>0.31064999999999998</v>
      </c>
      <c r="T1700" s="343">
        <f t="shared" si="348"/>
        <v>940.49999999999989</v>
      </c>
      <c r="U1700" s="1781" t="s">
        <v>314</v>
      </c>
      <c r="V1700" s="4914"/>
    </row>
    <row r="1701" spans="1:22" ht="24.75" thickBot="1" x14ac:dyDescent="0.3">
      <c r="A1701" s="598">
        <v>1464</v>
      </c>
      <c r="B1701" s="4807"/>
      <c r="C1701" s="423" t="s">
        <v>3919</v>
      </c>
      <c r="D1701" s="1785">
        <v>44867</v>
      </c>
      <c r="E1701" s="3550" t="s">
        <v>4950</v>
      </c>
      <c r="F1701" s="173">
        <v>135</v>
      </c>
      <c r="G1701" s="506">
        <f>AVERAGE(CPVTFC3SG0042!V18:W18)</f>
        <v>2.8975999999999997</v>
      </c>
      <c r="H1701" s="4017">
        <f t="shared" si="345"/>
        <v>9770.143884892088</v>
      </c>
      <c r="I1701" s="4101" t="s">
        <v>315</v>
      </c>
      <c r="J1701" s="1389">
        <v>44880</v>
      </c>
      <c r="K1701" s="1329" t="s">
        <v>5465</v>
      </c>
      <c r="L1701" s="122">
        <v>115</v>
      </c>
      <c r="M1701" s="1329">
        <f>AVERAGE(CPVTFC3SG0055!F16:G16)</f>
        <v>1.3843000000000001</v>
      </c>
      <c r="N1701" s="454">
        <f t="shared" si="349"/>
        <v>36282.014388489217</v>
      </c>
      <c r="O1701" s="1330" t="s">
        <v>315</v>
      </c>
      <c r="P1701" s="3951"/>
      <c r="Q1701" s="1392"/>
      <c r="R1701" s="1392"/>
      <c r="S1701" s="1392"/>
      <c r="T1701" s="1386"/>
      <c r="U1701" s="3952"/>
      <c r="V1701" s="4914"/>
    </row>
    <row r="1702" spans="1:22" x14ac:dyDescent="0.25">
      <c r="A1702" s="508">
        <v>1465</v>
      </c>
      <c r="B1702" s="4809" t="s">
        <v>5351</v>
      </c>
      <c r="C1702" s="489" t="s">
        <v>868</v>
      </c>
      <c r="D1702" s="2329">
        <v>44867</v>
      </c>
      <c r="E1702" s="3465" t="s">
        <v>4950</v>
      </c>
      <c r="F1702" s="492">
        <v>136</v>
      </c>
      <c r="G1702" s="493">
        <f>AVERAGE(CPVTFC3SG0042!X18:Y18)</f>
        <v>0.40195000000000003</v>
      </c>
      <c r="H1702" s="4008">
        <f t="shared" si="345"/>
        <v>792.9856115107915</v>
      </c>
      <c r="I1702" s="4117" t="s">
        <v>314</v>
      </c>
      <c r="J1702" s="834"/>
      <c r="K1702" s="834"/>
      <c r="L1702" s="835"/>
      <c r="M1702" s="834"/>
      <c r="N1702" s="834"/>
      <c r="O1702" s="834"/>
      <c r="P1702" s="3788">
        <v>44891</v>
      </c>
      <c r="Q1702" s="1498" t="s">
        <v>5587</v>
      </c>
      <c r="R1702" s="589">
        <v>55</v>
      </c>
      <c r="S1702" s="1498">
        <f>AVERAGE(CPVTFC3SG0077!W19:X19)</f>
        <v>0.11810000000000001</v>
      </c>
      <c r="T1702" s="500">
        <f t="shared" ref="T1702:T1704" si="350">(S1702-0.1197)/0.0134*66</f>
        <v>-7.8805970149253257</v>
      </c>
      <c r="U1702" s="1779" t="s">
        <v>314</v>
      </c>
      <c r="V1702" s="4915" t="s">
        <v>1416</v>
      </c>
    </row>
    <row r="1703" spans="1:22" x14ac:dyDescent="0.25">
      <c r="A1703" s="585"/>
      <c r="B1703" s="4816"/>
      <c r="C1703" s="263" t="s">
        <v>5448</v>
      </c>
      <c r="D1703" s="2333"/>
      <c r="E1703" s="3468"/>
      <c r="F1703" s="695"/>
      <c r="G1703" s="892"/>
      <c r="H1703" s="4011"/>
      <c r="I1703" s="4094"/>
      <c r="J1703" s="694"/>
      <c r="K1703" s="694"/>
      <c r="L1703" s="695"/>
      <c r="M1703" s="694"/>
      <c r="N1703" s="694"/>
      <c r="O1703" s="694"/>
      <c r="P1703" s="267">
        <v>44891</v>
      </c>
      <c r="Q1703" s="268" t="s">
        <v>5587</v>
      </c>
      <c r="R1703" s="7">
        <v>56</v>
      </c>
      <c r="S1703" s="268">
        <f>AVERAGE(CPVTFC3SG0077!C21:D21)</f>
        <v>9.534999999999999E-2</v>
      </c>
      <c r="T1703" s="343">
        <f t="shared" si="350"/>
        <v>-119.93283582089558</v>
      </c>
      <c r="U1703" s="1781" t="s">
        <v>314</v>
      </c>
      <c r="V1703" s="4915"/>
    </row>
    <row r="1704" spans="1:22" x14ac:dyDescent="0.25">
      <c r="A1704" s="593">
        <v>1466</v>
      </c>
      <c r="B1704" s="4816"/>
      <c r="C1704" s="263" t="s">
        <v>2442</v>
      </c>
      <c r="D1704" s="2340">
        <v>44867</v>
      </c>
      <c r="E1704" s="3460" t="s">
        <v>4950</v>
      </c>
      <c r="F1704" s="102">
        <v>137</v>
      </c>
      <c r="G1704" s="275">
        <f>AVERAGE(CPVTFC3SG0042!B20:C20)</f>
        <v>0.31789999999999996</v>
      </c>
      <c r="H1704" s="4026">
        <f t="shared" si="345"/>
        <v>490.64748201438834</v>
      </c>
      <c r="I1704" s="4118" t="s">
        <v>314</v>
      </c>
      <c r="J1704" s="694"/>
      <c r="K1704" s="694"/>
      <c r="L1704" s="695"/>
      <c r="M1704" s="694"/>
      <c r="N1704" s="694"/>
      <c r="O1704" s="694"/>
      <c r="P1704" s="267">
        <v>44891</v>
      </c>
      <c r="Q1704" s="268" t="s">
        <v>5587</v>
      </c>
      <c r="R1704" s="7">
        <v>57</v>
      </c>
      <c r="S1704" s="268">
        <f>AVERAGE(CPVTFC3SG0077!E21:F21)</f>
        <v>9.6750000000000003E-2</v>
      </c>
      <c r="T1704" s="343">
        <f t="shared" si="350"/>
        <v>-113.0373134328358</v>
      </c>
      <c r="U1704" s="1781" t="s">
        <v>314</v>
      </c>
      <c r="V1704" s="4914"/>
    </row>
    <row r="1705" spans="1:22" ht="24.75" thickBot="1" x14ac:dyDescent="0.3">
      <c r="A1705" s="537">
        <v>1467</v>
      </c>
      <c r="B1705" s="4822"/>
      <c r="C1705" s="423" t="s">
        <v>3919</v>
      </c>
      <c r="D1705" s="1785">
        <v>44867</v>
      </c>
      <c r="E1705" s="3550" t="s">
        <v>4950</v>
      </c>
      <c r="F1705" s="173">
        <v>138</v>
      </c>
      <c r="G1705" s="506">
        <f>AVERAGE(CPVTFC3SG0042!D20:E20)</f>
        <v>2.8851499999999999</v>
      </c>
      <c r="H1705" s="4017">
        <f t="shared" si="345"/>
        <v>9725.3597122302162</v>
      </c>
      <c r="I1705" s="4145" t="s">
        <v>315</v>
      </c>
      <c r="J1705" s="1268"/>
      <c r="K1705" s="1268"/>
      <c r="L1705" s="1586"/>
      <c r="M1705" s="1268"/>
      <c r="N1705" s="1268"/>
      <c r="O1705" s="1268"/>
      <c r="P1705" s="1268"/>
      <c r="Q1705" s="1268"/>
      <c r="R1705" s="969"/>
      <c r="S1705" s="1268"/>
      <c r="T1705" s="1268"/>
      <c r="U1705" s="2127"/>
      <c r="V1705" s="4914"/>
    </row>
    <row r="1706" spans="1:22" x14ac:dyDescent="0.25">
      <c r="A1706" s="488">
        <v>1468</v>
      </c>
      <c r="B1706" s="4809" t="s">
        <v>5352</v>
      </c>
      <c r="C1706" s="489" t="s">
        <v>868</v>
      </c>
      <c r="D1706" s="2329">
        <v>44867</v>
      </c>
      <c r="E1706" s="3465" t="s">
        <v>4950</v>
      </c>
      <c r="F1706" s="492">
        <v>139</v>
      </c>
      <c r="G1706" s="493">
        <f>AVERAGE(CPVTFC3SG0042!F20:G20)</f>
        <v>6.4149999999999999E-2</v>
      </c>
      <c r="H1706" s="4008">
        <f t="shared" si="345"/>
        <v>-422.12230215827338</v>
      </c>
      <c r="I1706" s="4117" t="s">
        <v>314</v>
      </c>
      <c r="J1706" s="834"/>
      <c r="K1706" s="834"/>
      <c r="L1706" s="835"/>
      <c r="M1706" s="834"/>
      <c r="N1706" s="834"/>
      <c r="O1706" s="834"/>
      <c r="P1706" s="3788">
        <v>44891</v>
      </c>
      <c r="Q1706" s="1498" t="s">
        <v>5587</v>
      </c>
      <c r="R1706" s="589">
        <v>61</v>
      </c>
      <c r="S1706" s="1498">
        <f>AVERAGE(CPVTFC3SG0077!M21:N21)</f>
        <v>8.6199999999999999E-2</v>
      </c>
      <c r="T1706" s="494">
        <f t="shared" ref="T1706:T1709" si="351">(S1706-0.1197)/0.0134*66</f>
        <v>-165</v>
      </c>
      <c r="U1706" s="1779" t="s">
        <v>314</v>
      </c>
      <c r="V1706" s="4915" t="s">
        <v>1416</v>
      </c>
    </row>
    <row r="1707" spans="1:22" x14ac:dyDescent="0.25">
      <c r="A1707" s="593"/>
      <c r="B1707" s="4816"/>
      <c r="C1707" s="263" t="s">
        <v>5448</v>
      </c>
      <c r="D1707" s="2333"/>
      <c r="E1707" s="3468"/>
      <c r="F1707" s="695"/>
      <c r="G1707" s="892"/>
      <c r="H1707" s="4011"/>
      <c r="I1707" s="4094"/>
      <c r="J1707" s="694"/>
      <c r="K1707" s="694"/>
      <c r="L1707" s="695"/>
      <c r="M1707" s="694"/>
      <c r="N1707" s="694"/>
      <c r="O1707" s="694"/>
      <c r="P1707" s="4242">
        <v>44894</v>
      </c>
      <c r="Q1707" s="275" t="s">
        <v>5593</v>
      </c>
      <c r="R1707" s="275">
        <v>178</v>
      </c>
      <c r="S1707" s="275">
        <f>AVERAGE(CPVTFC3SG0081!L26:M26)</f>
        <v>0.10375000000000001</v>
      </c>
      <c r="T1707" s="4026">
        <f t="shared" ref="T1707" si="352">(S1707-0.1617)/0.0141*66</f>
        <v>-271.25531914893617</v>
      </c>
      <c r="U1707" s="4244" t="s">
        <v>314</v>
      </c>
      <c r="V1707" s="4915"/>
    </row>
    <row r="1708" spans="1:22" x14ac:dyDescent="0.25">
      <c r="A1708" s="593"/>
      <c r="B1708" s="4816"/>
      <c r="C1708" s="263" t="s">
        <v>863</v>
      </c>
      <c r="D1708" s="2333"/>
      <c r="E1708" s="3468"/>
      <c r="F1708" s="695"/>
      <c r="G1708" s="892"/>
      <c r="H1708" s="4011"/>
      <c r="I1708" s="4094"/>
      <c r="J1708" s="694"/>
      <c r="K1708" s="694"/>
      <c r="L1708" s="695"/>
      <c r="M1708" s="694"/>
      <c r="N1708" s="694"/>
      <c r="O1708" s="694"/>
      <c r="P1708" s="267">
        <v>44891</v>
      </c>
      <c r="Q1708" s="268" t="s">
        <v>5587</v>
      </c>
      <c r="R1708" s="7">
        <v>62</v>
      </c>
      <c r="S1708" s="268">
        <f>AVERAGE(CPVTFC3SG0077!O21:P21)</f>
        <v>0.11599999999999999</v>
      </c>
      <c r="T1708" s="343">
        <f t="shared" si="351"/>
        <v>-18.223880597014968</v>
      </c>
      <c r="U1708" s="1781" t="s">
        <v>314</v>
      </c>
      <c r="V1708" s="4915"/>
    </row>
    <row r="1709" spans="1:22" x14ac:dyDescent="0.25">
      <c r="A1709" s="585">
        <v>1469</v>
      </c>
      <c r="B1709" s="4816"/>
      <c r="C1709" s="263" t="s">
        <v>2442</v>
      </c>
      <c r="D1709" s="2340">
        <v>44867</v>
      </c>
      <c r="E1709" s="3460" t="s">
        <v>4950</v>
      </c>
      <c r="F1709" s="102">
        <v>140</v>
      </c>
      <c r="G1709" s="275">
        <f>AVERAGE(CPVTFC3SG0042!H20:I20)</f>
        <v>6.9800000000000001E-2</v>
      </c>
      <c r="H1709" s="4026">
        <f t="shared" si="345"/>
        <v>-401.79856115107918</v>
      </c>
      <c r="I1709" s="4118" t="s">
        <v>314</v>
      </c>
      <c r="J1709" s="694"/>
      <c r="K1709" s="694"/>
      <c r="L1709" s="695"/>
      <c r="M1709" s="694"/>
      <c r="N1709" s="694"/>
      <c r="O1709" s="694"/>
      <c r="P1709" s="267">
        <v>44891</v>
      </c>
      <c r="Q1709" s="268" t="s">
        <v>5587</v>
      </c>
      <c r="R1709" s="7">
        <v>63</v>
      </c>
      <c r="S1709" s="268">
        <f>AVERAGE(CPVTFC3SG0077!Q21:R21)</f>
        <v>9.5649999999999999E-2</v>
      </c>
      <c r="T1709" s="343">
        <f t="shared" si="351"/>
        <v>-118.45522388059702</v>
      </c>
      <c r="U1709" s="1781" t="s">
        <v>314</v>
      </c>
      <c r="V1709" s="4914"/>
    </row>
    <row r="1710" spans="1:22" ht="24.75" thickBot="1" x14ac:dyDescent="0.3">
      <c r="A1710" s="219">
        <v>1470</v>
      </c>
      <c r="B1710" s="4810"/>
      <c r="C1710" s="463" t="s">
        <v>3919</v>
      </c>
      <c r="D1710" s="1516">
        <v>44867</v>
      </c>
      <c r="E1710" s="3834" t="s">
        <v>4950</v>
      </c>
      <c r="F1710" s="518">
        <v>141</v>
      </c>
      <c r="G1710" s="509">
        <f>AVERAGE(CPVTFC3SG0042!J20:K20)</f>
        <v>2.9427500000000002</v>
      </c>
      <c r="H1710" s="4014">
        <f t="shared" si="345"/>
        <v>9932.5539568345357</v>
      </c>
      <c r="I1710" s="4150" t="s">
        <v>315</v>
      </c>
      <c r="J1710" s="786"/>
      <c r="K1710" s="786"/>
      <c r="L1710" s="786"/>
      <c r="M1710" s="786"/>
      <c r="N1710" s="786"/>
      <c r="O1710" s="786"/>
      <c r="P1710" s="3683"/>
      <c r="Q1710" s="1601"/>
      <c r="R1710" s="1601"/>
      <c r="S1710" s="1601"/>
      <c r="T1710" s="1386"/>
      <c r="U1710" s="3942"/>
      <c r="V1710" s="4914"/>
    </row>
    <row r="1711" spans="1:22" x14ac:dyDescent="0.25">
      <c r="A1711" s="584">
        <v>1471</v>
      </c>
      <c r="B1711" s="4807" t="s">
        <v>5353</v>
      </c>
      <c r="C1711" s="372" t="s">
        <v>868</v>
      </c>
      <c r="D1711" s="2331">
        <v>44867</v>
      </c>
      <c r="E1711" s="3473" t="s">
        <v>4950</v>
      </c>
      <c r="F1711" s="375">
        <v>142</v>
      </c>
      <c r="G1711" s="511">
        <f>AVERAGE(CPVTFC3SG0042!L20:M20)</f>
        <v>0.37955</v>
      </c>
      <c r="H1711" s="4005">
        <f t="shared" si="345"/>
        <v>712.41007194244605</v>
      </c>
      <c r="I1711" s="4157" t="s">
        <v>314</v>
      </c>
      <c r="J1711" s="1271"/>
      <c r="K1711" s="1271"/>
      <c r="L1711" s="1288"/>
      <c r="M1711" s="1271"/>
      <c r="N1711" s="1271"/>
      <c r="O1711" s="1271"/>
      <c r="P1711" s="3779">
        <v>44891</v>
      </c>
      <c r="Q1711" s="3780" t="s">
        <v>5587</v>
      </c>
      <c r="R1711" s="84">
        <v>73</v>
      </c>
      <c r="S1711" s="3780">
        <f>AVERAGE(CPVTFC3SG0077!O23:P23)</f>
        <v>0.10250000000000001</v>
      </c>
      <c r="T1711" s="500">
        <f t="shared" ref="T1711:T1713" si="353">(S1711-0.1197)/0.0134*66</f>
        <v>-84.716417910447731</v>
      </c>
      <c r="U1711" s="3781" t="s">
        <v>314</v>
      </c>
      <c r="V1711" s="4915" t="s">
        <v>1416</v>
      </c>
    </row>
    <row r="1712" spans="1:22" x14ac:dyDescent="0.25">
      <c r="A1712" s="585"/>
      <c r="B1712" s="4807"/>
      <c r="C1712" s="263" t="s">
        <v>5448</v>
      </c>
      <c r="D1712" s="2333"/>
      <c r="E1712" s="3468"/>
      <c r="F1712" s="695"/>
      <c r="G1712" s="892"/>
      <c r="H1712" s="4011"/>
      <c r="I1712" s="4094"/>
      <c r="J1712" s="694"/>
      <c r="K1712" s="694"/>
      <c r="L1712" s="695"/>
      <c r="M1712" s="694"/>
      <c r="N1712" s="694"/>
      <c r="O1712" s="694"/>
      <c r="P1712" s="267">
        <v>44891</v>
      </c>
      <c r="Q1712" s="268" t="s">
        <v>5587</v>
      </c>
      <c r="R1712" s="7">
        <v>74</v>
      </c>
      <c r="S1712" s="268">
        <f>AVERAGE(CPVTFC3SG0077!Q23:R23)</f>
        <v>0.15445</v>
      </c>
      <c r="T1712" s="343">
        <f t="shared" si="353"/>
        <v>171.15671641791047</v>
      </c>
      <c r="U1712" s="1781" t="s">
        <v>314</v>
      </c>
      <c r="V1712" s="4915"/>
    </row>
    <row r="1713" spans="1:23" x14ac:dyDescent="0.25">
      <c r="A1713" s="593">
        <v>1472</v>
      </c>
      <c r="B1713" s="4807"/>
      <c r="C1713" s="263" t="s">
        <v>2442</v>
      </c>
      <c r="D1713" s="2340">
        <v>44867</v>
      </c>
      <c r="E1713" s="3460" t="s">
        <v>4950</v>
      </c>
      <c r="F1713" s="102">
        <v>143</v>
      </c>
      <c r="G1713" s="275">
        <f>AVERAGE(CPVTFC3SG0042!N20:O20)</f>
        <v>0.37509999999999999</v>
      </c>
      <c r="H1713" s="4026">
        <f t="shared" si="345"/>
        <v>696.40287769784175</v>
      </c>
      <c r="I1713" s="4118" t="s">
        <v>314</v>
      </c>
      <c r="J1713" s="694"/>
      <c r="K1713" s="694"/>
      <c r="L1713" s="695"/>
      <c r="M1713" s="694"/>
      <c r="N1713" s="694"/>
      <c r="O1713" s="694"/>
      <c r="P1713" s="267">
        <v>44891</v>
      </c>
      <c r="Q1713" s="268" t="s">
        <v>5587</v>
      </c>
      <c r="R1713" s="7">
        <v>75</v>
      </c>
      <c r="S1713" s="268">
        <f>AVERAGE(CPVTFC3SG0077!S23:T23)</f>
        <v>9.8849999999999993E-2</v>
      </c>
      <c r="T1713" s="343">
        <f t="shared" si="353"/>
        <v>-102.6940298507463</v>
      </c>
      <c r="U1713" s="1781" t="s">
        <v>314</v>
      </c>
      <c r="V1713" s="4914"/>
    </row>
    <row r="1714" spans="1:23" ht="24.75" thickBot="1" x14ac:dyDescent="0.3">
      <c r="A1714" s="516">
        <v>1473</v>
      </c>
      <c r="B1714" s="4808"/>
      <c r="C1714" s="463" t="s">
        <v>3919</v>
      </c>
      <c r="D1714" s="1516">
        <v>44867</v>
      </c>
      <c r="E1714" s="3834" t="s">
        <v>4950</v>
      </c>
      <c r="F1714" s="518">
        <v>144</v>
      </c>
      <c r="G1714" s="509">
        <f>AVERAGE(CPVTFC3SG0042!P20:Q20)</f>
        <v>1.0947</v>
      </c>
      <c r="H1714" s="4014">
        <f t="shared" si="345"/>
        <v>3284.8920863309354</v>
      </c>
      <c r="I1714" s="4150" t="s">
        <v>315</v>
      </c>
      <c r="J1714" s="786"/>
      <c r="K1714" s="786"/>
      <c r="L1714" s="787"/>
      <c r="M1714" s="786"/>
      <c r="N1714" s="786"/>
      <c r="O1714" s="786"/>
      <c r="P1714" s="786"/>
      <c r="Q1714" s="786"/>
      <c r="R1714" s="668"/>
      <c r="S1714" s="786"/>
      <c r="T1714" s="786"/>
      <c r="U1714" s="788"/>
      <c r="V1714" s="4914"/>
    </row>
    <row r="1715" spans="1:23" x14ac:dyDescent="0.25">
      <c r="A1715" s="475">
        <v>1474</v>
      </c>
      <c r="B1715" s="4814" t="s">
        <v>5354</v>
      </c>
      <c r="C1715" s="476" t="s">
        <v>868</v>
      </c>
      <c r="D1715" s="2332">
        <v>44867</v>
      </c>
      <c r="E1715" s="3523" t="s">
        <v>4950</v>
      </c>
      <c r="F1715" s="478">
        <v>145</v>
      </c>
      <c r="G1715" s="479">
        <f>AVERAGE(CPVTFC3SG0042!R20:S20)</f>
        <v>0.94509999999999994</v>
      </c>
      <c r="H1715" s="4004">
        <f t="shared" si="345"/>
        <v>2746.7625899280574</v>
      </c>
      <c r="I1715" s="4098" t="s">
        <v>315</v>
      </c>
      <c r="J1715" s="834"/>
      <c r="K1715" s="834"/>
      <c r="L1715" s="835"/>
      <c r="M1715" s="834"/>
      <c r="N1715" s="834"/>
      <c r="O1715" s="1602"/>
      <c r="P1715" s="3788">
        <v>44891</v>
      </c>
      <c r="Q1715" s="1498" t="s">
        <v>5587</v>
      </c>
      <c r="R1715" s="589">
        <v>76</v>
      </c>
      <c r="S1715" s="1498">
        <f>AVERAGE(CPVTFC3SG0077!U23:V23)</f>
        <v>0.11499999999999999</v>
      </c>
      <c r="T1715" s="500">
        <f t="shared" ref="T1715:T1717" si="354">(S1715-0.1197)/0.0134*66</f>
        <v>-23.149253731343332</v>
      </c>
      <c r="U1715" s="1779" t="s">
        <v>314</v>
      </c>
      <c r="V1715" s="4915" t="s">
        <v>1416</v>
      </c>
      <c r="W1715" s="5">
        <v>1</v>
      </c>
    </row>
    <row r="1716" spans="1:23" x14ac:dyDescent="0.25">
      <c r="A1716" s="504"/>
      <c r="B1716" s="4815"/>
      <c r="C1716" s="436" t="s">
        <v>5448</v>
      </c>
      <c r="D1716" s="2333"/>
      <c r="E1716" s="3468"/>
      <c r="F1716" s="695"/>
      <c r="G1716" s="892"/>
      <c r="H1716" s="4011"/>
      <c r="I1716" s="4094"/>
      <c r="J1716" s="1271"/>
      <c r="K1716" s="1271"/>
      <c r="L1716" s="1288"/>
      <c r="M1716" s="1271"/>
      <c r="N1716" s="1271"/>
      <c r="O1716" s="3897"/>
      <c r="P1716" s="267">
        <v>44891</v>
      </c>
      <c r="Q1716" s="268" t="s">
        <v>5587</v>
      </c>
      <c r="R1716" s="7">
        <v>77</v>
      </c>
      <c r="S1716" s="268">
        <f>AVERAGE(CPVTFC3SG0077!W23:X23)</f>
        <v>0.11410000000000001</v>
      </c>
      <c r="T1716" s="343">
        <f t="shared" si="354"/>
        <v>-27.582089552238777</v>
      </c>
      <c r="U1716" s="1781" t="s">
        <v>314</v>
      </c>
      <c r="V1716" s="4915"/>
    </row>
    <row r="1717" spans="1:23" x14ac:dyDescent="0.25">
      <c r="A1717" s="590">
        <v>1475</v>
      </c>
      <c r="B1717" s="4815"/>
      <c r="C1717" s="436" t="s">
        <v>2442</v>
      </c>
      <c r="D1717" s="2337">
        <v>44867</v>
      </c>
      <c r="E1717" s="3456" t="s">
        <v>4950</v>
      </c>
      <c r="F1717" s="164">
        <v>146</v>
      </c>
      <c r="G1717" s="145">
        <f>AVERAGE(CPVTFC3SG0042!T20:U20)</f>
        <v>1.0611999999999999</v>
      </c>
      <c r="H1717" s="4000">
        <f t="shared" si="345"/>
        <v>3164.388489208633</v>
      </c>
      <c r="I1717" s="4151" t="s">
        <v>315</v>
      </c>
      <c r="J1717" s="694"/>
      <c r="K1717" s="694"/>
      <c r="L1717" s="695"/>
      <c r="M1717" s="694"/>
      <c r="N1717" s="694"/>
      <c r="O1717" s="1260"/>
      <c r="P1717" s="267">
        <v>44891</v>
      </c>
      <c r="Q1717" s="268" t="s">
        <v>5587</v>
      </c>
      <c r="R1717" s="7">
        <v>78</v>
      </c>
      <c r="S1717" s="268">
        <f>AVERAGE(CPVTFC3SG0077!C25:D25)</f>
        <v>0.13955000000000001</v>
      </c>
      <c r="T1717" s="343">
        <f t="shared" si="354"/>
        <v>97.768656716417937</v>
      </c>
      <c r="U1717" s="1781" t="s">
        <v>314</v>
      </c>
      <c r="V1717" s="4914"/>
    </row>
    <row r="1718" spans="1:23" ht="24.75" thickBot="1" x14ac:dyDescent="0.3">
      <c r="A1718" s="411">
        <v>1476</v>
      </c>
      <c r="B1718" s="4821"/>
      <c r="C1718" s="482" t="s">
        <v>3919</v>
      </c>
      <c r="D1718" s="1511">
        <v>44867</v>
      </c>
      <c r="E1718" s="3845" t="s">
        <v>4950</v>
      </c>
      <c r="F1718" s="485">
        <v>147</v>
      </c>
      <c r="G1718" s="486">
        <f>AVERAGE(CPVTFC3SG0042!V20:W20)</f>
        <v>2.8685999999999998</v>
      </c>
      <c r="H1718" s="4016">
        <f t="shared" si="345"/>
        <v>9665.8273381294966</v>
      </c>
      <c r="I1718" s="4099" t="s">
        <v>315</v>
      </c>
      <c r="J1718" s="1615">
        <v>44880</v>
      </c>
      <c r="K1718" s="1332" t="s">
        <v>5465</v>
      </c>
      <c r="L1718" s="414">
        <v>116</v>
      </c>
      <c r="M1718" s="1332">
        <f>AVERAGE(CPVTFC3SG0055!H16:I16)</f>
        <v>2.9169999999999998</v>
      </c>
      <c r="N1718" s="487">
        <f t="shared" ref="N1718" si="355">((M1718-0.1235)/0.0139)*400</f>
        <v>80388.489208633095</v>
      </c>
      <c r="O1718" s="1206" t="s">
        <v>315</v>
      </c>
      <c r="P1718" s="3683"/>
      <c r="Q1718" s="1601"/>
      <c r="R1718" s="1601"/>
      <c r="S1718" s="1601"/>
      <c r="T1718" s="1386"/>
      <c r="U1718" s="3942"/>
      <c r="V1718" s="4914"/>
    </row>
    <row r="1719" spans="1:23" x14ac:dyDescent="0.25">
      <c r="A1719" s="406">
        <v>1477</v>
      </c>
      <c r="B1719" s="4814" t="s">
        <v>5355</v>
      </c>
      <c r="C1719" s="476" t="s">
        <v>868</v>
      </c>
      <c r="D1719" s="2332">
        <v>44867</v>
      </c>
      <c r="E1719" s="3523" t="s">
        <v>4950</v>
      </c>
      <c r="F1719" s="478">
        <v>148</v>
      </c>
      <c r="G1719" s="479">
        <f>AVERAGE(CPVTFC3SG0042!X20:Y20)</f>
        <v>1.43875</v>
      </c>
      <c r="H1719" s="4004">
        <f t="shared" si="345"/>
        <v>4522.482014388489</v>
      </c>
      <c r="I1719" s="4098" t="s">
        <v>315</v>
      </c>
      <c r="J1719" s="834"/>
      <c r="K1719" s="834"/>
      <c r="L1719" s="835"/>
      <c r="M1719" s="834"/>
      <c r="N1719" s="834"/>
      <c r="O1719" s="1602"/>
      <c r="P1719" s="3788">
        <v>44891</v>
      </c>
      <c r="Q1719" s="1498" t="s">
        <v>5587</v>
      </c>
      <c r="R1719" s="589">
        <v>79</v>
      </c>
      <c r="S1719" s="1498">
        <f>AVERAGE(CPVTFC3SG0077!E25:F25)</f>
        <v>0.15384999999999999</v>
      </c>
      <c r="T1719" s="500">
        <f t="shared" ref="T1719:T1720" si="356">(S1719-0.1197)/0.0134*66</f>
        <v>168.20149253731338</v>
      </c>
      <c r="U1719" s="1779" t="s">
        <v>314</v>
      </c>
      <c r="W1719" s="5">
        <v>1</v>
      </c>
    </row>
    <row r="1720" spans="1:23" x14ac:dyDescent="0.25">
      <c r="A1720" s="586">
        <v>1478</v>
      </c>
      <c r="B1720" s="4815"/>
      <c r="C1720" s="436" t="s">
        <v>2442</v>
      </c>
      <c r="D1720" s="2337">
        <v>44867</v>
      </c>
      <c r="E1720" s="3456" t="s">
        <v>4950</v>
      </c>
      <c r="F1720" s="164">
        <v>149</v>
      </c>
      <c r="G1720" s="145">
        <f>AVERAGE(CPVTFC3SG0042!B22:C22)</f>
        <v>1.52145</v>
      </c>
      <c r="H1720" s="4000">
        <f t="shared" si="345"/>
        <v>4819.9640287769789</v>
      </c>
      <c r="I1720" s="4151" t="s">
        <v>315</v>
      </c>
      <c r="J1720" s="694"/>
      <c r="K1720" s="694"/>
      <c r="L1720" s="695"/>
      <c r="M1720" s="694"/>
      <c r="N1720" s="694"/>
      <c r="O1720" s="1260"/>
      <c r="P1720" s="267">
        <v>44891</v>
      </c>
      <c r="Q1720" s="268" t="s">
        <v>5587</v>
      </c>
      <c r="R1720" s="7">
        <v>80</v>
      </c>
      <c r="S1720" s="268">
        <f>AVERAGE(CPVTFC3SG0077!G25:H25)</f>
        <v>0.2107</v>
      </c>
      <c r="T1720" s="343">
        <f t="shared" si="356"/>
        <v>448.20895522388059</v>
      </c>
      <c r="U1720" s="1781" t="s">
        <v>314</v>
      </c>
    </row>
    <row r="1721" spans="1:23" ht="24.75" thickBot="1" x14ac:dyDescent="0.3">
      <c r="A1721" s="529">
        <v>1479</v>
      </c>
      <c r="B1721" s="4815"/>
      <c r="C1721" s="437" t="s">
        <v>3919</v>
      </c>
      <c r="D1721" s="2079">
        <v>44867</v>
      </c>
      <c r="E1721" s="3463" t="s">
        <v>4950</v>
      </c>
      <c r="F1721" s="445">
        <v>150</v>
      </c>
      <c r="G1721" s="453">
        <f>AVERAGE(CPVTFC3SG0042!D22:E22)</f>
        <v>1.26075</v>
      </c>
      <c r="H1721" s="4015">
        <f t="shared" si="345"/>
        <v>3882.1942446043167</v>
      </c>
      <c r="I1721" s="4097" t="s">
        <v>315</v>
      </c>
      <c r="J1721" s="1268"/>
      <c r="K1721" s="1268"/>
      <c r="L1721" s="1586"/>
      <c r="M1721" s="1268"/>
      <c r="N1721" s="1268"/>
      <c r="O1721" s="1587"/>
      <c r="P1721" s="3951"/>
      <c r="Q1721" s="1392"/>
      <c r="R1721" s="1392"/>
      <c r="S1721" s="1392"/>
      <c r="T1721" s="1393"/>
      <c r="U1721" s="3952"/>
    </row>
    <row r="1722" spans="1:23" x14ac:dyDescent="0.25">
      <c r="A1722" s="475">
        <v>1480</v>
      </c>
      <c r="B1722" s="4800" t="s">
        <v>5356</v>
      </c>
      <c r="C1722" s="476" t="s">
        <v>868</v>
      </c>
      <c r="D1722" s="2332">
        <v>44867</v>
      </c>
      <c r="E1722" s="3523" t="s">
        <v>4950</v>
      </c>
      <c r="F1722" s="478">
        <v>151</v>
      </c>
      <c r="G1722" s="479">
        <f>AVERAGE(CPVTFC3SG0042!F22:G22)</f>
        <v>2.9639500000000001</v>
      </c>
      <c r="H1722" s="4004">
        <f t="shared" si="345"/>
        <v>10008.812949640289</v>
      </c>
      <c r="I1722" s="4093" t="s">
        <v>315</v>
      </c>
      <c r="J1722" s="1611">
        <v>44880</v>
      </c>
      <c r="K1722" s="1327" t="s">
        <v>5465</v>
      </c>
      <c r="L1722" s="409">
        <v>117</v>
      </c>
      <c r="M1722" s="1327">
        <f>AVERAGE(CPVTFC3SG0055!J16:K16)</f>
        <v>1.2963499999999999</v>
      </c>
      <c r="N1722" s="480">
        <f t="shared" ref="N1722:N1725" si="357">((M1722-0.1235)/0.0139)*400</f>
        <v>33751.079136690649</v>
      </c>
      <c r="O1722" s="759" t="s">
        <v>315</v>
      </c>
      <c r="P1722" s="3788">
        <v>44891</v>
      </c>
      <c r="Q1722" s="1498" t="s">
        <v>5587</v>
      </c>
      <c r="R1722" s="589">
        <v>92</v>
      </c>
      <c r="S1722" s="1498">
        <f>AVERAGE(CPVTFC3SG0077!H12:I12)</f>
        <v>0.39949999999999997</v>
      </c>
      <c r="T1722" s="494">
        <f t="shared" ref="T1722:T1724" si="358">(S1722-0.1197)/0.0134*66</f>
        <v>1378.1194029850742</v>
      </c>
      <c r="U1722" s="1779" t="s">
        <v>314</v>
      </c>
      <c r="W1722" s="5">
        <v>1</v>
      </c>
    </row>
    <row r="1723" spans="1:23" x14ac:dyDescent="0.25">
      <c r="A1723" s="586"/>
      <c r="B1723" s="4801"/>
      <c r="C1723" s="436" t="s">
        <v>5448</v>
      </c>
      <c r="D1723" s="2333"/>
      <c r="E1723" s="3468"/>
      <c r="F1723" s="695"/>
      <c r="G1723" s="892"/>
      <c r="H1723" s="4011"/>
      <c r="I1723" s="4094"/>
      <c r="J1723" s="1174"/>
      <c r="K1723" s="893"/>
      <c r="L1723" s="645"/>
      <c r="M1723" s="893"/>
      <c r="N1723" s="894"/>
      <c r="O1723" s="642"/>
      <c r="P1723" s="4242">
        <v>44894</v>
      </c>
      <c r="Q1723" s="275" t="s">
        <v>5593</v>
      </c>
      <c r="R1723" s="275">
        <v>182</v>
      </c>
      <c r="S1723" s="275">
        <f>AVERAGE(CPVTFC3SG0081!T26:U26)</f>
        <v>0.26915</v>
      </c>
      <c r="T1723" s="4026">
        <f t="shared" ref="T1723" si="359">(S1723-0.1617)/0.0141*66</f>
        <v>502.95744680851061</v>
      </c>
      <c r="U1723" s="4244" t="s">
        <v>314</v>
      </c>
    </row>
    <row r="1724" spans="1:23" x14ac:dyDescent="0.25">
      <c r="A1724" s="590">
        <v>1481</v>
      </c>
      <c r="B1724" s="4801"/>
      <c r="C1724" s="436" t="s">
        <v>2442</v>
      </c>
      <c r="D1724" s="2337">
        <v>44867</v>
      </c>
      <c r="E1724" s="3456" t="s">
        <v>4950</v>
      </c>
      <c r="F1724" s="164">
        <v>152</v>
      </c>
      <c r="G1724" s="145">
        <f>AVERAGE(CPVTFC3SG0042!H22:I22)</f>
        <v>2.8287</v>
      </c>
      <c r="H1724" s="4002">
        <f t="shared" si="345"/>
        <v>9522.30215827338</v>
      </c>
      <c r="I1724" s="4116" t="s">
        <v>315</v>
      </c>
      <c r="J1724" s="98">
        <v>44880</v>
      </c>
      <c r="K1724" s="99" t="s">
        <v>5465</v>
      </c>
      <c r="L1724" s="66">
        <v>118</v>
      </c>
      <c r="M1724" s="99">
        <f>AVERAGE(CPVTFC3SG0055!L16:M16)</f>
        <v>0.6150500000000001</v>
      </c>
      <c r="N1724" s="100">
        <f t="shared" si="357"/>
        <v>14145.323741007198</v>
      </c>
      <c r="O1724" s="101" t="s">
        <v>315</v>
      </c>
      <c r="P1724" s="267">
        <v>44891</v>
      </c>
      <c r="Q1724" s="268" t="s">
        <v>5587</v>
      </c>
      <c r="R1724" s="7">
        <v>93</v>
      </c>
      <c r="S1724" s="268">
        <f>AVERAGE(CPVTFC3SG0077!J12:K12)</f>
        <v>0.23225000000000001</v>
      </c>
      <c r="T1724" s="343">
        <f t="shared" si="358"/>
        <v>554.35074626865674</v>
      </c>
      <c r="U1724" s="1781" t="s">
        <v>314</v>
      </c>
    </row>
    <row r="1725" spans="1:23" ht="24.75" thickBot="1" x14ac:dyDescent="0.3">
      <c r="A1725" s="411">
        <v>1482</v>
      </c>
      <c r="B1725" s="4802"/>
      <c r="C1725" s="482" t="s">
        <v>3919</v>
      </c>
      <c r="D1725" s="1511">
        <v>44867</v>
      </c>
      <c r="E1725" s="3845" t="s">
        <v>4950</v>
      </c>
      <c r="F1725" s="485">
        <v>153</v>
      </c>
      <c r="G1725" s="486">
        <f>AVERAGE(CPVTFC3SG0042!J22:K22)</f>
        <v>2.7573499999999997</v>
      </c>
      <c r="H1725" s="4001">
        <f t="shared" si="345"/>
        <v>9265.6474820143885</v>
      </c>
      <c r="I1725" s="4095" t="s">
        <v>315</v>
      </c>
      <c r="J1725" s="1615">
        <v>44880</v>
      </c>
      <c r="K1725" s="1332" t="s">
        <v>5465</v>
      </c>
      <c r="L1725" s="414">
        <v>119</v>
      </c>
      <c r="M1725" s="1332">
        <f>AVERAGE(CPVTFC3SG0055!N16:O16)</f>
        <v>0.44795000000000001</v>
      </c>
      <c r="N1725" s="487">
        <f t="shared" si="357"/>
        <v>9336.6906474820153</v>
      </c>
      <c r="O1725" s="727" t="s">
        <v>315</v>
      </c>
      <c r="P1725" s="786"/>
      <c r="Q1725" s="786"/>
      <c r="R1725" s="786"/>
      <c r="S1725" s="786"/>
      <c r="T1725" s="786"/>
      <c r="U1725" s="788"/>
    </row>
    <row r="1726" spans="1:23" x14ac:dyDescent="0.25">
      <c r="A1726" s="591">
        <v>1483</v>
      </c>
      <c r="B1726" s="4815" t="s">
        <v>5357</v>
      </c>
      <c r="C1726" s="438" t="s">
        <v>868</v>
      </c>
      <c r="D1726" s="2870">
        <v>44867</v>
      </c>
      <c r="E1726" s="3485" t="s">
        <v>4950</v>
      </c>
      <c r="F1726" s="444">
        <v>154</v>
      </c>
      <c r="G1726" s="499">
        <f>AVERAGE(CPVTFC3SG0042!L22:M22)</f>
        <v>2.2197</v>
      </c>
      <c r="H1726" s="4000">
        <f t="shared" si="345"/>
        <v>7331.6546762589924</v>
      </c>
      <c r="I1726" s="4096" t="s">
        <v>315</v>
      </c>
      <c r="J1726" s="1271"/>
      <c r="K1726" s="1271"/>
      <c r="L1726" s="1288"/>
      <c r="M1726" s="1271"/>
      <c r="N1726" s="1271"/>
      <c r="O1726" s="3897"/>
      <c r="P1726" s="3779">
        <v>44891</v>
      </c>
      <c r="Q1726" s="3780" t="s">
        <v>5587</v>
      </c>
      <c r="R1726" s="84">
        <v>94</v>
      </c>
      <c r="S1726" s="3780">
        <f>AVERAGE(CPVTFC3SG0077!L12:M12)</f>
        <v>0.156</v>
      </c>
      <c r="T1726" s="500">
        <f t="shared" ref="T1726:T1729" si="360">(S1726-0.1197)/0.0134*66</f>
        <v>178.79104477611938</v>
      </c>
      <c r="U1726" s="3781" t="s">
        <v>314</v>
      </c>
      <c r="W1726" s="5">
        <v>1</v>
      </c>
    </row>
    <row r="1727" spans="1:23" x14ac:dyDescent="0.25">
      <c r="A1727" s="591"/>
      <c r="B1727" s="4815"/>
      <c r="C1727" s="438" t="s">
        <v>5448</v>
      </c>
      <c r="D1727" s="2339"/>
      <c r="E1727" s="3634"/>
      <c r="F1727" s="1288"/>
      <c r="G1727" s="1365"/>
      <c r="H1727" s="4043"/>
      <c r="I1727" s="4160"/>
      <c r="J1727" s="1271"/>
      <c r="K1727" s="1271"/>
      <c r="L1727" s="1288"/>
      <c r="M1727" s="1271"/>
      <c r="N1727" s="1271"/>
      <c r="O1727" s="3897"/>
      <c r="P1727" s="4242">
        <v>44894</v>
      </c>
      <c r="Q1727" s="275" t="s">
        <v>5593</v>
      </c>
      <c r="R1727" s="275">
        <v>183</v>
      </c>
      <c r="S1727" s="275">
        <f>AVERAGE(CPVTFC3SG0081!V26:W26)</f>
        <v>0.16899999999999998</v>
      </c>
      <c r="T1727" s="4026">
        <f t="shared" ref="T1727" si="361">(S1727-0.1617)/0.0141*66</f>
        <v>34.170212765957324</v>
      </c>
      <c r="U1727" s="4244" t="s">
        <v>314</v>
      </c>
    </row>
    <row r="1728" spans="1:23" x14ac:dyDescent="0.25">
      <c r="A1728" s="591"/>
      <c r="B1728" s="4815"/>
      <c r="C1728" s="436" t="s">
        <v>863</v>
      </c>
      <c r="D1728" s="2333"/>
      <c r="E1728" s="3468"/>
      <c r="F1728" s="695"/>
      <c r="G1728" s="892"/>
      <c r="H1728" s="4011"/>
      <c r="I1728" s="4094"/>
      <c r="J1728" s="1271"/>
      <c r="K1728" s="1271"/>
      <c r="L1728" s="1288"/>
      <c r="M1728" s="1271"/>
      <c r="N1728" s="1271"/>
      <c r="O1728" s="3897"/>
      <c r="P1728" s="267">
        <v>44891</v>
      </c>
      <c r="Q1728" s="268" t="s">
        <v>5587</v>
      </c>
      <c r="R1728" s="7">
        <v>95</v>
      </c>
      <c r="S1728" s="268">
        <f>AVERAGE(CPVTFC3SG0077!N12:O12)</f>
        <v>0.13935</v>
      </c>
      <c r="T1728" s="343">
        <f t="shared" si="360"/>
        <v>96.78358208955224</v>
      </c>
      <c r="U1728" s="1781" t="s">
        <v>314</v>
      </c>
    </row>
    <row r="1729" spans="1:23" x14ac:dyDescent="0.25">
      <c r="A1729" s="586">
        <v>1484</v>
      </c>
      <c r="B1729" s="4815"/>
      <c r="C1729" s="436" t="s">
        <v>2442</v>
      </c>
      <c r="D1729" s="2337">
        <v>44867</v>
      </c>
      <c r="E1729" s="3456" t="s">
        <v>4950</v>
      </c>
      <c r="F1729" s="164">
        <v>155</v>
      </c>
      <c r="G1729" s="145">
        <f>AVERAGE(CPVTFC3SG0042!N22:O22)</f>
        <v>1.8091499999999998</v>
      </c>
      <c r="H1729" s="4000">
        <f t="shared" si="345"/>
        <v>5854.8561151079139</v>
      </c>
      <c r="I1729" s="4151" t="s">
        <v>315</v>
      </c>
      <c r="J1729" s="694"/>
      <c r="K1729" s="694"/>
      <c r="L1729" s="695"/>
      <c r="M1729" s="694"/>
      <c r="N1729" s="694"/>
      <c r="O1729" s="1260"/>
      <c r="P1729" s="267">
        <v>44891</v>
      </c>
      <c r="Q1729" s="268" t="s">
        <v>5587</v>
      </c>
      <c r="R1729" s="7">
        <v>96</v>
      </c>
      <c r="S1729" s="268">
        <f>AVERAGE(CPVTFC3SG0077!P12:Q12)</f>
        <v>0.14205000000000001</v>
      </c>
      <c r="T1729" s="343">
        <f t="shared" si="360"/>
        <v>110.08208955223884</v>
      </c>
      <c r="U1729" s="1781" t="s">
        <v>314</v>
      </c>
    </row>
    <row r="1730" spans="1:23" ht="24.75" thickBot="1" x14ac:dyDescent="0.3">
      <c r="A1730" s="529">
        <v>1485</v>
      </c>
      <c r="B1730" s="4815"/>
      <c r="C1730" s="437" t="s">
        <v>3919</v>
      </c>
      <c r="D1730" s="2079">
        <v>44867</v>
      </c>
      <c r="E1730" s="4329" t="s">
        <v>4950</v>
      </c>
      <c r="F1730" s="445">
        <v>156</v>
      </c>
      <c r="G1730" s="453">
        <f>AVERAGE(CPVTFC3SG0042!P22:Q22)</f>
        <v>2.8619000000000003</v>
      </c>
      <c r="H1730" s="4015">
        <f t="shared" si="345"/>
        <v>9641.7266187050391</v>
      </c>
      <c r="I1730" s="4097" t="s">
        <v>315</v>
      </c>
      <c r="J1730" s="1389">
        <v>44880</v>
      </c>
      <c r="K1730" s="1329" t="s">
        <v>5465</v>
      </c>
      <c r="L1730" s="122">
        <v>120</v>
      </c>
      <c r="M1730" s="1329">
        <f>AVERAGE(CPVTFC3SG0055!P16:Q16)</f>
        <v>0.83635000000000004</v>
      </c>
      <c r="N1730" s="454">
        <f t="shared" ref="N1730" si="362">((M1730-0.1235)/0.0139)*400</f>
        <v>20513.669064748203</v>
      </c>
      <c r="O1730" s="1330" t="s">
        <v>315</v>
      </c>
      <c r="P1730" s="3951"/>
      <c r="Q1730" s="1392"/>
      <c r="R1730" s="1392"/>
      <c r="S1730" s="1392"/>
      <c r="T1730" s="1386"/>
      <c r="U1730" s="3952"/>
    </row>
    <row r="1731" spans="1:23" x14ac:dyDescent="0.25">
      <c r="A1731" s="456">
        <v>1486</v>
      </c>
      <c r="B1731" s="4806" t="s">
        <v>5358</v>
      </c>
      <c r="C1731" s="457" t="s">
        <v>868</v>
      </c>
      <c r="D1731" s="2107">
        <v>44867</v>
      </c>
      <c r="E1731" s="2788" t="s">
        <v>4950</v>
      </c>
      <c r="F1731" s="459">
        <v>157</v>
      </c>
      <c r="G1731" s="460">
        <f>AVERAGE(CPVTFC3SG0042!R22:S22)</f>
        <v>0.60994999999999999</v>
      </c>
      <c r="H1731" s="4007">
        <f t="shared" si="345"/>
        <v>1541.1870503597124</v>
      </c>
      <c r="I1731" s="4126" t="s">
        <v>315</v>
      </c>
      <c r="J1731" s="834"/>
      <c r="K1731" s="834"/>
      <c r="L1731" s="835"/>
      <c r="M1731" s="834"/>
      <c r="N1731" s="834"/>
      <c r="O1731" s="834"/>
      <c r="P1731" s="3788">
        <v>44891</v>
      </c>
      <c r="Q1731" s="1498" t="s">
        <v>5587</v>
      </c>
      <c r="R1731" s="589">
        <v>107</v>
      </c>
      <c r="S1731" s="1498">
        <f>AVERAGE(CPVTFC3SG0077!N14:O14)</f>
        <v>0.10730000000000001</v>
      </c>
      <c r="T1731" s="500">
        <f t="shared" ref="T1731:T1732" si="363">(S1731-0.1197)/0.0134*66</f>
        <v>-61.074626865671611</v>
      </c>
      <c r="U1731" s="1779" t="s">
        <v>314</v>
      </c>
      <c r="V1731" s="4915" t="s">
        <v>1416</v>
      </c>
      <c r="W1731" s="5">
        <v>1</v>
      </c>
    </row>
    <row r="1732" spans="1:23" x14ac:dyDescent="0.25">
      <c r="A1732" s="596">
        <v>1487</v>
      </c>
      <c r="B1732" s="4807"/>
      <c r="C1732" s="443" t="s">
        <v>2442</v>
      </c>
      <c r="D1732" s="2392">
        <v>44867</v>
      </c>
      <c r="E1732" s="3476" t="s">
        <v>4950</v>
      </c>
      <c r="F1732" s="103">
        <v>158</v>
      </c>
      <c r="G1732" s="276">
        <f>AVERAGE(CPVTFC3SG0042!T22:U22)</f>
        <v>0.55984999999999996</v>
      </c>
      <c r="H1732" s="4018">
        <f t="shared" si="345"/>
        <v>1360.9712230215828</v>
      </c>
      <c r="I1732" s="4153" t="s">
        <v>315</v>
      </c>
      <c r="J1732" s="694"/>
      <c r="K1732" s="694"/>
      <c r="L1732" s="695"/>
      <c r="M1732" s="694"/>
      <c r="N1732" s="694"/>
      <c r="O1732" s="694"/>
      <c r="P1732" s="267">
        <v>44891</v>
      </c>
      <c r="Q1732" s="268" t="s">
        <v>5587</v>
      </c>
      <c r="R1732" s="7">
        <v>108</v>
      </c>
      <c r="S1732" s="268">
        <f>AVERAGE(CPVTFC3SG0077!P14:Q14)</f>
        <v>9.7049999999999997E-2</v>
      </c>
      <c r="T1732" s="343">
        <f t="shared" si="363"/>
        <v>-111.55970149253733</v>
      </c>
      <c r="U1732" s="1781" t="s">
        <v>314</v>
      </c>
      <c r="V1732" s="4914"/>
    </row>
    <row r="1733" spans="1:23" ht="24.75" thickBot="1" x14ac:dyDescent="0.3">
      <c r="A1733" s="219">
        <v>1488</v>
      </c>
      <c r="B1733" s="4808"/>
      <c r="C1733" s="463" t="s">
        <v>3919</v>
      </c>
      <c r="D1733" s="1516">
        <v>44867</v>
      </c>
      <c r="E1733" s="3834" t="s">
        <v>4950</v>
      </c>
      <c r="F1733" s="518">
        <v>159</v>
      </c>
      <c r="G1733" s="509">
        <f>AVERAGE(CPVTFC3SG0042!V22:W22)</f>
        <v>2.2255500000000001</v>
      </c>
      <c r="H1733" s="4014">
        <f t="shared" si="345"/>
        <v>7352.6978417266209</v>
      </c>
      <c r="I1733" s="4150" t="s">
        <v>315</v>
      </c>
      <c r="J1733" s="786"/>
      <c r="K1733" s="786"/>
      <c r="L1733" s="787"/>
      <c r="M1733" s="786"/>
      <c r="N1733" s="786"/>
      <c r="O1733" s="786"/>
      <c r="P1733" s="3683"/>
      <c r="Q1733" s="1601"/>
      <c r="R1733" s="1601"/>
      <c r="S1733" s="1601"/>
      <c r="T1733" s="1386"/>
      <c r="U1733" s="3942"/>
      <c r="V1733" s="4914"/>
    </row>
    <row r="1734" spans="1:23" x14ac:dyDescent="0.25">
      <c r="A1734" s="406">
        <v>1489</v>
      </c>
      <c r="B1734" s="4814" t="s">
        <v>5359</v>
      </c>
      <c r="C1734" s="476" t="s">
        <v>868</v>
      </c>
      <c r="D1734" s="2332">
        <v>44867</v>
      </c>
      <c r="E1734" s="3523" t="s">
        <v>4950</v>
      </c>
      <c r="F1734" s="478">
        <v>160</v>
      </c>
      <c r="G1734" s="479">
        <f>AVERAGE(CPVTFC3SG0042!X22:Y22)</f>
        <v>1.954</v>
      </c>
      <c r="H1734" s="4004">
        <f t="shared" si="345"/>
        <v>6375.8992805755397</v>
      </c>
      <c r="I1734" s="4098" t="s">
        <v>315</v>
      </c>
      <c r="J1734" s="834"/>
      <c r="K1734" s="834"/>
      <c r="L1734" s="835"/>
      <c r="M1734" s="834"/>
      <c r="N1734" s="834"/>
      <c r="O1734" s="1602"/>
      <c r="P1734" s="3788">
        <v>44891</v>
      </c>
      <c r="Q1734" s="1498" t="s">
        <v>5587</v>
      </c>
      <c r="R1734" s="589">
        <v>109</v>
      </c>
      <c r="S1734" s="1498">
        <f>AVERAGE(CPVTFC3SG0077!R14:S14)</f>
        <v>0.13285</v>
      </c>
      <c r="T1734" s="500">
        <f t="shared" ref="T1734:T1757" si="364">(S1734-0.1197)/0.0134*66</f>
        <v>64.76865671641788</v>
      </c>
      <c r="U1734" s="1779" t="s">
        <v>314</v>
      </c>
      <c r="V1734" s="4915" t="s">
        <v>1416</v>
      </c>
      <c r="W1734" s="5">
        <v>1</v>
      </c>
    </row>
    <row r="1735" spans="1:23" x14ac:dyDescent="0.25">
      <c r="A1735" s="591"/>
      <c r="B1735" s="4815"/>
      <c r="C1735" s="438" t="s">
        <v>5448</v>
      </c>
      <c r="D1735" s="2339"/>
      <c r="E1735" s="3634"/>
      <c r="F1735" s="1288"/>
      <c r="G1735" s="1365"/>
      <c r="H1735" s="4043"/>
      <c r="I1735" s="4160"/>
      <c r="J1735" s="1271"/>
      <c r="K1735" s="1271"/>
      <c r="L1735" s="1288"/>
      <c r="M1735" s="1271"/>
      <c r="N1735" s="1271"/>
      <c r="O1735" s="3897"/>
      <c r="P1735" s="4242">
        <v>44894</v>
      </c>
      <c r="Q1735" s="275" t="s">
        <v>5593</v>
      </c>
      <c r="R1735" s="275">
        <v>184</v>
      </c>
      <c r="S1735" s="275">
        <f>AVERAGE(CPVTFC3SG0081!X26:Y26)</f>
        <v>0.10975</v>
      </c>
      <c r="T1735" s="4026">
        <f t="shared" ref="T1735" si="365">(S1735-0.1617)/0.0141*66</f>
        <v>-243.1702127659575</v>
      </c>
      <c r="U1735" s="4244" t="s">
        <v>314</v>
      </c>
      <c r="V1735" s="4915"/>
    </row>
    <row r="1736" spans="1:23" x14ac:dyDescent="0.25">
      <c r="A1736" s="591"/>
      <c r="B1736" s="4815"/>
      <c r="C1736" s="436" t="s">
        <v>863</v>
      </c>
      <c r="D1736" s="2333"/>
      <c r="E1736" s="3468"/>
      <c r="F1736" s="695"/>
      <c r="G1736" s="892"/>
      <c r="H1736" s="4011"/>
      <c r="I1736" s="4094"/>
      <c r="J1736" s="1271"/>
      <c r="K1736" s="1271"/>
      <c r="L1736" s="1288"/>
      <c r="M1736" s="1271"/>
      <c r="N1736" s="1271"/>
      <c r="O1736" s="3897"/>
      <c r="P1736" s="267">
        <v>44891</v>
      </c>
      <c r="Q1736" s="268" t="s">
        <v>5587</v>
      </c>
      <c r="R1736" s="7">
        <v>110</v>
      </c>
      <c r="S1736" s="268">
        <f>AVERAGE(CPVTFC3SG0077!T14:U14)</f>
        <v>0.1043</v>
      </c>
      <c r="T1736" s="343">
        <f t="shared" si="364"/>
        <v>-75.850746268656707</v>
      </c>
      <c r="U1736" s="1781" t="s">
        <v>314</v>
      </c>
      <c r="V1736" s="4915"/>
    </row>
    <row r="1737" spans="1:23" x14ac:dyDescent="0.25">
      <c r="A1737" s="586">
        <v>1490</v>
      </c>
      <c r="B1737" s="4815"/>
      <c r="C1737" s="436" t="s">
        <v>2442</v>
      </c>
      <c r="D1737" s="2337">
        <v>44867</v>
      </c>
      <c r="E1737" s="3456" t="s">
        <v>4950</v>
      </c>
      <c r="F1737" s="164">
        <v>161</v>
      </c>
      <c r="G1737" s="145">
        <f>AVERAGE(CPVTFC3SG0042!B24:C24)</f>
        <v>2.9474499999999999</v>
      </c>
      <c r="H1737" s="4000">
        <f t="shared" si="345"/>
        <v>9949.4604316546774</v>
      </c>
      <c r="I1737" s="4151" t="s">
        <v>315</v>
      </c>
      <c r="J1737" s="98">
        <v>44880</v>
      </c>
      <c r="K1737" s="99" t="s">
        <v>5465</v>
      </c>
      <c r="L1737" s="66">
        <v>121</v>
      </c>
      <c r="M1737" s="99">
        <f>AVERAGE(CPVTFC3SG0055!R16:S16)</f>
        <v>2.9108499999999999</v>
      </c>
      <c r="N1737" s="100">
        <f t="shared" ref="N1737:N1738" si="366">((M1737-0.1235)/0.0139)*400</f>
        <v>80211.51079136692</v>
      </c>
      <c r="O1737" s="858" t="s">
        <v>315</v>
      </c>
      <c r="P1737" s="98">
        <v>44891</v>
      </c>
      <c r="Q1737" s="99" t="s">
        <v>5587</v>
      </c>
      <c r="R1737" s="66">
        <v>111</v>
      </c>
      <c r="S1737" s="99">
        <f>AVERAGE(CPVTFC3SG0077!V14:W14)</f>
        <v>2.8421500000000002</v>
      </c>
      <c r="T1737" s="100">
        <f t="shared" si="364"/>
        <v>13409.082089552241</v>
      </c>
      <c r="U1737" s="1711" t="s">
        <v>315</v>
      </c>
      <c r="V1737" s="4914"/>
    </row>
    <row r="1738" spans="1:23" ht="24.75" thickBot="1" x14ac:dyDescent="0.3">
      <c r="A1738" s="481">
        <v>1491</v>
      </c>
      <c r="B1738" s="4821"/>
      <c r="C1738" s="482" t="s">
        <v>3919</v>
      </c>
      <c r="D1738" s="1511">
        <v>44867</v>
      </c>
      <c r="E1738" s="3845" t="s">
        <v>4950</v>
      </c>
      <c r="F1738" s="485">
        <v>162</v>
      </c>
      <c r="G1738" s="486">
        <f>AVERAGE(CPVTFC3SG0042!D24:E24)</f>
        <v>2.9333</v>
      </c>
      <c r="H1738" s="4016">
        <f t="shared" si="345"/>
        <v>9898.5611510791387</v>
      </c>
      <c r="I1738" s="4099" t="s">
        <v>315</v>
      </c>
      <c r="J1738" s="1615">
        <v>44880</v>
      </c>
      <c r="K1738" s="1332" t="s">
        <v>5465</v>
      </c>
      <c r="L1738" s="414">
        <v>122</v>
      </c>
      <c r="M1738" s="1332">
        <f>AVERAGE(CPVTFC3SG0055!T16:U16)</f>
        <v>2.8929999999999998</v>
      </c>
      <c r="N1738" s="487">
        <f t="shared" si="366"/>
        <v>79697.841726618703</v>
      </c>
      <c r="O1738" s="1206" t="s">
        <v>315</v>
      </c>
      <c r="P1738" s="3683"/>
      <c r="Q1738" s="1601"/>
      <c r="R1738" s="1601"/>
      <c r="S1738" s="1601"/>
      <c r="T1738" s="2479"/>
      <c r="U1738" s="3942"/>
      <c r="V1738" s="4914"/>
    </row>
    <row r="1739" spans="1:23" x14ac:dyDescent="0.25">
      <c r="A1739" s="488">
        <v>1492</v>
      </c>
      <c r="B1739" s="4806" t="s">
        <v>5360</v>
      </c>
      <c r="C1739" s="489" t="s">
        <v>868</v>
      </c>
      <c r="D1739" s="2329">
        <v>44867</v>
      </c>
      <c r="E1739" s="3465" t="s">
        <v>4950</v>
      </c>
      <c r="F1739" s="492">
        <v>163</v>
      </c>
      <c r="G1739" s="493">
        <f>AVERAGE(CPVTFC3SG0042!F24:G24)</f>
        <v>9.6200000000000008E-2</v>
      </c>
      <c r="H1739" s="4008">
        <f t="shared" si="345"/>
        <v>-306.83453237410066</v>
      </c>
      <c r="I1739" s="4104" t="s">
        <v>314</v>
      </c>
      <c r="J1739" s="834"/>
      <c r="K1739" s="834"/>
      <c r="L1739" s="835"/>
      <c r="M1739" s="834"/>
      <c r="N1739" s="834"/>
      <c r="O1739" s="1602"/>
      <c r="P1739" s="3788">
        <v>44891</v>
      </c>
      <c r="Q1739" s="1498" t="s">
        <v>5587</v>
      </c>
      <c r="R1739" s="589">
        <v>112</v>
      </c>
      <c r="S1739" s="1498">
        <f>AVERAGE(CPVTFC3SG0077!X14:Y14)</f>
        <v>8.8050000000000003E-2</v>
      </c>
      <c r="T1739" s="343">
        <f t="shared" si="364"/>
        <v>-155.88805970149252</v>
      </c>
      <c r="U1739" s="1779" t="s">
        <v>314</v>
      </c>
      <c r="V1739" s="4915" t="s">
        <v>1416</v>
      </c>
    </row>
    <row r="1740" spans="1:23" x14ac:dyDescent="0.25">
      <c r="A1740" s="585">
        <v>1493</v>
      </c>
      <c r="B1740" s="4807"/>
      <c r="C1740" s="263" t="s">
        <v>2442</v>
      </c>
      <c r="D1740" s="2340">
        <v>44867</v>
      </c>
      <c r="E1740" s="3460" t="s">
        <v>4950</v>
      </c>
      <c r="F1740" s="102">
        <v>164</v>
      </c>
      <c r="G1740" s="275">
        <f>AVERAGE(CPVTFC3SG0042!H24:I24)</f>
        <v>0.18730000000000002</v>
      </c>
      <c r="H1740" s="4005">
        <f t="shared" si="345"/>
        <v>20.863309352518087</v>
      </c>
      <c r="I1740" s="4115" t="s">
        <v>314</v>
      </c>
      <c r="J1740" s="694"/>
      <c r="K1740" s="694"/>
      <c r="L1740" s="695"/>
      <c r="M1740" s="694"/>
      <c r="N1740" s="694"/>
      <c r="O1740" s="1260"/>
      <c r="P1740" s="267">
        <v>44891</v>
      </c>
      <c r="Q1740" s="268" t="s">
        <v>5587</v>
      </c>
      <c r="R1740" s="7">
        <v>113</v>
      </c>
      <c r="S1740" s="268">
        <f>AVERAGE(CPVTFC3SG0077!B16:C16)</f>
        <v>0.11410000000000001</v>
      </c>
      <c r="T1740" s="343">
        <f t="shared" si="364"/>
        <v>-27.582089552238777</v>
      </c>
      <c r="U1740" s="1781" t="s">
        <v>314</v>
      </c>
      <c r="V1740" s="4914"/>
    </row>
    <row r="1741" spans="1:23" ht="24.75" thickBot="1" x14ac:dyDescent="0.3">
      <c r="A1741" s="219">
        <v>1494</v>
      </c>
      <c r="B1741" s="4808"/>
      <c r="C1741" s="463" t="s">
        <v>3919</v>
      </c>
      <c r="D1741" s="1516">
        <v>44867</v>
      </c>
      <c r="E1741" s="3834" t="s">
        <v>4950</v>
      </c>
      <c r="F1741" s="518">
        <v>165</v>
      </c>
      <c r="G1741" s="509">
        <f>AVERAGE(CPVTFC3SG0042!J24:K24)</f>
        <v>2.8453999999999997</v>
      </c>
      <c r="H1741" s="4025">
        <f t="shared" si="345"/>
        <v>9582.374100719424</v>
      </c>
      <c r="I1741" s="4100" t="s">
        <v>315</v>
      </c>
      <c r="J1741" s="786"/>
      <c r="K1741" s="786"/>
      <c r="L1741" s="787"/>
      <c r="M1741" s="786"/>
      <c r="N1741" s="786"/>
      <c r="O1741" s="2699"/>
      <c r="P1741" s="3683"/>
      <c r="Q1741" s="1601"/>
      <c r="R1741" s="1601"/>
      <c r="S1741" s="1601"/>
      <c r="T1741" s="1386"/>
      <c r="U1741" s="3942"/>
      <c r="V1741" s="4914"/>
    </row>
    <row r="1742" spans="1:23" x14ac:dyDescent="0.25">
      <c r="A1742" s="406">
        <v>1495</v>
      </c>
      <c r="B1742" s="4814" t="s">
        <v>5361</v>
      </c>
      <c r="C1742" s="476" t="s">
        <v>868</v>
      </c>
      <c r="D1742" s="2332">
        <v>44867</v>
      </c>
      <c r="E1742" s="3523" t="s">
        <v>4950</v>
      </c>
      <c r="F1742" s="478">
        <v>166</v>
      </c>
      <c r="G1742" s="479">
        <f>AVERAGE(CPVTFC3SG0042!L24:M24)</f>
        <v>2.5697999999999999</v>
      </c>
      <c r="H1742" s="4004">
        <f t="shared" si="345"/>
        <v>8591.0071942446048</v>
      </c>
      <c r="I1742" s="4098" t="s">
        <v>315</v>
      </c>
      <c r="J1742" s="3685">
        <v>44880</v>
      </c>
      <c r="K1742" s="1358" t="s">
        <v>5465</v>
      </c>
      <c r="L1742" s="1010">
        <v>123</v>
      </c>
      <c r="M1742" s="1358">
        <f>AVERAGE(CPVTFC3SG0055!V16:W16)</f>
        <v>0.22549999999999998</v>
      </c>
      <c r="N1742" s="1359">
        <f t="shared" ref="N1742" si="367">((M1742-0.1235)/0.0139)*400</f>
        <v>2935.2517985611507</v>
      </c>
      <c r="O1742" s="1360" t="s">
        <v>315</v>
      </c>
      <c r="P1742" s="3788">
        <v>44891</v>
      </c>
      <c r="Q1742" s="1498" t="s">
        <v>5587</v>
      </c>
      <c r="R1742" s="589">
        <v>114</v>
      </c>
      <c r="S1742" s="1498">
        <f>AVERAGE(CPVTFC3SG0077!D16:E16)</f>
        <v>0.17194999999999999</v>
      </c>
      <c r="T1742" s="343">
        <f t="shared" si="364"/>
        <v>257.35074626865668</v>
      </c>
      <c r="U1742" s="1779" t="s">
        <v>314</v>
      </c>
      <c r="V1742" s="4915" t="s">
        <v>1416</v>
      </c>
      <c r="W1742" s="5">
        <v>1</v>
      </c>
    </row>
    <row r="1743" spans="1:23" x14ac:dyDescent="0.25">
      <c r="A1743" s="591"/>
      <c r="B1743" s="4815"/>
      <c r="C1743" s="438" t="s">
        <v>5448</v>
      </c>
      <c r="D1743" s="2339"/>
      <c r="E1743" s="3634"/>
      <c r="F1743" s="1288"/>
      <c r="G1743" s="1365"/>
      <c r="H1743" s="4043"/>
      <c r="I1743" s="4160"/>
      <c r="J1743" s="3939"/>
      <c r="K1743" s="1366"/>
      <c r="L1743" s="830"/>
      <c r="M1743" s="1366"/>
      <c r="N1743" s="1367"/>
      <c r="O1743" s="672"/>
      <c r="P1743" s="4242">
        <v>44894</v>
      </c>
      <c r="Q1743" s="275" t="s">
        <v>5564</v>
      </c>
      <c r="R1743" s="275">
        <v>1</v>
      </c>
      <c r="S1743" s="275">
        <f>AVERAGE(CPVTFC3SG0082!C11:D11)</f>
        <v>0.16299999999999998</v>
      </c>
      <c r="T1743" s="4026">
        <f>(S1743-0.1565)/0.0137*66</f>
        <v>31.313868613138578</v>
      </c>
      <c r="U1743" s="4338" t="s">
        <v>314</v>
      </c>
      <c r="V1743" s="4915"/>
    </row>
    <row r="1744" spans="1:23" x14ac:dyDescent="0.25">
      <c r="A1744" s="586">
        <v>1496</v>
      </c>
      <c r="B1744" s="4815"/>
      <c r="C1744" s="436" t="s">
        <v>2442</v>
      </c>
      <c r="D1744" s="2337">
        <v>44867</v>
      </c>
      <c r="E1744" s="3456" t="s">
        <v>4950</v>
      </c>
      <c r="F1744" s="164">
        <v>167</v>
      </c>
      <c r="G1744" s="145">
        <f>AVERAGE(CPVTFC3SG0042!N24:O24)</f>
        <v>1.7254</v>
      </c>
      <c r="H1744" s="4000">
        <f t="shared" si="345"/>
        <v>5553.5971223021588</v>
      </c>
      <c r="I1744" s="4151" t="s">
        <v>315</v>
      </c>
      <c r="J1744" s="694"/>
      <c r="K1744" s="694"/>
      <c r="L1744" s="695"/>
      <c r="M1744" s="694"/>
      <c r="N1744" s="694"/>
      <c r="O1744" s="1260"/>
      <c r="P1744" s="267">
        <v>44891</v>
      </c>
      <c r="Q1744" s="268" t="s">
        <v>5587</v>
      </c>
      <c r="R1744" s="7">
        <v>115</v>
      </c>
      <c r="S1744" s="268">
        <f>AVERAGE(CPVTFC3SG0077!F16:G16)</f>
        <v>0.14765</v>
      </c>
      <c r="T1744" s="343">
        <f t="shared" si="364"/>
        <v>137.66417910447763</v>
      </c>
      <c r="U1744" s="138" t="s">
        <v>314</v>
      </c>
      <c r="V1744" s="4914"/>
    </row>
    <row r="1745" spans="1:23" ht="24.75" thickBot="1" x14ac:dyDescent="0.3">
      <c r="A1745" s="529">
        <v>1497</v>
      </c>
      <c r="B1745" s="4815"/>
      <c r="C1745" s="437" t="s">
        <v>3919</v>
      </c>
      <c r="D1745" s="2079">
        <v>44867</v>
      </c>
      <c r="E1745" s="3463" t="s">
        <v>4950</v>
      </c>
      <c r="F1745" s="445">
        <v>168</v>
      </c>
      <c r="G1745" s="453">
        <f>AVERAGE(CPVTFC3SG0042!P24:Q24)</f>
        <v>2.9116499999999998</v>
      </c>
      <c r="H1745" s="4015">
        <f t="shared" si="345"/>
        <v>9820.6834532374105</v>
      </c>
      <c r="I1745" s="4097" t="s">
        <v>315</v>
      </c>
      <c r="J1745" s="1389">
        <v>44880</v>
      </c>
      <c r="K1745" s="1329" t="s">
        <v>5465</v>
      </c>
      <c r="L1745" s="122">
        <v>124</v>
      </c>
      <c r="M1745" s="1329">
        <f>AVERAGE(CPVTFC3SG0055!X16:Y16)</f>
        <v>2.8966000000000003</v>
      </c>
      <c r="N1745" s="454">
        <f t="shared" ref="N1745" si="368">((M1745-0.1235)/0.0139)*400</f>
        <v>79801.43884892088</v>
      </c>
      <c r="O1745" s="1330" t="s">
        <v>315</v>
      </c>
      <c r="P1745" s="1268"/>
      <c r="Q1745" s="1268"/>
      <c r="R1745" s="969"/>
      <c r="S1745" s="1268"/>
      <c r="T1745" s="786"/>
      <c r="U1745" s="2127"/>
      <c r="V1745" s="4914"/>
    </row>
    <row r="1746" spans="1:23" x14ac:dyDescent="0.25">
      <c r="A1746" s="488">
        <v>1498</v>
      </c>
      <c r="B1746" s="4811" t="s">
        <v>5362</v>
      </c>
      <c r="C1746" s="489" t="s">
        <v>868</v>
      </c>
      <c r="D1746" s="2329">
        <v>44867</v>
      </c>
      <c r="E1746" s="3465" t="s">
        <v>4950</v>
      </c>
      <c r="F1746" s="492">
        <v>169</v>
      </c>
      <c r="G1746" s="493">
        <f>AVERAGE(CPVTFC3SG0042!R24:S24)</f>
        <v>9.4049999999999995E-2</v>
      </c>
      <c r="H1746" s="4008">
        <f t="shared" si="345"/>
        <v>-314.56834532374103</v>
      </c>
      <c r="I1746" s="4117" t="s">
        <v>314</v>
      </c>
      <c r="J1746" s="834"/>
      <c r="K1746" s="834"/>
      <c r="L1746" s="835"/>
      <c r="M1746" s="834"/>
      <c r="N1746" s="834"/>
      <c r="O1746" s="834"/>
      <c r="P1746" s="3788">
        <v>44891</v>
      </c>
      <c r="Q1746" s="1498" t="s">
        <v>5587</v>
      </c>
      <c r="R1746" s="589">
        <v>125</v>
      </c>
      <c r="S1746" s="1498">
        <f>AVERAGE(CPVTFC3SG0077!B18:C18)</f>
        <v>8.3199999999999996E-2</v>
      </c>
      <c r="T1746" s="500">
        <f t="shared" si="364"/>
        <v>-179.7761194029851</v>
      </c>
      <c r="U1746" s="1779" t="s">
        <v>314</v>
      </c>
    </row>
    <row r="1747" spans="1:23" x14ac:dyDescent="0.25">
      <c r="A1747" s="585">
        <v>1499</v>
      </c>
      <c r="B1747" s="4813"/>
      <c r="C1747" s="263" t="s">
        <v>2442</v>
      </c>
      <c r="D1747" s="2340">
        <v>44867</v>
      </c>
      <c r="E1747" s="3460" t="s">
        <v>4950</v>
      </c>
      <c r="F1747" s="102">
        <v>170</v>
      </c>
      <c r="G1747" s="275">
        <f>AVERAGE(CPVTFC3SG0042!T24:U24)</f>
        <v>8.405E-2</v>
      </c>
      <c r="H1747" s="4026">
        <f t="shared" si="345"/>
        <v>-350.53956834532374</v>
      </c>
      <c r="I1747" s="4118" t="s">
        <v>314</v>
      </c>
      <c r="J1747" s="694"/>
      <c r="K1747" s="694"/>
      <c r="L1747" s="695"/>
      <c r="M1747" s="694"/>
      <c r="N1747" s="694"/>
      <c r="O1747" s="694"/>
      <c r="P1747" s="267">
        <v>44891</v>
      </c>
      <c r="Q1747" s="268" t="s">
        <v>5587</v>
      </c>
      <c r="R1747" s="7">
        <v>126</v>
      </c>
      <c r="S1747" s="268">
        <f>AVERAGE(CPVTFC3SG0077!D18:E18)</f>
        <v>0.10055</v>
      </c>
      <c r="T1747" s="343">
        <f t="shared" si="364"/>
        <v>-94.320895522388071</v>
      </c>
      <c r="U1747" s="1781" t="s">
        <v>314</v>
      </c>
    </row>
    <row r="1748" spans="1:23" ht="24.75" thickBot="1" x14ac:dyDescent="0.3">
      <c r="A1748" s="90">
        <v>1500</v>
      </c>
      <c r="B1748" s="4888"/>
      <c r="C1748" s="464" t="s">
        <v>3919</v>
      </c>
      <c r="D1748" s="1525">
        <v>44867</v>
      </c>
      <c r="E1748" s="3840" t="s">
        <v>4950</v>
      </c>
      <c r="F1748" s="467">
        <v>171</v>
      </c>
      <c r="G1748" s="468">
        <f>AVERAGE(CPVTFC3SG0042!V24:W24)</f>
        <v>0.44169999999999998</v>
      </c>
      <c r="H1748" s="4009">
        <f t="shared" si="345"/>
        <v>935.97122302158266</v>
      </c>
      <c r="I1748" s="4119" t="s">
        <v>314</v>
      </c>
      <c r="J1748" s="786"/>
      <c r="K1748" s="786"/>
      <c r="L1748" s="787"/>
      <c r="M1748" s="786"/>
      <c r="N1748" s="786"/>
      <c r="O1748" s="786"/>
      <c r="P1748" s="3683"/>
      <c r="Q1748" s="1601"/>
      <c r="R1748" s="1601"/>
      <c r="S1748" s="1601"/>
      <c r="T1748" s="1386"/>
      <c r="U1748" s="3942"/>
    </row>
    <row r="1749" spans="1:23" x14ac:dyDescent="0.25">
      <c r="A1749" s="406">
        <v>1501</v>
      </c>
      <c r="B1749" s="476" t="s">
        <v>5363</v>
      </c>
      <c r="C1749" s="476" t="s">
        <v>868</v>
      </c>
      <c r="D1749" s="2332">
        <v>44867</v>
      </c>
      <c r="E1749" s="3523" t="s">
        <v>4950</v>
      </c>
      <c r="F1749" s="478">
        <v>172</v>
      </c>
      <c r="G1749" s="479">
        <f>AVERAGE(CPVTFC3SG0042!X24:Y24)</f>
        <v>0.65884999999999994</v>
      </c>
      <c r="H1749" s="4004">
        <f t="shared" si="345"/>
        <v>1717.0863309352517</v>
      </c>
      <c r="I1749" s="4098" t="s">
        <v>315</v>
      </c>
      <c r="J1749" s="834"/>
      <c r="K1749" s="834"/>
      <c r="L1749" s="835"/>
      <c r="M1749" s="834"/>
      <c r="N1749" s="834"/>
      <c r="O1749" s="1602"/>
      <c r="P1749" s="3788">
        <v>44891</v>
      </c>
      <c r="Q1749" s="1498" t="s">
        <v>5587</v>
      </c>
      <c r="R1749" s="589">
        <v>127</v>
      </c>
      <c r="S1749" s="1498">
        <f>AVERAGE(CPVTFC3SG0077!F18:G18)</f>
        <v>9.035E-2</v>
      </c>
      <c r="T1749" s="343">
        <f t="shared" si="364"/>
        <v>-144.5597014925373</v>
      </c>
      <c r="U1749" s="1779" t="s">
        <v>314</v>
      </c>
      <c r="V1749" s="4915" t="s">
        <v>1416</v>
      </c>
      <c r="W1749" s="5">
        <v>1</v>
      </c>
    </row>
    <row r="1750" spans="1:23" x14ac:dyDescent="0.25">
      <c r="A1750" s="591"/>
      <c r="B1750" s="438"/>
      <c r="C1750" s="436" t="s">
        <v>5448</v>
      </c>
      <c r="D1750" s="2333"/>
      <c r="E1750" s="3468"/>
      <c r="F1750" s="695"/>
      <c r="G1750" s="892"/>
      <c r="H1750" s="4011"/>
      <c r="I1750" s="4094"/>
      <c r="J1750" s="1174"/>
      <c r="K1750" s="893"/>
      <c r="L1750" s="645"/>
      <c r="M1750" s="893"/>
      <c r="N1750" s="894"/>
      <c r="O1750" s="642"/>
      <c r="P1750" s="4242">
        <v>44894</v>
      </c>
      <c r="Q1750" s="275" t="s">
        <v>5564</v>
      </c>
      <c r="R1750" s="275">
        <v>5</v>
      </c>
      <c r="S1750" s="275">
        <f>AVERAGE(CPVTFC3SG0082!K11:L11)</f>
        <v>0.1162</v>
      </c>
      <c r="T1750" s="4026">
        <f t="shared" ref="T1750:T1751" si="369">(S1750-0.1565)/0.0137*66</f>
        <v>-194.14598540145985</v>
      </c>
      <c r="U1750" s="4244" t="s">
        <v>314</v>
      </c>
      <c r="V1750" s="4915"/>
    </row>
    <row r="1751" spans="1:23" x14ac:dyDescent="0.25">
      <c r="A1751" s="591"/>
      <c r="B1751" s="438"/>
      <c r="C1751" s="436" t="s">
        <v>863</v>
      </c>
      <c r="D1751" s="2333"/>
      <c r="E1751" s="3468"/>
      <c r="F1751" s="695"/>
      <c r="G1751" s="892"/>
      <c r="H1751" s="4011"/>
      <c r="I1751" s="4094"/>
      <c r="J1751" s="1174"/>
      <c r="K1751" s="893"/>
      <c r="L1751" s="645"/>
      <c r="M1751" s="893"/>
      <c r="N1751" s="894"/>
      <c r="O1751" s="642"/>
      <c r="P1751" s="4242">
        <v>44894</v>
      </c>
      <c r="Q1751" s="275" t="s">
        <v>5564</v>
      </c>
      <c r="R1751" s="275">
        <v>6</v>
      </c>
      <c r="S1751" s="275">
        <f>AVERAGE(CPVTFC3SG0082!M11:N11)</f>
        <v>0.11655</v>
      </c>
      <c r="T1751" s="4026">
        <f t="shared" si="369"/>
        <v>-192.45985401459853</v>
      </c>
      <c r="U1751" s="4244" t="s">
        <v>314</v>
      </c>
      <c r="V1751" s="4915"/>
    </row>
    <row r="1752" spans="1:23" x14ac:dyDescent="0.25">
      <c r="A1752" s="586">
        <v>1502</v>
      </c>
      <c r="B1752" s="436" t="s">
        <v>5363</v>
      </c>
      <c r="C1752" s="436" t="s">
        <v>2442</v>
      </c>
      <c r="D1752" s="2337">
        <v>44867</v>
      </c>
      <c r="E1752" s="3456" t="s">
        <v>4950</v>
      </c>
      <c r="F1752" s="164">
        <v>173</v>
      </c>
      <c r="G1752" s="145">
        <f>AVERAGE(CPVTFC3SG0042!B26:C26)</f>
        <v>3.0905</v>
      </c>
      <c r="H1752" s="4000">
        <f t="shared" si="345"/>
        <v>10464.028776978417</v>
      </c>
      <c r="I1752" s="4151" t="s">
        <v>315</v>
      </c>
      <c r="J1752" s="98">
        <v>44880</v>
      </c>
      <c r="K1752" s="99" t="s">
        <v>5465</v>
      </c>
      <c r="L1752" s="66">
        <v>125</v>
      </c>
      <c r="M1752" s="99">
        <f>AVERAGE(CPVTFC3SG0055!B18:C18)</f>
        <v>2.8889</v>
      </c>
      <c r="N1752" s="100">
        <f t="shared" ref="N1752:N1753" si="370">((M1752-0.1235)/0.0139)*400</f>
        <v>79579.856115107919</v>
      </c>
      <c r="O1752" s="858" t="s">
        <v>315</v>
      </c>
      <c r="P1752" s="98">
        <v>44891</v>
      </c>
      <c r="Q1752" s="99" t="s">
        <v>5587</v>
      </c>
      <c r="R1752" s="66">
        <v>128</v>
      </c>
      <c r="S1752" s="99">
        <f>AVERAGE(CPVTFC3SG0077!H18:I18)</f>
        <v>0.93164999999999998</v>
      </c>
      <c r="T1752" s="100">
        <f t="shared" si="364"/>
        <v>3999.15671641791</v>
      </c>
      <c r="U1752" s="1711" t="s">
        <v>315</v>
      </c>
      <c r="V1752" s="4914"/>
    </row>
    <row r="1753" spans="1:23" ht="24.75" thickBot="1" x14ac:dyDescent="0.3">
      <c r="A1753" s="529">
        <v>1503</v>
      </c>
      <c r="B1753" s="437" t="s">
        <v>5363</v>
      </c>
      <c r="C1753" s="437" t="s">
        <v>3919</v>
      </c>
      <c r="D1753" s="2079">
        <v>44867</v>
      </c>
      <c r="E1753" s="3463" t="s">
        <v>4950</v>
      </c>
      <c r="F1753" s="445">
        <v>174</v>
      </c>
      <c r="G1753" s="453">
        <f>AVERAGE(CPVTFC3SG0042!D26:E26)</f>
        <v>3.0848</v>
      </c>
      <c r="H1753" s="4015">
        <f t="shared" si="345"/>
        <v>10443.525179856115</v>
      </c>
      <c r="I1753" s="4097" t="s">
        <v>315</v>
      </c>
      <c r="J1753" s="1389">
        <v>44880</v>
      </c>
      <c r="K1753" s="1329" t="s">
        <v>5465</v>
      </c>
      <c r="L1753" s="122">
        <v>126</v>
      </c>
      <c r="M1753" s="1329">
        <f>AVERAGE(CPVTFC3SG0055!D18:E18)</f>
        <v>2.8947500000000002</v>
      </c>
      <c r="N1753" s="454">
        <f t="shared" si="370"/>
        <v>79748.201438848933</v>
      </c>
      <c r="O1753" s="1330" t="s">
        <v>315</v>
      </c>
      <c r="P1753" s="3951"/>
      <c r="Q1753" s="1392"/>
      <c r="R1753" s="1392"/>
      <c r="S1753" s="1392"/>
      <c r="T1753" s="1386"/>
      <c r="U1753" s="3952"/>
      <c r="V1753" s="4914"/>
    </row>
    <row r="1754" spans="1:23" x14ac:dyDescent="0.25">
      <c r="A1754" s="475">
        <v>1504</v>
      </c>
      <c r="B1754" s="476" t="s">
        <v>5364</v>
      </c>
      <c r="C1754" s="476" t="s">
        <v>868</v>
      </c>
      <c r="D1754" s="2332">
        <v>44867</v>
      </c>
      <c r="E1754" s="3523" t="s">
        <v>4950</v>
      </c>
      <c r="F1754" s="478">
        <v>175</v>
      </c>
      <c r="G1754" s="479">
        <f>AVERAGE(CPVTFC3SG0042!F26:G26)</f>
        <v>1.4898500000000001</v>
      </c>
      <c r="H1754" s="4004">
        <f t="shared" si="345"/>
        <v>4706.2949640287779</v>
      </c>
      <c r="I1754" s="4093" t="s">
        <v>315</v>
      </c>
      <c r="J1754" s="834"/>
      <c r="K1754" s="834"/>
      <c r="L1754" s="835"/>
      <c r="M1754" s="834"/>
      <c r="N1754" s="834"/>
      <c r="O1754" s="834"/>
      <c r="P1754" s="3788">
        <v>44891</v>
      </c>
      <c r="Q1754" s="1498" t="s">
        <v>5587</v>
      </c>
      <c r="R1754" s="589">
        <v>132</v>
      </c>
      <c r="S1754" s="1498">
        <f>AVERAGE(CPVTFC3SG0077!P18:Q18)</f>
        <v>0.1109</v>
      </c>
      <c r="T1754" s="500">
        <f t="shared" si="364"/>
        <v>-43.343283582089562</v>
      </c>
      <c r="U1754" s="1779" t="s">
        <v>314</v>
      </c>
      <c r="W1754" s="5">
        <v>1</v>
      </c>
    </row>
    <row r="1755" spans="1:23" x14ac:dyDescent="0.25">
      <c r="A1755" s="504"/>
      <c r="B1755" s="438"/>
      <c r="C1755" s="436" t="s">
        <v>5448</v>
      </c>
      <c r="D1755" s="2333"/>
      <c r="E1755" s="3468"/>
      <c r="F1755" s="695"/>
      <c r="G1755" s="892"/>
      <c r="H1755" s="4011"/>
      <c r="I1755" s="4094"/>
      <c r="J1755" s="1174"/>
      <c r="K1755" s="893"/>
      <c r="L1755" s="645"/>
      <c r="M1755" s="893"/>
      <c r="N1755" s="894"/>
      <c r="O1755" s="642"/>
      <c r="P1755" s="4242">
        <v>44894</v>
      </c>
      <c r="Q1755" s="275" t="s">
        <v>5564</v>
      </c>
      <c r="R1755" s="275">
        <v>11</v>
      </c>
      <c r="S1755" s="275">
        <f>AVERAGE(CPVTFC3SG0082!W11:X11)</f>
        <v>0.1326</v>
      </c>
      <c r="T1755" s="4026">
        <f t="shared" ref="T1755:T1756" si="371">(S1755-0.1565)/0.0137*66</f>
        <v>-115.13868613138688</v>
      </c>
      <c r="U1755" s="4244" t="s">
        <v>314</v>
      </c>
    </row>
    <row r="1756" spans="1:23" x14ac:dyDescent="0.25">
      <c r="A1756" s="504"/>
      <c r="B1756" s="438"/>
      <c r="C1756" s="436" t="s">
        <v>863</v>
      </c>
      <c r="D1756" s="2333"/>
      <c r="E1756" s="3468"/>
      <c r="F1756" s="695"/>
      <c r="G1756" s="892"/>
      <c r="H1756" s="4011"/>
      <c r="I1756" s="4094"/>
      <c r="J1756" s="1174"/>
      <c r="K1756" s="893"/>
      <c r="L1756" s="645"/>
      <c r="M1756" s="893"/>
      <c r="N1756" s="894"/>
      <c r="O1756" s="642"/>
      <c r="P1756" s="4242">
        <v>44894</v>
      </c>
      <c r="Q1756" s="275" t="s">
        <v>5564</v>
      </c>
      <c r="R1756" s="275">
        <v>12</v>
      </c>
      <c r="S1756" s="275">
        <f>AVERAGE(CPVTFC3SG0082!C13:D13)</f>
        <v>0.14505000000000001</v>
      </c>
      <c r="T1756" s="4026">
        <f t="shared" si="371"/>
        <v>-55.160583941605786</v>
      </c>
      <c r="U1756" s="4244" t="s">
        <v>314</v>
      </c>
    </row>
    <row r="1757" spans="1:23" x14ac:dyDescent="0.25">
      <c r="A1757" s="590">
        <v>1505</v>
      </c>
      <c r="B1757" s="436" t="s">
        <v>5364</v>
      </c>
      <c r="C1757" s="436" t="s">
        <v>2442</v>
      </c>
      <c r="D1757" s="2337">
        <v>44867</v>
      </c>
      <c r="E1757" s="3456" t="s">
        <v>4950</v>
      </c>
      <c r="F1757" s="164">
        <v>176</v>
      </c>
      <c r="G1757" s="145">
        <f>AVERAGE(CPVTFC3SG0042!H26:I26)</f>
        <v>1.0568</v>
      </c>
      <c r="H1757" s="4002">
        <f t="shared" si="345"/>
        <v>3148.5611510791368</v>
      </c>
      <c r="I1757" s="4116" t="s">
        <v>315</v>
      </c>
      <c r="J1757" s="694"/>
      <c r="K1757" s="694"/>
      <c r="L1757" s="695"/>
      <c r="M1757" s="694"/>
      <c r="N1757" s="694"/>
      <c r="O1757" s="694"/>
      <c r="P1757" s="267">
        <v>44891</v>
      </c>
      <c r="Q1757" s="268" t="s">
        <v>5587</v>
      </c>
      <c r="R1757" s="7">
        <v>133</v>
      </c>
      <c r="S1757" s="268">
        <f>AVERAGE(CPVTFC3SG0077!R18:S18)</f>
        <v>0.10694999999999999</v>
      </c>
      <c r="T1757" s="343">
        <f t="shared" si="364"/>
        <v>-62.798507462686622</v>
      </c>
      <c r="U1757" s="1781" t="s">
        <v>314</v>
      </c>
    </row>
    <row r="1758" spans="1:23" ht="24.75" thickBot="1" x14ac:dyDescent="0.3">
      <c r="A1758" s="599">
        <v>1506</v>
      </c>
      <c r="B1758" s="437" t="s">
        <v>5364</v>
      </c>
      <c r="C1758" s="437" t="s">
        <v>3919</v>
      </c>
      <c r="D1758" s="2079">
        <v>44867</v>
      </c>
      <c r="E1758" s="3463" t="s">
        <v>4950</v>
      </c>
      <c r="F1758" s="445">
        <v>177</v>
      </c>
      <c r="G1758" s="453">
        <f>AVERAGE(CPVTFC3SG0042!J26:K26)</f>
        <v>0.94340000000000002</v>
      </c>
      <c r="H1758" s="4003">
        <f t="shared" si="345"/>
        <v>2740.647482014389</v>
      </c>
      <c r="I1758" s="4149" t="s">
        <v>315</v>
      </c>
      <c r="J1758" s="1268"/>
      <c r="K1758" s="1268"/>
      <c r="L1758" s="1586"/>
      <c r="M1758" s="1268"/>
      <c r="N1758" s="1268"/>
      <c r="O1758" s="1268"/>
      <c r="P1758" s="3951"/>
      <c r="Q1758" s="1392"/>
      <c r="R1758" s="1392"/>
      <c r="S1758" s="1392"/>
      <c r="T1758" s="1393"/>
      <c r="U1758" s="3952"/>
    </row>
    <row r="1759" spans="1:23" x14ac:dyDescent="0.25">
      <c r="A1759" s="406">
        <v>1507</v>
      </c>
      <c r="B1759" s="476" t="s">
        <v>5365</v>
      </c>
      <c r="C1759" s="476" t="s">
        <v>868</v>
      </c>
      <c r="D1759" s="2332">
        <v>44867</v>
      </c>
      <c r="E1759" s="3523" t="s">
        <v>4950</v>
      </c>
      <c r="F1759" s="478">
        <v>178</v>
      </c>
      <c r="G1759" s="479">
        <f>AVERAGE(CPVTFC3SG0042!L26:M26)</f>
        <v>1.0224</v>
      </c>
      <c r="H1759" s="4004">
        <f t="shared" si="345"/>
        <v>3024.8201438848923</v>
      </c>
      <c r="I1759" s="4093" t="s">
        <v>315</v>
      </c>
      <c r="J1759" s="834"/>
      <c r="K1759" s="834"/>
      <c r="L1759" s="835"/>
      <c r="M1759" s="834"/>
      <c r="N1759" s="834"/>
      <c r="O1759" s="834"/>
      <c r="P1759" s="3788">
        <v>44891</v>
      </c>
      <c r="Q1759" s="1498" t="s">
        <v>5587</v>
      </c>
      <c r="R1759" s="589">
        <v>137</v>
      </c>
      <c r="S1759" s="1498">
        <f>AVERAGE(CPVTFC3SG0077!B20:C20)</f>
        <v>0.10825</v>
      </c>
      <c r="T1759" s="494">
        <f t="shared" ref="T1759:T1761" si="372">(S1759-0.1197)/0.0134*66</f>
        <v>-56.395522388059703</v>
      </c>
      <c r="U1759" s="1779" t="s">
        <v>314</v>
      </c>
      <c r="V1759" s="4915" t="s">
        <v>1416</v>
      </c>
      <c r="W1759" s="5">
        <v>1</v>
      </c>
    </row>
    <row r="1760" spans="1:23" x14ac:dyDescent="0.25">
      <c r="A1760" s="590"/>
      <c r="B1760" s="436"/>
      <c r="C1760" s="436" t="s">
        <v>863</v>
      </c>
      <c r="D1760" s="2333"/>
      <c r="E1760" s="3468"/>
      <c r="F1760" s="695"/>
      <c r="G1760" s="892"/>
      <c r="H1760" s="4011"/>
      <c r="I1760" s="4094"/>
      <c r="J1760" s="694"/>
      <c r="K1760" s="694"/>
      <c r="L1760" s="695"/>
      <c r="M1760" s="694"/>
      <c r="N1760" s="694"/>
      <c r="O1760" s="694"/>
      <c r="P1760" s="4242">
        <v>44894</v>
      </c>
      <c r="Q1760" s="275" t="s">
        <v>5564</v>
      </c>
      <c r="R1760" s="275">
        <v>14</v>
      </c>
      <c r="S1760" s="275">
        <f>AVERAGE(CPVTFC3SG0082!G13:H13)</f>
        <v>0.11895</v>
      </c>
      <c r="T1760" s="4026">
        <f t="shared" ref="T1760" si="373">(S1760-0.1565)/0.0137*66</f>
        <v>-180.89781021897809</v>
      </c>
      <c r="U1760" s="4244" t="s">
        <v>314</v>
      </c>
      <c r="V1760" s="4915"/>
    </row>
    <row r="1761" spans="1:23" x14ac:dyDescent="0.25">
      <c r="A1761" s="586">
        <v>1508</v>
      </c>
      <c r="B1761" s="436" t="s">
        <v>5365</v>
      </c>
      <c r="C1761" s="436" t="s">
        <v>2442</v>
      </c>
      <c r="D1761" s="2337">
        <v>44867</v>
      </c>
      <c r="E1761" s="3456" t="s">
        <v>4950</v>
      </c>
      <c r="F1761" s="164">
        <v>179</v>
      </c>
      <c r="G1761" s="145">
        <f>AVERAGE(CPVTFC3SG0042!N26:O26)</f>
        <v>3.07145</v>
      </c>
      <c r="H1761" s="4002">
        <f t="shared" si="345"/>
        <v>10395.503597122302</v>
      </c>
      <c r="I1761" s="4116" t="s">
        <v>315</v>
      </c>
      <c r="J1761" s="98">
        <v>44880</v>
      </c>
      <c r="K1761" s="99" t="s">
        <v>5465</v>
      </c>
      <c r="L1761" s="66">
        <v>127</v>
      </c>
      <c r="M1761" s="99">
        <f>AVERAGE(CPVTFC3SG0055!F18:G18)</f>
        <v>2.7922000000000002</v>
      </c>
      <c r="N1761" s="100">
        <f t="shared" ref="N1761:N1762" si="374">((M1761-0.1235)/0.0139)*400</f>
        <v>76797.122302158285</v>
      </c>
      <c r="O1761" s="101" t="s">
        <v>315</v>
      </c>
      <c r="P1761" s="98">
        <v>44891</v>
      </c>
      <c r="Q1761" s="99" t="s">
        <v>5587</v>
      </c>
      <c r="R1761" s="66">
        <v>138</v>
      </c>
      <c r="S1761" s="99">
        <f>AVERAGE(CPVTFC3SG0077!D20:E20)</f>
        <v>0.93679999999999997</v>
      </c>
      <c r="T1761" s="100">
        <f t="shared" si="372"/>
        <v>4024.5223880597009</v>
      </c>
      <c r="U1761" s="1711" t="s">
        <v>315</v>
      </c>
      <c r="V1761" s="4914"/>
    </row>
    <row r="1762" spans="1:23" ht="24.75" thickBot="1" x14ac:dyDescent="0.3">
      <c r="A1762" s="481">
        <v>1509</v>
      </c>
      <c r="B1762" s="482" t="s">
        <v>5365</v>
      </c>
      <c r="C1762" s="482" t="s">
        <v>3919</v>
      </c>
      <c r="D1762" s="1511">
        <v>44867</v>
      </c>
      <c r="E1762" s="3845" t="s">
        <v>4950</v>
      </c>
      <c r="F1762" s="485">
        <v>180</v>
      </c>
      <c r="G1762" s="486">
        <f>AVERAGE(CPVTFC3SG0042!P26:Q26)</f>
        <v>3.0394000000000001</v>
      </c>
      <c r="H1762" s="4001">
        <f t="shared" si="345"/>
        <v>10280.21582733813</v>
      </c>
      <c r="I1762" s="4095" t="s">
        <v>315</v>
      </c>
      <c r="J1762" s="1615">
        <v>44880</v>
      </c>
      <c r="K1762" s="1332" t="s">
        <v>5465</v>
      </c>
      <c r="L1762" s="414">
        <v>128</v>
      </c>
      <c r="M1762" s="1332">
        <f>AVERAGE(CPVTFC3SG0055!H18:I18)</f>
        <v>2.9535</v>
      </c>
      <c r="N1762" s="487">
        <f t="shared" si="374"/>
        <v>81438.848920863311</v>
      </c>
      <c r="O1762" s="727" t="s">
        <v>315</v>
      </c>
      <c r="P1762" s="786"/>
      <c r="Q1762" s="786"/>
      <c r="R1762" s="786"/>
      <c r="S1762" s="786"/>
      <c r="T1762" s="786"/>
      <c r="U1762" s="788"/>
      <c r="V1762" s="4914"/>
    </row>
    <row r="1763" spans="1:23" x14ac:dyDescent="0.25">
      <c r="A1763" s="536">
        <v>1510</v>
      </c>
      <c r="B1763" s="439" t="s">
        <v>5366</v>
      </c>
      <c r="C1763" s="372" t="s">
        <v>868</v>
      </c>
      <c r="D1763" s="2331">
        <v>44867</v>
      </c>
      <c r="E1763" s="3473" t="s">
        <v>4950</v>
      </c>
      <c r="F1763" s="375">
        <v>181</v>
      </c>
      <c r="G1763" s="511">
        <f>AVERAGE(CPVTFC3SG0042!R26:S26)</f>
        <v>7.3950000000000002E-2</v>
      </c>
      <c r="H1763" s="4005">
        <f t="shared" si="345"/>
        <v>-386.87050359712231</v>
      </c>
      <c r="I1763" s="4157" t="s">
        <v>314</v>
      </c>
      <c r="J1763" s="1271"/>
      <c r="K1763" s="1271"/>
      <c r="L1763" s="1288"/>
      <c r="M1763" s="1271"/>
      <c r="N1763" s="1271"/>
      <c r="O1763" s="1271"/>
      <c r="P1763" s="3779">
        <v>44891</v>
      </c>
      <c r="Q1763" s="3780" t="s">
        <v>5587</v>
      </c>
      <c r="R1763" s="84">
        <v>151</v>
      </c>
      <c r="S1763" s="3780">
        <f>AVERAGE(CPVTFC3SG0077!F22:G22)</f>
        <v>9.4650000000000012E-2</v>
      </c>
      <c r="T1763" s="500">
        <f t="shared" ref="T1763:T1767" si="375">(S1763-0.1197)/0.0134*66</f>
        <v>-123.38059701492531</v>
      </c>
      <c r="U1763" s="3781" t="s">
        <v>314</v>
      </c>
      <c r="V1763" s="4915" t="s">
        <v>1416</v>
      </c>
    </row>
    <row r="1764" spans="1:23" x14ac:dyDescent="0.25">
      <c r="A1764" s="585">
        <v>1511</v>
      </c>
      <c r="B1764" s="443" t="s">
        <v>5366</v>
      </c>
      <c r="C1764" s="263" t="s">
        <v>2442</v>
      </c>
      <c r="D1764" s="2340">
        <v>44867</v>
      </c>
      <c r="E1764" s="3460" t="s">
        <v>4950</v>
      </c>
      <c r="F1764" s="102">
        <v>182</v>
      </c>
      <c r="G1764" s="275">
        <f>AVERAGE(CPVTFC3SG0042!T26:U26)</f>
        <v>7.0700000000000013E-2</v>
      </c>
      <c r="H1764" s="4026">
        <f t="shared" si="345"/>
        <v>-398.56115107913666</v>
      </c>
      <c r="I1764" s="4118" t="s">
        <v>314</v>
      </c>
      <c r="J1764" s="694"/>
      <c r="K1764" s="694"/>
      <c r="L1764" s="695"/>
      <c r="M1764" s="694"/>
      <c r="N1764" s="694"/>
      <c r="O1764" s="694"/>
      <c r="P1764" s="267">
        <v>44891</v>
      </c>
      <c r="Q1764" s="268" t="s">
        <v>5587</v>
      </c>
      <c r="R1764" s="7">
        <v>152</v>
      </c>
      <c r="S1764" s="268">
        <f>AVERAGE(CPVTFC3SG0077!H22:I22)</f>
        <v>9.4299999999999995E-2</v>
      </c>
      <c r="T1764" s="343">
        <f t="shared" si="375"/>
        <v>-125.10447761194033</v>
      </c>
      <c r="U1764" s="1781" t="s">
        <v>314</v>
      </c>
      <c r="V1764" s="4914"/>
    </row>
    <row r="1765" spans="1:23" ht="24.75" thickBot="1" x14ac:dyDescent="0.3">
      <c r="A1765" s="219">
        <v>1512</v>
      </c>
      <c r="B1765" s="463" t="s">
        <v>5366</v>
      </c>
      <c r="C1765" s="463" t="s">
        <v>3919</v>
      </c>
      <c r="D1765" s="1516">
        <v>44867</v>
      </c>
      <c r="E1765" s="3834" t="s">
        <v>4950</v>
      </c>
      <c r="F1765" s="518">
        <v>183</v>
      </c>
      <c r="G1765" s="509">
        <f>AVERAGE(CPVTFC3SG0042!V26:W26)</f>
        <v>1.0102500000000001</v>
      </c>
      <c r="H1765" s="4014">
        <f t="shared" si="345"/>
        <v>2981.1151079136698</v>
      </c>
      <c r="I1765" s="4150" t="s">
        <v>315</v>
      </c>
      <c r="J1765" s="786"/>
      <c r="K1765" s="786"/>
      <c r="L1765" s="787"/>
      <c r="M1765" s="786"/>
      <c r="N1765" s="786"/>
      <c r="O1765" s="786"/>
      <c r="P1765" s="3683"/>
      <c r="Q1765" s="1601"/>
      <c r="R1765" s="1601"/>
      <c r="S1765" s="1601"/>
      <c r="T1765" s="1386"/>
      <c r="U1765" s="3942"/>
      <c r="V1765" s="4914"/>
    </row>
    <row r="1766" spans="1:23" x14ac:dyDescent="0.25">
      <c r="A1766" s="406">
        <v>1513</v>
      </c>
      <c r="B1766" s="476" t="s">
        <v>5367</v>
      </c>
      <c r="C1766" s="476" t="s">
        <v>868</v>
      </c>
      <c r="D1766" s="2332">
        <v>44867</v>
      </c>
      <c r="E1766" s="3523" t="s">
        <v>4950</v>
      </c>
      <c r="F1766" s="478">
        <v>184</v>
      </c>
      <c r="G1766" s="546">
        <f>AVERAGE(CPVTFC3SG0042!X26:Y26)</f>
        <v>1.44435</v>
      </c>
      <c r="H1766" s="4004">
        <f>(G1766-0.1957)/0.014*50</f>
        <v>4459.4642857142862</v>
      </c>
      <c r="I1766" s="4098" t="s">
        <v>315</v>
      </c>
      <c r="J1766" s="834"/>
      <c r="K1766" s="834"/>
      <c r="L1766" s="835"/>
      <c r="M1766" s="834"/>
      <c r="N1766" s="834"/>
      <c r="O1766" s="1602"/>
      <c r="P1766" s="3788">
        <v>44891</v>
      </c>
      <c r="Q1766" s="1498" t="s">
        <v>5587</v>
      </c>
      <c r="R1766" s="589">
        <v>155</v>
      </c>
      <c r="S1766" s="1498">
        <f>AVERAGE(CPVTFC3SG0077!N22:O22)</f>
        <v>0.13135000000000002</v>
      </c>
      <c r="T1766" s="494">
        <f t="shared" si="375"/>
        <v>57.380597014925478</v>
      </c>
      <c r="U1766" s="1779" t="s">
        <v>314</v>
      </c>
      <c r="W1766" s="5">
        <v>1</v>
      </c>
    </row>
    <row r="1767" spans="1:23" x14ac:dyDescent="0.25">
      <c r="A1767" s="586">
        <v>1514</v>
      </c>
      <c r="B1767" s="436" t="s">
        <v>5367</v>
      </c>
      <c r="C1767" s="436" t="s">
        <v>2442</v>
      </c>
      <c r="D1767" s="2337">
        <v>44867</v>
      </c>
      <c r="E1767" s="3456" t="s">
        <v>4951</v>
      </c>
      <c r="F1767" s="164">
        <v>1</v>
      </c>
      <c r="G1767" s="145">
        <f>AVERAGE(CPVTFC3SG0043!C11:D11)</f>
        <v>1.5174000000000001</v>
      </c>
      <c r="H1767" s="4000">
        <f t="shared" ref="H1767:H1850" si="376">(G1767-0.1957)/0.014*50</f>
        <v>4720.3571428571431</v>
      </c>
      <c r="I1767" s="4151" t="s">
        <v>315</v>
      </c>
      <c r="J1767" s="694"/>
      <c r="K1767" s="694"/>
      <c r="L1767" s="695"/>
      <c r="M1767" s="694"/>
      <c r="N1767" s="694"/>
      <c r="O1767" s="1260"/>
      <c r="P1767" s="267">
        <v>44891</v>
      </c>
      <c r="Q1767" s="268" t="s">
        <v>5587</v>
      </c>
      <c r="R1767" s="7">
        <v>156</v>
      </c>
      <c r="S1767" s="268">
        <f>AVERAGE(CPVTFC3SG0077!P22:Q22)</f>
        <v>0.13355</v>
      </c>
      <c r="T1767" s="343">
        <f t="shared" si="375"/>
        <v>68.216417910447774</v>
      </c>
      <c r="U1767" s="1781" t="s">
        <v>314</v>
      </c>
    </row>
    <row r="1768" spans="1:23" ht="24.75" thickBot="1" x14ac:dyDescent="0.3">
      <c r="A1768" s="529">
        <v>1515</v>
      </c>
      <c r="B1768" s="437" t="s">
        <v>5367</v>
      </c>
      <c r="C1768" s="437" t="s">
        <v>3919</v>
      </c>
      <c r="D1768" s="2079">
        <v>44867</v>
      </c>
      <c r="E1768" s="3463" t="s">
        <v>4951</v>
      </c>
      <c r="F1768" s="445">
        <v>2</v>
      </c>
      <c r="G1768" s="453">
        <f>AVERAGE(CPVTFC3SG0043!E11:F11)</f>
        <v>2.6367500000000001</v>
      </c>
      <c r="H1768" s="4015">
        <f t="shared" si="376"/>
        <v>8718.0357142857156</v>
      </c>
      <c r="I1768" s="4097" t="s">
        <v>315</v>
      </c>
      <c r="J1768" s="3913">
        <v>44880</v>
      </c>
      <c r="K1768" s="2812" t="s">
        <v>5465</v>
      </c>
      <c r="L1768" s="1002">
        <v>129</v>
      </c>
      <c r="M1768" s="2812">
        <f>AVERAGE(CPVTFC3SG0055!J18:K18)</f>
        <v>0.3009</v>
      </c>
      <c r="N1768" s="2813">
        <f t="shared" ref="N1768" si="377">((M1768-0.1235)/0.0139)*400</f>
        <v>5105.035971223022</v>
      </c>
      <c r="O1768" s="2700" t="s">
        <v>315</v>
      </c>
      <c r="P1768" s="1268"/>
      <c r="Q1768" s="1268"/>
      <c r="R1768" s="969"/>
      <c r="S1768" s="1268"/>
      <c r="T1768" s="1268"/>
      <c r="U1768" s="2127"/>
    </row>
    <row r="1769" spans="1:23" x14ac:dyDescent="0.25">
      <c r="A1769" s="475">
        <v>1516</v>
      </c>
      <c r="B1769" s="476" t="s">
        <v>5368</v>
      </c>
      <c r="C1769" s="476" t="s">
        <v>868</v>
      </c>
      <c r="D1769" s="2332">
        <v>44867</v>
      </c>
      <c r="E1769" s="3523" t="s">
        <v>4951</v>
      </c>
      <c r="F1769" s="478">
        <v>3</v>
      </c>
      <c r="G1769" s="479">
        <f>AVERAGE(CPVTFC3SG0043!G11:H11)</f>
        <v>2.5965499999999997</v>
      </c>
      <c r="H1769" s="4004">
        <f t="shared" si="376"/>
        <v>8574.4642857142844</v>
      </c>
      <c r="I1769" s="4093" t="s">
        <v>315</v>
      </c>
      <c r="J1769" s="3685">
        <v>44880</v>
      </c>
      <c r="K1769" s="1358" t="s">
        <v>5465</v>
      </c>
      <c r="L1769" s="1010">
        <v>130</v>
      </c>
      <c r="M1769" s="1358">
        <f>AVERAGE(CPVTFC3SG0055!L18:M18)</f>
        <v>0.25214999999999999</v>
      </c>
      <c r="N1769" s="1359">
        <f t="shared" ref="N1769" si="378">((M1769-0.1235)/0.0139)*400</f>
        <v>3702.1582733812947</v>
      </c>
      <c r="O1769" s="1012" t="s">
        <v>315</v>
      </c>
      <c r="P1769" s="3788">
        <v>44893</v>
      </c>
      <c r="Q1769" s="1498" t="s">
        <v>5588</v>
      </c>
      <c r="R1769" s="1498">
        <v>138</v>
      </c>
      <c r="S1769" s="1498">
        <f>AVERAGE(CPVTFC3SG0078!D20:E20)</f>
        <v>0.16794999999999999</v>
      </c>
      <c r="T1769" s="494">
        <f t="shared" ref="T1769:T1770" si="379">(S1769-0.1301)/0.0142*66</f>
        <v>175.92253521126759</v>
      </c>
      <c r="U1769" s="1779" t="s">
        <v>314</v>
      </c>
      <c r="W1769" s="5">
        <v>1</v>
      </c>
    </row>
    <row r="1770" spans="1:23" x14ac:dyDescent="0.25">
      <c r="A1770" s="590">
        <v>1517</v>
      </c>
      <c r="B1770" s="436" t="s">
        <v>5368</v>
      </c>
      <c r="C1770" s="436" t="s">
        <v>2442</v>
      </c>
      <c r="D1770" s="2337">
        <v>44867</v>
      </c>
      <c r="E1770" s="3456" t="s">
        <v>4951</v>
      </c>
      <c r="F1770" s="164">
        <v>4</v>
      </c>
      <c r="G1770" s="145">
        <f>AVERAGE(CPVTFC3SG0043!I11:J11)</f>
        <v>1.8873</v>
      </c>
      <c r="H1770" s="4002">
        <f t="shared" si="376"/>
        <v>6041.4285714285706</v>
      </c>
      <c r="I1770" s="4116" t="s">
        <v>315</v>
      </c>
      <c r="J1770" s="694"/>
      <c r="K1770" s="694"/>
      <c r="L1770" s="695"/>
      <c r="M1770" s="694"/>
      <c r="N1770" s="694"/>
      <c r="O1770" s="694"/>
      <c r="P1770" s="267">
        <v>44893</v>
      </c>
      <c r="Q1770" s="268" t="s">
        <v>5588</v>
      </c>
      <c r="R1770" s="268">
        <v>139</v>
      </c>
      <c r="S1770" s="268">
        <f>AVERAGE(CPVTFC3SG0078!F20:G20)</f>
        <v>9.8049999999999998E-2</v>
      </c>
      <c r="T1770" s="343">
        <f t="shared" si="379"/>
        <v>-148.96478873239431</v>
      </c>
      <c r="U1770" s="1781" t="s">
        <v>314</v>
      </c>
    </row>
    <row r="1771" spans="1:23" ht="24.75" thickBot="1" x14ac:dyDescent="0.3">
      <c r="A1771" s="411">
        <v>1518</v>
      </c>
      <c r="B1771" s="482" t="s">
        <v>5368</v>
      </c>
      <c r="C1771" s="482" t="s">
        <v>3919</v>
      </c>
      <c r="D1771" s="1511">
        <v>44867</v>
      </c>
      <c r="E1771" s="3845" t="s">
        <v>4951</v>
      </c>
      <c r="F1771" s="485">
        <v>5</v>
      </c>
      <c r="G1771" s="486">
        <f>AVERAGE(CPVTFC3SG0043!K11:L11)</f>
        <v>2.3490500000000001</v>
      </c>
      <c r="H1771" s="4001">
        <f t="shared" si="376"/>
        <v>7690.5357142857138</v>
      </c>
      <c r="I1771" s="4095" t="s">
        <v>315</v>
      </c>
      <c r="J1771" s="3915">
        <v>44880</v>
      </c>
      <c r="K1771" s="1336" t="s">
        <v>5465</v>
      </c>
      <c r="L1771" s="985">
        <v>131</v>
      </c>
      <c r="M1771" s="1336">
        <f>AVERAGE(CPVTFC3SG0055!N18:O18)</f>
        <v>0.219</v>
      </c>
      <c r="N1771" s="1337">
        <f t="shared" ref="N1771" si="380">((M1771-0.1235)/0.0139)*400</f>
        <v>2748.201438848921</v>
      </c>
      <c r="O1771" s="987" t="s">
        <v>315</v>
      </c>
      <c r="P1771" s="786"/>
      <c r="Q1771" s="786"/>
      <c r="R1771" s="668"/>
      <c r="S1771" s="786"/>
      <c r="T1771" s="786"/>
      <c r="U1771" s="788"/>
    </row>
    <row r="1772" spans="1:23" x14ac:dyDescent="0.25">
      <c r="A1772" s="406">
        <v>1519</v>
      </c>
      <c r="B1772" s="4814" t="s">
        <v>5369</v>
      </c>
      <c r="C1772" s="476" t="s">
        <v>868</v>
      </c>
      <c r="D1772" s="2332">
        <v>44867</v>
      </c>
      <c r="E1772" s="3523" t="s">
        <v>4951</v>
      </c>
      <c r="F1772" s="478">
        <v>6</v>
      </c>
      <c r="G1772" s="479">
        <f>AVERAGE(CPVTFC3SG0043!M11:N11)</f>
        <v>2.8829000000000002</v>
      </c>
      <c r="H1772" s="4004">
        <f t="shared" si="376"/>
        <v>9597.1428571428569</v>
      </c>
      <c r="I1772" s="4098" t="s">
        <v>315</v>
      </c>
      <c r="J1772" s="1611">
        <v>44880</v>
      </c>
      <c r="K1772" s="1327" t="s">
        <v>5465</v>
      </c>
      <c r="L1772" s="409">
        <v>132</v>
      </c>
      <c r="M1772" s="1327">
        <f>AVERAGE(CPVTFC3SG0055!P18:Q18)</f>
        <v>0.40354999999999996</v>
      </c>
      <c r="N1772" s="480">
        <f t="shared" ref="N1772:N1787" si="381">((M1772-0.1235)/0.0139)*400</f>
        <v>8058.9928057553952</v>
      </c>
      <c r="O1772" s="872" t="s">
        <v>315</v>
      </c>
      <c r="P1772" s="3788">
        <v>44893</v>
      </c>
      <c r="Q1772" s="1498" t="s">
        <v>5588</v>
      </c>
      <c r="R1772" s="1498">
        <v>141</v>
      </c>
      <c r="S1772" s="1498">
        <f>AVERAGE(CPVTFC3SG0078!J20:K20)</f>
        <v>0.2006</v>
      </c>
      <c r="T1772" s="494">
        <f t="shared" ref="T1772:T1774" si="382">(S1772-0.1301)/0.0142*66</f>
        <v>327.67605633802816</v>
      </c>
      <c r="U1772" s="1779" t="s">
        <v>314</v>
      </c>
      <c r="W1772" s="5">
        <v>1</v>
      </c>
    </row>
    <row r="1773" spans="1:23" x14ac:dyDescent="0.25">
      <c r="A1773" s="591"/>
      <c r="B1773" s="4815"/>
      <c r="C1773" s="436" t="s">
        <v>5448</v>
      </c>
      <c r="D1773" s="2333"/>
      <c r="E1773" s="3468"/>
      <c r="F1773" s="695"/>
      <c r="G1773" s="892"/>
      <c r="H1773" s="4011"/>
      <c r="I1773" s="4094"/>
      <c r="J1773" s="3939"/>
      <c r="K1773" s="1366"/>
      <c r="L1773" s="830"/>
      <c r="M1773" s="1366"/>
      <c r="N1773" s="1367"/>
      <c r="O1773" s="672"/>
      <c r="P1773" s="267">
        <v>44893</v>
      </c>
      <c r="Q1773" s="268" t="s">
        <v>5588</v>
      </c>
      <c r="R1773" s="268">
        <v>142</v>
      </c>
      <c r="S1773" s="268">
        <f>AVERAGE(CPVTFC3SG0078!L20:M20)</f>
        <v>0.28495000000000004</v>
      </c>
      <c r="T1773" s="343">
        <f t="shared" si="382"/>
        <v>719.72535211267621</v>
      </c>
      <c r="U1773" s="1781" t="s">
        <v>314</v>
      </c>
    </row>
    <row r="1774" spans="1:23" x14ac:dyDescent="0.25">
      <c r="A1774" s="586">
        <v>1520</v>
      </c>
      <c r="B1774" s="4815"/>
      <c r="C1774" s="436" t="s">
        <v>2442</v>
      </c>
      <c r="D1774" s="2337">
        <v>44867</v>
      </c>
      <c r="E1774" s="3456" t="s">
        <v>4951</v>
      </c>
      <c r="F1774" s="164">
        <v>7</v>
      </c>
      <c r="G1774" s="145">
        <f>AVERAGE(CPVTFC3SG0043!O11:P11)</f>
        <v>2.919</v>
      </c>
      <c r="H1774" s="4000">
        <f t="shared" si="376"/>
        <v>9726.0714285714294</v>
      </c>
      <c r="I1774" s="4151" t="s">
        <v>315</v>
      </c>
      <c r="J1774" s="98">
        <v>44880</v>
      </c>
      <c r="K1774" s="99" t="s">
        <v>5465</v>
      </c>
      <c r="L1774" s="66">
        <v>133</v>
      </c>
      <c r="M1774" s="99">
        <f>AVERAGE(CPVTFC3SG0055!R18:S18)</f>
        <v>0.81825000000000003</v>
      </c>
      <c r="N1774" s="100">
        <f t="shared" si="381"/>
        <v>19992.805755395686</v>
      </c>
      <c r="O1774" s="858" t="s">
        <v>315</v>
      </c>
      <c r="P1774" s="267">
        <v>44893</v>
      </c>
      <c r="Q1774" s="268" t="s">
        <v>5588</v>
      </c>
      <c r="R1774" s="268">
        <v>143</v>
      </c>
      <c r="S1774" s="268">
        <f>AVERAGE(CPVTFC3SG0078!N20:O20)</f>
        <v>0.22839999999999999</v>
      </c>
      <c r="T1774" s="343">
        <f t="shared" si="382"/>
        <v>456.88732394366195</v>
      </c>
      <c r="U1774" s="1781" t="s">
        <v>314</v>
      </c>
    </row>
    <row r="1775" spans="1:23" ht="24.75" thickBot="1" x14ac:dyDescent="0.3">
      <c r="A1775" s="529">
        <v>1521</v>
      </c>
      <c r="B1775" s="4815"/>
      <c r="C1775" s="437" t="s">
        <v>3919</v>
      </c>
      <c r="D1775" s="2079">
        <v>44867</v>
      </c>
      <c r="E1775" s="3463" t="s">
        <v>4951</v>
      </c>
      <c r="F1775" s="445">
        <v>8</v>
      </c>
      <c r="G1775" s="453">
        <f>AVERAGE(CPVTFC3SG0043!Q11:R11)</f>
        <v>2.8488499999999997</v>
      </c>
      <c r="H1775" s="4015">
        <f t="shared" si="376"/>
        <v>9475.5357142857138</v>
      </c>
      <c r="I1775" s="4097" t="s">
        <v>315</v>
      </c>
      <c r="J1775" s="1389">
        <v>44880</v>
      </c>
      <c r="K1775" s="1329" t="s">
        <v>5465</v>
      </c>
      <c r="L1775" s="122">
        <v>134</v>
      </c>
      <c r="M1775" s="1329">
        <f>AVERAGE(CPVTFC3SG0055!T18:U18)</f>
        <v>0.7350000000000001</v>
      </c>
      <c r="N1775" s="454">
        <f t="shared" si="381"/>
        <v>17597.122302158281</v>
      </c>
      <c r="O1775" s="1330" t="s">
        <v>315</v>
      </c>
      <c r="P1775" s="1268"/>
      <c r="Q1775" s="1268"/>
      <c r="R1775" s="969"/>
      <c r="S1775" s="1268"/>
      <c r="T1775" s="1268"/>
      <c r="U1775" s="2127"/>
    </row>
    <row r="1776" spans="1:23" x14ac:dyDescent="0.25">
      <c r="A1776" s="475">
        <v>1522</v>
      </c>
      <c r="B1776" s="476" t="s">
        <v>5370</v>
      </c>
      <c r="C1776" s="476" t="s">
        <v>868</v>
      </c>
      <c r="D1776" s="2332">
        <v>44867</v>
      </c>
      <c r="E1776" s="3523" t="s">
        <v>4951</v>
      </c>
      <c r="F1776" s="478">
        <v>9</v>
      </c>
      <c r="G1776" s="479">
        <f>AVERAGE(CPVTFC3SG0043!S11:T11)</f>
        <v>2.9009499999999999</v>
      </c>
      <c r="H1776" s="4004">
        <f t="shared" si="376"/>
        <v>9661.6071428571431</v>
      </c>
      <c r="I1776" s="4093" t="s">
        <v>315</v>
      </c>
      <c r="J1776" s="1611">
        <v>44880</v>
      </c>
      <c r="K1776" s="1327" t="s">
        <v>5465</v>
      </c>
      <c r="L1776" s="409">
        <v>135</v>
      </c>
      <c r="M1776" s="1327">
        <f>AVERAGE(CPVTFC3SG0055!V18:W18)</f>
        <v>2.5501500000000004</v>
      </c>
      <c r="N1776" s="480">
        <f t="shared" si="381"/>
        <v>69831.654676259001</v>
      </c>
      <c r="O1776" s="759" t="s">
        <v>315</v>
      </c>
      <c r="P1776" s="1611">
        <v>44893</v>
      </c>
      <c r="Q1776" s="1327" t="s">
        <v>5588</v>
      </c>
      <c r="R1776" s="1327">
        <v>148</v>
      </c>
      <c r="S1776" s="1327">
        <f>AVERAGE(CPVTFC3SG0078!X20:Y20)</f>
        <v>1.9697</v>
      </c>
      <c r="T1776" s="480">
        <f t="shared" ref="T1776:T1780" si="383">(S1776-0.1301)/0.0142*66</f>
        <v>8550.2535211267605</v>
      </c>
      <c r="U1776" s="782" t="s">
        <v>315</v>
      </c>
      <c r="W1776" s="5">
        <v>1</v>
      </c>
    </row>
    <row r="1777" spans="1:23" x14ac:dyDescent="0.25">
      <c r="A1777" s="590">
        <v>1523</v>
      </c>
      <c r="B1777" s="436" t="s">
        <v>5370</v>
      </c>
      <c r="C1777" s="436" t="s">
        <v>2442</v>
      </c>
      <c r="D1777" s="2337">
        <v>44867</v>
      </c>
      <c r="E1777" s="3456" t="s">
        <v>4951</v>
      </c>
      <c r="F1777" s="164">
        <v>10</v>
      </c>
      <c r="G1777" s="145">
        <f>AVERAGE(CPVTFC3SG0043!U11:V11)</f>
        <v>2.8980000000000001</v>
      </c>
      <c r="H1777" s="4002">
        <f t="shared" si="376"/>
        <v>9651.0714285714294</v>
      </c>
      <c r="I1777" s="4116" t="s">
        <v>315</v>
      </c>
      <c r="J1777" s="98">
        <v>44880</v>
      </c>
      <c r="K1777" s="99" t="s">
        <v>5465</v>
      </c>
      <c r="L1777" s="66">
        <v>136</v>
      </c>
      <c r="M1777" s="99">
        <f>AVERAGE(CPVTFC3SG0055!X18:Y18)</f>
        <v>1.6274500000000001</v>
      </c>
      <c r="N1777" s="100">
        <f t="shared" si="381"/>
        <v>43279.136690647487</v>
      </c>
      <c r="O1777" s="101" t="s">
        <v>315</v>
      </c>
      <c r="P1777" s="98">
        <v>44893</v>
      </c>
      <c r="Q1777" s="99" t="s">
        <v>5588</v>
      </c>
      <c r="R1777" s="99">
        <v>149</v>
      </c>
      <c r="S1777" s="99">
        <f>AVERAGE(CPVTFC3SG0078!B22:C22)</f>
        <v>0.98419999999999996</v>
      </c>
      <c r="T1777" s="100">
        <f t="shared" si="383"/>
        <v>3969.7605633802814</v>
      </c>
      <c r="U1777" s="1711" t="s">
        <v>315</v>
      </c>
    </row>
    <row r="1778" spans="1:23" ht="24.75" thickBot="1" x14ac:dyDescent="0.3">
      <c r="A1778" s="411">
        <v>1524</v>
      </c>
      <c r="B1778" s="482" t="s">
        <v>5370</v>
      </c>
      <c r="C1778" s="482" t="s">
        <v>3919</v>
      </c>
      <c r="D1778" s="1511">
        <v>44867</v>
      </c>
      <c r="E1778" s="3845" t="s">
        <v>4951</v>
      </c>
      <c r="F1778" s="485">
        <v>11</v>
      </c>
      <c r="G1778" s="486">
        <f>AVERAGE(CPVTFC3SG0043!W11:X11)</f>
        <v>2.8500999999999999</v>
      </c>
      <c r="H1778" s="4001">
        <f t="shared" si="376"/>
        <v>9480</v>
      </c>
      <c r="I1778" s="4095" t="s">
        <v>315</v>
      </c>
      <c r="J1778" s="1615">
        <v>44880</v>
      </c>
      <c r="K1778" s="1332" t="s">
        <v>5465</v>
      </c>
      <c r="L1778" s="414">
        <v>137</v>
      </c>
      <c r="M1778" s="1332">
        <f>AVERAGE(CPVTFC3SG0055!B20:C20)</f>
        <v>1.57385</v>
      </c>
      <c r="N1778" s="487">
        <f t="shared" si="381"/>
        <v>41736.690647482013</v>
      </c>
      <c r="O1778" s="727" t="s">
        <v>315</v>
      </c>
      <c r="P1778" s="3683"/>
      <c r="Q1778" s="1601"/>
      <c r="R1778" s="1601"/>
      <c r="S1778" s="1601"/>
      <c r="T1778" s="1386"/>
      <c r="U1778" s="3942"/>
    </row>
    <row r="1779" spans="1:23" x14ac:dyDescent="0.25">
      <c r="A1779" s="406">
        <v>1525</v>
      </c>
      <c r="B1779" s="476" t="s">
        <v>5371</v>
      </c>
      <c r="C1779" s="476" t="s">
        <v>868</v>
      </c>
      <c r="D1779" s="2332">
        <v>44867</v>
      </c>
      <c r="E1779" s="3523" t="s">
        <v>4951</v>
      </c>
      <c r="F1779" s="478">
        <v>12</v>
      </c>
      <c r="G1779" s="479">
        <f>AVERAGE(CPVTFC3SG0043!C13:D13)</f>
        <v>2.6151</v>
      </c>
      <c r="H1779" s="4021">
        <f t="shared" si="376"/>
        <v>8640.7142857142862</v>
      </c>
      <c r="I1779" s="4098" t="s">
        <v>315</v>
      </c>
      <c r="J1779" s="1611">
        <v>44880</v>
      </c>
      <c r="K1779" s="1327" t="s">
        <v>5465</v>
      </c>
      <c r="L1779" s="409">
        <v>138</v>
      </c>
      <c r="M1779" s="1327">
        <f>AVERAGE(CPVTFC3SG0055!D20:E20)</f>
        <v>0.40375000000000005</v>
      </c>
      <c r="N1779" s="480">
        <f t="shared" si="381"/>
        <v>8064.7482014388515</v>
      </c>
      <c r="O1779" s="872" t="s">
        <v>315</v>
      </c>
      <c r="P1779" s="3788">
        <v>44893</v>
      </c>
      <c r="Q1779" s="1498" t="s">
        <v>5588</v>
      </c>
      <c r="R1779" s="1498">
        <v>150</v>
      </c>
      <c r="S1779" s="1498">
        <f>AVERAGE(CPVTFC3SG0078!D22:E22)</f>
        <v>0.1721</v>
      </c>
      <c r="T1779" s="494">
        <f t="shared" si="383"/>
        <v>195.21126760563385</v>
      </c>
      <c r="U1779" s="1779" t="s">
        <v>314</v>
      </c>
      <c r="W1779" s="5">
        <v>1</v>
      </c>
    </row>
    <row r="1780" spans="1:23" x14ac:dyDescent="0.25">
      <c r="A1780" s="586">
        <v>1526</v>
      </c>
      <c r="B1780" s="436" t="s">
        <v>5371</v>
      </c>
      <c r="C1780" s="436" t="s">
        <v>2442</v>
      </c>
      <c r="D1780" s="2337">
        <v>44867</v>
      </c>
      <c r="E1780" s="3456" t="s">
        <v>4951</v>
      </c>
      <c r="F1780" s="164">
        <v>13</v>
      </c>
      <c r="G1780" s="145">
        <f>AVERAGE(CPVTFC3SG0043!E13:F13)</f>
        <v>2.47505</v>
      </c>
      <c r="H1780" s="4002">
        <f t="shared" si="376"/>
        <v>8140.5357142857138</v>
      </c>
      <c r="I1780" s="4151" t="s">
        <v>315</v>
      </c>
      <c r="J1780" s="1156">
        <v>44880</v>
      </c>
      <c r="K1780" s="886" t="s">
        <v>5465</v>
      </c>
      <c r="L1780" s="72">
        <v>139</v>
      </c>
      <c r="M1780" s="886">
        <f>AVERAGE(CPVTFC3SG0055!F20:G20)</f>
        <v>0.29039999999999999</v>
      </c>
      <c r="N1780" s="887">
        <f t="shared" si="381"/>
        <v>4802.8776978417272</v>
      </c>
      <c r="O1780" s="889" t="s">
        <v>315</v>
      </c>
      <c r="P1780" s="267">
        <v>44893</v>
      </c>
      <c r="Q1780" s="268" t="s">
        <v>5588</v>
      </c>
      <c r="R1780" s="268">
        <v>151</v>
      </c>
      <c r="S1780" s="268">
        <f>AVERAGE(CPVTFC3SG0078!F22:G22)</f>
        <v>0.13014999999999999</v>
      </c>
      <c r="T1780" s="343">
        <f t="shared" si="383"/>
        <v>0.23239436619715748</v>
      </c>
      <c r="U1780" s="1781" t="s">
        <v>314</v>
      </c>
    </row>
    <row r="1781" spans="1:23" ht="24.75" thickBot="1" x14ac:dyDescent="0.3">
      <c r="A1781" s="529">
        <v>1527</v>
      </c>
      <c r="B1781" s="437" t="s">
        <v>5371</v>
      </c>
      <c r="C1781" s="437" t="s">
        <v>3919</v>
      </c>
      <c r="D1781" s="2079">
        <v>44867</v>
      </c>
      <c r="E1781" s="3463" t="s">
        <v>4951</v>
      </c>
      <c r="F1781" s="445">
        <v>14</v>
      </c>
      <c r="G1781" s="453">
        <f>AVERAGE(CPVTFC3SG0043!G13:H13)</f>
        <v>2.72105</v>
      </c>
      <c r="H1781" s="4003">
        <f t="shared" si="376"/>
        <v>9019.1071428571413</v>
      </c>
      <c r="I1781" s="4097" t="s">
        <v>315</v>
      </c>
      <c r="J1781" s="1389">
        <v>44880</v>
      </c>
      <c r="K1781" s="1329" t="s">
        <v>5465</v>
      </c>
      <c r="L1781" s="122">
        <v>140</v>
      </c>
      <c r="M1781" s="1329">
        <f>AVERAGE(CPVTFC3SG0055!H20:I20)</f>
        <v>0.45489999999999997</v>
      </c>
      <c r="N1781" s="454">
        <f t="shared" si="381"/>
        <v>9536.6906474820134</v>
      </c>
      <c r="O1781" s="1330" t="s">
        <v>315</v>
      </c>
      <c r="P1781" s="1268"/>
      <c r="Q1781" s="1268"/>
      <c r="R1781" s="969"/>
      <c r="S1781" s="1268"/>
      <c r="T1781" s="1268"/>
      <c r="U1781" s="2127"/>
    </row>
    <row r="1782" spans="1:23" x14ac:dyDescent="0.25">
      <c r="A1782" s="475">
        <v>1528</v>
      </c>
      <c r="B1782" s="4800" t="s">
        <v>5372</v>
      </c>
      <c r="C1782" s="476" t="s">
        <v>868</v>
      </c>
      <c r="D1782" s="2332">
        <v>44867</v>
      </c>
      <c r="E1782" s="3523" t="s">
        <v>4951</v>
      </c>
      <c r="F1782" s="478">
        <v>15</v>
      </c>
      <c r="G1782" s="479">
        <f>AVERAGE(CPVTFC3SG0043!I13:J13)</f>
        <v>2.9188000000000001</v>
      </c>
      <c r="H1782" s="4004">
        <f t="shared" si="376"/>
        <v>9725.3571428571431</v>
      </c>
      <c r="I1782" s="4093" t="s">
        <v>315</v>
      </c>
      <c r="J1782" s="1611">
        <v>44880</v>
      </c>
      <c r="K1782" s="1327" t="s">
        <v>5465</v>
      </c>
      <c r="L1782" s="409">
        <v>141</v>
      </c>
      <c r="M1782" s="1327">
        <f>AVERAGE(CPVTFC3SG0055!J20:K20)</f>
        <v>1.3165</v>
      </c>
      <c r="N1782" s="480">
        <f t="shared" si="381"/>
        <v>34330.935251798568</v>
      </c>
      <c r="O1782" s="759" t="s">
        <v>315</v>
      </c>
      <c r="P1782" s="3788">
        <v>44891</v>
      </c>
      <c r="Q1782" s="1498" t="s">
        <v>5587</v>
      </c>
      <c r="R1782" s="589">
        <v>1</v>
      </c>
      <c r="S1782" s="1498">
        <f>AVERAGE(CPVTFC3SG0077!C11:D11)</f>
        <v>0.23220000000000002</v>
      </c>
      <c r="T1782" s="494">
        <f t="shared" ref="T1782:T1785" si="384">(S1782-0.1197)/0.0134*66</f>
        <v>554.10447761194041</v>
      </c>
      <c r="U1782" s="1779" t="s">
        <v>314</v>
      </c>
      <c r="W1782" s="5">
        <v>1</v>
      </c>
    </row>
    <row r="1783" spans="1:23" x14ac:dyDescent="0.25">
      <c r="A1783" s="586"/>
      <c r="B1783" s="4801"/>
      <c r="C1783" s="436" t="s">
        <v>5448</v>
      </c>
      <c r="D1783" s="2333"/>
      <c r="E1783" s="3468"/>
      <c r="F1783" s="695"/>
      <c r="G1783" s="892"/>
      <c r="H1783" s="4011"/>
      <c r="I1783" s="4094"/>
      <c r="J1783" s="1174"/>
      <c r="K1783" s="893"/>
      <c r="L1783" s="645"/>
      <c r="M1783" s="893"/>
      <c r="N1783" s="894"/>
      <c r="O1783" s="642"/>
      <c r="P1783" s="4242">
        <v>44894</v>
      </c>
      <c r="Q1783" s="275" t="s">
        <v>5564</v>
      </c>
      <c r="R1783" s="275">
        <v>23</v>
      </c>
      <c r="S1783" s="275">
        <f>AVERAGE(CPVTFC3SG0082!C15:D15)</f>
        <v>0.36175000000000002</v>
      </c>
      <c r="T1783" s="4026">
        <f t="shared" ref="T1783" si="385">(S1783-0.1565)/0.0137*66</f>
        <v>988.79562043795625</v>
      </c>
      <c r="U1783" s="4244" t="s">
        <v>314</v>
      </c>
    </row>
    <row r="1784" spans="1:23" x14ac:dyDescent="0.25">
      <c r="A1784" s="586"/>
      <c r="B1784" s="4801"/>
      <c r="C1784" s="436" t="s">
        <v>863</v>
      </c>
      <c r="D1784" s="2333"/>
      <c r="E1784" s="3468"/>
      <c r="F1784" s="695"/>
      <c r="G1784" s="892"/>
      <c r="H1784" s="4011"/>
      <c r="I1784" s="4094"/>
      <c r="J1784" s="1174"/>
      <c r="K1784" s="893"/>
      <c r="L1784" s="645"/>
      <c r="M1784" s="893"/>
      <c r="N1784" s="894"/>
      <c r="O1784" s="642"/>
      <c r="P1784" s="267">
        <v>44891</v>
      </c>
      <c r="Q1784" s="268" t="s">
        <v>5587</v>
      </c>
      <c r="R1784" s="7">
        <v>2</v>
      </c>
      <c r="S1784" s="268">
        <f>AVERAGE(CPVTFC3SG0077!E11:F11)</f>
        <v>0.25764999999999999</v>
      </c>
      <c r="T1784" s="343">
        <f t="shared" si="384"/>
        <v>679.45522388059692</v>
      </c>
      <c r="U1784" s="1781" t="s">
        <v>314</v>
      </c>
    </row>
    <row r="1785" spans="1:23" x14ac:dyDescent="0.25">
      <c r="A1785" s="590">
        <v>1529</v>
      </c>
      <c r="B1785" s="4801"/>
      <c r="C1785" s="436" t="s">
        <v>2442</v>
      </c>
      <c r="D1785" s="2337">
        <v>44867</v>
      </c>
      <c r="E1785" s="3456" t="s">
        <v>4951</v>
      </c>
      <c r="F1785" s="164">
        <v>16</v>
      </c>
      <c r="G1785" s="145">
        <f>AVERAGE(CPVTFC3SG0043!K13:L13)</f>
        <v>2.8948</v>
      </c>
      <c r="H1785" s="4002">
        <f t="shared" si="376"/>
        <v>9639.6428571428569</v>
      </c>
      <c r="I1785" s="4116" t="s">
        <v>315</v>
      </c>
      <c r="J1785" s="98">
        <v>44880</v>
      </c>
      <c r="K1785" s="99" t="s">
        <v>5465</v>
      </c>
      <c r="L1785" s="66">
        <v>142</v>
      </c>
      <c r="M1785" s="99">
        <f>AVERAGE(CPVTFC3SG0055!L20:M20)</f>
        <v>1.3834</v>
      </c>
      <c r="N1785" s="100">
        <f t="shared" si="381"/>
        <v>36256.115107913669</v>
      </c>
      <c r="O1785" s="101" t="s">
        <v>315</v>
      </c>
      <c r="P1785" s="267">
        <v>44891</v>
      </c>
      <c r="Q1785" s="268" t="s">
        <v>5587</v>
      </c>
      <c r="R1785" s="7">
        <v>3</v>
      </c>
      <c r="S1785" s="268">
        <f>AVERAGE(CPVTFC3SG0077!G11:H11)</f>
        <v>0.23164999999999999</v>
      </c>
      <c r="T1785" s="343">
        <f t="shared" si="384"/>
        <v>551.3955223880597</v>
      </c>
      <c r="U1785" s="1781" t="s">
        <v>314</v>
      </c>
    </row>
    <row r="1786" spans="1:23" ht="24.75" thickBot="1" x14ac:dyDescent="0.3">
      <c r="A1786" s="411">
        <v>1530</v>
      </c>
      <c r="B1786" s="4802"/>
      <c r="C1786" s="482" t="s">
        <v>3919</v>
      </c>
      <c r="D1786" s="1511">
        <v>44867</v>
      </c>
      <c r="E1786" s="3845" t="s">
        <v>4951</v>
      </c>
      <c r="F1786" s="485">
        <v>17</v>
      </c>
      <c r="G1786" s="486">
        <f>AVERAGE(CPVTFC3SG0043!M13:N13)</f>
        <v>2.8853</v>
      </c>
      <c r="H1786" s="4001">
        <f t="shared" si="376"/>
        <v>9605.7142857142844</v>
      </c>
      <c r="I1786" s="4095" t="s">
        <v>315</v>
      </c>
      <c r="J1786" s="1615">
        <v>44880</v>
      </c>
      <c r="K1786" s="1332" t="s">
        <v>5465</v>
      </c>
      <c r="L1786" s="414">
        <v>143</v>
      </c>
      <c r="M1786" s="1332">
        <f>AVERAGE(CPVTFC3SG0055!N20:O20)</f>
        <v>1.2850999999999999</v>
      </c>
      <c r="N1786" s="487">
        <f t="shared" si="381"/>
        <v>33427.338129496406</v>
      </c>
      <c r="O1786" s="727" t="s">
        <v>315</v>
      </c>
      <c r="P1786" s="786"/>
      <c r="Q1786" s="786"/>
      <c r="R1786" s="786"/>
      <c r="S1786" s="786"/>
      <c r="T1786" s="786"/>
      <c r="U1786" s="788"/>
    </row>
    <row r="1787" spans="1:23" x14ac:dyDescent="0.25">
      <c r="A1787" s="591">
        <v>1531</v>
      </c>
      <c r="B1787" s="438" t="s">
        <v>5373</v>
      </c>
      <c r="C1787" s="438" t="s">
        <v>868</v>
      </c>
      <c r="D1787" s="2870">
        <v>44867</v>
      </c>
      <c r="E1787" s="3485" t="s">
        <v>4951</v>
      </c>
      <c r="F1787" s="444">
        <v>18</v>
      </c>
      <c r="G1787" s="499">
        <f>AVERAGE(CPVTFC3SG0043!O13:P13)</f>
        <v>2.7040999999999999</v>
      </c>
      <c r="H1787" s="4000">
        <f t="shared" si="376"/>
        <v>8958.5714285714294</v>
      </c>
      <c r="I1787" s="4096" t="s">
        <v>315</v>
      </c>
      <c r="J1787" s="3676">
        <v>44880</v>
      </c>
      <c r="K1787" s="1978" t="s">
        <v>5465</v>
      </c>
      <c r="L1787" s="116">
        <v>144</v>
      </c>
      <c r="M1787" s="1978">
        <f>AVERAGE(CPVTFC3SG0055!P20:Q20)</f>
        <v>0.42195000000000005</v>
      </c>
      <c r="N1787" s="505">
        <f t="shared" si="381"/>
        <v>8588.4892086330947</v>
      </c>
      <c r="O1787" s="1304" t="s">
        <v>315</v>
      </c>
      <c r="P1787" s="3779">
        <v>44891</v>
      </c>
      <c r="Q1787" s="3780" t="s">
        <v>5587</v>
      </c>
      <c r="R1787" s="84">
        <v>4</v>
      </c>
      <c r="S1787" s="3780">
        <f>AVERAGE(CPVTFC3SG0077!I11:J11)</f>
        <v>0.19314999999999999</v>
      </c>
      <c r="T1787" s="500">
        <f t="shared" ref="T1787:T1790" si="386">(S1787-0.1197)/0.0134*66</f>
        <v>361.76865671641781</v>
      </c>
      <c r="U1787" s="3781" t="s">
        <v>314</v>
      </c>
      <c r="W1787" s="5">
        <v>1</v>
      </c>
    </row>
    <row r="1788" spans="1:23" x14ac:dyDescent="0.25">
      <c r="A1788" s="591"/>
      <c r="B1788" s="438"/>
      <c r="C1788" s="436" t="s">
        <v>5448</v>
      </c>
      <c r="D1788" s="2333"/>
      <c r="E1788" s="3468"/>
      <c r="F1788" s="695"/>
      <c r="G1788" s="892"/>
      <c r="H1788" s="4011"/>
      <c r="I1788" s="4094"/>
      <c r="J1788" s="1174"/>
      <c r="K1788" s="893"/>
      <c r="L1788" s="645"/>
      <c r="M1788" s="893"/>
      <c r="N1788" s="894"/>
      <c r="O1788" s="642"/>
      <c r="P1788" s="4242">
        <v>44894</v>
      </c>
      <c r="Q1788" s="275" t="s">
        <v>5564</v>
      </c>
      <c r="R1788" s="275">
        <v>27</v>
      </c>
      <c r="S1788" s="275">
        <f>AVERAGE(CPVTFC3SG0082!K15:L15)</f>
        <v>0.16460000000000002</v>
      </c>
      <c r="T1788" s="4026">
        <f t="shared" ref="T1788:T1789" si="387">(S1788-0.1565)/0.0137*66</f>
        <v>39.021897810219095</v>
      </c>
      <c r="U1788" s="4244" t="s">
        <v>314</v>
      </c>
    </row>
    <row r="1789" spans="1:23" x14ac:dyDescent="0.25">
      <c r="A1789" s="591"/>
      <c r="B1789" s="438"/>
      <c r="C1789" s="436" t="s">
        <v>863</v>
      </c>
      <c r="D1789" s="2333"/>
      <c r="E1789" s="3468"/>
      <c r="F1789" s="695"/>
      <c r="G1789" s="892"/>
      <c r="H1789" s="4011"/>
      <c r="I1789" s="4094"/>
      <c r="J1789" s="1174"/>
      <c r="K1789" s="893"/>
      <c r="L1789" s="645"/>
      <c r="M1789" s="893"/>
      <c r="N1789" s="894"/>
      <c r="O1789" s="642"/>
      <c r="P1789" s="4242">
        <v>44894</v>
      </c>
      <c r="Q1789" s="275" t="s">
        <v>5564</v>
      </c>
      <c r="R1789" s="275">
        <v>28</v>
      </c>
      <c r="S1789" s="275">
        <f>AVERAGE(CPVTFC3SG0082!M15:N15)</f>
        <v>0.15504999999999999</v>
      </c>
      <c r="T1789" s="4026">
        <f t="shared" si="387"/>
        <v>-6.9854014598540477</v>
      </c>
      <c r="U1789" s="4244" t="s">
        <v>314</v>
      </c>
    </row>
    <row r="1790" spans="1:23" x14ac:dyDescent="0.25">
      <c r="A1790" s="586">
        <v>1532</v>
      </c>
      <c r="B1790" s="436" t="s">
        <v>5373</v>
      </c>
      <c r="C1790" s="436" t="s">
        <v>2442</v>
      </c>
      <c r="D1790" s="2337">
        <v>44867</v>
      </c>
      <c r="E1790" s="3456" t="s">
        <v>4951</v>
      </c>
      <c r="F1790" s="164">
        <v>19</v>
      </c>
      <c r="G1790" s="145">
        <f>AVERAGE(CPVTFC3SG0043!Q13:R13)</f>
        <v>1.6161500000000002</v>
      </c>
      <c r="H1790" s="4002">
        <f t="shared" si="376"/>
        <v>5073.0357142857156</v>
      </c>
      <c r="I1790" s="4151" t="s">
        <v>315</v>
      </c>
      <c r="J1790" s="694"/>
      <c r="K1790" s="694"/>
      <c r="L1790" s="695"/>
      <c r="M1790" s="694"/>
      <c r="N1790" s="694"/>
      <c r="O1790" s="1260"/>
      <c r="P1790" s="267">
        <v>44891</v>
      </c>
      <c r="Q1790" s="268" t="s">
        <v>5587</v>
      </c>
      <c r="R1790" s="7">
        <v>5</v>
      </c>
      <c r="S1790" s="268">
        <f>AVERAGE(CPVTFC3SG0077!K11:L11)</f>
        <v>0.18124999999999999</v>
      </c>
      <c r="T1790" s="343">
        <f t="shared" si="386"/>
        <v>303.15671641791039</v>
      </c>
      <c r="U1790" s="1781" t="s">
        <v>314</v>
      </c>
    </row>
    <row r="1791" spans="1:23" ht="24.75" thickBot="1" x14ac:dyDescent="0.3">
      <c r="A1791" s="481">
        <v>1533</v>
      </c>
      <c r="B1791" s="482" t="s">
        <v>5373</v>
      </c>
      <c r="C1791" s="482" t="s">
        <v>3919</v>
      </c>
      <c r="D1791" s="1511">
        <v>44867</v>
      </c>
      <c r="E1791" s="3845" t="s">
        <v>4951</v>
      </c>
      <c r="F1791" s="485">
        <v>20</v>
      </c>
      <c r="G1791" s="486">
        <f>AVERAGE(CPVTFC3SG0043!S13:T13)</f>
        <v>1.3587</v>
      </c>
      <c r="H1791" s="4001">
        <f t="shared" si="376"/>
        <v>4153.5714285714284</v>
      </c>
      <c r="I1791" s="4099" t="s">
        <v>315</v>
      </c>
      <c r="J1791" s="786"/>
      <c r="K1791" s="786"/>
      <c r="L1791" s="787"/>
      <c r="M1791" s="786"/>
      <c r="N1791" s="786"/>
      <c r="O1791" s="2699"/>
      <c r="P1791" s="786"/>
      <c r="Q1791" s="786"/>
      <c r="R1791" s="668"/>
      <c r="S1791" s="786"/>
      <c r="T1791" s="786"/>
      <c r="U1791" s="788"/>
    </row>
    <row r="1792" spans="1:23" x14ac:dyDescent="0.25">
      <c r="A1792" s="488">
        <v>1534</v>
      </c>
      <c r="B1792" s="4814" t="s">
        <v>5374</v>
      </c>
      <c r="C1792" s="489" t="s">
        <v>868</v>
      </c>
      <c r="D1792" s="2329">
        <v>44867</v>
      </c>
      <c r="E1792" s="3465" t="s">
        <v>4951</v>
      </c>
      <c r="F1792" s="492">
        <v>21</v>
      </c>
      <c r="G1792" s="493">
        <f>AVERAGE(CPVTFC3SG0043!U13:V13)</f>
        <v>0.12275</v>
      </c>
      <c r="H1792" s="4008">
        <f t="shared" si="376"/>
        <v>-260.53571428571433</v>
      </c>
      <c r="I1792" s="4104" t="s">
        <v>314</v>
      </c>
      <c r="J1792" s="834"/>
      <c r="K1792" s="834"/>
      <c r="L1792" s="835"/>
      <c r="M1792" s="834"/>
      <c r="N1792" s="834"/>
      <c r="O1792" s="1602"/>
      <c r="P1792" s="3788">
        <v>44893</v>
      </c>
      <c r="Q1792" s="1498" t="s">
        <v>5588</v>
      </c>
      <c r="R1792" s="1498">
        <v>165</v>
      </c>
      <c r="S1792" s="1498">
        <f>AVERAGE(CPVTFC3SG0078!J24:K24)</f>
        <v>6.9000000000000006E-2</v>
      </c>
      <c r="T1792" s="494">
        <f t="shared" ref="T1792:T1795" si="388">(S1792-0.1301)/0.0142*66</f>
        <v>-283.98591549295764</v>
      </c>
      <c r="U1792" s="1779" t="s">
        <v>314</v>
      </c>
      <c r="V1792" s="4915" t="s">
        <v>1416</v>
      </c>
    </row>
    <row r="1793" spans="1:25" x14ac:dyDescent="0.25">
      <c r="A1793" s="536"/>
      <c r="B1793" s="4815"/>
      <c r="C1793" s="263" t="s">
        <v>5448</v>
      </c>
      <c r="D1793" s="2333"/>
      <c r="E1793" s="3468"/>
      <c r="F1793" s="695"/>
      <c r="G1793" s="892"/>
      <c r="H1793" s="4011"/>
      <c r="I1793" s="4094"/>
      <c r="J1793" s="1271"/>
      <c r="K1793" s="1271"/>
      <c r="L1793" s="1288"/>
      <c r="M1793" s="1271"/>
      <c r="N1793" s="1271"/>
      <c r="O1793" s="3897"/>
      <c r="P1793" s="267">
        <v>44893</v>
      </c>
      <c r="Q1793" s="268" t="s">
        <v>5588</v>
      </c>
      <c r="R1793" s="268">
        <v>166</v>
      </c>
      <c r="S1793" s="268">
        <f>AVERAGE(CPVTFC3SG0078!L24:M24)</f>
        <v>0.17155000000000001</v>
      </c>
      <c r="T1793" s="343">
        <f t="shared" si="388"/>
        <v>192.65492957746483</v>
      </c>
      <c r="U1793" s="1781" t="s">
        <v>314</v>
      </c>
      <c r="V1793" s="4915"/>
    </row>
    <row r="1794" spans="1:25" x14ac:dyDescent="0.25">
      <c r="A1794" s="536"/>
      <c r="B1794" s="4815"/>
      <c r="C1794" s="263" t="s">
        <v>863</v>
      </c>
      <c r="D1794" s="2333"/>
      <c r="E1794" s="3468"/>
      <c r="F1794" s="695"/>
      <c r="G1794" s="892"/>
      <c r="H1794" s="4011"/>
      <c r="I1794" s="4094"/>
      <c r="J1794" s="1271"/>
      <c r="K1794" s="1271"/>
      <c r="L1794" s="1288"/>
      <c r="M1794" s="1271"/>
      <c r="N1794" s="1271"/>
      <c r="O1794" s="3897"/>
      <c r="P1794" s="267">
        <v>44893</v>
      </c>
      <c r="Q1794" s="268" t="s">
        <v>5588</v>
      </c>
      <c r="R1794" s="268">
        <v>167</v>
      </c>
      <c r="S1794" s="268">
        <f>AVERAGE(CPVTFC3SG0078!N24:O24)</f>
        <v>0.2301</v>
      </c>
      <c r="T1794" s="343">
        <f t="shared" si="388"/>
        <v>464.78873239436621</v>
      </c>
      <c r="U1794" s="1781" t="s">
        <v>314</v>
      </c>
      <c r="V1794" s="4915"/>
    </row>
    <row r="1795" spans="1:25" x14ac:dyDescent="0.25">
      <c r="A1795" s="590">
        <v>1535</v>
      </c>
      <c r="B1795" s="4815"/>
      <c r="C1795" s="436" t="s">
        <v>2442</v>
      </c>
      <c r="D1795" s="2337">
        <v>44867</v>
      </c>
      <c r="E1795" s="3456" t="s">
        <v>4951</v>
      </c>
      <c r="F1795" s="164">
        <v>22</v>
      </c>
      <c r="G1795" s="453">
        <f>AVERAGE(CPVTFC3SG0043!W13:X13)</f>
        <v>2.8066499999999999</v>
      </c>
      <c r="H1795" s="4002">
        <f t="shared" si="376"/>
        <v>9324.8214285714275</v>
      </c>
      <c r="I1795" s="4151" t="s">
        <v>315</v>
      </c>
      <c r="J1795" s="98">
        <v>44880</v>
      </c>
      <c r="K1795" s="99" t="s">
        <v>5465</v>
      </c>
      <c r="L1795" s="66">
        <v>145</v>
      </c>
      <c r="M1795" s="99">
        <f>AVERAGE(CPVTFC3SG0055!R20:S20)</f>
        <v>1.99885</v>
      </c>
      <c r="N1795" s="100">
        <f t="shared" ref="N1795:N1797" si="389">((M1795-0.1235)/0.0139)*400</f>
        <v>53966.906474820142</v>
      </c>
      <c r="O1795" s="858" t="s">
        <v>315</v>
      </c>
      <c r="P1795" s="267">
        <v>44893</v>
      </c>
      <c r="Q1795" s="268" t="s">
        <v>5588</v>
      </c>
      <c r="R1795" s="268">
        <v>168</v>
      </c>
      <c r="S1795" s="268">
        <f>AVERAGE(CPVTFC3SG0078!P24:Q24)</f>
        <v>0.18890000000000001</v>
      </c>
      <c r="T1795" s="343">
        <f t="shared" si="388"/>
        <v>273.29577464788736</v>
      </c>
      <c r="U1795" s="1781" t="s">
        <v>314</v>
      </c>
      <c r="V1795" s="4914"/>
    </row>
    <row r="1796" spans="1:25" ht="24.75" thickBot="1" x14ac:dyDescent="0.3">
      <c r="A1796" s="411">
        <v>1536</v>
      </c>
      <c r="B1796" s="4821"/>
      <c r="C1796" s="482" t="s">
        <v>3919</v>
      </c>
      <c r="D1796" s="1511">
        <v>44867</v>
      </c>
      <c r="E1796" s="3845" t="s">
        <v>4951</v>
      </c>
      <c r="F1796" s="485">
        <v>23</v>
      </c>
      <c r="G1796" s="486">
        <f>AVERAGE(CPVTFC3SG0043!C15:D15)</f>
        <v>2.9211</v>
      </c>
      <c r="H1796" s="4001">
        <f t="shared" si="376"/>
        <v>9733.5714285714294</v>
      </c>
      <c r="I1796" s="4099" t="s">
        <v>315</v>
      </c>
      <c r="J1796" s="1615">
        <v>44880</v>
      </c>
      <c r="K1796" s="1332" t="s">
        <v>5465</v>
      </c>
      <c r="L1796" s="414">
        <v>146</v>
      </c>
      <c r="M1796" s="1332">
        <f>AVERAGE(CPVTFC3SG0055!T20:U20)</f>
        <v>1.0206</v>
      </c>
      <c r="N1796" s="487">
        <f t="shared" si="389"/>
        <v>25815.827338129497</v>
      </c>
      <c r="O1796" s="1206" t="s">
        <v>315</v>
      </c>
      <c r="P1796" s="3683"/>
      <c r="Q1796" s="1601"/>
      <c r="R1796" s="1601"/>
      <c r="S1796" s="1601"/>
      <c r="T1796" s="1386"/>
      <c r="U1796" s="3942"/>
      <c r="V1796" s="4914"/>
    </row>
    <row r="1797" spans="1:25" x14ac:dyDescent="0.25">
      <c r="A1797" s="406">
        <v>1537</v>
      </c>
      <c r="B1797" s="476" t="s">
        <v>5375</v>
      </c>
      <c r="C1797" s="476" t="s">
        <v>868</v>
      </c>
      <c r="D1797" s="2332">
        <v>44867</v>
      </c>
      <c r="E1797" s="3523" t="s">
        <v>4951</v>
      </c>
      <c r="F1797" s="478">
        <v>24</v>
      </c>
      <c r="G1797" s="479">
        <f>AVERAGE(CPVTFC3SG0043!E15:F15)</f>
        <v>2.8228499999999999</v>
      </c>
      <c r="H1797" s="4004">
        <f t="shared" si="376"/>
        <v>9382.6785714285706</v>
      </c>
      <c r="I1797" s="4098" t="s">
        <v>315</v>
      </c>
      <c r="J1797" s="1611">
        <v>44880</v>
      </c>
      <c r="K1797" s="1327" t="s">
        <v>5465</v>
      </c>
      <c r="L1797" s="409">
        <v>147</v>
      </c>
      <c r="M1797" s="1327">
        <f>AVERAGE(CPVTFC3SG0055!V20:W20)</f>
        <v>0.66134999999999999</v>
      </c>
      <c r="N1797" s="480">
        <f t="shared" si="389"/>
        <v>15477.697841726618</v>
      </c>
      <c r="O1797" s="872" t="s">
        <v>315</v>
      </c>
      <c r="P1797" s="3788">
        <v>44893</v>
      </c>
      <c r="Q1797" s="1498" t="s">
        <v>5588</v>
      </c>
      <c r="R1797" s="1498">
        <v>176</v>
      </c>
      <c r="S1797" s="1498">
        <f>AVERAGE(CPVTFC3SG0078!H26:I26)</f>
        <v>0.18135000000000001</v>
      </c>
      <c r="T1797" s="494">
        <f t="shared" ref="T1797:T1803" si="390">(S1797-0.1301)/0.0142*66</f>
        <v>238.20422535211276</v>
      </c>
      <c r="U1797" s="1779" t="s">
        <v>314</v>
      </c>
      <c r="W1797" s="5">
        <v>1</v>
      </c>
    </row>
    <row r="1798" spans="1:25" x14ac:dyDescent="0.25">
      <c r="A1798" s="586">
        <v>1538</v>
      </c>
      <c r="B1798" s="436" t="s">
        <v>5375</v>
      </c>
      <c r="C1798" s="436" t="s">
        <v>2442</v>
      </c>
      <c r="D1798" s="2337">
        <v>44867</v>
      </c>
      <c r="E1798" s="3456" t="s">
        <v>4951</v>
      </c>
      <c r="F1798" s="164">
        <v>25</v>
      </c>
      <c r="G1798" s="145">
        <f>AVERAGE(CPVTFC3SG0043!G15:H15)</f>
        <v>2.34815</v>
      </c>
      <c r="H1798" s="4002">
        <f t="shared" si="376"/>
        <v>7687.3214285714284</v>
      </c>
      <c r="I1798" s="4151" t="s">
        <v>315</v>
      </c>
      <c r="J1798" s="694"/>
      <c r="K1798" s="694"/>
      <c r="L1798" s="695"/>
      <c r="M1798" s="694"/>
      <c r="N1798" s="694"/>
      <c r="O1798" s="1260"/>
      <c r="P1798" s="267">
        <v>44893</v>
      </c>
      <c r="Q1798" s="268" t="s">
        <v>5588</v>
      </c>
      <c r="R1798" s="268">
        <v>177</v>
      </c>
      <c r="S1798" s="268">
        <f>AVERAGE(CPVTFC3SG0078!J26:K26)</f>
        <v>0.14085</v>
      </c>
      <c r="T1798" s="343">
        <f t="shared" si="390"/>
        <v>49.96478873239441</v>
      </c>
      <c r="U1798" s="1781" t="s">
        <v>314</v>
      </c>
    </row>
    <row r="1799" spans="1:25" ht="24.75" thickBot="1" x14ac:dyDescent="0.3">
      <c r="A1799" s="481">
        <v>1539</v>
      </c>
      <c r="B1799" s="482" t="s">
        <v>5375</v>
      </c>
      <c r="C1799" s="482" t="s">
        <v>3919</v>
      </c>
      <c r="D1799" s="1511">
        <v>44867</v>
      </c>
      <c r="E1799" s="3845" t="s">
        <v>4951</v>
      </c>
      <c r="F1799" s="485">
        <v>26</v>
      </c>
      <c r="G1799" s="486">
        <f>AVERAGE(CPVTFC3SG0043!I15:J15)</f>
        <v>2.2934000000000001</v>
      </c>
      <c r="H1799" s="4001">
        <f t="shared" si="376"/>
        <v>7491.7857142857147</v>
      </c>
      <c r="I1799" s="4099" t="s">
        <v>315</v>
      </c>
      <c r="J1799" s="786"/>
      <c r="K1799" s="786"/>
      <c r="L1799" s="787"/>
      <c r="M1799" s="786"/>
      <c r="N1799" s="786"/>
      <c r="O1799" s="2699"/>
      <c r="P1799" s="786"/>
      <c r="Q1799" s="786"/>
      <c r="R1799" s="668"/>
      <c r="S1799" s="786"/>
      <c r="T1799" s="786"/>
      <c r="U1799" s="788"/>
    </row>
    <row r="1800" spans="1:25" x14ac:dyDescent="0.25">
      <c r="A1800" s="475">
        <v>1540</v>
      </c>
      <c r="B1800" s="4814" t="s">
        <v>5376</v>
      </c>
      <c r="C1800" s="476" t="s">
        <v>868</v>
      </c>
      <c r="D1800" s="2332">
        <v>44867</v>
      </c>
      <c r="E1800" s="3523" t="s">
        <v>4951</v>
      </c>
      <c r="F1800" s="478">
        <v>27</v>
      </c>
      <c r="G1800" s="479">
        <f>AVERAGE(CPVTFC3SG0043!K15:L15)</f>
        <v>2.7366999999999999</v>
      </c>
      <c r="H1800" s="4004">
        <f t="shared" si="376"/>
        <v>9075</v>
      </c>
      <c r="I1800" s="4098" t="s">
        <v>315</v>
      </c>
      <c r="J1800" s="1611">
        <v>44880</v>
      </c>
      <c r="K1800" s="1327" t="s">
        <v>5465</v>
      </c>
      <c r="L1800" s="409">
        <v>148</v>
      </c>
      <c r="M1800" s="1327">
        <f>AVERAGE(CPVTFC3SG0055!X20:Y20)</f>
        <v>0.33630000000000004</v>
      </c>
      <c r="N1800" s="480">
        <f t="shared" ref="N1800:N1809" si="391">((M1800-0.1235)/0.0139)*400</f>
        <v>6123.7410071942468</v>
      </c>
      <c r="O1800" s="872" t="s">
        <v>315</v>
      </c>
      <c r="P1800" s="3788">
        <v>44893</v>
      </c>
      <c r="Q1800" s="1498" t="s">
        <v>5588</v>
      </c>
      <c r="R1800" s="1498">
        <v>178</v>
      </c>
      <c r="S1800" s="1498">
        <f>AVERAGE(CPVTFC3SG0078!L26:M26)</f>
        <v>0.1653</v>
      </c>
      <c r="T1800" s="494">
        <f t="shared" si="390"/>
        <v>163.60563380281695</v>
      </c>
      <c r="U1800" s="1779" t="s">
        <v>314</v>
      </c>
      <c r="W1800" s="5">
        <v>1</v>
      </c>
    </row>
    <row r="1801" spans="1:25" x14ac:dyDescent="0.25">
      <c r="A1801" s="536"/>
      <c r="B1801" s="4815"/>
      <c r="C1801" s="263" t="s">
        <v>5448</v>
      </c>
      <c r="D1801" s="2333"/>
      <c r="E1801" s="3468"/>
      <c r="F1801" s="695"/>
      <c r="G1801" s="892"/>
      <c r="H1801" s="4011"/>
      <c r="I1801" s="4094"/>
      <c r="J1801" s="3939"/>
      <c r="K1801" s="1366"/>
      <c r="L1801" s="830"/>
      <c r="M1801" s="1366"/>
      <c r="N1801" s="1367"/>
      <c r="O1801" s="672"/>
      <c r="P1801" s="267">
        <v>44893</v>
      </c>
      <c r="Q1801" s="268" t="s">
        <v>5588</v>
      </c>
      <c r="R1801" s="268">
        <v>179</v>
      </c>
      <c r="S1801" s="268">
        <f>AVERAGE(CPVTFC3SG0078!N26:O26)</f>
        <v>0.19745000000000001</v>
      </c>
      <c r="T1801" s="343">
        <f t="shared" si="390"/>
        <v>313.03521126760575</v>
      </c>
      <c r="U1801" s="1781" t="s">
        <v>314</v>
      </c>
    </row>
    <row r="1802" spans="1:25" x14ac:dyDescent="0.25">
      <c r="A1802" s="536"/>
      <c r="B1802" s="4815"/>
      <c r="C1802" s="263" t="s">
        <v>863</v>
      </c>
      <c r="D1802" s="2333"/>
      <c r="E1802" s="3468"/>
      <c r="F1802" s="695"/>
      <c r="G1802" s="892"/>
      <c r="H1802" s="4011"/>
      <c r="I1802" s="4094"/>
      <c r="J1802" s="3939"/>
      <c r="K1802" s="1366"/>
      <c r="L1802" s="830"/>
      <c r="M1802" s="1366"/>
      <c r="N1802" s="1367"/>
      <c r="O1802" s="672"/>
      <c r="P1802" s="267">
        <v>44893</v>
      </c>
      <c r="Q1802" s="268" t="s">
        <v>5588</v>
      </c>
      <c r="R1802" s="268">
        <v>180</v>
      </c>
      <c r="S1802" s="268">
        <f>AVERAGE(CPVTFC3SG0078!P26:Q26)</f>
        <v>0.28460000000000002</v>
      </c>
      <c r="T1802" s="343">
        <f t="shared" si="390"/>
        <v>718.09859154929586</v>
      </c>
      <c r="U1802" s="1781" t="s">
        <v>314</v>
      </c>
    </row>
    <row r="1803" spans="1:25" x14ac:dyDescent="0.25">
      <c r="A1803" s="590">
        <v>1541</v>
      </c>
      <c r="B1803" s="4815"/>
      <c r="C1803" s="436" t="s">
        <v>2442</v>
      </c>
      <c r="D1803" s="2337">
        <v>44867</v>
      </c>
      <c r="E1803" s="3456" t="s">
        <v>4951</v>
      </c>
      <c r="F1803" s="164">
        <v>28</v>
      </c>
      <c r="G1803" s="145">
        <f>AVERAGE(CPVTFC3SG0043!M15:N15)</f>
        <v>2.8256000000000001</v>
      </c>
      <c r="H1803" s="4002">
        <f t="shared" si="376"/>
        <v>9392.5</v>
      </c>
      <c r="I1803" s="4151" t="s">
        <v>315</v>
      </c>
      <c r="J1803" s="98">
        <v>44880</v>
      </c>
      <c r="K1803" s="99" t="s">
        <v>5465</v>
      </c>
      <c r="L1803" s="66">
        <v>149</v>
      </c>
      <c r="M1803" s="99">
        <f>AVERAGE(CPVTFC3SG0055!B22:C22)</f>
        <v>0.65494999999999992</v>
      </c>
      <c r="N1803" s="100">
        <f t="shared" si="391"/>
        <v>15293.525179856115</v>
      </c>
      <c r="O1803" s="858" t="s">
        <v>315</v>
      </c>
      <c r="P1803" s="267">
        <v>44893</v>
      </c>
      <c r="Q1803" s="268" t="s">
        <v>5588</v>
      </c>
      <c r="R1803" s="268">
        <v>181</v>
      </c>
      <c r="S1803" s="268">
        <f>AVERAGE(CPVTFC3SG0078!R26:S26)</f>
        <v>0.18704999999999999</v>
      </c>
      <c r="T1803" s="343">
        <f t="shared" si="390"/>
        <v>264.69718309859155</v>
      </c>
      <c r="U1803" s="1781" t="s">
        <v>314</v>
      </c>
    </row>
    <row r="1804" spans="1:25" ht="24.75" thickBot="1" x14ac:dyDescent="0.3">
      <c r="A1804" s="599">
        <v>1542</v>
      </c>
      <c r="B1804" s="4815"/>
      <c r="C1804" s="437" t="s">
        <v>3919</v>
      </c>
      <c r="D1804" s="2079">
        <v>44867</v>
      </c>
      <c r="E1804" s="3463" t="s">
        <v>4951</v>
      </c>
      <c r="F1804" s="445">
        <v>29</v>
      </c>
      <c r="G1804" s="453">
        <f>AVERAGE(CPVTFC3SG0043!O15:P15)</f>
        <v>2.7698499999999999</v>
      </c>
      <c r="H1804" s="4003">
        <f t="shared" si="376"/>
        <v>9193.3928571428569</v>
      </c>
      <c r="I1804" s="4097" t="s">
        <v>315</v>
      </c>
      <c r="J1804" s="1389">
        <v>44880</v>
      </c>
      <c r="K1804" s="1329" t="s">
        <v>5465</v>
      </c>
      <c r="L1804" s="122">
        <v>150</v>
      </c>
      <c r="M1804" s="1329">
        <f>AVERAGE(CPVTFC3SG0055!D22:E22)</f>
        <v>0.62219999999999998</v>
      </c>
      <c r="N1804" s="454">
        <f t="shared" si="391"/>
        <v>14351.079136690649</v>
      </c>
      <c r="O1804" s="1330" t="s">
        <v>315</v>
      </c>
      <c r="P1804" s="1268"/>
      <c r="Q1804" s="1268"/>
      <c r="R1804" s="969"/>
      <c r="S1804" s="1268"/>
      <c r="T1804" s="1268"/>
      <c r="U1804" s="2127"/>
    </row>
    <row r="1805" spans="1:25" x14ac:dyDescent="0.25">
      <c r="A1805" s="406">
        <v>1543</v>
      </c>
      <c r="B1805" s="4800" t="s">
        <v>5377</v>
      </c>
      <c r="C1805" s="476" t="s">
        <v>868</v>
      </c>
      <c r="D1805" s="2332">
        <v>44867</v>
      </c>
      <c r="E1805" s="3523" t="s">
        <v>4951</v>
      </c>
      <c r="F1805" s="478">
        <v>30</v>
      </c>
      <c r="G1805" s="479">
        <f>AVERAGE(CPVTFC3SG0043!Q15:R15)</f>
        <v>2.90985</v>
      </c>
      <c r="H1805" s="4004">
        <f t="shared" si="376"/>
        <v>9693.3928571428569</v>
      </c>
      <c r="I1805" s="4093" t="s">
        <v>315</v>
      </c>
      <c r="J1805" s="1611">
        <v>44880</v>
      </c>
      <c r="K1805" s="1327" t="s">
        <v>5465</v>
      </c>
      <c r="L1805" s="409">
        <v>151</v>
      </c>
      <c r="M1805" s="1327">
        <f>AVERAGE(CPVTFC3SG0055!F22:G22)</f>
        <v>2.9483000000000001</v>
      </c>
      <c r="N1805" s="480">
        <f t="shared" si="391"/>
        <v>81289.208633093542</v>
      </c>
      <c r="O1805" s="872" t="s">
        <v>315</v>
      </c>
      <c r="P1805" s="3990">
        <v>44893</v>
      </c>
      <c r="Q1805" s="1327" t="s">
        <v>5591</v>
      </c>
      <c r="R1805" s="1327">
        <v>2</v>
      </c>
      <c r="S1805" s="1327">
        <f>AVERAGE(CPVTFC3SG0079!E11:F11)</f>
        <v>1.2414000000000001</v>
      </c>
      <c r="T1805" s="480">
        <f>(S1805-0.1362)/0.0138*66</f>
        <v>5285.7391304347821</v>
      </c>
      <c r="U1805" s="782" t="s">
        <v>315</v>
      </c>
      <c r="W1805" s="5">
        <v>1</v>
      </c>
      <c r="Y1805" s="5">
        <v>1</v>
      </c>
    </row>
    <row r="1806" spans="1:25" x14ac:dyDescent="0.25">
      <c r="A1806" s="590"/>
      <c r="B1806" s="4801"/>
      <c r="C1806" s="263" t="s">
        <v>5448</v>
      </c>
      <c r="D1806" s="2333"/>
      <c r="E1806" s="3468"/>
      <c r="F1806" s="695"/>
      <c r="G1806" s="892"/>
      <c r="H1806" s="4011"/>
      <c r="I1806" s="4094"/>
      <c r="J1806" s="1174"/>
      <c r="K1806" s="893"/>
      <c r="L1806" s="645"/>
      <c r="M1806" s="893"/>
      <c r="N1806" s="894"/>
      <c r="O1806" s="648"/>
      <c r="P1806" s="3991">
        <v>44893</v>
      </c>
      <c r="Q1806" s="99" t="s">
        <v>5591</v>
      </c>
      <c r="R1806" s="99">
        <v>3</v>
      </c>
      <c r="S1806" s="99">
        <f>AVERAGE(CPVTFC3SG0079!G11:H11)</f>
        <v>0.51724999999999999</v>
      </c>
      <c r="T1806" s="100">
        <f t="shared" ref="T1806:T1807" si="392">(S1806-0.1362)/0.0138*66</f>
        <v>1822.413043478261</v>
      </c>
      <c r="U1806" s="1711" t="s">
        <v>315</v>
      </c>
      <c r="Y1806" s="5">
        <v>2</v>
      </c>
    </row>
    <row r="1807" spans="1:25" x14ac:dyDescent="0.25">
      <c r="A1807" s="586">
        <v>1544</v>
      </c>
      <c r="B1807" s="4801"/>
      <c r="C1807" s="436" t="s">
        <v>2442</v>
      </c>
      <c r="D1807" s="2337">
        <v>44867</v>
      </c>
      <c r="E1807" s="3456" t="s">
        <v>4951</v>
      </c>
      <c r="F1807" s="164">
        <v>31</v>
      </c>
      <c r="G1807" s="145">
        <f>AVERAGE(CPVTFC3SG0043!S15:T15)</f>
        <v>2.8486000000000002</v>
      </c>
      <c r="H1807" s="4002">
        <f t="shared" si="376"/>
        <v>9474.6428571428587</v>
      </c>
      <c r="I1807" s="4116" t="s">
        <v>315</v>
      </c>
      <c r="J1807" s="98">
        <v>44880</v>
      </c>
      <c r="K1807" s="99" t="s">
        <v>5465</v>
      </c>
      <c r="L1807" s="66">
        <v>152</v>
      </c>
      <c r="M1807" s="99">
        <f>AVERAGE(CPVTFC3SG0055!H22:I22)</f>
        <v>2.6873</v>
      </c>
      <c r="N1807" s="100">
        <f t="shared" si="391"/>
        <v>73778.417266187054</v>
      </c>
      <c r="O1807" s="858" t="s">
        <v>315</v>
      </c>
      <c r="P1807" s="3991">
        <v>44893</v>
      </c>
      <c r="Q1807" s="99" t="s">
        <v>5591</v>
      </c>
      <c r="R1807" s="99">
        <v>4</v>
      </c>
      <c r="S1807" s="99">
        <f>AVERAGE(CPVTFC3SG0079!I11:J11)</f>
        <v>0.90500000000000003</v>
      </c>
      <c r="T1807" s="100">
        <f t="shared" si="392"/>
        <v>3676.8695652173915</v>
      </c>
      <c r="U1807" s="1711" t="s">
        <v>315</v>
      </c>
      <c r="Y1807" s="5">
        <v>3</v>
      </c>
    </row>
    <row r="1808" spans="1:25" ht="24.75" thickBot="1" x14ac:dyDescent="0.3">
      <c r="A1808" s="529">
        <v>1545</v>
      </c>
      <c r="B1808" s="4818"/>
      <c r="C1808" s="437" t="s">
        <v>3919</v>
      </c>
      <c r="D1808" s="2079">
        <v>44867</v>
      </c>
      <c r="E1808" s="3463" t="s">
        <v>4951</v>
      </c>
      <c r="F1808" s="445">
        <v>32</v>
      </c>
      <c r="G1808" s="453">
        <f>AVERAGE(CPVTFC3SG0043!U15:V15)</f>
        <v>2.8359000000000001</v>
      </c>
      <c r="H1808" s="4003">
        <f t="shared" si="376"/>
        <v>9429.2857142857138</v>
      </c>
      <c r="I1808" s="4149" t="s">
        <v>315</v>
      </c>
      <c r="J1808" s="1389">
        <v>44880</v>
      </c>
      <c r="K1808" s="1329" t="s">
        <v>5465</v>
      </c>
      <c r="L1808" s="122">
        <v>153</v>
      </c>
      <c r="M1808" s="1329">
        <f>AVERAGE(CPVTFC3SG0055!J22:K22)</f>
        <v>2.7890999999999999</v>
      </c>
      <c r="N1808" s="454">
        <f t="shared" si="391"/>
        <v>76707.913669064743</v>
      </c>
      <c r="O1808" s="1330" t="s">
        <v>315</v>
      </c>
      <c r="P1808" s="3992"/>
      <c r="Q1808" s="786"/>
      <c r="R1808" s="668"/>
      <c r="S1808" s="786"/>
      <c r="T1808" s="786"/>
      <c r="U1808" s="788"/>
    </row>
    <row r="1809" spans="1:25" x14ac:dyDescent="0.25">
      <c r="A1809" s="475">
        <v>1546</v>
      </c>
      <c r="B1809" s="4800" t="s">
        <v>5378</v>
      </c>
      <c r="C1809" s="476" t="s">
        <v>868</v>
      </c>
      <c r="D1809" s="2332">
        <v>44867</v>
      </c>
      <c r="E1809" s="3523" t="s">
        <v>4951</v>
      </c>
      <c r="F1809" s="478">
        <v>33</v>
      </c>
      <c r="G1809" s="479">
        <f>AVERAGE(CPVTFC3SG0043!W15:X15)</f>
        <v>2.7980499999999999</v>
      </c>
      <c r="H1809" s="4004">
        <f t="shared" si="376"/>
        <v>9294.1071428571413</v>
      </c>
      <c r="I1809" s="4093" t="s">
        <v>315</v>
      </c>
      <c r="J1809" s="1611">
        <v>44880</v>
      </c>
      <c r="K1809" s="1327" t="s">
        <v>5465</v>
      </c>
      <c r="L1809" s="409">
        <v>154</v>
      </c>
      <c r="M1809" s="1327">
        <f>AVERAGE(CPVTFC3SG0055!L22:M22)</f>
        <v>0.71784999999999999</v>
      </c>
      <c r="N1809" s="480">
        <f t="shared" si="391"/>
        <v>17103.597122302155</v>
      </c>
      <c r="O1809" s="759" t="s">
        <v>315</v>
      </c>
      <c r="P1809" s="3779">
        <v>44893</v>
      </c>
      <c r="Q1809" s="3780" t="s">
        <v>5591</v>
      </c>
      <c r="R1809" s="3780">
        <v>10</v>
      </c>
      <c r="S1809" s="3780">
        <f>AVERAGE(CPVTFC3SG0079!U11:V11)</f>
        <v>0.21725</v>
      </c>
      <c r="T1809" s="500">
        <f t="shared" ref="T1809" si="393">(S1809-0.1362)/0.0138*66</f>
        <v>387.63043478260875</v>
      </c>
      <c r="U1809" s="3781" t="s">
        <v>314</v>
      </c>
      <c r="V1809" s="4915" t="s">
        <v>1416</v>
      </c>
      <c r="W1809" s="5">
        <v>1</v>
      </c>
      <c r="Y1809" s="5">
        <v>4</v>
      </c>
    </row>
    <row r="1810" spans="1:25" x14ac:dyDescent="0.25">
      <c r="A1810" s="586"/>
      <c r="B1810" s="4801"/>
      <c r="C1810" s="263" t="s">
        <v>5448</v>
      </c>
      <c r="D1810" s="2333"/>
      <c r="E1810" s="3468"/>
      <c r="F1810" s="695"/>
      <c r="G1810" s="892"/>
      <c r="H1810" s="4011"/>
      <c r="I1810" s="4094"/>
      <c r="J1810" s="1174"/>
      <c r="K1810" s="893"/>
      <c r="L1810" s="645"/>
      <c r="M1810" s="893"/>
      <c r="N1810" s="894"/>
      <c r="O1810" s="642"/>
      <c r="P1810" s="267">
        <v>44893</v>
      </c>
      <c r="Q1810" s="268" t="s">
        <v>5591</v>
      </c>
      <c r="R1810" s="268">
        <v>11</v>
      </c>
      <c r="S1810" s="268">
        <f>AVERAGE(CPVTFC3SG0079!W11:X11)</f>
        <v>0.1066</v>
      </c>
      <c r="T1810" s="343">
        <f>(S1810-0.1362)/0.0138*66</f>
        <v>-141.56521739130432</v>
      </c>
      <c r="U1810" s="1781" t="s">
        <v>314</v>
      </c>
      <c r="V1810" s="4915"/>
      <c r="Y1810" s="5">
        <v>5</v>
      </c>
    </row>
    <row r="1811" spans="1:25" x14ac:dyDescent="0.25">
      <c r="A1811" s="586"/>
      <c r="B1811" s="4801"/>
      <c r="C1811" s="263" t="s">
        <v>863</v>
      </c>
      <c r="D1811" s="2333"/>
      <c r="E1811" s="3468"/>
      <c r="F1811" s="695"/>
      <c r="G1811" s="892"/>
      <c r="H1811" s="4011"/>
      <c r="I1811" s="4094"/>
      <c r="J1811" s="1174"/>
      <c r="K1811" s="893"/>
      <c r="L1811" s="645"/>
      <c r="M1811" s="893"/>
      <c r="N1811" s="894"/>
      <c r="O1811" s="642"/>
      <c r="P1811" s="267">
        <v>44893</v>
      </c>
      <c r="Q1811" s="268" t="s">
        <v>5591</v>
      </c>
      <c r="R1811" s="268">
        <v>12</v>
      </c>
      <c r="S1811" s="268">
        <f>AVERAGE(CPVTFC3SG0079!C13:D13)</f>
        <v>0.12620000000000001</v>
      </c>
      <c r="T1811" s="343">
        <f>(S1811-0.1362)/0.0138*66</f>
        <v>-47.82608695652165</v>
      </c>
      <c r="U1811" s="1781" t="s">
        <v>314</v>
      </c>
      <c r="V1811" s="4915"/>
      <c r="Y1811" s="5">
        <v>6</v>
      </c>
    </row>
    <row r="1812" spans="1:25" x14ac:dyDescent="0.25">
      <c r="A1812" s="590">
        <v>1547</v>
      </c>
      <c r="B1812" s="4801"/>
      <c r="C1812" s="436" t="s">
        <v>2442</v>
      </c>
      <c r="D1812" s="2337">
        <v>44867</v>
      </c>
      <c r="E1812" s="3456" t="s">
        <v>4951</v>
      </c>
      <c r="F1812" s="164">
        <v>34</v>
      </c>
      <c r="G1812" s="145">
        <f>AVERAGE(CPVTFC3SG0043!C17:D17)</f>
        <v>1.73305</v>
      </c>
      <c r="H1812" s="4002">
        <f t="shared" si="376"/>
        <v>5490.5357142857138</v>
      </c>
      <c r="I1812" s="4116" t="s">
        <v>315</v>
      </c>
      <c r="J1812" s="694"/>
      <c r="K1812" s="694"/>
      <c r="L1812" s="695"/>
      <c r="M1812" s="694"/>
      <c r="N1812" s="694"/>
      <c r="O1812" s="694"/>
      <c r="P1812" s="267">
        <v>44893</v>
      </c>
      <c r="Q1812" s="268" t="s">
        <v>5591</v>
      </c>
      <c r="R1812" s="268">
        <v>13</v>
      </c>
      <c r="S1812" s="268">
        <f>AVERAGE(CPVTFC3SG0079!E13:F13)</f>
        <v>0.12695000000000001</v>
      </c>
      <c r="T1812" s="343">
        <f>(S1812-0.1362)/0.0138*66</f>
        <v>-44.239130434782517</v>
      </c>
      <c r="U1812" s="1781" t="s">
        <v>314</v>
      </c>
      <c r="V1812" s="4914"/>
      <c r="Y1812" s="5">
        <v>7</v>
      </c>
    </row>
    <row r="1813" spans="1:25" ht="24.75" thickBot="1" x14ac:dyDescent="0.3">
      <c r="A1813" s="599">
        <v>1548</v>
      </c>
      <c r="B1813" s="4818"/>
      <c r="C1813" s="437" t="s">
        <v>3919</v>
      </c>
      <c r="D1813" s="2079">
        <v>44867</v>
      </c>
      <c r="E1813" s="3463" t="s">
        <v>4951</v>
      </c>
      <c r="F1813" s="445">
        <v>35</v>
      </c>
      <c r="G1813" s="453">
        <f>AVERAGE(CPVTFC3SG0043!E17:F17)</f>
        <v>2.8864000000000001</v>
      </c>
      <c r="H1813" s="4003">
        <f t="shared" si="376"/>
        <v>9609.6428571428569</v>
      </c>
      <c r="I1813" s="4149" t="s">
        <v>315</v>
      </c>
      <c r="J1813" s="1389">
        <v>44880</v>
      </c>
      <c r="K1813" s="1329" t="s">
        <v>5465</v>
      </c>
      <c r="L1813" s="122">
        <v>155</v>
      </c>
      <c r="M1813" s="1329">
        <f>AVERAGE(CPVTFC3SG0055!N22:O22)</f>
        <v>2.8838999999999997</v>
      </c>
      <c r="N1813" s="454">
        <f>((M1813-0.1235)/0.0139)*400</f>
        <v>79435.971223021581</v>
      </c>
      <c r="O1813" s="699" t="s">
        <v>315</v>
      </c>
      <c r="P1813" s="1268"/>
      <c r="Q1813" s="1268"/>
      <c r="R1813" s="969"/>
      <c r="S1813" s="1268"/>
      <c r="T1813" s="1268"/>
      <c r="U1813" s="2127"/>
      <c r="V1813" s="4914"/>
    </row>
    <row r="1814" spans="1:25" x14ac:dyDescent="0.25">
      <c r="A1814" s="406">
        <v>1549</v>
      </c>
      <c r="B1814" s="4800" t="s">
        <v>5379</v>
      </c>
      <c r="C1814" s="476" t="s">
        <v>868</v>
      </c>
      <c r="D1814" s="2332">
        <v>44867</v>
      </c>
      <c r="E1814" s="3523" t="s">
        <v>4951</v>
      </c>
      <c r="F1814" s="478">
        <v>36</v>
      </c>
      <c r="G1814" s="479">
        <f>AVERAGE(CPVTFC3SG0043!G17:H17)</f>
        <v>2.8642500000000002</v>
      </c>
      <c r="H1814" s="4004">
        <f t="shared" si="376"/>
        <v>9530.5357142857156</v>
      </c>
      <c r="I1814" s="4093" t="s">
        <v>315</v>
      </c>
      <c r="J1814" s="1611">
        <v>44880</v>
      </c>
      <c r="K1814" s="1327" t="s">
        <v>5465</v>
      </c>
      <c r="L1814" s="409">
        <v>156</v>
      </c>
      <c r="M1814" s="1327">
        <f>AVERAGE(CPVTFC3SG0055!P22:Q22)</f>
        <v>1.6404000000000001</v>
      </c>
      <c r="N1814" s="480">
        <f t="shared" ref="N1814:N1821" si="394">((M1814-0.1235)/0.0139)*400</f>
        <v>43651.798561151089</v>
      </c>
      <c r="O1814" s="759" t="s">
        <v>315</v>
      </c>
      <c r="P1814" s="1611">
        <v>44893</v>
      </c>
      <c r="Q1814" s="99" t="s">
        <v>5591</v>
      </c>
      <c r="R1814" s="1327">
        <v>16</v>
      </c>
      <c r="S1814" s="1327">
        <f>AVERAGE(CPVTFC3SG0079!K13:L13)</f>
        <v>0.40305000000000002</v>
      </c>
      <c r="T1814" s="480">
        <f>(S1814-0.1362)/0.0138*66</f>
        <v>1276.2391304347827</v>
      </c>
      <c r="U1814" s="782" t="s">
        <v>315</v>
      </c>
      <c r="V1814" s="4923"/>
      <c r="W1814" s="5">
        <v>1</v>
      </c>
      <c r="Y1814" s="5">
        <v>8</v>
      </c>
    </row>
    <row r="1815" spans="1:25" x14ac:dyDescent="0.25">
      <c r="A1815" s="590"/>
      <c r="B1815" s="4801"/>
      <c r="C1815" s="263" t="s">
        <v>5448</v>
      </c>
      <c r="D1815" s="2333"/>
      <c r="E1815" s="3468"/>
      <c r="F1815" s="695"/>
      <c r="G1815" s="892"/>
      <c r="H1815" s="4011"/>
      <c r="I1815" s="4094"/>
      <c r="J1815" s="1174"/>
      <c r="K1815" s="893"/>
      <c r="L1815" s="645"/>
      <c r="M1815" s="893"/>
      <c r="N1815" s="894"/>
      <c r="O1815" s="642"/>
      <c r="P1815" s="267">
        <v>44893</v>
      </c>
      <c r="Q1815" s="268" t="s">
        <v>5591</v>
      </c>
      <c r="R1815" s="268">
        <v>17</v>
      </c>
      <c r="S1815" s="268">
        <f>AVERAGE(CPVTFC3SG0079!M13:N13)</f>
        <v>0.33245000000000002</v>
      </c>
      <c r="T1815" s="343">
        <f t="shared" ref="T1815:T1816" si="395">(S1815-0.1362)/0.0138*66</f>
        <v>938.58695652173935</v>
      </c>
      <c r="U1815" s="1781" t="s">
        <v>314</v>
      </c>
      <c r="V1815" s="4921"/>
      <c r="Y1815" s="5">
        <v>9</v>
      </c>
    </row>
    <row r="1816" spans="1:25" x14ac:dyDescent="0.25">
      <c r="A1816" s="586">
        <v>1550</v>
      </c>
      <c r="B1816" s="4801"/>
      <c r="C1816" s="436" t="s">
        <v>2442</v>
      </c>
      <c r="D1816" s="2337">
        <v>44867</v>
      </c>
      <c r="E1816" s="3456" t="s">
        <v>4951</v>
      </c>
      <c r="F1816" s="164">
        <v>37</v>
      </c>
      <c r="G1816" s="145">
        <f>AVERAGE(CPVTFC3SG0043!I17:J17)</f>
        <v>2.8794500000000003</v>
      </c>
      <c r="H1816" s="4002">
        <f t="shared" si="376"/>
        <v>9584.8214285714294</v>
      </c>
      <c r="I1816" s="4116" t="s">
        <v>315</v>
      </c>
      <c r="J1816" s="98">
        <v>44880</v>
      </c>
      <c r="K1816" s="99" t="s">
        <v>5465</v>
      </c>
      <c r="L1816" s="66">
        <v>157</v>
      </c>
      <c r="M1816" s="99">
        <f>AVERAGE(CPVTFC3SG0055!R22:S22)</f>
        <v>0.55394999999999994</v>
      </c>
      <c r="N1816" s="100">
        <f t="shared" si="394"/>
        <v>12387.05035971223</v>
      </c>
      <c r="O1816" s="101" t="s">
        <v>315</v>
      </c>
      <c r="P1816" s="267">
        <v>44893</v>
      </c>
      <c r="Q1816" s="268" t="s">
        <v>5591</v>
      </c>
      <c r="R1816" s="268">
        <v>18</v>
      </c>
      <c r="S1816" s="268">
        <f>AVERAGE(CPVTFC3SG0079!O13:P13)</f>
        <v>0.17725000000000002</v>
      </c>
      <c r="T1816" s="343">
        <f t="shared" si="395"/>
        <v>196.32608695652189</v>
      </c>
      <c r="U1816" s="1781" t="s">
        <v>314</v>
      </c>
      <c r="V1816" s="4921"/>
      <c r="Y1816" s="5">
        <v>10</v>
      </c>
    </row>
    <row r="1817" spans="1:25" ht="24.75" thickBot="1" x14ac:dyDescent="0.3">
      <c r="A1817" s="481">
        <v>1551</v>
      </c>
      <c r="B1817" s="4802"/>
      <c r="C1817" s="482" t="s">
        <v>3919</v>
      </c>
      <c r="D1817" s="1511">
        <v>44867</v>
      </c>
      <c r="E1817" s="3845" t="s">
        <v>4951</v>
      </c>
      <c r="F1817" s="485">
        <v>38</v>
      </c>
      <c r="G1817" s="486">
        <f>AVERAGE(CPVTFC3SG0043!K17:L17)</f>
        <v>2.8287</v>
      </c>
      <c r="H1817" s="4001">
        <f t="shared" si="376"/>
        <v>9403.5714285714275</v>
      </c>
      <c r="I1817" s="4095" t="s">
        <v>315</v>
      </c>
      <c r="J1817" s="1615">
        <v>44880</v>
      </c>
      <c r="K1817" s="1332" t="s">
        <v>5465</v>
      </c>
      <c r="L1817" s="414">
        <v>158</v>
      </c>
      <c r="M1817" s="1332">
        <f>AVERAGE(CPVTFC3SG0055!T22:U22)</f>
        <v>0.47944999999999999</v>
      </c>
      <c r="N1817" s="487">
        <f t="shared" si="394"/>
        <v>10243.1654676259</v>
      </c>
      <c r="O1817" s="727" t="s">
        <v>315</v>
      </c>
      <c r="P1817" s="786"/>
      <c r="Q1817" s="1268"/>
      <c r="R1817" s="668"/>
      <c r="S1817" s="786"/>
      <c r="T1817" s="786"/>
      <c r="U1817" s="788"/>
      <c r="V1817" s="4921"/>
    </row>
    <row r="1818" spans="1:25" x14ac:dyDescent="0.25">
      <c r="A1818" s="475">
        <v>1552</v>
      </c>
      <c r="B1818" s="4814" t="s">
        <v>5380</v>
      </c>
      <c r="C1818" s="476" t="s">
        <v>868</v>
      </c>
      <c r="D1818" s="2332">
        <v>44867</v>
      </c>
      <c r="E1818" s="3523" t="s">
        <v>4951</v>
      </c>
      <c r="F1818" s="478">
        <v>39</v>
      </c>
      <c r="G1818" s="479">
        <f>AVERAGE(CPVTFC3SG0043!M17:N17)</f>
        <v>2.17015</v>
      </c>
      <c r="H1818" s="4004">
        <f t="shared" si="376"/>
        <v>7051.6071428571422</v>
      </c>
      <c r="I1818" s="4098" t="s">
        <v>315</v>
      </c>
      <c r="J1818" s="834"/>
      <c r="K1818" s="834"/>
      <c r="L1818" s="835"/>
      <c r="M1818" s="834"/>
      <c r="N1818" s="834"/>
      <c r="O1818" s="1602"/>
      <c r="P1818" s="3813">
        <v>44893</v>
      </c>
      <c r="Q1818" s="268" t="s">
        <v>5591</v>
      </c>
      <c r="R1818" s="3814">
        <v>20</v>
      </c>
      <c r="S1818" s="3814">
        <f>AVERAGE(CPVTFC3SG0079!S13:T13)</f>
        <v>0.13495000000000001</v>
      </c>
      <c r="T1818" s="514">
        <f t="shared" ref="T1818:T1832" si="396">(S1818-0.1362)/0.0138*66</f>
        <v>-5.9782608695650898</v>
      </c>
      <c r="U1818" s="3815" t="s">
        <v>314</v>
      </c>
      <c r="V1818" s="4915" t="s">
        <v>1416</v>
      </c>
      <c r="W1818" s="5">
        <v>1</v>
      </c>
      <c r="Y1818" s="5">
        <v>12</v>
      </c>
    </row>
    <row r="1819" spans="1:25" x14ac:dyDescent="0.25">
      <c r="A1819" s="504"/>
      <c r="B1819" s="4815"/>
      <c r="C1819" s="263" t="s">
        <v>5448</v>
      </c>
      <c r="D1819" s="2333"/>
      <c r="E1819" s="3468"/>
      <c r="F1819" s="695"/>
      <c r="G1819" s="892"/>
      <c r="H1819" s="4011"/>
      <c r="I1819" s="4094"/>
      <c r="J1819" s="1174"/>
      <c r="K1819" s="893"/>
      <c r="L1819" s="645"/>
      <c r="M1819" s="893"/>
      <c r="N1819" s="894"/>
      <c r="O1819" s="642"/>
      <c r="P1819" s="267">
        <v>44893</v>
      </c>
      <c r="Q1819" s="268" t="s">
        <v>5591</v>
      </c>
      <c r="R1819" s="268">
        <v>21</v>
      </c>
      <c r="S1819" s="268">
        <f>AVERAGE(CPVTFC3SG0079!U13:V13)</f>
        <v>9.325E-2</v>
      </c>
      <c r="T1819" s="343">
        <f t="shared" si="396"/>
        <v>-205.41304347826082</v>
      </c>
      <c r="U1819" s="1781" t="s">
        <v>314</v>
      </c>
      <c r="V1819" s="4915"/>
      <c r="Y1819" s="5">
        <v>13</v>
      </c>
    </row>
    <row r="1820" spans="1:25" x14ac:dyDescent="0.25">
      <c r="A1820" s="590">
        <v>1553</v>
      </c>
      <c r="B1820" s="4815"/>
      <c r="C1820" s="436" t="s">
        <v>2442</v>
      </c>
      <c r="D1820" s="2337">
        <v>44867</v>
      </c>
      <c r="E1820" s="3456" t="s">
        <v>4951</v>
      </c>
      <c r="F1820" s="164">
        <v>40</v>
      </c>
      <c r="G1820" s="145">
        <f>AVERAGE(CPVTFC3SG0043!O17:P17)</f>
        <v>2.82185</v>
      </c>
      <c r="H1820" s="4000">
        <f t="shared" si="376"/>
        <v>9379.1071428571431</v>
      </c>
      <c r="I1820" s="4151" t="s">
        <v>315</v>
      </c>
      <c r="J1820" s="98">
        <v>44880</v>
      </c>
      <c r="K1820" s="99" t="s">
        <v>5465</v>
      </c>
      <c r="L1820" s="66">
        <v>159</v>
      </c>
      <c r="M1820" s="99">
        <f>AVERAGE(CPVTFC3SG0055!V22:W22)</f>
        <v>2.8696999999999999</v>
      </c>
      <c r="N1820" s="100">
        <f t="shared" si="394"/>
        <v>79027.338129496406</v>
      </c>
      <c r="O1820" s="858" t="s">
        <v>315</v>
      </c>
      <c r="P1820" s="98">
        <v>44893</v>
      </c>
      <c r="Q1820" s="99" t="s">
        <v>5591</v>
      </c>
      <c r="R1820" s="99">
        <v>22</v>
      </c>
      <c r="S1820" s="99">
        <f>AVERAGE(CPVTFC3SG0079!W13:X13)</f>
        <v>2.7679499999999999</v>
      </c>
      <c r="T1820" s="100">
        <f t="shared" si="396"/>
        <v>12586.630434782608</v>
      </c>
      <c r="U1820" s="1711" t="s">
        <v>315</v>
      </c>
      <c r="V1820" s="4914"/>
      <c r="Y1820" s="5">
        <v>14</v>
      </c>
    </row>
    <row r="1821" spans="1:25" ht="24.75" thickBot="1" x14ac:dyDescent="0.3">
      <c r="A1821" s="411">
        <v>1554</v>
      </c>
      <c r="B1821" s="4821"/>
      <c r="C1821" s="482" t="s">
        <v>3919</v>
      </c>
      <c r="D1821" s="1511">
        <v>44867</v>
      </c>
      <c r="E1821" s="3845" t="s">
        <v>4951</v>
      </c>
      <c r="F1821" s="485">
        <v>41</v>
      </c>
      <c r="G1821" s="486">
        <f>AVERAGE(CPVTFC3SG0043!Q17:R17)</f>
        <v>2.8810000000000002</v>
      </c>
      <c r="H1821" s="4016">
        <f t="shared" si="376"/>
        <v>9590.3571428571431</v>
      </c>
      <c r="I1821" s="4099" t="s">
        <v>315</v>
      </c>
      <c r="J1821" s="1615">
        <v>44880</v>
      </c>
      <c r="K1821" s="1332" t="s">
        <v>5465</v>
      </c>
      <c r="L1821" s="414">
        <v>160</v>
      </c>
      <c r="M1821" s="1332">
        <f>AVERAGE(CPVTFC3SG0055!X22:Y22)</f>
        <v>2.8963999999999999</v>
      </c>
      <c r="N1821" s="487">
        <f t="shared" si="394"/>
        <v>79795.68345323742</v>
      </c>
      <c r="O1821" s="1206" t="s">
        <v>315</v>
      </c>
      <c r="P1821" s="1256"/>
      <c r="Q1821" s="1472"/>
      <c r="R1821" s="1257"/>
      <c r="S1821" s="1256"/>
      <c r="T1821" s="1256"/>
      <c r="U1821" s="1756"/>
      <c r="V1821" s="4914"/>
    </row>
    <row r="1822" spans="1:25" x14ac:dyDescent="0.25">
      <c r="A1822" s="508">
        <v>1555</v>
      </c>
      <c r="B1822" s="4806" t="s">
        <v>5381</v>
      </c>
      <c r="C1822" s="489" t="s">
        <v>868</v>
      </c>
      <c r="D1822" s="2329">
        <v>44867</v>
      </c>
      <c r="E1822" s="3465" t="s">
        <v>4951</v>
      </c>
      <c r="F1822" s="492">
        <v>42</v>
      </c>
      <c r="G1822" s="493">
        <f>AVERAGE(CPVTFC3SG0043!S17:T17)</f>
        <v>8.0799999999999997E-2</v>
      </c>
      <c r="H1822" s="4008">
        <f t="shared" si="376"/>
        <v>-410.35714285714289</v>
      </c>
      <c r="I1822" s="4104" t="s">
        <v>314</v>
      </c>
      <c r="J1822" s="834"/>
      <c r="K1822" s="834"/>
      <c r="L1822" s="835"/>
      <c r="M1822" s="834"/>
      <c r="N1822" s="834"/>
      <c r="O1822" s="1602"/>
      <c r="P1822" s="3788">
        <v>44893</v>
      </c>
      <c r="Q1822" s="268" t="s">
        <v>5591</v>
      </c>
      <c r="R1822" s="1498">
        <v>23</v>
      </c>
      <c r="S1822" s="1498">
        <f>AVERAGE(CPVTFC3SG0079!C15:D15)</f>
        <v>0.16449999999999998</v>
      </c>
      <c r="T1822" s="494">
        <f t="shared" si="396"/>
        <v>135.34782608695647</v>
      </c>
      <c r="U1822" s="1779" t="s">
        <v>314</v>
      </c>
      <c r="V1822" s="4915" t="s">
        <v>1416</v>
      </c>
      <c r="Y1822" s="5">
        <v>15</v>
      </c>
    </row>
    <row r="1823" spans="1:25" x14ac:dyDescent="0.25">
      <c r="A1823" s="584"/>
      <c r="B1823" s="4807"/>
      <c r="C1823" s="263" t="s">
        <v>5448</v>
      </c>
      <c r="D1823" s="2333"/>
      <c r="E1823" s="3468"/>
      <c r="F1823" s="695"/>
      <c r="G1823" s="892"/>
      <c r="H1823" s="4011"/>
      <c r="I1823" s="4094"/>
      <c r="J1823" s="1271"/>
      <c r="K1823" s="1271"/>
      <c r="L1823" s="1288"/>
      <c r="M1823" s="1271"/>
      <c r="N1823" s="1271"/>
      <c r="O1823" s="3897"/>
      <c r="P1823" s="267">
        <v>44893</v>
      </c>
      <c r="Q1823" s="268" t="s">
        <v>5591</v>
      </c>
      <c r="R1823" s="268">
        <v>24</v>
      </c>
      <c r="S1823" s="268">
        <f>AVERAGE(CPVTFC3SG0079!E15:F15)</f>
        <v>0.17125000000000001</v>
      </c>
      <c r="T1823" s="343">
        <f t="shared" si="396"/>
        <v>167.6304347826088</v>
      </c>
      <c r="U1823" s="1781" t="s">
        <v>314</v>
      </c>
      <c r="V1823" s="4915"/>
      <c r="Y1823" s="5">
        <v>16</v>
      </c>
    </row>
    <row r="1824" spans="1:25" x14ac:dyDescent="0.25">
      <c r="A1824" s="584"/>
      <c r="B1824" s="4807"/>
      <c r="C1824" s="263" t="s">
        <v>863</v>
      </c>
      <c r="D1824" s="2333"/>
      <c r="E1824" s="3468"/>
      <c r="F1824" s="695"/>
      <c r="G1824" s="892"/>
      <c r="H1824" s="4011"/>
      <c r="I1824" s="4094"/>
      <c r="J1824" s="1271"/>
      <c r="K1824" s="1271"/>
      <c r="L1824" s="1288"/>
      <c r="M1824" s="1271"/>
      <c r="N1824" s="1271"/>
      <c r="O1824" s="3897"/>
      <c r="P1824" s="267">
        <v>44893</v>
      </c>
      <c r="Q1824" s="268" t="s">
        <v>5591</v>
      </c>
      <c r="R1824" s="268">
        <v>25</v>
      </c>
      <c r="S1824" s="268">
        <f>AVERAGE(CPVTFC3SG0079!G15:H15)</f>
        <v>0.14624999999999999</v>
      </c>
      <c r="T1824" s="343">
        <f t="shared" si="396"/>
        <v>48.065217391304365</v>
      </c>
      <c r="U1824" s="1781" t="s">
        <v>314</v>
      </c>
      <c r="V1824" s="4915"/>
      <c r="Y1824" s="5">
        <v>17</v>
      </c>
    </row>
    <row r="1825" spans="1:25" x14ac:dyDescent="0.25">
      <c r="A1825" s="593">
        <v>1556</v>
      </c>
      <c r="B1825" s="4807"/>
      <c r="C1825" s="263" t="s">
        <v>2442</v>
      </c>
      <c r="D1825" s="2340">
        <v>44867</v>
      </c>
      <c r="E1825" s="3460" t="s">
        <v>4951</v>
      </c>
      <c r="F1825" s="102">
        <v>43</v>
      </c>
      <c r="G1825" s="275">
        <f>AVERAGE(CPVTFC3SG0043!U17:V17)</f>
        <v>8.2699999999999996E-2</v>
      </c>
      <c r="H1825" s="4005">
        <f t="shared" si="376"/>
        <v>-403.57142857142867</v>
      </c>
      <c r="I1825" s="4115" t="s">
        <v>314</v>
      </c>
      <c r="J1825" s="694"/>
      <c r="K1825" s="694"/>
      <c r="L1825" s="695"/>
      <c r="M1825" s="694"/>
      <c r="N1825" s="694"/>
      <c r="O1825" s="1260"/>
      <c r="P1825" s="267">
        <v>44893</v>
      </c>
      <c r="Q1825" s="268" t="s">
        <v>5591</v>
      </c>
      <c r="R1825" s="268">
        <v>26</v>
      </c>
      <c r="S1825" s="268">
        <f>AVERAGE(CPVTFC3SG0079!I15:J15)</f>
        <v>0.18464999999999998</v>
      </c>
      <c r="T1825" s="343">
        <f t="shared" si="396"/>
        <v>231.71739130434779</v>
      </c>
      <c r="U1825" s="1781" t="s">
        <v>314</v>
      </c>
      <c r="V1825" s="4914"/>
      <c r="Y1825" s="5">
        <v>18</v>
      </c>
    </row>
    <row r="1826" spans="1:25" ht="24.75" thickBot="1" x14ac:dyDescent="0.3">
      <c r="A1826" s="516">
        <v>1557</v>
      </c>
      <c r="B1826" s="4808"/>
      <c r="C1826" s="463" t="s">
        <v>3919</v>
      </c>
      <c r="D1826" s="1516">
        <v>44867</v>
      </c>
      <c r="E1826" s="3834" t="s">
        <v>4951</v>
      </c>
      <c r="F1826" s="518">
        <v>44</v>
      </c>
      <c r="G1826" s="509">
        <f>AVERAGE(CPVTFC3SG0043!W17:X17)</f>
        <v>2.8030499999999998</v>
      </c>
      <c r="H1826" s="4025">
        <f t="shared" si="376"/>
        <v>9311.9642857142844</v>
      </c>
      <c r="I1826" s="4100" t="s">
        <v>315</v>
      </c>
      <c r="J1826" s="786"/>
      <c r="K1826" s="786"/>
      <c r="L1826" s="787"/>
      <c r="M1826" s="786"/>
      <c r="N1826" s="786"/>
      <c r="O1826" s="2699"/>
      <c r="P1826" s="786"/>
      <c r="Q1826" s="1268"/>
      <c r="R1826" s="668"/>
      <c r="S1826" s="786"/>
      <c r="T1826" s="786"/>
      <c r="U1826" s="788"/>
      <c r="V1826" s="4914"/>
    </row>
    <row r="1827" spans="1:25" x14ac:dyDescent="0.25">
      <c r="A1827" s="475">
        <v>1558</v>
      </c>
      <c r="B1827" s="4814" t="s">
        <v>5382</v>
      </c>
      <c r="C1827" s="476" t="s">
        <v>868</v>
      </c>
      <c r="D1827" s="2332">
        <v>44867</v>
      </c>
      <c r="E1827" s="3523" t="s">
        <v>4951</v>
      </c>
      <c r="F1827" s="478">
        <v>45</v>
      </c>
      <c r="G1827" s="479">
        <f>AVERAGE(CPVTFC3SG0043!C19:D19)</f>
        <v>1.3953500000000001</v>
      </c>
      <c r="H1827" s="4004">
        <f t="shared" si="376"/>
        <v>4284.4642857142862</v>
      </c>
      <c r="I1827" s="4098" t="s">
        <v>315</v>
      </c>
      <c r="J1827" s="834"/>
      <c r="K1827" s="834"/>
      <c r="L1827" s="835"/>
      <c r="M1827" s="834"/>
      <c r="N1827" s="834"/>
      <c r="O1827" s="1602"/>
      <c r="P1827" s="3788">
        <v>44893</v>
      </c>
      <c r="Q1827" s="268" t="s">
        <v>5591</v>
      </c>
      <c r="R1827" s="1498">
        <v>29</v>
      </c>
      <c r="S1827" s="1498">
        <f>AVERAGE(CPVTFC3SG0079!O15:P15)</f>
        <v>0.17554999999999998</v>
      </c>
      <c r="T1827" s="494">
        <f t="shared" si="396"/>
        <v>188.195652173913</v>
      </c>
      <c r="U1827" s="1779" t="s">
        <v>314</v>
      </c>
      <c r="W1827" s="5">
        <v>1</v>
      </c>
      <c r="Y1827" s="5">
        <v>19</v>
      </c>
    </row>
    <row r="1828" spans="1:25" x14ac:dyDescent="0.25">
      <c r="A1828" s="590">
        <v>1559</v>
      </c>
      <c r="B1828" s="4815"/>
      <c r="C1828" s="436" t="s">
        <v>2442</v>
      </c>
      <c r="D1828" s="2337">
        <v>44867</v>
      </c>
      <c r="E1828" s="3456" t="s">
        <v>4951</v>
      </c>
      <c r="F1828" s="164">
        <v>46</v>
      </c>
      <c r="G1828" s="145">
        <f>AVERAGE(CPVTFC3SG0043!E19:F19)</f>
        <v>1.02085</v>
      </c>
      <c r="H1828" s="4002">
        <f t="shared" si="376"/>
        <v>2946.9642857142858</v>
      </c>
      <c r="I1828" s="4151" t="s">
        <v>315</v>
      </c>
      <c r="J1828" s="694"/>
      <c r="K1828" s="694"/>
      <c r="L1828" s="695"/>
      <c r="M1828" s="694"/>
      <c r="N1828" s="694"/>
      <c r="O1828" s="1260"/>
      <c r="P1828" s="267">
        <v>44893</v>
      </c>
      <c r="Q1828" s="268" t="s">
        <v>5591</v>
      </c>
      <c r="R1828" s="268">
        <v>30</v>
      </c>
      <c r="S1828" s="268">
        <f>AVERAGE(CPVTFC3SG0079!Q15:R15)</f>
        <v>0.18395</v>
      </c>
      <c r="T1828" s="343">
        <f t="shared" si="396"/>
        <v>228.36956521739137</v>
      </c>
      <c r="U1828" s="1781" t="s">
        <v>314</v>
      </c>
      <c r="Y1828" s="5">
        <v>20</v>
      </c>
    </row>
    <row r="1829" spans="1:25" ht="24.75" thickBot="1" x14ac:dyDescent="0.3">
      <c r="A1829" s="411">
        <v>1560</v>
      </c>
      <c r="B1829" s="4821"/>
      <c r="C1829" s="482" t="s">
        <v>3919</v>
      </c>
      <c r="D1829" s="1511">
        <v>44867</v>
      </c>
      <c r="E1829" s="3845" t="s">
        <v>4951</v>
      </c>
      <c r="F1829" s="485">
        <v>47</v>
      </c>
      <c r="G1829" s="486">
        <f>AVERAGE(CPVTFC3SG0043!G19:H19)</f>
        <v>1.1086</v>
      </c>
      <c r="H1829" s="4001">
        <f t="shared" si="376"/>
        <v>3260.3571428571427</v>
      </c>
      <c r="I1829" s="4099" t="s">
        <v>315</v>
      </c>
      <c r="J1829" s="786"/>
      <c r="K1829" s="786"/>
      <c r="L1829" s="787"/>
      <c r="M1829" s="786"/>
      <c r="N1829" s="786"/>
      <c r="O1829" s="2699"/>
      <c r="P1829" s="786"/>
      <c r="Q1829" s="1268"/>
      <c r="R1829" s="668"/>
      <c r="S1829" s="786"/>
      <c r="T1829" s="786"/>
      <c r="U1829" s="788"/>
    </row>
    <row r="1830" spans="1:25" x14ac:dyDescent="0.25">
      <c r="A1830" s="508">
        <v>1561</v>
      </c>
      <c r="B1830" s="4806" t="s">
        <v>5383</v>
      </c>
      <c r="C1830" s="489" t="s">
        <v>868</v>
      </c>
      <c r="D1830" s="2329">
        <v>44867</v>
      </c>
      <c r="E1830" s="3465" t="s">
        <v>4951</v>
      </c>
      <c r="F1830" s="492">
        <v>48</v>
      </c>
      <c r="G1830" s="493">
        <f>AVERAGE(CPVTFC3SG0043!I19:J19)</f>
        <v>0.16594999999999999</v>
      </c>
      <c r="H1830" s="4008">
        <f t="shared" si="376"/>
        <v>-106.25000000000009</v>
      </c>
      <c r="I1830" s="4104" t="s">
        <v>314</v>
      </c>
      <c r="J1830" s="834"/>
      <c r="K1830" s="834"/>
      <c r="L1830" s="835"/>
      <c r="M1830" s="834"/>
      <c r="N1830" s="834"/>
      <c r="O1830" s="1602"/>
      <c r="P1830" s="3788">
        <v>44893</v>
      </c>
      <c r="Q1830" s="268" t="s">
        <v>5591</v>
      </c>
      <c r="R1830" s="1498">
        <v>31</v>
      </c>
      <c r="S1830" s="1498">
        <f>AVERAGE(CPVTFC3SG0079!S15:T15)</f>
        <v>0.18095</v>
      </c>
      <c r="T1830" s="494">
        <f t="shared" si="396"/>
        <v>214.02173913043484</v>
      </c>
      <c r="U1830" s="1779" t="s">
        <v>314</v>
      </c>
      <c r="V1830" s="4915" t="s">
        <v>1416</v>
      </c>
      <c r="Y1830" s="5">
        <v>21</v>
      </c>
    </row>
    <row r="1831" spans="1:25" x14ac:dyDescent="0.25">
      <c r="A1831" s="584"/>
      <c r="B1831" s="4807"/>
      <c r="C1831" s="263" t="s">
        <v>5448</v>
      </c>
      <c r="D1831" s="2333"/>
      <c r="E1831" s="3468"/>
      <c r="F1831" s="695"/>
      <c r="G1831" s="892"/>
      <c r="H1831" s="4011"/>
      <c r="I1831" s="4094"/>
      <c r="J1831" s="1271"/>
      <c r="K1831" s="1271"/>
      <c r="L1831" s="1288"/>
      <c r="M1831" s="1271"/>
      <c r="N1831" s="1271"/>
      <c r="O1831" s="3897"/>
      <c r="P1831" s="267">
        <v>44893</v>
      </c>
      <c r="Q1831" s="268" t="s">
        <v>5591</v>
      </c>
      <c r="R1831" s="268">
        <v>32</v>
      </c>
      <c r="S1831" s="268">
        <f>AVERAGE(CPVTFC3SG0079!U15:V15)</f>
        <v>0.13600000000000001</v>
      </c>
      <c r="T1831" s="343">
        <f t="shared" si="396"/>
        <v>-0.95652173913032945</v>
      </c>
      <c r="U1831" s="1781" t="s">
        <v>314</v>
      </c>
      <c r="V1831" s="4915"/>
      <c r="Y1831" s="5">
        <v>22</v>
      </c>
    </row>
    <row r="1832" spans="1:25" x14ac:dyDescent="0.25">
      <c r="A1832" s="584"/>
      <c r="B1832" s="4807"/>
      <c r="C1832" s="263" t="s">
        <v>863</v>
      </c>
      <c r="D1832" s="2333"/>
      <c r="E1832" s="3468"/>
      <c r="F1832" s="695"/>
      <c r="G1832" s="892"/>
      <c r="H1832" s="4011"/>
      <c r="I1832" s="4094"/>
      <c r="J1832" s="1271"/>
      <c r="K1832" s="1271"/>
      <c r="L1832" s="1288"/>
      <c r="M1832" s="1271"/>
      <c r="N1832" s="1271"/>
      <c r="O1832" s="3897"/>
      <c r="P1832" s="267">
        <v>44893</v>
      </c>
      <c r="Q1832" s="268" t="s">
        <v>5591</v>
      </c>
      <c r="R1832" s="268">
        <v>33</v>
      </c>
      <c r="S1832" s="268">
        <f>AVERAGE(CPVTFC3SG0079!W15:X15)</f>
        <v>0.1794</v>
      </c>
      <c r="T1832" s="343">
        <f t="shared" si="396"/>
        <v>206.60869565217399</v>
      </c>
      <c r="U1832" s="1781" t="s">
        <v>314</v>
      </c>
      <c r="V1832" s="4915"/>
      <c r="Y1832" s="5">
        <v>23</v>
      </c>
    </row>
    <row r="1833" spans="1:25" x14ac:dyDescent="0.25">
      <c r="A1833" s="597">
        <v>1562</v>
      </c>
      <c r="B1833" s="4807"/>
      <c r="C1833" s="443" t="s">
        <v>2442</v>
      </c>
      <c r="D1833" s="2392">
        <v>44867</v>
      </c>
      <c r="E1833" s="3476" t="s">
        <v>4951</v>
      </c>
      <c r="F1833" s="103">
        <v>49</v>
      </c>
      <c r="G1833" s="276">
        <f>AVERAGE(CPVTFC3SG0043!K19:L19)</f>
        <v>1.9793000000000001</v>
      </c>
      <c r="H1833" s="4018">
        <f t="shared" si="376"/>
        <v>6370</v>
      </c>
      <c r="I1833" s="4122" t="s">
        <v>315</v>
      </c>
      <c r="J1833" s="694"/>
      <c r="K1833" s="694"/>
      <c r="L1833" s="695"/>
      <c r="M1833" s="694"/>
      <c r="N1833" s="694"/>
      <c r="O1833" s="1260"/>
      <c r="P1833" s="267">
        <v>44893</v>
      </c>
      <c r="Q1833" s="268" t="s">
        <v>5591</v>
      </c>
      <c r="R1833" s="268">
        <v>34</v>
      </c>
      <c r="S1833" s="268">
        <f>AVERAGE(CPVTFC3SG0079!C17:D17)</f>
        <v>0.21525</v>
      </c>
      <c r="T1833" s="343">
        <f>(S1833-0.1362)/0.0138*66</f>
        <v>378.06521739130437</v>
      </c>
      <c r="U1833" s="1781" t="s">
        <v>314</v>
      </c>
      <c r="V1833" s="4914"/>
      <c r="Y1833" s="5">
        <v>24</v>
      </c>
    </row>
    <row r="1834" spans="1:25" ht="24.75" thickBot="1" x14ac:dyDescent="0.3">
      <c r="A1834" s="537">
        <v>1563</v>
      </c>
      <c r="B1834" s="4807"/>
      <c r="C1834" s="423" t="s">
        <v>3919</v>
      </c>
      <c r="D1834" s="1785">
        <v>44867</v>
      </c>
      <c r="E1834" s="3550" t="s">
        <v>4951</v>
      </c>
      <c r="F1834" s="173">
        <v>50</v>
      </c>
      <c r="G1834" s="506">
        <f>AVERAGE(CPVTFC3SG0043!M19:N19)</f>
        <v>2.9085000000000001</v>
      </c>
      <c r="H1834" s="4017">
        <f t="shared" si="376"/>
        <v>9688.5714285714294</v>
      </c>
      <c r="I1834" s="4101" t="s">
        <v>315</v>
      </c>
      <c r="J1834" s="3826">
        <v>44880</v>
      </c>
      <c r="K1834" s="3827" t="s">
        <v>5465</v>
      </c>
      <c r="L1834" s="80">
        <v>161</v>
      </c>
      <c r="M1834" s="3827">
        <f>AVERAGE(CPVTFC3SG0055!B24:C24)</f>
        <v>2.9442499999999998</v>
      </c>
      <c r="N1834" s="507">
        <f t="shared" ref="N1834" si="397">((M1834-0.1235)/0.0139)*400</f>
        <v>81172.661870503594</v>
      </c>
      <c r="O1834" s="3980" t="s">
        <v>315</v>
      </c>
      <c r="P1834" s="1268"/>
      <c r="Q1834" s="1268"/>
      <c r="R1834" s="969"/>
      <c r="S1834" s="1268"/>
      <c r="T1834" s="1268"/>
      <c r="U1834" s="2127"/>
      <c r="V1834" s="4914"/>
    </row>
    <row r="1835" spans="1:25" x14ac:dyDescent="0.25">
      <c r="A1835" s="475">
        <v>1564</v>
      </c>
      <c r="B1835" s="4814" t="s">
        <v>5384</v>
      </c>
      <c r="C1835" s="476" t="s">
        <v>868</v>
      </c>
      <c r="D1835" s="2332">
        <v>44867</v>
      </c>
      <c r="E1835" s="3523" t="s">
        <v>4951</v>
      </c>
      <c r="F1835" s="478">
        <v>51</v>
      </c>
      <c r="G1835" s="479">
        <f>AVERAGE(CPVTFC3SG0043!O19:P19)</f>
        <v>1.2210999999999999</v>
      </c>
      <c r="H1835" s="4004">
        <f t="shared" si="376"/>
        <v>3662.1428571428569</v>
      </c>
      <c r="I1835" s="4093" t="s">
        <v>315</v>
      </c>
      <c r="J1835" s="834"/>
      <c r="K1835" s="834"/>
      <c r="L1835" s="835"/>
      <c r="M1835" s="834"/>
      <c r="N1835" s="834"/>
      <c r="O1835" s="834"/>
      <c r="P1835" s="3788">
        <v>44893</v>
      </c>
      <c r="Q1835" s="268" t="s">
        <v>5591</v>
      </c>
      <c r="R1835" s="1498">
        <v>48</v>
      </c>
      <c r="S1835" s="1498">
        <f>AVERAGE(CPVTFC3SG0079!I19:J19)</f>
        <v>0.13569999999999999</v>
      </c>
      <c r="T1835" s="494">
        <f t="shared" ref="T1835" si="398">(S1835-0.1362)/0.0138*66</f>
        <v>-2.3913043478260891</v>
      </c>
      <c r="U1835" s="1779" t="s">
        <v>314</v>
      </c>
      <c r="W1835" s="5">
        <v>1</v>
      </c>
      <c r="Y1835" s="5">
        <v>25</v>
      </c>
    </row>
    <row r="1836" spans="1:25" x14ac:dyDescent="0.25">
      <c r="A1836" s="590">
        <v>1565</v>
      </c>
      <c r="B1836" s="4815"/>
      <c r="C1836" s="436" t="s">
        <v>2442</v>
      </c>
      <c r="D1836" s="2337">
        <v>44867</v>
      </c>
      <c r="E1836" s="3456" t="s">
        <v>4951</v>
      </c>
      <c r="F1836" s="164">
        <v>52</v>
      </c>
      <c r="G1836" s="145">
        <f>AVERAGE(CPVTFC3SG0043!Q19:R19)</f>
        <v>1.2839</v>
      </c>
      <c r="H1836" s="4002">
        <f t="shared" si="376"/>
        <v>3886.4285714285716</v>
      </c>
      <c r="I1836" s="4116" t="s">
        <v>315</v>
      </c>
      <c r="J1836" s="694"/>
      <c r="K1836" s="694"/>
      <c r="L1836" s="695"/>
      <c r="M1836" s="694"/>
      <c r="N1836" s="694"/>
      <c r="O1836" s="694"/>
      <c r="P1836" s="4242">
        <v>44894</v>
      </c>
      <c r="Q1836" s="275" t="s">
        <v>5564</v>
      </c>
      <c r="R1836" s="275">
        <v>30</v>
      </c>
      <c r="S1836" s="275">
        <f>AVERAGE(CPVTFC3SG0082!Q15:R15)</f>
        <v>0.13865</v>
      </c>
      <c r="T1836" s="4026">
        <f t="shared" ref="T1836" si="399">(S1836-0.1565)/0.0137*66</f>
        <v>-85.992700729927037</v>
      </c>
      <c r="U1836" s="4244" t="s">
        <v>314</v>
      </c>
    </row>
    <row r="1837" spans="1:25" ht="24.75" thickBot="1" x14ac:dyDescent="0.3">
      <c r="A1837" s="599">
        <v>1566</v>
      </c>
      <c r="B1837" s="4815"/>
      <c r="C1837" s="437" t="s">
        <v>3919</v>
      </c>
      <c r="D1837" s="2079">
        <v>44867</v>
      </c>
      <c r="E1837" s="3463" t="s">
        <v>4951</v>
      </c>
      <c r="F1837" s="445">
        <v>53</v>
      </c>
      <c r="G1837" s="453">
        <f>AVERAGE(CPVTFC3SG0043!S19:T19)</f>
        <v>2.6898499999999999</v>
      </c>
      <c r="H1837" s="4003">
        <f t="shared" si="376"/>
        <v>8907.6785714285706</v>
      </c>
      <c r="I1837" s="4149" t="s">
        <v>315</v>
      </c>
      <c r="J1837" s="1389">
        <v>44880</v>
      </c>
      <c r="K1837" s="1329" t="s">
        <v>5465</v>
      </c>
      <c r="L1837" s="122">
        <v>162</v>
      </c>
      <c r="M1837" s="1329">
        <f>AVERAGE(CPVTFC3SG0055!D24:E24)</f>
        <v>0.49160000000000004</v>
      </c>
      <c r="N1837" s="454">
        <f t="shared" ref="N1837:N1841" si="400">((M1837-0.1235)/0.0139)*400</f>
        <v>10592.805755395684</v>
      </c>
      <c r="O1837" s="699" t="s">
        <v>315</v>
      </c>
      <c r="P1837" s="1268"/>
      <c r="Q1837" s="1268"/>
      <c r="R1837" s="969"/>
      <c r="S1837" s="1268"/>
      <c r="T1837" s="1268"/>
      <c r="U1837" s="2127"/>
    </row>
    <row r="1838" spans="1:25" x14ac:dyDescent="0.25">
      <c r="A1838" s="406">
        <v>1567</v>
      </c>
      <c r="B1838" s="4800" t="s">
        <v>5385</v>
      </c>
      <c r="C1838" s="476" t="s">
        <v>868</v>
      </c>
      <c r="D1838" s="2332">
        <v>44867</v>
      </c>
      <c r="E1838" s="3523" t="s">
        <v>4951</v>
      </c>
      <c r="F1838" s="478">
        <v>54</v>
      </c>
      <c r="G1838" s="479">
        <f>AVERAGE(CPVTFC3SG0043!U19:V19)</f>
        <v>2.7359999999999998</v>
      </c>
      <c r="H1838" s="4004">
        <f t="shared" si="376"/>
        <v>9072.5</v>
      </c>
      <c r="I1838" s="4093" t="s">
        <v>315</v>
      </c>
      <c r="J1838" s="1611">
        <v>44880</v>
      </c>
      <c r="K1838" s="1327" t="s">
        <v>5465</v>
      </c>
      <c r="L1838" s="409">
        <v>163</v>
      </c>
      <c r="M1838" s="1327">
        <f>AVERAGE(CPVTFC3SG0055!F24:G24)</f>
        <v>0.50385000000000002</v>
      </c>
      <c r="N1838" s="480">
        <f t="shared" si="400"/>
        <v>10945.323741007194</v>
      </c>
      <c r="O1838" s="759" t="s">
        <v>315</v>
      </c>
      <c r="P1838" s="3788">
        <v>44893</v>
      </c>
      <c r="Q1838" s="268" t="s">
        <v>5591</v>
      </c>
      <c r="R1838" s="1498">
        <v>52</v>
      </c>
      <c r="S1838" s="1498">
        <f>AVERAGE(CPVTFC3SG0079!Q19:R19)</f>
        <v>0.253</v>
      </c>
      <c r="T1838" s="494">
        <f t="shared" ref="T1838:T1847" si="401">(S1838-0.1362)/0.0138*66</f>
        <v>558.60869565217399</v>
      </c>
      <c r="U1838" s="1779" t="s">
        <v>314</v>
      </c>
      <c r="V1838" s="4915" t="s">
        <v>1416</v>
      </c>
      <c r="W1838" s="5">
        <v>1</v>
      </c>
      <c r="Y1838" s="5">
        <v>26</v>
      </c>
    </row>
    <row r="1839" spans="1:25" x14ac:dyDescent="0.25">
      <c r="A1839" s="590"/>
      <c r="B1839" s="4801"/>
      <c r="C1839" s="436" t="s">
        <v>5448</v>
      </c>
      <c r="D1839" s="2333"/>
      <c r="E1839" s="3468"/>
      <c r="F1839" s="695"/>
      <c r="G1839" s="892"/>
      <c r="H1839" s="4011"/>
      <c r="I1839" s="4094"/>
      <c r="J1839" s="98"/>
      <c r="K1839" s="99"/>
      <c r="L1839" s="66"/>
      <c r="M1839" s="99"/>
      <c r="N1839" s="100"/>
      <c r="O1839" s="101"/>
      <c r="P1839" s="98">
        <v>44893</v>
      </c>
      <c r="Q1839" s="99" t="s">
        <v>5591</v>
      </c>
      <c r="R1839" s="99">
        <v>53</v>
      </c>
      <c r="S1839" s="99">
        <f>AVERAGE(CPVTFC3SG0079!S19:T19)</f>
        <v>0.70865</v>
      </c>
      <c r="T1839" s="100">
        <f t="shared" si="401"/>
        <v>2737.804347826087</v>
      </c>
      <c r="U1839" s="1711" t="s">
        <v>315</v>
      </c>
      <c r="V1839" s="4915"/>
      <c r="Y1839" s="5">
        <v>27</v>
      </c>
    </row>
    <row r="1840" spans="1:25" x14ac:dyDescent="0.25">
      <c r="A1840" s="586">
        <v>1568</v>
      </c>
      <c r="B1840" s="4801"/>
      <c r="C1840" s="436" t="s">
        <v>2442</v>
      </c>
      <c r="D1840" s="2337">
        <v>44867</v>
      </c>
      <c r="E1840" s="3456" t="s">
        <v>4951</v>
      </c>
      <c r="F1840" s="164">
        <v>55</v>
      </c>
      <c r="G1840" s="145">
        <f>AVERAGE(CPVTFC3SG0043!W19:X19)</f>
        <v>2.82395</v>
      </c>
      <c r="H1840" s="4002">
        <f t="shared" si="376"/>
        <v>9386.6071428571431</v>
      </c>
      <c r="I1840" s="4116" t="s">
        <v>315</v>
      </c>
      <c r="J1840" s="98">
        <v>44880</v>
      </c>
      <c r="K1840" s="99" t="s">
        <v>5465</v>
      </c>
      <c r="L1840" s="66">
        <v>164</v>
      </c>
      <c r="M1840" s="99">
        <f>AVERAGE(CPVTFC3SG0055!H24:I24)</f>
        <v>2.6943000000000001</v>
      </c>
      <c r="N1840" s="100">
        <f t="shared" si="400"/>
        <v>73979.856115107919</v>
      </c>
      <c r="O1840" s="101" t="s">
        <v>315</v>
      </c>
      <c r="P1840" s="98">
        <v>44893</v>
      </c>
      <c r="Q1840" s="99" t="s">
        <v>5591</v>
      </c>
      <c r="R1840" s="99">
        <v>54</v>
      </c>
      <c r="S1840" s="99">
        <f>AVERAGE(CPVTFC3SG0079!U19:V19)</f>
        <v>0.91985000000000006</v>
      </c>
      <c r="T1840" s="100">
        <f t="shared" si="401"/>
        <v>3747.8913043478265</v>
      </c>
      <c r="U1840" s="1711" t="s">
        <v>315</v>
      </c>
      <c r="V1840" s="4914"/>
      <c r="Y1840" s="5">
        <v>28</v>
      </c>
    </row>
    <row r="1841" spans="1:25" ht="24.75" thickBot="1" x14ac:dyDescent="0.3">
      <c r="A1841" s="481">
        <v>1569</v>
      </c>
      <c r="B1841" s="4802"/>
      <c r="C1841" s="482" t="s">
        <v>3919</v>
      </c>
      <c r="D1841" s="1511">
        <v>44867</v>
      </c>
      <c r="E1841" s="3845" t="s">
        <v>4951</v>
      </c>
      <c r="F1841" s="485">
        <v>56</v>
      </c>
      <c r="G1841" s="486">
        <f>AVERAGE(CPVTFC3SG0043!C21:D21)</f>
        <v>2.8951000000000002</v>
      </c>
      <c r="H1841" s="4001">
        <f t="shared" si="376"/>
        <v>9640.7142857142862</v>
      </c>
      <c r="I1841" s="4095" t="s">
        <v>315</v>
      </c>
      <c r="J1841" s="1615">
        <v>44880</v>
      </c>
      <c r="K1841" s="1332" t="s">
        <v>5465</v>
      </c>
      <c r="L1841" s="414">
        <v>165</v>
      </c>
      <c r="M1841" s="1332">
        <f>AVERAGE(CPVTFC3SG0055!J24:K24)</f>
        <v>2.4512</v>
      </c>
      <c r="N1841" s="487">
        <f t="shared" si="400"/>
        <v>66984.172661870514</v>
      </c>
      <c r="O1841" s="727" t="s">
        <v>315</v>
      </c>
      <c r="P1841" s="786"/>
      <c r="Q1841" s="786"/>
      <c r="R1841" s="668"/>
      <c r="S1841" s="786"/>
      <c r="T1841" s="786"/>
      <c r="U1841" s="788"/>
      <c r="V1841" s="4914"/>
    </row>
    <row r="1842" spans="1:25" x14ac:dyDescent="0.25">
      <c r="A1842" s="488">
        <v>1570</v>
      </c>
      <c r="B1842" s="4806" t="s">
        <v>5386</v>
      </c>
      <c r="C1842" s="489" t="s">
        <v>868</v>
      </c>
      <c r="D1842" s="2329">
        <v>44867</v>
      </c>
      <c r="E1842" s="3465" t="s">
        <v>4951</v>
      </c>
      <c r="F1842" s="492">
        <v>57</v>
      </c>
      <c r="G1842" s="493">
        <f>AVERAGE(CPVTFC3SG0043!E21:F21)</f>
        <v>8.8900000000000007E-2</v>
      </c>
      <c r="H1842" s="4008">
        <f t="shared" si="376"/>
        <v>-381.42857142857144</v>
      </c>
      <c r="I1842" s="4104" t="s">
        <v>314</v>
      </c>
      <c r="J1842" s="834"/>
      <c r="K1842" s="834"/>
      <c r="L1842" s="835"/>
      <c r="M1842" s="834"/>
      <c r="N1842" s="834"/>
      <c r="O1842" s="1602"/>
      <c r="P1842" s="3788">
        <v>44893</v>
      </c>
      <c r="Q1842" s="268" t="s">
        <v>5591</v>
      </c>
      <c r="R1842" s="1498">
        <v>55</v>
      </c>
      <c r="S1842" s="1498">
        <f>AVERAGE(CPVTFC3SG0079!W19:X19)</f>
        <v>0.13595000000000002</v>
      </c>
      <c r="T1842" s="494">
        <f t="shared" si="401"/>
        <v>-1.1956521739129118</v>
      </c>
      <c r="U1842" s="1779" t="s">
        <v>314</v>
      </c>
      <c r="V1842" s="4915" t="s">
        <v>1416</v>
      </c>
      <c r="Y1842" s="5">
        <v>29</v>
      </c>
    </row>
    <row r="1843" spans="1:25" x14ac:dyDescent="0.25">
      <c r="A1843" s="536"/>
      <c r="B1843" s="4807"/>
      <c r="C1843" s="263" t="s">
        <v>5448</v>
      </c>
      <c r="D1843" s="2333"/>
      <c r="E1843" s="3468"/>
      <c r="F1843" s="695"/>
      <c r="G1843" s="892"/>
      <c r="H1843" s="4011"/>
      <c r="I1843" s="4094"/>
      <c r="J1843" s="1271"/>
      <c r="K1843" s="1271"/>
      <c r="L1843" s="1288"/>
      <c r="M1843" s="1271"/>
      <c r="N1843" s="1271"/>
      <c r="O1843" s="3897"/>
      <c r="P1843" s="267">
        <v>44893</v>
      </c>
      <c r="Q1843" s="268" t="s">
        <v>5591</v>
      </c>
      <c r="R1843" s="268">
        <v>56</v>
      </c>
      <c r="S1843" s="268">
        <f>AVERAGE(CPVTFC3SG0079!C21:D21)</f>
        <v>0.24745</v>
      </c>
      <c r="T1843" s="343">
        <f t="shared" si="401"/>
        <v>532.06521739130449</v>
      </c>
      <c r="U1843" s="1781" t="s">
        <v>314</v>
      </c>
      <c r="V1843" s="4915"/>
      <c r="Y1843" s="5">
        <v>30</v>
      </c>
    </row>
    <row r="1844" spans="1:25" x14ac:dyDescent="0.25">
      <c r="A1844" s="585">
        <v>1571</v>
      </c>
      <c r="B1844" s="4807"/>
      <c r="C1844" s="263" t="s">
        <v>2442</v>
      </c>
      <c r="D1844" s="2340">
        <v>44867</v>
      </c>
      <c r="E1844" s="3460" t="s">
        <v>4951</v>
      </c>
      <c r="F1844" s="102">
        <v>58</v>
      </c>
      <c r="G1844" s="275">
        <f>AVERAGE(CPVTFC3SG0043!G21:H21)</f>
        <v>8.5999999999999993E-2</v>
      </c>
      <c r="H1844" s="4026">
        <f t="shared" si="376"/>
        <v>-391.78571428571433</v>
      </c>
      <c r="I1844" s="4115" t="s">
        <v>314</v>
      </c>
      <c r="J1844" s="694"/>
      <c r="K1844" s="694"/>
      <c r="L1844" s="695"/>
      <c r="M1844" s="694"/>
      <c r="N1844" s="694"/>
      <c r="O1844" s="1260"/>
      <c r="P1844" s="267">
        <v>44893</v>
      </c>
      <c r="Q1844" s="268" t="s">
        <v>5591</v>
      </c>
      <c r="R1844" s="268">
        <v>57</v>
      </c>
      <c r="S1844" s="268">
        <f>AVERAGE(CPVTFC3SG0079!E21:F21)</f>
        <v>0.14079999999999998</v>
      </c>
      <c r="T1844" s="343">
        <f t="shared" si="401"/>
        <v>21.999999999999964</v>
      </c>
      <c r="U1844" s="1781" t="s">
        <v>314</v>
      </c>
      <c r="V1844" s="4914"/>
      <c r="Y1844" s="5">
        <v>31</v>
      </c>
    </row>
    <row r="1845" spans="1:25" ht="24.75" thickBot="1" x14ac:dyDescent="0.3">
      <c r="A1845" s="598">
        <v>1572</v>
      </c>
      <c r="B1845" s="4808"/>
      <c r="C1845" s="423" t="s">
        <v>3919</v>
      </c>
      <c r="D1845" s="1785">
        <v>44867</v>
      </c>
      <c r="E1845" s="3550" t="s">
        <v>4951</v>
      </c>
      <c r="F1845" s="173">
        <v>59</v>
      </c>
      <c r="G1845" s="506">
        <f>AVERAGE(CPVTFC3SG0043!I21:J21)</f>
        <v>2.5957999999999997</v>
      </c>
      <c r="H1845" s="4017">
        <f t="shared" si="376"/>
        <v>8571.7857142857119</v>
      </c>
      <c r="I1845" s="4101" t="s">
        <v>315</v>
      </c>
      <c r="J1845" s="1268"/>
      <c r="K1845" s="1268"/>
      <c r="L1845" s="1586"/>
      <c r="M1845" s="1268"/>
      <c r="N1845" s="1268"/>
      <c r="O1845" s="1587"/>
      <c r="P1845" s="1268"/>
      <c r="Q1845" s="1268"/>
      <c r="R1845" s="969"/>
      <c r="S1845" s="1268"/>
      <c r="T1845" s="1268"/>
      <c r="U1845" s="2127"/>
      <c r="V1845" s="4914"/>
    </row>
    <row r="1846" spans="1:25" x14ac:dyDescent="0.25">
      <c r="A1846" s="406">
        <v>1573</v>
      </c>
      <c r="B1846" s="476" t="s">
        <v>5387</v>
      </c>
      <c r="C1846" s="476" t="s">
        <v>868</v>
      </c>
      <c r="D1846" s="2332">
        <v>44867</v>
      </c>
      <c r="E1846" s="3523" t="s">
        <v>4951</v>
      </c>
      <c r="F1846" s="478">
        <v>60</v>
      </c>
      <c r="G1846" s="479">
        <f>AVERAGE(CPVTFC3SG0043!K21:L21)</f>
        <v>1.18245</v>
      </c>
      <c r="H1846" s="4004">
        <f t="shared" si="376"/>
        <v>3524.1071428571431</v>
      </c>
      <c r="I1846" s="4093" t="s">
        <v>315</v>
      </c>
      <c r="J1846" s="834"/>
      <c r="K1846" s="834"/>
      <c r="L1846" s="835"/>
      <c r="M1846" s="834"/>
      <c r="N1846" s="834"/>
      <c r="O1846" s="834"/>
      <c r="P1846" s="3788">
        <v>44893</v>
      </c>
      <c r="Q1846" s="268" t="s">
        <v>5591</v>
      </c>
      <c r="R1846" s="1498">
        <v>58</v>
      </c>
      <c r="S1846" s="1498">
        <f>AVERAGE(CPVTFC3SG0079!G21:H21)</f>
        <v>0.11515</v>
      </c>
      <c r="T1846" s="494">
        <f t="shared" si="401"/>
        <v>-100.67391304347819</v>
      </c>
      <c r="U1846" s="1779" t="s">
        <v>314</v>
      </c>
      <c r="V1846" s="4915" t="s">
        <v>1416</v>
      </c>
      <c r="W1846" s="5">
        <v>1</v>
      </c>
      <c r="Y1846" s="5">
        <v>32</v>
      </c>
    </row>
    <row r="1847" spans="1:25" x14ac:dyDescent="0.25">
      <c r="A1847" s="586">
        <v>1574</v>
      </c>
      <c r="B1847" s="436" t="s">
        <v>5387</v>
      </c>
      <c r="C1847" s="436" t="s">
        <v>2442</v>
      </c>
      <c r="D1847" s="2337">
        <v>44867</v>
      </c>
      <c r="E1847" s="3456" t="s">
        <v>4951</v>
      </c>
      <c r="F1847" s="164">
        <v>61</v>
      </c>
      <c r="G1847" s="145">
        <f>AVERAGE(CPVTFC3SG0043!M21:N21)</f>
        <v>1.2686999999999999</v>
      </c>
      <c r="H1847" s="4002">
        <f t="shared" si="376"/>
        <v>3832.1428571428569</v>
      </c>
      <c r="I1847" s="4116" t="s">
        <v>315</v>
      </c>
      <c r="J1847" s="694"/>
      <c r="K1847" s="694"/>
      <c r="L1847" s="695"/>
      <c r="M1847" s="694"/>
      <c r="N1847" s="694"/>
      <c r="O1847" s="694"/>
      <c r="P1847" s="267">
        <v>44893</v>
      </c>
      <c r="Q1847" s="268" t="s">
        <v>5591</v>
      </c>
      <c r="R1847" s="268">
        <v>59</v>
      </c>
      <c r="S1847" s="268">
        <f>AVERAGE(CPVTFC3SG0079!I21:J21)</f>
        <v>0.24775</v>
      </c>
      <c r="T1847" s="343">
        <f t="shared" si="401"/>
        <v>533.5</v>
      </c>
      <c r="U1847" s="1781" t="s">
        <v>314</v>
      </c>
      <c r="V1847" s="4914"/>
      <c r="Y1847" s="5">
        <v>33</v>
      </c>
    </row>
    <row r="1848" spans="1:25" ht="24.75" thickBot="1" x14ac:dyDescent="0.3">
      <c r="A1848" s="481">
        <v>1575</v>
      </c>
      <c r="B1848" s="482" t="s">
        <v>5387</v>
      </c>
      <c r="C1848" s="482" t="s">
        <v>3919</v>
      </c>
      <c r="D1848" s="1511">
        <v>44867</v>
      </c>
      <c r="E1848" s="3845" t="s">
        <v>4951</v>
      </c>
      <c r="F1848" s="485">
        <v>62</v>
      </c>
      <c r="G1848" s="486">
        <f>AVERAGE(CPVTFC3SG0043!O21:P21)</f>
        <v>2.8628499999999999</v>
      </c>
      <c r="H1848" s="4001">
        <f t="shared" si="376"/>
        <v>9525.5357142857138</v>
      </c>
      <c r="I1848" s="4095" t="s">
        <v>315</v>
      </c>
      <c r="J1848" s="1615">
        <v>44880</v>
      </c>
      <c r="K1848" s="1332" t="s">
        <v>5465</v>
      </c>
      <c r="L1848" s="414">
        <v>166</v>
      </c>
      <c r="M1848" s="1332">
        <f>AVERAGE(CPVTFC3SG0055!L24:M24)</f>
        <v>1.0855000000000001</v>
      </c>
      <c r="N1848" s="487">
        <f t="shared" ref="N1848:N1855" si="402">((M1848-0.1235)/0.0139)*400</f>
        <v>27683.453237410078</v>
      </c>
      <c r="O1848" s="727" t="s">
        <v>315</v>
      </c>
      <c r="P1848" s="786"/>
      <c r="Q1848" s="786"/>
      <c r="R1848" s="668"/>
      <c r="S1848" s="786"/>
      <c r="T1848" s="786"/>
      <c r="U1848" s="788"/>
      <c r="V1848" s="4914"/>
    </row>
    <row r="1849" spans="1:25" x14ac:dyDescent="0.25">
      <c r="A1849" s="475">
        <v>1576</v>
      </c>
      <c r="B1849" s="476" t="s">
        <v>5388</v>
      </c>
      <c r="C1849" s="476" t="s">
        <v>868</v>
      </c>
      <c r="D1849" s="2332">
        <v>44867</v>
      </c>
      <c r="E1849" s="3523" t="s">
        <v>4951</v>
      </c>
      <c r="F1849" s="478">
        <v>63</v>
      </c>
      <c r="G1849" s="479">
        <f>AVERAGE(CPVTFC3SG0043!Q21:R21)</f>
        <v>2.4843999999999999</v>
      </c>
      <c r="H1849" s="4004">
        <f t="shared" si="376"/>
        <v>8173.9285714285716</v>
      </c>
      <c r="I1849" s="4098" t="s">
        <v>315</v>
      </c>
      <c r="J1849" s="3685">
        <v>44880</v>
      </c>
      <c r="K1849" s="1358" t="s">
        <v>5465</v>
      </c>
      <c r="L1849" s="1010">
        <v>167</v>
      </c>
      <c r="M1849" s="1358">
        <f>AVERAGE(CPVTFC3SG0055!N24:O24)</f>
        <v>0.26875000000000004</v>
      </c>
      <c r="N1849" s="1359">
        <f t="shared" si="402"/>
        <v>4179.8561151079157</v>
      </c>
      <c r="O1849" s="1360" t="s">
        <v>315</v>
      </c>
      <c r="P1849" s="3788">
        <v>44893</v>
      </c>
      <c r="Q1849" s="1498" t="s">
        <v>5591</v>
      </c>
      <c r="R1849" s="1498">
        <v>63</v>
      </c>
      <c r="S1849" s="1498">
        <f>AVERAGE(CPVTFC3SG0079!Q21:R21)</f>
        <v>0.19739999999999999</v>
      </c>
      <c r="T1849" s="494">
        <f t="shared" ref="T1849:T1850" si="403">(S1849-0.1362)/0.0138*66</f>
        <v>292.69565217391306</v>
      </c>
      <c r="U1849" s="1779" t="s">
        <v>314</v>
      </c>
      <c r="W1849" s="5">
        <v>1</v>
      </c>
    </row>
    <row r="1850" spans="1:25" x14ac:dyDescent="0.25">
      <c r="A1850" s="590">
        <v>1577</v>
      </c>
      <c r="B1850" s="436" t="s">
        <v>5388</v>
      </c>
      <c r="C1850" s="436" t="s">
        <v>2442</v>
      </c>
      <c r="D1850" s="2337">
        <v>44867</v>
      </c>
      <c r="E1850" s="3456" t="s">
        <v>4951</v>
      </c>
      <c r="F1850" s="164">
        <v>64</v>
      </c>
      <c r="G1850" s="145">
        <f>AVERAGE(CPVTFC3SG0043!S21:T21)</f>
        <v>2.2318499999999997</v>
      </c>
      <c r="H1850" s="4002">
        <f t="shared" si="376"/>
        <v>7271.9642857142844</v>
      </c>
      <c r="I1850" s="4151" t="s">
        <v>315</v>
      </c>
      <c r="J1850" s="694"/>
      <c r="K1850" s="694"/>
      <c r="L1850" s="695"/>
      <c r="M1850" s="694"/>
      <c r="N1850" s="694"/>
      <c r="O1850" s="1260"/>
      <c r="P1850" s="267">
        <v>44893</v>
      </c>
      <c r="Q1850" s="268" t="s">
        <v>5591</v>
      </c>
      <c r="R1850" s="268">
        <v>64</v>
      </c>
      <c r="S1850" s="268">
        <f>AVERAGE(CPVTFC3SG0079!S21:T21)</f>
        <v>0.16494999999999999</v>
      </c>
      <c r="T1850" s="343">
        <f t="shared" si="403"/>
        <v>137.49999999999997</v>
      </c>
      <c r="U1850" s="1781" t="s">
        <v>314</v>
      </c>
    </row>
    <row r="1851" spans="1:25" ht="24.75" thickBot="1" x14ac:dyDescent="0.3">
      <c r="A1851" s="411">
        <v>1578</v>
      </c>
      <c r="B1851" s="482" t="s">
        <v>5388</v>
      </c>
      <c r="C1851" s="482" t="s">
        <v>3919</v>
      </c>
      <c r="D1851" s="1511">
        <v>44867</v>
      </c>
      <c r="E1851" s="3845" t="s">
        <v>4951</v>
      </c>
      <c r="F1851" s="485">
        <v>65</v>
      </c>
      <c r="G1851" s="486">
        <f>AVERAGE(CPVTFC3SG0043!U21:V21)</f>
        <v>2.8089</v>
      </c>
      <c r="H1851" s="4001">
        <f t="shared" ref="H1851:H1927" si="404">(G1851-0.1957)/0.014*50</f>
        <v>9332.8571428571413</v>
      </c>
      <c r="I1851" s="4099" t="s">
        <v>315</v>
      </c>
      <c r="J1851" s="1615">
        <v>44880</v>
      </c>
      <c r="K1851" s="1332" t="s">
        <v>5465</v>
      </c>
      <c r="L1851" s="414">
        <v>168</v>
      </c>
      <c r="M1851" s="1332">
        <f>AVERAGE(CPVTFC3SG0055!P24:Q24)</f>
        <v>0.49390000000000001</v>
      </c>
      <c r="N1851" s="487">
        <f t="shared" si="402"/>
        <v>10658.992805755397</v>
      </c>
      <c r="O1851" s="1206" t="s">
        <v>315</v>
      </c>
      <c r="P1851" s="786"/>
      <c r="Q1851" s="786"/>
      <c r="R1851" s="668"/>
      <c r="S1851" s="786"/>
      <c r="T1851" s="786"/>
      <c r="U1851" s="788"/>
    </row>
    <row r="1852" spans="1:25" x14ac:dyDescent="0.25">
      <c r="A1852" s="406">
        <v>1579</v>
      </c>
      <c r="B1852" s="4814" t="s">
        <v>5389</v>
      </c>
      <c r="C1852" s="476" t="s">
        <v>868</v>
      </c>
      <c r="D1852" s="2332">
        <v>44867</v>
      </c>
      <c r="E1852" s="3523" t="s">
        <v>4951</v>
      </c>
      <c r="F1852" s="478">
        <v>66</v>
      </c>
      <c r="G1852" s="479">
        <f>AVERAGE(CPVTFC3SG0043!W21:X21)</f>
        <v>2.5233499999999998</v>
      </c>
      <c r="H1852" s="4004">
        <f t="shared" si="404"/>
        <v>8313.0357142857138</v>
      </c>
      <c r="I1852" s="4164" t="s">
        <v>315</v>
      </c>
      <c r="J1852" s="3685">
        <v>44880</v>
      </c>
      <c r="K1852" s="1358" t="s">
        <v>5465</v>
      </c>
      <c r="L1852" s="1010">
        <v>169</v>
      </c>
      <c r="M1852" s="1358">
        <f>AVERAGE(CPVTFC3SG0055!R24:S24)</f>
        <v>0.35860000000000003</v>
      </c>
      <c r="N1852" s="1359">
        <f t="shared" si="402"/>
        <v>6765.4676258992822</v>
      </c>
      <c r="O1852" s="1360" t="s">
        <v>315</v>
      </c>
      <c r="P1852" s="3788">
        <v>44893</v>
      </c>
      <c r="Q1852" s="1498" t="s">
        <v>5591</v>
      </c>
      <c r="R1852" s="1498">
        <v>65</v>
      </c>
      <c r="S1852" s="1498">
        <f>AVERAGE(CPVTFC3SG0079!U21:V21)</f>
        <v>0.18440000000000001</v>
      </c>
      <c r="T1852" s="494">
        <f t="shared" ref="T1852:T1854" si="405">(S1852-0.1362)/0.0138*66</f>
        <v>230.5217391304349</v>
      </c>
      <c r="U1852" s="1779" t="s">
        <v>314</v>
      </c>
      <c r="W1852" s="5">
        <v>1</v>
      </c>
    </row>
    <row r="1853" spans="1:25" x14ac:dyDescent="0.25">
      <c r="A1853" s="591"/>
      <c r="B1853" s="4815"/>
      <c r="C1853" s="438" t="s">
        <v>5448</v>
      </c>
      <c r="D1853" s="2339"/>
      <c r="E1853" s="3634"/>
      <c r="F1853" s="1288"/>
      <c r="G1853" s="1365"/>
      <c r="H1853" s="4043"/>
      <c r="I1853" s="4165"/>
      <c r="J1853" s="3939"/>
      <c r="K1853" s="1366"/>
      <c r="L1853" s="830"/>
      <c r="M1853" s="1366"/>
      <c r="N1853" s="1367"/>
      <c r="O1853" s="672"/>
      <c r="P1853" s="267">
        <v>44893</v>
      </c>
      <c r="Q1853" s="268" t="s">
        <v>5591</v>
      </c>
      <c r="R1853" s="268">
        <v>66</v>
      </c>
      <c r="S1853" s="268">
        <f>AVERAGE(CPVTFC3SG0079!W21:X21)</f>
        <v>0.21325</v>
      </c>
      <c r="T1853" s="343">
        <f t="shared" si="405"/>
        <v>368.50000000000006</v>
      </c>
      <c r="U1853" s="1781" t="s">
        <v>314</v>
      </c>
    </row>
    <row r="1854" spans="1:25" x14ac:dyDescent="0.25">
      <c r="A1854" s="586">
        <v>1580</v>
      </c>
      <c r="B1854" s="4815"/>
      <c r="C1854" s="436" t="s">
        <v>2442</v>
      </c>
      <c r="D1854" s="2337">
        <v>44867</v>
      </c>
      <c r="E1854" s="3456" t="s">
        <v>4951</v>
      </c>
      <c r="F1854" s="164">
        <v>67</v>
      </c>
      <c r="G1854" s="145">
        <f>AVERAGE(CPVTFC3SG0043!C23:D23)</f>
        <v>2.3438499999999998</v>
      </c>
      <c r="H1854" s="4002">
        <f t="shared" si="404"/>
        <v>7671.9642857142844</v>
      </c>
      <c r="I1854" s="4166" t="s">
        <v>315</v>
      </c>
      <c r="J1854" s="1156">
        <v>44880</v>
      </c>
      <c r="K1854" s="886" t="s">
        <v>5465</v>
      </c>
      <c r="L1854" s="72">
        <v>170</v>
      </c>
      <c r="M1854" s="886">
        <f>AVERAGE(CPVTFC3SG0055!T24:U24)</f>
        <v>0.25680000000000003</v>
      </c>
      <c r="N1854" s="887">
        <f t="shared" si="402"/>
        <v>3835.9712230215841</v>
      </c>
      <c r="O1854" s="889" t="s">
        <v>315</v>
      </c>
      <c r="P1854" s="267">
        <v>44893</v>
      </c>
      <c r="Q1854" s="268" t="s">
        <v>5591</v>
      </c>
      <c r="R1854" s="268">
        <v>67</v>
      </c>
      <c r="S1854" s="268">
        <f>AVERAGE(CPVTFC3SG0079!C23:D23)</f>
        <v>0.17515</v>
      </c>
      <c r="T1854" s="343">
        <f t="shared" si="405"/>
        <v>186.28260869565221</v>
      </c>
      <c r="U1854" s="1781" t="s">
        <v>314</v>
      </c>
    </row>
    <row r="1855" spans="1:25" ht="24.75" thickBot="1" x14ac:dyDescent="0.3">
      <c r="A1855" s="529">
        <v>1581</v>
      </c>
      <c r="B1855" s="4815"/>
      <c r="C1855" s="437" t="s">
        <v>3919</v>
      </c>
      <c r="D1855" s="2079">
        <v>44867</v>
      </c>
      <c r="E1855" s="3463" t="s">
        <v>4951</v>
      </c>
      <c r="F1855" s="445">
        <v>68</v>
      </c>
      <c r="G1855" s="453">
        <f>AVERAGE(CPVTFC3SG0043!E23:F23)</f>
        <v>2.3943000000000003</v>
      </c>
      <c r="H1855" s="4003">
        <f t="shared" si="404"/>
        <v>7852.1428571428587</v>
      </c>
      <c r="I1855" s="4167" t="s">
        <v>315</v>
      </c>
      <c r="J1855" s="3913">
        <v>44880</v>
      </c>
      <c r="K1855" s="2812" t="s">
        <v>5465</v>
      </c>
      <c r="L1855" s="1002">
        <v>171</v>
      </c>
      <c r="M1855" s="2812">
        <f>AVERAGE(CPVTFC3SG0055!V24:W24)</f>
        <v>0.27379999999999999</v>
      </c>
      <c r="N1855" s="2813">
        <f t="shared" si="402"/>
        <v>4325.1798561151081</v>
      </c>
      <c r="O1855" s="2700" t="s">
        <v>315</v>
      </c>
      <c r="P1855" s="1268"/>
      <c r="Q1855" s="1268"/>
      <c r="R1855" s="969"/>
      <c r="S1855" s="1268"/>
      <c r="T1855" s="1268"/>
      <c r="U1855" s="2127"/>
    </row>
    <row r="1856" spans="1:25" x14ac:dyDescent="0.25">
      <c r="A1856" s="488">
        <v>1582</v>
      </c>
      <c r="B1856" s="457" t="s">
        <v>5390</v>
      </c>
      <c r="C1856" s="489" t="s">
        <v>868</v>
      </c>
      <c r="D1856" s="2329">
        <v>44867</v>
      </c>
      <c r="E1856" s="3465" t="s">
        <v>4951</v>
      </c>
      <c r="F1856" s="492">
        <v>69</v>
      </c>
      <c r="G1856" s="493">
        <f>AVERAGE(CPVTFC3SG0043!G23:H23)</f>
        <v>9.5400000000000013E-2</v>
      </c>
      <c r="H1856" s="4008">
        <f t="shared" si="404"/>
        <v>-358.21428571428572</v>
      </c>
      <c r="I1856" s="4117" t="s">
        <v>314</v>
      </c>
      <c r="J1856" s="834"/>
      <c r="K1856" s="834"/>
      <c r="L1856" s="835"/>
      <c r="M1856" s="834"/>
      <c r="N1856" s="834"/>
      <c r="O1856" s="834"/>
      <c r="P1856" s="3788">
        <v>44893</v>
      </c>
      <c r="Q1856" s="1498" t="s">
        <v>5591</v>
      </c>
      <c r="R1856" s="1498">
        <v>70</v>
      </c>
      <c r="S1856" s="1498">
        <f>AVERAGE(CPVTFC3SG0079!I23:J23)</f>
        <v>0.12130000000000001</v>
      </c>
      <c r="T1856" s="494">
        <f t="shared" ref="T1856:T1857" si="406">(S1856-0.1362)/0.0138*66</f>
        <v>-71.260869565217305</v>
      </c>
      <c r="U1856" s="1779" t="s">
        <v>314</v>
      </c>
      <c r="V1856" s="4915" t="s">
        <v>1416</v>
      </c>
    </row>
    <row r="1857" spans="1:23" x14ac:dyDescent="0.25">
      <c r="A1857" s="585">
        <v>1583</v>
      </c>
      <c r="B1857" s="443" t="s">
        <v>5390</v>
      </c>
      <c r="C1857" s="263" t="s">
        <v>2442</v>
      </c>
      <c r="D1857" s="2340">
        <v>44867</v>
      </c>
      <c r="E1857" s="3460" t="s">
        <v>4951</v>
      </c>
      <c r="F1857" s="102">
        <v>70</v>
      </c>
      <c r="G1857" s="275">
        <f>AVERAGE(CPVTFC3SG0043!I23:J23)</f>
        <v>9.8150000000000001E-2</v>
      </c>
      <c r="H1857" s="4026">
        <f t="shared" si="404"/>
        <v>-348.39285714285717</v>
      </c>
      <c r="I1857" s="4118" t="s">
        <v>314</v>
      </c>
      <c r="J1857" s="694"/>
      <c r="K1857" s="694"/>
      <c r="L1857" s="695"/>
      <c r="M1857" s="694"/>
      <c r="N1857" s="694"/>
      <c r="O1857" s="694"/>
      <c r="P1857" s="267">
        <v>44893</v>
      </c>
      <c r="Q1857" s="268" t="s">
        <v>5591</v>
      </c>
      <c r="R1857" s="268">
        <v>71</v>
      </c>
      <c r="S1857" s="268">
        <f>AVERAGE(CPVTFC3SG0079!K23:L23)</f>
        <v>0.10675</v>
      </c>
      <c r="T1857" s="343">
        <f t="shared" si="406"/>
        <v>-140.8478260869565</v>
      </c>
      <c r="U1857" s="1781" t="s">
        <v>314</v>
      </c>
      <c r="V1857" s="4914"/>
    </row>
    <row r="1858" spans="1:23" ht="24.75" thickBot="1" x14ac:dyDescent="0.3">
      <c r="A1858" s="219">
        <v>1584</v>
      </c>
      <c r="B1858" s="463" t="s">
        <v>5390</v>
      </c>
      <c r="C1858" s="463" t="s">
        <v>3919</v>
      </c>
      <c r="D1858" s="1516">
        <v>44867</v>
      </c>
      <c r="E1858" s="3834" t="s">
        <v>4951</v>
      </c>
      <c r="F1858" s="518">
        <v>71</v>
      </c>
      <c r="G1858" s="509">
        <f>AVERAGE(CPVTFC3SG0043!K23:L23)</f>
        <v>1.4984999999999999</v>
      </c>
      <c r="H1858" s="4014">
        <f t="shared" si="404"/>
        <v>4652.8571428571422</v>
      </c>
      <c r="I1858" s="4150" t="s">
        <v>315</v>
      </c>
      <c r="J1858" s="786"/>
      <c r="K1858" s="786"/>
      <c r="L1858" s="787"/>
      <c r="M1858" s="786"/>
      <c r="N1858" s="786"/>
      <c r="O1858" s="786"/>
      <c r="P1858" s="786"/>
      <c r="Q1858" s="786"/>
      <c r="R1858" s="668"/>
      <c r="S1858" s="786"/>
      <c r="T1858" s="786"/>
      <c r="U1858" s="788"/>
      <c r="V1858" s="4914"/>
    </row>
    <row r="1859" spans="1:23" x14ac:dyDescent="0.25">
      <c r="A1859" s="591">
        <v>1585</v>
      </c>
      <c r="B1859" s="4814" t="s">
        <v>5391</v>
      </c>
      <c r="C1859" s="438" t="s">
        <v>868</v>
      </c>
      <c r="D1859" s="2870">
        <v>44867</v>
      </c>
      <c r="E1859" s="3485" t="s">
        <v>4951</v>
      </c>
      <c r="F1859" s="444">
        <v>72</v>
      </c>
      <c r="G1859" s="499">
        <f>AVERAGE(CPVTFC3SG0043!M23:N23)</f>
        <v>1.55775</v>
      </c>
      <c r="H1859" s="4000">
        <f t="shared" si="404"/>
        <v>4864.4642857142853</v>
      </c>
      <c r="I1859" s="4168" t="s">
        <v>315</v>
      </c>
      <c r="J1859" s="1271"/>
      <c r="K1859" s="1271"/>
      <c r="L1859" s="1288"/>
      <c r="M1859" s="1271"/>
      <c r="N1859" s="1271"/>
      <c r="O1859" s="3897"/>
      <c r="P1859" s="267">
        <v>44893</v>
      </c>
      <c r="Q1859" s="268" t="s">
        <v>5591</v>
      </c>
      <c r="R1859" s="268">
        <v>74</v>
      </c>
      <c r="S1859" s="268">
        <f>AVERAGE(CPVTFC3SG0079!Q23:R23)</f>
        <v>0.12280000000000001</v>
      </c>
      <c r="T1859" s="343">
        <f t="shared" ref="T1859" si="407">(S1859-0.1362)/0.0138*66</f>
        <v>-64.08695652173904</v>
      </c>
      <c r="U1859" s="1781" t="s">
        <v>314</v>
      </c>
      <c r="W1859" s="5">
        <v>1</v>
      </c>
    </row>
    <row r="1860" spans="1:23" x14ac:dyDescent="0.25">
      <c r="A1860" s="591"/>
      <c r="B1860" s="4815"/>
      <c r="C1860" s="438" t="s">
        <v>5448</v>
      </c>
      <c r="D1860" s="2339"/>
      <c r="E1860" s="3634"/>
      <c r="F1860" s="1288"/>
      <c r="G1860" s="1365"/>
      <c r="H1860" s="4043"/>
      <c r="I1860" s="4165"/>
      <c r="J1860" s="1271"/>
      <c r="K1860" s="1271"/>
      <c r="L1860" s="1288"/>
      <c r="M1860" s="1271"/>
      <c r="N1860" s="1271"/>
      <c r="O1860" s="3897"/>
      <c r="P1860" s="267">
        <v>44893</v>
      </c>
      <c r="Q1860" s="268" t="s">
        <v>5591</v>
      </c>
      <c r="R1860" s="268">
        <v>75</v>
      </c>
      <c r="S1860" s="268">
        <f>AVERAGE(CPVTFC3SG0079!S23:T23)</f>
        <v>0.12740000000000001</v>
      </c>
      <c r="T1860" s="343">
        <f t="shared" ref="T1860:T1861" si="408">(S1860-0.1362)/0.0138*66</f>
        <v>-42.086956521739012</v>
      </c>
      <c r="U1860" s="1781" t="s">
        <v>314</v>
      </c>
    </row>
    <row r="1861" spans="1:23" x14ac:dyDescent="0.25">
      <c r="A1861" s="586">
        <v>1586</v>
      </c>
      <c r="B1861" s="4815"/>
      <c r="C1861" s="436" t="s">
        <v>2442</v>
      </c>
      <c r="D1861" s="2337">
        <v>44867</v>
      </c>
      <c r="E1861" s="3456" t="s">
        <v>4951</v>
      </c>
      <c r="F1861" s="164">
        <v>73</v>
      </c>
      <c r="G1861" s="145">
        <f>AVERAGE(CPVTFC3SG0043!O23:P23)</f>
        <v>2.1565000000000003</v>
      </c>
      <c r="H1861" s="4002">
        <f t="shared" si="404"/>
        <v>7002.857142857144</v>
      </c>
      <c r="I1861" s="4166" t="s">
        <v>315</v>
      </c>
      <c r="J1861" s="694"/>
      <c r="K1861" s="694"/>
      <c r="L1861" s="695"/>
      <c r="M1861" s="694"/>
      <c r="N1861" s="694"/>
      <c r="O1861" s="1260"/>
      <c r="P1861" s="267">
        <v>44893</v>
      </c>
      <c r="Q1861" s="268" t="s">
        <v>5591</v>
      </c>
      <c r="R1861" s="268">
        <v>76</v>
      </c>
      <c r="S1861" s="268">
        <f>AVERAGE(CPVTFC3SG0079!U23:V23)</f>
        <v>0.15975</v>
      </c>
      <c r="T1861" s="343">
        <f t="shared" si="408"/>
        <v>112.63043478260877</v>
      </c>
      <c r="U1861" s="1781" t="s">
        <v>314</v>
      </c>
    </row>
    <row r="1862" spans="1:23" ht="24.75" thickBot="1" x14ac:dyDescent="0.3">
      <c r="A1862" s="529">
        <v>1587</v>
      </c>
      <c r="B1862" s="4815"/>
      <c r="C1862" s="437" t="s">
        <v>3919</v>
      </c>
      <c r="D1862" s="2079">
        <v>44867</v>
      </c>
      <c r="E1862" s="3463" t="s">
        <v>4951</v>
      </c>
      <c r="F1862" s="445">
        <v>74</v>
      </c>
      <c r="G1862" s="453">
        <f>AVERAGE(CPVTFC3SG0043!Q23:R23)</f>
        <v>1.7149999999999999</v>
      </c>
      <c r="H1862" s="4003">
        <f t="shared" si="404"/>
        <v>5426.0714285714275</v>
      </c>
      <c r="I1862" s="4167" t="s">
        <v>315</v>
      </c>
      <c r="J1862" s="1268"/>
      <c r="K1862" s="1268"/>
      <c r="L1862" s="1586"/>
      <c r="M1862" s="1268"/>
      <c r="N1862" s="1268"/>
      <c r="O1862" s="1587"/>
      <c r="P1862" s="1268"/>
      <c r="Q1862" s="1268"/>
      <c r="R1862" s="969"/>
      <c r="S1862" s="1268"/>
      <c r="T1862" s="1268"/>
      <c r="U1862" s="1268"/>
    </row>
    <row r="1863" spans="1:23" x14ac:dyDescent="0.25">
      <c r="A1863" s="475">
        <v>1588</v>
      </c>
      <c r="B1863" s="4814" t="s">
        <v>5392</v>
      </c>
      <c r="C1863" s="476" t="s">
        <v>868</v>
      </c>
      <c r="D1863" s="2332">
        <v>44867</v>
      </c>
      <c r="E1863" s="3523" t="s">
        <v>4951</v>
      </c>
      <c r="F1863" s="478">
        <v>75</v>
      </c>
      <c r="G1863" s="479">
        <f>AVERAGE(CPVTFC3SG0043!S23:T23)</f>
        <v>2.7554499999999997</v>
      </c>
      <c r="H1863" s="4004">
        <f t="shared" si="404"/>
        <v>9141.9642857142844</v>
      </c>
      <c r="I1863" s="4164" t="s">
        <v>315</v>
      </c>
      <c r="J1863" s="1611">
        <v>44880</v>
      </c>
      <c r="K1863" s="1327" t="s">
        <v>5465</v>
      </c>
      <c r="L1863" s="409">
        <v>172</v>
      </c>
      <c r="M1863" s="1327">
        <f>AVERAGE(CPVTFC3SG0055!X24:Y24)</f>
        <v>0.49655000000000005</v>
      </c>
      <c r="N1863" s="480">
        <f t="shared" ref="N1863:N1866" si="409">((M1863-0.1235)/0.0139)*400</f>
        <v>10735.251798561152</v>
      </c>
      <c r="O1863" s="872" t="s">
        <v>315</v>
      </c>
      <c r="P1863" s="3788">
        <v>44893</v>
      </c>
      <c r="Q1863" s="1498" t="s">
        <v>5591</v>
      </c>
      <c r="R1863" s="1498">
        <v>77</v>
      </c>
      <c r="S1863" s="1498">
        <f>AVERAGE(CPVTFC3SG0079!W23:X23)</f>
        <v>0.19369999999999998</v>
      </c>
      <c r="T1863" s="494">
        <f t="shared" ref="T1863:T1865" si="410">(S1863-0.1362)/0.0138*66</f>
        <v>274.99999999999994</v>
      </c>
      <c r="U1863" s="1779" t="s">
        <v>314</v>
      </c>
      <c r="W1863" s="5">
        <v>1</v>
      </c>
    </row>
    <row r="1864" spans="1:23" x14ac:dyDescent="0.25">
      <c r="A1864" s="504"/>
      <c r="B1864" s="4815"/>
      <c r="C1864" s="438" t="s">
        <v>5448</v>
      </c>
      <c r="D1864" s="2339"/>
      <c r="E1864" s="3634"/>
      <c r="F1864" s="1288"/>
      <c r="G1864" s="1365"/>
      <c r="H1864" s="4043"/>
      <c r="I1864" s="4165"/>
      <c r="J1864" s="1174"/>
      <c r="K1864" s="893"/>
      <c r="L1864" s="645"/>
      <c r="M1864" s="893"/>
      <c r="N1864" s="894"/>
      <c r="O1864" s="648"/>
      <c r="P1864" s="267">
        <v>44893</v>
      </c>
      <c r="Q1864" s="268" t="s">
        <v>5591</v>
      </c>
      <c r="R1864" s="268">
        <v>78</v>
      </c>
      <c r="S1864" s="268">
        <f>AVERAGE(CPVTFC3SG0079!C25:D25)</f>
        <v>0.24045</v>
      </c>
      <c r="T1864" s="343">
        <f t="shared" si="410"/>
        <v>498.58695652173918</v>
      </c>
      <c r="U1864" s="1781" t="s">
        <v>314</v>
      </c>
    </row>
    <row r="1865" spans="1:23" x14ac:dyDescent="0.25">
      <c r="A1865" s="590">
        <v>1589</v>
      </c>
      <c r="B1865" s="4815"/>
      <c r="C1865" s="436" t="s">
        <v>2442</v>
      </c>
      <c r="D1865" s="2337">
        <v>44867</v>
      </c>
      <c r="E1865" s="3456" t="s">
        <v>4951</v>
      </c>
      <c r="F1865" s="164">
        <v>76</v>
      </c>
      <c r="G1865" s="145">
        <f>AVERAGE(CPVTFC3SG0043!U23:V23)</f>
        <v>2.7443</v>
      </c>
      <c r="H1865" s="4002">
        <f t="shared" si="404"/>
        <v>9102.1428571428569</v>
      </c>
      <c r="I1865" s="4166" t="s">
        <v>315</v>
      </c>
      <c r="J1865" s="98">
        <v>44880</v>
      </c>
      <c r="K1865" s="99" t="s">
        <v>5465</v>
      </c>
      <c r="L1865" s="66">
        <v>173</v>
      </c>
      <c r="M1865" s="99">
        <f>AVERAGE(CPVTFC3SG0055!B26:C26)</f>
        <v>0.55699999999999994</v>
      </c>
      <c r="N1865" s="100">
        <f t="shared" si="409"/>
        <v>12474.82014388489</v>
      </c>
      <c r="O1865" s="858" t="s">
        <v>315</v>
      </c>
      <c r="P1865" s="267">
        <v>44893</v>
      </c>
      <c r="Q1865" s="268" t="s">
        <v>5591</v>
      </c>
      <c r="R1865" s="268">
        <v>79</v>
      </c>
      <c r="S1865" s="268">
        <f>AVERAGE(CPVTFC3SG0079!E25:F25)</f>
        <v>0.31184999999999996</v>
      </c>
      <c r="T1865" s="343">
        <f t="shared" si="410"/>
        <v>840.06521739130415</v>
      </c>
      <c r="U1865" s="1781" t="s">
        <v>314</v>
      </c>
    </row>
    <row r="1866" spans="1:23" ht="24.75" thickBot="1" x14ac:dyDescent="0.3">
      <c r="A1866" s="599">
        <v>1590</v>
      </c>
      <c r="B1866" s="4815"/>
      <c r="C1866" s="437" t="s">
        <v>3919</v>
      </c>
      <c r="D1866" s="2079">
        <v>44867</v>
      </c>
      <c r="E1866" s="3463" t="s">
        <v>4951</v>
      </c>
      <c r="F1866" s="445">
        <v>77</v>
      </c>
      <c r="G1866" s="453">
        <f>AVERAGE(CPVTFC3SG0043!W23:X23)</f>
        <v>2.7589000000000001</v>
      </c>
      <c r="H1866" s="4003">
        <f t="shared" si="404"/>
        <v>9154.2857142857138</v>
      </c>
      <c r="I1866" s="4167" t="s">
        <v>315</v>
      </c>
      <c r="J1866" s="1389">
        <v>44880</v>
      </c>
      <c r="K1866" s="1329" t="s">
        <v>5465</v>
      </c>
      <c r="L1866" s="122">
        <v>174</v>
      </c>
      <c r="M1866" s="1329">
        <f>AVERAGE(CPVTFC3SG0055!D26:E26)</f>
        <v>0.53925000000000001</v>
      </c>
      <c r="N1866" s="454">
        <f t="shared" si="409"/>
        <v>11964.028776978417</v>
      </c>
      <c r="O1866" s="1330" t="s">
        <v>315</v>
      </c>
      <c r="P1866" s="1268"/>
      <c r="Q1866" s="1268"/>
      <c r="R1866" s="969"/>
      <c r="S1866" s="1268"/>
      <c r="T1866" s="1268"/>
      <c r="U1866" s="2127"/>
    </row>
    <row r="1867" spans="1:23" x14ac:dyDescent="0.25">
      <c r="A1867" s="406">
        <v>1591</v>
      </c>
      <c r="B1867" s="4800" t="s">
        <v>5393</v>
      </c>
      <c r="C1867" s="476" t="s">
        <v>868</v>
      </c>
      <c r="D1867" s="2332">
        <v>44867</v>
      </c>
      <c r="E1867" s="3523" t="s">
        <v>4951</v>
      </c>
      <c r="F1867" s="478">
        <v>78</v>
      </c>
      <c r="G1867" s="479">
        <f>AVERAGE(CPVTFC3SG0043!C25:D25)</f>
        <v>1.1087500000000001</v>
      </c>
      <c r="H1867" s="4004">
        <f t="shared" si="404"/>
        <v>3260.8928571428578</v>
      </c>
      <c r="I1867" s="4093" t="s">
        <v>315</v>
      </c>
      <c r="J1867" s="834"/>
      <c r="K1867" s="834"/>
      <c r="L1867" s="835"/>
      <c r="M1867" s="834"/>
      <c r="N1867" s="834"/>
      <c r="O1867" s="834"/>
      <c r="P1867" s="3788">
        <v>44893</v>
      </c>
      <c r="Q1867" s="1498" t="s">
        <v>5591</v>
      </c>
      <c r="R1867" s="1498">
        <v>92</v>
      </c>
      <c r="S1867" s="1498">
        <f>AVERAGE(CPVTFC3SG0079!H12:I12)</f>
        <v>0.17949999999999999</v>
      </c>
      <c r="T1867" s="494">
        <f t="shared" ref="T1867" si="411">(S1867-0.1362)/0.0138*66</f>
        <v>207.08695652173918</v>
      </c>
      <c r="U1867" s="1779" t="s">
        <v>314</v>
      </c>
      <c r="W1867" s="5">
        <v>1</v>
      </c>
    </row>
    <row r="1868" spans="1:23" x14ac:dyDescent="0.25">
      <c r="A1868" s="590"/>
      <c r="B1868" s="4801"/>
      <c r="C1868" s="436" t="s">
        <v>5448</v>
      </c>
      <c r="D1868" s="2333"/>
      <c r="E1868" s="3468"/>
      <c r="F1868" s="695"/>
      <c r="G1868" s="892"/>
      <c r="H1868" s="4011"/>
      <c r="I1868" s="4094"/>
      <c r="J1868" s="694"/>
      <c r="K1868" s="694"/>
      <c r="L1868" s="695"/>
      <c r="M1868" s="694"/>
      <c r="N1868" s="694"/>
      <c r="O1868" s="694"/>
      <c r="P1868" s="267">
        <v>44893</v>
      </c>
      <c r="Q1868" s="268" t="s">
        <v>5591</v>
      </c>
      <c r="R1868" s="268">
        <v>93</v>
      </c>
      <c r="S1868" s="268">
        <f>AVERAGE(CPVTFC3SG0079!J12:K12)</f>
        <v>0.14324999999999999</v>
      </c>
      <c r="T1868" s="343">
        <f t="shared" ref="T1868:T1869" si="412">(S1868-0.1362)/0.0138*66</f>
        <v>33.717391304347828</v>
      </c>
      <c r="U1868" s="1781" t="s">
        <v>314</v>
      </c>
    </row>
    <row r="1869" spans="1:23" x14ac:dyDescent="0.25">
      <c r="A1869" s="586">
        <v>1592</v>
      </c>
      <c r="B1869" s="4801"/>
      <c r="C1869" s="436" t="s">
        <v>2442</v>
      </c>
      <c r="D1869" s="2337">
        <v>44867</v>
      </c>
      <c r="E1869" s="3456" t="s">
        <v>4951</v>
      </c>
      <c r="F1869" s="164">
        <v>79</v>
      </c>
      <c r="G1869" s="145">
        <f>AVERAGE(CPVTFC3SG0043!E25:F25)</f>
        <v>0.71055000000000001</v>
      </c>
      <c r="H1869" s="4002">
        <f t="shared" si="404"/>
        <v>1838.75</v>
      </c>
      <c r="I1869" s="4116" t="s">
        <v>315</v>
      </c>
      <c r="J1869" s="694"/>
      <c r="K1869" s="694"/>
      <c r="L1869" s="695"/>
      <c r="M1869" s="694"/>
      <c r="N1869" s="694"/>
      <c r="O1869" s="694"/>
      <c r="P1869" s="267">
        <v>44893</v>
      </c>
      <c r="Q1869" s="268" t="s">
        <v>5591</v>
      </c>
      <c r="R1869" s="268">
        <v>94</v>
      </c>
      <c r="S1869" s="268">
        <f>AVERAGE(CPVTFC3SG0079!L12:M12)</f>
        <v>0.12870000000000001</v>
      </c>
      <c r="T1869" s="343">
        <f t="shared" si="412"/>
        <v>-35.869565217391205</v>
      </c>
      <c r="U1869" s="1781" t="s">
        <v>314</v>
      </c>
    </row>
    <row r="1870" spans="1:23" ht="24.75" thickBot="1" x14ac:dyDescent="0.3">
      <c r="A1870" s="481">
        <v>1593</v>
      </c>
      <c r="B1870" s="4802"/>
      <c r="C1870" s="482" t="s">
        <v>3919</v>
      </c>
      <c r="D1870" s="1511">
        <v>44867</v>
      </c>
      <c r="E1870" s="3845" t="s">
        <v>4951</v>
      </c>
      <c r="F1870" s="485">
        <v>80</v>
      </c>
      <c r="G1870" s="486">
        <f>AVERAGE(CPVTFC3SG0043!G25:H25)</f>
        <v>2.6818</v>
      </c>
      <c r="H1870" s="4001">
        <f t="shared" si="404"/>
        <v>8878.9285714285706</v>
      </c>
      <c r="I1870" s="4095" t="s">
        <v>315</v>
      </c>
      <c r="J1870" s="1615">
        <v>44880</v>
      </c>
      <c r="K1870" s="1332" t="s">
        <v>5465</v>
      </c>
      <c r="L1870" s="414">
        <v>175</v>
      </c>
      <c r="M1870" s="1332">
        <f>AVERAGE(CPVTFC3SG0055!F26:G26)</f>
        <v>0.42885000000000001</v>
      </c>
      <c r="N1870" s="487">
        <f t="shared" ref="N1870" si="413">((M1870-0.1235)/0.0139)*400</f>
        <v>8787.0503597122315</v>
      </c>
      <c r="O1870" s="727" t="s">
        <v>315</v>
      </c>
      <c r="P1870" s="786"/>
      <c r="Q1870" s="786"/>
      <c r="R1870" s="668"/>
      <c r="S1870" s="786"/>
      <c r="T1870" s="786"/>
      <c r="U1870" s="788"/>
    </row>
    <row r="1871" spans="1:23" x14ac:dyDescent="0.25">
      <c r="A1871" s="488">
        <v>1594</v>
      </c>
      <c r="B1871" s="457" t="s">
        <v>5394</v>
      </c>
      <c r="C1871" s="489" t="s">
        <v>868</v>
      </c>
      <c r="D1871" s="2329">
        <v>44867</v>
      </c>
      <c r="E1871" s="3465" t="s">
        <v>4951</v>
      </c>
      <c r="F1871" s="492">
        <v>81</v>
      </c>
      <c r="G1871" s="493">
        <f>AVERAGE(CPVTFC3SG0043!I25:J25)</f>
        <v>0.15384999999999999</v>
      </c>
      <c r="H1871" s="4008">
        <f t="shared" si="404"/>
        <v>-149.46428571428581</v>
      </c>
      <c r="I1871" s="4104" t="s">
        <v>314</v>
      </c>
      <c r="J1871" s="834"/>
      <c r="K1871" s="834"/>
      <c r="L1871" s="835"/>
      <c r="M1871" s="834"/>
      <c r="N1871" s="834"/>
      <c r="O1871" s="1602"/>
      <c r="P1871" s="3788">
        <v>44893</v>
      </c>
      <c r="Q1871" s="1498" t="s">
        <v>5591</v>
      </c>
      <c r="R1871" s="1498">
        <v>95</v>
      </c>
      <c r="S1871" s="1498">
        <f>AVERAGE(CPVTFC3SG0079!N12:O12)</f>
        <v>0.12329999999999999</v>
      </c>
      <c r="T1871" s="494">
        <f t="shared" ref="T1871:T1872" si="414">(S1871-0.1362)/0.0138*66</f>
        <v>-61.695652173913018</v>
      </c>
      <c r="U1871" s="1779" t="s">
        <v>314</v>
      </c>
      <c r="V1871" s="4915" t="s">
        <v>1416</v>
      </c>
    </row>
    <row r="1872" spans="1:23" x14ac:dyDescent="0.25">
      <c r="A1872" s="585">
        <v>1595</v>
      </c>
      <c r="B1872" s="443" t="s">
        <v>5394</v>
      </c>
      <c r="C1872" s="263" t="s">
        <v>2442</v>
      </c>
      <c r="D1872" s="2340">
        <v>44867</v>
      </c>
      <c r="E1872" s="3460" t="s">
        <v>4951</v>
      </c>
      <c r="F1872" s="102">
        <v>82</v>
      </c>
      <c r="G1872" s="275">
        <f>AVERAGE(CPVTFC3SG0043!K25:L25)</f>
        <v>0.12720000000000001</v>
      </c>
      <c r="H1872" s="4026">
        <f t="shared" si="404"/>
        <v>-244.64285714285717</v>
      </c>
      <c r="I1872" s="4115" t="s">
        <v>314</v>
      </c>
      <c r="J1872" s="694"/>
      <c r="K1872" s="694"/>
      <c r="L1872" s="695"/>
      <c r="M1872" s="694"/>
      <c r="N1872" s="694"/>
      <c r="O1872" s="1260"/>
      <c r="P1872" s="267">
        <v>44893</v>
      </c>
      <c r="Q1872" s="268" t="s">
        <v>5591</v>
      </c>
      <c r="R1872" s="268">
        <v>96</v>
      </c>
      <c r="S1872" s="268">
        <f>AVERAGE(CPVTFC3SG0079!P12:Q12)</f>
        <v>0.10894999999999999</v>
      </c>
      <c r="T1872" s="343">
        <f t="shared" si="414"/>
        <v>-130.32608695652172</v>
      </c>
      <c r="U1872" s="1781" t="s">
        <v>314</v>
      </c>
      <c r="V1872" s="4914"/>
    </row>
    <row r="1873" spans="1:23" ht="24.75" thickBot="1" x14ac:dyDescent="0.3">
      <c r="A1873" s="219">
        <v>1596</v>
      </c>
      <c r="B1873" s="463" t="s">
        <v>5394</v>
      </c>
      <c r="C1873" s="463" t="s">
        <v>3919</v>
      </c>
      <c r="D1873" s="1516">
        <v>44867</v>
      </c>
      <c r="E1873" s="3834" t="s">
        <v>4951</v>
      </c>
      <c r="F1873" s="518">
        <v>83</v>
      </c>
      <c r="G1873" s="509">
        <f>AVERAGE(CPVTFC3SG0043!M25:N25)</f>
        <v>0.74885000000000002</v>
      </c>
      <c r="H1873" s="4014">
        <f t="shared" si="404"/>
        <v>1975.5357142857142</v>
      </c>
      <c r="I1873" s="4100" t="s">
        <v>315</v>
      </c>
      <c r="J1873" s="786"/>
      <c r="K1873" s="786"/>
      <c r="L1873" s="787"/>
      <c r="M1873" s="786"/>
      <c r="N1873" s="786"/>
      <c r="O1873" s="2699"/>
      <c r="P1873" s="786"/>
      <c r="Q1873" s="786"/>
      <c r="R1873" s="668"/>
      <c r="S1873" s="786"/>
      <c r="T1873" s="786"/>
      <c r="U1873" s="788"/>
      <c r="V1873" s="4914"/>
    </row>
    <row r="1874" spans="1:23" x14ac:dyDescent="0.25">
      <c r="A1874" s="591">
        <v>1597</v>
      </c>
      <c r="B1874" s="438" t="s">
        <v>5395</v>
      </c>
      <c r="C1874" s="438" t="s">
        <v>868</v>
      </c>
      <c r="D1874" s="2870">
        <v>44867</v>
      </c>
      <c r="E1874" s="3485" t="s">
        <v>4951</v>
      </c>
      <c r="F1874" s="444">
        <v>84</v>
      </c>
      <c r="G1874" s="499">
        <f>AVERAGE(CPVTFC3SG0043!O25:P25)</f>
        <v>1.9944000000000002</v>
      </c>
      <c r="H1874" s="4000">
        <f t="shared" si="404"/>
        <v>6423.9285714285716</v>
      </c>
      <c r="I1874" s="4168" t="s">
        <v>315</v>
      </c>
      <c r="J1874" s="1271"/>
      <c r="K1874" s="1271"/>
      <c r="L1874" s="1288"/>
      <c r="M1874" s="1271"/>
      <c r="N1874" s="1271"/>
      <c r="O1874" s="3897"/>
      <c r="P1874" s="267">
        <v>44893</v>
      </c>
      <c r="Q1874" s="268" t="s">
        <v>5591</v>
      </c>
      <c r="R1874" s="268">
        <v>97</v>
      </c>
      <c r="S1874" s="268">
        <f>AVERAGE(CPVTFC3SG0079!R12:S12)</f>
        <v>0.13880000000000001</v>
      </c>
      <c r="T1874" s="343">
        <f t="shared" ref="T1874:T1875" si="415">(S1874-0.1362)/0.0138*66</f>
        <v>12.434782608695743</v>
      </c>
      <c r="U1874" s="1781" t="s">
        <v>314</v>
      </c>
      <c r="W1874" s="5">
        <v>1</v>
      </c>
    </row>
    <row r="1875" spans="1:23" x14ac:dyDescent="0.25">
      <c r="A1875" s="586">
        <v>1598</v>
      </c>
      <c r="B1875" s="436" t="s">
        <v>5395</v>
      </c>
      <c r="C1875" s="436" t="s">
        <v>2442</v>
      </c>
      <c r="D1875" s="2337">
        <v>44867</v>
      </c>
      <c r="E1875" s="3456" t="s">
        <v>4951</v>
      </c>
      <c r="F1875" s="164">
        <v>85</v>
      </c>
      <c r="G1875" s="145">
        <f>AVERAGE(CPVTFC3SG0043!Q25:R25)</f>
        <v>1.9137</v>
      </c>
      <c r="H1875" s="4002">
        <f t="shared" si="404"/>
        <v>6135.7142857142853</v>
      </c>
      <c r="I1875" s="4166" t="s">
        <v>315</v>
      </c>
      <c r="J1875" s="694"/>
      <c r="K1875" s="694"/>
      <c r="L1875" s="695"/>
      <c r="M1875" s="694"/>
      <c r="N1875" s="694"/>
      <c r="O1875" s="1260"/>
      <c r="P1875" s="267">
        <v>44893</v>
      </c>
      <c r="Q1875" s="268" t="s">
        <v>5591</v>
      </c>
      <c r="R1875" s="268">
        <v>98</v>
      </c>
      <c r="S1875" s="268">
        <f>AVERAGE(CPVTFC3SG0079!T12:U12)</f>
        <v>0.12095</v>
      </c>
      <c r="T1875" s="343">
        <f t="shared" si="415"/>
        <v>-72.934782608695585</v>
      </c>
      <c r="U1875" s="1781" t="s">
        <v>314</v>
      </c>
    </row>
    <row r="1876" spans="1:23" ht="24.75" thickBot="1" x14ac:dyDescent="0.3">
      <c r="A1876" s="529">
        <v>1599</v>
      </c>
      <c r="B1876" s="437" t="s">
        <v>5395</v>
      </c>
      <c r="C1876" s="437" t="s">
        <v>3919</v>
      </c>
      <c r="D1876" s="2079">
        <v>44867</v>
      </c>
      <c r="E1876" s="3463" t="s">
        <v>4951</v>
      </c>
      <c r="F1876" s="445">
        <v>86</v>
      </c>
      <c r="G1876" s="453">
        <f>AVERAGE(CPVTFC3SG0043!S25:T25)</f>
        <v>2.8550499999999999</v>
      </c>
      <c r="H1876" s="4003">
        <f t="shared" si="404"/>
        <v>9497.6785714285706</v>
      </c>
      <c r="I1876" s="4167" t="s">
        <v>315</v>
      </c>
      <c r="J1876" s="1389">
        <v>44880</v>
      </c>
      <c r="K1876" s="1329" t="s">
        <v>5465</v>
      </c>
      <c r="L1876" s="122">
        <v>176</v>
      </c>
      <c r="M1876" s="1329">
        <f>AVERAGE(CPVTFC3SG0055!H26:I26)</f>
        <v>0.66100000000000003</v>
      </c>
      <c r="N1876" s="454">
        <f t="shared" ref="N1876:N1879" si="416">((M1876-0.1235)/0.0139)*400</f>
        <v>15467.62589928058</v>
      </c>
      <c r="O1876" s="1330" t="s">
        <v>315</v>
      </c>
      <c r="P1876" s="1268"/>
      <c r="Q1876" s="1268"/>
      <c r="R1876" s="969"/>
      <c r="S1876" s="1268"/>
      <c r="T1876" s="1268"/>
      <c r="U1876" s="1268"/>
    </row>
    <row r="1877" spans="1:23" x14ac:dyDescent="0.25">
      <c r="A1877" s="475">
        <v>1600</v>
      </c>
      <c r="B1877" s="476" t="s">
        <v>5396</v>
      </c>
      <c r="C1877" s="476" t="s">
        <v>868</v>
      </c>
      <c r="D1877" s="2332">
        <v>44867</v>
      </c>
      <c r="E1877" s="3523" t="s">
        <v>4951</v>
      </c>
      <c r="F1877" s="478">
        <v>87</v>
      </c>
      <c r="G1877" s="479">
        <f>AVERAGE(CPVTFC3SG0043!U25:V25)</f>
        <v>2.8281999999999998</v>
      </c>
      <c r="H1877" s="4004">
        <f t="shared" si="404"/>
        <v>9401.7857142857138</v>
      </c>
      <c r="I1877" s="4093" t="s">
        <v>315</v>
      </c>
      <c r="J1877" s="1611">
        <v>44880</v>
      </c>
      <c r="K1877" s="1327" t="s">
        <v>5465</v>
      </c>
      <c r="L1877" s="409">
        <v>177</v>
      </c>
      <c r="M1877" s="1327">
        <f>AVERAGE(CPVTFC3SG0055!J26:K26)</f>
        <v>2.1836500000000001</v>
      </c>
      <c r="N1877" s="480">
        <f t="shared" si="416"/>
        <v>59284.892086330947</v>
      </c>
      <c r="O1877" s="759" t="s">
        <v>315</v>
      </c>
      <c r="P1877" s="3788">
        <v>44893</v>
      </c>
      <c r="Q1877" s="1498" t="s">
        <v>5591</v>
      </c>
      <c r="R1877" s="1498">
        <v>105</v>
      </c>
      <c r="S1877" s="1498">
        <f>AVERAGE(CPVTFC3SG0079!J14:K14)</f>
        <v>0.39715</v>
      </c>
      <c r="T1877" s="494">
        <f t="shared" ref="T1877" si="417">(S1877-0.1362)/0.0138*66</f>
        <v>1248.021739130435</v>
      </c>
      <c r="U1877" s="1779" t="s">
        <v>314</v>
      </c>
      <c r="W1877" s="5">
        <v>1</v>
      </c>
    </row>
    <row r="1878" spans="1:23" x14ac:dyDescent="0.25">
      <c r="A1878" s="590">
        <v>1601</v>
      </c>
      <c r="B1878" s="436" t="s">
        <v>5396</v>
      </c>
      <c r="C1878" s="436" t="s">
        <v>2442</v>
      </c>
      <c r="D1878" s="2337">
        <v>44867</v>
      </c>
      <c r="E1878" s="3456" t="s">
        <v>4951</v>
      </c>
      <c r="F1878" s="164">
        <v>88</v>
      </c>
      <c r="G1878" s="145">
        <f>AVERAGE(CPVTFC3SG0043!W25:X25)</f>
        <v>2.8128500000000001</v>
      </c>
      <c r="H1878" s="4002">
        <f t="shared" si="404"/>
        <v>9346.9642857142862</v>
      </c>
      <c r="I1878" s="4116" t="s">
        <v>315</v>
      </c>
      <c r="J1878" s="98">
        <v>44880</v>
      </c>
      <c r="K1878" s="99" t="s">
        <v>5465</v>
      </c>
      <c r="L1878" s="66">
        <v>178</v>
      </c>
      <c r="M1878" s="99">
        <f>AVERAGE(CPVTFC3SG0055!L26:M26)</f>
        <v>1.7101999999999999</v>
      </c>
      <c r="N1878" s="100">
        <f t="shared" si="416"/>
        <v>45660.431654676264</v>
      </c>
      <c r="O1878" s="101" t="s">
        <v>315</v>
      </c>
      <c r="P1878" s="267">
        <v>44893</v>
      </c>
      <c r="Q1878" s="268" t="s">
        <v>5591</v>
      </c>
      <c r="R1878" s="268">
        <v>106</v>
      </c>
      <c r="S1878" s="268">
        <f>AVERAGE(CPVTFC3SG0079!L14:M14)</f>
        <v>0.15705000000000002</v>
      </c>
      <c r="T1878" s="343">
        <f t="shared" ref="T1878" si="418">(S1878-0.1362)/0.0138*66</f>
        <v>99.717391304347984</v>
      </c>
      <c r="U1878" s="1781" t="s">
        <v>314</v>
      </c>
    </row>
    <row r="1879" spans="1:23" ht="24.75" thickBot="1" x14ac:dyDescent="0.3">
      <c r="A1879" s="411">
        <v>1602</v>
      </c>
      <c r="B1879" s="482" t="s">
        <v>5396</v>
      </c>
      <c r="C1879" s="482" t="s">
        <v>3919</v>
      </c>
      <c r="D1879" s="1511">
        <v>44867</v>
      </c>
      <c r="E1879" s="3845" t="s">
        <v>4951</v>
      </c>
      <c r="F1879" s="485">
        <v>89</v>
      </c>
      <c r="G1879" s="486">
        <f>AVERAGE(CPVTFC3SG0043!B12:C12)</f>
        <v>2.7884000000000002</v>
      </c>
      <c r="H1879" s="4001">
        <f t="shared" si="404"/>
        <v>9259.6428571428569</v>
      </c>
      <c r="I1879" s="4095" t="s">
        <v>315</v>
      </c>
      <c r="J1879" s="1615">
        <v>44880</v>
      </c>
      <c r="K1879" s="1332" t="s">
        <v>5465</v>
      </c>
      <c r="L1879" s="414">
        <v>179</v>
      </c>
      <c r="M1879" s="1332">
        <f>AVERAGE(CPVTFC3SG0055!N26:O26)</f>
        <v>1.3342499999999999</v>
      </c>
      <c r="N1879" s="487">
        <f t="shared" si="416"/>
        <v>34841.726618705034</v>
      </c>
      <c r="O1879" s="727" t="s">
        <v>315</v>
      </c>
      <c r="P1879" s="786"/>
      <c r="Q1879" s="786"/>
      <c r="R1879" s="668"/>
      <c r="S1879" s="786"/>
      <c r="T1879" s="786"/>
      <c r="U1879" s="788"/>
    </row>
    <row r="1880" spans="1:23" x14ac:dyDescent="0.25">
      <c r="A1880" s="114">
        <v>1603</v>
      </c>
      <c r="B1880" s="438" t="s">
        <v>5397</v>
      </c>
      <c r="C1880" s="438" t="s">
        <v>868</v>
      </c>
      <c r="D1880" s="2870">
        <v>44867</v>
      </c>
      <c r="E1880" s="3485" t="s">
        <v>4951</v>
      </c>
      <c r="F1880" s="444">
        <v>90</v>
      </c>
      <c r="G1880" s="499">
        <f>AVERAGE(CPVTFC3SG0043!D12:E12)</f>
        <v>1.05715</v>
      </c>
      <c r="H1880" s="4000">
        <f t="shared" si="404"/>
        <v>3076.6071428571431</v>
      </c>
      <c r="I1880" s="4168" t="s">
        <v>315</v>
      </c>
      <c r="J1880" s="1271"/>
      <c r="K1880" s="1271"/>
      <c r="L1880" s="1288"/>
      <c r="M1880" s="1271"/>
      <c r="N1880" s="1271"/>
      <c r="O1880" s="3897"/>
      <c r="P1880" s="3788">
        <v>44893</v>
      </c>
      <c r="Q1880" s="1498" t="s">
        <v>5591</v>
      </c>
      <c r="R1880" s="1498">
        <v>107</v>
      </c>
      <c r="S1880" s="1498">
        <f>AVERAGE(CPVTFC3SG0079!N14:O14)</f>
        <v>0.10875000000000001</v>
      </c>
      <c r="T1880" s="494">
        <f t="shared" ref="T1880:T1881" si="419">(S1880-0.1362)/0.0138*66</f>
        <v>-131.28260869565204</v>
      </c>
      <c r="U1880" s="1779" t="s">
        <v>314</v>
      </c>
      <c r="V1880" s="4915" t="s">
        <v>1416</v>
      </c>
      <c r="W1880" s="5">
        <v>1</v>
      </c>
    </row>
    <row r="1881" spans="1:23" x14ac:dyDescent="0.25">
      <c r="A1881" s="68">
        <v>1604</v>
      </c>
      <c r="B1881" s="436" t="s">
        <v>5397</v>
      </c>
      <c r="C1881" s="436" t="s">
        <v>2442</v>
      </c>
      <c r="D1881" s="2337">
        <v>44867</v>
      </c>
      <c r="E1881" s="3456" t="s">
        <v>4951</v>
      </c>
      <c r="F1881" s="164">
        <v>91</v>
      </c>
      <c r="G1881" s="145">
        <f>AVERAGE(CPVTFC3SG0043!F12:G12)</f>
        <v>1.7610999999999999</v>
      </c>
      <c r="H1881" s="4002">
        <f t="shared" si="404"/>
        <v>5590.7142857142853</v>
      </c>
      <c r="I1881" s="4166" t="s">
        <v>315</v>
      </c>
      <c r="J1881" s="694"/>
      <c r="K1881" s="694"/>
      <c r="L1881" s="695"/>
      <c r="M1881" s="694"/>
      <c r="N1881" s="694"/>
      <c r="O1881" s="1260"/>
      <c r="P1881" s="267">
        <v>44893</v>
      </c>
      <c r="Q1881" s="268" t="s">
        <v>5591</v>
      </c>
      <c r="R1881" s="268">
        <v>108</v>
      </c>
      <c r="S1881" s="268">
        <f>AVERAGE(CPVTFC3SG0079!P14:Q14)</f>
        <v>0.11294999999999999</v>
      </c>
      <c r="T1881" s="343">
        <f t="shared" si="419"/>
        <v>-111.195652173913</v>
      </c>
      <c r="U1881" s="1781" t="s">
        <v>314</v>
      </c>
      <c r="V1881" s="4914"/>
    </row>
    <row r="1882" spans="1:23" ht="24.75" thickBot="1" x14ac:dyDescent="0.3">
      <c r="A1882" s="450">
        <v>1605</v>
      </c>
      <c r="B1882" s="437" t="s">
        <v>5397</v>
      </c>
      <c r="C1882" s="437" t="s">
        <v>3919</v>
      </c>
      <c r="D1882" s="2079">
        <v>44867</v>
      </c>
      <c r="E1882" s="3463" t="s">
        <v>4951</v>
      </c>
      <c r="F1882" s="445">
        <v>92</v>
      </c>
      <c r="G1882" s="453">
        <f>AVERAGE(CPVTFC3SG0043!H12:I12)</f>
        <v>2.7723499999999999</v>
      </c>
      <c r="H1882" s="4003">
        <f t="shared" si="404"/>
        <v>9202.3214285714275</v>
      </c>
      <c r="I1882" s="4167" t="s">
        <v>315</v>
      </c>
      <c r="J1882" s="1389">
        <v>44880</v>
      </c>
      <c r="K1882" s="1329" t="s">
        <v>5465</v>
      </c>
      <c r="L1882" s="122">
        <v>180</v>
      </c>
      <c r="M1882" s="1329">
        <f>AVERAGE(CPVTFC3SG0055!P26:Q26)</f>
        <v>0.55659999999999998</v>
      </c>
      <c r="N1882" s="454">
        <f t="shared" ref="N1882" si="420">((M1882-0.1235)/0.0139)*400</f>
        <v>12463.309352517987</v>
      </c>
      <c r="O1882" s="1330" t="s">
        <v>315</v>
      </c>
      <c r="P1882" s="1268"/>
      <c r="Q1882" s="1268"/>
      <c r="R1882" s="969"/>
      <c r="S1882" s="1268"/>
      <c r="T1882" s="1268"/>
      <c r="U1882" s="1268"/>
      <c r="V1882" s="4914"/>
    </row>
    <row r="1883" spans="1:23" x14ac:dyDescent="0.25">
      <c r="A1883" s="488">
        <v>1606</v>
      </c>
      <c r="B1883" s="4811" t="s">
        <v>5398</v>
      </c>
      <c r="C1883" s="489" t="s">
        <v>868</v>
      </c>
      <c r="D1883" s="2329">
        <v>44867</v>
      </c>
      <c r="E1883" s="3465" t="s">
        <v>4951</v>
      </c>
      <c r="F1883" s="492">
        <v>93</v>
      </c>
      <c r="G1883" s="493">
        <f>AVERAGE(CPVTFC3SG0043!J12:K12)</f>
        <v>0.1517</v>
      </c>
      <c r="H1883" s="4008">
        <f t="shared" si="404"/>
        <v>-157.1428571428572</v>
      </c>
      <c r="I1883" s="4117" t="s">
        <v>314</v>
      </c>
      <c r="J1883" s="834"/>
      <c r="K1883" s="834"/>
      <c r="L1883" s="835"/>
      <c r="M1883" s="834"/>
      <c r="N1883" s="834"/>
      <c r="O1883" s="834"/>
      <c r="P1883" s="3788">
        <v>44890</v>
      </c>
      <c r="Q1883" s="1498" t="s">
        <v>5585</v>
      </c>
      <c r="R1883" s="1498">
        <v>117</v>
      </c>
      <c r="S1883" s="1498">
        <f>AVERAGE(CPVTFC3SG0075!J16:K16)</f>
        <v>8.5499999999999993E-2</v>
      </c>
      <c r="T1883" s="494">
        <f t="shared" ref="T1883:T1885" si="421">(S1883-0.1155)/0.0131*66</f>
        <v>-151.14503816793899</v>
      </c>
      <c r="U1883" s="1779" t="s">
        <v>314</v>
      </c>
    </row>
    <row r="1884" spans="1:23" x14ac:dyDescent="0.25">
      <c r="A1884" s="593"/>
      <c r="B1884" s="4813"/>
      <c r="C1884" s="263" t="s">
        <v>5448</v>
      </c>
      <c r="D1884" s="2333"/>
      <c r="E1884" s="3468"/>
      <c r="F1884" s="695"/>
      <c r="G1884" s="892"/>
      <c r="H1884" s="4011"/>
      <c r="I1884" s="4094"/>
      <c r="J1884" s="694"/>
      <c r="K1884" s="694"/>
      <c r="L1884" s="695"/>
      <c r="M1884" s="694"/>
      <c r="N1884" s="694"/>
      <c r="O1884" s="694"/>
      <c r="P1884" s="267">
        <v>44890</v>
      </c>
      <c r="Q1884" s="268" t="s">
        <v>5585</v>
      </c>
      <c r="R1884" s="268">
        <v>118</v>
      </c>
      <c r="S1884" s="268">
        <f>AVERAGE(CPVTFC3SG0075!L16:M16)</f>
        <v>0.10114999999999999</v>
      </c>
      <c r="T1884" s="343">
        <f t="shared" si="421"/>
        <v>-72.2977099236642</v>
      </c>
      <c r="U1884" s="1781" t="s">
        <v>314</v>
      </c>
    </row>
    <row r="1885" spans="1:23" x14ac:dyDescent="0.25">
      <c r="A1885" s="585">
        <v>1607</v>
      </c>
      <c r="B1885" s="4813"/>
      <c r="C1885" s="263" t="s">
        <v>2442</v>
      </c>
      <c r="D1885" s="2340">
        <v>44867</v>
      </c>
      <c r="E1885" s="3460" t="s">
        <v>4951</v>
      </c>
      <c r="F1885" s="102">
        <v>94</v>
      </c>
      <c r="G1885" s="275">
        <f>AVERAGE(CPVTFC3SG0043!L12:M12)</f>
        <v>0.32500000000000001</v>
      </c>
      <c r="H1885" s="4026">
        <f t="shared" si="404"/>
        <v>461.78571428571428</v>
      </c>
      <c r="I1885" s="4118" t="s">
        <v>314</v>
      </c>
      <c r="J1885" s="694"/>
      <c r="K1885" s="694"/>
      <c r="L1885" s="695"/>
      <c r="M1885" s="694"/>
      <c r="N1885" s="694"/>
      <c r="O1885" s="694"/>
      <c r="P1885" s="267">
        <v>44890</v>
      </c>
      <c r="Q1885" s="268" t="s">
        <v>5585</v>
      </c>
      <c r="R1885" s="268">
        <v>119</v>
      </c>
      <c r="S1885" s="268">
        <f>AVERAGE(CPVTFC3SG0075!N16:O16)</f>
        <v>9.6600000000000005E-2</v>
      </c>
      <c r="T1885" s="343">
        <f t="shared" si="421"/>
        <v>-95.221374045801511</v>
      </c>
      <c r="U1885" s="1781" t="s">
        <v>314</v>
      </c>
    </row>
    <row r="1886" spans="1:23" ht="24.75" thickBot="1" x14ac:dyDescent="0.3">
      <c r="A1886" s="1870">
        <v>1608</v>
      </c>
      <c r="B1886" s="4812"/>
      <c r="C1886" s="346" t="s">
        <v>3919</v>
      </c>
      <c r="D1886" s="2232">
        <v>44867</v>
      </c>
      <c r="E1886" s="3862" t="s">
        <v>4951</v>
      </c>
      <c r="F1886" s="321">
        <v>95</v>
      </c>
      <c r="G1886" s="473">
        <f>AVERAGE(CPVTFC3SG0043!N12:O12)</f>
        <v>0.21284999999999998</v>
      </c>
      <c r="H1886" s="4006">
        <f t="shared" si="404"/>
        <v>61.249999999999893</v>
      </c>
      <c r="I1886" s="4159" t="s">
        <v>314</v>
      </c>
      <c r="J1886" s="1268"/>
      <c r="K1886" s="1268"/>
      <c r="L1886" s="1586"/>
      <c r="M1886" s="1268"/>
      <c r="N1886" s="1268"/>
      <c r="O1886" s="1268"/>
      <c r="P1886" s="1268"/>
      <c r="Q1886" s="1268"/>
      <c r="R1886" s="969"/>
      <c r="S1886" s="1268"/>
      <c r="T1886" s="1268"/>
      <c r="U1886" s="2127"/>
    </row>
    <row r="1887" spans="1:23" x14ac:dyDescent="0.25">
      <c r="A1887" s="406">
        <v>1609</v>
      </c>
      <c r="B1887" s="476" t="s">
        <v>5399</v>
      </c>
      <c r="C1887" s="476" t="s">
        <v>868</v>
      </c>
      <c r="D1887" s="2332">
        <v>44867</v>
      </c>
      <c r="E1887" s="3523" t="s">
        <v>4951</v>
      </c>
      <c r="F1887" s="478">
        <v>96</v>
      </c>
      <c r="G1887" s="479">
        <f>AVERAGE(CPVTFC3SG0043!P12:Q12)</f>
        <v>1.6387</v>
      </c>
      <c r="H1887" s="4004">
        <f t="shared" si="404"/>
        <v>5153.5714285714284</v>
      </c>
      <c r="I1887" s="4093" t="s">
        <v>315</v>
      </c>
      <c r="J1887" s="834"/>
      <c r="K1887" s="834"/>
      <c r="L1887" s="835"/>
      <c r="M1887" s="834"/>
      <c r="N1887" s="834"/>
      <c r="O1887" s="834"/>
      <c r="P1887" s="3788">
        <v>44890</v>
      </c>
      <c r="Q1887" s="1498" t="s">
        <v>5585</v>
      </c>
      <c r="R1887" s="1498">
        <v>127</v>
      </c>
      <c r="S1887" s="1498">
        <f>AVERAGE(CPVTFC3SG0075!F18:G18)</f>
        <v>0.12755</v>
      </c>
      <c r="T1887" s="494">
        <f t="shared" ref="T1887:T1888" si="422">(S1887-0.1155)/0.0131*66</f>
        <v>60.709923664122087</v>
      </c>
      <c r="U1887" s="1779" t="s">
        <v>314</v>
      </c>
      <c r="W1887" s="5">
        <v>1</v>
      </c>
    </row>
    <row r="1888" spans="1:23" x14ac:dyDescent="0.25">
      <c r="A1888" s="586">
        <v>1610</v>
      </c>
      <c r="B1888" s="436" t="s">
        <v>5399</v>
      </c>
      <c r="C1888" s="436" t="s">
        <v>2442</v>
      </c>
      <c r="D1888" s="2337">
        <v>44867</v>
      </c>
      <c r="E1888" s="3456" t="s">
        <v>4951</v>
      </c>
      <c r="F1888" s="164">
        <v>97</v>
      </c>
      <c r="G1888" s="145">
        <f>AVERAGE(CPVTFC3SG0043!R12:S12)</f>
        <v>2.2620500000000003</v>
      </c>
      <c r="H1888" s="4002">
        <f t="shared" si="404"/>
        <v>7379.8214285714294</v>
      </c>
      <c r="I1888" s="4116" t="s">
        <v>315</v>
      </c>
      <c r="J1888" s="694"/>
      <c r="K1888" s="694"/>
      <c r="L1888" s="695"/>
      <c r="M1888" s="694"/>
      <c r="N1888" s="694"/>
      <c r="O1888" s="694"/>
      <c r="P1888" s="267">
        <v>44890</v>
      </c>
      <c r="Q1888" s="268" t="s">
        <v>5585</v>
      </c>
      <c r="R1888" s="268">
        <v>128</v>
      </c>
      <c r="S1888" s="268">
        <f>AVERAGE(CPVTFC3SG0075!H18:I18)</f>
        <v>0.1</v>
      </c>
      <c r="T1888" s="343">
        <f t="shared" si="422"/>
        <v>-78.091603053435108</v>
      </c>
      <c r="U1888" s="1781" t="s">
        <v>314</v>
      </c>
    </row>
    <row r="1889" spans="1:23" ht="24.75" thickBot="1" x14ac:dyDescent="0.3">
      <c r="A1889" s="529">
        <v>1611</v>
      </c>
      <c r="B1889" s="437" t="s">
        <v>5399</v>
      </c>
      <c r="C1889" s="437" t="s">
        <v>3919</v>
      </c>
      <c r="D1889" s="2079">
        <v>44867</v>
      </c>
      <c r="E1889" s="3463" t="s">
        <v>4951</v>
      </c>
      <c r="F1889" s="445">
        <v>98</v>
      </c>
      <c r="G1889" s="453">
        <f>AVERAGE(CPVTFC3SG0043!T12:U12)</f>
        <v>1.56155</v>
      </c>
      <c r="H1889" s="4003">
        <f t="shared" si="404"/>
        <v>4878.0357142857138</v>
      </c>
      <c r="I1889" s="4149" t="s">
        <v>315</v>
      </c>
      <c r="J1889" s="1268"/>
      <c r="K1889" s="1268"/>
      <c r="L1889" s="1586"/>
      <c r="M1889" s="1268"/>
      <c r="N1889" s="1268"/>
      <c r="O1889" s="1268"/>
      <c r="P1889" s="1268"/>
      <c r="Q1889" s="1268"/>
      <c r="R1889" s="969"/>
      <c r="S1889" s="1268"/>
      <c r="T1889" s="1268"/>
      <c r="U1889" s="2127"/>
    </row>
    <row r="1890" spans="1:23" x14ac:dyDescent="0.25">
      <c r="A1890" s="488">
        <v>1612</v>
      </c>
      <c r="B1890" s="489" t="s">
        <v>5400</v>
      </c>
      <c r="C1890" s="489" t="s">
        <v>868</v>
      </c>
      <c r="D1890" s="2329">
        <v>44867</v>
      </c>
      <c r="E1890" s="3465" t="s">
        <v>4951</v>
      </c>
      <c r="F1890" s="492">
        <v>99</v>
      </c>
      <c r="G1890" s="493">
        <f>AVERAGE(CPVTFC3SG0043!V12:W12)</f>
        <v>0.10339999999999999</v>
      </c>
      <c r="H1890" s="4008">
        <f t="shared" si="404"/>
        <v>-329.64285714285722</v>
      </c>
      <c r="I1890" s="4117" t="s">
        <v>314</v>
      </c>
      <c r="J1890" s="834"/>
      <c r="K1890" s="834"/>
      <c r="L1890" s="835"/>
      <c r="M1890" s="834"/>
      <c r="N1890" s="834"/>
      <c r="O1890" s="834"/>
      <c r="P1890" s="3788">
        <v>44890</v>
      </c>
      <c r="Q1890" s="1498" t="s">
        <v>5585</v>
      </c>
      <c r="R1890" s="1498">
        <v>132</v>
      </c>
      <c r="S1890" s="1498">
        <f>AVERAGE(CPVTFC3SG0075!P18:Q18)</f>
        <v>7.8750000000000001E-2</v>
      </c>
      <c r="T1890" s="494">
        <f t="shared" ref="T1890:T1904" si="423">(S1890-0.1155)/0.0131*66</f>
        <v>-185.15267175572521</v>
      </c>
      <c r="U1890" s="1779" t="s">
        <v>314</v>
      </c>
    </row>
    <row r="1891" spans="1:23" x14ac:dyDescent="0.25">
      <c r="A1891" s="585">
        <v>1613</v>
      </c>
      <c r="B1891" s="263" t="s">
        <v>5400</v>
      </c>
      <c r="C1891" s="263" t="s">
        <v>2442</v>
      </c>
      <c r="D1891" s="2340">
        <v>44867</v>
      </c>
      <c r="E1891" s="3460" t="s">
        <v>4951</v>
      </c>
      <c r="F1891" s="102">
        <v>100</v>
      </c>
      <c r="G1891" s="275">
        <f>AVERAGE(CPVTFC3SG0043!X12:Y12)</f>
        <v>0.10494999999999999</v>
      </c>
      <c r="H1891" s="4026">
        <f t="shared" si="404"/>
        <v>-324.10714285714295</v>
      </c>
      <c r="I1891" s="4118" t="s">
        <v>314</v>
      </c>
      <c r="J1891" s="694"/>
      <c r="K1891" s="694"/>
      <c r="L1891" s="695"/>
      <c r="M1891" s="694"/>
      <c r="N1891" s="694"/>
      <c r="O1891" s="694"/>
      <c r="P1891" s="267">
        <v>44890</v>
      </c>
      <c r="Q1891" s="268" t="s">
        <v>5585</v>
      </c>
      <c r="R1891" s="268">
        <v>133</v>
      </c>
      <c r="S1891" s="268">
        <f>AVERAGE(CPVTFC3SG0075!R18:S18)</f>
        <v>7.955000000000001E-2</v>
      </c>
      <c r="T1891" s="343">
        <f t="shared" si="423"/>
        <v>-181.12213740458012</v>
      </c>
      <c r="U1891" s="1781" t="s">
        <v>314</v>
      </c>
    </row>
    <row r="1892" spans="1:23" ht="24.75" thickBot="1" x14ac:dyDescent="0.3">
      <c r="A1892" s="1870">
        <v>1614</v>
      </c>
      <c r="B1892" s="346" t="s">
        <v>5400</v>
      </c>
      <c r="C1892" s="346" t="s">
        <v>3919</v>
      </c>
      <c r="D1892" s="2232">
        <v>44867</v>
      </c>
      <c r="E1892" s="3862" t="s">
        <v>4951</v>
      </c>
      <c r="F1892" s="321">
        <v>101</v>
      </c>
      <c r="G1892" s="473">
        <f>AVERAGE(CPVTFC3SG0043!B14:C14)</f>
        <v>0.16515000000000002</v>
      </c>
      <c r="H1892" s="4006">
        <f t="shared" si="404"/>
        <v>-109.10714285714282</v>
      </c>
      <c r="I1892" s="4159" t="s">
        <v>314</v>
      </c>
      <c r="J1892" s="1268"/>
      <c r="K1892" s="1268"/>
      <c r="L1892" s="1586"/>
      <c r="M1892" s="1268"/>
      <c r="N1892" s="1268"/>
      <c r="O1892" s="1268"/>
      <c r="P1892" s="1268"/>
      <c r="Q1892" s="1268"/>
      <c r="R1892" s="969"/>
      <c r="S1892" s="1268"/>
      <c r="T1892" s="1268"/>
      <c r="U1892" s="2127"/>
    </row>
    <row r="1893" spans="1:23" x14ac:dyDescent="0.25">
      <c r="A1893" s="406">
        <v>1615</v>
      </c>
      <c r="B1893" s="476" t="s">
        <v>5401</v>
      </c>
      <c r="C1893" s="476" t="s">
        <v>868</v>
      </c>
      <c r="D1893" s="2332">
        <v>44867</v>
      </c>
      <c r="E1893" s="3523" t="s">
        <v>4951</v>
      </c>
      <c r="F1893" s="478">
        <v>102</v>
      </c>
      <c r="G1893" s="479">
        <f>AVERAGE(CPVTFC3SG0043!D14:E14)</f>
        <v>2.8956999999999997</v>
      </c>
      <c r="H1893" s="4004">
        <f t="shared" si="404"/>
        <v>9642.8571428571413</v>
      </c>
      <c r="I1893" s="4093" t="s">
        <v>315</v>
      </c>
      <c r="J1893" s="1611">
        <v>44880</v>
      </c>
      <c r="K1893" s="1327" t="s">
        <v>5465</v>
      </c>
      <c r="L1893" s="409">
        <v>181</v>
      </c>
      <c r="M1893" s="1327">
        <f>AVERAGE(CPVTFC3SG0055!R26:S26)</f>
        <v>0.75160000000000005</v>
      </c>
      <c r="N1893" s="480">
        <f t="shared" ref="N1893:N1895" si="424">((M1893-0.1235)/0.0139)*400</f>
        <v>18074.820143884896</v>
      </c>
      <c r="O1893" s="759" t="s">
        <v>315</v>
      </c>
      <c r="P1893" s="3788">
        <v>44890</v>
      </c>
      <c r="Q1893" s="1498" t="s">
        <v>5585</v>
      </c>
      <c r="R1893" s="1498">
        <v>134</v>
      </c>
      <c r="S1893" s="1498">
        <f>AVERAGE(CPVTFC3SG0075!T18:U18)</f>
        <v>0.21825</v>
      </c>
      <c r="T1893" s="494">
        <f t="shared" si="423"/>
        <v>517.67175572519079</v>
      </c>
      <c r="U1893" s="1779" t="s">
        <v>314</v>
      </c>
      <c r="W1893" s="5">
        <v>1</v>
      </c>
    </row>
    <row r="1894" spans="1:23" x14ac:dyDescent="0.25">
      <c r="A1894" s="586">
        <v>1616</v>
      </c>
      <c r="B1894" s="436" t="s">
        <v>5401</v>
      </c>
      <c r="C1894" s="436" t="s">
        <v>2442</v>
      </c>
      <c r="D1894" s="2337">
        <v>44867</v>
      </c>
      <c r="E1894" s="3456" t="s">
        <v>4951</v>
      </c>
      <c r="F1894" s="164">
        <v>103</v>
      </c>
      <c r="G1894" s="145">
        <f>AVERAGE(CPVTFC3SG0043!F14:G14)</f>
        <v>2.8712999999999997</v>
      </c>
      <c r="H1894" s="4002">
        <f t="shared" si="404"/>
        <v>9555.7142857142844</v>
      </c>
      <c r="I1894" s="4116" t="s">
        <v>315</v>
      </c>
      <c r="J1894" s="98">
        <v>44880</v>
      </c>
      <c r="K1894" s="99" t="s">
        <v>5465</v>
      </c>
      <c r="L1894" s="66">
        <v>182</v>
      </c>
      <c r="M1894" s="99">
        <f>AVERAGE(CPVTFC3SG0055!T26:U26)</f>
        <v>0.71625000000000005</v>
      </c>
      <c r="N1894" s="100">
        <f t="shared" si="424"/>
        <v>17057.553956834538</v>
      </c>
      <c r="O1894" s="101" t="s">
        <v>315</v>
      </c>
      <c r="P1894" s="267">
        <v>44890</v>
      </c>
      <c r="Q1894" s="268" t="s">
        <v>5585</v>
      </c>
      <c r="R1894" s="268">
        <v>135</v>
      </c>
      <c r="S1894" s="268">
        <f>AVERAGE(CPVTFC3SG0075!V18:W18)</f>
        <v>0.18704999999999999</v>
      </c>
      <c r="T1894" s="343">
        <f t="shared" si="423"/>
        <v>360.48091603053427</v>
      </c>
      <c r="U1894" s="1781" t="s">
        <v>314</v>
      </c>
    </row>
    <row r="1895" spans="1:23" ht="24.75" thickBot="1" x14ac:dyDescent="0.3">
      <c r="A1895" s="529">
        <v>1617</v>
      </c>
      <c r="B1895" s="437" t="s">
        <v>5401</v>
      </c>
      <c r="C1895" s="437" t="s">
        <v>3919</v>
      </c>
      <c r="D1895" s="2079">
        <v>44867</v>
      </c>
      <c r="E1895" s="3463" t="s">
        <v>4951</v>
      </c>
      <c r="F1895" s="445">
        <v>104</v>
      </c>
      <c r="G1895" s="453">
        <f>AVERAGE(CPVTFC3SG0043!H14:I14)</f>
        <v>2.9112499999999999</v>
      </c>
      <c r="H1895" s="4003">
        <f t="shared" si="404"/>
        <v>9698.3928571428569</v>
      </c>
      <c r="I1895" s="4149" t="s">
        <v>315</v>
      </c>
      <c r="J1895" s="1389">
        <v>44880</v>
      </c>
      <c r="K1895" s="1329" t="s">
        <v>5465</v>
      </c>
      <c r="L1895" s="122">
        <v>183</v>
      </c>
      <c r="M1895" s="1329">
        <f>AVERAGE(CPVTFC3SG0055!V26:W26)</f>
        <v>1.4834999999999998</v>
      </c>
      <c r="N1895" s="454">
        <f t="shared" si="424"/>
        <v>39136.690647482013</v>
      </c>
      <c r="O1895" s="699" t="s">
        <v>315</v>
      </c>
      <c r="P1895" s="1268"/>
      <c r="Q1895" s="1268"/>
      <c r="R1895" s="969"/>
      <c r="S1895" s="1268"/>
      <c r="T1895" s="1268"/>
      <c r="U1895" s="2127"/>
    </row>
    <row r="1896" spans="1:23" x14ac:dyDescent="0.25">
      <c r="A1896" s="488">
        <v>1618</v>
      </c>
      <c r="B1896" s="4806" t="s">
        <v>5402</v>
      </c>
      <c r="C1896" s="489" t="s">
        <v>868</v>
      </c>
      <c r="D1896" s="2329">
        <v>44867</v>
      </c>
      <c r="E1896" s="3465" t="s">
        <v>4951</v>
      </c>
      <c r="F1896" s="492">
        <v>105</v>
      </c>
      <c r="G1896" s="493">
        <f>AVERAGE(CPVTFC3SG0043!J14:K14)</f>
        <v>0.28785000000000005</v>
      </c>
      <c r="H1896" s="4008">
        <f t="shared" si="404"/>
        <v>329.107142857143</v>
      </c>
      <c r="I1896" s="4117" t="s">
        <v>314</v>
      </c>
      <c r="J1896" s="834"/>
      <c r="K1896" s="834"/>
      <c r="L1896" s="835"/>
      <c r="M1896" s="834"/>
      <c r="N1896" s="834"/>
      <c r="O1896" s="834"/>
      <c r="P1896" s="3788">
        <v>44890</v>
      </c>
      <c r="Q1896" s="1498" t="s">
        <v>5585</v>
      </c>
      <c r="R1896" s="1498">
        <v>139</v>
      </c>
      <c r="S1896" s="1498">
        <f>AVERAGE(CPVTFC3SG0075!F20:G20)</f>
        <v>8.4449999999999997E-2</v>
      </c>
      <c r="T1896" s="494">
        <f t="shared" si="423"/>
        <v>-156.43511450381681</v>
      </c>
      <c r="U1896" s="1779" t="s">
        <v>314</v>
      </c>
      <c r="V1896" s="4915" t="s">
        <v>1416</v>
      </c>
    </row>
    <row r="1897" spans="1:23" x14ac:dyDescent="0.25">
      <c r="A1897" s="585">
        <v>1619</v>
      </c>
      <c r="B1897" s="4807"/>
      <c r="C1897" s="263" t="s">
        <v>2442</v>
      </c>
      <c r="D1897" s="2340">
        <v>44867</v>
      </c>
      <c r="E1897" s="3460" t="s">
        <v>4951</v>
      </c>
      <c r="F1897" s="102">
        <v>106</v>
      </c>
      <c r="G1897" s="275">
        <f>AVERAGE(CPVTFC3SG0043!L14:M14)</f>
        <v>0.22244999999999998</v>
      </c>
      <c r="H1897" s="4026">
        <f t="shared" si="404"/>
        <v>95.535714285714164</v>
      </c>
      <c r="I1897" s="4118" t="s">
        <v>314</v>
      </c>
      <c r="J1897" s="694"/>
      <c r="K1897" s="694"/>
      <c r="L1897" s="695"/>
      <c r="M1897" s="694"/>
      <c r="N1897" s="694"/>
      <c r="O1897" s="694"/>
      <c r="P1897" s="267">
        <v>44890</v>
      </c>
      <c r="Q1897" s="268" t="s">
        <v>5585</v>
      </c>
      <c r="R1897" s="268">
        <v>140</v>
      </c>
      <c r="S1897" s="268">
        <f>AVERAGE(CPVTFC3SG0075!H20:I20)</f>
        <v>8.2799999999999999E-2</v>
      </c>
      <c r="T1897" s="343">
        <f t="shared" si="423"/>
        <v>-164.74809160305347</v>
      </c>
      <c r="U1897" s="1781" t="s">
        <v>314</v>
      </c>
      <c r="V1897" s="4914"/>
    </row>
    <row r="1898" spans="1:23" ht="24.75" thickBot="1" x14ac:dyDescent="0.3">
      <c r="A1898" s="598">
        <v>1620</v>
      </c>
      <c r="B1898" s="4807"/>
      <c r="C1898" s="423" t="s">
        <v>3919</v>
      </c>
      <c r="D1898" s="1785">
        <v>44867</v>
      </c>
      <c r="E1898" s="3550" t="s">
        <v>4951</v>
      </c>
      <c r="F1898" s="173">
        <v>107</v>
      </c>
      <c r="G1898" s="506">
        <f>AVERAGE(CPVTFC3SG0043!N14:O14)</f>
        <v>1.1248499999999999</v>
      </c>
      <c r="H1898" s="4017">
        <f t="shared" si="404"/>
        <v>3318.3928571428569</v>
      </c>
      <c r="I1898" s="4145" t="s">
        <v>315</v>
      </c>
      <c r="J1898" s="1268"/>
      <c r="K1898" s="1268"/>
      <c r="L1898" s="1586"/>
      <c r="M1898" s="1268"/>
      <c r="N1898" s="1268"/>
      <c r="O1898" s="1268"/>
      <c r="P1898" s="1268"/>
      <c r="Q1898" s="1268"/>
      <c r="R1898" s="969"/>
      <c r="S1898" s="1268"/>
      <c r="T1898" s="1268"/>
      <c r="U1898" s="2127"/>
      <c r="V1898" s="4914"/>
    </row>
    <row r="1899" spans="1:23" x14ac:dyDescent="0.25">
      <c r="A1899" s="508">
        <v>1621</v>
      </c>
      <c r="B1899" s="4811" t="s">
        <v>5403</v>
      </c>
      <c r="C1899" s="489" t="s">
        <v>868</v>
      </c>
      <c r="D1899" s="2329">
        <v>44867</v>
      </c>
      <c r="E1899" s="3465" t="s">
        <v>4951</v>
      </c>
      <c r="F1899" s="492">
        <v>108</v>
      </c>
      <c r="G1899" s="493">
        <f>AVERAGE(CPVTFC3SG0043!P14:Q14)</f>
        <v>8.7900000000000006E-2</v>
      </c>
      <c r="H1899" s="4008">
        <f t="shared" si="404"/>
        <v>-385</v>
      </c>
      <c r="I1899" s="4117" t="s">
        <v>314</v>
      </c>
      <c r="J1899" s="834"/>
      <c r="K1899" s="834"/>
      <c r="L1899" s="835"/>
      <c r="M1899" s="834"/>
      <c r="N1899" s="834"/>
      <c r="O1899" s="834"/>
      <c r="P1899" s="3788">
        <v>44890</v>
      </c>
      <c r="Q1899" s="1498" t="s">
        <v>5585</v>
      </c>
      <c r="R1899" s="1498">
        <v>141</v>
      </c>
      <c r="S1899" s="1498">
        <f>AVERAGE(CPVTFC3SG0075!J20:K20)</f>
        <v>7.9449999999999993E-2</v>
      </c>
      <c r="T1899" s="494">
        <f t="shared" si="423"/>
        <v>-181.62595419847332</v>
      </c>
      <c r="U1899" s="1779" t="s">
        <v>314</v>
      </c>
    </row>
    <row r="1900" spans="1:23" x14ac:dyDescent="0.25">
      <c r="A1900" s="585"/>
      <c r="B1900" s="4813"/>
      <c r="C1900" s="263" t="s">
        <v>5448</v>
      </c>
      <c r="D1900" s="2333"/>
      <c r="E1900" s="3468"/>
      <c r="F1900" s="695"/>
      <c r="G1900" s="892"/>
      <c r="H1900" s="4011"/>
      <c r="I1900" s="4094"/>
      <c r="J1900" s="694"/>
      <c r="K1900" s="694"/>
      <c r="L1900" s="695"/>
      <c r="M1900" s="694"/>
      <c r="N1900" s="694"/>
      <c r="O1900" s="694"/>
      <c r="P1900" s="267">
        <v>44890</v>
      </c>
      <c r="Q1900" s="268" t="s">
        <v>5585</v>
      </c>
      <c r="R1900" s="268">
        <v>142</v>
      </c>
      <c r="S1900" s="268">
        <f>AVERAGE(CPVTFC3SG0075!L20:M20)</f>
        <v>0.1842</v>
      </c>
      <c r="T1900" s="343">
        <f t="shared" si="423"/>
        <v>346.12213740458014</v>
      </c>
      <c r="U1900" s="1781" t="s">
        <v>314</v>
      </c>
    </row>
    <row r="1901" spans="1:23" x14ac:dyDescent="0.25">
      <c r="A1901" s="593">
        <v>1622</v>
      </c>
      <c r="B1901" s="4813"/>
      <c r="C1901" s="263" t="s">
        <v>2442</v>
      </c>
      <c r="D1901" s="2340">
        <v>44867</v>
      </c>
      <c r="E1901" s="3460" t="s">
        <v>4951</v>
      </c>
      <c r="F1901" s="102">
        <v>109</v>
      </c>
      <c r="G1901" s="275">
        <f>AVERAGE(CPVTFC3SG0043!R14:S14)</f>
        <v>8.9600000000000013E-2</v>
      </c>
      <c r="H1901" s="4026">
        <f t="shared" si="404"/>
        <v>-378.92857142857139</v>
      </c>
      <c r="I1901" s="4118" t="s">
        <v>314</v>
      </c>
      <c r="J1901" s="694"/>
      <c r="K1901" s="694"/>
      <c r="L1901" s="695"/>
      <c r="M1901" s="694"/>
      <c r="N1901" s="694"/>
      <c r="O1901" s="694"/>
      <c r="P1901" s="267">
        <v>44890</v>
      </c>
      <c r="Q1901" s="268" t="s">
        <v>5585</v>
      </c>
      <c r="R1901" s="268">
        <v>143</v>
      </c>
      <c r="S1901" s="268">
        <f>AVERAGE(CPVTFC3SG0075!N20:O20)</f>
        <v>8.8150000000000006E-2</v>
      </c>
      <c r="T1901" s="343">
        <f t="shared" si="423"/>
        <v>-137.79389312977099</v>
      </c>
      <c r="U1901" s="1781" t="s">
        <v>314</v>
      </c>
    </row>
    <row r="1902" spans="1:23" ht="24.75" thickBot="1" x14ac:dyDescent="0.3">
      <c r="A1902" s="498">
        <v>1623</v>
      </c>
      <c r="B1902" s="4812"/>
      <c r="C1902" s="346" t="s">
        <v>3919</v>
      </c>
      <c r="D1902" s="2232">
        <v>44867</v>
      </c>
      <c r="E1902" s="3862" t="s">
        <v>4951</v>
      </c>
      <c r="F1902" s="321">
        <v>110</v>
      </c>
      <c r="G1902" s="473">
        <f>AVERAGE(CPVTFC3SG0043!T14:U14)</f>
        <v>0.41635</v>
      </c>
      <c r="H1902" s="4006">
        <f t="shared" si="404"/>
        <v>788.03571428571422</v>
      </c>
      <c r="I1902" s="4159" t="s">
        <v>314</v>
      </c>
      <c r="J1902" s="1268"/>
      <c r="K1902" s="1268"/>
      <c r="L1902" s="1586"/>
      <c r="M1902" s="1268"/>
      <c r="N1902" s="1268"/>
      <c r="O1902" s="1268"/>
      <c r="P1902" s="1268"/>
      <c r="Q1902" s="1268"/>
      <c r="R1902" s="969"/>
      <c r="S1902" s="1268"/>
      <c r="T1902" s="1268"/>
      <c r="U1902" s="2127"/>
    </row>
    <row r="1903" spans="1:23" x14ac:dyDescent="0.25">
      <c r="A1903" s="475">
        <v>1624</v>
      </c>
      <c r="B1903" s="4814" t="s">
        <v>5404</v>
      </c>
      <c r="C1903" s="476" t="s">
        <v>868</v>
      </c>
      <c r="D1903" s="2332">
        <v>44867</v>
      </c>
      <c r="E1903" s="3523" t="s">
        <v>4951</v>
      </c>
      <c r="F1903" s="478">
        <v>111</v>
      </c>
      <c r="G1903" s="479">
        <f>AVERAGE(CPVTFC3SG0043!V14:W14)</f>
        <v>1.4236499999999999</v>
      </c>
      <c r="H1903" s="4004">
        <f t="shared" si="404"/>
        <v>4385.5357142857138</v>
      </c>
      <c r="I1903" s="4093" t="s">
        <v>315</v>
      </c>
      <c r="J1903" s="834"/>
      <c r="K1903" s="834"/>
      <c r="L1903" s="835"/>
      <c r="M1903" s="834"/>
      <c r="N1903" s="834"/>
      <c r="O1903" s="834"/>
      <c r="P1903" s="3788">
        <v>44890</v>
      </c>
      <c r="Q1903" s="1498" t="s">
        <v>5585</v>
      </c>
      <c r="R1903" s="1498">
        <v>144</v>
      </c>
      <c r="S1903" s="1498">
        <f>AVERAGE(CPVTFC3SG0075!P20:Q20)</f>
        <v>0.12385</v>
      </c>
      <c r="T1903" s="494">
        <f t="shared" si="423"/>
        <v>42.068702290076317</v>
      </c>
      <c r="U1903" s="1779" t="s">
        <v>314</v>
      </c>
      <c r="W1903" s="5">
        <v>1</v>
      </c>
    </row>
    <row r="1904" spans="1:23" x14ac:dyDescent="0.25">
      <c r="A1904" s="590">
        <v>1625</v>
      </c>
      <c r="B1904" s="4815"/>
      <c r="C1904" s="436" t="s">
        <v>2442</v>
      </c>
      <c r="D1904" s="2337">
        <v>44867</v>
      </c>
      <c r="E1904" s="3456" t="s">
        <v>4951</v>
      </c>
      <c r="F1904" s="164">
        <v>112</v>
      </c>
      <c r="G1904" s="145">
        <f>AVERAGE(CPVTFC3SG0043!X14:Y14)</f>
        <v>1.2023000000000001</v>
      </c>
      <c r="H1904" s="4002">
        <f t="shared" si="404"/>
        <v>3595.0000000000005</v>
      </c>
      <c r="I1904" s="4116" t="s">
        <v>315</v>
      </c>
      <c r="J1904" s="694"/>
      <c r="K1904" s="694"/>
      <c r="L1904" s="695"/>
      <c r="M1904" s="694"/>
      <c r="N1904" s="694"/>
      <c r="O1904" s="694"/>
      <c r="P1904" s="267">
        <v>44890</v>
      </c>
      <c r="Q1904" s="268" t="s">
        <v>5585</v>
      </c>
      <c r="R1904" s="268">
        <v>145</v>
      </c>
      <c r="S1904" s="268">
        <f>AVERAGE(CPVTFC3SG0075!R20:S20)</f>
        <v>0.10020000000000001</v>
      </c>
      <c r="T1904" s="343">
        <f t="shared" si="423"/>
        <v>-77.083969465648835</v>
      </c>
      <c r="U1904" s="1781" t="s">
        <v>314</v>
      </c>
    </row>
    <row r="1905" spans="1:23" ht="24.75" thickBot="1" x14ac:dyDescent="0.3">
      <c r="A1905" s="599">
        <v>1626</v>
      </c>
      <c r="B1905" s="4815"/>
      <c r="C1905" s="437" t="s">
        <v>3919</v>
      </c>
      <c r="D1905" s="2079">
        <v>44867</v>
      </c>
      <c r="E1905" s="3463" t="s">
        <v>4951</v>
      </c>
      <c r="F1905" s="445">
        <v>113</v>
      </c>
      <c r="G1905" s="453">
        <f>AVERAGE(CPVTFC3SG0043!B16:C16)</f>
        <v>2.7167000000000003</v>
      </c>
      <c r="H1905" s="4003">
        <f t="shared" si="404"/>
        <v>9003.5714285714294</v>
      </c>
      <c r="I1905" s="4149" t="s">
        <v>315</v>
      </c>
      <c r="J1905" s="1389">
        <v>44880</v>
      </c>
      <c r="K1905" s="1329" t="s">
        <v>5465</v>
      </c>
      <c r="L1905" s="122">
        <v>184</v>
      </c>
      <c r="M1905" s="1329">
        <f>AVERAGE(CPVTFC3SG0055!X26:Y26)</f>
        <v>0.37739999999999996</v>
      </c>
      <c r="N1905" s="454">
        <f t="shared" ref="N1905" si="425">((M1905-0.1235)/0.0139)*400</f>
        <v>7306.4748201438842</v>
      </c>
      <c r="O1905" s="699" t="s">
        <v>315</v>
      </c>
      <c r="P1905" s="1268"/>
      <c r="Q1905" s="1268"/>
      <c r="R1905" s="969"/>
      <c r="S1905" s="1268"/>
      <c r="T1905" s="1268"/>
      <c r="U1905" s="2127"/>
    </row>
    <row r="1906" spans="1:23" x14ac:dyDescent="0.25">
      <c r="A1906" s="406">
        <v>1627</v>
      </c>
      <c r="B1906" s="4800" t="s">
        <v>5405</v>
      </c>
      <c r="C1906" s="476" t="s">
        <v>868</v>
      </c>
      <c r="D1906" s="2332">
        <v>44867</v>
      </c>
      <c r="E1906" s="3523" t="s">
        <v>4951</v>
      </c>
      <c r="F1906" s="478">
        <v>114</v>
      </c>
      <c r="G1906" s="479">
        <f>AVERAGE(CPVTFC3SG0043!D16:E16)</f>
        <v>1.9192499999999999</v>
      </c>
      <c r="H1906" s="4004">
        <f t="shared" si="404"/>
        <v>6155.5357142857138</v>
      </c>
      <c r="I1906" s="4093" t="s">
        <v>315</v>
      </c>
      <c r="J1906" s="834"/>
      <c r="K1906" s="834"/>
      <c r="L1906" s="835"/>
      <c r="M1906" s="834"/>
      <c r="N1906" s="834"/>
      <c r="O1906" s="834"/>
      <c r="P1906" s="3788">
        <v>44890</v>
      </c>
      <c r="Q1906" s="1498" t="s">
        <v>5585</v>
      </c>
      <c r="R1906" s="1498">
        <v>154</v>
      </c>
      <c r="S1906" s="1498">
        <f>AVERAGE(CPVTFC3SG0075!L22:M22)</f>
        <v>0.14115</v>
      </c>
      <c r="T1906" s="494">
        <f t="shared" ref="T1906:T1908" si="426">(S1906-0.1155)/0.0131*66</f>
        <v>129.22900763358774</v>
      </c>
      <c r="U1906" s="1779" t="s">
        <v>314</v>
      </c>
      <c r="W1906" s="5">
        <v>1</v>
      </c>
    </row>
    <row r="1907" spans="1:23" x14ac:dyDescent="0.25">
      <c r="A1907" s="590"/>
      <c r="B1907" s="4801"/>
      <c r="C1907" s="436" t="s">
        <v>5448</v>
      </c>
      <c r="D1907" s="2333"/>
      <c r="E1907" s="3468"/>
      <c r="F1907" s="695"/>
      <c r="G1907" s="892"/>
      <c r="H1907" s="4011"/>
      <c r="I1907" s="4094"/>
      <c r="J1907" s="694"/>
      <c r="K1907" s="694"/>
      <c r="L1907" s="695"/>
      <c r="M1907" s="694"/>
      <c r="N1907" s="694"/>
      <c r="O1907" s="694"/>
      <c r="P1907" s="267">
        <v>44890</v>
      </c>
      <c r="Q1907" s="268" t="s">
        <v>5585</v>
      </c>
      <c r="R1907" s="268">
        <v>155</v>
      </c>
      <c r="S1907" s="268">
        <f>AVERAGE(CPVTFC3SG0075!N22:O22)</f>
        <v>0.12365</v>
      </c>
      <c r="T1907" s="343">
        <f t="shared" si="426"/>
        <v>41.061068702290022</v>
      </c>
      <c r="U1907" s="1781" t="s">
        <v>314</v>
      </c>
    </row>
    <row r="1908" spans="1:23" x14ac:dyDescent="0.25">
      <c r="A1908" s="586">
        <v>1628</v>
      </c>
      <c r="B1908" s="4801"/>
      <c r="C1908" s="436" t="s">
        <v>2442</v>
      </c>
      <c r="D1908" s="2337">
        <v>44867</v>
      </c>
      <c r="E1908" s="3456" t="s">
        <v>4951</v>
      </c>
      <c r="F1908" s="164">
        <v>115</v>
      </c>
      <c r="G1908" s="145">
        <f>AVERAGE(CPVTFC3SG0043!F16:G16)</f>
        <v>1.7001499999999998</v>
      </c>
      <c r="H1908" s="4002">
        <f t="shared" si="404"/>
        <v>5373.0357142857138</v>
      </c>
      <c r="I1908" s="4116" t="s">
        <v>315</v>
      </c>
      <c r="J1908" s="694"/>
      <c r="K1908" s="694"/>
      <c r="L1908" s="695"/>
      <c r="M1908" s="694"/>
      <c r="N1908" s="694"/>
      <c r="O1908" s="694"/>
      <c r="P1908" s="267">
        <v>44890</v>
      </c>
      <c r="Q1908" s="268" t="s">
        <v>5585</v>
      </c>
      <c r="R1908" s="268">
        <v>156</v>
      </c>
      <c r="S1908" s="268">
        <f>AVERAGE(CPVTFC3SG0075!P22:Q22)</f>
        <v>0.1031</v>
      </c>
      <c r="T1908" s="343">
        <f t="shared" si="426"/>
        <v>-62.473282442748129</v>
      </c>
      <c r="U1908" s="1781" t="s">
        <v>314</v>
      </c>
    </row>
    <row r="1909" spans="1:23" ht="24.75" thickBot="1" x14ac:dyDescent="0.3">
      <c r="A1909" s="481">
        <v>1629</v>
      </c>
      <c r="B1909" s="4802"/>
      <c r="C1909" s="482" t="s">
        <v>3919</v>
      </c>
      <c r="D1909" s="1511">
        <v>44867</v>
      </c>
      <c r="E1909" s="3845" t="s">
        <v>4951</v>
      </c>
      <c r="F1909" s="485">
        <v>116</v>
      </c>
      <c r="G1909" s="486">
        <f>AVERAGE(CPVTFC3SG0043!H16:I16)</f>
        <v>2.7466499999999998</v>
      </c>
      <c r="H1909" s="4001">
        <f t="shared" si="404"/>
        <v>9110.5357142857138</v>
      </c>
      <c r="I1909" s="4095" t="s">
        <v>315</v>
      </c>
      <c r="J1909" s="1615">
        <v>44881</v>
      </c>
      <c r="K1909" s="1332" t="s">
        <v>5449</v>
      </c>
      <c r="L1909" s="414">
        <v>1</v>
      </c>
      <c r="M1909" s="1332">
        <f>AVERAGE(CPVTFC3SG0056!C11:D11)</f>
        <v>0.48480000000000001</v>
      </c>
      <c r="N1909" s="415">
        <f>(M1909-0.1243)/0.0142*400</f>
        <v>10154.929577464789</v>
      </c>
      <c r="O1909" s="727" t="s">
        <v>315</v>
      </c>
      <c r="P1909" s="786"/>
      <c r="Q1909" s="786"/>
      <c r="R1909" s="668"/>
      <c r="S1909" s="786"/>
      <c r="T1909" s="786"/>
      <c r="U1909" s="788"/>
    </row>
    <row r="1910" spans="1:23" x14ac:dyDescent="0.25">
      <c r="A1910" s="488">
        <v>1630</v>
      </c>
      <c r="B1910" s="4803" t="s">
        <v>5406</v>
      </c>
      <c r="C1910" s="489" t="s">
        <v>868</v>
      </c>
      <c r="D1910" s="2329">
        <v>44867</v>
      </c>
      <c r="E1910" s="3465" t="s">
        <v>4951</v>
      </c>
      <c r="F1910" s="492">
        <v>117</v>
      </c>
      <c r="G1910" s="493">
        <f>AVERAGE(CPVTFC3SG0043!J16:K16)</f>
        <v>0.10605000000000001</v>
      </c>
      <c r="H1910" s="4008">
        <f t="shared" si="404"/>
        <v>-320.17857142857144</v>
      </c>
      <c r="I1910" s="4104" t="s">
        <v>314</v>
      </c>
      <c r="J1910" s="834"/>
      <c r="K1910" s="834"/>
      <c r="L1910" s="835"/>
      <c r="M1910" s="834"/>
      <c r="N1910" s="834"/>
      <c r="O1910" s="1602"/>
      <c r="P1910" s="3788">
        <v>44893</v>
      </c>
      <c r="Q1910" s="1498" t="s">
        <v>5591</v>
      </c>
      <c r="R1910" s="1498">
        <v>109</v>
      </c>
      <c r="S1910" s="1498">
        <f>AVERAGE(CPVTFC3SG0079!R14:S14)</f>
        <v>0.11505</v>
      </c>
      <c r="T1910" s="494">
        <f t="shared" ref="T1910" si="427">(S1910-0.1362)/0.0138*66</f>
        <v>-101.15217391304343</v>
      </c>
      <c r="U1910" s="1779" t="s">
        <v>314</v>
      </c>
    </row>
    <row r="1911" spans="1:23" x14ac:dyDescent="0.25">
      <c r="A1911" s="536"/>
      <c r="B1911" s="4804"/>
      <c r="C1911" s="263" t="s">
        <v>5448</v>
      </c>
      <c r="D1911" s="2333"/>
      <c r="E1911" s="3468"/>
      <c r="F1911" s="695"/>
      <c r="G1911" s="892"/>
      <c r="H1911" s="4011"/>
      <c r="I1911" s="4094"/>
      <c r="J1911" s="1271"/>
      <c r="K1911" s="1271"/>
      <c r="L1911" s="1288"/>
      <c r="M1911" s="1271"/>
      <c r="N1911" s="1271"/>
      <c r="O1911" s="3897"/>
      <c r="P1911" s="267">
        <v>44893</v>
      </c>
      <c r="Q1911" s="268" t="s">
        <v>5591</v>
      </c>
      <c r="R1911" s="268">
        <v>110</v>
      </c>
      <c r="S1911" s="268">
        <f>AVERAGE(CPVTFC3SG0079!T14:U14)</f>
        <v>0.11605</v>
      </c>
      <c r="T1911" s="343">
        <f t="shared" ref="T1911:T1912" si="428">(S1911-0.1362)/0.0138*66</f>
        <v>-96.369565217391255</v>
      </c>
      <c r="U1911" s="1781" t="s">
        <v>314</v>
      </c>
    </row>
    <row r="1912" spans="1:23" x14ac:dyDescent="0.25">
      <c r="A1912" s="585">
        <v>1631</v>
      </c>
      <c r="B1912" s="4804"/>
      <c r="C1912" s="263" t="s">
        <v>2442</v>
      </c>
      <c r="D1912" s="2340">
        <v>44867</v>
      </c>
      <c r="E1912" s="3460" t="s">
        <v>4951</v>
      </c>
      <c r="F1912" s="102">
        <v>118</v>
      </c>
      <c r="G1912" s="275">
        <f>AVERAGE(CPVTFC3SG0043!L16:M16)</f>
        <v>9.1799999999999993E-2</v>
      </c>
      <c r="H1912" s="4026">
        <f t="shared" si="404"/>
        <v>-371.07142857142861</v>
      </c>
      <c r="I1912" s="4115" t="s">
        <v>314</v>
      </c>
      <c r="J1912" s="694"/>
      <c r="K1912" s="694"/>
      <c r="L1912" s="695"/>
      <c r="M1912" s="694"/>
      <c r="N1912" s="694"/>
      <c r="O1912" s="1260"/>
      <c r="P1912" s="267">
        <v>44893</v>
      </c>
      <c r="Q1912" s="268" t="s">
        <v>5591</v>
      </c>
      <c r="R1912" s="268">
        <v>111</v>
      </c>
      <c r="S1912" s="268">
        <f>AVERAGE(CPVTFC3SG0079!V14:W14)</f>
        <v>8.9099999999999999E-2</v>
      </c>
      <c r="T1912" s="343">
        <f t="shared" si="428"/>
        <v>-225.26086956521735</v>
      </c>
      <c r="U1912" s="1781" t="s">
        <v>314</v>
      </c>
    </row>
    <row r="1913" spans="1:23" ht="24.75" thickBot="1" x14ac:dyDescent="0.3">
      <c r="A1913" s="1870">
        <v>1632</v>
      </c>
      <c r="B1913" s="4804"/>
      <c r="C1913" s="346" t="s">
        <v>3919</v>
      </c>
      <c r="D1913" s="2232">
        <v>44867</v>
      </c>
      <c r="E1913" s="3862" t="s">
        <v>4951</v>
      </c>
      <c r="F1913" s="321">
        <v>119</v>
      </c>
      <c r="G1913" s="473">
        <f>AVERAGE(CPVTFC3SG0043!N16:O16)</f>
        <v>0.43069999999999997</v>
      </c>
      <c r="H1913" s="4006">
        <f t="shared" si="404"/>
        <v>839.28571428571411</v>
      </c>
      <c r="I1913" s="4106" t="s">
        <v>314</v>
      </c>
      <c r="J1913" s="1268"/>
      <c r="K1913" s="1268"/>
      <c r="L1913" s="1586"/>
      <c r="M1913" s="1268"/>
      <c r="N1913" s="1268"/>
      <c r="O1913" s="1587"/>
      <c r="P1913" s="1268"/>
      <c r="Q1913" s="1268"/>
      <c r="R1913" s="969"/>
      <c r="S1913" s="1268"/>
      <c r="T1913" s="1268"/>
      <c r="U1913" s="2127"/>
    </row>
    <row r="1914" spans="1:23" x14ac:dyDescent="0.25">
      <c r="A1914" s="406">
        <v>1633</v>
      </c>
      <c r="B1914" s="4800" t="s">
        <v>5407</v>
      </c>
      <c r="C1914" s="476" t="s">
        <v>868</v>
      </c>
      <c r="D1914" s="2332">
        <v>44867</v>
      </c>
      <c r="E1914" s="3523" t="s">
        <v>4951</v>
      </c>
      <c r="F1914" s="478">
        <v>120</v>
      </c>
      <c r="G1914" s="479">
        <f>AVERAGE(CPVTFC3SG0043!P16:Q16)</f>
        <v>2.2556500000000002</v>
      </c>
      <c r="H1914" s="4004">
        <f t="shared" si="404"/>
        <v>7356.9642857142862</v>
      </c>
      <c r="I1914" s="4093" t="s">
        <v>315</v>
      </c>
      <c r="J1914" s="834"/>
      <c r="K1914" s="834"/>
      <c r="L1914" s="835"/>
      <c r="M1914" s="834"/>
      <c r="N1914" s="834"/>
      <c r="O1914" s="834"/>
      <c r="P1914" s="3788">
        <v>44893</v>
      </c>
      <c r="Q1914" s="1498" t="s">
        <v>5591</v>
      </c>
      <c r="R1914" s="1498">
        <v>113</v>
      </c>
      <c r="S1914" s="1498">
        <f>AVERAGE(CPVTFC3SG0079!B16:C16)</f>
        <v>9.4900000000000012E-2</v>
      </c>
      <c r="T1914" s="494">
        <f t="shared" ref="T1914" si="429">(S1914-0.1362)/0.0138*66</f>
        <v>-197.52173913043467</v>
      </c>
      <c r="U1914" s="1779" t="s">
        <v>314</v>
      </c>
      <c r="V1914" s="4915" t="s">
        <v>1416</v>
      </c>
      <c r="W1914" s="5">
        <v>1</v>
      </c>
    </row>
    <row r="1915" spans="1:23" x14ac:dyDescent="0.25">
      <c r="A1915" s="590"/>
      <c r="B1915" s="4801"/>
      <c r="C1915" s="436" t="s">
        <v>5448</v>
      </c>
      <c r="D1915" s="2333"/>
      <c r="E1915" s="3468"/>
      <c r="F1915" s="695"/>
      <c r="G1915" s="892"/>
      <c r="H1915" s="4011"/>
      <c r="I1915" s="4094"/>
      <c r="J1915" s="694"/>
      <c r="K1915" s="694"/>
      <c r="L1915" s="695"/>
      <c r="M1915" s="694"/>
      <c r="N1915" s="694"/>
      <c r="O1915" s="694"/>
      <c r="P1915" s="267">
        <v>44893</v>
      </c>
      <c r="Q1915" s="268" t="s">
        <v>5591</v>
      </c>
      <c r="R1915" s="268">
        <v>114</v>
      </c>
      <c r="S1915" s="268">
        <f>AVERAGE(CPVTFC3SG0079!D16:E16)</f>
        <v>0.25209999999999999</v>
      </c>
      <c r="T1915" s="343">
        <f t="shared" ref="T1915:T1916" si="430">(S1915-0.1362)/0.0138*66</f>
        <v>554.304347826087</v>
      </c>
      <c r="U1915" s="1781" t="s">
        <v>314</v>
      </c>
      <c r="V1915" s="4915"/>
    </row>
    <row r="1916" spans="1:23" x14ac:dyDescent="0.25">
      <c r="A1916" s="586">
        <v>1634</v>
      </c>
      <c r="B1916" s="4801"/>
      <c r="C1916" s="436" t="s">
        <v>2442</v>
      </c>
      <c r="D1916" s="2337">
        <v>44867</v>
      </c>
      <c r="E1916" s="3456" t="s">
        <v>4951</v>
      </c>
      <c r="F1916" s="164">
        <v>121</v>
      </c>
      <c r="G1916" s="145">
        <f>AVERAGE(CPVTFC3SG0043!R16:S16)</f>
        <v>2.9125999999999999</v>
      </c>
      <c r="H1916" s="4002">
        <f t="shared" si="404"/>
        <v>9703.2142857142844</v>
      </c>
      <c r="I1916" s="4116" t="s">
        <v>315</v>
      </c>
      <c r="J1916" s="98">
        <v>44881</v>
      </c>
      <c r="K1916" s="99" t="s">
        <v>5449</v>
      </c>
      <c r="L1916" s="66">
        <v>2</v>
      </c>
      <c r="M1916" s="99">
        <f>AVERAGE(CPVTFC3SG0056!E11:F11)</f>
        <v>2.6846000000000001</v>
      </c>
      <c r="N1916" s="67">
        <f t="shared" ref="N1916:N1917" si="431">(M1916-0.1243)/0.0142*400</f>
        <v>72121.126760563377</v>
      </c>
      <c r="O1916" s="101" t="s">
        <v>315</v>
      </c>
      <c r="P1916" s="267">
        <v>44893</v>
      </c>
      <c r="Q1916" s="268" t="s">
        <v>5591</v>
      </c>
      <c r="R1916" s="268">
        <v>115</v>
      </c>
      <c r="S1916" s="268">
        <f>AVERAGE(CPVTFC3SG0079!F16:G16)</f>
        <v>0.33160000000000001</v>
      </c>
      <c r="T1916" s="343">
        <f t="shared" si="430"/>
        <v>934.52173913043487</v>
      </c>
      <c r="U1916" s="1781" t="s">
        <v>314</v>
      </c>
      <c r="V1916" s="4914"/>
    </row>
    <row r="1917" spans="1:23" ht="24.75" thickBot="1" x14ac:dyDescent="0.3">
      <c r="A1917" s="529">
        <v>1635</v>
      </c>
      <c r="B1917" s="4818"/>
      <c r="C1917" s="437" t="s">
        <v>3919</v>
      </c>
      <c r="D1917" s="2079">
        <v>44867</v>
      </c>
      <c r="E1917" s="3463" t="s">
        <v>4951</v>
      </c>
      <c r="F1917" s="445">
        <v>122</v>
      </c>
      <c r="G1917" s="453">
        <f>AVERAGE(CPVTFC3SG0043!T16:U16)</f>
        <v>2.8809</v>
      </c>
      <c r="H1917" s="4003">
        <f t="shared" si="404"/>
        <v>9590</v>
      </c>
      <c r="I1917" s="4149" t="s">
        <v>315</v>
      </c>
      <c r="J1917" s="1389">
        <v>44881</v>
      </c>
      <c r="K1917" s="1329" t="s">
        <v>5449</v>
      </c>
      <c r="L1917" s="122">
        <v>3</v>
      </c>
      <c r="M1917" s="1329">
        <f>AVERAGE(CPVTFC3SG0056!G11:H11)</f>
        <v>2.4749499999999998</v>
      </c>
      <c r="N1917" s="123">
        <f t="shared" si="431"/>
        <v>66215.492957746465</v>
      </c>
      <c r="O1917" s="699" t="s">
        <v>315</v>
      </c>
      <c r="P1917" s="1268"/>
      <c r="Q1917" s="1268"/>
      <c r="R1917" s="969"/>
      <c r="S1917" s="1268"/>
      <c r="T1917" s="1268"/>
      <c r="U1917" s="2127"/>
      <c r="V1917" s="4914"/>
    </row>
    <row r="1918" spans="1:23" x14ac:dyDescent="0.25">
      <c r="A1918" s="475">
        <v>1636</v>
      </c>
      <c r="B1918" s="4800" t="s">
        <v>5408</v>
      </c>
      <c r="C1918" s="476" t="s">
        <v>868</v>
      </c>
      <c r="D1918" s="2332">
        <v>44867</v>
      </c>
      <c r="E1918" s="3523" t="s">
        <v>4951</v>
      </c>
      <c r="F1918" s="478">
        <v>123</v>
      </c>
      <c r="G1918" s="479">
        <f>AVERAGE(CPVTFC3SG0043!V16:W16)</f>
        <v>1.9845000000000002</v>
      </c>
      <c r="H1918" s="4004">
        <f t="shared" si="404"/>
        <v>6388.5714285714294</v>
      </c>
      <c r="I1918" s="4093" t="s">
        <v>315</v>
      </c>
      <c r="J1918" s="834"/>
      <c r="K1918" s="834"/>
      <c r="L1918" s="835"/>
      <c r="M1918" s="834"/>
      <c r="N1918" s="834"/>
      <c r="O1918" s="834"/>
      <c r="P1918" s="3788">
        <v>44893</v>
      </c>
      <c r="Q1918" s="1498" t="s">
        <v>5591</v>
      </c>
      <c r="R1918" s="1498">
        <v>135</v>
      </c>
      <c r="S1918" s="1498">
        <f>AVERAGE(CPVTFC3SG0079!V18:W18)</f>
        <v>0.1283</v>
      </c>
      <c r="T1918" s="494">
        <f t="shared" ref="T1918" si="432">(S1918-0.1362)/0.0138*66</f>
        <v>-37.782608695652129</v>
      </c>
      <c r="U1918" s="1779" t="s">
        <v>314</v>
      </c>
      <c r="W1918" s="5">
        <v>1</v>
      </c>
    </row>
    <row r="1919" spans="1:23" x14ac:dyDescent="0.25">
      <c r="A1919" s="586"/>
      <c r="B1919" s="4801"/>
      <c r="C1919" s="436" t="s">
        <v>5448</v>
      </c>
      <c r="D1919" s="2333"/>
      <c r="E1919" s="3468"/>
      <c r="F1919" s="695"/>
      <c r="G1919" s="892"/>
      <c r="H1919" s="4011"/>
      <c r="I1919" s="4094"/>
      <c r="J1919" s="694"/>
      <c r="K1919" s="694"/>
      <c r="L1919" s="695"/>
      <c r="M1919" s="694"/>
      <c r="N1919" s="694"/>
      <c r="O1919" s="694"/>
      <c r="P1919" s="267">
        <v>44893</v>
      </c>
      <c r="Q1919" s="268" t="s">
        <v>5591</v>
      </c>
      <c r="R1919" s="268">
        <v>136</v>
      </c>
      <c r="S1919" s="268">
        <f>AVERAGE(CPVTFC3SG0079!X18:Y18)</f>
        <v>0.12079999999999999</v>
      </c>
      <c r="T1919" s="343">
        <f t="shared" ref="T1919:T1921" si="433">(S1919-0.1362)/0.0138*66</f>
        <v>-73.65217391304347</v>
      </c>
      <c r="U1919" s="1781" t="s">
        <v>314</v>
      </c>
    </row>
    <row r="1920" spans="1:23" x14ac:dyDescent="0.25">
      <c r="A1920" s="586"/>
      <c r="B1920" s="4801"/>
      <c r="C1920" s="436" t="s">
        <v>863</v>
      </c>
      <c r="D1920" s="2333"/>
      <c r="E1920" s="3468"/>
      <c r="F1920" s="695"/>
      <c r="G1920" s="892"/>
      <c r="H1920" s="4011"/>
      <c r="I1920" s="4094"/>
      <c r="J1920" s="694"/>
      <c r="K1920" s="694"/>
      <c r="L1920" s="695"/>
      <c r="M1920" s="694"/>
      <c r="N1920" s="694"/>
      <c r="O1920" s="694"/>
      <c r="P1920" s="267">
        <v>44893</v>
      </c>
      <c r="Q1920" s="268" t="s">
        <v>5591</v>
      </c>
      <c r="R1920" s="268">
        <v>137</v>
      </c>
      <c r="S1920" s="268">
        <f>AVERAGE(CPVTFC3SG0079!B20:C20)</f>
        <v>0.1134</v>
      </c>
      <c r="T1920" s="343">
        <f t="shared" si="433"/>
        <v>-109.04347826086951</v>
      </c>
      <c r="U1920" s="1781" t="s">
        <v>314</v>
      </c>
    </row>
    <row r="1921" spans="1:23" x14ac:dyDescent="0.25">
      <c r="A1921" s="590">
        <v>1637</v>
      </c>
      <c r="B1921" s="4801"/>
      <c r="C1921" s="436" t="s">
        <v>2442</v>
      </c>
      <c r="D1921" s="2337">
        <v>44867</v>
      </c>
      <c r="E1921" s="3456" t="s">
        <v>4951</v>
      </c>
      <c r="F1921" s="164">
        <v>124</v>
      </c>
      <c r="G1921" s="145">
        <f>AVERAGE(CPVTFC3SG0043!X16:Y16)</f>
        <v>0.92520000000000002</v>
      </c>
      <c r="H1921" s="4002">
        <f t="shared" si="404"/>
        <v>2605.3571428571431</v>
      </c>
      <c r="I1921" s="4116" t="s">
        <v>315</v>
      </c>
      <c r="J1921" s="694"/>
      <c r="K1921" s="694"/>
      <c r="L1921" s="695"/>
      <c r="M1921" s="694"/>
      <c r="N1921" s="694"/>
      <c r="O1921" s="694"/>
      <c r="P1921" s="267">
        <v>44893</v>
      </c>
      <c r="Q1921" s="268" t="s">
        <v>5591</v>
      </c>
      <c r="R1921" s="268">
        <v>138</v>
      </c>
      <c r="S1921" s="268">
        <f>AVERAGE(CPVTFC3SG0079!D20:E20)</f>
        <v>0.12165000000000001</v>
      </c>
      <c r="T1921" s="343">
        <f t="shared" si="433"/>
        <v>-69.586956521739026</v>
      </c>
      <c r="U1921" s="1781" t="s">
        <v>314</v>
      </c>
    </row>
    <row r="1922" spans="1:23" ht="24.75" thickBot="1" x14ac:dyDescent="0.3">
      <c r="A1922" s="599">
        <v>1638</v>
      </c>
      <c r="B1922" s="4818"/>
      <c r="C1922" s="437" t="s">
        <v>3919</v>
      </c>
      <c r="D1922" s="2079">
        <v>44867</v>
      </c>
      <c r="E1922" s="3463" t="s">
        <v>4951</v>
      </c>
      <c r="F1922" s="445">
        <v>125</v>
      </c>
      <c r="G1922" s="453">
        <f>AVERAGE(CPVTFC3SG0043!B18:C18)</f>
        <v>1.9390499999999999</v>
      </c>
      <c r="H1922" s="4003">
        <f t="shared" si="404"/>
        <v>6226.25</v>
      </c>
      <c r="I1922" s="4149" t="s">
        <v>315</v>
      </c>
      <c r="J1922" s="1268"/>
      <c r="K1922" s="1268"/>
      <c r="L1922" s="1586"/>
      <c r="M1922" s="1268"/>
      <c r="N1922" s="1268"/>
      <c r="O1922" s="1268"/>
      <c r="P1922" s="1268"/>
      <c r="Q1922" s="1268"/>
      <c r="R1922" s="969"/>
      <c r="S1922" s="1268"/>
      <c r="T1922" s="1268"/>
      <c r="U1922" s="2127"/>
    </row>
    <row r="1923" spans="1:23" x14ac:dyDescent="0.25">
      <c r="A1923" s="406">
        <v>1639</v>
      </c>
      <c r="B1923" s="4800" t="s">
        <v>5409</v>
      </c>
      <c r="C1923" s="476" t="s">
        <v>868</v>
      </c>
      <c r="D1923" s="2332">
        <v>44867</v>
      </c>
      <c r="E1923" s="3523" t="s">
        <v>4951</v>
      </c>
      <c r="F1923" s="478">
        <v>126</v>
      </c>
      <c r="G1923" s="479">
        <f>AVERAGE(CPVTFC3SG0043!D18:E18)</f>
        <v>2.7926000000000002</v>
      </c>
      <c r="H1923" s="4004">
        <f t="shared" si="404"/>
        <v>9274.6428571428587</v>
      </c>
      <c r="I1923" s="4093" t="s">
        <v>315</v>
      </c>
      <c r="J1923" s="1611">
        <v>44881</v>
      </c>
      <c r="K1923" s="1327" t="s">
        <v>5449</v>
      </c>
      <c r="L1923" s="409">
        <v>4</v>
      </c>
      <c r="M1923" s="1327">
        <f>AVERAGE(CPVTFC3SG0056!I11:J11)</f>
        <v>0.48724999999999996</v>
      </c>
      <c r="N1923" s="405">
        <f>(M1923-0.1243)/0.0142*400</f>
        <v>10223.943661971831</v>
      </c>
      <c r="O1923" s="759" t="s">
        <v>315</v>
      </c>
      <c r="P1923" s="3788">
        <v>44893</v>
      </c>
      <c r="Q1923" s="1498" t="s">
        <v>5591</v>
      </c>
      <c r="R1923" s="1498">
        <v>146</v>
      </c>
      <c r="S1923" s="1498">
        <f>AVERAGE(CPVTFC3SG0079!T20:U20)</f>
        <v>0.16184999999999999</v>
      </c>
      <c r="T1923" s="494">
        <f t="shared" ref="T1923" si="434">(S1923-0.1362)/0.0138*66</f>
        <v>122.67391304347829</v>
      </c>
      <c r="U1923" s="1779" t="s">
        <v>314</v>
      </c>
      <c r="W1923" s="5">
        <v>1</v>
      </c>
    </row>
    <row r="1924" spans="1:23" x14ac:dyDescent="0.25">
      <c r="A1924" s="590"/>
      <c r="B1924" s="4801"/>
      <c r="C1924" s="436" t="s">
        <v>5448</v>
      </c>
      <c r="D1924" s="2333"/>
      <c r="E1924" s="3468"/>
      <c r="F1924" s="695"/>
      <c r="G1924" s="892"/>
      <c r="H1924" s="4011"/>
      <c r="I1924" s="4094"/>
      <c r="J1924" s="1174"/>
      <c r="K1924" s="893"/>
      <c r="L1924" s="645"/>
      <c r="M1924" s="893"/>
      <c r="N1924" s="646"/>
      <c r="O1924" s="642"/>
      <c r="P1924" s="267">
        <v>44893</v>
      </c>
      <c r="Q1924" s="268" t="s">
        <v>5591</v>
      </c>
      <c r="R1924" s="268">
        <v>147</v>
      </c>
      <c r="S1924" s="268">
        <f>AVERAGE(CPVTFC3SG0079!V20:W20)</f>
        <v>0.16805</v>
      </c>
      <c r="T1924" s="343">
        <f t="shared" ref="T1924:T1926" si="435">(S1924-0.1362)/0.0138*66</f>
        <v>152.32608695652181</v>
      </c>
      <c r="U1924" s="1781" t="s">
        <v>314</v>
      </c>
    </row>
    <row r="1925" spans="1:23" x14ac:dyDescent="0.25">
      <c r="A1925" s="590"/>
      <c r="B1925" s="4801"/>
      <c r="C1925" s="436" t="s">
        <v>863</v>
      </c>
      <c r="D1925" s="2333"/>
      <c r="E1925" s="3468"/>
      <c r="F1925" s="695"/>
      <c r="G1925" s="892"/>
      <c r="H1925" s="4011"/>
      <c r="I1925" s="4094"/>
      <c r="J1925" s="1174"/>
      <c r="K1925" s="893"/>
      <c r="L1925" s="645"/>
      <c r="M1925" s="893"/>
      <c r="N1925" s="646"/>
      <c r="O1925" s="642"/>
      <c r="P1925" s="267">
        <v>44893</v>
      </c>
      <c r="Q1925" s="268" t="s">
        <v>5591</v>
      </c>
      <c r="R1925" s="268">
        <v>148</v>
      </c>
      <c r="S1925" s="268">
        <f>AVERAGE(CPVTFC3SG0079!X20:Y20)</f>
        <v>0.1217</v>
      </c>
      <c r="T1925" s="343">
        <f t="shared" si="435"/>
        <v>-69.347826086956445</v>
      </c>
      <c r="U1925" s="1781" t="s">
        <v>314</v>
      </c>
    </row>
    <row r="1926" spans="1:23" x14ac:dyDescent="0.25">
      <c r="A1926" s="586">
        <v>1640</v>
      </c>
      <c r="B1926" s="4801"/>
      <c r="C1926" s="436" t="s">
        <v>2442</v>
      </c>
      <c r="D1926" s="2337">
        <v>44867</v>
      </c>
      <c r="E1926" s="3456" t="s">
        <v>4951</v>
      </c>
      <c r="F1926" s="164">
        <v>127</v>
      </c>
      <c r="G1926" s="145">
        <f>AVERAGE(CPVTFC3SG0043!F18:G18)</f>
        <v>2.1942500000000003</v>
      </c>
      <c r="H1926" s="4002">
        <f t="shared" si="404"/>
        <v>7137.6785714285716</v>
      </c>
      <c r="I1926" s="4116" t="s">
        <v>315</v>
      </c>
      <c r="J1926" s="694"/>
      <c r="K1926" s="694"/>
      <c r="L1926" s="695"/>
      <c r="M1926" s="694"/>
      <c r="N1926" s="694"/>
      <c r="O1926" s="694"/>
      <c r="P1926" s="267">
        <v>44893</v>
      </c>
      <c r="Q1926" s="268" t="s">
        <v>5591</v>
      </c>
      <c r="R1926" s="268">
        <v>149</v>
      </c>
      <c r="S1926" s="268">
        <f>AVERAGE(CPVTFC3SG0079!B22:C22)</f>
        <v>0.2049</v>
      </c>
      <c r="T1926" s="343">
        <f t="shared" si="435"/>
        <v>328.56521739130443</v>
      </c>
      <c r="U1926" s="1781" t="s">
        <v>314</v>
      </c>
    </row>
    <row r="1927" spans="1:23" ht="24.75" thickBot="1" x14ac:dyDescent="0.3">
      <c r="A1927" s="481">
        <v>1641</v>
      </c>
      <c r="B1927" s="4802"/>
      <c r="C1927" s="482" t="s">
        <v>3919</v>
      </c>
      <c r="D1927" s="1511">
        <v>44867</v>
      </c>
      <c r="E1927" s="3845" t="s">
        <v>4951</v>
      </c>
      <c r="F1927" s="485">
        <v>128</v>
      </c>
      <c r="G1927" s="486">
        <f>AVERAGE(CPVTFC3SG0043!H18:I18)</f>
        <v>2.6528999999999998</v>
      </c>
      <c r="H1927" s="4001">
        <f t="shared" si="404"/>
        <v>8775.7142857142844</v>
      </c>
      <c r="I1927" s="4095" t="s">
        <v>315</v>
      </c>
      <c r="J1927" s="1615">
        <v>44881</v>
      </c>
      <c r="K1927" s="1332" t="s">
        <v>5449</v>
      </c>
      <c r="L1927" s="414">
        <v>5</v>
      </c>
      <c r="M1927" s="1332">
        <f>AVERAGE(CPVTFC3SG0056!K11:L11)</f>
        <v>0.4178</v>
      </c>
      <c r="N1927" s="415">
        <f>(M1927-0.1243)/0.0142*400</f>
        <v>8267.6056338028156</v>
      </c>
      <c r="O1927" s="727" t="s">
        <v>315</v>
      </c>
      <c r="P1927" s="786"/>
      <c r="Q1927" s="786"/>
      <c r="R1927" s="668"/>
      <c r="S1927" s="786"/>
      <c r="T1927" s="786"/>
      <c r="U1927" s="788"/>
    </row>
    <row r="1928" spans="1:23" x14ac:dyDescent="0.25">
      <c r="A1928" s="504">
        <v>1642</v>
      </c>
      <c r="B1928" s="438" t="s">
        <v>5410</v>
      </c>
      <c r="C1928" s="438" t="s">
        <v>868</v>
      </c>
      <c r="D1928" s="2870">
        <v>44867</v>
      </c>
      <c r="E1928" s="3485" t="s">
        <v>4951</v>
      </c>
      <c r="F1928" s="444">
        <v>129</v>
      </c>
      <c r="G1928" s="499">
        <f>AVERAGE(CPVTFC3SG0043!J18:K18)</f>
        <v>1.20095</v>
      </c>
      <c r="H1928" s="4000">
        <f t="shared" ref="H1928:H2005" si="436">(G1928-0.1957)/0.014*50</f>
        <v>3590.1785714285716</v>
      </c>
      <c r="I1928" s="4168" t="s">
        <v>315</v>
      </c>
      <c r="J1928" s="1271"/>
      <c r="K1928" s="1271"/>
      <c r="L1928" s="1288"/>
      <c r="M1928" s="1271"/>
      <c r="N1928" s="1271"/>
      <c r="O1928" s="3897"/>
      <c r="P1928" s="267">
        <v>44893</v>
      </c>
      <c r="Q1928" s="268" t="s">
        <v>5591</v>
      </c>
      <c r="R1928" s="268">
        <v>152</v>
      </c>
      <c r="S1928" s="268">
        <f>AVERAGE(CPVTFC3SG0079!H22:I22)</f>
        <v>0.14574999999999999</v>
      </c>
      <c r="T1928" s="343">
        <f t="shared" ref="T1928" si="437">(S1928-0.1362)/0.0138*66</f>
        <v>45.673913043478272</v>
      </c>
      <c r="U1928" s="1781" t="s">
        <v>314</v>
      </c>
      <c r="V1928" s="4915" t="s">
        <v>1416</v>
      </c>
      <c r="W1928" s="5">
        <v>1</v>
      </c>
    </row>
    <row r="1929" spans="1:23" x14ac:dyDescent="0.25">
      <c r="A1929" s="590">
        <v>1643</v>
      </c>
      <c r="B1929" s="436" t="s">
        <v>5410</v>
      </c>
      <c r="C1929" s="436" t="s">
        <v>2442</v>
      </c>
      <c r="D1929" s="2337">
        <v>44867</v>
      </c>
      <c r="E1929" s="3456" t="s">
        <v>4951</v>
      </c>
      <c r="F1929" s="164">
        <v>130</v>
      </c>
      <c r="G1929" s="145">
        <f>AVERAGE(CPVTFC3SG0043!L18:M18)</f>
        <v>2.7571500000000002</v>
      </c>
      <c r="H1929" s="4002">
        <f t="shared" si="436"/>
        <v>9148.0357142857138</v>
      </c>
      <c r="I1929" s="4166" t="s">
        <v>315</v>
      </c>
      <c r="J1929" s="98">
        <v>44881</v>
      </c>
      <c r="K1929" s="99" t="s">
        <v>5449</v>
      </c>
      <c r="L1929" s="66">
        <v>6</v>
      </c>
      <c r="M1929" s="99">
        <f>AVERAGE(CPVTFC3SG0056!M11:N11)</f>
        <v>0.44040000000000001</v>
      </c>
      <c r="N1929" s="67">
        <f t="shared" ref="N1929:N1930" si="438">(M1929-0.1243)/0.0142*400</f>
        <v>8904.2253521126768</v>
      </c>
      <c r="O1929" s="858" t="s">
        <v>315</v>
      </c>
      <c r="P1929" s="267">
        <v>44893</v>
      </c>
      <c r="Q1929" s="268" t="s">
        <v>5591</v>
      </c>
      <c r="R1929" s="268">
        <v>153</v>
      </c>
      <c r="S1929" s="268">
        <f>AVERAGE(CPVTFC3SG0079!J22:K22)</f>
        <v>0.26785000000000003</v>
      </c>
      <c r="T1929" s="343">
        <f t="shared" ref="T1929" si="439">(S1929-0.1362)/0.0138*66</f>
        <v>629.63043478260886</v>
      </c>
      <c r="U1929" s="1781" t="s">
        <v>314</v>
      </c>
      <c r="V1929" s="4914"/>
    </row>
    <row r="1930" spans="1:23" ht="24.75" thickBot="1" x14ac:dyDescent="0.3">
      <c r="A1930" s="599">
        <v>1644</v>
      </c>
      <c r="B1930" s="437" t="s">
        <v>5410</v>
      </c>
      <c r="C1930" s="437" t="s">
        <v>3919</v>
      </c>
      <c r="D1930" s="2079">
        <v>44867</v>
      </c>
      <c r="E1930" s="3463" t="s">
        <v>4951</v>
      </c>
      <c r="F1930" s="445">
        <v>131</v>
      </c>
      <c r="G1930" s="453">
        <f>AVERAGE(CPVTFC3SG0043!N18:O18)</f>
        <v>2.7145999999999999</v>
      </c>
      <c r="H1930" s="4003">
        <f t="shared" si="436"/>
        <v>8996.0714285714275</v>
      </c>
      <c r="I1930" s="4167" t="s">
        <v>315</v>
      </c>
      <c r="J1930" s="1389">
        <v>44881</v>
      </c>
      <c r="K1930" s="1329" t="s">
        <v>5449</v>
      </c>
      <c r="L1930" s="122">
        <v>7</v>
      </c>
      <c r="M1930" s="1329">
        <f>AVERAGE(CPVTFC3SG0056!O11:P11)</f>
        <v>0.64600000000000002</v>
      </c>
      <c r="N1930" s="123">
        <f t="shared" si="438"/>
        <v>14695.774647887325</v>
      </c>
      <c r="O1930" s="1330" t="s">
        <v>315</v>
      </c>
      <c r="P1930" s="1268"/>
      <c r="Q1930" s="1268"/>
      <c r="R1930" s="969"/>
      <c r="S1930" s="1268"/>
      <c r="T1930" s="1268"/>
      <c r="U1930" s="2127"/>
      <c r="V1930" s="4914"/>
    </row>
    <row r="1931" spans="1:23" x14ac:dyDescent="0.25">
      <c r="A1931" s="508">
        <v>1645</v>
      </c>
      <c r="B1931" s="4809" t="s">
        <v>5411</v>
      </c>
      <c r="C1931" s="489" t="s">
        <v>868</v>
      </c>
      <c r="D1931" s="2329">
        <v>44867</v>
      </c>
      <c r="E1931" s="3465" t="s">
        <v>4951</v>
      </c>
      <c r="F1931" s="492">
        <v>132</v>
      </c>
      <c r="G1931" s="493">
        <f>AVERAGE(CPVTFC3SG0043!P18:Q18)</f>
        <v>8.8600000000000012E-2</v>
      </c>
      <c r="H1931" s="4008">
        <f t="shared" si="436"/>
        <v>-382.5</v>
      </c>
      <c r="I1931" s="4117" t="s">
        <v>314</v>
      </c>
      <c r="J1931" s="834"/>
      <c r="K1931" s="834"/>
      <c r="L1931" s="835"/>
      <c r="M1931" s="834"/>
      <c r="N1931" s="834"/>
      <c r="O1931" s="834"/>
      <c r="P1931" s="3788">
        <v>44893</v>
      </c>
      <c r="Q1931" s="1498" t="s">
        <v>5591</v>
      </c>
      <c r="R1931" s="1498">
        <v>158</v>
      </c>
      <c r="S1931" s="1498">
        <f>AVERAGE(CPVTFC3SG0079!T22:U22)</f>
        <v>0.10755000000000001</v>
      </c>
      <c r="T1931" s="494">
        <f t="shared" ref="T1931" si="440">(S1931-0.1362)/0.0138*66</f>
        <v>-137.0217391304347</v>
      </c>
      <c r="U1931" s="1779" t="s">
        <v>314</v>
      </c>
      <c r="V1931" s="4915" t="s">
        <v>1416</v>
      </c>
    </row>
    <row r="1932" spans="1:23" x14ac:dyDescent="0.25">
      <c r="A1932" s="585"/>
      <c r="B1932" s="4816"/>
      <c r="C1932" s="263" t="s">
        <v>5448</v>
      </c>
      <c r="D1932" s="2333"/>
      <c r="E1932" s="3468"/>
      <c r="F1932" s="695"/>
      <c r="G1932" s="892"/>
      <c r="H1932" s="4011"/>
      <c r="I1932" s="4094"/>
      <c r="J1932" s="694"/>
      <c r="K1932" s="694"/>
      <c r="L1932" s="695"/>
      <c r="M1932" s="694"/>
      <c r="N1932" s="694"/>
      <c r="O1932" s="694"/>
      <c r="P1932" s="267">
        <v>44893</v>
      </c>
      <c r="Q1932" s="268" t="s">
        <v>5591</v>
      </c>
      <c r="R1932" s="268">
        <v>159</v>
      </c>
      <c r="S1932" s="268">
        <f>AVERAGE(CPVTFC3SG0079!V22:W22)</f>
        <v>9.1400000000000009E-2</v>
      </c>
      <c r="T1932" s="343">
        <f t="shared" ref="T1932:T1933" si="441">(S1932-0.1362)/0.0138*66</f>
        <v>-214.26086956521729</v>
      </c>
      <c r="U1932" s="1781" t="s">
        <v>314</v>
      </c>
      <c r="V1932" s="4915"/>
    </row>
    <row r="1933" spans="1:23" x14ac:dyDescent="0.25">
      <c r="A1933" s="593">
        <v>1646</v>
      </c>
      <c r="B1933" s="4816"/>
      <c r="C1933" s="263" t="s">
        <v>2442</v>
      </c>
      <c r="D1933" s="2340">
        <v>44867</v>
      </c>
      <c r="E1933" s="3460" t="s">
        <v>4951</v>
      </c>
      <c r="F1933" s="102">
        <v>133</v>
      </c>
      <c r="G1933" s="275">
        <f>AVERAGE(CPVTFC3SG0043!R18:S18)</f>
        <v>9.425E-2</v>
      </c>
      <c r="H1933" s="4026">
        <f t="shared" si="436"/>
        <v>-362.32142857142861</v>
      </c>
      <c r="I1933" s="4118" t="s">
        <v>314</v>
      </c>
      <c r="J1933" s="694"/>
      <c r="K1933" s="694"/>
      <c r="L1933" s="695"/>
      <c r="M1933" s="694"/>
      <c r="N1933" s="694"/>
      <c r="O1933" s="694"/>
      <c r="P1933" s="267">
        <v>44893</v>
      </c>
      <c r="Q1933" s="268" t="s">
        <v>5591</v>
      </c>
      <c r="R1933" s="268">
        <v>160</v>
      </c>
      <c r="S1933" s="268">
        <f>AVERAGE(CPVTFC3SG0079!X22:Y22)</f>
        <v>9.1900000000000009E-2</v>
      </c>
      <c r="T1933" s="343">
        <f t="shared" si="441"/>
        <v>-211.8695652173912</v>
      </c>
      <c r="U1933" s="1781" t="s">
        <v>314</v>
      </c>
      <c r="V1933" s="4914"/>
    </row>
    <row r="1934" spans="1:23" ht="24.75" thickBot="1" x14ac:dyDescent="0.3">
      <c r="A1934" s="516">
        <v>1647</v>
      </c>
      <c r="B1934" s="4810"/>
      <c r="C1934" s="463" t="s">
        <v>3919</v>
      </c>
      <c r="D1934" s="1516">
        <v>44867</v>
      </c>
      <c r="E1934" s="3834" t="s">
        <v>4951</v>
      </c>
      <c r="F1934" s="518">
        <v>134</v>
      </c>
      <c r="G1934" s="509">
        <f>AVERAGE(CPVTFC3SG0043!T18:U18)</f>
        <v>2.8977500000000003</v>
      </c>
      <c r="H1934" s="4014">
        <f t="shared" si="436"/>
        <v>9650.1785714285725</v>
      </c>
      <c r="I1934" s="4150" t="s">
        <v>315</v>
      </c>
      <c r="J1934" s="786"/>
      <c r="K1934" s="786"/>
      <c r="L1934" s="787"/>
      <c r="M1934" s="786"/>
      <c r="N1934" s="786"/>
      <c r="O1934" s="786"/>
      <c r="P1934" s="786"/>
      <c r="Q1934" s="786"/>
      <c r="R1934" s="668"/>
      <c r="S1934" s="786"/>
      <c r="T1934" s="786"/>
      <c r="U1934" s="788"/>
      <c r="V1934" s="4914"/>
    </row>
    <row r="1935" spans="1:23" x14ac:dyDescent="0.25">
      <c r="A1935" s="536">
        <v>1648</v>
      </c>
      <c r="B1935" s="439" t="s">
        <v>5412</v>
      </c>
      <c r="C1935" s="372" t="s">
        <v>868</v>
      </c>
      <c r="D1935" s="2331">
        <v>44867</v>
      </c>
      <c r="E1935" s="3473" t="s">
        <v>4951</v>
      </c>
      <c r="F1935" s="375">
        <v>135</v>
      </c>
      <c r="G1935" s="511">
        <f>AVERAGE(CPVTFC3SG0043!V18:W18)</f>
        <v>0.17415</v>
      </c>
      <c r="H1935" s="4005">
        <f t="shared" si="436"/>
        <v>-76.964285714285765</v>
      </c>
      <c r="I1935" s="4105" t="s">
        <v>314</v>
      </c>
      <c r="J1935" s="1271"/>
      <c r="K1935" s="1271"/>
      <c r="L1935" s="1288"/>
      <c r="M1935" s="1271"/>
      <c r="N1935" s="1271"/>
      <c r="O1935" s="3897"/>
      <c r="P1935" s="267">
        <v>44893</v>
      </c>
      <c r="Q1935" s="268" t="s">
        <v>5591</v>
      </c>
      <c r="R1935" s="268">
        <v>161</v>
      </c>
      <c r="S1935" s="268">
        <f>AVERAGE(CPVTFC3SG0079!B24:C24)</f>
        <v>0.15239999999999998</v>
      </c>
      <c r="T1935" s="343">
        <f t="shared" ref="T1935:T1936" si="442">(S1935-0.1362)/0.0138*66</f>
        <v>77.478260869565176</v>
      </c>
      <c r="U1935" s="1781" t="s">
        <v>314</v>
      </c>
      <c r="V1935" s="4915" t="s">
        <v>1416</v>
      </c>
    </row>
    <row r="1936" spans="1:23" x14ac:dyDescent="0.25">
      <c r="A1936" s="585">
        <v>1649</v>
      </c>
      <c r="B1936" s="443" t="s">
        <v>5412</v>
      </c>
      <c r="C1936" s="263" t="s">
        <v>2442</v>
      </c>
      <c r="D1936" s="2340">
        <v>44867</v>
      </c>
      <c r="E1936" s="3460" t="s">
        <v>4951</v>
      </c>
      <c r="F1936" s="102">
        <v>136</v>
      </c>
      <c r="G1936" s="275">
        <f>AVERAGE(CPVTFC3SG0043!X18:Y18)</f>
        <v>0.15089999999999998</v>
      </c>
      <c r="H1936" s="4026">
        <f t="shared" si="436"/>
        <v>-160.00000000000011</v>
      </c>
      <c r="I1936" s="4115" t="s">
        <v>314</v>
      </c>
      <c r="J1936" s="694"/>
      <c r="K1936" s="694"/>
      <c r="L1936" s="695"/>
      <c r="M1936" s="694"/>
      <c r="N1936" s="694"/>
      <c r="O1936" s="1260"/>
      <c r="P1936" s="267">
        <v>44893</v>
      </c>
      <c r="Q1936" s="268" t="s">
        <v>5591</v>
      </c>
      <c r="R1936" s="268">
        <v>162</v>
      </c>
      <c r="S1936" s="268">
        <f>AVERAGE(CPVTFC3SG0079!D24:E24)</f>
        <v>0.11415</v>
      </c>
      <c r="T1936" s="343">
        <f t="shared" si="442"/>
        <v>-105.45652173913038</v>
      </c>
      <c r="U1936" s="1781" t="s">
        <v>314</v>
      </c>
      <c r="V1936" s="4914"/>
    </row>
    <row r="1937" spans="1:23" ht="24.75" thickBot="1" x14ac:dyDescent="0.3">
      <c r="A1937" s="219">
        <v>1650</v>
      </c>
      <c r="B1937" s="463" t="s">
        <v>5412</v>
      </c>
      <c r="C1937" s="463" t="s">
        <v>3919</v>
      </c>
      <c r="D1937" s="1516">
        <v>44867</v>
      </c>
      <c r="E1937" s="3834" t="s">
        <v>4951</v>
      </c>
      <c r="F1937" s="518">
        <v>137</v>
      </c>
      <c r="G1937" s="509">
        <f>AVERAGE(CPVTFC3SG0043!B20:C20)</f>
        <v>0.6611499999999999</v>
      </c>
      <c r="H1937" s="4014">
        <f t="shared" si="436"/>
        <v>1662.3214285714284</v>
      </c>
      <c r="I1937" s="4100" t="s">
        <v>315</v>
      </c>
      <c r="J1937" s="786"/>
      <c r="K1937" s="786"/>
      <c r="L1937" s="787"/>
      <c r="M1937" s="786"/>
      <c r="N1937" s="786"/>
      <c r="O1937" s="2699"/>
      <c r="P1937" s="786"/>
      <c r="Q1937" s="786"/>
      <c r="R1937" s="668"/>
      <c r="S1937" s="786"/>
      <c r="T1937" s="786"/>
      <c r="U1937" s="788"/>
      <c r="V1937" s="4914"/>
    </row>
    <row r="1938" spans="1:23" x14ac:dyDescent="0.25">
      <c r="A1938" s="406">
        <v>1651</v>
      </c>
      <c r="B1938" s="476" t="s">
        <v>5413</v>
      </c>
      <c r="C1938" s="476" t="s">
        <v>868</v>
      </c>
      <c r="D1938" s="2332">
        <v>44867</v>
      </c>
      <c r="E1938" s="3523" t="s">
        <v>4951</v>
      </c>
      <c r="F1938" s="478">
        <v>138</v>
      </c>
      <c r="G1938" s="479">
        <f>AVERAGE(CPVTFC3SG0043!D20:E20)</f>
        <v>2.90835</v>
      </c>
      <c r="H1938" s="4004">
        <f t="shared" si="436"/>
        <v>9688.0357142857138</v>
      </c>
      <c r="I1938" s="4164" t="s">
        <v>315</v>
      </c>
      <c r="J1938" s="1611">
        <v>44881</v>
      </c>
      <c r="K1938" s="1327" t="s">
        <v>5449</v>
      </c>
      <c r="L1938" s="409">
        <v>8</v>
      </c>
      <c r="M1938" s="1327">
        <f>AVERAGE(CPVTFC3SG0056!Q11:R11)</f>
        <v>0.8417</v>
      </c>
      <c r="N1938" s="405">
        <f t="shared" ref="N1938:N1940" si="443">(M1938-0.1243)/0.0142*400</f>
        <v>20208.45070422535</v>
      </c>
      <c r="O1938" s="872" t="s">
        <v>315</v>
      </c>
      <c r="P1938" s="3788">
        <v>44893</v>
      </c>
      <c r="Q1938" s="1498" t="s">
        <v>5591</v>
      </c>
      <c r="R1938" s="1498">
        <v>164</v>
      </c>
      <c r="S1938" s="1498">
        <f>AVERAGE(CPVTFC3SG0079!H24:I24)</f>
        <v>0.31279999999999997</v>
      </c>
      <c r="T1938" s="494">
        <f t="shared" ref="T1938:T1939" si="444">(S1938-0.1362)/0.0138*66</f>
        <v>844.60869565217388</v>
      </c>
      <c r="U1938" s="1779" t="s">
        <v>314</v>
      </c>
      <c r="W1938" s="5">
        <v>1</v>
      </c>
    </row>
    <row r="1939" spans="1:23" x14ac:dyDescent="0.25">
      <c r="A1939" s="586">
        <v>1652</v>
      </c>
      <c r="B1939" s="436" t="s">
        <v>5413</v>
      </c>
      <c r="C1939" s="436" t="s">
        <v>2442</v>
      </c>
      <c r="D1939" s="2337">
        <v>44867</v>
      </c>
      <c r="E1939" s="3456" t="s">
        <v>4951</v>
      </c>
      <c r="F1939" s="164">
        <v>139</v>
      </c>
      <c r="G1939" s="145">
        <f>AVERAGE(CPVTFC3SG0043!F20:G20)</f>
        <v>2.7439999999999998</v>
      </c>
      <c r="H1939" s="4002">
        <f t="shared" si="436"/>
        <v>9101.0714285714275</v>
      </c>
      <c r="I1939" s="4166" t="s">
        <v>315</v>
      </c>
      <c r="J1939" s="98">
        <v>44881</v>
      </c>
      <c r="K1939" s="99" t="s">
        <v>5449</v>
      </c>
      <c r="L1939" s="66">
        <v>9</v>
      </c>
      <c r="M1939" s="99">
        <f>AVERAGE(CPVTFC3SG0056!S11:T11)</f>
        <v>0.52390000000000003</v>
      </c>
      <c r="N1939" s="67">
        <f t="shared" si="443"/>
        <v>11256.338028169015</v>
      </c>
      <c r="O1939" s="858" t="s">
        <v>315</v>
      </c>
      <c r="P1939" s="267">
        <v>44893</v>
      </c>
      <c r="Q1939" s="268" t="s">
        <v>5591</v>
      </c>
      <c r="R1939" s="268">
        <v>165</v>
      </c>
      <c r="S1939" s="268">
        <f>AVERAGE(CPVTFC3SG0079!J24:K24)</f>
        <v>0.14445000000000002</v>
      </c>
      <c r="T1939" s="343">
        <f t="shared" si="444"/>
        <v>39.456521739130601</v>
      </c>
      <c r="U1939" s="1781" t="s">
        <v>314</v>
      </c>
    </row>
    <row r="1940" spans="1:23" ht="24.75" thickBot="1" x14ac:dyDescent="0.3">
      <c r="A1940" s="481">
        <v>1653</v>
      </c>
      <c r="B1940" s="482" t="s">
        <v>5413</v>
      </c>
      <c r="C1940" s="482" t="s">
        <v>3919</v>
      </c>
      <c r="D1940" s="1511">
        <v>44867</v>
      </c>
      <c r="E1940" s="3845" t="s">
        <v>4951</v>
      </c>
      <c r="F1940" s="485">
        <v>140</v>
      </c>
      <c r="G1940" s="486">
        <f>AVERAGE(CPVTFC3SG0043!H20:I20)</f>
        <v>2.3325499999999999</v>
      </c>
      <c r="H1940" s="4001">
        <f t="shared" si="436"/>
        <v>7631.6071428571422</v>
      </c>
      <c r="I1940" s="4169" t="s">
        <v>315</v>
      </c>
      <c r="J1940" s="3915">
        <v>44881</v>
      </c>
      <c r="K1940" s="1336" t="s">
        <v>5449</v>
      </c>
      <c r="L1940" s="985">
        <v>10</v>
      </c>
      <c r="M1940" s="1336">
        <f>AVERAGE(CPVTFC3SG0056!U11:V11)</f>
        <v>0.26624999999999999</v>
      </c>
      <c r="N1940" s="986">
        <f t="shared" si="443"/>
        <v>3998.5915492957743</v>
      </c>
      <c r="O1940" s="1338" t="s">
        <v>315</v>
      </c>
      <c r="P1940" s="786"/>
      <c r="Q1940" s="786"/>
      <c r="R1940" s="668"/>
      <c r="S1940" s="786"/>
      <c r="T1940" s="786"/>
      <c r="U1940" s="788"/>
    </row>
    <row r="1941" spans="1:23" x14ac:dyDescent="0.25">
      <c r="A1941" s="488">
        <v>1654</v>
      </c>
      <c r="B1941" s="489" t="s">
        <v>5414</v>
      </c>
      <c r="C1941" s="489" t="s">
        <v>868</v>
      </c>
      <c r="D1941" s="2329">
        <v>44867</v>
      </c>
      <c r="E1941" s="3465" t="s">
        <v>4951</v>
      </c>
      <c r="F1941" s="492">
        <v>141</v>
      </c>
      <c r="G1941" s="493">
        <f>AVERAGE(CPVTFC3SG0043!J20:K20)</f>
        <v>7.9699999999999993E-2</v>
      </c>
      <c r="H1941" s="4008">
        <f t="shared" si="436"/>
        <v>-414.28571428571433</v>
      </c>
      <c r="I1941" s="4104" t="s">
        <v>314</v>
      </c>
      <c r="J1941" s="834"/>
      <c r="K1941" s="834"/>
      <c r="L1941" s="835"/>
      <c r="M1941" s="834"/>
      <c r="N1941" s="834"/>
      <c r="O1941" s="1602"/>
      <c r="P1941" s="3788">
        <v>44893</v>
      </c>
      <c r="Q1941" s="1498" t="s">
        <v>5591</v>
      </c>
      <c r="R1941" s="1498">
        <v>166</v>
      </c>
      <c r="S1941" s="1498">
        <f>AVERAGE(CPVTFC3SG0079!L24:M24)</f>
        <v>0.17799999999999999</v>
      </c>
      <c r="T1941" s="494">
        <f t="shared" ref="T1941:T1942" si="445">(S1941-0.1362)/0.0138*66</f>
        <v>199.91304347826087</v>
      </c>
      <c r="U1941" s="1779" t="s">
        <v>314</v>
      </c>
    </row>
    <row r="1942" spans="1:23" x14ac:dyDescent="0.25">
      <c r="A1942" s="585">
        <v>1655</v>
      </c>
      <c r="B1942" s="263" t="s">
        <v>5414</v>
      </c>
      <c r="C1942" s="263" t="s">
        <v>2442</v>
      </c>
      <c r="D1942" s="2340">
        <v>44867</v>
      </c>
      <c r="E1942" s="3460" t="s">
        <v>4951</v>
      </c>
      <c r="F1942" s="102">
        <v>142</v>
      </c>
      <c r="G1942" s="275">
        <f>AVERAGE(CPVTFC3SG0043!L20:M20)</f>
        <v>7.5749999999999998E-2</v>
      </c>
      <c r="H1942" s="4026">
        <f t="shared" si="436"/>
        <v>-428.39285714285717</v>
      </c>
      <c r="I1942" s="4115" t="s">
        <v>314</v>
      </c>
      <c r="J1942" s="694"/>
      <c r="K1942" s="694"/>
      <c r="L1942" s="695"/>
      <c r="M1942" s="694"/>
      <c r="N1942" s="694"/>
      <c r="O1942" s="1260"/>
      <c r="P1942" s="267">
        <v>44893</v>
      </c>
      <c r="Q1942" s="268" t="s">
        <v>5591</v>
      </c>
      <c r="R1942" s="268">
        <v>167</v>
      </c>
      <c r="S1942" s="268">
        <f>AVERAGE(CPVTFC3SG0079!N24:O24)</f>
        <v>9.7950000000000009E-2</v>
      </c>
      <c r="T1942" s="343">
        <f t="shared" si="445"/>
        <v>-182.93478260869554</v>
      </c>
      <c r="U1942" s="1781" t="s">
        <v>314</v>
      </c>
    </row>
    <row r="1943" spans="1:23" ht="24.75" thickBot="1" x14ac:dyDescent="0.3">
      <c r="A1943" s="90">
        <v>1656</v>
      </c>
      <c r="B1943" s="464" t="s">
        <v>5414</v>
      </c>
      <c r="C1943" s="464" t="s">
        <v>3919</v>
      </c>
      <c r="D1943" s="1525">
        <v>44867</v>
      </c>
      <c r="E1943" s="3840" t="s">
        <v>4951</v>
      </c>
      <c r="F1943" s="467">
        <v>143</v>
      </c>
      <c r="G1943" s="468">
        <f>AVERAGE(CPVTFC3SG0043!N20:O20)</f>
        <v>0.14235</v>
      </c>
      <c r="H1943" s="4009">
        <f t="shared" si="436"/>
        <v>-190.53571428571431</v>
      </c>
      <c r="I1943" s="4107" t="s">
        <v>314</v>
      </c>
      <c r="J1943" s="786"/>
      <c r="K1943" s="786"/>
      <c r="L1943" s="787"/>
      <c r="M1943" s="786"/>
      <c r="N1943" s="786"/>
      <c r="O1943" s="2699"/>
      <c r="P1943" s="786"/>
      <c r="Q1943" s="786"/>
      <c r="R1943" s="668"/>
      <c r="S1943" s="786"/>
      <c r="T1943" s="786"/>
      <c r="U1943" s="788"/>
    </row>
    <row r="1944" spans="1:23" x14ac:dyDescent="0.25">
      <c r="A1944" s="406">
        <v>1657</v>
      </c>
      <c r="B1944" s="4814" t="s">
        <v>5415</v>
      </c>
      <c r="C1944" s="476" t="s">
        <v>868</v>
      </c>
      <c r="D1944" s="2332">
        <v>44867</v>
      </c>
      <c r="E1944" s="3523" t="s">
        <v>4951</v>
      </c>
      <c r="F1944" s="478">
        <v>144</v>
      </c>
      <c r="G1944" s="479">
        <f>AVERAGE(CPVTFC3SG0043!P20:Q20)</f>
        <v>2.8990999999999998</v>
      </c>
      <c r="H1944" s="4004">
        <f t="shared" si="436"/>
        <v>9655</v>
      </c>
      <c r="I1944" s="4164" t="s">
        <v>315</v>
      </c>
      <c r="J1944" s="1611">
        <v>44881</v>
      </c>
      <c r="K1944" s="1327" t="s">
        <v>5449</v>
      </c>
      <c r="L1944" s="409">
        <v>11</v>
      </c>
      <c r="M1944" s="1327">
        <f>AVERAGE(CPVTFC3SG0056!W11:X11)</f>
        <v>1.6369499999999999</v>
      </c>
      <c r="N1944" s="405">
        <f t="shared" ref="N1944:N1950" si="446">(M1944-0.1243)/0.0142*400</f>
        <v>42609.859154929567</v>
      </c>
      <c r="O1944" s="872" t="s">
        <v>315</v>
      </c>
      <c r="P1944" s="1611">
        <v>44893</v>
      </c>
      <c r="Q1944" s="1327" t="s">
        <v>5591</v>
      </c>
      <c r="R1944" s="1327">
        <v>168</v>
      </c>
      <c r="S1944" s="1327">
        <f>AVERAGE(CPVTFC3SG0079!P24:Q24)</f>
        <v>0.70219999999999994</v>
      </c>
      <c r="T1944" s="480">
        <f t="shared" ref="T1944:T1946" si="447">(S1944-0.1362)/0.0138*66</f>
        <v>2706.9565217391305</v>
      </c>
      <c r="U1944" s="782" t="s">
        <v>315</v>
      </c>
      <c r="W1944" s="5">
        <v>1</v>
      </c>
    </row>
    <row r="1945" spans="1:23" x14ac:dyDescent="0.25">
      <c r="A1945" s="591"/>
      <c r="B1945" s="4815"/>
      <c r="C1945" s="436" t="s">
        <v>5448</v>
      </c>
      <c r="D1945" s="2333"/>
      <c r="E1945" s="3468"/>
      <c r="F1945" s="695"/>
      <c r="G1945" s="892"/>
      <c r="H1945" s="4011"/>
      <c r="I1945" s="4094"/>
      <c r="J1945" s="3939"/>
      <c r="K1945" s="1366"/>
      <c r="L1945" s="830"/>
      <c r="M1945" s="1366"/>
      <c r="N1945" s="831"/>
      <c r="O1945" s="672"/>
      <c r="P1945" s="267">
        <v>44893</v>
      </c>
      <c r="Q1945" s="268" t="s">
        <v>5591</v>
      </c>
      <c r="R1945" s="268">
        <v>169</v>
      </c>
      <c r="S1945" s="268">
        <f>AVERAGE(CPVTFC3SG0079!R24:S24)</f>
        <v>0.2072</v>
      </c>
      <c r="T1945" s="343">
        <f t="shared" si="447"/>
        <v>339.56521739130437</v>
      </c>
      <c r="U1945" s="1781" t="s">
        <v>314</v>
      </c>
    </row>
    <row r="1946" spans="1:23" x14ac:dyDescent="0.25">
      <c r="A1946" s="586">
        <v>1658</v>
      </c>
      <c r="B1946" s="4815"/>
      <c r="C1946" s="436" t="s">
        <v>2442</v>
      </c>
      <c r="D1946" s="2337">
        <v>44867</v>
      </c>
      <c r="E1946" s="3456" t="s">
        <v>4951</v>
      </c>
      <c r="F1946" s="164">
        <v>145</v>
      </c>
      <c r="G1946" s="145">
        <f>AVERAGE(CPVTFC3SG0043!R20:S20)</f>
        <v>2.86605</v>
      </c>
      <c r="H1946" s="4002">
        <f t="shared" si="436"/>
        <v>9536.9642857142844</v>
      </c>
      <c r="I1946" s="4166" t="s">
        <v>315</v>
      </c>
      <c r="J1946" s="98">
        <v>44881</v>
      </c>
      <c r="K1946" s="99" t="s">
        <v>5449</v>
      </c>
      <c r="L1946" s="66">
        <v>12</v>
      </c>
      <c r="M1946" s="99">
        <f>AVERAGE(CPVTFC3SG0056!C13:D13)</f>
        <v>1.0060500000000001</v>
      </c>
      <c r="N1946" s="67">
        <f t="shared" si="446"/>
        <v>24838.028169014087</v>
      </c>
      <c r="O1946" s="858" t="s">
        <v>315</v>
      </c>
      <c r="P1946" s="267">
        <v>44893</v>
      </c>
      <c r="Q1946" s="268" t="s">
        <v>5591</v>
      </c>
      <c r="R1946" s="268">
        <v>170</v>
      </c>
      <c r="S1946" s="268">
        <f>AVERAGE(CPVTFC3SG0079!T24:U24)</f>
        <v>0.33179999999999998</v>
      </c>
      <c r="T1946" s="343">
        <f t="shared" si="447"/>
        <v>935.47826086956525</v>
      </c>
      <c r="U1946" s="1781" t="s">
        <v>314</v>
      </c>
    </row>
    <row r="1947" spans="1:23" ht="24.75" thickBot="1" x14ac:dyDescent="0.3">
      <c r="A1947" s="529">
        <v>1659</v>
      </c>
      <c r="B1947" s="4815"/>
      <c r="C1947" s="437" t="s">
        <v>3919</v>
      </c>
      <c r="D1947" s="2079">
        <v>44867</v>
      </c>
      <c r="E1947" s="3463" t="s">
        <v>4951</v>
      </c>
      <c r="F1947" s="445">
        <v>146</v>
      </c>
      <c r="G1947" s="453">
        <f>AVERAGE(CPVTFC3SG0043!T20:U20)</f>
        <v>2.8207500000000003</v>
      </c>
      <c r="H1947" s="4003">
        <f t="shared" si="436"/>
        <v>9375.1785714285725</v>
      </c>
      <c r="I1947" s="4167" t="s">
        <v>315</v>
      </c>
      <c r="J1947" s="1389">
        <v>44881</v>
      </c>
      <c r="K1947" s="1329" t="s">
        <v>5449</v>
      </c>
      <c r="L1947" s="122">
        <v>13</v>
      </c>
      <c r="M1947" s="1329">
        <f>AVERAGE(CPVTFC3SG0056!E13:F13)</f>
        <v>0.92700000000000005</v>
      </c>
      <c r="N1947" s="123">
        <f t="shared" si="446"/>
        <v>22611.267605633806</v>
      </c>
      <c r="O1947" s="1330" t="s">
        <v>315</v>
      </c>
      <c r="P1947" s="1268"/>
      <c r="Q1947" s="1268"/>
      <c r="R1947" s="969"/>
      <c r="S1947" s="1268"/>
      <c r="T1947" s="1268"/>
      <c r="U1947" s="2127"/>
    </row>
    <row r="1948" spans="1:23" x14ac:dyDescent="0.25">
      <c r="A1948" s="475">
        <v>1660</v>
      </c>
      <c r="B1948" s="476" t="s">
        <v>5416</v>
      </c>
      <c r="C1948" s="476" t="s">
        <v>868</v>
      </c>
      <c r="D1948" s="2332">
        <v>44867</v>
      </c>
      <c r="E1948" s="3523" t="s">
        <v>4951</v>
      </c>
      <c r="F1948" s="478">
        <v>147</v>
      </c>
      <c r="G1948" s="479">
        <f>AVERAGE(CPVTFC3SG0043!V20:W20)</f>
        <v>2.8569</v>
      </c>
      <c r="H1948" s="4004">
        <f t="shared" si="436"/>
        <v>9504.2857142857138</v>
      </c>
      <c r="I1948" s="4164" t="s">
        <v>315</v>
      </c>
      <c r="J1948" s="1611">
        <v>44881</v>
      </c>
      <c r="K1948" s="1327" t="s">
        <v>5449</v>
      </c>
      <c r="L1948" s="409">
        <v>14</v>
      </c>
      <c r="M1948" s="1327">
        <f>AVERAGE(CPVTFC3SG0056!G13:H13)</f>
        <v>2.2202000000000002</v>
      </c>
      <c r="N1948" s="405">
        <f t="shared" si="446"/>
        <v>59039.436619718312</v>
      </c>
      <c r="O1948" s="872" t="s">
        <v>315</v>
      </c>
      <c r="P1948" s="1611">
        <v>44893</v>
      </c>
      <c r="Q1948" s="1327" t="s">
        <v>5591</v>
      </c>
      <c r="R1948" s="1327">
        <v>171</v>
      </c>
      <c r="S1948" s="1327">
        <f>AVERAGE(CPVTFC3SG0079!V24:W24)</f>
        <v>0.44335000000000002</v>
      </c>
      <c r="T1948" s="480">
        <f t="shared" ref="T1948:T1949" si="448">(S1948-0.1362)/0.0138*66</f>
        <v>1468.9782608695655</v>
      </c>
      <c r="U1948" s="782" t="s">
        <v>315</v>
      </c>
      <c r="W1948" s="5">
        <v>1</v>
      </c>
    </row>
    <row r="1949" spans="1:23" x14ac:dyDescent="0.25">
      <c r="A1949" s="590">
        <v>1661</v>
      </c>
      <c r="B1949" s="436" t="s">
        <v>5416</v>
      </c>
      <c r="C1949" s="436" t="s">
        <v>2442</v>
      </c>
      <c r="D1949" s="2337">
        <v>44867</v>
      </c>
      <c r="E1949" s="3456" t="s">
        <v>4951</v>
      </c>
      <c r="F1949" s="164">
        <v>148</v>
      </c>
      <c r="G1949" s="145">
        <f>AVERAGE(CPVTFC3SG0043!X20:Y20)</f>
        <v>2.8711500000000001</v>
      </c>
      <c r="H1949" s="4002">
        <f t="shared" si="436"/>
        <v>9555.1785714285706</v>
      </c>
      <c r="I1949" s="4166" t="s">
        <v>315</v>
      </c>
      <c r="J1949" s="98">
        <v>44881</v>
      </c>
      <c r="K1949" s="99" t="s">
        <v>5449</v>
      </c>
      <c r="L1949" s="66">
        <v>15</v>
      </c>
      <c r="M1949" s="99">
        <f>AVERAGE(CPVTFC3SG0056!I13:J13)</f>
        <v>1.2599</v>
      </c>
      <c r="N1949" s="67">
        <f t="shared" si="446"/>
        <v>31988.732394366194</v>
      </c>
      <c r="O1949" s="858" t="s">
        <v>315</v>
      </c>
      <c r="P1949" s="267">
        <v>44893</v>
      </c>
      <c r="Q1949" s="268" t="s">
        <v>5591</v>
      </c>
      <c r="R1949" s="268">
        <v>172</v>
      </c>
      <c r="S1949" s="268">
        <f>AVERAGE(CPVTFC3SG0079!X24:Y24)</f>
        <v>0.22220000000000001</v>
      </c>
      <c r="T1949" s="343">
        <f t="shared" si="448"/>
        <v>411.30434782608711</v>
      </c>
      <c r="U1949" s="1781" t="s">
        <v>314</v>
      </c>
    </row>
    <row r="1950" spans="1:23" ht="24.75" thickBot="1" x14ac:dyDescent="0.3">
      <c r="A1950" s="599">
        <v>1662</v>
      </c>
      <c r="B1950" s="437" t="s">
        <v>5416</v>
      </c>
      <c r="C1950" s="437" t="s">
        <v>3919</v>
      </c>
      <c r="D1950" s="2079">
        <v>44867</v>
      </c>
      <c r="E1950" s="3463" t="s">
        <v>4951</v>
      </c>
      <c r="F1950" s="445">
        <v>149</v>
      </c>
      <c r="G1950" s="453">
        <f>AVERAGE(CPVTFC3SG0043!B22:C22)</f>
        <v>2.9168500000000002</v>
      </c>
      <c r="H1950" s="4003">
        <f t="shared" si="436"/>
        <v>9718.3928571428587</v>
      </c>
      <c r="I1950" s="4167" t="s">
        <v>315</v>
      </c>
      <c r="J1950" s="1389">
        <v>44881</v>
      </c>
      <c r="K1950" s="1329" t="s">
        <v>5449</v>
      </c>
      <c r="L1950" s="122">
        <v>16</v>
      </c>
      <c r="M1950" s="1329">
        <f>AVERAGE(CPVTFC3SG0056!K13:L13)</f>
        <v>0.82655000000000001</v>
      </c>
      <c r="N1950" s="123">
        <f t="shared" si="446"/>
        <v>19781.690140845072</v>
      </c>
      <c r="O1950" s="1330" t="s">
        <v>315</v>
      </c>
      <c r="P1950" s="1268"/>
      <c r="Q1950" s="1268"/>
      <c r="R1950" s="969"/>
      <c r="S1950" s="1268"/>
      <c r="T1950" s="1268"/>
      <c r="U1950" s="2127"/>
    </row>
    <row r="1951" spans="1:23" x14ac:dyDescent="0.25">
      <c r="A1951" s="406">
        <v>1663</v>
      </c>
      <c r="B1951" s="4800" t="s">
        <v>5417</v>
      </c>
      <c r="C1951" s="476" t="s">
        <v>868</v>
      </c>
      <c r="D1951" s="2332">
        <v>44867</v>
      </c>
      <c r="E1951" s="3523" t="s">
        <v>4951</v>
      </c>
      <c r="F1951" s="478">
        <v>150</v>
      </c>
      <c r="G1951" s="479">
        <f>AVERAGE(CPVTFC3SG0043!D22:E22)</f>
        <v>1.9367000000000001</v>
      </c>
      <c r="H1951" s="4004">
        <f t="shared" si="436"/>
        <v>6217.8571428571431</v>
      </c>
      <c r="I1951" s="4093" t="s">
        <v>315</v>
      </c>
      <c r="J1951" s="834"/>
      <c r="K1951" s="834"/>
      <c r="L1951" s="835"/>
      <c r="M1951" s="834"/>
      <c r="N1951" s="834"/>
      <c r="O1951" s="834"/>
      <c r="P1951" s="3788">
        <v>44893</v>
      </c>
      <c r="Q1951" s="1498" t="s">
        <v>5592</v>
      </c>
      <c r="R1951" s="1498">
        <v>34</v>
      </c>
      <c r="S1951" s="1498">
        <f>AVERAGE(CPVTFC3SG0080!C17:D17)</f>
        <v>0.15604999999999999</v>
      </c>
      <c r="T1951" s="494">
        <f t="shared" ref="T1951" si="449">(S1951-0.0643)/0.0133*66</f>
        <v>455.30075187969925</v>
      </c>
      <c r="U1951" s="1779" t="s">
        <v>314</v>
      </c>
      <c r="W1951" s="5">
        <v>1</v>
      </c>
    </row>
    <row r="1952" spans="1:23" x14ac:dyDescent="0.25">
      <c r="A1952" s="590"/>
      <c r="B1952" s="4801"/>
      <c r="C1952" s="436" t="s">
        <v>5448</v>
      </c>
      <c r="D1952" s="2333"/>
      <c r="E1952" s="3468"/>
      <c r="F1952" s="695"/>
      <c r="G1952" s="892"/>
      <c r="H1952" s="4011"/>
      <c r="I1952" s="4094"/>
      <c r="J1952" s="694"/>
      <c r="K1952" s="694"/>
      <c r="L1952" s="695"/>
      <c r="M1952" s="694"/>
      <c r="N1952" s="694"/>
      <c r="O1952" s="694"/>
      <c r="P1952" s="267">
        <v>44893</v>
      </c>
      <c r="Q1952" s="268" t="s">
        <v>5592</v>
      </c>
      <c r="R1952" s="268">
        <v>35</v>
      </c>
      <c r="S1952" s="268">
        <f>AVERAGE(CPVTFC3SG0080!E17:F17)</f>
        <v>0.21155000000000002</v>
      </c>
      <c r="T1952" s="343">
        <f t="shared" ref="T1952:T1953" si="450">(S1952-0.0643)/0.0133*66</f>
        <v>730.71428571428578</v>
      </c>
      <c r="U1952" s="1781" t="s">
        <v>314</v>
      </c>
    </row>
    <row r="1953" spans="1:22" x14ac:dyDescent="0.25">
      <c r="A1953" s="586">
        <v>1664</v>
      </c>
      <c r="B1953" s="4801"/>
      <c r="C1953" s="436" t="s">
        <v>2442</v>
      </c>
      <c r="D1953" s="2337">
        <v>44867</v>
      </c>
      <c r="E1953" s="3456" t="s">
        <v>4951</v>
      </c>
      <c r="F1953" s="164">
        <v>151</v>
      </c>
      <c r="G1953" s="145">
        <f>AVERAGE(CPVTFC3SG0043!F22:G22)</f>
        <v>2.7475500000000004</v>
      </c>
      <c r="H1953" s="4002">
        <f t="shared" si="436"/>
        <v>9113.7500000000018</v>
      </c>
      <c r="I1953" s="4116" t="s">
        <v>315</v>
      </c>
      <c r="J1953" s="98">
        <v>44881</v>
      </c>
      <c r="K1953" s="99" t="s">
        <v>5449</v>
      </c>
      <c r="L1953" s="66">
        <v>17</v>
      </c>
      <c r="M1953" s="99">
        <f>AVERAGE(CPVTFC3SG0056!M13:N13)</f>
        <v>0.83935000000000004</v>
      </c>
      <c r="N1953" s="67">
        <f t="shared" ref="N1953:N1954" si="451">(M1953-0.1243)/0.0142*400</f>
        <v>20142.25352112676</v>
      </c>
      <c r="O1953" s="101" t="s">
        <v>315</v>
      </c>
      <c r="P1953" s="267">
        <v>44893</v>
      </c>
      <c r="Q1953" s="268" t="s">
        <v>5592</v>
      </c>
      <c r="R1953" s="268">
        <v>36</v>
      </c>
      <c r="S1953" s="268">
        <f>AVERAGE(CPVTFC3SG0080!G17:H17)</f>
        <v>0.255</v>
      </c>
      <c r="T1953" s="343">
        <f t="shared" si="450"/>
        <v>946.33082706766925</v>
      </c>
      <c r="U1953" s="1781" t="s">
        <v>314</v>
      </c>
    </row>
    <row r="1954" spans="1:22" ht="24.75" thickBot="1" x14ac:dyDescent="0.3">
      <c r="A1954" s="529">
        <v>1665</v>
      </c>
      <c r="B1954" s="4818"/>
      <c r="C1954" s="437" t="s">
        <v>3919</v>
      </c>
      <c r="D1954" s="2079">
        <v>44867</v>
      </c>
      <c r="E1954" s="3463" t="s">
        <v>4951</v>
      </c>
      <c r="F1954" s="445">
        <v>152</v>
      </c>
      <c r="G1954" s="453">
        <f>AVERAGE(CPVTFC3SG0043!H22:I22)</f>
        <v>2.87995</v>
      </c>
      <c r="H1954" s="4003">
        <f t="shared" si="436"/>
        <v>9586.6071428571431</v>
      </c>
      <c r="I1954" s="4149" t="s">
        <v>315</v>
      </c>
      <c r="J1954" s="1389">
        <v>44881</v>
      </c>
      <c r="K1954" s="1329" t="s">
        <v>5449</v>
      </c>
      <c r="L1954" s="122">
        <v>18</v>
      </c>
      <c r="M1954" s="1329">
        <f>AVERAGE(CPVTFC3SG0056!O13:P13)</f>
        <v>0.90110000000000001</v>
      </c>
      <c r="N1954" s="123">
        <f t="shared" si="451"/>
        <v>21881.690140845072</v>
      </c>
      <c r="O1954" s="699" t="s">
        <v>315</v>
      </c>
      <c r="P1954" s="1268"/>
      <c r="Q1954" s="1268"/>
      <c r="R1954" s="969"/>
      <c r="S1954" s="1268"/>
      <c r="T1954" s="1268"/>
      <c r="U1954" s="2127"/>
    </row>
    <row r="1955" spans="1:22" x14ac:dyDescent="0.25">
      <c r="A1955" s="488">
        <v>1666</v>
      </c>
      <c r="B1955" s="4809" t="s">
        <v>5418</v>
      </c>
      <c r="C1955" s="489" t="s">
        <v>868</v>
      </c>
      <c r="D1955" s="2329">
        <v>44867</v>
      </c>
      <c r="E1955" s="3465" t="s">
        <v>4951</v>
      </c>
      <c r="F1955" s="492">
        <v>153</v>
      </c>
      <c r="G1955" s="493">
        <f>AVERAGE(CPVTFC3SG0043!J22:K22)</f>
        <v>9.4899999999999998E-2</v>
      </c>
      <c r="H1955" s="4008">
        <f t="shared" si="436"/>
        <v>-360.00000000000006</v>
      </c>
      <c r="I1955" s="4117" t="s">
        <v>314</v>
      </c>
      <c r="J1955" s="834"/>
      <c r="K1955" s="834"/>
      <c r="L1955" s="835"/>
      <c r="M1955" s="834"/>
      <c r="N1955" s="834"/>
      <c r="O1955" s="834"/>
      <c r="P1955" s="3788">
        <v>44893</v>
      </c>
      <c r="Q1955" s="1498" t="s">
        <v>5592</v>
      </c>
      <c r="R1955" s="1498">
        <v>44</v>
      </c>
      <c r="S1955" s="1498">
        <f>AVERAGE(CPVTFC3SG0080!W17:X17)</f>
        <v>0.11840000000000001</v>
      </c>
      <c r="T1955" s="494">
        <f t="shared" ref="T1955" si="452">(S1955-0.0643)/0.0133*66</f>
        <v>268.46616541353393</v>
      </c>
      <c r="U1955" s="1779" t="s">
        <v>314</v>
      </c>
      <c r="V1955" s="4915" t="s">
        <v>1416</v>
      </c>
    </row>
    <row r="1956" spans="1:22" x14ac:dyDescent="0.25">
      <c r="A1956" s="593"/>
      <c r="B1956" s="4816"/>
      <c r="C1956" s="263" t="s">
        <v>5448</v>
      </c>
      <c r="D1956" s="2333"/>
      <c r="E1956" s="3468"/>
      <c r="F1956" s="695"/>
      <c r="G1956" s="892"/>
      <c r="H1956" s="4011"/>
      <c r="I1956" s="4094"/>
      <c r="J1956" s="694"/>
      <c r="K1956" s="694"/>
      <c r="L1956" s="695"/>
      <c r="M1956" s="694"/>
      <c r="N1956" s="694"/>
      <c r="O1956" s="694"/>
      <c r="P1956" s="267">
        <v>44893</v>
      </c>
      <c r="Q1956" s="268" t="s">
        <v>5592</v>
      </c>
      <c r="R1956" s="268">
        <v>45</v>
      </c>
      <c r="S1956" s="268">
        <f>AVERAGE(CPVTFC3SG0080!C19:D19)</f>
        <v>0.10150000000000001</v>
      </c>
      <c r="T1956" s="343">
        <f t="shared" ref="T1956:T1957" si="453">(S1956-0.0643)/0.0133*66</f>
        <v>184.60150375939855</v>
      </c>
      <c r="U1956" s="1781" t="s">
        <v>314</v>
      </c>
      <c r="V1956" s="4915"/>
    </row>
    <row r="1957" spans="1:22" x14ac:dyDescent="0.25">
      <c r="A1957" s="585">
        <v>1667</v>
      </c>
      <c r="B1957" s="4816"/>
      <c r="C1957" s="263" t="s">
        <v>2442</v>
      </c>
      <c r="D1957" s="2340">
        <v>44867</v>
      </c>
      <c r="E1957" s="3460" t="s">
        <v>4951</v>
      </c>
      <c r="F1957" s="102">
        <v>154</v>
      </c>
      <c r="G1957" s="275">
        <f>AVERAGE(CPVTFC3SG0043!L22:M22)</f>
        <v>8.5900000000000004E-2</v>
      </c>
      <c r="H1957" s="4026">
        <f t="shared" si="436"/>
        <v>-392.14285714285717</v>
      </c>
      <c r="I1957" s="4118" t="s">
        <v>314</v>
      </c>
      <c r="J1957" s="694"/>
      <c r="K1957" s="694"/>
      <c r="L1957" s="695"/>
      <c r="M1957" s="694"/>
      <c r="N1957" s="694"/>
      <c r="O1957" s="694"/>
      <c r="P1957" s="267">
        <v>44893</v>
      </c>
      <c r="Q1957" s="268" t="s">
        <v>5592</v>
      </c>
      <c r="R1957" s="268">
        <v>46</v>
      </c>
      <c r="S1957" s="268">
        <f>AVERAGE(CPVTFC3SG0080!E19:F19)</f>
        <v>0.10569999999999999</v>
      </c>
      <c r="T1957" s="343">
        <f t="shared" si="453"/>
        <v>205.44360902255636</v>
      </c>
      <c r="U1957" s="1781" t="s">
        <v>314</v>
      </c>
      <c r="V1957" s="4914"/>
    </row>
    <row r="1958" spans="1:22" ht="24.75" thickBot="1" x14ac:dyDescent="0.3">
      <c r="A1958" s="219">
        <v>1668</v>
      </c>
      <c r="B1958" s="4810"/>
      <c r="C1958" s="463" t="s">
        <v>3919</v>
      </c>
      <c r="D1958" s="1516">
        <v>44867</v>
      </c>
      <c r="E1958" s="3834" t="s">
        <v>4951</v>
      </c>
      <c r="F1958" s="518">
        <v>155</v>
      </c>
      <c r="G1958" s="509">
        <f>AVERAGE(CPVTFC3SG0043!N22:O22)</f>
        <v>1.7034</v>
      </c>
      <c r="H1958" s="4014">
        <f t="shared" si="436"/>
        <v>5384.6428571428578</v>
      </c>
      <c r="I1958" s="4150" t="s">
        <v>315</v>
      </c>
      <c r="J1958" s="786"/>
      <c r="K1958" s="786"/>
      <c r="L1958" s="787"/>
      <c r="M1958" s="786"/>
      <c r="N1958" s="786"/>
      <c r="O1958" s="786"/>
      <c r="P1958" s="786"/>
      <c r="Q1958" s="786"/>
      <c r="R1958" s="668"/>
      <c r="S1958" s="786"/>
      <c r="T1958" s="786"/>
      <c r="U1958" s="788"/>
      <c r="V1958" s="4914"/>
    </row>
    <row r="1959" spans="1:22" x14ac:dyDescent="0.25">
      <c r="A1959" s="82">
        <v>1669</v>
      </c>
      <c r="B1959" s="4806" t="s">
        <v>5419</v>
      </c>
      <c r="C1959" s="372" t="s">
        <v>868</v>
      </c>
      <c r="D1959" s="2331">
        <v>44867</v>
      </c>
      <c r="E1959" s="3473" t="s">
        <v>4951</v>
      </c>
      <c r="F1959" s="375">
        <v>156</v>
      </c>
      <c r="G1959" s="511">
        <f>AVERAGE(CPVTFC3SG0043!P22:Q22)</f>
        <v>0.21495</v>
      </c>
      <c r="H1959" s="4005">
        <f t="shared" si="436"/>
        <v>68.749999999999957</v>
      </c>
      <c r="I1959" s="4105" t="s">
        <v>314</v>
      </c>
      <c r="J1959" s="1271"/>
      <c r="K1959" s="1271"/>
      <c r="L1959" s="1288"/>
      <c r="M1959" s="1271"/>
      <c r="N1959" s="1271"/>
      <c r="O1959" s="3897"/>
      <c r="P1959" s="267">
        <v>44893</v>
      </c>
      <c r="Q1959" s="268" t="s">
        <v>5592</v>
      </c>
      <c r="R1959" s="268">
        <v>47</v>
      </c>
      <c r="S1959" s="268">
        <f>AVERAGE(CPVTFC3SG0080!G19:H19)</f>
        <v>9.215000000000001E-2</v>
      </c>
      <c r="T1959" s="343">
        <f t="shared" ref="T1959:T1961" si="454">(S1959-0.0643)/0.0133*66</f>
        <v>138.20300751879705</v>
      </c>
      <c r="U1959" s="1781" t="s">
        <v>314</v>
      </c>
      <c r="V1959" s="4915" t="s">
        <v>1416</v>
      </c>
    </row>
    <row r="1960" spans="1:22" x14ac:dyDescent="0.25">
      <c r="A1960" s="82"/>
      <c r="B1960" s="4807"/>
      <c r="C1960" s="263" t="s">
        <v>5448</v>
      </c>
      <c r="D1960" s="2333"/>
      <c r="E1960" s="3468"/>
      <c r="F1960" s="695"/>
      <c r="G1960" s="892"/>
      <c r="H1960" s="4011"/>
      <c r="I1960" s="4094"/>
      <c r="J1960" s="1271"/>
      <c r="K1960" s="1271"/>
      <c r="L1960" s="1288"/>
      <c r="M1960" s="1271"/>
      <c r="N1960" s="1271"/>
      <c r="O1960" s="3897"/>
      <c r="P1960" s="267">
        <v>44893</v>
      </c>
      <c r="Q1960" s="268" t="s">
        <v>5592</v>
      </c>
      <c r="R1960" s="268">
        <v>48</v>
      </c>
      <c r="S1960" s="268">
        <f>AVERAGE(CPVTFC3SG0080!I19:J19)</f>
        <v>0.1053</v>
      </c>
      <c r="T1960" s="343">
        <f t="shared" si="454"/>
        <v>203.45864661654142</v>
      </c>
      <c r="U1960" s="1781" t="s">
        <v>314</v>
      </c>
      <c r="V1960" s="4915"/>
    </row>
    <row r="1961" spans="1:22" x14ac:dyDescent="0.25">
      <c r="A1961" s="8">
        <v>1670</v>
      </c>
      <c r="B1961" s="4807"/>
      <c r="C1961" s="263" t="s">
        <v>2442</v>
      </c>
      <c r="D1961" s="2340">
        <v>44867</v>
      </c>
      <c r="E1961" s="3460" t="s">
        <v>4951</v>
      </c>
      <c r="F1961" s="102">
        <v>157</v>
      </c>
      <c r="G1961" s="275">
        <f>AVERAGE(CPVTFC3SG0043!R22:S22)</f>
        <v>0.18734999999999999</v>
      </c>
      <c r="H1961" s="4026">
        <f t="shared" si="436"/>
        <v>-29.821428571428655</v>
      </c>
      <c r="I1961" s="4115" t="s">
        <v>314</v>
      </c>
      <c r="J1961" s="694"/>
      <c r="K1961" s="694"/>
      <c r="L1961" s="695"/>
      <c r="M1961" s="694"/>
      <c r="N1961" s="694"/>
      <c r="O1961" s="1260"/>
      <c r="P1961" s="267">
        <v>44893</v>
      </c>
      <c r="Q1961" s="268" t="s">
        <v>5592</v>
      </c>
      <c r="R1961" s="268">
        <v>49</v>
      </c>
      <c r="S1961" s="268">
        <f>AVERAGE(CPVTFC3SG0080!K19:L19)</f>
        <v>0.10494999999999999</v>
      </c>
      <c r="T1961" s="343">
        <f t="shared" si="454"/>
        <v>201.72180451127818</v>
      </c>
      <c r="U1961" s="1781" t="s">
        <v>314</v>
      </c>
      <c r="V1961" s="4914"/>
    </row>
    <row r="1962" spans="1:22" ht="24.75" thickBot="1" x14ac:dyDescent="0.3">
      <c r="A1962" s="524">
        <v>1671</v>
      </c>
      <c r="B1962" s="4807"/>
      <c r="C1962" s="423" t="s">
        <v>3919</v>
      </c>
      <c r="D1962" s="1785">
        <v>44867</v>
      </c>
      <c r="E1962" s="3550" t="s">
        <v>4951</v>
      </c>
      <c r="F1962" s="173">
        <v>158</v>
      </c>
      <c r="G1962" s="506">
        <f>AVERAGE(CPVTFC3SG0043!T22:U22)</f>
        <v>0.84150000000000003</v>
      </c>
      <c r="H1962" s="4017">
        <f t="shared" si="436"/>
        <v>2306.4285714285716</v>
      </c>
      <c r="I1962" s="4101" t="s">
        <v>315</v>
      </c>
      <c r="J1962" s="1268"/>
      <c r="K1962" s="1268"/>
      <c r="L1962" s="1586"/>
      <c r="M1962" s="1268"/>
      <c r="N1962" s="1268"/>
      <c r="O1962" s="1587"/>
      <c r="P1962" s="1268"/>
      <c r="Q1962" s="1268"/>
      <c r="R1962" s="969"/>
      <c r="S1962" s="1268"/>
      <c r="T1962" s="1268"/>
      <c r="U1962" s="1268"/>
      <c r="V1962" s="4914"/>
    </row>
    <row r="1963" spans="1:22" x14ac:dyDescent="0.25">
      <c r="A1963" s="488">
        <v>1672</v>
      </c>
      <c r="B1963" s="457" t="s">
        <v>5420</v>
      </c>
      <c r="C1963" s="489" t="s">
        <v>868</v>
      </c>
      <c r="D1963" s="2329">
        <v>44867</v>
      </c>
      <c r="E1963" s="3465" t="s">
        <v>4951</v>
      </c>
      <c r="F1963" s="492">
        <v>159</v>
      </c>
      <c r="G1963" s="493">
        <f>AVERAGE(CPVTFC3SG0043!V22:W22)</f>
        <v>7.1050000000000002E-2</v>
      </c>
      <c r="H1963" s="4008">
        <f t="shared" si="436"/>
        <v>-445.17857142857144</v>
      </c>
      <c r="I1963" s="4104" t="s">
        <v>314</v>
      </c>
      <c r="J1963" s="834"/>
      <c r="K1963" s="834"/>
      <c r="L1963" s="835"/>
      <c r="M1963" s="834"/>
      <c r="N1963" s="834"/>
      <c r="O1963" s="1602"/>
      <c r="P1963" s="3788">
        <v>44893</v>
      </c>
      <c r="Q1963" s="1498" t="s">
        <v>5592</v>
      </c>
      <c r="R1963" s="1498">
        <v>50</v>
      </c>
      <c r="S1963" s="1498">
        <f>AVERAGE(CPVTFC3SG0080!M19:N19)</f>
        <v>0.11044999999999999</v>
      </c>
      <c r="T1963" s="494">
        <f t="shared" ref="T1963:T1964" si="455">(S1963-0.0643)/0.0133*66</f>
        <v>229.01503759398494</v>
      </c>
      <c r="U1963" s="1779" t="s">
        <v>314</v>
      </c>
      <c r="V1963" s="4915" t="s">
        <v>1416</v>
      </c>
    </row>
    <row r="1964" spans="1:22" x14ac:dyDescent="0.25">
      <c r="A1964" s="585">
        <v>1673</v>
      </c>
      <c r="B1964" s="443" t="s">
        <v>5420</v>
      </c>
      <c r="C1964" s="263" t="s">
        <v>2442</v>
      </c>
      <c r="D1964" s="2340">
        <v>44867</v>
      </c>
      <c r="E1964" s="3460" t="s">
        <v>4951</v>
      </c>
      <c r="F1964" s="102">
        <v>160</v>
      </c>
      <c r="G1964" s="275">
        <f>AVERAGE(CPVTFC3SG0043!X22:Y22)</f>
        <v>7.6399999999999996E-2</v>
      </c>
      <c r="H1964" s="4026">
        <f t="shared" si="436"/>
        <v>-426.07142857142861</v>
      </c>
      <c r="I1964" s="4115" t="s">
        <v>314</v>
      </c>
      <c r="J1964" s="694"/>
      <c r="K1964" s="694"/>
      <c r="L1964" s="695"/>
      <c r="M1964" s="694"/>
      <c r="N1964" s="694"/>
      <c r="O1964" s="1260"/>
      <c r="P1964" s="267">
        <v>44893</v>
      </c>
      <c r="Q1964" s="268" t="s">
        <v>5592</v>
      </c>
      <c r="R1964" s="268">
        <v>51</v>
      </c>
      <c r="S1964" s="268">
        <f>AVERAGE(CPVTFC3SG0080!O19:P19)</f>
        <v>8.9749999999999996E-2</v>
      </c>
      <c r="T1964" s="343">
        <f t="shared" si="455"/>
        <v>126.29323308270678</v>
      </c>
      <c r="U1964" s="1781" t="s">
        <v>314</v>
      </c>
      <c r="V1964" s="4914"/>
    </row>
    <row r="1965" spans="1:22" ht="24.75" thickBot="1" x14ac:dyDescent="0.3">
      <c r="A1965" s="598">
        <v>1674</v>
      </c>
      <c r="B1965" s="423" t="s">
        <v>5420</v>
      </c>
      <c r="C1965" s="423" t="s">
        <v>3919</v>
      </c>
      <c r="D1965" s="1785">
        <v>44867</v>
      </c>
      <c r="E1965" s="3550" t="s">
        <v>4951</v>
      </c>
      <c r="F1965" s="173">
        <v>161</v>
      </c>
      <c r="G1965" s="506">
        <f>AVERAGE(CPVTFC3SG0043!B24:C24)</f>
        <v>2.9385500000000002</v>
      </c>
      <c r="H1965" s="4017">
        <f t="shared" si="436"/>
        <v>9795.8928571428569</v>
      </c>
      <c r="I1965" s="4101" t="s">
        <v>315</v>
      </c>
      <c r="J1965" s="1268"/>
      <c r="K1965" s="1268"/>
      <c r="L1965" s="1586"/>
      <c r="M1965" s="1268"/>
      <c r="N1965" s="1268"/>
      <c r="O1965" s="1587"/>
      <c r="P1965" s="1268"/>
      <c r="Q1965" s="1268"/>
      <c r="R1965" s="969"/>
      <c r="S1965" s="1268"/>
      <c r="T1965" s="1268"/>
      <c r="U1965" s="788"/>
      <c r="V1965" s="4914"/>
    </row>
    <row r="1966" spans="1:22" x14ac:dyDescent="0.25">
      <c r="A1966" s="456"/>
      <c r="B1966" s="4809" t="s">
        <v>4672</v>
      </c>
      <c r="C1966" s="489" t="s">
        <v>868</v>
      </c>
      <c r="D1966" s="2329">
        <v>44862</v>
      </c>
      <c r="E1966" s="3465" t="s">
        <v>4946</v>
      </c>
      <c r="F1966" s="492">
        <v>127</v>
      </c>
      <c r="G1966" s="493">
        <f>AVERAGE(CPVTFC3SG0038!F18:G18)</f>
        <v>0.10475000000000001</v>
      </c>
      <c r="H1966" s="4008">
        <f>(G1966-0.1828)/0.0144*50</f>
        <v>-271.0069444444444</v>
      </c>
      <c r="I1966" s="4117" t="s">
        <v>314</v>
      </c>
      <c r="J1966" s="834"/>
      <c r="K1966" s="834"/>
      <c r="L1966" s="835"/>
      <c r="M1966" s="834"/>
      <c r="N1966" s="834"/>
      <c r="O1966" s="834"/>
      <c r="P1966" s="3788">
        <v>44893</v>
      </c>
      <c r="Q1966" s="1498" t="s">
        <v>5592</v>
      </c>
      <c r="R1966" s="1498">
        <v>58</v>
      </c>
      <c r="S1966" s="1498">
        <f>AVERAGE(CPVTFC3SG0080!G21:H21)</f>
        <v>9.7250000000000003E-2</v>
      </c>
      <c r="T1966" s="494">
        <f t="shared" ref="T1966" si="456">(S1966-0.0643)/0.0133*66</f>
        <v>163.51127819548876</v>
      </c>
      <c r="U1966" s="3781" t="s">
        <v>314</v>
      </c>
    </row>
    <row r="1967" spans="1:22" x14ac:dyDescent="0.25">
      <c r="A1967" s="597"/>
      <c r="B1967" s="4816"/>
      <c r="C1967" s="263" t="s">
        <v>5448</v>
      </c>
      <c r="D1967" s="2333"/>
      <c r="E1967" s="3468"/>
      <c r="F1967" s="695"/>
      <c r="G1967" s="892"/>
      <c r="H1967" s="4011"/>
      <c r="I1967" s="4094"/>
      <c r="J1967" s="694"/>
      <c r="K1967" s="694"/>
      <c r="L1967" s="695"/>
      <c r="M1967" s="694"/>
      <c r="N1967" s="694"/>
      <c r="O1967" s="694"/>
      <c r="P1967" s="267">
        <v>44893</v>
      </c>
      <c r="Q1967" s="268" t="s">
        <v>5592</v>
      </c>
      <c r="R1967" s="268">
        <v>59</v>
      </c>
      <c r="S1967" s="268">
        <f>AVERAGE(CPVTFC3SG0080!I21:J21)</f>
        <v>0.10664999999999999</v>
      </c>
      <c r="T1967" s="343">
        <f t="shared" ref="T1967:T1968" si="457">(S1967-0.0643)/0.0133*66</f>
        <v>210.15789473684211</v>
      </c>
      <c r="U1967" s="1781" t="s">
        <v>314</v>
      </c>
    </row>
    <row r="1968" spans="1:22" x14ac:dyDescent="0.25">
      <c r="A1968" s="597"/>
      <c r="B1968" s="4816"/>
      <c r="C1968" s="263" t="s">
        <v>863</v>
      </c>
      <c r="D1968" s="2333"/>
      <c r="E1968" s="3468"/>
      <c r="F1968" s="695"/>
      <c r="G1968" s="892"/>
      <c r="H1968" s="4011"/>
      <c r="I1968" s="4094"/>
      <c r="J1968" s="694"/>
      <c r="K1968" s="694"/>
      <c r="L1968" s="695"/>
      <c r="M1968" s="694"/>
      <c r="N1968" s="694"/>
      <c r="O1968" s="694"/>
      <c r="P1968" s="267">
        <v>44893</v>
      </c>
      <c r="Q1968" s="268" t="s">
        <v>5592</v>
      </c>
      <c r="R1968" s="268">
        <v>60</v>
      </c>
      <c r="S1968" s="268">
        <f>AVERAGE(CPVTFC3SG0080!K21:L21)</f>
        <v>0.1038</v>
      </c>
      <c r="T1968" s="343">
        <f t="shared" si="457"/>
        <v>196.015037593985</v>
      </c>
      <c r="U1968" s="1781" t="s">
        <v>314</v>
      </c>
    </row>
    <row r="1969" spans="1:23" x14ac:dyDescent="0.25">
      <c r="A1969" s="597"/>
      <c r="B1969" s="4816"/>
      <c r="C1969" s="263" t="s">
        <v>2442</v>
      </c>
      <c r="D1969" s="2340">
        <v>44862</v>
      </c>
      <c r="E1969" s="3460" t="s">
        <v>4946</v>
      </c>
      <c r="F1969" s="102">
        <v>128</v>
      </c>
      <c r="G1969" s="275">
        <f>AVERAGE(CPVTFC3SG0038!H18:I18)</f>
        <v>0.1053</v>
      </c>
      <c r="H1969" s="4026">
        <f>(G1969-0.1828)/0.0144*50</f>
        <v>-269.09722222222217</v>
      </c>
      <c r="I1969" s="275" t="s">
        <v>314</v>
      </c>
      <c r="J1969" s="694"/>
      <c r="K1969" s="694"/>
      <c r="L1969" s="695"/>
      <c r="M1969" s="694"/>
      <c r="N1969" s="694"/>
      <c r="O1969" s="694"/>
      <c r="P1969" s="267">
        <v>44893</v>
      </c>
      <c r="Q1969" s="268" t="s">
        <v>5592</v>
      </c>
      <c r="R1969" s="268">
        <v>61</v>
      </c>
      <c r="S1969" s="268">
        <f>AVERAGE(CPVTFC3SG0080!M21:N21)</f>
        <v>0.109</v>
      </c>
      <c r="T1969" s="343">
        <f>(S1969-0.0643)/0.0133*66</f>
        <v>221.81954887218049</v>
      </c>
      <c r="U1969" s="1781" t="s">
        <v>314</v>
      </c>
    </row>
    <row r="1970" spans="1:23" ht="24.75" thickBot="1" x14ac:dyDescent="0.3">
      <c r="A1970" s="537">
        <v>1675</v>
      </c>
      <c r="B1970" s="4822"/>
      <c r="C1970" s="423" t="s">
        <v>3919</v>
      </c>
      <c r="D1970" s="1785">
        <v>44867</v>
      </c>
      <c r="E1970" s="3550" t="s">
        <v>4951</v>
      </c>
      <c r="F1970" s="173">
        <v>162</v>
      </c>
      <c r="G1970" s="506">
        <f>AVERAGE(CPVTFC3SG0043!D24:E24)</f>
        <v>2.9046500000000002</v>
      </c>
      <c r="H1970" s="4017">
        <f t="shared" si="436"/>
        <v>9674.8214285714294</v>
      </c>
      <c r="I1970" s="4145" t="s">
        <v>315</v>
      </c>
      <c r="J1970" s="1268"/>
      <c r="K1970" s="1268"/>
      <c r="L1970" s="1586"/>
      <c r="M1970" s="1268"/>
      <c r="N1970" s="1268"/>
      <c r="O1970" s="1268"/>
      <c r="P1970" s="1268"/>
      <c r="Q1970" s="1268"/>
      <c r="R1970" s="1268"/>
      <c r="S1970" s="1268"/>
      <c r="T1970" s="1268"/>
      <c r="U1970" s="2127"/>
    </row>
    <row r="1971" spans="1:23" x14ac:dyDescent="0.25">
      <c r="A1971" s="488">
        <v>1676</v>
      </c>
      <c r="B1971" s="457" t="s">
        <v>5421</v>
      </c>
      <c r="C1971" s="489" t="s">
        <v>868</v>
      </c>
      <c r="D1971" s="2329">
        <v>44867</v>
      </c>
      <c r="E1971" s="3465" t="s">
        <v>4951</v>
      </c>
      <c r="F1971" s="492">
        <v>163</v>
      </c>
      <c r="G1971" s="493">
        <f>AVERAGE(CPVTFC3SG0043!F24:G24)</f>
        <v>0.31405</v>
      </c>
      <c r="H1971" s="4008">
        <f t="shared" si="436"/>
        <v>422.67857142857139</v>
      </c>
      <c r="I1971" s="4117" t="s">
        <v>314</v>
      </c>
      <c r="J1971" s="834"/>
      <c r="K1971" s="834"/>
      <c r="L1971" s="835"/>
      <c r="M1971" s="834"/>
      <c r="N1971" s="834"/>
      <c r="O1971" s="834"/>
      <c r="P1971" s="3788">
        <v>44893</v>
      </c>
      <c r="Q1971" s="1498" t="s">
        <v>5592</v>
      </c>
      <c r="R1971" s="1498">
        <v>65</v>
      </c>
      <c r="S1971" s="1498">
        <f>AVERAGE(CPVTFC3SG0080!U21:V21)</f>
        <v>0.1013</v>
      </c>
      <c r="T1971" s="494">
        <f t="shared" ref="T1971:T1972" si="458">(S1971-0.0643)/0.0133*66</f>
        <v>183.60902255639101</v>
      </c>
      <c r="U1971" s="1779" t="s">
        <v>314</v>
      </c>
      <c r="V1971" s="4915" t="s">
        <v>1416</v>
      </c>
    </row>
    <row r="1972" spans="1:23" x14ac:dyDescent="0.25">
      <c r="A1972" s="585">
        <v>1677</v>
      </c>
      <c r="B1972" s="443" t="s">
        <v>5421</v>
      </c>
      <c r="C1972" s="263" t="s">
        <v>2442</v>
      </c>
      <c r="D1972" s="2340">
        <v>44867</v>
      </c>
      <c r="E1972" s="3460" t="s">
        <v>4951</v>
      </c>
      <c r="F1972" s="102">
        <v>164</v>
      </c>
      <c r="G1972" s="275">
        <f>AVERAGE(CPVTFC3SG0043!H24:I24)</f>
        <v>0.24104999999999999</v>
      </c>
      <c r="H1972" s="4026">
        <f t="shared" si="436"/>
        <v>161.96428571428564</v>
      </c>
      <c r="I1972" s="4118" t="s">
        <v>314</v>
      </c>
      <c r="J1972" s="694"/>
      <c r="K1972" s="694"/>
      <c r="L1972" s="695"/>
      <c r="M1972" s="694"/>
      <c r="N1972" s="694"/>
      <c r="O1972" s="694"/>
      <c r="P1972" s="267">
        <v>44893</v>
      </c>
      <c r="Q1972" s="268" t="s">
        <v>5592</v>
      </c>
      <c r="R1972" s="268">
        <v>66</v>
      </c>
      <c r="S1972" s="268">
        <f>AVERAGE(CPVTFC3SG0080!W21:X21)</f>
        <v>0.10375000000000001</v>
      </c>
      <c r="T1972" s="343">
        <f t="shared" si="458"/>
        <v>195.76691729323315</v>
      </c>
      <c r="U1972" s="1781" t="s">
        <v>314</v>
      </c>
      <c r="V1972" s="4914"/>
    </row>
    <row r="1973" spans="1:23" ht="24.75" thickBot="1" x14ac:dyDescent="0.3">
      <c r="A1973" s="598">
        <v>1678</v>
      </c>
      <c r="B1973" s="423" t="s">
        <v>5421</v>
      </c>
      <c r="C1973" s="423" t="s">
        <v>3919</v>
      </c>
      <c r="D1973" s="1785">
        <v>44867</v>
      </c>
      <c r="E1973" s="3550" t="s">
        <v>4951</v>
      </c>
      <c r="F1973" s="173">
        <v>165</v>
      </c>
      <c r="G1973" s="506">
        <f>AVERAGE(CPVTFC3SG0043!J24:K24)</f>
        <v>1.2113</v>
      </c>
      <c r="H1973" s="4017">
        <f t="shared" si="436"/>
        <v>3627.1428571428573</v>
      </c>
      <c r="I1973" s="4145" t="s">
        <v>315</v>
      </c>
      <c r="J1973" s="1268"/>
      <c r="K1973" s="1268"/>
      <c r="L1973" s="1586"/>
      <c r="M1973" s="1268"/>
      <c r="N1973" s="1268"/>
      <c r="O1973" s="1268"/>
      <c r="P1973" s="1268"/>
      <c r="Q1973" s="1268"/>
      <c r="R1973" s="969"/>
      <c r="S1973" s="1268"/>
      <c r="T1973" s="1268"/>
      <c r="U1973" s="2127"/>
      <c r="V1973" s="4914"/>
    </row>
    <row r="1974" spans="1:23" x14ac:dyDescent="0.25">
      <c r="A1974" s="406">
        <v>1679</v>
      </c>
      <c r="B1974" s="4800" t="s">
        <v>5422</v>
      </c>
      <c r="C1974" s="476" t="s">
        <v>868</v>
      </c>
      <c r="D1974" s="2332">
        <v>44867</v>
      </c>
      <c r="E1974" s="3523" t="s">
        <v>4951</v>
      </c>
      <c r="F1974" s="478">
        <v>166</v>
      </c>
      <c r="G1974" s="479">
        <f>AVERAGE(CPVTFC3SG0043!L24:M24)</f>
        <v>1.7401500000000001</v>
      </c>
      <c r="H1974" s="4004">
        <f t="shared" si="436"/>
        <v>5515.8928571428578</v>
      </c>
      <c r="I1974" s="4093" t="s">
        <v>315</v>
      </c>
      <c r="J1974" s="834"/>
      <c r="K1974" s="834"/>
      <c r="L1974" s="835"/>
      <c r="M1974" s="834"/>
      <c r="N1974" s="834"/>
      <c r="O1974" s="834"/>
      <c r="P1974" s="3788">
        <v>44893</v>
      </c>
      <c r="Q1974" s="1498" t="s">
        <v>5592</v>
      </c>
      <c r="R1974" s="1498">
        <v>72</v>
      </c>
      <c r="S1974" s="1498">
        <f>AVERAGE(CPVTFC3SG0080!M23:N23)</f>
        <v>0.26795000000000002</v>
      </c>
      <c r="T1974" s="494">
        <f t="shared" ref="T1974:T1976" si="459">(S1974-0.0643)/0.0133*66</f>
        <v>1010.5939849624062</v>
      </c>
      <c r="U1974" s="1779" t="s">
        <v>314</v>
      </c>
      <c r="W1974" s="5">
        <v>1</v>
      </c>
    </row>
    <row r="1975" spans="1:23" x14ac:dyDescent="0.25">
      <c r="A1975" s="590"/>
      <c r="B1975" s="4801"/>
      <c r="C1975" s="436" t="s">
        <v>5448</v>
      </c>
      <c r="D1975" s="2333"/>
      <c r="E1975" s="3468"/>
      <c r="F1975" s="695"/>
      <c r="G1975" s="892"/>
      <c r="H1975" s="4011"/>
      <c r="I1975" s="4094"/>
      <c r="J1975" s="694"/>
      <c r="K1975" s="694"/>
      <c r="L1975" s="695"/>
      <c r="M1975" s="694"/>
      <c r="N1975" s="694"/>
      <c r="O1975" s="694"/>
      <c r="P1975" s="267">
        <v>44893</v>
      </c>
      <c r="Q1975" s="268" t="s">
        <v>5592</v>
      </c>
      <c r="R1975" s="268">
        <v>73</v>
      </c>
      <c r="S1975" s="268">
        <f>AVERAGE(CPVTFC3SG0080!O23:P23)</f>
        <v>0.17459999999999998</v>
      </c>
      <c r="T1975" s="343">
        <f t="shared" si="459"/>
        <v>547.35338345864659</v>
      </c>
      <c r="U1975" s="1781" t="s">
        <v>314</v>
      </c>
    </row>
    <row r="1976" spans="1:23" x14ac:dyDescent="0.25">
      <c r="A1976" s="586">
        <v>1680</v>
      </c>
      <c r="B1976" s="4801"/>
      <c r="C1976" s="436" t="s">
        <v>2442</v>
      </c>
      <c r="D1976" s="2337">
        <v>44867</v>
      </c>
      <c r="E1976" s="3456" t="s">
        <v>4951</v>
      </c>
      <c r="F1976" s="164">
        <v>167</v>
      </c>
      <c r="G1976" s="145">
        <f>AVERAGE(CPVTFC3SG0043!N24:O24)</f>
        <v>1.8418000000000001</v>
      </c>
      <c r="H1976" s="4002">
        <f t="shared" si="436"/>
        <v>5878.9285714285716</v>
      </c>
      <c r="I1976" s="4116" t="s">
        <v>315</v>
      </c>
      <c r="J1976" s="694"/>
      <c r="K1976" s="694"/>
      <c r="L1976" s="695"/>
      <c r="M1976" s="694"/>
      <c r="N1976" s="694"/>
      <c r="O1976" s="694"/>
      <c r="P1976" s="267">
        <v>44893</v>
      </c>
      <c r="Q1976" s="268" t="s">
        <v>5592</v>
      </c>
      <c r="R1976" s="268">
        <v>74</v>
      </c>
      <c r="S1976" s="268">
        <f>AVERAGE(CPVTFC3SG0080!Q23:R23)</f>
        <v>0.24124999999999999</v>
      </c>
      <c r="T1976" s="343">
        <f t="shared" si="459"/>
        <v>878.09774436090231</v>
      </c>
      <c r="U1976" s="1781" t="s">
        <v>314</v>
      </c>
    </row>
    <row r="1977" spans="1:23" ht="24.75" thickBot="1" x14ac:dyDescent="0.3">
      <c r="A1977" s="529">
        <v>1681</v>
      </c>
      <c r="B1977" s="4818"/>
      <c r="C1977" s="437" t="s">
        <v>3919</v>
      </c>
      <c r="D1977" s="2079">
        <v>44867</v>
      </c>
      <c r="E1977" s="3463" t="s">
        <v>4951</v>
      </c>
      <c r="F1977" s="445">
        <v>168</v>
      </c>
      <c r="G1977" s="453">
        <f>AVERAGE(CPVTFC3SG0043!P24:Q24)</f>
        <v>1.9975999999999998</v>
      </c>
      <c r="H1977" s="4003">
        <f t="shared" si="436"/>
        <v>6435.3571428571431</v>
      </c>
      <c r="I1977" s="4149" t="s">
        <v>315</v>
      </c>
      <c r="J1977" s="1268"/>
      <c r="K1977" s="1268"/>
      <c r="L1977" s="1586"/>
      <c r="M1977" s="1268"/>
      <c r="N1977" s="1268"/>
      <c r="O1977" s="1268"/>
      <c r="P1977" s="1268"/>
      <c r="Q1977" s="1268"/>
      <c r="R1977" s="969"/>
      <c r="S1977" s="1268"/>
      <c r="T1977" s="1268"/>
      <c r="U1977" s="2127"/>
    </row>
    <row r="1978" spans="1:23" x14ac:dyDescent="0.25">
      <c r="A1978" s="475">
        <v>1682</v>
      </c>
      <c r="B1978" s="4800" t="s">
        <v>4674</v>
      </c>
      <c r="C1978" s="476" t="s">
        <v>868</v>
      </c>
      <c r="D1978" s="2332">
        <v>44867</v>
      </c>
      <c r="E1978" s="3523" t="s">
        <v>4951</v>
      </c>
      <c r="F1978" s="478">
        <v>169</v>
      </c>
      <c r="G1978" s="479">
        <f>AVERAGE(CPVTFC3SG0043!R24:S24)</f>
        <v>1.1099999999999999</v>
      </c>
      <c r="H1978" s="4004">
        <f t="shared" si="436"/>
        <v>3265.3571428571427</v>
      </c>
      <c r="I1978" s="4093" t="s">
        <v>315</v>
      </c>
      <c r="J1978" s="834"/>
      <c r="K1978" s="834"/>
      <c r="L1978" s="835"/>
      <c r="M1978" s="834"/>
      <c r="N1978" s="834"/>
      <c r="O1978" s="834"/>
      <c r="P1978" s="3788">
        <v>44893</v>
      </c>
      <c r="Q1978" s="1498" t="s">
        <v>5592</v>
      </c>
      <c r="R1978" s="1498">
        <v>78</v>
      </c>
      <c r="S1978" s="1498">
        <f>AVERAGE(CPVTFC3SG0080!C25:D25)</f>
        <v>0.13</v>
      </c>
      <c r="T1978" s="494">
        <f t="shared" ref="T1978:T1981" si="460">(S1978-0.0643)/0.0133*66</f>
        <v>326.03007518796994</v>
      </c>
      <c r="U1978" s="1779" t="s">
        <v>314</v>
      </c>
      <c r="W1978" s="5">
        <v>1</v>
      </c>
    </row>
    <row r="1979" spans="1:23" x14ac:dyDescent="0.25">
      <c r="A1979" s="586"/>
      <c r="B1979" s="4801"/>
      <c r="C1979" s="436" t="s">
        <v>5448</v>
      </c>
      <c r="D1979" s="2333"/>
      <c r="E1979" s="3468"/>
      <c r="F1979" s="695"/>
      <c r="G1979" s="892"/>
      <c r="H1979" s="4011"/>
      <c r="I1979" s="4094"/>
      <c r="J1979" s="694"/>
      <c r="K1979" s="694"/>
      <c r="L1979" s="695"/>
      <c r="M1979" s="694"/>
      <c r="N1979" s="694"/>
      <c r="O1979" s="694"/>
      <c r="P1979" s="267">
        <v>44893</v>
      </c>
      <c r="Q1979" s="268" t="s">
        <v>5592</v>
      </c>
      <c r="R1979" s="268">
        <v>79</v>
      </c>
      <c r="S1979" s="268">
        <f>AVERAGE(CPVTFC3SG0080!E25:F25)</f>
        <v>0.12535000000000002</v>
      </c>
      <c r="T1979" s="343">
        <f t="shared" si="460"/>
        <v>302.9548872180452</v>
      </c>
      <c r="U1979" s="1781" t="s">
        <v>314</v>
      </c>
    </row>
    <row r="1980" spans="1:23" x14ac:dyDescent="0.25">
      <c r="A1980" s="586"/>
      <c r="B1980" s="4801"/>
      <c r="C1980" s="436" t="s">
        <v>863</v>
      </c>
      <c r="D1980" s="2333"/>
      <c r="E1980" s="3468"/>
      <c r="F1980" s="695"/>
      <c r="G1980" s="892"/>
      <c r="H1980" s="4011"/>
      <c r="I1980" s="4094"/>
      <c r="J1980" s="694"/>
      <c r="K1980" s="694"/>
      <c r="L1980" s="695"/>
      <c r="M1980" s="694"/>
      <c r="N1980" s="694"/>
      <c r="O1980" s="694"/>
      <c r="P1980" s="267">
        <v>44893</v>
      </c>
      <c r="Q1980" s="268" t="s">
        <v>5592</v>
      </c>
      <c r="R1980" s="268">
        <v>80</v>
      </c>
      <c r="S1980" s="268">
        <f>AVERAGE(CPVTFC3SG0080!G25:H25)</f>
        <v>0.12554999999999999</v>
      </c>
      <c r="T1980" s="343">
        <f t="shared" si="460"/>
        <v>303.94736842105266</v>
      </c>
      <c r="U1980" s="1781" t="s">
        <v>314</v>
      </c>
    </row>
    <row r="1981" spans="1:23" x14ac:dyDescent="0.25">
      <c r="A1981" s="596">
        <v>723</v>
      </c>
      <c r="B1981" s="4801"/>
      <c r="C1981" s="436" t="s">
        <v>2442</v>
      </c>
      <c r="D1981" s="2337">
        <v>44862</v>
      </c>
      <c r="E1981" s="3456" t="s">
        <v>4946</v>
      </c>
      <c r="F1981" s="164">
        <v>130</v>
      </c>
      <c r="G1981" s="145">
        <f>AVERAGE(CPVTFC3SG0038!L18:M18)</f>
        <v>0.58810000000000007</v>
      </c>
      <c r="H1981" s="4002">
        <f>(G1981-0.1828)/0.0144*50</f>
        <v>1407.2916666666672</v>
      </c>
      <c r="I1981" s="4170" t="s">
        <v>315</v>
      </c>
      <c r="J1981" s="891"/>
      <c r="K1981" s="891"/>
      <c r="L1981" s="891"/>
      <c r="M1981" s="891"/>
      <c r="N1981" s="891"/>
      <c r="O1981" s="891"/>
      <c r="P1981" s="267">
        <v>44893</v>
      </c>
      <c r="Q1981" s="268" t="s">
        <v>5592</v>
      </c>
      <c r="R1981" s="268">
        <v>81</v>
      </c>
      <c r="S1981" s="268">
        <f>AVERAGE(CPVTFC3SG0080!I25:J25)</f>
        <v>0.15240000000000001</v>
      </c>
      <c r="T1981" s="343">
        <f t="shared" si="460"/>
        <v>437.18796992481214</v>
      </c>
      <c r="U1981" s="1781" t="s">
        <v>314</v>
      </c>
    </row>
    <row r="1982" spans="1:23" ht="24.75" thickBot="1" x14ac:dyDescent="0.3">
      <c r="A1982" s="529">
        <v>1683</v>
      </c>
      <c r="B1982" s="4818"/>
      <c r="C1982" s="437" t="s">
        <v>3919</v>
      </c>
      <c r="D1982" s="2079">
        <v>44867</v>
      </c>
      <c r="E1982" s="3463" t="s">
        <v>4951</v>
      </c>
      <c r="F1982" s="445">
        <v>170</v>
      </c>
      <c r="G1982" s="453">
        <f>AVERAGE(CPVTFC3SG0043!T24:U24)</f>
        <v>1.0883499999999999</v>
      </c>
      <c r="H1982" s="4003">
        <f t="shared" si="436"/>
        <v>3188.0357142857138</v>
      </c>
      <c r="I1982" s="4149" t="s">
        <v>315</v>
      </c>
      <c r="J1982" s="1268"/>
      <c r="K1982" s="1268"/>
      <c r="L1982" s="1586"/>
      <c r="M1982" s="1268"/>
      <c r="N1982" s="1268"/>
      <c r="O1982" s="1268"/>
      <c r="P1982" s="1268"/>
      <c r="Q1982" s="1268"/>
      <c r="R1982" s="969"/>
      <c r="S1982" s="1268"/>
      <c r="T1982" s="1268"/>
      <c r="U1982" s="2127"/>
    </row>
    <row r="1983" spans="1:23" x14ac:dyDescent="0.25">
      <c r="A1983" s="456">
        <v>728</v>
      </c>
      <c r="B1983" s="4806" t="s">
        <v>4679</v>
      </c>
      <c r="C1983" s="4171" t="s">
        <v>868</v>
      </c>
      <c r="D1983" s="2107">
        <v>44862</v>
      </c>
      <c r="E1983" s="2788" t="s">
        <v>4946</v>
      </c>
      <c r="F1983" s="459">
        <v>135</v>
      </c>
      <c r="G1983" s="460">
        <f>AVERAGE(CPVTFC3SG0038!V18:W18)</f>
        <v>1.1518999999999999</v>
      </c>
      <c r="H1983" s="4007">
        <f>(G1983-0.1828)/0.0144*50</f>
        <v>3364.9305555555557</v>
      </c>
      <c r="I1983" s="4126" t="s">
        <v>315</v>
      </c>
      <c r="J1983" s="1544"/>
      <c r="K1983" s="1544"/>
      <c r="L1983" s="1544"/>
      <c r="M1983" s="1544"/>
      <c r="N1983" s="1544"/>
      <c r="O1983" s="1544"/>
      <c r="P1983" s="3788">
        <v>44893</v>
      </c>
      <c r="Q1983" s="1498" t="s">
        <v>5592</v>
      </c>
      <c r="R1983" s="1498">
        <v>92</v>
      </c>
      <c r="S1983" s="1498">
        <f>AVERAGE(CPVTFC3SG0080!H12:I12)</f>
        <v>0.1178</v>
      </c>
      <c r="T1983" s="494">
        <f t="shared" ref="T1983:T1996" si="461">(S1983-0.0643)/0.0133*66</f>
        <v>265.48872180451133</v>
      </c>
      <c r="U1983" s="1779" t="s">
        <v>314</v>
      </c>
      <c r="W1983" s="5">
        <v>1</v>
      </c>
    </row>
    <row r="1984" spans="1:23" x14ac:dyDescent="0.25">
      <c r="A1984" s="597"/>
      <c r="B1984" s="4807"/>
      <c r="C1984" s="443" t="s">
        <v>5448</v>
      </c>
      <c r="D1984" s="2333"/>
      <c r="E1984" s="3468"/>
      <c r="F1984" s="695"/>
      <c r="G1984" s="892"/>
      <c r="H1984" s="4011"/>
      <c r="I1984" s="4094"/>
      <c r="J1984" s="891"/>
      <c r="K1984" s="891"/>
      <c r="L1984" s="891"/>
      <c r="M1984" s="891"/>
      <c r="N1984" s="891"/>
      <c r="O1984" s="891"/>
      <c r="P1984" s="267">
        <v>44893</v>
      </c>
      <c r="Q1984" s="268" t="s">
        <v>5592</v>
      </c>
      <c r="R1984" s="268">
        <v>93</v>
      </c>
      <c r="S1984" s="268">
        <f>AVERAGE(CPVTFC3SG0080!J12:K12)</f>
        <v>0.1424</v>
      </c>
      <c r="T1984" s="343">
        <f t="shared" si="461"/>
        <v>387.56390977443613</v>
      </c>
      <c r="U1984" s="1781" t="s">
        <v>314</v>
      </c>
    </row>
    <row r="1985" spans="1:23" x14ac:dyDescent="0.25">
      <c r="A1985" s="597"/>
      <c r="B1985" s="4807"/>
      <c r="C1985" s="443" t="s">
        <v>863</v>
      </c>
      <c r="D1985" s="2333"/>
      <c r="E1985" s="3468"/>
      <c r="F1985" s="695"/>
      <c r="G1985" s="892"/>
      <c r="H1985" s="4011"/>
      <c r="I1985" s="4094"/>
      <c r="J1985" s="891"/>
      <c r="K1985" s="891"/>
      <c r="L1985" s="891"/>
      <c r="M1985" s="891"/>
      <c r="N1985" s="891"/>
      <c r="O1985" s="891"/>
      <c r="P1985" s="267">
        <v>44893</v>
      </c>
      <c r="Q1985" s="268" t="s">
        <v>5592</v>
      </c>
      <c r="R1985" s="268">
        <v>94</v>
      </c>
      <c r="S1985" s="268">
        <f>AVERAGE(CPVTFC3SG0080!L12:M12)</f>
        <v>0.12085</v>
      </c>
      <c r="T1985" s="343">
        <f t="shared" si="461"/>
        <v>280.62406015037595</v>
      </c>
      <c r="U1985" s="1781" t="s">
        <v>314</v>
      </c>
    </row>
    <row r="1986" spans="1:23" x14ac:dyDescent="0.25">
      <c r="A1986" s="596">
        <v>729</v>
      </c>
      <c r="B1986" s="4807"/>
      <c r="C1986" s="561" t="s">
        <v>2442</v>
      </c>
      <c r="D1986" s="2392">
        <v>44862</v>
      </c>
      <c r="E1986" s="3476" t="s">
        <v>4946</v>
      </c>
      <c r="F1986" s="103">
        <v>136</v>
      </c>
      <c r="G1986" s="276">
        <f>AVERAGE(CPVTFC3SG0038!X18:Y18)</f>
        <v>0.81210000000000004</v>
      </c>
      <c r="H1986" s="4018">
        <f>(G1986-0.1828)/0.0144*50</f>
        <v>2185.0694444444448</v>
      </c>
      <c r="I1986" s="4153" t="s">
        <v>315</v>
      </c>
      <c r="J1986" s="891"/>
      <c r="K1986" s="891"/>
      <c r="L1986" s="891"/>
      <c r="M1986" s="891"/>
      <c r="N1986" s="891"/>
      <c r="O1986" s="891"/>
      <c r="P1986" s="267">
        <v>44893</v>
      </c>
      <c r="Q1986" s="268" t="s">
        <v>5592</v>
      </c>
      <c r="R1986" s="268">
        <v>95</v>
      </c>
      <c r="S1986" s="268">
        <f>AVERAGE(CPVTFC3SG0080!N12:O12)</f>
        <v>0.1376</v>
      </c>
      <c r="T1986" s="343">
        <f>(S1986-0.0643)/0.0133*66</f>
        <v>363.74436090225566</v>
      </c>
      <c r="U1986" s="1781" t="s">
        <v>314</v>
      </c>
    </row>
    <row r="1987" spans="1:23" ht="24.75" thickBot="1" x14ac:dyDescent="0.3">
      <c r="A1987" s="90">
        <v>1684</v>
      </c>
      <c r="B1987" s="4808"/>
      <c r="C1987" s="464" t="s">
        <v>3919</v>
      </c>
      <c r="D1987" s="1525">
        <v>44867</v>
      </c>
      <c r="E1987" s="3840" t="s">
        <v>4951</v>
      </c>
      <c r="F1987" s="467">
        <v>171</v>
      </c>
      <c r="G1987" s="468">
        <f>AVERAGE(CPVTFC3SG0043!V24:W24)</f>
        <v>0.53760000000000008</v>
      </c>
      <c r="H1987" s="4009">
        <f t="shared" si="436"/>
        <v>1221.0714285714289</v>
      </c>
      <c r="I1987" s="4172" t="s">
        <v>314</v>
      </c>
      <c r="J1987" s="786"/>
      <c r="K1987" s="786"/>
      <c r="L1987" s="787"/>
      <c r="M1987" s="786"/>
      <c r="N1987" s="786"/>
      <c r="O1987" s="786"/>
      <c r="P1987" s="786"/>
      <c r="Q1987" s="786"/>
      <c r="R1987" s="668"/>
      <c r="S1987" s="786"/>
      <c r="T1987" s="786"/>
      <c r="U1987" s="788"/>
    </row>
    <row r="1988" spans="1:23" x14ac:dyDescent="0.25">
      <c r="A1988" s="508">
        <v>1685</v>
      </c>
      <c r="B1988" s="4806" t="s">
        <v>5423</v>
      </c>
      <c r="C1988" s="489" t="s">
        <v>868</v>
      </c>
      <c r="D1988" s="2329">
        <v>44867</v>
      </c>
      <c r="E1988" s="3465" t="s">
        <v>4951</v>
      </c>
      <c r="F1988" s="492">
        <v>172</v>
      </c>
      <c r="G1988" s="493">
        <f>AVERAGE(CPVTFC3SG0043!X24:Y24)</f>
        <v>0.26344999999999996</v>
      </c>
      <c r="H1988" s="4008">
        <f t="shared" si="436"/>
        <v>241.96428571428555</v>
      </c>
      <c r="I1988" s="4104" t="s">
        <v>314</v>
      </c>
      <c r="J1988" s="834"/>
      <c r="K1988" s="834"/>
      <c r="L1988" s="835"/>
      <c r="M1988" s="834"/>
      <c r="N1988" s="834"/>
      <c r="O1988" s="1602"/>
      <c r="P1988" s="3788">
        <v>44893</v>
      </c>
      <c r="Q1988" s="1498" t="s">
        <v>5592</v>
      </c>
      <c r="R1988" s="1498">
        <v>96</v>
      </c>
      <c r="S1988" s="1498">
        <f>AVERAGE(CPVTFC3SG0080!P12:Q12)</f>
        <v>0.10264999999999999</v>
      </c>
      <c r="T1988" s="494">
        <f t="shared" si="461"/>
        <v>190.30827067669173</v>
      </c>
      <c r="U1988" s="1779" t="s">
        <v>314</v>
      </c>
      <c r="V1988" s="4915" t="s">
        <v>1416</v>
      </c>
    </row>
    <row r="1989" spans="1:23" x14ac:dyDescent="0.25">
      <c r="A1989" s="584"/>
      <c r="B1989" s="4807"/>
      <c r="C1989" s="443" t="s">
        <v>5448</v>
      </c>
      <c r="D1989" s="2333"/>
      <c r="E1989" s="3468"/>
      <c r="F1989" s="695"/>
      <c r="G1989" s="892"/>
      <c r="H1989" s="4011"/>
      <c r="I1989" s="4094"/>
      <c r="J1989" s="1271"/>
      <c r="K1989" s="1271"/>
      <c r="L1989" s="1288"/>
      <c r="M1989" s="1271"/>
      <c r="N1989" s="1271"/>
      <c r="O1989" s="3897"/>
      <c r="P1989" s="267">
        <v>44893</v>
      </c>
      <c r="Q1989" s="268" t="s">
        <v>5592</v>
      </c>
      <c r="R1989" s="268">
        <v>97</v>
      </c>
      <c r="S1989" s="268">
        <f>AVERAGE(CPVTFC3SG0080!R12:S12)</f>
        <v>0.11374999999999999</v>
      </c>
      <c r="T1989" s="343">
        <f t="shared" si="461"/>
        <v>245.39097744360899</v>
      </c>
      <c r="U1989" s="1781" t="s">
        <v>314</v>
      </c>
      <c r="V1989" s="4915"/>
    </row>
    <row r="1990" spans="1:23" x14ac:dyDescent="0.25">
      <c r="A1990" s="584"/>
      <c r="B1990" s="4807"/>
      <c r="C1990" s="443" t="s">
        <v>863</v>
      </c>
      <c r="D1990" s="2333"/>
      <c r="E1990" s="3468"/>
      <c r="F1990" s="695"/>
      <c r="G1990" s="892"/>
      <c r="H1990" s="4011"/>
      <c r="I1990" s="4094"/>
      <c r="J1990" s="1271"/>
      <c r="K1990" s="1271"/>
      <c r="L1990" s="1288"/>
      <c r="M1990" s="1271"/>
      <c r="N1990" s="1271"/>
      <c r="O1990" s="3897"/>
      <c r="P1990" s="267">
        <v>44893</v>
      </c>
      <c r="Q1990" s="268" t="s">
        <v>5592</v>
      </c>
      <c r="R1990" s="268">
        <v>98</v>
      </c>
      <c r="S1990" s="268">
        <f>AVERAGE(CPVTFC3SG0080!T12:U12)</f>
        <v>9.2350000000000002E-2</v>
      </c>
      <c r="T1990" s="343">
        <f t="shared" si="461"/>
        <v>139.19548872180457</v>
      </c>
      <c r="U1990" s="1781" t="s">
        <v>314</v>
      </c>
      <c r="V1990" s="4915"/>
    </row>
    <row r="1991" spans="1:23" x14ac:dyDescent="0.25">
      <c r="A1991" s="593">
        <v>1686</v>
      </c>
      <c r="B1991" s="4807"/>
      <c r="C1991" s="263" t="s">
        <v>2442</v>
      </c>
      <c r="D1991" s="2340">
        <v>44867</v>
      </c>
      <c r="E1991" s="3460" t="s">
        <v>4951</v>
      </c>
      <c r="F1991" s="102">
        <v>173</v>
      </c>
      <c r="G1991" s="275">
        <f>AVERAGE(CPVTFC3SG0043!B26:C26)</f>
        <v>0.25995000000000001</v>
      </c>
      <c r="H1991" s="4005">
        <f t="shared" si="436"/>
        <v>229.46428571428572</v>
      </c>
      <c r="I1991" s="4115" t="s">
        <v>314</v>
      </c>
      <c r="J1991" s="694"/>
      <c r="K1991" s="694"/>
      <c r="L1991" s="695"/>
      <c r="M1991" s="694"/>
      <c r="N1991" s="694"/>
      <c r="O1991" s="1260"/>
      <c r="P1991" s="267">
        <v>44893</v>
      </c>
      <c r="Q1991" s="268" t="s">
        <v>5592</v>
      </c>
      <c r="R1991" s="268">
        <v>99</v>
      </c>
      <c r="S1991" s="268">
        <f>AVERAGE(CPVTFC3SG0080!V12:W12)</f>
        <v>0.10614999999999999</v>
      </c>
      <c r="T1991" s="343">
        <f t="shared" si="461"/>
        <v>207.6766917293233</v>
      </c>
      <c r="U1991" s="1781" t="s">
        <v>314</v>
      </c>
      <c r="V1991" s="4914"/>
    </row>
    <row r="1992" spans="1:23" ht="24.75" thickBot="1" x14ac:dyDescent="0.3">
      <c r="A1992" s="516">
        <v>1687</v>
      </c>
      <c r="B1992" s="4808"/>
      <c r="C1992" s="463" t="s">
        <v>3919</v>
      </c>
      <c r="D1992" s="1516">
        <v>44867</v>
      </c>
      <c r="E1992" s="3834" t="s">
        <v>4951</v>
      </c>
      <c r="F1992" s="518">
        <v>174</v>
      </c>
      <c r="G1992" s="509">
        <f>AVERAGE(CPVTFC3SG0043!D26:E26)</f>
        <v>3.0891500000000001</v>
      </c>
      <c r="H1992" s="4025">
        <f t="shared" si="436"/>
        <v>10333.75</v>
      </c>
      <c r="I1992" s="4100" t="s">
        <v>315</v>
      </c>
      <c r="J1992" s="786"/>
      <c r="K1992" s="786"/>
      <c r="L1992" s="787"/>
      <c r="M1992" s="786"/>
      <c r="N1992" s="786"/>
      <c r="O1992" s="2699"/>
      <c r="P1992" s="786"/>
      <c r="Q1992" s="786"/>
      <c r="R1992" s="668"/>
      <c r="S1992" s="786"/>
      <c r="T1992" s="786"/>
      <c r="U1992" s="788"/>
      <c r="V1992" s="4914"/>
    </row>
    <row r="1993" spans="1:23" x14ac:dyDescent="0.25">
      <c r="A1993" s="488">
        <v>1688</v>
      </c>
      <c r="B1993" s="457" t="s">
        <v>5424</v>
      </c>
      <c r="C1993" s="489" t="s">
        <v>868</v>
      </c>
      <c r="D1993" s="2329">
        <v>44867</v>
      </c>
      <c r="E1993" s="3465" t="s">
        <v>4951</v>
      </c>
      <c r="F1993" s="492">
        <v>175</v>
      </c>
      <c r="G1993" s="493">
        <f>AVERAGE(CPVTFC3SG0043!F26:G26)</f>
        <v>0.10389999999999999</v>
      </c>
      <c r="H1993" s="4008">
        <f t="shared" si="436"/>
        <v>-327.85714285714295</v>
      </c>
      <c r="I1993" s="4104" t="s">
        <v>314</v>
      </c>
      <c r="J1993" s="834"/>
      <c r="K1993" s="834"/>
      <c r="L1993" s="835"/>
      <c r="M1993" s="834"/>
      <c r="N1993" s="834"/>
      <c r="O1993" s="1602"/>
      <c r="P1993" s="3788">
        <v>44893</v>
      </c>
      <c r="Q1993" s="1498" t="s">
        <v>5592</v>
      </c>
      <c r="R1993" s="1498">
        <v>100</v>
      </c>
      <c r="S1993" s="1498">
        <f>AVERAGE(CPVTFC3SG0080!X12:Y12)</f>
        <v>0.10719999999999999</v>
      </c>
      <c r="T1993" s="494">
        <f t="shared" si="461"/>
        <v>212.88721804511277</v>
      </c>
      <c r="U1993" s="1779" t="s">
        <v>314</v>
      </c>
      <c r="V1993" s="4915" t="s">
        <v>1416</v>
      </c>
    </row>
    <row r="1994" spans="1:23" x14ac:dyDescent="0.25">
      <c r="A1994" s="536"/>
      <c r="B1994" s="439"/>
      <c r="C1994" s="443" t="s">
        <v>5448</v>
      </c>
      <c r="D1994" s="2333"/>
      <c r="E1994" s="3468"/>
      <c r="F1994" s="695"/>
      <c r="G1994" s="892"/>
      <c r="H1994" s="4011"/>
      <c r="I1994" s="4094"/>
      <c r="J1994" s="694"/>
      <c r="K1994" s="694"/>
      <c r="L1994" s="695"/>
      <c r="M1994" s="694"/>
      <c r="N1994" s="694"/>
      <c r="O1994" s="1260"/>
      <c r="P1994" s="267">
        <v>44893</v>
      </c>
      <c r="Q1994" s="268" t="s">
        <v>5592</v>
      </c>
      <c r="R1994" s="268">
        <v>101</v>
      </c>
      <c r="S1994" s="268">
        <f>AVERAGE(CPVTFC3SG0080!B14:C14)</f>
        <v>0.1018</v>
      </c>
      <c r="T1994" s="343">
        <f t="shared" si="461"/>
        <v>186.0902255639098</v>
      </c>
      <c r="U1994" s="1781" t="s">
        <v>314</v>
      </c>
      <c r="V1994" s="4915"/>
    </row>
    <row r="1995" spans="1:23" x14ac:dyDescent="0.25">
      <c r="A1995" s="536"/>
      <c r="B1995" s="439"/>
      <c r="C1995" s="443" t="s">
        <v>863</v>
      </c>
      <c r="D1995" s="2333"/>
      <c r="E1995" s="3468"/>
      <c r="F1995" s="695"/>
      <c r="G1995" s="892"/>
      <c r="H1995" s="4011"/>
      <c r="I1995" s="4094"/>
      <c r="J1995" s="694"/>
      <c r="K1995" s="694"/>
      <c r="L1995" s="695"/>
      <c r="M1995" s="694"/>
      <c r="N1995" s="694"/>
      <c r="O1995" s="1260"/>
      <c r="P1995" s="267">
        <v>44893</v>
      </c>
      <c r="Q1995" s="268" t="s">
        <v>5592</v>
      </c>
      <c r="R1995" s="268">
        <v>102</v>
      </c>
      <c r="S1995" s="268">
        <f>AVERAGE(CPVTFC3SG0080!D14:E14)</f>
        <v>8.8200000000000001E-2</v>
      </c>
      <c r="T1995" s="343">
        <f t="shared" si="461"/>
        <v>118.60150375939853</v>
      </c>
      <c r="U1995" s="1781" t="s">
        <v>314</v>
      </c>
      <c r="V1995" s="4915"/>
    </row>
    <row r="1996" spans="1:23" x14ac:dyDescent="0.25">
      <c r="A1996" s="585">
        <v>1689</v>
      </c>
      <c r="B1996" s="443" t="s">
        <v>5424</v>
      </c>
      <c r="C1996" s="263" t="s">
        <v>2442</v>
      </c>
      <c r="D1996" s="2340">
        <v>44867</v>
      </c>
      <c r="E1996" s="3460" t="s">
        <v>4951</v>
      </c>
      <c r="F1996" s="102">
        <v>176</v>
      </c>
      <c r="G1996" s="275">
        <f>AVERAGE(CPVTFC3SG0043!H26:I26)</f>
        <v>0.1076</v>
      </c>
      <c r="H1996" s="4005">
        <f t="shared" si="436"/>
        <v>-314.64285714285717</v>
      </c>
      <c r="I1996" s="4115" t="s">
        <v>314</v>
      </c>
      <c r="J1996" s="694"/>
      <c r="K1996" s="694"/>
      <c r="L1996" s="695"/>
      <c r="M1996" s="694"/>
      <c r="N1996" s="694"/>
      <c r="O1996" s="1260"/>
      <c r="P1996" s="267">
        <v>44893</v>
      </c>
      <c r="Q1996" s="268" t="s">
        <v>5592</v>
      </c>
      <c r="R1996" s="268">
        <v>103</v>
      </c>
      <c r="S1996" s="268">
        <f>AVERAGE(CPVTFC3SG0080!F14:G14)</f>
        <v>9.7250000000000003E-2</v>
      </c>
      <c r="T1996" s="343">
        <f t="shared" si="461"/>
        <v>163.51127819548876</v>
      </c>
      <c r="U1996" s="1781" t="s">
        <v>314</v>
      </c>
      <c r="V1996" s="4914"/>
    </row>
    <row r="1997" spans="1:23" ht="24.75" thickBot="1" x14ac:dyDescent="0.3">
      <c r="A1997" s="598">
        <v>1690</v>
      </c>
      <c r="B1997" s="423" t="s">
        <v>5424</v>
      </c>
      <c r="C1997" s="423" t="s">
        <v>3919</v>
      </c>
      <c r="D1997" s="1785">
        <v>44867</v>
      </c>
      <c r="E1997" s="3550" t="s">
        <v>4951</v>
      </c>
      <c r="F1997" s="173">
        <v>177</v>
      </c>
      <c r="G1997" s="506">
        <f>AVERAGE(CPVTFC3SG0043!J26:K26)</f>
        <v>3.0211000000000001</v>
      </c>
      <c r="H1997" s="4027">
        <f t="shared" si="436"/>
        <v>10090.714285714286</v>
      </c>
      <c r="I1997" s="4101" t="s">
        <v>315</v>
      </c>
      <c r="J1997" s="1268"/>
      <c r="K1997" s="1268"/>
      <c r="L1997" s="1586"/>
      <c r="M1997" s="1268"/>
      <c r="N1997" s="1268"/>
      <c r="O1997" s="1587"/>
      <c r="P1997" s="1268"/>
      <c r="Q1997" s="1268"/>
      <c r="R1997" s="969"/>
      <c r="S1997" s="1268"/>
      <c r="T1997" s="1268"/>
      <c r="U1997" s="2127"/>
      <c r="V1997" s="4914"/>
    </row>
    <row r="1998" spans="1:23" x14ac:dyDescent="0.25">
      <c r="A1998" s="406">
        <v>1691</v>
      </c>
      <c r="B1998" s="476" t="s">
        <v>5425</v>
      </c>
      <c r="C1998" s="476" t="s">
        <v>868</v>
      </c>
      <c r="D1998" s="2332">
        <v>44867</v>
      </c>
      <c r="E1998" s="3523" t="s">
        <v>4951</v>
      </c>
      <c r="F1998" s="478">
        <v>178</v>
      </c>
      <c r="G1998" s="479">
        <f>AVERAGE(CPVTFC3SG0043!L26:M26)</f>
        <v>1.8843999999999999</v>
      </c>
      <c r="H1998" s="4004">
        <f t="shared" si="436"/>
        <v>6031.0714285714284</v>
      </c>
      <c r="I1998" s="4093" t="s">
        <v>315</v>
      </c>
      <c r="J1998" s="834"/>
      <c r="K1998" s="834"/>
      <c r="L1998" s="835"/>
      <c r="M1998" s="834"/>
      <c r="N1998" s="834"/>
      <c r="O1998" s="834"/>
      <c r="P1998" s="3788">
        <v>44893</v>
      </c>
      <c r="Q1998" s="1498" t="s">
        <v>5592</v>
      </c>
      <c r="R1998" s="1498">
        <v>121</v>
      </c>
      <c r="S1998" s="1498">
        <f>AVERAGE(CPVTFC3SG0080!R16:S16)</f>
        <v>0.12690000000000001</v>
      </c>
      <c r="T1998" s="494">
        <f t="shared" ref="T1998:T2000" si="462">(S1998-0.0643)/0.0133*66</f>
        <v>310.64661654135347</v>
      </c>
      <c r="U1998" s="1779" t="s">
        <v>314</v>
      </c>
      <c r="V1998" s="4915" t="s">
        <v>1416</v>
      </c>
      <c r="W1998" s="5">
        <v>1</v>
      </c>
    </row>
    <row r="1999" spans="1:23" x14ac:dyDescent="0.25">
      <c r="A1999" s="590"/>
      <c r="B1999" s="436"/>
      <c r="C1999" s="436" t="s">
        <v>5448</v>
      </c>
      <c r="D1999" s="2333"/>
      <c r="E1999" s="3468"/>
      <c r="F1999" s="695"/>
      <c r="G1999" s="892"/>
      <c r="H1999" s="4011"/>
      <c r="I1999" s="4094"/>
      <c r="J1999" s="694"/>
      <c r="K1999" s="694"/>
      <c r="L1999" s="695"/>
      <c r="M1999" s="694"/>
      <c r="N1999" s="694"/>
      <c r="O1999" s="694"/>
      <c r="P1999" s="267">
        <v>44893</v>
      </c>
      <c r="Q1999" s="268" t="s">
        <v>5592</v>
      </c>
      <c r="R1999" s="268">
        <v>122</v>
      </c>
      <c r="S1999" s="268">
        <f>AVERAGE(CPVTFC3SG0080!T16:U16)</f>
        <v>0.11810000000000001</v>
      </c>
      <c r="T1999" s="343">
        <f t="shared" si="462"/>
        <v>266.97744360902266</v>
      </c>
      <c r="U1999" s="1781" t="s">
        <v>314</v>
      </c>
      <c r="V1999" s="4915"/>
    </row>
    <row r="2000" spans="1:23" x14ac:dyDescent="0.25">
      <c r="A2000" s="586">
        <v>1692</v>
      </c>
      <c r="B2000" s="436" t="s">
        <v>5425</v>
      </c>
      <c r="C2000" s="436" t="s">
        <v>2442</v>
      </c>
      <c r="D2000" s="2337">
        <v>44867</v>
      </c>
      <c r="E2000" s="3456" t="s">
        <v>4951</v>
      </c>
      <c r="F2000" s="164">
        <v>179</v>
      </c>
      <c r="G2000" s="145">
        <f>AVERAGE(CPVTFC3SG0043!N26:O26)</f>
        <v>2.1328</v>
      </c>
      <c r="H2000" s="4002">
        <f t="shared" si="436"/>
        <v>6918.2142857142862</v>
      </c>
      <c r="I2000" s="4116" t="s">
        <v>315</v>
      </c>
      <c r="J2000" s="694"/>
      <c r="K2000" s="694"/>
      <c r="L2000" s="695"/>
      <c r="M2000" s="694"/>
      <c r="N2000" s="694"/>
      <c r="O2000" s="694"/>
      <c r="P2000" s="267">
        <v>44893</v>
      </c>
      <c r="Q2000" s="268" t="s">
        <v>5592</v>
      </c>
      <c r="R2000" s="268">
        <v>123</v>
      </c>
      <c r="S2000" s="268">
        <f>AVERAGE(CPVTFC3SG0080!V16:W16)</f>
        <v>0.13275000000000001</v>
      </c>
      <c r="T2000" s="343">
        <f t="shared" si="462"/>
        <v>339.67669172932335</v>
      </c>
      <c r="U2000" s="1781" t="s">
        <v>314</v>
      </c>
      <c r="V2000" s="4914"/>
    </row>
    <row r="2001" spans="1:23" ht="24.75" thickBot="1" x14ac:dyDescent="0.3">
      <c r="A2001" s="481">
        <v>1693</v>
      </c>
      <c r="B2001" s="482" t="s">
        <v>5425</v>
      </c>
      <c r="C2001" s="482" t="s">
        <v>3919</v>
      </c>
      <c r="D2001" s="1511">
        <v>44867</v>
      </c>
      <c r="E2001" s="3845" t="s">
        <v>4951</v>
      </c>
      <c r="F2001" s="485">
        <v>180</v>
      </c>
      <c r="G2001" s="486">
        <f>AVERAGE(CPVTFC3SG0043!P26:Q26)</f>
        <v>3.05375</v>
      </c>
      <c r="H2001" s="4001">
        <f t="shared" si="436"/>
        <v>10207.321428571429</v>
      </c>
      <c r="I2001" s="4095" t="s">
        <v>315</v>
      </c>
      <c r="J2001" s="1615">
        <v>44881</v>
      </c>
      <c r="K2001" s="1332" t="s">
        <v>5449</v>
      </c>
      <c r="L2001" s="414">
        <v>19</v>
      </c>
      <c r="M2001" s="1332">
        <f>AVERAGE(CPVTFC3SG0056!Q13:R13)</f>
        <v>2.7965999999999998</v>
      </c>
      <c r="N2001" s="415">
        <f>(M2001-0.1243)/0.0142*400</f>
        <v>75276.056338028167</v>
      </c>
      <c r="O2001" s="727" t="s">
        <v>315</v>
      </c>
      <c r="P2001" s="786"/>
      <c r="Q2001" s="786"/>
      <c r="R2001" s="668"/>
      <c r="S2001" s="786"/>
      <c r="T2001" s="786"/>
      <c r="U2001" s="788"/>
      <c r="V2001" s="4914"/>
    </row>
    <row r="2002" spans="1:23" x14ac:dyDescent="0.25">
      <c r="A2002" s="488">
        <v>1694</v>
      </c>
      <c r="B2002" s="457" t="s">
        <v>5426</v>
      </c>
      <c r="C2002" s="489" t="s">
        <v>868</v>
      </c>
      <c r="D2002" s="2329">
        <v>44867</v>
      </c>
      <c r="E2002" s="3465" t="s">
        <v>4951</v>
      </c>
      <c r="F2002" s="492">
        <v>181</v>
      </c>
      <c r="G2002" s="493">
        <f>AVERAGE(CPVTFC3SG0043!R26:S26)</f>
        <v>0.38075000000000003</v>
      </c>
      <c r="H2002" s="4008">
        <f t="shared" si="436"/>
        <v>660.89285714285722</v>
      </c>
      <c r="I2002" s="4104" t="s">
        <v>314</v>
      </c>
      <c r="J2002" s="834"/>
      <c r="K2002" s="834"/>
      <c r="L2002" s="835"/>
      <c r="M2002" s="834"/>
      <c r="N2002" s="834"/>
      <c r="O2002" s="1602"/>
      <c r="P2002" s="3788">
        <v>44893</v>
      </c>
      <c r="Q2002" s="1498" t="s">
        <v>5592</v>
      </c>
      <c r="R2002" s="1498">
        <v>125</v>
      </c>
      <c r="S2002" s="1498">
        <f>AVERAGE(CPVTFC3SG0080!B18:C18)</f>
        <v>9.484999999999999E-2</v>
      </c>
      <c r="T2002" s="494">
        <f t="shared" ref="T2002:T2006" si="463">(S2002-0.0643)/0.0133*66</f>
        <v>151.60150375939847</v>
      </c>
      <c r="U2002" s="1779" t="s">
        <v>314</v>
      </c>
      <c r="V2002" s="4915" t="s">
        <v>1416</v>
      </c>
    </row>
    <row r="2003" spans="1:23" x14ac:dyDescent="0.25">
      <c r="A2003" s="585">
        <v>1695</v>
      </c>
      <c r="B2003" s="443" t="s">
        <v>5426</v>
      </c>
      <c r="C2003" s="263" t="s">
        <v>2442</v>
      </c>
      <c r="D2003" s="2340">
        <v>44867</v>
      </c>
      <c r="E2003" s="3460" t="s">
        <v>4951</v>
      </c>
      <c r="F2003" s="102">
        <v>182</v>
      </c>
      <c r="G2003" s="275">
        <f>AVERAGE(CPVTFC3SG0043!T26:U26)</f>
        <v>0.35844999999999999</v>
      </c>
      <c r="H2003" s="4005">
        <f t="shared" si="436"/>
        <v>581.24999999999989</v>
      </c>
      <c r="I2003" s="4115" t="s">
        <v>314</v>
      </c>
      <c r="J2003" s="694"/>
      <c r="K2003" s="694"/>
      <c r="L2003" s="695"/>
      <c r="M2003" s="694"/>
      <c r="N2003" s="694"/>
      <c r="O2003" s="1260"/>
      <c r="P2003" s="267">
        <v>44893</v>
      </c>
      <c r="Q2003" s="268" t="s">
        <v>5592</v>
      </c>
      <c r="R2003" s="268">
        <v>126</v>
      </c>
      <c r="S2003" s="268">
        <f>AVERAGE(CPVTFC3SG0080!D18:E18)</f>
        <v>0.10195000000000001</v>
      </c>
      <c r="T2003" s="343">
        <f t="shared" si="463"/>
        <v>186.83458646616552</v>
      </c>
      <c r="U2003" s="1781" t="s">
        <v>314</v>
      </c>
      <c r="V2003" s="4914"/>
    </row>
    <row r="2004" spans="1:23" ht="24.75" thickBot="1" x14ac:dyDescent="0.3">
      <c r="A2004" s="219">
        <v>1696</v>
      </c>
      <c r="B2004" s="463" t="s">
        <v>5426</v>
      </c>
      <c r="C2004" s="463" t="s">
        <v>3919</v>
      </c>
      <c r="D2004" s="1516">
        <v>44867</v>
      </c>
      <c r="E2004" s="3834" t="s">
        <v>4951</v>
      </c>
      <c r="F2004" s="518">
        <v>183</v>
      </c>
      <c r="G2004" s="509">
        <f>AVERAGE(CPVTFC3SG0043!V26:W26)</f>
        <v>1.5905</v>
      </c>
      <c r="H2004" s="4025">
        <f t="shared" si="436"/>
        <v>4981.4285714285716</v>
      </c>
      <c r="I2004" s="4100" t="s">
        <v>315</v>
      </c>
      <c r="J2004" s="786"/>
      <c r="K2004" s="786"/>
      <c r="L2004" s="787"/>
      <c r="M2004" s="786"/>
      <c r="N2004" s="786"/>
      <c r="O2004" s="2699"/>
      <c r="P2004" s="786"/>
      <c r="Q2004" s="786"/>
      <c r="R2004" s="668"/>
      <c r="S2004" s="786"/>
      <c r="T2004" s="786"/>
      <c r="U2004" s="788"/>
      <c r="V2004" s="4914"/>
    </row>
    <row r="2005" spans="1:23" x14ac:dyDescent="0.25">
      <c r="A2005" s="406">
        <v>1697</v>
      </c>
      <c r="B2005" s="476" t="s">
        <v>4974</v>
      </c>
      <c r="C2005" s="476" t="s">
        <v>868</v>
      </c>
      <c r="D2005" s="2332">
        <v>44867</v>
      </c>
      <c r="E2005" s="3523" t="s">
        <v>4951</v>
      </c>
      <c r="F2005" s="478">
        <v>184</v>
      </c>
      <c r="G2005" s="479">
        <f>AVERAGE(CPVTFC3SG0043!X26:Y26)</f>
        <v>1.83605</v>
      </c>
      <c r="H2005" s="4004">
        <f t="shared" si="436"/>
        <v>5858.3928571428569</v>
      </c>
      <c r="I2005" s="4098" t="s">
        <v>315</v>
      </c>
      <c r="J2005" s="834"/>
      <c r="K2005" s="834"/>
      <c r="L2005" s="835"/>
      <c r="M2005" s="834"/>
      <c r="N2005" s="834"/>
      <c r="O2005" s="1602"/>
      <c r="P2005" s="3788">
        <v>44893</v>
      </c>
      <c r="Q2005" s="1498" t="s">
        <v>5592</v>
      </c>
      <c r="R2005" s="1498">
        <v>127</v>
      </c>
      <c r="S2005" s="1498">
        <f>AVERAGE(CPVTFC3SG0080!F18:G18)</f>
        <v>0.19255</v>
      </c>
      <c r="T2005" s="494">
        <f t="shared" si="463"/>
        <v>636.42857142857156</v>
      </c>
      <c r="U2005" s="1779" t="s">
        <v>314</v>
      </c>
      <c r="W2005" s="5">
        <v>1</v>
      </c>
    </row>
    <row r="2006" spans="1:23" x14ac:dyDescent="0.25">
      <c r="A2006" s="586">
        <v>1698</v>
      </c>
      <c r="B2006" s="4044" t="s">
        <v>4974</v>
      </c>
      <c r="C2006" s="4044" t="s">
        <v>2442</v>
      </c>
      <c r="D2006" s="2337">
        <v>44867</v>
      </c>
      <c r="E2006" s="4045" t="s">
        <v>4979</v>
      </c>
      <c r="F2006" s="164">
        <v>1</v>
      </c>
      <c r="G2006" s="145">
        <f>AVERAGE(CPVTFC3SG0044!C11:D11)</f>
        <v>2.4099499999999998</v>
      </c>
      <c r="H2006" s="4000">
        <f>(G2006-0.1755)/0.014*50</f>
        <v>7980.1785714285697</v>
      </c>
      <c r="I2006" s="4096" t="s">
        <v>315</v>
      </c>
      <c r="J2006" s="694"/>
      <c r="K2006" s="694"/>
      <c r="L2006" s="695"/>
      <c r="M2006" s="694"/>
      <c r="N2006" s="694"/>
      <c r="O2006" s="1260"/>
      <c r="P2006" s="267">
        <v>44893</v>
      </c>
      <c r="Q2006" s="268" t="s">
        <v>5592</v>
      </c>
      <c r="R2006" s="268">
        <v>128</v>
      </c>
      <c r="S2006" s="268">
        <f>AVERAGE(CPVTFC3SG0080!H18:I18)</f>
        <v>0.17980000000000002</v>
      </c>
      <c r="T2006" s="343">
        <f t="shared" si="463"/>
        <v>573.1578947368422</v>
      </c>
      <c r="U2006" s="1781" t="s">
        <v>314</v>
      </c>
    </row>
    <row r="2007" spans="1:23" ht="24.75" thickBot="1" x14ac:dyDescent="0.3">
      <c r="A2007" s="481">
        <v>1699</v>
      </c>
      <c r="B2007" s="4046" t="s">
        <v>4974</v>
      </c>
      <c r="C2007" s="4046" t="s">
        <v>3919</v>
      </c>
      <c r="D2007" s="1511">
        <v>44867</v>
      </c>
      <c r="E2007" s="4047" t="s">
        <v>4979</v>
      </c>
      <c r="F2007" s="485">
        <v>2</v>
      </c>
      <c r="G2007" s="486">
        <f>AVERAGE(CPVTFC3SG0044!E11:F11)</f>
        <v>2.7813999999999997</v>
      </c>
      <c r="H2007" s="4016">
        <f t="shared" ref="H2007:H2022" si="464">(G2007-0.1755)/0.014*50</f>
        <v>9306.7857142857119</v>
      </c>
      <c r="I2007" s="4120" t="s">
        <v>315</v>
      </c>
      <c r="J2007" s="786"/>
      <c r="K2007" s="786"/>
      <c r="L2007" s="787"/>
      <c r="M2007" s="786"/>
      <c r="N2007" s="786"/>
      <c r="O2007" s="2699"/>
      <c r="P2007" s="786"/>
      <c r="Q2007" s="786"/>
      <c r="R2007" s="668"/>
      <c r="S2007" s="786"/>
      <c r="T2007" s="786"/>
      <c r="U2007" s="788"/>
    </row>
    <row r="2008" spans="1:23" x14ac:dyDescent="0.25">
      <c r="A2008" s="475">
        <v>1700</v>
      </c>
      <c r="B2008" s="4051" t="s">
        <v>4975</v>
      </c>
      <c r="C2008" s="4051" t="s">
        <v>868</v>
      </c>
      <c r="D2008" s="2332">
        <v>44867</v>
      </c>
      <c r="E2008" s="4052" t="s">
        <v>4979</v>
      </c>
      <c r="F2008" s="478">
        <v>3</v>
      </c>
      <c r="G2008" s="479">
        <f>AVERAGE(CPVTFC3SG0044!G11:H11)</f>
        <v>1.74705</v>
      </c>
      <c r="H2008" s="4004">
        <f t="shared" si="464"/>
        <v>5612.6785714285716</v>
      </c>
      <c r="I2008" s="4098" t="s">
        <v>315</v>
      </c>
      <c r="J2008" s="834"/>
      <c r="K2008" s="834"/>
      <c r="L2008" s="835"/>
      <c r="M2008" s="834"/>
      <c r="N2008" s="834"/>
      <c r="O2008" s="1602"/>
      <c r="P2008" s="3788">
        <v>44893</v>
      </c>
      <c r="Q2008" s="1498" t="s">
        <v>5592</v>
      </c>
      <c r="R2008" s="1498">
        <v>131</v>
      </c>
      <c r="S2008" s="1498">
        <f>AVERAGE(CPVTFC3SG0080!N18:O18)</f>
        <v>0.1759</v>
      </c>
      <c r="T2008" s="494">
        <f t="shared" ref="T2008:T2017" si="465">(S2008-0.0643)/0.0133*66</f>
        <v>553.80451127819549</v>
      </c>
      <c r="U2008" s="1779" t="s">
        <v>314</v>
      </c>
      <c r="W2008" s="5">
        <v>1</v>
      </c>
    </row>
    <row r="2009" spans="1:23" x14ac:dyDescent="0.25">
      <c r="A2009" s="590">
        <v>1701</v>
      </c>
      <c r="B2009" s="4044" t="s">
        <v>4975</v>
      </c>
      <c r="C2009" s="4044" t="s">
        <v>2442</v>
      </c>
      <c r="D2009" s="2337">
        <v>44867</v>
      </c>
      <c r="E2009" s="4045" t="s">
        <v>4979</v>
      </c>
      <c r="F2009" s="164">
        <v>4</v>
      </c>
      <c r="G2009" s="145">
        <f>AVERAGE(CPVTFC3SG0044!I11:J11)</f>
        <v>1.1103999999999998</v>
      </c>
      <c r="H2009" s="4000">
        <f t="shared" si="464"/>
        <v>3338.9285714285706</v>
      </c>
      <c r="I2009" s="4096" t="s">
        <v>315</v>
      </c>
      <c r="J2009" s="694"/>
      <c r="K2009" s="694"/>
      <c r="L2009" s="695"/>
      <c r="M2009" s="694"/>
      <c r="N2009" s="694"/>
      <c r="O2009" s="1260"/>
      <c r="P2009" s="267">
        <v>44893</v>
      </c>
      <c r="Q2009" s="268" t="s">
        <v>5592</v>
      </c>
      <c r="R2009" s="268">
        <v>132</v>
      </c>
      <c r="S2009" s="268">
        <f>AVERAGE(CPVTFC3SG0080!P18:Q18)</f>
        <v>0.18540000000000001</v>
      </c>
      <c r="T2009" s="343">
        <f t="shared" si="465"/>
        <v>600.94736842105272</v>
      </c>
      <c r="U2009" s="1781" t="s">
        <v>314</v>
      </c>
    </row>
    <row r="2010" spans="1:23" ht="24.75" thickBot="1" x14ac:dyDescent="0.3">
      <c r="A2010" s="411">
        <v>1702</v>
      </c>
      <c r="B2010" s="4046" t="s">
        <v>4975</v>
      </c>
      <c r="C2010" s="4046" t="s">
        <v>3919</v>
      </c>
      <c r="D2010" s="1511">
        <v>44867</v>
      </c>
      <c r="E2010" s="4047" t="s">
        <v>4979</v>
      </c>
      <c r="F2010" s="485">
        <v>5</v>
      </c>
      <c r="G2010" s="486">
        <f>AVERAGE(CPVTFC3SG0044!K11:L11)</f>
        <v>2.7896999999999998</v>
      </c>
      <c r="H2010" s="4016">
        <f t="shared" si="464"/>
        <v>9336.4285714285706</v>
      </c>
      <c r="I2010" s="4120" t="s">
        <v>315</v>
      </c>
      <c r="J2010" s="786"/>
      <c r="K2010" s="786"/>
      <c r="L2010" s="787"/>
      <c r="M2010" s="786"/>
      <c r="N2010" s="786"/>
      <c r="O2010" s="2699"/>
      <c r="P2010" s="786"/>
      <c r="Q2010" s="786"/>
      <c r="R2010" s="668"/>
      <c r="S2010" s="786"/>
      <c r="T2010" s="786"/>
      <c r="U2010" s="788"/>
    </row>
    <row r="2011" spans="1:23" x14ac:dyDescent="0.25">
      <c r="A2011" s="406">
        <v>1703</v>
      </c>
      <c r="B2011" s="4051" t="s">
        <v>4976</v>
      </c>
      <c r="C2011" s="4051" t="s">
        <v>868</v>
      </c>
      <c r="D2011" s="2332">
        <v>44867</v>
      </c>
      <c r="E2011" s="4052" t="s">
        <v>4979</v>
      </c>
      <c r="F2011" s="478">
        <v>6</v>
      </c>
      <c r="G2011" s="479">
        <f>AVERAGE(CPVTFC3SG0044!M11:N11)</f>
        <v>2.2190500000000002</v>
      </c>
      <c r="H2011" s="4004">
        <f t="shared" si="464"/>
        <v>7298.3928571428578</v>
      </c>
      <c r="I2011" s="4098" t="s">
        <v>315</v>
      </c>
      <c r="J2011" s="834"/>
      <c r="K2011" s="834"/>
      <c r="L2011" s="835"/>
      <c r="M2011" s="834"/>
      <c r="N2011" s="834"/>
      <c r="O2011" s="1602"/>
      <c r="P2011" s="3788">
        <v>44893</v>
      </c>
      <c r="Q2011" s="1498" t="s">
        <v>5592</v>
      </c>
      <c r="R2011" s="1498">
        <v>133</v>
      </c>
      <c r="S2011" s="1498">
        <f>AVERAGE(CPVTFC3SG0080!R18:S18)</f>
        <v>0.20619999999999999</v>
      </c>
      <c r="T2011" s="494">
        <f t="shared" si="465"/>
        <v>704.16541353383457</v>
      </c>
      <c r="U2011" s="1779" t="s">
        <v>314</v>
      </c>
      <c r="W2011" s="5">
        <v>1</v>
      </c>
    </row>
    <row r="2012" spans="1:23" x14ac:dyDescent="0.25">
      <c r="A2012" s="591"/>
      <c r="B2012" s="4048"/>
      <c r="C2012" s="436" t="s">
        <v>5448</v>
      </c>
      <c r="D2012" s="2333"/>
      <c r="E2012" s="3468"/>
      <c r="F2012" s="695"/>
      <c r="G2012" s="892"/>
      <c r="H2012" s="4011"/>
      <c r="I2012" s="4094"/>
      <c r="J2012" s="1271"/>
      <c r="K2012" s="1271"/>
      <c r="L2012" s="1288"/>
      <c r="M2012" s="1271"/>
      <c r="N2012" s="1271"/>
      <c r="O2012" s="3897"/>
      <c r="P2012" s="267">
        <v>44893</v>
      </c>
      <c r="Q2012" s="268" t="s">
        <v>5592</v>
      </c>
      <c r="R2012" s="268">
        <v>134</v>
      </c>
      <c r="S2012" s="268">
        <f>AVERAGE(CPVTFC3SG0080!T18:U18)</f>
        <v>0.12984999999999999</v>
      </c>
      <c r="T2012" s="343">
        <f t="shared" si="465"/>
        <v>325.28571428571428</v>
      </c>
      <c r="U2012" s="1781" t="s">
        <v>314</v>
      </c>
    </row>
    <row r="2013" spans="1:23" x14ac:dyDescent="0.25">
      <c r="A2013" s="586">
        <v>1704</v>
      </c>
      <c r="B2013" s="4044" t="s">
        <v>4976</v>
      </c>
      <c r="C2013" s="4044" t="s">
        <v>2442</v>
      </c>
      <c r="D2013" s="2337">
        <v>44867</v>
      </c>
      <c r="E2013" s="4045" t="s">
        <v>4979</v>
      </c>
      <c r="F2013" s="164">
        <v>7</v>
      </c>
      <c r="G2013" s="145">
        <f>AVERAGE(CPVTFC3SG0044!O11:P11)</f>
        <v>1.7497</v>
      </c>
      <c r="H2013" s="4000">
        <f t="shared" si="464"/>
        <v>5622.1428571428578</v>
      </c>
      <c r="I2013" s="4096" t="s">
        <v>315</v>
      </c>
      <c r="J2013" s="694"/>
      <c r="K2013" s="694"/>
      <c r="L2013" s="695"/>
      <c r="M2013" s="694"/>
      <c r="N2013" s="694"/>
      <c r="O2013" s="1260"/>
      <c r="P2013" s="267">
        <v>44893</v>
      </c>
      <c r="Q2013" s="268" t="s">
        <v>5592</v>
      </c>
      <c r="R2013" s="268">
        <v>135</v>
      </c>
      <c r="S2013" s="268">
        <f>AVERAGE(CPVTFC3SG0080!V18:W18)</f>
        <v>0.11890000000000001</v>
      </c>
      <c r="T2013" s="343">
        <f t="shared" si="465"/>
        <v>270.94736842105272</v>
      </c>
      <c r="U2013" s="1781" t="s">
        <v>314</v>
      </c>
    </row>
    <row r="2014" spans="1:23" ht="24.75" thickBot="1" x14ac:dyDescent="0.3">
      <c r="A2014" s="481">
        <v>1705</v>
      </c>
      <c r="B2014" s="4046" t="s">
        <v>4976</v>
      </c>
      <c r="C2014" s="4046" t="s">
        <v>3919</v>
      </c>
      <c r="D2014" s="1511">
        <v>44867</v>
      </c>
      <c r="E2014" s="4047" t="s">
        <v>4979</v>
      </c>
      <c r="F2014" s="485">
        <v>8</v>
      </c>
      <c r="G2014" s="486">
        <f>AVERAGE(CPVTFC3SG0044!Q11:R11)</f>
        <v>2.2314500000000002</v>
      </c>
      <c r="H2014" s="4016">
        <f t="shared" si="464"/>
        <v>7342.6785714285716</v>
      </c>
      <c r="I2014" s="4120" t="s">
        <v>315</v>
      </c>
      <c r="J2014" s="786"/>
      <c r="K2014" s="786"/>
      <c r="L2014" s="787"/>
      <c r="M2014" s="786"/>
      <c r="N2014" s="786"/>
      <c r="O2014" s="2699"/>
      <c r="P2014" s="786"/>
      <c r="Q2014" s="786"/>
      <c r="R2014" s="668"/>
      <c r="S2014" s="786"/>
      <c r="T2014" s="786"/>
      <c r="U2014" s="788"/>
    </row>
    <row r="2015" spans="1:23" x14ac:dyDescent="0.25">
      <c r="A2015" s="475">
        <v>1706</v>
      </c>
      <c r="B2015" s="4051" t="s">
        <v>4977</v>
      </c>
      <c r="C2015" s="4051" t="s">
        <v>868</v>
      </c>
      <c r="D2015" s="2332">
        <v>44867</v>
      </c>
      <c r="E2015" s="4052" t="s">
        <v>4979</v>
      </c>
      <c r="F2015" s="478">
        <v>9</v>
      </c>
      <c r="G2015" s="479">
        <f>AVERAGE(CPVTFC3SG0044!S11:T11)</f>
        <v>1.0450999999999999</v>
      </c>
      <c r="H2015" s="4004">
        <f t="shared" si="464"/>
        <v>3105.7142857142853</v>
      </c>
      <c r="I2015" s="4098" t="s">
        <v>315</v>
      </c>
      <c r="J2015" s="834"/>
      <c r="K2015" s="834"/>
      <c r="L2015" s="835"/>
      <c r="M2015" s="834"/>
      <c r="N2015" s="834"/>
      <c r="O2015" s="1602"/>
      <c r="P2015" s="3788">
        <v>44893</v>
      </c>
      <c r="Q2015" s="1498" t="s">
        <v>5592</v>
      </c>
      <c r="R2015" s="1498">
        <v>136</v>
      </c>
      <c r="S2015" s="1498">
        <f>AVERAGE(CPVTFC3SG0080!X18:Y18)</f>
        <v>0.11445</v>
      </c>
      <c r="T2015" s="494">
        <f t="shared" si="465"/>
        <v>248.86466165413535</v>
      </c>
      <c r="U2015" s="1779" t="s">
        <v>314</v>
      </c>
      <c r="W2015" s="5">
        <v>1</v>
      </c>
    </row>
    <row r="2016" spans="1:23" x14ac:dyDescent="0.25">
      <c r="A2016" s="504"/>
      <c r="B2016" s="4048"/>
      <c r="C2016" s="436" t="s">
        <v>5448</v>
      </c>
      <c r="D2016" s="2333"/>
      <c r="E2016" s="3468"/>
      <c r="F2016" s="695"/>
      <c r="G2016" s="892"/>
      <c r="H2016" s="4011"/>
      <c r="I2016" s="4094"/>
      <c r="J2016" s="1271"/>
      <c r="K2016" s="1271"/>
      <c r="L2016" s="1288"/>
      <c r="M2016" s="1271"/>
      <c r="N2016" s="1271"/>
      <c r="O2016" s="3897"/>
      <c r="P2016" s="267">
        <v>44893</v>
      </c>
      <c r="Q2016" s="268" t="s">
        <v>5592</v>
      </c>
      <c r="R2016" s="268">
        <v>137</v>
      </c>
      <c r="S2016" s="268">
        <f>AVERAGE(CPVTFC3SG0080!B20:C20)</f>
        <v>0.11169999999999999</v>
      </c>
      <c r="T2016" s="343">
        <f t="shared" si="465"/>
        <v>235.21804511278194</v>
      </c>
      <c r="U2016" s="1781" t="s">
        <v>314</v>
      </c>
    </row>
    <row r="2017" spans="1:23" x14ac:dyDescent="0.25">
      <c r="A2017" s="590">
        <v>1707</v>
      </c>
      <c r="B2017" s="4044" t="s">
        <v>4977</v>
      </c>
      <c r="C2017" s="4044" t="s">
        <v>2442</v>
      </c>
      <c r="D2017" s="2337">
        <v>44867</v>
      </c>
      <c r="E2017" s="4045" t="s">
        <v>4979</v>
      </c>
      <c r="F2017" s="164">
        <v>10</v>
      </c>
      <c r="G2017" s="145">
        <f>AVERAGE(CPVTFC3SG0044!U11:V11)</f>
        <v>0.77105000000000001</v>
      </c>
      <c r="H2017" s="4000">
        <f t="shared" si="464"/>
        <v>2126.9642857142858</v>
      </c>
      <c r="I2017" s="4096" t="s">
        <v>315</v>
      </c>
      <c r="J2017" s="694"/>
      <c r="K2017" s="694"/>
      <c r="L2017" s="695"/>
      <c r="M2017" s="694"/>
      <c r="N2017" s="694"/>
      <c r="O2017" s="1260"/>
      <c r="P2017" s="267">
        <v>44893</v>
      </c>
      <c r="Q2017" s="268" t="s">
        <v>5592</v>
      </c>
      <c r="R2017" s="268">
        <v>138</v>
      </c>
      <c r="S2017" s="268">
        <f>AVERAGE(CPVTFC3SG0080!D20:E20)</f>
        <v>0.11144999999999999</v>
      </c>
      <c r="T2017" s="343">
        <f t="shared" si="465"/>
        <v>233.97744360902254</v>
      </c>
      <c r="U2017" s="1781" t="s">
        <v>314</v>
      </c>
    </row>
    <row r="2018" spans="1:23" ht="24.75" thickBot="1" x14ac:dyDescent="0.3">
      <c r="A2018" s="599">
        <v>1708</v>
      </c>
      <c r="B2018" s="4049" t="s">
        <v>4977</v>
      </c>
      <c r="C2018" s="4049" t="s">
        <v>3919</v>
      </c>
      <c r="D2018" s="2079">
        <v>44867</v>
      </c>
      <c r="E2018" s="4050" t="s">
        <v>4979</v>
      </c>
      <c r="F2018" s="445">
        <v>11</v>
      </c>
      <c r="G2018" s="453">
        <f>AVERAGE(CPVTFC3SG0044!W11:X11)</f>
        <v>1.8576999999999999</v>
      </c>
      <c r="H2018" s="4015">
        <f t="shared" si="464"/>
        <v>6007.8571428571422</v>
      </c>
      <c r="I2018" s="4109" t="s">
        <v>315</v>
      </c>
      <c r="J2018" s="1268"/>
      <c r="K2018" s="1268"/>
      <c r="L2018" s="1586"/>
      <c r="M2018" s="1268"/>
      <c r="N2018" s="1268"/>
      <c r="O2018" s="1587"/>
      <c r="P2018" s="1268"/>
      <c r="Q2018" s="1268"/>
      <c r="R2018" s="969"/>
      <c r="S2018" s="1268"/>
      <c r="T2018" s="1268"/>
      <c r="U2018" s="2127"/>
    </row>
    <row r="2019" spans="1:23" x14ac:dyDescent="0.25">
      <c r="A2019" s="406">
        <v>1709</v>
      </c>
      <c r="B2019" s="4051" t="s">
        <v>4978</v>
      </c>
      <c r="C2019" s="4051" t="s">
        <v>868</v>
      </c>
      <c r="D2019" s="2332">
        <v>44867</v>
      </c>
      <c r="E2019" s="4052" t="s">
        <v>4979</v>
      </c>
      <c r="F2019" s="478">
        <v>12</v>
      </c>
      <c r="G2019" s="479">
        <f>AVERAGE(CPVTFC3SG0044!C13:D13)</f>
        <v>0.68740000000000001</v>
      </c>
      <c r="H2019" s="4004">
        <f t="shared" si="464"/>
        <v>1828.2142857142858</v>
      </c>
      <c r="I2019" s="4093" t="s">
        <v>315</v>
      </c>
      <c r="J2019" s="834"/>
      <c r="K2019" s="834"/>
      <c r="L2019" s="835"/>
      <c r="M2019" s="834"/>
      <c r="N2019" s="834"/>
      <c r="O2019" s="834"/>
      <c r="P2019" s="3788">
        <v>44893</v>
      </c>
      <c r="Q2019" s="1498" t="s">
        <v>5592</v>
      </c>
      <c r="R2019" s="1498">
        <v>148</v>
      </c>
      <c r="S2019" s="1498">
        <f>AVERAGE(CPVTFC3SG0080!X20:Y20)</f>
        <v>0.11455</v>
      </c>
      <c r="T2019" s="494">
        <f t="shared" ref="T2019:T2021" si="466">(S2019-0.0643)/0.0133*66</f>
        <v>249.36090225563913</v>
      </c>
      <c r="U2019" s="1779" t="s">
        <v>314</v>
      </c>
      <c r="W2019" s="5">
        <v>1</v>
      </c>
    </row>
    <row r="2020" spans="1:23" x14ac:dyDescent="0.25">
      <c r="A2020" s="590"/>
      <c r="B2020" s="4044"/>
      <c r="C2020" s="436" t="s">
        <v>5448</v>
      </c>
      <c r="D2020" s="2333"/>
      <c r="E2020" s="3468"/>
      <c r="F2020" s="695"/>
      <c r="G2020" s="892"/>
      <c r="H2020" s="4011"/>
      <c r="I2020" s="4094"/>
      <c r="J2020" s="694"/>
      <c r="K2020" s="694"/>
      <c r="L2020" s="695"/>
      <c r="M2020" s="694"/>
      <c r="N2020" s="694"/>
      <c r="O2020" s="694"/>
      <c r="P2020" s="267">
        <v>44893</v>
      </c>
      <c r="Q2020" s="268" t="s">
        <v>5592</v>
      </c>
      <c r="R2020" s="268">
        <v>149</v>
      </c>
      <c r="S2020" s="268">
        <f>AVERAGE(CPVTFC3SG0080!B22:C22)</f>
        <v>0.114</v>
      </c>
      <c r="T2020" s="343">
        <f t="shared" si="466"/>
        <v>246.6315789473685</v>
      </c>
      <c r="U2020" s="1781" t="s">
        <v>314</v>
      </c>
    </row>
    <row r="2021" spans="1:23" x14ac:dyDescent="0.25">
      <c r="A2021" s="586">
        <v>1710</v>
      </c>
      <c r="B2021" s="4044" t="s">
        <v>4978</v>
      </c>
      <c r="C2021" s="4044" t="s">
        <v>2442</v>
      </c>
      <c r="D2021" s="2337">
        <v>44867</v>
      </c>
      <c r="E2021" s="4045" t="s">
        <v>4979</v>
      </c>
      <c r="F2021" s="164">
        <v>13</v>
      </c>
      <c r="G2021" s="145">
        <f>AVERAGE(CPVTFC3SG0044!E13:F13)</f>
        <v>0.75004999999999999</v>
      </c>
      <c r="H2021" s="4002">
        <f t="shared" si="464"/>
        <v>2051.9642857142853</v>
      </c>
      <c r="I2021" s="4116" t="s">
        <v>315</v>
      </c>
      <c r="J2021" s="694"/>
      <c r="K2021" s="694"/>
      <c r="L2021" s="695"/>
      <c r="M2021" s="694"/>
      <c r="N2021" s="694"/>
      <c r="O2021" s="694"/>
      <c r="P2021" s="267">
        <v>44893</v>
      </c>
      <c r="Q2021" s="268" t="s">
        <v>5592</v>
      </c>
      <c r="R2021" s="268">
        <v>150</v>
      </c>
      <c r="S2021" s="268">
        <f>AVERAGE(CPVTFC3SG0080!D22:E22)</f>
        <v>0.11294999999999999</v>
      </c>
      <c r="T2021" s="343">
        <f t="shared" si="466"/>
        <v>241.42105263157896</v>
      </c>
      <c r="U2021" s="1781" t="s">
        <v>314</v>
      </c>
    </row>
    <row r="2022" spans="1:23" ht="24.75" thickBot="1" x14ac:dyDescent="0.3">
      <c r="A2022" s="481">
        <v>1711</v>
      </c>
      <c r="B2022" s="4046" t="s">
        <v>4978</v>
      </c>
      <c r="C2022" s="4046" t="s">
        <v>3919</v>
      </c>
      <c r="D2022" s="1511">
        <v>44867</v>
      </c>
      <c r="E2022" s="4047" t="s">
        <v>4979</v>
      </c>
      <c r="F2022" s="485">
        <v>14</v>
      </c>
      <c r="G2022" s="486">
        <f>AVERAGE(CPVTFC3SG0044!G13:H13)</f>
        <v>0.88505</v>
      </c>
      <c r="H2022" s="4001">
        <f t="shared" si="464"/>
        <v>2534.1071428571427</v>
      </c>
      <c r="I2022" s="4095" t="s">
        <v>315</v>
      </c>
      <c r="J2022" s="786"/>
      <c r="K2022" s="786"/>
      <c r="L2022" s="787"/>
      <c r="M2022" s="786"/>
      <c r="N2022" s="786"/>
      <c r="O2022" s="786"/>
      <c r="P2022" s="786"/>
      <c r="Q2022" s="786"/>
      <c r="R2022" s="668"/>
      <c r="S2022" s="786"/>
      <c r="T2022" s="786"/>
      <c r="U2022" s="788"/>
    </row>
    <row r="2023" spans="1:23" x14ac:dyDescent="0.25">
      <c r="W2023" s="5">
        <f>SUM(W5:W2022)</f>
        <v>806</v>
      </c>
    </row>
  </sheetData>
  <mergeCells count="430">
    <mergeCell ref="B1988:B1992"/>
    <mergeCell ref="B1983:B1987"/>
    <mergeCell ref="B1951:B1954"/>
    <mergeCell ref="B1571:B1573"/>
    <mergeCell ref="B1574:B1577"/>
    <mergeCell ref="B1578:B1581"/>
    <mergeCell ref="B1600:B1603"/>
    <mergeCell ref="B1597:B1599"/>
    <mergeCell ref="B1592:B1596"/>
    <mergeCell ref="B1589:B1591"/>
    <mergeCell ref="B1585:B1588"/>
    <mergeCell ref="B1859:B1862"/>
    <mergeCell ref="B1863:B1866"/>
    <mergeCell ref="B1931:B1934"/>
    <mergeCell ref="B1944:B1947"/>
    <mergeCell ref="B1910:B1913"/>
    <mergeCell ref="B1914:B1917"/>
    <mergeCell ref="B1974:B1977"/>
    <mergeCell ref="B1978:B1982"/>
    <mergeCell ref="B1966:B1970"/>
    <mergeCell ref="B1652:B1655"/>
    <mergeCell ref="B1719:B1721"/>
    <mergeCell ref="B1722:B1725"/>
    <mergeCell ref="B1805:B1808"/>
    <mergeCell ref="B1460:B1462"/>
    <mergeCell ref="B1464:B1465"/>
    <mergeCell ref="B1466:B1468"/>
    <mergeCell ref="B1792:B1796"/>
    <mergeCell ref="B1706:B1710"/>
    <mergeCell ref="B1955:B1958"/>
    <mergeCell ref="B1959:B1962"/>
    <mergeCell ref="B1822:B1826"/>
    <mergeCell ref="B1830:B1834"/>
    <mergeCell ref="B1827:B1829"/>
    <mergeCell ref="B1782:B1786"/>
    <mergeCell ref="B1800:B1804"/>
    <mergeCell ref="B1918:B1922"/>
    <mergeCell ref="B1923:B1927"/>
    <mergeCell ref="B1852:B1855"/>
    <mergeCell ref="B1842:B1845"/>
    <mergeCell ref="B1867:B1870"/>
    <mergeCell ref="B1903:B1905"/>
    <mergeCell ref="B1906:B1909"/>
    <mergeCell ref="B1617:B1619"/>
    <mergeCell ref="B1620:B1623"/>
    <mergeCell ref="B1630:B1633"/>
    <mergeCell ref="B1627:B1629"/>
    <mergeCell ref="B1624:B1626"/>
    <mergeCell ref="B1448:B1450"/>
    <mergeCell ref="B1451:B1452"/>
    <mergeCell ref="B1838:B1841"/>
    <mergeCell ref="B1835:B1837"/>
    <mergeCell ref="B1711:B1714"/>
    <mergeCell ref="B1715:B1718"/>
    <mergeCell ref="B1883:B1886"/>
    <mergeCell ref="B1899:B1902"/>
    <mergeCell ref="B1896:B1898"/>
    <mergeCell ref="B1504:B1507"/>
    <mergeCell ref="B1499:B1503"/>
    <mergeCell ref="B1521:B1524"/>
    <mergeCell ref="B1557:B1561"/>
    <mergeCell ref="B1562:B1564"/>
    <mergeCell ref="B1565:B1567"/>
    <mergeCell ref="B1568:B1570"/>
    <mergeCell ref="B1809:B1813"/>
    <mergeCell ref="B1814:B1817"/>
    <mergeCell ref="B1818:B1821"/>
    <mergeCell ref="B1456:B1457"/>
    <mergeCell ref="B1453:B1454"/>
    <mergeCell ref="B1772:B1775"/>
    <mergeCell ref="B1609:B1613"/>
    <mergeCell ref="B1614:B1616"/>
    <mergeCell ref="B571:B573"/>
    <mergeCell ref="B1746:B1748"/>
    <mergeCell ref="B1742:B1745"/>
    <mergeCell ref="B1739:B1741"/>
    <mergeCell ref="B1731:B1733"/>
    <mergeCell ref="B1734:B1738"/>
    <mergeCell ref="B1233:B1234"/>
    <mergeCell ref="B1372:B1373"/>
    <mergeCell ref="B1375:B1376"/>
    <mergeCell ref="B1389:B1391"/>
    <mergeCell ref="B1398:B1399"/>
    <mergeCell ref="B1531:B1534"/>
    <mergeCell ref="B1547:B1551"/>
    <mergeCell ref="B1552:B1556"/>
    <mergeCell ref="B1582:B1584"/>
    <mergeCell ref="B1604:B1608"/>
    <mergeCell ref="B1393:B1394"/>
    <mergeCell ref="B1404:B1405"/>
    <mergeCell ref="B1702:B1705"/>
    <mergeCell ref="B596:B598"/>
    <mergeCell ref="B1105:B1106"/>
    <mergeCell ref="B1726:B1730"/>
    <mergeCell ref="B1264:B1266"/>
    <mergeCell ref="B1413:B1415"/>
    <mergeCell ref="B1424:B1425"/>
    <mergeCell ref="B1420:B1421"/>
    <mergeCell ref="B1311:B1312"/>
    <mergeCell ref="B1313:B1314"/>
    <mergeCell ref="B1315:B1316"/>
    <mergeCell ref="B1495:B1498"/>
    <mergeCell ref="B1177:B1178"/>
    <mergeCell ref="B1179:B1180"/>
    <mergeCell ref="B1182:B1183"/>
    <mergeCell ref="B1343:B1344"/>
    <mergeCell ref="B1256:B1257"/>
    <mergeCell ref="B1268:B1270"/>
    <mergeCell ref="B1274:B1276"/>
    <mergeCell ref="B1271:B1273"/>
    <mergeCell ref="B1439:B1440"/>
    <mergeCell ref="B1347:B1348"/>
    <mergeCell ref="B1297:B1298"/>
    <mergeCell ref="B1383:B1385"/>
    <mergeCell ref="B1328:B1329"/>
    <mergeCell ref="B1487:B1491"/>
    <mergeCell ref="B1484:B1486"/>
    <mergeCell ref="B1442:B1444"/>
    <mergeCell ref="B1445:B1446"/>
    <mergeCell ref="B1237:B1238"/>
    <mergeCell ref="B1508:B1511"/>
    <mergeCell ref="B1656:B1660"/>
    <mergeCell ref="B1661:B1665"/>
    <mergeCell ref="B1666:B1669"/>
    <mergeCell ref="B1670:B1674"/>
    <mergeCell ref="B1699:B1701"/>
    <mergeCell ref="B1694:B1698"/>
    <mergeCell ref="B1689:B1693"/>
    <mergeCell ref="B1684:B1688"/>
    <mergeCell ref="B1679:B1683"/>
    <mergeCell ref="B1675:B1678"/>
    <mergeCell ref="V1538:V1540"/>
    <mergeCell ref="V1541:V1543"/>
    <mergeCell ref="V1197:V1198"/>
    <mergeCell ref="B55:B58"/>
    <mergeCell ref="B857:B858"/>
    <mergeCell ref="B865:B866"/>
    <mergeCell ref="B868:B869"/>
    <mergeCell ref="B1114:B1116"/>
    <mergeCell ref="B1427:B1429"/>
    <mergeCell ref="B1430:B1432"/>
    <mergeCell ref="B1093:B1096"/>
    <mergeCell ref="V311:V312"/>
    <mergeCell ref="V313:V314"/>
    <mergeCell ref="V315:V316"/>
    <mergeCell ref="V277:V278"/>
    <mergeCell ref="V287:V288"/>
    <mergeCell ref="V289:V290"/>
    <mergeCell ref="V297:V298"/>
    <mergeCell ref="V171:V172"/>
    <mergeCell ref="V181:V182"/>
    <mergeCell ref="V183:V184"/>
    <mergeCell ref="B605:B607"/>
    <mergeCell ref="B703:B705"/>
    <mergeCell ref="B1134:B1136"/>
    <mergeCell ref="V1634:V1636"/>
    <mergeCell ref="V1643:V1645"/>
    <mergeCell ref="V1646:V1648"/>
    <mergeCell ref="V1649:V1651"/>
    <mergeCell ref="V1666:V1669"/>
    <mergeCell ref="V1684:V1688"/>
    <mergeCell ref="V1715:V1718"/>
    <mergeCell ref="V1734:V1738"/>
    <mergeCell ref="V1630:V1633"/>
    <mergeCell ref="V1731:V1733"/>
    <mergeCell ref="V1637:V1639"/>
    <mergeCell ref="V1652:V1655"/>
    <mergeCell ref="V1670:V1674"/>
    <mergeCell ref="V1679:V1683"/>
    <mergeCell ref="V1689:V1693"/>
    <mergeCell ref="X264:X265"/>
    <mergeCell ref="I3:I4"/>
    <mergeCell ref="V15:V16"/>
    <mergeCell ref="V59:V60"/>
    <mergeCell ref="V63:V64"/>
    <mergeCell ref="V93:V94"/>
    <mergeCell ref="V189:V190"/>
    <mergeCell ref="V193:V194"/>
    <mergeCell ref="V237:V238"/>
    <mergeCell ref="V253:V254"/>
    <mergeCell ref="V261:V262"/>
    <mergeCell ref="V27:V28"/>
    <mergeCell ref="V37:V38"/>
    <mergeCell ref="V45:V46"/>
    <mergeCell ref="V51:V52"/>
    <mergeCell ref="V55:V57"/>
    <mergeCell ref="V71:V74"/>
    <mergeCell ref="V135:V136"/>
    <mergeCell ref="V139:V140"/>
    <mergeCell ref="V143:V144"/>
    <mergeCell ref="V145:V146"/>
    <mergeCell ref="V153:V154"/>
    <mergeCell ref="V159:V160"/>
    <mergeCell ref="V163:V164"/>
    <mergeCell ref="V199:V200"/>
    <mergeCell ref="A3:A4"/>
    <mergeCell ref="B3:B4"/>
    <mergeCell ref="C3:C4"/>
    <mergeCell ref="D3:D4"/>
    <mergeCell ref="E3:E4"/>
    <mergeCell ref="E1:I2"/>
    <mergeCell ref="F3:F4"/>
    <mergeCell ref="G3:G4"/>
    <mergeCell ref="H3:H4"/>
    <mergeCell ref="P1:U2"/>
    <mergeCell ref="P3:P4"/>
    <mergeCell ref="Q3:Q4"/>
    <mergeCell ref="R3:R4"/>
    <mergeCell ref="S3:S4"/>
    <mergeCell ref="T3:T4"/>
    <mergeCell ref="U3:U4"/>
    <mergeCell ref="J1:O2"/>
    <mergeCell ref="J3:J4"/>
    <mergeCell ref="K3:K4"/>
    <mergeCell ref="L3:L4"/>
    <mergeCell ref="M3:M4"/>
    <mergeCell ref="N3:N4"/>
    <mergeCell ref="O3:O4"/>
    <mergeCell ref="V207:V208"/>
    <mergeCell ref="V203:V204"/>
    <mergeCell ref="V215:V216"/>
    <mergeCell ref="V217:V218"/>
    <mergeCell ref="V281:V282"/>
    <mergeCell ref="V1585:V1588"/>
    <mergeCell ref="V1600:V1603"/>
    <mergeCell ref="V1617:V1619"/>
    <mergeCell ref="V1620:V1623"/>
    <mergeCell ref="V1552:V1556"/>
    <mergeCell ref="V1565:V1567"/>
    <mergeCell ref="V1571:V1573"/>
    <mergeCell ref="V1574:V1577"/>
    <mergeCell ref="V221:V222"/>
    <mergeCell ref="V225:V226"/>
    <mergeCell ref="V233:V234"/>
    <mergeCell ref="V229:V230"/>
    <mergeCell ref="V239:V240"/>
    <mergeCell ref="V241:V242"/>
    <mergeCell ref="V243:V244"/>
    <mergeCell ref="V245:V246"/>
    <mergeCell ref="V249:V250"/>
    <mergeCell ref="V329:V330"/>
    <mergeCell ref="V356:V358"/>
    <mergeCell ref="V1988:V1992"/>
    <mergeCell ref="V1993:V1997"/>
    <mergeCell ref="V2002:V2004"/>
    <mergeCell ref="V1931:V1934"/>
    <mergeCell ref="V1935:V1937"/>
    <mergeCell ref="V1955:V1958"/>
    <mergeCell ref="V1959:V1962"/>
    <mergeCell ref="V1963:V1965"/>
    <mergeCell ref="V1830:V1834"/>
    <mergeCell ref="V1842:V1845"/>
    <mergeCell ref="V1856:V1858"/>
    <mergeCell ref="V1871:V1873"/>
    <mergeCell ref="V1896:V1898"/>
    <mergeCell ref="V1880:V1882"/>
    <mergeCell ref="V1914:V1917"/>
    <mergeCell ref="V1928:V1930"/>
    <mergeCell ref="V1998:V2001"/>
    <mergeCell ref="V1971:V1973"/>
    <mergeCell ref="V1838:V1841"/>
    <mergeCell ref="V1846:V1848"/>
    <mergeCell ref="V1739:V1741"/>
    <mergeCell ref="V1763:V1765"/>
    <mergeCell ref="V1792:V1796"/>
    <mergeCell ref="V1822:V1826"/>
    <mergeCell ref="V1694:V1698"/>
    <mergeCell ref="V1699:V1701"/>
    <mergeCell ref="V1702:V1705"/>
    <mergeCell ref="V1706:V1710"/>
    <mergeCell ref="V1711:V1714"/>
    <mergeCell ref="V1742:V1745"/>
    <mergeCell ref="V1749:V1753"/>
    <mergeCell ref="V1759:V1762"/>
    <mergeCell ref="V1809:V1813"/>
    <mergeCell ref="V1814:V1817"/>
    <mergeCell ref="V1818:V1821"/>
    <mergeCell ref="V365:V368"/>
    <mergeCell ref="V371:V372"/>
    <mergeCell ref="V257:V258"/>
    <mergeCell ref="V259:V260"/>
    <mergeCell ref="V265:V266"/>
    <mergeCell ref="V263:V264"/>
    <mergeCell ref="V267:V268"/>
    <mergeCell ref="V271:V272"/>
    <mergeCell ref="V467:V468"/>
    <mergeCell ref="V393:V394"/>
    <mergeCell ref="V414:V415"/>
    <mergeCell ref="V303:V304"/>
    <mergeCell ref="V321:V322"/>
    <mergeCell ref="V341:V342"/>
    <mergeCell ref="V343:V344"/>
    <mergeCell ref="V347:V348"/>
    <mergeCell ref="V397:V398"/>
    <mergeCell ref="V445:V446"/>
    <mergeCell ref="V293:V294"/>
    <mergeCell ref="V319:V320"/>
    <mergeCell ref="V327:V328"/>
    <mergeCell ref="V337:V339"/>
    <mergeCell ref="V283:V284"/>
    <mergeCell ref="V291:V292"/>
    <mergeCell ref="V402:V403"/>
    <mergeCell ref="V1547:V1551"/>
    <mergeCell ref="V746:V747"/>
    <mergeCell ref="V1091:V1092"/>
    <mergeCell ref="V1518:V1520"/>
    <mergeCell ref="V1478:V1480"/>
    <mergeCell ref="V1487:V1491"/>
    <mergeCell ref="V1499:V1503"/>
    <mergeCell ref="V1515:V1517"/>
    <mergeCell ref="V1525:V1527"/>
    <mergeCell ref="V1528:V1530"/>
    <mergeCell ref="V1508:V1511"/>
    <mergeCell ref="V1481:V1483"/>
    <mergeCell ref="V410:V412"/>
    <mergeCell ref="V404:V405"/>
    <mergeCell ref="V424:V425"/>
    <mergeCell ref="V437:V438"/>
    <mergeCell ref="V449:V450"/>
    <mergeCell ref="V495:V496"/>
    <mergeCell ref="V513:V514"/>
    <mergeCell ref="V1535:V1537"/>
    <mergeCell ref="V732:V733"/>
    <mergeCell ref="V734:V735"/>
    <mergeCell ref="V534:V535"/>
    <mergeCell ref="V469:V470"/>
    <mergeCell ref="V567:V568"/>
    <mergeCell ref="V588:V589"/>
    <mergeCell ref="V594:V595"/>
    <mergeCell ref="V608:V609"/>
    <mergeCell ref="V738:V739"/>
    <mergeCell ref="V736:V737"/>
    <mergeCell ref="V740:V741"/>
    <mergeCell ref="V614:V615"/>
    <mergeCell ref="V624:V625"/>
    <mergeCell ref="V640:V641"/>
    <mergeCell ref="V652:V653"/>
    <mergeCell ref="V650:V651"/>
    <mergeCell ref="V471:V472"/>
    <mergeCell ref="V475:V476"/>
    <mergeCell ref="V473:V474"/>
    <mergeCell ref="V511:V512"/>
    <mergeCell ref="V530:V531"/>
    <mergeCell ref="V578:V579"/>
    <mergeCell ref="V599:V600"/>
    <mergeCell ref="V658:V659"/>
    <mergeCell ref="V710:V711"/>
    <mergeCell ref="V515:V516"/>
    <mergeCell ref="V523:V524"/>
    <mergeCell ref="V1475:V1477"/>
    <mergeCell ref="V712:V713"/>
    <mergeCell ref="V720:V721"/>
    <mergeCell ref="V716:V717"/>
    <mergeCell ref="V722:V723"/>
    <mergeCell ref="V1172:V1175"/>
    <mergeCell ref="V1177:V1178"/>
    <mergeCell ref="V829:V830"/>
    <mergeCell ref="V1185:V1187"/>
    <mergeCell ref="B806:B808"/>
    <mergeCell ref="B810:B812"/>
    <mergeCell ref="B836:B838"/>
    <mergeCell ref="B859:B861"/>
    <mergeCell ref="B862:B864"/>
    <mergeCell ref="B1148:B1149"/>
    <mergeCell ref="B1151:B1152"/>
    <mergeCell ref="B1108:B1109"/>
    <mergeCell ref="V681:V682"/>
    <mergeCell ref="V701:V702"/>
    <mergeCell ref="V744:V745"/>
    <mergeCell ref="B829:B830"/>
    <mergeCell ref="B842:B843"/>
    <mergeCell ref="B845:B846"/>
    <mergeCell ref="B1132:B1133"/>
    <mergeCell ref="B1156:B1157"/>
    <mergeCell ref="B1158:B1159"/>
    <mergeCell ref="B850:B851"/>
    <mergeCell ref="B918:B919"/>
    <mergeCell ref="B920:B921"/>
    <mergeCell ref="B929:B930"/>
    <mergeCell ref="B1028:B1029"/>
    <mergeCell ref="B906:B907"/>
    <mergeCell ref="B1034:B1035"/>
    <mergeCell ref="B67:B70"/>
    <mergeCell ref="B71:B74"/>
    <mergeCell ref="B874:B876"/>
    <mergeCell ref="B878:B879"/>
    <mergeCell ref="B880:B882"/>
    <mergeCell ref="B909:B911"/>
    <mergeCell ref="B914:B916"/>
    <mergeCell ref="B1167:B1168"/>
    <mergeCell ref="B1172:B1175"/>
    <mergeCell ref="B337:B340"/>
    <mergeCell ref="B410:B413"/>
    <mergeCell ref="B362:B364"/>
    <mergeCell ref="B365:B368"/>
    <mergeCell ref="B353:B355"/>
    <mergeCell ref="B356:B358"/>
    <mergeCell ref="B359:B361"/>
    <mergeCell ref="B955:B956"/>
    <mergeCell ref="B666:B668"/>
    <mergeCell ref="B1161:B1163"/>
    <mergeCell ref="B1165:B1166"/>
    <mergeCell ref="B932:B933"/>
    <mergeCell ref="B938:B939"/>
    <mergeCell ref="B948:B949"/>
    <mergeCell ref="B399:B401"/>
    <mergeCell ref="B1169:B1171"/>
    <mergeCell ref="B1332:B1333"/>
    <mergeCell ref="B1334:B1335"/>
    <mergeCell ref="B840:B841"/>
    <mergeCell ref="B678:B680"/>
    <mergeCell ref="B675:B677"/>
    <mergeCell ref="B527:B529"/>
    <mergeCell ref="B542:B546"/>
    <mergeCell ref="B787:B789"/>
    <mergeCell ref="B791:B793"/>
    <mergeCell ref="B551:B554"/>
    <mergeCell ref="B555:B558"/>
    <mergeCell ref="B1185:B1187"/>
    <mergeCell ref="B1197:B1198"/>
    <mergeCell ref="B1203:B1204"/>
    <mergeCell ref="B1201:B1202"/>
    <mergeCell ref="B1199:B1200"/>
    <mergeCell ref="B1220:B1221"/>
    <mergeCell ref="B1223:B1224"/>
    <mergeCell ref="B1283:B1284"/>
    <mergeCell ref="B1291:B1292"/>
    <mergeCell ref="B1229:B1231"/>
    <mergeCell ref="B1010:B1011"/>
    <mergeCell ref="B781:B782"/>
  </mergeCells>
  <phoneticPr fontId="106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22537-D8D5-44E6-9859-3F3188B243D0}">
  <dimension ref="A1:O1414"/>
  <sheetViews>
    <sheetView zoomScale="115" zoomScaleNormal="115" workbookViewId="0">
      <pane xSplit="3" ySplit="4" topLeftCell="D5" activePane="bottomRight" state="frozen"/>
      <selection pane="topRight" activeCell="D1" sqref="D1"/>
      <selection pane="bottomLeft" activeCell="A4" sqref="A4"/>
      <selection pane="bottomRight" activeCell="M39" sqref="M39"/>
    </sheetView>
  </sheetViews>
  <sheetFormatPr defaultRowHeight="15" x14ac:dyDescent="0.25"/>
  <cols>
    <col min="1" max="1" width="6.28515625" style="5" customWidth="1"/>
    <col min="2" max="2" width="10.85546875" style="23" customWidth="1"/>
    <col min="3" max="3" width="14" style="5" bestFit="1" customWidth="1"/>
    <col min="4" max="4" width="14.7109375" style="23" customWidth="1"/>
    <col min="5" max="5" width="15.85546875" style="23" bestFit="1" customWidth="1"/>
    <col min="6" max="6" width="10" style="23" customWidth="1"/>
    <col min="7" max="7" width="14.85546875" style="5" customWidth="1"/>
    <col min="8" max="8" width="14.42578125" style="12" customWidth="1"/>
    <col min="9" max="10" width="12" style="5" customWidth="1"/>
    <col min="11" max="11" width="18.85546875" style="5" customWidth="1"/>
    <col min="12" max="12" width="10.140625" style="5" customWidth="1"/>
    <col min="13" max="13" width="17.85546875" style="5" customWidth="1"/>
    <col min="14" max="14" width="13.42578125" style="5" customWidth="1"/>
    <col min="15" max="15" width="13.140625" style="5" customWidth="1"/>
    <col min="16" max="16384" width="9.140625" style="5"/>
  </cols>
  <sheetData>
    <row r="1" spans="1:15" x14ac:dyDescent="0.25">
      <c r="A1" s="377"/>
      <c r="B1" s="377"/>
      <c r="D1" s="4633" t="s">
        <v>3160</v>
      </c>
      <c r="E1" s="4633"/>
      <c r="F1" s="4633"/>
      <c r="G1" s="4633"/>
      <c r="H1" s="4633"/>
      <c r="I1" s="4634"/>
      <c r="J1" s="4633" t="s">
        <v>5447</v>
      </c>
      <c r="K1" s="4633"/>
      <c r="L1" s="4633"/>
      <c r="M1" s="4633"/>
      <c r="N1" s="4633"/>
      <c r="O1" s="4634"/>
    </row>
    <row r="2" spans="1:15" x14ac:dyDescent="0.25">
      <c r="A2" s="378"/>
      <c r="B2" s="378"/>
      <c r="C2" s="4"/>
      <c r="D2" s="4635"/>
      <c r="E2" s="4635"/>
      <c r="F2" s="4635"/>
      <c r="G2" s="4635"/>
      <c r="H2" s="4635"/>
      <c r="I2" s="4636"/>
      <c r="J2" s="4635"/>
      <c r="K2" s="4635"/>
      <c r="L2" s="4635"/>
      <c r="M2" s="4635"/>
      <c r="N2" s="4635"/>
      <c r="O2" s="4636"/>
    </row>
    <row r="3" spans="1:15" ht="15" customHeight="1" x14ac:dyDescent="0.25">
      <c r="A3" s="399" t="s">
        <v>215</v>
      </c>
      <c r="B3" s="4592" t="s">
        <v>216</v>
      </c>
      <c r="C3" s="4592" t="s">
        <v>217</v>
      </c>
      <c r="D3" s="4592" t="s">
        <v>346</v>
      </c>
      <c r="E3" s="4592" t="s">
        <v>370</v>
      </c>
      <c r="F3" s="4592" t="s">
        <v>1069</v>
      </c>
      <c r="G3" s="4592" t="s">
        <v>316</v>
      </c>
      <c r="H3" s="4621" t="s">
        <v>312</v>
      </c>
      <c r="I3" s="4591"/>
      <c r="J3" s="4592" t="s">
        <v>346</v>
      </c>
      <c r="K3" s="4592" t="s">
        <v>370</v>
      </c>
      <c r="L3" s="4592" t="s">
        <v>1069</v>
      </c>
      <c r="M3" s="4594" t="s">
        <v>316</v>
      </c>
      <c r="N3" s="4595" t="s">
        <v>312</v>
      </c>
      <c r="O3" s="4597" t="s">
        <v>313</v>
      </c>
    </row>
    <row r="4" spans="1:15" ht="15.75" thickBot="1" x14ac:dyDescent="0.3">
      <c r="A4" s="614"/>
      <c r="B4" s="4695"/>
      <c r="C4" s="4695"/>
      <c r="D4" s="4695"/>
      <c r="E4" s="4695"/>
      <c r="F4" s="4695"/>
      <c r="G4" s="4695"/>
      <c r="H4" s="4893"/>
      <c r="I4" s="4617"/>
      <c r="J4" s="4695"/>
      <c r="K4" s="4695"/>
      <c r="L4" s="4695"/>
      <c r="M4" s="4696"/>
      <c r="N4" s="4697"/>
      <c r="O4" s="4698"/>
    </row>
    <row r="5" spans="1:15" x14ac:dyDescent="0.25">
      <c r="A5" s="508">
        <v>1</v>
      </c>
      <c r="B5" s="616" t="s">
        <v>4980</v>
      </c>
      <c r="C5" s="616" t="s">
        <v>868</v>
      </c>
      <c r="D5" s="490">
        <v>44867</v>
      </c>
      <c r="E5" s="610" t="s">
        <v>4979</v>
      </c>
      <c r="F5" s="492">
        <v>15</v>
      </c>
      <c r="G5" s="493">
        <f>AVERAGE(CPVTFC3SG0044!I13:J13)</f>
        <v>7.8399999999999997E-2</v>
      </c>
      <c r="H5" s="494">
        <f t="shared" ref="H5:H30" si="0">(G5-0.1755)/0.014*50</f>
        <v>-346.78571428571428</v>
      </c>
      <c r="I5" s="617" t="s">
        <v>314</v>
      </c>
      <c r="J5" s="694"/>
      <c r="K5" s="694"/>
      <c r="L5" s="694"/>
      <c r="M5" s="694"/>
      <c r="N5" s="694"/>
      <c r="O5" s="694"/>
    </row>
    <row r="6" spans="1:15" ht="15.75" thickBot="1" x14ac:dyDescent="0.3">
      <c r="A6" s="462">
        <v>2</v>
      </c>
      <c r="B6" s="618" t="s">
        <v>4980</v>
      </c>
      <c r="C6" s="618" t="s">
        <v>220</v>
      </c>
      <c r="D6" s="91">
        <v>44867</v>
      </c>
      <c r="E6" s="611" t="s">
        <v>4979</v>
      </c>
      <c r="F6" s="467">
        <v>16</v>
      </c>
      <c r="G6" s="468">
        <f>AVERAGE(CPVTFC3SG0044!K13:L13)</f>
        <v>7.5249999999999997E-2</v>
      </c>
      <c r="H6" s="469">
        <f t="shared" si="0"/>
        <v>-358.03571428571422</v>
      </c>
      <c r="I6" s="619" t="s">
        <v>314</v>
      </c>
      <c r="J6" s="694"/>
      <c r="K6" s="694"/>
      <c r="L6" s="694"/>
      <c r="M6" s="694"/>
      <c r="N6" s="694"/>
      <c r="O6" s="694"/>
    </row>
    <row r="7" spans="1:15" x14ac:dyDescent="0.25">
      <c r="A7" s="508">
        <v>3</v>
      </c>
      <c r="B7" s="616" t="s">
        <v>4981</v>
      </c>
      <c r="C7" s="616" t="s">
        <v>868</v>
      </c>
      <c r="D7" s="490">
        <v>44867</v>
      </c>
      <c r="E7" s="610" t="s">
        <v>4979</v>
      </c>
      <c r="F7" s="492">
        <v>17</v>
      </c>
      <c r="G7" s="493">
        <f>AVERAGE(CPVTFC3SG0044!M13:N13)</f>
        <v>0.1139</v>
      </c>
      <c r="H7" s="494">
        <f t="shared" si="0"/>
        <v>-219.99999999999997</v>
      </c>
      <c r="I7" s="617" t="s">
        <v>314</v>
      </c>
      <c r="J7" s="694"/>
      <c r="K7" s="694"/>
      <c r="L7" s="694"/>
      <c r="M7" s="694"/>
      <c r="N7" s="694"/>
      <c r="O7" s="694"/>
    </row>
    <row r="8" spans="1:15" ht="15.75" thickBot="1" x14ac:dyDescent="0.3">
      <c r="A8" s="498">
        <v>4</v>
      </c>
      <c r="B8" s="612" t="s">
        <v>4981</v>
      </c>
      <c r="C8" s="612" t="s">
        <v>220</v>
      </c>
      <c r="D8" s="111">
        <v>44867</v>
      </c>
      <c r="E8" s="613" t="s">
        <v>4979</v>
      </c>
      <c r="F8" s="321">
        <v>18</v>
      </c>
      <c r="G8" s="473">
        <f>AVERAGE(CPVTFC3SG0044!O13:P13)</f>
        <v>0.10675</v>
      </c>
      <c r="H8" s="474">
        <f t="shared" si="0"/>
        <v>-245.53571428571422</v>
      </c>
      <c r="I8" s="620" t="s">
        <v>314</v>
      </c>
      <c r="J8" s="1268"/>
      <c r="K8" s="1268"/>
      <c r="L8" s="1268"/>
      <c r="M8" s="1268"/>
      <c r="N8" s="1268"/>
      <c r="O8" s="1268"/>
    </row>
    <row r="9" spans="1:15" x14ac:dyDescent="0.25">
      <c r="A9" s="508">
        <v>5</v>
      </c>
      <c r="B9" s="4926" t="s">
        <v>4982</v>
      </c>
      <c r="C9" s="616" t="s">
        <v>868</v>
      </c>
      <c r="D9" s="490">
        <v>44867</v>
      </c>
      <c r="E9" s="610" t="s">
        <v>4979</v>
      </c>
      <c r="F9" s="492">
        <v>19</v>
      </c>
      <c r="G9" s="493">
        <f>AVERAGE(CPVTFC3SG0044!Q13:R13)</f>
        <v>8.5249999999999992E-2</v>
      </c>
      <c r="H9" s="494">
        <f t="shared" si="0"/>
        <v>-322.32142857142856</v>
      </c>
      <c r="I9" s="1775" t="s">
        <v>314</v>
      </c>
      <c r="J9" s="1778">
        <v>44881</v>
      </c>
      <c r="K9" s="1499" t="s">
        <v>5485</v>
      </c>
      <c r="L9" s="1499">
        <v>181</v>
      </c>
      <c r="M9" s="1498">
        <f>AVERAGE(CPVTFC3SG0058!R26:S26)</f>
        <v>8.0850000000000005E-2</v>
      </c>
      <c r="N9" s="494">
        <f t="shared" ref="N9:N12" si="1">(M9-0.1081)/0.0134*66</f>
        <v>-134.21641791044775</v>
      </c>
      <c r="O9" s="1779" t="s">
        <v>314</v>
      </c>
    </row>
    <row r="10" spans="1:15" x14ac:dyDescent="0.25">
      <c r="A10" s="585"/>
      <c r="B10" s="4927"/>
      <c r="C10" s="1774" t="s">
        <v>5448</v>
      </c>
      <c r="D10" s="1149"/>
      <c r="E10" s="1263"/>
      <c r="F10" s="695"/>
      <c r="G10" s="892"/>
      <c r="H10" s="894"/>
      <c r="I10" s="1776"/>
      <c r="J10" s="1780">
        <v>44881</v>
      </c>
      <c r="K10" s="138" t="s">
        <v>5485</v>
      </c>
      <c r="L10" s="138">
        <v>182</v>
      </c>
      <c r="M10" s="268">
        <f>AVERAGE(CPVTFC3SG0058!T26:U26)</f>
        <v>8.1949999999999995E-2</v>
      </c>
      <c r="N10" s="343">
        <f t="shared" si="1"/>
        <v>-128.79850746268659</v>
      </c>
      <c r="O10" s="1781" t="s">
        <v>314</v>
      </c>
    </row>
    <row r="11" spans="1:15" x14ac:dyDescent="0.25">
      <c r="A11" s="585"/>
      <c r="B11" s="4927"/>
      <c r="C11" s="1774" t="s">
        <v>863</v>
      </c>
      <c r="D11" s="1149"/>
      <c r="E11" s="1263"/>
      <c r="F11" s="695"/>
      <c r="G11" s="892"/>
      <c r="H11" s="894"/>
      <c r="I11" s="1776"/>
      <c r="J11" s="1780">
        <v>44881</v>
      </c>
      <c r="K11" s="138" t="s">
        <v>5485</v>
      </c>
      <c r="L11" s="138">
        <v>183</v>
      </c>
      <c r="M11" s="268">
        <f>AVERAGE(CPVTFC3SG0058!V26:W26)</f>
        <v>8.3500000000000005E-2</v>
      </c>
      <c r="N11" s="343">
        <f t="shared" si="1"/>
        <v>-121.1641791044776</v>
      </c>
      <c r="O11" s="1781" t="s">
        <v>314</v>
      </c>
    </row>
    <row r="12" spans="1:15" ht="15.75" thickBot="1" x14ac:dyDescent="0.3">
      <c r="A12" s="462">
        <v>6</v>
      </c>
      <c r="B12" s="4928"/>
      <c r="C12" s="618" t="s">
        <v>220</v>
      </c>
      <c r="D12" s="91">
        <v>44867</v>
      </c>
      <c r="E12" s="611" t="s">
        <v>4979</v>
      </c>
      <c r="F12" s="467">
        <v>20</v>
      </c>
      <c r="G12" s="468">
        <f>AVERAGE(CPVTFC3SG0044!S13:T13)</f>
        <v>8.1850000000000006E-2</v>
      </c>
      <c r="H12" s="469">
        <f t="shared" si="0"/>
        <v>-334.46428571428567</v>
      </c>
      <c r="I12" s="1777" t="s">
        <v>314</v>
      </c>
      <c r="J12" s="1782">
        <v>44881</v>
      </c>
      <c r="K12" s="753" t="s">
        <v>5485</v>
      </c>
      <c r="L12" s="753">
        <v>184</v>
      </c>
      <c r="M12" s="1783">
        <f>AVERAGE(CPVTFC3SG0058!X26:Y26)</f>
        <v>8.5999999999999993E-2</v>
      </c>
      <c r="N12" s="469">
        <f t="shared" si="1"/>
        <v>-108.85074626865676</v>
      </c>
      <c r="O12" s="1784" t="s">
        <v>314</v>
      </c>
    </row>
    <row r="13" spans="1:15" x14ac:dyDescent="0.25">
      <c r="A13" s="584">
        <v>7</v>
      </c>
      <c r="B13" s="615" t="s">
        <v>4983</v>
      </c>
      <c r="C13" s="615" t="s">
        <v>868</v>
      </c>
      <c r="D13" s="83">
        <v>44867</v>
      </c>
      <c r="E13" s="609" t="s">
        <v>4979</v>
      </c>
      <c r="F13" s="375">
        <v>21</v>
      </c>
      <c r="G13" s="511">
        <f>AVERAGE(CPVTFC3SG0044!U13:V13)</f>
        <v>9.5399999999999999E-2</v>
      </c>
      <c r="H13" s="500">
        <f t="shared" si="0"/>
        <v>-286.07142857142856</v>
      </c>
      <c r="I13" s="625" t="s">
        <v>314</v>
      </c>
      <c r="J13" s="1295"/>
      <c r="K13" s="1368"/>
      <c r="L13" s="1271"/>
      <c r="M13" s="830"/>
      <c r="N13" s="831"/>
      <c r="O13" s="1368"/>
    </row>
    <row r="14" spans="1:15" ht="15.75" thickBot="1" x14ac:dyDescent="0.3">
      <c r="A14" s="498">
        <v>8</v>
      </c>
      <c r="B14" s="612" t="s">
        <v>4983</v>
      </c>
      <c r="C14" s="612" t="s">
        <v>220</v>
      </c>
      <c r="D14" s="111">
        <v>44867</v>
      </c>
      <c r="E14" s="613" t="s">
        <v>4979</v>
      </c>
      <c r="F14" s="321">
        <v>22</v>
      </c>
      <c r="G14" s="473">
        <f>AVERAGE(CPVTFC3SG0044!W13:X13)</f>
        <v>9.7700000000000009E-2</v>
      </c>
      <c r="H14" s="474">
        <f t="shared" si="0"/>
        <v>-277.85714285714278</v>
      </c>
      <c r="I14" s="620" t="s">
        <v>314</v>
      </c>
      <c r="J14" s="1250"/>
      <c r="K14" s="1259"/>
      <c r="L14" s="694"/>
      <c r="M14" s="645"/>
      <c r="N14" s="646"/>
      <c r="O14" s="1259"/>
    </row>
    <row r="15" spans="1:15" x14ac:dyDescent="0.25">
      <c r="A15" s="508">
        <v>9</v>
      </c>
      <c r="B15" s="616" t="s">
        <v>4984</v>
      </c>
      <c r="C15" s="616" t="s">
        <v>868</v>
      </c>
      <c r="D15" s="490">
        <v>44867</v>
      </c>
      <c r="E15" s="610" t="s">
        <v>4979</v>
      </c>
      <c r="F15" s="492">
        <v>23</v>
      </c>
      <c r="G15" s="493">
        <f>AVERAGE(CPVTFC3SG0044!C15:D15)</f>
        <v>0.10495</v>
      </c>
      <c r="H15" s="494">
        <f t="shared" si="0"/>
        <v>-251.96428571428569</v>
      </c>
      <c r="I15" s="617" t="s">
        <v>314</v>
      </c>
      <c r="J15" s="1250"/>
      <c r="K15" s="1259"/>
      <c r="L15" s="694"/>
      <c r="M15" s="645"/>
      <c r="N15" s="646"/>
      <c r="O15" s="1259"/>
    </row>
    <row r="16" spans="1:15" ht="15.75" thickBot="1" x14ac:dyDescent="0.3">
      <c r="A16" s="462">
        <v>10</v>
      </c>
      <c r="B16" s="618" t="s">
        <v>4984</v>
      </c>
      <c r="C16" s="618" t="s">
        <v>220</v>
      </c>
      <c r="D16" s="91">
        <v>44867</v>
      </c>
      <c r="E16" s="611" t="s">
        <v>4979</v>
      </c>
      <c r="F16" s="467">
        <v>24</v>
      </c>
      <c r="G16" s="468">
        <f>AVERAGE(CPVTFC3SG0044!E15:F15)</f>
        <v>9.2350000000000002E-2</v>
      </c>
      <c r="H16" s="469">
        <f t="shared" si="0"/>
        <v>-296.96428571428567</v>
      </c>
      <c r="I16" s="619" t="s">
        <v>314</v>
      </c>
      <c r="J16" s="1250"/>
      <c r="K16" s="1259"/>
      <c r="L16" s="694"/>
      <c r="M16" s="645"/>
      <c r="N16" s="646"/>
      <c r="O16" s="1259"/>
    </row>
    <row r="17" spans="1:15" x14ac:dyDescent="0.25">
      <c r="A17" s="584">
        <v>11</v>
      </c>
      <c r="B17" s="615" t="s">
        <v>4985</v>
      </c>
      <c r="C17" s="615" t="s">
        <v>868</v>
      </c>
      <c r="D17" s="83">
        <v>44867</v>
      </c>
      <c r="E17" s="609" t="s">
        <v>4979</v>
      </c>
      <c r="F17" s="375">
        <v>25</v>
      </c>
      <c r="G17" s="511">
        <f>AVERAGE(CPVTFC3SG0044!G15:H15)</f>
        <v>0.1037</v>
      </c>
      <c r="H17" s="500">
        <f t="shared" si="0"/>
        <v>-256.42857142857139</v>
      </c>
      <c r="I17" s="625" t="s">
        <v>314</v>
      </c>
      <c r="J17" s="876"/>
      <c r="K17" s="876"/>
      <c r="L17" s="694"/>
      <c r="M17" s="645"/>
      <c r="N17" s="646"/>
      <c r="O17" s="694"/>
    </row>
    <row r="18" spans="1:15" ht="15.75" thickBot="1" x14ac:dyDescent="0.3">
      <c r="A18" s="498">
        <v>12</v>
      </c>
      <c r="B18" s="612" t="s">
        <v>4985</v>
      </c>
      <c r="C18" s="612" t="s">
        <v>220</v>
      </c>
      <c r="D18" s="111">
        <v>44867</v>
      </c>
      <c r="E18" s="613" t="s">
        <v>4979</v>
      </c>
      <c r="F18" s="321">
        <v>26</v>
      </c>
      <c r="G18" s="473">
        <f>AVERAGE(CPVTFC3SG0044!I15:J15)</f>
        <v>0.10175000000000001</v>
      </c>
      <c r="H18" s="474">
        <f t="shared" si="0"/>
        <v>-263.39285714285705</v>
      </c>
      <c r="I18" s="620" t="s">
        <v>314</v>
      </c>
      <c r="J18" s="876"/>
      <c r="K18" s="876"/>
      <c r="L18" s="694"/>
      <c r="M18" s="645"/>
      <c r="N18" s="646"/>
      <c r="O18" s="694"/>
    </row>
    <row r="19" spans="1:15" x14ac:dyDescent="0.25">
      <c r="A19" s="508">
        <v>13</v>
      </c>
      <c r="B19" s="616" t="s">
        <v>4986</v>
      </c>
      <c r="C19" s="616" t="s">
        <v>868</v>
      </c>
      <c r="D19" s="490">
        <v>44867</v>
      </c>
      <c r="E19" s="610" t="s">
        <v>4979</v>
      </c>
      <c r="F19" s="492">
        <v>27</v>
      </c>
      <c r="G19" s="493">
        <f>AVERAGE(CPVTFC3SG0044!K15:L15)</f>
        <v>7.4899999999999994E-2</v>
      </c>
      <c r="H19" s="494">
        <f t="shared" si="0"/>
        <v>-359.28571428571428</v>
      </c>
      <c r="I19" s="617" t="s">
        <v>314</v>
      </c>
      <c r="J19" s="1250"/>
      <c r="K19" s="1259"/>
      <c r="L19" s="694"/>
      <c r="M19" s="645"/>
      <c r="N19" s="646"/>
      <c r="O19" s="1259"/>
    </row>
    <row r="20" spans="1:15" ht="15.75" thickBot="1" x14ac:dyDescent="0.3">
      <c r="A20" s="462">
        <v>14</v>
      </c>
      <c r="B20" s="618" t="s">
        <v>4986</v>
      </c>
      <c r="C20" s="618" t="s">
        <v>220</v>
      </c>
      <c r="D20" s="91">
        <v>44867</v>
      </c>
      <c r="E20" s="611" t="s">
        <v>4979</v>
      </c>
      <c r="F20" s="467">
        <v>28</v>
      </c>
      <c r="G20" s="468">
        <f>AVERAGE(CPVTFC3SG0044!M15:N15)</f>
        <v>8.1050000000000011E-2</v>
      </c>
      <c r="H20" s="469">
        <f t="shared" si="0"/>
        <v>-337.3214285714285</v>
      </c>
      <c r="I20" s="619" t="s">
        <v>314</v>
      </c>
      <c r="J20" s="1250"/>
      <c r="K20" s="1259"/>
      <c r="L20" s="694"/>
      <c r="M20" s="645"/>
      <c r="N20" s="646"/>
      <c r="O20" s="1259"/>
    </row>
    <row r="21" spans="1:15" x14ac:dyDescent="0.25">
      <c r="A21" s="584">
        <v>15</v>
      </c>
      <c r="B21" s="615" t="s">
        <v>4987</v>
      </c>
      <c r="C21" s="615" t="s">
        <v>868</v>
      </c>
      <c r="D21" s="83">
        <v>44867</v>
      </c>
      <c r="E21" s="609" t="s">
        <v>4979</v>
      </c>
      <c r="F21" s="375">
        <v>29</v>
      </c>
      <c r="G21" s="511">
        <f>AVERAGE(CPVTFC3SG0044!O15:P15)</f>
        <v>0.23130000000000001</v>
      </c>
      <c r="H21" s="500">
        <f t="shared" si="0"/>
        <v>199.28571428571433</v>
      </c>
      <c r="I21" s="625" t="s">
        <v>314</v>
      </c>
      <c r="J21" s="1250"/>
      <c r="K21" s="1259"/>
      <c r="L21" s="694"/>
      <c r="M21" s="645"/>
      <c r="N21" s="646"/>
      <c r="O21" s="1259"/>
    </row>
    <row r="22" spans="1:15" ht="15.75" thickBot="1" x14ac:dyDescent="0.3">
      <c r="A22" s="498">
        <v>16</v>
      </c>
      <c r="B22" s="612" t="s">
        <v>4987</v>
      </c>
      <c r="C22" s="612" t="s">
        <v>220</v>
      </c>
      <c r="D22" s="111">
        <v>44867</v>
      </c>
      <c r="E22" s="613" t="s">
        <v>4979</v>
      </c>
      <c r="F22" s="321">
        <v>30</v>
      </c>
      <c r="G22" s="473">
        <f>AVERAGE(CPVTFC3SG0044!Q15:R15)</f>
        <v>0.23019999999999999</v>
      </c>
      <c r="H22" s="474">
        <f t="shared" si="0"/>
        <v>195.35714285714286</v>
      </c>
      <c r="I22" s="620" t="s">
        <v>314</v>
      </c>
      <c r="J22" s="1250"/>
      <c r="K22" s="1259"/>
      <c r="L22" s="694"/>
      <c r="M22" s="645"/>
      <c r="N22" s="646"/>
      <c r="O22" s="1259"/>
    </row>
    <row r="23" spans="1:15" x14ac:dyDescent="0.25">
      <c r="A23" s="508">
        <v>17</v>
      </c>
      <c r="B23" s="616" t="s">
        <v>4988</v>
      </c>
      <c r="C23" s="616" t="s">
        <v>868</v>
      </c>
      <c r="D23" s="490">
        <v>44867</v>
      </c>
      <c r="E23" s="610" t="s">
        <v>4979</v>
      </c>
      <c r="F23" s="492">
        <v>31</v>
      </c>
      <c r="G23" s="493">
        <f>AVERAGE(CPVTFC3SG0044!S15:T15)</f>
        <v>0.11849999999999999</v>
      </c>
      <c r="H23" s="494">
        <f t="shared" si="0"/>
        <v>-203.57142857142856</v>
      </c>
      <c r="I23" s="617" t="s">
        <v>314</v>
      </c>
      <c r="J23" s="1250"/>
      <c r="K23" s="1259"/>
      <c r="L23" s="694"/>
      <c r="M23" s="645"/>
      <c r="N23" s="646"/>
      <c r="O23" s="1259"/>
    </row>
    <row r="24" spans="1:15" ht="15.75" thickBot="1" x14ac:dyDescent="0.3">
      <c r="A24" s="462">
        <v>18</v>
      </c>
      <c r="B24" s="618" t="s">
        <v>4988</v>
      </c>
      <c r="C24" s="618" t="s">
        <v>220</v>
      </c>
      <c r="D24" s="91">
        <v>44867</v>
      </c>
      <c r="E24" s="611" t="s">
        <v>4979</v>
      </c>
      <c r="F24" s="467">
        <v>32</v>
      </c>
      <c r="G24" s="468">
        <f>AVERAGE(CPVTFC3SG0044!U15:V15)</f>
        <v>0.12595000000000001</v>
      </c>
      <c r="H24" s="469">
        <f t="shared" si="0"/>
        <v>-176.96428571428564</v>
      </c>
      <c r="I24" s="619" t="s">
        <v>314</v>
      </c>
      <c r="J24" s="1250"/>
      <c r="K24" s="1259"/>
      <c r="L24" s="694"/>
      <c r="M24" s="645"/>
      <c r="N24" s="646"/>
      <c r="O24" s="1259"/>
    </row>
    <row r="25" spans="1:15" x14ac:dyDescent="0.25">
      <c r="A25" s="584">
        <v>19</v>
      </c>
      <c r="B25" s="615" t="s">
        <v>4989</v>
      </c>
      <c r="C25" s="615" t="s">
        <v>868</v>
      </c>
      <c r="D25" s="83">
        <v>44867</v>
      </c>
      <c r="E25" s="609" t="s">
        <v>4979</v>
      </c>
      <c r="F25" s="375">
        <v>33</v>
      </c>
      <c r="G25" s="523">
        <f>AVERAGE(CPVTFC3SG0044!W15:X15)</f>
        <v>9.5549999999999996E-2</v>
      </c>
      <c r="H25" s="500">
        <f t="shared" si="0"/>
        <v>-285.53571428571428</v>
      </c>
      <c r="I25" s="625" t="s">
        <v>314</v>
      </c>
      <c r="J25" s="1250"/>
      <c r="K25" s="1259"/>
      <c r="L25" s="694"/>
      <c r="M25" s="645"/>
      <c r="N25" s="646"/>
      <c r="O25" s="1259"/>
    </row>
    <row r="26" spans="1:15" ht="15.75" thickBot="1" x14ac:dyDescent="0.3">
      <c r="A26" s="498">
        <v>20</v>
      </c>
      <c r="B26" s="612" t="s">
        <v>4989</v>
      </c>
      <c r="C26" s="612" t="s">
        <v>220</v>
      </c>
      <c r="D26" s="111">
        <v>44867</v>
      </c>
      <c r="E26" s="613" t="s">
        <v>4979</v>
      </c>
      <c r="F26" s="321">
        <v>34</v>
      </c>
      <c r="G26" s="473">
        <f>AVERAGE(CPVTFC3SG0044!C17:D17)</f>
        <v>9.4350000000000003E-2</v>
      </c>
      <c r="H26" s="521">
        <f t="shared" si="0"/>
        <v>-289.8214285714285</v>
      </c>
      <c r="I26" s="619" t="s">
        <v>314</v>
      </c>
      <c r="J26" s="1250"/>
      <c r="K26" s="1259"/>
      <c r="L26" s="694"/>
      <c r="M26" s="645"/>
      <c r="N26" s="646"/>
      <c r="O26" s="1259"/>
    </row>
    <row r="27" spans="1:15" x14ac:dyDescent="0.25">
      <c r="A27" s="508">
        <v>21</v>
      </c>
      <c r="B27" s="616" t="s">
        <v>4990</v>
      </c>
      <c r="C27" s="616" t="s">
        <v>868</v>
      </c>
      <c r="D27" s="490">
        <v>44867</v>
      </c>
      <c r="E27" s="610" t="s">
        <v>4979</v>
      </c>
      <c r="F27" s="492">
        <v>35</v>
      </c>
      <c r="G27" s="493">
        <f>AVERAGE(CPVTFC3SG0044!E17:F17)</f>
        <v>6.4549999999999996E-2</v>
      </c>
      <c r="H27" s="494">
        <f t="shared" si="0"/>
        <v>-396.24999999999994</v>
      </c>
      <c r="I27" s="617" t="s">
        <v>314</v>
      </c>
      <c r="J27" s="694"/>
      <c r="K27" s="694"/>
      <c r="L27" s="694"/>
      <c r="M27" s="694"/>
      <c r="N27" s="694"/>
      <c r="O27" s="694"/>
    </row>
    <row r="28" spans="1:15" ht="15.75" thickBot="1" x14ac:dyDescent="0.3">
      <c r="A28" s="462">
        <v>22</v>
      </c>
      <c r="B28" s="618" t="s">
        <v>4990</v>
      </c>
      <c r="C28" s="618" t="s">
        <v>220</v>
      </c>
      <c r="D28" s="91">
        <v>44867</v>
      </c>
      <c r="E28" s="611" t="s">
        <v>4979</v>
      </c>
      <c r="F28" s="467">
        <v>36</v>
      </c>
      <c r="G28" s="468">
        <f>AVERAGE(CPVTFC3SG0044!G17:H17)</f>
        <v>7.7000000000000013E-2</v>
      </c>
      <c r="H28" s="559">
        <f t="shared" si="0"/>
        <v>-351.78571428571416</v>
      </c>
      <c r="I28" s="619" t="s">
        <v>314</v>
      </c>
      <c r="J28" s="694"/>
      <c r="K28" s="694"/>
      <c r="L28" s="694"/>
      <c r="M28" s="694"/>
      <c r="N28" s="694"/>
      <c r="O28" s="694"/>
    </row>
    <row r="29" spans="1:15" x14ac:dyDescent="0.25">
      <c r="A29" s="584">
        <v>23</v>
      </c>
      <c r="B29" s="615" t="s">
        <v>4991</v>
      </c>
      <c r="C29" s="615" t="s">
        <v>868</v>
      </c>
      <c r="D29" s="83">
        <v>44867</v>
      </c>
      <c r="E29" s="609" t="s">
        <v>4979</v>
      </c>
      <c r="F29" s="375">
        <v>37</v>
      </c>
      <c r="G29" s="511">
        <f>AVERAGE(CPVTFC3SG0044!I17:J17)</f>
        <v>7.6649999999999996E-2</v>
      </c>
      <c r="H29" s="500">
        <f t="shared" si="0"/>
        <v>-353.03571428571428</v>
      </c>
      <c r="I29" s="617" t="s">
        <v>314</v>
      </c>
      <c r="J29" s="694"/>
      <c r="K29" s="694"/>
      <c r="L29" s="694"/>
      <c r="M29" s="694"/>
      <c r="N29" s="694"/>
      <c r="O29" s="694"/>
    </row>
    <row r="30" spans="1:15" ht="15.75" thickBot="1" x14ac:dyDescent="0.3">
      <c r="A30" s="498">
        <v>24</v>
      </c>
      <c r="B30" s="612" t="s">
        <v>4991</v>
      </c>
      <c r="C30" s="612" t="s">
        <v>220</v>
      </c>
      <c r="D30" s="111">
        <v>44867</v>
      </c>
      <c r="E30" s="613" t="s">
        <v>4979</v>
      </c>
      <c r="F30" s="321">
        <v>38</v>
      </c>
      <c r="G30" s="473">
        <f>AVERAGE(CPVTFC3SG0044!K17:L17)</f>
        <v>7.6149999999999995E-2</v>
      </c>
      <c r="H30" s="521">
        <f t="shared" si="0"/>
        <v>-354.82142857142856</v>
      </c>
      <c r="I30" s="620" t="s">
        <v>314</v>
      </c>
      <c r="J30" s="1268"/>
      <c r="K30" s="1268"/>
      <c r="L30" s="1268"/>
      <c r="M30" s="1268"/>
      <c r="N30" s="1268"/>
      <c r="O30" s="1268"/>
    </row>
    <row r="31" spans="1:15" ht="15.75" thickBot="1" x14ac:dyDescent="0.3">
      <c r="A31" s="1829">
        <v>25</v>
      </c>
      <c r="B31" s="2645" t="s">
        <v>5438</v>
      </c>
      <c r="C31" s="2645" t="s">
        <v>868</v>
      </c>
      <c r="D31" s="1310">
        <v>44873</v>
      </c>
      <c r="E31" s="2646" t="s">
        <v>5437</v>
      </c>
      <c r="F31" s="1312">
        <v>1</v>
      </c>
      <c r="G31" s="1421">
        <f>AVERAGE(CPVTFC3SG0047!C11:D11)</f>
        <v>0.1028</v>
      </c>
      <c r="H31" s="1422">
        <f t="shared" ref="H31:H38" si="2">(G31-0.1619)/0.0141*50</f>
        <v>-209.57446808510633</v>
      </c>
      <c r="I31" s="2647" t="s">
        <v>314</v>
      </c>
      <c r="J31" s="1808">
        <v>44887</v>
      </c>
      <c r="K31" s="2632" t="s">
        <v>5514</v>
      </c>
      <c r="L31" s="1016">
        <v>89</v>
      </c>
      <c r="M31" s="1016">
        <f>AVERAGE(CPVTFC3SG0064!B12:C12)</f>
        <v>8.5749999999999993E-2</v>
      </c>
      <c r="N31" s="1175">
        <f t="shared" ref="N31" si="3">(M31-0.1645)/0.0138*66</f>
        <v>-376.6304347826088</v>
      </c>
      <c r="O31" s="2633" t="s">
        <v>314</v>
      </c>
    </row>
    <row r="32" spans="1:15" x14ac:dyDescent="0.25">
      <c r="A32" s="124">
        <v>26</v>
      </c>
      <c r="B32" s="4838" t="s">
        <v>5439</v>
      </c>
      <c r="C32" s="2642" t="s">
        <v>868</v>
      </c>
      <c r="D32" s="125">
        <v>44873</v>
      </c>
      <c r="E32" s="2643" t="s">
        <v>5437</v>
      </c>
      <c r="F32" s="449">
        <v>2</v>
      </c>
      <c r="G32" s="502">
        <f>AVERAGE(CPVTFC3SG0047!C12:D12)</f>
        <v>0.62480000000000002</v>
      </c>
      <c r="H32" s="503">
        <f t="shared" si="2"/>
        <v>1641.4893617021278</v>
      </c>
      <c r="I32" s="2644" t="s">
        <v>315</v>
      </c>
      <c r="J32" s="1867">
        <v>44887</v>
      </c>
      <c r="K32" s="2602" t="s">
        <v>5514</v>
      </c>
      <c r="L32" s="589">
        <v>90</v>
      </c>
      <c r="M32" s="589">
        <f>AVERAGE(CPVTFC3SG0064!D12:E12)</f>
        <v>9.4450000000000006E-2</v>
      </c>
      <c r="N32" s="622">
        <f t="shared" ref="N32:N33" si="4">(M32-0.1645)/0.0138*66</f>
        <v>-335.02173913043481</v>
      </c>
      <c r="O32" s="2634" t="s">
        <v>314</v>
      </c>
    </row>
    <row r="33" spans="1:15" ht="15.75" thickBot="1" x14ac:dyDescent="0.3">
      <c r="A33" s="531"/>
      <c r="B33" s="4839"/>
      <c r="C33" s="2648" t="s">
        <v>5448</v>
      </c>
      <c r="D33" s="1974"/>
      <c r="E33" s="2649"/>
      <c r="F33" s="2047"/>
      <c r="G33" s="2584"/>
      <c r="H33" s="2585"/>
      <c r="I33" s="2650"/>
      <c r="J33" s="2062">
        <v>44887</v>
      </c>
      <c r="K33" s="2609" t="s">
        <v>5514</v>
      </c>
      <c r="L33" s="112">
        <v>91</v>
      </c>
      <c r="M33" s="112">
        <f>AVERAGE(CPVTFC3SG0064!F12:G12)</f>
        <v>8.7400000000000005E-2</v>
      </c>
      <c r="N33" s="113">
        <f t="shared" si="4"/>
        <v>-368.73913043478262</v>
      </c>
      <c r="O33" s="2637" t="s">
        <v>314</v>
      </c>
    </row>
    <row r="34" spans="1:15" x14ac:dyDescent="0.25">
      <c r="A34" s="508">
        <v>27</v>
      </c>
      <c r="B34" s="4841" t="s">
        <v>5440</v>
      </c>
      <c r="C34" s="2651" t="s">
        <v>868</v>
      </c>
      <c r="D34" s="490">
        <v>44873</v>
      </c>
      <c r="E34" s="2652" t="s">
        <v>5437</v>
      </c>
      <c r="F34" s="492">
        <v>3</v>
      </c>
      <c r="G34" s="493">
        <f>AVERAGE(CPVTFC3SG0047!C13:D13)</f>
        <v>8.0449999999999994E-2</v>
      </c>
      <c r="H34" s="494">
        <f t="shared" si="2"/>
        <v>-288.82978723404256</v>
      </c>
      <c r="I34" s="2653" t="s">
        <v>314</v>
      </c>
      <c r="J34" s="490">
        <v>44887</v>
      </c>
      <c r="K34" s="2602" t="s">
        <v>5514</v>
      </c>
      <c r="L34" s="589">
        <v>92</v>
      </c>
      <c r="M34" s="589">
        <f>AVERAGE(CPVTFC3SG0064!H12:I12)</f>
        <v>8.6549999999999988E-2</v>
      </c>
      <c r="N34" s="622">
        <f t="shared" ref="N34:N35" si="5">(M34-0.1645)/0.0138*66</f>
        <v>-372.80434782608705</v>
      </c>
      <c r="O34" s="2634" t="s">
        <v>314</v>
      </c>
    </row>
    <row r="35" spans="1:15" ht="15.75" thickBot="1" x14ac:dyDescent="0.3">
      <c r="A35" s="462"/>
      <c r="B35" s="4842"/>
      <c r="C35" s="2654" t="s">
        <v>5448</v>
      </c>
      <c r="D35" s="2020"/>
      <c r="E35" s="2588"/>
      <c r="F35" s="787"/>
      <c r="G35" s="1385"/>
      <c r="H35" s="1386"/>
      <c r="I35" s="2655"/>
      <c r="J35" s="91">
        <v>44887</v>
      </c>
      <c r="K35" s="2605" t="s">
        <v>5514</v>
      </c>
      <c r="L35" s="595">
        <v>93</v>
      </c>
      <c r="M35" s="595">
        <f>AVERAGE(CPVTFC3SG0064!J12:K12)</f>
        <v>9.1950000000000004E-2</v>
      </c>
      <c r="N35" s="225">
        <f t="shared" si="5"/>
        <v>-346.97826086956525</v>
      </c>
      <c r="O35" s="2630" t="s">
        <v>314</v>
      </c>
    </row>
    <row r="36" spans="1:15" ht="15.75" thickBot="1" x14ac:dyDescent="0.3">
      <c r="A36" s="531">
        <v>28</v>
      </c>
      <c r="B36" s="2648" t="s">
        <v>5441</v>
      </c>
      <c r="C36" s="2648" t="s">
        <v>868</v>
      </c>
      <c r="D36" s="676">
        <v>44873</v>
      </c>
      <c r="E36" s="2660" t="s">
        <v>5437</v>
      </c>
      <c r="F36" s="1464">
        <v>4</v>
      </c>
      <c r="G36" s="587">
        <f>AVERAGE(CPVTFC3SG0047!C14:D14)</f>
        <v>0.81630000000000003</v>
      </c>
      <c r="H36" s="553">
        <f t="shared" si="2"/>
        <v>2320.567375886525</v>
      </c>
      <c r="I36" s="2661" t="s">
        <v>315</v>
      </c>
      <c r="J36" s="111">
        <v>44887</v>
      </c>
      <c r="K36" s="2609" t="s">
        <v>5514</v>
      </c>
      <c r="L36" s="112">
        <v>94</v>
      </c>
      <c r="M36" s="112">
        <f>AVERAGE(CPVTFC3SG0064!L12:M12)</f>
        <v>8.6599999999999996E-2</v>
      </c>
      <c r="N36" s="113">
        <f t="shared" ref="N36:N39" si="6">(M36-0.1645)/0.0138*66</f>
        <v>-372.56521739130437</v>
      </c>
      <c r="O36" s="2637" t="s">
        <v>314</v>
      </c>
    </row>
    <row r="37" spans="1:15" ht="15.75" thickBot="1" x14ac:dyDescent="0.3">
      <c r="A37" s="1829">
        <v>29</v>
      </c>
      <c r="B37" s="2645" t="s">
        <v>5442</v>
      </c>
      <c r="C37" s="2645" t="s">
        <v>868</v>
      </c>
      <c r="D37" s="1310">
        <v>44873</v>
      </c>
      <c r="E37" s="2646" t="s">
        <v>5437</v>
      </c>
      <c r="F37" s="1312">
        <v>5</v>
      </c>
      <c r="G37" s="1421">
        <f>AVERAGE(CPVTFC3SG0047!C15:D15)</f>
        <v>7.4749999999999997E-2</v>
      </c>
      <c r="H37" s="1422">
        <f t="shared" si="2"/>
        <v>-309.04255319148933</v>
      </c>
      <c r="I37" s="2647" t="s">
        <v>314</v>
      </c>
      <c r="J37" s="1310">
        <v>44887</v>
      </c>
      <c r="K37" s="2612" t="s">
        <v>5514</v>
      </c>
      <c r="L37" s="1319">
        <v>95</v>
      </c>
      <c r="M37" s="1319">
        <f>AVERAGE(CPVTFC3SG0064!N12:O12)</f>
        <v>9.3200000000000005E-2</v>
      </c>
      <c r="N37" s="1313">
        <f t="shared" si="6"/>
        <v>-341</v>
      </c>
      <c r="O37" s="2631" t="s">
        <v>314</v>
      </c>
    </row>
    <row r="38" spans="1:15" x14ac:dyDescent="0.25">
      <c r="A38" s="86">
        <v>30</v>
      </c>
      <c r="B38" s="2656" t="s">
        <v>5443</v>
      </c>
      <c r="C38" s="2656" t="s">
        <v>868</v>
      </c>
      <c r="D38" s="87">
        <v>44873</v>
      </c>
      <c r="E38" s="2657" t="s">
        <v>5437</v>
      </c>
      <c r="F38" s="459">
        <v>6</v>
      </c>
      <c r="G38" s="460">
        <f>AVERAGE(CPVTFC3SG0047!C16:D16)</f>
        <v>0.73665000000000003</v>
      </c>
      <c r="H38" s="461">
        <f t="shared" si="2"/>
        <v>2038.120567375887</v>
      </c>
      <c r="I38" s="1079" t="s">
        <v>315</v>
      </c>
      <c r="J38" s="490">
        <v>44887</v>
      </c>
      <c r="K38" s="2602" t="s">
        <v>5514</v>
      </c>
      <c r="L38" s="589">
        <v>96</v>
      </c>
      <c r="M38" s="589">
        <f>AVERAGE(CPVTFC3SG0064!P12:Q12)</f>
        <v>9.4799999999999995E-2</v>
      </c>
      <c r="N38" s="622">
        <f t="shared" si="6"/>
        <v>-333.34782608695656</v>
      </c>
      <c r="O38" s="2634" t="s">
        <v>314</v>
      </c>
    </row>
    <row r="39" spans="1:15" ht="15.75" thickBot="1" x14ac:dyDescent="0.3">
      <c r="A39" s="462">
        <v>31</v>
      </c>
      <c r="B39" s="2658"/>
      <c r="C39" s="464" t="s">
        <v>5448</v>
      </c>
      <c r="D39" s="1383"/>
      <c r="E39" s="2659"/>
      <c r="F39" s="787"/>
      <c r="G39" s="787"/>
      <c r="H39" s="662"/>
      <c r="I39" s="2121"/>
      <c r="J39" s="91">
        <v>44887</v>
      </c>
      <c r="K39" s="2605" t="s">
        <v>5514</v>
      </c>
      <c r="L39" s="595">
        <v>97</v>
      </c>
      <c r="M39" s="595">
        <f>AVERAGE(CPVTFC3SG0064!R12:S12)</f>
        <v>8.2350000000000007E-2</v>
      </c>
      <c r="N39" s="225">
        <f t="shared" si="6"/>
        <v>-392.89130434782606</v>
      </c>
      <c r="O39" s="2630" t="s">
        <v>314</v>
      </c>
    </row>
    <row r="40" spans="1:15" x14ac:dyDescent="0.25">
      <c r="A40" s="82">
        <v>32</v>
      </c>
      <c r="B40" s="398"/>
      <c r="C40" s="623"/>
      <c r="D40" s="83"/>
      <c r="E40" s="624"/>
      <c r="F40" s="375"/>
      <c r="G40" s="375"/>
      <c r="H40" s="85"/>
      <c r="I40" s="621"/>
      <c r="J40" s="1768"/>
      <c r="K40" s="1582"/>
      <c r="M40" s="23"/>
      <c r="N40" s="12"/>
      <c r="O40" s="1769"/>
    </row>
    <row r="41" spans="1:15" x14ac:dyDescent="0.25">
      <c r="A41" s="6">
        <v>33</v>
      </c>
      <c r="B41" s="397"/>
      <c r="C41" s="271"/>
      <c r="D41" s="18"/>
      <c r="E41" s="264"/>
      <c r="F41" s="102"/>
      <c r="G41" s="102"/>
      <c r="H41" s="13"/>
      <c r="I41" s="351"/>
      <c r="J41" s="1768"/>
      <c r="K41" s="1582"/>
      <c r="M41" s="23"/>
      <c r="N41" s="12"/>
      <c r="O41" s="1769"/>
    </row>
    <row r="42" spans="1:15" x14ac:dyDescent="0.25">
      <c r="A42" s="6">
        <v>34</v>
      </c>
      <c r="B42" s="398"/>
      <c r="C42" s="271"/>
      <c r="D42" s="18"/>
      <c r="E42" s="264"/>
      <c r="F42" s="102"/>
      <c r="G42" s="102"/>
      <c r="H42" s="13"/>
      <c r="I42" s="351"/>
      <c r="J42" s="1768"/>
      <c r="K42" s="1582"/>
      <c r="M42" s="23"/>
      <c r="N42" s="12"/>
      <c r="O42" s="1769"/>
    </row>
    <row r="43" spans="1:15" x14ac:dyDescent="0.25">
      <c r="A43" s="6">
        <v>35</v>
      </c>
      <c r="B43" s="397"/>
      <c r="C43" s="271"/>
      <c r="D43" s="18"/>
      <c r="E43" s="264"/>
      <c r="F43" s="102"/>
      <c r="G43" s="102"/>
      <c r="H43" s="13"/>
      <c r="I43" s="351"/>
      <c r="J43" s="1768"/>
      <c r="K43" s="1108"/>
      <c r="M43" s="23"/>
      <c r="N43" s="12"/>
      <c r="O43" s="1108"/>
    </row>
    <row r="44" spans="1:15" x14ac:dyDescent="0.25">
      <c r="A44" s="6">
        <v>36</v>
      </c>
      <c r="B44" s="398"/>
      <c r="C44" s="271"/>
      <c r="D44" s="18"/>
      <c r="E44" s="264"/>
      <c r="F44" s="102"/>
      <c r="G44" s="102"/>
      <c r="H44" s="13"/>
      <c r="I44" s="351"/>
      <c r="J44" s="1768"/>
      <c r="K44" s="1108"/>
      <c r="M44" s="23"/>
      <c r="N44" s="12"/>
      <c r="O44" s="1108"/>
    </row>
    <row r="45" spans="1:15" x14ac:dyDescent="0.25">
      <c r="A45" s="6">
        <v>37</v>
      </c>
      <c r="B45" s="397"/>
      <c r="C45" s="271"/>
      <c r="D45" s="18"/>
      <c r="E45" s="264"/>
      <c r="F45" s="102"/>
      <c r="G45" s="102"/>
      <c r="H45" s="13"/>
      <c r="I45" s="351"/>
    </row>
    <row r="46" spans="1:15" x14ac:dyDescent="0.25">
      <c r="A46" s="6">
        <v>38</v>
      </c>
      <c r="B46" s="398"/>
      <c r="C46" s="271"/>
      <c r="D46" s="18"/>
      <c r="E46" s="264"/>
      <c r="F46" s="102"/>
      <c r="G46" s="102"/>
      <c r="H46" s="13"/>
      <c r="I46" s="351"/>
    </row>
    <row r="47" spans="1:15" x14ac:dyDescent="0.25">
      <c r="A47" s="6">
        <v>39</v>
      </c>
      <c r="B47" s="397"/>
      <c r="C47" s="271"/>
      <c r="D47" s="18"/>
      <c r="E47" s="264"/>
      <c r="F47" s="102"/>
      <c r="G47" s="102"/>
      <c r="H47" s="13"/>
      <c r="I47" s="351"/>
      <c r="J47" s="1768"/>
      <c r="K47" s="1582"/>
      <c r="M47" s="23"/>
      <c r="N47" s="12"/>
      <c r="O47" s="1769"/>
    </row>
    <row r="48" spans="1:15" x14ac:dyDescent="0.25">
      <c r="A48" s="6">
        <v>40</v>
      </c>
      <c r="B48" s="398"/>
      <c r="C48" s="271"/>
      <c r="D48" s="18"/>
      <c r="E48" s="264"/>
      <c r="F48" s="102"/>
      <c r="G48" s="102"/>
      <c r="H48" s="13"/>
      <c r="I48" s="351"/>
      <c r="J48" s="1768"/>
      <c r="K48" s="1582"/>
      <c r="M48" s="23"/>
      <c r="N48" s="12"/>
      <c r="O48" s="1769"/>
    </row>
    <row r="49" spans="1:15" x14ac:dyDescent="0.25">
      <c r="A49" s="6">
        <v>41</v>
      </c>
      <c r="B49" s="397"/>
      <c r="C49" s="271"/>
      <c r="D49" s="18"/>
      <c r="E49" s="264"/>
      <c r="F49" s="102"/>
      <c r="G49" s="102"/>
      <c r="H49" s="13"/>
      <c r="I49" s="351"/>
      <c r="J49" s="1768"/>
      <c r="K49" s="1582"/>
      <c r="M49" s="23"/>
      <c r="N49" s="12"/>
      <c r="O49" s="1582"/>
    </row>
    <row r="50" spans="1:15" x14ac:dyDescent="0.25">
      <c r="A50" s="6">
        <v>42</v>
      </c>
      <c r="B50" s="398"/>
      <c r="C50" s="271"/>
      <c r="D50" s="18"/>
      <c r="E50" s="264"/>
      <c r="F50" s="102"/>
      <c r="G50" s="102"/>
      <c r="H50" s="13"/>
      <c r="I50" s="351"/>
      <c r="J50" s="1768"/>
      <c r="K50" s="1582"/>
      <c r="M50" s="23"/>
      <c r="N50" s="12"/>
      <c r="O50" s="1582"/>
    </row>
    <row r="51" spans="1:15" x14ac:dyDescent="0.25">
      <c r="A51" s="6">
        <v>43</v>
      </c>
      <c r="B51" s="397"/>
      <c r="C51" s="271"/>
      <c r="D51" s="18"/>
      <c r="E51" s="264"/>
      <c r="F51" s="102"/>
      <c r="G51" s="102"/>
      <c r="H51" s="13"/>
      <c r="I51" s="351"/>
      <c r="J51" s="1768"/>
      <c r="K51" s="1582"/>
      <c r="M51" s="23"/>
      <c r="N51" s="12"/>
      <c r="O51" s="1582"/>
    </row>
    <row r="52" spans="1:15" x14ac:dyDescent="0.25">
      <c r="A52" s="6">
        <v>44</v>
      </c>
      <c r="B52" s="398"/>
      <c r="C52" s="271"/>
      <c r="D52" s="18"/>
      <c r="E52" s="264"/>
      <c r="F52" s="102"/>
      <c r="G52" s="102"/>
      <c r="H52" s="13"/>
      <c r="I52" s="351"/>
      <c r="J52" s="1768"/>
      <c r="K52" s="1582"/>
      <c r="M52" s="23"/>
      <c r="N52" s="12"/>
      <c r="O52" s="1582"/>
    </row>
    <row r="53" spans="1:15" x14ac:dyDescent="0.25">
      <c r="A53" s="6">
        <v>45</v>
      </c>
      <c r="B53" s="397"/>
      <c r="C53" s="271"/>
      <c r="D53" s="18"/>
      <c r="E53" s="264"/>
      <c r="F53" s="102"/>
      <c r="G53" s="102"/>
      <c r="H53" s="13"/>
      <c r="I53" s="351"/>
      <c r="J53" s="1768"/>
      <c r="K53" s="1582"/>
      <c r="M53" s="23"/>
      <c r="N53" s="12"/>
      <c r="O53" s="1582"/>
    </row>
    <row r="54" spans="1:15" x14ac:dyDescent="0.25">
      <c r="A54" s="6">
        <v>46</v>
      </c>
      <c r="B54" s="398"/>
      <c r="C54" s="271"/>
      <c r="D54" s="18"/>
      <c r="E54" s="264"/>
      <c r="F54" s="102"/>
      <c r="G54" s="102"/>
      <c r="H54" s="13"/>
      <c r="I54" s="351"/>
      <c r="J54" s="1768"/>
      <c r="K54" s="1582"/>
      <c r="M54" s="23"/>
      <c r="N54" s="12"/>
      <c r="O54" s="1582"/>
    </row>
    <row r="55" spans="1:15" x14ac:dyDescent="0.25">
      <c r="A55" s="6">
        <v>47</v>
      </c>
      <c r="B55" s="397"/>
      <c r="C55" s="271"/>
      <c r="D55" s="18"/>
      <c r="E55" s="264"/>
      <c r="F55" s="102"/>
      <c r="G55" s="102"/>
      <c r="H55" s="13"/>
      <c r="I55" s="351"/>
      <c r="J55" s="1768"/>
      <c r="K55" s="1582"/>
      <c r="M55" s="23"/>
      <c r="N55" s="12"/>
      <c r="O55" s="1582"/>
    </row>
    <row r="56" spans="1:15" x14ac:dyDescent="0.25">
      <c r="A56" s="6">
        <v>48</v>
      </c>
      <c r="B56" s="398"/>
      <c r="C56" s="271"/>
      <c r="D56" s="18"/>
      <c r="E56" s="264"/>
      <c r="F56" s="102"/>
      <c r="G56" s="102"/>
      <c r="H56" s="13"/>
      <c r="I56" s="351"/>
      <c r="J56" s="1768"/>
      <c r="K56" s="1582"/>
      <c r="M56" s="23"/>
      <c r="N56" s="12"/>
      <c r="O56" s="1582"/>
    </row>
    <row r="57" spans="1:15" x14ac:dyDescent="0.25">
      <c r="A57" s="6">
        <v>49</v>
      </c>
      <c r="B57" s="397"/>
      <c r="C57" s="271"/>
      <c r="D57" s="18"/>
      <c r="E57" s="264"/>
      <c r="F57" s="102"/>
      <c r="G57" s="102"/>
      <c r="H57" s="13"/>
      <c r="I57" s="351"/>
      <c r="J57" s="1768"/>
      <c r="K57" s="1582"/>
      <c r="M57" s="23"/>
      <c r="N57" s="12"/>
      <c r="O57" s="1582"/>
    </row>
    <row r="58" spans="1:15" x14ac:dyDescent="0.25">
      <c r="A58" s="6">
        <v>50</v>
      </c>
      <c r="B58" s="398"/>
      <c r="C58" s="271"/>
      <c r="D58" s="18"/>
      <c r="E58" s="264"/>
      <c r="F58" s="102"/>
      <c r="G58" s="102"/>
      <c r="H58" s="13"/>
      <c r="I58" s="351"/>
      <c r="J58" s="1768"/>
      <c r="K58" s="1582"/>
      <c r="M58" s="23"/>
      <c r="N58" s="12"/>
      <c r="O58" s="1582"/>
    </row>
    <row r="59" spans="1:15" x14ac:dyDescent="0.25">
      <c r="A59" s="6">
        <v>51</v>
      </c>
      <c r="B59" s="397"/>
      <c r="C59" s="271"/>
      <c r="D59" s="18"/>
      <c r="E59" s="264"/>
      <c r="F59" s="102"/>
      <c r="G59" s="102"/>
      <c r="H59" s="13"/>
      <c r="I59" s="351"/>
      <c r="J59" s="1768"/>
      <c r="K59" s="1582"/>
      <c r="M59" s="23"/>
      <c r="N59" s="12"/>
      <c r="O59" s="1582"/>
    </row>
    <row r="60" spans="1:15" x14ac:dyDescent="0.25">
      <c r="A60" s="6">
        <v>52</v>
      </c>
      <c r="B60" s="398"/>
      <c r="C60" s="271"/>
      <c r="D60" s="18"/>
      <c r="E60" s="264"/>
      <c r="F60" s="102"/>
      <c r="G60" s="102"/>
      <c r="H60" s="13"/>
      <c r="I60" s="351"/>
      <c r="J60" s="1768"/>
      <c r="K60" s="1582"/>
      <c r="M60" s="23"/>
      <c r="N60" s="12"/>
      <c r="O60" s="1582"/>
    </row>
    <row r="61" spans="1:15" x14ac:dyDescent="0.25">
      <c r="A61" s="6">
        <v>53</v>
      </c>
      <c r="B61" s="397"/>
      <c r="C61" s="271"/>
      <c r="D61" s="18"/>
      <c r="E61" s="264"/>
      <c r="F61" s="102"/>
      <c r="G61" s="102"/>
      <c r="H61" s="13"/>
      <c r="I61" s="351"/>
      <c r="J61" s="1768"/>
      <c r="K61" s="1582"/>
      <c r="M61" s="23"/>
      <c r="N61" s="12"/>
      <c r="O61" s="1582"/>
    </row>
    <row r="62" spans="1:15" x14ac:dyDescent="0.25">
      <c r="A62" s="6">
        <v>54</v>
      </c>
      <c r="B62" s="398"/>
      <c r="C62" s="271"/>
      <c r="D62" s="18"/>
      <c r="E62" s="264"/>
      <c r="F62" s="102"/>
      <c r="G62" s="102"/>
      <c r="H62" s="13"/>
      <c r="I62" s="351"/>
      <c r="J62" s="1768"/>
      <c r="K62" s="1582"/>
      <c r="M62" s="23"/>
      <c r="N62" s="12"/>
      <c r="O62" s="1582"/>
    </row>
    <row r="63" spans="1:15" x14ac:dyDescent="0.25">
      <c r="A63" s="6">
        <v>55</v>
      </c>
      <c r="B63" s="397"/>
      <c r="C63" s="271"/>
      <c r="D63" s="18"/>
      <c r="E63" s="264"/>
      <c r="F63" s="102"/>
      <c r="G63" s="102"/>
      <c r="H63" s="13"/>
      <c r="I63" s="351"/>
      <c r="J63" s="1768"/>
      <c r="K63" s="1582"/>
      <c r="M63" s="23"/>
      <c r="N63" s="12"/>
      <c r="O63" s="1582"/>
    </row>
    <row r="64" spans="1:15" x14ac:dyDescent="0.25">
      <c r="A64" s="6">
        <v>56</v>
      </c>
      <c r="B64" s="398"/>
      <c r="C64" s="271"/>
      <c r="D64" s="18"/>
      <c r="E64" s="264"/>
      <c r="F64" s="102"/>
      <c r="G64" s="102"/>
      <c r="H64" s="13"/>
      <c r="I64" s="351"/>
      <c r="J64" s="1768"/>
      <c r="K64" s="1582"/>
      <c r="M64" s="23"/>
      <c r="N64" s="12"/>
      <c r="O64" s="1582"/>
    </row>
    <row r="65" spans="1:15" x14ac:dyDescent="0.25">
      <c r="A65" s="6">
        <v>57</v>
      </c>
      <c r="B65" s="397"/>
      <c r="C65" s="271"/>
      <c r="D65" s="18"/>
      <c r="E65" s="264"/>
      <c r="F65" s="102"/>
      <c r="G65" s="102"/>
      <c r="H65" s="13"/>
      <c r="I65" s="351"/>
      <c r="J65" s="1768"/>
      <c r="K65" s="1582"/>
      <c r="M65" s="23"/>
      <c r="N65" s="12"/>
      <c r="O65" s="1582"/>
    </row>
    <row r="66" spans="1:15" x14ac:dyDescent="0.25">
      <c r="A66" s="6">
        <v>58</v>
      </c>
      <c r="B66" s="398"/>
      <c r="C66" s="271"/>
      <c r="D66" s="18"/>
      <c r="E66" s="264"/>
      <c r="F66" s="102"/>
      <c r="G66" s="102"/>
      <c r="H66" s="13"/>
      <c r="I66" s="351"/>
    </row>
    <row r="67" spans="1:15" x14ac:dyDescent="0.25">
      <c r="A67" s="6">
        <v>59</v>
      </c>
      <c r="B67" s="397"/>
      <c r="C67" s="271"/>
      <c r="D67" s="18"/>
      <c r="E67" s="264"/>
      <c r="F67" s="102"/>
      <c r="G67" s="102"/>
      <c r="H67" s="13"/>
      <c r="I67" s="351"/>
    </row>
    <row r="68" spans="1:15" x14ac:dyDescent="0.25">
      <c r="A68" s="6">
        <v>60</v>
      </c>
      <c r="B68" s="398"/>
      <c r="C68" s="271"/>
      <c r="D68" s="18"/>
      <c r="E68" s="264"/>
      <c r="F68" s="102"/>
      <c r="G68" s="102"/>
      <c r="H68" s="13"/>
      <c r="I68" s="351"/>
      <c r="J68" s="1768"/>
      <c r="K68" s="1770"/>
      <c r="M68" s="23"/>
      <c r="N68" s="12"/>
      <c r="O68" s="1770"/>
    </row>
    <row r="69" spans="1:15" x14ac:dyDescent="0.25">
      <c r="A69" s="6">
        <v>61</v>
      </c>
      <c r="B69" s="397"/>
      <c r="C69" s="271"/>
      <c r="D69" s="18"/>
      <c r="E69" s="264"/>
      <c r="F69" s="102"/>
      <c r="G69" s="102"/>
      <c r="H69" s="13"/>
      <c r="I69" s="351"/>
      <c r="J69" s="1768"/>
      <c r="K69" s="1770"/>
      <c r="M69" s="23"/>
      <c r="N69" s="12"/>
      <c r="O69" s="1770"/>
    </row>
    <row r="70" spans="1:15" x14ac:dyDescent="0.25">
      <c r="A70" s="6">
        <v>62</v>
      </c>
      <c r="B70" s="398"/>
      <c r="C70" s="271"/>
      <c r="D70" s="18"/>
      <c r="E70" s="264"/>
      <c r="F70" s="102"/>
      <c r="G70" s="102"/>
      <c r="H70" s="13"/>
      <c r="I70" s="351"/>
      <c r="J70" s="1768"/>
      <c r="K70" s="1770"/>
      <c r="M70" s="23"/>
      <c r="N70" s="12"/>
      <c r="O70" s="1770"/>
    </row>
    <row r="71" spans="1:15" x14ac:dyDescent="0.25">
      <c r="A71" s="6">
        <v>63</v>
      </c>
      <c r="B71" s="397"/>
      <c r="C71" s="271"/>
      <c r="D71" s="18"/>
      <c r="E71" s="264"/>
      <c r="F71" s="102"/>
      <c r="G71" s="102"/>
      <c r="H71" s="13"/>
      <c r="I71" s="351"/>
      <c r="J71" s="1768"/>
      <c r="K71" s="1770"/>
      <c r="M71" s="23"/>
      <c r="N71" s="12"/>
      <c r="O71" s="1770"/>
    </row>
    <row r="72" spans="1:15" x14ac:dyDescent="0.25">
      <c r="A72" s="6">
        <v>64</v>
      </c>
      <c r="B72" s="398"/>
      <c r="C72" s="271"/>
      <c r="D72" s="18"/>
      <c r="E72" s="264"/>
      <c r="F72" s="102"/>
      <c r="G72" s="102"/>
      <c r="H72" s="13"/>
      <c r="I72" s="351"/>
    </row>
    <row r="73" spans="1:15" x14ac:dyDescent="0.25">
      <c r="A73" s="6">
        <v>65</v>
      </c>
      <c r="B73" s="397"/>
      <c r="C73" s="271"/>
      <c r="D73" s="18"/>
      <c r="E73" s="264"/>
      <c r="F73" s="102"/>
      <c r="G73" s="102"/>
      <c r="H73" s="13"/>
      <c r="I73" s="351"/>
    </row>
    <row r="74" spans="1:15" x14ac:dyDescent="0.25">
      <c r="A74" s="6">
        <v>66</v>
      </c>
      <c r="B74" s="398"/>
      <c r="C74" s="271"/>
      <c r="D74" s="18"/>
      <c r="E74" s="264"/>
      <c r="F74" s="102"/>
      <c r="G74" s="102"/>
      <c r="H74" s="13"/>
      <c r="I74" s="351"/>
    </row>
    <row r="75" spans="1:15" x14ac:dyDescent="0.25">
      <c r="A75" s="6">
        <v>67</v>
      </c>
      <c r="B75" s="397"/>
      <c r="C75" s="271"/>
      <c r="D75" s="18"/>
      <c r="E75" s="264"/>
      <c r="F75" s="102"/>
      <c r="G75" s="102"/>
      <c r="H75" s="13"/>
      <c r="I75" s="351"/>
      <c r="J75" s="1768"/>
      <c r="K75" s="1770"/>
      <c r="M75" s="23"/>
      <c r="N75" s="12"/>
      <c r="O75" s="1770"/>
    </row>
    <row r="76" spans="1:15" x14ac:dyDescent="0.25">
      <c r="A76" s="6">
        <v>68</v>
      </c>
      <c r="B76" s="398"/>
      <c r="C76" s="271"/>
      <c r="D76" s="18"/>
      <c r="E76" s="264"/>
      <c r="F76" s="102"/>
      <c r="G76" s="102"/>
      <c r="H76" s="13"/>
      <c r="I76" s="351"/>
      <c r="J76" s="1768"/>
      <c r="K76" s="1770"/>
      <c r="M76" s="23"/>
      <c r="N76" s="12"/>
      <c r="O76" s="1770"/>
    </row>
    <row r="77" spans="1:15" x14ac:dyDescent="0.25">
      <c r="A77" s="6">
        <v>69</v>
      </c>
      <c r="B77" s="397"/>
      <c r="C77" s="271"/>
      <c r="D77" s="18"/>
      <c r="E77" s="264"/>
      <c r="F77" s="102"/>
      <c r="G77" s="102"/>
      <c r="H77" s="13"/>
      <c r="I77" s="351"/>
      <c r="J77" s="1768"/>
      <c r="K77" s="1770"/>
      <c r="M77" s="23"/>
      <c r="N77" s="12"/>
      <c r="O77" s="1770"/>
    </row>
    <row r="78" spans="1:15" x14ac:dyDescent="0.25">
      <c r="A78" s="6">
        <v>70</v>
      </c>
      <c r="B78" s="398"/>
      <c r="C78" s="271"/>
      <c r="D78" s="18"/>
      <c r="E78" s="264"/>
      <c r="F78" s="102"/>
      <c r="G78" s="102"/>
      <c r="H78" s="13"/>
      <c r="I78" s="351"/>
      <c r="J78" s="1768"/>
      <c r="K78" s="1582"/>
      <c r="M78" s="23"/>
      <c r="N78" s="12"/>
      <c r="O78" s="1582"/>
    </row>
    <row r="79" spans="1:15" x14ac:dyDescent="0.25">
      <c r="A79" s="6">
        <v>71</v>
      </c>
      <c r="B79" s="397"/>
      <c r="C79" s="271"/>
      <c r="D79" s="18"/>
      <c r="E79" s="264"/>
      <c r="F79" s="102"/>
      <c r="G79" s="102"/>
      <c r="H79" s="13"/>
      <c r="I79" s="351"/>
      <c r="J79" s="1768"/>
      <c r="K79" s="1582"/>
      <c r="M79" s="23"/>
      <c r="N79" s="12"/>
      <c r="O79" s="1582"/>
    </row>
    <row r="80" spans="1:15" x14ac:dyDescent="0.25">
      <c r="A80" s="6">
        <v>72</v>
      </c>
      <c r="B80" s="398"/>
      <c r="C80" s="271"/>
      <c r="D80" s="18"/>
      <c r="E80" s="264"/>
      <c r="F80" s="102"/>
      <c r="G80" s="102"/>
      <c r="H80" s="13"/>
      <c r="I80" s="351"/>
      <c r="J80" s="1768"/>
      <c r="K80" s="1770"/>
      <c r="M80" s="23"/>
      <c r="N80" s="12"/>
      <c r="O80" s="1770"/>
    </row>
    <row r="81" spans="1:15" x14ac:dyDescent="0.25">
      <c r="A81" s="6">
        <v>73</v>
      </c>
      <c r="B81" s="397"/>
      <c r="C81" s="271"/>
      <c r="D81" s="18"/>
      <c r="E81" s="264"/>
      <c r="F81" s="102"/>
      <c r="G81" s="102"/>
      <c r="H81" s="13"/>
      <c r="I81" s="351"/>
      <c r="J81" s="1768"/>
      <c r="K81" s="1770"/>
      <c r="M81" s="23"/>
      <c r="N81" s="12"/>
      <c r="O81" s="1770"/>
    </row>
    <row r="82" spans="1:15" x14ac:dyDescent="0.25">
      <c r="A82" s="6">
        <v>74</v>
      </c>
      <c r="B82" s="398"/>
      <c r="C82" s="271"/>
      <c r="D82" s="18"/>
      <c r="E82" s="264"/>
      <c r="F82" s="102"/>
      <c r="G82" s="102"/>
      <c r="H82" s="13"/>
      <c r="I82" s="351"/>
      <c r="J82" s="1768"/>
      <c r="K82" s="1770"/>
      <c r="M82" s="23"/>
      <c r="N82" s="12"/>
      <c r="O82" s="1770"/>
    </row>
    <row r="83" spans="1:15" x14ac:dyDescent="0.25">
      <c r="A83" s="6">
        <v>75</v>
      </c>
      <c r="B83" s="397"/>
      <c r="C83" s="271"/>
      <c r="D83" s="18"/>
      <c r="E83" s="264"/>
      <c r="F83" s="102"/>
      <c r="G83" s="102"/>
      <c r="H83" s="13"/>
      <c r="I83" s="351"/>
    </row>
    <row r="84" spans="1:15" x14ac:dyDescent="0.25">
      <c r="A84" s="6">
        <v>76</v>
      </c>
      <c r="B84" s="398"/>
      <c r="C84" s="271"/>
      <c r="D84" s="18"/>
      <c r="E84" s="264"/>
      <c r="F84" s="102"/>
      <c r="G84" s="102"/>
      <c r="H84" s="13"/>
      <c r="I84" s="351"/>
    </row>
    <row r="85" spans="1:15" x14ac:dyDescent="0.25">
      <c r="A85" s="6">
        <v>77</v>
      </c>
      <c r="B85" s="397"/>
      <c r="C85" s="271"/>
      <c r="D85" s="18"/>
      <c r="E85" s="264"/>
      <c r="F85" s="102"/>
      <c r="G85" s="102"/>
      <c r="H85" s="13"/>
      <c r="I85" s="351"/>
    </row>
    <row r="86" spans="1:15" x14ac:dyDescent="0.25">
      <c r="A86" s="6">
        <v>78</v>
      </c>
      <c r="B86" s="398"/>
      <c r="C86" s="271"/>
      <c r="D86" s="18"/>
      <c r="E86" s="264"/>
      <c r="F86" s="102"/>
      <c r="G86" s="102"/>
      <c r="H86" s="13"/>
      <c r="I86" s="351"/>
    </row>
    <row r="87" spans="1:15" x14ac:dyDescent="0.25">
      <c r="A87" s="6">
        <v>79</v>
      </c>
      <c r="B87" s="397"/>
      <c r="C87" s="271"/>
      <c r="D87" s="18"/>
      <c r="E87" s="264"/>
      <c r="F87" s="102"/>
      <c r="G87" s="102"/>
      <c r="H87" s="13"/>
      <c r="I87" s="351"/>
    </row>
    <row r="88" spans="1:15" x14ac:dyDescent="0.25">
      <c r="A88" s="6">
        <v>80</v>
      </c>
      <c r="B88" s="398"/>
      <c r="C88" s="271"/>
      <c r="D88" s="18"/>
      <c r="E88" s="264"/>
      <c r="F88" s="102"/>
      <c r="G88" s="102"/>
      <c r="H88" s="13"/>
      <c r="I88" s="351"/>
      <c r="J88" s="1768"/>
      <c r="K88" s="1770"/>
      <c r="M88" s="23"/>
      <c r="N88" s="12"/>
      <c r="O88" s="1770"/>
    </row>
    <row r="89" spans="1:15" x14ac:dyDescent="0.25">
      <c r="A89" s="6">
        <v>81</v>
      </c>
      <c r="B89" s="397"/>
      <c r="C89" s="271"/>
      <c r="D89" s="18"/>
      <c r="E89" s="264"/>
      <c r="F89" s="102"/>
      <c r="G89" s="102"/>
      <c r="H89" s="13"/>
      <c r="I89" s="351"/>
      <c r="J89" s="1768"/>
      <c r="K89" s="1770"/>
      <c r="M89" s="23"/>
      <c r="N89" s="12"/>
      <c r="O89" s="1770"/>
    </row>
    <row r="90" spans="1:15" x14ac:dyDescent="0.25">
      <c r="A90" s="6">
        <v>82</v>
      </c>
      <c r="B90" s="398"/>
      <c r="C90" s="271"/>
      <c r="D90" s="18"/>
      <c r="E90" s="264"/>
      <c r="F90" s="102"/>
      <c r="G90" s="102"/>
      <c r="H90" s="13"/>
      <c r="I90" s="351"/>
      <c r="J90" s="1768"/>
      <c r="K90" s="1108"/>
      <c r="M90" s="23"/>
      <c r="N90" s="12"/>
      <c r="O90" s="1108"/>
    </row>
    <row r="91" spans="1:15" x14ac:dyDescent="0.25">
      <c r="A91" s="6">
        <v>83</v>
      </c>
      <c r="B91" s="397"/>
      <c r="C91" s="271"/>
      <c r="D91" s="18"/>
      <c r="E91" s="264"/>
      <c r="F91" s="102"/>
      <c r="G91" s="102"/>
      <c r="H91" s="13"/>
      <c r="I91" s="351"/>
      <c r="J91" s="1768"/>
      <c r="K91" s="1108"/>
      <c r="M91" s="23"/>
      <c r="N91" s="12"/>
      <c r="O91" s="1108"/>
    </row>
    <row r="92" spans="1:15" x14ac:dyDescent="0.25">
      <c r="A92" s="6">
        <v>84</v>
      </c>
      <c r="B92" s="398"/>
      <c r="C92" s="271"/>
      <c r="D92" s="18"/>
      <c r="E92" s="264"/>
      <c r="F92" s="102"/>
      <c r="G92" s="102"/>
      <c r="H92" s="13"/>
      <c r="I92" s="351"/>
      <c r="J92" s="1768"/>
      <c r="K92" s="1108"/>
      <c r="M92" s="23"/>
      <c r="N92" s="12"/>
      <c r="O92" s="1108"/>
    </row>
    <row r="93" spans="1:15" x14ac:dyDescent="0.25">
      <c r="A93" s="6">
        <v>85</v>
      </c>
      <c r="B93" s="397"/>
      <c r="C93" s="271"/>
      <c r="D93" s="18"/>
      <c r="E93" s="264"/>
      <c r="F93" s="102"/>
      <c r="G93" s="102"/>
      <c r="H93" s="13"/>
      <c r="I93" s="351"/>
      <c r="J93" s="1768"/>
      <c r="K93" s="1108"/>
      <c r="M93" s="23"/>
      <c r="N93" s="12"/>
      <c r="O93" s="1108"/>
    </row>
    <row r="94" spans="1:15" x14ac:dyDescent="0.25">
      <c r="A94" s="6">
        <v>86</v>
      </c>
      <c r="B94" s="398"/>
      <c r="C94" s="271"/>
      <c r="D94" s="18"/>
      <c r="E94" s="264"/>
      <c r="F94" s="102"/>
      <c r="G94" s="102"/>
      <c r="H94" s="13"/>
      <c r="I94" s="351"/>
    </row>
    <row r="95" spans="1:15" x14ac:dyDescent="0.25">
      <c r="A95" s="6">
        <v>87</v>
      </c>
      <c r="B95" s="397"/>
      <c r="C95" s="271"/>
      <c r="D95" s="18"/>
      <c r="E95" s="264"/>
      <c r="F95" s="102"/>
      <c r="G95" s="102"/>
      <c r="H95" s="13"/>
      <c r="I95" s="351"/>
    </row>
    <row r="96" spans="1:15" x14ac:dyDescent="0.25">
      <c r="A96" s="6">
        <v>88</v>
      </c>
      <c r="B96" s="398"/>
      <c r="C96" s="271"/>
      <c r="D96" s="18"/>
      <c r="E96" s="264"/>
      <c r="F96" s="102"/>
      <c r="G96" s="102"/>
      <c r="H96" s="13"/>
      <c r="I96" s="351"/>
    </row>
    <row r="97" spans="1:15" ht="15.75" x14ac:dyDescent="0.25">
      <c r="A97" s="6">
        <v>89</v>
      </c>
      <c r="B97" s="397"/>
      <c r="C97" s="271"/>
      <c r="D97" s="18"/>
      <c r="E97" s="264"/>
      <c r="F97" s="102"/>
      <c r="G97" s="310"/>
      <c r="H97" s="309"/>
      <c r="I97" s="351"/>
    </row>
    <row r="98" spans="1:15" ht="15.75" x14ac:dyDescent="0.25">
      <c r="A98" s="6">
        <v>90</v>
      </c>
      <c r="B98" s="398"/>
      <c r="C98" s="271"/>
      <c r="D98" s="18"/>
      <c r="E98" s="264"/>
      <c r="F98" s="102"/>
      <c r="G98" s="310"/>
      <c r="H98" s="309"/>
      <c r="I98" s="351"/>
      <c r="J98" s="1768"/>
      <c r="K98" s="1582"/>
      <c r="M98" s="23"/>
      <c r="N98" s="12"/>
      <c r="O98" s="1582"/>
    </row>
    <row r="99" spans="1:15" x14ac:dyDescent="0.25">
      <c r="A99" s="6">
        <v>91</v>
      </c>
      <c r="B99" s="397"/>
      <c r="C99" s="271"/>
      <c r="D99" s="18"/>
      <c r="E99" s="264"/>
      <c r="F99" s="102"/>
      <c r="G99" s="102"/>
      <c r="H99" s="13"/>
      <c r="I99" s="351"/>
      <c r="J99" s="1768"/>
      <c r="K99" s="1582"/>
      <c r="M99" s="23"/>
      <c r="N99" s="12"/>
      <c r="O99" s="1582"/>
    </row>
    <row r="100" spans="1:15" x14ac:dyDescent="0.25">
      <c r="A100" s="6">
        <v>92</v>
      </c>
      <c r="B100" s="398"/>
      <c r="C100" s="271"/>
      <c r="D100" s="18"/>
      <c r="E100" s="264"/>
      <c r="F100" s="102"/>
      <c r="G100" s="102"/>
      <c r="H100" s="13"/>
      <c r="I100" s="351"/>
      <c r="J100" s="1768"/>
      <c r="K100" s="1582"/>
      <c r="M100" s="23"/>
      <c r="N100" s="12"/>
      <c r="O100" s="1582"/>
    </row>
    <row r="101" spans="1:15" x14ac:dyDescent="0.25">
      <c r="A101" s="6">
        <v>93</v>
      </c>
      <c r="B101" s="397"/>
      <c r="C101" s="271"/>
      <c r="D101" s="18"/>
      <c r="E101" s="264"/>
      <c r="F101" s="102"/>
      <c r="G101" s="102"/>
      <c r="H101" s="13"/>
      <c r="I101" s="351"/>
      <c r="J101" s="1768"/>
      <c r="K101" s="1582"/>
      <c r="M101" s="23"/>
      <c r="N101" s="12"/>
      <c r="O101" s="1582"/>
    </row>
    <row r="102" spans="1:15" x14ac:dyDescent="0.25">
      <c r="A102" s="6">
        <v>94</v>
      </c>
      <c r="B102" s="398"/>
      <c r="C102" s="271"/>
      <c r="D102" s="18"/>
      <c r="E102" s="264"/>
      <c r="F102" s="102"/>
      <c r="G102" s="102"/>
      <c r="H102" s="13"/>
      <c r="I102" s="351"/>
      <c r="J102" s="1110"/>
      <c r="K102" s="1109"/>
      <c r="L102" s="1109"/>
      <c r="M102" s="1112"/>
      <c r="N102" s="1113"/>
      <c r="O102" s="1109"/>
    </row>
    <row r="103" spans="1:15" x14ac:dyDescent="0.25">
      <c r="A103" s="6">
        <v>95</v>
      </c>
      <c r="B103" s="397"/>
      <c r="C103" s="271"/>
      <c r="D103" s="18"/>
      <c r="E103" s="264"/>
      <c r="F103" s="102"/>
      <c r="G103" s="102"/>
      <c r="H103" s="13"/>
      <c r="I103" s="351"/>
      <c r="J103" s="1110"/>
      <c r="K103" s="1109"/>
      <c r="L103" s="1109"/>
      <c r="M103" s="1112"/>
      <c r="N103" s="1113"/>
      <c r="O103" s="1109"/>
    </row>
    <row r="104" spans="1:15" x14ac:dyDescent="0.25">
      <c r="A104" s="6">
        <v>96</v>
      </c>
      <c r="B104" s="398"/>
      <c r="C104" s="271"/>
      <c r="D104" s="18"/>
      <c r="E104" s="264"/>
      <c r="F104" s="102"/>
      <c r="G104" s="102"/>
      <c r="H104" s="13"/>
      <c r="I104" s="351"/>
      <c r="J104" s="1768"/>
      <c r="K104" s="1582"/>
      <c r="M104" s="23"/>
      <c r="N104" s="12"/>
      <c r="O104" s="1582"/>
    </row>
    <row r="105" spans="1:15" x14ac:dyDescent="0.25">
      <c r="A105" s="6">
        <v>97</v>
      </c>
      <c r="B105" s="397"/>
      <c r="C105" s="271"/>
      <c r="D105" s="18"/>
      <c r="E105" s="264"/>
      <c r="F105" s="102"/>
      <c r="G105" s="102"/>
      <c r="H105" s="13"/>
      <c r="I105" s="351"/>
      <c r="J105" s="1768"/>
      <c r="K105" s="1582"/>
      <c r="M105" s="23"/>
      <c r="N105" s="12"/>
      <c r="O105" s="1582"/>
    </row>
    <row r="106" spans="1:15" x14ac:dyDescent="0.25">
      <c r="A106" s="6">
        <v>98</v>
      </c>
      <c r="B106" s="398"/>
      <c r="C106" s="271"/>
      <c r="D106" s="18"/>
      <c r="E106" s="264"/>
      <c r="F106" s="102"/>
      <c r="G106" s="102"/>
      <c r="H106" s="13"/>
      <c r="I106" s="351"/>
    </row>
    <row r="107" spans="1:15" x14ac:dyDescent="0.25">
      <c r="A107" s="6">
        <v>99</v>
      </c>
      <c r="B107" s="397"/>
      <c r="C107" s="271"/>
      <c r="D107" s="18"/>
      <c r="E107" s="264"/>
      <c r="F107" s="102"/>
      <c r="G107" s="102"/>
      <c r="H107" s="13"/>
      <c r="I107" s="351"/>
    </row>
    <row r="108" spans="1:15" ht="15.75" x14ac:dyDescent="0.25">
      <c r="A108" s="6">
        <v>100</v>
      </c>
      <c r="B108" s="398"/>
      <c r="C108" s="271"/>
      <c r="D108" s="18"/>
      <c r="E108" s="264"/>
      <c r="F108" s="102"/>
      <c r="G108" s="310"/>
      <c r="H108" s="13"/>
      <c r="I108" s="351"/>
    </row>
    <row r="109" spans="1:15" ht="15.75" x14ac:dyDescent="0.25">
      <c r="A109" s="6">
        <v>101</v>
      </c>
      <c r="B109" s="397"/>
      <c r="C109" s="271"/>
      <c r="D109" s="18"/>
      <c r="E109" s="264"/>
      <c r="F109" s="102"/>
      <c r="G109" s="310"/>
      <c r="H109" s="13"/>
      <c r="I109" s="351"/>
    </row>
    <row r="110" spans="1:15" x14ac:dyDescent="0.25">
      <c r="A110" s="6">
        <v>102</v>
      </c>
      <c r="B110" s="398"/>
      <c r="C110" s="271"/>
      <c r="D110" s="18"/>
      <c r="E110" s="264"/>
      <c r="F110" s="102"/>
      <c r="G110" s="102"/>
      <c r="H110" s="13"/>
      <c r="I110" s="351"/>
      <c r="J110" s="1768"/>
      <c r="K110" s="1770"/>
      <c r="M110" s="23"/>
      <c r="N110" s="12"/>
      <c r="O110" s="1770"/>
    </row>
    <row r="111" spans="1:15" x14ac:dyDescent="0.25">
      <c r="A111" s="6">
        <v>103</v>
      </c>
      <c r="B111" s="397"/>
      <c r="C111" s="271"/>
      <c r="D111" s="18"/>
      <c r="E111" s="264"/>
      <c r="F111" s="102"/>
      <c r="G111" s="102"/>
      <c r="H111" s="13"/>
      <c r="I111" s="351"/>
      <c r="J111" s="1768"/>
      <c r="K111" s="1770"/>
      <c r="M111" s="23"/>
      <c r="N111" s="12"/>
      <c r="O111" s="1770"/>
    </row>
    <row r="112" spans="1:15" x14ac:dyDescent="0.25">
      <c r="A112" s="6">
        <v>104</v>
      </c>
      <c r="B112" s="398"/>
      <c r="C112" s="271"/>
      <c r="D112" s="18"/>
      <c r="E112" s="264"/>
      <c r="F112" s="102"/>
      <c r="G112" s="102"/>
      <c r="H112" s="13"/>
      <c r="I112" s="351"/>
      <c r="J112" s="1768"/>
      <c r="K112" s="1770"/>
      <c r="M112" s="23"/>
      <c r="N112" s="12"/>
      <c r="O112" s="1770"/>
    </row>
    <row r="113" spans="1:15" x14ac:dyDescent="0.25">
      <c r="A113" s="6">
        <v>105</v>
      </c>
      <c r="B113" s="397"/>
      <c r="C113" s="271"/>
      <c r="D113" s="18"/>
      <c r="E113" s="264"/>
      <c r="F113" s="102"/>
      <c r="G113" s="102"/>
      <c r="H113" s="13"/>
      <c r="I113" s="351"/>
      <c r="J113" s="1768"/>
      <c r="K113" s="1770"/>
      <c r="M113" s="23"/>
      <c r="N113" s="12"/>
      <c r="O113" s="1770"/>
    </row>
    <row r="114" spans="1:15" x14ac:dyDescent="0.25">
      <c r="A114" s="6">
        <v>106</v>
      </c>
      <c r="B114" s="398"/>
      <c r="C114" s="271"/>
      <c r="D114" s="18"/>
      <c r="E114" s="264"/>
      <c r="F114" s="102"/>
      <c r="G114" s="102"/>
      <c r="H114" s="13"/>
      <c r="I114" s="351"/>
      <c r="J114" s="1768"/>
      <c r="K114" s="1108"/>
      <c r="M114" s="23"/>
      <c r="N114" s="12"/>
      <c r="O114" s="1108"/>
    </row>
    <row r="115" spans="1:15" x14ac:dyDescent="0.25">
      <c r="A115" s="6">
        <v>107</v>
      </c>
      <c r="B115" s="397"/>
      <c r="C115" s="271"/>
      <c r="D115" s="18"/>
      <c r="E115" s="264"/>
      <c r="F115" s="102"/>
      <c r="G115" s="102"/>
      <c r="H115" s="13"/>
      <c r="I115" s="351"/>
      <c r="J115" s="1768"/>
      <c r="K115" s="1108"/>
      <c r="M115" s="23"/>
      <c r="N115" s="12"/>
      <c r="O115" s="1108"/>
    </row>
    <row r="116" spans="1:15" x14ac:dyDescent="0.25">
      <c r="A116" s="6">
        <v>108</v>
      </c>
      <c r="B116" s="398"/>
      <c r="C116" s="271"/>
      <c r="D116" s="18"/>
      <c r="E116" s="264"/>
      <c r="F116" s="102"/>
      <c r="G116" s="102"/>
      <c r="H116" s="13"/>
      <c r="I116" s="351"/>
      <c r="J116" s="1768"/>
      <c r="K116" s="1108"/>
      <c r="M116" s="23"/>
      <c r="N116" s="12"/>
      <c r="O116" s="1108"/>
    </row>
    <row r="117" spans="1:15" x14ac:dyDescent="0.25">
      <c r="A117" s="6">
        <v>109</v>
      </c>
      <c r="B117" s="397"/>
      <c r="C117" s="271"/>
      <c r="D117" s="18"/>
      <c r="E117" s="264"/>
      <c r="F117" s="102"/>
      <c r="G117" s="102"/>
      <c r="H117" s="13"/>
      <c r="I117" s="351"/>
      <c r="J117" s="1768"/>
      <c r="K117" s="1108"/>
      <c r="M117" s="23"/>
      <c r="N117" s="12"/>
      <c r="O117" s="1108"/>
    </row>
    <row r="118" spans="1:15" x14ac:dyDescent="0.25">
      <c r="A118" s="6">
        <v>110</v>
      </c>
      <c r="B118" s="398"/>
      <c r="C118" s="271"/>
      <c r="D118" s="18"/>
      <c r="E118" s="264"/>
      <c r="F118" s="102"/>
      <c r="G118" s="102"/>
      <c r="H118" s="13"/>
      <c r="I118" s="351"/>
      <c r="J118" s="1768"/>
      <c r="K118" s="1108"/>
      <c r="M118" s="23"/>
      <c r="N118" s="12"/>
      <c r="O118" s="1108"/>
    </row>
    <row r="119" spans="1:15" ht="15.75" x14ac:dyDescent="0.25">
      <c r="A119" s="6">
        <v>111</v>
      </c>
      <c r="B119" s="397"/>
      <c r="C119" s="271"/>
      <c r="D119" s="18"/>
      <c r="E119" s="264"/>
      <c r="F119" s="102"/>
      <c r="G119" s="310"/>
      <c r="H119" s="13"/>
      <c r="I119" s="351"/>
      <c r="J119" s="1768"/>
      <c r="K119" s="1108"/>
      <c r="M119" s="23"/>
      <c r="N119" s="12"/>
      <c r="O119" s="1108"/>
    </row>
    <row r="120" spans="1:15" ht="15.75" x14ac:dyDescent="0.25">
      <c r="A120" s="6">
        <v>112</v>
      </c>
      <c r="B120" s="398"/>
      <c r="C120" s="271"/>
      <c r="D120" s="18"/>
      <c r="E120" s="264"/>
      <c r="F120" s="102"/>
      <c r="G120" s="310"/>
      <c r="H120" s="13"/>
      <c r="I120" s="351"/>
      <c r="J120" s="1768"/>
      <c r="K120" s="1770"/>
      <c r="M120" s="23"/>
      <c r="N120" s="12"/>
      <c r="O120" s="1770"/>
    </row>
    <row r="121" spans="1:15" x14ac:dyDescent="0.25">
      <c r="A121" s="6">
        <v>113</v>
      </c>
      <c r="B121" s="397"/>
      <c r="C121" s="271"/>
      <c r="D121" s="18"/>
      <c r="E121" s="264"/>
      <c r="F121" s="102"/>
      <c r="G121" s="102"/>
      <c r="H121" s="13"/>
      <c r="I121" s="351"/>
      <c r="J121" s="1768"/>
      <c r="K121" s="1770"/>
      <c r="M121" s="23"/>
      <c r="N121" s="12"/>
      <c r="O121" s="1770"/>
    </row>
    <row r="122" spans="1:15" x14ac:dyDescent="0.25">
      <c r="A122" s="6">
        <v>114</v>
      </c>
      <c r="B122" s="398"/>
      <c r="C122" s="271"/>
      <c r="D122" s="18"/>
      <c r="E122" s="264"/>
      <c r="F122" s="102"/>
      <c r="G122" s="102"/>
      <c r="H122" s="13"/>
      <c r="I122" s="351"/>
      <c r="J122" s="1768"/>
      <c r="K122" s="1770"/>
      <c r="M122" s="23"/>
      <c r="N122" s="12"/>
      <c r="O122" s="1770"/>
    </row>
    <row r="123" spans="1:15" x14ac:dyDescent="0.25">
      <c r="A123" s="6">
        <v>115</v>
      </c>
      <c r="B123" s="397"/>
      <c r="C123" s="271"/>
      <c r="D123" s="18"/>
      <c r="E123" s="264"/>
      <c r="F123" s="102"/>
      <c r="G123" s="102"/>
      <c r="H123" s="13"/>
      <c r="I123" s="351"/>
      <c r="J123" s="1768"/>
      <c r="K123" s="1770"/>
      <c r="M123" s="23"/>
      <c r="N123" s="12"/>
      <c r="O123" s="1770"/>
    </row>
    <row r="124" spans="1:15" x14ac:dyDescent="0.25">
      <c r="A124" s="6">
        <v>116</v>
      </c>
      <c r="B124" s="398"/>
      <c r="C124" s="271"/>
      <c r="D124" s="18"/>
      <c r="E124" s="264"/>
      <c r="F124" s="102"/>
      <c r="G124" s="102"/>
      <c r="H124" s="13"/>
      <c r="I124" s="351"/>
    </row>
    <row r="125" spans="1:15" x14ac:dyDescent="0.25">
      <c r="A125" s="6">
        <v>117</v>
      </c>
      <c r="B125" s="397"/>
      <c r="C125" s="271"/>
      <c r="D125" s="18"/>
      <c r="E125" s="264"/>
      <c r="F125" s="102"/>
      <c r="G125" s="102"/>
      <c r="H125" s="13"/>
      <c r="I125" s="351"/>
    </row>
    <row r="126" spans="1:15" x14ac:dyDescent="0.25">
      <c r="A126" s="6">
        <v>118</v>
      </c>
      <c r="B126" s="398"/>
      <c r="C126" s="271"/>
      <c r="D126" s="18"/>
      <c r="E126" s="264"/>
      <c r="F126" s="102"/>
      <c r="G126" s="102"/>
      <c r="H126" s="13"/>
      <c r="I126" s="351"/>
    </row>
    <row r="127" spans="1:15" x14ac:dyDescent="0.25">
      <c r="A127" s="6">
        <v>119</v>
      </c>
      <c r="B127" s="397"/>
      <c r="C127" s="271"/>
      <c r="D127" s="18"/>
      <c r="E127" s="264"/>
      <c r="F127" s="102"/>
      <c r="G127" s="102"/>
      <c r="H127" s="13"/>
      <c r="I127" s="351"/>
    </row>
    <row r="128" spans="1:15" x14ac:dyDescent="0.25">
      <c r="A128" s="6">
        <v>120</v>
      </c>
      <c r="B128" s="398"/>
      <c r="C128" s="271"/>
      <c r="D128" s="18"/>
      <c r="E128" s="264"/>
      <c r="F128" s="102"/>
      <c r="G128" s="102"/>
      <c r="H128" s="13"/>
      <c r="I128" s="351"/>
    </row>
    <row r="129" spans="1:15" x14ac:dyDescent="0.25">
      <c r="A129" s="6">
        <v>121</v>
      </c>
      <c r="B129" s="397"/>
      <c r="C129" s="271"/>
      <c r="D129" s="18"/>
      <c r="E129" s="264"/>
      <c r="F129" s="102"/>
      <c r="G129" s="102"/>
      <c r="H129" s="13"/>
      <c r="I129" s="351"/>
    </row>
    <row r="130" spans="1:15" ht="15.75" x14ac:dyDescent="0.25">
      <c r="A130" s="6">
        <v>122</v>
      </c>
      <c r="B130" s="398"/>
      <c r="C130" s="271"/>
      <c r="D130" s="18"/>
      <c r="E130" s="264"/>
      <c r="F130" s="102"/>
      <c r="G130" s="310"/>
      <c r="H130" s="13"/>
      <c r="I130" s="351"/>
      <c r="J130" s="1768"/>
      <c r="K130" s="1108"/>
      <c r="M130" s="23"/>
      <c r="N130" s="12"/>
      <c r="O130" s="1108"/>
    </row>
    <row r="131" spans="1:15" ht="15.75" x14ac:dyDescent="0.25">
      <c r="A131" s="6">
        <v>123</v>
      </c>
      <c r="B131" s="397"/>
      <c r="C131" s="271"/>
      <c r="D131" s="18"/>
      <c r="E131" s="264"/>
      <c r="F131" s="102"/>
      <c r="G131" s="310"/>
      <c r="H131" s="13"/>
      <c r="I131" s="351"/>
      <c r="J131" s="1768"/>
      <c r="K131" s="1108"/>
      <c r="M131" s="23"/>
      <c r="N131" s="12"/>
      <c r="O131" s="1108"/>
    </row>
    <row r="132" spans="1:15" x14ac:dyDescent="0.25">
      <c r="A132" s="6">
        <v>124</v>
      </c>
      <c r="B132" s="398"/>
      <c r="C132" s="271"/>
      <c r="D132" s="18"/>
      <c r="E132" s="264"/>
      <c r="F132" s="102"/>
      <c r="G132" s="102"/>
      <c r="H132" s="13"/>
      <c r="I132" s="351"/>
      <c r="J132" s="1768"/>
      <c r="K132" s="1108"/>
      <c r="M132" s="23"/>
      <c r="N132" s="12"/>
      <c r="O132" s="1108"/>
    </row>
    <row r="133" spans="1:15" x14ac:dyDescent="0.25">
      <c r="A133" s="6">
        <v>125</v>
      </c>
      <c r="B133" s="397"/>
      <c r="C133" s="271"/>
      <c r="D133" s="18"/>
      <c r="E133" s="264"/>
      <c r="F133" s="102"/>
      <c r="G133" s="102"/>
      <c r="H133" s="13"/>
      <c r="I133" s="351"/>
    </row>
    <row r="134" spans="1:15" x14ac:dyDescent="0.25">
      <c r="A134" s="6">
        <v>126</v>
      </c>
      <c r="B134" s="398"/>
      <c r="C134" s="271"/>
      <c r="D134" s="18"/>
      <c r="E134" s="264"/>
      <c r="F134" s="102"/>
      <c r="G134" s="102"/>
      <c r="H134" s="13"/>
      <c r="I134" s="351"/>
    </row>
    <row r="135" spans="1:15" x14ac:dyDescent="0.25">
      <c r="A135" s="6">
        <v>127</v>
      </c>
      <c r="B135" s="397"/>
      <c r="C135" s="271"/>
      <c r="D135" s="18"/>
      <c r="E135" s="264"/>
      <c r="F135" s="102"/>
      <c r="G135" s="102"/>
      <c r="H135" s="13"/>
      <c r="I135" s="351"/>
      <c r="J135" s="1768"/>
      <c r="K135" s="1108"/>
      <c r="M135" s="23"/>
      <c r="N135" s="12"/>
      <c r="O135" s="1108"/>
    </row>
    <row r="136" spans="1:15" x14ac:dyDescent="0.25">
      <c r="A136" s="6">
        <v>128</v>
      </c>
      <c r="B136" s="398"/>
      <c r="C136" s="271"/>
      <c r="D136" s="18"/>
      <c r="E136" s="264"/>
      <c r="F136" s="102"/>
      <c r="G136" s="102"/>
      <c r="H136" s="13"/>
      <c r="I136" s="351"/>
      <c r="J136" s="1768"/>
      <c r="K136" s="1108"/>
      <c r="M136" s="23"/>
      <c r="N136" s="12"/>
      <c r="O136" s="1108"/>
    </row>
    <row r="137" spans="1:15" x14ac:dyDescent="0.25">
      <c r="A137" s="6">
        <v>129</v>
      </c>
      <c r="B137" s="397"/>
      <c r="C137" s="271"/>
      <c r="D137" s="18"/>
      <c r="E137" s="264"/>
      <c r="F137" s="102"/>
      <c r="G137" s="102"/>
      <c r="H137" s="13"/>
      <c r="I137" s="351"/>
      <c r="J137" s="1768"/>
      <c r="K137" s="1108"/>
      <c r="M137" s="23"/>
      <c r="N137" s="12"/>
      <c r="O137" s="1770"/>
    </row>
    <row r="138" spans="1:15" x14ac:dyDescent="0.25">
      <c r="A138" s="6">
        <v>130</v>
      </c>
      <c r="B138" s="398"/>
      <c r="C138" s="271"/>
      <c r="D138" s="18"/>
      <c r="E138" s="264"/>
      <c r="F138" s="102"/>
      <c r="G138" s="102"/>
      <c r="H138" s="13"/>
      <c r="I138" s="351"/>
      <c r="J138" s="1768"/>
      <c r="K138" s="1582"/>
      <c r="M138" s="23"/>
      <c r="N138" s="12"/>
      <c r="O138" s="1582"/>
    </row>
    <row r="139" spans="1:15" x14ac:dyDescent="0.25">
      <c r="A139" s="6">
        <v>131</v>
      </c>
      <c r="B139" s="397"/>
      <c r="C139" s="271"/>
      <c r="D139" s="18"/>
      <c r="E139" s="264"/>
      <c r="F139" s="102"/>
      <c r="G139" s="102"/>
      <c r="H139" s="13"/>
      <c r="I139" s="351"/>
      <c r="J139" s="1768"/>
      <c r="K139" s="1582"/>
      <c r="M139" s="23"/>
      <c r="N139" s="12"/>
      <c r="O139" s="1582"/>
    </row>
    <row r="140" spans="1:15" x14ac:dyDescent="0.25">
      <c r="A140" s="6">
        <v>132</v>
      </c>
      <c r="B140" s="398"/>
      <c r="C140" s="271"/>
      <c r="D140" s="18"/>
      <c r="E140" s="264"/>
      <c r="F140" s="102"/>
      <c r="G140" s="102"/>
      <c r="H140" s="13"/>
      <c r="I140" s="351"/>
      <c r="J140" s="1768"/>
      <c r="K140" s="1582"/>
      <c r="M140" s="23"/>
      <c r="N140" s="12"/>
      <c r="O140" s="1582"/>
    </row>
    <row r="141" spans="1:15" ht="15.75" x14ac:dyDescent="0.25">
      <c r="A141" s="6">
        <v>133</v>
      </c>
      <c r="B141" s="397"/>
      <c r="C141" s="271"/>
      <c r="D141" s="18"/>
      <c r="E141" s="264"/>
      <c r="F141" s="102"/>
      <c r="G141" s="310"/>
      <c r="H141" s="13"/>
      <c r="I141" s="351"/>
      <c r="J141" s="1768"/>
      <c r="K141" s="1582"/>
      <c r="M141" s="23"/>
      <c r="N141" s="12"/>
      <c r="O141" s="1582"/>
    </row>
    <row r="142" spans="1:15" ht="15.75" x14ac:dyDescent="0.25">
      <c r="A142" s="6">
        <v>134</v>
      </c>
      <c r="B142" s="398"/>
      <c r="C142" s="271"/>
      <c r="D142" s="18"/>
      <c r="E142" s="264"/>
      <c r="F142" s="102"/>
      <c r="G142" s="310"/>
      <c r="H142" s="13"/>
      <c r="I142" s="351"/>
      <c r="J142" s="1768"/>
      <c r="K142" s="1108"/>
      <c r="M142" s="23"/>
      <c r="N142" s="12"/>
      <c r="O142" s="1108"/>
    </row>
    <row r="143" spans="1:15" x14ac:dyDescent="0.25">
      <c r="A143" s="6">
        <v>135</v>
      </c>
      <c r="B143" s="397"/>
      <c r="C143" s="271"/>
      <c r="D143" s="18"/>
      <c r="E143" s="264"/>
      <c r="F143" s="102"/>
      <c r="G143" s="102"/>
      <c r="H143" s="13"/>
      <c r="I143" s="351"/>
      <c r="J143" s="1768"/>
      <c r="K143" s="1108"/>
      <c r="M143" s="23"/>
      <c r="N143" s="12"/>
      <c r="O143" s="1108"/>
    </row>
    <row r="144" spans="1:15" x14ac:dyDescent="0.25">
      <c r="A144" s="6">
        <v>136</v>
      </c>
      <c r="B144" s="398"/>
      <c r="C144" s="271"/>
      <c r="D144" s="18"/>
      <c r="E144" s="264"/>
      <c r="F144" s="102"/>
      <c r="G144" s="102"/>
      <c r="H144" s="13"/>
      <c r="I144" s="351"/>
      <c r="J144" s="1768"/>
      <c r="K144" s="1108"/>
      <c r="M144" s="23"/>
      <c r="N144" s="12"/>
      <c r="O144" s="1108"/>
    </row>
    <row r="145" spans="1:15" x14ac:dyDescent="0.25">
      <c r="A145" s="6">
        <v>137</v>
      </c>
      <c r="B145" s="397"/>
      <c r="C145" s="271"/>
      <c r="D145" s="18"/>
      <c r="E145" s="264"/>
      <c r="F145" s="102"/>
      <c r="G145" s="102"/>
      <c r="H145" s="13"/>
      <c r="I145" s="351"/>
      <c r="J145" s="1768"/>
      <c r="K145" s="1108"/>
      <c r="M145" s="23"/>
      <c r="N145" s="12"/>
      <c r="O145" s="1108"/>
    </row>
    <row r="146" spans="1:15" x14ac:dyDescent="0.25">
      <c r="A146" s="6">
        <v>138</v>
      </c>
      <c r="B146" s="398"/>
      <c r="C146" s="271"/>
      <c r="D146" s="18"/>
      <c r="E146" s="264"/>
      <c r="F146" s="102"/>
      <c r="G146" s="102"/>
      <c r="H146" s="13"/>
      <c r="I146" s="351"/>
      <c r="J146" s="1768"/>
      <c r="K146" s="1582"/>
      <c r="M146" s="23"/>
      <c r="N146" s="12"/>
      <c r="O146" s="1582"/>
    </row>
    <row r="147" spans="1:15" x14ac:dyDescent="0.25">
      <c r="A147" s="6">
        <v>139</v>
      </c>
      <c r="B147" s="397"/>
      <c r="C147" s="271"/>
      <c r="D147" s="18"/>
      <c r="E147" s="264"/>
      <c r="F147" s="102"/>
      <c r="G147" s="102"/>
      <c r="H147" s="13"/>
      <c r="I147" s="351"/>
      <c r="J147" s="1768"/>
      <c r="K147" s="1582"/>
      <c r="M147" s="23"/>
      <c r="N147" s="12"/>
      <c r="O147" s="1582"/>
    </row>
    <row r="148" spans="1:15" x14ac:dyDescent="0.25">
      <c r="A148" s="6">
        <v>140</v>
      </c>
      <c r="B148" s="398"/>
      <c r="C148" s="271"/>
      <c r="D148" s="18"/>
      <c r="E148" s="264"/>
      <c r="F148" s="102"/>
      <c r="G148" s="102"/>
      <c r="H148" s="13"/>
      <c r="I148" s="351"/>
      <c r="J148" s="1768"/>
      <c r="K148" s="1582"/>
      <c r="M148" s="23"/>
      <c r="N148" s="12"/>
      <c r="O148" s="1582"/>
    </row>
    <row r="149" spans="1:15" x14ac:dyDescent="0.25">
      <c r="A149" s="6">
        <v>141</v>
      </c>
      <c r="B149" s="397"/>
      <c r="C149" s="271"/>
      <c r="D149" s="18"/>
      <c r="E149" s="264"/>
      <c r="F149" s="102"/>
      <c r="G149" s="102"/>
      <c r="H149" s="13"/>
      <c r="I149" s="351"/>
      <c r="J149" s="1768"/>
      <c r="K149" s="1582"/>
      <c r="M149" s="23"/>
      <c r="N149" s="12"/>
      <c r="O149" s="1582"/>
    </row>
    <row r="150" spans="1:15" x14ac:dyDescent="0.25">
      <c r="A150" s="6">
        <v>142</v>
      </c>
      <c r="B150" s="398"/>
      <c r="C150" s="271"/>
      <c r="D150" s="18"/>
      <c r="E150" s="264"/>
      <c r="F150" s="102"/>
      <c r="G150" s="102"/>
      <c r="H150" s="13"/>
      <c r="I150" s="351"/>
      <c r="J150" s="1768"/>
      <c r="K150" s="1108"/>
      <c r="M150" s="23"/>
      <c r="N150" s="12"/>
      <c r="O150" s="1108"/>
    </row>
    <row r="151" spans="1:15" x14ac:dyDescent="0.25">
      <c r="A151" s="6">
        <v>143</v>
      </c>
      <c r="B151" s="397"/>
      <c r="C151" s="271"/>
      <c r="D151" s="18"/>
      <c r="E151" s="264"/>
      <c r="F151" s="102"/>
      <c r="G151" s="102"/>
      <c r="H151" s="13"/>
      <c r="I151" s="351"/>
    </row>
    <row r="152" spans="1:15" ht="15.75" x14ac:dyDescent="0.25">
      <c r="A152" s="6">
        <v>144</v>
      </c>
      <c r="B152" s="398"/>
      <c r="C152" s="271"/>
      <c r="D152" s="18"/>
      <c r="E152" s="264"/>
      <c r="F152" s="102"/>
      <c r="G152" s="310"/>
      <c r="H152" s="13"/>
      <c r="I152" s="351"/>
    </row>
    <row r="153" spans="1:15" ht="15.75" x14ac:dyDescent="0.25">
      <c r="A153" s="6">
        <v>145</v>
      </c>
      <c r="B153" s="397"/>
      <c r="C153" s="271"/>
      <c r="D153" s="18"/>
      <c r="E153" s="264"/>
      <c r="F153" s="102"/>
      <c r="G153" s="310"/>
      <c r="H153" s="13"/>
      <c r="I153" s="351"/>
    </row>
    <row r="154" spans="1:15" x14ac:dyDescent="0.25">
      <c r="A154" s="6">
        <v>146</v>
      </c>
      <c r="B154" s="398"/>
      <c r="C154" s="271"/>
      <c r="D154" s="18"/>
      <c r="E154" s="264"/>
      <c r="F154" s="102"/>
      <c r="G154" s="102"/>
      <c r="H154" s="13"/>
      <c r="I154" s="351"/>
    </row>
    <row r="155" spans="1:15" x14ac:dyDescent="0.25">
      <c r="A155" s="6">
        <v>147</v>
      </c>
      <c r="B155" s="397"/>
      <c r="C155" s="271"/>
      <c r="D155" s="18"/>
      <c r="E155" s="264"/>
      <c r="F155" s="102"/>
      <c r="G155" s="102"/>
      <c r="H155" s="13"/>
      <c r="I155" s="351"/>
    </row>
    <row r="156" spans="1:15" x14ac:dyDescent="0.25">
      <c r="A156" s="6">
        <v>148</v>
      </c>
      <c r="B156" s="398"/>
      <c r="C156" s="271"/>
      <c r="D156" s="18"/>
      <c r="E156" s="264"/>
      <c r="F156" s="102"/>
      <c r="G156" s="102"/>
      <c r="H156" s="13"/>
      <c r="I156" s="351"/>
      <c r="J156" s="1768"/>
      <c r="K156" s="1108"/>
      <c r="M156" s="23"/>
      <c r="N156" s="12"/>
      <c r="O156" s="1108"/>
    </row>
    <row r="157" spans="1:15" x14ac:dyDescent="0.25">
      <c r="A157" s="6">
        <v>149</v>
      </c>
      <c r="B157" s="397"/>
      <c r="C157" s="271"/>
      <c r="D157" s="18"/>
      <c r="E157" s="264"/>
      <c r="F157" s="102"/>
      <c r="G157" s="102"/>
      <c r="H157" s="13"/>
      <c r="I157" s="351"/>
      <c r="J157" s="1768"/>
      <c r="K157" s="1770"/>
      <c r="M157" s="23"/>
      <c r="N157" s="12"/>
      <c r="O157" s="1771"/>
    </row>
    <row r="158" spans="1:15" x14ac:dyDescent="0.25">
      <c r="A158" s="6">
        <v>150</v>
      </c>
      <c r="B158" s="398"/>
      <c r="C158" s="271"/>
      <c r="D158" s="18"/>
      <c r="E158" s="264"/>
      <c r="F158" s="102"/>
      <c r="G158" s="102"/>
      <c r="H158" s="13"/>
      <c r="I158" s="351"/>
      <c r="J158" s="1768"/>
      <c r="K158" s="1770"/>
      <c r="M158" s="23"/>
      <c r="N158" s="12"/>
      <c r="O158" s="1771"/>
    </row>
    <row r="159" spans="1:15" x14ac:dyDescent="0.25">
      <c r="A159" s="6">
        <v>151</v>
      </c>
      <c r="B159" s="397"/>
      <c r="C159" s="271"/>
      <c r="D159" s="18"/>
      <c r="E159" s="264"/>
      <c r="F159" s="102"/>
      <c r="G159" s="102"/>
      <c r="H159" s="13"/>
      <c r="I159" s="351"/>
      <c r="J159" s="1768"/>
      <c r="K159" s="1108"/>
      <c r="M159" s="23"/>
      <c r="N159" s="12"/>
      <c r="O159" s="1108"/>
    </row>
    <row r="160" spans="1:15" x14ac:dyDescent="0.25">
      <c r="A160" s="6">
        <v>152</v>
      </c>
      <c r="B160" s="398"/>
      <c r="C160" s="271"/>
      <c r="D160" s="18"/>
      <c r="E160" s="264"/>
      <c r="F160" s="102"/>
      <c r="G160" s="102"/>
      <c r="H160" s="13"/>
      <c r="I160" s="351"/>
    </row>
    <row r="161" spans="1:15" x14ac:dyDescent="0.25">
      <c r="A161" s="6">
        <v>153</v>
      </c>
      <c r="B161" s="397"/>
      <c r="C161" s="271"/>
      <c r="D161" s="18"/>
      <c r="E161" s="264"/>
      <c r="F161" s="102"/>
      <c r="G161" s="102"/>
      <c r="H161" s="13"/>
      <c r="I161" s="351"/>
    </row>
    <row r="162" spans="1:15" x14ac:dyDescent="0.25">
      <c r="A162" s="6">
        <v>154</v>
      </c>
      <c r="B162" s="398"/>
      <c r="C162" s="271"/>
      <c r="D162" s="18"/>
      <c r="E162" s="264"/>
      <c r="F162" s="102"/>
      <c r="G162" s="102"/>
      <c r="H162" s="13"/>
      <c r="I162" s="351"/>
    </row>
    <row r="163" spans="1:15" ht="15.75" x14ac:dyDescent="0.25">
      <c r="A163" s="6">
        <v>155</v>
      </c>
      <c r="B163" s="397"/>
      <c r="C163" s="271"/>
      <c r="D163" s="18"/>
      <c r="E163" s="264"/>
      <c r="F163" s="102"/>
      <c r="G163" s="310"/>
      <c r="H163" s="13"/>
      <c r="I163" s="351"/>
    </row>
    <row r="164" spans="1:15" ht="15.75" x14ac:dyDescent="0.25">
      <c r="A164" s="6">
        <v>156</v>
      </c>
      <c r="B164" s="398"/>
      <c r="C164" s="271"/>
      <c r="D164" s="18"/>
      <c r="E164" s="264"/>
      <c r="F164" s="102"/>
      <c r="G164" s="310"/>
      <c r="H164" s="13"/>
      <c r="I164" s="351"/>
    </row>
    <row r="165" spans="1:15" x14ac:dyDescent="0.25">
      <c r="A165" s="6">
        <v>157</v>
      </c>
      <c r="B165" s="397"/>
      <c r="C165" s="263"/>
      <c r="D165" s="18"/>
      <c r="E165" s="264"/>
      <c r="F165" s="102"/>
      <c r="G165" s="102"/>
      <c r="H165" s="13"/>
      <c r="I165" s="351"/>
    </row>
    <row r="166" spans="1:15" x14ac:dyDescent="0.25">
      <c r="A166" s="6">
        <v>158</v>
      </c>
      <c r="B166" s="398"/>
      <c r="C166" s="271"/>
      <c r="D166" s="18"/>
      <c r="E166" s="264"/>
      <c r="F166" s="102"/>
      <c r="G166" s="102"/>
      <c r="H166" s="13"/>
      <c r="I166" s="351"/>
      <c r="J166" s="1768"/>
      <c r="K166" s="1108"/>
      <c r="M166" s="23"/>
      <c r="N166" s="12"/>
      <c r="O166" s="1108"/>
    </row>
    <row r="167" spans="1:15" x14ac:dyDescent="0.25">
      <c r="A167" s="6">
        <v>159</v>
      </c>
      <c r="B167" s="397"/>
      <c r="C167" s="271"/>
      <c r="D167" s="18"/>
      <c r="E167" s="264"/>
      <c r="F167" s="102"/>
      <c r="G167" s="102"/>
      <c r="H167" s="13"/>
      <c r="I167" s="351"/>
      <c r="J167" s="1768"/>
      <c r="K167" s="1108"/>
      <c r="M167" s="23"/>
      <c r="N167" s="12"/>
      <c r="O167" s="1108"/>
    </row>
    <row r="168" spans="1:15" x14ac:dyDescent="0.25">
      <c r="A168" s="6">
        <v>160</v>
      </c>
      <c r="B168" s="398"/>
      <c r="C168" s="271"/>
      <c r="D168" s="18"/>
      <c r="E168" s="264"/>
      <c r="F168" s="102"/>
      <c r="G168" s="102"/>
      <c r="H168" s="13"/>
      <c r="I168" s="351"/>
    </row>
    <row r="169" spans="1:15" x14ac:dyDescent="0.25">
      <c r="A169" s="6">
        <v>161</v>
      </c>
      <c r="B169" s="397"/>
      <c r="C169" s="271"/>
      <c r="D169" s="18"/>
      <c r="E169" s="264"/>
      <c r="F169" s="102"/>
      <c r="G169" s="102"/>
      <c r="H169" s="13"/>
      <c r="I169" s="351"/>
    </row>
    <row r="170" spans="1:15" x14ac:dyDescent="0.25">
      <c r="A170" s="6">
        <v>162</v>
      </c>
      <c r="B170" s="398"/>
      <c r="C170" s="271"/>
      <c r="D170" s="18"/>
      <c r="E170" s="264"/>
      <c r="F170" s="102"/>
      <c r="G170" s="102"/>
      <c r="H170" s="13"/>
      <c r="I170" s="351"/>
      <c r="J170" s="1768"/>
      <c r="K170" s="1108"/>
      <c r="M170" s="23"/>
      <c r="N170" s="12"/>
      <c r="O170" s="1108"/>
    </row>
    <row r="171" spans="1:15" x14ac:dyDescent="0.25">
      <c r="A171" s="6">
        <v>163</v>
      </c>
      <c r="B171" s="397"/>
      <c r="C171" s="271"/>
      <c r="D171" s="18"/>
      <c r="E171" s="264"/>
      <c r="F171" s="102"/>
      <c r="G171" s="102"/>
      <c r="H171" s="13"/>
      <c r="I171" s="351"/>
      <c r="J171" s="1768"/>
      <c r="K171" s="1108"/>
      <c r="M171" s="23"/>
      <c r="N171" s="12"/>
      <c r="O171" s="1108"/>
    </row>
    <row r="172" spans="1:15" x14ac:dyDescent="0.25">
      <c r="A172" s="6">
        <v>164</v>
      </c>
      <c r="B172" s="398"/>
      <c r="C172" s="271"/>
      <c r="D172" s="18"/>
      <c r="E172" s="264"/>
      <c r="F172" s="102"/>
      <c r="G172" s="102"/>
      <c r="H172" s="13"/>
      <c r="I172" s="351"/>
      <c r="J172" s="1768"/>
      <c r="K172" s="1108"/>
      <c r="M172" s="23"/>
      <c r="N172" s="12"/>
      <c r="O172" s="1108"/>
    </row>
    <row r="173" spans="1:15" x14ac:dyDescent="0.25">
      <c r="A173" s="6">
        <v>165</v>
      </c>
      <c r="B173" s="397"/>
      <c r="C173" s="271"/>
      <c r="D173" s="18"/>
      <c r="E173" s="264"/>
      <c r="F173" s="102"/>
      <c r="G173" s="102"/>
      <c r="H173" s="13"/>
      <c r="I173" s="351"/>
      <c r="J173" s="1768"/>
      <c r="K173" s="1108"/>
      <c r="M173" s="23"/>
      <c r="N173" s="12"/>
      <c r="O173" s="1108"/>
    </row>
    <row r="174" spans="1:15" x14ac:dyDescent="0.25">
      <c r="A174" s="6">
        <v>166</v>
      </c>
      <c r="B174" s="398"/>
      <c r="C174" s="271"/>
      <c r="D174" s="18"/>
      <c r="E174" s="264"/>
      <c r="F174" s="102"/>
      <c r="G174" s="102"/>
      <c r="H174" s="13"/>
      <c r="I174" s="351"/>
      <c r="J174" s="1768"/>
      <c r="K174" s="1108"/>
      <c r="M174" s="23"/>
      <c r="N174" s="12"/>
      <c r="O174" s="1108"/>
    </row>
    <row r="175" spans="1:15" x14ac:dyDescent="0.25">
      <c r="A175" s="6">
        <v>167</v>
      </c>
      <c r="B175" s="397"/>
      <c r="C175" s="271"/>
      <c r="D175" s="18"/>
      <c r="E175" s="264"/>
      <c r="F175" s="102"/>
      <c r="G175" s="102"/>
      <c r="H175" s="13"/>
      <c r="I175" s="351"/>
    </row>
    <row r="176" spans="1:15" x14ac:dyDescent="0.25">
      <c r="A176" s="6">
        <v>168</v>
      </c>
      <c r="B176" s="398"/>
      <c r="C176" s="271"/>
      <c r="D176" s="18"/>
      <c r="E176" s="264"/>
      <c r="F176" s="102"/>
      <c r="G176" s="102"/>
      <c r="H176" s="13"/>
      <c r="I176" s="351"/>
    </row>
    <row r="177" spans="1:15" x14ac:dyDescent="0.25">
      <c r="A177" s="6">
        <v>169</v>
      </c>
      <c r="B177" s="397"/>
      <c r="C177" s="271"/>
      <c r="D177" s="18"/>
      <c r="E177" s="264"/>
      <c r="F177" s="102"/>
      <c r="G177" s="102"/>
      <c r="H177" s="13"/>
      <c r="I177" s="351"/>
    </row>
    <row r="178" spans="1:15" x14ac:dyDescent="0.25">
      <c r="A178" s="6">
        <v>170</v>
      </c>
      <c r="B178" s="398"/>
      <c r="C178" s="271"/>
      <c r="D178" s="18"/>
      <c r="E178" s="264"/>
      <c r="F178" s="102"/>
      <c r="G178" s="102"/>
      <c r="H178" s="13"/>
      <c r="I178" s="351"/>
    </row>
    <row r="179" spans="1:15" x14ac:dyDescent="0.25">
      <c r="A179" s="6">
        <v>171</v>
      </c>
      <c r="B179" s="397"/>
      <c r="C179" s="271"/>
      <c r="D179" s="18"/>
      <c r="E179" s="264"/>
      <c r="F179" s="102"/>
      <c r="G179" s="102"/>
      <c r="H179" s="13"/>
      <c r="I179" s="351"/>
    </row>
    <row r="180" spans="1:15" x14ac:dyDescent="0.25">
      <c r="A180" s="6">
        <v>172</v>
      </c>
      <c r="B180" s="398"/>
      <c r="C180" s="271"/>
      <c r="D180" s="18"/>
      <c r="E180" s="264"/>
      <c r="F180" s="102"/>
      <c r="G180" s="102"/>
      <c r="H180" s="13"/>
      <c r="I180" s="351"/>
    </row>
    <row r="181" spans="1:15" x14ac:dyDescent="0.25">
      <c r="A181" s="6">
        <v>173</v>
      </c>
      <c r="B181" s="397"/>
      <c r="C181" s="271"/>
      <c r="D181" s="18"/>
      <c r="E181" s="264"/>
      <c r="F181" s="102"/>
      <c r="G181" s="102"/>
      <c r="H181" s="13"/>
      <c r="I181" s="351"/>
    </row>
    <row r="182" spans="1:15" x14ac:dyDescent="0.25">
      <c r="A182" s="6">
        <v>174</v>
      </c>
      <c r="B182" s="398"/>
      <c r="C182" s="271"/>
      <c r="D182" s="18"/>
      <c r="E182" s="264"/>
      <c r="F182" s="102"/>
      <c r="G182" s="102"/>
      <c r="H182" s="13"/>
      <c r="I182" s="351"/>
      <c r="J182" s="1768"/>
      <c r="K182" s="1770"/>
      <c r="M182" s="23"/>
      <c r="N182" s="12"/>
      <c r="O182" s="1771"/>
    </row>
    <row r="183" spans="1:15" x14ac:dyDescent="0.25">
      <c r="A183" s="6">
        <v>175</v>
      </c>
      <c r="B183" s="397"/>
      <c r="C183" s="271"/>
      <c r="D183" s="18"/>
      <c r="E183" s="264"/>
      <c r="F183" s="102"/>
      <c r="G183" s="102"/>
      <c r="H183" s="13"/>
      <c r="I183" s="351"/>
    </row>
    <row r="184" spans="1:15" x14ac:dyDescent="0.25">
      <c r="A184" s="6">
        <v>176</v>
      </c>
      <c r="B184" s="398"/>
      <c r="C184" s="271"/>
      <c r="D184" s="18"/>
      <c r="E184" s="264"/>
      <c r="F184" s="102"/>
      <c r="G184" s="102"/>
      <c r="H184" s="13"/>
      <c r="I184" s="351"/>
    </row>
    <row r="185" spans="1:15" x14ac:dyDescent="0.25">
      <c r="A185" s="6">
        <v>177</v>
      </c>
      <c r="B185" s="397"/>
      <c r="C185" s="271"/>
      <c r="D185" s="18"/>
      <c r="E185" s="264"/>
      <c r="F185" s="102"/>
      <c r="G185" s="102"/>
      <c r="H185" s="13"/>
      <c r="I185" s="351"/>
    </row>
    <row r="186" spans="1:15" x14ac:dyDescent="0.25">
      <c r="A186" s="6">
        <v>178</v>
      </c>
      <c r="B186" s="398"/>
      <c r="C186" s="271"/>
      <c r="D186" s="18"/>
      <c r="E186" s="264"/>
      <c r="F186" s="102"/>
      <c r="G186" s="102"/>
      <c r="H186" s="13"/>
      <c r="I186" s="351"/>
    </row>
    <row r="187" spans="1:15" x14ac:dyDescent="0.25">
      <c r="A187" s="6">
        <v>179</v>
      </c>
      <c r="B187" s="397"/>
      <c r="C187" s="271"/>
      <c r="D187" s="18"/>
      <c r="E187" s="264"/>
      <c r="F187" s="102"/>
      <c r="G187" s="102"/>
      <c r="H187" s="13"/>
      <c r="I187" s="351"/>
    </row>
    <row r="188" spans="1:15" x14ac:dyDescent="0.25">
      <c r="A188" s="6">
        <v>180</v>
      </c>
      <c r="B188" s="398"/>
      <c r="C188" s="271"/>
      <c r="D188" s="18"/>
      <c r="E188" s="264"/>
      <c r="F188" s="102"/>
      <c r="G188" s="102"/>
      <c r="H188" s="13"/>
      <c r="I188" s="351"/>
      <c r="J188" s="1768"/>
      <c r="K188" s="1770"/>
      <c r="M188" s="23"/>
      <c r="N188" s="12"/>
      <c r="O188" s="1771"/>
    </row>
    <row r="189" spans="1:15" x14ac:dyDescent="0.25">
      <c r="A189" s="6">
        <v>181</v>
      </c>
      <c r="B189" s="397"/>
      <c r="C189" s="271"/>
      <c r="D189" s="18"/>
      <c r="E189" s="264"/>
      <c r="F189" s="102"/>
      <c r="G189" s="102"/>
      <c r="H189" s="13"/>
      <c r="I189" s="351"/>
      <c r="J189" s="1768"/>
      <c r="K189" s="1770"/>
      <c r="M189" s="23"/>
      <c r="N189" s="12"/>
      <c r="O189" s="1771"/>
    </row>
    <row r="190" spans="1:15" x14ac:dyDescent="0.25">
      <c r="A190" s="6">
        <v>182</v>
      </c>
      <c r="B190" s="398"/>
      <c r="C190" s="271"/>
      <c r="D190" s="18"/>
      <c r="E190" s="264"/>
      <c r="F190" s="102"/>
      <c r="G190" s="102"/>
      <c r="H190" s="13"/>
      <c r="I190" s="351"/>
      <c r="J190" s="1768"/>
      <c r="K190" s="1770"/>
      <c r="M190" s="23"/>
      <c r="N190" s="12"/>
      <c r="O190" s="1582"/>
    </row>
    <row r="191" spans="1:15" x14ac:dyDescent="0.25">
      <c r="A191" s="6">
        <v>183</v>
      </c>
      <c r="B191" s="397"/>
      <c r="C191" s="271"/>
      <c r="D191" s="18"/>
      <c r="E191" s="264"/>
      <c r="F191" s="102"/>
      <c r="G191" s="102"/>
      <c r="H191" s="13"/>
      <c r="I191" s="351"/>
      <c r="J191" s="1768"/>
      <c r="K191" s="1770"/>
      <c r="M191" s="23"/>
      <c r="N191" s="12"/>
      <c r="O191" s="1582"/>
    </row>
    <row r="192" spans="1:15" x14ac:dyDescent="0.25">
      <c r="A192" s="6">
        <v>184</v>
      </c>
      <c r="B192" s="398"/>
      <c r="C192" s="271"/>
      <c r="D192" s="18"/>
      <c r="E192" s="264"/>
      <c r="F192" s="102"/>
      <c r="G192" s="102"/>
      <c r="H192" s="13"/>
      <c r="I192" s="351"/>
    </row>
    <row r="193" spans="1:15" x14ac:dyDescent="0.25">
      <c r="A193" s="6">
        <v>185</v>
      </c>
      <c r="B193" s="397"/>
      <c r="C193" s="271"/>
      <c r="D193" s="18"/>
      <c r="E193" s="264"/>
      <c r="F193" s="102"/>
      <c r="G193" s="102"/>
      <c r="H193" s="13"/>
      <c r="I193" s="351"/>
      <c r="J193" s="1768"/>
      <c r="K193" s="1108"/>
      <c r="M193" s="23"/>
      <c r="N193" s="12"/>
      <c r="O193" s="1770"/>
    </row>
    <row r="194" spans="1:15" x14ac:dyDescent="0.25">
      <c r="A194" s="8">
        <v>186</v>
      </c>
      <c r="B194" s="398"/>
      <c r="C194" s="271"/>
      <c r="D194" s="18"/>
      <c r="E194" s="264"/>
      <c r="F194" s="102"/>
      <c r="G194" s="102"/>
      <c r="H194" s="13"/>
      <c r="I194" s="351"/>
      <c r="J194" s="1768"/>
      <c r="K194" s="1108"/>
      <c r="M194" s="23"/>
      <c r="N194" s="12"/>
      <c r="O194" s="1108"/>
    </row>
    <row r="195" spans="1:15" x14ac:dyDescent="0.25">
      <c r="A195" s="6">
        <v>187</v>
      </c>
      <c r="B195" s="397"/>
      <c r="C195" s="271"/>
      <c r="D195" s="18"/>
      <c r="E195" s="264"/>
      <c r="F195" s="102"/>
      <c r="G195" s="102"/>
      <c r="H195" s="13"/>
      <c r="I195" s="351"/>
      <c r="J195" s="1768"/>
      <c r="K195" s="1108"/>
      <c r="M195" s="23"/>
      <c r="N195" s="12"/>
      <c r="O195" s="1108"/>
    </row>
    <row r="196" spans="1:15" x14ac:dyDescent="0.25">
      <c r="A196" s="8">
        <v>188</v>
      </c>
      <c r="B196" s="398"/>
      <c r="C196" s="271"/>
      <c r="D196" s="18"/>
      <c r="E196" s="264"/>
      <c r="F196" s="102"/>
      <c r="G196" s="102"/>
      <c r="H196" s="13"/>
      <c r="I196" s="351"/>
      <c r="J196" s="1768"/>
      <c r="K196" s="1108"/>
      <c r="M196" s="23"/>
      <c r="N196" s="12"/>
      <c r="O196" s="1108"/>
    </row>
    <row r="197" spans="1:15" x14ac:dyDescent="0.25">
      <c r="A197" s="6">
        <v>189</v>
      </c>
      <c r="B197" s="397"/>
      <c r="C197" s="271"/>
      <c r="D197" s="18"/>
      <c r="E197" s="264"/>
      <c r="F197" s="102"/>
      <c r="G197" s="102"/>
      <c r="H197" s="13"/>
      <c r="I197" s="351"/>
      <c r="J197" s="1768"/>
      <c r="K197" s="1108"/>
      <c r="M197" s="23"/>
      <c r="N197" s="12"/>
      <c r="O197" s="1108"/>
    </row>
    <row r="198" spans="1:15" x14ac:dyDescent="0.25">
      <c r="A198" s="8">
        <v>190</v>
      </c>
      <c r="B198" s="398"/>
      <c r="C198" s="271"/>
      <c r="D198" s="18"/>
      <c r="E198" s="264"/>
      <c r="F198" s="102"/>
      <c r="G198" s="102"/>
      <c r="H198" s="13"/>
      <c r="I198" s="351"/>
      <c r="J198" s="1768"/>
      <c r="K198" s="1108"/>
      <c r="M198" s="23"/>
      <c r="N198" s="12"/>
      <c r="O198" s="1108"/>
    </row>
    <row r="199" spans="1:15" x14ac:dyDescent="0.25">
      <c r="A199" s="6">
        <v>191</v>
      </c>
      <c r="B199" s="397"/>
      <c r="C199" s="271"/>
      <c r="D199" s="18"/>
      <c r="E199" s="264"/>
      <c r="F199" s="102"/>
      <c r="G199" s="102"/>
      <c r="H199" s="13"/>
      <c r="I199" s="351"/>
      <c r="J199" s="1768"/>
      <c r="K199" s="1108"/>
      <c r="M199" s="23"/>
      <c r="N199" s="12"/>
      <c r="O199" s="1108"/>
    </row>
    <row r="200" spans="1:15" x14ac:dyDescent="0.25">
      <c r="A200" s="8">
        <v>192</v>
      </c>
      <c r="B200" s="398"/>
      <c r="C200" s="271"/>
      <c r="D200" s="18"/>
      <c r="E200" s="264"/>
      <c r="F200" s="102"/>
      <c r="G200" s="102"/>
      <c r="H200" s="13"/>
      <c r="I200" s="351"/>
    </row>
    <row r="201" spans="1:15" x14ac:dyDescent="0.25">
      <c r="A201" s="6">
        <v>193</v>
      </c>
      <c r="B201" s="397"/>
      <c r="C201" s="271"/>
      <c r="D201" s="18"/>
      <c r="E201" s="264"/>
      <c r="F201" s="102"/>
      <c r="G201" s="102"/>
      <c r="H201" s="13"/>
      <c r="I201" s="351"/>
    </row>
    <row r="202" spans="1:15" x14ac:dyDescent="0.25">
      <c r="A202" s="8">
        <v>194</v>
      </c>
      <c r="B202" s="398"/>
      <c r="C202" s="271"/>
      <c r="D202" s="18"/>
      <c r="E202" s="264"/>
      <c r="F202" s="102"/>
      <c r="G202" s="102"/>
      <c r="H202" s="13"/>
      <c r="I202" s="351"/>
    </row>
    <row r="203" spans="1:15" x14ac:dyDescent="0.25">
      <c r="A203" s="6">
        <v>195</v>
      </c>
      <c r="B203" s="397"/>
      <c r="C203" s="271"/>
      <c r="D203" s="18"/>
      <c r="E203" s="264"/>
      <c r="F203" s="102"/>
      <c r="G203" s="102"/>
      <c r="H203" s="13"/>
      <c r="I203" s="351"/>
    </row>
    <row r="204" spans="1:15" x14ac:dyDescent="0.25">
      <c r="A204" s="8">
        <v>196</v>
      </c>
      <c r="B204" s="398"/>
      <c r="C204" s="271"/>
      <c r="D204" s="18"/>
      <c r="E204" s="264"/>
      <c r="F204" s="102"/>
      <c r="G204" s="102"/>
      <c r="H204" s="13"/>
      <c r="I204" s="351"/>
    </row>
    <row r="205" spans="1:15" x14ac:dyDescent="0.25">
      <c r="A205" s="6">
        <v>197</v>
      </c>
      <c r="B205" s="397"/>
      <c r="C205" s="271"/>
      <c r="D205" s="18"/>
      <c r="E205" s="264"/>
      <c r="F205" s="102"/>
      <c r="G205" s="102"/>
      <c r="H205" s="13"/>
      <c r="I205" s="351"/>
      <c r="J205" s="1768"/>
      <c r="K205" s="1770"/>
      <c r="M205" s="23"/>
      <c r="N205" s="12"/>
      <c r="O205" s="1770"/>
    </row>
    <row r="206" spans="1:15" x14ac:dyDescent="0.25">
      <c r="A206" s="8">
        <v>198</v>
      </c>
      <c r="B206" s="398"/>
      <c r="C206" s="373"/>
      <c r="D206" s="18"/>
      <c r="E206" s="264"/>
      <c r="F206" s="102"/>
      <c r="G206" s="102"/>
      <c r="H206" s="13"/>
      <c r="I206" s="351"/>
      <c r="J206" s="1768"/>
      <c r="K206" s="1770"/>
      <c r="M206" s="23"/>
      <c r="N206" s="12"/>
      <c r="O206" s="1770"/>
    </row>
    <row r="207" spans="1:15" x14ac:dyDescent="0.25">
      <c r="A207" s="6">
        <v>199</v>
      </c>
      <c r="B207" s="397"/>
      <c r="C207" s="271"/>
      <c r="D207" s="18"/>
      <c r="E207" s="264"/>
      <c r="F207" s="102"/>
      <c r="G207" s="102"/>
      <c r="H207" s="13"/>
      <c r="I207" s="351"/>
      <c r="J207" s="1768"/>
      <c r="K207" s="1770"/>
      <c r="M207" s="23"/>
      <c r="N207" s="12"/>
      <c r="O207" s="1770"/>
    </row>
    <row r="208" spans="1:15" x14ac:dyDescent="0.25">
      <c r="A208" s="8">
        <v>200</v>
      </c>
      <c r="B208" s="398"/>
      <c r="C208" s="271"/>
      <c r="D208" s="18"/>
      <c r="E208" s="264"/>
      <c r="F208" s="102"/>
      <c r="G208" s="102"/>
      <c r="H208" s="13"/>
      <c r="I208" s="351"/>
      <c r="J208" s="1768"/>
      <c r="K208" s="1582"/>
      <c r="M208" s="23"/>
      <c r="N208" s="12"/>
      <c r="O208" s="1582"/>
    </row>
    <row r="209" spans="1:15" x14ac:dyDescent="0.25">
      <c r="A209" s="6">
        <v>201</v>
      </c>
      <c r="B209" s="397"/>
      <c r="C209" s="271"/>
      <c r="D209" s="18"/>
      <c r="E209" s="264"/>
      <c r="F209" s="102"/>
      <c r="G209" s="102"/>
      <c r="H209" s="13"/>
      <c r="I209" s="351"/>
      <c r="J209" s="1768"/>
      <c r="K209" s="1582"/>
      <c r="M209" s="23"/>
      <c r="N209" s="12"/>
      <c r="O209" s="1582"/>
    </row>
    <row r="210" spans="1:15" x14ac:dyDescent="0.25">
      <c r="A210" s="8">
        <v>202</v>
      </c>
      <c r="B210" s="398"/>
      <c r="C210" s="271"/>
      <c r="D210" s="18"/>
      <c r="E210" s="264"/>
      <c r="F210" s="102"/>
      <c r="G210" s="102"/>
      <c r="H210" s="13"/>
      <c r="I210" s="351"/>
    </row>
    <row r="211" spans="1:15" x14ac:dyDescent="0.25">
      <c r="A211" s="6">
        <v>203</v>
      </c>
      <c r="B211" s="397"/>
      <c r="C211" s="271"/>
      <c r="D211" s="18"/>
      <c r="E211" s="264"/>
      <c r="F211" s="102"/>
      <c r="G211" s="102"/>
      <c r="H211" s="13"/>
      <c r="I211" s="351"/>
      <c r="J211" s="1768"/>
      <c r="K211" s="1108"/>
      <c r="M211" s="23"/>
      <c r="N211" s="12"/>
      <c r="O211" s="1108"/>
    </row>
    <row r="212" spans="1:15" x14ac:dyDescent="0.25">
      <c r="A212" s="8">
        <v>204</v>
      </c>
      <c r="B212" s="398"/>
      <c r="C212" s="271"/>
      <c r="D212" s="18"/>
      <c r="E212" s="264"/>
      <c r="F212" s="102"/>
      <c r="G212" s="102"/>
      <c r="H212" s="13"/>
      <c r="I212" s="351"/>
      <c r="J212" s="1768"/>
      <c r="K212" s="1108"/>
      <c r="M212" s="23"/>
      <c r="N212" s="12"/>
      <c r="O212" s="1108"/>
    </row>
    <row r="213" spans="1:15" x14ac:dyDescent="0.25">
      <c r="A213" s="6">
        <v>205</v>
      </c>
      <c r="B213" s="397"/>
      <c r="C213" s="271"/>
      <c r="D213" s="18"/>
      <c r="E213" s="264"/>
      <c r="F213" s="102"/>
      <c r="G213" s="102"/>
      <c r="H213" s="13"/>
      <c r="I213" s="351"/>
      <c r="J213" s="1768"/>
      <c r="K213" s="1108"/>
      <c r="M213" s="23"/>
      <c r="N213" s="12"/>
      <c r="O213" s="1108"/>
    </row>
    <row r="214" spans="1:15" x14ac:dyDescent="0.25">
      <c r="A214" s="8">
        <v>206</v>
      </c>
      <c r="B214" s="398"/>
      <c r="C214" s="271"/>
      <c r="D214" s="18"/>
      <c r="E214" s="264"/>
      <c r="F214" s="102"/>
      <c r="G214" s="102"/>
      <c r="H214" s="13"/>
      <c r="I214" s="351"/>
      <c r="J214" s="1768"/>
      <c r="K214" s="1108"/>
      <c r="M214" s="23"/>
      <c r="N214" s="12"/>
      <c r="O214" s="1108"/>
    </row>
    <row r="215" spans="1:15" x14ac:dyDescent="0.25">
      <c r="A215" s="6">
        <v>207</v>
      </c>
      <c r="B215" s="397"/>
      <c r="C215" s="271"/>
      <c r="D215" s="18"/>
      <c r="E215" s="264"/>
      <c r="F215" s="102"/>
      <c r="G215" s="102"/>
      <c r="H215" s="13"/>
      <c r="I215" s="351"/>
    </row>
    <row r="216" spans="1:15" x14ac:dyDescent="0.25">
      <c r="A216" s="8">
        <v>208</v>
      </c>
      <c r="B216" s="398"/>
      <c r="C216" s="271"/>
      <c r="D216" s="18"/>
      <c r="E216" s="264"/>
      <c r="F216" s="102"/>
      <c r="G216" s="102"/>
      <c r="H216" s="13"/>
      <c r="I216" s="351"/>
    </row>
    <row r="217" spans="1:15" x14ac:dyDescent="0.25">
      <c r="A217" s="6">
        <v>209</v>
      </c>
      <c r="B217" s="397"/>
      <c r="C217" s="271"/>
      <c r="D217" s="18"/>
      <c r="E217" s="264"/>
      <c r="F217" s="102"/>
      <c r="G217" s="102"/>
      <c r="H217" s="13"/>
      <c r="I217" s="351"/>
      <c r="J217" s="1768"/>
      <c r="K217" s="1108"/>
      <c r="M217" s="23"/>
      <c r="N217" s="12"/>
      <c r="O217" s="1108"/>
    </row>
    <row r="218" spans="1:15" x14ac:dyDescent="0.25">
      <c r="A218" s="8">
        <v>210</v>
      </c>
      <c r="B218" s="398"/>
      <c r="C218" s="271"/>
      <c r="D218" s="18"/>
      <c r="E218" s="264"/>
      <c r="F218" s="102"/>
      <c r="G218" s="102"/>
      <c r="H218" s="13"/>
      <c r="I218" s="351"/>
      <c r="J218" s="1768"/>
      <c r="K218" s="1108"/>
      <c r="M218" s="23"/>
      <c r="N218" s="12"/>
      <c r="O218" s="1108"/>
    </row>
    <row r="219" spans="1:15" x14ac:dyDescent="0.25">
      <c r="A219" s="6">
        <v>211</v>
      </c>
      <c r="B219" s="397"/>
      <c r="C219" s="271"/>
      <c r="D219" s="18"/>
      <c r="E219" s="264"/>
      <c r="F219" s="102"/>
      <c r="G219" s="102"/>
      <c r="H219" s="13"/>
      <c r="I219" s="351"/>
      <c r="J219" s="1768"/>
      <c r="K219" s="1582"/>
      <c r="M219" s="23"/>
      <c r="N219" s="12"/>
      <c r="O219" s="1582"/>
    </row>
    <row r="220" spans="1:15" x14ac:dyDescent="0.25">
      <c r="A220" s="8">
        <v>212</v>
      </c>
      <c r="B220" s="398"/>
      <c r="C220" s="271"/>
      <c r="D220" s="18"/>
      <c r="E220" s="264"/>
      <c r="F220" s="102"/>
      <c r="G220" s="102"/>
      <c r="H220" s="13"/>
      <c r="I220" s="351"/>
      <c r="J220" s="1768"/>
      <c r="K220" s="1582"/>
      <c r="M220" s="23"/>
      <c r="N220" s="12"/>
      <c r="O220" s="1582"/>
    </row>
    <row r="221" spans="1:15" x14ac:dyDescent="0.25">
      <c r="A221" s="6">
        <v>213</v>
      </c>
      <c r="B221" s="397"/>
      <c r="C221" s="271"/>
      <c r="D221" s="18"/>
      <c r="E221" s="264"/>
      <c r="F221" s="102"/>
      <c r="G221" s="102"/>
      <c r="H221" s="13"/>
      <c r="I221" s="351"/>
      <c r="J221" s="1768"/>
      <c r="K221" s="1582"/>
      <c r="M221" s="23"/>
      <c r="N221" s="12"/>
      <c r="O221" s="1582"/>
    </row>
    <row r="222" spans="1:15" x14ac:dyDescent="0.25">
      <c r="A222" s="8">
        <v>214</v>
      </c>
      <c r="B222" s="398"/>
      <c r="C222" s="271"/>
      <c r="D222" s="18"/>
      <c r="E222" s="264"/>
      <c r="F222" s="102"/>
      <c r="G222" s="102"/>
      <c r="H222" s="13"/>
      <c r="I222" s="351"/>
      <c r="J222" s="1768"/>
      <c r="K222" s="1582"/>
      <c r="M222" s="23"/>
      <c r="N222" s="12"/>
      <c r="O222" s="1582"/>
    </row>
    <row r="223" spans="1:15" x14ac:dyDescent="0.25">
      <c r="A223" s="6">
        <v>215</v>
      </c>
      <c r="B223" s="397"/>
      <c r="C223" s="271"/>
      <c r="D223" s="18"/>
      <c r="E223" s="264"/>
      <c r="F223" s="102"/>
      <c r="G223" s="102"/>
      <c r="H223" s="13"/>
      <c r="I223" s="351"/>
    </row>
    <row r="224" spans="1:15" x14ac:dyDescent="0.25">
      <c r="A224" s="8">
        <v>216</v>
      </c>
      <c r="B224" s="398"/>
      <c r="C224" s="271"/>
      <c r="D224" s="18"/>
      <c r="E224" s="264"/>
      <c r="F224" s="102"/>
      <c r="G224" s="102"/>
      <c r="H224" s="13"/>
      <c r="I224" s="351"/>
    </row>
    <row r="225" spans="1:15" x14ac:dyDescent="0.25">
      <c r="A225" s="6">
        <v>217</v>
      </c>
      <c r="B225" s="397"/>
      <c r="C225" s="271"/>
      <c r="D225" s="18"/>
      <c r="E225" s="264"/>
      <c r="F225" s="102"/>
      <c r="G225" s="102"/>
      <c r="H225" s="13"/>
      <c r="I225" s="351"/>
    </row>
    <row r="226" spans="1:15" x14ac:dyDescent="0.25">
      <c r="A226" s="8">
        <v>218</v>
      </c>
      <c r="B226" s="398"/>
      <c r="C226" s="271"/>
      <c r="D226" s="18"/>
      <c r="E226" s="264"/>
      <c r="F226" s="102"/>
      <c r="G226" s="102"/>
      <c r="H226" s="13"/>
      <c r="I226" s="351"/>
    </row>
    <row r="227" spans="1:15" x14ac:dyDescent="0.25">
      <c r="A227" s="6">
        <v>219</v>
      </c>
      <c r="B227" s="397"/>
      <c r="C227" s="271"/>
      <c r="D227" s="18"/>
      <c r="E227" s="264"/>
      <c r="F227" s="102"/>
      <c r="G227" s="102"/>
      <c r="H227" s="13"/>
      <c r="I227" s="351"/>
    </row>
    <row r="228" spans="1:15" x14ac:dyDescent="0.25">
      <c r="A228" s="8">
        <v>220</v>
      </c>
      <c r="B228" s="398"/>
      <c r="C228" s="271"/>
      <c r="D228" s="18"/>
      <c r="E228" s="264"/>
      <c r="F228" s="102"/>
      <c r="G228" s="102"/>
      <c r="H228" s="13"/>
      <c r="I228" s="351"/>
      <c r="J228" s="1768"/>
      <c r="K228" s="1108"/>
      <c r="M228" s="23"/>
      <c r="N228" s="12"/>
      <c r="O228" s="1108"/>
    </row>
    <row r="229" spans="1:15" x14ac:dyDescent="0.25">
      <c r="A229" s="6">
        <v>221</v>
      </c>
      <c r="B229" s="397"/>
      <c r="C229" s="271"/>
      <c r="D229" s="18"/>
      <c r="E229" s="264"/>
      <c r="F229" s="102"/>
      <c r="G229" s="102"/>
      <c r="H229" s="13"/>
      <c r="I229" s="351"/>
      <c r="J229" s="1768"/>
      <c r="K229" s="1108"/>
      <c r="M229" s="23"/>
      <c r="N229" s="12"/>
      <c r="O229" s="1108"/>
    </row>
    <row r="230" spans="1:15" x14ac:dyDescent="0.25">
      <c r="A230" s="8">
        <v>222</v>
      </c>
      <c r="B230" s="398"/>
      <c r="C230" s="271"/>
      <c r="D230" s="18"/>
      <c r="E230" s="264"/>
      <c r="F230" s="102"/>
      <c r="G230" s="102"/>
      <c r="H230" s="13"/>
      <c r="I230" s="351"/>
    </row>
    <row r="231" spans="1:15" x14ac:dyDescent="0.25">
      <c r="A231" s="6">
        <v>223</v>
      </c>
      <c r="B231" s="397"/>
      <c r="C231" s="271"/>
      <c r="D231" s="18"/>
      <c r="E231" s="264"/>
      <c r="F231" s="102"/>
      <c r="G231" s="102"/>
      <c r="H231" s="13"/>
      <c r="I231" s="351"/>
      <c r="J231" s="1768"/>
      <c r="K231" s="1582"/>
      <c r="M231" s="23"/>
      <c r="N231" s="12"/>
      <c r="O231" s="1582"/>
    </row>
    <row r="232" spans="1:15" x14ac:dyDescent="0.25">
      <c r="A232" s="8">
        <v>224</v>
      </c>
      <c r="B232" s="398"/>
      <c r="C232" s="271"/>
      <c r="D232" s="18"/>
      <c r="E232" s="264"/>
      <c r="F232" s="102"/>
      <c r="G232" s="102"/>
      <c r="H232" s="13"/>
      <c r="I232" s="351"/>
      <c r="J232" s="1768"/>
      <c r="K232" s="1582"/>
      <c r="M232" s="23"/>
      <c r="N232" s="12"/>
      <c r="O232" s="1582"/>
    </row>
    <row r="233" spans="1:15" x14ac:dyDescent="0.25">
      <c r="A233" s="6">
        <v>225</v>
      </c>
      <c r="B233" s="397"/>
      <c r="C233" s="271"/>
      <c r="D233" s="18"/>
      <c r="E233" s="264"/>
      <c r="F233" s="102"/>
      <c r="G233" s="102"/>
      <c r="H233" s="13"/>
      <c r="I233" s="351"/>
      <c r="J233" s="1768"/>
      <c r="K233" s="1582"/>
      <c r="M233" s="23"/>
      <c r="N233" s="12"/>
      <c r="O233" s="1582"/>
    </row>
    <row r="234" spans="1:15" x14ac:dyDescent="0.25">
      <c r="A234" s="8">
        <v>226</v>
      </c>
      <c r="B234" s="398"/>
      <c r="C234" s="271"/>
      <c r="D234" s="18"/>
      <c r="E234" s="264"/>
      <c r="F234" s="102"/>
      <c r="G234" s="102"/>
      <c r="H234" s="13"/>
      <c r="I234" s="351"/>
      <c r="J234" s="1768"/>
      <c r="K234" s="1582"/>
      <c r="M234" s="23"/>
      <c r="N234" s="12"/>
      <c r="O234" s="1582"/>
    </row>
    <row r="235" spans="1:15" x14ac:dyDescent="0.25">
      <c r="A235" s="6">
        <v>227</v>
      </c>
      <c r="B235" s="397"/>
      <c r="C235" s="271"/>
      <c r="D235" s="18"/>
      <c r="E235" s="264"/>
      <c r="F235" s="102"/>
      <c r="G235" s="102"/>
      <c r="H235" s="13"/>
      <c r="I235" s="351"/>
      <c r="J235" s="1768"/>
      <c r="K235" s="1582"/>
      <c r="M235" s="23"/>
      <c r="N235" s="12"/>
      <c r="O235" s="1582"/>
    </row>
    <row r="236" spans="1:15" x14ac:dyDescent="0.25">
      <c r="A236" s="8">
        <v>228</v>
      </c>
      <c r="B236" s="398"/>
      <c r="C236" s="271"/>
      <c r="D236" s="18"/>
      <c r="E236" s="264"/>
      <c r="F236" s="102"/>
      <c r="G236" s="102"/>
      <c r="H236" s="13"/>
      <c r="I236" s="351"/>
      <c r="J236" s="1768"/>
      <c r="K236" s="1582"/>
      <c r="M236" s="23"/>
      <c r="N236" s="12"/>
      <c r="O236" s="1582"/>
    </row>
    <row r="237" spans="1:15" x14ac:dyDescent="0.25">
      <c r="A237" s="6">
        <v>229</v>
      </c>
      <c r="B237" s="397"/>
      <c r="C237" s="271"/>
      <c r="D237" s="18"/>
      <c r="E237" s="264"/>
      <c r="F237" s="102"/>
      <c r="G237" s="102"/>
      <c r="H237" s="13"/>
      <c r="I237" s="351"/>
      <c r="J237" s="1768"/>
      <c r="K237" s="1582"/>
      <c r="M237" s="23"/>
      <c r="N237" s="12"/>
      <c r="O237" s="1582"/>
    </row>
    <row r="238" spans="1:15" x14ac:dyDescent="0.25">
      <c r="A238" s="8">
        <v>230</v>
      </c>
      <c r="B238" s="398"/>
      <c r="C238" s="271"/>
      <c r="D238" s="18"/>
      <c r="E238" s="264"/>
      <c r="F238" s="102"/>
      <c r="G238" s="102"/>
      <c r="H238" s="13"/>
      <c r="I238" s="351"/>
      <c r="J238" s="1768"/>
      <c r="K238" s="1582"/>
      <c r="M238" s="23"/>
      <c r="N238" s="12"/>
      <c r="O238" s="1582"/>
    </row>
    <row r="239" spans="1:15" x14ac:dyDescent="0.25">
      <c r="A239" s="6">
        <v>231</v>
      </c>
      <c r="B239" s="397"/>
      <c r="C239" s="271"/>
      <c r="D239" s="18"/>
      <c r="E239" s="264"/>
      <c r="F239" s="102"/>
      <c r="G239" s="102"/>
      <c r="H239" s="13"/>
      <c r="I239" s="351"/>
      <c r="J239" s="1768"/>
      <c r="K239" s="1582"/>
      <c r="M239" s="23"/>
      <c r="N239" s="12"/>
      <c r="O239" s="1582"/>
    </row>
    <row r="240" spans="1:15" x14ac:dyDescent="0.25">
      <c r="A240" s="8">
        <v>232</v>
      </c>
      <c r="B240" s="398"/>
      <c r="C240" s="271"/>
      <c r="D240" s="18"/>
      <c r="E240" s="264"/>
      <c r="F240" s="102"/>
      <c r="G240" s="102"/>
      <c r="H240" s="13"/>
      <c r="I240" s="351"/>
      <c r="J240" s="1768"/>
      <c r="K240" s="1582"/>
      <c r="M240" s="23"/>
      <c r="N240" s="12"/>
      <c r="O240" s="1582"/>
    </row>
    <row r="241" spans="1:15" x14ac:dyDescent="0.25">
      <c r="A241" s="6">
        <v>233</v>
      </c>
      <c r="B241" s="397"/>
      <c r="C241" s="271"/>
      <c r="D241" s="18"/>
      <c r="E241" s="264"/>
      <c r="F241" s="102"/>
      <c r="G241" s="102"/>
      <c r="H241" s="13"/>
      <c r="I241" s="351"/>
      <c r="J241" s="1768"/>
      <c r="K241" s="1582"/>
      <c r="M241" s="23"/>
      <c r="N241" s="12"/>
      <c r="O241" s="1582"/>
    </row>
    <row r="242" spans="1:15" x14ac:dyDescent="0.25">
      <c r="A242" s="8">
        <v>234</v>
      </c>
      <c r="B242" s="398"/>
      <c r="C242" s="271"/>
      <c r="D242" s="18"/>
      <c r="E242" s="264"/>
      <c r="F242" s="102"/>
      <c r="G242" s="102"/>
      <c r="H242" s="13"/>
      <c r="I242" s="351"/>
    </row>
    <row r="243" spans="1:15" x14ac:dyDescent="0.25">
      <c r="A243" s="6">
        <v>235</v>
      </c>
      <c r="B243" s="397"/>
      <c r="C243" s="271"/>
      <c r="D243" s="18"/>
      <c r="E243" s="264"/>
      <c r="F243" s="102"/>
      <c r="G243" s="102"/>
      <c r="H243" s="13"/>
      <c r="I243" s="351"/>
    </row>
    <row r="244" spans="1:15" x14ac:dyDescent="0.25">
      <c r="A244" s="8">
        <v>236</v>
      </c>
      <c r="B244" s="398"/>
      <c r="C244" s="271"/>
      <c r="D244" s="18"/>
      <c r="E244" s="264"/>
      <c r="F244" s="102"/>
      <c r="G244" s="102"/>
      <c r="H244" s="13"/>
      <c r="I244" s="351"/>
      <c r="J244" s="1768"/>
      <c r="K244" s="1108"/>
      <c r="M244" s="23"/>
      <c r="N244" s="12"/>
      <c r="O244" s="1108"/>
    </row>
    <row r="245" spans="1:15" x14ac:dyDescent="0.25">
      <c r="A245" s="6">
        <v>237</v>
      </c>
      <c r="B245" s="397"/>
      <c r="C245" s="271"/>
      <c r="D245" s="18"/>
      <c r="E245" s="264"/>
      <c r="F245" s="102"/>
      <c r="G245" s="102"/>
      <c r="H245" s="13"/>
      <c r="I245" s="351"/>
      <c r="J245" s="1768"/>
      <c r="K245" s="1108"/>
      <c r="M245" s="23"/>
      <c r="N245" s="12"/>
      <c r="O245" s="1108"/>
    </row>
    <row r="246" spans="1:15" x14ac:dyDescent="0.25">
      <c r="A246" s="8">
        <v>238</v>
      </c>
      <c r="B246" s="398"/>
      <c r="C246" s="271"/>
      <c r="D246" s="18"/>
      <c r="E246" s="264"/>
      <c r="F246" s="102"/>
      <c r="G246" s="102"/>
      <c r="H246" s="13"/>
      <c r="I246" s="351"/>
      <c r="J246" s="1768"/>
      <c r="K246" s="1108"/>
      <c r="M246" s="23"/>
      <c r="N246" s="12"/>
      <c r="O246" s="1108"/>
    </row>
    <row r="247" spans="1:15" x14ac:dyDescent="0.25">
      <c r="A247" s="6">
        <v>239</v>
      </c>
      <c r="B247" s="397"/>
      <c r="C247" s="271"/>
      <c r="D247" s="18"/>
      <c r="E247" s="264"/>
      <c r="F247" s="102"/>
      <c r="G247" s="102"/>
      <c r="H247" s="13"/>
      <c r="I247" s="351"/>
    </row>
    <row r="248" spans="1:15" x14ac:dyDescent="0.25">
      <c r="A248" s="8">
        <v>240</v>
      </c>
      <c r="B248" s="398"/>
      <c r="C248" s="271"/>
      <c r="D248" s="18"/>
      <c r="E248" s="264"/>
      <c r="F248" s="102"/>
      <c r="G248" s="102"/>
      <c r="H248" s="13"/>
      <c r="I248" s="351"/>
    </row>
    <row r="249" spans="1:15" x14ac:dyDescent="0.25">
      <c r="A249" s="6">
        <v>241</v>
      </c>
      <c r="B249" s="397"/>
      <c r="C249" s="271"/>
      <c r="D249" s="18"/>
      <c r="E249" s="264"/>
      <c r="F249" s="102"/>
      <c r="G249" s="102"/>
      <c r="H249" s="13"/>
      <c r="I249" s="351"/>
    </row>
    <row r="250" spans="1:15" x14ac:dyDescent="0.25">
      <c r="A250" s="8">
        <v>242</v>
      </c>
      <c r="B250" s="398"/>
      <c r="C250" s="271"/>
      <c r="D250" s="18"/>
      <c r="E250" s="264"/>
      <c r="F250" s="102"/>
      <c r="G250" s="102"/>
      <c r="H250" s="13"/>
      <c r="I250" s="351"/>
    </row>
    <row r="251" spans="1:15" x14ac:dyDescent="0.25">
      <c r="A251" s="6">
        <v>243</v>
      </c>
      <c r="B251" s="397"/>
      <c r="C251" s="271"/>
      <c r="D251" s="18"/>
      <c r="E251" s="264"/>
      <c r="F251" s="102"/>
      <c r="G251" s="102"/>
      <c r="H251" s="13"/>
      <c r="I251" s="351"/>
    </row>
    <row r="252" spans="1:15" x14ac:dyDescent="0.25">
      <c r="A252" s="8">
        <v>244</v>
      </c>
      <c r="B252" s="398"/>
      <c r="C252" s="271"/>
      <c r="D252" s="18"/>
      <c r="E252" s="264"/>
      <c r="F252" s="102"/>
      <c r="G252" s="102"/>
      <c r="H252" s="13"/>
      <c r="I252" s="351"/>
      <c r="J252" s="1768"/>
      <c r="K252" s="1108"/>
      <c r="M252" s="23"/>
      <c r="N252" s="12"/>
      <c r="O252" s="1108"/>
    </row>
    <row r="253" spans="1:15" x14ac:dyDescent="0.25">
      <c r="A253" s="6">
        <v>245</v>
      </c>
      <c r="B253" s="397"/>
      <c r="C253" s="271"/>
      <c r="D253" s="18"/>
      <c r="E253" s="264"/>
      <c r="F253" s="102"/>
      <c r="G253" s="102"/>
      <c r="H253" s="13"/>
      <c r="I253" s="351"/>
      <c r="J253" s="1768"/>
      <c r="K253" s="1108"/>
      <c r="M253" s="23"/>
      <c r="N253" s="12"/>
      <c r="O253" s="1108"/>
    </row>
    <row r="254" spans="1:15" x14ac:dyDescent="0.25">
      <c r="A254" s="138">
        <v>246</v>
      </c>
      <c r="B254" s="398"/>
      <c r="C254" s="271"/>
      <c r="D254" s="18"/>
      <c r="E254" s="264"/>
      <c r="F254" s="102"/>
      <c r="G254" s="102"/>
      <c r="H254" s="13"/>
      <c r="I254" s="351"/>
      <c r="J254" s="1768"/>
      <c r="K254" s="1108"/>
      <c r="M254" s="23"/>
      <c r="N254" s="12"/>
      <c r="O254" s="1108"/>
    </row>
    <row r="255" spans="1:15" x14ac:dyDescent="0.25">
      <c r="A255" s="135">
        <v>247</v>
      </c>
      <c r="B255" s="397"/>
      <c r="C255" s="271"/>
      <c r="D255" s="18"/>
      <c r="E255" s="264"/>
      <c r="F255" s="102"/>
      <c r="G255" s="102"/>
      <c r="H255" s="13"/>
      <c r="I255" s="351"/>
    </row>
    <row r="256" spans="1:15" x14ac:dyDescent="0.25">
      <c r="A256" s="8">
        <v>248</v>
      </c>
      <c r="B256" s="398"/>
      <c r="C256" s="271"/>
      <c r="D256" s="18"/>
      <c r="E256" s="264"/>
      <c r="F256" s="102"/>
      <c r="G256" s="102"/>
      <c r="H256" s="13"/>
      <c r="I256" s="351"/>
    </row>
    <row r="257" spans="1:15" x14ac:dyDescent="0.25">
      <c r="A257" s="6">
        <v>249</v>
      </c>
      <c r="B257" s="397"/>
      <c r="C257" s="271"/>
      <c r="D257" s="18"/>
      <c r="E257" s="264"/>
      <c r="F257" s="102"/>
      <c r="G257" s="102"/>
      <c r="H257" s="13"/>
      <c r="I257" s="351"/>
      <c r="J257" s="1768"/>
      <c r="K257" s="1770"/>
      <c r="M257" s="23"/>
      <c r="N257" s="12"/>
      <c r="O257" s="1771"/>
    </row>
    <row r="258" spans="1:15" x14ac:dyDescent="0.25">
      <c r="A258" s="138">
        <v>250</v>
      </c>
      <c r="B258" s="398"/>
      <c r="C258" s="271"/>
      <c r="D258" s="18"/>
      <c r="E258" s="264"/>
      <c r="F258" s="102"/>
      <c r="G258" s="102"/>
      <c r="H258" s="13"/>
      <c r="I258" s="351"/>
    </row>
    <row r="259" spans="1:15" x14ac:dyDescent="0.25">
      <c r="A259" s="6">
        <v>251</v>
      </c>
      <c r="B259" s="397"/>
      <c r="C259" s="271"/>
      <c r="D259" s="18"/>
      <c r="E259" s="264"/>
      <c r="F259" s="102"/>
      <c r="G259" s="102"/>
      <c r="H259" s="13"/>
      <c r="I259" s="351"/>
    </row>
    <row r="260" spans="1:15" x14ac:dyDescent="0.25">
      <c r="A260" s="8">
        <v>252</v>
      </c>
      <c r="B260" s="398"/>
      <c r="C260" s="271"/>
      <c r="D260" s="18"/>
      <c r="E260" s="264"/>
      <c r="F260" s="102"/>
      <c r="G260" s="102"/>
      <c r="H260" s="13"/>
      <c r="I260" s="351"/>
    </row>
    <row r="261" spans="1:15" x14ac:dyDescent="0.25">
      <c r="A261" s="6">
        <v>253</v>
      </c>
      <c r="B261" s="397"/>
      <c r="C261" s="271"/>
      <c r="D261" s="18"/>
      <c r="E261" s="264"/>
      <c r="F261" s="102"/>
      <c r="G261" s="102"/>
      <c r="H261" s="13"/>
      <c r="I261" s="351"/>
      <c r="J261" s="1768"/>
      <c r="K261" s="1770"/>
      <c r="M261" s="23"/>
      <c r="N261" s="12"/>
      <c r="O261" s="1770"/>
    </row>
    <row r="262" spans="1:15" x14ac:dyDescent="0.25">
      <c r="A262" s="138">
        <v>254</v>
      </c>
      <c r="B262" s="398"/>
      <c r="C262" s="271"/>
      <c r="D262" s="18"/>
      <c r="E262" s="264"/>
      <c r="F262" s="102"/>
      <c r="G262" s="102"/>
      <c r="H262" s="13"/>
      <c r="I262" s="351"/>
      <c r="J262" s="1768"/>
      <c r="K262" s="1770"/>
      <c r="M262" s="23"/>
      <c r="N262" s="12"/>
      <c r="O262" s="1770"/>
    </row>
    <row r="263" spans="1:15" x14ac:dyDescent="0.25">
      <c r="A263" s="6">
        <v>255</v>
      </c>
      <c r="B263" s="397"/>
      <c r="C263" s="271"/>
      <c r="D263" s="18"/>
      <c r="E263" s="264"/>
      <c r="F263" s="102"/>
      <c r="G263" s="102"/>
      <c r="H263" s="13"/>
      <c r="I263" s="351"/>
      <c r="J263" s="1768"/>
      <c r="K263" s="1770"/>
      <c r="M263" s="23"/>
      <c r="N263" s="12"/>
      <c r="O263" s="1770"/>
    </row>
    <row r="264" spans="1:15" x14ac:dyDescent="0.25">
      <c r="A264" s="8">
        <v>256</v>
      </c>
      <c r="B264" s="398"/>
      <c r="C264" s="271"/>
      <c r="D264" s="18"/>
      <c r="E264" s="264"/>
      <c r="F264" s="102"/>
      <c r="G264" s="102"/>
      <c r="H264" s="13"/>
      <c r="I264" s="351"/>
      <c r="J264" s="1768"/>
      <c r="K264" s="1770"/>
      <c r="M264" s="23"/>
      <c r="N264" s="12"/>
      <c r="O264" s="1770"/>
    </row>
    <row r="265" spans="1:15" x14ac:dyDescent="0.25">
      <c r="A265" s="6">
        <v>257</v>
      </c>
      <c r="B265" s="397"/>
      <c r="C265" s="271"/>
      <c r="D265" s="18"/>
      <c r="E265" s="264"/>
      <c r="F265" s="102"/>
      <c r="G265" s="102"/>
      <c r="H265" s="13"/>
      <c r="I265" s="351"/>
    </row>
    <row r="266" spans="1:15" x14ac:dyDescent="0.25">
      <c r="A266" s="8">
        <v>258</v>
      </c>
      <c r="B266" s="398"/>
      <c r="C266" s="271"/>
      <c r="D266" s="18"/>
      <c r="E266" s="264"/>
      <c r="F266" s="102"/>
      <c r="G266" s="102"/>
      <c r="H266" s="13"/>
      <c r="I266" s="351"/>
    </row>
    <row r="267" spans="1:15" x14ac:dyDescent="0.25">
      <c r="A267" s="6">
        <v>259</v>
      </c>
      <c r="B267" s="397"/>
      <c r="C267" s="271"/>
      <c r="D267" s="18"/>
      <c r="E267" s="264"/>
      <c r="F267" s="102"/>
      <c r="G267" s="102"/>
      <c r="H267" s="13"/>
      <c r="I267" s="351"/>
    </row>
    <row r="268" spans="1:15" x14ac:dyDescent="0.25">
      <c r="A268" s="8">
        <v>260</v>
      </c>
      <c r="B268" s="398"/>
      <c r="C268" s="271"/>
      <c r="D268" s="18"/>
      <c r="E268" s="264"/>
      <c r="F268" s="102"/>
      <c r="G268" s="102"/>
      <c r="H268" s="13"/>
      <c r="I268" s="351"/>
    </row>
    <row r="269" spans="1:15" x14ac:dyDescent="0.25">
      <c r="A269" s="6">
        <v>261</v>
      </c>
      <c r="B269" s="397"/>
      <c r="C269" s="271"/>
      <c r="D269" s="18"/>
      <c r="E269" s="264"/>
      <c r="F269" s="102"/>
      <c r="G269" s="102"/>
      <c r="H269" s="13"/>
      <c r="I269" s="351"/>
    </row>
    <row r="270" spans="1:15" x14ac:dyDescent="0.25">
      <c r="A270" s="8">
        <v>262</v>
      </c>
      <c r="B270" s="398"/>
      <c r="C270" s="271"/>
      <c r="D270" s="18"/>
      <c r="E270" s="264"/>
      <c r="F270" s="102"/>
      <c r="G270" s="102"/>
      <c r="H270" s="13"/>
      <c r="I270" s="351"/>
    </row>
    <row r="271" spans="1:15" x14ac:dyDescent="0.25">
      <c r="A271" s="6">
        <v>263</v>
      </c>
      <c r="B271" s="397"/>
      <c r="C271" s="271"/>
      <c r="D271" s="18"/>
      <c r="E271" s="264"/>
      <c r="F271" s="102"/>
      <c r="G271" s="102"/>
      <c r="H271" s="13"/>
      <c r="I271" s="351"/>
      <c r="J271" s="1768"/>
      <c r="K271" s="1108"/>
      <c r="M271" s="23"/>
      <c r="N271" s="12"/>
      <c r="O271" s="1108"/>
    </row>
    <row r="272" spans="1:15" x14ac:dyDescent="0.25">
      <c r="A272" s="8">
        <v>264</v>
      </c>
      <c r="B272" s="398"/>
      <c r="C272" s="271"/>
      <c r="D272" s="18"/>
      <c r="E272" s="264"/>
      <c r="F272" s="102"/>
      <c r="G272" s="102"/>
      <c r="H272" s="13"/>
      <c r="I272" s="351"/>
      <c r="J272" s="1768"/>
      <c r="K272" s="1108"/>
      <c r="M272" s="23"/>
      <c r="N272" s="12"/>
      <c r="O272" s="1108"/>
    </row>
    <row r="273" spans="1:15" x14ac:dyDescent="0.25">
      <c r="A273" s="6">
        <v>265</v>
      </c>
      <c r="B273" s="397"/>
      <c r="C273" s="271"/>
      <c r="D273" s="18"/>
      <c r="E273" s="264"/>
      <c r="F273" s="102"/>
      <c r="G273" s="102"/>
      <c r="H273" s="13"/>
      <c r="I273" s="351"/>
      <c r="J273" s="1768"/>
      <c r="K273" s="1108"/>
      <c r="M273" s="23"/>
      <c r="N273" s="12"/>
      <c r="O273" s="1108"/>
    </row>
    <row r="274" spans="1:15" x14ac:dyDescent="0.25">
      <c r="A274" s="8">
        <v>266</v>
      </c>
      <c r="B274" s="398"/>
      <c r="C274" s="271"/>
      <c r="D274" s="18"/>
      <c r="E274" s="264"/>
      <c r="F274" s="102"/>
      <c r="G274" s="102"/>
      <c r="H274" s="13"/>
      <c r="I274" s="351"/>
      <c r="J274" s="1768"/>
      <c r="K274" s="1108"/>
      <c r="M274" s="23"/>
      <c r="N274" s="12"/>
      <c r="O274" s="1108"/>
    </row>
    <row r="275" spans="1:15" x14ac:dyDescent="0.25">
      <c r="A275" s="6">
        <v>267</v>
      </c>
      <c r="B275" s="397"/>
      <c r="C275" s="271"/>
      <c r="D275" s="18"/>
      <c r="E275" s="264"/>
      <c r="F275" s="102"/>
      <c r="G275" s="102"/>
      <c r="H275" s="13"/>
      <c r="I275" s="351"/>
      <c r="J275" s="1768"/>
      <c r="K275" s="1108"/>
      <c r="M275" s="23"/>
      <c r="N275" s="12"/>
      <c r="O275" s="1108"/>
    </row>
    <row r="276" spans="1:15" x14ac:dyDescent="0.25">
      <c r="A276" s="8">
        <v>268</v>
      </c>
      <c r="B276" s="398"/>
      <c r="C276" s="271"/>
      <c r="D276" s="18"/>
      <c r="E276" s="264"/>
      <c r="F276" s="102"/>
      <c r="G276" s="102"/>
      <c r="H276" s="13"/>
      <c r="I276" s="351"/>
      <c r="J276" s="1768"/>
      <c r="K276" s="1108"/>
      <c r="M276" s="23"/>
      <c r="N276" s="12"/>
      <c r="O276" s="1108"/>
    </row>
    <row r="277" spans="1:15" x14ac:dyDescent="0.25">
      <c r="A277" s="6">
        <v>269</v>
      </c>
      <c r="B277" s="397"/>
      <c r="C277" s="271"/>
      <c r="D277" s="18"/>
      <c r="E277" s="264"/>
      <c r="F277" s="102"/>
      <c r="G277" s="102"/>
      <c r="H277" s="13"/>
      <c r="I277" s="351"/>
    </row>
    <row r="278" spans="1:15" x14ac:dyDescent="0.25">
      <c r="A278" s="8">
        <v>270</v>
      </c>
      <c r="B278" s="398"/>
      <c r="C278" s="271"/>
      <c r="D278" s="18"/>
      <c r="E278" s="264"/>
      <c r="F278" s="102"/>
      <c r="G278" s="102"/>
      <c r="H278" s="13"/>
      <c r="I278" s="351"/>
    </row>
    <row r="279" spans="1:15" x14ac:dyDescent="0.25">
      <c r="A279" s="6">
        <v>271</v>
      </c>
      <c r="B279" s="397"/>
      <c r="C279" s="271"/>
      <c r="D279" s="18"/>
      <c r="E279" s="264"/>
      <c r="F279" s="102"/>
      <c r="G279" s="102"/>
      <c r="H279" s="13"/>
      <c r="I279" s="351"/>
      <c r="J279" s="1768"/>
      <c r="K279" s="1108"/>
      <c r="M279" s="23"/>
      <c r="N279" s="12"/>
      <c r="O279" s="1108"/>
    </row>
    <row r="280" spans="1:15" x14ac:dyDescent="0.25">
      <c r="A280" s="8">
        <v>272</v>
      </c>
      <c r="B280" s="398"/>
      <c r="C280" s="271"/>
      <c r="D280" s="18"/>
      <c r="E280" s="264"/>
      <c r="F280" s="102"/>
      <c r="G280" s="102"/>
      <c r="H280" s="13"/>
      <c r="I280" s="351"/>
      <c r="J280" s="1768"/>
      <c r="K280" s="1108"/>
      <c r="M280" s="23"/>
      <c r="N280" s="12"/>
      <c r="O280" s="1108"/>
    </row>
    <row r="281" spans="1:15" x14ac:dyDescent="0.25">
      <c r="A281" s="6">
        <v>273</v>
      </c>
      <c r="B281" s="397"/>
      <c r="C281" s="271"/>
      <c r="D281" s="18"/>
      <c r="E281" s="264"/>
      <c r="F281" s="102"/>
      <c r="G281" s="102"/>
      <c r="H281" s="13"/>
      <c r="I281" s="351"/>
      <c r="J281" s="1768"/>
      <c r="K281" s="1108"/>
      <c r="M281" s="23"/>
      <c r="N281" s="12"/>
      <c r="O281" s="1108"/>
    </row>
    <row r="282" spans="1:15" x14ac:dyDescent="0.25">
      <c r="A282" s="8">
        <v>274</v>
      </c>
      <c r="B282" s="398"/>
      <c r="C282" s="271"/>
      <c r="D282" s="18"/>
      <c r="E282" s="264"/>
      <c r="F282" s="102"/>
      <c r="G282" s="102"/>
      <c r="H282" s="13"/>
      <c r="I282" s="351"/>
      <c r="J282" s="1768"/>
      <c r="K282" s="1108"/>
      <c r="M282" s="23"/>
      <c r="N282" s="12"/>
      <c r="O282" s="1770"/>
    </row>
    <row r="283" spans="1:15" x14ac:dyDescent="0.25">
      <c r="A283" s="269">
        <v>275</v>
      </c>
      <c r="B283" s="397"/>
      <c r="C283" s="271"/>
      <c r="D283" s="18"/>
      <c r="E283" s="264"/>
      <c r="F283" s="102"/>
      <c r="G283" s="102"/>
      <c r="H283" s="13"/>
      <c r="I283" s="351"/>
    </row>
    <row r="284" spans="1:15" x14ac:dyDescent="0.25">
      <c r="A284" s="8">
        <v>276</v>
      </c>
      <c r="B284" s="398"/>
      <c r="C284" s="271"/>
      <c r="D284" s="18"/>
      <c r="E284" s="264"/>
      <c r="F284" s="102"/>
      <c r="G284" s="102"/>
      <c r="H284" s="13"/>
      <c r="I284" s="351"/>
      <c r="J284" s="1768"/>
      <c r="K284" s="1582"/>
      <c r="M284" s="23"/>
      <c r="N284" s="12"/>
      <c r="O284" s="1582"/>
    </row>
    <row r="285" spans="1:15" x14ac:dyDescent="0.25">
      <c r="A285" s="6">
        <v>277</v>
      </c>
      <c r="B285" s="397"/>
      <c r="C285" s="271"/>
      <c r="D285" s="18"/>
      <c r="E285" s="264"/>
      <c r="F285" s="102"/>
      <c r="G285" s="102"/>
      <c r="H285" s="13"/>
      <c r="I285" s="351"/>
      <c r="J285" s="1768"/>
      <c r="K285" s="1582"/>
      <c r="M285" s="23"/>
      <c r="N285" s="12"/>
      <c r="O285" s="1582"/>
    </row>
    <row r="286" spans="1:15" x14ac:dyDescent="0.25">
      <c r="A286" s="8">
        <v>278</v>
      </c>
      <c r="B286" s="398"/>
      <c r="C286" s="271"/>
      <c r="D286" s="18"/>
      <c r="E286" s="264"/>
      <c r="F286" s="102"/>
      <c r="G286" s="102"/>
      <c r="H286" s="13"/>
      <c r="I286" s="351"/>
      <c r="J286" s="1768"/>
      <c r="K286" s="1582"/>
      <c r="M286" s="23"/>
      <c r="N286" s="12"/>
      <c r="O286" s="1582"/>
    </row>
    <row r="287" spans="1:15" x14ac:dyDescent="0.25">
      <c r="A287" s="6">
        <v>279</v>
      </c>
      <c r="B287" s="397"/>
      <c r="C287" s="271"/>
      <c r="D287" s="18"/>
      <c r="E287" s="264"/>
      <c r="F287" s="102"/>
      <c r="G287" s="102"/>
      <c r="H287" s="13"/>
      <c r="I287" s="351"/>
      <c r="J287" s="1768"/>
      <c r="K287" s="1582"/>
      <c r="M287" s="23"/>
      <c r="N287" s="12"/>
      <c r="O287" s="1582"/>
    </row>
    <row r="288" spans="1:15" x14ac:dyDescent="0.25">
      <c r="A288" s="8">
        <v>280</v>
      </c>
      <c r="B288" s="398"/>
      <c r="C288" s="271"/>
      <c r="D288" s="18"/>
      <c r="E288" s="264"/>
      <c r="F288" s="102"/>
      <c r="G288" s="102"/>
      <c r="H288" s="13"/>
      <c r="I288" s="351"/>
      <c r="J288" s="403"/>
    </row>
    <row r="289" spans="1:15" x14ac:dyDescent="0.25">
      <c r="A289" s="6">
        <v>281</v>
      </c>
      <c r="B289" s="397"/>
      <c r="C289" s="271"/>
      <c r="D289" s="18"/>
      <c r="E289" s="264"/>
      <c r="F289" s="102"/>
      <c r="G289" s="102"/>
      <c r="H289" s="13"/>
      <c r="I289" s="351"/>
    </row>
    <row r="290" spans="1:15" x14ac:dyDescent="0.25">
      <c r="A290" s="8">
        <v>282</v>
      </c>
      <c r="B290" s="398"/>
      <c r="C290" s="271"/>
      <c r="D290" s="18"/>
      <c r="E290" s="264"/>
      <c r="F290" s="102"/>
      <c r="G290" s="102"/>
      <c r="H290" s="13"/>
      <c r="I290" s="351"/>
    </row>
    <row r="291" spans="1:15" x14ac:dyDescent="0.25">
      <c r="A291" s="6">
        <v>283</v>
      </c>
      <c r="B291" s="397"/>
      <c r="C291" s="271"/>
      <c r="D291" s="18"/>
      <c r="E291" s="264"/>
      <c r="F291" s="102"/>
      <c r="G291" s="102"/>
      <c r="H291" s="13"/>
      <c r="I291" s="351"/>
    </row>
    <row r="292" spans="1:15" x14ac:dyDescent="0.25">
      <c r="A292" s="8">
        <v>284</v>
      </c>
      <c r="B292" s="398"/>
      <c r="C292" s="271"/>
      <c r="D292" s="18"/>
      <c r="E292" s="264"/>
      <c r="F292" s="102"/>
      <c r="G292" s="102"/>
      <c r="H292" s="13"/>
      <c r="I292" s="351"/>
    </row>
    <row r="293" spans="1:15" x14ac:dyDescent="0.25">
      <c r="A293" s="6">
        <v>285</v>
      </c>
      <c r="B293" s="397"/>
      <c r="C293" s="271"/>
      <c r="D293" s="18"/>
      <c r="E293" s="264"/>
      <c r="F293" s="102"/>
      <c r="G293" s="102"/>
      <c r="H293" s="13"/>
      <c r="I293" s="351"/>
      <c r="J293" s="1768"/>
      <c r="K293" s="1108"/>
      <c r="M293" s="23"/>
      <c r="N293" s="12"/>
      <c r="O293" s="1108"/>
    </row>
    <row r="294" spans="1:15" x14ac:dyDescent="0.25">
      <c r="A294" s="8">
        <v>286</v>
      </c>
      <c r="B294" s="398"/>
      <c r="C294" s="271"/>
      <c r="D294" s="18"/>
      <c r="E294" s="264"/>
      <c r="F294" s="102"/>
      <c r="G294" s="102"/>
      <c r="H294" s="13"/>
      <c r="I294" s="351"/>
      <c r="J294" s="1768"/>
      <c r="K294" s="1108"/>
      <c r="M294" s="23"/>
      <c r="N294" s="12"/>
      <c r="O294" s="1108"/>
    </row>
    <row r="295" spans="1:15" x14ac:dyDescent="0.25">
      <c r="A295" s="6">
        <v>287</v>
      </c>
      <c r="B295" s="397"/>
      <c r="C295" s="271"/>
      <c r="D295" s="18"/>
      <c r="E295" s="264"/>
      <c r="F295" s="102"/>
      <c r="G295" s="102"/>
      <c r="H295" s="13"/>
      <c r="I295" s="351"/>
      <c r="J295" s="1768"/>
      <c r="K295" s="1108"/>
      <c r="M295" s="23"/>
      <c r="N295" s="12"/>
      <c r="O295" s="1770"/>
    </row>
    <row r="296" spans="1:15" x14ac:dyDescent="0.25">
      <c r="A296" s="8">
        <v>288</v>
      </c>
      <c r="B296" s="398"/>
      <c r="C296" s="271"/>
      <c r="D296" s="18"/>
      <c r="E296" s="264"/>
      <c r="F296" s="102"/>
      <c r="G296" s="102"/>
      <c r="H296" s="13"/>
      <c r="I296" s="351"/>
      <c r="J296" s="1768"/>
      <c r="K296" s="1770"/>
      <c r="M296" s="23"/>
      <c r="N296" s="12"/>
      <c r="O296" s="1582"/>
    </row>
    <row r="297" spans="1:15" x14ac:dyDescent="0.25">
      <c r="A297" s="6">
        <v>289</v>
      </c>
      <c r="B297" s="397"/>
      <c r="C297" s="271"/>
      <c r="D297" s="18"/>
      <c r="E297" s="264"/>
      <c r="F297" s="102"/>
      <c r="G297" s="102"/>
      <c r="H297" s="13"/>
      <c r="I297" s="351"/>
      <c r="J297" s="1768"/>
      <c r="K297" s="1770"/>
      <c r="M297" s="23"/>
      <c r="N297" s="12"/>
      <c r="O297" s="1582"/>
    </row>
    <row r="298" spans="1:15" x14ac:dyDescent="0.25">
      <c r="A298" s="8">
        <v>290</v>
      </c>
      <c r="B298" s="398"/>
      <c r="C298" s="271"/>
      <c r="D298" s="18"/>
      <c r="E298" s="264"/>
      <c r="F298" s="102"/>
      <c r="G298" s="102"/>
      <c r="H298" s="13"/>
      <c r="I298" s="351"/>
      <c r="J298" s="1768"/>
      <c r="K298" s="1582"/>
      <c r="M298" s="23"/>
      <c r="N298" s="12"/>
      <c r="O298" s="1582"/>
    </row>
    <row r="299" spans="1:15" x14ac:dyDescent="0.25">
      <c r="A299" s="6">
        <v>291</v>
      </c>
      <c r="B299" s="397"/>
      <c r="C299" s="271"/>
      <c r="D299" s="18"/>
      <c r="E299" s="264"/>
      <c r="F299" s="102"/>
      <c r="G299" s="102"/>
      <c r="H299" s="13"/>
      <c r="I299" s="351"/>
      <c r="J299" s="1768"/>
      <c r="K299" s="1582"/>
      <c r="M299" s="23"/>
      <c r="N299" s="12"/>
      <c r="O299" s="1582"/>
    </row>
    <row r="300" spans="1:15" x14ac:dyDescent="0.25">
      <c r="A300" s="8">
        <v>292</v>
      </c>
      <c r="B300" s="398"/>
      <c r="C300" s="271"/>
      <c r="D300" s="18"/>
      <c r="E300" s="264"/>
      <c r="F300" s="102"/>
      <c r="G300" s="102"/>
      <c r="H300" s="13"/>
      <c r="I300" s="351"/>
      <c r="J300" s="1768"/>
      <c r="K300" s="1582"/>
      <c r="M300" s="23"/>
      <c r="N300" s="12"/>
      <c r="O300" s="1582"/>
    </row>
    <row r="301" spans="1:15" x14ac:dyDescent="0.25">
      <c r="A301" s="6">
        <v>293</v>
      </c>
      <c r="B301" s="397"/>
      <c r="C301" s="271"/>
      <c r="D301" s="18"/>
      <c r="E301" s="264"/>
      <c r="F301" s="102"/>
      <c r="G301" s="102"/>
      <c r="H301" s="13"/>
      <c r="I301" s="351"/>
      <c r="J301" s="1768"/>
      <c r="K301" s="1582"/>
      <c r="M301" s="23"/>
      <c r="N301" s="12"/>
      <c r="O301" s="1582"/>
    </row>
    <row r="302" spans="1:15" x14ac:dyDescent="0.25">
      <c r="A302" s="8">
        <v>294</v>
      </c>
      <c r="B302" s="398"/>
      <c r="C302" s="271"/>
      <c r="D302" s="18"/>
      <c r="E302" s="264"/>
      <c r="F302" s="102"/>
      <c r="G302" s="102"/>
      <c r="H302" s="13"/>
      <c r="I302" s="351"/>
    </row>
    <row r="303" spans="1:15" x14ac:dyDescent="0.25">
      <c r="A303" s="6">
        <v>295</v>
      </c>
      <c r="B303" s="397"/>
      <c r="C303" s="271"/>
      <c r="D303" s="18"/>
      <c r="E303" s="264"/>
      <c r="F303" s="102"/>
      <c r="G303" s="102"/>
      <c r="H303" s="13"/>
      <c r="I303" s="351"/>
    </row>
    <row r="304" spans="1:15" x14ac:dyDescent="0.25">
      <c r="A304" s="8">
        <v>296</v>
      </c>
      <c r="B304" s="398"/>
      <c r="C304" s="271"/>
      <c r="D304" s="18"/>
      <c r="E304" s="264"/>
      <c r="F304" s="102"/>
      <c r="G304" s="102"/>
      <c r="H304" s="13"/>
      <c r="I304" s="351"/>
    </row>
    <row r="305" spans="1:15" x14ac:dyDescent="0.25">
      <c r="A305" s="6">
        <v>297</v>
      </c>
      <c r="B305" s="397"/>
      <c r="C305" s="271"/>
      <c r="D305" s="18"/>
      <c r="E305" s="264"/>
      <c r="F305" s="102"/>
      <c r="G305" s="102"/>
      <c r="H305" s="13"/>
      <c r="I305" s="351"/>
    </row>
    <row r="306" spans="1:15" x14ac:dyDescent="0.25">
      <c r="A306" s="8">
        <v>298</v>
      </c>
      <c r="B306" s="398"/>
      <c r="C306" s="271"/>
      <c r="D306" s="18"/>
      <c r="E306" s="264"/>
      <c r="F306" s="102"/>
      <c r="G306" s="102"/>
      <c r="H306" s="13"/>
      <c r="I306" s="351"/>
      <c r="J306" s="1768"/>
      <c r="K306" s="1582"/>
      <c r="M306" s="23"/>
      <c r="N306" s="12"/>
      <c r="O306" s="1582"/>
    </row>
    <row r="307" spans="1:15" x14ac:dyDescent="0.25">
      <c r="A307" s="6">
        <v>299</v>
      </c>
      <c r="B307" s="397"/>
      <c r="C307" s="271"/>
      <c r="D307" s="18"/>
      <c r="E307" s="264"/>
      <c r="F307" s="102"/>
      <c r="G307" s="102"/>
      <c r="H307" s="13"/>
      <c r="I307" s="351"/>
      <c r="J307" s="1768"/>
      <c r="K307" s="1582"/>
      <c r="M307" s="23"/>
      <c r="N307" s="12"/>
      <c r="O307" s="1582"/>
    </row>
    <row r="308" spans="1:15" x14ac:dyDescent="0.25">
      <c r="A308" s="8">
        <v>300</v>
      </c>
      <c r="B308" s="398"/>
      <c r="C308" s="271"/>
      <c r="D308" s="18"/>
      <c r="E308" s="264"/>
      <c r="F308" s="102"/>
      <c r="G308" s="102"/>
      <c r="H308" s="13"/>
      <c r="I308" s="351"/>
      <c r="J308" s="1768"/>
      <c r="K308" s="1582"/>
      <c r="M308" s="23"/>
      <c r="N308" s="12"/>
      <c r="O308" s="1582"/>
    </row>
    <row r="309" spans="1:15" x14ac:dyDescent="0.25">
      <c r="A309" s="6">
        <v>301</v>
      </c>
      <c r="B309" s="397"/>
      <c r="C309" s="271"/>
      <c r="D309" s="18"/>
      <c r="E309" s="264"/>
      <c r="F309" s="102"/>
      <c r="G309" s="102"/>
      <c r="H309" s="13"/>
      <c r="I309" s="351"/>
      <c r="J309" s="1768"/>
      <c r="K309" s="1582"/>
      <c r="M309" s="23"/>
      <c r="N309" s="12"/>
      <c r="O309" s="1582"/>
    </row>
    <row r="310" spans="1:15" x14ac:dyDescent="0.25">
      <c r="A310" s="8">
        <v>302</v>
      </c>
      <c r="B310" s="398"/>
      <c r="C310" s="271"/>
      <c r="D310" s="18"/>
      <c r="E310" s="264"/>
      <c r="F310" s="102"/>
      <c r="G310" s="102"/>
      <c r="H310" s="13"/>
      <c r="I310" s="351"/>
    </row>
    <row r="311" spans="1:15" x14ac:dyDescent="0.25">
      <c r="A311" s="6">
        <v>303</v>
      </c>
      <c r="B311" s="397"/>
      <c r="C311" s="271"/>
      <c r="D311" s="18"/>
      <c r="E311" s="264"/>
      <c r="F311" s="102"/>
      <c r="G311" s="102"/>
      <c r="H311" s="13"/>
      <c r="I311" s="351"/>
    </row>
    <row r="312" spans="1:15" x14ac:dyDescent="0.25">
      <c r="A312" s="8">
        <v>304</v>
      </c>
      <c r="B312" s="398"/>
      <c r="C312" s="271"/>
      <c r="D312" s="18"/>
      <c r="E312" s="264"/>
      <c r="F312" s="102"/>
      <c r="G312" s="102"/>
      <c r="H312" s="13"/>
      <c r="I312" s="351"/>
    </row>
    <row r="313" spans="1:15" x14ac:dyDescent="0.25">
      <c r="A313" s="6">
        <v>305</v>
      </c>
      <c r="B313" s="397"/>
      <c r="C313" s="271"/>
      <c r="D313" s="18"/>
      <c r="E313" s="264"/>
      <c r="F313" s="102"/>
      <c r="G313" s="102"/>
      <c r="H313" s="13"/>
      <c r="I313" s="351"/>
    </row>
    <row r="314" spans="1:15" x14ac:dyDescent="0.25">
      <c r="A314" s="8">
        <v>306</v>
      </c>
      <c r="B314" s="398"/>
      <c r="C314" s="271"/>
      <c r="D314" s="18"/>
      <c r="E314" s="264"/>
      <c r="F314" s="102"/>
      <c r="G314" s="102"/>
      <c r="H314" s="13"/>
      <c r="I314" s="351"/>
    </row>
    <row r="315" spans="1:15" x14ac:dyDescent="0.25">
      <c r="A315" s="6">
        <v>307</v>
      </c>
      <c r="B315" s="397"/>
      <c r="C315" s="271"/>
      <c r="D315" s="18"/>
      <c r="E315" s="264"/>
      <c r="F315" s="102"/>
      <c r="G315" s="102"/>
      <c r="H315" s="13"/>
      <c r="I315" s="351"/>
      <c r="J315" s="1768"/>
      <c r="K315" s="1108"/>
      <c r="M315" s="23"/>
      <c r="N315" s="12"/>
      <c r="O315" s="1108"/>
    </row>
    <row r="316" spans="1:15" x14ac:dyDescent="0.25">
      <c r="A316" s="8">
        <v>308</v>
      </c>
      <c r="B316" s="398"/>
      <c r="C316" s="271"/>
      <c r="D316" s="18"/>
      <c r="E316" s="264"/>
      <c r="F316" s="102"/>
      <c r="G316" s="102"/>
      <c r="H316" s="13"/>
      <c r="I316" s="351"/>
      <c r="J316" s="1768"/>
      <c r="K316" s="1108"/>
      <c r="M316" s="23"/>
      <c r="N316" s="12"/>
      <c r="O316" s="1108"/>
    </row>
    <row r="317" spans="1:15" x14ac:dyDescent="0.25">
      <c r="A317" s="6">
        <v>309</v>
      </c>
      <c r="B317" s="397"/>
      <c r="C317" s="271"/>
      <c r="D317" s="18"/>
      <c r="E317" s="264"/>
      <c r="F317" s="102"/>
      <c r="G317" s="102"/>
      <c r="H317" s="13"/>
      <c r="I317" s="351"/>
      <c r="J317" s="1768"/>
      <c r="K317" s="1108"/>
      <c r="M317" s="23"/>
      <c r="N317" s="12"/>
      <c r="O317" s="1108"/>
    </row>
    <row r="318" spans="1:15" x14ac:dyDescent="0.25">
      <c r="A318" s="8">
        <v>310</v>
      </c>
      <c r="B318" s="398"/>
      <c r="C318" s="271"/>
      <c r="D318" s="18"/>
      <c r="E318" s="264"/>
      <c r="F318" s="102"/>
      <c r="G318" s="102"/>
      <c r="H318" s="13"/>
      <c r="I318" s="351"/>
      <c r="J318" s="1768"/>
      <c r="K318" s="1108"/>
      <c r="M318" s="23"/>
      <c r="N318" s="12"/>
      <c r="O318" s="1108"/>
    </row>
    <row r="319" spans="1:15" x14ac:dyDescent="0.25">
      <c r="A319" s="6">
        <v>311</v>
      </c>
      <c r="B319" s="397"/>
      <c r="C319" s="271"/>
      <c r="D319" s="18"/>
      <c r="E319" s="264"/>
      <c r="F319" s="102"/>
      <c r="G319" s="102"/>
      <c r="H319" s="13"/>
      <c r="I319" s="351"/>
      <c r="J319" s="1768"/>
      <c r="K319" s="1108"/>
      <c r="M319" s="23"/>
      <c r="N319" s="12"/>
      <c r="O319" s="1108"/>
    </row>
    <row r="320" spans="1:15" x14ac:dyDescent="0.25">
      <c r="A320" s="8">
        <v>312</v>
      </c>
      <c r="B320" s="398"/>
      <c r="C320" s="271"/>
      <c r="D320" s="18"/>
      <c r="E320" s="264"/>
      <c r="F320" s="102"/>
      <c r="G320" s="102"/>
      <c r="H320" s="13"/>
      <c r="I320" s="351"/>
      <c r="J320" s="1768"/>
      <c r="K320" s="1108"/>
      <c r="M320" s="23"/>
      <c r="N320" s="12"/>
      <c r="O320" s="1108"/>
    </row>
    <row r="321" spans="1:15" x14ac:dyDescent="0.25">
      <c r="A321" s="6">
        <v>313</v>
      </c>
      <c r="B321" s="397"/>
      <c r="C321" s="271"/>
      <c r="D321" s="18"/>
      <c r="E321" s="264"/>
      <c r="F321" s="102"/>
      <c r="G321" s="102"/>
      <c r="H321" s="13"/>
      <c r="I321" s="351"/>
      <c r="J321" s="1768"/>
      <c r="K321" s="1108"/>
      <c r="M321" s="23"/>
      <c r="N321" s="12"/>
      <c r="O321" s="1108"/>
    </row>
    <row r="322" spans="1:15" x14ac:dyDescent="0.25">
      <c r="A322" s="8">
        <v>314</v>
      </c>
      <c r="B322" s="398"/>
      <c r="C322" s="271"/>
      <c r="D322" s="18"/>
      <c r="E322" s="264"/>
      <c r="F322" s="102"/>
      <c r="G322" s="102"/>
      <c r="H322" s="13"/>
      <c r="I322" s="351"/>
      <c r="J322" s="1768"/>
      <c r="K322" s="1108"/>
      <c r="M322" s="23"/>
      <c r="N322" s="12"/>
      <c r="O322" s="1108"/>
    </row>
    <row r="323" spans="1:15" x14ac:dyDescent="0.25">
      <c r="A323" s="6">
        <v>315</v>
      </c>
      <c r="B323" s="397"/>
      <c r="C323" s="271"/>
      <c r="D323" s="18"/>
      <c r="E323" s="264"/>
      <c r="F323" s="102"/>
      <c r="G323" s="102"/>
      <c r="H323" s="13"/>
      <c r="I323" s="351"/>
    </row>
    <row r="324" spans="1:15" x14ac:dyDescent="0.25">
      <c r="A324" s="8">
        <v>316</v>
      </c>
      <c r="B324" s="398"/>
      <c r="C324" s="271"/>
      <c r="D324" s="18"/>
      <c r="E324" s="264"/>
      <c r="F324" s="102"/>
      <c r="G324" s="102"/>
      <c r="H324" s="13"/>
      <c r="I324" s="351"/>
    </row>
    <row r="325" spans="1:15" x14ac:dyDescent="0.25">
      <c r="A325" s="6">
        <v>317</v>
      </c>
      <c r="B325" s="397"/>
      <c r="C325" s="271"/>
      <c r="D325" s="18"/>
      <c r="E325" s="264"/>
      <c r="F325" s="102"/>
      <c r="G325" s="102"/>
      <c r="H325" s="13"/>
      <c r="I325" s="351"/>
    </row>
    <row r="326" spans="1:15" x14ac:dyDescent="0.25">
      <c r="A326" s="8">
        <v>318</v>
      </c>
      <c r="B326" s="398"/>
      <c r="C326" s="271"/>
      <c r="D326" s="18"/>
      <c r="E326" s="264"/>
      <c r="F326" s="102"/>
      <c r="G326" s="102"/>
      <c r="H326" s="13"/>
      <c r="I326" s="351"/>
    </row>
    <row r="327" spans="1:15" x14ac:dyDescent="0.25">
      <c r="A327" s="6">
        <v>319</v>
      </c>
      <c r="B327" s="397"/>
      <c r="C327" s="271"/>
      <c r="D327" s="18"/>
      <c r="E327" s="264"/>
      <c r="F327" s="102"/>
      <c r="G327" s="102"/>
      <c r="H327" s="13"/>
      <c r="I327" s="351"/>
    </row>
    <row r="328" spans="1:15" x14ac:dyDescent="0.25">
      <c r="A328" s="8">
        <v>320</v>
      </c>
      <c r="B328" s="398"/>
      <c r="C328" s="271"/>
      <c r="D328" s="18"/>
      <c r="E328" s="264"/>
      <c r="F328" s="102"/>
      <c r="G328" s="102"/>
      <c r="H328" s="13"/>
      <c r="I328" s="351"/>
    </row>
    <row r="329" spans="1:15" x14ac:dyDescent="0.25">
      <c r="A329" s="6">
        <v>321</v>
      </c>
      <c r="B329" s="397"/>
      <c r="C329" s="271"/>
      <c r="D329" s="18"/>
      <c r="E329" s="264"/>
      <c r="F329" s="102"/>
      <c r="G329" s="102"/>
      <c r="H329" s="13"/>
      <c r="I329" s="351"/>
    </row>
    <row r="330" spans="1:15" x14ac:dyDescent="0.25">
      <c r="A330" s="8">
        <v>322</v>
      </c>
      <c r="B330" s="398"/>
      <c r="C330" s="271"/>
      <c r="D330" s="18"/>
      <c r="E330" s="264"/>
      <c r="F330" s="102"/>
      <c r="G330" s="102"/>
      <c r="H330" s="13"/>
      <c r="I330" s="351"/>
    </row>
    <row r="331" spans="1:15" x14ac:dyDescent="0.25">
      <c r="A331" s="6">
        <v>323</v>
      </c>
      <c r="B331" s="397"/>
      <c r="C331" s="271"/>
      <c r="D331" s="18"/>
      <c r="E331" s="264"/>
      <c r="F331" s="102"/>
      <c r="G331" s="102"/>
      <c r="H331" s="13"/>
      <c r="I331" s="351"/>
    </row>
    <row r="332" spans="1:15" x14ac:dyDescent="0.25">
      <c r="A332" s="8">
        <v>324</v>
      </c>
      <c r="B332" s="398"/>
      <c r="C332" s="271"/>
      <c r="D332" s="18"/>
      <c r="E332" s="264"/>
      <c r="F332" s="102"/>
      <c r="G332" s="102"/>
      <c r="H332" s="13"/>
      <c r="I332" s="351"/>
    </row>
    <row r="333" spans="1:15" x14ac:dyDescent="0.25">
      <c r="A333" s="6">
        <v>325</v>
      </c>
      <c r="B333" s="397"/>
      <c r="C333" s="271"/>
      <c r="D333" s="18"/>
      <c r="E333" s="264"/>
      <c r="F333" s="102"/>
      <c r="G333" s="102"/>
      <c r="H333" s="13"/>
      <c r="I333" s="351"/>
    </row>
    <row r="334" spans="1:15" x14ac:dyDescent="0.25">
      <c r="A334" s="8">
        <v>326</v>
      </c>
      <c r="B334" s="398"/>
      <c r="C334" s="271"/>
      <c r="D334" s="18"/>
      <c r="E334" s="264"/>
      <c r="F334" s="102"/>
      <c r="G334" s="102"/>
      <c r="H334" s="13"/>
      <c r="I334" s="351"/>
      <c r="J334" s="1768"/>
      <c r="K334" s="1770"/>
      <c r="M334" s="23"/>
      <c r="N334" s="12"/>
      <c r="O334" s="1582"/>
    </row>
    <row r="335" spans="1:15" x14ac:dyDescent="0.25">
      <c r="A335" s="6">
        <v>327</v>
      </c>
      <c r="B335" s="397"/>
      <c r="C335" s="271"/>
      <c r="D335" s="18"/>
      <c r="E335" s="264"/>
      <c r="F335" s="102"/>
      <c r="G335" s="102"/>
      <c r="H335" s="13"/>
      <c r="I335" s="351"/>
      <c r="J335" s="1768"/>
      <c r="K335" s="1770"/>
      <c r="M335" s="23"/>
      <c r="N335" s="12"/>
      <c r="O335" s="1582"/>
    </row>
    <row r="336" spans="1:15" x14ac:dyDescent="0.25">
      <c r="A336" s="8">
        <v>328</v>
      </c>
      <c r="B336" s="398"/>
      <c r="C336" s="271"/>
      <c r="D336" s="18"/>
      <c r="E336" s="264"/>
      <c r="F336" s="102"/>
      <c r="G336" s="102"/>
      <c r="H336" s="13"/>
      <c r="I336" s="351"/>
      <c r="J336" s="1768"/>
      <c r="K336" s="1770"/>
      <c r="M336" s="23"/>
      <c r="N336" s="12"/>
      <c r="O336" s="1582"/>
    </row>
    <row r="337" spans="1:15" x14ac:dyDescent="0.25">
      <c r="A337" s="6">
        <v>329</v>
      </c>
      <c r="B337" s="397"/>
      <c r="C337" s="271"/>
      <c r="D337" s="18"/>
      <c r="E337" s="264"/>
      <c r="F337" s="102"/>
      <c r="G337" s="102"/>
      <c r="H337" s="13"/>
      <c r="I337" s="351"/>
      <c r="J337" s="1768"/>
      <c r="K337" s="1770"/>
      <c r="M337" s="23"/>
      <c r="N337" s="12"/>
      <c r="O337" s="1582"/>
    </row>
    <row r="338" spans="1:15" x14ac:dyDescent="0.25">
      <c r="A338" s="8">
        <v>330</v>
      </c>
      <c r="B338" s="398"/>
      <c r="C338" s="271"/>
      <c r="D338" s="18"/>
      <c r="E338" s="264"/>
      <c r="F338" s="102"/>
      <c r="G338" s="102"/>
      <c r="H338" s="13"/>
      <c r="I338" s="351"/>
    </row>
    <row r="339" spans="1:15" x14ac:dyDescent="0.25">
      <c r="A339" s="6">
        <v>331</v>
      </c>
      <c r="B339" s="397"/>
      <c r="C339" s="271"/>
      <c r="D339" s="18"/>
      <c r="E339" s="264"/>
      <c r="F339" s="102"/>
      <c r="G339" s="102"/>
      <c r="H339" s="13"/>
      <c r="I339" s="351"/>
    </row>
    <row r="340" spans="1:15" x14ac:dyDescent="0.25">
      <c r="A340" s="8">
        <v>332</v>
      </c>
      <c r="B340" s="398"/>
      <c r="C340" s="271"/>
      <c r="D340" s="18"/>
      <c r="E340" s="264"/>
      <c r="F340" s="102"/>
      <c r="G340" s="102"/>
      <c r="H340" s="13"/>
      <c r="I340" s="351"/>
      <c r="J340" s="1768"/>
      <c r="K340" s="1770"/>
      <c r="M340" s="23"/>
      <c r="N340" s="12"/>
      <c r="O340" s="1771"/>
    </row>
    <row r="341" spans="1:15" x14ac:dyDescent="0.25">
      <c r="A341" s="6">
        <v>333</v>
      </c>
      <c r="B341" s="397"/>
      <c r="C341" s="271"/>
      <c r="D341" s="18"/>
      <c r="E341" s="264"/>
      <c r="F341" s="102"/>
      <c r="G341" s="102"/>
      <c r="H341" s="13"/>
      <c r="I341" s="351"/>
      <c r="J341" s="1768"/>
      <c r="K341" s="1770"/>
      <c r="M341" s="23"/>
      <c r="N341" s="12"/>
      <c r="O341" s="1771"/>
    </row>
    <row r="342" spans="1:15" x14ac:dyDescent="0.25">
      <c r="A342" s="8">
        <v>334</v>
      </c>
      <c r="B342" s="398"/>
      <c r="C342" s="271"/>
      <c r="D342" s="18"/>
      <c r="E342" s="264"/>
      <c r="F342" s="102"/>
      <c r="G342" s="102"/>
      <c r="H342" s="13"/>
      <c r="I342" s="351"/>
      <c r="J342" s="1772"/>
      <c r="K342" s="1773"/>
      <c r="M342" s="23"/>
      <c r="N342" s="12"/>
      <c r="O342" s="422"/>
    </row>
    <row r="343" spans="1:15" x14ac:dyDescent="0.25">
      <c r="A343" s="6">
        <v>335</v>
      </c>
      <c r="B343" s="397"/>
      <c r="C343" s="271"/>
      <c r="D343" s="18"/>
      <c r="E343" s="264"/>
      <c r="F343" s="102"/>
      <c r="G343" s="102"/>
      <c r="H343" s="13"/>
      <c r="I343" s="351"/>
      <c r="J343" s="1768"/>
      <c r="K343" s="1108"/>
      <c r="M343" s="23"/>
      <c r="N343" s="12"/>
      <c r="O343" s="1108"/>
    </row>
    <row r="344" spans="1:15" x14ac:dyDescent="0.25">
      <c r="A344" s="8">
        <v>336</v>
      </c>
      <c r="B344" s="398"/>
      <c r="C344" s="271"/>
      <c r="D344" s="18"/>
      <c r="E344" s="264"/>
      <c r="F344" s="102"/>
      <c r="G344" s="102"/>
      <c r="H344" s="13"/>
      <c r="I344" s="351"/>
      <c r="J344" s="1768"/>
      <c r="K344" s="1108"/>
      <c r="M344" s="23"/>
      <c r="N344" s="12"/>
      <c r="O344" s="1108"/>
    </row>
    <row r="345" spans="1:15" x14ac:dyDescent="0.25">
      <c r="A345" s="6">
        <v>337</v>
      </c>
      <c r="B345" s="397"/>
      <c r="C345" s="271"/>
      <c r="D345" s="18"/>
      <c r="E345" s="264"/>
      <c r="F345" s="102"/>
      <c r="G345" s="102"/>
      <c r="H345" s="13"/>
      <c r="I345" s="351"/>
      <c r="J345" s="1768"/>
      <c r="K345" s="1108"/>
      <c r="M345" s="23"/>
      <c r="N345" s="12"/>
      <c r="O345" s="1108"/>
    </row>
    <row r="346" spans="1:15" x14ac:dyDescent="0.25">
      <c r="A346" s="8">
        <v>338</v>
      </c>
      <c r="B346" s="398"/>
      <c r="C346" s="271"/>
      <c r="D346" s="18"/>
      <c r="E346" s="264"/>
      <c r="F346" s="102"/>
      <c r="G346" s="102"/>
      <c r="H346" s="13"/>
      <c r="I346" s="351"/>
      <c r="J346" s="1768"/>
      <c r="K346" s="1582"/>
      <c r="M346" s="23"/>
      <c r="N346" s="12"/>
      <c r="O346" s="1582"/>
    </row>
    <row r="347" spans="1:15" x14ac:dyDescent="0.25">
      <c r="A347" s="6">
        <v>339</v>
      </c>
      <c r="B347" s="397"/>
      <c r="C347" s="271"/>
      <c r="D347" s="18"/>
      <c r="E347" s="264"/>
      <c r="F347" s="102"/>
      <c r="G347" s="102"/>
      <c r="H347" s="13"/>
      <c r="I347" s="351"/>
      <c r="J347" s="1768"/>
      <c r="K347" s="1582"/>
      <c r="M347" s="23"/>
      <c r="N347" s="12"/>
      <c r="O347" s="1582"/>
    </row>
    <row r="348" spans="1:15" x14ac:dyDescent="0.25">
      <c r="A348" s="8">
        <v>340</v>
      </c>
      <c r="B348" s="398"/>
      <c r="C348" s="271"/>
      <c r="D348" s="18"/>
      <c r="E348" s="264"/>
      <c r="F348" s="102"/>
      <c r="G348" s="102"/>
      <c r="H348" s="13"/>
      <c r="I348" s="351"/>
      <c r="J348" s="1768"/>
      <c r="K348" s="1582"/>
      <c r="M348" s="23"/>
      <c r="N348" s="12"/>
      <c r="O348" s="1582"/>
    </row>
    <row r="349" spans="1:15" x14ac:dyDescent="0.25">
      <c r="A349" s="6">
        <v>341</v>
      </c>
      <c r="B349" s="397"/>
      <c r="C349" s="271"/>
      <c r="D349" s="18"/>
      <c r="E349" s="264"/>
      <c r="F349" s="102"/>
      <c r="G349" s="102"/>
      <c r="H349" s="13"/>
      <c r="I349" s="351"/>
    </row>
    <row r="350" spans="1:15" x14ac:dyDescent="0.25">
      <c r="A350" s="8">
        <v>342</v>
      </c>
      <c r="B350" s="398"/>
      <c r="C350" s="373"/>
      <c r="D350" s="18"/>
      <c r="E350" s="264"/>
      <c r="F350" s="102"/>
      <c r="G350" s="102"/>
      <c r="H350" s="13"/>
      <c r="I350" s="351"/>
      <c r="J350" s="1768"/>
      <c r="K350" s="1770"/>
      <c r="M350" s="23"/>
      <c r="N350" s="12"/>
      <c r="O350" s="1770"/>
    </row>
    <row r="351" spans="1:15" x14ac:dyDescent="0.25">
      <c r="A351" s="6">
        <v>343</v>
      </c>
      <c r="B351" s="397"/>
      <c r="C351" s="271"/>
      <c r="D351" s="18"/>
      <c r="E351" s="264"/>
      <c r="F351" s="102"/>
      <c r="G351" s="102"/>
      <c r="H351" s="13"/>
      <c r="I351" s="351"/>
      <c r="J351" s="1768"/>
      <c r="K351" s="1770"/>
      <c r="M351" s="23"/>
      <c r="N351" s="12"/>
      <c r="O351" s="1771"/>
    </row>
    <row r="352" spans="1:15" x14ac:dyDescent="0.25">
      <c r="A352" s="8">
        <v>344</v>
      </c>
      <c r="B352" s="398"/>
      <c r="C352" s="271"/>
      <c r="D352" s="18"/>
      <c r="E352" s="264"/>
      <c r="F352" s="102"/>
      <c r="G352" s="102"/>
      <c r="H352" s="13"/>
      <c r="I352" s="351"/>
      <c r="J352" s="1768"/>
      <c r="K352" s="1770"/>
      <c r="M352" s="23"/>
      <c r="N352" s="12"/>
      <c r="O352" s="1771"/>
    </row>
    <row r="353" spans="1:15" x14ac:dyDescent="0.25">
      <c r="A353" s="6">
        <v>345</v>
      </c>
      <c r="B353" s="397"/>
      <c r="C353" s="271"/>
      <c r="D353" s="18"/>
      <c r="E353" s="264"/>
      <c r="F353" s="102"/>
      <c r="G353" s="102"/>
      <c r="H353" s="13"/>
      <c r="I353" s="351"/>
      <c r="J353" s="1768"/>
      <c r="K353" s="1770"/>
      <c r="M353" s="23"/>
      <c r="N353" s="12"/>
      <c r="O353" s="1770"/>
    </row>
    <row r="354" spans="1:15" x14ac:dyDescent="0.25">
      <c r="A354" s="8">
        <v>346</v>
      </c>
      <c r="B354" s="398"/>
      <c r="C354" s="271"/>
      <c r="D354" s="18"/>
      <c r="E354" s="264"/>
      <c r="F354" s="102"/>
      <c r="G354" s="102"/>
      <c r="H354" s="13"/>
      <c r="I354" s="351"/>
      <c r="J354" s="1768"/>
      <c r="K354" s="1770"/>
      <c r="M354" s="23"/>
      <c r="N354" s="12"/>
      <c r="O354" s="1582"/>
    </row>
    <row r="355" spans="1:15" x14ac:dyDescent="0.25">
      <c r="A355" s="6">
        <v>347</v>
      </c>
      <c r="B355" s="397"/>
      <c r="C355" s="271"/>
      <c r="D355" s="18"/>
      <c r="E355" s="264"/>
      <c r="F355" s="102"/>
      <c r="G355" s="102"/>
      <c r="H355" s="13"/>
      <c r="I355" s="351"/>
      <c r="J355" s="1768"/>
      <c r="K355" s="1770"/>
      <c r="M355" s="23"/>
      <c r="N355" s="12"/>
      <c r="O355" s="1582"/>
    </row>
    <row r="356" spans="1:15" x14ac:dyDescent="0.25">
      <c r="A356" s="8">
        <v>348</v>
      </c>
      <c r="B356" s="398"/>
      <c r="C356" s="271"/>
      <c r="D356" s="18"/>
      <c r="E356" s="264"/>
      <c r="F356" s="102"/>
      <c r="G356" s="102"/>
      <c r="H356" s="13"/>
      <c r="I356" s="351"/>
      <c r="J356" s="1768"/>
      <c r="K356" s="1770"/>
      <c r="M356" s="23"/>
      <c r="N356" s="12"/>
      <c r="O356" s="1582"/>
    </row>
    <row r="357" spans="1:15" x14ac:dyDescent="0.25">
      <c r="A357" s="6">
        <v>349</v>
      </c>
      <c r="B357" s="397"/>
      <c r="C357" s="271"/>
      <c r="D357" s="18"/>
      <c r="E357" s="264"/>
      <c r="F357" s="102"/>
      <c r="G357" s="102"/>
      <c r="H357" s="13"/>
      <c r="I357" s="351"/>
      <c r="J357" s="1768"/>
      <c r="K357" s="1770"/>
      <c r="M357" s="23"/>
      <c r="N357" s="12"/>
      <c r="O357" s="1770"/>
    </row>
    <row r="358" spans="1:15" x14ac:dyDescent="0.25">
      <c r="A358" s="318">
        <v>350</v>
      </c>
      <c r="B358" s="398"/>
      <c r="C358" s="271"/>
      <c r="D358" s="18"/>
      <c r="E358" s="264"/>
      <c r="F358" s="102"/>
      <c r="G358" s="102"/>
      <c r="H358" s="13"/>
      <c r="I358" s="351"/>
      <c r="J358" s="1768"/>
      <c r="K358" s="1770"/>
      <c r="M358" s="23"/>
      <c r="N358" s="12"/>
      <c r="O358" s="1770"/>
    </row>
    <row r="359" spans="1:15" x14ac:dyDescent="0.25">
      <c r="A359" s="6">
        <v>351</v>
      </c>
      <c r="B359" s="397"/>
      <c r="C359" s="271"/>
      <c r="D359" s="18"/>
      <c r="E359" s="264"/>
      <c r="F359" s="102"/>
      <c r="G359" s="102"/>
      <c r="H359" s="13"/>
      <c r="I359" s="351"/>
      <c r="J359" s="1768"/>
      <c r="K359" s="1770"/>
      <c r="M359" s="23"/>
      <c r="N359" s="12"/>
      <c r="O359" s="1582"/>
    </row>
    <row r="360" spans="1:15" x14ac:dyDescent="0.25">
      <c r="A360" s="8">
        <v>352</v>
      </c>
      <c r="B360" s="398"/>
      <c r="C360" s="271"/>
      <c r="D360" s="18"/>
      <c r="E360" s="264"/>
      <c r="F360" s="102"/>
      <c r="G360" s="102"/>
      <c r="H360" s="13"/>
      <c r="I360" s="351"/>
      <c r="J360" s="1768"/>
      <c r="K360" s="1770"/>
      <c r="M360" s="23"/>
      <c r="N360" s="12"/>
      <c r="O360" s="1582"/>
    </row>
    <row r="361" spans="1:15" x14ac:dyDescent="0.25">
      <c r="A361" s="6">
        <v>353</v>
      </c>
      <c r="B361" s="397"/>
      <c r="C361" s="271"/>
      <c r="D361" s="18"/>
      <c r="E361" s="264"/>
      <c r="F361" s="102"/>
      <c r="G361" s="102"/>
      <c r="H361" s="13"/>
      <c r="I361" s="351"/>
      <c r="J361" s="1768"/>
      <c r="K361" s="1770"/>
      <c r="M361" s="23"/>
      <c r="N361" s="12"/>
      <c r="O361" s="1582"/>
    </row>
    <row r="362" spans="1:15" x14ac:dyDescent="0.25">
      <c r="A362" s="8">
        <v>354</v>
      </c>
      <c r="B362" s="398"/>
      <c r="C362" s="271"/>
      <c r="D362" s="18"/>
      <c r="E362" s="264"/>
      <c r="F362" s="102"/>
      <c r="G362" s="102"/>
      <c r="H362" s="13"/>
      <c r="I362" s="351"/>
      <c r="J362" s="1768"/>
      <c r="K362" s="1770"/>
      <c r="M362" s="23"/>
      <c r="N362" s="12"/>
      <c r="O362" s="1582"/>
    </row>
    <row r="363" spans="1:15" x14ac:dyDescent="0.25">
      <c r="A363" s="6">
        <v>355</v>
      </c>
      <c r="B363" s="397"/>
      <c r="C363" s="271"/>
      <c r="D363" s="18"/>
      <c r="E363" s="264"/>
      <c r="F363" s="102"/>
      <c r="G363" s="102"/>
      <c r="H363" s="13"/>
      <c r="I363" s="351"/>
    </row>
    <row r="364" spans="1:15" x14ac:dyDescent="0.25">
      <c r="A364" s="8">
        <v>356</v>
      </c>
      <c r="B364" s="398"/>
      <c r="C364" s="271"/>
      <c r="D364" s="18"/>
      <c r="E364" s="264"/>
      <c r="F364" s="102"/>
      <c r="G364" s="102"/>
      <c r="H364" s="13"/>
      <c r="I364" s="351"/>
    </row>
    <row r="365" spans="1:15" x14ac:dyDescent="0.25">
      <c r="A365" s="6">
        <v>357</v>
      </c>
      <c r="B365" s="397"/>
      <c r="C365" s="271"/>
      <c r="D365" s="18"/>
      <c r="E365" s="264"/>
      <c r="F365" s="102"/>
      <c r="G365" s="102"/>
      <c r="H365" s="13"/>
      <c r="I365" s="351"/>
    </row>
    <row r="366" spans="1:15" x14ac:dyDescent="0.25">
      <c r="A366" s="8">
        <v>358</v>
      </c>
      <c r="B366" s="398"/>
      <c r="C366" s="271"/>
      <c r="D366" s="18"/>
      <c r="E366" s="264"/>
      <c r="F366" s="102"/>
      <c r="G366" s="102"/>
      <c r="H366" s="13"/>
      <c r="I366" s="351"/>
      <c r="J366" s="1768"/>
      <c r="K366" s="1770"/>
      <c r="M366" s="23"/>
      <c r="N366" s="12"/>
      <c r="O366" s="1770"/>
    </row>
    <row r="367" spans="1:15" x14ac:dyDescent="0.25">
      <c r="A367" s="6">
        <v>359</v>
      </c>
      <c r="B367" s="397"/>
      <c r="C367" s="271"/>
      <c r="D367" s="18"/>
      <c r="E367" s="264"/>
      <c r="F367" s="102"/>
      <c r="G367" s="102"/>
      <c r="H367" s="13"/>
      <c r="I367" s="351"/>
      <c r="J367" s="1768"/>
      <c r="K367" s="1770"/>
      <c r="M367" s="23"/>
      <c r="N367" s="12"/>
      <c r="O367" s="1770"/>
    </row>
    <row r="368" spans="1:15" x14ac:dyDescent="0.25">
      <c r="A368" s="8">
        <v>360</v>
      </c>
      <c r="B368" s="398"/>
      <c r="C368" s="271"/>
      <c r="D368" s="18"/>
      <c r="E368" s="264"/>
      <c r="F368" s="102"/>
      <c r="G368" s="102"/>
      <c r="H368" s="13"/>
      <c r="I368" s="351"/>
      <c r="J368" s="1768"/>
      <c r="K368" s="1770"/>
      <c r="M368" s="23"/>
      <c r="N368" s="12"/>
      <c r="O368" s="1770"/>
    </row>
    <row r="369" spans="1:15" x14ac:dyDescent="0.25">
      <c r="A369" s="6">
        <v>361</v>
      </c>
      <c r="B369" s="397"/>
      <c r="C369" s="271"/>
      <c r="D369" s="18"/>
      <c r="E369" s="264"/>
      <c r="F369" s="102"/>
      <c r="G369" s="102"/>
      <c r="H369" s="13"/>
      <c r="I369" s="351"/>
      <c r="J369" s="1768"/>
      <c r="K369" s="1770"/>
      <c r="M369" s="23"/>
      <c r="N369" s="12"/>
      <c r="O369" s="1582"/>
    </row>
    <row r="370" spans="1:15" x14ac:dyDescent="0.25">
      <c r="A370" s="8">
        <v>362</v>
      </c>
      <c r="B370" s="398"/>
      <c r="C370" s="271"/>
      <c r="D370" s="18"/>
      <c r="E370" s="264"/>
      <c r="F370" s="102"/>
      <c r="G370" s="102"/>
      <c r="H370" s="13"/>
      <c r="I370" s="351"/>
      <c r="J370" s="1768"/>
      <c r="K370" s="1770"/>
      <c r="M370" s="23"/>
      <c r="N370" s="12"/>
      <c r="O370" s="1582"/>
    </row>
    <row r="371" spans="1:15" x14ac:dyDescent="0.25">
      <c r="A371" s="6">
        <v>363</v>
      </c>
      <c r="B371" s="397"/>
      <c r="C371" s="271"/>
      <c r="D371" s="18"/>
      <c r="E371" s="264"/>
      <c r="F371" s="102"/>
      <c r="G371" s="102"/>
      <c r="H371" s="13"/>
      <c r="I371" s="351"/>
      <c r="J371" s="1768"/>
      <c r="K371" s="1582"/>
      <c r="M371" s="23"/>
      <c r="N371" s="12"/>
      <c r="O371" s="1582"/>
    </row>
    <row r="372" spans="1:15" x14ac:dyDescent="0.25">
      <c r="A372" s="8">
        <v>364</v>
      </c>
      <c r="B372" s="398"/>
      <c r="C372" s="271"/>
      <c r="D372" s="18"/>
      <c r="E372" s="264"/>
      <c r="F372" s="102"/>
      <c r="G372" s="102"/>
      <c r="H372" s="13"/>
      <c r="I372" s="351"/>
      <c r="J372" s="1768"/>
      <c r="K372" s="1582"/>
      <c r="M372" s="23"/>
      <c r="N372" s="12"/>
      <c r="O372" s="1582"/>
    </row>
    <row r="373" spans="1:15" x14ac:dyDescent="0.25">
      <c r="A373" s="6">
        <v>365</v>
      </c>
      <c r="B373" s="397"/>
      <c r="C373" s="271"/>
      <c r="D373" s="18"/>
      <c r="E373" s="264"/>
      <c r="F373" s="102"/>
      <c r="G373" s="102"/>
      <c r="H373" s="13"/>
      <c r="I373" s="351"/>
      <c r="J373" s="1768"/>
      <c r="K373" s="1582"/>
      <c r="M373" s="23"/>
      <c r="N373" s="12"/>
      <c r="O373" s="1582"/>
    </row>
    <row r="374" spans="1:15" x14ac:dyDescent="0.25">
      <c r="A374" s="8">
        <v>366</v>
      </c>
      <c r="B374" s="398"/>
      <c r="C374" s="271"/>
      <c r="D374" s="18"/>
      <c r="E374" s="264"/>
      <c r="F374" s="102"/>
      <c r="G374" s="102"/>
      <c r="H374" s="13"/>
      <c r="I374" s="351"/>
      <c r="J374" s="1768"/>
      <c r="K374" s="1582"/>
      <c r="M374" s="23"/>
      <c r="N374" s="12"/>
      <c r="O374" s="1582"/>
    </row>
    <row r="375" spans="1:15" x14ac:dyDescent="0.25">
      <c r="A375" s="6">
        <v>367</v>
      </c>
      <c r="B375" s="397"/>
      <c r="C375" s="271"/>
      <c r="D375" s="18"/>
      <c r="E375" s="264"/>
      <c r="F375" s="102"/>
      <c r="G375" s="102"/>
      <c r="H375" s="13"/>
      <c r="I375" s="351"/>
    </row>
    <row r="376" spans="1:15" x14ac:dyDescent="0.25">
      <c r="A376" s="8">
        <v>368</v>
      </c>
      <c r="B376" s="398"/>
      <c r="C376" s="271"/>
      <c r="D376" s="18"/>
      <c r="E376" s="264"/>
      <c r="F376" s="102"/>
      <c r="G376" s="102"/>
      <c r="H376" s="13"/>
      <c r="I376" s="351"/>
    </row>
    <row r="377" spans="1:15" x14ac:dyDescent="0.25">
      <c r="A377" s="6">
        <v>369</v>
      </c>
      <c r="B377" s="397"/>
      <c r="C377" s="271"/>
      <c r="D377" s="18"/>
      <c r="E377" s="264"/>
      <c r="F377" s="102"/>
      <c r="G377" s="102"/>
      <c r="H377" s="13"/>
      <c r="I377" s="351"/>
    </row>
    <row r="378" spans="1:15" x14ac:dyDescent="0.25">
      <c r="A378" s="8">
        <v>370</v>
      </c>
      <c r="B378" s="398"/>
      <c r="C378" s="271"/>
      <c r="D378" s="18"/>
      <c r="E378" s="264"/>
      <c r="F378" s="102"/>
      <c r="G378" s="102"/>
      <c r="H378" s="13"/>
      <c r="I378" s="351"/>
    </row>
    <row r="379" spans="1:15" x14ac:dyDescent="0.25">
      <c r="A379" s="6">
        <v>371</v>
      </c>
      <c r="B379" s="397"/>
      <c r="C379" s="271"/>
      <c r="D379" s="18"/>
      <c r="E379" s="264"/>
      <c r="F379" s="102"/>
      <c r="G379" s="102"/>
      <c r="H379" s="13"/>
      <c r="I379" s="351"/>
      <c r="J379" s="1768"/>
      <c r="K379" s="1770"/>
      <c r="M379" s="23"/>
      <c r="N379" s="12"/>
      <c r="O379" s="1771"/>
    </row>
    <row r="380" spans="1:15" x14ac:dyDescent="0.25">
      <c r="A380" s="8">
        <v>372</v>
      </c>
      <c r="B380" s="398"/>
      <c r="C380" s="271"/>
      <c r="D380" s="18"/>
      <c r="E380" s="264"/>
      <c r="F380" s="102"/>
      <c r="G380" s="102"/>
      <c r="H380" s="13"/>
      <c r="I380" s="351"/>
      <c r="J380" s="1768"/>
      <c r="K380" s="1770"/>
      <c r="M380" s="23"/>
      <c r="N380" s="12"/>
      <c r="O380" s="1771"/>
    </row>
    <row r="381" spans="1:15" x14ac:dyDescent="0.25">
      <c r="A381" s="6">
        <v>373</v>
      </c>
      <c r="B381" s="397"/>
      <c r="C381" s="271"/>
      <c r="D381" s="18"/>
      <c r="E381" s="264"/>
      <c r="F381" s="102"/>
      <c r="G381" s="102"/>
      <c r="H381" s="13"/>
      <c r="I381" s="351"/>
      <c r="J381" s="1768"/>
      <c r="K381" s="1770"/>
      <c r="M381" s="23"/>
      <c r="N381" s="12"/>
      <c r="O381" s="1771"/>
    </row>
    <row r="382" spans="1:15" x14ac:dyDescent="0.25">
      <c r="A382" s="8">
        <v>374</v>
      </c>
      <c r="B382" s="398"/>
      <c r="C382" s="271"/>
      <c r="D382" s="18"/>
      <c r="E382" s="264"/>
      <c r="F382" s="102"/>
      <c r="G382" s="102"/>
      <c r="H382" s="13"/>
      <c r="I382" s="351"/>
      <c r="J382" s="1768"/>
      <c r="K382" s="1770"/>
      <c r="M382" s="23"/>
      <c r="N382" s="12"/>
      <c r="O382" s="1770"/>
    </row>
    <row r="383" spans="1:15" x14ac:dyDescent="0.25">
      <c r="A383" s="6">
        <v>375</v>
      </c>
      <c r="B383" s="397"/>
      <c r="C383" s="271"/>
      <c r="D383" s="18"/>
      <c r="E383" s="264"/>
      <c r="F383" s="102"/>
      <c r="G383" s="102"/>
      <c r="H383" s="13"/>
      <c r="I383" s="351"/>
      <c r="J383" s="1768"/>
      <c r="K383" s="1770"/>
      <c r="M383" s="23"/>
      <c r="N383" s="12"/>
      <c r="O383" s="1770"/>
    </row>
    <row r="384" spans="1:15" x14ac:dyDescent="0.25">
      <c r="A384" s="8">
        <v>376</v>
      </c>
      <c r="B384" s="398"/>
      <c r="C384" s="271"/>
      <c r="D384" s="18"/>
      <c r="E384" s="264"/>
      <c r="F384" s="102"/>
      <c r="G384" s="102"/>
      <c r="H384" s="13"/>
      <c r="I384" s="351"/>
    </row>
    <row r="385" spans="1:15" x14ac:dyDescent="0.25">
      <c r="A385" s="6">
        <v>377</v>
      </c>
      <c r="B385" s="397"/>
      <c r="C385" s="271"/>
      <c r="D385" s="18"/>
      <c r="E385" s="264"/>
      <c r="F385" s="102"/>
      <c r="G385" s="102"/>
      <c r="H385" s="13"/>
      <c r="I385" s="351"/>
    </row>
    <row r="386" spans="1:15" x14ac:dyDescent="0.25">
      <c r="A386" s="8">
        <v>378</v>
      </c>
      <c r="B386" s="398"/>
      <c r="C386" s="271"/>
      <c r="D386" s="18"/>
      <c r="E386" s="264"/>
      <c r="F386" s="102"/>
      <c r="G386" s="102"/>
      <c r="H386" s="13"/>
      <c r="I386" s="351"/>
    </row>
    <row r="387" spans="1:15" x14ac:dyDescent="0.25">
      <c r="A387" s="6">
        <v>379</v>
      </c>
      <c r="B387" s="397"/>
      <c r="C387" s="271"/>
      <c r="D387" s="18"/>
      <c r="E387" s="264"/>
      <c r="F387" s="102"/>
      <c r="G387" s="102"/>
      <c r="H387" s="13"/>
      <c r="I387" s="351"/>
      <c r="J387" s="1768"/>
      <c r="K387" s="1582"/>
      <c r="M387" s="23"/>
      <c r="N387" s="12"/>
      <c r="O387" s="1582"/>
    </row>
    <row r="388" spans="1:15" x14ac:dyDescent="0.25">
      <c r="A388" s="8">
        <v>380</v>
      </c>
      <c r="B388" s="398"/>
      <c r="C388" s="271"/>
      <c r="D388" s="18"/>
      <c r="E388" s="264"/>
      <c r="F388" s="102"/>
      <c r="G388" s="102"/>
      <c r="H388" s="13"/>
      <c r="I388" s="351"/>
      <c r="J388" s="1768"/>
      <c r="K388" s="1582"/>
      <c r="M388" s="23"/>
      <c r="N388" s="12"/>
      <c r="O388" s="1582"/>
    </row>
    <row r="389" spans="1:15" x14ac:dyDescent="0.25">
      <c r="A389" s="6">
        <v>381</v>
      </c>
      <c r="B389" s="397"/>
      <c r="C389" s="271"/>
      <c r="D389" s="18"/>
      <c r="E389" s="264"/>
      <c r="F389" s="102"/>
      <c r="G389" s="102"/>
      <c r="H389" s="13"/>
      <c r="I389" s="351"/>
      <c r="J389" s="1768"/>
      <c r="K389" s="1582"/>
      <c r="M389" s="23"/>
      <c r="N389" s="12"/>
      <c r="O389" s="1582"/>
    </row>
    <row r="390" spans="1:15" x14ac:dyDescent="0.25">
      <c r="A390" s="8">
        <v>382</v>
      </c>
      <c r="B390" s="398"/>
      <c r="C390" s="271"/>
      <c r="D390" s="18"/>
      <c r="E390" s="264"/>
      <c r="F390" s="102"/>
      <c r="G390" s="102"/>
      <c r="H390" s="13"/>
      <c r="I390" s="351"/>
      <c r="J390" s="403"/>
    </row>
    <row r="391" spans="1:15" x14ac:dyDescent="0.25">
      <c r="A391" s="6">
        <v>383</v>
      </c>
      <c r="B391" s="397"/>
      <c r="C391" s="271"/>
      <c r="D391" s="18"/>
      <c r="E391" s="264"/>
      <c r="F391" s="102"/>
      <c r="G391" s="102"/>
      <c r="H391" s="13"/>
      <c r="I391" s="351"/>
      <c r="J391" s="1768"/>
      <c r="K391" s="1770"/>
      <c r="M391" s="23"/>
      <c r="N391" s="12"/>
      <c r="O391" s="1770"/>
    </row>
    <row r="392" spans="1:15" x14ac:dyDescent="0.25">
      <c r="A392" s="8">
        <v>384</v>
      </c>
      <c r="B392" s="398"/>
      <c r="C392" s="271"/>
      <c r="D392" s="18"/>
      <c r="E392" s="264"/>
      <c r="F392" s="102"/>
      <c r="G392" s="102"/>
      <c r="H392" s="13"/>
      <c r="I392" s="351"/>
      <c r="J392" s="1768"/>
      <c r="K392" s="1770"/>
      <c r="M392" s="23"/>
      <c r="N392" s="12"/>
      <c r="O392" s="1770"/>
    </row>
    <row r="393" spans="1:15" x14ac:dyDescent="0.25">
      <c r="A393" s="6">
        <v>385</v>
      </c>
      <c r="B393" s="397"/>
      <c r="C393" s="271"/>
      <c r="D393" s="18"/>
      <c r="E393" s="264"/>
      <c r="F393" s="102"/>
      <c r="G393" s="102"/>
      <c r="H393" s="13"/>
      <c r="I393" s="351"/>
      <c r="J393" s="1768"/>
      <c r="K393" s="1770"/>
      <c r="M393" s="23"/>
      <c r="N393" s="12"/>
      <c r="O393" s="1770"/>
    </row>
    <row r="394" spans="1:15" x14ac:dyDescent="0.25">
      <c r="A394" s="8">
        <v>386</v>
      </c>
      <c r="B394" s="398"/>
      <c r="C394" s="271"/>
      <c r="D394" s="18"/>
      <c r="E394" s="264"/>
      <c r="F394" s="102"/>
      <c r="G394" s="102"/>
      <c r="H394" s="13"/>
      <c r="I394" s="351"/>
      <c r="J394" s="1768"/>
      <c r="K394" s="1582"/>
      <c r="M394" s="23"/>
      <c r="N394" s="12"/>
      <c r="O394" s="1582"/>
    </row>
    <row r="395" spans="1:15" x14ac:dyDescent="0.25">
      <c r="A395" s="6">
        <v>387</v>
      </c>
      <c r="B395" s="397"/>
      <c r="C395" s="271"/>
      <c r="D395" s="18"/>
      <c r="E395" s="264"/>
      <c r="F395" s="102"/>
      <c r="G395" s="102"/>
      <c r="H395" s="13"/>
      <c r="I395" s="351"/>
      <c r="J395" s="1768"/>
      <c r="K395" s="1582"/>
      <c r="M395" s="23"/>
      <c r="N395" s="12"/>
      <c r="O395" s="1582"/>
    </row>
    <row r="396" spans="1:15" x14ac:dyDescent="0.25">
      <c r="A396" s="8">
        <v>388</v>
      </c>
      <c r="B396" s="398"/>
      <c r="C396" s="271"/>
      <c r="D396" s="18"/>
      <c r="E396" s="264"/>
      <c r="F396" s="102"/>
      <c r="G396" s="102"/>
      <c r="H396" s="13"/>
      <c r="I396" s="351"/>
      <c r="J396" s="1768"/>
      <c r="K396" s="1582"/>
      <c r="M396" s="23"/>
      <c r="N396" s="12"/>
      <c r="O396" s="1582"/>
    </row>
    <row r="397" spans="1:15" x14ac:dyDescent="0.25">
      <c r="A397" s="6">
        <v>389</v>
      </c>
      <c r="B397" s="397"/>
      <c r="C397" s="271"/>
      <c r="D397" s="18"/>
      <c r="E397" s="264"/>
      <c r="F397" s="102"/>
      <c r="G397" s="102"/>
      <c r="H397" s="13"/>
      <c r="I397" s="351"/>
      <c r="J397" s="1768"/>
      <c r="K397" s="1582"/>
      <c r="M397" s="23"/>
      <c r="N397" s="12"/>
      <c r="O397" s="1582"/>
    </row>
    <row r="398" spans="1:15" x14ac:dyDescent="0.25">
      <c r="A398" s="8">
        <v>390</v>
      </c>
      <c r="B398" s="398"/>
      <c r="C398" s="271"/>
      <c r="D398" s="18"/>
      <c r="E398" s="264"/>
      <c r="F398" s="102"/>
      <c r="G398" s="102"/>
      <c r="H398" s="13"/>
      <c r="I398" s="351"/>
    </row>
    <row r="399" spans="1:15" x14ac:dyDescent="0.25">
      <c r="A399" s="6">
        <v>391</v>
      </c>
      <c r="B399" s="397"/>
      <c r="C399" s="271"/>
      <c r="D399" s="18"/>
      <c r="E399" s="264"/>
      <c r="F399" s="102"/>
      <c r="G399" s="102"/>
      <c r="H399" s="13"/>
      <c r="I399" s="351"/>
    </row>
    <row r="400" spans="1:15" x14ac:dyDescent="0.25">
      <c r="A400" s="8">
        <v>392</v>
      </c>
      <c r="B400" s="398"/>
      <c r="C400" s="373"/>
      <c r="D400" s="18"/>
      <c r="E400" s="264"/>
      <c r="F400" s="102"/>
      <c r="G400" s="102"/>
      <c r="H400" s="13"/>
      <c r="I400" s="351"/>
      <c r="J400" s="1768"/>
      <c r="K400" s="1582"/>
      <c r="M400" s="23"/>
      <c r="N400" s="12"/>
      <c r="O400" s="1582"/>
    </row>
    <row r="401" spans="1:15" x14ac:dyDescent="0.25">
      <c r="A401" s="6">
        <v>393</v>
      </c>
      <c r="B401" s="397"/>
      <c r="C401" s="271"/>
      <c r="D401" s="18"/>
      <c r="E401" s="264"/>
      <c r="F401" s="102"/>
      <c r="G401" s="102"/>
      <c r="H401" s="13"/>
      <c r="I401" s="351"/>
      <c r="J401" s="1768"/>
      <c r="K401" s="1582"/>
      <c r="M401" s="23"/>
      <c r="N401" s="12"/>
      <c r="O401" s="1582"/>
    </row>
    <row r="402" spans="1:15" x14ac:dyDescent="0.25">
      <c r="A402" s="8">
        <v>394</v>
      </c>
      <c r="B402" s="398"/>
      <c r="C402" s="271"/>
      <c r="D402" s="18"/>
      <c r="E402" s="264"/>
      <c r="F402" s="102"/>
      <c r="G402" s="102"/>
      <c r="H402" s="13"/>
      <c r="I402" s="351"/>
      <c r="J402" s="1768"/>
      <c r="K402" s="1582"/>
      <c r="M402" s="23"/>
      <c r="N402" s="12"/>
      <c r="O402" s="1582"/>
    </row>
    <row r="403" spans="1:15" x14ac:dyDescent="0.25">
      <c r="A403" s="6">
        <v>395</v>
      </c>
      <c r="B403" s="397"/>
      <c r="C403" s="271"/>
      <c r="D403" s="18"/>
      <c r="E403" s="264"/>
      <c r="F403" s="102"/>
      <c r="G403" s="102"/>
      <c r="H403" s="13"/>
      <c r="I403" s="351"/>
      <c r="J403" s="1768"/>
      <c r="K403" s="1582"/>
      <c r="M403" s="23"/>
      <c r="N403" s="12"/>
      <c r="O403" s="1582"/>
    </row>
    <row r="404" spans="1:15" x14ac:dyDescent="0.25">
      <c r="A404" s="8">
        <v>396</v>
      </c>
      <c r="B404" s="398"/>
      <c r="C404" s="271"/>
      <c r="D404" s="18"/>
      <c r="E404" s="264"/>
      <c r="F404" s="102"/>
      <c r="G404" s="102"/>
      <c r="H404" s="13"/>
      <c r="I404" s="351"/>
      <c r="J404" s="1768"/>
      <c r="K404" s="1770"/>
      <c r="M404" s="23"/>
      <c r="N404" s="12"/>
      <c r="O404" s="1770"/>
    </row>
    <row r="405" spans="1:15" x14ac:dyDescent="0.25">
      <c r="A405" s="6">
        <v>397</v>
      </c>
      <c r="B405" s="397"/>
      <c r="C405" s="271"/>
      <c r="D405" s="18"/>
      <c r="E405" s="264"/>
      <c r="F405" s="102"/>
      <c r="G405" s="102"/>
      <c r="H405" s="13"/>
      <c r="I405" s="351"/>
      <c r="J405" s="1768"/>
      <c r="K405" s="1770"/>
      <c r="M405" s="23"/>
      <c r="N405" s="12"/>
      <c r="O405" s="1770"/>
    </row>
    <row r="406" spans="1:15" x14ac:dyDescent="0.25">
      <c r="A406" s="8">
        <v>398</v>
      </c>
      <c r="B406" s="398"/>
      <c r="C406" s="271"/>
      <c r="D406" s="18"/>
      <c r="E406" s="264"/>
      <c r="F406" s="102"/>
      <c r="G406" s="102"/>
      <c r="H406" s="13"/>
      <c r="I406" s="351"/>
      <c r="J406" s="1768"/>
      <c r="K406" s="1770"/>
      <c r="M406" s="23"/>
      <c r="N406" s="12"/>
      <c r="O406" s="1770"/>
    </row>
    <row r="407" spans="1:15" x14ac:dyDescent="0.25">
      <c r="A407" s="6">
        <v>399</v>
      </c>
      <c r="B407" s="397"/>
      <c r="C407" s="271"/>
      <c r="D407" s="18"/>
      <c r="E407" s="264"/>
      <c r="F407" s="102"/>
      <c r="G407" s="102"/>
      <c r="H407" s="13"/>
      <c r="I407" s="351"/>
    </row>
    <row r="408" spans="1:15" x14ac:dyDescent="0.25">
      <c r="A408" s="8">
        <v>400</v>
      </c>
      <c r="B408" s="398"/>
      <c r="C408" s="271"/>
      <c r="D408" s="18"/>
      <c r="E408" s="264"/>
      <c r="F408" s="102"/>
      <c r="G408" s="102"/>
      <c r="H408" s="13"/>
      <c r="I408" s="351"/>
      <c r="J408" s="403"/>
    </row>
    <row r="409" spans="1:15" x14ac:dyDescent="0.25">
      <c r="A409" s="6">
        <v>401</v>
      </c>
      <c r="B409" s="397"/>
      <c r="C409" s="263"/>
      <c r="D409" s="18"/>
      <c r="E409" s="264"/>
      <c r="F409" s="102"/>
      <c r="G409" s="102"/>
      <c r="H409" s="13"/>
      <c r="I409" s="351"/>
      <c r="J409" s="1768"/>
      <c r="K409" s="1770"/>
      <c r="M409" s="23"/>
      <c r="N409" s="12"/>
      <c r="O409" s="1770"/>
    </row>
    <row r="410" spans="1:15" x14ac:dyDescent="0.25">
      <c r="A410" s="8">
        <v>402</v>
      </c>
      <c r="B410" s="398"/>
      <c r="C410" s="271"/>
      <c r="D410" s="18"/>
      <c r="E410" s="264"/>
      <c r="F410" s="102"/>
      <c r="G410" s="102"/>
      <c r="H410" s="13"/>
      <c r="I410" s="351"/>
      <c r="J410" s="1768"/>
      <c r="K410" s="1770"/>
      <c r="M410" s="23"/>
      <c r="N410" s="12"/>
      <c r="O410" s="1770"/>
    </row>
    <row r="411" spans="1:15" x14ac:dyDescent="0.25">
      <c r="A411" s="6">
        <v>403</v>
      </c>
      <c r="B411" s="397"/>
      <c r="C411" s="271"/>
      <c r="D411" s="18"/>
      <c r="E411" s="264"/>
      <c r="F411" s="102"/>
      <c r="G411" s="102"/>
      <c r="H411" s="13"/>
      <c r="I411" s="351"/>
      <c r="J411" s="1768"/>
      <c r="K411" s="1770"/>
      <c r="M411" s="23"/>
      <c r="N411" s="12"/>
      <c r="O411" s="1770"/>
    </row>
    <row r="412" spans="1:15" x14ac:dyDescent="0.25">
      <c r="A412" s="8">
        <v>404</v>
      </c>
      <c r="B412" s="398"/>
      <c r="C412" s="373"/>
      <c r="D412" s="18"/>
      <c r="E412" s="264"/>
      <c r="F412" s="102"/>
      <c r="G412" s="102"/>
      <c r="H412" s="13"/>
      <c r="I412" s="351"/>
      <c r="J412" s="1768"/>
      <c r="K412" s="1770"/>
      <c r="M412" s="23"/>
      <c r="N412" s="12"/>
      <c r="O412" s="1770"/>
    </row>
    <row r="413" spans="1:15" x14ac:dyDescent="0.25">
      <c r="A413" s="6">
        <v>405</v>
      </c>
      <c r="B413" s="397"/>
      <c r="C413" s="271"/>
      <c r="D413" s="18"/>
      <c r="E413" s="264"/>
      <c r="F413" s="102"/>
      <c r="G413" s="102"/>
      <c r="H413" s="13"/>
      <c r="I413" s="351"/>
      <c r="J413" s="1768"/>
      <c r="K413" s="1770"/>
      <c r="M413" s="23"/>
      <c r="N413" s="12"/>
      <c r="O413" s="1770"/>
    </row>
    <row r="414" spans="1:15" x14ac:dyDescent="0.25">
      <c r="A414" s="8">
        <v>406</v>
      </c>
      <c r="B414" s="398"/>
      <c r="C414" s="373"/>
      <c r="D414" s="18"/>
      <c r="E414" s="264"/>
      <c r="F414" s="102"/>
      <c r="G414" s="102"/>
      <c r="H414" s="13"/>
      <c r="I414" s="351"/>
      <c r="J414" s="1768"/>
      <c r="K414" s="1770"/>
      <c r="M414" s="23"/>
      <c r="N414" s="12"/>
      <c r="O414" s="1770"/>
    </row>
    <row r="415" spans="1:15" x14ac:dyDescent="0.25">
      <c r="A415" s="6">
        <v>407</v>
      </c>
      <c r="B415" s="397"/>
      <c r="C415" s="271"/>
      <c r="D415" s="18"/>
      <c r="E415" s="264"/>
      <c r="F415" s="102"/>
      <c r="G415" s="102"/>
      <c r="H415" s="13"/>
      <c r="I415" s="351"/>
      <c r="J415" s="1768"/>
      <c r="K415" s="1770"/>
      <c r="M415" s="23"/>
      <c r="N415" s="12"/>
      <c r="O415" s="1770"/>
    </row>
    <row r="416" spans="1:15" x14ac:dyDescent="0.25">
      <c r="A416" s="8">
        <v>408</v>
      </c>
      <c r="B416" s="398"/>
      <c r="C416" s="373"/>
      <c r="D416" s="18"/>
      <c r="E416" s="264"/>
      <c r="F416" s="102"/>
      <c r="G416" s="102"/>
      <c r="H416" s="13"/>
      <c r="I416" s="351"/>
      <c r="J416" s="1768"/>
      <c r="K416" s="1770"/>
      <c r="M416" s="23"/>
      <c r="N416" s="12"/>
      <c r="O416" s="1770"/>
    </row>
    <row r="417" spans="1:15" x14ac:dyDescent="0.25">
      <c r="A417" s="6">
        <v>409</v>
      </c>
      <c r="B417" s="397"/>
      <c r="C417" s="271"/>
      <c r="D417" s="18"/>
      <c r="E417" s="264"/>
      <c r="F417" s="102"/>
      <c r="G417" s="102"/>
      <c r="H417" s="13"/>
      <c r="I417" s="351"/>
    </row>
    <row r="418" spans="1:15" x14ac:dyDescent="0.25">
      <c r="A418" s="8">
        <v>410</v>
      </c>
      <c r="B418" s="398"/>
      <c r="C418" s="271"/>
      <c r="D418" s="18"/>
      <c r="E418" s="264"/>
      <c r="F418" s="102"/>
      <c r="G418" s="102"/>
      <c r="H418" s="13"/>
      <c r="I418" s="351"/>
      <c r="J418" s="403"/>
    </row>
    <row r="419" spans="1:15" x14ac:dyDescent="0.25">
      <c r="A419" s="6">
        <v>411</v>
      </c>
      <c r="B419" s="397"/>
      <c r="C419" s="271"/>
      <c r="D419" s="18"/>
      <c r="E419" s="264"/>
      <c r="F419" s="102"/>
      <c r="G419" s="102"/>
      <c r="H419" s="13"/>
      <c r="I419" s="351"/>
      <c r="J419" s="1768"/>
      <c r="K419" s="1770"/>
      <c r="M419" s="23"/>
      <c r="N419" s="12"/>
      <c r="O419" s="1770"/>
    </row>
    <row r="420" spans="1:15" x14ac:dyDescent="0.25">
      <c r="A420" s="8">
        <v>412</v>
      </c>
      <c r="B420" s="398"/>
      <c r="C420" s="271"/>
      <c r="D420" s="18"/>
      <c r="E420" s="264"/>
      <c r="F420" s="102"/>
      <c r="G420" s="102"/>
      <c r="H420" s="13"/>
      <c r="I420" s="351"/>
      <c r="J420" s="1768"/>
      <c r="K420" s="1770"/>
      <c r="M420" s="23"/>
      <c r="N420" s="12"/>
      <c r="O420" s="1582"/>
    </row>
    <row r="421" spans="1:15" x14ac:dyDescent="0.25">
      <c r="A421" s="6">
        <v>413</v>
      </c>
      <c r="B421" s="397"/>
      <c r="C421" s="271"/>
      <c r="D421" s="18"/>
      <c r="E421" s="264"/>
      <c r="F421" s="102"/>
      <c r="G421" s="102"/>
      <c r="H421" s="13"/>
      <c r="I421" s="351"/>
      <c r="J421" s="1768"/>
      <c r="K421" s="1770"/>
      <c r="M421" s="23"/>
      <c r="N421" s="12"/>
      <c r="O421" s="1582"/>
    </row>
    <row r="422" spans="1:15" x14ac:dyDescent="0.25">
      <c r="A422" s="8">
        <v>414</v>
      </c>
      <c r="B422" s="398"/>
      <c r="C422" s="271"/>
      <c r="D422" s="18"/>
      <c r="E422" s="264"/>
      <c r="F422" s="102"/>
      <c r="G422" s="102"/>
      <c r="H422" s="13"/>
      <c r="I422" s="351"/>
      <c r="J422" s="1768"/>
      <c r="K422" s="1770"/>
      <c r="M422" s="23"/>
      <c r="N422" s="12"/>
      <c r="O422" s="1582"/>
    </row>
    <row r="423" spans="1:15" x14ac:dyDescent="0.25">
      <c r="A423" s="6">
        <v>415</v>
      </c>
      <c r="B423" s="397"/>
      <c r="C423" s="271"/>
      <c r="D423" s="18"/>
      <c r="E423" s="264"/>
      <c r="F423" s="102"/>
      <c r="G423" s="102"/>
      <c r="H423" s="13"/>
      <c r="I423" s="351"/>
      <c r="J423" s="1768"/>
      <c r="K423" s="1770"/>
      <c r="M423" s="23"/>
      <c r="N423" s="12"/>
      <c r="O423" s="1582"/>
    </row>
    <row r="424" spans="1:15" x14ac:dyDescent="0.25">
      <c r="A424" s="8">
        <v>416</v>
      </c>
      <c r="B424" s="398"/>
      <c r="C424" s="374"/>
      <c r="D424" s="18"/>
      <c r="E424" s="264"/>
      <c r="F424" s="102"/>
      <c r="G424" s="102"/>
      <c r="H424" s="13"/>
      <c r="I424" s="351"/>
      <c r="J424" s="1768"/>
      <c r="K424" s="1770"/>
      <c r="M424" s="23"/>
      <c r="N424" s="12"/>
      <c r="O424" s="1582"/>
    </row>
    <row r="425" spans="1:15" x14ac:dyDescent="0.25">
      <c r="A425" s="6">
        <v>417</v>
      </c>
      <c r="B425" s="397"/>
      <c r="C425" s="271"/>
      <c r="D425" s="18"/>
      <c r="E425" s="264"/>
      <c r="F425" s="102"/>
      <c r="G425" s="102"/>
      <c r="H425" s="13"/>
      <c r="I425" s="351"/>
      <c r="J425" s="1768"/>
      <c r="K425" s="1582"/>
      <c r="M425" s="23"/>
      <c r="N425" s="12"/>
      <c r="O425" s="1582"/>
    </row>
    <row r="426" spans="1:15" x14ac:dyDescent="0.25">
      <c r="A426" s="8">
        <v>418</v>
      </c>
      <c r="B426" s="398"/>
      <c r="C426" s="271"/>
      <c r="D426" s="18"/>
      <c r="E426" s="264"/>
      <c r="F426" s="102"/>
      <c r="G426" s="102"/>
      <c r="H426" s="13"/>
      <c r="I426" s="351"/>
      <c r="J426" s="1768"/>
      <c r="K426" s="1770"/>
      <c r="M426" s="23"/>
      <c r="N426" s="12"/>
      <c r="O426" s="1582"/>
    </row>
    <row r="427" spans="1:15" x14ac:dyDescent="0.25">
      <c r="A427" s="6">
        <v>419</v>
      </c>
      <c r="B427" s="397"/>
      <c r="C427" s="271"/>
      <c r="D427" s="18"/>
      <c r="E427" s="264"/>
      <c r="F427" s="102"/>
      <c r="G427" s="102"/>
      <c r="H427" s="13"/>
      <c r="I427" s="351"/>
      <c r="J427" s="1768"/>
      <c r="K427" s="1770"/>
      <c r="M427" s="23"/>
      <c r="N427" s="12"/>
      <c r="O427" s="1582"/>
    </row>
    <row r="428" spans="1:15" x14ac:dyDescent="0.25">
      <c r="A428" s="8">
        <v>420</v>
      </c>
      <c r="B428" s="398"/>
      <c r="C428" s="373"/>
      <c r="D428" s="18"/>
      <c r="E428" s="264"/>
      <c r="F428" s="102"/>
      <c r="G428" s="102"/>
      <c r="H428" s="13"/>
      <c r="I428" s="351"/>
      <c r="J428" s="1768"/>
      <c r="K428" s="1770"/>
      <c r="M428" s="23"/>
      <c r="N428" s="12"/>
      <c r="O428" s="1771"/>
    </row>
    <row r="429" spans="1:15" x14ac:dyDescent="0.25">
      <c r="A429" s="6">
        <v>421</v>
      </c>
      <c r="B429" s="397"/>
      <c r="C429" s="271"/>
      <c r="D429" s="18"/>
      <c r="E429" s="264"/>
      <c r="F429" s="102"/>
      <c r="G429" s="102"/>
      <c r="H429" s="13"/>
      <c r="I429" s="351"/>
    </row>
    <row r="430" spans="1:15" x14ac:dyDescent="0.25">
      <c r="A430" s="8">
        <v>422</v>
      </c>
      <c r="B430" s="398"/>
      <c r="C430" s="373"/>
      <c r="D430" s="18"/>
      <c r="E430" s="264"/>
      <c r="F430" s="102"/>
      <c r="G430" s="102"/>
      <c r="H430" s="13"/>
      <c r="I430" s="351"/>
      <c r="J430" s="403"/>
    </row>
    <row r="431" spans="1:15" x14ac:dyDescent="0.25">
      <c r="A431" s="6">
        <v>423</v>
      </c>
      <c r="B431" s="397"/>
      <c r="C431" s="271"/>
      <c r="D431" s="18"/>
      <c r="E431" s="264"/>
      <c r="F431" s="102"/>
      <c r="G431" s="102"/>
      <c r="H431" s="13"/>
      <c r="I431" s="352"/>
      <c r="J431" s="1768"/>
      <c r="K431" s="1770"/>
      <c r="M431" s="23"/>
      <c r="N431" s="12"/>
      <c r="O431" s="1770"/>
    </row>
    <row r="432" spans="1:15" x14ac:dyDescent="0.25">
      <c r="A432" s="8">
        <v>424</v>
      </c>
      <c r="B432" s="398"/>
      <c r="C432" s="373"/>
      <c r="D432" s="18"/>
      <c r="E432" s="264"/>
      <c r="F432" s="102"/>
      <c r="G432" s="102"/>
      <c r="H432" s="13"/>
      <c r="I432" s="351"/>
      <c r="J432" s="1768"/>
      <c r="K432" s="1770"/>
      <c r="M432" s="23"/>
      <c r="N432" s="12"/>
      <c r="O432" s="1582"/>
    </row>
    <row r="433" spans="1:15" x14ac:dyDescent="0.25">
      <c r="A433" s="6">
        <v>425</v>
      </c>
      <c r="B433" s="397"/>
      <c r="C433" s="271"/>
      <c r="D433" s="18"/>
      <c r="E433" s="264"/>
      <c r="F433" s="102"/>
      <c r="G433" s="102"/>
      <c r="H433" s="13"/>
      <c r="I433" s="351"/>
      <c r="J433" s="1768"/>
      <c r="K433" s="1770"/>
      <c r="M433" s="23"/>
      <c r="N433" s="12"/>
      <c r="O433" s="1582"/>
    </row>
    <row r="434" spans="1:15" x14ac:dyDescent="0.25">
      <c r="A434" s="8">
        <v>426</v>
      </c>
      <c r="B434" s="398"/>
      <c r="C434" s="271"/>
      <c r="D434" s="18"/>
      <c r="E434" s="264"/>
      <c r="F434" s="102"/>
      <c r="G434" s="102"/>
      <c r="H434" s="13"/>
      <c r="I434" s="352"/>
      <c r="J434" s="1768"/>
      <c r="K434" s="1770"/>
      <c r="M434" s="23"/>
      <c r="N434" s="12"/>
      <c r="O434" s="1582"/>
    </row>
    <row r="435" spans="1:15" x14ac:dyDescent="0.25">
      <c r="A435" s="6">
        <v>427</v>
      </c>
      <c r="B435" s="397"/>
      <c r="C435" s="271"/>
      <c r="D435" s="18"/>
      <c r="E435" s="264"/>
      <c r="F435" s="102"/>
      <c r="G435" s="102"/>
      <c r="H435" s="13"/>
      <c r="I435" s="351"/>
      <c r="J435" s="1768"/>
      <c r="K435" s="1770"/>
      <c r="M435" s="23"/>
      <c r="N435" s="12"/>
      <c r="O435" s="1582"/>
    </row>
    <row r="436" spans="1:15" x14ac:dyDescent="0.25">
      <c r="A436" s="8">
        <v>428</v>
      </c>
      <c r="B436" s="398"/>
      <c r="C436" s="373"/>
      <c r="D436" s="18"/>
      <c r="E436" s="264"/>
      <c r="F436" s="102"/>
      <c r="G436" s="102"/>
      <c r="H436" s="13"/>
      <c r="I436" s="351"/>
      <c r="J436" s="1768"/>
      <c r="K436" s="1582"/>
      <c r="M436" s="23"/>
      <c r="N436" s="12"/>
      <c r="O436" s="1582"/>
    </row>
    <row r="437" spans="1:15" x14ac:dyDescent="0.25">
      <c r="A437" s="6">
        <v>429</v>
      </c>
      <c r="B437" s="397"/>
      <c r="C437" s="263"/>
      <c r="D437" s="18"/>
      <c r="E437" s="264"/>
      <c r="F437" s="102"/>
      <c r="G437" s="102"/>
      <c r="H437" s="13"/>
      <c r="I437" s="351"/>
      <c r="J437" s="1768"/>
      <c r="K437" s="1582"/>
      <c r="M437" s="23"/>
      <c r="N437" s="12"/>
      <c r="O437" s="1582"/>
    </row>
    <row r="438" spans="1:15" x14ac:dyDescent="0.25">
      <c r="A438" s="8">
        <v>430</v>
      </c>
      <c r="B438" s="398"/>
      <c r="C438" s="271"/>
      <c r="D438" s="18"/>
      <c r="E438" s="264"/>
      <c r="F438" s="102"/>
      <c r="G438" s="102"/>
      <c r="H438" s="13"/>
      <c r="I438" s="351"/>
      <c r="J438" s="1768"/>
      <c r="K438" s="1582"/>
      <c r="M438" s="23"/>
      <c r="N438" s="12"/>
      <c r="O438" s="1582"/>
    </row>
    <row r="439" spans="1:15" x14ac:dyDescent="0.25">
      <c r="A439" s="6">
        <v>431</v>
      </c>
      <c r="B439" s="397"/>
      <c r="C439" s="271"/>
      <c r="D439" s="18"/>
      <c r="E439" s="264"/>
      <c r="F439" s="102"/>
      <c r="G439" s="102"/>
      <c r="H439" s="13"/>
      <c r="I439" s="352"/>
      <c r="J439" s="1768"/>
      <c r="K439" s="1582"/>
      <c r="M439" s="23"/>
      <c r="N439" s="12"/>
      <c r="O439" s="1582"/>
    </row>
    <row r="440" spans="1:15" x14ac:dyDescent="0.25">
      <c r="A440" s="8">
        <v>432</v>
      </c>
      <c r="B440" s="398"/>
      <c r="C440" s="271"/>
      <c r="D440" s="18"/>
      <c r="E440" s="264"/>
      <c r="F440" s="102"/>
      <c r="G440" s="102"/>
      <c r="H440" s="13"/>
      <c r="I440" s="352"/>
    </row>
    <row r="441" spans="1:15" x14ac:dyDescent="0.25">
      <c r="A441" s="6">
        <v>433</v>
      </c>
      <c r="B441" s="397"/>
      <c r="C441" s="271"/>
      <c r="D441" s="18"/>
      <c r="E441" s="264"/>
      <c r="F441" s="102"/>
      <c r="G441" s="102"/>
      <c r="H441" s="13"/>
      <c r="I441" s="351"/>
    </row>
    <row r="442" spans="1:15" x14ac:dyDescent="0.25">
      <c r="A442" s="8">
        <v>434</v>
      </c>
      <c r="B442" s="398"/>
      <c r="C442" s="271"/>
      <c r="D442" s="18"/>
      <c r="E442" s="264"/>
      <c r="F442" s="102"/>
      <c r="G442" s="102"/>
      <c r="H442" s="13"/>
      <c r="I442" s="352"/>
    </row>
    <row r="443" spans="1:15" x14ac:dyDescent="0.25">
      <c r="A443" s="6">
        <v>435</v>
      </c>
      <c r="B443" s="397"/>
      <c r="C443" s="271"/>
      <c r="D443" s="18"/>
      <c r="E443" s="264"/>
      <c r="F443" s="102"/>
      <c r="G443" s="102"/>
      <c r="H443" s="13"/>
      <c r="I443" s="351"/>
    </row>
    <row r="444" spans="1:15" x14ac:dyDescent="0.25">
      <c r="A444" s="8">
        <v>436</v>
      </c>
      <c r="B444" s="398"/>
      <c r="C444" s="271"/>
      <c r="D444" s="18"/>
      <c r="E444" s="264"/>
      <c r="F444" s="102"/>
      <c r="G444" s="102"/>
      <c r="H444" s="13"/>
      <c r="I444" s="351"/>
    </row>
    <row r="445" spans="1:15" x14ac:dyDescent="0.25">
      <c r="A445" s="6">
        <v>437</v>
      </c>
      <c r="B445" s="397"/>
      <c r="C445" s="271"/>
      <c r="D445" s="18"/>
      <c r="E445" s="264"/>
      <c r="F445" s="102"/>
      <c r="G445" s="102"/>
      <c r="H445" s="13"/>
      <c r="I445" s="351"/>
    </row>
    <row r="446" spans="1:15" x14ac:dyDescent="0.25">
      <c r="A446" s="8">
        <v>438</v>
      </c>
      <c r="B446" s="398"/>
      <c r="C446" s="271"/>
      <c r="D446" s="18"/>
      <c r="E446" s="264"/>
      <c r="F446" s="102"/>
      <c r="G446" s="102"/>
      <c r="H446" s="13"/>
      <c r="I446" s="351"/>
      <c r="J446" s="1768"/>
      <c r="K446" s="1582"/>
      <c r="M446" s="23"/>
      <c r="N446" s="12"/>
      <c r="O446" s="1582"/>
    </row>
    <row r="447" spans="1:15" x14ac:dyDescent="0.25">
      <c r="A447" s="6">
        <v>439</v>
      </c>
      <c r="B447" s="397"/>
      <c r="C447" s="271"/>
      <c r="D447" s="18"/>
      <c r="E447" s="264"/>
      <c r="F447" s="102"/>
      <c r="G447" s="102"/>
      <c r="H447" s="13"/>
      <c r="I447" s="351"/>
    </row>
    <row r="448" spans="1:15" x14ac:dyDescent="0.25">
      <c r="A448" s="8">
        <v>440</v>
      </c>
      <c r="B448" s="398"/>
      <c r="C448" s="373"/>
      <c r="D448" s="18"/>
      <c r="E448" s="264"/>
      <c r="F448" s="102"/>
      <c r="G448" s="102"/>
      <c r="H448" s="13"/>
      <c r="I448" s="351"/>
    </row>
    <row r="449" spans="1:15" x14ac:dyDescent="0.25">
      <c r="A449" s="6">
        <v>441</v>
      </c>
      <c r="B449" s="397"/>
      <c r="C449" s="271"/>
      <c r="D449" s="18"/>
      <c r="E449" s="264"/>
      <c r="F449" s="102"/>
      <c r="G449" s="102"/>
      <c r="H449" s="13"/>
      <c r="I449" s="351"/>
      <c r="J449" s="1768"/>
      <c r="K449" s="1770"/>
      <c r="M449" s="23"/>
      <c r="N449" s="12"/>
      <c r="O449" s="1771"/>
    </row>
    <row r="450" spans="1:15" x14ac:dyDescent="0.25">
      <c r="A450" s="8">
        <v>442</v>
      </c>
      <c r="B450" s="398"/>
      <c r="C450" s="271"/>
      <c r="D450" s="18"/>
      <c r="E450" s="264"/>
      <c r="F450" s="102"/>
      <c r="G450" s="102"/>
      <c r="H450" s="13"/>
      <c r="I450" s="351"/>
      <c r="J450" s="1768"/>
      <c r="K450" s="1770"/>
      <c r="M450" s="23"/>
      <c r="N450" s="12"/>
      <c r="O450" s="1771"/>
    </row>
    <row r="451" spans="1:15" x14ac:dyDescent="0.25">
      <c r="A451" s="6">
        <v>443</v>
      </c>
      <c r="B451" s="397"/>
      <c r="C451" s="271"/>
      <c r="D451" s="18"/>
      <c r="E451" s="264"/>
      <c r="F451" s="102"/>
      <c r="G451" s="102"/>
      <c r="H451" s="13"/>
      <c r="I451" s="352"/>
      <c r="J451" s="1768"/>
      <c r="K451" s="1770"/>
      <c r="M451" s="23"/>
      <c r="N451" s="12"/>
      <c r="O451" s="1770"/>
    </row>
    <row r="452" spans="1:15" x14ac:dyDescent="0.25">
      <c r="A452" s="8">
        <v>444</v>
      </c>
      <c r="B452" s="398"/>
      <c r="C452" s="271"/>
      <c r="D452" s="18"/>
      <c r="E452" s="264"/>
      <c r="F452" s="102"/>
      <c r="G452" s="102"/>
      <c r="H452" s="13"/>
      <c r="I452" s="352"/>
      <c r="J452" s="1768"/>
      <c r="K452" s="1770"/>
      <c r="M452" s="23"/>
      <c r="N452" s="12"/>
      <c r="O452" s="1770"/>
    </row>
    <row r="453" spans="1:15" x14ac:dyDescent="0.25">
      <c r="A453" s="6">
        <v>445</v>
      </c>
      <c r="B453" s="397"/>
      <c r="C453" s="271"/>
      <c r="D453" s="18"/>
      <c r="E453" s="264"/>
      <c r="F453" s="102"/>
      <c r="G453" s="7"/>
      <c r="H453" s="13"/>
      <c r="I453" s="175"/>
    </row>
    <row r="454" spans="1:15" x14ac:dyDescent="0.25">
      <c r="A454" s="8">
        <v>446</v>
      </c>
      <c r="B454" s="398"/>
      <c r="C454" s="271"/>
      <c r="D454" s="18"/>
      <c r="E454" s="264"/>
      <c r="F454" s="102"/>
      <c r="G454" s="7"/>
      <c r="H454" s="13"/>
      <c r="I454" s="175"/>
    </row>
    <row r="455" spans="1:15" x14ac:dyDescent="0.25">
      <c r="A455" s="6">
        <v>447</v>
      </c>
      <c r="B455" s="397"/>
      <c r="C455" s="271"/>
      <c r="D455" s="18"/>
      <c r="E455" s="264"/>
      <c r="F455" s="102"/>
      <c r="G455" s="7"/>
      <c r="H455" s="13"/>
      <c r="I455" s="175"/>
      <c r="J455" s="1772"/>
      <c r="K455" s="1773"/>
      <c r="M455" s="23"/>
      <c r="N455" s="12"/>
      <c r="O455" s="422"/>
    </row>
    <row r="456" spans="1:15" x14ac:dyDescent="0.25">
      <c r="A456" s="8">
        <v>448</v>
      </c>
      <c r="B456" s="398"/>
      <c r="C456" s="271"/>
      <c r="D456" s="18"/>
      <c r="E456" s="264"/>
      <c r="F456" s="102"/>
      <c r="G456" s="7"/>
      <c r="H456" s="13"/>
      <c r="I456" s="175"/>
      <c r="J456" s="1772"/>
      <c r="K456" s="1773"/>
      <c r="M456" s="23"/>
      <c r="N456" s="12"/>
      <c r="O456" s="422"/>
    </row>
    <row r="457" spans="1:15" x14ac:dyDescent="0.25">
      <c r="A457" s="6">
        <v>449</v>
      </c>
      <c r="B457" s="397"/>
      <c r="C457" s="271"/>
      <c r="D457" s="18"/>
      <c r="E457" s="264"/>
      <c r="F457" s="102"/>
      <c r="G457" s="7"/>
      <c r="H457" s="13"/>
      <c r="I457" s="175"/>
    </row>
    <row r="458" spans="1:15" x14ac:dyDescent="0.25">
      <c r="A458" s="8">
        <v>450</v>
      </c>
      <c r="B458" s="398"/>
      <c r="C458" s="271"/>
      <c r="D458" s="18"/>
      <c r="E458" s="264"/>
      <c r="F458" s="102"/>
      <c r="G458" s="7"/>
      <c r="H458" s="13"/>
      <c r="I458" s="175"/>
    </row>
    <row r="459" spans="1:15" x14ac:dyDescent="0.25">
      <c r="A459" s="6">
        <v>451</v>
      </c>
      <c r="B459" s="397"/>
      <c r="C459" s="271"/>
      <c r="D459" s="18"/>
      <c r="E459" s="264"/>
      <c r="F459" s="102"/>
      <c r="G459" s="7"/>
      <c r="H459" s="13"/>
      <c r="I459" s="175"/>
    </row>
    <row r="460" spans="1:15" x14ac:dyDescent="0.25">
      <c r="A460" s="8">
        <v>452</v>
      </c>
      <c r="B460" s="398"/>
      <c r="C460" s="271"/>
      <c r="D460" s="18"/>
      <c r="E460" s="264"/>
      <c r="F460" s="102"/>
      <c r="G460" s="7"/>
      <c r="H460" s="13"/>
      <c r="I460" s="175"/>
      <c r="J460" s="403"/>
    </row>
    <row r="461" spans="1:15" x14ac:dyDescent="0.25">
      <c r="A461" s="6">
        <v>453</v>
      </c>
      <c r="B461" s="397"/>
      <c r="C461" s="271"/>
      <c r="D461" s="18"/>
      <c r="E461" s="264"/>
      <c r="F461" s="102"/>
      <c r="G461" s="7"/>
      <c r="H461" s="13"/>
      <c r="I461" s="175"/>
    </row>
    <row r="462" spans="1:15" x14ac:dyDescent="0.25">
      <c r="A462" s="8">
        <v>454</v>
      </c>
      <c r="B462" s="398"/>
      <c r="C462" s="373"/>
      <c r="D462" s="18"/>
      <c r="E462" s="264"/>
      <c r="F462" s="102"/>
      <c r="G462" s="7"/>
      <c r="H462" s="13"/>
      <c r="I462" s="175"/>
    </row>
    <row r="463" spans="1:15" x14ac:dyDescent="0.25">
      <c r="A463" s="6">
        <v>455</v>
      </c>
      <c r="B463" s="397"/>
      <c r="C463" s="271"/>
      <c r="D463" s="18"/>
      <c r="E463" s="264"/>
      <c r="F463" s="102"/>
      <c r="G463" s="7"/>
      <c r="H463" s="13"/>
      <c r="I463" s="175"/>
    </row>
    <row r="464" spans="1:15" x14ac:dyDescent="0.25">
      <c r="A464" s="8">
        <v>456</v>
      </c>
      <c r="B464" s="398"/>
      <c r="C464" s="373"/>
      <c r="D464" s="18"/>
      <c r="E464" s="264"/>
      <c r="F464" s="102"/>
      <c r="G464" s="7"/>
      <c r="H464" s="13"/>
      <c r="I464" s="175"/>
    </row>
    <row r="465" spans="1:15" x14ac:dyDescent="0.25">
      <c r="A465" s="6">
        <v>457</v>
      </c>
      <c r="B465" s="397"/>
      <c r="C465" s="271"/>
      <c r="D465" s="18"/>
      <c r="E465" s="264"/>
      <c r="F465" s="102"/>
      <c r="G465" s="7"/>
      <c r="H465" s="13"/>
      <c r="I465" s="175"/>
    </row>
    <row r="466" spans="1:15" x14ac:dyDescent="0.25">
      <c r="A466" s="8">
        <v>458</v>
      </c>
      <c r="B466" s="398"/>
      <c r="C466" s="271"/>
      <c r="D466" s="18"/>
      <c r="E466" s="264"/>
      <c r="F466" s="102"/>
      <c r="G466" s="7"/>
      <c r="H466" s="13"/>
      <c r="I466" s="175"/>
    </row>
    <row r="467" spans="1:15" x14ac:dyDescent="0.25">
      <c r="A467" s="6">
        <v>459</v>
      </c>
      <c r="B467" s="397"/>
      <c r="C467" s="271"/>
      <c r="D467" s="18"/>
      <c r="E467" s="264"/>
      <c r="F467" s="102"/>
      <c r="G467" s="7"/>
      <c r="H467" s="13"/>
      <c r="I467" s="175"/>
    </row>
    <row r="468" spans="1:15" x14ac:dyDescent="0.25">
      <c r="A468" s="8">
        <v>460</v>
      </c>
      <c r="B468" s="398"/>
      <c r="C468" s="271"/>
      <c r="D468" s="18"/>
      <c r="E468" s="264"/>
      <c r="F468" s="102"/>
      <c r="G468" s="7"/>
      <c r="H468" s="13"/>
      <c r="I468" s="175"/>
      <c r="J468" s="403"/>
    </row>
    <row r="469" spans="1:15" x14ac:dyDescent="0.25">
      <c r="A469" s="6">
        <v>461</v>
      </c>
      <c r="B469" s="397"/>
      <c r="C469" s="271"/>
      <c r="D469" s="18"/>
      <c r="E469" s="264"/>
      <c r="F469" s="102"/>
      <c r="G469" s="7"/>
      <c r="H469" s="13"/>
      <c r="I469" s="175"/>
    </row>
    <row r="470" spans="1:15" x14ac:dyDescent="0.25">
      <c r="A470" s="8">
        <v>462</v>
      </c>
      <c r="B470" s="398"/>
      <c r="C470" s="373"/>
      <c r="D470" s="18"/>
      <c r="E470" s="264"/>
      <c r="F470" s="102"/>
      <c r="G470" s="7"/>
      <c r="H470" s="13"/>
      <c r="I470" s="175"/>
      <c r="J470" s="1768"/>
      <c r="K470" s="1582"/>
      <c r="M470" s="23"/>
      <c r="N470" s="12"/>
      <c r="O470" s="1582"/>
    </row>
    <row r="471" spans="1:15" x14ac:dyDescent="0.25">
      <c r="A471" s="6">
        <v>463</v>
      </c>
      <c r="B471" s="397"/>
      <c r="C471" s="271"/>
      <c r="D471" s="18"/>
      <c r="E471" s="264"/>
      <c r="F471" s="102"/>
      <c r="G471" s="7"/>
      <c r="H471" s="13"/>
      <c r="I471" s="175"/>
      <c r="J471" s="1768"/>
      <c r="K471" s="1582"/>
      <c r="M471" s="23"/>
      <c r="N471" s="12"/>
      <c r="O471" s="1582"/>
    </row>
    <row r="472" spans="1:15" x14ac:dyDescent="0.25">
      <c r="A472" s="8">
        <v>464</v>
      </c>
      <c r="B472" s="398"/>
      <c r="C472" s="271"/>
      <c r="D472" s="18"/>
      <c r="E472" s="264"/>
      <c r="F472" s="102"/>
      <c r="G472" s="7"/>
      <c r="H472" s="13"/>
      <c r="I472" s="175"/>
      <c r="J472" s="1768"/>
      <c r="K472" s="1582"/>
      <c r="M472" s="23"/>
      <c r="N472" s="12"/>
      <c r="O472" s="1582"/>
    </row>
    <row r="473" spans="1:15" x14ac:dyDescent="0.25">
      <c r="A473" s="6">
        <v>465</v>
      </c>
      <c r="B473" s="397"/>
      <c r="C473" s="271"/>
      <c r="D473" s="18"/>
      <c r="E473" s="264"/>
      <c r="F473" s="102"/>
      <c r="G473" s="7"/>
      <c r="H473" s="13"/>
      <c r="I473" s="175"/>
      <c r="J473" s="1768"/>
      <c r="K473" s="1770"/>
      <c r="M473" s="23"/>
      <c r="N473" s="12"/>
      <c r="O473" s="1770"/>
    </row>
    <row r="474" spans="1:15" x14ac:dyDescent="0.25">
      <c r="A474" s="8">
        <v>466</v>
      </c>
      <c r="B474" s="398"/>
      <c r="C474" s="271"/>
      <c r="D474" s="18"/>
      <c r="E474" s="264"/>
      <c r="F474" s="102"/>
      <c r="G474" s="7"/>
      <c r="H474" s="13"/>
      <c r="I474" s="175"/>
      <c r="J474" s="1768"/>
      <c r="K474" s="1770"/>
      <c r="M474" s="23"/>
      <c r="N474" s="12"/>
      <c r="O474" s="1770"/>
    </row>
    <row r="475" spans="1:15" x14ac:dyDescent="0.25">
      <c r="A475" s="6">
        <v>467</v>
      </c>
      <c r="B475" s="397"/>
      <c r="C475" s="271"/>
      <c r="D475" s="18"/>
      <c r="E475" s="264"/>
      <c r="F475" s="102"/>
      <c r="G475" s="7"/>
      <c r="H475" s="13"/>
      <c r="I475" s="175"/>
      <c r="J475" s="1768"/>
      <c r="K475" s="1770"/>
      <c r="M475" s="23"/>
      <c r="N475" s="12"/>
      <c r="O475" s="1770"/>
    </row>
    <row r="476" spans="1:15" x14ac:dyDescent="0.25">
      <c r="A476" s="8">
        <v>468</v>
      </c>
      <c r="B476" s="398"/>
      <c r="C476" s="271"/>
      <c r="D476" s="18"/>
      <c r="E476" s="264"/>
      <c r="F476" s="102"/>
      <c r="G476" s="7"/>
      <c r="H476" s="13"/>
      <c r="I476" s="175"/>
    </row>
    <row r="477" spans="1:15" x14ac:dyDescent="0.25">
      <c r="A477" s="6">
        <v>469</v>
      </c>
      <c r="B477" s="397"/>
      <c r="C477" s="271"/>
      <c r="D477" s="18"/>
      <c r="E477" s="264"/>
      <c r="F477" s="102"/>
      <c r="G477" s="7"/>
      <c r="H477" s="13"/>
      <c r="I477" s="175"/>
    </row>
    <row r="478" spans="1:15" x14ac:dyDescent="0.25">
      <c r="A478" s="8">
        <v>470</v>
      </c>
      <c r="B478" s="398"/>
      <c r="C478" s="271"/>
      <c r="D478" s="18"/>
      <c r="E478" s="264"/>
      <c r="F478" s="102"/>
      <c r="G478" s="7"/>
      <c r="H478" s="13"/>
      <c r="I478" s="175"/>
    </row>
    <row r="479" spans="1:15" x14ac:dyDescent="0.25">
      <c r="A479" s="6">
        <v>471</v>
      </c>
      <c r="B479" s="397"/>
      <c r="C479" s="271"/>
      <c r="D479" s="18"/>
      <c r="E479" s="264"/>
      <c r="F479" s="102"/>
      <c r="G479" s="7"/>
      <c r="H479" s="13"/>
      <c r="I479" s="175"/>
      <c r="J479" s="403"/>
    </row>
    <row r="480" spans="1:15" x14ac:dyDescent="0.25">
      <c r="A480" s="8">
        <v>472</v>
      </c>
      <c r="B480" s="398"/>
      <c r="C480" s="271"/>
      <c r="D480" s="18"/>
      <c r="E480" s="264"/>
      <c r="F480" s="102"/>
      <c r="G480" s="7"/>
      <c r="H480" s="13"/>
      <c r="I480" s="175"/>
    </row>
    <row r="481" spans="1:15" x14ac:dyDescent="0.25">
      <c r="A481" s="6">
        <v>473</v>
      </c>
      <c r="B481" s="397"/>
      <c r="C481" s="271"/>
      <c r="D481" s="18"/>
      <c r="E481" s="264"/>
      <c r="F481" s="102"/>
      <c r="G481" s="7"/>
      <c r="H481" s="13"/>
      <c r="I481" s="175"/>
    </row>
    <row r="482" spans="1:15" x14ac:dyDescent="0.25">
      <c r="A482" s="8">
        <v>474</v>
      </c>
      <c r="B482" s="398"/>
      <c r="C482" s="373"/>
      <c r="D482" s="18"/>
      <c r="E482" s="264"/>
      <c r="F482" s="102"/>
      <c r="G482" s="7"/>
      <c r="H482" s="13"/>
      <c r="I482" s="175"/>
      <c r="J482" s="1768"/>
      <c r="K482" s="1770"/>
      <c r="M482" s="23"/>
      <c r="N482" s="12"/>
      <c r="O482" s="1770"/>
    </row>
    <row r="483" spans="1:15" x14ac:dyDescent="0.25">
      <c r="A483" s="6">
        <v>475</v>
      </c>
      <c r="B483" s="397"/>
      <c r="C483" s="271"/>
      <c r="D483" s="18"/>
      <c r="E483" s="264"/>
      <c r="F483" s="102"/>
      <c r="G483" s="7"/>
      <c r="H483" s="13"/>
      <c r="I483" s="175"/>
      <c r="J483" s="1768"/>
      <c r="K483" s="1770"/>
      <c r="M483" s="23"/>
      <c r="N483" s="12"/>
      <c r="O483" s="1770"/>
    </row>
    <row r="484" spans="1:15" x14ac:dyDescent="0.25">
      <c r="A484" s="8">
        <v>476</v>
      </c>
      <c r="B484" s="398"/>
      <c r="C484" s="271"/>
      <c r="D484" s="18"/>
      <c r="E484" s="264"/>
      <c r="F484" s="102"/>
      <c r="G484" s="7"/>
      <c r="H484" s="13"/>
      <c r="I484" s="175"/>
      <c r="J484" s="1768"/>
      <c r="K484" s="1582"/>
      <c r="M484" s="23"/>
      <c r="N484" s="12"/>
      <c r="O484" s="1582"/>
    </row>
    <row r="485" spans="1:15" x14ac:dyDescent="0.25">
      <c r="A485" s="6">
        <v>477</v>
      </c>
      <c r="B485" s="397"/>
      <c r="C485" s="271"/>
      <c r="D485" s="18"/>
      <c r="E485" s="264"/>
      <c r="F485" s="102"/>
      <c r="G485" s="7"/>
      <c r="H485" s="13"/>
      <c r="I485" s="175"/>
      <c r="J485" s="1768"/>
      <c r="K485" s="1582"/>
      <c r="M485" s="23"/>
      <c r="N485" s="12"/>
      <c r="O485" s="1582"/>
    </row>
    <row r="486" spans="1:15" x14ac:dyDescent="0.25">
      <c r="A486" s="8">
        <v>478</v>
      </c>
      <c r="B486" s="398"/>
      <c r="C486" s="271"/>
      <c r="D486" s="18"/>
      <c r="E486" s="264"/>
      <c r="F486" s="102"/>
      <c r="G486" s="7"/>
      <c r="H486" s="13"/>
      <c r="I486" s="175"/>
      <c r="J486" s="1768"/>
      <c r="K486" s="1582"/>
      <c r="M486" s="23"/>
      <c r="N486" s="12"/>
      <c r="O486" s="1582"/>
    </row>
    <row r="487" spans="1:15" x14ac:dyDescent="0.25">
      <c r="A487" s="6">
        <v>479</v>
      </c>
      <c r="B487" s="397"/>
      <c r="C487" s="271"/>
      <c r="D487" s="18"/>
      <c r="E487" s="264"/>
      <c r="F487" s="102"/>
      <c r="G487" s="7"/>
      <c r="H487" s="13"/>
      <c r="I487" s="175"/>
      <c r="J487" s="1768"/>
      <c r="K487" s="1582"/>
      <c r="M487" s="23"/>
      <c r="N487" s="12"/>
      <c r="O487" s="1582"/>
    </row>
    <row r="488" spans="1:15" x14ac:dyDescent="0.25">
      <c r="A488" s="8">
        <v>480</v>
      </c>
      <c r="B488" s="398"/>
      <c r="C488" s="271"/>
      <c r="D488" s="18"/>
      <c r="E488" s="264"/>
      <c r="F488" s="102"/>
      <c r="G488" s="7"/>
      <c r="H488" s="13"/>
      <c r="I488" s="175"/>
      <c r="J488" s="1768"/>
      <c r="K488" s="1582"/>
      <c r="M488" s="23"/>
      <c r="N488" s="12"/>
      <c r="O488" s="1582"/>
    </row>
    <row r="489" spans="1:15" x14ac:dyDescent="0.25">
      <c r="A489" s="6">
        <v>481</v>
      </c>
      <c r="B489" s="397"/>
      <c r="C489" s="271"/>
      <c r="D489" s="18"/>
      <c r="E489" s="264"/>
      <c r="F489" s="102"/>
      <c r="G489" s="7"/>
      <c r="H489" s="13"/>
      <c r="I489" s="175"/>
      <c r="J489" s="1768"/>
      <c r="K489" s="1582"/>
      <c r="M489" s="23"/>
      <c r="N489" s="12"/>
      <c r="O489" s="1582"/>
    </row>
    <row r="490" spans="1:15" x14ac:dyDescent="0.25">
      <c r="A490" s="8">
        <v>482</v>
      </c>
      <c r="B490" s="398"/>
      <c r="C490" s="373"/>
      <c r="D490" s="18"/>
      <c r="E490" s="264"/>
      <c r="F490" s="102"/>
      <c r="G490" s="7"/>
      <c r="H490" s="13"/>
      <c r="I490" s="175"/>
      <c r="J490" s="1768"/>
      <c r="K490" s="1108"/>
      <c r="M490" s="23"/>
      <c r="N490" s="12"/>
      <c r="O490" s="1108"/>
    </row>
    <row r="491" spans="1:15" x14ac:dyDescent="0.25">
      <c r="A491" s="6">
        <v>483</v>
      </c>
      <c r="B491" s="397"/>
      <c r="C491" s="271"/>
      <c r="D491" s="18"/>
      <c r="E491" s="264"/>
      <c r="F491" s="102"/>
      <c r="G491" s="7"/>
      <c r="H491" s="13"/>
      <c r="I491" s="175"/>
      <c r="J491" s="1768"/>
      <c r="K491" s="1108"/>
      <c r="M491" s="23"/>
      <c r="N491" s="12"/>
      <c r="O491" s="1108"/>
    </row>
    <row r="492" spans="1:15" x14ac:dyDescent="0.25">
      <c r="A492" s="8">
        <v>484</v>
      </c>
      <c r="B492" s="398"/>
      <c r="C492" s="271"/>
      <c r="D492" s="18"/>
      <c r="E492" s="264"/>
      <c r="F492" s="102"/>
      <c r="G492" s="7"/>
      <c r="H492" s="13"/>
      <c r="I492" s="175"/>
      <c r="J492" s="1768"/>
      <c r="K492" s="1108"/>
      <c r="M492" s="23"/>
      <c r="N492" s="12"/>
      <c r="O492" s="1108"/>
    </row>
    <row r="493" spans="1:15" x14ac:dyDescent="0.25">
      <c r="A493" s="6">
        <v>485</v>
      </c>
      <c r="B493" s="397"/>
      <c r="C493" s="271"/>
      <c r="D493" s="18"/>
      <c r="E493" s="264"/>
      <c r="F493" s="102"/>
      <c r="G493" s="7"/>
      <c r="H493" s="13"/>
      <c r="I493" s="175"/>
      <c r="J493" s="1768"/>
      <c r="K493" s="1108"/>
      <c r="M493" s="23"/>
      <c r="N493" s="12"/>
      <c r="O493" s="1108"/>
    </row>
    <row r="494" spans="1:15" x14ac:dyDescent="0.25">
      <c r="A494" s="8">
        <v>486</v>
      </c>
      <c r="B494" s="398"/>
      <c r="C494" s="373"/>
      <c r="D494" s="18"/>
      <c r="E494" s="264"/>
      <c r="F494" s="102"/>
      <c r="G494" s="7"/>
      <c r="H494" s="13"/>
      <c r="I494" s="175"/>
      <c r="J494" s="1768"/>
      <c r="K494" s="1582"/>
      <c r="M494" s="23"/>
      <c r="N494" s="12"/>
      <c r="O494" s="1582"/>
    </row>
    <row r="495" spans="1:15" x14ac:dyDescent="0.25">
      <c r="A495" s="6">
        <v>487</v>
      </c>
      <c r="B495" s="397"/>
      <c r="C495" s="271"/>
      <c r="D495" s="18"/>
      <c r="E495" s="264"/>
      <c r="F495" s="102"/>
      <c r="G495" s="7"/>
      <c r="H495" s="13"/>
      <c r="I495" s="175"/>
      <c r="J495" s="1768"/>
      <c r="K495" s="1582"/>
      <c r="M495" s="23"/>
      <c r="N495" s="12"/>
      <c r="O495" s="1582"/>
    </row>
    <row r="496" spans="1:15" x14ac:dyDescent="0.25">
      <c r="A496" s="8">
        <v>488</v>
      </c>
      <c r="B496" s="398"/>
      <c r="C496" s="271"/>
      <c r="D496" s="18"/>
      <c r="E496" s="264"/>
      <c r="F496" s="102"/>
      <c r="G496" s="7"/>
      <c r="H496" s="13"/>
      <c r="I496" s="175"/>
      <c r="J496" s="1768"/>
      <c r="K496" s="1582"/>
      <c r="M496" s="23"/>
      <c r="N496" s="12"/>
      <c r="O496" s="1582"/>
    </row>
    <row r="497" spans="1:15" x14ac:dyDescent="0.25">
      <c r="A497" s="6">
        <v>489</v>
      </c>
      <c r="B497" s="397"/>
      <c r="C497" s="271"/>
      <c r="D497" s="18"/>
      <c r="E497" s="264"/>
      <c r="F497" s="102"/>
      <c r="G497" s="7"/>
      <c r="H497" s="13"/>
      <c r="I497" s="175"/>
    </row>
    <row r="498" spans="1:15" x14ac:dyDescent="0.25">
      <c r="A498" s="8">
        <v>490</v>
      </c>
      <c r="B498" s="398"/>
      <c r="C498" s="271"/>
      <c r="D498" s="18"/>
      <c r="E498" s="264"/>
      <c r="F498" s="102"/>
      <c r="G498" s="7"/>
      <c r="H498" s="13"/>
      <c r="I498" s="175"/>
      <c r="J498" s="403"/>
    </row>
    <row r="499" spans="1:15" x14ac:dyDescent="0.25">
      <c r="A499" s="6">
        <v>491</v>
      </c>
      <c r="B499" s="397"/>
      <c r="C499" s="271"/>
      <c r="D499" s="18"/>
      <c r="E499" s="264"/>
      <c r="F499" s="102"/>
      <c r="G499" s="7"/>
      <c r="H499" s="13"/>
      <c r="I499" s="175"/>
    </row>
    <row r="500" spans="1:15" x14ac:dyDescent="0.25">
      <c r="A500" s="8">
        <v>492</v>
      </c>
      <c r="B500" s="398"/>
      <c r="C500" s="271"/>
      <c r="D500" s="18"/>
      <c r="E500" s="264"/>
      <c r="F500" s="102"/>
      <c r="G500" s="7"/>
      <c r="H500" s="13"/>
      <c r="I500" s="175"/>
    </row>
    <row r="501" spans="1:15" x14ac:dyDescent="0.25">
      <c r="A501" s="6">
        <v>493</v>
      </c>
      <c r="B501" s="397"/>
      <c r="C501" s="271"/>
      <c r="D501" s="18"/>
      <c r="E501" s="264"/>
      <c r="F501" s="102"/>
      <c r="G501" s="7"/>
      <c r="H501" s="13"/>
      <c r="I501" s="175"/>
    </row>
    <row r="502" spans="1:15" x14ac:dyDescent="0.25">
      <c r="A502" s="8">
        <v>494</v>
      </c>
      <c r="B502" s="398"/>
      <c r="C502" s="271"/>
      <c r="D502" s="18"/>
      <c r="E502" s="264"/>
      <c r="F502" s="102"/>
      <c r="G502" s="7"/>
      <c r="H502" s="13"/>
      <c r="I502" s="175"/>
    </row>
    <row r="503" spans="1:15" x14ac:dyDescent="0.25">
      <c r="A503" s="6">
        <v>495</v>
      </c>
      <c r="B503" s="397"/>
      <c r="C503" s="271"/>
      <c r="D503" s="18"/>
      <c r="E503" s="264"/>
      <c r="F503" s="102"/>
      <c r="G503" s="7"/>
      <c r="H503" s="13"/>
      <c r="I503" s="175"/>
      <c r="J503" s="403"/>
    </row>
    <row r="504" spans="1:15" x14ac:dyDescent="0.25">
      <c r="A504" s="8">
        <v>496</v>
      </c>
      <c r="B504" s="398"/>
      <c r="C504" s="373"/>
      <c r="D504" s="18"/>
      <c r="E504" s="264"/>
      <c r="F504" s="102"/>
      <c r="G504" s="7"/>
      <c r="H504" s="13"/>
      <c r="I504" s="175"/>
      <c r="J504" s="1768"/>
      <c r="K504" s="1770"/>
      <c r="M504" s="23"/>
      <c r="N504" s="12"/>
      <c r="O504" s="1770"/>
    </row>
    <row r="505" spans="1:15" x14ac:dyDescent="0.25">
      <c r="A505" s="6">
        <v>497</v>
      </c>
      <c r="B505" s="397"/>
      <c r="C505" s="271"/>
      <c r="D505" s="18"/>
      <c r="E505" s="264"/>
      <c r="F505" s="102"/>
      <c r="G505" s="7"/>
      <c r="H505" s="13"/>
      <c r="I505" s="175"/>
    </row>
    <row r="506" spans="1:15" x14ac:dyDescent="0.25">
      <c r="A506" s="8">
        <v>498</v>
      </c>
      <c r="B506" s="398"/>
      <c r="C506" s="373"/>
      <c r="D506" s="18"/>
      <c r="E506" s="264"/>
      <c r="F506" s="102"/>
      <c r="G506" s="7"/>
      <c r="H506" s="13"/>
      <c r="I506" s="175"/>
    </row>
    <row r="507" spans="1:15" x14ac:dyDescent="0.25">
      <c r="A507" s="6">
        <v>499</v>
      </c>
      <c r="B507" s="397"/>
      <c r="C507" s="271"/>
      <c r="D507" s="18"/>
      <c r="E507" s="264"/>
      <c r="F507" s="102"/>
      <c r="G507" s="7"/>
      <c r="H507" s="13"/>
      <c r="I507" s="175"/>
    </row>
    <row r="508" spans="1:15" x14ac:dyDescent="0.25">
      <c r="A508" s="8">
        <v>500</v>
      </c>
      <c r="B508" s="398"/>
      <c r="C508" s="373"/>
      <c r="D508" s="18"/>
      <c r="E508" s="264"/>
      <c r="F508" s="102"/>
      <c r="G508" s="7"/>
      <c r="H508" s="13"/>
      <c r="I508" s="175"/>
    </row>
    <row r="509" spans="1:15" x14ac:dyDescent="0.25">
      <c r="A509" s="6">
        <v>501</v>
      </c>
      <c r="B509" s="397"/>
      <c r="C509" s="271"/>
      <c r="D509" s="18"/>
      <c r="E509" s="264"/>
      <c r="F509" s="102"/>
      <c r="G509" s="7"/>
      <c r="H509" s="13"/>
      <c r="I509" s="175"/>
    </row>
    <row r="510" spans="1:15" x14ac:dyDescent="0.25">
      <c r="A510" s="8">
        <v>502</v>
      </c>
      <c r="B510" s="398"/>
      <c r="C510" s="271"/>
      <c r="D510" s="18"/>
      <c r="E510" s="264"/>
      <c r="F510" s="102"/>
      <c r="G510" s="7"/>
      <c r="H510" s="13"/>
      <c r="I510" s="175"/>
      <c r="J510" s="403"/>
    </row>
    <row r="511" spans="1:15" x14ac:dyDescent="0.25">
      <c r="A511" s="6">
        <v>503</v>
      </c>
      <c r="B511" s="397"/>
      <c r="C511" s="271"/>
      <c r="D511" s="18"/>
      <c r="E511" s="264"/>
      <c r="F511" s="102"/>
      <c r="G511" s="7"/>
      <c r="H511" s="13"/>
      <c r="I511" s="175"/>
    </row>
    <row r="512" spans="1:15" x14ac:dyDescent="0.25">
      <c r="A512" s="8">
        <v>504</v>
      </c>
      <c r="B512" s="398"/>
      <c r="C512" s="271"/>
      <c r="D512" s="18"/>
      <c r="E512" s="264"/>
      <c r="F512" s="102"/>
      <c r="G512" s="7"/>
      <c r="H512" s="13"/>
      <c r="I512" s="175"/>
      <c r="J512" s="1768"/>
      <c r="K512" s="1770"/>
      <c r="M512" s="23"/>
      <c r="N512" s="12"/>
      <c r="O512" s="1771"/>
    </row>
    <row r="513" spans="1:15" x14ac:dyDescent="0.25">
      <c r="A513" s="6">
        <v>505</v>
      </c>
      <c r="B513" s="397"/>
      <c r="C513" s="271"/>
      <c r="D513" s="18"/>
      <c r="E513" s="264"/>
      <c r="F513" s="102"/>
      <c r="G513" s="7"/>
      <c r="H513" s="13"/>
      <c r="I513" s="175"/>
      <c r="J513" s="1768"/>
      <c r="K513" s="1770"/>
      <c r="M513" s="23"/>
      <c r="N513" s="12"/>
      <c r="O513" s="1771"/>
    </row>
    <row r="514" spans="1:15" x14ac:dyDescent="0.25">
      <c r="A514" s="8">
        <v>506</v>
      </c>
      <c r="B514" s="398"/>
      <c r="C514" s="271"/>
      <c r="D514" s="18"/>
      <c r="E514" s="264"/>
      <c r="F514" s="102"/>
      <c r="G514" s="7"/>
      <c r="H514" s="13"/>
      <c r="I514" s="175"/>
    </row>
    <row r="515" spans="1:15" x14ac:dyDescent="0.25">
      <c r="A515" s="6">
        <v>507</v>
      </c>
      <c r="B515" s="397"/>
      <c r="C515" s="271"/>
      <c r="D515" s="18"/>
      <c r="E515" s="264"/>
      <c r="F515" s="102"/>
      <c r="G515" s="7"/>
      <c r="H515" s="13"/>
      <c r="I515" s="175"/>
    </row>
    <row r="516" spans="1:15" x14ac:dyDescent="0.25">
      <c r="A516" s="8">
        <v>508</v>
      </c>
      <c r="B516" s="398"/>
      <c r="C516" s="271"/>
      <c r="D516" s="18"/>
      <c r="E516" s="264"/>
      <c r="F516" s="102"/>
      <c r="G516" s="7"/>
      <c r="H516" s="13"/>
      <c r="I516" s="175"/>
    </row>
    <row r="517" spans="1:15" x14ac:dyDescent="0.25">
      <c r="A517" s="6">
        <v>509</v>
      </c>
      <c r="B517" s="397"/>
      <c r="C517" s="271"/>
      <c r="D517" s="18"/>
      <c r="E517" s="264"/>
      <c r="F517" s="102"/>
      <c r="G517" s="7"/>
      <c r="H517" s="13"/>
      <c r="I517" s="175"/>
    </row>
    <row r="518" spans="1:15" x14ac:dyDescent="0.25">
      <c r="A518" s="8">
        <v>510</v>
      </c>
      <c r="B518" s="398"/>
      <c r="C518" s="271"/>
      <c r="D518" s="18"/>
      <c r="E518" s="264"/>
      <c r="F518" s="102"/>
      <c r="G518" s="7"/>
      <c r="H518" s="13"/>
      <c r="I518" s="175"/>
    </row>
    <row r="519" spans="1:15" x14ac:dyDescent="0.25">
      <c r="A519" s="6">
        <v>511</v>
      </c>
      <c r="B519" s="397"/>
      <c r="C519" s="271"/>
      <c r="D519" s="18"/>
      <c r="E519" s="264"/>
      <c r="F519" s="102"/>
      <c r="G519" s="7"/>
      <c r="H519" s="13"/>
      <c r="I519" s="175"/>
    </row>
    <row r="520" spans="1:15" x14ac:dyDescent="0.25">
      <c r="A520" s="8">
        <v>512</v>
      </c>
      <c r="B520" s="398"/>
      <c r="C520" s="373"/>
      <c r="D520" s="18"/>
      <c r="E520" s="264"/>
      <c r="F520" s="102"/>
      <c r="G520" s="7"/>
      <c r="H520" s="13"/>
      <c r="I520" s="175"/>
    </row>
    <row r="521" spans="1:15" x14ac:dyDescent="0.25">
      <c r="A521" s="6">
        <v>513</v>
      </c>
      <c r="B521" s="397"/>
      <c r="C521" s="271"/>
      <c r="D521" s="18"/>
      <c r="E521" s="264"/>
      <c r="F521" s="102"/>
      <c r="G521" s="7"/>
      <c r="H521" s="13"/>
      <c r="I521" s="175"/>
    </row>
    <row r="522" spans="1:15" x14ac:dyDescent="0.25">
      <c r="A522" s="8">
        <v>514</v>
      </c>
      <c r="B522" s="398"/>
      <c r="C522" s="271"/>
      <c r="D522" s="18"/>
      <c r="E522" s="264"/>
      <c r="F522" s="102"/>
      <c r="G522" s="7"/>
      <c r="H522" s="13"/>
      <c r="I522" s="175"/>
    </row>
    <row r="523" spans="1:15" x14ac:dyDescent="0.25">
      <c r="A523" s="6">
        <v>515</v>
      </c>
      <c r="B523" s="397"/>
      <c r="C523" s="271"/>
      <c r="D523" s="18"/>
      <c r="E523" s="264"/>
      <c r="F523" s="102"/>
      <c r="G523" s="7"/>
      <c r="H523" s="13"/>
      <c r="I523" s="175"/>
    </row>
    <row r="524" spans="1:15" x14ac:dyDescent="0.25">
      <c r="A524" s="8">
        <v>516</v>
      </c>
      <c r="B524" s="398"/>
      <c r="C524" s="271"/>
      <c r="D524" s="18"/>
      <c r="E524" s="264"/>
      <c r="F524" s="102"/>
      <c r="G524" s="7"/>
      <c r="H524" s="13"/>
      <c r="I524" s="175"/>
      <c r="J524" s="403"/>
    </row>
    <row r="525" spans="1:15" x14ac:dyDescent="0.25">
      <c r="A525" s="6">
        <v>517</v>
      </c>
      <c r="B525" s="397"/>
      <c r="C525" s="271"/>
      <c r="D525" s="18"/>
      <c r="E525" s="264"/>
      <c r="F525" s="102"/>
      <c r="G525" s="7"/>
      <c r="H525" s="13"/>
      <c r="I525" s="175"/>
    </row>
    <row r="526" spans="1:15" x14ac:dyDescent="0.25">
      <c r="A526" s="8">
        <v>518</v>
      </c>
      <c r="B526" s="398"/>
      <c r="C526" s="271"/>
      <c r="D526" s="18"/>
      <c r="E526" s="264"/>
      <c r="F526" s="102"/>
      <c r="G526" s="7"/>
      <c r="H526" s="13"/>
      <c r="I526" s="175"/>
    </row>
    <row r="527" spans="1:15" x14ac:dyDescent="0.25">
      <c r="A527" s="6">
        <v>519</v>
      </c>
      <c r="B527" s="397"/>
      <c r="C527" s="271"/>
      <c r="D527" s="18"/>
      <c r="E527" s="264"/>
      <c r="F527" s="102"/>
      <c r="G527" s="7"/>
      <c r="H527" s="13"/>
      <c r="I527" s="175"/>
      <c r="J527" s="1768"/>
      <c r="K527" s="1582"/>
      <c r="M527" s="23"/>
      <c r="N527" s="12"/>
      <c r="O527" s="1582"/>
    </row>
    <row r="528" spans="1:15" x14ac:dyDescent="0.25">
      <c r="A528" s="8">
        <v>520</v>
      </c>
      <c r="B528" s="398"/>
      <c r="C528" s="271"/>
      <c r="D528" s="18"/>
      <c r="E528" s="264"/>
      <c r="F528" s="102"/>
      <c r="G528" s="7"/>
      <c r="H528" s="13"/>
      <c r="I528" s="175"/>
      <c r="J528" s="1768"/>
      <c r="K528" s="1582"/>
      <c r="M528" s="23"/>
      <c r="N528" s="12"/>
      <c r="O528" s="1582"/>
    </row>
    <row r="529" spans="1:15" x14ac:dyDescent="0.25">
      <c r="A529" s="6">
        <v>521</v>
      </c>
      <c r="B529" s="397"/>
      <c r="C529" s="271"/>
      <c r="D529" s="18"/>
      <c r="E529" s="264"/>
      <c r="F529" s="102"/>
      <c r="G529" s="7"/>
      <c r="H529" s="13"/>
      <c r="I529" s="175"/>
      <c r="J529" s="1768"/>
      <c r="K529" s="1582"/>
      <c r="M529" s="23"/>
      <c r="N529" s="12"/>
      <c r="O529" s="1582"/>
    </row>
    <row r="530" spans="1:15" x14ac:dyDescent="0.25">
      <c r="A530" s="8">
        <v>522</v>
      </c>
      <c r="B530" s="398"/>
      <c r="C530" s="271"/>
      <c r="D530" s="18"/>
      <c r="E530" s="264"/>
      <c r="F530" s="102"/>
      <c r="G530" s="7"/>
      <c r="H530" s="13"/>
      <c r="I530" s="175"/>
      <c r="J530" s="1768"/>
      <c r="K530" s="1582"/>
      <c r="M530" s="23"/>
      <c r="N530" s="12"/>
      <c r="O530" s="1582"/>
    </row>
    <row r="531" spans="1:15" x14ac:dyDescent="0.25">
      <c r="A531" s="6">
        <v>523</v>
      </c>
      <c r="B531" s="397"/>
      <c r="C531" s="271"/>
      <c r="D531" s="18"/>
      <c r="E531" s="264"/>
      <c r="F531" s="102"/>
      <c r="G531" s="7"/>
      <c r="H531" s="13"/>
      <c r="I531" s="175"/>
    </row>
    <row r="532" spans="1:15" x14ac:dyDescent="0.25">
      <c r="A532" s="8">
        <v>524</v>
      </c>
      <c r="B532" s="398"/>
      <c r="C532" s="271"/>
      <c r="D532" s="18"/>
      <c r="E532" s="264"/>
      <c r="F532" s="102"/>
      <c r="G532" s="7"/>
      <c r="H532" s="13"/>
      <c r="I532" s="175"/>
    </row>
    <row r="533" spans="1:15" x14ac:dyDescent="0.25">
      <c r="A533" s="6">
        <v>525</v>
      </c>
      <c r="B533" s="397"/>
      <c r="C533" s="271"/>
      <c r="D533" s="18"/>
      <c r="E533" s="264"/>
      <c r="F533" s="102"/>
      <c r="G533" s="7"/>
      <c r="H533" s="13"/>
      <c r="I533" s="175"/>
    </row>
    <row r="534" spans="1:15" x14ac:dyDescent="0.25">
      <c r="A534" s="8">
        <v>526</v>
      </c>
      <c r="B534" s="398"/>
      <c r="C534" s="271"/>
      <c r="D534" s="18"/>
      <c r="E534" s="264"/>
      <c r="F534" s="102"/>
      <c r="G534" s="7"/>
      <c r="H534" s="13"/>
      <c r="I534" s="175"/>
      <c r="J534" s="1768"/>
      <c r="K534" s="1770"/>
      <c r="M534" s="23"/>
      <c r="N534" s="12"/>
      <c r="O534" s="1771"/>
    </row>
    <row r="535" spans="1:15" x14ac:dyDescent="0.25">
      <c r="A535" s="6">
        <v>527</v>
      </c>
      <c r="B535" s="397"/>
      <c r="C535" s="271"/>
      <c r="D535" s="18"/>
      <c r="E535" s="264"/>
      <c r="F535" s="102"/>
      <c r="G535" s="7"/>
      <c r="H535" s="13"/>
      <c r="I535" s="175"/>
      <c r="J535" s="1768"/>
      <c r="K535" s="1770"/>
      <c r="M535" s="23"/>
      <c r="N535" s="12"/>
      <c r="O535" s="1771"/>
    </row>
    <row r="536" spans="1:15" x14ac:dyDescent="0.25">
      <c r="A536" s="8">
        <v>528</v>
      </c>
      <c r="B536" s="398"/>
      <c r="C536" s="373"/>
      <c r="D536" s="18"/>
      <c r="E536" s="264"/>
      <c r="F536" s="102"/>
      <c r="G536" s="7"/>
      <c r="H536" s="13"/>
      <c r="I536" s="175"/>
      <c r="J536" s="1768"/>
      <c r="K536" s="1770"/>
      <c r="M536" s="23"/>
      <c r="N536" s="12"/>
      <c r="O536" s="1771"/>
    </row>
    <row r="537" spans="1:15" x14ac:dyDescent="0.25">
      <c r="A537" s="6">
        <v>529</v>
      </c>
      <c r="B537" s="397"/>
      <c r="C537" s="271"/>
      <c r="D537" s="18"/>
      <c r="E537" s="264"/>
      <c r="F537" s="102"/>
      <c r="G537" s="7"/>
      <c r="H537" s="13"/>
      <c r="I537" s="175"/>
      <c r="J537" s="1768"/>
      <c r="K537" s="1770"/>
      <c r="M537" s="23"/>
      <c r="N537" s="12"/>
      <c r="O537" s="1771"/>
    </row>
    <row r="538" spans="1:15" x14ac:dyDescent="0.25">
      <c r="A538" s="8">
        <v>530</v>
      </c>
      <c r="B538" s="398"/>
      <c r="C538" s="373"/>
      <c r="D538" s="18"/>
      <c r="E538" s="264"/>
      <c r="F538" s="102"/>
      <c r="G538" s="7"/>
      <c r="H538" s="13"/>
      <c r="I538" s="175"/>
      <c r="J538" s="1768"/>
      <c r="K538" s="1770"/>
      <c r="M538" s="23"/>
      <c r="N538" s="12"/>
      <c r="O538" s="1771"/>
    </row>
    <row r="539" spans="1:15" x14ac:dyDescent="0.25">
      <c r="A539" s="6">
        <v>531</v>
      </c>
      <c r="B539" s="397"/>
      <c r="C539" s="271"/>
      <c r="D539" s="18"/>
      <c r="E539" s="264"/>
      <c r="F539" s="102"/>
      <c r="G539" s="7"/>
      <c r="H539" s="13"/>
      <c r="I539" s="175"/>
    </row>
    <row r="540" spans="1:15" x14ac:dyDescent="0.25">
      <c r="A540" s="8">
        <v>532</v>
      </c>
      <c r="B540" s="398"/>
      <c r="C540" s="271"/>
      <c r="D540" s="18"/>
      <c r="E540" s="264"/>
      <c r="F540" s="102"/>
      <c r="G540" s="7"/>
      <c r="H540" s="13"/>
      <c r="I540" s="175"/>
    </row>
    <row r="541" spans="1:15" x14ac:dyDescent="0.25">
      <c r="A541" s="6">
        <v>533</v>
      </c>
      <c r="B541" s="397"/>
      <c r="C541" s="271"/>
      <c r="D541" s="18"/>
      <c r="E541" s="264"/>
      <c r="F541" s="102"/>
      <c r="G541" s="7"/>
      <c r="H541" s="13"/>
      <c r="I541" s="175"/>
      <c r="J541" s="1768"/>
      <c r="K541" s="1770"/>
      <c r="M541" s="23"/>
      <c r="N541" s="12"/>
      <c r="O541" s="1771"/>
    </row>
    <row r="542" spans="1:15" x14ac:dyDescent="0.25">
      <c r="A542" s="8">
        <v>534</v>
      </c>
      <c r="B542" s="398"/>
      <c r="C542" s="271"/>
      <c r="D542" s="18"/>
      <c r="E542" s="264"/>
      <c r="F542" s="102"/>
      <c r="G542" s="7"/>
      <c r="H542" s="13"/>
      <c r="I542" s="175"/>
      <c r="J542" s="1768"/>
      <c r="K542" s="1770"/>
      <c r="M542" s="23"/>
      <c r="N542" s="12"/>
      <c r="O542" s="1771"/>
    </row>
    <row r="543" spans="1:15" x14ac:dyDescent="0.25">
      <c r="A543" s="6">
        <v>535</v>
      </c>
      <c r="B543" s="397"/>
      <c r="C543" s="271"/>
      <c r="D543" s="18"/>
      <c r="E543" s="264"/>
      <c r="F543" s="102"/>
      <c r="G543" s="7"/>
      <c r="H543" s="13"/>
      <c r="I543" s="175"/>
      <c r="J543" s="403"/>
      <c r="K543" s="403"/>
    </row>
    <row r="544" spans="1:15" x14ac:dyDescent="0.25">
      <c r="A544" s="8">
        <v>536</v>
      </c>
      <c r="B544" s="398"/>
      <c r="C544" s="271"/>
      <c r="D544" s="18"/>
      <c r="E544" s="264"/>
      <c r="F544" s="102"/>
      <c r="G544" s="7"/>
      <c r="H544" s="13"/>
      <c r="I544" s="175"/>
      <c r="J544" s="1114"/>
    </row>
    <row r="545" spans="1:15" x14ac:dyDescent="0.25">
      <c r="A545" s="6">
        <v>537</v>
      </c>
      <c r="B545" s="397"/>
      <c r="C545" s="271"/>
      <c r="D545" s="18"/>
      <c r="E545" s="264"/>
      <c r="F545" s="102"/>
      <c r="G545" s="7"/>
      <c r="H545" s="13"/>
      <c r="I545" s="175"/>
      <c r="J545" s="1114"/>
    </row>
    <row r="546" spans="1:15" x14ac:dyDescent="0.25">
      <c r="A546" s="8">
        <v>538</v>
      </c>
      <c r="B546" s="398"/>
      <c r="C546" s="271"/>
      <c r="D546" s="18"/>
      <c r="E546" s="264"/>
      <c r="F546" s="102"/>
      <c r="G546" s="7"/>
      <c r="H546" s="13"/>
      <c r="I546" s="175"/>
      <c r="J546" s="403"/>
    </row>
    <row r="547" spans="1:15" x14ac:dyDescent="0.25">
      <c r="A547" s="6">
        <v>539</v>
      </c>
      <c r="B547" s="397"/>
      <c r="C547" s="271"/>
      <c r="D547" s="18"/>
      <c r="E547" s="264"/>
      <c r="F547" s="102"/>
      <c r="G547" s="7"/>
      <c r="H547" s="13"/>
      <c r="I547" s="175"/>
      <c r="J547" s="1114"/>
    </row>
    <row r="548" spans="1:15" x14ac:dyDescent="0.25">
      <c r="A548" s="8">
        <v>540</v>
      </c>
      <c r="B548" s="398"/>
      <c r="C548" s="271"/>
      <c r="D548" s="18"/>
      <c r="E548" s="264"/>
      <c r="F548" s="102"/>
      <c r="G548" s="7"/>
      <c r="H548" s="13"/>
      <c r="I548" s="175"/>
      <c r="J548" s="1114"/>
    </row>
    <row r="549" spans="1:15" x14ac:dyDescent="0.25">
      <c r="A549" s="6">
        <v>541</v>
      </c>
      <c r="B549" s="397"/>
      <c r="C549" s="271"/>
      <c r="D549" s="18"/>
      <c r="E549" s="264"/>
      <c r="F549" s="102"/>
      <c r="G549" s="7"/>
      <c r="H549" s="13"/>
      <c r="I549" s="175"/>
      <c r="J549" s="1114"/>
    </row>
    <row r="550" spans="1:15" x14ac:dyDescent="0.25">
      <c r="A550" s="8">
        <v>542</v>
      </c>
      <c r="B550" s="398"/>
      <c r="C550" s="271"/>
      <c r="D550" s="18"/>
      <c r="E550" s="264"/>
      <c r="F550" s="102"/>
      <c r="G550" s="7"/>
      <c r="H550" s="13"/>
      <c r="I550" s="175"/>
      <c r="J550" s="1114"/>
    </row>
    <row r="551" spans="1:15" x14ac:dyDescent="0.25">
      <c r="A551" s="6">
        <v>543</v>
      </c>
      <c r="B551" s="397"/>
      <c r="C551" s="271"/>
      <c r="D551" s="18"/>
      <c r="E551" s="264"/>
      <c r="F551" s="102"/>
      <c r="G551" s="7"/>
      <c r="H551" s="13"/>
      <c r="I551" s="175"/>
      <c r="J551" s="1114"/>
    </row>
    <row r="552" spans="1:15" x14ac:dyDescent="0.25">
      <c r="A552" s="8">
        <v>544</v>
      </c>
      <c r="B552" s="398"/>
      <c r="C552" s="271"/>
      <c r="D552" s="18"/>
      <c r="E552" s="264"/>
      <c r="F552" s="102"/>
      <c r="G552" s="7"/>
      <c r="H552" s="13"/>
      <c r="I552" s="175"/>
      <c r="J552" s="1114"/>
    </row>
    <row r="553" spans="1:15" x14ac:dyDescent="0.25">
      <c r="A553" s="6">
        <v>545</v>
      </c>
      <c r="B553" s="397"/>
      <c r="C553" s="271"/>
      <c r="D553" s="18"/>
      <c r="E553" s="264"/>
      <c r="F553" s="102"/>
      <c r="G553" s="7"/>
      <c r="H553" s="13"/>
      <c r="I553" s="175"/>
      <c r="J553" s="1114"/>
    </row>
    <row r="554" spans="1:15" x14ac:dyDescent="0.25">
      <c r="A554" s="8">
        <v>546</v>
      </c>
      <c r="B554" s="398"/>
      <c r="C554" s="373"/>
      <c r="D554" s="18"/>
      <c r="E554" s="264"/>
      <c r="F554" s="102"/>
      <c r="G554" s="7"/>
      <c r="H554" s="13"/>
      <c r="I554" s="175"/>
      <c r="J554" s="1114"/>
    </row>
    <row r="555" spans="1:15" x14ac:dyDescent="0.25">
      <c r="A555" s="6">
        <v>547</v>
      </c>
      <c r="B555" s="397"/>
      <c r="C555" s="271"/>
      <c r="D555" s="18"/>
      <c r="E555" s="264"/>
      <c r="F555" s="102"/>
      <c r="G555" s="7"/>
      <c r="H555" s="13"/>
      <c r="I555" s="175"/>
      <c r="J555" s="1114"/>
    </row>
    <row r="556" spans="1:15" x14ac:dyDescent="0.25">
      <c r="A556" s="8">
        <v>548</v>
      </c>
      <c r="B556" s="398"/>
      <c r="C556" s="271"/>
      <c r="D556" s="18"/>
      <c r="E556" s="264"/>
      <c r="F556" s="102"/>
      <c r="G556" s="7"/>
      <c r="H556" s="13"/>
      <c r="I556" s="175"/>
      <c r="J556" s="1114"/>
    </row>
    <row r="557" spans="1:15" x14ac:dyDescent="0.25">
      <c r="A557" s="6">
        <v>549</v>
      </c>
      <c r="B557" s="397"/>
      <c r="C557" s="271"/>
      <c r="D557" s="18"/>
      <c r="E557" s="264"/>
      <c r="F557" s="102"/>
      <c r="G557" s="7"/>
      <c r="H557" s="13"/>
      <c r="I557" s="175"/>
      <c r="J557" s="1114"/>
    </row>
    <row r="558" spans="1:15" x14ac:dyDescent="0.25">
      <c r="A558" s="8">
        <v>550</v>
      </c>
      <c r="B558" s="398"/>
      <c r="C558" s="373"/>
      <c r="D558" s="18"/>
      <c r="E558" s="264"/>
      <c r="F558" s="102"/>
      <c r="G558" s="7"/>
      <c r="H558" s="13"/>
      <c r="I558" s="175"/>
      <c r="J558" s="1114"/>
    </row>
    <row r="559" spans="1:15" x14ac:dyDescent="0.25">
      <c r="A559" s="269">
        <v>551</v>
      </c>
      <c r="B559" s="397"/>
      <c r="C559" s="271"/>
      <c r="D559" s="18"/>
      <c r="E559" s="264"/>
      <c r="F559" s="102"/>
      <c r="G559" s="7"/>
      <c r="H559" s="13"/>
      <c r="I559" s="175"/>
      <c r="J559" s="1768"/>
      <c r="K559" s="1582"/>
      <c r="M559" s="23"/>
      <c r="N559" s="12"/>
      <c r="O559" s="1582"/>
    </row>
    <row r="560" spans="1:15" x14ac:dyDescent="0.25">
      <c r="A560" s="138">
        <v>552</v>
      </c>
      <c r="B560" s="398"/>
      <c r="C560" s="271"/>
      <c r="D560" s="18"/>
      <c r="E560" s="264"/>
      <c r="F560" s="102"/>
      <c r="G560" s="7"/>
      <c r="H560" s="13"/>
      <c r="I560" s="175"/>
      <c r="J560" s="1768"/>
      <c r="K560" s="1582"/>
      <c r="M560" s="23"/>
      <c r="N560" s="12"/>
      <c r="O560" s="1582"/>
    </row>
    <row r="561" spans="1:15" x14ac:dyDescent="0.25">
      <c r="A561" s="6">
        <v>553</v>
      </c>
      <c r="B561" s="397"/>
      <c r="C561" s="271"/>
      <c r="D561" s="18"/>
      <c r="E561" s="264"/>
      <c r="F561" s="102"/>
      <c r="G561" s="7"/>
      <c r="H561" s="13"/>
      <c r="I561" s="175"/>
      <c r="J561" s="1768"/>
      <c r="K561" s="1582"/>
      <c r="M561" s="23"/>
      <c r="N561" s="12"/>
      <c r="O561" s="1582"/>
    </row>
    <row r="562" spans="1:15" x14ac:dyDescent="0.25">
      <c r="A562" s="8">
        <v>554</v>
      </c>
      <c r="B562" s="398"/>
      <c r="C562" s="271"/>
      <c r="D562" s="18"/>
      <c r="E562" s="264"/>
      <c r="F562" s="102"/>
      <c r="G562" s="7"/>
      <c r="H562" s="13"/>
      <c r="I562" s="175"/>
      <c r="J562" s="1768"/>
      <c r="K562" s="1582"/>
      <c r="M562" s="23"/>
      <c r="N562" s="12"/>
      <c r="O562" s="1582"/>
    </row>
    <row r="563" spans="1:15" x14ac:dyDescent="0.25">
      <c r="A563" s="6">
        <v>555</v>
      </c>
      <c r="B563" s="397"/>
      <c r="C563" s="271"/>
      <c r="D563" s="18"/>
      <c r="E563" s="264"/>
      <c r="F563" s="102"/>
      <c r="G563" s="7"/>
      <c r="H563" s="13"/>
      <c r="I563" s="175"/>
      <c r="J563" s="1114"/>
    </row>
    <row r="564" spans="1:15" x14ac:dyDescent="0.25">
      <c r="A564" s="8">
        <v>556</v>
      </c>
      <c r="B564" s="398"/>
      <c r="C564" s="373"/>
      <c r="D564" s="18"/>
      <c r="E564" s="264"/>
      <c r="F564" s="102"/>
      <c r="G564" s="7"/>
      <c r="H564" s="13"/>
      <c r="I564" s="175"/>
      <c r="J564" s="1114"/>
    </row>
    <row r="565" spans="1:15" x14ac:dyDescent="0.25">
      <c r="A565" s="6">
        <v>557</v>
      </c>
      <c r="B565" s="397"/>
      <c r="C565" s="271"/>
      <c r="D565" s="18"/>
      <c r="E565" s="264"/>
      <c r="F565" s="102"/>
      <c r="G565" s="7"/>
      <c r="H565" s="13"/>
      <c r="I565" s="175"/>
      <c r="J565" s="1768"/>
      <c r="K565" s="1582"/>
      <c r="M565" s="23"/>
      <c r="N565" s="12"/>
      <c r="O565" s="1582"/>
    </row>
    <row r="566" spans="1:15" x14ac:dyDescent="0.25">
      <c r="A566" s="8">
        <v>558</v>
      </c>
      <c r="B566" s="398"/>
      <c r="C566" s="271"/>
      <c r="D566" s="18"/>
      <c r="E566" s="264"/>
      <c r="F566" s="102"/>
      <c r="G566" s="7"/>
      <c r="H566" s="13"/>
      <c r="I566" s="175"/>
      <c r="J566" s="1768"/>
      <c r="K566" s="1582"/>
      <c r="M566" s="23"/>
      <c r="N566" s="12"/>
      <c r="O566" s="1582"/>
    </row>
    <row r="567" spans="1:15" x14ac:dyDescent="0.25">
      <c r="A567" s="6">
        <v>559</v>
      </c>
      <c r="B567" s="397"/>
      <c r="C567" s="271"/>
      <c r="D567" s="18"/>
      <c r="E567" s="264"/>
      <c r="F567" s="102"/>
      <c r="G567" s="7"/>
      <c r="H567" s="13"/>
      <c r="I567" s="175"/>
      <c r="J567" s="1768"/>
      <c r="K567" s="1582"/>
      <c r="M567" s="23"/>
      <c r="N567" s="12"/>
      <c r="O567" s="1582"/>
    </row>
    <row r="568" spans="1:15" x14ac:dyDescent="0.25">
      <c r="A568" s="8">
        <v>560</v>
      </c>
      <c r="B568" s="398"/>
      <c r="C568" s="271"/>
      <c r="D568" s="18"/>
      <c r="E568" s="264"/>
      <c r="F568" s="102"/>
      <c r="G568" s="7"/>
      <c r="H568" s="13"/>
      <c r="I568" s="175"/>
      <c r="J568" s="1768"/>
      <c r="K568" s="1582"/>
      <c r="M568" s="23"/>
      <c r="N568" s="12"/>
      <c r="O568" s="1582"/>
    </row>
    <row r="569" spans="1:15" x14ac:dyDescent="0.25">
      <c r="A569" s="6">
        <v>561</v>
      </c>
      <c r="B569" s="397"/>
      <c r="C569" s="271"/>
      <c r="D569" s="18"/>
      <c r="E569" s="264"/>
      <c r="F569" s="102"/>
      <c r="G569" s="7"/>
      <c r="H569" s="13"/>
      <c r="I569" s="175"/>
      <c r="J569" s="1114"/>
    </row>
    <row r="570" spans="1:15" x14ac:dyDescent="0.25">
      <c r="A570" s="8">
        <v>562</v>
      </c>
      <c r="B570" s="398"/>
      <c r="C570" s="271"/>
      <c r="D570" s="18"/>
      <c r="E570" s="264"/>
      <c r="F570" s="102"/>
      <c r="G570" s="7"/>
      <c r="H570" s="13"/>
      <c r="I570" s="175"/>
      <c r="J570" s="1114"/>
    </row>
    <row r="571" spans="1:15" x14ac:dyDescent="0.25">
      <c r="A571" s="6">
        <v>563</v>
      </c>
      <c r="B571" s="397"/>
      <c r="C571" s="271"/>
      <c r="D571" s="18"/>
      <c r="E571" s="264"/>
      <c r="F571" s="102"/>
      <c r="G571" s="7"/>
      <c r="H571" s="13"/>
      <c r="I571" s="175"/>
      <c r="J571" s="1114"/>
    </row>
    <row r="572" spans="1:15" x14ac:dyDescent="0.25">
      <c r="A572" s="8">
        <v>564</v>
      </c>
      <c r="B572" s="398"/>
      <c r="C572" s="271"/>
      <c r="D572" s="18"/>
      <c r="E572" s="264"/>
      <c r="F572" s="102"/>
      <c r="G572" s="7"/>
      <c r="H572" s="13"/>
      <c r="I572" s="175"/>
      <c r="J572" s="1114"/>
    </row>
    <row r="573" spans="1:15" x14ac:dyDescent="0.25">
      <c r="A573" s="6">
        <v>565</v>
      </c>
      <c r="B573" s="271"/>
      <c r="C573" s="271"/>
      <c r="D573" s="18"/>
      <c r="E573" s="264"/>
      <c r="F573" s="102"/>
      <c r="G573" s="7"/>
      <c r="H573" s="13"/>
      <c r="I573" s="175"/>
    </row>
    <row r="574" spans="1:15" x14ac:dyDescent="0.25">
      <c r="A574" s="8">
        <v>566</v>
      </c>
      <c r="B574" s="271"/>
      <c r="C574" s="271"/>
      <c r="D574" s="18"/>
      <c r="E574" s="264"/>
      <c r="F574" s="102"/>
      <c r="G574" s="7"/>
      <c r="H574" s="13"/>
      <c r="I574" s="175"/>
    </row>
    <row r="575" spans="1:15" x14ac:dyDescent="0.25">
      <c r="A575" s="6">
        <v>567</v>
      </c>
      <c r="B575" s="271"/>
      <c r="C575" s="271"/>
      <c r="D575" s="18"/>
      <c r="E575" s="264"/>
      <c r="F575" s="102"/>
      <c r="G575" s="7"/>
      <c r="H575" s="13"/>
      <c r="I575" s="175"/>
    </row>
    <row r="576" spans="1:15" x14ac:dyDescent="0.25">
      <c r="A576" s="8">
        <v>568</v>
      </c>
      <c r="B576" s="271"/>
      <c r="C576" s="271"/>
      <c r="D576" s="18"/>
      <c r="E576" s="264"/>
      <c r="F576" s="102"/>
      <c r="G576" s="7"/>
      <c r="H576" s="13"/>
      <c r="I576" s="175"/>
    </row>
    <row r="577" spans="1:15" x14ac:dyDescent="0.25">
      <c r="A577" s="6">
        <v>569</v>
      </c>
      <c r="B577" s="271"/>
      <c r="C577" s="271"/>
      <c r="D577" s="18"/>
      <c r="E577" s="264"/>
      <c r="F577" s="102"/>
      <c r="G577" s="7"/>
      <c r="H577" s="13"/>
      <c r="I577" s="175"/>
    </row>
    <row r="578" spans="1:15" x14ac:dyDescent="0.25">
      <c r="A578" s="8">
        <v>570</v>
      </c>
      <c r="B578" s="271"/>
      <c r="C578" s="373"/>
      <c r="D578" s="18"/>
      <c r="E578" s="264"/>
      <c r="F578" s="102"/>
      <c r="G578" s="7"/>
      <c r="H578" s="13"/>
      <c r="I578" s="175"/>
    </row>
    <row r="579" spans="1:15" x14ac:dyDescent="0.25">
      <c r="A579" s="6">
        <v>571</v>
      </c>
      <c r="B579" s="271"/>
      <c r="C579" s="271"/>
      <c r="D579" s="18"/>
      <c r="E579" s="264"/>
      <c r="F579" s="102"/>
      <c r="G579" s="7"/>
      <c r="H579" s="13"/>
      <c r="I579" s="175"/>
    </row>
    <row r="580" spans="1:15" x14ac:dyDescent="0.25">
      <c r="A580" s="8">
        <v>572</v>
      </c>
      <c r="B580" s="263"/>
      <c r="C580" s="263"/>
      <c r="D580" s="18"/>
      <c r="E580" s="264"/>
      <c r="F580" s="102"/>
      <c r="G580" s="7"/>
      <c r="H580" s="13"/>
      <c r="I580" s="175"/>
    </row>
    <row r="581" spans="1:15" x14ac:dyDescent="0.25">
      <c r="A581" s="6">
        <v>573</v>
      </c>
      <c r="B581" s="263"/>
      <c r="C581" s="263"/>
      <c r="D581" s="18"/>
      <c r="E581" s="264"/>
      <c r="F581" s="102"/>
      <c r="G581" s="7"/>
      <c r="H581" s="13"/>
      <c r="I581" s="175"/>
    </row>
    <row r="582" spans="1:15" x14ac:dyDescent="0.25">
      <c r="A582" s="8">
        <v>574</v>
      </c>
      <c r="B582" s="263"/>
      <c r="C582" s="263"/>
      <c r="D582" s="18"/>
      <c r="E582" s="264"/>
      <c r="F582" s="102"/>
      <c r="G582" s="7"/>
      <c r="H582" s="13"/>
      <c r="I582" s="175"/>
    </row>
    <row r="583" spans="1:15" x14ac:dyDescent="0.25">
      <c r="A583" s="6">
        <v>575</v>
      </c>
      <c r="B583" s="263"/>
      <c r="C583" s="263"/>
      <c r="D583" s="18"/>
      <c r="E583" s="264"/>
      <c r="F583" s="102"/>
      <c r="G583" s="7"/>
      <c r="H583" s="13"/>
      <c r="I583" s="175"/>
    </row>
    <row r="584" spans="1:15" x14ac:dyDescent="0.25">
      <c r="A584" s="8">
        <v>576</v>
      </c>
      <c r="B584" s="271"/>
      <c r="C584" s="271"/>
      <c r="D584" s="18"/>
      <c r="E584" s="264"/>
      <c r="F584" s="102"/>
      <c r="G584" s="7"/>
      <c r="H584" s="13"/>
      <c r="I584" s="175"/>
    </row>
    <row r="585" spans="1:15" x14ac:dyDescent="0.25">
      <c r="A585" s="6">
        <v>577</v>
      </c>
      <c r="B585" s="263"/>
      <c r="C585" s="263"/>
      <c r="D585" s="18"/>
      <c r="E585" s="264"/>
      <c r="F585" s="102"/>
      <c r="G585" s="7"/>
      <c r="H585" s="13"/>
      <c r="I585" s="175"/>
    </row>
    <row r="586" spans="1:15" x14ac:dyDescent="0.25">
      <c r="A586" s="8">
        <v>578</v>
      </c>
      <c r="B586" s="263"/>
      <c r="C586" s="263"/>
      <c r="D586" s="18"/>
      <c r="E586" s="264"/>
      <c r="F586" s="102"/>
      <c r="G586" s="7"/>
      <c r="H586" s="13"/>
      <c r="I586" s="175"/>
    </row>
    <row r="587" spans="1:15" x14ac:dyDescent="0.25">
      <c r="A587" s="6">
        <v>579</v>
      </c>
      <c r="B587" s="263"/>
      <c r="C587" s="263"/>
      <c r="D587" s="18"/>
      <c r="E587" s="264"/>
      <c r="F587" s="102"/>
      <c r="G587" s="7"/>
      <c r="H587" s="13"/>
      <c r="I587" s="175"/>
      <c r="J587" s="1768"/>
      <c r="K587" s="1582"/>
      <c r="M587" s="23"/>
      <c r="N587" s="12"/>
      <c r="O587" s="1582"/>
    </row>
    <row r="588" spans="1:15" x14ac:dyDescent="0.25">
      <c r="A588" s="8">
        <v>580</v>
      </c>
      <c r="B588" s="263"/>
      <c r="C588" s="263"/>
      <c r="D588" s="18"/>
      <c r="E588" s="264"/>
      <c r="F588" s="102"/>
      <c r="G588" s="7"/>
      <c r="H588" s="13"/>
      <c r="I588" s="175"/>
      <c r="J588" s="1768"/>
      <c r="K588" s="1582"/>
      <c r="M588" s="23"/>
      <c r="N588" s="12"/>
      <c r="O588" s="1582"/>
    </row>
    <row r="589" spans="1:15" x14ac:dyDescent="0.25">
      <c r="A589" s="6">
        <v>581</v>
      </c>
      <c r="B589" s="271"/>
      <c r="C589" s="271"/>
      <c r="D589" s="18"/>
      <c r="E589" s="264"/>
      <c r="F589" s="102"/>
      <c r="G589" s="7"/>
      <c r="H589" s="13"/>
      <c r="I589" s="175"/>
      <c r="J589" s="1768"/>
      <c r="K589" s="1582"/>
      <c r="M589" s="23"/>
      <c r="N589" s="12"/>
      <c r="O589" s="1582"/>
    </row>
    <row r="590" spans="1:15" x14ac:dyDescent="0.25">
      <c r="A590" s="8">
        <v>582</v>
      </c>
      <c r="B590" s="263"/>
      <c r="C590" s="263"/>
      <c r="D590" s="18"/>
      <c r="E590" s="264"/>
      <c r="F590" s="102"/>
      <c r="G590" s="7"/>
      <c r="H590" s="13"/>
      <c r="I590" s="175"/>
      <c r="J590" s="1768"/>
      <c r="K590" s="1582"/>
      <c r="M590" s="23"/>
      <c r="N590" s="12"/>
      <c r="O590" s="1582"/>
    </row>
    <row r="591" spans="1:15" x14ac:dyDescent="0.25">
      <c r="A591" s="6">
        <v>583</v>
      </c>
      <c r="B591" s="263"/>
      <c r="C591" s="263"/>
      <c r="D591" s="18"/>
      <c r="E591" s="264"/>
      <c r="F591" s="102"/>
      <c r="G591" s="7"/>
      <c r="H591" s="13"/>
      <c r="I591" s="175"/>
      <c r="J591" s="1768"/>
      <c r="K591" s="1582"/>
      <c r="M591" s="23"/>
      <c r="N591" s="12"/>
      <c r="O591" s="1582"/>
    </row>
    <row r="592" spans="1:15" x14ac:dyDescent="0.25">
      <c r="A592" s="8">
        <v>584</v>
      </c>
      <c r="B592" s="271"/>
      <c r="C592" s="271"/>
      <c r="D592" s="18"/>
      <c r="E592" s="264"/>
      <c r="F592" s="102"/>
      <c r="G592" s="7"/>
      <c r="H592" s="13"/>
      <c r="I592" s="175"/>
      <c r="J592" s="1768"/>
      <c r="K592" s="1582"/>
      <c r="M592" s="23"/>
      <c r="N592" s="12"/>
      <c r="O592" s="1582"/>
    </row>
    <row r="593" spans="1:15" x14ac:dyDescent="0.25">
      <c r="A593" s="6">
        <v>585</v>
      </c>
      <c r="B593" s="263"/>
      <c r="C593" s="263"/>
      <c r="D593" s="18"/>
      <c r="E593" s="264"/>
      <c r="F593" s="102"/>
      <c r="G593" s="7"/>
      <c r="H593" s="13"/>
      <c r="I593" s="175"/>
    </row>
    <row r="594" spans="1:15" x14ac:dyDescent="0.25">
      <c r="A594" s="8">
        <v>586</v>
      </c>
      <c r="B594" s="263"/>
      <c r="C594" s="263"/>
      <c r="D594" s="18"/>
      <c r="E594" s="264"/>
      <c r="F594" s="102"/>
      <c r="G594" s="7"/>
      <c r="H594" s="13"/>
      <c r="I594" s="175"/>
    </row>
    <row r="595" spans="1:15" x14ac:dyDescent="0.25">
      <c r="A595" s="6">
        <v>587</v>
      </c>
      <c r="B595" s="263"/>
      <c r="C595" s="263"/>
      <c r="D595" s="18"/>
      <c r="E595" s="264"/>
      <c r="F595" s="102"/>
      <c r="G595" s="7"/>
      <c r="H595" s="13"/>
      <c r="I595" s="175"/>
    </row>
    <row r="596" spans="1:15" x14ac:dyDescent="0.25">
      <c r="A596" s="8">
        <v>588</v>
      </c>
      <c r="B596" s="271"/>
      <c r="C596" s="271"/>
      <c r="D596" s="18"/>
      <c r="E596" s="264"/>
      <c r="F596" s="102"/>
      <c r="G596" s="7"/>
      <c r="H596" s="13"/>
      <c r="I596" s="175"/>
    </row>
    <row r="597" spans="1:15" x14ac:dyDescent="0.25">
      <c r="A597" s="6">
        <v>589</v>
      </c>
      <c r="B597" s="271"/>
      <c r="C597" s="271"/>
      <c r="D597" s="18"/>
      <c r="E597" s="264"/>
      <c r="F597" s="102"/>
      <c r="G597" s="7"/>
      <c r="H597" s="13"/>
      <c r="I597" s="175"/>
      <c r="J597" s="1768"/>
      <c r="K597" s="1582"/>
      <c r="M597" s="23"/>
      <c r="N597" s="12"/>
      <c r="O597" s="1582"/>
    </row>
    <row r="598" spans="1:15" x14ac:dyDescent="0.25">
      <c r="A598" s="8">
        <v>590</v>
      </c>
      <c r="B598" s="271"/>
      <c r="C598" s="271"/>
      <c r="D598" s="18"/>
      <c r="E598" s="264"/>
      <c r="F598" s="102"/>
      <c r="G598" s="7"/>
      <c r="H598" s="13"/>
      <c r="I598" s="175"/>
      <c r="J598" s="1768"/>
      <c r="K598" s="1582"/>
      <c r="M598" s="23"/>
      <c r="N598" s="12"/>
      <c r="O598" s="1582"/>
    </row>
    <row r="599" spans="1:15" x14ac:dyDescent="0.25">
      <c r="A599" s="6">
        <v>591</v>
      </c>
      <c r="B599" s="271"/>
      <c r="C599" s="271"/>
      <c r="D599" s="18"/>
      <c r="E599" s="264"/>
      <c r="F599" s="102"/>
      <c r="G599" s="7"/>
      <c r="H599" s="13"/>
      <c r="I599" s="175"/>
      <c r="J599" s="1768"/>
      <c r="K599" s="1582"/>
      <c r="M599" s="23"/>
      <c r="N599" s="12"/>
      <c r="O599" s="1582"/>
    </row>
    <row r="600" spans="1:15" x14ac:dyDescent="0.25">
      <c r="A600" s="8">
        <v>592</v>
      </c>
      <c r="B600" s="271"/>
      <c r="C600" s="271"/>
      <c r="D600" s="18"/>
      <c r="E600" s="264"/>
      <c r="F600" s="102"/>
      <c r="G600" s="7"/>
      <c r="H600" s="13"/>
      <c r="I600" s="175"/>
    </row>
    <row r="601" spans="1:15" x14ac:dyDescent="0.25">
      <c r="A601" s="6">
        <v>593</v>
      </c>
      <c r="B601" s="271"/>
      <c r="C601" s="271"/>
      <c r="D601" s="18"/>
      <c r="E601" s="264"/>
      <c r="F601" s="102"/>
      <c r="G601" s="7"/>
      <c r="H601" s="13"/>
      <c r="I601" s="175"/>
    </row>
    <row r="602" spans="1:15" x14ac:dyDescent="0.25">
      <c r="A602" s="8">
        <v>594</v>
      </c>
      <c r="B602" s="271"/>
      <c r="C602" s="271"/>
      <c r="D602" s="18"/>
      <c r="E602" s="264"/>
      <c r="F602" s="102"/>
      <c r="G602" s="7"/>
      <c r="H602" s="13"/>
      <c r="I602" s="175"/>
    </row>
    <row r="603" spans="1:15" x14ac:dyDescent="0.25">
      <c r="A603" s="6">
        <v>595</v>
      </c>
      <c r="B603" s="271"/>
      <c r="C603" s="271"/>
      <c r="D603" s="18"/>
      <c r="E603" s="264"/>
      <c r="F603" s="102"/>
      <c r="G603" s="7"/>
      <c r="H603" s="13"/>
      <c r="I603" s="175"/>
    </row>
    <row r="604" spans="1:15" x14ac:dyDescent="0.25">
      <c r="A604" s="8">
        <v>596</v>
      </c>
      <c r="B604" s="271"/>
      <c r="C604" s="271"/>
      <c r="D604" s="18"/>
      <c r="E604" s="264"/>
      <c r="F604" s="102"/>
      <c r="G604" s="7"/>
      <c r="H604" s="13"/>
      <c r="I604" s="175"/>
    </row>
    <row r="605" spans="1:15" x14ac:dyDescent="0.25">
      <c r="A605" s="6">
        <v>597</v>
      </c>
      <c r="B605" s="271"/>
      <c r="C605" s="271"/>
      <c r="D605" s="18"/>
      <c r="E605" s="264"/>
      <c r="F605" s="102"/>
      <c r="G605" s="7"/>
      <c r="H605" s="13"/>
      <c r="I605" s="175"/>
    </row>
    <row r="606" spans="1:15" x14ac:dyDescent="0.25">
      <c r="A606" s="8">
        <v>598</v>
      </c>
      <c r="B606" s="271"/>
      <c r="C606" s="271"/>
      <c r="D606" s="18"/>
      <c r="E606" s="264"/>
      <c r="F606" s="102"/>
      <c r="G606" s="7"/>
      <c r="H606" s="13"/>
      <c r="I606" s="175"/>
      <c r="J606" s="1768"/>
      <c r="K606" s="1582"/>
      <c r="M606" s="23"/>
      <c r="N606" s="12"/>
      <c r="O606" s="1582"/>
    </row>
    <row r="607" spans="1:15" x14ac:dyDescent="0.25">
      <c r="A607" s="6">
        <v>599</v>
      </c>
      <c r="B607" s="271"/>
      <c r="C607" s="271"/>
      <c r="D607" s="18"/>
      <c r="E607" s="264"/>
      <c r="F607" s="102"/>
      <c r="G607" s="7"/>
      <c r="H607" s="13"/>
      <c r="I607" s="175"/>
      <c r="J607" s="1768"/>
      <c r="K607" s="1582"/>
      <c r="M607" s="23"/>
      <c r="N607" s="12"/>
      <c r="O607" s="1582"/>
    </row>
    <row r="608" spans="1:15" x14ac:dyDescent="0.25">
      <c r="A608" s="8">
        <v>600</v>
      </c>
      <c r="B608" s="271"/>
      <c r="C608" s="271"/>
      <c r="D608" s="18"/>
      <c r="E608" s="264"/>
      <c r="F608" s="102"/>
      <c r="G608" s="7"/>
      <c r="H608" s="13"/>
      <c r="I608" s="175"/>
      <c r="J608" s="1768"/>
      <c r="K608" s="1582"/>
      <c r="M608" s="23"/>
      <c r="N608" s="12"/>
      <c r="O608" s="1582"/>
    </row>
    <row r="609" spans="1:15" x14ac:dyDescent="0.25">
      <c r="A609" s="6">
        <v>601</v>
      </c>
      <c r="B609" s="271"/>
      <c r="C609" s="271"/>
      <c r="D609" s="18"/>
      <c r="E609" s="264"/>
      <c r="F609" s="102"/>
      <c r="G609" s="7"/>
      <c r="H609" s="13"/>
      <c r="I609" s="175"/>
      <c r="J609" s="1768"/>
      <c r="K609" s="1582"/>
      <c r="M609" s="23"/>
      <c r="N609" s="12"/>
      <c r="O609" s="1582"/>
    </row>
    <row r="610" spans="1:15" x14ac:dyDescent="0.25">
      <c r="A610" s="8">
        <v>602</v>
      </c>
      <c r="B610" s="271"/>
      <c r="C610" s="271"/>
      <c r="D610" s="18"/>
      <c r="E610" s="264"/>
      <c r="F610" s="102"/>
      <c r="G610" s="7"/>
      <c r="H610" s="13"/>
      <c r="I610" s="175"/>
    </row>
    <row r="611" spans="1:15" x14ac:dyDescent="0.25">
      <c r="A611" s="6">
        <v>603</v>
      </c>
      <c r="B611" s="271"/>
      <c r="C611" s="271"/>
      <c r="D611" s="18"/>
      <c r="E611" s="264"/>
      <c r="F611" s="102"/>
      <c r="G611" s="7"/>
      <c r="H611" s="13"/>
      <c r="I611" s="175"/>
    </row>
    <row r="612" spans="1:15" x14ac:dyDescent="0.25">
      <c r="A612" s="8">
        <v>604</v>
      </c>
      <c r="B612" s="271"/>
      <c r="C612" s="271"/>
      <c r="D612" s="18"/>
      <c r="E612" s="264"/>
      <c r="F612" s="102"/>
      <c r="G612" s="7"/>
      <c r="H612" s="13"/>
      <c r="I612" s="175"/>
    </row>
    <row r="613" spans="1:15" x14ac:dyDescent="0.25">
      <c r="A613" s="6">
        <v>605</v>
      </c>
      <c r="B613" s="271"/>
      <c r="C613" s="271"/>
      <c r="D613" s="18"/>
      <c r="E613" s="264"/>
      <c r="F613" s="102"/>
      <c r="G613" s="7"/>
      <c r="H613" s="13"/>
      <c r="I613" s="175"/>
    </row>
    <row r="614" spans="1:15" x14ac:dyDescent="0.25">
      <c r="A614" s="8">
        <v>606</v>
      </c>
      <c r="B614" s="271"/>
      <c r="C614" s="373"/>
      <c r="D614" s="18"/>
      <c r="E614" s="264"/>
      <c r="F614" s="102"/>
      <c r="G614" s="7"/>
      <c r="H614" s="13"/>
      <c r="I614" s="175"/>
    </row>
    <row r="615" spans="1:15" x14ac:dyDescent="0.25">
      <c r="A615" s="6">
        <v>607</v>
      </c>
      <c r="B615" s="271"/>
      <c r="C615" s="271"/>
      <c r="D615" s="18"/>
      <c r="E615" s="264"/>
      <c r="F615" s="102"/>
      <c r="G615" s="7"/>
      <c r="H615" s="13"/>
      <c r="I615" s="175"/>
    </row>
    <row r="616" spans="1:15" x14ac:dyDescent="0.25">
      <c r="A616" s="8">
        <v>608</v>
      </c>
      <c r="B616" s="271"/>
      <c r="C616" s="271"/>
      <c r="D616" s="18"/>
      <c r="E616" s="264"/>
      <c r="F616" s="102"/>
      <c r="G616" s="7"/>
      <c r="H616" s="13"/>
      <c r="I616" s="175"/>
    </row>
    <row r="617" spans="1:15" x14ac:dyDescent="0.25">
      <c r="A617" s="6">
        <v>609</v>
      </c>
      <c r="B617" s="271"/>
      <c r="C617" s="271"/>
      <c r="D617" s="18"/>
      <c r="E617" s="264"/>
      <c r="F617" s="102"/>
      <c r="G617" s="7"/>
      <c r="H617" s="13"/>
      <c r="I617" s="175"/>
    </row>
    <row r="618" spans="1:15" x14ac:dyDescent="0.25">
      <c r="A618" s="8">
        <v>610</v>
      </c>
      <c r="B618" s="271"/>
      <c r="C618" s="271"/>
      <c r="D618" s="18"/>
      <c r="E618" s="264"/>
      <c r="F618" s="102"/>
      <c r="G618" s="7"/>
      <c r="H618" s="13"/>
      <c r="I618" s="175"/>
    </row>
    <row r="619" spans="1:15" x14ac:dyDescent="0.25">
      <c r="A619" s="6">
        <v>611</v>
      </c>
      <c r="B619" s="271"/>
      <c r="C619" s="271"/>
      <c r="D619" s="18"/>
      <c r="E619" s="264"/>
      <c r="F619" s="102"/>
      <c r="G619" s="7"/>
      <c r="H619" s="13"/>
      <c r="I619" s="175"/>
    </row>
    <row r="620" spans="1:15" x14ac:dyDescent="0.25">
      <c r="A620" s="8">
        <v>612</v>
      </c>
      <c r="B620" s="271"/>
      <c r="C620" s="271"/>
      <c r="D620" s="18"/>
      <c r="E620" s="264"/>
      <c r="F620" s="102"/>
      <c r="G620" s="7"/>
      <c r="H620" s="13"/>
      <c r="I620" s="175"/>
    </row>
    <row r="621" spans="1:15" x14ac:dyDescent="0.25">
      <c r="A621" s="6">
        <v>613</v>
      </c>
      <c r="B621" s="271"/>
      <c r="C621" s="271"/>
      <c r="D621" s="18"/>
      <c r="E621" s="264"/>
      <c r="F621" s="102"/>
      <c r="G621" s="7"/>
      <c r="H621" s="13"/>
      <c r="I621" s="175"/>
    </row>
    <row r="622" spans="1:15" x14ac:dyDescent="0.25">
      <c r="A622" s="8">
        <v>614</v>
      </c>
      <c r="B622" s="271"/>
      <c r="C622" s="271"/>
      <c r="D622" s="18"/>
      <c r="E622" s="264"/>
      <c r="F622" s="102"/>
      <c r="G622" s="7"/>
      <c r="H622" s="13"/>
      <c r="I622" s="175"/>
    </row>
    <row r="623" spans="1:15" x14ac:dyDescent="0.25">
      <c r="A623" s="6">
        <v>615</v>
      </c>
      <c r="B623" s="271"/>
      <c r="C623" s="271"/>
      <c r="D623" s="18"/>
      <c r="E623" s="264"/>
      <c r="F623" s="102"/>
      <c r="G623" s="7"/>
      <c r="H623" s="13"/>
      <c r="I623" s="175"/>
    </row>
    <row r="624" spans="1:15" x14ac:dyDescent="0.25">
      <c r="A624" s="8">
        <v>616</v>
      </c>
      <c r="B624" s="271"/>
      <c r="C624" s="271"/>
      <c r="D624" s="18"/>
      <c r="E624" s="264"/>
      <c r="F624" s="102"/>
      <c r="G624" s="7"/>
      <c r="H624" s="13"/>
      <c r="I624" s="175"/>
    </row>
    <row r="625" spans="1:9" x14ac:dyDescent="0.25">
      <c r="A625" s="6">
        <v>617</v>
      </c>
      <c r="B625" s="271"/>
      <c r="C625" s="271"/>
      <c r="D625" s="18"/>
      <c r="E625" s="264"/>
      <c r="F625" s="102"/>
      <c r="G625" s="7"/>
      <c r="H625" s="13"/>
      <c r="I625" s="175"/>
    </row>
    <row r="626" spans="1:9" x14ac:dyDescent="0.25">
      <c r="A626" s="8">
        <v>618</v>
      </c>
      <c r="B626" s="271"/>
      <c r="C626" s="271"/>
      <c r="D626" s="18"/>
      <c r="E626" s="264"/>
      <c r="F626" s="102"/>
      <c r="G626" s="7"/>
      <c r="H626" s="13"/>
      <c r="I626" s="175"/>
    </row>
    <row r="627" spans="1:9" x14ac:dyDescent="0.25">
      <c r="A627" s="6">
        <v>619</v>
      </c>
      <c r="B627" s="271"/>
      <c r="C627" s="271"/>
      <c r="D627" s="18"/>
      <c r="E627" s="264"/>
      <c r="F627" s="102"/>
      <c r="G627" s="7"/>
      <c r="H627" s="13"/>
      <c r="I627" s="175"/>
    </row>
    <row r="628" spans="1:9" x14ac:dyDescent="0.25">
      <c r="A628" s="8">
        <v>620</v>
      </c>
      <c r="B628" s="271"/>
      <c r="C628" s="271"/>
      <c r="D628" s="18"/>
      <c r="E628" s="264"/>
      <c r="F628" s="102"/>
      <c r="G628" s="7"/>
      <c r="H628" s="13"/>
      <c r="I628" s="175"/>
    </row>
    <row r="629" spans="1:9" x14ac:dyDescent="0.25">
      <c r="A629" s="82">
        <v>621</v>
      </c>
      <c r="B629" s="271"/>
      <c r="C629" s="271"/>
      <c r="D629" s="83"/>
      <c r="E629" s="127"/>
      <c r="F629" s="375"/>
      <c r="G629" s="84"/>
      <c r="H629" s="85"/>
      <c r="I629" s="376"/>
    </row>
    <row r="630" spans="1:9" x14ac:dyDescent="0.25">
      <c r="A630" s="8">
        <v>622</v>
      </c>
      <c r="B630" s="271"/>
      <c r="C630" s="271"/>
      <c r="D630" s="18"/>
      <c r="E630" s="92"/>
      <c r="F630" s="102"/>
      <c r="G630" s="7"/>
      <c r="H630" s="13"/>
      <c r="I630" s="175"/>
    </row>
    <row r="631" spans="1:9" x14ac:dyDescent="0.25">
      <c r="A631" s="6">
        <v>623</v>
      </c>
      <c r="B631" s="271"/>
      <c r="C631" s="271"/>
      <c r="D631" s="18"/>
      <c r="E631" s="92"/>
      <c r="F631" s="102"/>
      <c r="G631" s="7"/>
      <c r="H631" s="13"/>
      <c r="I631" s="175"/>
    </row>
    <row r="632" spans="1:9" x14ac:dyDescent="0.25">
      <c r="A632" s="8">
        <v>624</v>
      </c>
      <c r="B632" s="271"/>
      <c r="C632" s="271"/>
      <c r="D632" s="18"/>
      <c r="E632" s="92"/>
      <c r="F632" s="375"/>
      <c r="G632" s="7"/>
      <c r="H632" s="13"/>
      <c r="I632" s="175"/>
    </row>
    <row r="633" spans="1:9" x14ac:dyDescent="0.25">
      <c r="A633" s="6">
        <v>625</v>
      </c>
      <c r="B633" s="271"/>
      <c r="C633" s="271"/>
      <c r="D633" s="18"/>
      <c r="E633" s="92"/>
      <c r="F633" s="102"/>
      <c r="G633" s="7"/>
      <c r="H633" s="13"/>
      <c r="I633" s="175"/>
    </row>
    <row r="634" spans="1:9" x14ac:dyDescent="0.25">
      <c r="A634" s="8">
        <v>626</v>
      </c>
      <c r="B634" s="271"/>
      <c r="C634" s="271"/>
      <c r="D634" s="18"/>
      <c r="E634" s="92"/>
      <c r="F634" s="102"/>
      <c r="G634" s="7"/>
      <c r="H634" s="13"/>
      <c r="I634" s="347"/>
    </row>
    <row r="635" spans="1:9" x14ac:dyDescent="0.25">
      <c r="A635" s="6">
        <v>627</v>
      </c>
      <c r="B635" s="271"/>
      <c r="C635" s="271"/>
      <c r="D635" s="18"/>
      <c r="E635" s="92"/>
      <c r="F635" s="375"/>
      <c r="G635" s="7"/>
      <c r="H635" s="13"/>
      <c r="I635" s="347"/>
    </row>
    <row r="636" spans="1:9" x14ac:dyDescent="0.25">
      <c r="A636" s="8">
        <v>628</v>
      </c>
      <c r="B636" s="271"/>
      <c r="C636" s="271"/>
      <c r="D636" s="18"/>
      <c r="E636" s="92"/>
      <c r="F636" s="102"/>
      <c r="G636" s="7"/>
      <c r="H636" s="13"/>
      <c r="I636" s="347"/>
    </row>
    <row r="637" spans="1:9" x14ac:dyDescent="0.25">
      <c r="A637" s="6">
        <v>629</v>
      </c>
      <c r="B637" s="271"/>
      <c r="C637" s="271"/>
      <c r="D637" s="18"/>
      <c r="E637" s="92"/>
      <c r="F637" s="102"/>
      <c r="G637" s="7"/>
      <c r="H637" s="13"/>
      <c r="I637" s="347"/>
    </row>
    <row r="638" spans="1:9" x14ac:dyDescent="0.25">
      <c r="A638" s="8">
        <v>630</v>
      </c>
      <c r="B638" s="271"/>
      <c r="C638" s="271"/>
      <c r="D638" s="18"/>
      <c r="E638" s="92"/>
      <c r="F638" s="375"/>
      <c r="G638" s="7"/>
      <c r="H638" s="13"/>
      <c r="I638" s="347"/>
    </row>
    <row r="639" spans="1:9" x14ac:dyDescent="0.25">
      <c r="A639" s="6">
        <v>631</v>
      </c>
      <c r="B639" s="271"/>
      <c r="C639" s="271"/>
      <c r="D639" s="18"/>
      <c r="E639" s="92"/>
      <c r="F639" s="102"/>
      <c r="G639" s="7"/>
      <c r="H639" s="13"/>
      <c r="I639" s="347"/>
    </row>
    <row r="640" spans="1:9" x14ac:dyDescent="0.25">
      <c r="A640" s="8">
        <v>632</v>
      </c>
      <c r="B640" s="271"/>
      <c r="C640" s="271"/>
      <c r="D640" s="18"/>
      <c r="E640" s="92"/>
      <c r="F640" s="102"/>
      <c r="G640" s="7"/>
      <c r="H640" s="13"/>
      <c r="I640" s="347"/>
    </row>
    <row r="641" spans="1:15" x14ac:dyDescent="0.25">
      <c r="A641" s="6">
        <v>633</v>
      </c>
      <c r="B641" s="271"/>
      <c r="C641" s="271"/>
      <c r="D641" s="18"/>
      <c r="E641" s="92"/>
      <c r="F641" s="375"/>
      <c r="G641" s="7"/>
      <c r="H641" s="13"/>
      <c r="I641" s="347"/>
    </row>
    <row r="642" spans="1:15" x14ac:dyDescent="0.25">
      <c r="A642" s="8">
        <v>634</v>
      </c>
      <c r="B642" s="271"/>
      <c r="C642" s="271"/>
      <c r="D642" s="18"/>
      <c r="E642" s="92"/>
      <c r="F642" s="102"/>
      <c r="G642" s="7"/>
      <c r="H642" s="13"/>
      <c r="I642" s="347"/>
    </row>
    <row r="643" spans="1:15" x14ac:dyDescent="0.25">
      <c r="A643" s="6">
        <v>635</v>
      </c>
      <c r="B643" s="271"/>
      <c r="C643" s="271"/>
      <c r="D643" s="18"/>
      <c r="E643" s="92"/>
      <c r="F643" s="102"/>
      <c r="G643" s="7"/>
      <c r="H643" s="13"/>
      <c r="I643" s="347"/>
      <c r="J643" s="1768"/>
      <c r="K643" s="1582"/>
      <c r="M643" s="23"/>
      <c r="N643" s="12"/>
      <c r="O643" s="1582"/>
    </row>
    <row r="644" spans="1:15" x14ac:dyDescent="0.25">
      <c r="A644" s="8">
        <v>636</v>
      </c>
      <c r="B644" s="271"/>
      <c r="C644" s="271"/>
      <c r="D644" s="18"/>
      <c r="E644" s="92"/>
      <c r="F644" s="375"/>
      <c r="G644" s="7"/>
      <c r="H644" s="13"/>
      <c r="I644" s="347"/>
      <c r="J644" s="1768"/>
      <c r="K644" s="1582"/>
      <c r="M644" s="23"/>
      <c r="N644" s="12"/>
      <c r="O644" s="1582"/>
    </row>
    <row r="645" spans="1:15" x14ac:dyDescent="0.25">
      <c r="A645" s="6">
        <v>637</v>
      </c>
      <c r="B645" s="271"/>
      <c r="C645" s="271"/>
      <c r="D645" s="18"/>
      <c r="E645" s="92"/>
      <c r="F645" s="102"/>
      <c r="G645" s="7"/>
      <c r="H645" s="13"/>
      <c r="I645" s="347"/>
      <c r="J645" s="1768"/>
      <c r="K645" s="1582"/>
      <c r="M645" s="23"/>
      <c r="N645" s="12"/>
      <c r="O645" s="1582"/>
    </row>
    <row r="646" spans="1:15" x14ac:dyDescent="0.25">
      <c r="A646" s="8">
        <v>638</v>
      </c>
      <c r="B646" s="271"/>
      <c r="C646" s="271"/>
      <c r="D646" s="18"/>
      <c r="E646" s="92"/>
      <c r="F646" s="102"/>
      <c r="G646" s="7"/>
      <c r="H646" s="13"/>
      <c r="I646" s="347"/>
      <c r="J646" s="1768"/>
      <c r="K646" s="1582"/>
      <c r="M646" s="23"/>
      <c r="N646" s="12"/>
      <c r="O646" s="1582"/>
    </row>
    <row r="647" spans="1:15" x14ac:dyDescent="0.25">
      <c r="A647" s="6">
        <v>639</v>
      </c>
      <c r="B647" s="271"/>
      <c r="C647" s="271"/>
      <c r="D647" s="18"/>
      <c r="E647" s="92"/>
      <c r="F647" s="375"/>
      <c r="G647" s="7"/>
      <c r="H647" s="13"/>
      <c r="I647" s="347"/>
    </row>
    <row r="648" spans="1:15" x14ac:dyDescent="0.25">
      <c r="A648" s="8">
        <v>640</v>
      </c>
      <c r="B648" s="271"/>
      <c r="C648" s="271"/>
      <c r="D648" s="18"/>
      <c r="E648" s="92"/>
      <c r="F648" s="102"/>
      <c r="G648" s="7"/>
      <c r="H648" s="13"/>
      <c r="I648" s="347"/>
    </row>
    <row r="649" spans="1:15" x14ac:dyDescent="0.25">
      <c r="A649" s="6">
        <v>641</v>
      </c>
      <c r="B649" s="271"/>
      <c r="C649" s="271"/>
      <c r="D649" s="18"/>
      <c r="E649" s="92"/>
      <c r="F649" s="102"/>
      <c r="G649" s="7"/>
      <c r="H649" s="13"/>
      <c r="I649" s="347"/>
    </row>
    <row r="650" spans="1:15" x14ac:dyDescent="0.25">
      <c r="A650" s="8">
        <v>642</v>
      </c>
      <c r="B650" s="271"/>
      <c r="C650" s="271"/>
      <c r="D650" s="18"/>
      <c r="E650" s="92"/>
      <c r="F650" s="375"/>
      <c r="G650" s="7"/>
      <c r="H650" s="13"/>
      <c r="I650" s="347"/>
    </row>
    <row r="651" spans="1:15" x14ac:dyDescent="0.25">
      <c r="A651" s="6">
        <v>643</v>
      </c>
      <c r="B651" s="271"/>
      <c r="C651" s="271"/>
      <c r="D651" s="18"/>
      <c r="E651" s="92"/>
      <c r="F651" s="102"/>
      <c r="G651" s="7"/>
      <c r="H651" s="13"/>
      <c r="I651" s="347"/>
    </row>
    <row r="652" spans="1:15" x14ac:dyDescent="0.25">
      <c r="A652" s="8">
        <v>644</v>
      </c>
      <c r="B652" s="271"/>
      <c r="C652" s="271"/>
      <c r="D652" s="18"/>
      <c r="E652" s="92"/>
      <c r="F652" s="102"/>
      <c r="G652" s="7"/>
      <c r="H652" s="13"/>
      <c r="I652" s="347"/>
    </row>
    <row r="653" spans="1:15" x14ac:dyDescent="0.25">
      <c r="A653" s="6">
        <v>645</v>
      </c>
      <c r="B653" s="271"/>
      <c r="C653" s="271"/>
      <c r="D653" s="18"/>
      <c r="E653" s="92"/>
      <c r="F653" s="375"/>
      <c r="G653" s="7"/>
      <c r="H653" s="13"/>
      <c r="I653" s="347"/>
    </row>
    <row r="654" spans="1:15" x14ac:dyDescent="0.25">
      <c r="A654" s="8">
        <v>646</v>
      </c>
      <c r="B654" s="271"/>
      <c r="C654" s="271"/>
      <c r="D654" s="18"/>
      <c r="E654" s="92"/>
      <c r="F654" s="102"/>
      <c r="G654" s="7"/>
      <c r="H654" s="13"/>
      <c r="I654" s="347"/>
    </row>
    <row r="655" spans="1:15" x14ac:dyDescent="0.25">
      <c r="A655" s="6">
        <v>647</v>
      </c>
      <c r="B655" s="271"/>
      <c r="C655" s="271"/>
      <c r="D655" s="18"/>
      <c r="E655" s="92"/>
      <c r="F655" s="102"/>
      <c r="G655" s="7"/>
      <c r="H655" s="13"/>
      <c r="I655" s="347"/>
    </row>
    <row r="656" spans="1:15" x14ac:dyDescent="0.25">
      <c r="A656" s="8">
        <v>648</v>
      </c>
      <c r="B656" s="271"/>
      <c r="C656" s="271"/>
      <c r="D656" s="18"/>
      <c r="E656" s="92"/>
      <c r="F656" s="375"/>
      <c r="G656" s="7"/>
      <c r="H656" s="13"/>
      <c r="I656" s="347"/>
    </row>
    <row r="657" spans="1:9" x14ac:dyDescent="0.25">
      <c r="A657" s="6">
        <v>649</v>
      </c>
      <c r="B657" s="271"/>
      <c r="C657" s="271"/>
      <c r="D657" s="18"/>
      <c r="E657" s="92"/>
      <c r="F657" s="102"/>
      <c r="G657" s="7"/>
      <c r="H657" s="13"/>
      <c r="I657" s="347"/>
    </row>
    <row r="658" spans="1:9" x14ac:dyDescent="0.25">
      <c r="A658" s="8">
        <v>650</v>
      </c>
      <c r="B658" s="271"/>
      <c r="C658" s="271"/>
      <c r="D658" s="18"/>
      <c r="E658" s="92"/>
      <c r="F658" s="102"/>
      <c r="G658" s="7"/>
      <c r="H658" s="13"/>
      <c r="I658" s="347"/>
    </row>
    <row r="659" spans="1:9" x14ac:dyDescent="0.25">
      <c r="A659" s="6">
        <v>651</v>
      </c>
      <c r="B659" s="271"/>
      <c r="C659" s="271"/>
      <c r="D659" s="18"/>
      <c r="E659" s="92"/>
      <c r="F659" s="375"/>
      <c r="G659" s="7"/>
      <c r="H659" s="13"/>
      <c r="I659" s="347"/>
    </row>
    <row r="660" spans="1:9" x14ac:dyDescent="0.25">
      <c r="A660" s="8">
        <v>652</v>
      </c>
      <c r="B660" s="271"/>
      <c r="C660" s="271"/>
      <c r="D660" s="18"/>
      <c r="E660" s="92"/>
      <c r="F660" s="102"/>
      <c r="G660" s="7"/>
      <c r="H660" s="13"/>
      <c r="I660" s="347"/>
    </row>
    <row r="661" spans="1:9" x14ac:dyDescent="0.25">
      <c r="A661" s="6">
        <v>653</v>
      </c>
      <c r="B661" s="271"/>
      <c r="C661" s="271"/>
      <c r="D661" s="18"/>
      <c r="E661" s="92"/>
      <c r="F661" s="102"/>
      <c r="G661" s="7"/>
      <c r="H661" s="13"/>
      <c r="I661" s="347"/>
    </row>
    <row r="662" spans="1:9" x14ac:dyDescent="0.25">
      <c r="A662" s="8">
        <v>654</v>
      </c>
      <c r="B662" s="271"/>
      <c r="C662" s="271"/>
      <c r="D662" s="18"/>
      <c r="E662" s="92"/>
      <c r="F662" s="375"/>
      <c r="G662" s="7"/>
      <c r="H662" s="13"/>
      <c r="I662" s="347"/>
    </row>
    <row r="663" spans="1:9" x14ac:dyDescent="0.25">
      <c r="A663" s="6">
        <v>655</v>
      </c>
      <c r="B663" s="271"/>
      <c r="C663" s="271"/>
      <c r="D663" s="18"/>
      <c r="E663" s="92"/>
      <c r="F663" s="102"/>
      <c r="G663" s="7"/>
      <c r="H663" s="13"/>
      <c r="I663" s="347"/>
    </row>
    <row r="664" spans="1:9" x14ac:dyDescent="0.25">
      <c r="A664" s="8">
        <v>656</v>
      </c>
      <c r="B664" s="271"/>
      <c r="C664" s="271"/>
      <c r="D664" s="18"/>
      <c r="E664" s="92"/>
      <c r="F664" s="102"/>
      <c r="G664" s="7"/>
      <c r="H664" s="13"/>
      <c r="I664" s="347"/>
    </row>
    <row r="665" spans="1:9" x14ac:dyDescent="0.25">
      <c r="A665" s="6">
        <v>657</v>
      </c>
      <c r="B665" s="271"/>
      <c r="C665" s="271"/>
      <c r="D665" s="18"/>
      <c r="E665" s="92"/>
      <c r="F665" s="375"/>
      <c r="G665" s="7"/>
      <c r="H665" s="13"/>
      <c r="I665" s="347"/>
    </row>
    <row r="666" spans="1:9" x14ac:dyDescent="0.25">
      <c r="A666" s="8">
        <v>658</v>
      </c>
      <c r="B666" s="271"/>
      <c r="C666" s="271"/>
      <c r="D666" s="18"/>
      <c r="E666" s="92"/>
      <c r="F666" s="102"/>
      <c r="G666" s="7"/>
      <c r="H666" s="13"/>
      <c r="I666" s="347"/>
    </row>
    <row r="667" spans="1:9" x14ac:dyDescent="0.25">
      <c r="A667" s="6">
        <v>659</v>
      </c>
      <c r="B667" s="271"/>
      <c r="C667" s="271"/>
      <c r="D667" s="18"/>
      <c r="E667" s="92"/>
      <c r="F667" s="102"/>
      <c r="G667" s="7"/>
      <c r="H667" s="13"/>
      <c r="I667" s="347"/>
    </row>
    <row r="668" spans="1:9" x14ac:dyDescent="0.25">
      <c r="A668" s="8">
        <v>660</v>
      </c>
      <c r="B668" s="271"/>
      <c r="C668" s="271"/>
      <c r="D668" s="18"/>
      <c r="E668" s="92"/>
      <c r="F668" s="375"/>
      <c r="G668" s="7"/>
      <c r="H668" s="13"/>
      <c r="I668" s="347"/>
    </row>
    <row r="669" spans="1:9" x14ac:dyDescent="0.25">
      <c r="A669" s="6">
        <v>661</v>
      </c>
      <c r="B669" s="271"/>
      <c r="C669" s="271"/>
      <c r="D669" s="18"/>
      <c r="E669" s="92"/>
      <c r="F669" s="102"/>
      <c r="G669" s="7"/>
      <c r="H669" s="13"/>
      <c r="I669" s="347"/>
    </row>
    <row r="670" spans="1:9" x14ac:dyDescent="0.25">
      <c r="A670" s="8">
        <v>662</v>
      </c>
      <c r="B670" s="271"/>
      <c r="C670" s="271"/>
      <c r="D670" s="18"/>
      <c r="E670" s="92"/>
      <c r="F670" s="102"/>
      <c r="G670" s="7"/>
      <c r="H670" s="13"/>
      <c r="I670" s="347"/>
    </row>
    <row r="671" spans="1:9" x14ac:dyDescent="0.25">
      <c r="A671" s="6">
        <v>663</v>
      </c>
      <c r="B671" s="271"/>
      <c r="C671" s="271"/>
      <c r="D671" s="18"/>
      <c r="E671" s="92"/>
      <c r="F671" s="375"/>
      <c r="G671" s="7"/>
      <c r="H671" s="13"/>
      <c r="I671" s="347"/>
    </row>
    <row r="672" spans="1:9" x14ac:dyDescent="0.25">
      <c r="A672" s="8">
        <v>664</v>
      </c>
      <c r="B672" s="271"/>
      <c r="C672" s="271"/>
      <c r="D672" s="18"/>
      <c r="E672" s="92"/>
      <c r="F672" s="102"/>
      <c r="G672" s="7"/>
      <c r="H672" s="13"/>
      <c r="I672" s="347"/>
    </row>
    <row r="673" spans="1:15" x14ac:dyDescent="0.25">
      <c r="A673" s="6">
        <v>665</v>
      </c>
      <c r="B673" s="271"/>
      <c r="C673" s="271"/>
      <c r="D673" s="18"/>
      <c r="E673" s="92"/>
      <c r="F673" s="102"/>
      <c r="G673" s="7"/>
      <c r="H673" s="13"/>
      <c r="I673" s="347"/>
    </row>
    <row r="674" spans="1:15" x14ac:dyDescent="0.25">
      <c r="A674" s="8">
        <v>666</v>
      </c>
      <c r="B674" s="271"/>
      <c r="C674" s="271"/>
      <c r="D674" s="18"/>
      <c r="E674" s="92"/>
      <c r="F674" s="375"/>
      <c r="G674" s="7"/>
      <c r="H674" s="13"/>
      <c r="I674" s="347"/>
    </row>
    <row r="675" spans="1:15" x14ac:dyDescent="0.25">
      <c r="A675" s="6">
        <v>667</v>
      </c>
      <c r="B675" s="271"/>
      <c r="C675" s="271"/>
      <c r="D675" s="18"/>
      <c r="E675" s="92"/>
      <c r="F675" s="102"/>
      <c r="G675" s="7"/>
      <c r="H675" s="13"/>
      <c r="I675" s="347"/>
    </row>
    <row r="676" spans="1:15" x14ac:dyDescent="0.25">
      <c r="A676" s="8">
        <v>668</v>
      </c>
      <c r="B676" s="271"/>
      <c r="C676" s="271"/>
      <c r="D676" s="18"/>
      <c r="E676" s="92"/>
      <c r="F676" s="102"/>
      <c r="G676" s="7"/>
      <c r="H676" s="13"/>
      <c r="I676" s="347"/>
    </row>
    <row r="677" spans="1:15" x14ac:dyDescent="0.25">
      <c r="A677" s="6">
        <v>669</v>
      </c>
      <c r="B677" s="271"/>
      <c r="C677" s="271"/>
      <c r="D677" s="18"/>
      <c r="E677" s="92"/>
      <c r="F677" s="375"/>
      <c r="G677" s="7"/>
      <c r="H677" s="13"/>
      <c r="I677" s="347"/>
    </row>
    <row r="678" spans="1:15" x14ac:dyDescent="0.25">
      <c r="A678" s="8">
        <v>670</v>
      </c>
      <c r="B678" s="271"/>
      <c r="C678" s="271"/>
      <c r="D678" s="18"/>
      <c r="E678" s="92"/>
      <c r="F678" s="102"/>
      <c r="G678" s="7"/>
      <c r="H678" s="13"/>
      <c r="I678" s="347"/>
    </row>
    <row r="679" spans="1:15" x14ac:dyDescent="0.25">
      <c r="A679" s="6">
        <v>671</v>
      </c>
      <c r="B679" s="271"/>
      <c r="C679" s="271"/>
      <c r="D679" s="18"/>
      <c r="E679" s="92"/>
      <c r="F679" s="102"/>
      <c r="G679" s="7"/>
      <c r="H679" s="13"/>
      <c r="I679" s="347"/>
    </row>
    <row r="680" spans="1:15" x14ac:dyDescent="0.25">
      <c r="A680" s="8">
        <v>672</v>
      </c>
      <c r="B680" s="271"/>
      <c r="C680" s="271"/>
      <c r="D680" s="18"/>
      <c r="E680" s="92"/>
      <c r="F680" s="375"/>
      <c r="G680" s="7"/>
      <c r="H680" s="13"/>
      <c r="I680" s="347"/>
    </row>
    <row r="681" spans="1:15" x14ac:dyDescent="0.25">
      <c r="A681" s="6">
        <v>673</v>
      </c>
      <c r="B681" s="271"/>
      <c r="C681" s="271"/>
      <c r="D681" s="18"/>
      <c r="E681" s="92"/>
      <c r="F681" s="102"/>
      <c r="G681" s="7"/>
      <c r="H681" s="13"/>
      <c r="I681" s="347"/>
    </row>
    <row r="682" spans="1:15" x14ac:dyDescent="0.25">
      <c r="A682" s="8">
        <v>674</v>
      </c>
      <c r="B682" s="271"/>
      <c r="C682" s="271"/>
      <c r="D682" s="18"/>
      <c r="E682" s="92"/>
      <c r="F682" s="102"/>
      <c r="G682" s="7"/>
      <c r="H682" s="13"/>
      <c r="I682" s="347"/>
    </row>
    <row r="683" spans="1:15" x14ac:dyDescent="0.25">
      <c r="A683" s="6">
        <v>675</v>
      </c>
      <c r="B683" s="263"/>
      <c r="C683" s="263"/>
      <c r="D683" s="18"/>
      <c r="E683" s="92"/>
      <c r="F683" s="375"/>
      <c r="G683" s="7"/>
      <c r="H683" s="13"/>
      <c r="I683" s="347"/>
    </row>
    <row r="684" spans="1:15" x14ac:dyDescent="0.25">
      <c r="A684" s="8">
        <v>676</v>
      </c>
      <c r="B684" s="263"/>
      <c r="C684" s="263"/>
      <c r="D684" s="18"/>
      <c r="E684" s="92"/>
      <c r="F684" s="102"/>
      <c r="G684" s="7"/>
      <c r="H684" s="13"/>
      <c r="I684" s="347"/>
    </row>
    <row r="685" spans="1:15" x14ac:dyDescent="0.25">
      <c r="A685" s="6">
        <v>677</v>
      </c>
      <c r="B685" s="263"/>
      <c r="C685" s="271"/>
      <c r="D685" s="18"/>
      <c r="E685" s="92"/>
      <c r="F685" s="102"/>
      <c r="G685" s="7"/>
      <c r="H685" s="13"/>
      <c r="I685" s="347"/>
      <c r="J685" s="1768"/>
      <c r="K685" s="1770"/>
      <c r="M685" s="23"/>
      <c r="N685" s="12"/>
      <c r="O685" s="1771"/>
    </row>
    <row r="686" spans="1:15" x14ac:dyDescent="0.25">
      <c r="A686" s="8">
        <v>678</v>
      </c>
      <c r="B686" s="263"/>
      <c r="C686" s="263"/>
      <c r="D686" s="18"/>
      <c r="E686" s="92"/>
      <c r="F686" s="375"/>
      <c r="G686" s="7"/>
      <c r="H686" s="13"/>
      <c r="I686" s="347"/>
      <c r="J686" s="1768"/>
      <c r="K686" s="1770"/>
      <c r="M686" s="23"/>
      <c r="N686" s="12"/>
      <c r="O686" s="1771"/>
    </row>
    <row r="687" spans="1:15" x14ac:dyDescent="0.25">
      <c r="A687" s="6">
        <v>679</v>
      </c>
      <c r="B687" s="263"/>
      <c r="C687" s="263"/>
      <c r="D687" s="18"/>
      <c r="E687" s="92"/>
      <c r="F687" s="102"/>
      <c r="G687" s="7"/>
      <c r="H687" s="13"/>
      <c r="I687" s="347"/>
    </row>
    <row r="688" spans="1:15" x14ac:dyDescent="0.25">
      <c r="A688" s="8">
        <v>680</v>
      </c>
      <c r="B688" s="263"/>
      <c r="C688" s="271"/>
      <c r="D688" s="18"/>
      <c r="E688" s="92"/>
      <c r="F688" s="102"/>
      <c r="G688" s="7"/>
      <c r="H688" s="13"/>
      <c r="I688" s="347"/>
    </row>
    <row r="689" spans="1:9" x14ac:dyDescent="0.25">
      <c r="A689" s="6">
        <v>681</v>
      </c>
      <c r="B689" s="263"/>
      <c r="C689" s="263"/>
      <c r="D689" s="18"/>
      <c r="E689" s="92"/>
      <c r="F689" s="375"/>
      <c r="G689" s="7"/>
      <c r="H689" s="13"/>
      <c r="I689" s="347"/>
    </row>
    <row r="690" spans="1:9" x14ac:dyDescent="0.25">
      <c r="A690" s="8">
        <v>682</v>
      </c>
      <c r="B690" s="263"/>
      <c r="C690" s="263"/>
      <c r="D690" s="18"/>
      <c r="E690" s="92"/>
      <c r="F690" s="102"/>
      <c r="G690" s="7"/>
      <c r="H690" s="13"/>
      <c r="I690" s="347"/>
    </row>
    <row r="691" spans="1:9" x14ac:dyDescent="0.25">
      <c r="A691" s="6">
        <v>683</v>
      </c>
      <c r="B691" s="263"/>
      <c r="C691" s="271"/>
      <c r="D691" s="18"/>
      <c r="E691" s="92"/>
      <c r="F691" s="102"/>
      <c r="G691" s="7"/>
      <c r="H691" s="13"/>
      <c r="I691" s="347"/>
    </row>
    <row r="692" spans="1:9" x14ac:dyDescent="0.25">
      <c r="A692" s="8">
        <v>684</v>
      </c>
      <c r="B692" s="263"/>
      <c r="C692" s="263"/>
      <c r="D692" s="18"/>
      <c r="E692" s="92"/>
      <c r="F692" s="375"/>
      <c r="G692" s="7"/>
      <c r="H692" s="13"/>
      <c r="I692" s="347"/>
    </row>
    <row r="693" spans="1:9" x14ac:dyDescent="0.25">
      <c r="A693" s="6">
        <v>685</v>
      </c>
      <c r="B693" s="263"/>
      <c r="C693" s="263"/>
      <c r="D693" s="18"/>
      <c r="E693" s="92"/>
      <c r="F693" s="102"/>
      <c r="G693" s="7"/>
      <c r="H693" s="13"/>
      <c r="I693" s="347"/>
    </row>
    <row r="694" spans="1:9" x14ac:dyDescent="0.25">
      <c r="A694" s="8">
        <v>686</v>
      </c>
      <c r="B694" s="263"/>
      <c r="C694" s="271"/>
      <c r="D694" s="18"/>
      <c r="E694" s="92"/>
      <c r="F694" s="102"/>
      <c r="G694" s="7"/>
      <c r="H694" s="13"/>
      <c r="I694" s="347"/>
    </row>
    <row r="695" spans="1:9" x14ac:dyDescent="0.25">
      <c r="A695" s="6">
        <v>687</v>
      </c>
      <c r="B695" s="263"/>
      <c r="C695" s="263"/>
      <c r="D695" s="18"/>
      <c r="E695" s="92"/>
      <c r="F695" s="375"/>
      <c r="G695" s="7"/>
      <c r="H695" s="13"/>
      <c r="I695" s="347"/>
    </row>
    <row r="696" spans="1:9" x14ac:dyDescent="0.25">
      <c r="A696" s="138">
        <v>688</v>
      </c>
      <c r="B696" s="263"/>
      <c r="C696" s="263"/>
      <c r="D696" s="267"/>
      <c r="E696" s="268"/>
      <c r="F696" s="102"/>
      <c r="G696" s="268"/>
      <c r="H696" s="13"/>
      <c r="I696" s="347"/>
    </row>
    <row r="697" spans="1:9" x14ac:dyDescent="0.25">
      <c r="A697" s="269">
        <v>689</v>
      </c>
      <c r="B697" s="263"/>
      <c r="C697" s="271"/>
      <c r="D697" s="267"/>
      <c r="E697" s="268"/>
      <c r="F697" s="102"/>
      <c r="G697" s="268"/>
      <c r="H697" s="13"/>
      <c r="I697" s="347"/>
    </row>
    <row r="698" spans="1:9" x14ac:dyDescent="0.25">
      <c r="A698" s="8">
        <v>690</v>
      </c>
      <c r="B698" s="263"/>
      <c r="C698" s="263"/>
      <c r="D698" s="18"/>
      <c r="E698" s="92"/>
      <c r="F698" s="375"/>
      <c r="G698" s="7"/>
      <c r="H698" s="13"/>
      <c r="I698" s="347"/>
    </row>
    <row r="699" spans="1:9" x14ac:dyDescent="0.25">
      <c r="A699" s="6">
        <v>691</v>
      </c>
      <c r="B699" s="263"/>
      <c r="C699" s="263"/>
      <c r="D699" s="18"/>
      <c r="E699" s="92"/>
      <c r="F699" s="102"/>
      <c r="G699" s="7"/>
      <c r="H699" s="13"/>
      <c r="I699" s="347"/>
    </row>
    <row r="700" spans="1:9" x14ac:dyDescent="0.25">
      <c r="A700" s="8">
        <v>692</v>
      </c>
      <c r="B700" s="263"/>
      <c r="C700" s="263"/>
      <c r="D700" s="18"/>
      <c r="E700" s="92"/>
      <c r="F700" s="102"/>
      <c r="G700" s="7"/>
      <c r="H700" s="13"/>
      <c r="I700" s="347"/>
    </row>
    <row r="701" spans="1:9" x14ac:dyDescent="0.25">
      <c r="A701" s="6">
        <v>693</v>
      </c>
      <c r="B701" s="263"/>
      <c r="C701" s="263"/>
      <c r="D701" s="18"/>
      <c r="E701" s="92"/>
      <c r="F701" s="375"/>
      <c r="G701" s="7"/>
      <c r="H701" s="13"/>
      <c r="I701" s="347"/>
    </row>
    <row r="702" spans="1:9" x14ac:dyDescent="0.25">
      <c r="A702" s="8">
        <v>694</v>
      </c>
      <c r="B702" s="263"/>
      <c r="C702" s="263"/>
      <c r="D702" s="18"/>
      <c r="E702" s="92"/>
      <c r="F702" s="102"/>
      <c r="G702" s="7"/>
      <c r="H702" s="13"/>
      <c r="I702" s="347"/>
    </row>
    <row r="703" spans="1:9" x14ac:dyDescent="0.25">
      <c r="A703" s="6">
        <v>695</v>
      </c>
      <c r="B703" s="263"/>
      <c r="C703" s="263"/>
      <c r="D703" s="18"/>
      <c r="E703" s="92"/>
      <c r="F703" s="102"/>
      <c r="G703" s="7"/>
      <c r="H703" s="13"/>
      <c r="I703" s="347"/>
    </row>
    <row r="704" spans="1:9" x14ac:dyDescent="0.25">
      <c r="A704" s="8">
        <v>696</v>
      </c>
      <c r="B704" s="263"/>
      <c r="C704" s="263"/>
      <c r="D704" s="18"/>
      <c r="E704" s="92"/>
      <c r="F704" s="375"/>
      <c r="G704" s="7"/>
      <c r="H704" s="13"/>
      <c r="I704" s="347"/>
    </row>
    <row r="705" spans="1:15" x14ac:dyDescent="0.25">
      <c r="A705" s="6">
        <v>697</v>
      </c>
      <c r="B705" s="263"/>
      <c r="C705" s="263"/>
      <c r="D705" s="18"/>
      <c r="E705" s="92"/>
      <c r="F705" s="102"/>
      <c r="G705" s="7"/>
      <c r="H705" s="13"/>
      <c r="I705" s="347"/>
    </row>
    <row r="706" spans="1:15" x14ac:dyDescent="0.25">
      <c r="A706" s="8">
        <v>698</v>
      </c>
      <c r="B706" s="263"/>
      <c r="C706" s="263"/>
      <c r="D706" s="18"/>
      <c r="E706" s="92"/>
      <c r="F706" s="102"/>
      <c r="G706" s="7"/>
      <c r="H706" s="13"/>
      <c r="I706" s="347"/>
      <c r="J706" s="1768"/>
      <c r="K706" s="1770"/>
      <c r="M706" s="23"/>
      <c r="N706" s="12"/>
      <c r="O706" s="1771"/>
    </row>
    <row r="707" spans="1:15" x14ac:dyDescent="0.25">
      <c r="A707" s="6">
        <v>699</v>
      </c>
      <c r="B707" s="263"/>
      <c r="C707" s="263"/>
      <c r="D707" s="18"/>
      <c r="E707" s="92"/>
      <c r="F707" s="375"/>
      <c r="G707" s="7"/>
      <c r="H707" s="13"/>
      <c r="I707" s="347"/>
      <c r="J707" s="1768"/>
      <c r="K707" s="1770"/>
      <c r="M707" s="23"/>
      <c r="N707" s="12"/>
      <c r="O707" s="1771"/>
    </row>
    <row r="708" spans="1:15" x14ac:dyDescent="0.25">
      <c r="A708" s="8">
        <v>700</v>
      </c>
      <c r="B708" s="263"/>
      <c r="C708" s="263"/>
      <c r="D708" s="18"/>
      <c r="E708" s="92"/>
      <c r="F708" s="102"/>
      <c r="G708" s="7"/>
      <c r="H708" s="13"/>
      <c r="I708" s="347"/>
    </row>
    <row r="709" spans="1:15" x14ac:dyDescent="0.25">
      <c r="A709" s="6">
        <v>701</v>
      </c>
      <c r="B709" s="263"/>
      <c r="C709" s="263"/>
      <c r="D709" s="18"/>
      <c r="E709" s="92"/>
      <c r="F709" s="102"/>
      <c r="G709" s="7"/>
      <c r="H709" s="13"/>
      <c r="I709" s="347"/>
    </row>
    <row r="710" spans="1:15" x14ac:dyDescent="0.25">
      <c r="A710" s="8">
        <v>702</v>
      </c>
      <c r="B710" s="263"/>
      <c r="C710" s="263"/>
      <c r="D710" s="18"/>
      <c r="E710" s="92"/>
      <c r="F710" s="375"/>
      <c r="G710" s="7"/>
      <c r="H710" s="13"/>
      <c r="I710" s="347"/>
    </row>
    <row r="711" spans="1:15" x14ac:dyDescent="0.25">
      <c r="A711" s="6">
        <v>703</v>
      </c>
      <c r="B711" s="263"/>
      <c r="C711" s="263"/>
      <c r="D711" s="18"/>
      <c r="E711" s="92"/>
      <c r="F711" s="102"/>
      <c r="G711" s="7"/>
      <c r="H711" s="13"/>
      <c r="I711" s="347"/>
      <c r="J711" s="1768"/>
      <c r="K711" s="1770"/>
      <c r="M711" s="23"/>
      <c r="N711" s="12"/>
      <c r="O711" s="1771"/>
    </row>
    <row r="712" spans="1:15" x14ac:dyDescent="0.25">
      <c r="A712" s="8">
        <v>704</v>
      </c>
      <c r="B712" s="271"/>
      <c r="C712" s="271"/>
      <c r="D712" s="18"/>
      <c r="E712" s="92"/>
      <c r="F712" s="102"/>
      <c r="G712" s="7"/>
      <c r="H712" s="13"/>
      <c r="I712" s="347"/>
    </row>
    <row r="713" spans="1:15" x14ac:dyDescent="0.25">
      <c r="A713" s="6">
        <v>705</v>
      </c>
      <c r="B713" s="263"/>
      <c r="C713" s="263"/>
      <c r="D713" s="18"/>
      <c r="E713" s="92"/>
      <c r="F713" s="375"/>
      <c r="G713" s="7"/>
      <c r="H713" s="13"/>
      <c r="I713" s="347"/>
      <c r="J713" s="1768"/>
      <c r="K713" s="1582"/>
      <c r="M713" s="23"/>
      <c r="N713" s="12"/>
      <c r="O713" s="1582"/>
    </row>
    <row r="714" spans="1:15" x14ac:dyDescent="0.25">
      <c r="A714" s="8">
        <v>706</v>
      </c>
      <c r="B714" s="263"/>
      <c r="C714" s="263"/>
      <c r="D714" s="18"/>
      <c r="E714" s="92"/>
      <c r="F714" s="102"/>
      <c r="G714" s="7"/>
      <c r="H714" s="13"/>
      <c r="I714" s="347"/>
      <c r="J714" s="1768"/>
      <c r="K714" s="1582"/>
      <c r="M714" s="23"/>
      <c r="N714" s="12"/>
      <c r="O714" s="1582"/>
    </row>
    <row r="715" spans="1:15" x14ac:dyDescent="0.25">
      <c r="A715" s="6">
        <v>707</v>
      </c>
      <c r="B715" s="263"/>
      <c r="C715" s="263"/>
      <c r="D715" s="18"/>
      <c r="E715" s="92"/>
      <c r="F715" s="102"/>
      <c r="G715" s="7"/>
      <c r="H715" s="13"/>
      <c r="I715" s="347"/>
      <c r="J715" s="1768"/>
      <c r="K715" s="1582"/>
      <c r="M715" s="23"/>
      <c r="N715" s="12"/>
      <c r="O715" s="1582"/>
    </row>
    <row r="716" spans="1:15" x14ac:dyDescent="0.25">
      <c r="A716" s="8">
        <v>708</v>
      </c>
      <c r="B716" s="271"/>
      <c r="C716" s="271"/>
      <c r="D716" s="18"/>
      <c r="E716" s="92"/>
      <c r="F716" s="375"/>
      <c r="G716" s="7"/>
      <c r="H716" s="13"/>
      <c r="I716" s="347"/>
      <c r="J716" s="1768"/>
      <c r="K716" s="1582"/>
      <c r="M716" s="23"/>
      <c r="N716" s="12"/>
      <c r="O716" s="1582"/>
    </row>
    <row r="717" spans="1:15" x14ac:dyDescent="0.25">
      <c r="A717" s="6">
        <v>709</v>
      </c>
      <c r="B717" s="263"/>
      <c r="C717" s="263"/>
      <c r="D717" s="18"/>
      <c r="E717" s="92"/>
      <c r="F717" s="102"/>
      <c r="G717" s="7"/>
      <c r="H717" s="13"/>
      <c r="I717" s="347"/>
    </row>
    <row r="718" spans="1:15" x14ac:dyDescent="0.25">
      <c r="A718" s="8">
        <v>710</v>
      </c>
      <c r="B718" s="263"/>
      <c r="C718" s="263"/>
      <c r="D718" s="18"/>
      <c r="E718" s="92"/>
      <c r="F718" s="102"/>
      <c r="G718" s="7"/>
      <c r="H718" s="13"/>
      <c r="I718" s="347"/>
    </row>
    <row r="719" spans="1:15" x14ac:dyDescent="0.25">
      <c r="A719" s="6">
        <v>711</v>
      </c>
      <c r="B719" s="271"/>
      <c r="C719" s="271"/>
      <c r="D719" s="18"/>
      <c r="E719" s="92"/>
      <c r="F719" s="375"/>
      <c r="G719" s="7"/>
      <c r="H719" s="13"/>
      <c r="I719" s="347"/>
    </row>
    <row r="720" spans="1:15" x14ac:dyDescent="0.25">
      <c r="A720" s="8">
        <v>712</v>
      </c>
      <c r="B720" s="263"/>
      <c r="C720" s="263"/>
      <c r="D720" s="18"/>
      <c r="E720" s="92"/>
      <c r="F720" s="102"/>
      <c r="G720" s="7"/>
      <c r="H720" s="13"/>
      <c r="I720" s="347"/>
    </row>
    <row r="721" spans="1:15" x14ac:dyDescent="0.25">
      <c r="A721" s="6">
        <v>713</v>
      </c>
      <c r="B721" s="263"/>
      <c r="C721" s="263"/>
      <c r="D721" s="18"/>
      <c r="E721" s="92"/>
      <c r="F721" s="102"/>
      <c r="G721" s="7"/>
      <c r="H721" s="13"/>
      <c r="I721" s="347"/>
    </row>
    <row r="722" spans="1:15" x14ac:dyDescent="0.25">
      <c r="A722" s="8">
        <v>714</v>
      </c>
      <c r="B722" s="263"/>
      <c r="C722" s="263"/>
      <c r="D722" s="18"/>
      <c r="E722" s="92"/>
      <c r="F722" s="375"/>
      <c r="G722" s="7"/>
      <c r="H722" s="13"/>
      <c r="I722" s="347"/>
      <c r="J722" s="1768"/>
      <c r="K722" s="1582"/>
      <c r="M722" s="23"/>
      <c r="N722" s="12"/>
      <c r="O722" s="1582"/>
    </row>
    <row r="723" spans="1:15" x14ac:dyDescent="0.25">
      <c r="A723" s="6">
        <v>715</v>
      </c>
      <c r="B723" s="263"/>
      <c r="C723" s="263"/>
      <c r="D723" s="18"/>
      <c r="E723" s="92"/>
      <c r="F723" s="102"/>
      <c r="G723" s="7"/>
      <c r="H723" s="13"/>
      <c r="I723" s="347"/>
      <c r="J723" s="1768"/>
      <c r="K723" s="1582"/>
      <c r="M723" s="23"/>
      <c r="N723" s="12"/>
      <c r="O723" s="1582"/>
    </row>
    <row r="724" spans="1:15" x14ac:dyDescent="0.25">
      <c r="A724" s="8">
        <v>716</v>
      </c>
      <c r="B724" s="263"/>
      <c r="C724" s="263"/>
      <c r="D724" s="18"/>
      <c r="E724" s="92"/>
      <c r="F724" s="102"/>
      <c r="G724" s="7"/>
      <c r="H724" s="13"/>
      <c r="I724" s="347"/>
      <c r="J724" s="1768"/>
      <c r="K724" s="1582"/>
      <c r="M724" s="23"/>
      <c r="N724" s="12"/>
      <c r="O724" s="1582"/>
    </row>
    <row r="725" spans="1:15" x14ac:dyDescent="0.25">
      <c r="A725" s="6">
        <v>717</v>
      </c>
      <c r="B725" s="263"/>
      <c r="C725" s="263"/>
      <c r="D725" s="18"/>
      <c r="E725" s="92"/>
      <c r="F725" s="375"/>
      <c r="G725" s="7"/>
      <c r="H725" s="13"/>
      <c r="I725" s="347"/>
    </row>
    <row r="726" spans="1:15" x14ac:dyDescent="0.25">
      <c r="A726" s="8">
        <v>718</v>
      </c>
      <c r="B726" s="263"/>
      <c r="C726" s="263"/>
      <c r="D726" s="18"/>
      <c r="E726" s="92"/>
      <c r="F726" s="102"/>
      <c r="G726" s="7"/>
      <c r="H726" s="13"/>
      <c r="I726" s="347"/>
    </row>
    <row r="727" spans="1:15" x14ac:dyDescent="0.25">
      <c r="A727" s="6">
        <v>719</v>
      </c>
      <c r="B727" s="263"/>
      <c r="C727" s="263"/>
      <c r="D727" s="18"/>
      <c r="E727" s="92"/>
      <c r="F727" s="102"/>
      <c r="G727" s="7"/>
      <c r="H727" s="13"/>
      <c r="I727" s="347"/>
    </row>
    <row r="728" spans="1:15" x14ac:dyDescent="0.25">
      <c r="A728" s="8">
        <v>720</v>
      </c>
      <c r="B728" s="263"/>
      <c r="C728" s="263"/>
      <c r="D728" s="18"/>
      <c r="E728" s="92"/>
      <c r="F728" s="375"/>
      <c r="G728" s="7"/>
      <c r="H728" s="13"/>
      <c r="I728" s="347"/>
    </row>
    <row r="729" spans="1:15" x14ac:dyDescent="0.25">
      <c r="A729" s="269">
        <v>721</v>
      </c>
      <c r="B729" s="263"/>
      <c r="C729" s="263"/>
      <c r="D729" s="267"/>
      <c r="E729" s="268"/>
      <c r="F729" s="102"/>
      <c r="G729" s="268"/>
      <c r="H729" s="13"/>
      <c r="I729" s="206"/>
      <c r="J729" s="1768"/>
      <c r="K729" s="1770"/>
      <c r="M729" s="23"/>
      <c r="N729" s="12"/>
      <c r="O729" s="1771"/>
    </row>
    <row r="730" spans="1:15" x14ac:dyDescent="0.25">
      <c r="A730" s="8">
        <v>722</v>
      </c>
      <c r="B730" s="263"/>
      <c r="C730" s="263"/>
      <c r="D730" s="18"/>
      <c r="E730" s="92"/>
      <c r="F730" s="102"/>
      <c r="G730" s="7"/>
      <c r="H730" s="13"/>
      <c r="I730" s="347"/>
    </row>
    <row r="731" spans="1:15" x14ac:dyDescent="0.25">
      <c r="A731" s="6">
        <v>723</v>
      </c>
      <c r="B731" s="263"/>
      <c r="C731" s="263"/>
      <c r="D731" s="18"/>
      <c r="E731" s="92"/>
      <c r="F731" s="375"/>
      <c r="G731" s="7"/>
      <c r="H731" s="13"/>
      <c r="I731" s="347"/>
    </row>
    <row r="732" spans="1:15" x14ac:dyDescent="0.25">
      <c r="A732" s="8">
        <v>724</v>
      </c>
      <c r="B732" s="263"/>
      <c r="C732" s="263"/>
      <c r="D732" s="18"/>
      <c r="E732" s="92"/>
      <c r="F732" s="102"/>
      <c r="G732" s="7"/>
      <c r="H732" s="13"/>
      <c r="I732" s="347"/>
    </row>
    <row r="733" spans="1:15" x14ac:dyDescent="0.25">
      <c r="A733" s="6">
        <v>725</v>
      </c>
      <c r="B733" s="263"/>
      <c r="C733" s="263"/>
      <c r="D733" s="18"/>
      <c r="E733" s="92"/>
      <c r="F733" s="102"/>
      <c r="G733" s="7"/>
      <c r="H733" s="13"/>
      <c r="I733" s="347"/>
    </row>
    <row r="734" spans="1:15" x14ac:dyDescent="0.25">
      <c r="A734" s="8">
        <v>726</v>
      </c>
      <c r="B734" s="263"/>
      <c r="C734" s="263"/>
      <c r="D734" s="18"/>
      <c r="E734" s="92"/>
      <c r="F734" s="375"/>
      <c r="G734" s="7"/>
      <c r="H734" s="13"/>
      <c r="I734" s="347"/>
      <c r="J734" s="1768"/>
      <c r="K734" s="1770"/>
      <c r="M734" s="23"/>
      <c r="N734" s="12"/>
      <c r="O734" s="1771"/>
    </row>
    <row r="735" spans="1:15" x14ac:dyDescent="0.25">
      <c r="A735" s="6">
        <v>727</v>
      </c>
      <c r="B735" s="263"/>
      <c r="C735" s="263"/>
      <c r="D735" s="18"/>
      <c r="E735" s="92"/>
      <c r="F735" s="102"/>
      <c r="G735" s="7"/>
      <c r="H735" s="13"/>
      <c r="I735" s="347"/>
      <c r="J735" s="1768"/>
      <c r="K735" s="1770"/>
      <c r="M735" s="23"/>
      <c r="N735" s="12"/>
      <c r="O735" s="1771"/>
    </row>
    <row r="736" spans="1:15" x14ac:dyDescent="0.25">
      <c r="A736" s="8">
        <v>728</v>
      </c>
      <c r="B736" s="263"/>
      <c r="C736" s="263"/>
      <c r="D736" s="18"/>
      <c r="E736" s="92"/>
      <c r="F736" s="102"/>
      <c r="G736" s="7"/>
      <c r="H736" s="13"/>
      <c r="I736" s="347"/>
      <c r="J736" s="1768"/>
      <c r="K736" s="1770"/>
      <c r="M736" s="23"/>
      <c r="N736" s="12"/>
      <c r="O736" s="1771"/>
    </row>
    <row r="737" spans="1:15" x14ac:dyDescent="0.25">
      <c r="A737" s="6">
        <v>729</v>
      </c>
      <c r="B737" s="263"/>
      <c r="C737" s="263"/>
      <c r="D737" s="18"/>
      <c r="E737" s="92"/>
      <c r="F737" s="375"/>
      <c r="G737" s="7"/>
      <c r="H737" s="13"/>
      <c r="I737" s="347"/>
    </row>
    <row r="738" spans="1:15" x14ac:dyDescent="0.25">
      <c r="A738" s="8">
        <v>730</v>
      </c>
      <c r="B738" s="263"/>
      <c r="C738" s="263"/>
      <c r="D738" s="18"/>
      <c r="E738" s="92"/>
      <c r="F738" s="102"/>
      <c r="G738" s="7"/>
      <c r="H738" s="13"/>
      <c r="I738" s="347"/>
    </row>
    <row r="739" spans="1:15" x14ac:dyDescent="0.25">
      <c r="A739" s="6">
        <v>731</v>
      </c>
      <c r="B739" s="263"/>
      <c r="C739" s="263"/>
      <c r="D739" s="18"/>
      <c r="E739" s="92"/>
      <c r="F739" s="102"/>
      <c r="G739" s="7"/>
      <c r="H739" s="13"/>
      <c r="I739" s="347"/>
      <c r="J739" s="1768"/>
      <c r="K739" s="1770"/>
      <c r="M739" s="23"/>
      <c r="N739" s="12"/>
      <c r="O739" s="1771"/>
    </row>
    <row r="740" spans="1:15" x14ac:dyDescent="0.25">
      <c r="A740" s="8">
        <v>732</v>
      </c>
      <c r="B740" s="263"/>
      <c r="C740" s="263"/>
      <c r="D740" s="18"/>
      <c r="E740" s="92"/>
      <c r="F740" s="375"/>
      <c r="G740" s="7"/>
      <c r="H740" s="13"/>
      <c r="I740" s="347"/>
      <c r="J740" s="1768"/>
      <c r="K740" s="1770"/>
      <c r="M740" s="23"/>
      <c r="N740" s="12"/>
      <c r="O740" s="1771"/>
    </row>
    <row r="741" spans="1:15" x14ac:dyDescent="0.25">
      <c r="A741" s="6">
        <v>733</v>
      </c>
      <c r="B741" s="271"/>
      <c r="C741" s="271"/>
      <c r="D741" s="18"/>
      <c r="E741" s="92"/>
      <c r="F741" s="102"/>
      <c r="G741" s="7"/>
      <c r="H741" s="13"/>
      <c r="I741" s="347"/>
    </row>
    <row r="742" spans="1:15" x14ac:dyDescent="0.25">
      <c r="A742" s="8">
        <v>734</v>
      </c>
      <c r="B742" s="263"/>
      <c r="C742" s="263"/>
      <c r="D742" s="18"/>
      <c r="E742" s="92"/>
      <c r="F742" s="102"/>
      <c r="G742" s="7"/>
      <c r="H742" s="13"/>
      <c r="I742" s="347"/>
    </row>
    <row r="743" spans="1:15" x14ac:dyDescent="0.25">
      <c r="A743" s="6">
        <v>735</v>
      </c>
      <c r="B743" s="263"/>
      <c r="C743" s="263"/>
      <c r="D743" s="18"/>
      <c r="E743" s="92"/>
      <c r="F743" s="375"/>
      <c r="G743" s="7"/>
      <c r="H743" s="13"/>
      <c r="I743" s="347"/>
    </row>
    <row r="744" spans="1:15" x14ac:dyDescent="0.25">
      <c r="A744" s="8">
        <v>736</v>
      </c>
      <c r="B744" s="263"/>
      <c r="C744" s="263"/>
      <c r="D744" s="18"/>
      <c r="E744" s="92"/>
      <c r="F744" s="102"/>
      <c r="G744" s="7"/>
      <c r="H744" s="13"/>
      <c r="I744" s="259"/>
      <c r="J744" s="1768"/>
      <c r="K744" s="1582"/>
      <c r="M744" s="23"/>
      <c r="N744" s="12"/>
      <c r="O744" s="1582"/>
    </row>
    <row r="745" spans="1:15" x14ac:dyDescent="0.25">
      <c r="A745" s="6">
        <v>737</v>
      </c>
      <c r="B745" s="263"/>
      <c r="C745" s="263"/>
      <c r="D745" s="18"/>
      <c r="E745" s="92"/>
      <c r="F745" s="102"/>
      <c r="G745" s="7"/>
      <c r="H745" s="13"/>
      <c r="I745" s="347"/>
      <c r="J745" s="1768"/>
      <c r="K745" s="1582"/>
      <c r="M745" s="23"/>
      <c r="N745" s="12"/>
      <c r="O745" s="1582"/>
    </row>
    <row r="746" spans="1:15" x14ac:dyDescent="0.25">
      <c r="A746" s="8">
        <v>738</v>
      </c>
      <c r="B746" s="271"/>
      <c r="C746" s="271"/>
      <c r="D746" s="18"/>
      <c r="E746" s="92"/>
      <c r="F746" s="375"/>
      <c r="G746" s="7"/>
      <c r="H746" s="13"/>
      <c r="I746" s="347"/>
      <c r="J746" s="1768"/>
      <c r="K746" s="1582"/>
      <c r="M746" s="23"/>
      <c r="N746" s="12"/>
      <c r="O746" s="1582"/>
    </row>
    <row r="747" spans="1:15" x14ac:dyDescent="0.25">
      <c r="A747" s="6">
        <v>739</v>
      </c>
      <c r="B747" s="271"/>
      <c r="C747" s="271"/>
      <c r="D747" s="18"/>
      <c r="E747" s="92"/>
      <c r="F747" s="102"/>
      <c r="G747" s="7"/>
      <c r="H747" s="13"/>
      <c r="I747" s="347"/>
    </row>
    <row r="748" spans="1:15" x14ac:dyDescent="0.25">
      <c r="A748" s="8">
        <v>740</v>
      </c>
      <c r="B748" s="271"/>
      <c r="C748" s="271"/>
      <c r="D748" s="18"/>
      <c r="E748" s="92"/>
      <c r="F748" s="102"/>
      <c r="G748" s="7"/>
      <c r="H748" s="13"/>
      <c r="I748" s="347"/>
      <c r="J748" s="1768"/>
      <c r="K748" s="1582"/>
      <c r="M748" s="23"/>
      <c r="N748" s="12"/>
      <c r="O748" s="1582"/>
    </row>
    <row r="749" spans="1:15" x14ac:dyDescent="0.25">
      <c r="A749" s="6">
        <v>741</v>
      </c>
      <c r="B749" s="271"/>
      <c r="C749" s="271"/>
      <c r="D749" s="18"/>
      <c r="E749" s="92"/>
      <c r="F749" s="375"/>
      <c r="G749" s="7"/>
      <c r="H749" s="13"/>
      <c r="I749" s="347"/>
      <c r="J749" s="1768"/>
      <c r="K749" s="1582"/>
      <c r="M749" s="23"/>
      <c r="N749" s="12"/>
      <c r="O749" s="1582"/>
    </row>
    <row r="750" spans="1:15" x14ac:dyDescent="0.25">
      <c r="A750" s="8">
        <v>742</v>
      </c>
      <c r="B750" s="271"/>
      <c r="C750" s="271"/>
      <c r="D750" s="18"/>
      <c r="E750" s="92"/>
      <c r="F750" s="102"/>
      <c r="G750" s="7"/>
      <c r="H750" s="13"/>
      <c r="I750" s="347"/>
      <c r="J750" s="1768"/>
      <c r="K750" s="1582"/>
      <c r="M750" s="23"/>
      <c r="N750" s="12"/>
      <c r="O750" s="1582"/>
    </row>
    <row r="751" spans="1:15" x14ac:dyDescent="0.25">
      <c r="A751" s="6">
        <v>743</v>
      </c>
      <c r="B751" s="271"/>
      <c r="C751" s="271"/>
      <c r="D751" s="18"/>
      <c r="E751" s="92"/>
      <c r="F751" s="102"/>
      <c r="G751" s="7"/>
      <c r="H751" s="13"/>
      <c r="I751" s="347"/>
    </row>
    <row r="752" spans="1:15" x14ac:dyDescent="0.25">
      <c r="A752" s="8">
        <v>744</v>
      </c>
      <c r="B752" s="271"/>
      <c r="C752" s="271"/>
      <c r="D752" s="18"/>
      <c r="E752" s="92"/>
      <c r="F752" s="375"/>
      <c r="G752" s="7"/>
      <c r="H752" s="13"/>
      <c r="I752" s="347"/>
      <c r="J752" s="1768"/>
      <c r="K752" s="1582"/>
      <c r="M752" s="23"/>
      <c r="N752" s="12"/>
      <c r="O752" s="1582"/>
    </row>
    <row r="753" spans="1:15" x14ac:dyDescent="0.25">
      <c r="A753" s="6">
        <v>745</v>
      </c>
      <c r="B753" s="271"/>
      <c r="C753" s="271"/>
      <c r="D753" s="18"/>
      <c r="E753" s="92"/>
      <c r="F753" s="102"/>
      <c r="G753" s="7"/>
      <c r="H753" s="13"/>
      <c r="I753" s="347"/>
      <c r="J753" s="1768"/>
      <c r="K753" s="1582"/>
      <c r="M753" s="23"/>
      <c r="N753" s="12"/>
      <c r="O753" s="1582"/>
    </row>
    <row r="754" spans="1:15" x14ac:dyDescent="0.25">
      <c r="A754" s="8">
        <v>746</v>
      </c>
      <c r="B754" s="271"/>
      <c r="C754" s="271"/>
      <c r="D754" s="18"/>
      <c r="E754" s="92"/>
      <c r="F754" s="102"/>
      <c r="G754" s="7"/>
      <c r="H754" s="13"/>
      <c r="I754" s="347"/>
      <c r="J754" s="1768"/>
      <c r="K754" s="1582"/>
      <c r="M754" s="23"/>
      <c r="N754" s="12"/>
      <c r="O754" s="1582"/>
    </row>
    <row r="755" spans="1:15" x14ac:dyDescent="0.25">
      <c r="A755" s="6">
        <v>747</v>
      </c>
      <c r="B755" s="271"/>
      <c r="C755" s="271"/>
      <c r="D755" s="18"/>
      <c r="E755" s="92"/>
      <c r="F755" s="375"/>
      <c r="G755" s="7"/>
      <c r="H755" s="13"/>
      <c r="I755" s="347"/>
    </row>
    <row r="756" spans="1:15" x14ac:dyDescent="0.25">
      <c r="A756" s="8">
        <v>748</v>
      </c>
      <c r="B756" s="271"/>
      <c r="C756" s="271"/>
      <c r="D756" s="18"/>
      <c r="E756" s="92"/>
      <c r="F756" s="102"/>
      <c r="G756" s="7"/>
      <c r="H756" s="13"/>
      <c r="I756" s="347"/>
    </row>
    <row r="757" spans="1:15" x14ac:dyDescent="0.25">
      <c r="A757" s="6">
        <v>749</v>
      </c>
      <c r="B757" s="271"/>
      <c r="C757" s="271"/>
      <c r="D757" s="18"/>
      <c r="E757" s="92"/>
      <c r="F757" s="102"/>
      <c r="G757" s="7"/>
      <c r="H757" s="13"/>
      <c r="I757" s="347"/>
    </row>
    <row r="758" spans="1:15" x14ac:dyDescent="0.25">
      <c r="A758" s="8">
        <v>750</v>
      </c>
      <c r="B758" s="271"/>
      <c r="C758" s="271"/>
      <c r="D758" s="18"/>
      <c r="E758" s="92"/>
      <c r="F758" s="375"/>
      <c r="G758" s="7"/>
      <c r="H758" s="13"/>
      <c r="I758" s="347"/>
    </row>
    <row r="759" spans="1:15" x14ac:dyDescent="0.25">
      <c r="A759" s="6">
        <v>751</v>
      </c>
      <c r="B759" s="271"/>
      <c r="C759" s="271"/>
      <c r="D759" s="18"/>
      <c r="E759" s="92"/>
      <c r="F759" s="102"/>
      <c r="G759" s="7"/>
      <c r="H759" s="13"/>
      <c r="I759" s="347"/>
      <c r="J759" s="1768"/>
      <c r="K759" s="1582"/>
      <c r="M759" s="23"/>
      <c r="N759" s="12"/>
      <c r="O759" s="1582"/>
    </row>
    <row r="760" spans="1:15" x14ac:dyDescent="0.25">
      <c r="A760" s="8">
        <v>752</v>
      </c>
      <c r="B760" s="271"/>
      <c r="C760" s="271"/>
      <c r="D760" s="18"/>
      <c r="E760" s="92"/>
      <c r="F760" s="7"/>
      <c r="G760" s="7"/>
      <c r="H760" s="13"/>
      <c r="I760" s="347"/>
      <c r="J760" s="1768"/>
      <c r="K760" s="1582"/>
      <c r="M760" s="23"/>
      <c r="N760" s="12"/>
      <c r="O760" s="1582"/>
    </row>
    <row r="761" spans="1:15" x14ac:dyDescent="0.25">
      <c r="A761" s="6">
        <v>753</v>
      </c>
      <c r="B761" s="271"/>
      <c r="C761" s="271"/>
      <c r="D761" s="18"/>
      <c r="E761" s="92"/>
      <c r="F761" s="7"/>
      <c r="G761" s="7"/>
      <c r="H761" s="13"/>
      <c r="I761" s="347"/>
      <c r="J761" s="1768"/>
      <c r="K761" s="1582"/>
      <c r="M761" s="23"/>
      <c r="N761" s="12"/>
      <c r="O761" s="1582"/>
    </row>
    <row r="762" spans="1:15" x14ac:dyDescent="0.25">
      <c r="A762" s="8">
        <v>754</v>
      </c>
      <c r="B762" s="271"/>
      <c r="C762" s="271"/>
      <c r="D762" s="18"/>
      <c r="E762" s="92"/>
      <c r="F762" s="7"/>
      <c r="G762" s="7"/>
      <c r="H762" s="13"/>
      <c r="I762" s="347"/>
    </row>
    <row r="763" spans="1:15" x14ac:dyDescent="0.25">
      <c r="A763" s="6">
        <v>755</v>
      </c>
      <c r="B763" s="271"/>
      <c r="C763" s="271"/>
      <c r="D763" s="18"/>
      <c r="E763" s="92"/>
      <c r="F763" s="7"/>
      <c r="G763" s="7"/>
      <c r="H763" s="13"/>
      <c r="I763" s="347"/>
    </row>
    <row r="764" spans="1:15" x14ac:dyDescent="0.25">
      <c r="A764" s="8">
        <v>756</v>
      </c>
      <c r="B764" s="271"/>
      <c r="C764" s="271"/>
      <c r="D764" s="18"/>
      <c r="E764" s="92"/>
      <c r="F764" s="7"/>
      <c r="G764" s="7"/>
      <c r="H764" s="13"/>
      <c r="I764" s="347"/>
    </row>
    <row r="765" spans="1:15" x14ac:dyDescent="0.25">
      <c r="A765" s="6">
        <v>757</v>
      </c>
      <c r="B765" s="271"/>
      <c r="C765" s="271"/>
      <c r="D765" s="18"/>
      <c r="E765" s="92"/>
      <c r="F765" s="7"/>
      <c r="G765" s="7"/>
      <c r="H765" s="13"/>
      <c r="I765" s="347"/>
    </row>
    <row r="766" spans="1:15" x14ac:dyDescent="0.25">
      <c r="A766" s="8">
        <v>758</v>
      </c>
      <c r="B766" s="271"/>
      <c r="C766" s="271"/>
      <c r="D766" s="18"/>
      <c r="E766" s="92"/>
      <c r="F766" s="7"/>
      <c r="G766" s="7"/>
      <c r="H766" s="13"/>
      <c r="I766" s="347"/>
    </row>
    <row r="767" spans="1:15" x14ac:dyDescent="0.25">
      <c r="A767" s="6">
        <v>759</v>
      </c>
      <c r="B767" s="271"/>
      <c r="C767" s="271"/>
      <c r="D767" s="18"/>
      <c r="E767" s="92"/>
      <c r="F767" s="7"/>
      <c r="G767" s="7"/>
      <c r="H767" s="13"/>
      <c r="I767" s="347"/>
    </row>
    <row r="768" spans="1:15" x14ac:dyDescent="0.25">
      <c r="A768" s="8">
        <v>760</v>
      </c>
      <c r="B768" s="271"/>
      <c r="C768" s="271"/>
      <c r="D768" s="18"/>
      <c r="E768" s="92"/>
      <c r="F768" s="7"/>
      <c r="G768" s="7"/>
      <c r="H768" s="13"/>
      <c r="I768" s="347"/>
    </row>
    <row r="769" spans="1:15" x14ac:dyDescent="0.25">
      <c r="A769" s="6">
        <v>761</v>
      </c>
      <c r="B769" s="263"/>
      <c r="C769" s="263"/>
      <c r="D769" s="18"/>
      <c r="E769" s="92"/>
      <c r="F769" s="7"/>
      <c r="G769" s="7"/>
      <c r="H769" s="13"/>
      <c r="I769" s="347"/>
    </row>
    <row r="770" spans="1:15" x14ac:dyDescent="0.25">
      <c r="A770" s="8">
        <v>762</v>
      </c>
      <c r="B770" s="144"/>
      <c r="C770" s="144"/>
      <c r="D770" s="18"/>
      <c r="E770" s="92"/>
      <c r="F770" s="7"/>
      <c r="G770" s="7"/>
      <c r="H770" s="13"/>
      <c r="I770" s="347"/>
    </row>
    <row r="771" spans="1:15" x14ac:dyDescent="0.25">
      <c r="A771" s="6">
        <v>763</v>
      </c>
      <c r="B771" s="144"/>
      <c r="C771" s="144"/>
      <c r="D771" s="18"/>
      <c r="E771" s="92"/>
      <c r="F771" s="7"/>
      <c r="G771" s="7"/>
      <c r="H771" s="13"/>
      <c r="I771" s="347"/>
    </row>
    <row r="772" spans="1:15" x14ac:dyDescent="0.25">
      <c r="A772" s="8">
        <v>764</v>
      </c>
      <c r="B772" s="144"/>
      <c r="C772" s="144"/>
      <c r="D772" s="18"/>
      <c r="E772" s="92"/>
      <c r="F772" s="7"/>
      <c r="G772" s="7"/>
      <c r="H772" s="13"/>
      <c r="I772" s="347"/>
    </row>
    <row r="773" spans="1:15" x14ac:dyDescent="0.25">
      <c r="A773" s="6">
        <v>765</v>
      </c>
      <c r="B773" s="144"/>
      <c r="C773" s="144"/>
      <c r="D773" s="18"/>
      <c r="E773" s="92"/>
      <c r="F773" s="7"/>
      <c r="G773" s="7"/>
      <c r="H773" s="13"/>
      <c r="I773" s="347"/>
    </row>
    <row r="774" spans="1:15" x14ac:dyDescent="0.25">
      <c r="A774" s="8">
        <v>766</v>
      </c>
      <c r="B774" s="144"/>
      <c r="C774" s="144"/>
      <c r="D774" s="18"/>
      <c r="E774" s="92"/>
      <c r="F774" s="7"/>
      <c r="G774" s="7"/>
      <c r="H774" s="13"/>
      <c r="I774" s="347"/>
    </row>
    <row r="775" spans="1:15" x14ac:dyDescent="0.25">
      <c r="A775" s="6">
        <v>767</v>
      </c>
      <c r="B775" s="144"/>
      <c r="C775" s="144"/>
      <c r="D775" s="18"/>
      <c r="E775" s="92"/>
      <c r="F775" s="7"/>
      <c r="G775" s="7"/>
      <c r="H775" s="13"/>
      <c r="I775" s="347"/>
    </row>
    <row r="776" spans="1:15" x14ac:dyDescent="0.25">
      <c r="A776" s="8">
        <v>768</v>
      </c>
      <c r="B776" s="144"/>
      <c r="C776" s="144"/>
      <c r="D776" s="18"/>
      <c r="E776" s="92"/>
      <c r="F776" s="7"/>
      <c r="G776" s="7"/>
      <c r="H776" s="13"/>
      <c r="I776" s="347"/>
    </row>
    <row r="777" spans="1:15" x14ac:dyDescent="0.25">
      <c r="A777" s="6">
        <v>769</v>
      </c>
      <c r="B777" s="144"/>
      <c r="C777" s="144"/>
      <c r="D777" s="18"/>
      <c r="E777" s="92"/>
      <c r="F777" s="7"/>
      <c r="G777" s="7"/>
      <c r="H777" s="13"/>
      <c r="I777" s="347"/>
    </row>
    <row r="778" spans="1:15" x14ac:dyDescent="0.25">
      <c r="A778" s="8">
        <v>770</v>
      </c>
      <c r="B778" s="144"/>
      <c r="C778" s="144"/>
      <c r="D778" s="18"/>
      <c r="E778" s="92"/>
      <c r="F778" s="7"/>
      <c r="G778" s="7"/>
      <c r="H778" s="13"/>
      <c r="I778" s="347"/>
    </row>
    <row r="779" spans="1:15" x14ac:dyDescent="0.25">
      <c r="A779" s="6">
        <v>771</v>
      </c>
      <c r="B779" s="144"/>
      <c r="C779" s="144"/>
      <c r="D779" s="18"/>
      <c r="E779" s="92"/>
      <c r="F779" s="7"/>
      <c r="G779" s="7"/>
      <c r="H779" s="13"/>
      <c r="I779" s="347"/>
    </row>
    <row r="780" spans="1:15" x14ac:dyDescent="0.25">
      <c r="A780" s="8">
        <v>772</v>
      </c>
      <c r="B780" s="144"/>
      <c r="C780" s="144"/>
      <c r="D780" s="18"/>
      <c r="E780" s="92"/>
      <c r="F780" s="7"/>
      <c r="G780" s="7"/>
      <c r="H780" s="13"/>
      <c r="I780" s="347"/>
    </row>
    <row r="781" spans="1:15" x14ac:dyDescent="0.25">
      <c r="A781" s="6">
        <v>773</v>
      </c>
      <c r="B781" s="144"/>
      <c r="C781" s="144"/>
      <c r="D781" s="18"/>
      <c r="E781" s="92"/>
      <c r="F781" s="7"/>
      <c r="G781" s="7"/>
      <c r="H781" s="13"/>
      <c r="I781" s="347"/>
    </row>
    <row r="782" spans="1:15" x14ac:dyDescent="0.25">
      <c r="A782" s="8">
        <v>774</v>
      </c>
      <c r="B782" s="144"/>
      <c r="C782" s="144"/>
      <c r="D782" s="18"/>
      <c r="E782" s="92"/>
      <c r="F782" s="7"/>
      <c r="G782" s="7"/>
      <c r="H782" s="13"/>
      <c r="I782" s="347"/>
    </row>
    <row r="783" spans="1:15" x14ac:dyDescent="0.25">
      <c r="A783" s="6">
        <v>775</v>
      </c>
      <c r="B783" s="144"/>
      <c r="C783" s="144"/>
      <c r="D783" s="18"/>
      <c r="E783" s="92"/>
      <c r="F783" s="7"/>
      <c r="G783" s="7"/>
      <c r="H783" s="13"/>
      <c r="I783" s="347"/>
    </row>
    <row r="784" spans="1:15" x14ac:dyDescent="0.25">
      <c r="A784" s="8">
        <v>776</v>
      </c>
      <c r="B784" s="144"/>
      <c r="C784" s="144"/>
      <c r="D784" s="18"/>
      <c r="E784" s="92"/>
      <c r="F784" s="7"/>
      <c r="G784" s="7"/>
      <c r="H784" s="13"/>
      <c r="I784" s="347"/>
      <c r="J784" s="1768"/>
      <c r="K784" s="1582"/>
      <c r="M784" s="23"/>
      <c r="N784" s="12"/>
      <c r="O784" s="1582"/>
    </row>
    <row r="785" spans="1:15" x14ac:dyDescent="0.25">
      <c r="A785" s="6">
        <v>777</v>
      </c>
      <c r="B785" s="144"/>
      <c r="C785" s="144"/>
      <c r="D785" s="18"/>
      <c r="E785" s="92"/>
      <c r="F785" s="7"/>
      <c r="G785" s="7"/>
      <c r="H785" s="13"/>
      <c r="I785" s="347"/>
      <c r="J785" s="1768"/>
      <c r="K785" s="1582"/>
      <c r="M785" s="23"/>
      <c r="N785" s="12"/>
      <c r="O785" s="1582"/>
    </row>
    <row r="786" spans="1:15" x14ac:dyDescent="0.25">
      <c r="A786" s="8">
        <v>778</v>
      </c>
      <c r="B786" s="144"/>
      <c r="C786" s="144"/>
      <c r="D786" s="18"/>
      <c r="E786" s="92"/>
      <c r="F786" s="7"/>
      <c r="G786" s="7"/>
      <c r="H786" s="13"/>
      <c r="I786" s="347"/>
      <c r="J786" s="1768"/>
      <c r="K786" s="1582"/>
      <c r="M786" s="23"/>
      <c r="N786" s="12"/>
      <c r="O786" s="1582"/>
    </row>
    <row r="787" spans="1:15" x14ac:dyDescent="0.25">
      <c r="A787" s="6">
        <v>779</v>
      </c>
      <c r="B787" s="144"/>
      <c r="C787" s="144"/>
      <c r="D787" s="18"/>
      <c r="E787" s="92"/>
      <c r="F787" s="7"/>
      <c r="G787" s="7"/>
      <c r="H787" s="13"/>
      <c r="I787" s="347"/>
      <c r="J787" s="1768"/>
      <c r="K787" s="1582"/>
      <c r="M787" s="23"/>
      <c r="N787" s="12"/>
      <c r="O787" s="1582"/>
    </row>
    <row r="788" spans="1:15" x14ac:dyDescent="0.25">
      <c r="A788" s="8">
        <v>780</v>
      </c>
      <c r="B788" s="144"/>
      <c r="C788" s="144"/>
      <c r="D788" s="18"/>
      <c r="E788" s="92"/>
      <c r="F788" s="7"/>
      <c r="G788" s="7"/>
      <c r="H788" s="13"/>
      <c r="I788" s="347"/>
    </row>
    <row r="789" spans="1:15" x14ac:dyDescent="0.25">
      <c r="A789" s="6">
        <v>781</v>
      </c>
      <c r="B789" s="144"/>
      <c r="C789" s="144"/>
      <c r="D789" s="18"/>
      <c r="E789" s="92"/>
      <c r="F789" s="7"/>
      <c r="G789" s="7"/>
      <c r="H789" s="13"/>
      <c r="I789" s="347"/>
    </row>
    <row r="790" spans="1:15" x14ac:dyDescent="0.25">
      <c r="A790" s="8">
        <v>782</v>
      </c>
      <c r="B790" s="144"/>
      <c r="C790" s="144"/>
      <c r="D790" s="18"/>
      <c r="E790" s="92"/>
      <c r="F790" s="7"/>
      <c r="G790" s="7"/>
      <c r="H790" s="13"/>
      <c r="I790" s="347"/>
    </row>
    <row r="791" spans="1:15" x14ac:dyDescent="0.25">
      <c r="A791" s="6">
        <v>783</v>
      </c>
      <c r="B791" s="144"/>
      <c r="C791" s="144"/>
      <c r="D791" s="18"/>
      <c r="E791" s="92"/>
      <c r="F791" s="7"/>
      <c r="G791" s="7"/>
      <c r="H791" s="13"/>
      <c r="I791" s="347"/>
    </row>
    <row r="792" spans="1:15" x14ac:dyDescent="0.25">
      <c r="A792" s="8">
        <v>784</v>
      </c>
      <c r="B792" s="144"/>
      <c r="C792" s="144"/>
      <c r="D792" s="18"/>
      <c r="E792" s="92"/>
      <c r="F792" s="7"/>
      <c r="G792" s="7"/>
      <c r="H792" s="13"/>
      <c r="I792" s="347"/>
    </row>
    <row r="793" spans="1:15" x14ac:dyDescent="0.25">
      <c r="A793" s="6">
        <v>785</v>
      </c>
      <c r="B793" s="144"/>
      <c r="C793" s="144"/>
      <c r="D793" s="18"/>
      <c r="E793" s="92"/>
      <c r="F793" s="7"/>
      <c r="G793" s="7"/>
      <c r="H793" s="13"/>
      <c r="I793" s="347"/>
    </row>
    <row r="794" spans="1:15" x14ac:dyDescent="0.25">
      <c r="A794" s="8">
        <v>786</v>
      </c>
      <c r="B794" s="144"/>
      <c r="C794" s="144"/>
      <c r="D794" s="18"/>
      <c r="E794" s="92"/>
      <c r="F794" s="7"/>
      <c r="G794" s="7"/>
      <c r="H794" s="13"/>
      <c r="I794" s="347"/>
      <c r="J794" s="1768"/>
      <c r="K794" s="1770"/>
      <c r="M794" s="23"/>
      <c r="N794" s="12"/>
      <c r="O794" s="1771"/>
    </row>
    <row r="795" spans="1:15" x14ac:dyDescent="0.25">
      <c r="A795" s="6">
        <v>787</v>
      </c>
      <c r="B795" s="144"/>
      <c r="C795" s="144"/>
      <c r="D795" s="18"/>
      <c r="E795" s="92"/>
      <c r="F795" s="7"/>
      <c r="G795" s="7"/>
      <c r="H795" s="13"/>
      <c r="I795" s="347"/>
      <c r="J795" s="1768"/>
      <c r="K795" s="1770"/>
      <c r="M795" s="23"/>
      <c r="N795" s="12"/>
      <c r="O795" s="1771"/>
    </row>
    <row r="796" spans="1:15" x14ac:dyDescent="0.25">
      <c r="A796" s="8">
        <v>788</v>
      </c>
      <c r="B796" s="144"/>
      <c r="C796" s="144"/>
      <c r="D796" s="18"/>
      <c r="E796" s="92"/>
      <c r="F796" s="7"/>
      <c r="G796" s="7"/>
      <c r="H796" s="13"/>
      <c r="I796" s="347"/>
      <c r="J796" s="1768"/>
      <c r="K796" s="1770"/>
      <c r="M796" s="23"/>
      <c r="N796" s="12"/>
      <c r="O796" s="1771"/>
    </row>
    <row r="797" spans="1:15" x14ac:dyDescent="0.25">
      <c r="A797" s="6">
        <v>789</v>
      </c>
      <c r="B797" s="144"/>
      <c r="C797" s="144"/>
      <c r="D797" s="18"/>
      <c r="E797" s="92"/>
      <c r="F797" s="7"/>
      <c r="G797" s="7"/>
      <c r="H797" s="13"/>
      <c r="I797" s="347"/>
    </row>
    <row r="798" spans="1:15" x14ac:dyDescent="0.25">
      <c r="A798" s="8">
        <v>790</v>
      </c>
      <c r="B798" s="144"/>
      <c r="C798" s="144"/>
      <c r="D798" s="18"/>
      <c r="E798" s="92"/>
      <c r="F798" s="7"/>
      <c r="G798" s="7"/>
      <c r="H798" s="13"/>
      <c r="I798" s="347"/>
      <c r="J798" s="1768"/>
      <c r="K798" s="1770"/>
      <c r="M798" s="23"/>
      <c r="N798" s="12"/>
      <c r="O798" s="1771"/>
    </row>
    <row r="799" spans="1:15" x14ac:dyDescent="0.25">
      <c r="A799" s="6">
        <v>791</v>
      </c>
      <c r="B799" s="144"/>
      <c r="C799" s="144"/>
      <c r="D799" s="18"/>
      <c r="E799" s="92"/>
      <c r="F799" s="7"/>
      <c r="G799" s="7"/>
      <c r="H799" s="13"/>
      <c r="I799" s="347"/>
      <c r="J799" s="1768"/>
      <c r="K799" s="1770"/>
      <c r="M799" s="23"/>
      <c r="N799" s="12"/>
      <c r="O799" s="1771"/>
    </row>
    <row r="800" spans="1:15" x14ac:dyDescent="0.25">
      <c r="A800" s="8">
        <v>792</v>
      </c>
      <c r="B800" s="144"/>
      <c r="C800" s="144"/>
      <c r="D800" s="18"/>
      <c r="E800" s="92"/>
      <c r="F800" s="7"/>
      <c r="G800" s="7"/>
      <c r="H800" s="13"/>
      <c r="I800" s="347"/>
    </row>
    <row r="801" spans="1:9" x14ac:dyDescent="0.25">
      <c r="A801" s="6">
        <v>793</v>
      </c>
      <c r="B801" s="144"/>
      <c r="C801" s="144"/>
      <c r="D801" s="18"/>
      <c r="E801" s="92"/>
      <c r="F801" s="7"/>
      <c r="G801" s="7"/>
      <c r="H801" s="13"/>
      <c r="I801" s="347"/>
    </row>
    <row r="802" spans="1:9" x14ac:dyDescent="0.25">
      <c r="A802" s="8">
        <v>794</v>
      </c>
      <c r="B802" s="144"/>
      <c r="C802" s="144"/>
      <c r="D802" s="18"/>
      <c r="E802" s="92"/>
      <c r="F802" s="7"/>
      <c r="G802" s="7"/>
      <c r="H802" s="13"/>
      <c r="I802" s="347"/>
    </row>
    <row r="803" spans="1:9" x14ac:dyDescent="0.25">
      <c r="A803" s="6">
        <v>795</v>
      </c>
      <c r="B803" s="144"/>
      <c r="C803" s="144"/>
      <c r="D803" s="18"/>
      <c r="E803" s="92"/>
      <c r="F803" s="7"/>
      <c r="G803" s="7"/>
      <c r="H803" s="13"/>
      <c r="I803" s="347"/>
    </row>
    <row r="804" spans="1:9" x14ac:dyDescent="0.25">
      <c r="A804" s="8">
        <v>796</v>
      </c>
      <c r="B804" s="144"/>
      <c r="C804" s="144"/>
      <c r="D804" s="18"/>
      <c r="E804" s="92"/>
      <c r="F804" s="7"/>
      <c r="G804" s="7"/>
      <c r="H804" s="13"/>
      <c r="I804" s="347"/>
    </row>
    <row r="805" spans="1:9" x14ac:dyDescent="0.25">
      <c r="A805" s="6">
        <v>797</v>
      </c>
      <c r="B805" s="144"/>
      <c r="C805" s="144"/>
      <c r="D805" s="18"/>
      <c r="E805" s="92"/>
      <c r="F805" s="7"/>
      <c r="G805" s="7"/>
      <c r="H805" s="13"/>
      <c r="I805" s="347"/>
    </row>
    <row r="806" spans="1:9" x14ac:dyDescent="0.25">
      <c r="A806" s="8">
        <v>798</v>
      </c>
      <c r="B806" s="144"/>
      <c r="C806" s="144"/>
      <c r="D806" s="18"/>
      <c r="E806" s="92"/>
      <c r="F806" s="7"/>
      <c r="G806" s="7"/>
      <c r="H806" s="13"/>
      <c r="I806" s="347"/>
    </row>
    <row r="807" spans="1:9" x14ac:dyDescent="0.25">
      <c r="A807" s="6">
        <v>799</v>
      </c>
      <c r="B807" s="144"/>
      <c r="C807" s="144"/>
      <c r="D807" s="18"/>
      <c r="E807" s="92"/>
      <c r="F807" s="7"/>
      <c r="G807" s="7"/>
      <c r="H807" s="13"/>
      <c r="I807" s="347"/>
    </row>
    <row r="808" spans="1:9" x14ac:dyDescent="0.25">
      <c r="A808" s="8">
        <v>800</v>
      </c>
      <c r="B808" s="144"/>
      <c r="C808" s="144"/>
      <c r="D808" s="18"/>
      <c r="E808" s="92"/>
      <c r="F808" s="7"/>
      <c r="G808" s="7"/>
      <c r="H808" s="13"/>
      <c r="I808" s="347"/>
    </row>
    <row r="809" spans="1:9" x14ac:dyDescent="0.25">
      <c r="A809" s="6">
        <v>801</v>
      </c>
      <c r="B809" s="144"/>
      <c r="C809" s="144"/>
      <c r="D809" s="18"/>
      <c r="E809" s="92"/>
      <c r="F809" s="7"/>
      <c r="G809" s="7"/>
      <c r="H809" s="13"/>
      <c r="I809" s="347"/>
    </row>
    <row r="810" spans="1:9" x14ac:dyDescent="0.25">
      <c r="A810" s="8">
        <v>802</v>
      </c>
      <c r="B810" s="144"/>
      <c r="C810" s="144"/>
      <c r="D810" s="18"/>
      <c r="E810" s="92"/>
      <c r="F810" s="7"/>
      <c r="G810" s="7"/>
      <c r="H810" s="13"/>
      <c r="I810" s="347"/>
    </row>
    <row r="811" spans="1:9" x14ac:dyDescent="0.25">
      <c r="A811" s="6">
        <v>803</v>
      </c>
      <c r="B811" s="144"/>
      <c r="C811" s="144"/>
      <c r="D811" s="18"/>
      <c r="E811" s="92"/>
      <c r="F811" s="7"/>
      <c r="G811" s="7"/>
      <c r="H811" s="13"/>
      <c r="I811" s="347"/>
    </row>
    <row r="812" spans="1:9" x14ac:dyDescent="0.25">
      <c r="A812" s="8">
        <v>804</v>
      </c>
      <c r="B812" s="144"/>
      <c r="C812" s="144"/>
      <c r="D812" s="18"/>
      <c r="E812" s="92"/>
      <c r="F812" s="7"/>
      <c r="G812" s="7"/>
      <c r="H812" s="13"/>
      <c r="I812" s="347"/>
    </row>
    <row r="813" spans="1:9" x14ac:dyDescent="0.25">
      <c r="A813" s="6">
        <v>805</v>
      </c>
      <c r="B813" s="144"/>
      <c r="C813" s="144"/>
      <c r="D813" s="18"/>
      <c r="E813" s="92"/>
      <c r="F813" s="7"/>
      <c r="G813" s="7"/>
      <c r="H813" s="13"/>
      <c r="I813" s="347"/>
    </row>
    <row r="814" spans="1:9" x14ac:dyDescent="0.25">
      <c r="A814" s="8">
        <v>806</v>
      </c>
      <c r="B814" s="144"/>
      <c r="C814" s="144"/>
      <c r="D814" s="18"/>
      <c r="E814" s="92"/>
      <c r="F814" s="7"/>
      <c r="G814" s="7"/>
      <c r="H814" s="13"/>
      <c r="I814" s="347"/>
    </row>
    <row r="815" spans="1:9" x14ac:dyDescent="0.25">
      <c r="A815" s="6">
        <v>807</v>
      </c>
      <c r="B815" s="144"/>
      <c r="C815" s="144"/>
      <c r="D815" s="18"/>
      <c r="E815" s="92"/>
      <c r="F815" s="7"/>
      <c r="G815" s="7"/>
      <c r="H815" s="13"/>
      <c r="I815" s="347"/>
    </row>
    <row r="816" spans="1:9" x14ac:dyDescent="0.25">
      <c r="A816" s="8">
        <v>808</v>
      </c>
      <c r="B816" s="144"/>
      <c r="C816" s="144"/>
      <c r="D816" s="18"/>
      <c r="E816" s="92"/>
      <c r="F816" s="7"/>
      <c r="G816" s="7"/>
      <c r="H816" s="13"/>
      <c r="I816" s="347"/>
    </row>
    <row r="817" spans="1:15" x14ac:dyDescent="0.25">
      <c r="A817" s="6">
        <v>809</v>
      </c>
      <c r="B817" s="144"/>
      <c r="C817" s="144"/>
      <c r="D817" s="18"/>
      <c r="E817" s="92"/>
      <c r="F817" s="7"/>
      <c r="G817" s="7"/>
      <c r="H817" s="13"/>
      <c r="I817" s="347"/>
    </row>
    <row r="818" spans="1:15" x14ac:dyDescent="0.25">
      <c r="A818" s="8">
        <v>810</v>
      </c>
      <c r="B818" s="144"/>
      <c r="C818" s="144"/>
      <c r="D818" s="18"/>
      <c r="E818" s="92"/>
      <c r="F818" s="7"/>
      <c r="G818" s="7"/>
      <c r="H818" s="13"/>
      <c r="I818" s="347"/>
    </row>
    <row r="819" spans="1:15" x14ac:dyDescent="0.25">
      <c r="A819" s="6">
        <v>811</v>
      </c>
      <c r="B819" s="144"/>
      <c r="C819" s="144"/>
      <c r="D819" s="18"/>
      <c r="E819" s="92"/>
      <c r="F819" s="7"/>
      <c r="G819" s="7"/>
      <c r="H819" s="13"/>
      <c r="I819" s="347"/>
    </row>
    <row r="820" spans="1:15" x14ac:dyDescent="0.25">
      <c r="A820" s="8">
        <v>812</v>
      </c>
      <c r="B820" s="144"/>
      <c r="C820" s="144"/>
      <c r="D820" s="18"/>
      <c r="E820" s="92"/>
      <c r="F820" s="7"/>
      <c r="G820" s="7"/>
      <c r="H820" s="13"/>
      <c r="I820" s="347"/>
    </row>
    <row r="821" spans="1:15" x14ac:dyDescent="0.25">
      <c r="A821" s="6">
        <v>813</v>
      </c>
      <c r="B821" s="144"/>
      <c r="C821" s="144"/>
      <c r="D821" s="18"/>
      <c r="E821" s="92"/>
      <c r="F821" s="7"/>
      <c r="G821" s="7"/>
      <c r="H821" s="13"/>
      <c r="I821" s="347"/>
    </row>
    <row r="822" spans="1:15" x14ac:dyDescent="0.25">
      <c r="A822" s="8">
        <v>814</v>
      </c>
      <c r="B822" s="144"/>
      <c r="C822" s="144"/>
      <c r="D822" s="18"/>
      <c r="E822" s="92"/>
      <c r="F822" s="7"/>
      <c r="G822" s="7"/>
      <c r="H822" s="13"/>
      <c r="I822" s="347"/>
    </row>
    <row r="823" spans="1:15" x14ac:dyDescent="0.25">
      <c r="A823" s="6">
        <v>815</v>
      </c>
      <c r="B823" s="144"/>
      <c r="C823" s="144"/>
      <c r="D823" s="18"/>
      <c r="E823" s="92"/>
      <c r="F823" s="7"/>
      <c r="G823" s="7"/>
      <c r="H823" s="13"/>
      <c r="I823" s="347"/>
    </row>
    <row r="824" spans="1:15" x14ac:dyDescent="0.25">
      <c r="A824" s="8">
        <v>816</v>
      </c>
      <c r="B824" s="144"/>
      <c r="C824" s="144"/>
      <c r="D824" s="18"/>
      <c r="E824" s="92"/>
      <c r="F824" s="7"/>
      <c r="G824" s="7"/>
      <c r="H824" s="13"/>
      <c r="I824" s="347"/>
    </row>
    <row r="825" spans="1:15" x14ac:dyDescent="0.25">
      <c r="A825" s="6">
        <v>817</v>
      </c>
      <c r="B825" s="144"/>
      <c r="C825" s="144"/>
      <c r="D825" s="18"/>
      <c r="E825" s="92"/>
      <c r="F825" s="7"/>
      <c r="G825" s="7"/>
      <c r="H825" s="13"/>
      <c r="I825" s="347"/>
    </row>
    <row r="826" spans="1:15" x14ac:dyDescent="0.25">
      <c r="A826" s="8">
        <v>818</v>
      </c>
      <c r="B826" s="144"/>
      <c r="C826" s="144"/>
      <c r="D826" s="18"/>
      <c r="E826" s="92"/>
      <c r="F826" s="7"/>
      <c r="G826" s="7"/>
      <c r="H826" s="13"/>
      <c r="I826" s="347"/>
    </row>
    <row r="827" spans="1:15" x14ac:dyDescent="0.25">
      <c r="A827" s="6">
        <v>819</v>
      </c>
      <c r="B827" s="144"/>
      <c r="C827" s="144"/>
      <c r="D827" s="18"/>
      <c r="E827" s="92"/>
      <c r="F827" s="7"/>
      <c r="G827" s="7"/>
      <c r="H827" s="13"/>
      <c r="I827" s="347"/>
    </row>
    <row r="828" spans="1:15" x14ac:dyDescent="0.25">
      <c r="A828" s="8">
        <v>820</v>
      </c>
      <c r="B828" s="144"/>
      <c r="C828" s="144"/>
      <c r="D828" s="18"/>
      <c r="E828" s="92"/>
      <c r="F828" s="7"/>
      <c r="G828" s="7"/>
      <c r="H828" s="13"/>
      <c r="I828" s="347"/>
    </row>
    <row r="829" spans="1:15" x14ac:dyDescent="0.25">
      <c r="A829" s="6">
        <v>821</v>
      </c>
      <c r="B829" s="144"/>
      <c r="C829" s="144"/>
      <c r="D829" s="18"/>
      <c r="E829" s="92"/>
      <c r="F829" s="7"/>
      <c r="G829" s="7"/>
      <c r="H829" s="13"/>
      <c r="I829" s="347"/>
    </row>
    <row r="830" spans="1:15" x14ac:dyDescent="0.25">
      <c r="A830" s="8">
        <v>822</v>
      </c>
      <c r="B830" s="144"/>
      <c r="C830" s="144"/>
      <c r="D830" s="18"/>
      <c r="E830" s="92"/>
      <c r="F830" s="7"/>
      <c r="G830" s="7"/>
      <c r="H830" s="13"/>
      <c r="I830" s="347"/>
    </row>
    <row r="831" spans="1:15" x14ac:dyDescent="0.25">
      <c r="A831" s="6">
        <v>823</v>
      </c>
      <c r="B831" s="144"/>
      <c r="C831" s="144"/>
      <c r="D831" s="18"/>
      <c r="E831" s="92"/>
      <c r="F831" s="7"/>
      <c r="G831" s="7"/>
      <c r="H831" s="13"/>
      <c r="I831" s="347"/>
      <c r="J831" s="1768"/>
      <c r="K831" s="1770"/>
      <c r="M831" s="23"/>
      <c r="N831" s="12"/>
      <c r="O831" s="1771"/>
    </row>
    <row r="832" spans="1:15" x14ac:dyDescent="0.25">
      <c r="A832" s="8">
        <v>824</v>
      </c>
      <c r="B832" s="144"/>
      <c r="C832" s="144"/>
      <c r="D832" s="18"/>
      <c r="E832" s="92"/>
      <c r="F832" s="7"/>
      <c r="G832" s="7"/>
      <c r="H832" s="13"/>
      <c r="I832" s="347"/>
      <c r="J832" s="1768"/>
      <c r="K832" s="1770"/>
      <c r="M832" s="23"/>
      <c r="N832" s="12"/>
      <c r="O832" s="1771"/>
    </row>
    <row r="833" spans="1:9" x14ac:dyDescent="0.25">
      <c r="A833" s="6">
        <v>825</v>
      </c>
      <c r="B833" s="144"/>
      <c r="C833" s="144"/>
      <c r="D833" s="18"/>
      <c r="E833" s="92"/>
      <c r="F833" s="7"/>
      <c r="G833" s="7"/>
      <c r="H833" s="13"/>
      <c r="I833" s="347"/>
    </row>
    <row r="834" spans="1:9" x14ac:dyDescent="0.25">
      <c r="A834" s="8">
        <v>826</v>
      </c>
      <c r="B834" s="144"/>
      <c r="C834" s="144"/>
      <c r="D834" s="18"/>
      <c r="E834" s="92"/>
      <c r="F834" s="7"/>
      <c r="G834" s="7"/>
      <c r="H834" s="13"/>
      <c r="I834" s="347"/>
    </row>
    <row r="835" spans="1:9" x14ac:dyDescent="0.25">
      <c r="A835" s="6">
        <v>827</v>
      </c>
      <c r="B835" s="144"/>
      <c r="C835" s="144"/>
      <c r="D835" s="18"/>
      <c r="E835" s="92"/>
      <c r="F835" s="7"/>
      <c r="G835" s="7"/>
      <c r="H835" s="13"/>
      <c r="I835" s="347"/>
    </row>
    <row r="836" spans="1:9" x14ac:dyDescent="0.25">
      <c r="A836" s="8">
        <v>828</v>
      </c>
      <c r="B836" s="144"/>
      <c r="C836" s="144"/>
      <c r="D836" s="18"/>
      <c r="E836" s="92"/>
      <c r="F836" s="7"/>
      <c r="G836" s="7"/>
      <c r="H836" s="13"/>
      <c r="I836" s="347"/>
    </row>
    <row r="837" spans="1:9" x14ac:dyDescent="0.25">
      <c r="A837" s="6">
        <v>829</v>
      </c>
      <c r="B837" s="144"/>
      <c r="C837" s="144"/>
      <c r="D837" s="18"/>
      <c r="E837" s="92"/>
      <c r="F837" s="7"/>
      <c r="G837" s="7"/>
      <c r="H837" s="13"/>
      <c r="I837" s="347"/>
    </row>
    <row r="838" spans="1:9" x14ac:dyDescent="0.25">
      <c r="A838" s="8">
        <v>830</v>
      </c>
      <c r="B838" s="144"/>
      <c r="C838" s="144"/>
      <c r="D838" s="18"/>
      <c r="E838" s="92"/>
      <c r="F838" s="7"/>
      <c r="G838" s="7"/>
      <c r="H838" s="13"/>
      <c r="I838" s="347"/>
    </row>
    <row r="839" spans="1:9" x14ac:dyDescent="0.25">
      <c r="A839" s="6">
        <v>831</v>
      </c>
      <c r="B839" s="144"/>
      <c r="C839" s="144"/>
      <c r="D839" s="18"/>
      <c r="E839" s="92"/>
      <c r="F839" s="7"/>
      <c r="G839" s="7"/>
      <c r="H839" s="13"/>
      <c r="I839" s="347"/>
    </row>
    <row r="840" spans="1:9" x14ac:dyDescent="0.25">
      <c r="A840" s="8">
        <v>832</v>
      </c>
      <c r="B840" s="144"/>
      <c r="C840" s="144"/>
      <c r="D840" s="18"/>
      <c r="E840" s="92"/>
      <c r="F840" s="7"/>
      <c r="G840" s="7"/>
      <c r="H840" s="13"/>
      <c r="I840" s="347"/>
    </row>
    <row r="841" spans="1:9" x14ac:dyDescent="0.25">
      <c r="A841" s="6">
        <v>833</v>
      </c>
      <c r="B841" s="144"/>
      <c r="C841" s="144"/>
      <c r="D841" s="18"/>
      <c r="E841" s="92"/>
      <c r="F841" s="7"/>
      <c r="G841" s="7"/>
      <c r="H841" s="13"/>
      <c r="I841" s="347"/>
    </row>
    <row r="842" spans="1:9" x14ac:dyDescent="0.25">
      <c r="A842" s="8">
        <v>834</v>
      </c>
      <c r="B842" s="144"/>
      <c r="C842" s="144"/>
      <c r="D842" s="18"/>
      <c r="E842" s="92"/>
      <c r="F842" s="7"/>
      <c r="G842" s="7"/>
      <c r="H842" s="13"/>
      <c r="I842" s="347"/>
    </row>
    <row r="843" spans="1:9" x14ac:dyDescent="0.25">
      <c r="A843" s="6">
        <v>835</v>
      </c>
      <c r="B843" s="144"/>
      <c r="C843" s="144"/>
      <c r="D843" s="18"/>
      <c r="E843" s="92"/>
      <c r="F843" s="7"/>
      <c r="G843" s="7"/>
      <c r="H843" s="13"/>
      <c r="I843" s="347"/>
    </row>
    <row r="844" spans="1:9" x14ac:dyDescent="0.25">
      <c r="A844" s="8">
        <v>836</v>
      </c>
      <c r="B844" s="144"/>
      <c r="C844" s="144"/>
      <c r="D844" s="18"/>
      <c r="E844" s="92"/>
      <c r="F844" s="7"/>
      <c r="G844" s="7"/>
      <c r="H844" s="13"/>
      <c r="I844" s="347"/>
    </row>
    <row r="845" spans="1:9" x14ac:dyDescent="0.25">
      <c r="A845" s="6">
        <v>837</v>
      </c>
      <c r="B845" s="144"/>
      <c r="C845" s="144"/>
      <c r="D845" s="18"/>
      <c r="E845" s="92"/>
      <c r="F845" s="7"/>
      <c r="G845" s="7"/>
      <c r="H845" s="13"/>
      <c r="I845" s="347"/>
    </row>
    <row r="846" spans="1:9" x14ac:dyDescent="0.25">
      <c r="A846" s="8">
        <v>838</v>
      </c>
      <c r="B846" s="144"/>
      <c r="C846" s="144"/>
      <c r="D846" s="18"/>
      <c r="E846" s="92"/>
      <c r="F846" s="7"/>
      <c r="G846" s="7"/>
      <c r="H846" s="13"/>
      <c r="I846" s="347"/>
    </row>
    <row r="847" spans="1:9" x14ac:dyDescent="0.25">
      <c r="A847" s="6">
        <v>839</v>
      </c>
      <c r="B847" s="144"/>
      <c r="C847" s="144"/>
      <c r="D847" s="18"/>
      <c r="E847" s="92"/>
      <c r="F847" s="7"/>
      <c r="G847" s="7"/>
      <c r="H847" s="13"/>
      <c r="I847" s="347"/>
    </row>
    <row r="848" spans="1:9" x14ac:dyDescent="0.25">
      <c r="A848" s="8">
        <v>840</v>
      </c>
      <c r="B848" s="144"/>
      <c r="C848" s="144"/>
      <c r="D848" s="18"/>
      <c r="E848" s="92"/>
      <c r="F848" s="7"/>
      <c r="G848" s="7"/>
      <c r="H848" s="13"/>
      <c r="I848" s="347"/>
    </row>
    <row r="849" spans="1:15" x14ac:dyDescent="0.25">
      <c r="A849" s="6">
        <v>841</v>
      </c>
      <c r="B849" s="144"/>
      <c r="C849" s="144"/>
      <c r="D849" s="18"/>
      <c r="E849" s="92"/>
      <c r="F849" s="7"/>
      <c r="G849" s="7"/>
      <c r="H849" s="13"/>
      <c r="I849" s="347"/>
    </row>
    <row r="850" spans="1:15" x14ac:dyDescent="0.25">
      <c r="A850" s="8">
        <v>842</v>
      </c>
      <c r="B850" s="144"/>
      <c r="C850" s="144"/>
      <c r="D850" s="18"/>
      <c r="E850" s="92"/>
      <c r="F850" s="7"/>
      <c r="G850" s="7"/>
      <c r="H850" s="13"/>
      <c r="I850" s="347"/>
    </row>
    <row r="851" spans="1:15" x14ac:dyDescent="0.25">
      <c r="A851" s="6">
        <v>843</v>
      </c>
      <c r="B851" s="144"/>
      <c r="C851" s="144"/>
      <c r="D851" s="18"/>
      <c r="E851" s="92"/>
      <c r="F851" s="7"/>
      <c r="G851" s="7"/>
      <c r="H851" s="13"/>
      <c r="I851" s="347"/>
    </row>
    <row r="852" spans="1:15" x14ac:dyDescent="0.25">
      <c r="A852" s="8">
        <v>844</v>
      </c>
      <c r="B852" s="144"/>
      <c r="C852" s="144"/>
      <c r="D852" s="18"/>
      <c r="E852" s="92"/>
      <c r="F852" s="7"/>
      <c r="G852" s="7"/>
      <c r="H852" s="13"/>
      <c r="I852" s="347"/>
      <c r="J852" s="1768"/>
      <c r="K852" s="1582"/>
      <c r="M852" s="23"/>
      <c r="N852" s="12"/>
      <c r="O852" s="1582"/>
    </row>
    <row r="853" spans="1:15" x14ac:dyDescent="0.25">
      <c r="A853" s="6">
        <v>845</v>
      </c>
      <c r="B853" s="144"/>
      <c r="C853" s="144"/>
      <c r="D853" s="18"/>
      <c r="E853" s="92"/>
      <c r="F853" s="7"/>
      <c r="G853" s="7"/>
      <c r="H853" s="13"/>
      <c r="I853" s="347"/>
      <c r="J853" s="1768"/>
      <c r="K853" s="1582"/>
      <c r="M853" s="23"/>
      <c r="N853" s="12"/>
      <c r="O853" s="1582"/>
    </row>
    <row r="854" spans="1:15" x14ac:dyDescent="0.25">
      <c r="A854" s="8">
        <v>846</v>
      </c>
      <c r="B854" s="144"/>
      <c r="C854" s="144"/>
      <c r="D854" s="18"/>
      <c r="E854" s="92"/>
      <c r="F854" s="7"/>
      <c r="G854" s="7"/>
      <c r="H854" s="13"/>
      <c r="I854" s="347"/>
      <c r="J854" s="1768"/>
      <c r="K854" s="1582"/>
      <c r="M854" s="23"/>
      <c r="N854" s="12"/>
      <c r="O854" s="1582"/>
    </row>
    <row r="855" spans="1:15" x14ac:dyDescent="0.25">
      <c r="A855" s="6">
        <v>847</v>
      </c>
      <c r="B855" s="144"/>
      <c r="C855" s="144"/>
      <c r="D855" s="18"/>
      <c r="E855" s="92"/>
      <c r="F855" s="7"/>
      <c r="G855" s="7"/>
      <c r="H855" s="13"/>
      <c r="I855" s="347"/>
      <c r="J855" s="1768"/>
      <c r="K855" s="1582"/>
      <c r="M855" s="23"/>
      <c r="N855" s="12"/>
      <c r="O855" s="1582"/>
    </row>
    <row r="856" spans="1:15" x14ac:dyDescent="0.25">
      <c r="A856" s="8">
        <v>848</v>
      </c>
      <c r="B856" s="144"/>
      <c r="C856" s="144"/>
      <c r="D856" s="18"/>
      <c r="E856" s="92"/>
      <c r="F856" s="7"/>
      <c r="G856" s="7"/>
      <c r="H856" s="13"/>
      <c r="I856" s="347"/>
    </row>
    <row r="857" spans="1:15" x14ac:dyDescent="0.25">
      <c r="A857" s="6">
        <v>849</v>
      </c>
      <c r="B857" s="144"/>
      <c r="C857" s="144"/>
      <c r="D857" s="18"/>
      <c r="E857" s="92"/>
      <c r="F857" s="7"/>
      <c r="G857" s="7"/>
      <c r="H857" s="13"/>
      <c r="I857" s="347"/>
      <c r="J857" s="1768"/>
      <c r="K857" s="1582"/>
      <c r="M857" s="23"/>
      <c r="N857" s="12"/>
      <c r="O857" s="1582"/>
    </row>
    <row r="858" spans="1:15" x14ac:dyDescent="0.25">
      <c r="A858" s="8">
        <v>850</v>
      </c>
      <c r="B858" s="144"/>
      <c r="C858" s="144"/>
      <c r="D858" s="18"/>
      <c r="E858" s="92"/>
      <c r="F858" s="7"/>
      <c r="G858" s="7"/>
      <c r="H858" s="13"/>
      <c r="I858" s="347"/>
      <c r="J858" s="1768"/>
      <c r="K858" s="1582"/>
      <c r="M858" s="23"/>
      <c r="N858" s="12"/>
      <c r="O858" s="1582"/>
    </row>
    <row r="859" spans="1:15" x14ac:dyDescent="0.25">
      <c r="A859" s="6">
        <v>851</v>
      </c>
      <c r="B859" s="144"/>
      <c r="C859" s="144"/>
      <c r="D859" s="18"/>
      <c r="E859" s="92"/>
      <c r="F859" s="7"/>
      <c r="G859" s="7"/>
      <c r="H859" s="13"/>
      <c r="I859" s="347"/>
      <c r="J859" s="1768"/>
      <c r="K859" s="1582"/>
      <c r="M859" s="23"/>
      <c r="N859" s="12"/>
      <c r="O859" s="1582"/>
    </row>
    <row r="860" spans="1:15" x14ac:dyDescent="0.25">
      <c r="A860" s="8">
        <v>852</v>
      </c>
      <c r="B860" s="144"/>
      <c r="C860" s="144"/>
      <c r="D860" s="18"/>
      <c r="E860" s="92"/>
      <c r="F860" s="7"/>
      <c r="G860" s="7"/>
      <c r="H860" s="13"/>
      <c r="I860" s="347"/>
      <c r="J860" s="1768"/>
      <c r="K860" s="1582"/>
      <c r="M860" s="23"/>
      <c r="N860" s="12"/>
      <c r="O860" s="1582"/>
    </row>
    <row r="861" spans="1:15" x14ac:dyDescent="0.25">
      <c r="A861" s="6">
        <v>853</v>
      </c>
      <c r="B861" s="144"/>
      <c r="C861" s="144"/>
      <c r="D861" s="18"/>
      <c r="E861" s="92"/>
      <c r="F861" s="7"/>
      <c r="G861" s="7"/>
      <c r="H861" s="13"/>
      <c r="I861" s="347"/>
    </row>
    <row r="862" spans="1:15" x14ac:dyDescent="0.25">
      <c r="A862" s="8">
        <v>854</v>
      </c>
      <c r="B862" s="144"/>
      <c r="C862" s="144"/>
      <c r="D862" s="18"/>
      <c r="E862" s="92"/>
      <c r="F862" s="7"/>
      <c r="G862" s="7"/>
      <c r="H862" s="13"/>
      <c r="I862" s="347"/>
    </row>
    <row r="863" spans="1:15" x14ac:dyDescent="0.25">
      <c r="A863" s="6">
        <v>855</v>
      </c>
      <c r="B863" s="144"/>
      <c r="C863" s="144"/>
      <c r="D863" s="18"/>
      <c r="E863" s="92"/>
      <c r="F863" s="7"/>
      <c r="G863" s="7"/>
      <c r="H863" s="13"/>
      <c r="I863" s="347"/>
      <c r="J863" s="1768"/>
      <c r="K863" s="1582"/>
      <c r="M863" s="23"/>
      <c r="N863" s="12"/>
      <c r="O863" s="1582"/>
    </row>
    <row r="864" spans="1:15" x14ac:dyDescent="0.25">
      <c r="A864" s="8">
        <v>856</v>
      </c>
      <c r="B864" s="144"/>
      <c r="C864" s="144"/>
      <c r="D864" s="18"/>
      <c r="E864" s="92"/>
      <c r="F864" s="7"/>
      <c r="G864" s="7"/>
      <c r="H864" s="13"/>
      <c r="I864" s="347"/>
      <c r="J864" s="1768"/>
      <c r="K864" s="1582"/>
      <c r="M864" s="23"/>
      <c r="N864" s="12"/>
      <c r="O864" s="1582"/>
    </row>
    <row r="865" spans="1:15" x14ac:dyDescent="0.25">
      <c r="A865" s="6">
        <v>857</v>
      </c>
      <c r="B865" s="144"/>
      <c r="C865" s="144"/>
      <c r="D865" s="18"/>
      <c r="E865" s="92"/>
      <c r="F865" s="7"/>
      <c r="G865" s="7"/>
      <c r="H865" s="13"/>
      <c r="I865" s="347"/>
      <c r="J865" s="1768"/>
      <c r="K865" s="1582"/>
      <c r="M865" s="23"/>
      <c r="N865" s="12"/>
      <c r="O865" s="1582"/>
    </row>
    <row r="866" spans="1:15" x14ac:dyDescent="0.25">
      <c r="A866" s="8">
        <v>858</v>
      </c>
      <c r="B866" s="144"/>
      <c r="C866" s="144"/>
      <c r="D866" s="18"/>
      <c r="E866" s="92"/>
      <c r="F866" s="7"/>
      <c r="G866" s="7"/>
      <c r="H866" s="13"/>
      <c r="I866" s="347"/>
      <c r="J866" s="1768"/>
      <c r="K866" s="1582"/>
      <c r="M866" s="23"/>
      <c r="N866" s="12"/>
      <c r="O866" s="1582"/>
    </row>
    <row r="867" spans="1:15" x14ac:dyDescent="0.25">
      <c r="A867" s="6">
        <v>859</v>
      </c>
      <c r="B867" s="144"/>
      <c r="C867" s="144"/>
      <c r="D867" s="18"/>
      <c r="E867" s="92"/>
      <c r="F867" s="7"/>
      <c r="G867" s="7"/>
      <c r="H867" s="13"/>
      <c r="I867" s="347"/>
    </row>
    <row r="868" spans="1:15" x14ac:dyDescent="0.25">
      <c r="A868" s="8">
        <v>860</v>
      </c>
      <c r="B868" s="144"/>
      <c r="C868" s="144"/>
      <c r="D868" s="18"/>
      <c r="E868" s="92"/>
      <c r="F868" s="7"/>
      <c r="G868" s="7"/>
      <c r="H868" s="13"/>
      <c r="I868" s="347"/>
    </row>
    <row r="869" spans="1:15" x14ac:dyDescent="0.25">
      <c r="A869" s="6">
        <v>861</v>
      </c>
      <c r="B869" s="144"/>
      <c r="C869" s="144"/>
      <c r="D869" s="18"/>
      <c r="E869" s="92"/>
      <c r="F869" s="7"/>
      <c r="G869" s="7"/>
      <c r="H869" s="13"/>
      <c r="I869" s="347"/>
    </row>
    <row r="870" spans="1:15" x14ac:dyDescent="0.25">
      <c r="A870" s="8">
        <v>862</v>
      </c>
      <c r="B870" s="144"/>
      <c r="C870" s="144"/>
      <c r="D870" s="18"/>
      <c r="E870" s="92"/>
      <c r="F870" s="7"/>
      <c r="G870" s="7"/>
      <c r="H870" s="13"/>
      <c r="I870" s="347"/>
    </row>
    <row r="871" spans="1:15" x14ac:dyDescent="0.25">
      <c r="A871" s="6">
        <v>863</v>
      </c>
      <c r="B871" s="144"/>
      <c r="C871" s="144"/>
      <c r="D871" s="18"/>
      <c r="E871" s="92"/>
      <c r="F871" s="7"/>
      <c r="G871" s="7"/>
      <c r="H871" s="13"/>
      <c r="I871" s="347"/>
    </row>
    <row r="872" spans="1:15" x14ac:dyDescent="0.25">
      <c r="A872" s="8">
        <v>864</v>
      </c>
      <c r="B872" s="144"/>
      <c r="C872" s="144"/>
      <c r="D872" s="18"/>
      <c r="E872" s="92"/>
      <c r="F872" s="7"/>
      <c r="G872" s="7"/>
      <c r="H872" s="13"/>
      <c r="I872" s="347"/>
    </row>
    <row r="873" spans="1:15" x14ac:dyDescent="0.25">
      <c r="A873" s="6">
        <v>865</v>
      </c>
      <c r="B873" s="144"/>
      <c r="C873" s="144"/>
      <c r="D873" s="18"/>
      <c r="E873" s="92"/>
      <c r="F873" s="7"/>
      <c r="G873" s="7"/>
      <c r="H873" s="13"/>
      <c r="I873" s="347"/>
    </row>
    <row r="874" spans="1:15" x14ac:dyDescent="0.25">
      <c r="A874" s="8">
        <v>866</v>
      </c>
      <c r="B874" s="144"/>
      <c r="C874" s="144"/>
      <c r="D874" s="18"/>
      <c r="E874" s="92"/>
      <c r="F874" s="7"/>
      <c r="G874" s="7"/>
      <c r="H874" s="13"/>
      <c r="I874" s="347"/>
    </row>
    <row r="875" spans="1:15" x14ac:dyDescent="0.25">
      <c r="A875" s="6">
        <v>867</v>
      </c>
      <c r="B875" s="144"/>
      <c r="C875" s="144"/>
      <c r="D875" s="18"/>
      <c r="E875" s="92"/>
      <c r="F875" s="7"/>
      <c r="G875" s="7"/>
      <c r="H875" s="13"/>
      <c r="I875" s="347"/>
    </row>
    <row r="876" spans="1:15" x14ac:dyDescent="0.25">
      <c r="A876" s="8">
        <v>868</v>
      </c>
      <c r="B876" s="144"/>
      <c r="C876" s="144"/>
      <c r="D876" s="18"/>
      <c r="E876" s="92"/>
      <c r="F876" s="7"/>
      <c r="G876" s="7"/>
      <c r="H876" s="13"/>
      <c r="I876" s="347"/>
    </row>
    <row r="877" spans="1:15" x14ac:dyDescent="0.25">
      <c r="A877" s="6">
        <v>869</v>
      </c>
      <c r="B877" s="144"/>
      <c r="C877" s="144"/>
      <c r="D877" s="18"/>
      <c r="E877" s="92"/>
      <c r="F877" s="7"/>
      <c r="G877" s="7"/>
      <c r="H877" s="13"/>
      <c r="I877" s="347"/>
    </row>
    <row r="878" spans="1:15" x14ac:dyDescent="0.25">
      <c r="A878" s="8">
        <v>870</v>
      </c>
      <c r="B878" s="144"/>
      <c r="C878" s="144"/>
      <c r="D878" s="18"/>
      <c r="E878" s="92"/>
      <c r="F878" s="7"/>
      <c r="G878" s="7"/>
      <c r="H878" s="13"/>
      <c r="I878" s="347"/>
    </row>
    <row r="879" spans="1:15" x14ac:dyDescent="0.25">
      <c r="A879" s="6">
        <v>871</v>
      </c>
      <c r="B879" s="144"/>
      <c r="C879" s="144"/>
      <c r="D879" s="18"/>
      <c r="E879" s="92"/>
      <c r="F879" s="7"/>
      <c r="G879" s="7"/>
      <c r="H879" s="13"/>
      <c r="I879" s="347"/>
    </row>
    <row r="880" spans="1:15" x14ac:dyDescent="0.25">
      <c r="A880" s="8">
        <v>872</v>
      </c>
      <c r="B880" s="144"/>
      <c r="C880" s="144"/>
      <c r="D880" s="18"/>
      <c r="E880" s="92"/>
      <c r="F880" s="7"/>
      <c r="G880" s="7"/>
      <c r="H880" s="13"/>
      <c r="I880" s="347"/>
    </row>
    <row r="881" spans="1:9" x14ac:dyDescent="0.25">
      <c r="A881" s="6">
        <v>873</v>
      </c>
      <c r="B881" s="144"/>
      <c r="C881" s="144"/>
      <c r="D881" s="18"/>
      <c r="E881" s="92"/>
      <c r="F881" s="7"/>
      <c r="G881" s="7"/>
      <c r="H881" s="13"/>
      <c r="I881" s="347"/>
    </row>
    <row r="882" spans="1:9" x14ac:dyDescent="0.25">
      <c r="A882" s="8">
        <v>874</v>
      </c>
      <c r="B882" s="144"/>
      <c r="C882" s="144"/>
      <c r="D882" s="18"/>
      <c r="E882" s="92"/>
      <c r="F882" s="7"/>
      <c r="G882" s="7"/>
      <c r="H882" s="13"/>
      <c r="I882" s="347"/>
    </row>
    <row r="883" spans="1:9" x14ac:dyDescent="0.25">
      <c r="A883" s="6">
        <v>875</v>
      </c>
      <c r="B883" s="144"/>
      <c r="C883" s="144"/>
      <c r="D883" s="18"/>
      <c r="E883" s="92"/>
      <c r="F883" s="7"/>
      <c r="G883" s="7"/>
      <c r="H883" s="13"/>
      <c r="I883" s="347"/>
    </row>
    <row r="884" spans="1:9" x14ac:dyDescent="0.25">
      <c r="A884" s="8">
        <v>876</v>
      </c>
      <c r="B884" s="144"/>
      <c r="C884" s="144"/>
      <c r="D884" s="18"/>
      <c r="E884" s="92"/>
      <c r="F884" s="7"/>
      <c r="G884" s="7"/>
      <c r="H884" s="13"/>
      <c r="I884" s="347"/>
    </row>
    <row r="885" spans="1:9" x14ac:dyDescent="0.25">
      <c r="A885" s="6">
        <v>877</v>
      </c>
      <c r="B885" s="144"/>
      <c r="C885" s="144"/>
      <c r="D885" s="18"/>
      <c r="E885" s="92"/>
      <c r="F885" s="7"/>
      <c r="G885" s="7"/>
      <c r="H885" s="13"/>
      <c r="I885" s="347"/>
    </row>
    <row r="886" spans="1:9" x14ac:dyDescent="0.25">
      <c r="A886" s="8">
        <v>878</v>
      </c>
      <c r="B886" s="144"/>
      <c r="C886" s="144"/>
      <c r="D886" s="18"/>
      <c r="E886" s="92"/>
      <c r="F886" s="7"/>
      <c r="G886" s="7"/>
      <c r="H886" s="13"/>
      <c r="I886" s="347"/>
    </row>
    <row r="887" spans="1:9" x14ac:dyDescent="0.25">
      <c r="A887" s="6">
        <v>879</v>
      </c>
      <c r="B887" s="144"/>
      <c r="C887" s="144"/>
      <c r="D887" s="18"/>
      <c r="E887" s="92"/>
      <c r="F887" s="7"/>
      <c r="G887" s="7"/>
      <c r="H887" s="13"/>
      <c r="I887" s="347"/>
    </row>
    <row r="888" spans="1:9" x14ac:dyDescent="0.25">
      <c r="A888" s="8">
        <v>880</v>
      </c>
      <c r="B888" s="144"/>
      <c r="C888" s="144"/>
      <c r="D888" s="18"/>
      <c r="E888" s="92"/>
      <c r="F888" s="7"/>
      <c r="G888" s="7"/>
      <c r="H888" s="13"/>
      <c r="I888" s="347"/>
    </row>
    <row r="889" spans="1:9" x14ac:dyDescent="0.25">
      <c r="A889" s="6">
        <v>881</v>
      </c>
      <c r="B889" s="144"/>
      <c r="C889" s="144"/>
      <c r="D889" s="18"/>
      <c r="E889" s="92"/>
      <c r="F889" s="7"/>
      <c r="G889" s="7"/>
      <c r="H889" s="13"/>
      <c r="I889" s="347"/>
    </row>
    <row r="890" spans="1:9" x14ac:dyDescent="0.25">
      <c r="A890" s="8">
        <v>882</v>
      </c>
      <c r="B890" s="144"/>
      <c r="C890" s="144"/>
      <c r="D890" s="18"/>
      <c r="E890" s="92"/>
      <c r="F890" s="7"/>
      <c r="G890" s="7"/>
      <c r="H890" s="13"/>
      <c r="I890" s="347"/>
    </row>
    <row r="891" spans="1:9" x14ac:dyDescent="0.25">
      <c r="A891" s="6">
        <v>883</v>
      </c>
      <c r="B891" s="144"/>
      <c r="C891" s="144"/>
      <c r="D891" s="18"/>
      <c r="E891" s="92"/>
      <c r="F891" s="7"/>
      <c r="G891" s="7"/>
      <c r="H891" s="13"/>
      <c r="I891" s="347"/>
    </row>
    <row r="892" spans="1:9" x14ac:dyDescent="0.25">
      <c r="A892" s="8">
        <v>884</v>
      </c>
      <c r="B892" s="144"/>
      <c r="C892" s="144"/>
      <c r="D892" s="18"/>
      <c r="E892" s="92"/>
      <c r="F892" s="7"/>
      <c r="G892" s="7"/>
      <c r="H892" s="13"/>
      <c r="I892" s="347"/>
    </row>
    <row r="893" spans="1:9" x14ac:dyDescent="0.25">
      <c r="A893" s="6">
        <v>885</v>
      </c>
      <c r="B893" s="144"/>
      <c r="C893" s="144"/>
      <c r="D893" s="18"/>
      <c r="E893" s="92"/>
      <c r="F893" s="7"/>
      <c r="G893" s="7"/>
      <c r="H893" s="13"/>
      <c r="I893" s="347"/>
    </row>
    <row r="894" spans="1:9" x14ac:dyDescent="0.25">
      <c r="A894" s="8">
        <v>886</v>
      </c>
      <c r="B894" s="144"/>
      <c r="C894" s="144"/>
      <c r="D894" s="18"/>
      <c r="E894" s="92"/>
      <c r="F894" s="7"/>
      <c r="G894" s="7"/>
      <c r="H894" s="13"/>
      <c r="I894" s="347"/>
    </row>
    <row r="895" spans="1:9" x14ac:dyDescent="0.25">
      <c r="A895" s="6">
        <v>887</v>
      </c>
      <c r="B895" s="144"/>
      <c r="C895" s="144"/>
      <c r="D895" s="18"/>
      <c r="E895" s="92"/>
      <c r="F895" s="7"/>
      <c r="G895" s="7"/>
      <c r="H895" s="13"/>
      <c r="I895" s="347"/>
    </row>
    <row r="896" spans="1:9" x14ac:dyDescent="0.25">
      <c r="A896" s="8">
        <v>888</v>
      </c>
      <c r="B896" s="144"/>
      <c r="C896" s="144"/>
      <c r="D896" s="18"/>
      <c r="E896" s="92"/>
      <c r="F896" s="7"/>
      <c r="G896" s="7"/>
      <c r="H896" s="13"/>
      <c r="I896" s="347"/>
    </row>
    <row r="897" spans="1:9" x14ac:dyDescent="0.25">
      <c r="A897" s="6">
        <v>889</v>
      </c>
      <c r="B897" s="144"/>
      <c r="C897" s="144"/>
      <c r="D897" s="18"/>
      <c r="E897" s="92"/>
      <c r="F897" s="7"/>
      <c r="G897" s="7"/>
      <c r="H897" s="13"/>
      <c r="I897" s="347"/>
    </row>
    <row r="898" spans="1:9" x14ac:dyDescent="0.25">
      <c r="A898" s="8">
        <v>890</v>
      </c>
      <c r="B898" s="144"/>
      <c r="C898" s="144"/>
      <c r="D898" s="18"/>
      <c r="E898" s="92"/>
      <c r="F898" s="7"/>
      <c r="G898" s="7"/>
      <c r="H898" s="13"/>
      <c r="I898" s="347"/>
    </row>
    <row r="899" spans="1:9" x14ac:dyDescent="0.25">
      <c r="A899" s="6">
        <v>891</v>
      </c>
      <c r="B899" s="144"/>
      <c r="C899" s="144"/>
      <c r="D899" s="18"/>
      <c r="E899" s="92"/>
      <c r="F899" s="7"/>
      <c r="G899" s="7"/>
      <c r="H899" s="13"/>
      <c r="I899" s="347"/>
    </row>
    <row r="900" spans="1:9" x14ac:dyDescent="0.25">
      <c r="A900" s="8">
        <v>892</v>
      </c>
      <c r="B900" s="144"/>
      <c r="C900" s="144"/>
      <c r="D900" s="18"/>
      <c r="E900" s="92"/>
      <c r="F900" s="7"/>
      <c r="G900" s="7"/>
      <c r="H900" s="13"/>
      <c r="I900" s="347"/>
    </row>
    <row r="901" spans="1:9" x14ac:dyDescent="0.25">
      <c r="A901" s="6">
        <v>893</v>
      </c>
      <c r="B901" s="144"/>
      <c r="C901" s="144"/>
      <c r="D901" s="18"/>
      <c r="E901" s="92"/>
      <c r="F901" s="7"/>
      <c r="G901" s="7"/>
      <c r="H901" s="13"/>
      <c r="I901" s="347"/>
    </row>
    <row r="902" spans="1:9" x14ac:dyDescent="0.25">
      <c r="A902" s="8">
        <v>894</v>
      </c>
      <c r="B902" s="144"/>
      <c r="C902" s="144"/>
      <c r="D902" s="18"/>
      <c r="E902" s="92"/>
      <c r="F902" s="7"/>
      <c r="G902" s="7"/>
      <c r="H902" s="13"/>
      <c r="I902" s="347"/>
    </row>
    <row r="903" spans="1:9" x14ac:dyDescent="0.25">
      <c r="A903" s="6">
        <v>895</v>
      </c>
      <c r="B903" s="144"/>
      <c r="C903" s="144"/>
      <c r="D903" s="18"/>
      <c r="E903" s="92"/>
      <c r="F903" s="7"/>
      <c r="G903" s="7"/>
      <c r="H903" s="13"/>
      <c r="I903" s="347"/>
    </row>
    <row r="904" spans="1:9" x14ac:dyDescent="0.25">
      <c r="A904" s="8">
        <v>896</v>
      </c>
      <c r="B904" s="144"/>
      <c r="C904" s="144"/>
      <c r="D904" s="18"/>
      <c r="E904" s="92"/>
      <c r="F904" s="7"/>
      <c r="G904" s="7"/>
      <c r="H904" s="13"/>
      <c r="I904" s="347"/>
    </row>
    <row r="905" spans="1:9" x14ac:dyDescent="0.25">
      <c r="A905" s="6">
        <v>897</v>
      </c>
      <c r="B905" s="144"/>
      <c r="C905" s="144"/>
      <c r="D905" s="18"/>
      <c r="E905" s="92"/>
      <c r="F905" s="7"/>
      <c r="G905" s="7"/>
      <c r="H905" s="13"/>
      <c r="I905" s="347"/>
    </row>
    <row r="906" spans="1:9" x14ac:dyDescent="0.25">
      <c r="A906" s="8">
        <v>898</v>
      </c>
      <c r="B906" s="144"/>
      <c r="C906" s="144"/>
      <c r="D906" s="18"/>
      <c r="E906" s="92"/>
      <c r="F906" s="7"/>
      <c r="G906" s="7"/>
      <c r="H906" s="13"/>
      <c r="I906" s="347"/>
    </row>
    <row r="907" spans="1:9" x14ac:dyDescent="0.25">
      <c r="A907" s="6">
        <v>899</v>
      </c>
      <c r="B907" s="144"/>
      <c r="C907" s="144"/>
      <c r="D907" s="18"/>
      <c r="E907" s="92"/>
      <c r="F907" s="7"/>
      <c r="G907" s="7"/>
      <c r="H907" s="13"/>
      <c r="I907" s="347"/>
    </row>
    <row r="908" spans="1:9" x14ac:dyDescent="0.25">
      <c r="A908" s="8">
        <v>900</v>
      </c>
      <c r="B908" s="144"/>
      <c r="C908" s="144"/>
      <c r="D908" s="18"/>
      <c r="E908" s="92"/>
      <c r="F908" s="7"/>
      <c r="G908" s="7"/>
      <c r="H908" s="13"/>
      <c r="I908" s="347"/>
    </row>
    <row r="909" spans="1:9" x14ac:dyDescent="0.25">
      <c r="A909" s="6">
        <v>901</v>
      </c>
      <c r="B909" s="144"/>
      <c r="C909" s="144"/>
      <c r="D909" s="18"/>
      <c r="E909" s="92"/>
      <c r="F909" s="7"/>
      <c r="G909" s="7"/>
      <c r="H909" s="13"/>
      <c r="I909" s="347"/>
    </row>
    <row r="910" spans="1:9" x14ac:dyDescent="0.25">
      <c r="A910" s="8">
        <v>902</v>
      </c>
      <c r="B910" s="144"/>
      <c r="C910" s="144"/>
      <c r="D910" s="18"/>
      <c r="E910" s="92"/>
      <c r="F910" s="7"/>
      <c r="G910" s="7"/>
      <c r="H910" s="13"/>
      <c r="I910" s="347"/>
    </row>
    <row r="911" spans="1:9" x14ac:dyDescent="0.25">
      <c r="A911" s="6">
        <v>903</v>
      </c>
      <c r="B911" s="144"/>
      <c r="C911" s="144"/>
      <c r="D911" s="18"/>
      <c r="E911" s="92"/>
      <c r="F911" s="7"/>
      <c r="G911" s="7"/>
      <c r="H911" s="13"/>
      <c r="I911" s="347"/>
    </row>
    <row r="912" spans="1:9" x14ac:dyDescent="0.25">
      <c r="A912" s="8">
        <v>904</v>
      </c>
      <c r="B912" s="144"/>
      <c r="C912" s="144"/>
      <c r="D912" s="18"/>
      <c r="E912" s="92"/>
      <c r="F912" s="7"/>
      <c r="G912" s="7"/>
      <c r="H912" s="13"/>
      <c r="I912" s="347"/>
    </row>
    <row r="913" spans="1:15" x14ac:dyDescent="0.25">
      <c r="A913" s="6">
        <v>905</v>
      </c>
      <c r="B913" s="144"/>
      <c r="C913" s="144"/>
      <c r="D913" s="18"/>
      <c r="E913" s="92"/>
      <c r="F913" s="7"/>
      <c r="G913" s="7"/>
      <c r="H913" s="13"/>
      <c r="I913" s="347"/>
    </row>
    <row r="914" spans="1:15" x14ac:dyDescent="0.25">
      <c r="A914" s="8">
        <v>906</v>
      </c>
      <c r="B914" s="144"/>
      <c r="C914" s="144"/>
      <c r="D914" s="18"/>
      <c r="E914" s="92"/>
      <c r="F914" s="7"/>
      <c r="G914" s="7"/>
      <c r="H914" s="13"/>
      <c r="I914" s="347"/>
    </row>
    <row r="915" spans="1:15" x14ac:dyDescent="0.25">
      <c r="A915" s="6">
        <v>907</v>
      </c>
      <c r="B915" s="144"/>
      <c r="C915" s="144"/>
      <c r="D915" s="18"/>
      <c r="E915" s="92"/>
      <c r="F915" s="7"/>
      <c r="G915" s="7"/>
      <c r="H915" s="13"/>
      <c r="I915" s="347"/>
    </row>
    <row r="916" spans="1:15" x14ac:dyDescent="0.25">
      <c r="A916" s="8">
        <v>908</v>
      </c>
      <c r="B916" s="144"/>
      <c r="C916" s="144"/>
      <c r="D916" s="18"/>
      <c r="E916" s="92"/>
      <c r="F916" s="7"/>
      <c r="G916" s="7"/>
      <c r="H916" s="13"/>
      <c r="I916" s="347"/>
    </row>
    <row r="917" spans="1:15" x14ac:dyDescent="0.25">
      <c r="A917" s="6">
        <v>909</v>
      </c>
      <c r="B917" s="144"/>
      <c r="C917" s="144"/>
      <c r="D917" s="18"/>
      <c r="E917" s="92"/>
      <c r="F917" s="7"/>
      <c r="G917" s="7"/>
      <c r="H917" s="13"/>
      <c r="I917" s="347"/>
    </row>
    <row r="918" spans="1:15" x14ac:dyDescent="0.25">
      <c r="A918" s="8">
        <v>910</v>
      </c>
      <c r="B918" s="144"/>
      <c r="C918" s="144"/>
      <c r="D918" s="18"/>
      <c r="E918" s="92"/>
      <c r="F918" s="7"/>
      <c r="G918" s="7"/>
      <c r="H918" s="13"/>
      <c r="I918" s="347"/>
    </row>
    <row r="919" spans="1:15" x14ac:dyDescent="0.25">
      <c r="A919" s="6">
        <v>911</v>
      </c>
      <c r="B919" s="144"/>
      <c r="C919" s="144"/>
      <c r="D919" s="18"/>
      <c r="E919" s="92"/>
      <c r="F919" s="7"/>
      <c r="G919" s="7"/>
      <c r="H919" s="13"/>
      <c r="I919" s="347"/>
    </row>
    <row r="920" spans="1:15" x14ac:dyDescent="0.25">
      <c r="A920" s="8">
        <v>912</v>
      </c>
      <c r="B920" s="144"/>
      <c r="C920" s="144"/>
      <c r="D920" s="18"/>
      <c r="E920" s="92"/>
      <c r="F920" s="7"/>
      <c r="G920" s="7"/>
      <c r="H920" s="13"/>
      <c r="I920" s="347"/>
    </row>
    <row r="921" spans="1:15" x14ac:dyDescent="0.25">
      <c r="A921" s="6">
        <v>913</v>
      </c>
      <c r="B921" s="144"/>
      <c r="C921" s="144"/>
      <c r="D921" s="18"/>
      <c r="E921" s="92"/>
      <c r="F921" s="7"/>
      <c r="G921" s="7"/>
      <c r="H921" s="13"/>
      <c r="I921" s="347"/>
    </row>
    <row r="922" spans="1:15" x14ac:dyDescent="0.25">
      <c r="A922" s="8">
        <v>914</v>
      </c>
      <c r="B922" s="144"/>
      <c r="C922" s="144"/>
      <c r="D922" s="18"/>
      <c r="E922" s="92"/>
      <c r="F922" s="7"/>
      <c r="G922" s="7"/>
      <c r="H922" s="13"/>
      <c r="I922" s="347"/>
    </row>
    <row r="923" spans="1:15" x14ac:dyDescent="0.25">
      <c r="A923" s="6">
        <v>915</v>
      </c>
      <c r="B923" s="144"/>
      <c r="C923" s="144"/>
      <c r="D923" s="18"/>
      <c r="E923" s="92"/>
      <c r="F923" s="7"/>
      <c r="G923" s="7"/>
      <c r="H923" s="13"/>
      <c r="I923" s="347"/>
    </row>
    <row r="924" spans="1:15" x14ac:dyDescent="0.25">
      <c r="A924" s="8">
        <v>916</v>
      </c>
      <c r="B924" s="144"/>
      <c r="C924" s="144"/>
      <c r="D924" s="18"/>
      <c r="E924" s="92"/>
      <c r="F924" s="7"/>
      <c r="G924" s="7"/>
      <c r="H924" s="13"/>
      <c r="I924" s="347"/>
    </row>
    <row r="925" spans="1:15" x14ac:dyDescent="0.25">
      <c r="A925" s="6">
        <v>917</v>
      </c>
      <c r="B925" s="144"/>
      <c r="C925" s="144"/>
      <c r="D925" s="18"/>
      <c r="E925" s="92"/>
      <c r="F925" s="7"/>
      <c r="G925" s="7"/>
      <c r="H925" s="13"/>
      <c r="I925" s="347"/>
      <c r="J925" s="1768"/>
      <c r="K925" s="1582"/>
      <c r="M925" s="23"/>
      <c r="N925" s="12"/>
      <c r="O925" s="1582"/>
    </row>
    <row r="926" spans="1:15" x14ac:dyDescent="0.25">
      <c r="A926" s="8">
        <v>918</v>
      </c>
      <c r="B926" s="144"/>
      <c r="C926" s="144"/>
      <c r="D926" s="18"/>
      <c r="E926" s="92"/>
      <c r="F926" s="7"/>
      <c r="G926" s="7"/>
      <c r="H926" s="13"/>
      <c r="I926" s="347"/>
      <c r="J926" s="1768"/>
      <c r="K926" s="1582"/>
      <c r="M926" s="23"/>
      <c r="N926" s="12"/>
      <c r="O926" s="1582"/>
    </row>
    <row r="927" spans="1:15" x14ac:dyDescent="0.25">
      <c r="A927" s="6">
        <v>919</v>
      </c>
      <c r="B927" s="144"/>
      <c r="C927" s="144"/>
      <c r="D927" s="18"/>
      <c r="E927" s="92"/>
      <c r="F927" s="7"/>
      <c r="G927" s="7"/>
      <c r="H927" s="13"/>
      <c r="I927" s="347"/>
      <c r="J927" s="1768"/>
      <c r="K927" s="1582"/>
      <c r="M927" s="23"/>
      <c r="N927" s="12"/>
      <c r="O927" s="1582"/>
    </row>
    <row r="928" spans="1:15" x14ac:dyDescent="0.25">
      <c r="A928" s="8">
        <v>920</v>
      </c>
      <c r="B928" s="144"/>
      <c r="C928" s="144"/>
      <c r="D928" s="18"/>
      <c r="E928" s="92"/>
      <c r="F928" s="7"/>
      <c r="G928" s="7"/>
      <c r="H928" s="13"/>
      <c r="I928" s="347"/>
    </row>
    <row r="929" spans="1:9" x14ac:dyDescent="0.25">
      <c r="A929" s="6">
        <v>921</v>
      </c>
      <c r="B929" s="144"/>
      <c r="C929" s="144"/>
      <c r="D929" s="18"/>
      <c r="E929" s="92"/>
      <c r="F929" s="7"/>
      <c r="G929" s="7"/>
      <c r="H929" s="13"/>
      <c r="I929" s="347"/>
    </row>
    <row r="930" spans="1:9" x14ac:dyDescent="0.25">
      <c r="A930" s="8">
        <v>922</v>
      </c>
      <c r="B930" s="144"/>
      <c r="C930" s="144"/>
      <c r="D930" s="18"/>
      <c r="E930" s="92"/>
      <c r="F930" s="7"/>
      <c r="G930" s="7"/>
      <c r="H930" s="13"/>
      <c r="I930" s="347"/>
    </row>
    <row r="931" spans="1:9" x14ac:dyDescent="0.25">
      <c r="A931" s="6">
        <v>923</v>
      </c>
      <c r="B931" s="144"/>
      <c r="C931" s="144"/>
      <c r="D931" s="18"/>
      <c r="E931" s="92"/>
      <c r="F931" s="7"/>
      <c r="G931" s="7"/>
      <c r="H931" s="13"/>
      <c r="I931" s="347"/>
    </row>
    <row r="932" spans="1:9" x14ac:dyDescent="0.25">
      <c r="A932" s="8">
        <v>924</v>
      </c>
      <c r="B932" s="144"/>
      <c r="C932" s="144"/>
      <c r="D932" s="18"/>
      <c r="E932" s="92"/>
      <c r="F932" s="7"/>
      <c r="G932" s="7"/>
      <c r="H932" s="13"/>
      <c r="I932" s="347"/>
    </row>
    <row r="933" spans="1:9" x14ac:dyDescent="0.25">
      <c r="A933" s="6">
        <v>925</v>
      </c>
      <c r="B933" s="144"/>
      <c r="C933" s="144"/>
      <c r="D933" s="18"/>
      <c r="E933" s="92"/>
      <c r="F933" s="7"/>
      <c r="G933" s="7"/>
      <c r="H933" s="13"/>
      <c r="I933" s="347"/>
    </row>
    <row r="934" spans="1:9" x14ac:dyDescent="0.25">
      <c r="A934" s="8">
        <v>926</v>
      </c>
      <c r="B934" s="144"/>
      <c r="C934" s="144"/>
      <c r="D934" s="18"/>
      <c r="E934" s="92"/>
      <c r="F934" s="7"/>
      <c r="G934" s="7"/>
      <c r="H934" s="13"/>
      <c r="I934" s="347"/>
    </row>
    <row r="935" spans="1:9" x14ac:dyDescent="0.25">
      <c r="A935" s="6">
        <v>927</v>
      </c>
      <c r="B935" s="144"/>
      <c r="C935" s="144"/>
      <c r="D935" s="18"/>
      <c r="E935" s="92"/>
      <c r="F935" s="7"/>
      <c r="G935" s="7"/>
      <c r="H935" s="13"/>
      <c r="I935" s="347"/>
    </row>
    <row r="936" spans="1:9" x14ac:dyDescent="0.25">
      <c r="A936" s="8">
        <v>928</v>
      </c>
      <c r="B936" s="144"/>
      <c r="C936" s="144"/>
      <c r="D936" s="18"/>
      <c r="E936" s="92"/>
      <c r="F936" s="7"/>
      <c r="G936" s="7"/>
      <c r="H936" s="13"/>
      <c r="I936" s="347"/>
    </row>
    <row r="937" spans="1:9" x14ac:dyDescent="0.25">
      <c r="A937" s="6">
        <v>929</v>
      </c>
      <c r="B937" s="144"/>
      <c r="C937" s="144"/>
      <c r="D937" s="18"/>
      <c r="E937" s="92"/>
      <c r="F937" s="7"/>
      <c r="G937" s="7"/>
      <c r="H937" s="13"/>
      <c r="I937" s="347"/>
    </row>
    <row r="938" spans="1:9" x14ac:dyDescent="0.25">
      <c r="A938" s="8">
        <v>930</v>
      </c>
      <c r="B938" s="144"/>
      <c r="C938" s="144"/>
      <c r="D938" s="18"/>
      <c r="E938" s="92"/>
      <c r="F938" s="7"/>
      <c r="G938" s="7"/>
      <c r="H938" s="13"/>
      <c r="I938" s="347"/>
    </row>
    <row r="939" spans="1:9" x14ac:dyDescent="0.25">
      <c r="A939" s="6">
        <v>931</v>
      </c>
      <c r="B939" s="144"/>
      <c r="C939" s="144"/>
      <c r="D939" s="18"/>
      <c r="E939" s="92"/>
      <c r="F939" s="7"/>
      <c r="G939" s="7"/>
      <c r="H939" s="13"/>
      <c r="I939" s="347"/>
    </row>
    <row r="940" spans="1:9" x14ac:dyDescent="0.25">
      <c r="A940" s="8">
        <v>932</v>
      </c>
      <c r="B940" s="144"/>
      <c r="C940" s="144"/>
      <c r="D940" s="18"/>
      <c r="E940" s="92"/>
      <c r="F940" s="7"/>
      <c r="G940" s="7"/>
      <c r="H940" s="13"/>
      <c r="I940" s="347"/>
    </row>
    <row r="941" spans="1:9" x14ac:dyDescent="0.25">
      <c r="A941" s="6">
        <v>933</v>
      </c>
      <c r="B941" s="144"/>
      <c r="C941" s="144"/>
      <c r="D941" s="18"/>
      <c r="E941" s="92"/>
      <c r="F941" s="7"/>
      <c r="G941" s="7"/>
      <c r="H941" s="13"/>
      <c r="I941" s="347"/>
    </row>
    <row r="942" spans="1:9" x14ac:dyDescent="0.25">
      <c r="A942" s="8">
        <v>934</v>
      </c>
      <c r="B942" s="144"/>
      <c r="C942" s="144"/>
      <c r="D942" s="18"/>
      <c r="E942" s="92"/>
      <c r="F942" s="7"/>
      <c r="G942" s="7"/>
      <c r="H942" s="13"/>
      <c r="I942" s="347"/>
    </row>
    <row r="943" spans="1:9" x14ac:dyDescent="0.25">
      <c r="A943" s="6">
        <v>935</v>
      </c>
      <c r="B943" s="144"/>
      <c r="C943" s="144"/>
      <c r="D943" s="18"/>
      <c r="E943" s="92"/>
      <c r="F943" s="7"/>
      <c r="G943" s="7"/>
      <c r="H943" s="13"/>
      <c r="I943" s="347"/>
    </row>
    <row r="944" spans="1:9" x14ac:dyDescent="0.25">
      <c r="A944" s="8">
        <v>936</v>
      </c>
      <c r="B944" s="144"/>
      <c r="C944" s="144"/>
      <c r="D944" s="18"/>
      <c r="E944" s="92"/>
      <c r="F944" s="7"/>
      <c r="G944" s="7"/>
      <c r="H944" s="13"/>
      <c r="I944" s="347"/>
    </row>
    <row r="945" spans="1:9" x14ac:dyDescent="0.25">
      <c r="A945" s="6">
        <v>937</v>
      </c>
      <c r="B945" s="144"/>
      <c r="C945" s="144"/>
      <c r="D945" s="18"/>
      <c r="E945" s="92"/>
      <c r="F945" s="7"/>
      <c r="G945" s="7"/>
      <c r="H945" s="13"/>
      <c r="I945" s="347"/>
    </row>
    <row r="946" spans="1:9" x14ac:dyDescent="0.25">
      <c r="A946" s="8">
        <v>938</v>
      </c>
      <c r="B946" s="144"/>
      <c r="C946" s="144"/>
      <c r="D946" s="18"/>
      <c r="E946" s="92"/>
      <c r="F946" s="7"/>
      <c r="G946" s="7"/>
      <c r="H946" s="13"/>
      <c r="I946" s="347"/>
    </row>
    <row r="947" spans="1:9" x14ac:dyDescent="0.25">
      <c r="A947" s="6">
        <v>939</v>
      </c>
      <c r="B947" s="144"/>
      <c r="C947" s="144"/>
      <c r="D947" s="18"/>
      <c r="E947" s="92"/>
      <c r="F947" s="7"/>
      <c r="G947" s="7"/>
      <c r="H947" s="13"/>
      <c r="I947" s="347"/>
    </row>
    <row r="948" spans="1:9" x14ac:dyDescent="0.25">
      <c r="A948" s="8">
        <v>940</v>
      </c>
      <c r="B948" s="144"/>
      <c r="C948" s="144"/>
      <c r="D948" s="18"/>
      <c r="E948" s="92"/>
      <c r="F948" s="7"/>
      <c r="G948" s="7"/>
      <c r="H948" s="13"/>
      <c r="I948" s="347"/>
    </row>
    <row r="949" spans="1:9" x14ac:dyDescent="0.25">
      <c r="A949" s="6">
        <v>941</v>
      </c>
      <c r="B949" s="144"/>
      <c r="C949" s="144"/>
      <c r="D949" s="18"/>
      <c r="E949" s="92"/>
      <c r="F949" s="7"/>
      <c r="G949" s="7"/>
      <c r="H949" s="13"/>
      <c r="I949" s="347"/>
    </row>
    <row r="950" spans="1:9" x14ac:dyDescent="0.25">
      <c r="A950" s="8">
        <v>942</v>
      </c>
      <c r="B950" s="144"/>
      <c r="C950" s="144"/>
      <c r="D950" s="18"/>
      <c r="E950" s="92"/>
      <c r="F950" s="7"/>
      <c r="G950" s="7"/>
      <c r="H950" s="13"/>
      <c r="I950" s="347"/>
    </row>
    <row r="951" spans="1:9" x14ac:dyDescent="0.25">
      <c r="A951" s="6">
        <v>943</v>
      </c>
      <c r="B951" s="144"/>
      <c r="C951" s="144"/>
      <c r="D951" s="18"/>
      <c r="E951" s="92"/>
      <c r="F951" s="7"/>
      <c r="G951" s="7"/>
      <c r="H951" s="13"/>
      <c r="I951" s="347"/>
    </row>
    <row r="952" spans="1:9" x14ac:dyDescent="0.25">
      <c r="A952" s="8">
        <v>944</v>
      </c>
      <c r="B952" s="144"/>
      <c r="C952" s="144"/>
      <c r="D952" s="18"/>
      <c r="E952" s="92"/>
      <c r="F952" s="7"/>
      <c r="G952" s="7"/>
      <c r="H952" s="13"/>
      <c r="I952" s="347"/>
    </row>
    <row r="953" spans="1:9" x14ac:dyDescent="0.25">
      <c r="A953" s="6">
        <v>945</v>
      </c>
      <c r="B953" s="144"/>
      <c r="C953" s="144"/>
      <c r="D953" s="18"/>
      <c r="E953" s="92"/>
      <c r="F953" s="7"/>
      <c r="G953" s="7"/>
      <c r="H953" s="13"/>
      <c r="I953" s="347"/>
    </row>
    <row r="954" spans="1:9" x14ac:dyDescent="0.25">
      <c r="A954" s="8">
        <v>946</v>
      </c>
      <c r="B954" s="144"/>
      <c r="C954" s="144"/>
      <c r="D954" s="18"/>
      <c r="E954" s="92"/>
      <c r="F954" s="7"/>
      <c r="G954" s="7"/>
      <c r="H954" s="13"/>
      <c r="I954" s="347"/>
    </row>
    <row r="955" spans="1:9" x14ac:dyDescent="0.25">
      <c r="A955" s="6">
        <v>947</v>
      </c>
      <c r="B955" s="144"/>
      <c r="C955" s="144"/>
      <c r="D955" s="18"/>
      <c r="E955" s="92"/>
      <c r="F955" s="7"/>
      <c r="G955" s="7"/>
      <c r="H955" s="13"/>
      <c r="I955" s="347"/>
    </row>
    <row r="956" spans="1:9" x14ac:dyDescent="0.25">
      <c r="A956" s="8">
        <v>948</v>
      </c>
      <c r="B956" s="144"/>
      <c r="C956" s="144"/>
      <c r="D956" s="18"/>
      <c r="E956" s="92"/>
      <c r="F956" s="7"/>
      <c r="G956" s="7"/>
      <c r="H956" s="13"/>
      <c r="I956" s="347"/>
    </row>
    <row r="957" spans="1:9" x14ac:dyDescent="0.25">
      <c r="A957" s="6">
        <v>949</v>
      </c>
      <c r="B957" s="144"/>
      <c r="C957" s="144"/>
      <c r="D957" s="18"/>
      <c r="E957" s="92"/>
      <c r="F957" s="7"/>
      <c r="G957" s="7"/>
      <c r="H957" s="13"/>
      <c r="I957" s="347"/>
    </row>
    <row r="958" spans="1:9" x14ac:dyDescent="0.25">
      <c r="A958" s="8">
        <v>950</v>
      </c>
      <c r="B958" s="144"/>
      <c r="C958" s="144"/>
      <c r="D958" s="18"/>
      <c r="E958" s="92"/>
      <c r="F958" s="7"/>
      <c r="G958" s="7"/>
      <c r="H958" s="13"/>
      <c r="I958" s="347"/>
    </row>
    <row r="959" spans="1:9" x14ac:dyDescent="0.25">
      <c r="A959" s="6">
        <v>951</v>
      </c>
      <c r="B959" s="144"/>
      <c r="C959" s="144"/>
      <c r="D959" s="18"/>
      <c r="E959" s="92"/>
      <c r="F959" s="7"/>
      <c r="G959" s="7"/>
      <c r="H959" s="13"/>
      <c r="I959" s="347"/>
    </row>
    <row r="960" spans="1:9" x14ac:dyDescent="0.25">
      <c r="A960" s="8">
        <v>952</v>
      </c>
      <c r="B960" s="144"/>
      <c r="C960" s="144"/>
      <c r="D960" s="18"/>
      <c r="E960" s="92"/>
      <c r="F960" s="7"/>
      <c r="G960" s="7"/>
      <c r="H960" s="13"/>
      <c r="I960" s="347"/>
    </row>
    <row r="961" spans="1:15" x14ac:dyDescent="0.25">
      <c r="A961" s="6">
        <v>953</v>
      </c>
      <c r="B961" s="144"/>
      <c r="C961" s="144"/>
      <c r="D961" s="18"/>
      <c r="E961" s="92"/>
      <c r="F961" s="7"/>
      <c r="G961" s="7"/>
      <c r="H961" s="13"/>
      <c r="I961" s="347"/>
    </row>
    <row r="962" spans="1:15" x14ac:dyDescent="0.25">
      <c r="A962" s="8">
        <v>954</v>
      </c>
      <c r="B962" s="144"/>
      <c r="C962" s="144"/>
      <c r="D962" s="18"/>
      <c r="E962" s="92"/>
      <c r="F962" s="7"/>
      <c r="G962" s="7"/>
      <c r="H962" s="13"/>
      <c r="I962" s="347"/>
    </row>
    <row r="963" spans="1:15" x14ac:dyDescent="0.25">
      <c r="A963" s="6">
        <v>955</v>
      </c>
      <c r="B963" s="144"/>
      <c r="C963" s="144"/>
      <c r="D963" s="18"/>
      <c r="E963" s="92"/>
      <c r="F963" s="7"/>
      <c r="G963" s="7"/>
      <c r="H963" s="13"/>
      <c r="I963" s="347"/>
    </row>
    <row r="964" spans="1:15" x14ac:dyDescent="0.25">
      <c r="A964" s="8">
        <v>956</v>
      </c>
      <c r="B964" s="169"/>
      <c r="C964" s="169"/>
      <c r="D964" s="18"/>
      <c r="E964" s="264"/>
      <c r="F964" s="265"/>
      <c r="G964" s="8"/>
      <c r="H964" s="13"/>
      <c r="I964" s="359"/>
    </row>
    <row r="965" spans="1:15" x14ac:dyDescent="0.25">
      <c r="A965" s="6">
        <v>957</v>
      </c>
      <c r="B965" s="169"/>
      <c r="C965" s="169"/>
      <c r="D965" s="18"/>
      <c r="E965" s="264"/>
      <c r="F965" s="265"/>
      <c r="G965" s="8"/>
      <c r="H965" s="13"/>
      <c r="I965" s="359"/>
    </row>
    <row r="966" spans="1:15" s="261" customFormat="1" x14ac:dyDescent="0.25">
      <c r="A966" s="8">
        <v>958</v>
      </c>
      <c r="B966" s="169"/>
      <c r="C966" s="169"/>
      <c r="D966" s="18"/>
      <c r="E966" s="264"/>
      <c r="F966" s="265"/>
      <c r="G966" s="8"/>
      <c r="H966" s="13"/>
      <c r="I966" s="359"/>
      <c r="J966" s="5"/>
      <c r="K966" s="5"/>
      <c r="L966" s="5"/>
      <c r="M966" s="5"/>
      <c r="N966" s="5"/>
      <c r="O966" s="5"/>
    </row>
    <row r="967" spans="1:15" s="261" customFormat="1" x14ac:dyDescent="0.25">
      <c r="A967" s="6">
        <v>959</v>
      </c>
      <c r="B967" s="169"/>
      <c r="C967" s="169"/>
      <c r="D967" s="18"/>
      <c r="E967" s="264"/>
      <c r="F967" s="265"/>
      <c r="G967" s="8"/>
      <c r="H967" s="13"/>
      <c r="I967" s="359"/>
      <c r="J967" s="5"/>
      <c r="K967" s="5"/>
      <c r="L967" s="5"/>
      <c r="M967" s="5"/>
      <c r="N967" s="5"/>
      <c r="O967" s="5"/>
    </row>
    <row r="968" spans="1:15" s="261" customFormat="1" x14ac:dyDescent="0.25">
      <c r="A968" s="8">
        <v>960</v>
      </c>
      <c r="B968" s="169"/>
      <c r="C968" s="169"/>
      <c r="D968" s="18"/>
      <c r="E968" s="264"/>
      <c r="F968" s="265"/>
      <c r="G968" s="8"/>
      <c r="H968" s="13"/>
      <c r="I968" s="359"/>
      <c r="J968" s="5"/>
      <c r="K968" s="5"/>
      <c r="L968" s="5"/>
      <c r="M968" s="5"/>
      <c r="N968" s="5"/>
      <c r="O968" s="5"/>
    </row>
    <row r="969" spans="1:15" s="261" customFormat="1" x14ac:dyDescent="0.25">
      <c r="A969" s="6">
        <v>961</v>
      </c>
      <c r="B969" s="169"/>
      <c r="C969" s="169"/>
      <c r="D969" s="18"/>
      <c r="E969" s="264"/>
      <c r="F969" s="265"/>
      <c r="G969" s="8"/>
      <c r="H969" s="13"/>
      <c r="I969" s="359"/>
      <c r="J969" s="5"/>
      <c r="K969" s="5"/>
      <c r="L969" s="5"/>
      <c r="M969" s="5"/>
      <c r="N969" s="5"/>
      <c r="O969" s="5"/>
    </row>
    <row r="970" spans="1:15" s="261" customFormat="1" x14ac:dyDescent="0.25">
      <c r="A970" s="8">
        <v>962</v>
      </c>
      <c r="B970" s="169"/>
      <c r="C970" s="169"/>
      <c r="D970" s="18"/>
      <c r="E970" s="264"/>
      <c r="F970" s="265"/>
      <c r="G970" s="8"/>
      <c r="H970" s="13"/>
      <c r="I970" s="359"/>
      <c r="J970" s="5"/>
      <c r="K970" s="5"/>
      <c r="L970" s="5"/>
      <c r="M970" s="5"/>
      <c r="N970" s="5"/>
      <c r="O970" s="5"/>
    </row>
    <row r="971" spans="1:15" s="261" customFormat="1" x14ac:dyDescent="0.25">
      <c r="A971" s="6">
        <v>963</v>
      </c>
      <c r="B971" s="169"/>
      <c r="C971" s="169"/>
      <c r="D971" s="18"/>
      <c r="E971" s="264"/>
      <c r="F971" s="265"/>
      <c r="G971" s="8"/>
      <c r="H971" s="13"/>
      <c r="I971" s="359"/>
      <c r="J971" s="5"/>
      <c r="K971" s="5"/>
      <c r="L971" s="5"/>
      <c r="M971" s="5"/>
      <c r="N971" s="5"/>
      <c r="O971" s="5"/>
    </row>
    <row r="972" spans="1:15" s="261" customFormat="1" x14ac:dyDescent="0.25">
      <c r="A972" s="8">
        <v>964</v>
      </c>
      <c r="B972" s="169"/>
      <c r="C972" s="169"/>
      <c r="D972" s="18"/>
      <c r="E972" s="264"/>
      <c r="F972" s="265"/>
      <c r="G972" s="8"/>
      <c r="H972" s="13"/>
      <c r="I972" s="359"/>
      <c r="J972" s="5"/>
      <c r="K972" s="5"/>
      <c r="L972" s="5"/>
      <c r="M972" s="5"/>
      <c r="N972" s="5"/>
      <c r="O972" s="5"/>
    </row>
    <row r="973" spans="1:15" s="261" customFormat="1" x14ac:dyDescent="0.25">
      <c r="A973" s="6">
        <v>965</v>
      </c>
      <c r="B973" s="169"/>
      <c r="C973" s="169"/>
      <c r="D973" s="18"/>
      <c r="E973" s="264"/>
      <c r="F973" s="265"/>
      <c r="G973" s="8"/>
      <c r="H973" s="13"/>
      <c r="I973" s="359"/>
      <c r="J973" s="5"/>
      <c r="K973" s="5"/>
      <c r="L973" s="5"/>
      <c r="M973" s="5"/>
      <c r="N973" s="5"/>
      <c r="O973" s="5"/>
    </row>
    <row r="974" spans="1:15" s="261" customFormat="1" x14ac:dyDescent="0.25">
      <c r="A974" s="8">
        <v>966</v>
      </c>
      <c r="B974" s="169"/>
      <c r="C974" s="169"/>
      <c r="D974" s="18"/>
      <c r="E974" s="264"/>
      <c r="F974" s="265"/>
      <c r="G974" s="8"/>
      <c r="H974" s="13"/>
      <c r="I974" s="359"/>
      <c r="J974" s="5"/>
      <c r="K974" s="5"/>
      <c r="L974" s="5"/>
      <c r="M974" s="5"/>
      <c r="N974" s="5"/>
      <c r="O974" s="5"/>
    </row>
    <row r="975" spans="1:15" s="261" customFormat="1" x14ac:dyDescent="0.25">
      <c r="A975" s="6">
        <v>967</v>
      </c>
      <c r="B975" s="169"/>
      <c r="C975" s="169"/>
      <c r="D975" s="18"/>
      <c r="E975" s="264"/>
      <c r="F975" s="265"/>
      <c r="G975" s="8"/>
      <c r="H975" s="13"/>
      <c r="I975" s="359"/>
      <c r="J975" s="5"/>
      <c r="K975" s="5"/>
      <c r="L975" s="5"/>
      <c r="M975" s="5"/>
      <c r="N975" s="5"/>
      <c r="O975" s="5"/>
    </row>
    <row r="976" spans="1:15" s="261" customFormat="1" x14ac:dyDescent="0.25">
      <c r="A976" s="8">
        <v>968</v>
      </c>
      <c r="B976" s="169"/>
      <c r="C976" s="169"/>
      <c r="D976" s="18"/>
      <c r="E976" s="264"/>
      <c r="F976" s="265"/>
      <c r="G976" s="8"/>
      <c r="H976" s="13"/>
      <c r="I976" s="359"/>
      <c r="J976" s="5"/>
      <c r="K976" s="5"/>
      <c r="L976" s="5"/>
      <c r="M976" s="5"/>
      <c r="N976" s="5"/>
      <c r="O976" s="5"/>
    </row>
    <row r="977" spans="1:15" s="261" customFormat="1" x14ac:dyDescent="0.25">
      <c r="A977" s="6">
        <v>969</v>
      </c>
      <c r="B977" s="169"/>
      <c r="C977" s="169"/>
      <c r="D977" s="18"/>
      <c r="E977" s="264"/>
      <c r="F977" s="265"/>
      <c r="G977" s="8"/>
      <c r="H977" s="13"/>
      <c r="I977" s="359"/>
      <c r="J977" s="5"/>
      <c r="K977" s="5"/>
      <c r="L977" s="5"/>
      <c r="M977" s="5"/>
      <c r="N977" s="5"/>
      <c r="O977" s="5"/>
    </row>
    <row r="978" spans="1:15" s="261" customFormat="1" x14ac:dyDescent="0.25">
      <c r="A978" s="8">
        <v>970</v>
      </c>
      <c r="B978" s="169"/>
      <c r="C978" s="169"/>
      <c r="D978" s="18"/>
      <c r="E978" s="264"/>
      <c r="F978" s="265"/>
      <c r="G978" s="8"/>
      <c r="H978" s="13"/>
      <c r="I978" s="359"/>
      <c r="J978" s="5"/>
      <c r="K978" s="5"/>
      <c r="L978" s="5"/>
      <c r="M978" s="5"/>
      <c r="N978" s="5"/>
      <c r="O978" s="5"/>
    </row>
    <row r="979" spans="1:15" s="261" customFormat="1" x14ac:dyDescent="0.25">
      <c r="A979" s="6">
        <v>971</v>
      </c>
      <c r="B979" s="169"/>
      <c r="C979" s="169"/>
      <c r="D979" s="18"/>
      <c r="E979" s="264"/>
      <c r="F979" s="265"/>
      <c r="G979" s="8"/>
      <c r="H979" s="13"/>
      <c r="I979" s="359"/>
      <c r="J979" s="5"/>
      <c r="K979" s="5"/>
      <c r="L979" s="5"/>
      <c r="M979" s="5"/>
      <c r="N979" s="5"/>
      <c r="O979" s="5"/>
    </row>
    <row r="980" spans="1:15" s="261" customFormat="1" x14ac:dyDescent="0.25">
      <c r="A980" s="8">
        <v>972</v>
      </c>
      <c r="B980" s="169"/>
      <c r="C980" s="169"/>
      <c r="D980" s="18"/>
      <c r="E980" s="264"/>
      <c r="F980" s="265"/>
      <c r="G980" s="8"/>
      <c r="H980" s="13"/>
      <c r="I980" s="359"/>
      <c r="J980" s="5"/>
      <c r="K980" s="5"/>
      <c r="L980" s="5"/>
      <c r="M980" s="5"/>
      <c r="N980" s="5"/>
      <c r="O980" s="5"/>
    </row>
    <row r="981" spans="1:15" s="261" customFormat="1" x14ac:dyDescent="0.25">
      <c r="A981" s="6">
        <v>973</v>
      </c>
      <c r="B981" s="169"/>
      <c r="C981" s="169"/>
      <c r="D981" s="18"/>
      <c r="E981" s="264"/>
      <c r="F981" s="265"/>
      <c r="G981" s="8"/>
      <c r="H981" s="13"/>
      <c r="I981" s="359"/>
      <c r="J981" s="5"/>
      <c r="K981" s="5"/>
      <c r="L981" s="5"/>
      <c r="M981" s="5"/>
      <c r="N981" s="5"/>
      <c r="O981" s="5"/>
    </row>
    <row r="982" spans="1:15" s="261" customFormat="1" x14ac:dyDescent="0.25">
      <c r="A982" s="8">
        <v>974</v>
      </c>
      <c r="B982" s="169"/>
      <c r="C982" s="169"/>
      <c r="D982" s="18"/>
      <c r="E982" s="264"/>
      <c r="F982" s="265"/>
      <c r="G982" s="8"/>
      <c r="H982" s="13"/>
      <c r="I982" s="359"/>
      <c r="J982" s="5"/>
      <c r="K982" s="5"/>
      <c r="L982" s="5"/>
      <c r="M982" s="5"/>
      <c r="N982" s="5"/>
      <c r="O982" s="5"/>
    </row>
    <row r="983" spans="1:15" s="261" customFormat="1" x14ac:dyDescent="0.25">
      <c r="A983" s="6">
        <v>975</v>
      </c>
      <c r="B983" s="169"/>
      <c r="C983" s="169"/>
      <c r="D983" s="18"/>
      <c r="E983" s="264"/>
      <c r="F983" s="265"/>
      <c r="G983" s="8"/>
      <c r="H983" s="13"/>
      <c r="I983" s="359"/>
      <c r="J983" s="5"/>
      <c r="K983" s="5"/>
      <c r="L983" s="5"/>
      <c r="M983" s="5"/>
      <c r="N983" s="5"/>
      <c r="O983" s="5"/>
    </row>
    <row r="984" spans="1:15" s="261" customFormat="1" x14ac:dyDescent="0.25">
      <c r="A984" s="8">
        <v>976</v>
      </c>
      <c r="B984" s="169"/>
      <c r="C984" s="169"/>
      <c r="D984" s="18"/>
      <c r="E984" s="264"/>
      <c r="F984" s="265"/>
      <c r="G984" s="8"/>
      <c r="H984" s="13"/>
      <c r="I984" s="359"/>
      <c r="J984" s="5"/>
      <c r="K984" s="5"/>
      <c r="L984" s="5"/>
      <c r="M984" s="5"/>
      <c r="N984" s="5"/>
      <c r="O984" s="5"/>
    </row>
    <row r="985" spans="1:15" s="261" customFormat="1" x14ac:dyDescent="0.25">
      <c r="A985" s="6">
        <v>977</v>
      </c>
      <c r="B985" s="169"/>
      <c r="C985" s="169"/>
      <c r="D985" s="18"/>
      <c r="E985" s="264"/>
      <c r="F985" s="265"/>
      <c r="G985" s="8"/>
      <c r="H985" s="13"/>
      <c r="I985" s="359"/>
      <c r="J985" s="5"/>
      <c r="K985" s="5"/>
      <c r="L985" s="5"/>
      <c r="M985" s="5"/>
      <c r="N985" s="5"/>
      <c r="O985" s="5"/>
    </row>
    <row r="986" spans="1:15" s="261" customFormat="1" x14ac:dyDescent="0.25">
      <c r="A986" s="8">
        <v>978</v>
      </c>
      <c r="B986" s="169"/>
      <c r="C986" s="169"/>
      <c r="D986" s="18"/>
      <c r="E986" s="264"/>
      <c r="F986" s="265"/>
      <c r="G986" s="8"/>
      <c r="H986" s="13"/>
      <c r="I986" s="359"/>
      <c r="J986" s="5"/>
      <c r="K986" s="5"/>
      <c r="L986" s="5"/>
      <c r="M986" s="5"/>
      <c r="N986" s="5"/>
      <c r="O986" s="5"/>
    </row>
    <row r="987" spans="1:15" s="261" customFormat="1" x14ac:dyDescent="0.25">
      <c r="A987" s="6">
        <v>979</v>
      </c>
      <c r="B987" s="169"/>
      <c r="C987" s="169"/>
      <c r="D987" s="18"/>
      <c r="E987" s="264"/>
      <c r="F987" s="265"/>
      <c r="G987" s="8"/>
      <c r="H987" s="13"/>
      <c r="I987" s="359"/>
      <c r="J987" s="5"/>
      <c r="K987" s="5"/>
      <c r="L987" s="5"/>
      <c r="M987" s="5"/>
      <c r="N987" s="5"/>
      <c r="O987" s="5"/>
    </row>
    <row r="988" spans="1:15" s="261" customFormat="1" x14ac:dyDescent="0.25">
      <c r="A988" s="8">
        <v>980</v>
      </c>
      <c r="B988" s="169"/>
      <c r="C988" s="169"/>
      <c r="D988" s="18"/>
      <c r="E988" s="264"/>
      <c r="F988" s="265"/>
      <c r="G988" s="8"/>
      <c r="H988" s="13"/>
      <c r="I988" s="359"/>
      <c r="J988" s="5"/>
      <c r="K988" s="5"/>
      <c r="L988" s="5"/>
      <c r="M988" s="5"/>
      <c r="N988" s="5"/>
      <c r="O988" s="5"/>
    </row>
    <row r="989" spans="1:15" s="261" customFormat="1" x14ac:dyDescent="0.25">
      <c r="A989" s="6">
        <v>981</v>
      </c>
      <c r="B989" s="169"/>
      <c r="C989" s="169"/>
      <c r="D989" s="18"/>
      <c r="E989" s="264"/>
      <c r="F989" s="265"/>
      <c r="G989" s="8"/>
      <c r="H989" s="13"/>
      <c r="I989" s="359"/>
      <c r="J989" s="5"/>
      <c r="K989" s="5"/>
      <c r="L989" s="5"/>
      <c r="M989" s="5"/>
      <c r="N989" s="5"/>
      <c r="O989" s="5"/>
    </row>
    <row r="990" spans="1:15" s="261" customFormat="1" x14ac:dyDescent="0.25">
      <c r="A990" s="8">
        <v>982</v>
      </c>
      <c r="B990" s="169"/>
      <c r="C990" s="169"/>
      <c r="D990" s="18"/>
      <c r="E990" s="264"/>
      <c r="F990" s="265"/>
      <c r="G990" s="8"/>
      <c r="H990" s="13"/>
      <c r="I990" s="359"/>
      <c r="J990" s="1768"/>
      <c r="K990" s="1582"/>
      <c r="L990" s="5"/>
      <c r="M990" s="23"/>
      <c r="N990" s="12"/>
      <c r="O990" s="1582"/>
    </row>
    <row r="991" spans="1:15" s="261" customFormat="1" x14ac:dyDescent="0.25">
      <c r="A991" s="6">
        <v>983</v>
      </c>
      <c r="B991" s="169"/>
      <c r="C991" s="169"/>
      <c r="D991" s="18"/>
      <c r="E991" s="264"/>
      <c r="F991" s="265"/>
      <c r="G991" s="8"/>
      <c r="H991" s="13"/>
      <c r="I991" s="359"/>
      <c r="J991" s="1768"/>
      <c r="K991" s="1582"/>
      <c r="L991" s="5"/>
      <c r="M991" s="23"/>
      <c r="N991" s="12"/>
      <c r="O991" s="1582"/>
    </row>
    <row r="992" spans="1:15" s="261" customFormat="1" x14ac:dyDescent="0.25">
      <c r="A992" s="8">
        <v>984</v>
      </c>
      <c r="B992" s="169"/>
      <c r="C992" s="169"/>
      <c r="D992" s="18"/>
      <c r="E992" s="264"/>
      <c r="F992" s="265"/>
      <c r="G992" s="8"/>
      <c r="H992" s="13"/>
      <c r="I992" s="359"/>
      <c r="J992" s="1768"/>
      <c r="K992" s="1582"/>
      <c r="L992" s="5"/>
      <c r="M992" s="23"/>
      <c r="N992" s="12"/>
      <c r="O992" s="1582"/>
    </row>
    <row r="993" spans="1:15" s="261" customFormat="1" x14ac:dyDescent="0.25">
      <c r="A993" s="6">
        <v>985</v>
      </c>
      <c r="B993" s="169"/>
      <c r="C993" s="169"/>
      <c r="D993" s="18"/>
      <c r="E993" s="264"/>
      <c r="F993" s="265"/>
      <c r="G993" s="8"/>
      <c r="H993" s="13"/>
      <c r="I993" s="359"/>
      <c r="J993" s="1768"/>
      <c r="K993" s="1582"/>
      <c r="L993" s="5"/>
      <c r="M993" s="23"/>
      <c r="N993" s="12"/>
      <c r="O993" s="1582"/>
    </row>
    <row r="994" spans="1:15" s="261" customFormat="1" x14ac:dyDescent="0.25">
      <c r="A994" s="8">
        <v>986</v>
      </c>
      <c r="B994" s="169"/>
      <c r="C994" s="169"/>
      <c r="D994" s="18"/>
      <c r="E994" s="264"/>
      <c r="F994" s="265"/>
      <c r="G994" s="8"/>
      <c r="H994" s="13"/>
      <c r="I994" s="359"/>
      <c r="J994" s="5"/>
      <c r="K994" s="5"/>
      <c r="L994" s="5"/>
      <c r="M994" s="5"/>
      <c r="N994" s="5"/>
      <c r="O994" s="5"/>
    </row>
    <row r="995" spans="1:15" s="261" customFormat="1" x14ac:dyDescent="0.25">
      <c r="A995" s="6">
        <v>987</v>
      </c>
      <c r="B995" s="169"/>
      <c r="C995" s="169"/>
      <c r="D995" s="18"/>
      <c r="E995" s="264"/>
      <c r="F995" s="265"/>
      <c r="G995" s="8"/>
      <c r="H995" s="13"/>
      <c r="I995" s="359"/>
      <c r="J995" s="5"/>
      <c r="K995" s="5"/>
      <c r="L995" s="5"/>
      <c r="M995" s="5"/>
      <c r="N995" s="5"/>
      <c r="O995" s="5"/>
    </row>
    <row r="996" spans="1:15" s="261" customFormat="1" x14ac:dyDescent="0.25">
      <c r="A996" s="8">
        <v>988</v>
      </c>
      <c r="B996" s="169"/>
      <c r="C996" s="169"/>
      <c r="D996" s="18"/>
      <c r="E996" s="264"/>
      <c r="F996" s="265"/>
      <c r="G996" s="8"/>
      <c r="H996" s="13"/>
      <c r="I996" s="359"/>
      <c r="J996" s="5"/>
      <c r="K996" s="5"/>
      <c r="L996" s="5"/>
      <c r="M996" s="5"/>
      <c r="N996" s="5"/>
      <c r="O996" s="5"/>
    </row>
    <row r="997" spans="1:15" s="261" customFormat="1" x14ac:dyDescent="0.25">
      <c r="A997" s="6">
        <v>989</v>
      </c>
      <c r="B997" s="169"/>
      <c r="C997" s="169"/>
      <c r="D997" s="18"/>
      <c r="E997" s="264"/>
      <c r="F997" s="265"/>
      <c r="G997" s="8"/>
      <c r="H997" s="13"/>
      <c r="I997" s="359"/>
      <c r="J997" s="5"/>
      <c r="K997" s="5"/>
      <c r="L997" s="5"/>
      <c r="M997" s="5"/>
      <c r="N997" s="5"/>
      <c r="O997" s="5"/>
    </row>
    <row r="998" spans="1:15" s="261" customFormat="1" x14ac:dyDescent="0.25">
      <c r="A998" s="8">
        <v>990</v>
      </c>
      <c r="B998" s="169"/>
      <c r="C998" s="169"/>
      <c r="D998" s="18"/>
      <c r="E998" s="264"/>
      <c r="F998" s="265"/>
      <c r="G998" s="8"/>
      <c r="H998" s="13"/>
      <c r="I998" s="359"/>
      <c r="J998" s="5"/>
      <c r="K998" s="5"/>
      <c r="L998" s="5"/>
      <c r="M998" s="5"/>
      <c r="N998" s="5"/>
      <c r="O998" s="5"/>
    </row>
    <row r="999" spans="1:15" s="261" customFormat="1" x14ac:dyDescent="0.25">
      <c r="A999" s="6">
        <v>991</v>
      </c>
      <c r="B999" s="169"/>
      <c r="C999" s="169"/>
      <c r="D999" s="18"/>
      <c r="E999" s="264"/>
      <c r="F999" s="265"/>
      <c r="G999" s="8"/>
      <c r="H999" s="13"/>
      <c r="I999" s="359"/>
      <c r="J999" s="5"/>
      <c r="K999" s="5"/>
      <c r="L999" s="5"/>
      <c r="M999" s="5"/>
      <c r="N999" s="5"/>
      <c r="O999" s="5"/>
    </row>
    <row r="1000" spans="1:15" s="261" customFormat="1" x14ac:dyDescent="0.25">
      <c r="A1000" s="8">
        <v>992</v>
      </c>
      <c r="B1000" s="169"/>
      <c r="C1000" s="169"/>
      <c r="D1000" s="18"/>
      <c r="E1000" s="264"/>
      <c r="F1000" s="265"/>
      <c r="G1000" s="8"/>
      <c r="H1000" s="13"/>
      <c r="I1000" s="359"/>
      <c r="J1000" s="5"/>
      <c r="K1000" s="5"/>
      <c r="L1000" s="5"/>
      <c r="M1000" s="5"/>
      <c r="N1000" s="5"/>
      <c r="O1000" s="5"/>
    </row>
    <row r="1001" spans="1:15" s="261" customFormat="1" x14ac:dyDescent="0.25">
      <c r="A1001" s="6">
        <v>993</v>
      </c>
      <c r="B1001" s="143"/>
      <c r="C1001" s="140"/>
      <c r="D1001" s="18"/>
      <c r="E1001" s="92"/>
      <c r="F1001" s="139"/>
      <c r="G1001" s="8"/>
      <c r="H1001" s="13"/>
      <c r="I1001" s="359"/>
      <c r="J1001" s="5"/>
      <c r="K1001" s="5"/>
      <c r="L1001" s="5"/>
      <c r="M1001" s="5"/>
      <c r="N1001" s="5"/>
      <c r="O1001" s="5"/>
    </row>
    <row r="1002" spans="1:15" s="261" customFormat="1" x14ac:dyDescent="0.25">
      <c r="A1002" s="8">
        <v>994</v>
      </c>
      <c r="B1002" s="141"/>
      <c r="C1002" s="140"/>
      <c r="D1002" s="18"/>
      <c r="E1002" s="92"/>
      <c r="F1002" s="139"/>
      <c r="G1002" s="8"/>
      <c r="H1002" s="13"/>
      <c r="I1002" s="359"/>
      <c r="J1002" s="5"/>
      <c r="K1002" s="5"/>
      <c r="L1002" s="5"/>
      <c r="M1002" s="5"/>
      <c r="N1002" s="5"/>
      <c r="O1002" s="5"/>
    </row>
    <row r="1003" spans="1:15" s="261" customFormat="1" x14ac:dyDescent="0.25">
      <c r="A1003" s="6">
        <v>995</v>
      </c>
      <c r="B1003" s="142"/>
      <c r="C1003" s="140"/>
      <c r="D1003" s="18"/>
      <c r="E1003" s="92"/>
      <c r="F1003" s="139"/>
      <c r="G1003" s="8"/>
      <c r="H1003" s="13"/>
      <c r="I1003" s="359"/>
      <c r="J1003" s="5"/>
      <c r="K1003" s="5"/>
      <c r="L1003" s="5"/>
      <c r="M1003" s="5"/>
      <c r="N1003" s="5"/>
      <c r="O1003" s="5"/>
    </row>
    <row r="1004" spans="1:15" s="261" customFormat="1" x14ac:dyDescent="0.25">
      <c r="A1004" s="8">
        <v>996</v>
      </c>
      <c r="B1004" s="143"/>
      <c r="C1004" s="140"/>
      <c r="D1004" s="18"/>
      <c r="E1004" s="92"/>
      <c r="F1004" s="139"/>
      <c r="G1004" s="8"/>
      <c r="H1004" s="13"/>
      <c r="I1004" s="359"/>
      <c r="J1004" s="5"/>
      <c r="K1004" s="5"/>
      <c r="L1004" s="5"/>
      <c r="M1004" s="5"/>
      <c r="N1004" s="5"/>
      <c r="O1004" s="5"/>
    </row>
    <row r="1005" spans="1:15" s="261" customFormat="1" x14ac:dyDescent="0.25">
      <c r="A1005" s="6">
        <v>997</v>
      </c>
      <c r="B1005" s="141"/>
      <c r="C1005" s="140"/>
      <c r="D1005" s="18"/>
      <c r="E1005" s="92"/>
      <c r="F1005" s="139"/>
      <c r="G1005" s="8"/>
      <c r="H1005" s="13"/>
      <c r="I1005" s="359"/>
      <c r="J1005" s="5"/>
      <c r="K1005" s="5"/>
      <c r="L1005" s="5"/>
      <c r="M1005" s="5"/>
      <c r="N1005" s="5"/>
      <c r="O1005" s="5"/>
    </row>
    <row r="1006" spans="1:15" s="261" customFormat="1" x14ac:dyDescent="0.25">
      <c r="A1006" s="8">
        <v>998</v>
      </c>
      <c r="B1006" s="142"/>
      <c r="C1006" s="140"/>
      <c r="D1006" s="18"/>
      <c r="E1006" s="92"/>
      <c r="F1006" s="139"/>
      <c r="G1006" s="8"/>
      <c r="H1006" s="13"/>
      <c r="I1006" s="359"/>
      <c r="J1006" s="5"/>
      <c r="K1006" s="5"/>
      <c r="L1006" s="5"/>
      <c r="M1006" s="5"/>
      <c r="N1006" s="5"/>
      <c r="O1006" s="5"/>
    </row>
    <row r="1007" spans="1:15" s="261" customFormat="1" x14ac:dyDescent="0.25">
      <c r="A1007" s="6">
        <v>999</v>
      </c>
      <c r="B1007" s="143"/>
      <c r="C1007" s="140"/>
      <c r="D1007" s="18"/>
      <c r="E1007" s="92"/>
      <c r="F1007" s="139"/>
      <c r="G1007" s="8"/>
      <c r="H1007" s="13"/>
      <c r="I1007" s="359"/>
      <c r="J1007" s="5"/>
      <c r="K1007" s="5"/>
      <c r="L1007" s="5"/>
      <c r="M1007" s="5"/>
      <c r="N1007" s="5"/>
      <c r="O1007" s="5"/>
    </row>
    <row r="1008" spans="1:15" s="261" customFormat="1" x14ac:dyDescent="0.25">
      <c r="A1008" s="8">
        <v>1000</v>
      </c>
      <c r="B1008" s="141"/>
      <c r="C1008" s="140"/>
      <c r="D1008" s="18"/>
      <c r="E1008" s="92"/>
      <c r="F1008" s="139"/>
      <c r="G1008" s="8"/>
      <c r="H1008" s="13"/>
      <c r="I1008" s="359"/>
      <c r="J1008" s="5"/>
      <c r="K1008" s="5"/>
      <c r="L1008" s="5"/>
      <c r="M1008" s="5"/>
      <c r="N1008" s="5"/>
      <c r="O1008" s="5"/>
    </row>
    <row r="1009" spans="1:15" s="261" customFormat="1" x14ac:dyDescent="0.25">
      <c r="A1009" s="6">
        <v>1001</v>
      </c>
      <c r="B1009" s="142"/>
      <c r="C1009" s="140"/>
      <c r="D1009" s="18"/>
      <c r="E1009" s="92"/>
      <c r="F1009" s="139"/>
      <c r="G1009" s="8"/>
      <c r="H1009" s="13"/>
      <c r="I1009" s="359"/>
      <c r="J1009" s="5"/>
      <c r="K1009" s="5"/>
      <c r="L1009" s="5"/>
      <c r="M1009" s="5"/>
      <c r="N1009" s="5"/>
      <c r="O1009" s="5"/>
    </row>
    <row r="1010" spans="1:15" s="261" customFormat="1" x14ac:dyDescent="0.25">
      <c r="A1010" s="8">
        <v>1002</v>
      </c>
      <c r="B1010" s="143"/>
      <c r="C1010" s="140"/>
      <c r="D1010" s="18"/>
      <c r="E1010" s="92"/>
      <c r="F1010" s="139"/>
      <c r="G1010" s="8"/>
      <c r="H1010" s="13"/>
      <c r="I1010" s="359"/>
      <c r="J1010" s="5"/>
      <c r="K1010" s="5"/>
      <c r="L1010" s="5"/>
      <c r="M1010" s="5"/>
      <c r="N1010" s="5"/>
      <c r="O1010" s="5"/>
    </row>
    <row r="1011" spans="1:15" s="261" customFormat="1" x14ac:dyDescent="0.25">
      <c r="A1011" s="6">
        <v>1003</v>
      </c>
      <c r="B1011" s="141"/>
      <c r="C1011" s="140"/>
      <c r="D1011" s="18"/>
      <c r="E1011" s="92"/>
      <c r="F1011" s="139"/>
      <c r="G1011" s="8"/>
      <c r="H1011" s="13"/>
      <c r="I1011" s="359"/>
      <c r="J1011" s="5"/>
      <c r="K1011" s="5"/>
      <c r="L1011" s="5"/>
      <c r="M1011" s="5"/>
      <c r="N1011" s="5"/>
      <c r="O1011" s="5"/>
    </row>
    <row r="1012" spans="1:15" s="261" customFormat="1" x14ac:dyDescent="0.25">
      <c r="A1012" s="8">
        <v>1004</v>
      </c>
      <c r="B1012" s="142"/>
      <c r="C1012" s="140"/>
      <c r="D1012" s="18"/>
      <c r="E1012" s="92"/>
      <c r="F1012" s="139"/>
      <c r="G1012" s="8"/>
      <c r="H1012" s="13"/>
      <c r="I1012" s="359"/>
      <c r="J1012" s="5"/>
      <c r="K1012" s="5"/>
      <c r="L1012" s="5"/>
      <c r="M1012" s="5"/>
      <c r="N1012" s="5"/>
      <c r="O1012" s="5"/>
    </row>
    <row r="1013" spans="1:15" s="261" customFormat="1" x14ac:dyDescent="0.25">
      <c r="A1013" s="6">
        <v>1005</v>
      </c>
      <c r="B1013" s="143"/>
      <c r="C1013" s="140"/>
      <c r="D1013" s="18"/>
      <c r="E1013" s="92"/>
      <c r="F1013" s="139"/>
      <c r="G1013" s="8"/>
      <c r="H1013" s="13"/>
      <c r="I1013" s="359"/>
      <c r="J1013" s="5"/>
      <c r="K1013" s="5"/>
      <c r="L1013" s="5"/>
      <c r="M1013" s="5"/>
      <c r="N1013" s="5"/>
      <c r="O1013" s="5"/>
    </row>
    <row r="1014" spans="1:15" s="261" customFormat="1" x14ac:dyDescent="0.25">
      <c r="A1014" s="8">
        <v>1006</v>
      </c>
      <c r="B1014" s="23"/>
      <c r="C1014" s="5"/>
      <c r="D1014" s="18"/>
      <c r="E1014" s="92"/>
      <c r="F1014" s="139"/>
      <c r="G1014" s="8"/>
      <c r="H1014" s="13"/>
      <c r="I1014" s="359"/>
      <c r="J1014" s="5"/>
      <c r="K1014" s="5"/>
      <c r="L1014" s="5"/>
      <c r="M1014" s="5"/>
      <c r="N1014" s="5"/>
      <c r="O1014" s="5"/>
    </row>
    <row r="1015" spans="1:15" s="261" customFormat="1" x14ac:dyDescent="0.25">
      <c r="A1015" s="6">
        <v>1007</v>
      </c>
      <c r="B1015" s="23"/>
      <c r="C1015" s="5"/>
      <c r="D1015" s="18"/>
      <c r="E1015" s="92"/>
      <c r="F1015" s="139"/>
      <c r="G1015" s="8"/>
      <c r="H1015" s="13"/>
      <c r="I1015" s="359"/>
      <c r="J1015" s="5"/>
      <c r="K1015" s="5"/>
      <c r="L1015" s="5"/>
      <c r="M1015" s="5"/>
      <c r="N1015" s="5"/>
      <c r="O1015" s="5"/>
    </row>
    <row r="1016" spans="1:15" s="261" customFormat="1" x14ac:dyDescent="0.25">
      <c r="A1016" s="8">
        <v>1008</v>
      </c>
      <c r="B1016" s="23"/>
      <c r="C1016" s="5"/>
      <c r="D1016" s="23"/>
      <c r="E1016" s="23"/>
      <c r="F1016" s="23"/>
      <c r="G1016" s="5"/>
      <c r="H1016" s="12"/>
      <c r="I1016" s="5"/>
      <c r="J1016" s="5"/>
      <c r="K1016" s="5"/>
      <c r="L1016" s="5"/>
      <c r="M1016" s="5"/>
      <c r="N1016" s="5"/>
      <c r="O1016" s="5"/>
    </row>
    <row r="1017" spans="1:15" s="261" customFormat="1" x14ac:dyDescent="0.25">
      <c r="A1017" s="6">
        <v>1009</v>
      </c>
      <c r="B1017" s="23"/>
      <c r="C1017" s="5"/>
      <c r="D1017" s="23"/>
      <c r="E1017" s="23"/>
      <c r="F1017" s="23"/>
      <c r="G1017" s="5"/>
      <c r="H1017" s="12"/>
      <c r="I1017" s="5"/>
      <c r="J1017" s="5"/>
      <c r="K1017" s="5"/>
      <c r="L1017" s="5"/>
      <c r="M1017" s="5"/>
      <c r="N1017" s="5"/>
      <c r="O1017" s="5"/>
    </row>
    <row r="1018" spans="1:15" s="261" customFormat="1" x14ac:dyDescent="0.25">
      <c r="A1018" s="8">
        <v>1010</v>
      </c>
      <c r="B1018" s="23"/>
      <c r="C1018" s="5"/>
      <c r="D1018" s="23"/>
      <c r="E1018" s="23"/>
      <c r="F1018" s="23"/>
      <c r="G1018" s="5"/>
      <c r="H1018" s="12"/>
      <c r="I1018" s="5"/>
      <c r="J1018" s="5"/>
      <c r="K1018" s="5"/>
      <c r="L1018" s="5"/>
      <c r="M1018" s="5"/>
      <c r="N1018" s="5"/>
      <c r="O1018" s="5"/>
    </row>
    <row r="1019" spans="1:15" s="261" customFormat="1" x14ac:dyDescent="0.25">
      <c r="A1019" s="6">
        <v>1011</v>
      </c>
      <c r="B1019" s="23"/>
      <c r="C1019" s="5"/>
      <c r="D1019" s="23"/>
      <c r="E1019" s="23"/>
      <c r="F1019" s="23"/>
      <c r="G1019" s="5"/>
      <c r="H1019" s="12"/>
      <c r="I1019" s="5"/>
      <c r="J1019" s="5"/>
      <c r="K1019" s="5"/>
      <c r="L1019" s="5"/>
      <c r="M1019" s="5"/>
      <c r="N1019" s="5"/>
      <c r="O1019" s="5"/>
    </row>
    <row r="1020" spans="1:15" s="261" customFormat="1" x14ac:dyDescent="0.25">
      <c r="A1020" s="8">
        <v>1012</v>
      </c>
      <c r="B1020" s="23"/>
      <c r="C1020" s="5"/>
      <c r="D1020" s="23"/>
      <c r="E1020" s="23"/>
      <c r="F1020" s="23"/>
      <c r="G1020" s="5"/>
      <c r="H1020" s="12"/>
      <c r="I1020" s="5"/>
      <c r="J1020" s="5"/>
      <c r="K1020" s="5"/>
      <c r="L1020" s="5"/>
      <c r="M1020" s="5"/>
      <c r="N1020" s="5"/>
      <c r="O1020" s="5"/>
    </row>
    <row r="1021" spans="1:15" s="261" customFormat="1" x14ac:dyDescent="0.25">
      <c r="A1021" s="6">
        <v>1013</v>
      </c>
      <c r="B1021" s="23"/>
      <c r="C1021" s="5"/>
      <c r="D1021" s="23"/>
      <c r="E1021" s="23"/>
      <c r="F1021" s="23"/>
      <c r="G1021" s="5"/>
      <c r="H1021" s="12"/>
      <c r="I1021" s="5"/>
      <c r="J1021" s="5"/>
      <c r="K1021" s="5"/>
      <c r="L1021" s="5"/>
      <c r="M1021" s="5"/>
      <c r="N1021" s="5"/>
      <c r="O1021" s="5"/>
    </row>
    <row r="1022" spans="1:15" s="261" customFormat="1" x14ac:dyDescent="0.25">
      <c r="A1022" s="8">
        <v>1014</v>
      </c>
      <c r="B1022" s="23"/>
      <c r="C1022" s="5"/>
      <c r="D1022" s="23"/>
      <c r="E1022" s="23"/>
      <c r="F1022" s="23"/>
      <c r="G1022" s="5"/>
      <c r="H1022" s="12"/>
      <c r="I1022" s="5"/>
      <c r="J1022" s="5"/>
      <c r="K1022" s="5"/>
      <c r="L1022" s="5"/>
      <c r="M1022" s="5"/>
      <c r="N1022" s="5"/>
      <c r="O1022" s="5"/>
    </row>
    <row r="1023" spans="1:15" s="261" customFormat="1" x14ac:dyDescent="0.25">
      <c r="A1023" s="6">
        <v>1015</v>
      </c>
      <c r="B1023" s="23"/>
      <c r="C1023" s="5"/>
      <c r="D1023" s="23"/>
      <c r="E1023" s="23"/>
      <c r="F1023" s="23"/>
      <c r="G1023" s="5"/>
      <c r="H1023" s="12"/>
      <c r="I1023" s="5"/>
      <c r="J1023" s="5"/>
      <c r="K1023" s="5"/>
      <c r="L1023" s="5"/>
      <c r="M1023" s="5"/>
      <c r="N1023" s="5"/>
      <c r="O1023" s="5"/>
    </row>
    <row r="1024" spans="1:15" s="261" customFormat="1" x14ac:dyDescent="0.25">
      <c r="A1024" s="8">
        <v>1016</v>
      </c>
      <c r="B1024" s="23"/>
      <c r="C1024" s="5"/>
      <c r="D1024" s="23"/>
      <c r="E1024" s="23"/>
      <c r="F1024" s="23"/>
      <c r="G1024" s="5"/>
      <c r="H1024" s="12"/>
      <c r="I1024" s="5"/>
      <c r="J1024" s="5"/>
      <c r="K1024" s="5"/>
      <c r="L1024" s="5"/>
      <c r="M1024" s="5"/>
      <c r="N1024" s="5"/>
      <c r="O1024" s="5"/>
    </row>
    <row r="1025" spans="1:15" s="261" customFormat="1" x14ac:dyDescent="0.25">
      <c r="A1025" s="6">
        <v>1017</v>
      </c>
      <c r="B1025" s="23"/>
      <c r="C1025" s="5"/>
      <c r="D1025" s="23"/>
      <c r="E1025" s="23"/>
      <c r="F1025" s="23"/>
      <c r="G1025" s="5"/>
      <c r="H1025" s="12"/>
      <c r="I1025" s="5"/>
      <c r="J1025" s="5"/>
      <c r="K1025" s="5"/>
      <c r="L1025" s="5"/>
      <c r="M1025" s="5"/>
      <c r="N1025" s="5"/>
      <c r="O1025" s="5"/>
    </row>
    <row r="1026" spans="1:15" s="261" customFormat="1" x14ac:dyDescent="0.25">
      <c r="A1026" s="8">
        <v>1018</v>
      </c>
      <c r="B1026" s="23"/>
      <c r="C1026" s="5"/>
      <c r="D1026" s="23"/>
      <c r="E1026" s="23"/>
      <c r="F1026" s="23"/>
      <c r="G1026" s="5"/>
      <c r="H1026" s="12"/>
      <c r="I1026" s="5"/>
      <c r="J1026" s="5"/>
      <c r="K1026" s="5"/>
      <c r="L1026" s="5"/>
      <c r="M1026" s="5"/>
      <c r="N1026" s="5"/>
      <c r="O1026" s="5"/>
    </row>
    <row r="1027" spans="1:15" s="261" customFormat="1" x14ac:dyDescent="0.25">
      <c r="A1027" s="6">
        <v>1019</v>
      </c>
      <c r="B1027" s="23"/>
      <c r="C1027" s="5"/>
      <c r="D1027" s="23"/>
      <c r="E1027" s="23"/>
      <c r="F1027" s="23"/>
      <c r="G1027" s="5"/>
      <c r="H1027" s="12"/>
      <c r="I1027" s="5"/>
      <c r="J1027" s="5"/>
      <c r="K1027" s="5"/>
      <c r="L1027" s="5"/>
      <c r="M1027" s="5"/>
      <c r="N1027" s="5"/>
      <c r="O1027" s="5"/>
    </row>
    <row r="1028" spans="1:15" s="261" customFormat="1" x14ac:dyDescent="0.25">
      <c r="A1028" s="8">
        <v>1020</v>
      </c>
      <c r="B1028" s="23"/>
      <c r="C1028" s="5"/>
      <c r="D1028" s="23"/>
      <c r="E1028" s="23"/>
      <c r="F1028" s="23"/>
      <c r="G1028" s="5"/>
      <c r="H1028" s="12"/>
      <c r="I1028" s="5"/>
      <c r="J1028" s="5"/>
      <c r="K1028" s="5"/>
      <c r="L1028" s="5"/>
      <c r="M1028" s="5"/>
      <c r="N1028" s="5"/>
      <c r="O1028" s="5"/>
    </row>
    <row r="1029" spans="1:15" s="261" customFormat="1" x14ac:dyDescent="0.25">
      <c r="A1029" s="6">
        <v>1021</v>
      </c>
      <c r="B1029" s="23"/>
      <c r="C1029" s="5"/>
      <c r="D1029" s="23"/>
      <c r="E1029" s="23"/>
      <c r="F1029" s="23"/>
      <c r="G1029" s="5"/>
      <c r="H1029" s="12"/>
      <c r="I1029" s="5"/>
      <c r="J1029" s="5"/>
      <c r="K1029" s="5"/>
      <c r="L1029" s="5"/>
      <c r="M1029" s="5"/>
      <c r="N1029" s="5"/>
      <c r="O1029" s="5"/>
    </row>
    <row r="1030" spans="1:15" s="23" customFormat="1" x14ac:dyDescent="0.25">
      <c r="A1030" s="8">
        <v>1022</v>
      </c>
      <c r="C1030" s="5"/>
      <c r="G1030" s="5"/>
      <c r="H1030" s="12"/>
      <c r="J1030" s="5"/>
      <c r="K1030" s="5"/>
      <c r="L1030" s="5"/>
      <c r="M1030" s="5"/>
      <c r="N1030" s="5"/>
      <c r="O1030" s="5"/>
    </row>
    <row r="1031" spans="1:15" s="23" customFormat="1" x14ac:dyDescent="0.25">
      <c r="A1031" s="6">
        <v>1023</v>
      </c>
      <c r="C1031" s="5"/>
      <c r="G1031" s="5"/>
      <c r="H1031" s="12"/>
      <c r="J1031" s="5"/>
      <c r="K1031" s="5"/>
      <c r="L1031" s="5"/>
      <c r="M1031" s="5"/>
      <c r="N1031" s="5"/>
      <c r="O1031" s="5"/>
    </row>
    <row r="1032" spans="1:15" s="23" customFormat="1" x14ac:dyDescent="0.25">
      <c r="A1032" s="8">
        <v>1024</v>
      </c>
      <c r="C1032" s="5"/>
      <c r="G1032" s="5"/>
      <c r="H1032" s="12"/>
      <c r="J1032" s="5"/>
      <c r="K1032" s="5"/>
      <c r="L1032" s="5"/>
      <c r="M1032" s="5"/>
      <c r="N1032" s="5"/>
      <c r="O1032" s="5"/>
    </row>
    <row r="1033" spans="1:15" s="23" customFormat="1" x14ac:dyDescent="0.25">
      <c r="A1033" s="6">
        <v>1025</v>
      </c>
      <c r="C1033" s="5"/>
      <c r="G1033" s="5"/>
      <c r="H1033" s="12"/>
      <c r="J1033" s="5"/>
      <c r="K1033" s="5"/>
      <c r="L1033" s="5"/>
      <c r="M1033" s="5"/>
      <c r="N1033" s="5"/>
      <c r="O1033" s="5"/>
    </row>
    <row r="1034" spans="1:15" s="23" customFormat="1" x14ac:dyDescent="0.25">
      <c r="A1034" s="8">
        <v>1026</v>
      </c>
      <c r="C1034" s="5"/>
      <c r="G1034" s="5"/>
      <c r="H1034" s="12"/>
      <c r="J1034" s="5"/>
      <c r="K1034" s="5"/>
      <c r="L1034" s="5"/>
      <c r="M1034" s="5"/>
      <c r="N1034" s="5"/>
      <c r="O1034" s="5"/>
    </row>
    <row r="1035" spans="1:15" s="23" customFormat="1" x14ac:dyDescent="0.25">
      <c r="A1035" s="6">
        <v>1027</v>
      </c>
      <c r="C1035" s="5"/>
      <c r="G1035" s="5"/>
      <c r="H1035" s="12"/>
      <c r="J1035" s="5"/>
      <c r="K1035" s="5"/>
      <c r="L1035" s="5"/>
      <c r="M1035" s="5"/>
      <c r="N1035" s="5"/>
      <c r="O1035" s="5"/>
    </row>
    <row r="1036" spans="1:15" s="23" customFormat="1" x14ac:dyDescent="0.25">
      <c r="A1036" s="8">
        <v>1028</v>
      </c>
      <c r="C1036" s="5"/>
      <c r="G1036" s="5"/>
      <c r="H1036" s="12"/>
      <c r="J1036" s="5"/>
      <c r="K1036" s="5"/>
      <c r="L1036" s="5"/>
      <c r="M1036" s="5"/>
      <c r="N1036" s="5"/>
      <c r="O1036" s="5"/>
    </row>
    <row r="1037" spans="1:15" s="23" customFormat="1" x14ac:dyDescent="0.25">
      <c r="A1037" s="6">
        <v>1029</v>
      </c>
      <c r="C1037" s="5"/>
      <c r="G1037" s="5"/>
      <c r="H1037" s="12"/>
      <c r="J1037" s="5"/>
      <c r="K1037" s="5"/>
      <c r="L1037" s="5"/>
      <c r="M1037" s="5"/>
      <c r="N1037" s="5"/>
      <c r="O1037" s="5"/>
    </row>
    <row r="1038" spans="1:15" s="23" customFormat="1" x14ac:dyDescent="0.25">
      <c r="A1038" s="8">
        <v>1030</v>
      </c>
      <c r="C1038" s="5"/>
      <c r="G1038" s="5"/>
      <c r="H1038" s="12"/>
      <c r="J1038" s="5"/>
      <c r="K1038" s="5"/>
      <c r="L1038" s="5"/>
      <c r="M1038" s="5"/>
      <c r="N1038" s="5"/>
      <c r="O1038" s="5"/>
    </row>
    <row r="1039" spans="1:15" s="23" customFormat="1" x14ac:dyDescent="0.25">
      <c r="A1039" s="6">
        <v>1031</v>
      </c>
      <c r="C1039" s="5"/>
      <c r="G1039" s="5"/>
      <c r="H1039" s="12"/>
      <c r="J1039" s="5"/>
      <c r="K1039" s="5"/>
      <c r="L1039" s="5"/>
      <c r="M1039" s="5"/>
      <c r="N1039" s="5"/>
      <c r="O1039" s="5"/>
    </row>
    <row r="1040" spans="1:15" s="23" customFormat="1" x14ac:dyDescent="0.25">
      <c r="A1040" s="8">
        <v>1032</v>
      </c>
      <c r="C1040" s="5"/>
      <c r="G1040" s="5"/>
      <c r="H1040" s="12"/>
      <c r="J1040" s="5"/>
      <c r="K1040" s="5"/>
      <c r="L1040" s="5"/>
      <c r="M1040" s="5"/>
      <c r="N1040" s="5"/>
      <c r="O1040" s="5"/>
    </row>
    <row r="1041" spans="1:15" s="23" customFormat="1" x14ac:dyDescent="0.25">
      <c r="A1041" s="6">
        <v>1033</v>
      </c>
      <c r="C1041" s="5"/>
      <c r="G1041" s="5"/>
      <c r="H1041" s="12"/>
      <c r="J1041" s="5"/>
      <c r="K1041" s="5"/>
      <c r="L1041" s="5"/>
      <c r="M1041" s="5"/>
      <c r="N1041" s="5"/>
      <c r="O1041" s="5"/>
    </row>
    <row r="1042" spans="1:15" s="23" customFormat="1" x14ac:dyDescent="0.25">
      <c r="A1042" s="8">
        <v>1034</v>
      </c>
      <c r="C1042" s="5"/>
      <c r="G1042" s="5"/>
      <c r="H1042" s="12"/>
      <c r="J1042" s="5"/>
      <c r="K1042" s="5"/>
      <c r="L1042" s="5"/>
      <c r="M1042" s="5"/>
      <c r="N1042" s="5"/>
      <c r="O1042" s="5"/>
    </row>
    <row r="1043" spans="1:15" s="23" customFormat="1" x14ac:dyDescent="0.25">
      <c r="A1043" s="6">
        <v>1035</v>
      </c>
      <c r="C1043" s="5"/>
      <c r="G1043" s="5"/>
      <c r="H1043" s="12"/>
      <c r="J1043" s="5"/>
      <c r="K1043" s="5"/>
      <c r="L1043" s="5"/>
      <c r="M1043" s="5"/>
      <c r="N1043" s="5"/>
      <c r="O1043" s="5"/>
    </row>
    <row r="1044" spans="1:15" s="23" customFormat="1" x14ac:dyDescent="0.25">
      <c r="A1044" s="8">
        <v>1036</v>
      </c>
      <c r="C1044" s="5"/>
      <c r="G1044" s="5"/>
      <c r="H1044" s="12"/>
      <c r="J1044" s="5"/>
      <c r="K1044" s="5"/>
      <c r="L1044" s="5"/>
      <c r="M1044" s="5"/>
      <c r="N1044" s="5"/>
      <c r="O1044" s="5"/>
    </row>
    <row r="1045" spans="1:15" s="23" customFormat="1" x14ac:dyDescent="0.25">
      <c r="A1045" s="6">
        <v>1037</v>
      </c>
      <c r="C1045" s="5"/>
      <c r="G1045" s="5"/>
      <c r="H1045" s="12"/>
      <c r="J1045" s="5"/>
      <c r="K1045" s="5"/>
      <c r="L1045" s="5"/>
      <c r="M1045" s="5"/>
      <c r="N1045" s="5"/>
      <c r="O1045" s="5"/>
    </row>
    <row r="1046" spans="1:15" s="23" customFormat="1" x14ac:dyDescent="0.25">
      <c r="A1046" s="8">
        <v>1038</v>
      </c>
      <c r="C1046" s="5"/>
      <c r="G1046" s="5"/>
      <c r="H1046" s="12"/>
      <c r="J1046" s="5"/>
      <c r="K1046" s="5"/>
      <c r="L1046" s="5"/>
      <c r="M1046" s="5"/>
      <c r="N1046" s="5"/>
      <c r="O1046" s="5"/>
    </row>
    <row r="1047" spans="1:15" s="23" customFormat="1" x14ac:dyDescent="0.25">
      <c r="A1047" s="6">
        <v>1039</v>
      </c>
      <c r="C1047" s="5"/>
      <c r="G1047" s="5"/>
      <c r="H1047" s="12"/>
      <c r="J1047" s="5"/>
      <c r="K1047" s="5"/>
      <c r="L1047" s="5"/>
      <c r="M1047" s="5"/>
      <c r="N1047" s="5"/>
      <c r="O1047" s="5"/>
    </row>
    <row r="1048" spans="1:15" s="23" customFormat="1" x14ac:dyDescent="0.25">
      <c r="A1048" s="8">
        <v>1040</v>
      </c>
      <c r="C1048" s="5"/>
      <c r="G1048" s="5"/>
      <c r="H1048" s="12"/>
      <c r="J1048" s="5"/>
      <c r="K1048" s="5"/>
      <c r="L1048" s="5"/>
      <c r="M1048" s="5"/>
      <c r="N1048" s="5"/>
      <c r="O1048" s="5"/>
    </row>
    <row r="1049" spans="1:15" s="23" customFormat="1" x14ac:dyDescent="0.25">
      <c r="A1049" s="6">
        <v>1041</v>
      </c>
      <c r="C1049" s="5"/>
      <c r="G1049" s="5"/>
      <c r="H1049" s="12"/>
      <c r="J1049" s="5"/>
      <c r="K1049" s="5"/>
      <c r="L1049" s="5"/>
      <c r="M1049" s="5"/>
      <c r="N1049" s="5"/>
      <c r="O1049" s="5"/>
    </row>
    <row r="1050" spans="1:15" s="23" customFormat="1" x14ac:dyDescent="0.25">
      <c r="A1050" s="8">
        <v>1042</v>
      </c>
      <c r="C1050" s="5"/>
      <c r="G1050" s="5"/>
      <c r="H1050" s="12"/>
      <c r="J1050" s="5"/>
      <c r="K1050" s="5"/>
      <c r="L1050" s="5"/>
      <c r="M1050" s="5"/>
      <c r="N1050" s="5"/>
      <c r="O1050" s="5"/>
    </row>
    <row r="1051" spans="1:15" s="23" customFormat="1" x14ac:dyDescent="0.25">
      <c r="A1051" s="6">
        <v>1043</v>
      </c>
      <c r="C1051" s="5"/>
      <c r="G1051" s="5"/>
      <c r="H1051" s="12"/>
      <c r="J1051" s="5"/>
      <c r="K1051" s="5"/>
      <c r="L1051" s="5"/>
      <c r="M1051" s="5"/>
      <c r="N1051" s="5"/>
      <c r="O1051" s="5"/>
    </row>
    <row r="1052" spans="1:15" s="23" customFormat="1" x14ac:dyDescent="0.25">
      <c r="A1052" s="8">
        <v>1044</v>
      </c>
      <c r="C1052" s="5"/>
      <c r="G1052" s="5"/>
      <c r="H1052" s="12"/>
      <c r="J1052" s="5"/>
      <c r="K1052" s="5"/>
      <c r="L1052" s="5"/>
      <c r="M1052" s="5"/>
      <c r="N1052" s="5"/>
      <c r="O1052" s="5"/>
    </row>
    <row r="1053" spans="1:15" s="23" customFormat="1" x14ac:dyDescent="0.25">
      <c r="A1053" s="6">
        <v>1045</v>
      </c>
      <c r="C1053" s="5"/>
      <c r="G1053" s="5"/>
      <c r="H1053" s="12"/>
      <c r="J1053" s="5"/>
      <c r="K1053" s="5"/>
      <c r="L1053" s="5"/>
      <c r="M1053" s="5"/>
      <c r="N1053" s="5"/>
      <c r="O1053" s="5"/>
    </row>
    <row r="1054" spans="1:15" s="23" customFormat="1" x14ac:dyDescent="0.25">
      <c r="A1054" s="8">
        <v>1046</v>
      </c>
      <c r="C1054" s="5"/>
      <c r="G1054" s="5"/>
      <c r="H1054" s="12"/>
      <c r="J1054" s="5"/>
      <c r="K1054" s="5"/>
      <c r="L1054" s="5"/>
      <c r="M1054" s="5"/>
      <c r="N1054" s="5"/>
      <c r="O1054" s="5"/>
    </row>
    <row r="1055" spans="1:15" s="23" customFormat="1" x14ac:dyDescent="0.25">
      <c r="A1055" s="6">
        <v>1047</v>
      </c>
      <c r="C1055" s="5"/>
      <c r="G1055" s="5"/>
      <c r="H1055" s="12"/>
      <c r="J1055" s="5"/>
      <c r="K1055" s="5"/>
      <c r="L1055" s="5"/>
      <c r="M1055" s="5"/>
      <c r="N1055" s="5"/>
      <c r="O1055" s="5"/>
    </row>
    <row r="1056" spans="1:15" s="23" customFormat="1" x14ac:dyDescent="0.25">
      <c r="A1056" s="8">
        <v>1048</v>
      </c>
      <c r="C1056" s="5"/>
      <c r="G1056" s="5"/>
      <c r="H1056" s="12"/>
      <c r="J1056" s="5"/>
      <c r="K1056" s="5"/>
      <c r="L1056" s="5"/>
      <c r="M1056" s="5"/>
      <c r="N1056" s="5"/>
      <c r="O1056" s="5"/>
    </row>
    <row r="1057" spans="1:15" s="23" customFormat="1" x14ac:dyDescent="0.25">
      <c r="A1057" s="6">
        <v>1049</v>
      </c>
      <c r="C1057" s="5"/>
      <c r="G1057" s="5"/>
      <c r="H1057" s="12"/>
      <c r="J1057" s="5"/>
      <c r="K1057" s="5"/>
      <c r="L1057" s="5"/>
      <c r="M1057" s="5"/>
      <c r="N1057" s="5"/>
      <c r="O1057" s="5"/>
    </row>
    <row r="1058" spans="1:15" s="23" customFormat="1" x14ac:dyDescent="0.25">
      <c r="A1058" s="8">
        <v>1050</v>
      </c>
      <c r="C1058" s="5"/>
      <c r="G1058" s="5"/>
      <c r="H1058" s="12"/>
      <c r="J1058" s="5"/>
      <c r="K1058" s="5"/>
      <c r="L1058" s="5"/>
      <c r="M1058" s="5"/>
      <c r="N1058" s="5"/>
      <c r="O1058" s="5"/>
    </row>
    <row r="1059" spans="1:15" s="23" customFormat="1" x14ac:dyDescent="0.25">
      <c r="A1059" s="6">
        <v>1051</v>
      </c>
      <c r="C1059" s="5"/>
      <c r="G1059" s="5"/>
      <c r="H1059" s="12"/>
      <c r="J1059" s="5"/>
      <c r="K1059" s="5"/>
      <c r="L1059" s="5"/>
      <c r="M1059" s="5"/>
      <c r="N1059" s="5"/>
      <c r="O1059" s="5"/>
    </row>
    <row r="1060" spans="1:15" s="23" customFormat="1" x14ac:dyDescent="0.25">
      <c r="A1060" s="8">
        <v>1052</v>
      </c>
      <c r="C1060" s="5"/>
      <c r="G1060" s="5"/>
      <c r="H1060" s="12"/>
      <c r="J1060" s="5"/>
      <c r="K1060" s="5"/>
      <c r="L1060" s="5"/>
      <c r="M1060" s="5"/>
      <c r="N1060" s="5"/>
      <c r="O1060" s="5"/>
    </row>
    <row r="1061" spans="1:15" s="23" customFormat="1" x14ac:dyDescent="0.25">
      <c r="A1061" s="6">
        <v>1053</v>
      </c>
      <c r="C1061" s="5"/>
      <c r="G1061" s="5"/>
      <c r="H1061" s="12"/>
      <c r="J1061" s="5"/>
      <c r="K1061" s="5"/>
      <c r="L1061" s="5"/>
      <c r="M1061" s="5"/>
      <c r="N1061" s="5"/>
      <c r="O1061" s="5"/>
    </row>
    <row r="1062" spans="1:15" s="23" customFormat="1" x14ac:dyDescent="0.25">
      <c r="A1062" s="8">
        <v>1054</v>
      </c>
      <c r="C1062" s="5"/>
      <c r="G1062" s="5"/>
      <c r="H1062" s="12"/>
      <c r="J1062" s="5"/>
      <c r="K1062" s="5"/>
      <c r="L1062" s="5"/>
      <c r="M1062" s="5"/>
      <c r="N1062" s="5"/>
      <c r="O1062" s="5"/>
    </row>
    <row r="1063" spans="1:15" s="23" customFormat="1" x14ac:dyDescent="0.25">
      <c r="A1063" s="6">
        <v>1055</v>
      </c>
      <c r="C1063" s="5"/>
      <c r="G1063" s="5"/>
      <c r="H1063" s="12"/>
      <c r="J1063" s="5"/>
      <c r="K1063" s="5"/>
      <c r="L1063" s="5"/>
      <c r="M1063" s="5"/>
      <c r="N1063" s="5"/>
      <c r="O1063" s="5"/>
    </row>
    <row r="1064" spans="1:15" s="23" customFormat="1" x14ac:dyDescent="0.25">
      <c r="A1064" s="8">
        <v>1056</v>
      </c>
      <c r="C1064" s="5"/>
      <c r="G1064" s="5"/>
      <c r="H1064" s="12"/>
      <c r="J1064" s="5"/>
      <c r="K1064" s="5"/>
      <c r="L1064" s="5"/>
      <c r="M1064" s="5"/>
      <c r="N1064" s="5"/>
      <c r="O1064" s="5"/>
    </row>
    <row r="1065" spans="1:15" s="23" customFormat="1" x14ac:dyDescent="0.25">
      <c r="A1065" s="6">
        <v>1057</v>
      </c>
      <c r="C1065" s="5"/>
      <c r="G1065" s="5"/>
      <c r="H1065" s="12"/>
      <c r="J1065" s="5"/>
      <c r="K1065" s="5"/>
      <c r="L1065" s="5"/>
      <c r="M1065" s="5"/>
      <c r="N1065" s="5"/>
      <c r="O1065" s="5"/>
    </row>
    <row r="1066" spans="1:15" s="23" customFormat="1" x14ac:dyDescent="0.25">
      <c r="A1066" s="8">
        <v>1058</v>
      </c>
      <c r="C1066" s="5"/>
      <c r="G1066" s="5"/>
      <c r="H1066" s="12"/>
      <c r="J1066" s="5"/>
      <c r="K1066" s="5"/>
      <c r="L1066" s="5"/>
      <c r="M1066" s="5"/>
      <c r="N1066" s="5"/>
      <c r="O1066" s="5"/>
    </row>
    <row r="1067" spans="1:15" s="23" customFormat="1" x14ac:dyDescent="0.25">
      <c r="A1067" s="6">
        <v>1059</v>
      </c>
      <c r="C1067" s="5"/>
      <c r="G1067" s="5"/>
      <c r="H1067" s="12"/>
      <c r="J1067" s="5"/>
      <c r="K1067" s="5"/>
      <c r="L1067" s="5"/>
      <c r="M1067" s="5"/>
      <c r="N1067" s="5"/>
      <c r="O1067" s="5"/>
    </row>
    <row r="1068" spans="1:15" s="23" customFormat="1" x14ac:dyDescent="0.25">
      <c r="A1068" s="8">
        <v>1060</v>
      </c>
      <c r="C1068" s="5"/>
      <c r="G1068" s="5"/>
      <c r="H1068" s="12"/>
      <c r="J1068" s="5"/>
      <c r="K1068" s="5"/>
      <c r="L1068" s="5"/>
      <c r="M1068" s="5"/>
      <c r="N1068" s="5"/>
      <c r="O1068" s="5"/>
    </row>
    <row r="1069" spans="1:15" s="23" customFormat="1" x14ac:dyDescent="0.25">
      <c r="A1069" s="6">
        <v>1061</v>
      </c>
      <c r="C1069" s="5"/>
      <c r="G1069" s="5"/>
      <c r="H1069" s="12"/>
      <c r="J1069" s="5"/>
      <c r="K1069" s="5"/>
      <c r="L1069" s="5"/>
      <c r="M1069" s="5"/>
      <c r="N1069" s="5"/>
      <c r="O1069" s="5"/>
    </row>
    <row r="1070" spans="1:15" s="23" customFormat="1" x14ac:dyDescent="0.25">
      <c r="A1070" s="8">
        <v>1062</v>
      </c>
      <c r="C1070" s="5"/>
      <c r="G1070" s="5"/>
      <c r="H1070" s="12"/>
      <c r="J1070" s="5"/>
      <c r="K1070" s="5"/>
      <c r="L1070" s="5"/>
      <c r="M1070" s="5"/>
      <c r="N1070" s="5"/>
      <c r="O1070" s="5"/>
    </row>
    <row r="1071" spans="1:15" s="23" customFormat="1" x14ac:dyDescent="0.25">
      <c r="A1071" s="6">
        <v>1063</v>
      </c>
      <c r="C1071" s="5"/>
      <c r="G1071" s="5"/>
      <c r="H1071" s="12"/>
      <c r="J1071" s="5"/>
      <c r="K1071" s="5"/>
      <c r="L1071" s="5"/>
      <c r="M1071" s="5"/>
      <c r="N1071" s="5"/>
      <c r="O1071" s="5"/>
    </row>
    <row r="1072" spans="1:15" s="23" customFormat="1" x14ac:dyDescent="0.25">
      <c r="A1072" s="8">
        <v>1064</v>
      </c>
      <c r="C1072" s="5"/>
      <c r="G1072" s="5"/>
      <c r="H1072" s="12"/>
      <c r="J1072" s="5"/>
      <c r="K1072" s="5"/>
      <c r="L1072" s="5"/>
      <c r="M1072" s="5"/>
      <c r="N1072" s="5"/>
      <c r="O1072" s="5"/>
    </row>
    <row r="1073" spans="1:15" s="23" customFormat="1" x14ac:dyDescent="0.25">
      <c r="A1073" s="6">
        <v>1065</v>
      </c>
      <c r="C1073" s="5"/>
      <c r="G1073" s="5"/>
      <c r="H1073" s="12"/>
      <c r="J1073" s="5"/>
      <c r="K1073" s="5"/>
      <c r="L1073" s="5"/>
      <c r="M1073" s="5"/>
      <c r="N1073" s="5"/>
      <c r="O1073" s="5"/>
    </row>
    <row r="1074" spans="1:15" s="23" customFormat="1" x14ac:dyDescent="0.25">
      <c r="A1074" s="8">
        <v>1066</v>
      </c>
      <c r="C1074" s="5"/>
      <c r="G1074" s="5"/>
      <c r="H1074" s="12"/>
      <c r="J1074" s="5"/>
      <c r="K1074" s="5"/>
      <c r="L1074" s="5"/>
      <c r="M1074" s="5"/>
      <c r="N1074" s="5"/>
      <c r="O1074" s="5"/>
    </row>
    <row r="1075" spans="1:15" s="23" customFormat="1" x14ac:dyDescent="0.25">
      <c r="A1075" s="6">
        <v>1067</v>
      </c>
      <c r="C1075" s="5"/>
      <c r="G1075" s="5"/>
      <c r="H1075" s="12"/>
      <c r="J1075" s="5"/>
      <c r="K1075" s="5"/>
      <c r="L1075" s="5"/>
      <c r="M1075" s="5"/>
      <c r="N1075" s="5"/>
      <c r="O1075" s="5"/>
    </row>
    <row r="1076" spans="1:15" s="23" customFormat="1" x14ac:dyDescent="0.25">
      <c r="A1076" s="8">
        <v>1068</v>
      </c>
      <c r="C1076" s="5"/>
      <c r="G1076" s="5"/>
      <c r="H1076" s="12"/>
      <c r="J1076" s="5"/>
      <c r="K1076" s="5"/>
      <c r="L1076" s="5"/>
      <c r="M1076" s="5"/>
      <c r="N1076" s="5"/>
      <c r="O1076" s="5"/>
    </row>
    <row r="1077" spans="1:15" s="23" customFormat="1" x14ac:dyDescent="0.25">
      <c r="A1077" s="6">
        <v>1069</v>
      </c>
      <c r="C1077" s="5"/>
      <c r="G1077" s="5"/>
      <c r="H1077" s="12"/>
      <c r="J1077" s="5"/>
      <c r="K1077" s="5"/>
      <c r="L1077" s="5"/>
      <c r="M1077" s="5"/>
      <c r="N1077" s="5"/>
      <c r="O1077" s="5"/>
    </row>
    <row r="1078" spans="1:15" s="23" customFormat="1" x14ac:dyDescent="0.25">
      <c r="A1078" s="8">
        <v>1070</v>
      </c>
      <c r="C1078" s="5"/>
      <c r="G1078" s="5"/>
      <c r="H1078" s="12"/>
      <c r="J1078" s="5"/>
      <c r="K1078" s="5"/>
      <c r="L1078" s="5"/>
      <c r="M1078" s="5"/>
      <c r="N1078" s="5"/>
      <c r="O1078" s="5"/>
    </row>
    <row r="1079" spans="1:15" s="23" customFormat="1" x14ac:dyDescent="0.25">
      <c r="A1079" s="6">
        <v>1071</v>
      </c>
      <c r="C1079" s="5"/>
      <c r="G1079" s="5"/>
      <c r="H1079" s="12"/>
      <c r="J1079" s="5"/>
      <c r="K1079" s="5"/>
      <c r="L1079" s="5"/>
      <c r="M1079" s="5"/>
      <c r="N1079" s="5"/>
      <c r="O1079" s="5"/>
    </row>
    <row r="1080" spans="1:15" s="23" customFormat="1" x14ac:dyDescent="0.25">
      <c r="A1080" s="8">
        <v>1072</v>
      </c>
      <c r="C1080" s="5"/>
      <c r="G1080" s="5"/>
      <c r="H1080" s="12"/>
      <c r="J1080" s="5"/>
      <c r="K1080" s="5"/>
      <c r="L1080" s="5"/>
      <c r="M1080" s="5"/>
      <c r="N1080" s="5"/>
      <c r="O1080" s="5"/>
    </row>
    <row r="1081" spans="1:15" s="23" customFormat="1" x14ac:dyDescent="0.25">
      <c r="A1081" s="6">
        <v>1073</v>
      </c>
      <c r="C1081" s="5"/>
      <c r="G1081" s="5"/>
      <c r="H1081" s="12"/>
      <c r="J1081" s="5"/>
      <c r="K1081" s="5"/>
      <c r="L1081" s="5"/>
      <c r="M1081" s="5"/>
      <c r="N1081" s="5"/>
      <c r="O1081" s="5"/>
    </row>
    <row r="1082" spans="1:15" s="23" customFormat="1" x14ac:dyDescent="0.25">
      <c r="A1082" s="8">
        <v>1074</v>
      </c>
      <c r="C1082" s="5"/>
      <c r="G1082" s="5"/>
      <c r="H1082" s="12"/>
      <c r="J1082" s="5"/>
      <c r="K1082" s="5"/>
      <c r="L1082" s="5"/>
      <c r="M1082" s="5"/>
      <c r="N1082" s="5"/>
      <c r="O1082" s="5"/>
    </row>
    <row r="1083" spans="1:15" s="23" customFormat="1" x14ac:dyDescent="0.25">
      <c r="A1083" s="6">
        <v>1075</v>
      </c>
      <c r="C1083" s="5"/>
      <c r="G1083" s="5"/>
      <c r="H1083" s="12"/>
      <c r="J1083" s="5"/>
      <c r="K1083" s="5"/>
      <c r="L1083" s="5"/>
      <c r="M1083" s="5"/>
      <c r="N1083" s="5"/>
      <c r="O1083" s="5"/>
    </row>
    <row r="1084" spans="1:15" s="23" customFormat="1" x14ac:dyDescent="0.25">
      <c r="A1084" s="8">
        <v>1076</v>
      </c>
      <c r="C1084" s="5"/>
      <c r="G1084" s="5"/>
      <c r="H1084" s="12"/>
      <c r="J1084" s="5"/>
      <c r="K1084" s="5"/>
      <c r="L1084" s="5"/>
      <c r="M1084" s="5"/>
      <c r="N1084" s="5"/>
      <c r="O1084" s="5"/>
    </row>
    <row r="1085" spans="1:15" s="23" customFormat="1" x14ac:dyDescent="0.25">
      <c r="A1085" s="6">
        <v>1077</v>
      </c>
      <c r="C1085" s="5"/>
      <c r="G1085" s="5"/>
      <c r="H1085" s="12"/>
      <c r="J1085" s="5"/>
      <c r="K1085" s="5"/>
      <c r="L1085" s="5"/>
      <c r="M1085" s="5"/>
      <c r="N1085" s="5"/>
      <c r="O1085" s="5"/>
    </row>
    <row r="1086" spans="1:15" s="23" customFormat="1" x14ac:dyDescent="0.25">
      <c r="A1086" s="8">
        <v>1078</v>
      </c>
      <c r="C1086" s="5"/>
      <c r="G1086" s="5"/>
      <c r="H1086" s="12"/>
      <c r="J1086" s="5"/>
      <c r="K1086" s="5"/>
      <c r="L1086" s="5"/>
      <c r="M1086" s="5"/>
      <c r="N1086" s="5"/>
      <c r="O1086" s="5"/>
    </row>
    <row r="1087" spans="1:15" s="23" customFormat="1" x14ac:dyDescent="0.25">
      <c r="A1087" s="6">
        <v>1079</v>
      </c>
      <c r="C1087" s="5"/>
      <c r="G1087" s="5"/>
      <c r="H1087" s="12"/>
      <c r="J1087" s="5"/>
      <c r="K1087" s="5"/>
      <c r="L1087" s="5"/>
      <c r="M1087" s="5"/>
      <c r="N1087" s="5"/>
      <c r="O1087" s="5"/>
    </row>
    <row r="1088" spans="1:15" s="23" customFormat="1" x14ac:dyDescent="0.25">
      <c r="A1088" s="8">
        <v>1080</v>
      </c>
      <c r="C1088" s="5"/>
      <c r="G1088" s="5"/>
      <c r="H1088" s="12"/>
      <c r="J1088" s="5"/>
      <c r="K1088" s="5"/>
      <c r="L1088" s="5"/>
      <c r="M1088" s="5"/>
      <c r="N1088" s="5"/>
      <c r="O1088" s="5"/>
    </row>
    <row r="1089" spans="1:15" s="23" customFormat="1" x14ac:dyDescent="0.25">
      <c r="A1089" s="6">
        <v>1081</v>
      </c>
      <c r="C1089" s="5"/>
      <c r="G1089" s="5"/>
      <c r="H1089" s="12"/>
      <c r="J1089" s="5"/>
      <c r="K1089" s="5"/>
      <c r="L1089" s="5"/>
      <c r="M1089" s="5"/>
      <c r="N1089" s="5"/>
      <c r="O1089" s="5"/>
    </row>
    <row r="1090" spans="1:15" s="23" customFormat="1" x14ac:dyDescent="0.25">
      <c r="A1090" s="8">
        <v>1082</v>
      </c>
      <c r="C1090" s="5"/>
      <c r="G1090" s="5"/>
      <c r="H1090" s="12"/>
      <c r="J1090" s="5"/>
      <c r="K1090" s="5"/>
      <c r="L1090" s="5"/>
      <c r="M1090" s="5"/>
      <c r="N1090" s="5"/>
      <c r="O1090" s="5"/>
    </row>
    <row r="1091" spans="1:15" s="23" customFormat="1" x14ac:dyDescent="0.25">
      <c r="A1091" s="6">
        <v>1083</v>
      </c>
      <c r="C1091" s="5"/>
      <c r="G1091" s="5"/>
      <c r="H1091" s="12"/>
      <c r="J1091" s="5"/>
      <c r="K1091" s="5"/>
      <c r="L1091" s="5"/>
      <c r="M1091" s="5"/>
      <c r="N1091" s="5"/>
      <c r="O1091" s="5"/>
    </row>
    <row r="1092" spans="1:15" s="23" customFormat="1" x14ac:dyDescent="0.25">
      <c r="A1092" s="8">
        <v>1084</v>
      </c>
      <c r="C1092" s="5"/>
      <c r="G1092" s="5"/>
      <c r="H1092" s="12"/>
      <c r="J1092" s="5"/>
      <c r="K1092" s="5"/>
      <c r="L1092" s="5"/>
      <c r="M1092" s="5"/>
      <c r="N1092" s="5"/>
      <c r="O1092" s="5"/>
    </row>
    <row r="1093" spans="1:15" s="23" customFormat="1" x14ac:dyDescent="0.25">
      <c r="A1093" s="6">
        <v>1085</v>
      </c>
      <c r="C1093" s="5"/>
      <c r="G1093" s="5"/>
      <c r="H1093" s="12"/>
      <c r="J1093" s="5"/>
      <c r="K1093" s="5"/>
      <c r="L1093" s="5"/>
      <c r="M1093" s="5"/>
      <c r="N1093" s="5"/>
      <c r="O1093" s="5"/>
    </row>
    <row r="1094" spans="1:15" s="23" customFormat="1" x14ac:dyDescent="0.25">
      <c r="A1094" s="8">
        <v>1086</v>
      </c>
      <c r="C1094" s="5"/>
      <c r="G1094" s="5"/>
      <c r="H1094" s="12"/>
      <c r="J1094" s="5"/>
      <c r="K1094" s="5"/>
      <c r="L1094" s="5"/>
      <c r="M1094" s="5"/>
      <c r="N1094" s="5"/>
      <c r="O1094" s="5"/>
    </row>
    <row r="1095" spans="1:15" s="23" customFormat="1" x14ac:dyDescent="0.25">
      <c r="A1095" s="6">
        <v>1087</v>
      </c>
      <c r="C1095" s="5"/>
      <c r="G1095" s="5"/>
      <c r="H1095" s="12"/>
      <c r="J1095" s="5"/>
      <c r="K1095" s="5"/>
      <c r="L1095" s="5"/>
      <c r="M1095" s="5"/>
      <c r="N1095" s="5"/>
      <c r="O1095" s="5"/>
    </row>
    <row r="1096" spans="1:15" s="23" customFormat="1" x14ac:dyDescent="0.25">
      <c r="A1096" s="8">
        <v>1088</v>
      </c>
      <c r="C1096" s="5"/>
      <c r="G1096" s="5"/>
      <c r="H1096" s="12"/>
      <c r="J1096" s="5"/>
      <c r="K1096" s="5"/>
      <c r="L1096" s="5"/>
      <c r="M1096" s="5"/>
      <c r="N1096" s="5"/>
      <c r="O1096" s="5"/>
    </row>
    <row r="1097" spans="1:15" s="23" customFormat="1" x14ac:dyDescent="0.25">
      <c r="A1097" s="6">
        <v>1089</v>
      </c>
      <c r="C1097" s="5"/>
      <c r="G1097" s="5"/>
      <c r="H1097" s="12"/>
      <c r="J1097" s="5"/>
      <c r="K1097" s="5"/>
      <c r="L1097" s="5"/>
      <c r="M1097" s="5"/>
      <c r="N1097" s="5"/>
      <c r="O1097" s="5"/>
    </row>
    <row r="1098" spans="1:15" s="23" customFormat="1" x14ac:dyDescent="0.25">
      <c r="A1098" s="8">
        <v>1090</v>
      </c>
      <c r="C1098" s="5"/>
      <c r="G1098" s="5"/>
      <c r="H1098" s="12"/>
      <c r="J1098" s="5"/>
      <c r="K1098" s="5"/>
      <c r="L1098" s="5"/>
      <c r="M1098" s="5"/>
      <c r="N1098" s="5"/>
      <c r="O1098" s="5"/>
    </row>
    <row r="1099" spans="1:15" s="23" customFormat="1" x14ac:dyDescent="0.25">
      <c r="A1099" s="6">
        <v>1091</v>
      </c>
      <c r="C1099" s="5"/>
      <c r="G1099" s="5"/>
      <c r="H1099" s="12"/>
      <c r="J1099" s="5"/>
      <c r="K1099" s="5"/>
      <c r="L1099" s="5"/>
      <c r="M1099" s="5"/>
      <c r="N1099" s="5"/>
      <c r="O1099" s="5"/>
    </row>
    <row r="1100" spans="1:15" s="23" customFormat="1" x14ac:dyDescent="0.25">
      <c r="A1100" s="8">
        <v>1092</v>
      </c>
      <c r="C1100" s="5"/>
      <c r="G1100" s="5"/>
      <c r="H1100" s="12"/>
      <c r="J1100" s="5"/>
      <c r="K1100" s="5"/>
      <c r="L1100" s="5"/>
      <c r="M1100" s="5"/>
      <c r="N1100" s="5"/>
      <c r="O1100" s="5"/>
    </row>
    <row r="1101" spans="1:15" s="23" customFormat="1" x14ac:dyDescent="0.25">
      <c r="A1101" s="6">
        <v>1093</v>
      </c>
      <c r="C1101" s="5"/>
      <c r="G1101" s="5"/>
      <c r="H1101" s="12"/>
      <c r="J1101" s="5"/>
      <c r="K1101" s="5"/>
      <c r="L1101" s="5"/>
      <c r="M1101" s="5"/>
      <c r="N1101" s="5"/>
      <c r="O1101" s="5"/>
    </row>
    <row r="1102" spans="1:15" s="23" customFormat="1" x14ac:dyDescent="0.25">
      <c r="A1102" s="8">
        <v>1094</v>
      </c>
      <c r="C1102" s="5"/>
      <c r="G1102" s="5"/>
      <c r="H1102" s="12"/>
      <c r="J1102" s="5"/>
      <c r="K1102" s="5"/>
      <c r="L1102" s="5"/>
      <c r="M1102" s="5"/>
      <c r="N1102" s="5"/>
      <c r="O1102" s="5"/>
    </row>
    <row r="1103" spans="1:15" s="23" customFormat="1" x14ac:dyDescent="0.25">
      <c r="A1103" s="6">
        <v>1095</v>
      </c>
      <c r="C1103" s="5"/>
      <c r="G1103" s="5"/>
      <c r="H1103" s="12"/>
      <c r="J1103" s="5"/>
      <c r="K1103" s="5"/>
      <c r="L1103" s="5"/>
      <c r="M1103" s="5"/>
      <c r="N1103" s="5"/>
      <c r="O1103" s="5"/>
    </row>
    <row r="1104" spans="1:15" s="23" customFormat="1" x14ac:dyDescent="0.25">
      <c r="A1104" s="8">
        <v>1096</v>
      </c>
      <c r="C1104" s="5"/>
      <c r="G1104" s="5"/>
      <c r="H1104" s="12"/>
      <c r="J1104" s="5"/>
      <c r="K1104" s="5"/>
      <c r="L1104" s="5"/>
      <c r="M1104" s="5"/>
      <c r="N1104" s="5"/>
      <c r="O1104" s="5"/>
    </row>
    <row r="1105" spans="1:15" s="23" customFormat="1" x14ac:dyDescent="0.25">
      <c r="A1105" s="6">
        <v>1097</v>
      </c>
      <c r="C1105" s="5"/>
      <c r="G1105" s="5"/>
      <c r="H1105" s="12"/>
      <c r="J1105" s="5"/>
      <c r="K1105" s="5"/>
      <c r="L1105" s="5"/>
      <c r="M1105" s="5"/>
      <c r="N1105" s="5"/>
      <c r="O1105" s="5"/>
    </row>
    <row r="1106" spans="1:15" s="23" customFormat="1" x14ac:dyDescent="0.25">
      <c r="A1106" s="8">
        <v>1098</v>
      </c>
      <c r="C1106" s="5"/>
      <c r="G1106" s="5"/>
      <c r="H1106" s="12"/>
      <c r="J1106" s="5"/>
      <c r="K1106" s="5"/>
      <c r="L1106" s="5"/>
      <c r="M1106" s="5"/>
      <c r="N1106" s="5"/>
      <c r="O1106" s="5"/>
    </row>
    <row r="1107" spans="1:15" s="23" customFormat="1" x14ac:dyDescent="0.25">
      <c r="A1107" s="6">
        <v>1099</v>
      </c>
      <c r="C1107" s="5"/>
      <c r="G1107" s="5"/>
      <c r="H1107" s="12"/>
      <c r="J1107" s="5"/>
      <c r="K1107" s="5"/>
      <c r="L1107" s="5"/>
      <c r="M1107" s="5"/>
      <c r="N1107" s="5"/>
      <c r="O1107" s="5"/>
    </row>
    <row r="1108" spans="1:15" s="23" customFormat="1" x14ac:dyDescent="0.25">
      <c r="A1108" s="8">
        <v>1100</v>
      </c>
      <c r="C1108" s="5"/>
      <c r="G1108" s="5"/>
      <c r="H1108" s="12"/>
      <c r="J1108" s="5"/>
      <c r="K1108" s="5"/>
      <c r="L1108" s="5"/>
      <c r="M1108" s="5"/>
      <c r="N1108" s="5"/>
      <c r="O1108" s="5"/>
    </row>
    <row r="1109" spans="1:15" s="23" customFormat="1" x14ac:dyDescent="0.25">
      <c r="A1109" s="6">
        <v>1101</v>
      </c>
      <c r="C1109" s="5"/>
      <c r="G1109" s="5"/>
      <c r="H1109" s="12"/>
      <c r="J1109" s="5"/>
      <c r="K1109" s="5"/>
      <c r="L1109" s="5"/>
      <c r="M1109" s="5"/>
      <c r="N1109" s="5"/>
      <c r="O1109" s="5"/>
    </row>
    <row r="1110" spans="1:15" s="23" customFormat="1" x14ac:dyDescent="0.25">
      <c r="A1110" s="8">
        <v>1102</v>
      </c>
      <c r="C1110" s="5"/>
      <c r="G1110" s="5"/>
      <c r="H1110" s="12"/>
      <c r="J1110" s="5"/>
      <c r="K1110" s="5"/>
      <c r="L1110" s="5"/>
      <c r="M1110" s="5"/>
      <c r="N1110" s="5"/>
      <c r="O1110" s="5"/>
    </row>
    <row r="1111" spans="1:15" s="23" customFormat="1" x14ac:dyDescent="0.25">
      <c r="A1111" s="6">
        <v>1103</v>
      </c>
      <c r="C1111" s="5"/>
      <c r="G1111" s="5"/>
      <c r="H1111" s="12"/>
      <c r="J1111" s="5"/>
      <c r="K1111" s="5"/>
      <c r="L1111" s="5"/>
      <c r="M1111" s="5"/>
      <c r="N1111" s="5"/>
      <c r="O1111" s="5"/>
    </row>
    <row r="1112" spans="1:15" s="23" customFormat="1" x14ac:dyDescent="0.25">
      <c r="A1112" s="8">
        <v>1104</v>
      </c>
      <c r="C1112" s="5"/>
      <c r="G1112" s="5"/>
      <c r="H1112" s="12"/>
      <c r="J1112" s="5"/>
      <c r="K1112" s="5"/>
      <c r="L1112" s="5"/>
      <c r="M1112" s="5"/>
      <c r="N1112" s="5"/>
      <c r="O1112" s="5"/>
    </row>
    <row r="1113" spans="1:15" s="23" customFormat="1" x14ac:dyDescent="0.25">
      <c r="A1113" s="6">
        <v>1105</v>
      </c>
      <c r="C1113" s="5"/>
      <c r="G1113" s="5"/>
      <c r="H1113" s="12"/>
      <c r="J1113" s="5"/>
      <c r="K1113" s="5"/>
      <c r="L1113" s="5"/>
      <c r="M1113" s="5"/>
      <c r="N1113" s="5"/>
      <c r="O1113" s="5"/>
    </row>
    <row r="1114" spans="1:15" s="23" customFormat="1" x14ac:dyDescent="0.25">
      <c r="A1114" s="8">
        <v>1106</v>
      </c>
      <c r="C1114" s="5"/>
      <c r="G1114" s="5"/>
      <c r="H1114" s="12"/>
      <c r="J1114" s="5"/>
      <c r="K1114" s="5"/>
      <c r="L1114" s="5"/>
      <c r="M1114" s="5"/>
      <c r="N1114" s="5"/>
      <c r="O1114" s="5"/>
    </row>
    <row r="1115" spans="1:15" s="23" customFormat="1" x14ac:dyDescent="0.25">
      <c r="A1115" s="6">
        <v>1107</v>
      </c>
      <c r="C1115" s="5"/>
      <c r="G1115" s="5"/>
      <c r="H1115" s="12"/>
      <c r="J1115" s="5"/>
      <c r="K1115" s="5"/>
      <c r="L1115" s="5"/>
      <c r="M1115" s="5"/>
      <c r="N1115" s="5"/>
      <c r="O1115" s="5"/>
    </row>
    <row r="1116" spans="1:15" s="23" customFormat="1" x14ac:dyDescent="0.25">
      <c r="A1116" s="8">
        <v>1108</v>
      </c>
      <c r="C1116" s="5"/>
      <c r="G1116" s="5"/>
      <c r="H1116" s="12"/>
      <c r="J1116" s="5"/>
      <c r="K1116" s="5"/>
      <c r="L1116" s="5"/>
      <c r="M1116" s="5"/>
      <c r="N1116" s="5"/>
      <c r="O1116" s="5"/>
    </row>
    <row r="1117" spans="1:15" s="23" customFormat="1" x14ac:dyDescent="0.25">
      <c r="A1117" s="6">
        <v>1109</v>
      </c>
      <c r="C1117" s="5"/>
      <c r="G1117" s="5"/>
      <c r="H1117" s="12"/>
      <c r="J1117" s="5"/>
      <c r="K1117" s="5"/>
      <c r="L1117" s="5"/>
      <c r="M1117" s="5"/>
      <c r="N1117" s="5"/>
      <c r="O1117" s="5"/>
    </row>
    <row r="1118" spans="1:15" s="23" customFormat="1" x14ac:dyDescent="0.25">
      <c r="A1118" s="8">
        <v>1110</v>
      </c>
      <c r="C1118" s="5"/>
      <c r="G1118" s="5"/>
      <c r="H1118" s="12"/>
      <c r="J1118" s="5"/>
      <c r="K1118" s="5"/>
      <c r="L1118" s="5"/>
      <c r="M1118" s="5"/>
      <c r="N1118" s="5"/>
      <c r="O1118" s="5"/>
    </row>
    <row r="1119" spans="1:15" s="23" customFormat="1" x14ac:dyDescent="0.25">
      <c r="A1119" s="6">
        <v>1111</v>
      </c>
      <c r="C1119" s="5"/>
      <c r="G1119" s="5"/>
      <c r="H1119" s="12"/>
      <c r="J1119" s="5"/>
      <c r="K1119" s="5"/>
      <c r="L1119" s="5"/>
      <c r="M1119" s="5"/>
      <c r="N1119" s="5"/>
      <c r="O1119" s="5"/>
    </row>
    <row r="1120" spans="1:15" s="23" customFormat="1" x14ac:dyDescent="0.25">
      <c r="A1120" s="8">
        <v>1112</v>
      </c>
      <c r="C1120" s="5"/>
      <c r="G1120" s="5"/>
      <c r="H1120" s="12"/>
      <c r="J1120" s="5"/>
      <c r="K1120" s="5"/>
      <c r="L1120" s="5"/>
      <c r="M1120" s="5"/>
      <c r="N1120" s="5"/>
      <c r="O1120" s="5"/>
    </row>
    <row r="1121" spans="1:15" s="23" customFormat="1" x14ac:dyDescent="0.25">
      <c r="A1121" s="6">
        <v>1113</v>
      </c>
      <c r="C1121" s="5"/>
      <c r="G1121" s="5"/>
      <c r="H1121" s="12"/>
      <c r="J1121" s="5"/>
      <c r="K1121" s="5"/>
      <c r="L1121" s="5"/>
      <c r="M1121" s="5"/>
      <c r="N1121" s="5"/>
      <c r="O1121" s="5"/>
    </row>
    <row r="1122" spans="1:15" s="23" customFormat="1" x14ac:dyDescent="0.25">
      <c r="A1122" s="8">
        <v>1114</v>
      </c>
      <c r="C1122" s="5"/>
      <c r="G1122" s="5"/>
      <c r="H1122" s="12"/>
      <c r="J1122" s="5"/>
      <c r="K1122" s="5"/>
      <c r="L1122" s="5"/>
      <c r="M1122" s="5"/>
      <c r="N1122" s="5"/>
      <c r="O1122" s="5"/>
    </row>
    <row r="1123" spans="1:15" s="23" customFormat="1" x14ac:dyDescent="0.25">
      <c r="A1123" s="6">
        <v>1115</v>
      </c>
      <c r="C1123" s="5"/>
      <c r="G1123" s="5"/>
      <c r="H1123" s="12"/>
      <c r="J1123" s="5"/>
      <c r="K1123" s="5"/>
      <c r="L1123" s="5"/>
      <c r="M1123" s="5"/>
      <c r="N1123" s="5"/>
      <c r="O1123" s="5"/>
    </row>
    <row r="1124" spans="1:15" s="23" customFormat="1" x14ac:dyDescent="0.25">
      <c r="A1124" s="8">
        <v>1116</v>
      </c>
      <c r="C1124" s="5"/>
      <c r="G1124" s="5"/>
      <c r="H1124" s="12"/>
      <c r="J1124" s="5"/>
      <c r="K1124" s="5"/>
      <c r="L1124" s="5"/>
      <c r="M1124" s="5"/>
      <c r="N1124" s="5"/>
      <c r="O1124" s="5"/>
    </row>
    <row r="1125" spans="1:15" s="23" customFormat="1" x14ac:dyDescent="0.25">
      <c r="A1125" s="6">
        <v>1117</v>
      </c>
      <c r="C1125" s="5"/>
      <c r="G1125" s="5"/>
      <c r="H1125" s="12"/>
      <c r="J1125" s="5"/>
      <c r="K1125" s="5"/>
      <c r="L1125" s="5"/>
      <c r="M1125" s="5"/>
      <c r="N1125" s="5"/>
      <c r="O1125" s="5"/>
    </row>
    <row r="1126" spans="1:15" s="23" customFormat="1" x14ac:dyDescent="0.25">
      <c r="A1126" s="8">
        <v>1118</v>
      </c>
      <c r="C1126" s="5"/>
      <c r="G1126" s="5"/>
      <c r="H1126" s="12"/>
      <c r="J1126" s="5"/>
      <c r="K1126" s="5"/>
      <c r="L1126" s="5"/>
      <c r="M1126" s="5"/>
      <c r="N1126" s="5"/>
      <c r="O1126" s="5"/>
    </row>
    <row r="1127" spans="1:15" s="23" customFormat="1" x14ac:dyDescent="0.25">
      <c r="A1127" s="6">
        <v>1119</v>
      </c>
      <c r="C1127" s="5"/>
      <c r="G1127" s="5"/>
      <c r="H1127" s="12"/>
      <c r="J1127" s="5"/>
      <c r="K1127" s="5"/>
      <c r="L1127" s="5"/>
      <c r="M1127" s="5"/>
      <c r="N1127" s="5"/>
      <c r="O1127" s="5"/>
    </row>
    <row r="1128" spans="1:15" s="23" customFormat="1" x14ac:dyDescent="0.25">
      <c r="A1128" s="8">
        <v>1120</v>
      </c>
      <c r="C1128" s="5"/>
      <c r="G1128" s="5"/>
      <c r="H1128" s="12"/>
      <c r="J1128" s="5"/>
      <c r="K1128" s="5"/>
      <c r="L1128" s="5"/>
      <c r="M1128" s="5"/>
      <c r="N1128" s="5"/>
      <c r="O1128" s="5"/>
    </row>
    <row r="1129" spans="1:15" s="23" customFormat="1" x14ac:dyDescent="0.25">
      <c r="A1129" s="6">
        <v>1121</v>
      </c>
      <c r="C1129" s="5"/>
      <c r="G1129" s="5"/>
      <c r="H1129" s="12"/>
      <c r="J1129" s="5"/>
      <c r="K1129" s="5"/>
      <c r="L1129" s="5"/>
      <c r="M1129" s="5"/>
      <c r="N1129" s="5"/>
      <c r="O1129" s="5"/>
    </row>
    <row r="1130" spans="1:15" s="23" customFormat="1" x14ac:dyDescent="0.25">
      <c r="A1130" s="8">
        <v>1122</v>
      </c>
      <c r="C1130" s="5"/>
      <c r="G1130" s="5"/>
      <c r="H1130" s="12"/>
      <c r="J1130" s="5"/>
      <c r="K1130" s="5"/>
      <c r="L1130" s="5"/>
      <c r="M1130" s="5"/>
      <c r="N1130" s="5"/>
      <c r="O1130" s="5"/>
    </row>
    <row r="1131" spans="1:15" s="23" customFormat="1" x14ac:dyDescent="0.25">
      <c r="A1131" s="6">
        <v>1123</v>
      </c>
      <c r="C1131" s="5"/>
      <c r="G1131" s="5"/>
      <c r="H1131" s="12"/>
      <c r="J1131" s="5"/>
      <c r="K1131" s="5"/>
      <c r="L1131" s="5"/>
      <c r="M1131" s="5"/>
      <c r="N1131" s="5"/>
      <c r="O1131" s="5"/>
    </row>
    <row r="1132" spans="1:15" s="23" customFormat="1" x14ac:dyDescent="0.25">
      <c r="A1132" s="8">
        <v>1124</v>
      </c>
      <c r="C1132" s="5"/>
      <c r="G1132" s="5"/>
      <c r="H1132" s="12"/>
      <c r="J1132" s="5"/>
      <c r="K1132" s="5"/>
      <c r="L1132" s="5"/>
      <c r="M1132" s="5"/>
      <c r="N1132" s="5"/>
      <c r="O1132" s="5"/>
    </row>
    <row r="1133" spans="1:15" s="23" customFormat="1" x14ac:dyDescent="0.25">
      <c r="A1133" s="6">
        <v>1125</v>
      </c>
      <c r="C1133" s="5"/>
      <c r="G1133" s="5"/>
      <c r="H1133" s="12"/>
      <c r="J1133" s="5"/>
      <c r="K1133" s="5"/>
      <c r="L1133" s="5"/>
      <c r="M1133" s="5"/>
      <c r="N1133" s="5"/>
      <c r="O1133" s="5"/>
    </row>
    <row r="1134" spans="1:15" s="23" customFormat="1" x14ac:dyDescent="0.25">
      <c r="A1134" s="8">
        <v>1126</v>
      </c>
      <c r="C1134" s="5"/>
      <c r="G1134" s="5"/>
      <c r="H1134" s="12"/>
      <c r="J1134" s="5"/>
      <c r="K1134" s="5"/>
      <c r="L1134" s="5"/>
      <c r="M1134" s="5"/>
      <c r="N1134" s="5"/>
      <c r="O1134" s="5"/>
    </row>
    <row r="1135" spans="1:15" s="23" customFormat="1" x14ac:dyDescent="0.25">
      <c r="A1135" s="6">
        <v>1127</v>
      </c>
      <c r="C1135" s="5"/>
      <c r="G1135" s="5"/>
      <c r="H1135" s="12"/>
      <c r="J1135" s="5"/>
      <c r="K1135" s="5"/>
      <c r="L1135" s="5"/>
      <c r="M1135" s="5"/>
      <c r="N1135" s="5"/>
      <c r="O1135" s="5"/>
    </row>
    <row r="1136" spans="1:15" s="23" customFormat="1" x14ac:dyDescent="0.25">
      <c r="A1136" s="8">
        <v>1128</v>
      </c>
      <c r="C1136" s="5"/>
      <c r="G1136" s="5"/>
      <c r="H1136" s="12"/>
      <c r="J1136" s="5"/>
      <c r="K1136" s="5"/>
      <c r="L1136" s="5"/>
      <c r="M1136" s="5"/>
      <c r="N1136" s="5"/>
      <c r="O1136" s="5"/>
    </row>
    <row r="1137" spans="1:15" s="23" customFormat="1" x14ac:dyDescent="0.25">
      <c r="A1137" s="6">
        <v>1129</v>
      </c>
      <c r="C1137" s="5"/>
      <c r="G1137" s="5"/>
      <c r="H1137" s="12"/>
      <c r="J1137" s="5"/>
      <c r="K1137" s="5"/>
      <c r="L1137" s="5"/>
      <c r="M1137" s="5"/>
      <c r="N1137" s="5"/>
      <c r="O1137" s="5"/>
    </row>
    <row r="1138" spans="1:15" s="23" customFormat="1" x14ac:dyDescent="0.25">
      <c r="A1138" s="8">
        <v>1130</v>
      </c>
      <c r="C1138" s="5"/>
      <c r="G1138" s="5"/>
      <c r="H1138" s="12"/>
      <c r="J1138" s="5"/>
      <c r="K1138" s="5"/>
      <c r="L1138" s="5"/>
      <c r="M1138" s="5"/>
      <c r="N1138" s="5"/>
      <c r="O1138" s="5"/>
    </row>
    <row r="1139" spans="1:15" s="23" customFormat="1" x14ac:dyDescent="0.25">
      <c r="A1139" s="6">
        <v>1131</v>
      </c>
      <c r="C1139" s="5"/>
      <c r="G1139" s="5"/>
      <c r="H1139" s="12"/>
      <c r="J1139" s="5"/>
      <c r="K1139" s="5"/>
      <c r="L1139" s="5"/>
      <c r="M1139" s="5"/>
      <c r="N1139" s="5"/>
      <c r="O1139" s="5"/>
    </row>
    <row r="1140" spans="1:15" s="23" customFormat="1" x14ac:dyDescent="0.25">
      <c r="A1140" s="8">
        <v>1132</v>
      </c>
      <c r="C1140" s="5"/>
      <c r="G1140" s="5"/>
      <c r="H1140" s="12"/>
      <c r="J1140" s="5"/>
      <c r="K1140" s="5"/>
      <c r="L1140" s="5"/>
      <c r="M1140" s="5"/>
      <c r="N1140" s="5"/>
      <c r="O1140" s="5"/>
    </row>
    <row r="1141" spans="1:15" s="23" customFormat="1" x14ac:dyDescent="0.25">
      <c r="A1141" s="6">
        <v>1133</v>
      </c>
      <c r="C1141" s="5"/>
      <c r="G1141" s="5"/>
      <c r="H1141" s="12"/>
      <c r="J1141" s="5"/>
      <c r="K1141" s="5"/>
      <c r="L1141" s="5"/>
      <c r="M1141" s="5"/>
      <c r="N1141" s="5"/>
      <c r="O1141" s="5"/>
    </row>
    <row r="1142" spans="1:15" s="23" customFormat="1" x14ac:dyDescent="0.25">
      <c r="A1142" s="8">
        <v>1134</v>
      </c>
      <c r="C1142" s="5"/>
      <c r="G1142" s="5"/>
      <c r="H1142" s="12"/>
      <c r="J1142" s="5"/>
      <c r="K1142" s="5"/>
      <c r="L1142" s="5"/>
      <c r="M1142" s="5"/>
      <c r="N1142" s="5"/>
      <c r="O1142" s="5"/>
    </row>
    <row r="1143" spans="1:15" s="23" customFormat="1" x14ac:dyDescent="0.25">
      <c r="A1143" s="6">
        <v>1135</v>
      </c>
      <c r="C1143" s="5"/>
      <c r="G1143" s="5"/>
      <c r="H1143" s="12"/>
      <c r="J1143" s="5"/>
      <c r="K1143" s="5"/>
      <c r="L1143" s="5"/>
      <c r="M1143" s="5"/>
      <c r="N1143" s="5"/>
      <c r="O1143" s="5"/>
    </row>
    <row r="1144" spans="1:15" s="23" customFormat="1" x14ac:dyDescent="0.25">
      <c r="A1144" s="8">
        <v>1136</v>
      </c>
      <c r="C1144" s="5"/>
      <c r="G1144" s="5"/>
      <c r="H1144" s="12"/>
      <c r="J1144" s="5"/>
      <c r="K1144" s="5"/>
      <c r="L1144" s="5"/>
      <c r="M1144" s="5"/>
      <c r="N1144" s="5"/>
      <c r="O1144" s="5"/>
    </row>
    <row r="1145" spans="1:15" s="23" customFormat="1" x14ac:dyDescent="0.25">
      <c r="A1145" s="6">
        <v>1137</v>
      </c>
      <c r="C1145" s="5"/>
      <c r="G1145" s="5"/>
      <c r="H1145" s="12"/>
      <c r="J1145" s="5"/>
      <c r="K1145" s="5"/>
      <c r="L1145" s="5"/>
      <c r="M1145" s="5"/>
      <c r="N1145" s="5"/>
      <c r="O1145" s="5"/>
    </row>
    <row r="1146" spans="1:15" s="23" customFormat="1" x14ac:dyDescent="0.25">
      <c r="A1146" s="8">
        <v>1138</v>
      </c>
      <c r="C1146" s="5"/>
      <c r="G1146" s="5"/>
      <c r="H1146" s="12"/>
      <c r="J1146" s="5"/>
      <c r="K1146" s="5"/>
      <c r="L1146" s="5"/>
      <c r="M1146" s="5"/>
      <c r="N1146" s="5"/>
      <c r="O1146" s="5"/>
    </row>
    <row r="1147" spans="1:15" s="23" customFormat="1" x14ac:dyDescent="0.25">
      <c r="A1147" s="6">
        <v>1139</v>
      </c>
      <c r="C1147" s="5"/>
      <c r="G1147" s="5"/>
      <c r="H1147" s="12"/>
      <c r="J1147" s="5"/>
      <c r="K1147" s="5"/>
      <c r="L1147" s="5"/>
      <c r="M1147" s="5"/>
      <c r="N1147" s="5"/>
      <c r="O1147" s="5"/>
    </row>
    <row r="1148" spans="1:15" s="23" customFormat="1" x14ac:dyDescent="0.25">
      <c r="A1148" s="8">
        <v>1140</v>
      </c>
      <c r="C1148" s="5"/>
      <c r="G1148" s="5"/>
      <c r="H1148" s="12"/>
      <c r="J1148" s="5"/>
      <c r="K1148" s="5"/>
      <c r="L1148" s="5"/>
      <c r="M1148" s="5"/>
      <c r="N1148" s="5"/>
      <c r="O1148" s="5"/>
    </row>
    <row r="1149" spans="1:15" s="23" customFormat="1" x14ac:dyDescent="0.25">
      <c r="A1149" s="6">
        <v>1141</v>
      </c>
      <c r="C1149" s="5"/>
      <c r="G1149" s="5"/>
      <c r="H1149" s="12"/>
      <c r="J1149" s="5"/>
      <c r="K1149" s="5"/>
      <c r="L1149" s="5"/>
      <c r="M1149" s="5"/>
      <c r="N1149" s="5"/>
      <c r="O1149" s="5"/>
    </row>
    <row r="1150" spans="1:15" s="23" customFormat="1" x14ac:dyDescent="0.25">
      <c r="A1150" s="8">
        <v>1142</v>
      </c>
      <c r="C1150" s="5"/>
      <c r="G1150" s="5"/>
      <c r="H1150" s="12"/>
      <c r="J1150" s="5"/>
      <c r="K1150" s="5"/>
      <c r="L1150" s="5"/>
      <c r="M1150" s="5"/>
      <c r="N1150" s="5"/>
      <c r="O1150" s="5"/>
    </row>
    <row r="1151" spans="1:15" s="23" customFormat="1" x14ac:dyDescent="0.25">
      <c r="A1151" s="6">
        <v>1143</v>
      </c>
      <c r="C1151" s="5"/>
      <c r="G1151" s="5"/>
      <c r="H1151" s="12"/>
      <c r="J1151" s="5"/>
      <c r="K1151" s="5"/>
      <c r="L1151" s="5"/>
      <c r="M1151" s="5"/>
      <c r="N1151" s="5"/>
      <c r="O1151" s="5"/>
    </row>
    <row r="1152" spans="1:15" s="23" customFormat="1" x14ac:dyDescent="0.25">
      <c r="A1152" s="8">
        <v>1144</v>
      </c>
      <c r="C1152" s="5"/>
      <c r="G1152" s="5"/>
      <c r="H1152" s="12"/>
      <c r="J1152" s="5"/>
      <c r="K1152" s="5"/>
      <c r="L1152" s="5"/>
      <c r="M1152" s="5"/>
      <c r="N1152" s="5"/>
      <c r="O1152" s="5"/>
    </row>
    <row r="1153" spans="1:15" s="23" customFormat="1" x14ac:dyDescent="0.25">
      <c r="A1153" s="6">
        <v>1145</v>
      </c>
      <c r="C1153" s="5"/>
      <c r="G1153" s="5"/>
      <c r="H1153" s="12"/>
      <c r="J1153" s="5"/>
      <c r="K1153" s="5"/>
      <c r="L1153" s="5"/>
      <c r="M1153" s="5"/>
      <c r="N1153" s="5"/>
      <c r="O1153" s="5"/>
    </row>
    <row r="1154" spans="1:15" s="23" customFormat="1" x14ac:dyDescent="0.25">
      <c r="A1154" s="8">
        <v>1146</v>
      </c>
      <c r="C1154" s="5"/>
      <c r="G1154" s="5"/>
      <c r="H1154" s="12"/>
      <c r="J1154" s="5"/>
      <c r="K1154" s="5"/>
      <c r="L1154" s="5"/>
      <c r="M1154" s="5"/>
      <c r="N1154" s="5"/>
      <c r="O1154" s="5"/>
    </row>
    <row r="1155" spans="1:15" s="23" customFormat="1" x14ac:dyDescent="0.25">
      <c r="A1155" s="6">
        <v>1147</v>
      </c>
      <c r="C1155" s="5"/>
      <c r="G1155" s="5"/>
      <c r="H1155" s="12"/>
      <c r="J1155" s="5"/>
      <c r="K1155" s="5"/>
      <c r="L1155" s="5"/>
      <c r="M1155" s="5"/>
      <c r="N1155" s="5"/>
      <c r="O1155" s="5"/>
    </row>
    <row r="1156" spans="1:15" s="23" customFormat="1" x14ac:dyDescent="0.25">
      <c r="A1156" s="8">
        <v>1148</v>
      </c>
      <c r="C1156" s="5"/>
      <c r="G1156" s="5"/>
      <c r="H1156" s="12"/>
      <c r="J1156" s="5"/>
      <c r="K1156" s="5"/>
      <c r="L1156" s="5"/>
      <c r="M1156" s="5"/>
      <c r="N1156" s="5"/>
      <c r="O1156" s="5"/>
    </row>
    <row r="1157" spans="1:15" s="23" customFormat="1" x14ac:dyDescent="0.25">
      <c r="A1157" s="6">
        <v>1149</v>
      </c>
      <c r="C1157" s="5"/>
      <c r="G1157" s="5"/>
      <c r="H1157" s="12"/>
      <c r="J1157" s="5"/>
      <c r="K1157" s="5"/>
      <c r="L1157" s="5"/>
      <c r="M1157" s="5"/>
      <c r="N1157" s="5"/>
      <c r="O1157" s="5"/>
    </row>
    <row r="1158" spans="1:15" s="23" customFormat="1" x14ac:dyDescent="0.25">
      <c r="A1158" s="8">
        <v>1150</v>
      </c>
      <c r="C1158" s="5"/>
      <c r="G1158" s="5"/>
      <c r="H1158" s="12"/>
      <c r="J1158" s="5"/>
      <c r="K1158" s="5"/>
      <c r="L1158" s="5"/>
      <c r="M1158" s="5"/>
      <c r="N1158" s="5"/>
      <c r="O1158" s="5"/>
    </row>
    <row r="1159" spans="1:15" s="23" customFormat="1" x14ac:dyDescent="0.25">
      <c r="A1159" s="6">
        <v>1151</v>
      </c>
      <c r="C1159" s="5"/>
      <c r="G1159" s="5"/>
      <c r="H1159" s="12"/>
      <c r="J1159" s="5"/>
      <c r="K1159" s="5"/>
      <c r="L1159" s="5"/>
      <c r="M1159" s="5"/>
      <c r="N1159" s="5"/>
      <c r="O1159" s="5"/>
    </row>
    <row r="1160" spans="1:15" s="23" customFormat="1" x14ac:dyDescent="0.25">
      <c r="A1160" s="8">
        <v>1152</v>
      </c>
      <c r="C1160" s="5"/>
      <c r="G1160" s="5"/>
      <c r="H1160" s="12"/>
      <c r="J1160" s="5"/>
      <c r="K1160" s="5"/>
      <c r="L1160" s="5"/>
      <c r="M1160" s="5"/>
      <c r="N1160" s="5"/>
      <c r="O1160" s="5"/>
    </row>
    <row r="1161" spans="1:15" s="23" customFormat="1" x14ac:dyDescent="0.25">
      <c r="A1161" s="6">
        <v>1153</v>
      </c>
      <c r="C1161" s="5"/>
      <c r="G1161" s="5"/>
      <c r="H1161" s="12"/>
      <c r="J1161" s="5"/>
      <c r="K1161" s="5"/>
      <c r="L1161" s="5"/>
      <c r="M1161" s="5"/>
      <c r="N1161" s="5"/>
      <c r="O1161" s="5"/>
    </row>
    <row r="1162" spans="1:15" s="23" customFormat="1" x14ac:dyDescent="0.25">
      <c r="A1162" s="8">
        <v>1154</v>
      </c>
      <c r="C1162" s="5"/>
      <c r="G1162" s="5"/>
      <c r="H1162" s="12"/>
      <c r="J1162" s="5"/>
      <c r="K1162" s="5"/>
      <c r="L1162" s="5"/>
      <c r="M1162" s="5"/>
      <c r="N1162" s="5"/>
      <c r="O1162" s="5"/>
    </row>
    <row r="1163" spans="1:15" s="23" customFormat="1" x14ac:dyDescent="0.25">
      <c r="A1163" s="6">
        <v>1155</v>
      </c>
      <c r="C1163" s="5"/>
      <c r="G1163" s="5"/>
      <c r="H1163" s="12"/>
      <c r="J1163" s="5"/>
      <c r="K1163" s="5"/>
      <c r="L1163" s="5"/>
      <c r="M1163" s="5"/>
      <c r="N1163" s="5"/>
      <c r="O1163" s="5"/>
    </row>
    <row r="1164" spans="1:15" s="23" customFormat="1" x14ac:dyDescent="0.25">
      <c r="A1164" s="8">
        <v>1156</v>
      </c>
      <c r="C1164" s="5"/>
      <c r="G1164" s="5"/>
      <c r="H1164" s="12"/>
      <c r="J1164" s="5"/>
      <c r="K1164" s="5"/>
      <c r="L1164" s="5"/>
      <c r="M1164" s="5"/>
      <c r="N1164" s="5"/>
      <c r="O1164" s="5"/>
    </row>
    <row r="1165" spans="1:15" s="23" customFormat="1" x14ac:dyDescent="0.25">
      <c r="A1165" s="6">
        <v>1157</v>
      </c>
      <c r="C1165" s="5"/>
      <c r="G1165" s="5"/>
      <c r="H1165" s="12"/>
      <c r="J1165" s="5"/>
      <c r="K1165" s="5"/>
      <c r="L1165" s="5"/>
      <c r="M1165" s="5"/>
      <c r="N1165" s="5"/>
      <c r="O1165" s="5"/>
    </row>
    <row r="1166" spans="1:15" s="23" customFormat="1" x14ac:dyDescent="0.25">
      <c r="A1166" s="8">
        <v>1158</v>
      </c>
      <c r="C1166" s="5"/>
      <c r="G1166" s="5"/>
      <c r="H1166" s="12"/>
      <c r="J1166" s="5"/>
      <c r="K1166" s="5"/>
      <c r="L1166" s="5"/>
      <c r="M1166" s="5"/>
      <c r="N1166" s="5"/>
      <c r="O1166" s="5"/>
    </row>
    <row r="1167" spans="1:15" s="23" customFormat="1" x14ac:dyDescent="0.25">
      <c r="A1167" s="6">
        <v>1159</v>
      </c>
      <c r="C1167" s="5"/>
      <c r="G1167" s="5"/>
      <c r="H1167" s="12"/>
      <c r="J1167" s="5"/>
      <c r="K1167" s="5"/>
      <c r="L1167" s="5"/>
      <c r="M1167" s="5"/>
      <c r="N1167" s="5"/>
      <c r="O1167" s="5"/>
    </row>
    <row r="1168" spans="1:15" s="23" customFormat="1" x14ac:dyDescent="0.25">
      <c r="A1168" s="8">
        <v>1160</v>
      </c>
      <c r="C1168" s="5"/>
      <c r="G1168" s="5"/>
      <c r="H1168" s="12"/>
      <c r="J1168" s="5"/>
      <c r="K1168" s="5"/>
      <c r="L1168" s="5"/>
      <c r="M1168" s="5"/>
      <c r="N1168" s="5"/>
      <c r="O1168" s="5"/>
    </row>
    <row r="1169" spans="1:15" s="23" customFormat="1" x14ac:dyDescent="0.25">
      <c r="A1169" s="6">
        <v>1161</v>
      </c>
      <c r="C1169" s="5"/>
      <c r="G1169" s="5"/>
      <c r="H1169" s="12"/>
      <c r="J1169" s="5"/>
      <c r="K1169" s="5"/>
      <c r="L1169" s="5"/>
      <c r="M1169" s="5"/>
      <c r="N1169" s="5"/>
      <c r="O1169" s="5"/>
    </row>
    <row r="1170" spans="1:15" s="23" customFormat="1" x14ac:dyDescent="0.25">
      <c r="A1170" s="8">
        <v>1162</v>
      </c>
      <c r="C1170" s="5"/>
      <c r="G1170" s="5"/>
      <c r="H1170" s="12"/>
      <c r="J1170" s="5"/>
      <c r="K1170" s="5"/>
      <c r="L1170" s="5"/>
      <c r="M1170" s="5"/>
      <c r="N1170" s="5"/>
      <c r="O1170" s="5"/>
    </row>
    <row r="1171" spans="1:15" s="23" customFormat="1" x14ac:dyDescent="0.25">
      <c r="A1171" s="6">
        <v>1163</v>
      </c>
      <c r="C1171" s="5"/>
      <c r="G1171" s="5"/>
      <c r="H1171" s="12"/>
      <c r="J1171" s="5"/>
      <c r="K1171" s="5"/>
      <c r="L1171" s="5"/>
      <c r="M1171" s="5"/>
      <c r="N1171" s="5"/>
      <c r="O1171" s="5"/>
    </row>
    <row r="1172" spans="1:15" s="23" customFormat="1" x14ac:dyDescent="0.25">
      <c r="A1172" s="8">
        <v>1164</v>
      </c>
      <c r="C1172" s="5"/>
      <c r="G1172" s="5"/>
      <c r="H1172" s="12"/>
      <c r="J1172" s="5"/>
      <c r="K1172" s="5"/>
      <c r="L1172" s="5"/>
      <c r="M1172" s="5"/>
      <c r="N1172" s="5"/>
      <c r="O1172" s="5"/>
    </row>
    <row r="1173" spans="1:15" s="23" customFormat="1" x14ac:dyDescent="0.25">
      <c r="A1173" s="6">
        <v>1165</v>
      </c>
      <c r="C1173" s="5"/>
      <c r="G1173" s="5"/>
      <c r="H1173" s="12"/>
      <c r="J1173" s="5"/>
      <c r="K1173" s="5"/>
      <c r="L1173" s="5"/>
      <c r="M1173" s="5"/>
      <c r="N1173" s="5"/>
      <c r="O1173" s="5"/>
    </row>
    <row r="1174" spans="1:15" s="23" customFormat="1" x14ac:dyDescent="0.25">
      <c r="A1174" s="8">
        <v>1166</v>
      </c>
      <c r="C1174" s="5"/>
      <c r="G1174" s="5"/>
      <c r="H1174" s="12"/>
      <c r="J1174" s="5"/>
      <c r="K1174" s="5"/>
      <c r="L1174" s="5"/>
      <c r="M1174" s="5"/>
      <c r="N1174" s="5"/>
      <c r="O1174" s="5"/>
    </row>
    <row r="1175" spans="1:15" s="23" customFormat="1" x14ac:dyDescent="0.25">
      <c r="A1175" s="6">
        <v>1167</v>
      </c>
      <c r="C1175" s="5"/>
      <c r="G1175" s="5"/>
      <c r="H1175" s="12"/>
      <c r="J1175" s="5"/>
      <c r="K1175" s="5"/>
      <c r="L1175" s="5"/>
      <c r="M1175" s="5"/>
      <c r="N1175" s="5"/>
      <c r="O1175" s="5"/>
    </row>
    <row r="1176" spans="1:15" s="23" customFormat="1" x14ac:dyDescent="0.25">
      <c r="A1176" s="8">
        <v>1168</v>
      </c>
      <c r="C1176" s="5"/>
      <c r="G1176" s="5"/>
      <c r="H1176" s="12"/>
      <c r="J1176" s="5"/>
      <c r="K1176" s="5"/>
      <c r="L1176" s="5"/>
      <c r="M1176" s="5"/>
      <c r="N1176" s="5"/>
      <c r="O1176" s="5"/>
    </row>
    <row r="1177" spans="1:15" s="23" customFormat="1" x14ac:dyDescent="0.25">
      <c r="A1177" s="6">
        <v>1169</v>
      </c>
      <c r="C1177" s="5"/>
      <c r="G1177" s="5"/>
      <c r="H1177" s="12"/>
      <c r="J1177" s="5"/>
      <c r="K1177" s="5"/>
      <c r="L1177" s="5"/>
      <c r="M1177" s="5"/>
      <c r="N1177" s="5"/>
      <c r="O1177" s="5"/>
    </row>
    <row r="1178" spans="1:15" s="23" customFormat="1" x14ac:dyDescent="0.25">
      <c r="A1178" s="8">
        <v>1170</v>
      </c>
      <c r="C1178" s="5"/>
      <c r="G1178" s="5"/>
      <c r="H1178" s="12"/>
      <c r="J1178" s="5"/>
      <c r="K1178" s="5"/>
      <c r="L1178" s="5"/>
      <c r="M1178" s="5"/>
      <c r="N1178" s="5"/>
      <c r="O1178" s="5"/>
    </row>
    <row r="1179" spans="1:15" s="23" customFormat="1" x14ac:dyDescent="0.25">
      <c r="A1179" s="6">
        <v>1171</v>
      </c>
      <c r="C1179" s="5"/>
      <c r="G1179" s="5"/>
      <c r="H1179" s="12"/>
      <c r="J1179" s="5"/>
      <c r="K1179" s="5"/>
      <c r="L1179" s="5"/>
      <c r="M1179" s="5"/>
      <c r="N1179" s="5"/>
      <c r="O1179" s="5"/>
    </row>
    <row r="1180" spans="1:15" s="23" customFormat="1" x14ac:dyDescent="0.25">
      <c r="A1180" s="8">
        <v>1172</v>
      </c>
      <c r="C1180" s="5"/>
      <c r="G1180" s="5"/>
      <c r="H1180" s="12"/>
      <c r="J1180" s="5"/>
      <c r="K1180" s="5"/>
      <c r="L1180" s="5"/>
      <c r="M1180" s="5"/>
      <c r="N1180" s="5"/>
      <c r="O1180" s="5"/>
    </row>
    <row r="1181" spans="1:15" s="23" customFormat="1" x14ac:dyDescent="0.25">
      <c r="A1181" s="6">
        <v>1173</v>
      </c>
      <c r="C1181" s="5"/>
      <c r="G1181" s="5"/>
      <c r="H1181" s="12"/>
      <c r="J1181" s="5"/>
      <c r="K1181" s="5"/>
      <c r="L1181" s="5"/>
      <c r="M1181" s="5"/>
      <c r="N1181" s="5"/>
      <c r="O1181" s="5"/>
    </row>
    <row r="1182" spans="1:15" s="23" customFormat="1" x14ac:dyDescent="0.25">
      <c r="A1182" s="8">
        <v>1174</v>
      </c>
      <c r="C1182" s="5"/>
      <c r="G1182" s="5"/>
      <c r="H1182" s="12"/>
      <c r="J1182" s="5"/>
      <c r="K1182" s="5"/>
      <c r="L1182" s="5"/>
      <c r="M1182" s="5"/>
      <c r="N1182" s="5"/>
      <c r="O1182" s="5"/>
    </row>
    <row r="1183" spans="1:15" s="23" customFormat="1" x14ac:dyDescent="0.25">
      <c r="A1183" s="6">
        <v>1175</v>
      </c>
      <c r="C1183" s="5"/>
      <c r="G1183" s="5"/>
      <c r="H1183" s="12"/>
      <c r="J1183" s="5"/>
      <c r="K1183" s="5"/>
      <c r="L1183" s="5"/>
      <c r="M1183" s="5"/>
      <c r="N1183" s="5"/>
      <c r="O1183" s="5"/>
    </row>
    <row r="1184" spans="1:15" s="23" customFormat="1" x14ac:dyDescent="0.25">
      <c r="A1184" s="8">
        <v>1176</v>
      </c>
      <c r="C1184" s="5"/>
      <c r="G1184" s="5"/>
      <c r="H1184" s="12"/>
      <c r="J1184" s="5"/>
      <c r="K1184" s="5"/>
      <c r="L1184" s="5"/>
      <c r="M1184" s="5"/>
      <c r="N1184" s="5"/>
      <c r="O1184" s="5"/>
    </row>
    <row r="1185" spans="1:15" s="23" customFormat="1" x14ac:dyDescent="0.25">
      <c r="A1185" s="6">
        <v>1177</v>
      </c>
      <c r="C1185" s="5"/>
      <c r="G1185" s="5"/>
      <c r="H1185" s="12"/>
      <c r="J1185" s="5"/>
      <c r="K1185" s="5"/>
      <c r="L1185" s="5"/>
      <c r="M1185" s="5"/>
      <c r="N1185" s="5"/>
      <c r="O1185" s="5"/>
    </row>
    <row r="1186" spans="1:15" s="23" customFormat="1" x14ac:dyDescent="0.25">
      <c r="A1186" s="8">
        <v>1178</v>
      </c>
      <c r="C1186" s="5"/>
      <c r="G1186" s="5"/>
      <c r="H1186" s="12"/>
      <c r="J1186" s="5"/>
      <c r="K1186" s="5"/>
      <c r="L1186" s="5"/>
      <c r="M1186" s="5"/>
      <c r="N1186" s="5"/>
      <c r="O1186" s="5"/>
    </row>
    <row r="1187" spans="1:15" s="23" customFormat="1" x14ac:dyDescent="0.25">
      <c r="A1187" s="6">
        <v>1179</v>
      </c>
      <c r="C1187" s="5"/>
      <c r="G1187" s="5"/>
      <c r="H1187" s="12"/>
      <c r="J1187" s="5"/>
      <c r="K1187" s="5"/>
      <c r="L1187" s="5"/>
      <c r="M1187" s="5"/>
      <c r="N1187" s="5"/>
      <c r="O1187" s="5"/>
    </row>
    <row r="1188" spans="1:15" s="23" customFormat="1" x14ac:dyDescent="0.25">
      <c r="A1188" s="8">
        <v>1180</v>
      </c>
      <c r="C1188" s="5"/>
      <c r="G1188" s="5"/>
      <c r="H1188" s="12"/>
      <c r="J1188" s="5"/>
      <c r="K1188" s="5"/>
      <c r="L1188" s="5"/>
      <c r="M1188" s="5"/>
      <c r="N1188" s="5"/>
      <c r="O1188" s="5"/>
    </row>
    <row r="1189" spans="1:15" s="23" customFormat="1" x14ac:dyDescent="0.25">
      <c r="A1189" s="6">
        <v>1181</v>
      </c>
      <c r="C1189" s="5"/>
      <c r="G1189" s="5"/>
      <c r="H1189" s="12"/>
      <c r="J1189" s="5"/>
      <c r="K1189" s="5"/>
      <c r="L1189" s="5"/>
      <c r="M1189" s="5"/>
      <c r="N1189" s="5"/>
      <c r="O1189" s="5"/>
    </row>
    <row r="1190" spans="1:15" s="23" customFormat="1" x14ac:dyDescent="0.25">
      <c r="A1190" s="8">
        <v>1182</v>
      </c>
      <c r="C1190" s="5"/>
      <c r="G1190" s="5"/>
      <c r="H1190" s="12"/>
      <c r="J1190" s="5"/>
      <c r="K1190" s="5"/>
      <c r="L1190" s="5"/>
      <c r="M1190" s="5"/>
      <c r="N1190" s="5"/>
      <c r="O1190" s="5"/>
    </row>
    <row r="1191" spans="1:15" s="23" customFormat="1" x14ac:dyDescent="0.25">
      <c r="A1191" s="6">
        <v>1183</v>
      </c>
      <c r="C1191" s="5"/>
      <c r="G1191" s="5"/>
      <c r="H1191" s="12"/>
      <c r="J1191" s="5"/>
      <c r="K1191" s="5"/>
      <c r="L1191" s="5"/>
      <c r="M1191" s="5"/>
      <c r="N1191" s="5"/>
      <c r="O1191" s="5"/>
    </row>
    <row r="1192" spans="1:15" s="23" customFormat="1" x14ac:dyDescent="0.25">
      <c r="A1192" s="8">
        <v>1184</v>
      </c>
      <c r="C1192" s="5"/>
      <c r="G1192" s="5"/>
      <c r="H1192" s="12"/>
      <c r="J1192" s="5"/>
      <c r="K1192" s="5"/>
      <c r="L1192" s="5"/>
      <c r="M1192" s="5"/>
      <c r="N1192" s="5"/>
      <c r="O1192" s="5"/>
    </row>
    <row r="1193" spans="1:15" s="23" customFormat="1" x14ac:dyDescent="0.25">
      <c r="A1193" s="6">
        <v>1185</v>
      </c>
      <c r="C1193" s="5"/>
      <c r="G1193" s="5"/>
      <c r="H1193" s="12"/>
      <c r="J1193" s="5"/>
      <c r="K1193" s="5"/>
      <c r="L1193" s="5"/>
      <c r="M1193" s="5"/>
      <c r="N1193" s="5"/>
      <c r="O1193" s="5"/>
    </row>
    <row r="1194" spans="1:15" s="23" customFormat="1" x14ac:dyDescent="0.25">
      <c r="A1194" s="8">
        <v>1186</v>
      </c>
      <c r="C1194" s="5"/>
      <c r="G1194" s="5"/>
      <c r="H1194" s="12"/>
      <c r="J1194" s="5"/>
      <c r="K1194" s="5"/>
      <c r="L1194" s="5"/>
      <c r="M1194" s="5"/>
      <c r="N1194" s="5"/>
      <c r="O1194" s="5"/>
    </row>
    <row r="1195" spans="1:15" s="23" customFormat="1" x14ac:dyDescent="0.25">
      <c r="A1195" s="6">
        <v>1187</v>
      </c>
      <c r="C1195" s="5"/>
      <c r="G1195" s="5"/>
      <c r="H1195" s="12"/>
      <c r="J1195" s="5"/>
      <c r="K1195" s="5"/>
      <c r="L1195" s="5"/>
      <c r="M1195" s="5"/>
      <c r="N1195" s="5"/>
      <c r="O1195" s="5"/>
    </row>
    <row r="1196" spans="1:15" s="23" customFormat="1" x14ac:dyDescent="0.25">
      <c r="A1196" s="8">
        <v>1188</v>
      </c>
      <c r="C1196" s="5"/>
      <c r="G1196" s="5"/>
      <c r="H1196" s="12"/>
      <c r="J1196" s="5"/>
      <c r="K1196" s="5"/>
      <c r="L1196" s="5"/>
      <c r="M1196" s="5"/>
      <c r="N1196" s="5"/>
      <c r="O1196" s="5"/>
    </row>
    <row r="1197" spans="1:15" s="23" customFormat="1" x14ac:dyDescent="0.25">
      <c r="A1197" s="6">
        <v>1189</v>
      </c>
      <c r="C1197" s="5"/>
      <c r="G1197" s="5"/>
      <c r="H1197" s="12"/>
      <c r="J1197" s="5"/>
      <c r="K1197" s="5"/>
      <c r="L1197" s="5"/>
      <c r="M1197" s="5"/>
      <c r="N1197" s="5"/>
      <c r="O1197" s="5"/>
    </row>
    <row r="1198" spans="1:15" s="23" customFormat="1" x14ac:dyDescent="0.25">
      <c r="A1198" s="8">
        <v>1190</v>
      </c>
      <c r="C1198" s="5"/>
      <c r="G1198" s="5"/>
      <c r="H1198" s="12"/>
      <c r="J1198" s="5"/>
      <c r="K1198" s="5"/>
      <c r="L1198" s="5"/>
      <c r="M1198" s="5"/>
      <c r="N1198" s="5"/>
      <c r="O1198" s="5"/>
    </row>
    <row r="1199" spans="1:15" s="23" customFormat="1" x14ac:dyDescent="0.25">
      <c r="A1199" s="6">
        <v>1191</v>
      </c>
      <c r="C1199" s="5"/>
      <c r="G1199" s="5"/>
      <c r="H1199" s="12"/>
      <c r="J1199" s="5"/>
      <c r="K1199" s="5"/>
      <c r="L1199" s="5"/>
      <c r="M1199" s="5"/>
      <c r="N1199" s="5"/>
      <c r="O1199" s="5"/>
    </row>
    <row r="1200" spans="1:15" s="23" customFormat="1" x14ac:dyDescent="0.25">
      <c r="A1200" s="8">
        <v>1192</v>
      </c>
      <c r="C1200" s="5"/>
      <c r="G1200" s="5"/>
      <c r="H1200" s="12"/>
      <c r="J1200" s="5"/>
      <c r="K1200" s="5"/>
      <c r="L1200" s="5"/>
      <c r="M1200" s="5"/>
      <c r="N1200" s="5"/>
      <c r="O1200" s="5"/>
    </row>
    <row r="1201" spans="1:15" s="23" customFormat="1" x14ac:dyDescent="0.25">
      <c r="A1201" s="6">
        <v>1193</v>
      </c>
      <c r="C1201" s="5"/>
      <c r="G1201" s="5"/>
      <c r="H1201" s="12"/>
      <c r="J1201" s="5"/>
      <c r="K1201" s="5"/>
      <c r="L1201" s="5"/>
      <c r="M1201" s="5"/>
      <c r="N1201" s="5"/>
      <c r="O1201" s="5"/>
    </row>
    <row r="1202" spans="1:15" s="23" customFormat="1" x14ac:dyDescent="0.25">
      <c r="A1202" s="8">
        <v>1194</v>
      </c>
      <c r="C1202" s="5"/>
      <c r="G1202" s="5"/>
      <c r="H1202" s="12"/>
      <c r="J1202" s="5"/>
      <c r="K1202" s="5"/>
      <c r="L1202" s="5"/>
      <c r="M1202" s="5"/>
      <c r="N1202" s="5"/>
      <c r="O1202" s="5"/>
    </row>
    <row r="1203" spans="1:15" s="23" customFormat="1" x14ac:dyDescent="0.25">
      <c r="A1203" s="6">
        <v>1195</v>
      </c>
      <c r="C1203" s="5"/>
      <c r="G1203" s="5"/>
      <c r="H1203" s="12"/>
      <c r="J1203" s="5"/>
      <c r="K1203" s="5"/>
      <c r="L1203" s="5"/>
      <c r="M1203" s="5"/>
      <c r="N1203" s="5"/>
      <c r="O1203" s="5"/>
    </row>
    <row r="1204" spans="1:15" s="23" customFormat="1" x14ac:dyDescent="0.25">
      <c r="A1204" s="8">
        <v>1196</v>
      </c>
      <c r="C1204" s="5"/>
      <c r="G1204" s="5"/>
      <c r="H1204" s="12"/>
      <c r="J1204" s="5"/>
      <c r="K1204" s="5"/>
      <c r="L1204" s="5"/>
      <c r="M1204" s="5"/>
      <c r="N1204" s="5"/>
      <c r="O1204" s="5"/>
    </row>
    <row r="1205" spans="1:15" s="23" customFormat="1" x14ac:dyDescent="0.25">
      <c r="A1205" s="6">
        <v>1197</v>
      </c>
      <c r="C1205" s="5"/>
      <c r="G1205" s="5"/>
      <c r="H1205" s="12"/>
      <c r="J1205" s="5"/>
      <c r="K1205" s="5"/>
      <c r="L1205" s="5"/>
      <c r="M1205" s="5"/>
      <c r="N1205" s="5"/>
      <c r="O1205" s="5"/>
    </row>
    <row r="1206" spans="1:15" s="23" customFormat="1" x14ac:dyDescent="0.25">
      <c r="A1206" s="8">
        <v>1198</v>
      </c>
      <c r="C1206" s="5"/>
      <c r="G1206" s="5"/>
      <c r="H1206" s="12"/>
      <c r="J1206" s="5"/>
      <c r="K1206" s="5"/>
      <c r="L1206" s="5"/>
      <c r="M1206" s="5"/>
      <c r="N1206" s="5"/>
      <c r="O1206" s="5"/>
    </row>
    <row r="1207" spans="1:15" s="23" customFormat="1" x14ac:dyDescent="0.25">
      <c r="A1207" s="6">
        <v>1199</v>
      </c>
      <c r="C1207" s="5"/>
      <c r="G1207" s="5"/>
      <c r="H1207" s="12"/>
      <c r="J1207" s="5"/>
      <c r="K1207" s="5"/>
      <c r="L1207" s="5"/>
      <c r="M1207" s="5"/>
      <c r="N1207" s="5"/>
      <c r="O1207" s="5"/>
    </row>
    <row r="1208" spans="1:15" s="23" customFormat="1" x14ac:dyDescent="0.25">
      <c r="A1208" s="8">
        <v>1200</v>
      </c>
      <c r="C1208" s="5"/>
      <c r="G1208" s="5"/>
      <c r="H1208" s="12"/>
      <c r="J1208" s="5"/>
      <c r="K1208" s="5"/>
      <c r="L1208" s="5"/>
      <c r="M1208" s="5"/>
      <c r="N1208" s="5"/>
      <c r="O1208" s="5"/>
    </row>
    <row r="1209" spans="1:15" s="23" customFormat="1" x14ac:dyDescent="0.25">
      <c r="A1209" s="6">
        <v>1201</v>
      </c>
      <c r="C1209" s="5"/>
      <c r="G1209" s="5"/>
      <c r="H1209" s="12"/>
      <c r="J1209" s="5"/>
      <c r="K1209" s="5"/>
      <c r="L1209" s="5"/>
      <c r="M1209" s="5"/>
      <c r="N1209" s="5"/>
      <c r="O1209" s="5"/>
    </row>
    <row r="1210" spans="1:15" s="23" customFormat="1" x14ac:dyDescent="0.25">
      <c r="A1210" s="8">
        <v>1202</v>
      </c>
      <c r="C1210" s="5"/>
      <c r="G1210" s="5"/>
      <c r="H1210" s="12"/>
      <c r="J1210" s="5"/>
      <c r="K1210" s="5"/>
      <c r="L1210" s="5"/>
      <c r="M1210" s="5"/>
      <c r="N1210" s="5"/>
      <c r="O1210" s="5"/>
    </row>
    <row r="1211" spans="1:15" s="23" customFormat="1" x14ac:dyDescent="0.25">
      <c r="A1211" s="6">
        <v>1203</v>
      </c>
      <c r="C1211" s="5"/>
      <c r="G1211" s="5"/>
      <c r="H1211" s="12"/>
      <c r="J1211" s="5"/>
      <c r="K1211" s="5"/>
      <c r="L1211" s="5"/>
      <c r="M1211" s="5"/>
      <c r="N1211" s="5"/>
      <c r="O1211" s="5"/>
    </row>
    <row r="1212" spans="1:15" s="23" customFormat="1" x14ac:dyDescent="0.25">
      <c r="A1212" s="8">
        <v>1204</v>
      </c>
      <c r="C1212" s="5"/>
      <c r="G1212" s="5"/>
      <c r="H1212" s="12"/>
      <c r="J1212" s="5"/>
      <c r="K1212" s="5"/>
      <c r="L1212" s="5"/>
      <c r="M1212" s="5"/>
      <c r="N1212" s="5"/>
      <c r="O1212" s="5"/>
    </row>
    <row r="1213" spans="1:15" s="23" customFormat="1" x14ac:dyDescent="0.25">
      <c r="A1213" s="6">
        <v>1205</v>
      </c>
      <c r="C1213" s="5"/>
      <c r="G1213" s="5"/>
      <c r="H1213" s="12"/>
      <c r="J1213" s="5"/>
      <c r="K1213" s="5"/>
      <c r="L1213" s="5"/>
      <c r="M1213" s="5"/>
      <c r="N1213" s="5"/>
      <c r="O1213" s="5"/>
    </row>
    <row r="1214" spans="1:15" s="23" customFormat="1" x14ac:dyDescent="0.25">
      <c r="A1214" s="8">
        <v>1206</v>
      </c>
      <c r="C1214" s="5"/>
      <c r="G1214" s="5"/>
      <c r="H1214" s="12"/>
      <c r="J1214" s="5"/>
      <c r="K1214" s="5"/>
      <c r="L1214" s="5"/>
      <c r="M1214" s="5"/>
      <c r="N1214" s="5"/>
      <c r="O1214" s="5"/>
    </row>
    <row r="1215" spans="1:15" s="23" customFormat="1" x14ac:dyDescent="0.25">
      <c r="A1215" s="6">
        <v>1207</v>
      </c>
      <c r="C1215" s="5"/>
      <c r="G1215" s="5"/>
      <c r="H1215" s="12"/>
      <c r="J1215" s="5"/>
      <c r="K1215" s="5"/>
      <c r="L1215" s="5"/>
      <c r="M1215" s="5"/>
      <c r="N1215" s="5"/>
      <c r="O1215" s="5"/>
    </row>
    <row r="1216" spans="1:15" s="23" customFormat="1" x14ac:dyDescent="0.25">
      <c r="A1216" s="8">
        <v>1208</v>
      </c>
      <c r="C1216" s="5"/>
      <c r="G1216" s="5"/>
      <c r="H1216" s="12"/>
      <c r="J1216" s="5"/>
      <c r="K1216" s="5"/>
      <c r="L1216" s="5"/>
      <c r="M1216" s="5"/>
      <c r="N1216" s="5"/>
      <c r="O1216" s="5"/>
    </row>
    <row r="1217" spans="1:15" s="23" customFormat="1" x14ac:dyDescent="0.25">
      <c r="A1217" s="6">
        <v>1209</v>
      </c>
      <c r="C1217" s="5"/>
      <c r="G1217" s="5"/>
      <c r="H1217" s="12"/>
      <c r="J1217" s="5"/>
      <c r="K1217" s="5"/>
      <c r="L1217" s="5"/>
      <c r="M1217" s="5"/>
      <c r="N1217" s="5"/>
      <c r="O1217" s="5"/>
    </row>
    <row r="1218" spans="1:15" s="23" customFormat="1" x14ac:dyDescent="0.25">
      <c r="A1218" s="8">
        <v>1210</v>
      </c>
      <c r="C1218" s="5"/>
      <c r="G1218" s="5"/>
      <c r="H1218" s="12"/>
      <c r="J1218" s="5"/>
      <c r="K1218" s="5"/>
      <c r="L1218" s="5"/>
      <c r="M1218" s="5"/>
      <c r="N1218" s="5"/>
      <c r="O1218" s="5"/>
    </row>
    <row r="1219" spans="1:15" s="23" customFormat="1" x14ac:dyDescent="0.25">
      <c r="A1219" s="6">
        <v>1211</v>
      </c>
      <c r="C1219" s="5"/>
      <c r="G1219" s="5"/>
      <c r="H1219" s="12"/>
      <c r="J1219" s="5"/>
      <c r="K1219" s="5"/>
      <c r="L1219" s="5"/>
      <c r="M1219" s="5"/>
      <c r="N1219" s="5"/>
      <c r="O1219" s="5"/>
    </row>
    <row r="1220" spans="1:15" s="23" customFormat="1" x14ac:dyDescent="0.25">
      <c r="A1220" s="8">
        <v>1212</v>
      </c>
      <c r="C1220" s="5"/>
      <c r="G1220" s="5"/>
      <c r="H1220" s="12"/>
      <c r="J1220" s="5"/>
      <c r="K1220" s="5"/>
      <c r="L1220" s="5"/>
      <c r="M1220" s="5"/>
      <c r="N1220" s="5"/>
      <c r="O1220" s="5"/>
    </row>
    <row r="1221" spans="1:15" s="23" customFormat="1" x14ac:dyDescent="0.25">
      <c r="A1221" s="6">
        <v>1213</v>
      </c>
      <c r="C1221" s="5"/>
      <c r="G1221" s="5"/>
      <c r="H1221" s="12"/>
      <c r="J1221" s="5"/>
      <c r="K1221" s="5"/>
      <c r="L1221" s="5"/>
      <c r="M1221" s="5"/>
      <c r="N1221" s="5"/>
      <c r="O1221" s="5"/>
    </row>
    <row r="1222" spans="1:15" s="23" customFormat="1" x14ac:dyDescent="0.25">
      <c r="A1222" s="8">
        <v>1214</v>
      </c>
      <c r="C1222" s="5"/>
      <c r="G1222" s="5"/>
      <c r="H1222" s="12"/>
      <c r="J1222" s="5"/>
      <c r="K1222" s="5"/>
      <c r="L1222" s="5"/>
      <c r="M1222" s="5"/>
      <c r="N1222" s="5"/>
      <c r="O1222" s="5"/>
    </row>
    <row r="1223" spans="1:15" s="23" customFormat="1" x14ac:dyDescent="0.25">
      <c r="A1223" s="6">
        <v>1215</v>
      </c>
      <c r="C1223" s="5"/>
      <c r="G1223" s="5"/>
      <c r="H1223" s="12"/>
      <c r="J1223" s="5"/>
      <c r="K1223" s="5"/>
      <c r="L1223" s="5"/>
      <c r="M1223" s="5"/>
      <c r="N1223" s="5"/>
      <c r="O1223" s="5"/>
    </row>
    <row r="1224" spans="1:15" s="23" customFormat="1" x14ac:dyDescent="0.25">
      <c r="A1224" s="8">
        <v>1216</v>
      </c>
      <c r="C1224" s="5"/>
      <c r="G1224" s="5"/>
      <c r="H1224" s="12"/>
      <c r="J1224" s="5"/>
      <c r="K1224" s="5"/>
      <c r="L1224" s="5"/>
      <c r="M1224" s="5"/>
      <c r="N1224" s="5"/>
      <c r="O1224" s="5"/>
    </row>
    <row r="1225" spans="1:15" s="23" customFormat="1" x14ac:dyDescent="0.25">
      <c r="A1225" s="6">
        <v>1217</v>
      </c>
      <c r="C1225" s="5"/>
      <c r="G1225" s="5"/>
      <c r="H1225" s="12"/>
      <c r="J1225" s="5"/>
      <c r="K1225" s="5"/>
      <c r="L1225" s="5"/>
      <c r="M1225" s="5"/>
      <c r="N1225" s="5"/>
      <c r="O1225" s="5"/>
    </row>
    <row r="1226" spans="1:15" s="23" customFormat="1" x14ac:dyDescent="0.25">
      <c r="A1226" s="8">
        <v>1218</v>
      </c>
      <c r="C1226" s="5"/>
      <c r="G1226" s="5"/>
      <c r="H1226" s="12"/>
      <c r="J1226" s="5"/>
      <c r="K1226" s="5"/>
      <c r="L1226" s="5"/>
      <c r="M1226" s="5"/>
      <c r="N1226" s="5"/>
      <c r="O1226" s="5"/>
    </row>
    <row r="1227" spans="1:15" s="23" customFormat="1" x14ac:dyDescent="0.25">
      <c r="A1227" s="6">
        <v>1219</v>
      </c>
      <c r="C1227" s="5"/>
      <c r="G1227" s="5"/>
      <c r="H1227" s="12"/>
      <c r="J1227" s="5"/>
      <c r="K1227" s="5"/>
      <c r="L1227" s="5"/>
      <c r="M1227" s="5"/>
      <c r="N1227" s="5"/>
      <c r="O1227" s="5"/>
    </row>
    <row r="1228" spans="1:15" s="23" customFormat="1" x14ac:dyDescent="0.25">
      <c r="A1228" s="8">
        <v>1220</v>
      </c>
      <c r="C1228" s="5"/>
      <c r="G1228" s="5"/>
      <c r="H1228" s="12"/>
      <c r="J1228" s="5"/>
      <c r="K1228" s="5"/>
      <c r="L1228" s="5"/>
      <c r="M1228" s="5"/>
      <c r="N1228" s="5"/>
      <c r="O1228" s="5"/>
    </row>
    <row r="1229" spans="1:15" s="23" customFormat="1" x14ac:dyDescent="0.25">
      <c r="A1229" s="6">
        <v>1221</v>
      </c>
      <c r="C1229" s="5"/>
      <c r="G1229" s="5"/>
      <c r="H1229" s="12"/>
      <c r="J1229" s="5"/>
      <c r="K1229" s="5"/>
      <c r="L1229" s="5"/>
      <c r="M1229" s="5"/>
      <c r="N1229" s="5"/>
      <c r="O1229" s="5"/>
    </row>
    <row r="1230" spans="1:15" s="23" customFormat="1" x14ac:dyDescent="0.25">
      <c r="A1230" s="8">
        <v>1222</v>
      </c>
      <c r="C1230" s="5"/>
      <c r="G1230" s="5"/>
      <c r="H1230" s="12"/>
      <c r="J1230" s="5"/>
      <c r="K1230" s="5"/>
      <c r="L1230" s="5"/>
      <c r="M1230" s="5"/>
      <c r="N1230" s="5"/>
      <c r="O1230" s="5"/>
    </row>
    <row r="1231" spans="1:15" s="23" customFormat="1" x14ac:dyDescent="0.25">
      <c r="A1231" s="6">
        <v>1223</v>
      </c>
      <c r="C1231" s="5"/>
      <c r="G1231" s="5"/>
      <c r="H1231" s="12"/>
      <c r="J1231" s="5"/>
      <c r="K1231" s="5"/>
      <c r="L1231" s="5"/>
      <c r="M1231" s="5"/>
      <c r="N1231" s="5"/>
      <c r="O1231" s="5"/>
    </row>
    <row r="1232" spans="1:15" s="23" customFormat="1" x14ac:dyDescent="0.25">
      <c r="A1232" s="8">
        <v>1224</v>
      </c>
      <c r="C1232" s="5"/>
      <c r="G1232" s="5"/>
      <c r="H1232" s="12"/>
      <c r="J1232" s="5"/>
      <c r="K1232" s="5"/>
      <c r="L1232" s="5"/>
      <c r="M1232" s="5"/>
      <c r="N1232" s="5"/>
      <c r="O1232" s="5"/>
    </row>
    <row r="1233" spans="1:15" s="23" customFormat="1" x14ac:dyDescent="0.25">
      <c r="A1233" s="6">
        <v>1225</v>
      </c>
      <c r="C1233" s="5"/>
      <c r="G1233" s="5"/>
      <c r="H1233" s="12"/>
      <c r="J1233" s="5"/>
      <c r="K1233" s="5"/>
      <c r="L1233" s="5"/>
      <c r="M1233" s="5"/>
      <c r="N1233" s="5"/>
      <c r="O1233" s="5"/>
    </row>
    <row r="1234" spans="1:15" s="23" customFormat="1" x14ac:dyDescent="0.25">
      <c r="A1234" s="8">
        <v>1226</v>
      </c>
      <c r="C1234" s="5"/>
      <c r="G1234" s="5"/>
      <c r="H1234" s="12"/>
      <c r="J1234" s="5"/>
      <c r="K1234" s="5"/>
      <c r="L1234" s="5"/>
      <c r="M1234" s="5"/>
      <c r="N1234" s="5"/>
      <c r="O1234" s="5"/>
    </row>
    <row r="1235" spans="1:15" s="23" customFormat="1" x14ac:dyDescent="0.25">
      <c r="A1235" s="6">
        <v>1227</v>
      </c>
      <c r="C1235" s="5"/>
      <c r="G1235" s="5"/>
      <c r="H1235" s="12"/>
      <c r="J1235" s="5"/>
      <c r="K1235" s="5"/>
      <c r="L1235" s="5"/>
      <c r="M1235" s="5"/>
      <c r="N1235" s="5"/>
      <c r="O1235" s="5"/>
    </row>
    <row r="1236" spans="1:15" s="23" customFormat="1" x14ac:dyDescent="0.25">
      <c r="A1236" s="8">
        <v>1228</v>
      </c>
      <c r="C1236" s="5"/>
      <c r="G1236" s="5"/>
      <c r="H1236" s="12"/>
      <c r="J1236" s="5"/>
      <c r="K1236" s="5"/>
      <c r="L1236" s="5"/>
      <c r="M1236" s="5"/>
      <c r="N1236" s="5"/>
      <c r="O1236" s="5"/>
    </row>
    <row r="1237" spans="1:15" s="23" customFormat="1" x14ac:dyDescent="0.25">
      <c r="A1237" s="6">
        <v>1229</v>
      </c>
      <c r="C1237" s="5"/>
      <c r="G1237" s="5"/>
      <c r="H1237" s="12"/>
      <c r="J1237" s="5"/>
      <c r="K1237" s="5"/>
      <c r="L1237" s="5"/>
      <c r="M1237" s="5"/>
      <c r="N1237" s="5"/>
      <c r="O1237" s="5"/>
    </row>
    <row r="1238" spans="1:15" s="23" customFormat="1" x14ac:dyDescent="0.25">
      <c r="A1238" s="8">
        <v>1230</v>
      </c>
      <c r="C1238" s="5"/>
      <c r="G1238" s="5"/>
      <c r="H1238" s="12"/>
      <c r="J1238" s="5"/>
      <c r="K1238" s="5"/>
      <c r="L1238" s="5"/>
      <c r="M1238" s="5"/>
      <c r="N1238" s="5"/>
      <c r="O1238" s="5"/>
    </row>
    <row r="1239" spans="1:15" s="23" customFormat="1" x14ac:dyDescent="0.25">
      <c r="A1239" s="6">
        <v>1231</v>
      </c>
      <c r="C1239" s="5"/>
      <c r="G1239" s="5"/>
      <c r="H1239" s="12"/>
      <c r="J1239" s="5"/>
      <c r="K1239" s="5"/>
      <c r="L1239" s="5"/>
      <c r="M1239" s="5"/>
      <c r="N1239" s="5"/>
      <c r="O1239" s="5"/>
    </row>
    <row r="1240" spans="1:15" s="23" customFormat="1" x14ac:dyDescent="0.25">
      <c r="A1240" s="8">
        <v>1232</v>
      </c>
      <c r="C1240" s="5"/>
      <c r="G1240" s="5"/>
      <c r="H1240" s="12"/>
      <c r="J1240" s="5"/>
      <c r="K1240" s="5"/>
      <c r="L1240" s="5"/>
      <c r="M1240" s="5"/>
      <c r="N1240" s="5"/>
      <c r="O1240" s="5"/>
    </row>
    <row r="1241" spans="1:15" s="23" customFormat="1" x14ac:dyDescent="0.25">
      <c r="A1241" s="6">
        <v>1233</v>
      </c>
      <c r="C1241" s="5"/>
      <c r="G1241" s="5"/>
      <c r="H1241" s="12"/>
      <c r="J1241" s="5"/>
      <c r="K1241" s="5"/>
      <c r="L1241" s="5"/>
      <c r="M1241" s="5"/>
      <c r="N1241" s="5"/>
      <c r="O1241" s="5"/>
    </row>
    <row r="1242" spans="1:15" s="23" customFormat="1" x14ac:dyDescent="0.25">
      <c r="A1242" s="8">
        <v>1234</v>
      </c>
      <c r="C1242" s="5"/>
      <c r="G1242" s="5"/>
      <c r="H1242" s="12"/>
      <c r="J1242" s="5"/>
      <c r="K1242" s="5"/>
      <c r="L1242" s="5"/>
      <c r="M1242" s="5"/>
      <c r="N1242" s="5"/>
      <c r="O1242" s="5"/>
    </row>
    <row r="1243" spans="1:15" s="23" customFormat="1" x14ac:dyDescent="0.25">
      <c r="A1243" s="6">
        <v>1235</v>
      </c>
      <c r="C1243" s="5"/>
      <c r="G1243" s="5"/>
      <c r="H1243" s="12"/>
      <c r="J1243" s="5"/>
      <c r="K1243" s="5"/>
      <c r="L1243" s="5"/>
      <c r="M1243" s="5"/>
      <c r="N1243" s="5"/>
      <c r="O1243" s="5"/>
    </row>
    <row r="1244" spans="1:15" s="23" customFormat="1" x14ac:dyDescent="0.25">
      <c r="A1244" s="8">
        <v>1236</v>
      </c>
      <c r="C1244" s="5"/>
      <c r="G1244" s="5"/>
      <c r="H1244" s="12"/>
      <c r="J1244" s="5"/>
      <c r="K1244" s="5"/>
      <c r="L1244" s="5"/>
      <c r="M1244" s="5"/>
      <c r="N1244" s="5"/>
      <c r="O1244" s="5"/>
    </row>
    <row r="1245" spans="1:15" s="23" customFormat="1" x14ac:dyDescent="0.25">
      <c r="A1245" s="6">
        <v>1237</v>
      </c>
      <c r="C1245" s="5"/>
      <c r="G1245" s="5"/>
      <c r="H1245" s="12"/>
      <c r="J1245" s="5"/>
      <c r="K1245" s="5"/>
      <c r="L1245" s="5"/>
      <c r="M1245" s="5"/>
      <c r="N1245" s="5"/>
      <c r="O1245" s="5"/>
    </row>
    <row r="1246" spans="1:15" s="23" customFormat="1" x14ac:dyDescent="0.25">
      <c r="A1246" s="8">
        <v>1238</v>
      </c>
      <c r="C1246" s="5"/>
      <c r="G1246" s="5"/>
      <c r="H1246" s="12"/>
      <c r="J1246" s="5"/>
      <c r="K1246" s="5"/>
      <c r="L1246" s="5"/>
      <c r="M1246" s="5"/>
      <c r="N1246" s="5"/>
      <c r="O1246" s="5"/>
    </row>
    <row r="1247" spans="1:15" s="23" customFormat="1" x14ac:dyDescent="0.25">
      <c r="A1247" s="6">
        <v>1239</v>
      </c>
      <c r="C1247" s="5"/>
      <c r="G1247" s="5"/>
      <c r="H1247" s="12"/>
      <c r="J1247" s="5"/>
      <c r="K1247" s="5"/>
      <c r="L1247" s="5"/>
      <c r="M1247" s="5"/>
      <c r="N1247" s="5"/>
      <c r="O1247" s="5"/>
    </row>
    <row r="1248" spans="1:15" s="23" customFormat="1" x14ac:dyDescent="0.25">
      <c r="A1248" s="8">
        <v>1240</v>
      </c>
      <c r="C1248" s="5"/>
      <c r="G1248" s="5"/>
      <c r="H1248" s="12"/>
      <c r="J1248" s="5"/>
      <c r="K1248" s="5"/>
      <c r="L1248" s="5"/>
      <c r="M1248" s="5"/>
      <c r="N1248" s="5"/>
      <c r="O1248" s="5"/>
    </row>
    <row r="1249" spans="1:15" s="23" customFormat="1" x14ac:dyDescent="0.25">
      <c r="A1249" s="6">
        <v>1241</v>
      </c>
      <c r="C1249" s="5"/>
      <c r="G1249" s="5"/>
      <c r="H1249" s="12"/>
      <c r="J1249" s="5"/>
      <c r="K1249" s="5"/>
      <c r="L1249" s="5"/>
      <c r="M1249" s="5"/>
      <c r="N1249" s="5"/>
      <c r="O1249" s="5"/>
    </row>
    <row r="1250" spans="1:15" s="23" customFormat="1" x14ac:dyDescent="0.25">
      <c r="A1250" s="8">
        <v>1242</v>
      </c>
      <c r="C1250" s="5"/>
      <c r="G1250" s="5"/>
      <c r="H1250" s="12"/>
      <c r="J1250" s="5"/>
      <c r="K1250" s="5"/>
      <c r="L1250" s="5"/>
      <c r="M1250" s="5"/>
      <c r="N1250" s="5"/>
      <c r="O1250" s="5"/>
    </row>
    <row r="1251" spans="1:15" s="23" customFormat="1" x14ac:dyDescent="0.25">
      <c r="A1251" s="6">
        <v>1243</v>
      </c>
      <c r="C1251" s="5"/>
      <c r="G1251" s="5"/>
      <c r="H1251" s="12"/>
      <c r="J1251" s="5"/>
      <c r="K1251" s="5"/>
      <c r="L1251" s="5"/>
      <c r="M1251" s="5"/>
      <c r="N1251" s="5"/>
      <c r="O1251" s="5"/>
    </row>
    <row r="1252" spans="1:15" s="23" customFormat="1" x14ac:dyDescent="0.25">
      <c r="A1252" s="8">
        <v>1244</v>
      </c>
      <c r="C1252" s="5"/>
      <c r="G1252" s="5"/>
      <c r="H1252" s="12"/>
      <c r="J1252" s="5"/>
      <c r="K1252" s="5"/>
      <c r="L1252" s="5"/>
      <c r="M1252" s="5"/>
      <c r="N1252" s="5"/>
      <c r="O1252" s="5"/>
    </row>
    <row r="1253" spans="1:15" s="23" customFormat="1" x14ac:dyDescent="0.25">
      <c r="A1253" s="6">
        <v>1245</v>
      </c>
      <c r="C1253" s="5"/>
      <c r="G1253" s="5"/>
      <c r="H1253" s="12"/>
      <c r="J1253" s="5"/>
      <c r="K1253" s="5"/>
      <c r="L1253" s="5"/>
      <c r="M1253" s="5"/>
      <c r="N1253" s="5"/>
      <c r="O1253" s="5"/>
    </row>
    <row r="1254" spans="1:15" s="23" customFormat="1" x14ac:dyDescent="0.25">
      <c r="A1254" s="8">
        <v>1246</v>
      </c>
      <c r="C1254" s="5"/>
      <c r="G1254" s="5"/>
      <c r="H1254" s="12"/>
      <c r="J1254" s="5"/>
      <c r="K1254" s="5"/>
      <c r="L1254" s="5"/>
      <c r="M1254" s="5"/>
      <c r="N1254" s="5"/>
      <c r="O1254" s="5"/>
    </row>
    <row r="1255" spans="1:15" s="23" customFormat="1" x14ac:dyDescent="0.25">
      <c r="A1255" s="6">
        <v>1247</v>
      </c>
      <c r="C1255" s="5"/>
      <c r="G1255" s="5"/>
      <c r="H1255" s="12"/>
      <c r="J1255" s="5"/>
      <c r="K1255" s="5"/>
      <c r="L1255" s="5"/>
      <c r="M1255" s="5"/>
      <c r="N1255" s="5"/>
      <c r="O1255" s="5"/>
    </row>
    <row r="1256" spans="1:15" s="23" customFormat="1" x14ac:dyDescent="0.25">
      <c r="A1256" s="8">
        <v>1248</v>
      </c>
      <c r="C1256" s="5"/>
      <c r="G1256" s="5"/>
      <c r="H1256" s="12"/>
      <c r="J1256" s="5"/>
      <c r="K1256" s="5"/>
      <c r="L1256" s="5"/>
      <c r="M1256" s="5"/>
      <c r="N1256" s="5"/>
      <c r="O1256" s="5"/>
    </row>
    <row r="1257" spans="1:15" s="23" customFormat="1" x14ac:dyDescent="0.25">
      <c r="A1257" s="6">
        <v>1249</v>
      </c>
      <c r="C1257" s="5"/>
      <c r="G1257" s="5"/>
      <c r="H1257" s="12"/>
      <c r="J1257" s="5"/>
      <c r="K1257" s="5"/>
      <c r="L1257" s="5"/>
      <c r="M1257" s="5"/>
      <c r="N1257" s="5"/>
      <c r="O1257" s="5"/>
    </row>
    <row r="1258" spans="1:15" s="23" customFormat="1" x14ac:dyDescent="0.25">
      <c r="A1258" s="8">
        <v>1250</v>
      </c>
      <c r="C1258" s="5"/>
      <c r="G1258" s="5"/>
      <c r="H1258" s="12"/>
      <c r="J1258" s="5"/>
      <c r="K1258" s="5"/>
      <c r="L1258" s="5"/>
      <c r="M1258" s="5"/>
      <c r="N1258" s="5"/>
      <c r="O1258" s="5"/>
    </row>
    <row r="1259" spans="1:15" s="23" customFormat="1" x14ac:dyDescent="0.25">
      <c r="A1259" s="6">
        <v>1251</v>
      </c>
      <c r="C1259" s="5"/>
      <c r="G1259" s="5"/>
      <c r="H1259" s="12"/>
      <c r="J1259" s="5"/>
      <c r="K1259" s="5"/>
      <c r="L1259" s="5"/>
      <c r="M1259" s="5"/>
      <c r="N1259" s="5"/>
      <c r="O1259" s="5"/>
    </row>
    <row r="1260" spans="1:15" s="23" customFormat="1" x14ac:dyDescent="0.25">
      <c r="A1260" s="8">
        <v>1252</v>
      </c>
      <c r="C1260" s="5"/>
      <c r="G1260" s="5"/>
      <c r="H1260" s="12"/>
      <c r="J1260" s="5"/>
      <c r="K1260" s="5"/>
      <c r="L1260" s="5"/>
      <c r="M1260" s="5"/>
      <c r="N1260" s="5"/>
      <c r="O1260" s="5"/>
    </row>
    <row r="1261" spans="1:15" s="23" customFormat="1" x14ac:dyDescent="0.25">
      <c r="A1261" s="6">
        <v>1253</v>
      </c>
      <c r="C1261" s="5"/>
      <c r="G1261" s="5"/>
      <c r="H1261" s="12"/>
      <c r="J1261" s="5"/>
      <c r="K1261" s="5"/>
      <c r="L1261" s="5"/>
      <c r="M1261" s="5"/>
      <c r="N1261" s="5"/>
      <c r="O1261" s="5"/>
    </row>
    <row r="1262" spans="1:15" s="23" customFormat="1" x14ac:dyDescent="0.25">
      <c r="A1262" s="8">
        <v>1254</v>
      </c>
      <c r="C1262" s="5"/>
      <c r="G1262" s="5"/>
      <c r="H1262" s="12"/>
      <c r="J1262" s="5"/>
      <c r="K1262" s="5"/>
      <c r="L1262" s="5"/>
      <c r="M1262" s="5"/>
      <c r="N1262" s="5"/>
      <c r="O1262" s="5"/>
    </row>
    <row r="1263" spans="1:15" s="23" customFormat="1" x14ac:dyDescent="0.25">
      <c r="A1263" s="6">
        <v>1255</v>
      </c>
      <c r="C1263" s="5"/>
      <c r="G1263" s="5"/>
      <c r="H1263" s="12"/>
      <c r="J1263" s="5"/>
      <c r="K1263" s="5"/>
      <c r="L1263" s="5"/>
      <c r="M1263" s="5"/>
      <c r="N1263" s="5"/>
      <c r="O1263" s="5"/>
    </row>
    <row r="1264" spans="1:15" s="23" customFormat="1" x14ac:dyDescent="0.25">
      <c r="A1264" s="8">
        <v>1256</v>
      </c>
      <c r="C1264" s="5"/>
      <c r="G1264" s="5"/>
      <c r="H1264" s="12"/>
      <c r="J1264" s="5"/>
      <c r="K1264" s="5"/>
      <c r="L1264" s="5"/>
      <c r="M1264" s="5"/>
      <c r="N1264" s="5"/>
      <c r="O1264" s="5"/>
    </row>
    <row r="1265" spans="1:15" s="23" customFormat="1" x14ac:dyDescent="0.25">
      <c r="A1265" s="6">
        <v>1257</v>
      </c>
      <c r="C1265" s="5"/>
      <c r="G1265" s="5"/>
      <c r="H1265" s="12"/>
      <c r="J1265" s="5"/>
      <c r="K1265" s="5"/>
      <c r="L1265" s="5"/>
      <c r="M1265" s="5"/>
      <c r="N1265" s="5"/>
      <c r="O1265" s="5"/>
    </row>
    <row r="1266" spans="1:15" s="23" customFormat="1" x14ac:dyDescent="0.25">
      <c r="A1266" s="8">
        <v>1258</v>
      </c>
      <c r="C1266" s="5"/>
      <c r="G1266" s="5"/>
      <c r="H1266" s="12"/>
      <c r="J1266" s="5"/>
      <c r="K1266" s="5"/>
      <c r="L1266" s="5"/>
      <c r="M1266" s="5"/>
      <c r="N1266" s="5"/>
      <c r="O1266" s="5"/>
    </row>
    <row r="1267" spans="1:15" s="23" customFormat="1" x14ac:dyDescent="0.25">
      <c r="A1267" s="6">
        <v>1259</v>
      </c>
      <c r="C1267" s="5"/>
      <c r="G1267" s="5"/>
      <c r="H1267" s="12"/>
      <c r="J1267" s="5"/>
      <c r="K1267" s="5"/>
      <c r="L1267" s="5"/>
      <c r="M1267" s="5"/>
      <c r="N1267" s="5"/>
      <c r="O1267" s="5"/>
    </row>
    <row r="1268" spans="1:15" s="23" customFormat="1" x14ac:dyDescent="0.25">
      <c r="A1268" s="8">
        <v>1260</v>
      </c>
      <c r="C1268" s="5"/>
      <c r="G1268" s="5"/>
      <c r="H1268" s="12"/>
      <c r="J1268" s="5"/>
      <c r="K1268" s="5"/>
      <c r="L1268" s="5"/>
      <c r="M1268" s="5"/>
      <c r="N1268" s="5"/>
      <c r="O1268" s="5"/>
    </row>
    <row r="1269" spans="1:15" s="23" customFormat="1" x14ac:dyDescent="0.25">
      <c r="A1269" s="6">
        <v>1261</v>
      </c>
      <c r="C1269" s="5"/>
      <c r="G1269" s="5"/>
      <c r="H1269" s="12"/>
      <c r="J1269" s="5"/>
      <c r="K1269" s="5"/>
      <c r="L1269" s="5"/>
      <c r="M1269" s="5"/>
      <c r="N1269" s="5"/>
      <c r="O1269" s="5"/>
    </row>
    <row r="1270" spans="1:15" s="23" customFormat="1" x14ac:dyDescent="0.25">
      <c r="A1270" s="8">
        <v>1262</v>
      </c>
      <c r="C1270" s="5"/>
      <c r="G1270" s="5"/>
      <c r="H1270" s="12"/>
      <c r="J1270" s="5"/>
      <c r="K1270" s="5"/>
      <c r="L1270" s="5"/>
      <c r="M1270" s="5"/>
      <c r="N1270" s="5"/>
      <c r="O1270" s="5"/>
    </row>
    <row r="1271" spans="1:15" s="23" customFormat="1" x14ac:dyDescent="0.25">
      <c r="A1271" s="6">
        <v>1263</v>
      </c>
      <c r="C1271" s="5"/>
      <c r="G1271" s="5"/>
      <c r="H1271" s="12"/>
      <c r="J1271" s="5"/>
      <c r="K1271" s="5"/>
      <c r="L1271" s="5"/>
      <c r="M1271" s="5"/>
      <c r="N1271" s="5"/>
      <c r="O1271" s="5"/>
    </row>
    <row r="1272" spans="1:15" s="23" customFormat="1" x14ac:dyDescent="0.25">
      <c r="A1272" s="8">
        <v>1264</v>
      </c>
      <c r="C1272" s="5"/>
      <c r="G1272" s="5"/>
      <c r="H1272" s="12"/>
      <c r="J1272" s="5"/>
      <c r="K1272" s="5"/>
      <c r="L1272" s="5"/>
      <c r="M1272" s="5"/>
      <c r="N1272" s="5"/>
      <c r="O1272" s="5"/>
    </row>
    <row r="1273" spans="1:15" s="23" customFormat="1" x14ac:dyDescent="0.25">
      <c r="A1273" s="6">
        <v>1265</v>
      </c>
      <c r="C1273" s="5"/>
      <c r="G1273" s="5"/>
      <c r="H1273" s="12"/>
      <c r="J1273" s="5"/>
      <c r="K1273" s="5"/>
      <c r="L1273" s="5"/>
      <c r="M1273" s="5"/>
      <c r="N1273" s="5"/>
      <c r="O1273" s="5"/>
    </row>
    <row r="1274" spans="1:15" s="23" customFormat="1" x14ac:dyDescent="0.25">
      <c r="A1274" s="8">
        <v>1266</v>
      </c>
      <c r="C1274" s="5"/>
      <c r="G1274" s="5"/>
      <c r="H1274" s="12"/>
      <c r="J1274" s="5"/>
      <c r="K1274" s="5"/>
      <c r="L1274" s="5"/>
      <c r="M1274" s="5"/>
      <c r="N1274" s="5"/>
      <c r="O1274" s="5"/>
    </row>
    <row r="1275" spans="1:15" s="23" customFormat="1" x14ac:dyDescent="0.25">
      <c r="A1275" s="6">
        <v>1267</v>
      </c>
      <c r="C1275" s="5"/>
      <c r="G1275" s="5"/>
      <c r="H1275" s="12"/>
      <c r="J1275" s="5"/>
      <c r="K1275" s="5"/>
      <c r="L1275" s="5"/>
      <c r="M1275" s="5"/>
      <c r="N1275" s="5"/>
      <c r="O1275" s="5"/>
    </row>
    <row r="1276" spans="1:15" s="23" customFormat="1" x14ac:dyDescent="0.25">
      <c r="A1276" s="8">
        <v>1268</v>
      </c>
      <c r="C1276" s="5"/>
      <c r="G1276" s="5"/>
      <c r="H1276" s="12"/>
      <c r="J1276" s="5"/>
      <c r="K1276" s="5"/>
      <c r="L1276" s="5"/>
      <c r="M1276" s="5"/>
      <c r="N1276" s="5"/>
      <c r="O1276" s="5"/>
    </row>
    <row r="1277" spans="1:15" s="23" customFormat="1" x14ac:dyDescent="0.25">
      <c r="A1277" s="6">
        <v>1269</v>
      </c>
      <c r="C1277" s="5"/>
      <c r="G1277" s="5"/>
      <c r="H1277" s="12"/>
      <c r="J1277" s="5"/>
      <c r="K1277" s="5"/>
      <c r="L1277" s="5"/>
      <c r="M1277" s="5"/>
      <c r="N1277" s="5"/>
      <c r="O1277" s="5"/>
    </row>
    <row r="1278" spans="1:15" s="23" customFormat="1" x14ac:dyDescent="0.25">
      <c r="A1278" s="8">
        <v>1270</v>
      </c>
      <c r="C1278" s="5"/>
      <c r="G1278" s="5"/>
      <c r="H1278" s="12"/>
      <c r="J1278" s="5"/>
      <c r="K1278" s="5"/>
      <c r="L1278" s="5"/>
      <c r="M1278" s="5"/>
      <c r="N1278" s="5"/>
      <c r="O1278" s="5"/>
    </row>
    <row r="1279" spans="1:15" s="23" customFormat="1" x14ac:dyDescent="0.25">
      <c r="A1279" s="6">
        <v>1271</v>
      </c>
      <c r="C1279" s="5"/>
      <c r="G1279" s="5"/>
      <c r="H1279" s="12"/>
      <c r="J1279" s="5"/>
      <c r="K1279" s="5"/>
      <c r="L1279" s="5"/>
      <c r="M1279" s="5"/>
      <c r="N1279" s="5"/>
      <c r="O1279" s="5"/>
    </row>
    <row r="1280" spans="1:15" s="23" customFormat="1" x14ac:dyDescent="0.25">
      <c r="A1280" s="8">
        <v>1272</v>
      </c>
      <c r="C1280" s="5"/>
      <c r="G1280" s="5"/>
      <c r="H1280" s="12"/>
      <c r="J1280" s="5"/>
      <c r="K1280" s="5"/>
      <c r="L1280" s="5"/>
      <c r="M1280" s="5"/>
      <c r="N1280" s="5"/>
      <c r="O1280" s="5"/>
    </row>
    <row r="1281" spans="1:15" s="23" customFormat="1" x14ac:dyDescent="0.25">
      <c r="A1281" s="6">
        <v>1273</v>
      </c>
      <c r="C1281" s="5"/>
      <c r="G1281" s="5"/>
      <c r="H1281" s="12"/>
      <c r="J1281" s="5"/>
      <c r="K1281" s="5"/>
      <c r="L1281" s="5"/>
      <c r="M1281" s="5"/>
      <c r="N1281" s="5"/>
      <c r="O1281" s="5"/>
    </row>
    <row r="1282" spans="1:15" s="23" customFormat="1" x14ac:dyDescent="0.25">
      <c r="A1282" s="8">
        <v>1274</v>
      </c>
      <c r="C1282" s="5"/>
      <c r="G1282" s="5"/>
      <c r="H1282" s="12"/>
      <c r="J1282" s="5"/>
      <c r="K1282" s="5"/>
      <c r="L1282" s="5"/>
      <c r="M1282" s="5"/>
      <c r="N1282" s="5"/>
      <c r="O1282" s="5"/>
    </row>
    <row r="1283" spans="1:15" s="23" customFormat="1" x14ac:dyDescent="0.25">
      <c r="A1283" s="6">
        <v>1275</v>
      </c>
      <c r="C1283" s="5"/>
      <c r="G1283" s="5"/>
      <c r="H1283" s="12"/>
      <c r="J1283" s="5"/>
      <c r="K1283" s="5"/>
      <c r="L1283" s="5"/>
      <c r="M1283" s="5"/>
      <c r="N1283" s="5"/>
      <c r="O1283" s="5"/>
    </row>
    <row r="1284" spans="1:15" s="23" customFormat="1" x14ac:dyDescent="0.25">
      <c r="A1284" s="8">
        <v>1276</v>
      </c>
      <c r="C1284" s="5"/>
      <c r="G1284" s="5"/>
      <c r="H1284" s="12"/>
      <c r="J1284" s="5"/>
      <c r="K1284" s="5"/>
      <c r="L1284" s="5"/>
      <c r="M1284" s="5"/>
      <c r="N1284" s="5"/>
      <c r="O1284" s="5"/>
    </row>
    <row r="1285" spans="1:15" s="23" customFormat="1" x14ac:dyDescent="0.25">
      <c r="A1285" s="6">
        <v>1277</v>
      </c>
      <c r="C1285" s="5"/>
      <c r="G1285" s="5"/>
      <c r="H1285" s="12"/>
      <c r="J1285" s="5"/>
      <c r="K1285" s="5"/>
      <c r="L1285" s="5"/>
      <c r="M1285" s="5"/>
      <c r="N1285" s="5"/>
      <c r="O1285" s="5"/>
    </row>
    <row r="1286" spans="1:15" s="23" customFormat="1" x14ac:dyDescent="0.25">
      <c r="A1286" s="8">
        <v>1278</v>
      </c>
      <c r="C1286" s="5"/>
      <c r="G1286" s="5"/>
      <c r="H1286" s="12"/>
      <c r="J1286" s="5"/>
      <c r="K1286" s="5"/>
      <c r="L1286" s="5"/>
      <c r="M1286" s="5"/>
      <c r="N1286" s="5"/>
      <c r="O1286" s="5"/>
    </row>
    <row r="1287" spans="1:15" s="23" customFormat="1" x14ac:dyDescent="0.25">
      <c r="A1287" s="6">
        <v>1279</v>
      </c>
      <c r="C1287" s="5"/>
      <c r="G1287" s="5"/>
      <c r="H1287" s="12"/>
      <c r="J1287" s="5"/>
      <c r="K1287" s="5"/>
      <c r="L1287" s="5"/>
      <c r="M1287" s="5"/>
      <c r="N1287" s="5"/>
      <c r="O1287" s="5"/>
    </row>
    <row r="1288" spans="1:15" s="23" customFormat="1" x14ac:dyDescent="0.25">
      <c r="A1288" s="8">
        <v>1280</v>
      </c>
      <c r="C1288" s="5"/>
      <c r="G1288" s="5"/>
      <c r="H1288" s="12"/>
      <c r="J1288" s="5"/>
      <c r="K1288" s="5"/>
      <c r="L1288" s="5"/>
      <c r="M1288" s="5"/>
      <c r="N1288" s="5"/>
      <c r="O1288" s="5"/>
    </row>
    <row r="1289" spans="1:15" s="23" customFormat="1" x14ac:dyDescent="0.25">
      <c r="A1289" s="6">
        <v>1281</v>
      </c>
      <c r="C1289" s="5"/>
      <c r="G1289" s="5"/>
      <c r="H1289" s="12"/>
      <c r="J1289" s="5"/>
      <c r="K1289" s="5"/>
      <c r="L1289" s="5"/>
      <c r="M1289" s="5"/>
      <c r="N1289" s="5"/>
      <c r="O1289" s="5"/>
    </row>
    <row r="1290" spans="1:15" s="23" customFormat="1" x14ac:dyDescent="0.25">
      <c r="A1290" s="8">
        <v>1282</v>
      </c>
      <c r="C1290" s="5"/>
      <c r="G1290" s="5"/>
      <c r="H1290" s="12"/>
      <c r="J1290" s="5"/>
      <c r="K1290" s="5"/>
      <c r="L1290" s="5"/>
      <c r="M1290" s="5"/>
      <c r="N1290" s="5"/>
      <c r="O1290" s="5"/>
    </row>
    <row r="1291" spans="1:15" s="23" customFormat="1" x14ac:dyDescent="0.25">
      <c r="A1291" s="6">
        <v>1283</v>
      </c>
      <c r="C1291" s="5"/>
      <c r="G1291" s="5"/>
      <c r="H1291" s="12"/>
      <c r="J1291" s="5"/>
      <c r="K1291" s="5"/>
      <c r="L1291" s="5"/>
      <c r="M1291" s="5"/>
      <c r="N1291" s="5"/>
      <c r="O1291" s="5"/>
    </row>
    <row r="1292" spans="1:15" s="23" customFormat="1" x14ac:dyDescent="0.25">
      <c r="A1292" s="8">
        <v>1284</v>
      </c>
      <c r="C1292" s="5"/>
      <c r="G1292" s="5"/>
      <c r="H1292" s="12"/>
      <c r="J1292" s="5"/>
      <c r="K1292" s="5"/>
      <c r="L1292" s="5"/>
      <c r="M1292" s="5"/>
      <c r="N1292" s="5"/>
      <c r="O1292" s="5"/>
    </row>
    <row r="1293" spans="1:15" s="23" customFormat="1" x14ac:dyDescent="0.25">
      <c r="A1293" s="6">
        <v>1285</v>
      </c>
      <c r="C1293" s="5"/>
      <c r="G1293" s="5"/>
      <c r="H1293" s="12"/>
      <c r="J1293" s="5"/>
      <c r="K1293" s="5"/>
      <c r="L1293" s="5"/>
      <c r="M1293" s="5"/>
      <c r="N1293" s="5"/>
      <c r="O1293" s="5"/>
    </row>
    <row r="1294" spans="1:15" s="23" customFormat="1" x14ac:dyDescent="0.25">
      <c r="A1294" s="8">
        <v>1286</v>
      </c>
      <c r="C1294" s="5"/>
      <c r="G1294" s="5"/>
      <c r="H1294" s="12"/>
      <c r="J1294" s="5"/>
      <c r="K1294" s="5"/>
      <c r="L1294" s="5"/>
      <c r="M1294" s="5"/>
      <c r="N1294" s="5"/>
      <c r="O1294" s="5"/>
    </row>
    <row r="1295" spans="1:15" s="23" customFormat="1" x14ac:dyDescent="0.25">
      <c r="A1295" s="6">
        <v>1287</v>
      </c>
      <c r="C1295" s="5"/>
      <c r="G1295" s="5"/>
      <c r="H1295" s="12"/>
      <c r="J1295" s="5"/>
      <c r="K1295" s="5"/>
      <c r="L1295" s="5"/>
      <c r="M1295" s="5"/>
      <c r="N1295" s="5"/>
      <c r="O1295" s="5"/>
    </row>
    <row r="1296" spans="1:15" s="23" customFormat="1" x14ac:dyDescent="0.25">
      <c r="A1296" s="8">
        <v>1288</v>
      </c>
      <c r="C1296" s="5"/>
      <c r="G1296" s="5"/>
      <c r="H1296" s="12"/>
      <c r="J1296" s="5"/>
      <c r="K1296" s="5"/>
      <c r="L1296" s="5"/>
      <c r="M1296" s="5"/>
      <c r="N1296" s="5"/>
      <c r="O1296" s="5"/>
    </row>
    <row r="1297" spans="1:15" s="23" customFormat="1" x14ac:dyDescent="0.25">
      <c r="A1297" s="6">
        <v>1289</v>
      </c>
      <c r="C1297" s="5"/>
      <c r="G1297" s="5"/>
      <c r="H1297" s="12"/>
      <c r="J1297" s="5"/>
      <c r="K1297" s="5"/>
      <c r="L1297" s="5"/>
      <c r="M1297" s="5"/>
      <c r="N1297" s="5"/>
      <c r="O1297" s="5"/>
    </row>
    <row r="1298" spans="1:15" s="23" customFormat="1" x14ac:dyDescent="0.25">
      <c r="A1298" s="8">
        <v>1290</v>
      </c>
      <c r="C1298" s="5"/>
      <c r="G1298" s="5"/>
      <c r="H1298" s="12"/>
      <c r="J1298" s="5"/>
      <c r="K1298" s="5"/>
      <c r="L1298" s="5"/>
      <c r="M1298" s="5"/>
      <c r="N1298" s="5"/>
      <c r="O1298" s="5"/>
    </row>
    <row r="1299" spans="1:15" s="23" customFormat="1" x14ac:dyDescent="0.25">
      <c r="A1299" s="6">
        <v>1291</v>
      </c>
      <c r="C1299" s="5"/>
      <c r="G1299" s="5"/>
      <c r="H1299" s="12"/>
      <c r="J1299" s="5"/>
      <c r="K1299" s="5"/>
      <c r="L1299" s="5"/>
      <c r="M1299" s="5"/>
      <c r="N1299" s="5"/>
      <c r="O1299" s="5"/>
    </row>
    <row r="1300" spans="1:15" s="23" customFormat="1" x14ac:dyDescent="0.25">
      <c r="A1300" s="8">
        <v>1292</v>
      </c>
      <c r="C1300" s="5"/>
      <c r="G1300" s="5"/>
      <c r="H1300" s="12"/>
      <c r="J1300" s="5"/>
      <c r="K1300" s="5"/>
      <c r="L1300" s="5"/>
      <c r="M1300" s="5"/>
      <c r="N1300" s="5"/>
      <c r="O1300" s="5"/>
    </row>
    <row r="1301" spans="1:15" s="23" customFormat="1" x14ac:dyDescent="0.25">
      <c r="A1301" s="6">
        <v>1293</v>
      </c>
      <c r="C1301" s="5"/>
      <c r="G1301" s="5"/>
      <c r="H1301" s="12"/>
      <c r="J1301" s="5"/>
      <c r="K1301" s="5"/>
      <c r="L1301" s="5"/>
      <c r="M1301" s="5"/>
      <c r="N1301" s="5"/>
      <c r="O1301" s="5"/>
    </row>
    <row r="1302" spans="1:15" s="23" customFormat="1" x14ac:dyDescent="0.25">
      <c r="A1302" s="8">
        <v>1294</v>
      </c>
      <c r="C1302" s="5"/>
      <c r="G1302" s="5"/>
      <c r="H1302" s="12"/>
      <c r="J1302" s="5"/>
      <c r="K1302" s="5"/>
      <c r="L1302" s="5"/>
      <c r="M1302" s="5"/>
      <c r="N1302" s="5"/>
      <c r="O1302" s="5"/>
    </row>
    <row r="1303" spans="1:15" s="23" customFormat="1" x14ac:dyDescent="0.25">
      <c r="A1303" s="6">
        <v>1295</v>
      </c>
      <c r="C1303" s="5"/>
      <c r="G1303" s="5"/>
      <c r="H1303" s="12"/>
      <c r="J1303" s="5"/>
      <c r="K1303" s="5"/>
      <c r="L1303" s="5"/>
      <c r="M1303" s="5"/>
      <c r="N1303" s="5"/>
      <c r="O1303" s="5"/>
    </row>
    <row r="1304" spans="1:15" s="23" customFormat="1" x14ac:dyDescent="0.25">
      <c r="A1304" s="8">
        <v>1296</v>
      </c>
      <c r="C1304" s="5"/>
      <c r="G1304" s="5"/>
      <c r="H1304" s="12"/>
      <c r="J1304" s="5"/>
      <c r="K1304" s="5"/>
      <c r="L1304" s="5"/>
      <c r="M1304" s="5"/>
      <c r="N1304" s="5"/>
      <c r="O1304" s="5"/>
    </row>
    <row r="1305" spans="1:15" s="23" customFormat="1" x14ac:dyDescent="0.25">
      <c r="A1305" s="6">
        <v>1297</v>
      </c>
      <c r="C1305" s="5"/>
      <c r="G1305" s="5"/>
      <c r="H1305" s="12"/>
      <c r="J1305" s="5"/>
      <c r="K1305" s="5"/>
      <c r="L1305" s="5"/>
      <c r="M1305" s="5"/>
      <c r="N1305" s="5"/>
      <c r="O1305" s="5"/>
    </row>
    <row r="1306" spans="1:15" s="23" customFormat="1" x14ac:dyDescent="0.25">
      <c r="A1306" s="8">
        <v>1298</v>
      </c>
      <c r="C1306" s="5"/>
      <c r="G1306" s="5"/>
      <c r="H1306" s="12"/>
      <c r="J1306" s="5"/>
      <c r="K1306" s="5"/>
      <c r="L1306" s="5"/>
      <c r="M1306" s="5"/>
      <c r="N1306" s="5"/>
      <c r="O1306" s="5"/>
    </row>
    <row r="1307" spans="1:15" s="23" customFormat="1" x14ac:dyDescent="0.25">
      <c r="A1307" s="6">
        <v>1299</v>
      </c>
      <c r="C1307" s="5"/>
      <c r="G1307" s="5"/>
      <c r="H1307" s="12"/>
      <c r="J1307" s="5"/>
      <c r="K1307" s="5"/>
      <c r="L1307" s="5"/>
      <c r="M1307" s="5"/>
      <c r="N1307" s="5"/>
      <c r="O1307" s="5"/>
    </row>
    <row r="1308" spans="1:15" s="23" customFormat="1" x14ac:dyDescent="0.25">
      <c r="A1308" s="8">
        <v>1300</v>
      </c>
      <c r="C1308" s="5"/>
      <c r="G1308" s="5"/>
      <c r="H1308" s="12"/>
      <c r="J1308" s="5"/>
      <c r="K1308" s="5"/>
      <c r="L1308" s="5"/>
      <c r="M1308" s="5"/>
      <c r="N1308" s="5"/>
      <c r="O1308" s="5"/>
    </row>
    <row r="1309" spans="1:15" s="23" customFormat="1" x14ac:dyDescent="0.25">
      <c r="A1309" s="6">
        <v>1301</v>
      </c>
      <c r="C1309" s="5"/>
      <c r="G1309" s="5"/>
      <c r="H1309" s="12"/>
      <c r="J1309" s="5"/>
      <c r="K1309" s="5"/>
      <c r="L1309" s="5"/>
      <c r="M1309" s="5"/>
      <c r="N1309" s="5"/>
      <c r="O1309" s="5"/>
    </row>
    <row r="1310" spans="1:15" s="23" customFormat="1" x14ac:dyDescent="0.25">
      <c r="A1310" s="8">
        <v>1302</v>
      </c>
      <c r="C1310" s="5"/>
      <c r="G1310" s="5"/>
      <c r="H1310" s="12"/>
      <c r="J1310" s="5"/>
      <c r="K1310" s="5"/>
      <c r="L1310" s="5"/>
      <c r="M1310" s="5"/>
      <c r="N1310" s="5"/>
      <c r="O1310" s="5"/>
    </row>
    <row r="1311" spans="1:15" s="23" customFormat="1" x14ac:dyDescent="0.25">
      <c r="A1311" s="6">
        <v>1303</v>
      </c>
      <c r="C1311" s="5"/>
      <c r="G1311" s="5"/>
      <c r="H1311" s="12"/>
      <c r="J1311" s="5"/>
      <c r="K1311" s="5"/>
      <c r="L1311" s="5"/>
      <c r="M1311" s="5"/>
      <c r="N1311" s="5"/>
      <c r="O1311" s="5"/>
    </row>
    <row r="1312" spans="1:15" s="23" customFormat="1" x14ac:dyDescent="0.25">
      <c r="A1312" s="8">
        <v>1304</v>
      </c>
      <c r="C1312" s="5"/>
      <c r="G1312" s="5"/>
      <c r="H1312" s="12"/>
      <c r="J1312" s="5"/>
      <c r="K1312" s="5"/>
      <c r="L1312" s="5"/>
      <c r="M1312" s="5"/>
      <c r="N1312" s="5"/>
      <c r="O1312" s="5"/>
    </row>
    <row r="1313" spans="1:15" s="23" customFormat="1" x14ac:dyDescent="0.25">
      <c r="A1313" s="6">
        <v>1305</v>
      </c>
      <c r="C1313" s="5"/>
      <c r="G1313" s="5"/>
      <c r="H1313" s="12"/>
      <c r="J1313" s="5"/>
      <c r="K1313" s="5"/>
      <c r="L1313" s="5"/>
      <c r="M1313" s="5"/>
      <c r="N1313" s="5"/>
      <c r="O1313" s="5"/>
    </row>
    <row r="1314" spans="1:15" s="23" customFormat="1" x14ac:dyDescent="0.25">
      <c r="A1314" s="8">
        <v>1306</v>
      </c>
      <c r="C1314" s="5"/>
      <c r="G1314" s="5"/>
      <c r="H1314" s="12"/>
      <c r="J1314" s="5"/>
      <c r="K1314" s="5"/>
      <c r="L1314" s="5"/>
      <c r="M1314" s="5"/>
      <c r="N1314" s="5"/>
      <c r="O1314" s="5"/>
    </row>
    <row r="1315" spans="1:15" s="23" customFormat="1" x14ac:dyDescent="0.25">
      <c r="A1315" s="6">
        <v>1307</v>
      </c>
      <c r="C1315" s="5"/>
      <c r="G1315" s="5"/>
      <c r="H1315" s="12"/>
      <c r="J1315" s="5"/>
      <c r="K1315" s="5"/>
      <c r="L1315" s="5"/>
      <c r="M1315" s="5"/>
      <c r="N1315" s="5"/>
      <c r="O1315" s="5"/>
    </row>
    <row r="1316" spans="1:15" s="23" customFormat="1" x14ac:dyDescent="0.25">
      <c r="A1316" s="8">
        <v>1308</v>
      </c>
      <c r="C1316" s="5"/>
      <c r="G1316" s="5"/>
      <c r="H1316" s="12"/>
      <c r="J1316" s="5"/>
      <c r="K1316" s="5"/>
      <c r="L1316" s="5"/>
      <c r="M1316" s="5"/>
      <c r="N1316" s="5"/>
      <c r="O1316" s="5"/>
    </row>
    <row r="1317" spans="1:15" s="23" customFormat="1" x14ac:dyDescent="0.25">
      <c r="A1317" s="6">
        <v>1309</v>
      </c>
      <c r="C1317" s="5"/>
      <c r="G1317" s="5"/>
      <c r="H1317" s="12"/>
      <c r="J1317" s="5"/>
      <c r="K1317" s="5"/>
      <c r="L1317" s="5"/>
      <c r="M1317" s="5"/>
      <c r="N1317" s="5"/>
      <c r="O1317" s="5"/>
    </row>
    <row r="1318" spans="1:15" s="23" customFormat="1" x14ac:dyDescent="0.25">
      <c r="A1318" s="8">
        <v>1310</v>
      </c>
      <c r="C1318" s="5"/>
      <c r="G1318" s="5"/>
      <c r="H1318" s="12"/>
      <c r="J1318" s="5"/>
      <c r="K1318" s="5"/>
      <c r="L1318" s="5"/>
      <c r="M1318" s="5"/>
      <c r="N1318" s="5"/>
      <c r="O1318" s="5"/>
    </row>
    <row r="1319" spans="1:15" s="23" customFormat="1" x14ac:dyDescent="0.25">
      <c r="A1319" s="6">
        <v>1311</v>
      </c>
      <c r="C1319" s="5"/>
      <c r="G1319" s="5"/>
      <c r="H1319" s="12"/>
      <c r="J1319" s="5"/>
      <c r="K1319" s="5"/>
      <c r="L1319" s="5"/>
      <c r="M1319" s="5"/>
      <c r="N1319" s="5"/>
      <c r="O1319" s="5"/>
    </row>
    <row r="1320" spans="1:15" s="23" customFormat="1" x14ac:dyDescent="0.25">
      <c r="A1320" s="8">
        <v>1312</v>
      </c>
      <c r="C1320" s="5"/>
      <c r="G1320" s="5"/>
      <c r="H1320" s="12"/>
      <c r="J1320" s="5"/>
      <c r="K1320" s="5"/>
      <c r="L1320" s="5"/>
      <c r="M1320" s="5"/>
      <c r="N1320" s="5"/>
      <c r="O1320" s="5"/>
    </row>
    <row r="1321" spans="1:15" s="23" customFormat="1" x14ac:dyDescent="0.25">
      <c r="A1321" s="6">
        <v>1313</v>
      </c>
      <c r="C1321" s="5"/>
      <c r="G1321" s="5"/>
      <c r="H1321" s="12"/>
      <c r="J1321" s="5"/>
      <c r="K1321" s="5"/>
      <c r="L1321" s="5"/>
      <c r="M1321" s="5"/>
      <c r="N1321" s="5"/>
      <c r="O1321" s="5"/>
    </row>
    <row r="1322" spans="1:15" s="23" customFormat="1" x14ac:dyDescent="0.25">
      <c r="A1322" s="8">
        <v>1314</v>
      </c>
      <c r="C1322" s="5"/>
      <c r="G1322" s="5"/>
      <c r="H1322" s="12"/>
      <c r="J1322" s="5"/>
      <c r="K1322" s="5"/>
      <c r="L1322" s="5"/>
      <c r="M1322" s="5"/>
      <c r="N1322" s="5"/>
      <c r="O1322" s="5"/>
    </row>
    <row r="1323" spans="1:15" s="23" customFormat="1" x14ac:dyDescent="0.25">
      <c r="A1323" s="6">
        <v>1315</v>
      </c>
      <c r="C1323" s="5"/>
      <c r="G1323" s="5"/>
      <c r="H1323" s="12"/>
      <c r="J1323" s="5"/>
      <c r="K1323" s="5"/>
      <c r="L1323" s="5"/>
      <c r="M1323" s="5"/>
      <c r="N1323" s="5"/>
      <c r="O1323" s="5"/>
    </row>
    <row r="1324" spans="1:15" s="23" customFormat="1" x14ac:dyDescent="0.25">
      <c r="A1324" s="8">
        <v>1316</v>
      </c>
      <c r="C1324" s="5"/>
      <c r="G1324" s="5"/>
      <c r="H1324" s="12"/>
      <c r="J1324" s="5"/>
      <c r="K1324" s="5"/>
      <c r="L1324" s="5"/>
      <c r="M1324" s="5"/>
      <c r="N1324" s="5"/>
      <c r="O1324" s="5"/>
    </row>
    <row r="1325" spans="1:15" s="23" customFormat="1" x14ac:dyDescent="0.25">
      <c r="A1325" s="6">
        <v>1317</v>
      </c>
      <c r="C1325" s="5"/>
      <c r="G1325" s="5"/>
      <c r="H1325" s="12"/>
      <c r="J1325" s="5"/>
      <c r="K1325" s="5"/>
      <c r="L1325" s="5"/>
      <c r="M1325" s="5"/>
      <c r="N1325" s="5"/>
      <c r="O1325" s="5"/>
    </row>
    <row r="1326" spans="1:15" s="23" customFormat="1" x14ac:dyDescent="0.25">
      <c r="A1326" s="8">
        <v>1318</v>
      </c>
      <c r="C1326" s="5"/>
      <c r="G1326" s="5"/>
      <c r="H1326" s="12"/>
      <c r="J1326" s="5"/>
      <c r="K1326" s="5"/>
      <c r="L1326" s="5"/>
      <c r="M1326" s="5"/>
      <c r="N1326" s="5"/>
      <c r="O1326" s="5"/>
    </row>
    <row r="1327" spans="1:15" s="23" customFormat="1" x14ac:dyDescent="0.25">
      <c r="A1327" s="6">
        <v>1319</v>
      </c>
      <c r="C1327" s="5"/>
      <c r="G1327" s="5"/>
      <c r="H1327" s="12"/>
      <c r="J1327" s="5"/>
      <c r="K1327" s="5"/>
      <c r="L1327" s="5"/>
      <c r="M1327" s="5"/>
      <c r="N1327" s="5"/>
      <c r="O1327" s="5"/>
    </row>
    <row r="1328" spans="1:15" s="23" customFormat="1" x14ac:dyDescent="0.25">
      <c r="A1328" s="8">
        <v>1320</v>
      </c>
      <c r="C1328" s="5"/>
      <c r="G1328" s="5"/>
      <c r="H1328" s="12"/>
      <c r="J1328" s="5"/>
      <c r="K1328" s="5"/>
      <c r="L1328" s="5"/>
      <c r="M1328" s="5"/>
      <c r="N1328" s="5"/>
      <c r="O1328" s="5"/>
    </row>
    <row r="1329" spans="1:15" s="23" customFormat="1" x14ac:dyDescent="0.25">
      <c r="A1329" s="6">
        <v>1321</v>
      </c>
      <c r="C1329" s="5"/>
      <c r="G1329" s="5"/>
      <c r="H1329" s="12"/>
      <c r="J1329" s="5"/>
      <c r="K1329" s="5"/>
      <c r="L1329" s="5"/>
      <c r="M1329" s="5"/>
      <c r="N1329" s="5"/>
      <c r="O1329" s="5"/>
    </row>
    <row r="1330" spans="1:15" s="23" customFormat="1" x14ac:dyDescent="0.25">
      <c r="A1330" s="8">
        <v>1322</v>
      </c>
      <c r="C1330" s="5"/>
      <c r="G1330" s="5"/>
      <c r="H1330" s="12"/>
      <c r="J1330" s="5"/>
      <c r="K1330" s="5"/>
      <c r="L1330" s="5"/>
      <c r="M1330" s="5"/>
      <c r="N1330" s="5"/>
      <c r="O1330" s="5"/>
    </row>
    <row r="1331" spans="1:15" s="23" customFormat="1" x14ac:dyDescent="0.25">
      <c r="A1331" s="6">
        <v>1323</v>
      </c>
      <c r="C1331" s="5"/>
      <c r="G1331" s="5"/>
      <c r="H1331" s="12"/>
      <c r="J1331" s="5"/>
      <c r="K1331" s="5"/>
      <c r="L1331" s="5"/>
      <c r="M1331" s="5"/>
      <c r="N1331" s="5"/>
      <c r="O1331" s="5"/>
    </row>
    <row r="1332" spans="1:15" s="23" customFormat="1" x14ac:dyDescent="0.25">
      <c r="A1332" s="8">
        <v>1324</v>
      </c>
      <c r="C1332" s="5"/>
      <c r="G1332" s="5"/>
      <c r="H1332" s="12"/>
      <c r="J1332" s="5"/>
      <c r="K1332" s="5"/>
      <c r="L1332" s="5"/>
      <c r="M1332" s="5"/>
      <c r="N1332" s="5"/>
      <c r="O1332" s="5"/>
    </row>
    <row r="1333" spans="1:15" s="23" customFormat="1" x14ac:dyDescent="0.25">
      <c r="A1333" s="6">
        <v>1325</v>
      </c>
      <c r="C1333" s="5"/>
      <c r="G1333" s="5"/>
      <c r="H1333" s="12"/>
      <c r="J1333" s="5"/>
      <c r="K1333" s="5"/>
      <c r="L1333" s="5"/>
      <c r="M1333" s="5"/>
      <c r="N1333" s="5"/>
      <c r="O1333" s="5"/>
    </row>
    <row r="1334" spans="1:15" s="23" customFormat="1" x14ac:dyDescent="0.25">
      <c r="A1334" s="8">
        <v>1326</v>
      </c>
      <c r="C1334" s="5"/>
      <c r="G1334" s="5"/>
      <c r="H1334" s="12"/>
      <c r="J1334" s="5"/>
      <c r="K1334" s="5"/>
      <c r="L1334" s="5"/>
      <c r="M1334" s="5"/>
      <c r="N1334" s="5"/>
      <c r="O1334" s="5"/>
    </row>
    <row r="1335" spans="1:15" s="23" customFormat="1" x14ac:dyDescent="0.25">
      <c r="A1335" s="6">
        <v>1327</v>
      </c>
      <c r="C1335" s="5"/>
      <c r="G1335" s="5"/>
      <c r="H1335" s="12"/>
      <c r="J1335" s="5"/>
      <c r="K1335" s="5"/>
      <c r="L1335" s="5"/>
      <c r="M1335" s="5"/>
      <c r="N1335" s="5"/>
      <c r="O1335" s="5"/>
    </row>
    <row r="1336" spans="1:15" s="23" customFormat="1" x14ac:dyDescent="0.25">
      <c r="A1336" s="8">
        <v>1328</v>
      </c>
      <c r="C1336" s="5"/>
      <c r="G1336" s="5"/>
      <c r="H1336" s="12"/>
      <c r="J1336" s="5"/>
      <c r="K1336" s="5"/>
      <c r="L1336" s="5"/>
      <c r="M1336" s="5"/>
      <c r="N1336" s="5"/>
      <c r="O1336" s="5"/>
    </row>
    <row r="1337" spans="1:15" s="23" customFormat="1" x14ac:dyDescent="0.25">
      <c r="A1337" s="6">
        <v>1329</v>
      </c>
      <c r="C1337" s="5"/>
      <c r="G1337" s="5"/>
      <c r="H1337" s="12"/>
      <c r="J1337" s="5"/>
      <c r="K1337" s="5"/>
      <c r="L1337" s="5"/>
      <c r="M1337" s="5"/>
      <c r="N1337" s="5"/>
      <c r="O1337" s="5"/>
    </row>
    <row r="1338" spans="1:15" s="23" customFormat="1" x14ac:dyDescent="0.25">
      <c r="A1338" s="8">
        <v>1330</v>
      </c>
      <c r="C1338" s="5"/>
      <c r="G1338" s="5"/>
      <c r="H1338" s="12"/>
      <c r="J1338" s="5"/>
      <c r="K1338" s="5"/>
      <c r="L1338" s="5"/>
      <c r="M1338" s="5"/>
      <c r="N1338" s="5"/>
      <c r="O1338" s="5"/>
    </row>
    <row r="1339" spans="1:15" s="23" customFormat="1" x14ac:dyDescent="0.25">
      <c r="A1339" s="6">
        <v>1331</v>
      </c>
      <c r="C1339" s="5"/>
      <c r="G1339" s="5"/>
      <c r="H1339" s="12"/>
      <c r="J1339" s="5"/>
      <c r="K1339" s="5"/>
      <c r="L1339" s="5"/>
      <c r="M1339" s="5"/>
      <c r="N1339" s="5"/>
      <c r="O1339" s="5"/>
    </row>
    <row r="1340" spans="1:15" s="23" customFormat="1" x14ac:dyDescent="0.25">
      <c r="A1340" s="8">
        <v>1332</v>
      </c>
      <c r="C1340" s="5"/>
      <c r="G1340" s="5"/>
      <c r="H1340" s="12"/>
      <c r="J1340" s="5"/>
      <c r="K1340" s="5"/>
      <c r="L1340" s="5"/>
      <c r="M1340" s="5"/>
      <c r="N1340" s="5"/>
      <c r="O1340" s="5"/>
    </row>
    <row r="1341" spans="1:15" s="23" customFormat="1" x14ac:dyDescent="0.25">
      <c r="A1341" s="6">
        <v>1333</v>
      </c>
      <c r="C1341" s="5"/>
      <c r="G1341" s="5"/>
      <c r="H1341" s="12"/>
      <c r="J1341" s="5"/>
      <c r="K1341" s="5"/>
      <c r="L1341" s="5"/>
      <c r="M1341" s="5"/>
      <c r="N1341" s="5"/>
      <c r="O1341" s="5"/>
    </row>
    <row r="1342" spans="1:15" s="23" customFormat="1" x14ac:dyDescent="0.25">
      <c r="A1342" s="8">
        <v>1334</v>
      </c>
      <c r="C1342" s="5"/>
      <c r="G1342" s="5"/>
      <c r="H1342" s="12"/>
      <c r="J1342" s="5"/>
      <c r="K1342" s="5"/>
      <c r="L1342" s="5"/>
      <c r="M1342" s="5"/>
      <c r="N1342" s="5"/>
      <c r="O1342" s="5"/>
    </row>
    <row r="1343" spans="1:15" s="23" customFormat="1" x14ac:dyDescent="0.25">
      <c r="A1343" s="6">
        <v>1335</v>
      </c>
      <c r="C1343" s="5"/>
      <c r="G1343" s="5"/>
      <c r="H1343" s="12"/>
      <c r="J1343" s="5"/>
      <c r="K1343" s="5"/>
      <c r="L1343" s="5"/>
      <c r="M1343" s="5"/>
      <c r="N1343" s="5"/>
      <c r="O1343" s="5"/>
    </row>
    <row r="1344" spans="1:15" s="23" customFormat="1" x14ac:dyDescent="0.25">
      <c r="A1344" s="8">
        <v>1336</v>
      </c>
      <c r="C1344" s="5"/>
      <c r="G1344" s="5"/>
      <c r="H1344" s="12"/>
      <c r="J1344" s="5"/>
      <c r="K1344" s="5"/>
      <c r="L1344" s="5"/>
      <c r="M1344" s="5"/>
      <c r="N1344" s="5"/>
      <c r="O1344" s="5"/>
    </row>
    <row r="1345" spans="1:15" s="23" customFormat="1" x14ac:dyDescent="0.25">
      <c r="A1345" s="6">
        <v>1337</v>
      </c>
      <c r="C1345" s="5"/>
      <c r="G1345" s="5"/>
      <c r="H1345" s="12"/>
      <c r="J1345" s="5"/>
      <c r="K1345" s="5"/>
      <c r="L1345" s="5"/>
      <c r="M1345" s="5"/>
      <c r="N1345" s="5"/>
      <c r="O1345" s="5"/>
    </row>
    <row r="1346" spans="1:15" s="23" customFormat="1" x14ac:dyDescent="0.25">
      <c r="A1346" s="8">
        <v>1338</v>
      </c>
      <c r="C1346" s="5"/>
      <c r="G1346" s="5"/>
      <c r="H1346" s="12"/>
      <c r="J1346" s="5"/>
      <c r="K1346" s="5"/>
      <c r="L1346" s="5"/>
      <c r="M1346" s="5"/>
      <c r="N1346" s="5"/>
      <c r="O1346" s="5"/>
    </row>
    <row r="1347" spans="1:15" s="23" customFormat="1" x14ac:dyDescent="0.25">
      <c r="A1347" s="6">
        <v>1339</v>
      </c>
      <c r="C1347" s="5"/>
      <c r="G1347" s="5"/>
      <c r="H1347" s="12"/>
      <c r="J1347" s="5"/>
      <c r="K1347" s="5"/>
      <c r="L1347" s="5"/>
      <c r="M1347" s="5"/>
      <c r="N1347" s="5"/>
      <c r="O1347" s="5"/>
    </row>
    <row r="1348" spans="1:15" s="23" customFormat="1" x14ac:dyDescent="0.25">
      <c r="A1348" s="8">
        <v>1340</v>
      </c>
      <c r="C1348" s="5"/>
      <c r="G1348" s="5"/>
      <c r="H1348" s="12"/>
      <c r="J1348" s="5"/>
      <c r="K1348" s="5"/>
      <c r="L1348" s="5"/>
      <c r="M1348" s="5"/>
      <c r="N1348" s="5"/>
      <c r="O1348" s="5"/>
    </row>
    <row r="1349" spans="1:15" s="23" customFormat="1" x14ac:dyDescent="0.25">
      <c r="A1349" s="6">
        <v>1341</v>
      </c>
      <c r="C1349" s="5"/>
      <c r="G1349" s="5"/>
      <c r="H1349" s="12"/>
      <c r="J1349" s="5"/>
      <c r="K1349" s="5"/>
      <c r="L1349" s="5"/>
      <c r="M1349" s="5"/>
      <c r="N1349" s="5"/>
      <c r="O1349" s="5"/>
    </row>
    <row r="1350" spans="1:15" s="23" customFormat="1" x14ac:dyDescent="0.25">
      <c r="A1350" s="8">
        <v>1342</v>
      </c>
      <c r="C1350" s="5"/>
      <c r="G1350" s="5"/>
      <c r="H1350" s="12"/>
      <c r="J1350" s="5"/>
      <c r="K1350" s="5"/>
      <c r="L1350" s="5"/>
      <c r="M1350" s="5"/>
      <c r="N1350" s="5"/>
      <c r="O1350" s="5"/>
    </row>
    <row r="1351" spans="1:15" s="23" customFormat="1" x14ac:dyDescent="0.25">
      <c r="A1351" s="6">
        <v>1343</v>
      </c>
      <c r="C1351" s="5"/>
      <c r="G1351" s="5"/>
      <c r="H1351" s="12"/>
      <c r="J1351" s="5"/>
      <c r="K1351" s="5"/>
      <c r="L1351" s="5"/>
      <c r="M1351" s="5"/>
      <c r="N1351" s="5"/>
      <c r="O1351" s="5"/>
    </row>
    <row r="1352" spans="1:15" s="23" customFormat="1" x14ac:dyDescent="0.25">
      <c r="A1352" s="8">
        <v>1344</v>
      </c>
      <c r="C1352" s="5"/>
      <c r="G1352" s="5"/>
      <c r="H1352" s="12"/>
      <c r="J1352" s="5"/>
      <c r="K1352" s="5"/>
      <c r="L1352" s="5"/>
      <c r="M1352" s="5"/>
      <c r="N1352" s="5"/>
      <c r="O1352" s="5"/>
    </row>
    <row r="1353" spans="1:15" s="23" customFormat="1" x14ac:dyDescent="0.25">
      <c r="A1353" s="6">
        <v>1345</v>
      </c>
      <c r="C1353" s="5"/>
      <c r="G1353" s="5"/>
      <c r="H1353" s="12"/>
      <c r="J1353" s="5"/>
      <c r="K1353" s="5"/>
      <c r="L1353" s="5"/>
      <c r="M1353" s="5"/>
      <c r="N1353" s="5"/>
      <c r="O1353" s="5"/>
    </row>
    <row r="1354" spans="1:15" s="23" customFormat="1" x14ac:dyDescent="0.25">
      <c r="A1354" s="8">
        <v>1346</v>
      </c>
      <c r="C1354" s="5"/>
      <c r="G1354" s="5"/>
      <c r="H1354" s="12"/>
      <c r="J1354" s="5"/>
      <c r="K1354" s="5"/>
      <c r="L1354" s="5"/>
      <c r="M1354" s="5"/>
      <c r="N1354" s="5"/>
      <c r="O1354" s="5"/>
    </row>
    <row r="1355" spans="1:15" s="23" customFormat="1" x14ac:dyDescent="0.25">
      <c r="A1355" s="6">
        <v>1347</v>
      </c>
      <c r="C1355" s="5"/>
      <c r="G1355" s="5"/>
      <c r="H1355" s="12"/>
      <c r="J1355" s="5"/>
      <c r="K1355" s="5"/>
      <c r="L1355" s="5"/>
      <c r="M1355" s="5"/>
      <c r="N1355" s="5"/>
      <c r="O1355" s="5"/>
    </row>
    <row r="1356" spans="1:15" s="23" customFormat="1" x14ac:dyDescent="0.25">
      <c r="A1356" s="8">
        <v>1348</v>
      </c>
      <c r="C1356" s="5"/>
      <c r="G1356" s="5"/>
      <c r="H1356" s="12"/>
      <c r="J1356" s="5"/>
      <c r="K1356" s="5"/>
      <c r="L1356" s="5"/>
      <c r="M1356" s="5"/>
      <c r="N1356" s="5"/>
      <c r="O1356" s="5"/>
    </row>
    <row r="1357" spans="1:15" s="23" customFormat="1" x14ac:dyDescent="0.25">
      <c r="A1357" s="6">
        <v>1349</v>
      </c>
      <c r="C1357" s="5"/>
      <c r="G1357" s="5"/>
      <c r="H1357" s="12"/>
      <c r="J1357" s="5"/>
      <c r="K1357" s="5"/>
      <c r="L1357" s="5"/>
      <c r="M1357" s="5"/>
      <c r="N1357" s="5"/>
      <c r="O1357" s="5"/>
    </row>
    <row r="1358" spans="1:15" s="23" customFormat="1" x14ac:dyDescent="0.25">
      <c r="A1358" s="8">
        <v>1350</v>
      </c>
      <c r="C1358" s="5"/>
      <c r="G1358" s="5"/>
      <c r="H1358" s="12"/>
      <c r="J1358" s="5"/>
      <c r="K1358" s="5"/>
      <c r="L1358" s="5"/>
      <c r="M1358" s="5"/>
      <c r="N1358" s="5"/>
      <c r="O1358" s="5"/>
    </row>
    <row r="1359" spans="1:15" s="23" customFormat="1" x14ac:dyDescent="0.25">
      <c r="A1359" s="6">
        <v>1351</v>
      </c>
      <c r="C1359" s="5"/>
      <c r="G1359" s="5"/>
      <c r="H1359" s="12"/>
      <c r="J1359" s="5"/>
      <c r="K1359" s="5"/>
      <c r="L1359" s="5"/>
      <c r="M1359" s="5"/>
      <c r="N1359" s="5"/>
      <c r="O1359" s="5"/>
    </row>
    <row r="1360" spans="1:15" s="23" customFormat="1" x14ac:dyDescent="0.25">
      <c r="A1360" s="8">
        <v>1352</v>
      </c>
      <c r="C1360" s="5"/>
      <c r="G1360" s="5"/>
      <c r="H1360" s="12"/>
      <c r="J1360" s="5"/>
      <c r="K1360" s="5"/>
      <c r="L1360" s="5"/>
      <c r="M1360" s="5"/>
      <c r="N1360" s="5"/>
      <c r="O1360" s="5"/>
    </row>
    <row r="1361" spans="1:15" s="23" customFormat="1" x14ac:dyDescent="0.25">
      <c r="A1361" s="6">
        <v>1353</v>
      </c>
      <c r="C1361" s="5"/>
      <c r="G1361" s="5"/>
      <c r="H1361" s="12"/>
      <c r="J1361" s="5"/>
      <c r="K1361" s="5"/>
      <c r="L1361" s="5"/>
      <c r="M1361" s="5"/>
      <c r="N1361" s="5"/>
      <c r="O1361" s="5"/>
    </row>
    <row r="1362" spans="1:15" s="23" customFormat="1" x14ac:dyDescent="0.25">
      <c r="A1362" s="8">
        <v>1354</v>
      </c>
      <c r="C1362" s="5"/>
      <c r="G1362" s="5"/>
      <c r="H1362" s="12"/>
      <c r="J1362" s="5"/>
      <c r="K1362" s="5"/>
      <c r="L1362" s="5"/>
      <c r="M1362" s="5"/>
      <c r="N1362" s="5"/>
      <c r="O1362" s="5"/>
    </row>
    <row r="1363" spans="1:15" s="23" customFormat="1" x14ac:dyDescent="0.25">
      <c r="A1363" s="6">
        <v>1355</v>
      </c>
      <c r="C1363" s="5"/>
      <c r="G1363" s="5"/>
      <c r="H1363" s="12"/>
      <c r="J1363" s="5"/>
      <c r="K1363" s="5"/>
      <c r="L1363" s="5"/>
      <c r="M1363" s="5"/>
      <c r="N1363" s="5"/>
      <c r="O1363" s="5"/>
    </row>
    <row r="1364" spans="1:15" s="23" customFormat="1" x14ac:dyDescent="0.25">
      <c r="A1364" s="8">
        <v>1356</v>
      </c>
      <c r="C1364" s="5"/>
      <c r="G1364" s="5"/>
      <c r="H1364" s="12"/>
      <c r="J1364" s="5"/>
      <c r="K1364" s="5"/>
      <c r="L1364" s="5"/>
      <c r="M1364" s="5"/>
      <c r="N1364" s="5"/>
      <c r="O1364" s="5"/>
    </row>
    <row r="1365" spans="1:15" s="23" customFormat="1" x14ac:dyDescent="0.25">
      <c r="A1365" s="6">
        <v>1357</v>
      </c>
      <c r="C1365" s="5"/>
      <c r="G1365" s="5"/>
      <c r="H1365" s="12"/>
      <c r="J1365" s="5"/>
      <c r="K1365" s="5"/>
      <c r="L1365" s="5"/>
      <c r="M1365" s="5"/>
      <c r="N1365" s="5"/>
      <c r="O1365" s="5"/>
    </row>
    <row r="1366" spans="1:15" s="23" customFormat="1" x14ac:dyDescent="0.25">
      <c r="A1366" s="8">
        <v>1358</v>
      </c>
      <c r="C1366" s="5"/>
      <c r="G1366" s="5"/>
      <c r="H1366" s="12"/>
      <c r="J1366" s="5"/>
      <c r="K1366" s="5"/>
      <c r="L1366" s="5"/>
      <c r="M1366" s="5"/>
      <c r="N1366" s="5"/>
      <c r="O1366" s="5"/>
    </row>
    <row r="1367" spans="1:15" s="23" customFormat="1" x14ac:dyDescent="0.25">
      <c r="A1367" s="6">
        <v>1359</v>
      </c>
      <c r="C1367" s="5"/>
      <c r="G1367" s="5"/>
      <c r="H1367" s="12"/>
      <c r="J1367" s="5"/>
      <c r="K1367" s="5"/>
      <c r="L1367" s="5"/>
      <c r="M1367" s="5"/>
      <c r="N1367" s="5"/>
      <c r="O1367" s="5"/>
    </row>
    <row r="1368" spans="1:15" s="23" customFormat="1" x14ac:dyDescent="0.25">
      <c r="A1368" s="8">
        <v>1360</v>
      </c>
      <c r="C1368" s="5"/>
      <c r="G1368" s="5"/>
      <c r="H1368" s="12"/>
      <c r="J1368" s="5"/>
      <c r="K1368" s="5"/>
      <c r="L1368" s="5"/>
      <c r="M1368" s="5"/>
      <c r="N1368" s="5"/>
      <c r="O1368" s="5"/>
    </row>
    <row r="1369" spans="1:15" s="23" customFormat="1" x14ac:dyDescent="0.25">
      <c r="A1369" s="6">
        <v>1361</v>
      </c>
      <c r="C1369" s="5"/>
      <c r="G1369" s="5"/>
      <c r="H1369" s="12"/>
      <c r="J1369" s="5"/>
      <c r="K1369" s="5"/>
      <c r="L1369" s="5"/>
      <c r="M1369" s="5"/>
      <c r="N1369" s="5"/>
      <c r="O1369" s="5"/>
    </row>
    <row r="1370" spans="1:15" s="23" customFormat="1" x14ac:dyDescent="0.25">
      <c r="A1370" s="8">
        <v>1362</v>
      </c>
      <c r="C1370" s="5"/>
      <c r="G1370" s="5"/>
      <c r="H1370" s="12"/>
      <c r="J1370" s="5"/>
      <c r="K1370" s="5"/>
      <c r="L1370" s="5"/>
      <c r="M1370" s="5"/>
      <c r="N1370" s="5"/>
      <c r="O1370" s="5"/>
    </row>
    <row r="1371" spans="1:15" s="23" customFormat="1" x14ac:dyDescent="0.25">
      <c r="A1371" s="6">
        <v>1363</v>
      </c>
      <c r="C1371" s="5"/>
      <c r="G1371" s="5"/>
      <c r="H1371" s="12"/>
      <c r="J1371" s="5"/>
      <c r="K1371" s="5"/>
      <c r="L1371" s="5"/>
      <c r="M1371" s="5"/>
      <c r="N1371" s="5"/>
      <c r="O1371" s="5"/>
    </row>
    <row r="1372" spans="1:15" s="23" customFormat="1" x14ac:dyDescent="0.25">
      <c r="A1372" s="8">
        <v>1364</v>
      </c>
      <c r="C1372" s="5"/>
      <c r="G1372" s="5"/>
      <c r="H1372" s="12"/>
      <c r="J1372" s="5"/>
      <c r="K1372" s="5"/>
      <c r="L1372" s="5"/>
      <c r="M1372" s="5"/>
      <c r="N1372" s="5"/>
      <c r="O1372" s="5"/>
    </row>
    <row r="1373" spans="1:15" s="23" customFormat="1" x14ac:dyDescent="0.25">
      <c r="A1373" s="6">
        <v>1365</v>
      </c>
      <c r="C1373" s="5"/>
      <c r="G1373" s="5"/>
      <c r="H1373" s="12"/>
      <c r="J1373" s="5"/>
      <c r="K1373" s="5"/>
      <c r="L1373" s="5"/>
      <c r="M1373" s="5"/>
      <c r="N1373" s="5"/>
      <c r="O1373" s="5"/>
    </row>
    <row r="1374" spans="1:15" s="23" customFormat="1" x14ac:dyDescent="0.25">
      <c r="A1374" s="8">
        <v>1366</v>
      </c>
      <c r="C1374" s="5"/>
      <c r="G1374" s="5"/>
      <c r="H1374" s="12"/>
      <c r="J1374" s="5"/>
      <c r="K1374" s="5"/>
      <c r="L1374" s="5"/>
      <c r="M1374" s="5"/>
      <c r="N1374" s="5"/>
      <c r="O1374" s="5"/>
    </row>
    <row r="1375" spans="1:15" s="23" customFormat="1" x14ac:dyDescent="0.25">
      <c r="A1375" s="6">
        <v>1367</v>
      </c>
      <c r="C1375" s="5"/>
      <c r="G1375" s="5"/>
      <c r="H1375" s="12"/>
      <c r="J1375" s="5"/>
      <c r="K1375" s="5"/>
      <c r="L1375" s="5"/>
      <c r="M1375" s="5"/>
      <c r="N1375" s="5"/>
      <c r="O1375" s="5"/>
    </row>
    <row r="1376" spans="1:15" s="23" customFormat="1" x14ac:dyDescent="0.25">
      <c r="A1376" s="8">
        <v>1368</v>
      </c>
      <c r="C1376" s="5"/>
      <c r="G1376" s="5"/>
      <c r="H1376" s="12"/>
      <c r="J1376" s="5"/>
      <c r="K1376" s="5"/>
      <c r="L1376" s="5"/>
      <c r="M1376" s="5"/>
      <c r="N1376" s="5"/>
      <c r="O1376" s="5"/>
    </row>
    <row r="1377" spans="1:15" s="23" customFormat="1" x14ac:dyDescent="0.25">
      <c r="A1377" s="6">
        <v>1369</v>
      </c>
      <c r="C1377" s="5"/>
      <c r="G1377" s="5"/>
      <c r="H1377" s="12"/>
      <c r="J1377" s="5"/>
      <c r="K1377" s="5"/>
      <c r="L1377" s="5"/>
      <c r="M1377" s="5"/>
      <c r="N1377" s="5"/>
      <c r="O1377" s="5"/>
    </row>
    <row r="1378" spans="1:15" s="23" customFormat="1" x14ac:dyDescent="0.25">
      <c r="A1378" s="8">
        <v>1370</v>
      </c>
      <c r="C1378" s="5"/>
      <c r="G1378" s="5"/>
      <c r="H1378" s="12"/>
      <c r="J1378" s="5"/>
      <c r="K1378" s="5"/>
      <c r="L1378" s="5"/>
      <c r="M1378" s="5"/>
      <c r="N1378" s="5"/>
      <c r="O1378" s="5"/>
    </row>
    <row r="1379" spans="1:15" s="23" customFormat="1" x14ac:dyDescent="0.25">
      <c r="A1379" s="6">
        <v>1371</v>
      </c>
      <c r="C1379" s="5"/>
      <c r="G1379" s="5"/>
      <c r="H1379" s="12"/>
      <c r="J1379" s="5"/>
      <c r="K1379" s="5"/>
      <c r="L1379" s="5"/>
      <c r="M1379" s="5"/>
      <c r="N1379" s="5"/>
      <c r="O1379" s="5"/>
    </row>
    <row r="1380" spans="1:15" s="23" customFormat="1" x14ac:dyDescent="0.25">
      <c r="A1380" s="8">
        <v>1372</v>
      </c>
      <c r="C1380" s="5"/>
      <c r="G1380" s="5"/>
      <c r="H1380" s="12"/>
      <c r="J1380" s="5"/>
      <c r="K1380" s="5"/>
      <c r="L1380" s="5"/>
      <c r="M1380" s="5"/>
      <c r="N1380" s="5"/>
      <c r="O1380" s="5"/>
    </row>
    <row r="1381" spans="1:15" s="23" customFormat="1" x14ac:dyDescent="0.25">
      <c r="A1381" s="6">
        <v>1373</v>
      </c>
      <c r="C1381" s="5"/>
      <c r="G1381" s="5"/>
      <c r="H1381" s="12"/>
      <c r="J1381" s="5"/>
      <c r="K1381" s="5"/>
      <c r="L1381" s="5"/>
      <c r="M1381" s="5"/>
      <c r="N1381" s="5"/>
      <c r="O1381" s="5"/>
    </row>
    <row r="1382" spans="1:15" s="23" customFormat="1" x14ac:dyDescent="0.25">
      <c r="A1382" s="8">
        <v>1374</v>
      </c>
      <c r="C1382" s="5"/>
      <c r="G1382" s="5"/>
      <c r="H1382" s="12"/>
      <c r="J1382" s="5"/>
      <c r="K1382" s="5"/>
      <c r="L1382" s="5"/>
      <c r="M1382" s="5"/>
      <c r="N1382" s="5"/>
      <c r="O1382" s="5"/>
    </row>
    <row r="1383" spans="1:15" s="23" customFormat="1" x14ac:dyDescent="0.25">
      <c r="A1383" s="6">
        <v>1375</v>
      </c>
      <c r="C1383" s="5"/>
      <c r="G1383" s="5"/>
      <c r="H1383" s="12"/>
      <c r="J1383" s="5"/>
      <c r="K1383" s="5"/>
      <c r="L1383" s="5"/>
      <c r="M1383" s="5"/>
      <c r="N1383" s="5"/>
      <c r="O1383" s="5"/>
    </row>
    <row r="1384" spans="1:15" s="23" customFormat="1" x14ac:dyDescent="0.25">
      <c r="A1384" s="8">
        <v>1376</v>
      </c>
      <c r="C1384" s="5"/>
      <c r="G1384" s="5"/>
      <c r="H1384" s="12"/>
      <c r="J1384" s="5"/>
      <c r="K1384" s="5"/>
      <c r="L1384" s="5"/>
      <c r="M1384" s="5"/>
      <c r="N1384" s="5"/>
      <c r="O1384" s="5"/>
    </row>
    <row r="1385" spans="1:15" s="23" customFormat="1" x14ac:dyDescent="0.25">
      <c r="A1385" s="6">
        <v>1377</v>
      </c>
      <c r="C1385" s="5"/>
      <c r="G1385" s="5"/>
      <c r="H1385" s="12"/>
      <c r="J1385" s="5"/>
      <c r="K1385" s="5"/>
      <c r="L1385" s="5"/>
      <c r="M1385" s="5"/>
      <c r="N1385" s="5"/>
      <c r="O1385" s="5"/>
    </row>
    <row r="1386" spans="1:15" s="23" customFormat="1" x14ac:dyDescent="0.25">
      <c r="A1386" s="8">
        <v>1378</v>
      </c>
      <c r="C1386" s="5"/>
      <c r="G1386" s="5"/>
      <c r="H1386" s="12"/>
      <c r="J1386" s="5"/>
      <c r="K1386" s="5"/>
      <c r="L1386" s="5"/>
      <c r="M1386" s="5"/>
      <c r="N1386" s="5"/>
      <c r="O1386" s="5"/>
    </row>
    <row r="1387" spans="1:15" s="23" customFormat="1" x14ac:dyDescent="0.25">
      <c r="A1387" s="6">
        <v>1379</v>
      </c>
      <c r="C1387" s="5"/>
      <c r="G1387" s="5"/>
      <c r="H1387" s="12"/>
      <c r="J1387" s="5"/>
      <c r="K1387" s="5"/>
      <c r="L1387" s="5"/>
      <c r="M1387" s="5"/>
      <c r="N1387" s="5"/>
      <c r="O1387" s="5"/>
    </row>
    <row r="1388" spans="1:15" s="23" customFormat="1" x14ac:dyDescent="0.25">
      <c r="A1388" s="8">
        <v>1380</v>
      </c>
      <c r="C1388" s="5"/>
      <c r="G1388" s="5"/>
      <c r="H1388" s="12"/>
      <c r="J1388" s="5"/>
      <c r="K1388" s="5"/>
      <c r="L1388" s="5"/>
      <c r="M1388" s="5"/>
      <c r="N1388" s="5"/>
      <c r="O1388" s="5"/>
    </row>
    <row r="1389" spans="1:15" s="23" customFormat="1" x14ac:dyDescent="0.25">
      <c r="A1389" s="6">
        <v>1381</v>
      </c>
      <c r="C1389" s="5"/>
      <c r="G1389" s="5"/>
      <c r="H1389" s="12"/>
      <c r="J1389" s="5"/>
      <c r="K1389" s="5"/>
      <c r="L1389" s="5"/>
      <c r="M1389" s="5"/>
      <c r="N1389" s="5"/>
      <c r="O1389" s="5"/>
    </row>
    <row r="1390" spans="1:15" s="23" customFormat="1" x14ac:dyDescent="0.25">
      <c r="A1390" s="8">
        <v>1382</v>
      </c>
      <c r="C1390" s="5"/>
      <c r="G1390" s="5"/>
      <c r="H1390" s="12"/>
      <c r="J1390" s="5"/>
      <c r="K1390" s="5"/>
      <c r="L1390" s="5"/>
      <c r="M1390" s="5"/>
      <c r="N1390" s="5"/>
      <c r="O1390" s="5"/>
    </row>
    <row r="1391" spans="1:15" s="23" customFormat="1" x14ac:dyDescent="0.25">
      <c r="A1391" s="6">
        <v>1383</v>
      </c>
      <c r="C1391" s="5"/>
      <c r="G1391" s="5"/>
      <c r="H1391" s="12"/>
      <c r="J1391" s="5"/>
      <c r="K1391" s="5"/>
      <c r="L1391" s="5"/>
      <c r="M1391" s="5"/>
      <c r="N1391" s="5"/>
      <c r="O1391" s="5"/>
    </row>
    <row r="1392" spans="1:15" s="23" customFormat="1" x14ac:dyDescent="0.25">
      <c r="A1392" s="8">
        <v>1384</v>
      </c>
      <c r="C1392" s="5"/>
      <c r="G1392" s="5"/>
      <c r="H1392" s="12"/>
      <c r="J1392" s="5"/>
      <c r="K1392" s="5"/>
      <c r="L1392" s="5"/>
      <c r="M1392" s="5"/>
      <c r="N1392" s="5"/>
      <c r="O1392" s="5"/>
    </row>
    <row r="1393" spans="1:15" s="23" customFormat="1" x14ac:dyDescent="0.25">
      <c r="A1393" s="6">
        <v>1385</v>
      </c>
      <c r="C1393" s="5"/>
      <c r="G1393" s="5"/>
      <c r="H1393" s="12"/>
      <c r="J1393" s="5"/>
      <c r="K1393" s="5"/>
      <c r="L1393" s="5"/>
      <c r="M1393" s="5"/>
      <c r="N1393" s="5"/>
      <c r="O1393" s="5"/>
    </row>
    <row r="1394" spans="1:15" s="23" customFormat="1" x14ac:dyDescent="0.25">
      <c r="A1394" s="8">
        <v>1386</v>
      </c>
      <c r="C1394" s="5"/>
      <c r="G1394" s="5"/>
      <c r="H1394" s="12"/>
      <c r="J1394" s="5"/>
      <c r="K1394" s="5"/>
      <c r="L1394" s="5"/>
      <c r="M1394" s="5"/>
      <c r="N1394" s="5"/>
      <c r="O1394" s="5"/>
    </row>
    <row r="1395" spans="1:15" s="23" customFormat="1" x14ac:dyDescent="0.25">
      <c r="A1395" s="6">
        <v>1387</v>
      </c>
      <c r="C1395" s="5"/>
      <c r="G1395" s="5"/>
      <c r="H1395" s="12"/>
      <c r="J1395" s="5"/>
      <c r="K1395" s="5"/>
      <c r="L1395" s="5"/>
      <c r="M1395" s="5"/>
      <c r="N1395" s="5"/>
      <c r="O1395" s="5"/>
    </row>
    <row r="1396" spans="1:15" s="23" customFormat="1" x14ac:dyDescent="0.25">
      <c r="A1396" s="8">
        <v>1388</v>
      </c>
      <c r="C1396" s="5"/>
      <c r="G1396" s="5"/>
      <c r="H1396" s="12"/>
      <c r="J1396" s="5"/>
      <c r="K1396" s="5"/>
      <c r="L1396" s="5"/>
      <c r="M1396" s="5"/>
      <c r="N1396" s="5"/>
      <c r="O1396" s="5"/>
    </row>
    <row r="1397" spans="1:15" s="23" customFormat="1" x14ac:dyDescent="0.25">
      <c r="A1397" s="6">
        <v>1389</v>
      </c>
      <c r="C1397" s="5"/>
      <c r="G1397" s="5"/>
      <c r="H1397" s="12"/>
      <c r="J1397" s="5"/>
      <c r="K1397" s="5"/>
      <c r="L1397" s="5"/>
      <c r="M1397" s="5"/>
      <c r="N1397" s="5"/>
      <c r="O1397" s="5"/>
    </row>
    <row r="1398" spans="1:15" s="23" customFormat="1" x14ac:dyDescent="0.25">
      <c r="A1398" s="8">
        <v>1390</v>
      </c>
      <c r="C1398" s="5"/>
      <c r="G1398" s="5"/>
      <c r="H1398" s="12"/>
      <c r="J1398" s="5"/>
      <c r="K1398" s="5"/>
      <c r="L1398" s="5"/>
      <c r="M1398" s="5"/>
      <c r="N1398" s="5"/>
      <c r="O1398" s="5"/>
    </row>
    <row r="1399" spans="1:15" s="23" customFormat="1" x14ac:dyDescent="0.25">
      <c r="A1399" s="6">
        <v>1391</v>
      </c>
      <c r="C1399" s="5"/>
      <c r="G1399" s="5"/>
      <c r="H1399" s="12"/>
      <c r="J1399" s="5"/>
      <c r="K1399" s="5"/>
      <c r="L1399" s="5"/>
      <c r="M1399" s="5"/>
      <c r="N1399" s="5"/>
      <c r="O1399" s="5"/>
    </row>
    <row r="1400" spans="1:15" s="23" customFormat="1" x14ac:dyDescent="0.25">
      <c r="A1400" s="8">
        <v>1392</v>
      </c>
      <c r="C1400" s="5"/>
      <c r="G1400" s="5"/>
      <c r="H1400" s="12"/>
      <c r="J1400" s="5"/>
      <c r="K1400" s="5"/>
      <c r="L1400" s="5"/>
      <c r="M1400" s="5"/>
      <c r="N1400" s="5"/>
      <c r="O1400" s="5"/>
    </row>
    <row r="1401" spans="1:15" s="23" customFormat="1" x14ac:dyDescent="0.25">
      <c r="A1401" s="6">
        <v>1393</v>
      </c>
      <c r="C1401" s="5"/>
      <c r="G1401" s="5"/>
      <c r="H1401" s="12"/>
      <c r="J1401" s="5"/>
      <c r="K1401" s="5"/>
      <c r="L1401" s="5"/>
      <c r="M1401" s="5"/>
      <c r="N1401" s="5"/>
      <c r="O1401" s="5"/>
    </row>
    <row r="1402" spans="1:15" s="23" customFormat="1" x14ac:dyDescent="0.25">
      <c r="A1402" s="8">
        <v>1394</v>
      </c>
      <c r="C1402" s="5"/>
      <c r="G1402" s="5"/>
      <c r="H1402" s="12"/>
      <c r="J1402" s="5"/>
      <c r="K1402" s="5"/>
      <c r="L1402" s="5"/>
      <c r="M1402" s="5"/>
      <c r="N1402" s="5"/>
      <c r="O1402" s="5"/>
    </row>
    <row r="1403" spans="1:15" s="23" customFormat="1" x14ac:dyDescent="0.25">
      <c r="A1403" s="6">
        <v>1395</v>
      </c>
      <c r="C1403" s="5"/>
      <c r="G1403" s="5"/>
      <c r="H1403" s="12"/>
      <c r="J1403" s="5"/>
      <c r="K1403" s="5"/>
      <c r="L1403" s="5"/>
      <c r="M1403" s="5"/>
      <c r="N1403" s="5"/>
      <c r="O1403" s="5"/>
    </row>
    <row r="1404" spans="1:15" s="23" customFormat="1" x14ac:dyDescent="0.25">
      <c r="A1404" s="8">
        <v>1396</v>
      </c>
      <c r="C1404" s="5"/>
      <c r="G1404" s="5"/>
      <c r="H1404" s="12"/>
      <c r="J1404" s="5"/>
      <c r="K1404" s="5"/>
      <c r="L1404" s="5"/>
      <c r="M1404" s="5"/>
      <c r="N1404" s="5"/>
      <c r="O1404" s="5"/>
    </row>
    <row r="1405" spans="1:15" s="23" customFormat="1" x14ac:dyDescent="0.25">
      <c r="A1405" s="6">
        <v>1397</v>
      </c>
      <c r="C1405" s="5"/>
      <c r="G1405" s="5"/>
      <c r="H1405" s="12"/>
      <c r="J1405" s="5"/>
      <c r="K1405" s="5"/>
      <c r="L1405" s="5"/>
      <c r="M1405" s="5"/>
      <c r="N1405" s="5"/>
      <c r="O1405" s="5"/>
    </row>
    <row r="1406" spans="1:15" s="23" customFormat="1" x14ac:dyDescent="0.25">
      <c r="A1406" s="8">
        <v>1398</v>
      </c>
      <c r="C1406" s="5"/>
      <c r="G1406" s="5"/>
      <c r="H1406" s="12"/>
      <c r="J1406" s="5"/>
      <c r="K1406" s="5"/>
      <c r="L1406" s="5"/>
      <c r="M1406" s="5"/>
      <c r="N1406" s="5"/>
      <c r="O1406" s="5"/>
    </row>
    <row r="1407" spans="1:15" s="23" customFormat="1" x14ac:dyDescent="0.25">
      <c r="A1407" s="6">
        <v>1399</v>
      </c>
      <c r="C1407" s="5"/>
      <c r="G1407" s="5"/>
      <c r="H1407" s="12"/>
      <c r="J1407" s="5"/>
      <c r="K1407" s="5"/>
      <c r="L1407" s="5"/>
      <c r="M1407" s="5"/>
      <c r="N1407" s="5"/>
      <c r="O1407" s="5"/>
    </row>
    <row r="1408" spans="1:15" s="23" customFormat="1" x14ac:dyDescent="0.25">
      <c r="A1408" s="8">
        <v>1400</v>
      </c>
      <c r="C1408" s="5"/>
      <c r="G1408" s="5"/>
      <c r="H1408" s="12"/>
      <c r="J1408" s="5"/>
      <c r="K1408" s="5"/>
      <c r="L1408" s="5"/>
      <c r="M1408" s="5"/>
      <c r="N1408" s="5"/>
      <c r="O1408" s="5"/>
    </row>
    <row r="1409" spans="1:15" s="23" customFormat="1" x14ac:dyDescent="0.25">
      <c r="A1409" s="6">
        <v>1401</v>
      </c>
      <c r="C1409" s="5"/>
      <c r="G1409" s="5"/>
      <c r="H1409" s="12"/>
      <c r="J1409" s="5"/>
      <c r="K1409" s="5"/>
      <c r="L1409" s="5"/>
      <c r="M1409" s="5"/>
      <c r="N1409" s="5"/>
      <c r="O1409" s="5"/>
    </row>
    <row r="1410" spans="1:15" s="23" customFormat="1" x14ac:dyDescent="0.25">
      <c r="A1410" s="8">
        <v>1402</v>
      </c>
      <c r="C1410" s="5"/>
      <c r="G1410" s="5"/>
      <c r="H1410" s="12"/>
      <c r="J1410" s="5"/>
      <c r="K1410" s="5"/>
      <c r="L1410" s="5"/>
      <c r="M1410" s="5"/>
      <c r="N1410" s="5"/>
      <c r="O1410" s="5"/>
    </row>
    <row r="1411" spans="1:15" s="23" customFormat="1" x14ac:dyDescent="0.25">
      <c r="A1411" s="6">
        <v>1403</v>
      </c>
      <c r="C1411" s="5"/>
      <c r="G1411" s="5"/>
      <c r="H1411" s="12"/>
      <c r="J1411" s="5"/>
      <c r="K1411" s="5"/>
      <c r="L1411" s="5"/>
      <c r="M1411" s="5"/>
      <c r="N1411" s="5"/>
      <c r="O1411" s="5"/>
    </row>
    <row r="1412" spans="1:15" s="23" customFormat="1" x14ac:dyDescent="0.25">
      <c r="A1412" s="8">
        <v>1404</v>
      </c>
      <c r="C1412" s="5"/>
      <c r="G1412" s="5"/>
      <c r="H1412" s="12"/>
      <c r="J1412" s="5"/>
      <c r="K1412" s="5"/>
      <c r="L1412" s="5"/>
      <c r="M1412" s="5"/>
      <c r="N1412" s="5"/>
      <c r="O1412" s="5"/>
    </row>
    <row r="1413" spans="1:15" s="23" customFormat="1" x14ac:dyDescent="0.25">
      <c r="A1413" s="6">
        <v>1405</v>
      </c>
      <c r="C1413" s="5"/>
      <c r="G1413" s="5"/>
      <c r="H1413" s="12"/>
      <c r="J1413" s="5"/>
      <c r="K1413" s="5"/>
      <c r="L1413" s="5"/>
      <c r="M1413" s="5"/>
      <c r="N1413" s="5"/>
      <c r="O1413" s="5"/>
    </row>
    <row r="1414" spans="1:15" s="23" customFormat="1" x14ac:dyDescent="0.25">
      <c r="A1414" s="8">
        <v>1406</v>
      </c>
      <c r="C1414" s="5"/>
      <c r="G1414" s="5"/>
      <c r="H1414" s="12"/>
      <c r="J1414" s="5"/>
      <c r="K1414" s="5"/>
      <c r="L1414" s="5"/>
      <c r="M1414" s="5"/>
      <c r="N1414" s="5"/>
      <c r="O1414" s="5"/>
    </row>
  </sheetData>
  <mergeCells count="19">
    <mergeCell ref="G3:G4"/>
    <mergeCell ref="H3:H4"/>
    <mergeCell ref="D1:I2"/>
    <mergeCell ref="I3:I4"/>
    <mergeCell ref="B3:B4"/>
    <mergeCell ref="C3:C4"/>
    <mergeCell ref="J1:O2"/>
    <mergeCell ref="J3:J4"/>
    <mergeCell ref="K3:K4"/>
    <mergeCell ref="L3:L4"/>
    <mergeCell ref="M3:M4"/>
    <mergeCell ref="N3:N4"/>
    <mergeCell ref="O3:O4"/>
    <mergeCell ref="D3:D4"/>
    <mergeCell ref="E3:E4"/>
    <mergeCell ref="F3:F4"/>
    <mergeCell ref="B32:B33"/>
    <mergeCell ref="B34:B35"/>
    <mergeCell ref="B9:B12"/>
  </mergeCells>
  <phoneticPr fontId="106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bsorbance_2_01"/>
  <dimension ref="A1:AJ189"/>
  <sheetViews>
    <sheetView topLeftCell="A10" zoomScaleNormal="100" workbookViewId="0">
      <selection activeCell="D50" sqref="D50"/>
    </sheetView>
  </sheetViews>
  <sheetFormatPr defaultColWidth="9.140625" defaultRowHeight="15" customHeight="1" x14ac:dyDescent="0.2"/>
  <cols>
    <col min="1" max="1" width="21.7109375" customWidth="1"/>
    <col min="2" max="2" width="11.28515625" customWidth="1"/>
    <col min="3" max="24" width="12.140625" customWidth="1"/>
    <col min="25" max="25" width="11.28515625" customWidth="1"/>
    <col min="31" max="31" width="13" customWidth="1"/>
    <col min="34" max="34" width="17" customWidth="1"/>
  </cols>
  <sheetData>
    <row r="1" spans="1:36" ht="15" customHeight="1" x14ac:dyDescent="0.2">
      <c r="A1" t="s">
        <v>0</v>
      </c>
    </row>
    <row r="2" spans="1:36" ht="15" customHeight="1" x14ac:dyDescent="0.2">
      <c r="A2" t="s">
        <v>1</v>
      </c>
    </row>
    <row r="3" spans="1:36" ht="15" customHeight="1" x14ac:dyDescent="0.25">
      <c r="A3" t="s">
        <v>2</v>
      </c>
      <c r="AA3" s="25" t="s">
        <v>214</v>
      </c>
      <c r="AB3" s="25"/>
      <c r="AC3" s="25"/>
      <c r="AD3" s="25"/>
      <c r="AE3" s="26"/>
      <c r="AG3" s="1"/>
      <c r="AH3" s="27"/>
      <c r="AI3" s="27"/>
      <c r="AJ3" s="27"/>
    </row>
    <row r="4" spans="1:36" ht="15" customHeight="1" x14ac:dyDescent="0.25">
      <c r="A4" t="s">
        <v>3</v>
      </c>
      <c r="AA4" s="4930" t="s">
        <v>215</v>
      </c>
      <c r="AB4" s="4929" t="s">
        <v>216</v>
      </c>
      <c r="AC4" s="4931" t="s">
        <v>217</v>
      </c>
      <c r="AD4" s="4930" t="s">
        <v>372</v>
      </c>
      <c r="AE4" s="4933" t="s">
        <v>373</v>
      </c>
      <c r="AF4" s="4933"/>
      <c r="AG4" s="4929" t="s">
        <v>374</v>
      </c>
      <c r="AH4" s="4929" t="s">
        <v>375</v>
      </c>
      <c r="AI4" s="4929" t="s">
        <v>376</v>
      </c>
      <c r="AJ4" s="4929" t="s">
        <v>377</v>
      </c>
    </row>
    <row r="5" spans="1:36" ht="15" customHeight="1" x14ac:dyDescent="0.2">
      <c r="A5" t="s">
        <v>4</v>
      </c>
      <c r="AA5" s="4930"/>
      <c r="AB5" s="4929"/>
      <c r="AC5" s="4932"/>
      <c r="AD5" s="4930"/>
      <c r="AE5" s="30" t="s">
        <v>378</v>
      </c>
      <c r="AF5" s="28" t="s">
        <v>379</v>
      </c>
      <c r="AG5" s="4929"/>
      <c r="AH5" s="4929"/>
      <c r="AI5" s="4929"/>
      <c r="AJ5" s="4929"/>
    </row>
    <row r="6" spans="1:36" ht="15" customHeight="1" x14ac:dyDescent="0.2">
      <c r="A6" t="s">
        <v>5</v>
      </c>
      <c r="AA6" s="31">
        <v>1</v>
      </c>
      <c r="AB6" s="4665" t="s">
        <v>218</v>
      </c>
      <c r="AC6" s="33" t="s">
        <v>219</v>
      </c>
      <c r="AD6" s="33">
        <v>2</v>
      </c>
      <c r="AE6" s="34">
        <v>43972</v>
      </c>
      <c r="AF6" s="35" t="e">
        <v>#N/A</v>
      </c>
      <c r="AG6" s="36">
        <v>1</v>
      </c>
      <c r="AH6" s="35" t="s">
        <v>380</v>
      </c>
      <c r="AI6" s="35">
        <v>3</v>
      </c>
      <c r="AJ6" s="37">
        <v>52</v>
      </c>
    </row>
    <row r="7" spans="1:36" ht="15" customHeight="1" x14ac:dyDescent="0.2">
      <c r="A7" t="s">
        <v>3</v>
      </c>
      <c r="AA7" s="31">
        <v>2</v>
      </c>
      <c r="AB7" s="4665"/>
      <c r="AC7" s="33" t="s">
        <v>220</v>
      </c>
      <c r="AD7" s="33">
        <v>3</v>
      </c>
      <c r="AE7" s="34">
        <v>44068</v>
      </c>
      <c r="AF7" s="35" t="e">
        <v>#N/A</v>
      </c>
      <c r="AG7" s="36">
        <v>1</v>
      </c>
      <c r="AH7" s="35" t="s">
        <v>381</v>
      </c>
      <c r="AI7" s="35">
        <v>5</v>
      </c>
      <c r="AJ7" s="37">
        <v>45</v>
      </c>
    </row>
    <row r="8" spans="1:36" ht="15" customHeight="1" x14ac:dyDescent="0.2">
      <c r="A8" t="s">
        <v>6</v>
      </c>
      <c r="AA8" s="31">
        <v>3</v>
      </c>
      <c r="AB8" s="4665" t="s">
        <v>221</v>
      </c>
      <c r="AC8" s="33" t="s">
        <v>219</v>
      </c>
      <c r="AD8" s="33">
        <v>2</v>
      </c>
      <c r="AE8" s="34">
        <v>43972</v>
      </c>
      <c r="AF8" s="35" t="e">
        <v>#N/A</v>
      </c>
      <c r="AG8" s="36">
        <v>1</v>
      </c>
      <c r="AH8" s="35" t="s">
        <v>382</v>
      </c>
      <c r="AI8" s="35">
        <v>3</v>
      </c>
      <c r="AJ8" s="37">
        <v>55</v>
      </c>
    </row>
    <row r="9" spans="1:36" ht="15" customHeight="1" x14ac:dyDescent="0.2">
      <c r="A9" t="s">
        <v>3</v>
      </c>
      <c r="AA9" s="31">
        <v>4</v>
      </c>
      <c r="AB9" s="4665"/>
      <c r="AC9" s="33" t="s">
        <v>220</v>
      </c>
      <c r="AD9" s="33">
        <v>3</v>
      </c>
      <c r="AE9" s="34">
        <v>44062</v>
      </c>
      <c r="AF9" s="35" t="e">
        <v>#N/A</v>
      </c>
      <c r="AG9" s="36">
        <v>1</v>
      </c>
      <c r="AH9" s="33" t="s">
        <v>383</v>
      </c>
      <c r="AI9" s="33">
        <v>5</v>
      </c>
      <c r="AJ9" s="38">
        <v>33</v>
      </c>
    </row>
    <row r="10" spans="1:36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  <c r="AA10" s="31">
        <v>5</v>
      </c>
      <c r="AB10" s="4665" t="s">
        <v>222</v>
      </c>
      <c r="AC10" s="33" t="s">
        <v>219</v>
      </c>
      <c r="AD10" s="33">
        <v>2</v>
      </c>
      <c r="AE10" s="34">
        <v>43973</v>
      </c>
      <c r="AF10" s="35" t="e">
        <v>#N/A</v>
      </c>
      <c r="AG10" s="36">
        <v>1</v>
      </c>
      <c r="AH10" s="35" t="s">
        <v>384</v>
      </c>
      <c r="AI10" s="35">
        <v>3</v>
      </c>
      <c r="AJ10" s="35">
        <v>58</v>
      </c>
    </row>
    <row r="11" spans="1:36" ht="15" customHeight="1" x14ac:dyDescent="0.2">
      <c r="A11" t="s">
        <v>8</v>
      </c>
      <c r="B11" s="21">
        <v>1.5091000000000001</v>
      </c>
      <c r="C11" s="2">
        <v>7.6200000000000004E-2</v>
      </c>
      <c r="D11" s="2">
        <v>6.9400000000000003E-2</v>
      </c>
      <c r="E11" s="2">
        <v>7.1199999999999999E-2</v>
      </c>
      <c r="F11" s="2">
        <v>6.5299999999999997E-2</v>
      </c>
      <c r="G11" s="2">
        <v>7.46E-2</v>
      </c>
      <c r="H11" s="2">
        <v>7.2900000000000006E-2</v>
      </c>
      <c r="I11" s="2">
        <v>7.4700000000000003E-2</v>
      </c>
      <c r="J11" s="2">
        <v>6.7799999999999999E-2</v>
      </c>
      <c r="K11" s="2">
        <v>6.5199999999999994E-2</v>
      </c>
      <c r="L11" s="2">
        <v>6.8199999999999997E-2</v>
      </c>
      <c r="M11" s="2">
        <v>7.1800000000000003E-2</v>
      </c>
      <c r="N11" s="2">
        <v>7.6200000000000004E-2</v>
      </c>
      <c r="O11" s="2">
        <v>6.4399999999999999E-2</v>
      </c>
      <c r="P11" s="2">
        <v>6.5199999999999994E-2</v>
      </c>
      <c r="Q11" s="2">
        <v>6.4399999999999999E-2</v>
      </c>
      <c r="R11" s="2">
        <v>6.5500000000000003E-2</v>
      </c>
      <c r="S11" s="2">
        <v>2.8963999999999999</v>
      </c>
      <c r="T11" s="2">
        <v>2.8923000000000001</v>
      </c>
      <c r="U11" s="2">
        <v>2.4647999999999999</v>
      </c>
      <c r="V11" s="2">
        <v>2.6471</v>
      </c>
      <c r="W11" s="2">
        <v>6.0400000000000002E-2</v>
      </c>
      <c r="X11" s="2">
        <v>5.2699999999999997E-2</v>
      </c>
      <c r="Y11" s="20">
        <v>2.4826999999999999</v>
      </c>
      <c r="AA11" s="31">
        <v>6</v>
      </c>
      <c r="AB11" s="4665"/>
      <c r="AC11" s="33" t="s">
        <v>220</v>
      </c>
      <c r="AD11" s="33">
        <v>3</v>
      </c>
      <c r="AE11" s="34">
        <v>44063</v>
      </c>
      <c r="AF11" s="35" t="e">
        <v>#N/A</v>
      </c>
      <c r="AG11" s="39">
        <v>1</v>
      </c>
      <c r="AH11" s="35" t="s">
        <v>385</v>
      </c>
      <c r="AI11" s="35">
        <v>5</v>
      </c>
      <c r="AJ11" s="35">
        <v>36</v>
      </c>
    </row>
    <row r="12" spans="1:36" ht="15" customHeight="1" x14ac:dyDescent="0.2">
      <c r="A12" t="s">
        <v>9</v>
      </c>
      <c r="B12" s="2">
        <v>0.1235</v>
      </c>
      <c r="C12" s="2">
        <v>0.112</v>
      </c>
      <c r="D12" s="2">
        <v>1.571</v>
      </c>
      <c r="E12" s="2">
        <v>1.6337999999999999</v>
      </c>
      <c r="F12" s="2">
        <v>0.1129</v>
      </c>
      <c r="G12" s="2">
        <v>0.1104</v>
      </c>
      <c r="H12" s="2">
        <v>0.1172</v>
      </c>
      <c r="I12" s="2">
        <v>0.11360000000000001</v>
      </c>
      <c r="J12" s="2">
        <v>6.4600000000000005E-2</v>
      </c>
      <c r="K12" s="2">
        <v>6.0400000000000002E-2</v>
      </c>
      <c r="L12" s="2">
        <v>5.8999999999999997E-2</v>
      </c>
      <c r="M12" s="2">
        <v>6.4699999999999994E-2</v>
      </c>
      <c r="N12" s="2">
        <v>0.1028</v>
      </c>
      <c r="O12" s="2">
        <v>9.5500000000000002E-2</v>
      </c>
      <c r="P12" s="2">
        <v>9.8199999999999996E-2</v>
      </c>
      <c r="Q12" s="2">
        <v>0.1065</v>
      </c>
      <c r="R12" s="2">
        <v>8.3400000000000002E-2</v>
      </c>
      <c r="S12" s="2">
        <v>7.8399999999999997E-2</v>
      </c>
      <c r="T12" s="2">
        <v>7.6499999999999999E-2</v>
      </c>
      <c r="U12" s="2">
        <v>7.4999999999999997E-2</v>
      </c>
      <c r="V12" s="2">
        <v>6.6400000000000001E-2</v>
      </c>
      <c r="W12" s="2">
        <v>6.7699999999999996E-2</v>
      </c>
      <c r="X12" s="2">
        <v>6.3700000000000007E-2</v>
      </c>
      <c r="Y12" s="2">
        <v>6.2600000000000003E-2</v>
      </c>
      <c r="AA12" s="31">
        <v>7</v>
      </c>
      <c r="AB12" s="4665" t="s">
        <v>223</v>
      </c>
      <c r="AC12" s="33" t="s">
        <v>219</v>
      </c>
      <c r="AD12" s="33">
        <v>2</v>
      </c>
      <c r="AE12" s="34">
        <v>43973</v>
      </c>
      <c r="AF12" s="35" t="e">
        <v>#N/A</v>
      </c>
      <c r="AG12" s="39">
        <v>1</v>
      </c>
      <c r="AH12" s="35" t="s">
        <v>386</v>
      </c>
      <c r="AI12" s="35">
        <v>3</v>
      </c>
      <c r="AJ12" s="35">
        <v>64</v>
      </c>
    </row>
    <row r="13" spans="1:36" ht="15" customHeight="1" x14ac:dyDescent="0.2">
      <c r="A13" t="s">
        <v>10</v>
      </c>
      <c r="B13" s="20">
        <v>1.9965999999999999</v>
      </c>
      <c r="C13" s="2">
        <v>6.3600000000000004E-2</v>
      </c>
      <c r="D13" s="2">
        <v>5.8500000000000003E-2</v>
      </c>
      <c r="E13" s="2">
        <v>1.3408</v>
      </c>
      <c r="F13" s="2">
        <v>1.3420000000000001</v>
      </c>
      <c r="G13" s="2">
        <v>0.96899999999999997</v>
      </c>
      <c r="H13" s="2">
        <v>0.874</v>
      </c>
      <c r="I13" s="2">
        <v>8.1100000000000005E-2</v>
      </c>
      <c r="J13" s="2">
        <v>7.1900000000000006E-2</v>
      </c>
      <c r="K13" s="2">
        <v>6.5100000000000005E-2</v>
      </c>
      <c r="L13" s="2">
        <v>6.9900000000000004E-2</v>
      </c>
      <c r="M13" s="2">
        <v>7.2900000000000006E-2</v>
      </c>
      <c r="N13" s="2">
        <v>7.9899999999999999E-2</v>
      </c>
      <c r="O13" s="2">
        <v>6.4299999999999996E-2</v>
      </c>
      <c r="P13" s="2">
        <v>6.5799999999999997E-2</v>
      </c>
      <c r="Q13" s="2">
        <v>9.2299999999999993E-2</v>
      </c>
      <c r="R13" s="2">
        <v>9.0700000000000003E-2</v>
      </c>
      <c r="S13" s="2">
        <v>8.7900000000000006E-2</v>
      </c>
      <c r="T13" s="2">
        <v>8.5500000000000007E-2</v>
      </c>
      <c r="U13" s="2">
        <v>8.9599999999999999E-2</v>
      </c>
      <c r="V13" s="2">
        <v>9.0200000000000002E-2</v>
      </c>
      <c r="W13" s="2">
        <v>8.09E-2</v>
      </c>
      <c r="X13" s="2">
        <v>8.4199999999999997E-2</v>
      </c>
      <c r="Y13" s="20">
        <v>1.9915</v>
      </c>
      <c r="AA13" s="31">
        <v>8</v>
      </c>
      <c r="AB13" s="4665"/>
      <c r="AC13" s="33" t="s">
        <v>220</v>
      </c>
      <c r="AD13" s="33">
        <v>3</v>
      </c>
      <c r="AE13" s="34">
        <v>44075</v>
      </c>
      <c r="AF13" s="35" t="e">
        <v>#N/A</v>
      </c>
      <c r="AG13" s="36">
        <v>1</v>
      </c>
      <c r="AH13" s="35" t="s">
        <v>387</v>
      </c>
      <c r="AI13" s="35">
        <v>5</v>
      </c>
      <c r="AJ13" s="35">
        <v>51</v>
      </c>
    </row>
    <row r="14" spans="1:36" ht="15" customHeight="1" x14ac:dyDescent="0.2">
      <c r="A14" t="s">
        <v>11</v>
      </c>
      <c r="B14" s="2">
        <v>6.3399999999999998E-2</v>
      </c>
      <c r="C14" s="2">
        <v>6.3899999999999998E-2</v>
      </c>
      <c r="D14" s="2">
        <v>6.1499999999999999E-2</v>
      </c>
      <c r="E14" s="2">
        <v>6.3399999999999998E-2</v>
      </c>
      <c r="F14" s="2">
        <v>6.5500000000000003E-2</v>
      </c>
      <c r="G14" s="2">
        <v>7.0000000000000007E-2</v>
      </c>
      <c r="H14" s="2">
        <v>5.7299999999999997E-2</v>
      </c>
      <c r="I14" s="2">
        <v>5.7299999999999997E-2</v>
      </c>
      <c r="J14" s="2">
        <v>0.1215</v>
      </c>
      <c r="K14" s="2">
        <v>0.13730000000000001</v>
      </c>
      <c r="L14" s="2">
        <v>0.13089999999999999</v>
      </c>
      <c r="M14" s="2">
        <v>0.13200000000000001</v>
      </c>
      <c r="N14" s="2">
        <v>9.3600000000000003E-2</v>
      </c>
      <c r="O14" s="2">
        <v>8.5000000000000006E-2</v>
      </c>
      <c r="P14" s="2">
        <v>9.2399999999999996E-2</v>
      </c>
      <c r="Q14" s="2">
        <v>0.1038</v>
      </c>
      <c r="R14" s="2">
        <v>7.0400000000000004E-2</v>
      </c>
      <c r="S14" s="2">
        <v>6.8099999999999994E-2</v>
      </c>
      <c r="T14" s="2">
        <v>6.6799999999999998E-2</v>
      </c>
      <c r="U14" s="2">
        <v>6.5799999999999997E-2</v>
      </c>
      <c r="V14" s="2">
        <v>8.5000000000000006E-2</v>
      </c>
      <c r="W14" s="2">
        <v>8.0399999999999999E-2</v>
      </c>
      <c r="X14" s="2">
        <v>7.9899999999999999E-2</v>
      </c>
      <c r="Y14" s="2">
        <v>8.1900000000000001E-2</v>
      </c>
      <c r="AA14" s="31">
        <v>9</v>
      </c>
      <c r="AB14" s="4665" t="s">
        <v>224</v>
      </c>
      <c r="AC14" s="33" t="s">
        <v>219</v>
      </c>
      <c r="AD14" s="33">
        <v>2</v>
      </c>
      <c r="AE14" s="34">
        <v>43973</v>
      </c>
      <c r="AF14" s="35" t="e">
        <v>#N/A</v>
      </c>
      <c r="AG14" s="39">
        <v>1</v>
      </c>
      <c r="AH14" s="35" t="s">
        <v>388</v>
      </c>
      <c r="AI14" s="35">
        <v>3</v>
      </c>
      <c r="AJ14" s="35">
        <v>67</v>
      </c>
    </row>
    <row r="15" spans="1:36" ht="15" customHeight="1" x14ac:dyDescent="0.2">
      <c r="A15" t="s">
        <v>12</v>
      </c>
      <c r="B15" s="20">
        <v>1.3772</v>
      </c>
      <c r="C15" s="2">
        <v>0.11360000000000001</v>
      </c>
      <c r="D15" s="2">
        <v>0.10349999999999999</v>
      </c>
      <c r="E15" s="2">
        <v>0.1099</v>
      </c>
      <c r="F15" s="2">
        <v>0.11260000000000001</v>
      </c>
      <c r="G15" s="2">
        <v>0.98550000000000004</v>
      </c>
      <c r="H15" s="2">
        <v>0.83</v>
      </c>
      <c r="I15" s="2">
        <v>0.97219999999999995</v>
      </c>
      <c r="J15" s="2">
        <v>1.0828</v>
      </c>
      <c r="K15" s="2">
        <v>0.127</v>
      </c>
      <c r="L15" s="2">
        <v>0.1004</v>
      </c>
      <c r="M15" s="2">
        <v>0.112</v>
      </c>
      <c r="N15" s="2">
        <v>0.1232</v>
      </c>
      <c r="O15" s="2">
        <v>7.9100000000000004E-2</v>
      </c>
      <c r="P15" s="2">
        <v>7.8E-2</v>
      </c>
      <c r="Q15" s="2">
        <v>8.1199999999999994E-2</v>
      </c>
      <c r="R15" s="2">
        <v>8.5699999999999998E-2</v>
      </c>
      <c r="S15" s="2">
        <v>9.4100000000000003E-2</v>
      </c>
      <c r="T15" s="2">
        <v>8.7099999999999997E-2</v>
      </c>
      <c r="U15" s="2">
        <v>9.2799999999999994E-2</v>
      </c>
      <c r="V15" s="2">
        <v>8.8700000000000001E-2</v>
      </c>
      <c r="W15" s="2">
        <v>5.4800000000000001E-2</v>
      </c>
      <c r="X15" s="2">
        <v>5.4199999999999998E-2</v>
      </c>
      <c r="Y15" s="20">
        <v>1.4593</v>
      </c>
      <c r="AA15" s="31">
        <v>10</v>
      </c>
      <c r="AB15" s="4665"/>
      <c r="AC15" s="33" t="s">
        <v>220</v>
      </c>
      <c r="AD15" s="33">
        <v>3</v>
      </c>
      <c r="AE15" s="34">
        <v>44069</v>
      </c>
      <c r="AF15" s="35" t="e">
        <v>#N/A</v>
      </c>
      <c r="AG15" s="36">
        <v>1</v>
      </c>
      <c r="AH15" s="35" t="s">
        <v>389</v>
      </c>
      <c r="AI15" s="35">
        <v>5</v>
      </c>
      <c r="AJ15" s="35">
        <v>48</v>
      </c>
    </row>
    <row r="16" spans="1:36" ht="15" customHeight="1" x14ac:dyDescent="0.2">
      <c r="A16" t="s">
        <v>13</v>
      </c>
      <c r="B16" s="2">
        <v>9.4700000000000006E-2</v>
      </c>
      <c r="C16" s="2">
        <v>9.8000000000000004E-2</v>
      </c>
      <c r="D16" s="2">
        <v>0.1003</v>
      </c>
      <c r="E16" s="2">
        <v>0.1072</v>
      </c>
      <c r="F16" s="2">
        <v>5.9299999999999999E-2</v>
      </c>
      <c r="G16" s="2">
        <v>6.2399999999999997E-2</v>
      </c>
      <c r="H16" s="2">
        <v>6.0900000000000003E-2</v>
      </c>
      <c r="I16" s="2">
        <v>6.5699999999999995E-2</v>
      </c>
      <c r="J16" s="2">
        <v>7.4200000000000002E-2</v>
      </c>
      <c r="K16" s="2">
        <v>7.6200000000000004E-2</v>
      </c>
      <c r="L16" s="2">
        <v>7.3499999999999996E-2</v>
      </c>
      <c r="M16" s="2">
        <v>7.6999999999999999E-2</v>
      </c>
      <c r="N16" s="2">
        <v>0.1353</v>
      </c>
      <c r="O16" s="2">
        <v>0.13139999999999999</v>
      </c>
      <c r="P16" s="2">
        <v>0.13539999999999999</v>
      </c>
      <c r="Q16" s="2">
        <v>0.15590000000000001</v>
      </c>
      <c r="R16" s="2">
        <v>7.5700000000000003E-2</v>
      </c>
      <c r="S16" s="2">
        <v>7.6100000000000001E-2</v>
      </c>
      <c r="T16" s="2">
        <v>6.9900000000000004E-2</v>
      </c>
      <c r="U16" s="2">
        <v>7.6300000000000007E-2</v>
      </c>
      <c r="V16" s="2">
        <v>6.2600000000000003E-2</v>
      </c>
      <c r="W16" s="2">
        <v>5.2699999999999997E-2</v>
      </c>
      <c r="X16" s="2">
        <v>5.57E-2</v>
      </c>
      <c r="Y16" s="2">
        <v>5.2999999999999999E-2</v>
      </c>
      <c r="AA16" s="31">
        <v>11</v>
      </c>
      <c r="AB16" s="4665" t="s">
        <v>225</v>
      </c>
      <c r="AC16" s="33" t="s">
        <v>219</v>
      </c>
      <c r="AD16" s="33">
        <v>2</v>
      </c>
      <c r="AE16" s="34">
        <v>43973</v>
      </c>
      <c r="AF16" s="35" t="e">
        <v>#N/A</v>
      </c>
      <c r="AG16" s="39">
        <v>1</v>
      </c>
      <c r="AH16" s="35" t="s">
        <v>390</v>
      </c>
      <c r="AI16" s="35">
        <v>3</v>
      </c>
      <c r="AJ16" s="35">
        <v>70</v>
      </c>
    </row>
    <row r="17" spans="1:36" ht="15" customHeight="1" x14ac:dyDescent="0.2">
      <c r="A17" t="s">
        <v>14</v>
      </c>
      <c r="B17" s="20">
        <v>1.1063000000000001</v>
      </c>
      <c r="C17" s="2">
        <v>5.8700000000000002E-2</v>
      </c>
      <c r="D17" s="2">
        <v>5.2299999999999999E-2</v>
      </c>
      <c r="E17" s="2">
        <v>7.2999999999999995E-2</v>
      </c>
      <c r="F17" s="2">
        <v>6.5600000000000006E-2</v>
      </c>
      <c r="G17" s="2">
        <v>7.7499999999999999E-2</v>
      </c>
      <c r="H17" s="2">
        <v>6.4299999999999996E-2</v>
      </c>
      <c r="I17" s="2">
        <v>6.4100000000000004E-2</v>
      </c>
      <c r="J17" s="2">
        <v>5.2699999999999997E-2</v>
      </c>
      <c r="K17" s="2">
        <v>0.16259999999999999</v>
      </c>
      <c r="L17" s="2">
        <v>7.3499999999999996E-2</v>
      </c>
      <c r="M17" s="2">
        <v>7.4899999999999994E-2</v>
      </c>
      <c r="N17" s="2">
        <v>9.1300000000000006E-2</v>
      </c>
      <c r="O17" s="2">
        <v>7.0599999999999996E-2</v>
      </c>
      <c r="P17" s="2">
        <v>7.6200000000000004E-2</v>
      </c>
      <c r="Q17" s="2">
        <v>7.6100000000000001E-2</v>
      </c>
      <c r="R17" s="2">
        <v>8.1600000000000006E-2</v>
      </c>
      <c r="S17" s="2">
        <v>8.5999999999999993E-2</v>
      </c>
      <c r="T17" s="2">
        <v>7.6100000000000001E-2</v>
      </c>
      <c r="U17" s="2">
        <v>9.2899999999999996E-2</v>
      </c>
      <c r="V17" s="2">
        <v>9.6500000000000002E-2</v>
      </c>
      <c r="W17" s="2">
        <v>8.5400000000000004E-2</v>
      </c>
      <c r="X17" s="2">
        <v>8.7800000000000003E-2</v>
      </c>
      <c r="Y17" s="20">
        <v>1.1194999999999999</v>
      </c>
      <c r="AA17" s="31">
        <v>12</v>
      </c>
      <c r="AB17" s="4665"/>
      <c r="AC17" s="33" t="s">
        <v>220</v>
      </c>
      <c r="AD17" s="33">
        <v>3</v>
      </c>
      <c r="AE17" s="34">
        <v>44068</v>
      </c>
      <c r="AF17" s="35" t="e">
        <v>#N/A</v>
      </c>
      <c r="AG17" s="39">
        <v>1</v>
      </c>
      <c r="AH17" s="35" t="s">
        <v>391</v>
      </c>
      <c r="AI17" s="35">
        <v>5</v>
      </c>
      <c r="AJ17" s="35">
        <v>42</v>
      </c>
    </row>
    <row r="18" spans="1:36" ht="15" customHeight="1" x14ac:dyDescent="0.2">
      <c r="A18" t="s">
        <v>15</v>
      </c>
      <c r="B18" s="2">
        <v>7.0199999999999999E-2</v>
      </c>
      <c r="C18" s="2">
        <v>6.8199999999999997E-2</v>
      </c>
      <c r="D18" s="2">
        <v>1.5076000000000001</v>
      </c>
      <c r="E18" s="2">
        <v>1.4838</v>
      </c>
      <c r="F18" s="2">
        <v>6.6400000000000001E-2</v>
      </c>
      <c r="G18" s="2">
        <v>6.4699999999999994E-2</v>
      </c>
      <c r="H18" s="2">
        <v>6.3500000000000001E-2</v>
      </c>
      <c r="I18" s="2">
        <v>7.1499999999999994E-2</v>
      </c>
      <c r="J18" s="2">
        <v>6.8900000000000003E-2</v>
      </c>
      <c r="K18" s="2">
        <v>7.1800000000000003E-2</v>
      </c>
      <c r="L18" s="2">
        <v>2.4645000000000001</v>
      </c>
      <c r="M18" s="2">
        <v>2.5074999999999998</v>
      </c>
      <c r="N18" s="2">
        <v>6.08E-2</v>
      </c>
      <c r="O18" s="2">
        <v>4.9200000000000001E-2</v>
      </c>
      <c r="P18" s="2">
        <v>4.8899999999999999E-2</v>
      </c>
      <c r="Q18" s="2">
        <v>5.7700000000000001E-2</v>
      </c>
      <c r="R18" s="2">
        <v>6.4799999999999996E-2</v>
      </c>
      <c r="S18" s="2">
        <v>6.1600000000000002E-2</v>
      </c>
      <c r="T18" s="2">
        <v>5.7599999999999998E-2</v>
      </c>
      <c r="U18" s="2">
        <v>5.8099999999999999E-2</v>
      </c>
      <c r="V18" s="2">
        <v>7.3800000000000004E-2</v>
      </c>
      <c r="W18" s="2">
        <v>7.6899999999999996E-2</v>
      </c>
      <c r="X18" s="2">
        <v>7.4700000000000003E-2</v>
      </c>
      <c r="Y18" s="2">
        <v>7.7700000000000005E-2</v>
      </c>
      <c r="AA18" s="31">
        <v>13</v>
      </c>
      <c r="AB18" s="4665" t="s">
        <v>226</v>
      </c>
      <c r="AC18" s="33" t="s">
        <v>219</v>
      </c>
      <c r="AD18" s="33">
        <v>2</v>
      </c>
      <c r="AE18" s="34">
        <v>43973</v>
      </c>
      <c r="AF18" s="35" t="e">
        <v>#N/A</v>
      </c>
      <c r="AG18" s="39">
        <v>1</v>
      </c>
      <c r="AH18" s="35" t="s">
        <v>392</v>
      </c>
      <c r="AI18" s="35">
        <v>3</v>
      </c>
      <c r="AJ18" s="35">
        <v>73</v>
      </c>
    </row>
    <row r="19" spans="1:36" ht="15" customHeight="1" x14ac:dyDescent="0.2">
      <c r="A19" t="s">
        <v>16</v>
      </c>
      <c r="B19" s="20">
        <v>0.50190000000000001</v>
      </c>
      <c r="C19" s="2">
        <v>7.4300000000000005E-2</v>
      </c>
      <c r="D19" s="2">
        <v>7.0800000000000002E-2</v>
      </c>
      <c r="E19" s="2">
        <v>7.1300000000000002E-2</v>
      </c>
      <c r="F19" s="2">
        <v>6.7500000000000004E-2</v>
      </c>
      <c r="G19" s="2">
        <v>6.7199999999999996E-2</v>
      </c>
      <c r="H19" s="2">
        <v>6.25E-2</v>
      </c>
      <c r="I19" s="2">
        <v>7.0900000000000005E-2</v>
      </c>
      <c r="J19" s="2">
        <v>6.3700000000000007E-2</v>
      </c>
      <c r="K19" s="2">
        <v>7.1900000000000006E-2</v>
      </c>
      <c r="L19" s="2">
        <v>6.3200000000000006E-2</v>
      </c>
      <c r="M19" s="2">
        <v>6.7900000000000002E-2</v>
      </c>
      <c r="N19" s="2">
        <v>8.5900000000000004E-2</v>
      </c>
      <c r="O19" s="2">
        <v>7.2700000000000001E-2</v>
      </c>
      <c r="P19" s="2">
        <v>6.7599999999999993E-2</v>
      </c>
      <c r="Q19" s="2">
        <v>8.2000000000000003E-2</v>
      </c>
      <c r="R19" s="2">
        <v>7.9100000000000004E-2</v>
      </c>
      <c r="S19" s="2">
        <v>9.3299999999999994E-2</v>
      </c>
      <c r="T19" s="2">
        <v>9.5000000000000001E-2</v>
      </c>
      <c r="U19" s="2">
        <v>7.6899999999999996E-2</v>
      </c>
      <c r="V19" s="2">
        <v>7.6700000000000004E-2</v>
      </c>
      <c r="W19" s="2">
        <v>6.8000000000000005E-2</v>
      </c>
      <c r="X19" s="2">
        <v>6.3799999999999996E-2</v>
      </c>
      <c r="Y19" s="20">
        <v>0.59450000000000003</v>
      </c>
      <c r="AA19" s="31">
        <v>14</v>
      </c>
      <c r="AB19" s="4665"/>
      <c r="AC19" s="33" t="s">
        <v>220</v>
      </c>
      <c r="AD19" s="33">
        <v>3</v>
      </c>
      <c r="AE19" s="34">
        <v>44067</v>
      </c>
      <c r="AF19" s="35" t="e">
        <v>#N/A</v>
      </c>
      <c r="AG19" s="39">
        <v>1</v>
      </c>
      <c r="AH19" s="35" t="s">
        <v>393</v>
      </c>
      <c r="AI19" s="35">
        <v>5</v>
      </c>
      <c r="AJ19" s="35">
        <v>39</v>
      </c>
    </row>
    <row r="20" spans="1:36" ht="15" customHeight="1" x14ac:dyDescent="0.2">
      <c r="A20" t="s">
        <v>17</v>
      </c>
      <c r="B20" s="2">
        <v>6.25E-2</v>
      </c>
      <c r="C20" s="2">
        <v>5.4699999999999999E-2</v>
      </c>
      <c r="D20" s="2">
        <v>5.5599999999999997E-2</v>
      </c>
      <c r="E20" s="2">
        <v>5.8000000000000003E-2</v>
      </c>
      <c r="F20" s="2">
        <v>5.11E-2</v>
      </c>
      <c r="G20" s="2">
        <v>5.16E-2</v>
      </c>
      <c r="H20" s="2">
        <v>5.1700000000000003E-2</v>
      </c>
      <c r="I20" s="2">
        <v>5.96E-2</v>
      </c>
      <c r="J20" s="2">
        <v>5.6500000000000002E-2</v>
      </c>
      <c r="K20" s="2">
        <v>5.4800000000000001E-2</v>
      </c>
      <c r="L20" s="2">
        <v>5.2999999999999999E-2</v>
      </c>
      <c r="M20" s="2">
        <v>5.4899999999999997E-2</v>
      </c>
      <c r="N20" s="2">
        <v>8.2500000000000004E-2</v>
      </c>
      <c r="O20" s="2">
        <v>7.2300000000000003E-2</v>
      </c>
      <c r="P20" s="2">
        <v>7.3700000000000002E-2</v>
      </c>
      <c r="Q20" s="2">
        <v>8.4099999999999994E-2</v>
      </c>
      <c r="R20" s="2">
        <v>8.1000000000000003E-2</v>
      </c>
      <c r="S20" s="2">
        <v>7.4999999999999997E-2</v>
      </c>
      <c r="T20" s="2">
        <v>7.3099999999999998E-2</v>
      </c>
      <c r="U20" s="2">
        <v>8.14E-2</v>
      </c>
      <c r="V20" s="2">
        <v>6.3799999999999996E-2</v>
      </c>
      <c r="W20" s="2">
        <v>6.2199999999999998E-2</v>
      </c>
      <c r="X20" s="2">
        <v>5.9900000000000002E-2</v>
      </c>
      <c r="Y20" s="2">
        <v>6.2100000000000002E-2</v>
      </c>
      <c r="AA20" s="31">
        <v>15</v>
      </c>
      <c r="AB20" s="4665" t="s">
        <v>227</v>
      </c>
      <c r="AC20" s="33" t="s">
        <v>219</v>
      </c>
      <c r="AD20" s="33">
        <v>2</v>
      </c>
      <c r="AE20" s="34">
        <v>44014</v>
      </c>
      <c r="AF20" s="35" t="e">
        <v>#N/A</v>
      </c>
      <c r="AG20" s="39">
        <v>1</v>
      </c>
      <c r="AH20" s="35" t="s">
        <v>394</v>
      </c>
      <c r="AI20" s="35">
        <v>3</v>
      </c>
      <c r="AJ20" s="35">
        <v>76</v>
      </c>
    </row>
    <row r="21" spans="1:36" ht="15" customHeight="1" x14ac:dyDescent="0.2">
      <c r="A21" t="s">
        <v>18</v>
      </c>
      <c r="B21" s="20">
        <v>0.26150000000000001</v>
      </c>
      <c r="C21" s="2">
        <v>5.9499999999999997E-2</v>
      </c>
      <c r="D21" s="2">
        <v>5.9799999999999999E-2</v>
      </c>
      <c r="E21" s="2">
        <v>7.8399999999999997E-2</v>
      </c>
      <c r="F21" s="2">
        <v>7.5999999999999998E-2</v>
      </c>
      <c r="G21" s="2">
        <v>8.9899999999999994E-2</v>
      </c>
      <c r="H21" s="2">
        <v>8.3199999999999996E-2</v>
      </c>
      <c r="I21" s="2">
        <v>6.7900000000000002E-2</v>
      </c>
      <c r="J21" s="2">
        <v>5.8799999999999998E-2</v>
      </c>
      <c r="K21" s="2">
        <v>5.7799999999999997E-2</v>
      </c>
      <c r="L21" s="2">
        <v>5.9299999999999999E-2</v>
      </c>
      <c r="M21" s="2">
        <v>0.10920000000000001</v>
      </c>
      <c r="N21" s="2">
        <v>0.108</v>
      </c>
      <c r="O21" s="2">
        <v>0.13039999999999999</v>
      </c>
      <c r="P21" s="2">
        <v>0.1132</v>
      </c>
      <c r="Q21" s="2">
        <v>6.3700000000000007E-2</v>
      </c>
      <c r="R21" s="2">
        <v>6.9800000000000001E-2</v>
      </c>
      <c r="S21" s="2">
        <v>5.9799999999999999E-2</v>
      </c>
      <c r="T21" s="2">
        <v>5.9499999999999997E-2</v>
      </c>
      <c r="U21" s="2">
        <v>8.0399999999999999E-2</v>
      </c>
      <c r="V21" s="2">
        <v>7.5800000000000006E-2</v>
      </c>
      <c r="W21" s="2">
        <v>7.3999999999999996E-2</v>
      </c>
      <c r="X21" s="2">
        <v>7.51E-2</v>
      </c>
      <c r="Y21" s="20">
        <v>0.2898</v>
      </c>
      <c r="AA21" s="31">
        <v>16</v>
      </c>
      <c r="AB21" s="4665"/>
      <c r="AC21" s="33" t="s">
        <v>220</v>
      </c>
      <c r="AD21" s="33">
        <v>3</v>
      </c>
      <c r="AE21" s="34">
        <v>44105</v>
      </c>
      <c r="AF21" s="35" t="e">
        <v>#N/A</v>
      </c>
      <c r="AG21" s="39">
        <v>1</v>
      </c>
      <c r="AH21" s="35" t="s">
        <v>395</v>
      </c>
      <c r="AI21" s="35">
        <v>5</v>
      </c>
      <c r="AJ21" s="35">
        <v>66</v>
      </c>
    </row>
    <row r="22" spans="1:36" ht="15" customHeight="1" x14ac:dyDescent="0.2">
      <c r="A22" t="s">
        <v>19</v>
      </c>
      <c r="B22" s="2">
        <v>6.3500000000000001E-2</v>
      </c>
      <c r="C22" s="2">
        <v>5.9900000000000002E-2</v>
      </c>
      <c r="D22" s="2">
        <v>6.6299999999999998E-2</v>
      </c>
      <c r="E22" s="2">
        <v>6.5500000000000003E-2</v>
      </c>
      <c r="F22" s="2">
        <v>6.5500000000000003E-2</v>
      </c>
      <c r="G22" s="2">
        <v>6.7100000000000007E-2</v>
      </c>
      <c r="H22" s="2">
        <v>6.7199999999999996E-2</v>
      </c>
      <c r="I22" s="2">
        <v>7.2800000000000004E-2</v>
      </c>
      <c r="J22" s="2">
        <v>6.3399999999999998E-2</v>
      </c>
      <c r="K22" s="2">
        <v>6.3600000000000004E-2</v>
      </c>
      <c r="L22" s="2">
        <v>6.2399999999999997E-2</v>
      </c>
      <c r="M22" s="2">
        <v>6.6600000000000006E-2</v>
      </c>
      <c r="N22" s="2">
        <v>8.1500000000000003E-2</v>
      </c>
      <c r="O22" s="2">
        <v>7.3200000000000001E-2</v>
      </c>
      <c r="P22" s="2">
        <v>7.4099999999999999E-2</v>
      </c>
      <c r="Q22" s="2">
        <v>8.2100000000000006E-2</v>
      </c>
      <c r="R22" s="2">
        <v>8.0199999999999994E-2</v>
      </c>
      <c r="S22" s="2">
        <v>7.6600000000000001E-2</v>
      </c>
      <c r="T22" s="2">
        <v>8.3599999999999994E-2</v>
      </c>
      <c r="U22" s="2">
        <v>8.1900000000000001E-2</v>
      </c>
      <c r="V22" s="2">
        <v>7.85E-2</v>
      </c>
      <c r="W22" s="2">
        <v>7.7499999999999999E-2</v>
      </c>
      <c r="X22" s="2">
        <v>7.2900000000000006E-2</v>
      </c>
      <c r="Y22" s="2">
        <v>7.2099999999999997E-2</v>
      </c>
      <c r="AA22" s="31">
        <v>17</v>
      </c>
      <c r="AB22" s="4665" t="s">
        <v>228</v>
      </c>
      <c r="AC22" s="33" t="s">
        <v>219</v>
      </c>
      <c r="AD22" s="33">
        <v>2</v>
      </c>
      <c r="AE22" s="34">
        <v>44015</v>
      </c>
      <c r="AF22" s="35" t="e">
        <v>#N/A</v>
      </c>
      <c r="AG22" s="39">
        <v>1</v>
      </c>
      <c r="AH22" s="35" t="s">
        <v>396</v>
      </c>
      <c r="AI22" s="35">
        <v>3</v>
      </c>
      <c r="AJ22" s="35">
        <v>79</v>
      </c>
    </row>
    <row r="23" spans="1:36" ht="15" customHeight="1" x14ac:dyDescent="0.2">
      <c r="A23" t="s">
        <v>20</v>
      </c>
      <c r="B23" s="20">
        <v>0.18490000000000001</v>
      </c>
      <c r="C23" s="2">
        <v>7.7100000000000002E-2</v>
      </c>
      <c r="D23" s="2">
        <v>6.4699999999999994E-2</v>
      </c>
      <c r="E23" s="2">
        <v>7.5200000000000003E-2</v>
      </c>
      <c r="F23" s="2">
        <v>7.3300000000000004E-2</v>
      </c>
      <c r="G23" s="2">
        <v>7.1900000000000006E-2</v>
      </c>
      <c r="H23" s="2">
        <v>7.3099999999999998E-2</v>
      </c>
      <c r="I23" s="2">
        <v>2.8359999999999999</v>
      </c>
      <c r="J23" s="2">
        <v>2.8123999999999998</v>
      </c>
      <c r="K23" s="2">
        <v>7.3300000000000004E-2</v>
      </c>
      <c r="L23" s="2">
        <v>6.4399999999999999E-2</v>
      </c>
      <c r="M23" s="2">
        <v>6.2300000000000001E-2</v>
      </c>
      <c r="N23" s="2">
        <v>7.85E-2</v>
      </c>
      <c r="O23" s="2">
        <v>0.27650000000000002</v>
      </c>
      <c r="P23" s="2">
        <v>0.22789999999999999</v>
      </c>
      <c r="Q23" s="2">
        <v>0.25290000000000001</v>
      </c>
      <c r="R23" s="2">
        <v>0.252</v>
      </c>
      <c r="S23" s="2">
        <v>8.7499999999999994E-2</v>
      </c>
      <c r="T23" s="2">
        <v>7.9100000000000004E-2</v>
      </c>
      <c r="U23" s="2">
        <v>2.7829000000000002</v>
      </c>
      <c r="V23" s="2">
        <v>2.8153999999999999</v>
      </c>
      <c r="W23" s="2">
        <v>7.9899999999999999E-2</v>
      </c>
      <c r="X23" s="2">
        <v>7.0900000000000005E-2</v>
      </c>
      <c r="Y23" s="20">
        <v>0.18590000000000001</v>
      </c>
      <c r="AA23" s="31">
        <v>18</v>
      </c>
      <c r="AB23" s="4665"/>
      <c r="AC23" s="33" t="s">
        <v>220</v>
      </c>
      <c r="AD23" s="33">
        <v>3</v>
      </c>
      <c r="AE23" s="34">
        <v>44106</v>
      </c>
      <c r="AF23" s="35" t="e">
        <v>#N/A</v>
      </c>
      <c r="AG23" s="39">
        <v>1</v>
      </c>
      <c r="AH23" s="35" t="s">
        <v>397</v>
      </c>
      <c r="AI23" s="35">
        <v>5</v>
      </c>
      <c r="AJ23" s="35">
        <v>69</v>
      </c>
    </row>
    <row r="24" spans="1:36" ht="15" customHeight="1" x14ac:dyDescent="0.2">
      <c r="A24" t="s">
        <v>21</v>
      </c>
      <c r="B24" s="2">
        <v>6.9400000000000003E-2</v>
      </c>
      <c r="C24" s="2">
        <v>6.3799999999999996E-2</v>
      </c>
      <c r="D24" s="2">
        <v>6.4899999999999999E-2</v>
      </c>
      <c r="E24" s="2">
        <v>6.1400000000000003E-2</v>
      </c>
      <c r="F24" s="2">
        <v>7.4499999999999997E-2</v>
      </c>
      <c r="G24" s="2">
        <v>7.5300000000000006E-2</v>
      </c>
      <c r="H24" s="2">
        <v>7.6100000000000001E-2</v>
      </c>
      <c r="I24" s="2">
        <v>8.3199999999999996E-2</v>
      </c>
      <c r="J24" s="2">
        <v>8.0199999999999994E-2</v>
      </c>
      <c r="K24" s="2">
        <v>7.6899999999999996E-2</v>
      </c>
      <c r="L24" s="2">
        <v>7.4700000000000003E-2</v>
      </c>
      <c r="M24" s="2">
        <v>7.5300000000000006E-2</v>
      </c>
      <c r="N24" s="2">
        <v>7.8600000000000003E-2</v>
      </c>
      <c r="O24" s="2">
        <v>6.0299999999999999E-2</v>
      </c>
      <c r="P24" s="2">
        <v>2.8249</v>
      </c>
      <c r="Q24" s="2">
        <v>2.8151999999999999</v>
      </c>
      <c r="R24" s="2">
        <v>6.93E-2</v>
      </c>
      <c r="S24" s="2">
        <v>6.7900000000000002E-2</v>
      </c>
      <c r="T24" s="2">
        <v>7.1999999999999995E-2</v>
      </c>
      <c r="U24" s="2">
        <v>7.5999999999999998E-2</v>
      </c>
      <c r="V24" s="2">
        <v>6.83E-2</v>
      </c>
      <c r="W24" s="2">
        <v>6.1600000000000002E-2</v>
      </c>
      <c r="X24" s="2">
        <v>5.5800000000000002E-2</v>
      </c>
      <c r="Y24" s="2">
        <v>5.6599999999999998E-2</v>
      </c>
      <c r="AA24" s="31">
        <v>19</v>
      </c>
      <c r="AB24" s="4665" t="s">
        <v>229</v>
      </c>
      <c r="AC24" s="33" t="s">
        <v>219</v>
      </c>
      <c r="AD24" s="33">
        <v>2</v>
      </c>
      <c r="AE24" s="34">
        <v>44015</v>
      </c>
      <c r="AF24" s="35" t="e">
        <v>#N/A</v>
      </c>
      <c r="AG24" s="39">
        <v>1</v>
      </c>
      <c r="AH24" s="35" t="s">
        <v>398</v>
      </c>
      <c r="AI24" s="35">
        <v>3</v>
      </c>
      <c r="AJ24" s="35">
        <v>82</v>
      </c>
    </row>
    <row r="25" spans="1:36" ht="15" customHeight="1" x14ac:dyDescent="0.2">
      <c r="A25" t="s">
        <v>22</v>
      </c>
      <c r="B25" s="20">
        <v>5.04E-2</v>
      </c>
      <c r="C25" s="2">
        <v>7.3800000000000004E-2</v>
      </c>
      <c r="D25" s="2">
        <v>6.5500000000000003E-2</v>
      </c>
      <c r="E25" s="2">
        <v>6.1100000000000002E-2</v>
      </c>
      <c r="F25" s="2">
        <v>6.0499999999999998E-2</v>
      </c>
      <c r="G25" s="2">
        <v>2.8832</v>
      </c>
      <c r="H25" s="2">
        <v>2.8119999999999998</v>
      </c>
      <c r="I25" s="2">
        <v>8.6900000000000005E-2</v>
      </c>
      <c r="J25" s="2">
        <v>7.2300000000000003E-2</v>
      </c>
      <c r="K25" s="2">
        <v>2.5110000000000001</v>
      </c>
      <c r="L25" s="2">
        <v>2.1395</v>
      </c>
      <c r="M25" s="2">
        <v>8.8200000000000001E-2</v>
      </c>
      <c r="N25" s="2">
        <v>9.6100000000000005E-2</v>
      </c>
      <c r="O25" s="2">
        <v>1.0919000000000001</v>
      </c>
      <c r="P25" s="2">
        <v>1.1273</v>
      </c>
      <c r="Q25" s="2">
        <v>2.1065999999999998</v>
      </c>
      <c r="R25" s="2">
        <v>2.3593999999999999</v>
      </c>
      <c r="S25" s="2">
        <v>2.8159000000000001</v>
      </c>
      <c r="T25" s="2">
        <v>2.4723999999999999</v>
      </c>
      <c r="U25" s="2">
        <v>8.7800000000000003E-2</v>
      </c>
      <c r="V25" s="2">
        <v>8.0299999999999996E-2</v>
      </c>
      <c r="W25" s="2">
        <v>8.6099999999999996E-2</v>
      </c>
      <c r="X25" s="2">
        <v>8.7599999999999997E-2</v>
      </c>
      <c r="Y25" s="20">
        <v>5.0999999999999997E-2</v>
      </c>
      <c r="AA25" s="31">
        <v>20</v>
      </c>
      <c r="AB25" s="4665"/>
      <c r="AC25" s="33" t="s">
        <v>220</v>
      </c>
      <c r="AD25" s="33">
        <v>3</v>
      </c>
      <c r="AE25" s="34">
        <v>44103</v>
      </c>
      <c r="AF25" s="35" t="e">
        <v>#N/A</v>
      </c>
      <c r="AG25" s="39">
        <v>1</v>
      </c>
      <c r="AH25" s="35" t="s">
        <v>399</v>
      </c>
      <c r="AI25" s="35">
        <v>5</v>
      </c>
      <c r="AJ25" s="35">
        <v>57</v>
      </c>
    </row>
    <row r="26" spans="1:36" ht="15" customHeight="1" x14ac:dyDescent="0.2">
      <c r="A26" t="s">
        <v>23</v>
      </c>
      <c r="B26" s="2">
        <v>6.9400000000000003E-2</v>
      </c>
      <c r="C26" s="2">
        <v>7.0999999999999994E-2</v>
      </c>
      <c r="D26" s="2">
        <v>6.9599999999999995E-2</v>
      </c>
      <c r="E26" s="2">
        <v>6.8599999999999994E-2</v>
      </c>
      <c r="F26" s="2">
        <v>5.4399999999999997E-2</v>
      </c>
      <c r="G26" s="2">
        <v>5.3100000000000001E-2</v>
      </c>
      <c r="H26" s="2">
        <v>5.5399999999999998E-2</v>
      </c>
      <c r="I26" s="2">
        <v>6.0699999999999997E-2</v>
      </c>
      <c r="J26" s="2">
        <v>5.4600000000000003E-2</v>
      </c>
      <c r="K26" s="2">
        <v>5.4100000000000002E-2</v>
      </c>
      <c r="L26" s="2">
        <v>5.3800000000000001E-2</v>
      </c>
      <c r="M26" s="2">
        <v>5.62E-2</v>
      </c>
      <c r="N26" s="2">
        <v>7.2700000000000001E-2</v>
      </c>
      <c r="O26" s="2">
        <v>7.0400000000000004E-2</v>
      </c>
      <c r="P26" s="2">
        <v>1.4728000000000001</v>
      </c>
      <c r="Q26" s="2">
        <v>1.4331</v>
      </c>
      <c r="R26" s="2">
        <v>8.8499999999999995E-2</v>
      </c>
      <c r="S26" s="2">
        <v>8.7800000000000003E-2</v>
      </c>
      <c r="T26" s="2">
        <v>2.9878</v>
      </c>
      <c r="U26" s="2">
        <v>2.9929000000000001</v>
      </c>
      <c r="V26" s="2">
        <v>7.5899999999999995E-2</v>
      </c>
      <c r="W26" s="2">
        <v>6.8599999999999994E-2</v>
      </c>
      <c r="X26" s="2">
        <v>2.9782000000000002</v>
      </c>
      <c r="Y26" s="2">
        <v>2.3448000000000002</v>
      </c>
      <c r="AA26" s="31">
        <v>21</v>
      </c>
      <c r="AB26" s="4665" t="s">
        <v>230</v>
      </c>
      <c r="AC26" s="33" t="s">
        <v>219</v>
      </c>
      <c r="AD26" s="33">
        <v>2</v>
      </c>
      <c r="AE26" s="34">
        <v>44015</v>
      </c>
      <c r="AF26" s="35" t="e">
        <v>#N/A</v>
      </c>
      <c r="AG26" s="39">
        <v>1</v>
      </c>
      <c r="AH26" s="35" t="s">
        <v>400</v>
      </c>
      <c r="AI26" s="35">
        <v>3</v>
      </c>
      <c r="AJ26" s="35">
        <v>85</v>
      </c>
    </row>
    <row r="27" spans="1:36" ht="12.75" x14ac:dyDescent="0.2">
      <c r="AA27" s="31">
        <v>22</v>
      </c>
      <c r="AB27" s="4665"/>
      <c r="AC27" s="33" t="s">
        <v>220</v>
      </c>
      <c r="AD27" s="33">
        <v>3</v>
      </c>
      <c r="AE27" s="34">
        <v>44099</v>
      </c>
      <c r="AF27" s="35" t="e">
        <v>#N/A</v>
      </c>
      <c r="AG27" s="39">
        <v>1</v>
      </c>
      <c r="AH27" s="35" t="s">
        <v>401</v>
      </c>
      <c r="AI27" s="35">
        <v>5</v>
      </c>
      <c r="AJ27" s="35">
        <v>54</v>
      </c>
    </row>
    <row r="28" spans="1:36" ht="12.75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  <c r="AA28" s="31">
        <v>23</v>
      </c>
      <c r="AB28" s="4665" t="s">
        <v>231</v>
      </c>
      <c r="AC28" s="33" t="s">
        <v>219</v>
      </c>
      <c r="AD28" s="33">
        <v>2</v>
      </c>
      <c r="AE28" s="34">
        <v>44015</v>
      </c>
      <c r="AF28" s="35" t="e">
        <v>#N/A</v>
      </c>
      <c r="AG28" s="39">
        <v>1</v>
      </c>
      <c r="AH28" s="35" t="s">
        <v>402</v>
      </c>
      <c r="AI28" s="35">
        <v>3</v>
      </c>
      <c r="AJ28" s="35">
        <v>88</v>
      </c>
    </row>
    <row r="29" spans="1:36" ht="12.75" x14ac:dyDescent="0.2">
      <c r="A29" t="s">
        <v>8</v>
      </c>
      <c r="B29" t="s">
        <v>25</v>
      </c>
      <c r="C29" s="24" t="s">
        <v>350</v>
      </c>
      <c r="D29" s="24" t="s">
        <v>350</v>
      </c>
      <c r="E29" s="24" t="s">
        <v>351</v>
      </c>
      <c r="F29" s="24" t="s">
        <v>351</v>
      </c>
      <c r="G29" s="24" t="s">
        <v>352</v>
      </c>
      <c r="H29" s="24" t="s">
        <v>352</v>
      </c>
      <c r="I29" s="24" t="s">
        <v>353</v>
      </c>
      <c r="J29" s="24" t="s">
        <v>353</v>
      </c>
      <c r="K29" s="24" t="s">
        <v>354</v>
      </c>
      <c r="L29" s="24" t="s">
        <v>354</v>
      </c>
      <c r="M29" s="24" t="s">
        <v>355</v>
      </c>
      <c r="N29" s="24" t="s">
        <v>355</v>
      </c>
      <c r="O29" s="24" t="s">
        <v>356</v>
      </c>
      <c r="P29" s="24" t="s">
        <v>356</v>
      </c>
      <c r="Q29" s="24" t="s">
        <v>357</v>
      </c>
      <c r="R29" s="24" t="s">
        <v>357</v>
      </c>
      <c r="S29" s="24" t="s">
        <v>358</v>
      </c>
      <c r="T29" s="24" t="s">
        <v>358</v>
      </c>
      <c r="U29" s="24" t="s">
        <v>359</v>
      </c>
      <c r="V29" s="24" t="s">
        <v>359</v>
      </c>
      <c r="W29" s="24" t="s">
        <v>360</v>
      </c>
      <c r="X29" s="24" t="s">
        <v>360</v>
      </c>
      <c r="Y29" t="s">
        <v>26</v>
      </c>
      <c r="AA29" s="31">
        <v>24</v>
      </c>
      <c r="AB29" s="4665"/>
      <c r="AC29" s="33" t="s">
        <v>220</v>
      </c>
      <c r="AD29" s="33">
        <v>3</v>
      </c>
      <c r="AE29" s="34">
        <v>44105</v>
      </c>
      <c r="AF29" s="35" t="e">
        <v>#N/A</v>
      </c>
      <c r="AG29" s="39">
        <v>1</v>
      </c>
      <c r="AH29" s="35" t="s">
        <v>403</v>
      </c>
      <c r="AI29" s="35">
        <v>5</v>
      </c>
      <c r="AJ29" s="35">
        <v>60</v>
      </c>
    </row>
    <row r="30" spans="1:36" ht="12.75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  <c r="AA30" s="31">
        <v>25</v>
      </c>
      <c r="AB30" s="4665" t="s">
        <v>232</v>
      </c>
      <c r="AC30" s="33" t="s">
        <v>219</v>
      </c>
      <c r="AD30" s="33">
        <v>2</v>
      </c>
      <c r="AE30" s="34">
        <v>44018</v>
      </c>
      <c r="AF30" s="35" t="e">
        <v>#N/A</v>
      </c>
      <c r="AG30" s="39">
        <v>1</v>
      </c>
      <c r="AH30" s="35" t="s">
        <v>404</v>
      </c>
      <c r="AI30" s="35">
        <v>3</v>
      </c>
      <c r="AJ30" s="35">
        <v>91</v>
      </c>
    </row>
    <row r="31" spans="1:36" ht="12.75" x14ac:dyDescent="0.2">
      <c r="A31" t="s">
        <v>10</v>
      </c>
      <c r="B31" t="s">
        <v>39</v>
      </c>
      <c r="C31" s="24" t="s">
        <v>361</v>
      </c>
      <c r="D31" s="24" t="s">
        <v>361</v>
      </c>
      <c r="E31" s="24" t="s">
        <v>362</v>
      </c>
      <c r="F31" s="24" t="s">
        <v>362</v>
      </c>
      <c r="G31" s="24" t="s">
        <v>363</v>
      </c>
      <c r="H31" s="24" t="s">
        <v>363</v>
      </c>
      <c r="I31" s="24" t="s">
        <v>364</v>
      </c>
      <c r="J31" s="24" t="s">
        <v>364</v>
      </c>
      <c r="K31" s="24" t="s">
        <v>365</v>
      </c>
      <c r="L31" s="24" t="s">
        <v>365</v>
      </c>
      <c r="M31" s="24" t="s">
        <v>366</v>
      </c>
      <c r="N31" s="24" t="s">
        <v>366</v>
      </c>
      <c r="O31" s="24" t="s">
        <v>367</v>
      </c>
      <c r="P31" s="24" t="s">
        <v>367</v>
      </c>
      <c r="Q31" s="24" t="s">
        <v>368</v>
      </c>
      <c r="R31" s="24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  <c r="AA31" s="31">
        <v>26</v>
      </c>
      <c r="AB31" s="4665"/>
      <c r="AC31" s="33" t="s">
        <v>220</v>
      </c>
      <c r="AD31" s="33">
        <v>3</v>
      </c>
      <c r="AE31" s="34">
        <v>44112</v>
      </c>
      <c r="AF31" s="35" t="e">
        <v>#N/A</v>
      </c>
      <c r="AG31" s="39">
        <v>1</v>
      </c>
      <c r="AH31" s="35" t="s">
        <v>405</v>
      </c>
      <c r="AI31" s="35">
        <v>5</v>
      </c>
      <c r="AJ31" s="35">
        <v>90</v>
      </c>
    </row>
    <row r="32" spans="1:36" ht="12.75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  <c r="AA32" s="31">
        <v>27</v>
      </c>
      <c r="AB32" s="4665" t="s">
        <v>233</v>
      </c>
      <c r="AC32" s="33" t="s">
        <v>219</v>
      </c>
      <c r="AD32" s="33">
        <v>2</v>
      </c>
      <c r="AE32" s="34">
        <v>44018</v>
      </c>
      <c r="AF32" s="35" t="e">
        <v>#N/A</v>
      </c>
      <c r="AG32" s="39">
        <v>1</v>
      </c>
      <c r="AH32" s="35" t="s">
        <v>406</v>
      </c>
      <c r="AI32" s="35">
        <v>3</v>
      </c>
      <c r="AJ32" s="35">
        <v>94</v>
      </c>
    </row>
    <row r="33" spans="1:36" ht="12.75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s="24" t="s">
        <v>371</v>
      </c>
      <c r="L33" s="24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  <c r="AA33" s="31">
        <v>28</v>
      </c>
      <c r="AB33" s="4665"/>
      <c r="AC33" s="33" t="s">
        <v>220</v>
      </c>
      <c r="AD33" s="33">
        <v>3</v>
      </c>
      <c r="AE33" s="34">
        <v>44109</v>
      </c>
      <c r="AF33" s="35" t="e">
        <v>#N/A</v>
      </c>
      <c r="AG33" s="39">
        <v>1</v>
      </c>
      <c r="AH33" s="35" t="s">
        <v>407</v>
      </c>
      <c r="AI33" s="35">
        <v>5</v>
      </c>
      <c r="AJ33" s="35">
        <v>72</v>
      </c>
    </row>
    <row r="34" spans="1:36" ht="12.75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  <c r="AA34" s="31">
        <v>29</v>
      </c>
      <c r="AB34" s="4665" t="s">
        <v>234</v>
      </c>
      <c r="AC34" s="33" t="s">
        <v>219</v>
      </c>
      <c r="AD34" s="33">
        <v>2</v>
      </c>
      <c r="AE34" s="34">
        <v>44018</v>
      </c>
      <c r="AF34" s="35" t="e">
        <v>#N/A</v>
      </c>
      <c r="AG34" s="39">
        <v>1</v>
      </c>
      <c r="AH34" s="35" t="s">
        <v>408</v>
      </c>
      <c r="AI34" s="35">
        <v>3</v>
      </c>
      <c r="AJ34" s="35">
        <v>97</v>
      </c>
    </row>
    <row r="35" spans="1:36" ht="12.75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  <c r="AA35" s="31">
        <v>30</v>
      </c>
      <c r="AB35" s="4665"/>
      <c r="AC35" s="33" t="s">
        <v>220</v>
      </c>
      <c r="AD35" s="33">
        <v>3</v>
      </c>
      <c r="AE35" s="34">
        <v>44119</v>
      </c>
      <c r="AF35" s="35" t="e">
        <v>#N/A</v>
      </c>
      <c r="AG35" s="39">
        <v>1</v>
      </c>
      <c r="AH35" s="35" t="s">
        <v>409</v>
      </c>
      <c r="AI35" s="35">
        <v>5</v>
      </c>
      <c r="AJ35" s="35">
        <v>96</v>
      </c>
    </row>
    <row r="36" spans="1:36" ht="12.75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  <c r="AA36" s="31">
        <v>31</v>
      </c>
      <c r="AB36" s="4665" t="s">
        <v>235</v>
      </c>
      <c r="AC36" s="33" t="s">
        <v>219</v>
      </c>
      <c r="AD36" s="33">
        <v>2</v>
      </c>
      <c r="AE36" s="34">
        <v>44019</v>
      </c>
      <c r="AF36" s="35" t="e">
        <v>#N/A</v>
      </c>
      <c r="AG36" s="39">
        <v>1</v>
      </c>
      <c r="AH36" s="35" t="s">
        <v>410</v>
      </c>
      <c r="AI36" s="35">
        <v>3</v>
      </c>
      <c r="AJ36" s="35">
        <v>100</v>
      </c>
    </row>
    <row r="37" spans="1:36" ht="12.75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  <c r="AA37" s="31">
        <v>32</v>
      </c>
      <c r="AB37" s="4665"/>
      <c r="AC37" s="33" t="s">
        <v>220</v>
      </c>
      <c r="AD37" s="33">
        <v>3</v>
      </c>
      <c r="AE37" s="34">
        <v>44109</v>
      </c>
      <c r="AF37" s="35" t="e">
        <v>#N/A</v>
      </c>
      <c r="AG37" s="39">
        <v>1</v>
      </c>
      <c r="AH37" s="35" t="s">
        <v>411</v>
      </c>
      <c r="AI37" s="35">
        <v>5</v>
      </c>
      <c r="AJ37" s="35">
        <v>75</v>
      </c>
    </row>
    <row r="38" spans="1:36" ht="12.75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  <c r="AA38" s="31">
        <v>33</v>
      </c>
      <c r="AB38" s="4665" t="s">
        <v>236</v>
      </c>
      <c r="AC38" s="33" t="s">
        <v>219</v>
      </c>
      <c r="AD38" s="33">
        <v>2</v>
      </c>
      <c r="AE38" s="34">
        <v>44020</v>
      </c>
      <c r="AF38" s="35" t="e">
        <v>#N/A</v>
      </c>
      <c r="AG38" s="39">
        <v>1</v>
      </c>
      <c r="AH38" s="35" t="s">
        <v>412</v>
      </c>
      <c r="AI38" s="35">
        <v>5</v>
      </c>
      <c r="AJ38" s="35">
        <v>3</v>
      </c>
    </row>
    <row r="39" spans="1:36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  <c r="AA39" s="31">
        <v>34</v>
      </c>
      <c r="AB39" s="4665"/>
      <c r="AC39" s="33" t="s">
        <v>220</v>
      </c>
      <c r="AD39" s="33">
        <v>3</v>
      </c>
      <c r="AE39" s="34">
        <v>44110</v>
      </c>
      <c r="AF39" s="35" t="e">
        <v>#N/A</v>
      </c>
      <c r="AG39" s="39">
        <v>1</v>
      </c>
      <c r="AH39" s="35" t="s">
        <v>413</v>
      </c>
      <c r="AI39" s="35">
        <v>5</v>
      </c>
      <c r="AJ39" s="35">
        <v>78</v>
      </c>
    </row>
    <row r="40" spans="1:36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  <c r="AA40" s="31">
        <v>35</v>
      </c>
      <c r="AB40" s="4665" t="s">
        <v>237</v>
      </c>
      <c r="AC40" s="33" t="s">
        <v>219</v>
      </c>
      <c r="AD40" s="33">
        <v>2</v>
      </c>
      <c r="AE40" s="34">
        <v>44020</v>
      </c>
      <c r="AF40" s="35" t="e">
        <v>#N/A</v>
      </c>
      <c r="AG40" s="39">
        <v>1</v>
      </c>
      <c r="AH40" s="35" t="s">
        <v>414</v>
      </c>
      <c r="AI40" s="35">
        <v>5</v>
      </c>
      <c r="AJ40" s="35">
        <v>6</v>
      </c>
    </row>
    <row r="41" spans="1:36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  <c r="AA41" s="31">
        <v>36</v>
      </c>
      <c r="AB41" s="4665"/>
      <c r="AC41" s="33" t="s">
        <v>220</v>
      </c>
      <c r="AD41" s="33">
        <v>3</v>
      </c>
      <c r="AE41" s="34">
        <v>44105</v>
      </c>
      <c r="AF41" s="35" t="e">
        <v>#N/A</v>
      </c>
      <c r="AG41" s="39">
        <v>1</v>
      </c>
      <c r="AH41" s="35" t="s">
        <v>415</v>
      </c>
      <c r="AI41" s="35">
        <v>5</v>
      </c>
      <c r="AJ41" s="35">
        <v>63</v>
      </c>
    </row>
    <row r="42" spans="1:36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  <c r="AA42" s="31">
        <v>37</v>
      </c>
      <c r="AB42" s="4665" t="s">
        <v>238</v>
      </c>
      <c r="AC42" s="33" t="s">
        <v>219</v>
      </c>
      <c r="AD42" s="33">
        <v>2</v>
      </c>
      <c r="AE42" s="34">
        <v>44020</v>
      </c>
      <c r="AF42" s="35" t="e">
        <v>#N/A</v>
      </c>
      <c r="AG42" s="39">
        <v>1</v>
      </c>
      <c r="AH42" s="35" t="s">
        <v>416</v>
      </c>
      <c r="AI42" s="35">
        <v>5</v>
      </c>
      <c r="AJ42" s="35">
        <v>9</v>
      </c>
    </row>
    <row r="43" spans="1:36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  <c r="AA43" s="31">
        <v>38</v>
      </c>
      <c r="AB43" s="4665"/>
      <c r="AC43" s="33" t="s">
        <v>220</v>
      </c>
      <c r="AD43" s="33">
        <v>3</v>
      </c>
      <c r="AE43" s="34">
        <v>44110</v>
      </c>
      <c r="AF43" s="35" t="e">
        <v>#N/A</v>
      </c>
      <c r="AG43" s="39">
        <v>1</v>
      </c>
      <c r="AH43" s="35" t="s">
        <v>417</v>
      </c>
      <c r="AI43" s="35">
        <v>5</v>
      </c>
      <c r="AJ43" s="35">
        <v>81</v>
      </c>
    </row>
    <row r="44" spans="1:36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  <c r="AA44" s="31">
        <v>39</v>
      </c>
      <c r="AB44" s="4665" t="s">
        <v>239</v>
      </c>
      <c r="AC44" s="33" t="s">
        <v>219</v>
      </c>
      <c r="AD44" s="33">
        <v>2</v>
      </c>
      <c r="AE44" s="34">
        <v>44021</v>
      </c>
      <c r="AF44" s="35" t="e">
        <v>#N/A</v>
      </c>
      <c r="AG44" s="39">
        <v>1</v>
      </c>
      <c r="AH44" s="35" t="s">
        <v>418</v>
      </c>
      <c r="AI44" s="35">
        <v>5</v>
      </c>
      <c r="AJ44" s="35">
        <v>12</v>
      </c>
    </row>
    <row r="45" spans="1:36" ht="15" customHeight="1" x14ac:dyDescent="0.2">
      <c r="AA45" s="31">
        <v>40</v>
      </c>
      <c r="AB45" s="4665"/>
      <c r="AC45" s="33" t="s">
        <v>220</v>
      </c>
      <c r="AD45" s="33">
        <v>3</v>
      </c>
      <c r="AE45" s="34">
        <v>44111</v>
      </c>
      <c r="AF45" s="35" t="e">
        <v>#N/A</v>
      </c>
      <c r="AG45" s="39">
        <v>1</v>
      </c>
      <c r="AH45" s="35" t="s">
        <v>419</v>
      </c>
      <c r="AI45" s="35">
        <v>5</v>
      </c>
      <c r="AJ45" s="35">
        <v>84</v>
      </c>
    </row>
    <row r="46" spans="1:36" ht="12.75" x14ac:dyDescent="0.2">
      <c r="A46" t="s">
        <v>204</v>
      </c>
      <c r="AA46" s="31">
        <v>41</v>
      </c>
      <c r="AB46" s="4665" t="s">
        <v>240</v>
      </c>
      <c r="AC46" s="33" t="s">
        <v>219</v>
      </c>
      <c r="AD46" s="33">
        <v>2</v>
      </c>
      <c r="AE46" s="34">
        <v>44022</v>
      </c>
      <c r="AF46" s="35" t="e">
        <v>#N/A</v>
      </c>
      <c r="AG46" s="39">
        <v>1</v>
      </c>
      <c r="AH46" s="35" t="s">
        <v>420</v>
      </c>
      <c r="AI46" s="35">
        <v>5</v>
      </c>
      <c r="AJ46" s="35">
        <v>15</v>
      </c>
    </row>
    <row r="47" spans="1:36" ht="15" customHeight="1" x14ac:dyDescent="0.2">
      <c r="AA47" s="31">
        <v>42</v>
      </c>
      <c r="AB47" s="4665"/>
      <c r="AC47" s="33" t="s">
        <v>220</v>
      </c>
      <c r="AD47" s="33">
        <v>3</v>
      </c>
      <c r="AE47" s="34">
        <v>44112</v>
      </c>
      <c r="AF47" s="35" t="e">
        <v>#N/A</v>
      </c>
      <c r="AG47" s="39">
        <v>1</v>
      </c>
      <c r="AH47" s="35" t="s">
        <v>421</v>
      </c>
      <c r="AI47" s="35">
        <v>5</v>
      </c>
      <c r="AJ47" s="35">
        <v>87</v>
      </c>
    </row>
    <row r="48" spans="1:36" ht="15" customHeight="1" x14ac:dyDescent="0.2">
      <c r="AA48" s="31">
        <v>43</v>
      </c>
      <c r="AB48" s="4665" t="s">
        <v>241</v>
      </c>
      <c r="AC48" s="33" t="s">
        <v>219</v>
      </c>
      <c r="AD48" s="33">
        <v>2</v>
      </c>
      <c r="AE48" s="34">
        <v>44025</v>
      </c>
      <c r="AF48" s="35" t="e">
        <v>#N/A</v>
      </c>
      <c r="AG48" s="39">
        <v>1</v>
      </c>
      <c r="AH48" s="35" t="s">
        <v>422</v>
      </c>
      <c r="AI48" s="35">
        <v>5</v>
      </c>
      <c r="AJ48" s="35">
        <v>18</v>
      </c>
    </row>
    <row r="49" spans="2:36" ht="15" customHeight="1" x14ac:dyDescent="0.2">
      <c r="C49" t="s">
        <v>205</v>
      </c>
      <c r="D49" t="s">
        <v>206</v>
      </c>
      <c r="O49" t="s">
        <v>317</v>
      </c>
      <c r="AA49" s="31">
        <v>44</v>
      </c>
      <c r="AB49" s="4665"/>
      <c r="AC49" s="33" t="s">
        <v>220</v>
      </c>
      <c r="AD49" s="33">
        <v>3</v>
      </c>
      <c r="AE49" s="34">
        <v>44131</v>
      </c>
      <c r="AF49" s="35" t="e">
        <v>#N/A</v>
      </c>
      <c r="AG49" s="39">
        <v>1</v>
      </c>
      <c r="AH49" s="35" t="s">
        <v>423</v>
      </c>
      <c r="AI49" s="35">
        <v>8</v>
      </c>
      <c r="AJ49" s="35">
        <v>2</v>
      </c>
    </row>
    <row r="50" spans="2:36" ht="15" customHeight="1" thickBot="1" x14ac:dyDescent="0.25">
      <c r="B50" t="s">
        <v>207</v>
      </c>
      <c r="C50">
        <v>200</v>
      </c>
      <c r="D50" s="3">
        <f>Y11</f>
        <v>2.4826999999999999</v>
      </c>
      <c r="AA50" s="31">
        <v>45</v>
      </c>
      <c r="AB50" s="4665" t="s">
        <v>242</v>
      </c>
      <c r="AC50" s="33" t="s">
        <v>219</v>
      </c>
      <c r="AD50" s="33">
        <v>2</v>
      </c>
      <c r="AE50" s="34">
        <v>44026</v>
      </c>
      <c r="AF50" s="35" t="e">
        <v>#N/A</v>
      </c>
      <c r="AG50" s="39">
        <v>1</v>
      </c>
      <c r="AH50" s="35" t="s">
        <v>424</v>
      </c>
      <c r="AI50" s="35">
        <v>5</v>
      </c>
      <c r="AJ50" s="35">
        <v>21</v>
      </c>
    </row>
    <row r="51" spans="2:36" ht="15" customHeight="1" x14ac:dyDescent="0.2">
      <c r="B51" t="s">
        <v>208</v>
      </c>
      <c r="C51">
        <v>150</v>
      </c>
      <c r="D51" s="3">
        <f>AVERAGE(B13,Y13)</f>
        <v>1.9940500000000001</v>
      </c>
      <c r="O51" s="17" t="s">
        <v>318</v>
      </c>
      <c r="P51" s="17"/>
      <c r="AA51" s="31">
        <v>46</v>
      </c>
      <c r="AB51" s="4665"/>
      <c r="AC51" s="33" t="s">
        <v>220</v>
      </c>
      <c r="AD51" s="33">
        <v>3</v>
      </c>
      <c r="AE51" s="34">
        <v>44117</v>
      </c>
      <c r="AF51" s="35" t="e">
        <v>#N/A</v>
      </c>
      <c r="AG51" s="39">
        <v>1</v>
      </c>
      <c r="AH51" s="35" t="s">
        <v>425</v>
      </c>
      <c r="AI51" s="35">
        <v>5</v>
      </c>
      <c r="AJ51" s="35">
        <v>93</v>
      </c>
    </row>
    <row r="52" spans="2:36" ht="15" customHeight="1" x14ac:dyDescent="0.2">
      <c r="B52" t="s">
        <v>209</v>
      </c>
      <c r="C52">
        <v>100</v>
      </c>
      <c r="D52" s="3">
        <f>AVERAGE(B15,Y15)</f>
        <v>1.41825</v>
      </c>
      <c r="O52" t="s">
        <v>319</v>
      </c>
      <c r="P52">
        <v>0.99740787259473174</v>
      </c>
      <c r="AA52" s="31">
        <v>47</v>
      </c>
      <c r="AB52" s="4665" t="s">
        <v>243</v>
      </c>
      <c r="AC52" s="33" t="s">
        <v>219</v>
      </c>
      <c r="AD52" s="33">
        <v>2</v>
      </c>
      <c r="AE52" s="34">
        <v>44035</v>
      </c>
      <c r="AF52" s="35" t="e">
        <v>#N/A</v>
      </c>
      <c r="AG52" s="39">
        <v>1</v>
      </c>
      <c r="AH52" s="35" t="s">
        <v>426</v>
      </c>
      <c r="AI52" s="35">
        <v>5</v>
      </c>
      <c r="AJ52" s="35">
        <v>27</v>
      </c>
    </row>
    <row r="53" spans="2:36" ht="15" customHeight="1" x14ac:dyDescent="0.2">
      <c r="B53" t="s">
        <v>210</v>
      </c>
      <c r="C53">
        <v>80</v>
      </c>
      <c r="D53" s="3">
        <f>AVERAGE(B17,Y17)</f>
        <v>1.1129</v>
      </c>
      <c r="O53" t="s">
        <v>320</v>
      </c>
      <c r="P53">
        <v>0.99482246431394861</v>
      </c>
      <c r="AA53" s="31">
        <v>48</v>
      </c>
      <c r="AB53" s="4665"/>
      <c r="AC53" s="33" t="s">
        <v>220</v>
      </c>
      <c r="AD53" s="33">
        <v>3</v>
      </c>
      <c r="AE53" s="34">
        <v>44125</v>
      </c>
      <c r="AF53" s="35" t="e">
        <v>#N/A</v>
      </c>
      <c r="AG53" s="39">
        <v>1</v>
      </c>
      <c r="AH53" s="35" t="s">
        <v>427</v>
      </c>
      <c r="AI53" s="35">
        <v>5</v>
      </c>
      <c r="AJ53" s="35">
        <v>99</v>
      </c>
    </row>
    <row r="54" spans="2:36" ht="15" customHeight="1" x14ac:dyDescent="0.2">
      <c r="B54" t="s">
        <v>211</v>
      </c>
      <c r="C54">
        <v>40</v>
      </c>
      <c r="D54" s="3">
        <f>AVERAGE(B19,Y19)</f>
        <v>0.54820000000000002</v>
      </c>
      <c r="O54" t="s">
        <v>321</v>
      </c>
      <c r="P54">
        <v>0.99378695717673826</v>
      </c>
      <c r="AA54" s="31">
        <v>49</v>
      </c>
      <c r="AB54" s="4665" t="s">
        <v>244</v>
      </c>
      <c r="AC54" s="33" t="s">
        <v>219</v>
      </c>
      <c r="AD54" s="33">
        <v>2</v>
      </c>
      <c r="AE54" s="34">
        <v>44040</v>
      </c>
      <c r="AF54" s="35" t="e">
        <v>#N/A</v>
      </c>
      <c r="AG54" s="39">
        <v>1</v>
      </c>
      <c r="AH54" s="35" t="s">
        <v>428</v>
      </c>
      <c r="AI54" s="35">
        <v>5</v>
      </c>
      <c r="AJ54" s="35">
        <v>30</v>
      </c>
    </row>
    <row r="55" spans="2:36" ht="15" customHeight="1" x14ac:dyDescent="0.2">
      <c r="B55" t="s">
        <v>212</v>
      </c>
      <c r="C55">
        <v>20</v>
      </c>
      <c r="D55" s="3">
        <f>AVERAGE(B21,Y21)</f>
        <v>0.27565000000000001</v>
      </c>
      <c r="O55" t="s">
        <v>322</v>
      </c>
      <c r="P55">
        <v>6.915775076636603E-2</v>
      </c>
      <c r="AA55" s="31">
        <v>50</v>
      </c>
      <c r="AB55" s="4665"/>
      <c r="AC55" s="33" t="s">
        <v>220</v>
      </c>
      <c r="AD55" s="33">
        <v>3</v>
      </c>
      <c r="AE55" s="34">
        <v>44137</v>
      </c>
      <c r="AF55" s="35" t="e">
        <v>#N/A</v>
      </c>
      <c r="AG55" s="39">
        <v>1</v>
      </c>
      <c r="AH55" s="35" t="s">
        <v>429</v>
      </c>
      <c r="AI55" s="35">
        <v>8</v>
      </c>
      <c r="AJ55" s="35">
        <v>5</v>
      </c>
    </row>
    <row r="56" spans="2:36" ht="15" customHeight="1" thickBot="1" x14ac:dyDescent="0.25">
      <c r="B56" t="s">
        <v>213</v>
      </c>
      <c r="C56">
        <v>10</v>
      </c>
      <c r="D56" s="3">
        <f>AVERAGE(B23,Y23)</f>
        <v>0.18540000000000001</v>
      </c>
      <c r="O56" s="15" t="s">
        <v>323</v>
      </c>
      <c r="P56" s="15">
        <v>7</v>
      </c>
      <c r="AA56" s="31">
        <v>51</v>
      </c>
      <c r="AB56" s="4665" t="s">
        <v>245</v>
      </c>
      <c r="AC56" s="33" t="s">
        <v>219</v>
      </c>
      <c r="AD56" s="33">
        <v>2</v>
      </c>
      <c r="AE56" s="34">
        <v>44043</v>
      </c>
      <c r="AF56" s="35" t="e">
        <v>#N/A</v>
      </c>
      <c r="AG56" s="39">
        <v>1</v>
      </c>
      <c r="AH56" s="35" t="s">
        <v>430</v>
      </c>
      <c r="AI56" s="35">
        <v>4</v>
      </c>
      <c r="AJ56" s="35">
        <v>29</v>
      </c>
    </row>
    <row r="57" spans="2:36" ht="15" customHeight="1" x14ac:dyDescent="0.2">
      <c r="AA57" s="31">
        <v>52</v>
      </c>
      <c r="AB57" s="4665"/>
      <c r="AC57" s="33" t="s">
        <v>220</v>
      </c>
      <c r="AD57" s="33">
        <v>3</v>
      </c>
      <c r="AE57" s="34">
        <v>44141</v>
      </c>
      <c r="AF57" s="35" t="e">
        <v>#N/A</v>
      </c>
      <c r="AG57" s="39">
        <v>1</v>
      </c>
      <c r="AH57" s="35" t="s">
        <v>431</v>
      </c>
      <c r="AI57" s="35">
        <v>8</v>
      </c>
      <c r="AJ57" s="35">
        <v>11</v>
      </c>
    </row>
    <row r="58" spans="2:36" ht="15" customHeight="1" thickBot="1" x14ac:dyDescent="0.25">
      <c r="O58" t="s">
        <v>324</v>
      </c>
      <c r="AA58" s="31">
        <v>53</v>
      </c>
      <c r="AB58" s="4665" t="s">
        <v>246</v>
      </c>
      <c r="AC58" s="33" t="s">
        <v>219</v>
      </c>
      <c r="AD58" s="33">
        <v>2</v>
      </c>
      <c r="AE58" s="34">
        <v>44043</v>
      </c>
      <c r="AF58" s="35" t="e">
        <v>#N/A</v>
      </c>
      <c r="AG58" s="39">
        <v>1</v>
      </c>
      <c r="AH58" s="35" t="s">
        <v>432</v>
      </c>
      <c r="AI58" s="35">
        <v>4</v>
      </c>
      <c r="AJ58" s="35">
        <v>32</v>
      </c>
    </row>
    <row r="59" spans="2:36" ht="15" customHeight="1" x14ac:dyDescent="0.2">
      <c r="O59" s="16"/>
      <c r="P59" s="16" t="s">
        <v>329</v>
      </c>
      <c r="Q59" s="16" t="s">
        <v>330</v>
      </c>
      <c r="R59" s="16" t="s">
        <v>331</v>
      </c>
      <c r="S59" s="16" t="s">
        <v>13</v>
      </c>
      <c r="T59" s="16" t="s">
        <v>332</v>
      </c>
      <c r="AA59" s="31">
        <v>54</v>
      </c>
      <c r="AB59" s="4665"/>
      <c r="AC59" s="33" t="s">
        <v>220</v>
      </c>
      <c r="AD59" s="33">
        <v>3</v>
      </c>
      <c r="AE59" s="34">
        <v>44139</v>
      </c>
      <c r="AF59" s="35" t="e">
        <v>#N/A</v>
      </c>
      <c r="AG59" s="39">
        <v>1</v>
      </c>
      <c r="AH59" s="35" t="s">
        <v>433</v>
      </c>
      <c r="AI59" s="35">
        <v>8</v>
      </c>
      <c r="AJ59" s="35">
        <v>8</v>
      </c>
    </row>
    <row r="60" spans="2:36" ht="15" customHeight="1" x14ac:dyDescent="0.2">
      <c r="O60" t="s">
        <v>325</v>
      </c>
      <c r="P60">
        <v>1</v>
      </c>
      <c r="Q60">
        <v>4.5948803546875432</v>
      </c>
      <c r="R60">
        <v>4.5948803546875432</v>
      </c>
      <c r="S60">
        <v>960.71038872224233</v>
      </c>
      <c r="T60">
        <v>6.5613220347018882E-7</v>
      </c>
      <c r="AA60" s="31">
        <v>55</v>
      </c>
      <c r="AB60" s="4665" t="s">
        <v>247</v>
      </c>
      <c r="AC60" s="33" t="s">
        <v>219</v>
      </c>
      <c r="AD60" s="33">
        <v>2</v>
      </c>
      <c r="AE60" s="34">
        <v>44064</v>
      </c>
      <c r="AF60" s="35" t="e">
        <v>#N/A</v>
      </c>
      <c r="AG60" s="39">
        <v>1</v>
      </c>
      <c r="AH60" s="35" t="s">
        <v>434</v>
      </c>
      <c r="AI60" s="35">
        <v>4</v>
      </c>
      <c r="AJ60" s="35">
        <v>38</v>
      </c>
    </row>
    <row r="61" spans="2:36" ht="15" customHeight="1" x14ac:dyDescent="0.2">
      <c r="O61" t="s">
        <v>326</v>
      </c>
      <c r="P61">
        <v>5</v>
      </c>
      <c r="Q61">
        <v>2.3913972455314007E-2</v>
      </c>
      <c r="R61">
        <v>4.7827944910628015E-3</v>
      </c>
      <c r="AA61" s="31">
        <v>56</v>
      </c>
      <c r="AB61" s="4665"/>
      <c r="AC61" s="33" t="s">
        <v>220</v>
      </c>
      <c r="AD61" s="33">
        <v>3</v>
      </c>
      <c r="AE61" s="34">
        <v>44166</v>
      </c>
      <c r="AF61" s="35" t="e">
        <v>#N/A</v>
      </c>
      <c r="AG61" s="39">
        <v>1</v>
      </c>
      <c r="AH61" s="35" t="s">
        <v>435</v>
      </c>
      <c r="AI61" s="35">
        <v>1</v>
      </c>
      <c r="AJ61" s="35">
        <v>88</v>
      </c>
    </row>
    <row r="62" spans="2:36" ht="15" customHeight="1" thickBot="1" x14ac:dyDescent="0.25">
      <c r="O62" s="15" t="s">
        <v>327</v>
      </c>
      <c r="P62" s="15">
        <v>6</v>
      </c>
      <c r="Q62" s="15">
        <v>4.6187943271428571</v>
      </c>
      <c r="R62" s="15"/>
      <c r="S62" s="15"/>
      <c r="T62" s="15"/>
      <c r="AA62" s="31">
        <v>57</v>
      </c>
      <c r="AB62" s="4665" t="s">
        <v>248</v>
      </c>
      <c r="AC62" s="33" t="s">
        <v>219</v>
      </c>
      <c r="AD62" s="33">
        <v>2</v>
      </c>
      <c r="AE62" s="34">
        <v>44067</v>
      </c>
      <c r="AF62" s="35" t="e">
        <v>#N/A</v>
      </c>
      <c r="AG62" s="39">
        <v>1</v>
      </c>
      <c r="AH62" s="35" t="s">
        <v>436</v>
      </c>
      <c r="AI62" s="35">
        <v>4</v>
      </c>
      <c r="AJ62" s="35">
        <v>44</v>
      </c>
    </row>
    <row r="63" spans="2:36" ht="15" customHeight="1" thickBot="1" x14ac:dyDescent="0.25">
      <c r="AA63" s="31">
        <v>58</v>
      </c>
      <c r="AB63" s="4665"/>
      <c r="AC63" s="33" t="s">
        <v>220</v>
      </c>
      <c r="AD63" s="33">
        <v>3</v>
      </c>
      <c r="AE63" s="34">
        <v>44158</v>
      </c>
      <c r="AF63" s="35" t="e">
        <v>#N/A</v>
      </c>
      <c r="AG63" s="39">
        <v>1</v>
      </c>
      <c r="AH63" s="35" t="s">
        <v>437</v>
      </c>
      <c r="AI63" s="35">
        <v>1</v>
      </c>
      <c r="AJ63" s="35">
        <v>82</v>
      </c>
    </row>
    <row r="64" spans="2:36" ht="15" customHeight="1" x14ac:dyDescent="0.2">
      <c r="O64" s="16"/>
      <c r="P64" s="16" t="s">
        <v>333</v>
      </c>
      <c r="Q64" s="16" t="s">
        <v>322</v>
      </c>
      <c r="R64" s="16" t="s">
        <v>334</v>
      </c>
      <c r="S64" s="16" t="s">
        <v>335</v>
      </c>
      <c r="T64" s="16" t="s">
        <v>336</v>
      </c>
      <c r="U64" s="16" t="s">
        <v>337</v>
      </c>
      <c r="V64" s="16" t="s">
        <v>338</v>
      </c>
      <c r="W64" s="16" t="s">
        <v>339</v>
      </c>
      <c r="AA64" s="31">
        <v>59</v>
      </c>
      <c r="AB64" s="4665" t="s">
        <v>249</v>
      </c>
      <c r="AC64" s="33" t="s">
        <v>219</v>
      </c>
      <c r="AD64" s="33">
        <v>2</v>
      </c>
      <c r="AE64" s="34">
        <v>44071</v>
      </c>
      <c r="AF64" s="35" t="e">
        <v>#N/A</v>
      </c>
      <c r="AG64" s="39">
        <v>1</v>
      </c>
      <c r="AH64" s="35" t="s">
        <v>438</v>
      </c>
      <c r="AI64" s="35">
        <v>4</v>
      </c>
      <c r="AJ64" s="35">
        <v>47</v>
      </c>
    </row>
    <row r="65" spans="15:36" ht="15" customHeight="1" x14ac:dyDescent="0.2">
      <c r="O65" t="s">
        <v>328</v>
      </c>
      <c r="P65">
        <v>7.6857246376811128E-2</v>
      </c>
      <c r="Q65">
        <v>4.3261163635662084E-2</v>
      </c>
      <c r="R65">
        <v>1.7765875884451316</v>
      </c>
      <c r="S65">
        <v>0.13579043738930141</v>
      </c>
      <c r="T65">
        <v>-3.4349115053512111E-2</v>
      </c>
      <c r="U65">
        <v>0.18806360780713438</v>
      </c>
      <c r="V65">
        <v>-3.4349115053512111E-2</v>
      </c>
      <c r="W65">
        <v>0.18806360780713438</v>
      </c>
      <c r="AA65" s="31">
        <v>60</v>
      </c>
      <c r="AB65" s="4665"/>
      <c r="AC65" s="33" t="s">
        <v>220</v>
      </c>
      <c r="AD65" s="33">
        <v>3</v>
      </c>
      <c r="AE65" s="34">
        <v>44161</v>
      </c>
      <c r="AF65" s="35" t="e">
        <v>#N/A</v>
      </c>
      <c r="AG65" s="39">
        <v>1</v>
      </c>
      <c r="AH65" s="35" t="s">
        <v>439</v>
      </c>
      <c r="AI65" s="35">
        <v>1</v>
      </c>
      <c r="AJ65" s="35">
        <v>85</v>
      </c>
    </row>
    <row r="66" spans="15:36" ht="15" customHeight="1" thickBot="1" x14ac:dyDescent="0.25">
      <c r="O66" s="15" t="s">
        <v>340</v>
      </c>
      <c r="P66" s="15">
        <v>1.2465248792270534E-2</v>
      </c>
      <c r="Q66" s="15">
        <v>4.0216540350342252E-4</v>
      </c>
      <c r="R66" s="15">
        <v>30.995328498376047</v>
      </c>
      <c r="S66" s="15">
        <v>6.5613220347018882E-7</v>
      </c>
      <c r="T66" s="15">
        <v>1.1431449711103287E-2</v>
      </c>
      <c r="U66" s="15">
        <v>1.3499047873437781E-2</v>
      </c>
      <c r="V66" s="15">
        <v>1.1431449711103287E-2</v>
      </c>
      <c r="W66" s="15">
        <v>1.3499047873437781E-2</v>
      </c>
      <c r="AA66" s="31">
        <v>61</v>
      </c>
      <c r="AB66" s="4665" t="s">
        <v>250</v>
      </c>
      <c r="AC66" s="33" t="s">
        <v>219</v>
      </c>
      <c r="AD66" s="33">
        <v>2</v>
      </c>
      <c r="AE66" s="34">
        <v>44092</v>
      </c>
      <c r="AF66" s="35" t="e">
        <v>#N/A</v>
      </c>
      <c r="AG66" s="39">
        <v>1</v>
      </c>
      <c r="AH66" s="35" t="s">
        <v>440</v>
      </c>
      <c r="AI66" s="35">
        <v>4</v>
      </c>
      <c r="AJ66" s="35">
        <v>50</v>
      </c>
    </row>
    <row r="67" spans="15:36" ht="15" customHeight="1" x14ac:dyDescent="0.2">
      <c r="AA67" s="31">
        <v>62</v>
      </c>
      <c r="AB67" s="4665"/>
      <c r="AC67" s="33" t="s">
        <v>220</v>
      </c>
      <c r="AD67" s="33">
        <v>3</v>
      </c>
      <c r="AE67" s="34">
        <v>44181</v>
      </c>
      <c r="AF67" s="35" t="e">
        <v>#N/A</v>
      </c>
      <c r="AG67" s="39">
        <v>1</v>
      </c>
      <c r="AH67" s="35" t="s">
        <v>441</v>
      </c>
      <c r="AI67" s="35">
        <v>1</v>
      </c>
      <c r="AJ67" s="35">
        <v>91</v>
      </c>
    </row>
    <row r="68" spans="15:36" ht="15" customHeight="1" x14ac:dyDescent="0.2">
      <c r="AA68" s="31">
        <v>63</v>
      </c>
      <c r="AB68" s="4665" t="s">
        <v>251</v>
      </c>
      <c r="AC68" s="33" t="s">
        <v>219</v>
      </c>
      <c r="AD68" s="33">
        <v>2</v>
      </c>
      <c r="AE68" s="34">
        <v>44092</v>
      </c>
      <c r="AF68" s="35" t="e">
        <v>#N/A</v>
      </c>
      <c r="AG68" s="39">
        <v>1</v>
      </c>
      <c r="AH68" s="35" t="s">
        <v>442</v>
      </c>
      <c r="AI68" s="35">
        <v>4</v>
      </c>
      <c r="AJ68" s="35">
        <v>53</v>
      </c>
    </row>
    <row r="69" spans="15:36" ht="15" customHeight="1" x14ac:dyDescent="0.2">
      <c r="AA69" s="31">
        <v>64</v>
      </c>
      <c r="AB69" s="4665"/>
      <c r="AC69" s="33" t="s">
        <v>220</v>
      </c>
      <c r="AD69" s="33">
        <v>3</v>
      </c>
      <c r="AE69" s="34">
        <v>44187</v>
      </c>
      <c r="AF69" s="35" t="e">
        <v>#N/A</v>
      </c>
      <c r="AG69" s="39">
        <v>1</v>
      </c>
      <c r="AH69" s="35" t="s">
        <v>443</v>
      </c>
      <c r="AI69" s="35">
        <v>1</v>
      </c>
      <c r="AJ69" s="35">
        <v>97</v>
      </c>
    </row>
    <row r="70" spans="15:36" ht="15" customHeight="1" x14ac:dyDescent="0.2">
      <c r="O70" t="s">
        <v>341</v>
      </c>
      <c r="AA70" s="31">
        <v>65</v>
      </c>
      <c r="AB70" s="4665" t="s">
        <v>252</v>
      </c>
      <c r="AC70" s="33" t="s">
        <v>219</v>
      </c>
      <c r="AD70" s="33">
        <v>2</v>
      </c>
      <c r="AE70" s="34">
        <v>44096</v>
      </c>
      <c r="AF70" s="35" t="e">
        <v>#N/A</v>
      </c>
      <c r="AG70" s="39">
        <v>1</v>
      </c>
      <c r="AH70" s="35" t="s">
        <v>444</v>
      </c>
      <c r="AI70" s="35">
        <v>4</v>
      </c>
      <c r="AJ70" s="35">
        <v>56</v>
      </c>
    </row>
    <row r="71" spans="15:36" ht="15" customHeight="1" thickBot="1" x14ac:dyDescent="0.25">
      <c r="AA71" s="31">
        <v>66</v>
      </c>
      <c r="AB71" s="4665"/>
      <c r="AC71" s="33" t="s">
        <v>220</v>
      </c>
      <c r="AD71" s="33">
        <v>3</v>
      </c>
      <c r="AE71" s="34">
        <v>44186</v>
      </c>
      <c r="AF71" s="35" t="e">
        <v>#N/A</v>
      </c>
      <c r="AG71" s="39">
        <v>1</v>
      </c>
      <c r="AH71" s="35" t="s">
        <v>445</v>
      </c>
      <c r="AI71" s="35">
        <v>1</v>
      </c>
      <c r="AJ71" s="35">
        <v>94</v>
      </c>
    </row>
    <row r="72" spans="15:36" ht="15" customHeight="1" x14ac:dyDescent="0.2">
      <c r="O72" s="16" t="s">
        <v>342</v>
      </c>
      <c r="P72" s="16" t="s">
        <v>343</v>
      </c>
      <c r="Q72" s="16" t="s">
        <v>344</v>
      </c>
      <c r="R72" s="16" t="s">
        <v>345</v>
      </c>
      <c r="AA72" s="31">
        <v>67</v>
      </c>
      <c r="AB72" s="4665" t="s">
        <v>253</v>
      </c>
      <c r="AC72" s="33" t="s">
        <v>219</v>
      </c>
      <c r="AD72" s="33">
        <v>2</v>
      </c>
      <c r="AE72" s="34">
        <v>44097</v>
      </c>
      <c r="AF72" s="35" t="e">
        <v>#N/A</v>
      </c>
      <c r="AG72" s="39">
        <v>1</v>
      </c>
      <c r="AH72" s="35" t="s">
        <v>446</v>
      </c>
      <c r="AI72" s="35">
        <v>4</v>
      </c>
      <c r="AJ72" s="35">
        <v>59</v>
      </c>
    </row>
    <row r="73" spans="15:36" ht="15" customHeight="1" x14ac:dyDescent="0.2">
      <c r="O73">
        <v>1</v>
      </c>
      <c r="P73">
        <v>2.5699070048309176</v>
      </c>
      <c r="Q73">
        <v>-8.72070048309177E-2</v>
      </c>
      <c r="R73">
        <v>-1.3813417350636463</v>
      </c>
      <c r="AA73" s="31">
        <v>68</v>
      </c>
      <c r="AB73" s="4665"/>
      <c r="AC73" s="33" t="s">
        <v>220</v>
      </c>
      <c r="AD73" s="33">
        <v>3</v>
      </c>
      <c r="AE73" s="34">
        <v>44187</v>
      </c>
      <c r="AF73" s="35" t="e">
        <v>#N/A</v>
      </c>
      <c r="AG73" s="39">
        <v>1</v>
      </c>
      <c r="AH73" s="35" t="s">
        <v>447</v>
      </c>
      <c r="AI73" s="35">
        <v>1</v>
      </c>
      <c r="AJ73" s="35">
        <v>100</v>
      </c>
    </row>
    <row r="74" spans="15:36" ht="15" customHeight="1" x14ac:dyDescent="0.2">
      <c r="O74">
        <v>2</v>
      </c>
      <c r="P74">
        <v>1.9466445652173912</v>
      </c>
      <c r="Q74">
        <v>4.7405434782608946E-2</v>
      </c>
      <c r="R74">
        <v>0.75089272542977759</v>
      </c>
      <c r="AA74" s="31">
        <v>69</v>
      </c>
      <c r="AB74" s="4665" t="s">
        <v>254</v>
      </c>
      <c r="AC74" s="33" t="s">
        <v>219</v>
      </c>
      <c r="AD74" s="33">
        <v>2</v>
      </c>
      <c r="AE74" s="34">
        <v>44105</v>
      </c>
      <c r="AF74" s="35" t="e">
        <v>#N/A</v>
      </c>
      <c r="AG74" s="39">
        <v>1</v>
      </c>
      <c r="AH74" s="35" t="s">
        <v>448</v>
      </c>
      <c r="AI74" s="35">
        <v>4</v>
      </c>
      <c r="AJ74" s="35">
        <v>65</v>
      </c>
    </row>
    <row r="75" spans="15:36" ht="15" customHeight="1" x14ac:dyDescent="0.2">
      <c r="O75">
        <v>3</v>
      </c>
      <c r="P75">
        <v>1.3233821256038645</v>
      </c>
      <c r="Q75">
        <v>9.4867874396135532E-2</v>
      </c>
      <c r="R75">
        <v>1.5026883961240949</v>
      </c>
      <c r="AA75" s="31">
        <v>70</v>
      </c>
      <c r="AB75" s="4665"/>
      <c r="AC75" s="33" t="s">
        <v>220</v>
      </c>
      <c r="AD75" s="33">
        <v>3</v>
      </c>
      <c r="AE75" s="34">
        <v>44196</v>
      </c>
      <c r="AF75" s="35" t="e">
        <v>#N/A</v>
      </c>
      <c r="AG75" s="39">
        <v>1</v>
      </c>
      <c r="AH75" s="35" t="s">
        <v>449</v>
      </c>
      <c r="AI75" s="35">
        <v>4</v>
      </c>
      <c r="AJ75" s="35">
        <v>3</v>
      </c>
    </row>
    <row r="76" spans="15:36" ht="15" customHeight="1" x14ac:dyDescent="0.2">
      <c r="O76">
        <v>4</v>
      </c>
      <c r="P76">
        <v>1.0740771497584538</v>
      </c>
      <c r="Q76">
        <v>3.8822850241546192E-2</v>
      </c>
      <c r="R76">
        <v>0.61494628117030337</v>
      </c>
      <c r="AA76" s="31">
        <v>71</v>
      </c>
      <c r="AB76" s="4665" t="s">
        <v>255</v>
      </c>
      <c r="AC76" s="33" t="s">
        <v>219</v>
      </c>
      <c r="AD76" s="33">
        <v>2</v>
      </c>
      <c r="AE76" s="34">
        <v>44109</v>
      </c>
      <c r="AF76" s="35" t="e">
        <v>#N/A</v>
      </c>
      <c r="AG76" s="39">
        <v>1</v>
      </c>
      <c r="AH76" s="35" t="s">
        <v>450</v>
      </c>
      <c r="AI76" s="35">
        <v>4</v>
      </c>
      <c r="AJ76" s="35">
        <v>68</v>
      </c>
    </row>
    <row r="77" spans="15:36" ht="15" customHeight="1" x14ac:dyDescent="0.2">
      <c r="O77">
        <v>5</v>
      </c>
      <c r="P77">
        <v>0.57546719806763247</v>
      </c>
      <c r="Q77">
        <v>-2.7267198067632448E-2</v>
      </c>
      <c r="R77">
        <v>-0.43190703272168723</v>
      </c>
      <c r="AA77" s="31">
        <v>72</v>
      </c>
      <c r="AB77" s="4665"/>
      <c r="AC77" s="33" t="s">
        <v>220</v>
      </c>
      <c r="AD77" s="33">
        <v>3</v>
      </c>
      <c r="AE77" s="34">
        <v>44200</v>
      </c>
      <c r="AF77" s="35" t="e">
        <v>#N/A</v>
      </c>
      <c r="AG77" s="39">
        <v>1</v>
      </c>
      <c r="AH77" s="35" t="s">
        <v>451</v>
      </c>
      <c r="AI77" s="35">
        <v>4</v>
      </c>
      <c r="AJ77" s="35">
        <v>6</v>
      </c>
    </row>
    <row r="78" spans="15:36" ht="15" customHeight="1" x14ac:dyDescent="0.2">
      <c r="O78">
        <v>6</v>
      </c>
      <c r="P78">
        <v>0.3261622222222218</v>
      </c>
      <c r="Q78">
        <v>-5.0512222222221792E-2</v>
      </c>
      <c r="R78">
        <v>-0.80010362495131759</v>
      </c>
      <c r="AA78" s="31">
        <v>73</v>
      </c>
      <c r="AB78" s="4665" t="s">
        <v>256</v>
      </c>
      <c r="AC78" s="33" t="s">
        <v>219</v>
      </c>
      <c r="AD78" s="33">
        <v>2</v>
      </c>
      <c r="AE78" s="34">
        <v>44113</v>
      </c>
      <c r="AF78" s="35" t="e">
        <v>#N/A</v>
      </c>
      <c r="AG78" s="39">
        <v>1</v>
      </c>
      <c r="AH78" s="35" t="s">
        <v>452</v>
      </c>
      <c r="AI78" s="35">
        <v>4</v>
      </c>
      <c r="AJ78" s="35">
        <v>71</v>
      </c>
    </row>
    <row r="79" spans="15:36" ht="15" customHeight="1" thickBot="1" x14ac:dyDescent="0.25">
      <c r="O79" s="15">
        <v>7</v>
      </c>
      <c r="P79" s="15">
        <v>0.20150973429951646</v>
      </c>
      <c r="Q79" s="15">
        <v>-1.6109734299516454E-2</v>
      </c>
      <c r="R79" s="15">
        <v>-0.2551750099874886</v>
      </c>
      <c r="AA79" s="31">
        <v>74</v>
      </c>
      <c r="AB79" s="4665"/>
      <c r="AC79" s="33" t="s">
        <v>220</v>
      </c>
      <c r="AD79" s="33">
        <v>3</v>
      </c>
      <c r="AE79" s="34">
        <v>44203</v>
      </c>
      <c r="AF79" s="35" t="e">
        <v>#N/A</v>
      </c>
      <c r="AG79" s="39">
        <v>1</v>
      </c>
      <c r="AH79" s="35" t="s">
        <v>453</v>
      </c>
      <c r="AI79" s="35">
        <v>4</v>
      </c>
      <c r="AJ79" s="35">
        <v>9</v>
      </c>
    </row>
    <row r="80" spans="15:36" ht="15" customHeight="1" x14ac:dyDescent="0.2">
      <c r="AA80" s="31">
        <v>75</v>
      </c>
      <c r="AB80" s="4665" t="s">
        <v>257</v>
      </c>
      <c r="AC80" s="33" t="s">
        <v>219</v>
      </c>
      <c r="AD80" s="33">
        <v>2</v>
      </c>
      <c r="AE80" s="34">
        <v>44125</v>
      </c>
      <c r="AF80" s="35" t="e">
        <v>#N/A</v>
      </c>
      <c r="AG80" s="39">
        <v>1</v>
      </c>
      <c r="AH80" s="35" t="s">
        <v>454</v>
      </c>
      <c r="AI80" s="35">
        <v>4</v>
      </c>
      <c r="AJ80" s="35">
        <v>77</v>
      </c>
    </row>
    <row r="81" spans="27:36" ht="15" customHeight="1" x14ac:dyDescent="0.2">
      <c r="AA81" s="31">
        <v>76</v>
      </c>
      <c r="AB81" s="4665"/>
      <c r="AC81" s="33" t="s">
        <v>220</v>
      </c>
      <c r="AD81" s="33">
        <v>3</v>
      </c>
      <c r="AE81" s="34">
        <v>44216</v>
      </c>
      <c r="AF81" s="35" t="e">
        <v>#N/A</v>
      </c>
      <c r="AG81" s="39">
        <v>1</v>
      </c>
      <c r="AH81" s="35" t="s">
        <v>455</v>
      </c>
      <c r="AI81" s="35">
        <v>4</v>
      </c>
      <c r="AJ81" s="35">
        <v>12</v>
      </c>
    </row>
    <row r="82" spans="27:36" ht="15" customHeight="1" x14ac:dyDescent="0.2">
      <c r="AA82" s="31">
        <v>77</v>
      </c>
      <c r="AB82" s="4665" t="s">
        <v>258</v>
      </c>
      <c r="AC82" s="33" t="s">
        <v>219</v>
      </c>
      <c r="AD82" s="33">
        <v>2</v>
      </c>
      <c r="AE82" s="34">
        <v>44151</v>
      </c>
      <c r="AF82" s="35" t="e">
        <v>#N/A</v>
      </c>
      <c r="AG82" s="39">
        <v>1</v>
      </c>
      <c r="AH82" s="35" t="s">
        <v>456</v>
      </c>
      <c r="AI82" s="35">
        <v>4</v>
      </c>
      <c r="AJ82" s="35">
        <v>83</v>
      </c>
    </row>
    <row r="83" spans="27:36" ht="15" customHeight="1" x14ac:dyDescent="0.2">
      <c r="AA83" s="31">
        <v>78</v>
      </c>
      <c r="AB83" s="4665"/>
      <c r="AC83" s="33" t="s">
        <v>220</v>
      </c>
      <c r="AD83" s="33">
        <v>3</v>
      </c>
      <c r="AE83" s="34">
        <v>44243</v>
      </c>
      <c r="AF83" s="35" t="e">
        <v>#N/A</v>
      </c>
      <c r="AG83" s="39">
        <v>1</v>
      </c>
      <c r="AH83" s="35" t="s">
        <v>457</v>
      </c>
      <c r="AI83" s="35">
        <v>4</v>
      </c>
      <c r="AJ83" s="35">
        <v>15</v>
      </c>
    </row>
    <row r="84" spans="27:36" ht="15" customHeight="1" x14ac:dyDescent="0.2">
      <c r="AA84" s="31">
        <v>79</v>
      </c>
      <c r="AB84" s="4665" t="s">
        <v>259</v>
      </c>
      <c r="AC84" s="33" t="s">
        <v>219</v>
      </c>
      <c r="AD84" s="33">
        <v>2</v>
      </c>
      <c r="AE84" s="34">
        <v>44153</v>
      </c>
      <c r="AF84" s="35" t="e">
        <v>#N/A</v>
      </c>
      <c r="AG84" s="39">
        <v>1</v>
      </c>
      <c r="AH84" s="35" t="s">
        <v>458</v>
      </c>
      <c r="AI84" s="35">
        <v>4</v>
      </c>
      <c r="AJ84" s="35">
        <v>86</v>
      </c>
    </row>
    <row r="85" spans="27:36" ht="15" customHeight="1" x14ac:dyDescent="0.2">
      <c r="AA85" s="31">
        <v>80</v>
      </c>
      <c r="AB85" s="4665"/>
      <c r="AC85" s="33" t="s">
        <v>220</v>
      </c>
      <c r="AD85" s="33">
        <v>3</v>
      </c>
      <c r="AE85" s="34">
        <v>44243</v>
      </c>
      <c r="AF85" s="35" t="e">
        <v>#N/A</v>
      </c>
      <c r="AG85" s="39">
        <v>1</v>
      </c>
      <c r="AH85" s="35" t="s">
        <v>459</v>
      </c>
      <c r="AI85" s="35">
        <v>4</v>
      </c>
      <c r="AJ85" s="35">
        <v>18</v>
      </c>
    </row>
    <row r="86" spans="27:36" ht="15" customHeight="1" x14ac:dyDescent="0.2">
      <c r="AA86" s="31">
        <v>81</v>
      </c>
      <c r="AB86" s="4665" t="s">
        <v>260</v>
      </c>
      <c r="AC86" s="33" t="s">
        <v>219</v>
      </c>
      <c r="AD86" s="33">
        <v>2</v>
      </c>
      <c r="AE86" s="34">
        <v>44159</v>
      </c>
      <c r="AF86" s="35" t="e">
        <v>#N/A</v>
      </c>
      <c r="AG86" s="39">
        <v>1</v>
      </c>
      <c r="AH86" s="35" t="s">
        <v>460</v>
      </c>
      <c r="AI86" s="35">
        <v>4</v>
      </c>
      <c r="AJ86" s="35">
        <v>89</v>
      </c>
    </row>
    <row r="87" spans="27:36" ht="15" customHeight="1" x14ac:dyDescent="0.2">
      <c r="AA87" s="31">
        <v>82</v>
      </c>
      <c r="AB87" s="4665"/>
      <c r="AC87" s="33" t="s">
        <v>220</v>
      </c>
      <c r="AD87" s="33">
        <v>2</v>
      </c>
      <c r="AE87" s="34">
        <v>44249</v>
      </c>
      <c r="AF87" s="35" t="e">
        <v>#N/A</v>
      </c>
      <c r="AG87" s="39">
        <v>1</v>
      </c>
      <c r="AH87" s="35" t="s">
        <v>461</v>
      </c>
      <c r="AI87" s="35">
        <v>4</v>
      </c>
      <c r="AJ87" s="35">
        <v>21</v>
      </c>
    </row>
    <row r="88" spans="27:36" ht="15" customHeight="1" x14ac:dyDescent="0.2">
      <c r="AA88" s="31">
        <v>83</v>
      </c>
      <c r="AB88" s="4665" t="s">
        <v>261</v>
      </c>
      <c r="AC88" s="33" t="s">
        <v>219</v>
      </c>
      <c r="AD88" s="33">
        <v>2</v>
      </c>
      <c r="AE88" s="34">
        <v>44161</v>
      </c>
      <c r="AF88" s="35" t="e">
        <v>#N/A</v>
      </c>
      <c r="AG88" s="39">
        <v>1</v>
      </c>
      <c r="AH88" s="35" t="s">
        <v>462</v>
      </c>
      <c r="AI88" s="35">
        <v>4</v>
      </c>
      <c r="AJ88" s="35">
        <v>92</v>
      </c>
    </row>
    <row r="89" spans="27:36" ht="15" customHeight="1" x14ac:dyDescent="0.2">
      <c r="AA89" s="31">
        <v>84</v>
      </c>
      <c r="AB89" s="4665"/>
      <c r="AC89" s="33" t="s">
        <v>220</v>
      </c>
      <c r="AD89" s="33">
        <v>3</v>
      </c>
      <c r="AE89" s="34">
        <v>44251</v>
      </c>
      <c r="AF89" s="35" t="e">
        <v>#N/A</v>
      </c>
      <c r="AG89" s="39">
        <v>1</v>
      </c>
      <c r="AH89" s="35" t="s">
        <v>463</v>
      </c>
      <c r="AI89" s="35">
        <v>4</v>
      </c>
      <c r="AJ89" s="35">
        <v>23</v>
      </c>
    </row>
    <row r="90" spans="27:36" ht="15" customHeight="1" x14ac:dyDescent="0.2">
      <c r="AA90" s="31">
        <v>85</v>
      </c>
      <c r="AB90" s="4665" t="s">
        <v>262</v>
      </c>
      <c r="AC90" s="33" t="s">
        <v>219</v>
      </c>
      <c r="AD90" s="33">
        <v>2</v>
      </c>
      <c r="AE90" s="34">
        <v>44167</v>
      </c>
      <c r="AF90" s="35" t="e">
        <v>#N/A</v>
      </c>
      <c r="AG90" s="39">
        <v>1</v>
      </c>
      <c r="AH90" s="35" t="s">
        <v>464</v>
      </c>
      <c r="AI90" s="35">
        <v>4</v>
      </c>
      <c r="AJ90" s="35">
        <v>95</v>
      </c>
    </row>
    <row r="91" spans="27:36" ht="15" customHeight="1" x14ac:dyDescent="0.2">
      <c r="AA91" s="31">
        <v>86</v>
      </c>
      <c r="AB91" s="4665"/>
      <c r="AC91" s="33" t="s">
        <v>220</v>
      </c>
      <c r="AD91" s="33">
        <v>3</v>
      </c>
      <c r="AE91" s="34">
        <v>44258</v>
      </c>
      <c r="AF91" s="35" t="e">
        <v>#N/A</v>
      </c>
      <c r="AG91" s="39">
        <v>1</v>
      </c>
      <c r="AH91" s="35" t="s">
        <v>465</v>
      </c>
      <c r="AI91" s="35">
        <v>4</v>
      </c>
      <c r="AJ91" s="35">
        <v>26</v>
      </c>
    </row>
    <row r="92" spans="27:36" ht="15" customHeight="1" x14ac:dyDescent="0.2">
      <c r="AA92" s="31">
        <v>87</v>
      </c>
      <c r="AB92" s="4665" t="s">
        <v>263</v>
      </c>
      <c r="AC92" s="33" t="s">
        <v>219</v>
      </c>
      <c r="AD92" s="33">
        <v>2</v>
      </c>
      <c r="AE92" s="34">
        <v>44055</v>
      </c>
      <c r="AF92" s="35" t="e">
        <v>#N/A</v>
      </c>
      <c r="AG92" s="39">
        <v>1</v>
      </c>
      <c r="AH92" s="35" t="s">
        <v>466</v>
      </c>
      <c r="AI92" s="35">
        <v>13</v>
      </c>
      <c r="AJ92" s="35">
        <v>1</v>
      </c>
    </row>
    <row r="93" spans="27:36" ht="15" customHeight="1" x14ac:dyDescent="0.2">
      <c r="AA93" s="31">
        <v>88</v>
      </c>
      <c r="AB93" s="4665"/>
      <c r="AC93" s="33" t="s">
        <v>220</v>
      </c>
      <c r="AD93" s="33">
        <v>3</v>
      </c>
      <c r="AE93" s="34">
        <v>44145</v>
      </c>
      <c r="AF93" s="35" t="e">
        <v>#N/A</v>
      </c>
      <c r="AG93" s="39">
        <v>1</v>
      </c>
      <c r="AH93" s="35" t="s">
        <v>467</v>
      </c>
      <c r="AI93" s="35">
        <v>6</v>
      </c>
      <c r="AJ93" s="35">
        <v>27</v>
      </c>
    </row>
    <row r="94" spans="27:36" ht="15" customHeight="1" x14ac:dyDescent="0.2">
      <c r="AA94" s="31">
        <v>89</v>
      </c>
      <c r="AB94" s="4665" t="s">
        <v>264</v>
      </c>
      <c r="AC94" s="33" t="s">
        <v>219</v>
      </c>
      <c r="AD94" s="33">
        <v>2</v>
      </c>
      <c r="AE94" s="34">
        <v>44055</v>
      </c>
      <c r="AF94" s="35" t="e">
        <v>#N/A</v>
      </c>
      <c r="AG94" s="39">
        <v>1</v>
      </c>
      <c r="AH94" s="35" t="s">
        <v>468</v>
      </c>
      <c r="AI94" s="35">
        <v>13</v>
      </c>
      <c r="AJ94" s="35">
        <v>10</v>
      </c>
    </row>
    <row r="95" spans="27:36" ht="15" customHeight="1" x14ac:dyDescent="0.2">
      <c r="AA95" s="31">
        <v>90</v>
      </c>
      <c r="AB95" s="4665"/>
      <c r="AC95" s="33" t="s">
        <v>220</v>
      </c>
      <c r="AD95" s="33">
        <v>3</v>
      </c>
      <c r="AE95" s="34">
        <v>44146</v>
      </c>
      <c r="AF95" s="35" t="e">
        <v>#N/A</v>
      </c>
      <c r="AG95" s="39">
        <v>1</v>
      </c>
      <c r="AH95" s="35" t="s">
        <v>469</v>
      </c>
      <c r="AI95" s="35">
        <v>6</v>
      </c>
      <c r="AJ95" s="35">
        <v>53</v>
      </c>
    </row>
    <row r="96" spans="27:36" ht="15" customHeight="1" x14ac:dyDescent="0.2">
      <c r="AA96" s="31">
        <v>91</v>
      </c>
      <c r="AB96" s="4665" t="s">
        <v>265</v>
      </c>
      <c r="AC96" s="33" t="s">
        <v>219</v>
      </c>
      <c r="AD96" s="33">
        <v>2</v>
      </c>
      <c r="AE96" s="34">
        <v>44056</v>
      </c>
      <c r="AF96" s="35" t="e">
        <v>#N/A</v>
      </c>
      <c r="AG96" s="39">
        <v>1</v>
      </c>
      <c r="AH96" s="35" t="s">
        <v>470</v>
      </c>
      <c r="AI96" s="35">
        <v>13</v>
      </c>
      <c r="AJ96" s="35">
        <v>19</v>
      </c>
    </row>
    <row r="97" spans="27:36" ht="15" customHeight="1" x14ac:dyDescent="0.2">
      <c r="AA97" s="31">
        <v>92</v>
      </c>
      <c r="AB97" s="4665"/>
      <c r="AC97" s="33" t="s">
        <v>220</v>
      </c>
      <c r="AD97" s="33">
        <v>3</v>
      </c>
      <c r="AE97" s="34">
        <v>44146</v>
      </c>
      <c r="AF97" s="35" t="e">
        <v>#N/A</v>
      </c>
      <c r="AG97" s="39">
        <v>1</v>
      </c>
      <c r="AH97" s="35" t="s">
        <v>471</v>
      </c>
      <c r="AI97" s="35">
        <v>6</v>
      </c>
      <c r="AJ97" s="35">
        <v>71</v>
      </c>
    </row>
    <row r="98" spans="27:36" ht="15" customHeight="1" x14ac:dyDescent="0.2">
      <c r="AA98" s="31">
        <v>93</v>
      </c>
      <c r="AB98" s="4665" t="s">
        <v>266</v>
      </c>
      <c r="AC98" s="33" t="s">
        <v>219</v>
      </c>
      <c r="AD98" s="33">
        <v>2</v>
      </c>
      <c r="AE98" s="34">
        <v>44056</v>
      </c>
      <c r="AF98" s="35" t="e">
        <v>#N/A</v>
      </c>
      <c r="AG98" s="39">
        <v>1</v>
      </c>
      <c r="AH98" s="35" t="s">
        <v>472</v>
      </c>
      <c r="AI98" s="35">
        <v>13</v>
      </c>
      <c r="AJ98" s="35">
        <v>28</v>
      </c>
    </row>
    <row r="99" spans="27:36" ht="15" customHeight="1" x14ac:dyDescent="0.2">
      <c r="AA99" s="31">
        <v>94</v>
      </c>
      <c r="AB99" s="4665"/>
      <c r="AC99" s="33" t="s">
        <v>220</v>
      </c>
      <c r="AD99" s="33">
        <v>3</v>
      </c>
      <c r="AE99" s="34">
        <v>44146</v>
      </c>
      <c r="AF99" s="35" t="e">
        <v>#N/A</v>
      </c>
      <c r="AG99" s="39">
        <v>1</v>
      </c>
      <c r="AH99" s="35" t="s">
        <v>473</v>
      </c>
      <c r="AI99" s="35">
        <v>6</v>
      </c>
      <c r="AJ99" s="35">
        <v>44</v>
      </c>
    </row>
    <row r="100" spans="27:36" ht="15" customHeight="1" x14ac:dyDescent="0.2">
      <c r="AA100" s="31">
        <v>95</v>
      </c>
      <c r="AB100" s="4665" t="s">
        <v>267</v>
      </c>
      <c r="AC100" s="33" t="s">
        <v>219</v>
      </c>
      <c r="AD100" s="33">
        <v>2</v>
      </c>
      <c r="AE100" s="34">
        <v>44056</v>
      </c>
      <c r="AF100" s="35" t="e">
        <v>#N/A</v>
      </c>
      <c r="AG100" s="39">
        <v>1</v>
      </c>
      <c r="AH100" s="35" t="s">
        <v>474</v>
      </c>
      <c r="AI100" s="35">
        <v>13</v>
      </c>
      <c r="AJ100" s="35">
        <v>37</v>
      </c>
    </row>
    <row r="101" spans="27:36" ht="15" customHeight="1" x14ac:dyDescent="0.2">
      <c r="AA101" s="31">
        <v>96</v>
      </c>
      <c r="AB101" s="4665"/>
      <c r="AC101" s="33" t="s">
        <v>220</v>
      </c>
      <c r="AD101" s="33">
        <v>3</v>
      </c>
      <c r="AE101" s="34">
        <v>44144</v>
      </c>
      <c r="AF101" s="35" t="e">
        <v>#N/A</v>
      </c>
      <c r="AG101" s="39">
        <v>1</v>
      </c>
      <c r="AH101" s="35" t="s">
        <v>475</v>
      </c>
      <c r="AI101" s="35">
        <v>6</v>
      </c>
      <c r="AJ101" s="35">
        <v>18</v>
      </c>
    </row>
    <row r="102" spans="27:36" ht="15" customHeight="1" x14ac:dyDescent="0.2">
      <c r="AA102" s="31">
        <v>97</v>
      </c>
      <c r="AB102" s="4665" t="s">
        <v>268</v>
      </c>
      <c r="AC102" s="33" t="s">
        <v>219</v>
      </c>
      <c r="AD102" s="33">
        <v>2</v>
      </c>
      <c r="AE102" s="34">
        <v>44057</v>
      </c>
      <c r="AF102" s="35" t="e">
        <v>#N/A</v>
      </c>
      <c r="AG102" s="39">
        <v>1</v>
      </c>
      <c r="AH102" s="35" t="s">
        <v>476</v>
      </c>
      <c r="AI102" s="35">
        <v>13</v>
      </c>
      <c r="AJ102" s="35">
        <v>55</v>
      </c>
    </row>
    <row r="103" spans="27:36" ht="15" customHeight="1" x14ac:dyDescent="0.2">
      <c r="AA103" s="31">
        <v>98</v>
      </c>
      <c r="AB103" s="4665"/>
      <c r="AC103" s="33" t="s">
        <v>220</v>
      </c>
      <c r="AD103" s="33">
        <v>3</v>
      </c>
      <c r="AE103" s="34">
        <v>44147</v>
      </c>
      <c r="AF103" s="35" t="e">
        <v>#N/A</v>
      </c>
      <c r="AG103" s="39">
        <v>1</v>
      </c>
      <c r="AH103" s="35" t="s">
        <v>477</v>
      </c>
      <c r="AI103" s="35">
        <v>6</v>
      </c>
      <c r="AJ103" s="35">
        <v>62</v>
      </c>
    </row>
    <row r="104" spans="27:36" ht="15" customHeight="1" x14ac:dyDescent="0.2">
      <c r="AA104" s="31">
        <v>99</v>
      </c>
      <c r="AB104" s="4665" t="s">
        <v>269</v>
      </c>
      <c r="AC104" s="33" t="s">
        <v>219</v>
      </c>
      <c r="AD104" s="33">
        <v>2</v>
      </c>
      <c r="AE104" s="34">
        <v>44057</v>
      </c>
      <c r="AF104" s="35" t="e">
        <v>#N/A</v>
      </c>
      <c r="AG104" s="39">
        <v>1</v>
      </c>
      <c r="AH104" s="35" t="s">
        <v>478</v>
      </c>
      <c r="AI104" s="35">
        <v>13</v>
      </c>
      <c r="AJ104" s="35">
        <v>64</v>
      </c>
    </row>
    <row r="105" spans="27:36" ht="15" customHeight="1" x14ac:dyDescent="0.2">
      <c r="AA105" s="31">
        <v>100</v>
      </c>
      <c r="AB105" s="4665"/>
      <c r="AC105" s="33" t="s">
        <v>220</v>
      </c>
      <c r="AD105" s="33">
        <v>3</v>
      </c>
      <c r="AE105" s="34">
        <v>44145</v>
      </c>
      <c r="AF105" s="35" t="e">
        <v>#N/A</v>
      </c>
      <c r="AG105" s="39">
        <v>1</v>
      </c>
      <c r="AH105" s="35" t="s">
        <v>479</v>
      </c>
      <c r="AI105" s="35">
        <v>6</v>
      </c>
      <c r="AJ105" s="35">
        <v>36</v>
      </c>
    </row>
    <row r="106" spans="27:36" ht="15" customHeight="1" x14ac:dyDescent="0.2">
      <c r="AA106" s="31">
        <v>101</v>
      </c>
      <c r="AB106" s="4665" t="s">
        <v>270</v>
      </c>
      <c r="AC106" s="33" t="s">
        <v>219</v>
      </c>
      <c r="AD106" s="33">
        <v>2</v>
      </c>
      <c r="AE106" s="34">
        <v>44061</v>
      </c>
      <c r="AF106" s="35" t="e">
        <v>#N/A</v>
      </c>
      <c r="AG106" s="39">
        <v>1</v>
      </c>
      <c r="AH106" s="35" t="s">
        <v>480</v>
      </c>
      <c r="AI106" s="35">
        <v>13</v>
      </c>
      <c r="AJ106" s="35">
        <v>73</v>
      </c>
    </row>
    <row r="107" spans="27:36" ht="15" customHeight="1" x14ac:dyDescent="0.2">
      <c r="AA107" s="31">
        <v>102</v>
      </c>
      <c r="AB107" s="4665"/>
      <c r="AC107" s="33" t="s">
        <v>220</v>
      </c>
      <c r="AD107" s="33">
        <v>3</v>
      </c>
      <c r="AE107" s="34">
        <v>44151</v>
      </c>
      <c r="AF107" s="35" t="e">
        <v>#N/A</v>
      </c>
      <c r="AG107" s="39">
        <v>1</v>
      </c>
      <c r="AH107" s="35" t="s">
        <v>481</v>
      </c>
      <c r="AI107" s="35">
        <v>6</v>
      </c>
      <c r="AJ107" s="35">
        <v>80</v>
      </c>
    </row>
    <row r="108" spans="27:36" ht="15" customHeight="1" x14ac:dyDescent="0.2">
      <c r="AA108" s="31">
        <v>103</v>
      </c>
      <c r="AB108" s="4665" t="s">
        <v>271</v>
      </c>
      <c r="AC108" s="33" t="s">
        <v>219</v>
      </c>
      <c r="AD108" s="33">
        <v>2</v>
      </c>
      <c r="AE108" s="34">
        <v>44062</v>
      </c>
      <c r="AF108" s="35" t="e">
        <v>#N/A</v>
      </c>
      <c r="AG108" s="39">
        <v>1</v>
      </c>
      <c r="AH108" s="35" t="s">
        <v>482</v>
      </c>
      <c r="AI108" s="35">
        <v>13</v>
      </c>
      <c r="AJ108" s="35">
        <v>4</v>
      </c>
    </row>
    <row r="109" spans="27:36" ht="15" customHeight="1" x14ac:dyDescent="0.2">
      <c r="AA109" s="31">
        <v>104</v>
      </c>
      <c r="AB109" s="4665"/>
      <c r="AC109" s="33" t="s">
        <v>220</v>
      </c>
      <c r="AD109" s="33">
        <v>3</v>
      </c>
      <c r="AE109" s="34">
        <v>44152</v>
      </c>
      <c r="AF109" s="35" t="e">
        <v>#N/A</v>
      </c>
      <c r="AG109" s="39">
        <v>1</v>
      </c>
      <c r="AH109" s="35" t="s">
        <v>483</v>
      </c>
      <c r="AI109" s="35">
        <v>6</v>
      </c>
      <c r="AJ109" s="35">
        <v>21</v>
      </c>
    </row>
    <row r="110" spans="27:36" ht="15" customHeight="1" x14ac:dyDescent="0.2">
      <c r="AA110" s="31">
        <v>105</v>
      </c>
      <c r="AB110" s="4665" t="s">
        <v>272</v>
      </c>
      <c r="AC110" s="33" t="s">
        <v>219</v>
      </c>
      <c r="AD110" s="33">
        <v>2</v>
      </c>
      <c r="AE110" s="34">
        <v>44062</v>
      </c>
      <c r="AF110" s="35" t="e">
        <v>#N/A</v>
      </c>
      <c r="AG110" s="39">
        <v>1</v>
      </c>
      <c r="AH110" s="35" t="s">
        <v>484</v>
      </c>
      <c r="AI110" s="35">
        <v>13</v>
      </c>
      <c r="AJ110" s="35">
        <v>13</v>
      </c>
    </row>
    <row r="111" spans="27:36" ht="15" customHeight="1" x14ac:dyDescent="0.2">
      <c r="AA111" s="31">
        <v>106</v>
      </c>
      <c r="AB111" s="4665"/>
      <c r="AC111" s="33" t="s">
        <v>220</v>
      </c>
      <c r="AD111" s="33">
        <v>3</v>
      </c>
      <c r="AE111" s="34">
        <v>44153</v>
      </c>
      <c r="AF111" s="35" t="e">
        <v>#N/A</v>
      </c>
      <c r="AG111" s="39">
        <v>1</v>
      </c>
      <c r="AH111" s="35" t="s">
        <v>485</v>
      </c>
      <c r="AI111" s="35">
        <v>6</v>
      </c>
      <c r="AJ111" s="35">
        <v>39</v>
      </c>
    </row>
    <row r="112" spans="27:36" ht="15" customHeight="1" x14ac:dyDescent="0.2">
      <c r="AA112" s="31">
        <v>107</v>
      </c>
      <c r="AB112" s="4665" t="s">
        <v>273</v>
      </c>
      <c r="AC112" s="33" t="s">
        <v>219</v>
      </c>
      <c r="AD112" s="33">
        <v>2</v>
      </c>
      <c r="AE112" s="34">
        <v>44063</v>
      </c>
      <c r="AF112" s="35" t="e">
        <v>#N/A</v>
      </c>
      <c r="AG112" s="39">
        <v>1</v>
      </c>
      <c r="AH112" s="35" t="s">
        <v>486</v>
      </c>
      <c r="AI112" s="35">
        <v>13</v>
      </c>
      <c r="AJ112" s="35">
        <v>22</v>
      </c>
    </row>
    <row r="113" spans="27:36" ht="15" customHeight="1" x14ac:dyDescent="0.2">
      <c r="AA113" s="31">
        <v>108</v>
      </c>
      <c r="AB113" s="4665"/>
      <c r="AC113" s="33" t="s">
        <v>220</v>
      </c>
      <c r="AD113" s="33">
        <v>3</v>
      </c>
      <c r="AE113" s="34">
        <v>44153</v>
      </c>
      <c r="AF113" s="35" t="e">
        <v>#N/A</v>
      </c>
      <c r="AG113" s="39">
        <v>1</v>
      </c>
      <c r="AH113" s="35" t="s">
        <v>487</v>
      </c>
      <c r="AI113" s="35">
        <v>6</v>
      </c>
      <c r="AJ113" s="35">
        <v>30</v>
      </c>
    </row>
    <row r="114" spans="27:36" ht="15" customHeight="1" x14ac:dyDescent="0.2">
      <c r="AA114" s="31">
        <v>109</v>
      </c>
      <c r="AB114" s="4665" t="s">
        <v>274</v>
      </c>
      <c r="AC114" s="33" t="s">
        <v>219</v>
      </c>
      <c r="AD114" s="33">
        <v>2</v>
      </c>
      <c r="AE114" s="34">
        <v>44063</v>
      </c>
      <c r="AF114" s="35" t="e">
        <v>#N/A</v>
      </c>
      <c r="AG114" s="39">
        <v>1</v>
      </c>
      <c r="AH114" s="35" t="s">
        <v>488</v>
      </c>
      <c r="AI114" s="35">
        <v>13</v>
      </c>
      <c r="AJ114" s="35">
        <v>31</v>
      </c>
    </row>
    <row r="115" spans="27:36" ht="15" customHeight="1" x14ac:dyDescent="0.2">
      <c r="AA115" s="31">
        <v>110</v>
      </c>
      <c r="AB115" s="4665"/>
      <c r="AC115" s="33" t="s">
        <v>220</v>
      </c>
      <c r="AD115" s="33">
        <v>3</v>
      </c>
      <c r="AE115" s="34">
        <v>44153</v>
      </c>
      <c r="AF115" s="35" t="e">
        <v>#N/A</v>
      </c>
      <c r="AG115" s="39">
        <v>1</v>
      </c>
      <c r="AH115" s="35" t="s">
        <v>489</v>
      </c>
      <c r="AI115" s="35">
        <v>6</v>
      </c>
      <c r="AJ115" s="35">
        <v>47</v>
      </c>
    </row>
    <row r="116" spans="27:36" ht="15" customHeight="1" x14ac:dyDescent="0.2">
      <c r="AA116" s="31">
        <v>111</v>
      </c>
      <c r="AB116" s="4665" t="s">
        <v>275</v>
      </c>
      <c r="AC116" s="33" t="s">
        <v>219</v>
      </c>
      <c r="AD116" s="33">
        <v>2</v>
      </c>
      <c r="AE116" s="34">
        <v>44064</v>
      </c>
      <c r="AF116" s="35" t="e">
        <v>#N/A</v>
      </c>
      <c r="AG116" s="39">
        <v>1</v>
      </c>
      <c r="AH116" s="35" t="s">
        <v>490</v>
      </c>
      <c r="AI116" s="35">
        <v>13</v>
      </c>
      <c r="AJ116" s="35">
        <v>40</v>
      </c>
    </row>
    <row r="117" spans="27:36" ht="15" customHeight="1" x14ac:dyDescent="0.2">
      <c r="AA117" s="31">
        <v>112</v>
      </c>
      <c r="AB117" s="4665"/>
      <c r="AC117" s="33" t="s">
        <v>220</v>
      </c>
      <c r="AD117" s="33">
        <v>3</v>
      </c>
      <c r="AE117" s="34">
        <v>44151</v>
      </c>
      <c r="AF117" s="35" t="e">
        <v>#N/A</v>
      </c>
      <c r="AG117" s="39">
        <v>1</v>
      </c>
      <c r="AH117" s="35" t="s">
        <v>491</v>
      </c>
      <c r="AI117" s="35">
        <v>6</v>
      </c>
      <c r="AJ117" s="35">
        <v>89</v>
      </c>
    </row>
    <row r="118" spans="27:36" ht="15" customHeight="1" x14ac:dyDescent="0.2">
      <c r="AA118" s="31">
        <v>113</v>
      </c>
      <c r="AB118" s="4665" t="s">
        <v>276</v>
      </c>
      <c r="AC118" s="33" t="s">
        <v>219</v>
      </c>
      <c r="AD118" s="33">
        <v>2</v>
      </c>
      <c r="AE118" s="34">
        <v>44064</v>
      </c>
      <c r="AF118" s="35" t="e">
        <v>#N/A</v>
      </c>
      <c r="AG118" s="39">
        <v>1</v>
      </c>
      <c r="AH118" s="35" t="s">
        <v>492</v>
      </c>
      <c r="AI118" s="35">
        <v>13</v>
      </c>
      <c r="AJ118" s="35">
        <v>49</v>
      </c>
    </row>
    <row r="119" spans="27:36" ht="15" customHeight="1" x14ac:dyDescent="0.2">
      <c r="AA119" s="31">
        <v>114</v>
      </c>
      <c r="AB119" s="4665"/>
      <c r="AC119" s="33" t="s">
        <v>220</v>
      </c>
      <c r="AD119" s="33">
        <v>3</v>
      </c>
      <c r="AE119" s="34">
        <v>44153</v>
      </c>
      <c r="AF119" s="35" t="e">
        <v>#N/A</v>
      </c>
      <c r="AG119" s="39">
        <v>1</v>
      </c>
      <c r="AH119" s="35" t="s">
        <v>493</v>
      </c>
      <c r="AI119" s="35">
        <v>6</v>
      </c>
      <c r="AJ119" s="35">
        <v>56</v>
      </c>
    </row>
    <row r="120" spans="27:36" ht="15" customHeight="1" x14ac:dyDescent="0.2">
      <c r="AA120" s="31">
        <v>115</v>
      </c>
      <c r="AB120" s="4665" t="s">
        <v>277</v>
      </c>
      <c r="AC120" s="33" t="s">
        <v>219</v>
      </c>
      <c r="AD120" s="33">
        <v>2</v>
      </c>
      <c r="AE120" s="34">
        <v>44067</v>
      </c>
      <c r="AF120" s="35" t="e">
        <v>#N/A</v>
      </c>
      <c r="AG120" s="39">
        <v>1</v>
      </c>
      <c r="AH120" s="35" t="s">
        <v>494</v>
      </c>
      <c r="AI120" s="35">
        <v>13</v>
      </c>
      <c r="AJ120" s="35">
        <v>58</v>
      </c>
    </row>
    <row r="121" spans="27:36" ht="15" customHeight="1" x14ac:dyDescent="0.2">
      <c r="AA121" s="31">
        <v>116</v>
      </c>
      <c r="AB121" s="4665"/>
      <c r="AC121" s="33" t="s">
        <v>220</v>
      </c>
      <c r="AD121" s="33">
        <v>3</v>
      </c>
      <c r="AE121" s="34">
        <v>44159</v>
      </c>
      <c r="AF121" s="35" t="e">
        <v>#N/A</v>
      </c>
      <c r="AG121" s="39">
        <v>1</v>
      </c>
      <c r="AH121" s="35" t="s">
        <v>495</v>
      </c>
      <c r="AI121" s="35">
        <v>6</v>
      </c>
      <c r="AJ121" s="35">
        <v>83</v>
      </c>
    </row>
    <row r="122" spans="27:36" ht="15" customHeight="1" x14ac:dyDescent="0.2">
      <c r="AA122" s="31">
        <v>117</v>
      </c>
      <c r="AB122" s="4665" t="s">
        <v>278</v>
      </c>
      <c r="AC122" s="33" t="s">
        <v>219</v>
      </c>
      <c r="AD122" s="33">
        <v>2</v>
      </c>
      <c r="AE122" s="34">
        <v>44068</v>
      </c>
      <c r="AF122" s="35" t="e">
        <v>#N/A</v>
      </c>
      <c r="AG122" s="39">
        <v>1</v>
      </c>
      <c r="AH122" s="35" t="s">
        <v>496</v>
      </c>
      <c r="AI122" s="35">
        <v>13</v>
      </c>
      <c r="AJ122" s="35">
        <v>67</v>
      </c>
    </row>
    <row r="123" spans="27:36" ht="15" customHeight="1" x14ac:dyDescent="0.2">
      <c r="AA123" s="31">
        <v>118</v>
      </c>
      <c r="AB123" s="4665"/>
      <c r="AC123" s="33" t="s">
        <v>220</v>
      </c>
      <c r="AD123" s="33">
        <v>3</v>
      </c>
      <c r="AE123" s="34">
        <v>44172</v>
      </c>
      <c r="AF123" s="35" t="e">
        <v>#N/A</v>
      </c>
      <c r="AG123" s="39">
        <v>1</v>
      </c>
      <c r="AH123" s="35" t="s">
        <v>497</v>
      </c>
      <c r="AI123" s="35">
        <v>1</v>
      </c>
      <c r="AJ123" s="35">
        <v>10</v>
      </c>
    </row>
    <row r="124" spans="27:36" ht="15" customHeight="1" x14ac:dyDescent="0.2">
      <c r="AA124" s="31">
        <v>119</v>
      </c>
      <c r="AB124" s="4665" t="s">
        <v>279</v>
      </c>
      <c r="AC124" s="33" t="s">
        <v>219</v>
      </c>
      <c r="AD124" s="33">
        <v>2</v>
      </c>
      <c r="AE124" s="34">
        <v>44068</v>
      </c>
      <c r="AF124" s="35" t="e">
        <v>#N/A</v>
      </c>
      <c r="AG124" s="39">
        <v>1</v>
      </c>
      <c r="AH124" s="35" t="s">
        <v>498</v>
      </c>
      <c r="AI124" s="35">
        <v>13</v>
      </c>
      <c r="AJ124" s="35">
        <v>76</v>
      </c>
    </row>
    <row r="125" spans="27:36" ht="15" customHeight="1" x14ac:dyDescent="0.2">
      <c r="AA125" s="31">
        <v>120</v>
      </c>
      <c r="AB125" s="4665"/>
      <c r="AC125" s="33" t="s">
        <v>220</v>
      </c>
      <c r="AD125" s="33">
        <v>3</v>
      </c>
      <c r="AE125" s="34">
        <v>44158</v>
      </c>
      <c r="AF125" s="35" t="e">
        <v>#N/A</v>
      </c>
      <c r="AG125" s="39">
        <v>1</v>
      </c>
      <c r="AH125" s="35" t="s">
        <v>499</v>
      </c>
      <c r="AI125" s="35">
        <v>6</v>
      </c>
      <c r="AJ125" s="35">
        <v>65</v>
      </c>
    </row>
    <row r="126" spans="27:36" ht="15" customHeight="1" x14ac:dyDescent="0.2">
      <c r="AA126" s="31">
        <v>121</v>
      </c>
      <c r="AB126" s="4665" t="s">
        <v>280</v>
      </c>
      <c r="AC126" s="33" t="s">
        <v>219</v>
      </c>
      <c r="AD126" s="33">
        <v>2</v>
      </c>
      <c r="AE126" s="34">
        <v>44068</v>
      </c>
      <c r="AF126" s="35" t="e">
        <v>#N/A</v>
      </c>
      <c r="AG126" s="39">
        <v>1</v>
      </c>
      <c r="AH126" s="35" t="s">
        <v>500</v>
      </c>
      <c r="AI126" s="35">
        <v>13</v>
      </c>
      <c r="AJ126" s="35">
        <v>7</v>
      </c>
    </row>
    <row r="127" spans="27:36" ht="15" customHeight="1" x14ac:dyDescent="0.2">
      <c r="AA127" s="31">
        <v>122</v>
      </c>
      <c r="AB127" s="4665"/>
      <c r="AC127" s="33" t="s">
        <v>220</v>
      </c>
      <c r="AD127" s="33">
        <v>3</v>
      </c>
      <c r="AE127" s="34">
        <v>44161</v>
      </c>
      <c r="AF127" s="35" t="e">
        <v>#N/A</v>
      </c>
      <c r="AG127" s="39">
        <v>1</v>
      </c>
      <c r="AH127" s="35" t="s">
        <v>501</v>
      </c>
      <c r="AI127" s="35">
        <v>6</v>
      </c>
      <c r="AJ127" s="35">
        <v>11</v>
      </c>
    </row>
    <row r="128" spans="27:36" ht="15" customHeight="1" x14ac:dyDescent="0.2">
      <c r="AA128" s="31">
        <v>123</v>
      </c>
      <c r="AB128" s="4665" t="s">
        <v>281</v>
      </c>
      <c r="AC128" s="33" t="s">
        <v>219</v>
      </c>
      <c r="AD128" s="33">
        <v>2</v>
      </c>
      <c r="AE128" s="34">
        <v>44069</v>
      </c>
      <c r="AF128" s="35" t="e">
        <v>#N/A</v>
      </c>
      <c r="AG128" s="39">
        <v>1</v>
      </c>
      <c r="AH128" s="35" t="s">
        <v>502</v>
      </c>
      <c r="AI128" s="35">
        <v>13</v>
      </c>
      <c r="AJ128" s="35">
        <v>16</v>
      </c>
    </row>
    <row r="129" spans="27:36" ht="15" customHeight="1" x14ac:dyDescent="0.2">
      <c r="AA129" s="31">
        <v>124</v>
      </c>
      <c r="AB129" s="4665"/>
      <c r="AC129" s="33" t="s">
        <v>220</v>
      </c>
      <c r="AD129" s="33">
        <v>3</v>
      </c>
      <c r="AE129" s="34">
        <v>44161</v>
      </c>
      <c r="AF129" s="35" t="e">
        <v>#N/A</v>
      </c>
      <c r="AG129" s="39">
        <v>1</v>
      </c>
      <c r="AH129" s="35" t="s">
        <v>503</v>
      </c>
      <c r="AI129" s="35">
        <v>6</v>
      </c>
      <c r="AJ129" s="35">
        <v>33</v>
      </c>
    </row>
    <row r="130" spans="27:36" ht="15" customHeight="1" x14ac:dyDescent="0.2">
      <c r="AA130" s="31">
        <v>125</v>
      </c>
      <c r="AB130" s="4665" t="s">
        <v>282</v>
      </c>
      <c r="AC130" s="33" t="s">
        <v>219</v>
      </c>
      <c r="AD130" s="33">
        <v>2</v>
      </c>
      <c r="AE130" s="34">
        <v>44070</v>
      </c>
      <c r="AF130" s="35" t="e">
        <v>#N/A</v>
      </c>
      <c r="AG130" s="39">
        <v>1</v>
      </c>
      <c r="AH130" s="35" t="s">
        <v>504</v>
      </c>
      <c r="AI130" s="35">
        <v>13</v>
      </c>
      <c r="AJ130" s="35">
        <v>25</v>
      </c>
    </row>
    <row r="131" spans="27:36" ht="15" customHeight="1" x14ac:dyDescent="0.2">
      <c r="AA131" s="31">
        <v>126</v>
      </c>
      <c r="AB131" s="4665"/>
      <c r="AC131" s="33" t="s">
        <v>220</v>
      </c>
      <c r="AD131" s="33">
        <v>3</v>
      </c>
      <c r="AE131" s="34">
        <v>44160</v>
      </c>
      <c r="AF131" s="35" t="e">
        <v>#N/A</v>
      </c>
      <c r="AG131" s="39">
        <v>1</v>
      </c>
      <c r="AH131" s="35" t="s">
        <v>505</v>
      </c>
      <c r="AI131" s="35">
        <v>6</v>
      </c>
      <c r="AJ131" s="35">
        <v>24</v>
      </c>
    </row>
    <row r="132" spans="27:36" ht="15" customHeight="1" x14ac:dyDescent="0.2">
      <c r="AA132" s="31">
        <v>127</v>
      </c>
      <c r="AB132" s="4665" t="s">
        <v>283</v>
      </c>
      <c r="AC132" s="33" t="s">
        <v>219</v>
      </c>
      <c r="AD132" s="33">
        <v>2</v>
      </c>
      <c r="AE132" s="34">
        <v>44070</v>
      </c>
      <c r="AF132" s="35" t="e">
        <v>#N/A</v>
      </c>
      <c r="AG132" s="39">
        <v>1</v>
      </c>
      <c r="AH132" s="35" t="s">
        <v>506</v>
      </c>
      <c r="AI132" s="35">
        <v>13</v>
      </c>
      <c r="AJ132" s="35">
        <v>34</v>
      </c>
    </row>
    <row r="133" spans="27:36" ht="15" customHeight="1" x14ac:dyDescent="0.2">
      <c r="AA133" s="31">
        <v>128</v>
      </c>
      <c r="AB133" s="4665"/>
      <c r="AC133" s="33" t="s">
        <v>220</v>
      </c>
      <c r="AD133" s="33">
        <v>3</v>
      </c>
      <c r="AE133" s="34">
        <v>44158</v>
      </c>
      <c r="AF133" s="35" t="e">
        <v>#N/A</v>
      </c>
      <c r="AG133" s="39">
        <v>1</v>
      </c>
      <c r="AH133" s="35" t="s">
        <v>507</v>
      </c>
      <c r="AI133" s="35">
        <v>6</v>
      </c>
      <c r="AJ133" s="35">
        <v>74</v>
      </c>
    </row>
    <row r="134" spans="27:36" ht="15" customHeight="1" x14ac:dyDescent="0.2">
      <c r="AA134" s="31">
        <v>129</v>
      </c>
      <c r="AB134" s="4665" t="s">
        <v>284</v>
      </c>
      <c r="AC134" s="33" t="s">
        <v>219</v>
      </c>
      <c r="AD134" s="33">
        <v>2</v>
      </c>
      <c r="AE134" s="34">
        <v>44070</v>
      </c>
      <c r="AF134" s="35" t="e">
        <v>#N/A</v>
      </c>
      <c r="AG134" s="39">
        <v>1</v>
      </c>
      <c r="AH134" s="35" t="s">
        <v>508</v>
      </c>
      <c r="AI134" s="35">
        <v>13</v>
      </c>
      <c r="AJ134" s="35">
        <v>43</v>
      </c>
    </row>
    <row r="135" spans="27:36" ht="15" customHeight="1" x14ac:dyDescent="0.2">
      <c r="AA135" s="31">
        <v>130</v>
      </c>
      <c r="AB135" s="4665"/>
      <c r="AC135" s="33" t="s">
        <v>220</v>
      </c>
      <c r="AD135" s="33">
        <v>3</v>
      </c>
      <c r="AE135" s="34">
        <v>44167</v>
      </c>
      <c r="AF135" s="35" t="e">
        <v>#N/A</v>
      </c>
      <c r="AG135" s="39">
        <v>1</v>
      </c>
      <c r="AH135" s="35" t="s">
        <v>509</v>
      </c>
      <c r="AI135" s="35">
        <v>6</v>
      </c>
      <c r="AJ135" s="35">
        <v>77</v>
      </c>
    </row>
    <row r="136" spans="27:36" ht="15" customHeight="1" x14ac:dyDescent="0.2">
      <c r="AA136" s="31">
        <v>131</v>
      </c>
      <c r="AB136" s="4665" t="s">
        <v>285</v>
      </c>
      <c r="AC136" s="33" t="s">
        <v>219</v>
      </c>
      <c r="AD136" s="33">
        <v>2</v>
      </c>
      <c r="AE136" s="34">
        <v>44070</v>
      </c>
      <c r="AF136" s="35" t="e">
        <v>#N/A</v>
      </c>
      <c r="AG136" s="39">
        <v>1</v>
      </c>
      <c r="AH136" s="35" t="s">
        <v>510</v>
      </c>
      <c r="AI136" s="35">
        <v>13</v>
      </c>
      <c r="AJ136" s="35">
        <v>52</v>
      </c>
    </row>
    <row r="137" spans="27:36" ht="15" customHeight="1" x14ac:dyDescent="0.2">
      <c r="AA137" s="31">
        <v>132</v>
      </c>
      <c r="AB137" s="4665"/>
      <c r="AC137" s="33" t="s">
        <v>220</v>
      </c>
      <c r="AD137" s="33">
        <v>3</v>
      </c>
      <c r="AE137" s="34">
        <v>44160</v>
      </c>
      <c r="AF137" s="35" t="e">
        <v>#N/A</v>
      </c>
      <c r="AG137" s="39">
        <v>1</v>
      </c>
      <c r="AH137" s="35" t="s">
        <v>511</v>
      </c>
      <c r="AI137" s="35">
        <v>6</v>
      </c>
      <c r="AJ137" s="35">
        <v>92</v>
      </c>
    </row>
    <row r="138" spans="27:36" ht="15" customHeight="1" x14ac:dyDescent="0.2">
      <c r="AA138" s="31">
        <v>133</v>
      </c>
      <c r="AB138" s="4665" t="s">
        <v>286</v>
      </c>
      <c r="AC138" s="33" t="s">
        <v>219</v>
      </c>
      <c r="AD138" s="33">
        <v>2</v>
      </c>
      <c r="AE138" s="34">
        <v>44075</v>
      </c>
      <c r="AF138" s="35" t="e">
        <v>#N/A</v>
      </c>
      <c r="AG138" s="39">
        <v>1</v>
      </c>
      <c r="AH138" s="35" t="s">
        <v>512</v>
      </c>
      <c r="AI138" s="35">
        <v>13</v>
      </c>
      <c r="AJ138" s="35">
        <v>61</v>
      </c>
    </row>
    <row r="139" spans="27:36" ht="15" customHeight="1" x14ac:dyDescent="0.2">
      <c r="AA139" s="31">
        <v>134</v>
      </c>
      <c r="AB139" s="4665"/>
      <c r="AC139" s="33" t="s">
        <v>220</v>
      </c>
      <c r="AD139" s="33">
        <v>3</v>
      </c>
      <c r="AE139" s="34">
        <v>44162</v>
      </c>
      <c r="AF139" s="35" t="e">
        <v>#N/A</v>
      </c>
      <c r="AG139" s="39">
        <v>1</v>
      </c>
      <c r="AH139" s="35" t="s">
        <v>513</v>
      </c>
      <c r="AI139" s="35">
        <v>6</v>
      </c>
      <c r="AJ139" s="35">
        <v>50</v>
      </c>
    </row>
    <row r="140" spans="27:36" ht="15" customHeight="1" x14ac:dyDescent="0.2">
      <c r="AA140" s="31">
        <v>135</v>
      </c>
      <c r="AB140" s="4665" t="s">
        <v>287</v>
      </c>
      <c r="AC140" s="33" t="s">
        <v>219</v>
      </c>
      <c r="AD140" s="33">
        <v>2</v>
      </c>
      <c r="AE140" s="34">
        <v>44076</v>
      </c>
      <c r="AF140" s="35" t="e">
        <v>#N/A</v>
      </c>
      <c r="AG140" s="39">
        <v>1</v>
      </c>
      <c r="AH140" s="35" t="s">
        <v>514</v>
      </c>
      <c r="AI140" s="35">
        <v>13</v>
      </c>
      <c r="AJ140" s="35">
        <v>70</v>
      </c>
    </row>
    <row r="141" spans="27:36" ht="15" customHeight="1" x14ac:dyDescent="0.2">
      <c r="AA141" s="31">
        <v>136</v>
      </c>
      <c r="AB141" s="4665"/>
      <c r="AC141" s="33" t="s">
        <v>220</v>
      </c>
      <c r="AD141" s="33">
        <v>3</v>
      </c>
      <c r="AE141" s="34">
        <v>44166</v>
      </c>
      <c r="AF141" s="35" t="e">
        <v>#N/A</v>
      </c>
      <c r="AG141" s="39">
        <v>1</v>
      </c>
      <c r="AH141" s="35" t="s">
        <v>515</v>
      </c>
      <c r="AI141" s="35">
        <v>6</v>
      </c>
      <c r="AJ141" s="35">
        <v>68</v>
      </c>
    </row>
    <row r="142" spans="27:36" ht="15" customHeight="1" x14ac:dyDescent="0.2">
      <c r="AA142" s="31">
        <v>137</v>
      </c>
      <c r="AB142" s="4665" t="s">
        <v>288</v>
      </c>
      <c r="AC142" s="33" t="s">
        <v>219</v>
      </c>
      <c r="AD142" s="33">
        <v>2</v>
      </c>
      <c r="AE142" s="34">
        <v>44076</v>
      </c>
      <c r="AF142" s="35" t="e">
        <v>#N/A</v>
      </c>
      <c r="AG142" s="39">
        <v>1</v>
      </c>
      <c r="AH142" s="35" t="s">
        <v>516</v>
      </c>
      <c r="AI142" s="35">
        <v>13</v>
      </c>
      <c r="AJ142" s="35">
        <v>79</v>
      </c>
    </row>
    <row r="143" spans="27:36" ht="15" customHeight="1" x14ac:dyDescent="0.2">
      <c r="AA143" s="31">
        <v>138</v>
      </c>
      <c r="AB143" s="4665"/>
      <c r="AC143" s="33" t="s">
        <v>220</v>
      </c>
      <c r="AD143" s="33">
        <v>3</v>
      </c>
      <c r="AE143" s="34">
        <v>44165</v>
      </c>
      <c r="AF143" s="35" t="e">
        <v>#N/A</v>
      </c>
      <c r="AG143" s="39">
        <v>1</v>
      </c>
      <c r="AH143" s="35" t="s">
        <v>517</v>
      </c>
      <c r="AI143" s="35">
        <v>6</v>
      </c>
      <c r="AJ143" s="35">
        <v>59</v>
      </c>
    </row>
    <row r="144" spans="27:36" ht="15" customHeight="1" x14ac:dyDescent="0.2">
      <c r="AA144" s="31">
        <v>139</v>
      </c>
      <c r="AB144" s="4665" t="s">
        <v>289</v>
      </c>
      <c r="AC144" s="33" t="s">
        <v>219</v>
      </c>
      <c r="AD144" s="33">
        <v>4</v>
      </c>
      <c r="AE144" s="34">
        <v>44077</v>
      </c>
      <c r="AF144" s="35" t="e">
        <v>#N/A</v>
      </c>
      <c r="AG144" s="39">
        <v>1</v>
      </c>
      <c r="AH144" s="35" t="s">
        <v>518</v>
      </c>
      <c r="AI144" s="35">
        <v>12</v>
      </c>
      <c r="AJ144" s="35">
        <v>80</v>
      </c>
    </row>
    <row r="145" spans="27:36" ht="15" customHeight="1" x14ac:dyDescent="0.2">
      <c r="AA145" s="31">
        <v>140</v>
      </c>
      <c r="AB145" s="4665"/>
      <c r="AC145" s="33" t="s">
        <v>220</v>
      </c>
      <c r="AD145" s="33">
        <v>3</v>
      </c>
      <c r="AE145" s="34">
        <v>44168</v>
      </c>
      <c r="AF145" s="35" t="e">
        <v>#N/A</v>
      </c>
      <c r="AG145" s="39">
        <v>1</v>
      </c>
      <c r="AH145" s="35" t="s">
        <v>519</v>
      </c>
      <c r="AI145" s="35">
        <v>6</v>
      </c>
      <c r="AJ145" s="35">
        <v>86</v>
      </c>
    </row>
    <row r="146" spans="27:36" ht="15" customHeight="1" x14ac:dyDescent="0.2">
      <c r="AA146" s="31">
        <v>141</v>
      </c>
      <c r="AB146" s="4665" t="s">
        <v>290</v>
      </c>
      <c r="AC146" s="33" t="s">
        <v>219</v>
      </c>
      <c r="AD146" s="33">
        <v>4</v>
      </c>
      <c r="AE146" s="34">
        <v>44081</v>
      </c>
      <c r="AF146" s="35" t="e">
        <v>#N/A</v>
      </c>
      <c r="AG146" s="39">
        <v>1</v>
      </c>
      <c r="AH146" s="35" t="s">
        <v>520</v>
      </c>
      <c r="AI146" s="35">
        <v>12</v>
      </c>
      <c r="AJ146" s="35">
        <v>71</v>
      </c>
    </row>
    <row r="147" spans="27:36" ht="15" customHeight="1" x14ac:dyDescent="0.2">
      <c r="AA147" s="31">
        <v>142</v>
      </c>
      <c r="AB147" s="4665"/>
      <c r="AC147" s="33" t="s">
        <v>220</v>
      </c>
      <c r="AD147" s="33">
        <v>3</v>
      </c>
      <c r="AE147" s="34">
        <v>44169</v>
      </c>
      <c r="AF147" s="35" t="e">
        <v>#N/A</v>
      </c>
      <c r="AG147" s="39">
        <v>1</v>
      </c>
      <c r="AH147" s="35" t="s">
        <v>521</v>
      </c>
      <c r="AI147" s="35">
        <v>6</v>
      </c>
      <c r="AJ147" s="35">
        <v>95</v>
      </c>
    </row>
    <row r="148" spans="27:36" ht="15" customHeight="1" x14ac:dyDescent="0.2">
      <c r="AA148" s="31">
        <v>143</v>
      </c>
      <c r="AB148" s="4665" t="s">
        <v>291</v>
      </c>
      <c r="AC148" s="33" t="s">
        <v>219</v>
      </c>
      <c r="AD148" s="33">
        <v>4</v>
      </c>
      <c r="AE148" s="34">
        <v>44082</v>
      </c>
      <c r="AF148" s="35" t="e">
        <v>#N/A</v>
      </c>
      <c r="AG148" s="39">
        <v>1</v>
      </c>
      <c r="AH148" s="35" t="s">
        <v>522</v>
      </c>
      <c r="AI148" s="35">
        <v>12</v>
      </c>
      <c r="AJ148" s="35">
        <v>62</v>
      </c>
    </row>
    <row r="149" spans="27:36" ht="15" customHeight="1" x14ac:dyDescent="0.2">
      <c r="AA149" s="31">
        <v>144</v>
      </c>
      <c r="AB149" s="4665"/>
      <c r="AC149" s="33" t="s">
        <v>220</v>
      </c>
      <c r="AD149" s="33">
        <v>3</v>
      </c>
      <c r="AE149" s="34">
        <v>44172</v>
      </c>
      <c r="AF149" s="35" t="e">
        <v>#N/A</v>
      </c>
      <c r="AG149" s="39">
        <v>1</v>
      </c>
      <c r="AH149" s="35" t="s">
        <v>523</v>
      </c>
      <c r="AI149" s="35">
        <v>1</v>
      </c>
      <c r="AJ149" s="35">
        <v>1</v>
      </c>
    </row>
    <row r="150" spans="27:36" ht="15" customHeight="1" x14ac:dyDescent="0.2">
      <c r="AA150" s="31">
        <v>145</v>
      </c>
      <c r="AB150" s="4665" t="s">
        <v>292</v>
      </c>
      <c r="AC150" s="33" t="s">
        <v>219</v>
      </c>
      <c r="AD150" s="33">
        <v>4</v>
      </c>
      <c r="AE150" s="34">
        <v>44083</v>
      </c>
      <c r="AF150" s="35" t="e">
        <v>#N/A</v>
      </c>
      <c r="AG150" s="39">
        <v>1</v>
      </c>
      <c r="AH150" s="35" t="s">
        <v>524</v>
      </c>
      <c r="AI150" s="35">
        <v>12</v>
      </c>
      <c r="AJ150" s="35">
        <v>53</v>
      </c>
    </row>
    <row r="151" spans="27:36" ht="15" customHeight="1" x14ac:dyDescent="0.2">
      <c r="AA151" s="31">
        <v>146</v>
      </c>
      <c r="AB151" s="4665"/>
      <c r="AC151" s="33" t="s">
        <v>220</v>
      </c>
      <c r="AD151" s="33">
        <v>3</v>
      </c>
      <c r="AE151" s="34">
        <v>44173</v>
      </c>
      <c r="AF151" s="35" t="e">
        <v>#N/A</v>
      </c>
      <c r="AG151" s="39">
        <v>1</v>
      </c>
      <c r="AH151" s="35" t="s">
        <v>525</v>
      </c>
      <c r="AI151" s="35">
        <v>1</v>
      </c>
      <c r="AJ151" s="35">
        <v>28</v>
      </c>
    </row>
    <row r="152" spans="27:36" ht="15" customHeight="1" x14ac:dyDescent="0.2">
      <c r="AA152" s="31">
        <v>147</v>
      </c>
      <c r="AB152" s="4665" t="s">
        <v>293</v>
      </c>
      <c r="AC152" s="33" t="s">
        <v>219</v>
      </c>
      <c r="AD152" s="33">
        <v>5</v>
      </c>
      <c r="AE152" s="34">
        <v>44083</v>
      </c>
      <c r="AF152" s="35" t="e">
        <v>#N/A</v>
      </c>
      <c r="AG152" s="39">
        <v>1</v>
      </c>
      <c r="AH152" s="35" t="s">
        <v>526</v>
      </c>
      <c r="AI152" s="35">
        <v>8</v>
      </c>
      <c r="AJ152" s="35">
        <v>59</v>
      </c>
    </row>
    <row r="153" spans="27:36" ht="15" customHeight="1" x14ac:dyDescent="0.2">
      <c r="AA153" s="31">
        <v>148</v>
      </c>
      <c r="AB153" s="4665"/>
      <c r="AC153" s="33" t="s">
        <v>220</v>
      </c>
      <c r="AD153" s="33">
        <v>3</v>
      </c>
      <c r="AE153" s="34">
        <v>44173</v>
      </c>
      <c r="AF153" s="35" t="e">
        <v>#N/A</v>
      </c>
      <c r="AG153" s="39">
        <v>1</v>
      </c>
      <c r="AH153" s="35" t="s">
        <v>527</v>
      </c>
      <c r="AI153" s="35">
        <v>1</v>
      </c>
      <c r="AJ153" s="35">
        <v>19</v>
      </c>
    </row>
    <row r="154" spans="27:36" ht="15" customHeight="1" x14ac:dyDescent="0.2">
      <c r="AA154" s="31">
        <v>149</v>
      </c>
      <c r="AB154" s="4665" t="s">
        <v>294</v>
      </c>
      <c r="AC154" s="33" t="s">
        <v>219</v>
      </c>
      <c r="AD154" s="33">
        <v>6</v>
      </c>
      <c r="AE154" s="34">
        <v>44084</v>
      </c>
      <c r="AF154" s="35" t="e">
        <v>#N/A</v>
      </c>
      <c r="AG154" s="39">
        <v>1</v>
      </c>
      <c r="AH154" s="35" t="s">
        <v>528</v>
      </c>
      <c r="AI154" s="35">
        <v>8</v>
      </c>
      <c r="AJ154" s="35">
        <v>56</v>
      </c>
    </row>
    <row r="155" spans="27:36" ht="15" customHeight="1" x14ac:dyDescent="0.2">
      <c r="AA155" s="31">
        <v>150</v>
      </c>
      <c r="AB155" s="4665"/>
      <c r="AC155" s="33" t="s">
        <v>220</v>
      </c>
      <c r="AD155" s="33">
        <v>3</v>
      </c>
      <c r="AE155" s="34">
        <v>44174</v>
      </c>
      <c r="AF155" s="35" t="e">
        <v>#N/A</v>
      </c>
      <c r="AG155" s="39">
        <v>1</v>
      </c>
      <c r="AH155" s="35" t="s">
        <v>529</v>
      </c>
      <c r="AI155" s="35">
        <v>1</v>
      </c>
      <c r="AJ155" s="35">
        <v>37</v>
      </c>
    </row>
    <row r="156" spans="27:36" ht="15" customHeight="1" x14ac:dyDescent="0.2">
      <c r="AA156" s="31">
        <v>151</v>
      </c>
      <c r="AB156" s="4665" t="s">
        <v>295</v>
      </c>
      <c r="AC156" s="33" t="s">
        <v>219</v>
      </c>
      <c r="AD156" s="33">
        <v>6</v>
      </c>
      <c r="AE156" s="34">
        <v>44090</v>
      </c>
      <c r="AF156" s="35" t="e">
        <v>#N/A</v>
      </c>
      <c r="AG156" s="39">
        <v>1</v>
      </c>
      <c r="AH156" s="35" t="s">
        <v>530</v>
      </c>
      <c r="AI156" s="35">
        <v>8</v>
      </c>
      <c r="AJ156" s="35">
        <v>53</v>
      </c>
    </row>
    <row r="157" spans="27:36" ht="15" customHeight="1" x14ac:dyDescent="0.2">
      <c r="AA157" s="31">
        <v>152</v>
      </c>
      <c r="AB157" s="4665"/>
      <c r="AC157" s="33" t="s">
        <v>220</v>
      </c>
      <c r="AD157" s="33">
        <v>3</v>
      </c>
      <c r="AE157" s="34">
        <v>44186</v>
      </c>
      <c r="AF157" s="35" t="e">
        <v>#N/A</v>
      </c>
      <c r="AG157" s="39">
        <v>1</v>
      </c>
      <c r="AH157" s="35" t="s">
        <v>531</v>
      </c>
      <c r="AI157" s="35">
        <v>1</v>
      </c>
      <c r="AJ157" s="35">
        <v>46</v>
      </c>
    </row>
    <row r="158" spans="27:36" ht="15" customHeight="1" x14ac:dyDescent="0.2">
      <c r="AA158" s="31">
        <v>153</v>
      </c>
      <c r="AB158" s="4665" t="s">
        <v>296</v>
      </c>
      <c r="AC158" s="33" t="s">
        <v>219</v>
      </c>
      <c r="AD158" s="33">
        <v>4</v>
      </c>
      <c r="AE158" s="34">
        <v>44098</v>
      </c>
      <c r="AF158" s="35" t="e">
        <v>#N/A</v>
      </c>
      <c r="AG158" s="39">
        <v>1</v>
      </c>
      <c r="AH158" s="35" t="s">
        <v>532</v>
      </c>
      <c r="AI158" s="35">
        <v>12</v>
      </c>
      <c r="AJ158" s="35">
        <v>17</v>
      </c>
    </row>
    <row r="159" spans="27:36" ht="15" customHeight="1" x14ac:dyDescent="0.2">
      <c r="AA159" s="31">
        <v>154</v>
      </c>
      <c r="AB159" s="4665"/>
      <c r="AC159" s="33" t="s">
        <v>220</v>
      </c>
      <c r="AD159" s="33">
        <v>3</v>
      </c>
      <c r="AE159" s="34">
        <v>44187</v>
      </c>
      <c r="AF159" s="35" t="e">
        <v>#N/A</v>
      </c>
      <c r="AG159" s="39">
        <v>1</v>
      </c>
      <c r="AH159" s="35" t="s">
        <v>533</v>
      </c>
      <c r="AI159" s="35">
        <v>1</v>
      </c>
      <c r="AJ159" s="35">
        <v>55</v>
      </c>
    </row>
    <row r="160" spans="27:36" ht="15" customHeight="1" x14ac:dyDescent="0.2">
      <c r="AA160" s="31">
        <v>155</v>
      </c>
      <c r="AB160" s="4665" t="s">
        <v>297</v>
      </c>
      <c r="AC160" s="33" t="s">
        <v>219</v>
      </c>
      <c r="AD160" s="33">
        <v>4</v>
      </c>
      <c r="AE160" s="34">
        <v>44103</v>
      </c>
      <c r="AF160" s="35" t="e">
        <v>#N/A</v>
      </c>
      <c r="AG160" s="39">
        <v>1</v>
      </c>
      <c r="AH160" s="35" t="s">
        <v>534</v>
      </c>
      <c r="AI160" s="35">
        <v>12</v>
      </c>
      <c r="AJ160" s="35">
        <v>8</v>
      </c>
    </row>
    <row r="161" spans="27:36" ht="15" customHeight="1" x14ac:dyDescent="0.2">
      <c r="AA161" s="31">
        <v>156</v>
      </c>
      <c r="AB161" s="4665"/>
      <c r="AC161" s="33" t="s">
        <v>220</v>
      </c>
      <c r="AD161" s="33">
        <v>3</v>
      </c>
      <c r="AE161" s="34">
        <v>44196</v>
      </c>
      <c r="AF161" s="35" t="e">
        <v>#N/A</v>
      </c>
      <c r="AG161" s="39">
        <v>1</v>
      </c>
      <c r="AH161" s="35" t="s">
        <v>535</v>
      </c>
      <c r="AI161" s="35">
        <v>1</v>
      </c>
      <c r="AJ161" s="35">
        <v>49</v>
      </c>
    </row>
    <row r="162" spans="27:36" ht="15" customHeight="1" x14ac:dyDescent="0.2">
      <c r="AA162" s="31">
        <v>157</v>
      </c>
      <c r="AB162" s="4665" t="s">
        <v>298</v>
      </c>
      <c r="AC162" s="33" t="s">
        <v>219</v>
      </c>
      <c r="AD162" s="33">
        <v>4</v>
      </c>
      <c r="AE162" s="34">
        <v>44103</v>
      </c>
      <c r="AF162" s="35" t="e">
        <v>#N/A</v>
      </c>
      <c r="AG162" s="39">
        <v>1</v>
      </c>
      <c r="AH162" s="35" t="s">
        <v>536</v>
      </c>
      <c r="AI162" s="35">
        <v>12</v>
      </c>
      <c r="AJ162" s="35">
        <v>77</v>
      </c>
    </row>
    <row r="163" spans="27:36" ht="15" customHeight="1" x14ac:dyDescent="0.2">
      <c r="AA163" s="31">
        <v>158</v>
      </c>
      <c r="AB163" s="4665"/>
      <c r="AC163" s="33" t="s">
        <v>220</v>
      </c>
      <c r="AD163" s="33">
        <v>3</v>
      </c>
      <c r="AE163" s="34">
        <v>44194</v>
      </c>
      <c r="AF163" s="35" t="e">
        <v>#N/A</v>
      </c>
      <c r="AG163" s="39">
        <v>1</v>
      </c>
      <c r="AH163" s="35" t="s">
        <v>537</v>
      </c>
      <c r="AI163" s="35">
        <v>1</v>
      </c>
      <c r="AJ163" s="35">
        <v>64</v>
      </c>
    </row>
    <row r="164" spans="27:36" ht="15" customHeight="1" x14ac:dyDescent="0.2">
      <c r="AA164" s="31">
        <v>159</v>
      </c>
      <c r="AB164" s="4665" t="s">
        <v>299</v>
      </c>
      <c r="AC164" s="33" t="s">
        <v>219</v>
      </c>
      <c r="AD164" s="33">
        <v>4</v>
      </c>
      <c r="AE164" s="34">
        <v>44104</v>
      </c>
      <c r="AF164" s="35" t="e">
        <v>#N/A</v>
      </c>
      <c r="AG164" s="39">
        <v>1</v>
      </c>
      <c r="AH164" s="35" t="s">
        <v>538</v>
      </c>
      <c r="AI164" s="35">
        <v>12</v>
      </c>
      <c r="AJ164" s="35">
        <v>59</v>
      </c>
    </row>
    <row r="165" spans="27:36" ht="15" customHeight="1" x14ac:dyDescent="0.2">
      <c r="AA165" s="31">
        <v>160</v>
      </c>
      <c r="AB165" s="4665"/>
      <c r="AC165" s="33" t="s">
        <v>220</v>
      </c>
      <c r="AD165" s="33">
        <v>3</v>
      </c>
      <c r="AE165" s="34">
        <v>44195</v>
      </c>
      <c r="AF165" s="35" t="e">
        <v>#N/A</v>
      </c>
      <c r="AG165" s="39">
        <v>1</v>
      </c>
      <c r="AH165" s="35" t="s">
        <v>539</v>
      </c>
      <c r="AI165" s="35">
        <v>1</v>
      </c>
      <c r="AJ165" s="35">
        <v>4</v>
      </c>
    </row>
    <row r="166" spans="27:36" ht="15" customHeight="1" x14ac:dyDescent="0.2">
      <c r="AA166" s="31">
        <v>161</v>
      </c>
      <c r="AB166" s="4665" t="s">
        <v>300</v>
      </c>
      <c r="AC166" s="33" t="s">
        <v>219</v>
      </c>
      <c r="AD166" s="33">
        <v>4</v>
      </c>
      <c r="AE166" s="34">
        <v>44104</v>
      </c>
      <c r="AF166" s="35" t="e">
        <v>#N/A</v>
      </c>
      <c r="AG166" s="39">
        <v>1</v>
      </c>
      <c r="AH166" s="35" t="s">
        <v>540</v>
      </c>
      <c r="AI166" s="35">
        <v>12</v>
      </c>
      <c r="AJ166" s="35">
        <v>41</v>
      </c>
    </row>
    <row r="167" spans="27:36" ht="15" customHeight="1" x14ac:dyDescent="0.2">
      <c r="AA167" s="31">
        <v>162</v>
      </c>
      <c r="AB167" s="4665"/>
      <c r="AC167" s="33" t="s">
        <v>220</v>
      </c>
      <c r="AD167" s="33">
        <v>3</v>
      </c>
      <c r="AE167" s="34">
        <v>44194</v>
      </c>
      <c r="AF167" s="35" t="e">
        <v>#N/A</v>
      </c>
      <c r="AG167" s="39">
        <v>1</v>
      </c>
      <c r="AH167" s="35" t="s">
        <v>541</v>
      </c>
      <c r="AI167" s="35">
        <v>1</v>
      </c>
      <c r="AJ167" s="35">
        <v>73</v>
      </c>
    </row>
    <row r="168" spans="27:36" ht="15" customHeight="1" x14ac:dyDescent="0.2">
      <c r="AA168" s="31">
        <v>163</v>
      </c>
      <c r="AB168" s="4665" t="s">
        <v>301</v>
      </c>
      <c r="AC168" s="33" t="s">
        <v>219</v>
      </c>
      <c r="AD168" s="33">
        <v>4</v>
      </c>
      <c r="AE168" s="34">
        <v>44104</v>
      </c>
      <c r="AF168" s="35" t="e">
        <v>#N/A</v>
      </c>
      <c r="AG168" s="39">
        <v>1</v>
      </c>
      <c r="AH168" s="35" t="s">
        <v>542</v>
      </c>
      <c r="AI168" s="35">
        <v>12</v>
      </c>
      <c r="AJ168" s="35">
        <v>32</v>
      </c>
    </row>
    <row r="169" spans="27:36" ht="15" customHeight="1" x14ac:dyDescent="0.2">
      <c r="AA169" s="31">
        <v>164</v>
      </c>
      <c r="AB169" s="4665"/>
      <c r="AC169" s="33" t="s">
        <v>220</v>
      </c>
      <c r="AD169" s="33">
        <v>3</v>
      </c>
      <c r="AE169" s="34">
        <v>44196</v>
      </c>
      <c r="AF169" s="35" t="e">
        <v>#N/A</v>
      </c>
      <c r="AG169" s="39">
        <v>1</v>
      </c>
      <c r="AH169" s="35" t="s">
        <v>543</v>
      </c>
      <c r="AI169" s="35">
        <v>1</v>
      </c>
      <c r="AJ169" s="35">
        <v>40</v>
      </c>
    </row>
    <row r="170" spans="27:36" ht="15" customHeight="1" x14ac:dyDescent="0.2">
      <c r="AA170" s="31">
        <v>165</v>
      </c>
      <c r="AB170" s="4665" t="s">
        <v>302</v>
      </c>
      <c r="AC170" s="33" t="s">
        <v>219</v>
      </c>
      <c r="AD170" s="33">
        <v>4</v>
      </c>
      <c r="AE170" s="34">
        <v>44104</v>
      </c>
      <c r="AF170" s="35" t="e">
        <v>#N/A</v>
      </c>
      <c r="AG170" s="39">
        <v>1</v>
      </c>
      <c r="AH170" s="35" t="s">
        <v>544</v>
      </c>
      <c r="AI170" s="35">
        <v>12</v>
      </c>
      <c r="AJ170" s="35">
        <v>23</v>
      </c>
    </row>
    <row r="171" spans="27:36" ht="15" customHeight="1" x14ac:dyDescent="0.2">
      <c r="AA171" s="31">
        <v>166</v>
      </c>
      <c r="AB171" s="4665"/>
      <c r="AC171" s="33" t="s">
        <v>220</v>
      </c>
      <c r="AD171" s="33">
        <v>3</v>
      </c>
      <c r="AE171" s="34">
        <v>44196</v>
      </c>
      <c r="AF171" s="35" t="e">
        <v>#N/A</v>
      </c>
      <c r="AG171" s="39">
        <v>1</v>
      </c>
      <c r="AH171" s="35" t="s">
        <v>545</v>
      </c>
      <c r="AI171" s="35">
        <v>1</v>
      </c>
      <c r="AJ171" s="35">
        <v>31</v>
      </c>
    </row>
    <row r="172" spans="27:36" ht="15" customHeight="1" x14ac:dyDescent="0.2">
      <c r="AA172" s="31">
        <v>167</v>
      </c>
      <c r="AB172" s="4665" t="s">
        <v>303</v>
      </c>
      <c r="AC172" s="33" t="s">
        <v>219</v>
      </c>
      <c r="AD172" s="33">
        <v>4</v>
      </c>
      <c r="AE172" s="34">
        <v>44106</v>
      </c>
      <c r="AF172" s="35" t="e">
        <v>#N/A</v>
      </c>
      <c r="AG172" s="39">
        <v>1</v>
      </c>
      <c r="AH172" s="35" t="s">
        <v>546</v>
      </c>
      <c r="AI172" s="35">
        <v>12</v>
      </c>
      <c r="AJ172" s="35">
        <v>14</v>
      </c>
    </row>
    <row r="173" spans="27:36" ht="15" customHeight="1" x14ac:dyDescent="0.2">
      <c r="AA173" s="31">
        <v>168</v>
      </c>
      <c r="AB173" s="4665"/>
      <c r="AC173" s="33" t="s">
        <v>220</v>
      </c>
      <c r="AD173" s="33">
        <v>3</v>
      </c>
      <c r="AE173" s="34">
        <v>44195</v>
      </c>
      <c r="AF173" s="35" t="e">
        <v>#N/A</v>
      </c>
      <c r="AG173" s="39">
        <v>1</v>
      </c>
      <c r="AH173" s="35" t="s">
        <v>547</v>
      </c>
      <c r="AI173" s="35">
        <v>1</v>
      </c>
      <c r="AJ173" s="35">
        <v>13</v>
      </c>
    </row>
    <row r="174" spans="27:36" ht="15" customHeight="1" x14ac:dyDescent="0.2">
      <c r="AA174" s="31">
        <v>169</v>
      </c>
      <c r="AB174" s="4665" t="s">
        <v>304</v>
      </c>
      <c r="AC174" s="33" t="s">
        <v>219</v>
      </c>
      <c r="AD174" s="33">
        <v>4</v>
      </c>
      <c r="AE174" s="34">
        <v>44106</v>
      </c>
      <c r="AF174" s="35" t="e">
        <v>#N/A</v>
      </c>
      <c r="AG174" s="39">
        <v>1</v>
      </c>
      <c r="AH174" s="35" t="s">
        <v>548</v>
      </c>
      <c r="AI174" s="35">
        <v>12</v>
      </c>
      <c r="AJ174" s="35">
        <v>5</v>
      </c>
    </row>
    <row r="175" spans="27:36" ht="15" customHeight="1" x14ac:dyDescent="0.2">
      <c r="AA175" s="31">
        <v>170</v>
      </c>
      <c r="AB175" s="4665"/>
      <c r="AC175" s="33" t="s">
        <v>220</v>
      </c>
      <c r="AD175" s="33">
        <v>3</v>
      </c>
      <c r="AE175" s="34">
        <v>44195</v>
      </c>
      <c r="AF175" s="35" t="e">
        <v>#N/A</v>
      </c>
      <c r="AG175" s="39">
        <v>1</v>
      </c>
      <c r="AH175" s="35" t="s">
        <v>549</v>
      </c>
      <c r="AI175" s="35">
        <v>1</v>
      </c>
      <c r="AJ175" s="35">
        <v>22</v>
      </c>
    </row>
    <row r="176" spans="27:36" ht="15" customHeight="1" x14ac:dyDescent="0.2">
      <c r="AA176" s="31">
        <v>171</v>
      </c>
      <c r="AB176" s="4665" t="s">
        <v>305</v>
      </c>
      <c r="AC176" s="33" t="s">
        <v>219</v>
      </c>
      <c r="AD176" s="33">
        <v>4</v>
      </c>
      <c r="AE176" s="34">
        <v>44109</v>
      </c>
      <c r="AF176" s="35" t="e">
        <v>#N/A</v>
      </c>
      <c r="AG176" s="39">
        <v>1</v>
      </c>
      <c r="AH176" s="35" t="s">
        <v>550</v>
      </c>
      <c r="AI176" s="35">
        <v>12</v>
      </c>
      <c r="AJ176" s="35">
        <v>74</v>
      </c>
    </row>
    <row r="177" spans="27:36" ht="15" customHeight="1" x14ac:dyDescent="0.2">
      <c r="AA177" s="31">
        <v>172</v>
      </c>
      <c r="AB177" s="4665"/>
      <c r="AC177" s="33" t="s">
        <v>220</v>
      </c>
      <c r="AD177" s="33">
        <v>3</v>
      </c>
      <c r="AE177" s="34">
        <v>44200</v>
      </c>
      <c r="AF177" s="35" t="e">
        <v>#N/A</v>
      </c>
      <c r="AG177" s="39">
        <v>1</v>
      </c>
      <c r="AH177" s="35" t="s">
        <v>551</v>
      </c>
      <c r="AI177" s="35">
        <v>1</v>
      </c>
      <c r="AJ177" s="35">
        <v>58</v>
      </c>
    </row>
    <row r="178" spans="27:36" ht="15" customHeight="1" x14ac:dyDescent="0.2">
      <c r="AA178" s="31">
        <v>173</v>
      </c>
      <c r="AB178" s="4665" t="s">
        <v>306</v>
      </c>
      <c r="AC178" s="33" t="s">
        <v>219</v>
      </c>
      <c r="AD178" s="33">
        <v>4</v>
      </c>
      <c r="AE178" s="34">
        <v>44111</v>
      </c>
      <c r="AF178" s="35" t="e">
        <v>#N/A</v>
      </c>
      <c r="AG178" s="39">
        <v>1</v>
      </c>
      <c r="AH178" s="35" t="s">
        <v>552</v>
      </c>
      <c r="AI178" s="35">
        <v>12</v>
      </c>
      <c r="AJ178" s="35">
        <v>65</v>
      </c>
    </row>
    <row r="179" spans="27:36" ht="15" customHeight="1" x14ac:dyDescent="0.2">
      <c r="AA179" s="31">
        <v>174</v>
      </c>
      <c r="AB179" s="4665"/>
      <c r="AC179" s="33" t="s">
        <v>220</v>
      </c>
      <c r="AD179" s="33">
        <v>3</v>
      </c>
      <c r="AE179" s="34">
        <v>44201</v>
      </c>
      <c r="AF179" s="35" t="e">
        <v>#N/A</v>
      </c>
      <c r="AG179" s="39">
        <v>1</v>
      </c>
      <c r="AH179" s="35" t="s">
        <v>553</v>
      </c>
      <c r="AI179" s="35">
        <v>1</v>
      </c>
      <c r="AJ179" s="35">
        <v>67</v>
      </c>
    </row>
    <row r="180" spans="27:36" ht="15" customHeight="1" x14ac:dyDescent="0.2">
      <c r="AA180" s="31">
        <v>175</v>
      </c>
      <c r="AB180" s="4665" t="s">
        <v>307</v>
      </c>
      <c r="AC180" s="33" t="s">
        <v>219</v>
      </c>
      <c r="AD180" s="33">
        <v>4</v>
      </c>
      <c r="AE180" s="34">
        <v>44117</v>
      </c>
      <c r="AF180" s="35" t="e">
        <v>#N/A</v>
      </c>
      <c r="AG180" s="39">
        <v>1</v>
      </c>
      <c r="AH180" s="35" t="s">
        <v>554</v>
      </c>
      <c r="AI180" s="35">
        <v>12</v>
      </c>
      <c r="AJ180" s="35">
        <v>47</v>
      </c>
    </row>
    <row r="181" spans="27:36" ht="15" customHeight="1" x14ac:dyDescent="0.2">
      <c r="AA181" s="31">
        <v>176</v>
      </c>
      <c r="AB181" s="4665"/>
      <c r="AC181" s="33" t="s">
        <v>220</v>
      </c>
      <c r="AD181" s="33">
        <v>3</v>
      </c>
      <c r="AE181" s="34">
        <v>44207</v>
      </c>
      <c r="AF181" s="35" t="e">
        <v>#N/A</v>
      </c>
      <c r="AG181" s="39">
        <v>1</v>
      </c>
      <c r="AH181" s="35" t="s">
        <v>555</v>
      </c>
      <c r="AI181" s="35">
        <v>1</v>
      </c>
      <c r="AJ181" s="35">
        <v>76</v>
      </c>
    </row>
    <row r="182" spans="27:36" ht="15" customHeight="1" x14ac:dyDescent="0.2">
      <c r="AA182" s="31">
        <v>177</v>
      </c>
      <c r="AB182" s="4665" t="s">
        <v>308</v>
      </c>
      <c r="AC182" s="33" t="s">
        <v>219</v>
      </c>
      <c r="AD182" s="33">
        <v>4</v>
      </c>
      <c r="AE182" s="34">
        <v>44119</v>
      </c>
      <c r="AF182" s="35" t="e">
        <v>#N/A</v>
      </c>
      <c r="AG182" s="39">
        <v>1</v>
      </c>
      <c r="AH182" s="35" t="s">
        <v>556</v>
      </c>
      <c r="AI182" s="35">
        <v>12</v>
      </c>
      <c r="AJ182" s="35">
        <v>38</v>
      </c>
    </row>
    <row r="183" spans="27:36" ht="15" customHeight="1" x14ac:dyDescent="0.2">
      <c r="AA183" s="31">
        <v>178</v>
      </c>
      <c r="AB183" s="4665"/>
      <c r="AC183" s="33" t="s">
        <v>220</v>
      </c>
      <c r="AD183" s="33">
        <v>3</v>
      </c>
      <c r="AE183" s="34">
        <v>44208</v>
      </c>
      <c r="AF183" s="35" t="e">
        <v>#N/A</v>
      </c>
      <c r="AG183" s="39">
        <v>1</v>
      </c>
      <c r="AH183" s="35" t="s">
        <v>557</v>
      </c>
      <c r="AI183" s="35">
        <v>1</v>
      </c>
      <c r="AJ183" s="35">
        <v>7</v>
      </c>
    </row>
    <row r="184" spans="27:36" ht="15" customHeight="1" x14ac:dyDescent="0.2">
      <c r="AA184" s="31">
        <v>179</v>
      </c>
      <c r="AB184" s="4665" t="s">
        <v>309</v>
      </c>
      <c r="AC184" s="33" t="s">
        <v>219</v>
      </c>
      <c r="AD184" s="33">
        <v>4</v>
      </c>
      <c r="AE184" s="34">
        <v>44119</v>
      </c>
      <c r="AF184" s="35" t="e">
        <v>#N/A</v>
      </c>
      <c r="AG184" s="39">
        <v>1</v>
      </c>
      <c r="AH184" s="35" t="s">
        <v>558</v>
      </c>
      <c r="AI184" s="35">
        <v>12</v>
      </c>
      <c r="AJ184" s="35">
        <v>29</v>
      </c>
    </row>
    <row r="185" spans="27:36" ht="15" customHeight="1" x14ac:dyDescent="0.2">
      <c r="AA185" s="31">
        <v>180</v>
      </c>
      <c r="AB185" s="4665"/>
      <c r="AC185" s="33" t="s">
        <v>220</v>
      </c>
      <c r="AD185" s="33">
        <v>3</v>
      </c>
      <c r="AE185" s="34">
        <v>44209</v>
      </c>
      <c r="AF185" s="35" t="e">
        <v>#N/A</v>
      </c>
      <c r="AG185" s="39">
        <v>1</v>
      </c>
      <c r="AH185" s="35" t="s">
        <v>559</v>
      </c>
      <c r="AI185" s="35">
        <v>1</v>
      </c>
      <c r="AJ185" s="35">
        <v>16</v>
      </c>
    </row>
    <row r="186" spans="27:36" ht="15" customHeight="1" x14ac:dyDescent="0.2">
      <c r="AA186" s="31">
        <v>181</v>
      </c>
      <c r="AB186" s="4665" t="s">
        <v>310</v>
      </c>
      <c r="AC186" s="33" t="s">
        <v>219</v>
      </c>
      <c r="AD186" s="33">
        <v>4</v>
      </c>
      <c r="AE186" s="34">
        <v>44119</v>
      </c>
      <c r="AF186" s="35" t="e">
        <v>#N/A</v>
      </c>
      <c r="AG186" s="39">
        <v>1</v>
      </c>
      <c r="AH186" s="35" t="s">
        <v>560</v>
      </c>
      <c r="AI186" s="35">
        <v>12</v>
      </c>
      <c r="AJ186" s="35">
        <v>20</v>
      </c>
    </row>
    <row r="187" spans="27:36" ht="15" customHeight="1" x14ac:dyDescent="0.2">
      <c r="AA187" s="31">
        <v>182</v>
      </c>
      <c r="AB187" s="4665"/>
      <c r="AC187" s="33" t="s">
        <v>220</v>
      </c>
      <c r="AD187" s="33">
        <v>3</v>
      </c>
      <c r="AE187" s="34">
        <v>44214</v>
      </c>
      <c r="AF187" s="35" t="e">
        <v>#N/A</v>
      </c>
      <c r="AG187" s="39">
        <v>1</v>
      </c>
      <c r="AH187" s="35" t="s">
        <v>561</v>
      </c>
      <c r="AI187" s="35">
        <v>1</v>
      </c>
      <c r="AJ187" s="35">
        <v>25</v>
      </c>
    </row>
    <row r="188" spans="27:36" ht="15" customHeight="1" x14ac:dyDescent="0.2">
      <c r="AA188" s="31">
        <v>183</v>
      </c>
      <c r="AB188" s="4665" t="s">
        <v>311</v>
      </c>
      <c r="AC188" s="33" t="s">
        <v>219</v>
      </c>
      <c r="AD188" s="33">
        <v>4</v>
      </c>
      <c r="AE188" s="34">
        <v>44125</v>
      </c>
      <c r="AF188" s="35" t="e">
        <v>#N/A</v>
      </c>
      <c r="AG188" s="39">
        <v>1</v>
      </c>
      <c r="AH188" s="35" t="s">
        <v>562</v>
      </c>
      <c r="AI188" s="35">
        <v>12</v>
      </c>
      <c r="AJ188" s="35">
        <v>2</v>
      </c>
    </row>
    <row r="189" spans="27:36" ht="15" customHeight="1" x14ac:dyDescent="0.2">
      <c r="AA189" s="31">
        <v>184</v>
      </c>
      <c r="AB189" s="4665"/>
      <c r="AC189" s="33" t="s">
        <v>220</v>
      </c>
      <c r="AD189" s="33">
        <v>3</v>
      </c>
      <c r="AE189" s="34">
        <v>44216</v>
      </c>
      <c r="AF189" s="35" t="e">
        <v>#N/A</v>
      </c>
      <c r="AG189" s="39">
        <v>1</v>
      </c>
      <c r="AH189" s="35" t="s">
        <v>563</v>
      </c>
      <c r="AI189" s="35">
        <v>1</v>
      </c>
      <c r="AJ189" s="35">
        <v>43</v>
      </c>
    </row>
  </sheetData>
  <mergeCells count="101">
    <mergeCell ref="AA4:AA5"/>
    <mergeCell ref="AB4:AB5"/>
    <mergeCell ref="AC4:AC5"/>
    <mergeCell ref="AD4:AD5"/>
    <mergeCell ref="AE4:AF4"/>
    <mergeCell ref="AG4:AG5"/>
    <mergeCell ref="AB12:AB13"/>
    <mergeCell ref="AB14:AB15"/>
    <mergeCell ref="AB16:AB17"/>
    <mergeCell ref="AB18:AB19"/>
    <mergeCell ref="AB20:AB21"/>
    <mergeCell ref="AB22:AB23"/>
    <mergeCell ref="AH4:AH5"/>
    <mergeCell ref="AI4:AI5"/>
    <mergeCell ref="AJ4:AJ5"/>
    <mergeCell ref="AB6:AB7"/>
    <mergeCell ref="AB8:AB9"/>
    <mergeCell ref="AB10:AB11"/>
    <mergeCell ref="AB36:AB37"/>
    <mergeCell ref="AB38:AB39"/>
    <mergeCell ref="AB40:AB41"/>
    <mergeCell ref="AB42:AB43"/>
    <mergeCell ref="AB44:AB45"/>
    <mergeCell ref="AB46:AB47"/>
    <mergeCell ref="AB24:AB25"/>
    <mergeCell ref="AB26:AB27"/>
    <mergeCell ref="AB28:AB29"/>
    <mergeCell ref="AB30:AB31"/>
    <mergeCell ref="AB32:AB33"/>
    <mergeCell ref="AB34:AB35"/>
    <mergeCell ref="AB60:AB61"/>
    <mergeCell ref="AB62:AB63"/>
    <mergeCell ref="AB64:AB65"/>
    <mergeCell ref="AB66:AB67"/>
    <mergeCell ref="AB68:AB69"/>
    <mergeCell ref="AB70:AB71"/>
    <mergeCell ref="AB48:AB49"/>
    <mergeCell ref="AB50:AB51"/>
    <mergeCell ref="AB52:AB53"/>
    <mergeCell ref="AB54:AB55"/>
    <mergeCell ref="AB56:AB57"/>
    <mergeCell ref="AB58:AB59"/>
    <mergeCell ref="AB84:AB85"/>
    <mergeCell ref="AB86:AB87"/>
    <mergeCell ref="AB88:AB89"/>
    <mergeCell ref="AB90:AB91"/>
    <mergeCell ref="AB92:AB93"/>
    <mergeCell ref="AB94:AB95"/>
    <mergeCell ref="AB72:AB73"/>
    <mergeCell ref="AB74:AB75"/>
    <mergeCell ref="AB76:AB77"/>
    <mergeCell ref="AB78:AB79"/>
    <mergeCell ref="AB80:AB81"/>
    <mergeCell ref="AB82:AB83"/>
    <mergeCell ref="AB108:AB109"/>
    <mergeCell ref="AB110:AB111"/>
    <mergeCell ref="AB112:AB113"/>
    <mergeCell ref="AB114:AB115"/>
    <mergeCell ref="AB116:AB117"/>
    <mergeCell ref="AB118:AB119"/>
    <mergeCell ref="AB96:AB97"/>
    <mergeCell ref="AB98:AB99"/>
    <mergeCell ref="AB100:AB101"/>
    <mergeCell ref="AB102:AB103"/>
    <mergeCell ref="AB104:AB105"/>
    <mergeCell ref="AB106:AB107"/>
    <mergeCell ref="AB132:AB133"/>
    <mergeCell ref="AB134:AB135"/>
    <mergeCell ref="AB136:AB137"/>
    <mergeCell ref="AB138:AB139"/>
    <mergeCell ref="AB140:AB141"/>
    <mergeCell ref="AB142:AB143"/>
    <mergeCell ref="AB120:AB121"/>
    <mergeCell ref="AB122:AB123"/>
    <mergeCell ref="AB124:AB125"/>
    <mergeCell ref="AB126:AB127"/>
    <mergeCell ref="AB128:AB129"/>
    <mergeCell ref="AB130:AB131"/>
    <mergeCell ref="AB156:AB157"/>
    <mergeCell ref="AB158:AB159"/>
    <mergeCell ref="AB160:AB161"/>
    <mergeCell ref="AB162:AB163"/>
    <mergeCell ref="AB164:AB165"/>
    <mergeCell ref="AB166:AB167"/>
    <mergeCell ref="AB144:AB145"/>
    <mergeCell ref="AB146:AB147"/>
    <mergeCell ref="AB148:AB149"/>
    <mergeCell ref="AB150:AB151"/>
    <mergeCell ref="AB152:AB153"/>
    <mergeCell ref="AB154:AB155"/>
    <mergeCell ref="AB180:AB181"/>
    <mergeCell ref="AB182:AB183"/>
    <mergeCell ref="AB184:AB185"/>
    <mergeCell ref="AB186:AB187"/>
    <mergeCell ref="AB188:AB189"/>
    <mergeCell ref="AB168:AB169"/>
    <mergeCell ref="AB170:AB171"/>
    <mergeCell ref="AB172:AB173"/>
    <mergeCell ref="AB174:AB175"/>
    <mergeCell ref="AB176:AB177"/>
    <mergeCell ref="AB178:AB179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469AE-9443-440C-AE9D-5085CA8A308C}">
  <sheetPr codeName="Sheet12"/>
  <dimension ref="A1:AQ189"/>
  <sheetViews>
    <sheetView topLeftCell="A7" workbookViewId="0">
      <selection activeCell="AC3" sqref="AC3:AQ189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0" width="8" customWidth="1"/>
    <col min="11" max="12" width="12.140625" customWidth="1"/>
    <col min="13" max="17" width="8" customWidth="1"/>
    <col min="18" max="18" width="10.85546875" customWidth="1"/>
    <col min="19" max="20" width="8" customWidth="1"/>
    <col min="21" max="21" width="11.42578125" customWidth="1"/>
    <col min="22" max="22" width="10" customWidth="1"/>
    <col min="23" max="24" width="8" customWidth="1"/>
    <col min="25" max="25" width="11.28515625" customWidth="1"/>
    <col min="36" max="36" width="9.140625" customWidth="1"/>
  </cols>
  <sheetData>
    <row r="1" spans="1:43" ht="15" customHeight="1" x14ac:dyDescent="0.2">
      <c r="A1" t="s">
        <v>0</v>
      </c>
    </row>
    <row r="2" spans="1:43" ht="15" customHeight="1" x14ac:dyDescent="0.2">
      <c r="A2" t="s">
        <v>347</v>
      </c>
    </row>
    <row r="3" spans="1:43" ht="15" customHeight="1" x14ac:dyDescent="0.25">
      <c r="A3" t="s">
        <v>348</v>
      </c>
      <c r="AD3" s="25" t="s">
        <v>214</v>
      </c>
      <c r="AE3" s="25"/>
      <c r="AF3" s="25"/>
      <c r="AG3" s="25"/>
      <c r="AH3" s="26"/>
      <c r="AJ3" s="1"/>
      <c r="AK3" s="27"/>
      <c r="AL3" s="27"/>
      <c r="AM3" s="1"/>
      <c r="AN3" s="1"/>
    </row>
    <row r="4" spans="1:43" ht="15" customHeight="1" x14ac:dyDescent="0.25">
      <c r="A4" t="s">
        <v>3</v>
      </c>
      <c r="AD4" s="4930" t="s">
        <v>215</v>
      </c>
      <c r="AE4" s="4929" t="s">
        <v>216</v>
      </c>
      <c r="AF4" s="4931" t="s">
        <v>217</v>
      </c>
      <c r="AG4" s="4930" t="s">
        <v>372</v>
      </c>
      <c r="AH4" s="4933" t="s">
        <v>373</v>
      </c>
      <c r="AI4" s="4933"/>
      <c r="AJ4" s="4929" t="s">
        <v>374</v>
      </c>
      <c r="AK4" s="4929" t="s">
        <v>375</v>
      </c>
      <c r="AL4" s="4929" t="s">
        <v>376</v>
      </c>
      <c r="AM4" s="4929" t="s">
        <v>377</v>
      </c>
      <c r="AN4" s="4931" t="s">
        <v>564</v>
      </c>
      <c r="AO4" s="4933" t="s">
        <v>565</v>
      </c>
      <c r="AP4" s="4933"/>
      <c r="AQ4" s="4933"/>
    </row>
    <row r="5" spans="1:43" ht="15" customHeight="1" x14ac:dyDescent="0.25">
      <c r="A5" t="s">
        <v>349</v>
      </c>
      <c r="AD5" s="4930"/>
      <c r="AE5" s="4929"/>
      <c r="AF5" s="4932"/>
      <c r="AG5" s="4930"/>
      <c r="AH5" s="30" t="s">
        <v>378</v>
      </c>
      <c r="AI5" s="28" t="s">
        <v>379</v>
      </c>
      <c r="AJ5" s="4929"/>
      <c r="AK5" s="4929"/>
      <c r="AL5" s="4929"/>
      <c r="AM5" s="4929"/>
      <c r="AN5" s="4932"/>
      <c r="AO5" s="29" t="s">
        <v>566</v>
      </c>
      <c r="AP5" s="29" t="s">
        <v>567</v>
      </c>
      <c r="AQ5" s="29" t="s">
        <v>568</v>
      </c>
    </row>
    <row r="6" spans="1:43" ht="15" customHeight="1" x14ac:dyDescent="0.2">
      <c r="A6" t="s">
        <v>5</v>
      </c>
      <c r="AC6" s="40">
        <v>1</v>
      </c>
      <c r="AD6" s="4666">
        <v>1</v>
      </c>
      <c r="AE6" s="4665" t="s">
        <v>569</v>
      </c>
      <c r="AF6" s="33" t="s">
        <v>219</v>
      </c>
      <c r="AG6" s="33">
        <v>3</v>
      </c>
      <c r="AH6" s="34">
        <v>44125</v>
      </c>
      <c r="AI6" s="35" t="e">
        <v>#N/A</v>
      </c>
      <c r="AJ6" s="39">
        <v>1</v>
      </c>
      <c r="AK6" s="35" t="s">
        <v>570</v>
      </c>
      <c r="AL6" s="35">
        <v>8</v>
      </c>
      <c r="AM6" s="39">
        <v>14</v>
      </c>
      <c r="AN6" s="41">
        <v>0.3</v>
      </c>
      <c r="AO6" s="36">
        <v>150</v>
      </c>
      <c r="AP6" s="36">
        <v>150</v>
      </c>
      <c r="AQ6" s="36" t="s">
        <v>571</v>
      </c>
    </row>
    <row r="7" spans="1:43" ht="15" customHeight="1" x14ac:dyDescent="0.2">
      <c r="A7" t="s">
        <v>3</v>
      </c>
      <c r="AC7" s="40">
        <v>2</v>
      </c>
      <c r="AD7" s="4678"/>
      <c r="AE7" s="4665"/>
      <c r="AF7" s="33" t="s">
        <v>220</v>
      </c>
      <c r="AG7" s="33">
        <v>3</v>
      </c>
      <c r="AH7" s="34">
        <v>44215</v>
      </c>
      <c r="AI7" s="35" t="e">
        <v>#N/A</v>
      </c>
      <c r="AJ7" s="39">
        <v>1</v>
      </c>
      <c r="AK7" s="35" t="s">
        <v>572</v>
      </c>
      <c r="AL7" s="35">
        <v>1</v>
      </c>
      <c r="AM7" s="39">
        <v>34</v>
      </c>
      <c r="AN7" s="41">
        <v>0.6</v>
      </c>
      <c r="AO7" s="36">
        <v>200</v>
      </c>
      <c r="AP7" s="36">
        <v>200</v>
      </c>
      <c r="AQ7" s="36">
        <v>200</v>
      </c>
    </row>
    <row r="8" spans="1:43" ht="15" customHeight="1" x14ac:dyDescent="0.2">
      <c r="A8" t="s">
        <v>6</v>
      </c>
      <c r="AC8" s="40">
        <v>3</v>
      </c>
      <c r="AD8" s="4666">
        <v>2</v>
      </c>
      <c r="AE8" s="4665" t="s">
        <v>573</v>
      </c>
      <c r="AF8" s="33" t="s">
        <v>219</v>
      </c>
      <c r="AG8" s="33">
        <v>3</v>
      </c>
      <c r="AH8" s="34">
        <v>44173</v>
      </c>
      <c r="AI8" s="35" t="e">
        <v>#N/A</v>
      </c>
      <c r="AJ8" s="39">
        <v>1</v>
      </c>
      <c r="AK8" s="35" t="s">
        <v>574</v>
      </c>
      <c r="AL8" s="35">
        <v>8</v>
      </c>
      <c r="AM8" s="39">
        <v>17</v>
      </c>
      <c r="AN8" s="41">
        <v>0.3</v>
      </c>
      <c r="AO8" s="36">
        <v>150</v>
      </c>
      <c r="AP8" s="36">
        <v>150</v>
      </c>
      <c r="AQ8" s="36" t="s">
        <v>571</v>
      </c>
    </row>
    <row r="9" spans="1:43" ht="15" customHeight="1" x14ac:dyDescent="0.2">
      <c r="A9" t="s">
        <v>3</v>
      </c>
      <c r="AC9" s="40">
        <v>4</v>
      </c>
      <c r="AD9" s="4678"/>
      <c r="AE9" s="4665"/>
      <c r="AF9" s="33" t="s">
        <v>220</v>
      </c>
      <c r="AG9" s="33">
        <v>3</v>
      </c>
      <c r="AH9" s="34">
        <v>44264</v>
      </c>
      <c r="AI9" s="35" t="e">
        <v>#N/A</v>
      </c>
      <c r="AJ9" s="39">
        <v>1</v>
      </c>
      <c r="AK9" s="35" t="s">
        <v>575</v>
      </c>
      <c r="AL9" s="35">
        <v>1</v>
      </c>
      <c r="AM9" s="39">
        <v>52</v>
      </c>
      <c r="AN9" s="41">
        <v>0.6</v>
      </c>
      <c r="AO9" s="36">
        <v>200</v>
      </c>
      <c r="AP9" s="36">
        <v>200</v>
      </c>
      <c r="AQ9" s="36">
        <v>200</v>
      </c>
    </row>
    <row r="10" spans="1:43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  <c r="AC10" s="40">
        <v>5</v>
      </c>
      <c r="AD10" s="4666">
        <v>3</v>
      </c>
      <c r="AE10" s="4665" t="s">
        <v>576</v>
      </c>
      <c r="AF10" s="33" t="s">
        <v>219</v>
      </c>
      <c r="AG10" s="33">
        <v>3</v>
      </c>
      <c r="AH10" s="34">
        <v>44175</v>
      </c>
      <c r="AI10" s="35" t="e">
        <v>#N/A</v>
      </c>
      <c r="AJ10" s="39">
        <v>1</v>
      </c>
      <c r="AK10" s="35" t="s">
        <v>577</v>
      </c>
      <c r="AL10" s="35">
        <v>8</v>
      </c>
      <c r="AM10" s="39">
        <v>18</v>
      </c>
      <c r="AN10" s="41">
        <v>0.75</v>
      </c>
      <c r="AO10" s="36">
        <v>250</v>
      </c>
      <c r="AP10" s="36">
        <v>250</v>
      </c>
      <c r="AQ10" s="36">
        <v>250</v>
      </c>
    </row>
    <row r="11" spans="1:43" ht="15" customHeight="1" x14ac:dyDescent="0.2">
      <c r="A11" t="s">
        <v>8</v>
      </c>
      <c r="B11" s="20">
        <v>2.8056000000000001</v>
      </c>
      <c r="C11" s="2">
        <v>7.0499999999999993E-2</v>
      </c>
      <c r="D11" s="2">
        <v>7.0499999999999993E-2</v>
      </c>
      <c r="E11" s="2">
        <v>1.2033</v>
      </c>
      <c r="F11" s="2">
        <v>1.0513999999999999</v>
      </c>
      <c r="G11" s="2">
        <v>8.9200000000000002E-2</v>
      </c>
      <c r="H11" s="2">
        <v>8.2900000000000001E-2</v>
      </c>
      <c r="I11" s="2">
        <v>2.8801999999999999</v>
      </c>
      <c r="J11" s="2">
        <v>2.9390999999999998</v>
      </c>
      <c r="K11" s="2">
        <v>7.9000000000000001E-2</v>
      </c>
      <c r="L11" s="2">
        <v>6.0999999999999999E-2</v>
      </c>
      <c r="M11" s="2">
        <v>2.0087999999999999</v>
      </c>
      <c r="N11" s="2">
        <v>1.9462999999999999</v>
      </c>
      <c r="O11" s="2">
        <v>6.7900000000000002E-2</v>
      </c>
      <c r="P11" s="2">
        <v>6.0999999999999999E-2</v>
      </c>
      <c r="Q11" s="2">
        <v>5.8099999999999999E-2</v>
      </c>
      <c r="R11" s="2">
        <v>5.7799999999999997E-2</v>
      </c>
      <c r="S11" s="2">
        <v>7.0199999999999999E-2</v>
      </c>
      <c r="T11" s="2">
        <v>6.5799999999999997E-2</v>
      </c>
      <c r="U11" s="2">
        <v>6.5000000000000002E-2</v>
      </c>
      <c r="V11" s="2">
        <v>6.5000000000000002E-2</v>
      </c>
      <c r="W11" s="2">
        <v>9.0399999999999994E-2</v>
      </c>
      <c r="X11" s="2">
        <v>8.9700000000000002E-2</v>
      </c>
      <c r="Y11" s="20">
        <v>2.4940000000000002</v>
      </c>
      <c r="AC11" s="40">
        <v>6</v>
      </c>
      <c r="AD11" s="4678"/>
      <c r="AE11" s="4665"/>
      <c r="AF11" s="33" t="s">
        <v>220</v>
      </c>
      <c r="AG11" s="33">
        <v>3</v>
      </c>
      <c r="AH11" s="34">
        <v>44265</v>
      </c>
      <c r="AI11" s="35" t="e">
        <v>#N/A</v>
      </c>
      <c r="AJ11" s="39">
        <v>1</v>
      </c>
      <c r="AK11" s="35" t="s">
        <v>578</v>
      </c>
      <c r="AL11" s="35">
        <v>1</v>
      </c>
      <c r="AM11" s="39">
        <v>61</v>
      </c>
      <c r="AN11" s="41">
        <v>0.6</v>
      </c>
      <c r="AO11" s="36">
        <v>200</v>
      </c>
      <c r="AP11" s="36">
        <v>200</v>
      </c>
      <c r="AQ11" s="36">
        <v>200</v>
      </c>
    </row>
    <row r="12" spans="1:43" ht="15" customHeight="1" x14ac:dyDescent="0.2">
      <c r="A12" t="s">
        <v>9</v>
      </c>
      <c r="B12" s="2">
        <v>0.1716</v>
      </c>
      <c r="C12" s="2">
        <v>0.17319999999999999</v>
      </c>
      <c r="D12" s="2">
        <v>2.7791999999999999</v>
      </c>
      <c r="E12" s="2">
        <v>2.7761</v>
      </c>
      <c r="F12" s="2">
        <v>0.1002</v>
      </c>
      <c r="G12" s="2">
        <v>9.2999999999999999E-2</v>
      </c>
      <c r="H12" s="2">
        <v>9.0999999999999998E-2</v>
      </c>
      <c r="I12" s="2">
        <v>0.1047</v>
      </c>
      <c r="J12" s="2">
        <v>0.2969</v>
      </c>
      <c r="K12" s="2">
        <v>0.2959</v>
      </c>
      <c r="L12" s="2">
        <v>1.4407000000000001</v>
      </c>
      <c r="M12" s="2">
        <v>1.3686</v>
      </c>
      <c r="N12" s="2">
        <v>9.06E-2</v>
      </c>
      <c r="O12" s="2">
        <v>8.2900000000000001E-2</v>
      </c>
      <c r="P12" s="2">
        <v>8.0100000000000005E-2</v>
      </c>
      <c r="Q12" s="2">
        <v>8.8999999999999996E-2</v>
      </c>
      <c r="R12" s="2">
        <v>0.17430000000000001</v>
      </c>
      <c r="S12" s="2">
        <v>0.17699999999999999</v>
      </c>
      <c r="T12" s="2">
        <v>0.26040000000000002</v>
      </c>
      <c r="U12" s="2">
        <v>0.26529999999999998</v>
      </c>
      <c r="V12" s="2">
        <v>9.5899999999999999E-2</v>
      </c>
      <c r="W12" s="2">
        <v>9.1899999999999996E-2</v>
      </c>
      <c r="X12" s="2">
        <v>9.7000000000000003E-2</v>
      </c>
      <c r="Y12" s="2">
        <v>9.1200000000000003E-2</v>
      </c>
      <c r="AC12" s="40">
        <v>7</v>
      </c>
      <c r="AD12" s="4666">
        <v>4</v>
      </c>
      <c r="AE12" s="4665" t="s">
        <v>579</v>
      </c>
      <c r="AF12" s="33" t="s">
        <v>219</v>
      </c>
      <c r="AG12" s="33">
        <v>3</v>
      </c>
      <c r="AH12" s="35" t="e">
        <v>#N/A</v>
      </c>
      <c r="AI12" s="35" t="e">
        <v>#N/A</v>
      </c>
      <c r="AJ12" s="39">
        <v>1</v>
      </c>
      <c r="AK12" s="35" t="s">
        <v>580</v>
      </c>
      <c r="AL12" s="35">
        <v>9</v>
      </c>
      <c r="AM12" s="39">
        <v>6</v>
      </c>
      <c r="AN12" s="41"/>
      <c r="AO12" s="40"/>
      <c r="AP12" s="40"/>
      <c r="AQ12" s="40"/>
    </row>
    <row r="13" spans="1:43" ht="15" customHeight="1" x14ac:dyDescent="0.2">
      <c r="A13" t="s">
        <v>10</v>
      </c>
      <c r="B13" s="20">
        <v>2.4925000000000002</v>
      </c>
      <c r="C13" s="2">
        <v>0.16769999999999999</v>
      </c>
      <c r="D13" s="2">
        <v>0.15640000000000001</v>
      </c>
      <c r="E13" s="2">
        <v>7.6399999999999996E-2</v>
      </c>
      <c r="F13" s="2">
        <v>7.1599999999999997E-2</v>
      </c>
      <c r="G13" s="2">
        <v>7.1499999999999994E-2</v>
      </c>
      <c r="H13" s="2">
        <v>7.5899999999999995E-2</v>
      </c>
      <c r="I13" s="2">
        <v>7.6600000000000001E-2</v>
      </c>
      <c r="J13" s="2">
        <v>6.6400000000000001E-2</v>
      </c>
      <c r="K13" s="2">
        <v>7.1099999999999997E-2</v>
      </c>
      <c r="L13" s="2">
        <v>7.1099999999999997E-2</v>
      </c>
      <c r="M13" s="2">
        <v>9.4299999999999995E-2</v>
      </c>
      <c r="N13" s="2">
        <v>0.1047</v>
      </c>
      <c r="O13" s="2">
        <v>9.0499999999999997E-2</v>
      </c>
      <c r="P13" s="2">
        <v>8.7099999999999997E-2</v>
      </c>
      <c r="Q13" s="2">
        <v>8.5599999999999996E-2</v>
      </c>
      <c r="R13" s="2">
        <v>8.5000000000000006E-2</v>
      </c>
      <c r="S13" s="2">
        <v>8.2500000000000004E-2</v>
      </c>
      <c r="T13" s="2">
        <v>7.6499999999999999E-2</v>
      </c>
      <c r="U13" s="2">
        <v>6.8400000000000002E-2</v>
      </c>
      <c r="V13" s="2">
        <v>6.6799999999999998E-2</v>
      </c>
      <c r="W13" s="2">
        <v>6.8400000000000002E-2</v>
      </c>
      <c r="X13" s="2">
        <v>6.9000000000000006E-2</v>
      </c>
      <c r="Y13" s="20">
        <v>2.117</v>
      </c>
      <c r="AC13" s="40">
        <v>8</v>
      </c>
      <c r="AD13" s="4678"/>
      <c r="AE13" s="4665"/>
      <c r="AF13" s="33" t="s">
        <v>220</v>
      </c>
      <c r="AG13" s="33">
        <v>3</v>
      </c>
      <c r="AH13" s="35" t="e">
        <v>#N/A</v>
      </c>
      <c r="AI13" s="35" t="e">
        <v>#N/A</v>
      </c>
      <c r="AJ13" s="39">
        <v>1</v>
      </c>
      <c r="AK13" s="35" t="s">
        <v>581</v>
      </c>
      <c r="AL13" s="35">
        <v>2</v>
      </c>
      <c r="AM13" s="39">
        <v>42</v>
      </c>
      <c r="AN13" s="41"/>
      <c r="AO13" s="40"/>
      <c r="AP13" s="40"/>
      <c r="AQ13" s="40"/>
    </row>
    <row r="14" spans="1:43" ht="15" customHeight="1" x14ac:dyDescent="0.2">
      <c r="A14" t="s">
        <v>11</v>
      </c>
      <c r="B14" s="2">
        <v>6.4500000000000002E-2</v>
      </c>
      <c r="C14" s="2">
        <v>7.5200000000000003E-2</v>
      </c>
      <c r="D14" s="2">
        <v>7.2800000000000004E-2</v>
      </c>
      <c r="E14" s="2">
        <v>6.9000000000000006E-2</v>
      </c>
      <c r="F14" s="2">
        <v>7.5399999999999995E-2</v>
      </c>
      <c r="G14" s="2">
        <v>8.3699999999999997E-2</v>
      </c>
      <c r="H14" s="2">
        <v>9.7100000000000006E-2</v>
      </c>
      <c r="I14" s="2">
        <v>0.1023</v>
      </c>
      <c r="J14" s="2">
        <v>0.1656</v>
      </c>
      <c r="K14" s="2">
        <v>0.17299999999999999</v>
      </c>
      <c r="L14" s="2">
        <v>0.1827</v>
      </c>
      <c r="M14" s="2">
        <v>0.19739999999999999</v>
      </c>
      <c r="N14" s="2">
        <v>7.5899999999999995E-2</v>
      </c>
      <c r="O14" s="2">
        <v>6.8199999999999997E-2</v>
      </c>
      <c r="P14" s="2">
        <v>6.7400000000000002E-2</v>
      </c>
      <c r="Q14" s="2">
        <v>7.1400000000000005E-2</v>
      </c>
      <c r="R14" s="2">
        <v>8.4199999999999997E-2</v>
      </c>
      <c r="S14" s="2">
        <v>8.0100000000000005E-2</v>
      </c>
      <c r="T14" s="2">
        <v>7.6799999999999993E-2</v>
      </c>
      <c r="U14" s="2">
        <v>7.6200000000000004E-2</v>
      </c>
      <c r="V14" s="2">
        <v>2.1221999999999999</v>
      </c>
      <c r="W14" s="2">
        <v>2.0022000000000002</v>
      </c>
      <c r="X14" s="2">
        <v>1.9557</v>
      </c>
      <c r="Y14" s="2">
        <v>1.6877</v>
      </c>
      <c r="AC14" s="40">
        <v>9</v>
      </c>
      <c r="AD14" s="4666">
        <v>5</v>
      </c>
      <c r="AE14" s="4665" t="s">
        <v>582</v>
      </c>
      <c r="AF14" s="33" t="s">
        <v>219</v>
      </c>
      <c r="AG14" s="33">
        <v>3</v>
      </c>
      <c r="AH14" s="35" t="e">
        <v>#N/A</v>
      </c>
      <c r="AI14" s="35" t="e">
        <v>#N/A</v>
      </c>
      <c r="AJ14" s="39">
        <v>1</v>
      </c>
      <c r="AK14" s="35" t="s">
        <v>583</v>
      </c>
      <c r="AL14" s="35">
        <v>9</v>
      </c>
      <c r="AM14" s="39">
        <v>9</v>
      </c>
      <c r="AN14" s="41"/>
      <c r="AO14" s="40"/>
      <c r="AP14" s="40"/>
      <c r="AQ14" s="40"/>
    </row>
    <row r="15" spans="1:43" ht="15" customHeight="1" x14ac:dyDescent="0.2">
      <c r="A15" t="s">
        <v>12</v>
      </c>
      <c r="B15" s="20">
        <v>1.841</v>
      </c>
      <c r="C15" s="2">
        <v>6.9699999999999998E-2</v>
      </c>
      <c r="D15" s="2">
        <v>6.6299999999999998E-2</v>
      </c>
      <c r="E15" s="2">
        <v>7.1599999999999997E-2</v>
      </c>
      <c r="F15" s="2">
        <v>7.0400000000000004E-2</v>
      </c>
      <c r="G15" s="2">
        <v>7.4899999999999994E-2</v>
      </c>
      <c r="H15" s="2">
        <v>7.1400000000000005E-2</v>
      </c>
      <c r="I15" s="2">
        <v>7.8799999999999995E-2</v>
      </c>
      <c r="J15" s="2">
        <v>7.22E-2</v>
      </c>
      <c r="K15" s="2">
        <v>7.9100000000000004E-2</v>
      </c>
      <c r="L15" s="2">
        <v>7.9899999999999999E-2</v>
      </c>
      <c r="M15" s="2">
        <v>8.0100000000000005E-2</v>
      </c>
      <c r="N15" s="2">
        <v>8.5900000000000004E-2</v>
      </c>
      <c r="O15" s="2">
        <v>5.5199999999999999E-2</v>
      </c>
      <c r="P15" s="2">
        <v>5.4899999999999997E-2</v>
      </c>
      <c r="Q15" s="2">
        <v>6.2100000000000002E-2</v>
      </c>
      <c r="R15" s="2">
        <v>6.1400000000000003E-2</v>
      </c>
      <c r="S15" s="2">
        <v>7.9899999999999999E-2</v>
      </c>
      <c r="T15" s="2">
        <v>7.4700000000000003E-2</v>
      </c>
      <c r="U15" s="2">
        <v>6.8699999999999997E-2</v>
      </c>
      <c r="V15" s="2">
        <v>6.8500000000000005E-2</v>
      </c>
      <c r="W15" s="2">
        <v>7.1800000000000003E-2</v>
      </c>
      <c r="X15" s="2">
        <v>7.4800000000000005E-2</v>
      </c>
      <c r="Y15" s="20">
        <v>1.5263</v>
      </c>
      <c r="AC15" s="40">
        <v>10</v>
      </c>
      <c r="AD15" s="4678"/>
      <c r="AE15" s="4665"/>
      <c r="AF15" s="33" t="s">
        <v>220</v>
      </c>
      <c r="AG15" s="33">
        <v>3</v>
      </c>
      <c r="AH15" s="35" t="e">
        <v>#N/A</v>
      </c>
      <c r="AI15" s="35" t="e">
        <v>#N/A</v>
      </c>
      <c r="AJ15" s="39">
        <v>1</v>
      </c>
      <c r="AK15" s="35" t="s">
        <v>584</v>
      </c>
      <c r="AL15" s="35">
        <v>2</v>
      </c>
      <c r="AM15" s="39">
        <v>45</v>
      </c>
      <c r="AN15" s="41"/>
      <c r="AO15" s="40"/>
      <c r="AP15" s="40"/>
      <c r="AQ15" s="40"/>
    </row>
    <row r="16" spans="1:43" ht="15" customHeight="1" x14ac:dyDescent="0.2">
      <c r="A16" t="s">
        <v>13</v>
      </c>
      <c r="B16" s="2">
        <v>7.4399999999999994E-2</v>
      </c>
      <c r="C16" s="2">
        <v>8.14E-2</v>
      </c>
      <c r="D16" s="2">
        <v>7.0300000000000001E-2</v>
      </c>
      <c r="E16" s="2">
        <v>6.2600000000000003E-2</v>
      </c>
      <c r="F16" s="2">
        <v>0.1116</v>
      </c>
      <c r="G16" s="2">
        <v>0.1206</v>
      </c>
      <c r="H16" s="2">
        <v>2.8847999999999998</v>
      </c>
      <c r="I16" s="2">
        <v>2.8948</v>
      </c>
      <c r="J16" s="2">
        <v>8.4000000000000005E-2</v>
      </c>
      <c r="K16" s="2">
        <v>7.8899999999999998E-2</v>
      </c>
      <c r="L16" s="2">
        <v>7.4099999999999999E-2</v>
      </c>
      <c r="M16" s="2">
        <v>7.7499999999999999E-2</v>
      </c>
      <c r="N16" s="2">
        <v>8.5599999999999996E-2</v>
      </c>
      <c r="O16" s="2">
        <v>7.7399999999999997E-2</v>
      </c>
      <c r="P16" s="2">
        <v>9.2700000000000005E-2</v>
      </c>
      <c r="Q16" s="2">
        <v>9.8199999999999996E-2</v>
      </c>
      <c r="R16" s="2">
        <v>7.0900000000000005E-2</v>
      </c>
      <c r="S16" s="2">
        <v>7.2099999999999997E-2</v>
      </c>
      <c r="T16" s="2">
        <v>7.1499999999999994E-2</v>
      </c>
      <c r="U16" s="2">
        <v>7.1400000000000005E-2</v>
      </c>
      <c r="V16" s="2">
        <v>6.2700000000000006E-2</v>
      </c>
      <c r="W16" s="2">
        <v>6.0100000000000001E-2</v>
      </c>
      <c r="X16" s="2">
        <v>2.1471</v>
      </c>
      <c r="Y16" s="2">
        <v>1.7867</v>
      </c>
      <c r="AC16" s="40">
        <v>11</v>
      </c>
      <c r="AD16" s="4666">
        <v>6</v>
      </c>
      <c r="AE16" s="4665" t="s">
        <v>585</v>
      </c>
      <c r="AF16" s="33" t="s">
        <v>219</v>
      </c>
      <c r="AG16" s="33">
        <v>3</v>
      </c>
      <c r="AH16" s="35" t="e">
        <v>#N/A</v>
      </c>
      <c r="AI16" s="35" t="e">
        <v>#N/A</v>
      </c>
      <c r="AJ16" s="39">
        <v>1</v>
      </c>
      <c r="AK16" s="35" t="s">
        <v>586</v>
      </c>
      <c r="AL16" s="35">
        <v>9</v>
      </c>
      <c r="AM16" s="39">
        <v>12</v>
      </c>
      <c r="AN16" s="41"/>
      <c r="AO16" s="40"/>
      <c r="AP16" s="40"/>
      <c r="AQ16" s="40"/>
    </row>
    <row r="17" spans="1:43" ht="15" customHeight="1" x14ac:dyDescent="0.2">
      <c r="A17" t="s">
        <v>14</v>
      </c>
      <c r="B17" s="20">
        <v>1.5854999999999999</v>
      </c>
      <c r="C17" s="2">
        <v>6.5600000000000006E-2</v>
      </c>
      <c r="D17" s="2">
        <v>6.4799999999999996E-2</v>
      </c>
      <c r="E17" s="2">
        <v>9.6299999999999997E-2</v>
      </c>
      <c r="F17" s="2">
        <v>9.1899999999999996E-2</v>
      </c>
      <c r="G17" s="2">
        <v>9.6000000000000002E-2</v>
      </c>
      <c r="H17" s="2">
        <v>9.7799999999999998E-2</v>
      </c>
      <c r="I17" s="2">
        <v>0.1618</v>
      </c>
      <c r="J17" s="2">
        <v>0.15590000000000001</v>
      </c>
      <c r="K17" s="2">
        <v>0.23089999999999999</v>
      </c>
      <c r="L17" s="2">
        <v>0.22750000000000001</v>
      </c>
      <c r="M17" s="2">
        <v>0.1004</v>
      </c>
      <c r="N17" s="2">
        <v>0.11210000000000001</v>
      </c>
      <c r="O17" s="2">
        <v>8.5900000000000004E-2</v>
      </c>
      <c r="P17" s="2">
        <v>8.6199999999999999E-2</v>
      </c>
      <c r="Q17" s="2">
        <v>8.5900000000000004E-2</v>
      </c>
      <c r="R17" s="2">
        <v>8.4900000000000003E-2</v>
      </c>
      <c r="S17" s="2">
        <v>7.9899999999999999E-2</v>
      </c>
      <c r="T17" s="2">
        <v>7.8100000000000003E-2</v>
      </c>
      <c r="U17" s="2">
        <v>0.1419</v>
      </c>
      <c r="V17" s="2">
        <v>0.14419999999999999</v>
      </c>
      <c r="W17" s="2">
        <v>0.14249999999999999</v>
      </c>
      <c r="X17" s="2">
        <v>0.14249999999999999</v>
      </c>
      <c r="Y17" s="20">
        <v>1.21</v>
      </c>
      <c r="AC17" s="40">
        <v>12</v>
      </c>
      <c r="AD17" s="4678"/>
      <c r="AE17" s="4665"/>
      <c r="AF17" s="33" t="s">
        <v>220</v>
      </c>
      <c r="AG17" s="33">
        <v>3</v>
      </c>
      <c r="AH17" s="35" t="e">
        <v>#N/A</v>
      </c>
      <c r="AI17" s="35" t="e">
        <v>#N/A</v>
      </c>
      <c r="AJ17" s="39">
        <v>1</v>
      </c>
      <c r="AK17" s="35" t="s">
        <v>587</v>
      </c>
      <c r="AL17" s="35">
        <v>2</v>
      </c>
      <c r="AM17" s="39">
        <v>63</v>
      </c>
      <c r="AN17" s="41"/>
      <c r="AO17" s="40"/>
      <c r="AP17" s="40"/>
      <c r="AQ17" s="40"/>
    </row>
    <row r="18" spans="1:43" ht="15" customHeight="1" x14ac:dyDescent="0.2">
      <c r="A18" t="s">
        <v>15</v>
      </c>
      <c r="B18" s="2">
        <v>8.1699999999999995E-2</v>
      </c>
      <c r="C18" s="2">
        <v>8.4900000000000003E-2</v>
      </c>
      <c r="D18" s="2">
        <v>7.5300000000000006E-2</v>
      </c>
      <c r="E18" s="2">
        <v>7.0400000000000004E-2</v>
      </c>
      <c r="F18" s="2">
        <v>9.9199999999999997E-2</v>
      </c>
      <c r="G18" s="2">
        <v>0.108</v>
      </c>
      <c r="H18" s="2">
        <v>0.1033</v>
      </c>
      <c r="I18" s="2">
        <v>0.1142</v>
      </c>
      <c r="J18" s="2">
        <v>7.8600000000000003E-2</v>
      </c>
      <c r="K18" s="2">
        <v>7.8600000000000003E-2</v>
      </c>
      <c r="L18" s="2">
        <v>7.0099999999999996E-2</v>
      </c>
      <c r="M18" s="2">
        <v>7.3400000000000007E-2</v>
      </c>
      <c r="N18" s="2">
        <v>6.2E-2</v>
      </c>
      <c r="O18" s="2">
        <v>5.6099999999999997E-2</v>
      </c>
      <c r="P18" s="2">
        <v>0.5756</v>
      </c>
      <c r="Q18" s="2">
        <v>0.60189999999999999</v>
      </c>
      <c r="R18" s="2">
        <v>7.8799999999999995E-2</v>
      </c>
      <c r="S18" s="2">
        <v>7.5800000000000006E-2</v>
      </c>
      <c r="T18" s="2">
        <v>6.8500000000000005E-2</v>
      </c>
      <c r="U18" s="2">
        <v>7.1099999999999997E-2</v>
      </c>
      <c r="V18" s="2">
        <v>6.3899999999999998E-2</v>
      </c>
      <c r="W18" s="2">
        <v>6.3600000000000004E-2</v>
      </c>
      <c r="X18" s="2">
        <v>1.9023000000000001</v>
      </c>
      <c r="Y18" s="2">
        <v>1.5764</v>
      </c>
      <c r="AC18" s="40">
        <v>13</v>
      </c>
      <c r="AD18" s="4666">
        <v>7</v>
      </c>
      <c r="AE18" s="4665" t="s">
        <v>588</v>
      </c>
      <c r="AF18" s="33" t="s">
        <v>219</v>
      </c>
      <c r="AG18" s="33">
        <v>3</v>
      </c>
      <c r="AH18" s="35" t="e">
        <v>#N/A</v>
      </c>
      <c r="AI18" s="35" t="e">
        <v>#N/A</v>
      </c>
      <c r="AJ18" s="39">
        <v>1</v>
      </c>
      <c r="AK18" s="35" t="s">
        <v>589</v>
      </c>
      <c r="AL18" s="35">
        <v>9</v>
      </c>
      <c r="AM18" s="39">
        <v>15</v>
      </c>
      <c r="AN18" s="41"/>
      <c r="AO18" s="40"/>
      <c r="AP18" s="40"/>
      <c r="AQ18" s="40"/>
    </row>
    <row r="19" spans="1:43" ht="15" customHeight="1" x14ac:dyDescent="0.2">
      <c r="A19" t="s">
        <v>16</v>
      </c>
      <c r="B19" s="20">
        <v>0.57899999999999996</v>
      </c>
      <c r="C19" s="2">
        <v>2.6187999999999998</v>
      </c>
      <c r="D19" s="2">
        <v>2.6680999999999999</v>
      </c>
      <c r="E19" s="2">
        <v>2.7069999999999999</v>
      </c>
      <c r="F19" s="2">
        <v>2.7027000000000001</v>
      </c>
      <c r="G19" s="2">
        <v>9.9400000000000002E-2</v>
      </c>
      <c r="H19" s="2">
        <v>9.1600000000000001E-2</v>
      </c>
      <c r="I19" s="2">
        <v>1.2757000000000001</v>
      </c>
      <c r="J19" s="2">
        <v>1.1823999999999999</v>
      </c>
      <c r="K19" s="2">
        <v>0.11169999999999999</v>
      </c>
      <c r="L19" s="2">
        <v>0.1077</v>
      </c>
      <c r="M19" s="2">
        <v>0.1179</v>
      </c>
      <c r="N19" s="2">
        <v>0.1338</v>
      </c>
      <c r="O19" s="2">
        <v>8.6499999999999994E-2</v>
      </c>
      <c r="P19" s="2">
        <v>8.6099999999999996E-2</v>
      </c>
      <c r="Q19" s="2">
        <v>0.1032</v>
      </c>
      <c r="R19" s="2">
        <v>9.9000000000000005E-2</v>
      </c>
      <c r="S19" s="2">
        <v>8.1500000000000003E-2</v>
      </c>
      <c r="T19" s="2">
        <v>8.0199999999999994E-2</v>
      </c>
      <c r="U19" s="2">
        <v>8.1600000000000006E-2</v>
      </c>
      <c r="V19" s="2">
        <v>8.3299999999999999E-2</v>
      </c>
      <c r="W19" s="2">
        <v>8.1500000000000003E-2</v>
      </c>
      <c r="X19" s="2">
        <v>8.1299999999999997E-2</v>
      </c>
      <c r="Y19" s="20">
        <v>0.60119999999999996</v>
      </c>
      <c r="AC19" s="40">
        <v>14</v>
      </c>
      <c r="AD19" s="4678"/>
      <c r="AE19" s="4665"/>
      <c r="AF19" s="33" t="s">
        <v>220</v>
      </c>
      <c r="AG19" s="33">
        <v>3</v>
      </c>
      <c r="AH19" s="35" t="e">
        <v>#N/A</v>
      </c>
      <c r="AI19" s="35" t="e">
        <v>#N/A</v>
      </c>
      <c r="AJ19" s="39">
        <v>1</v>
      </c>
      <c r="AK19" s="35" t="s">
        <v>590</v>
      </c>
      <c r="AL19" s="35">
        <v>2</v>
      </c>
      <c r="AM19" s="39">
        <v>48</v>
      </c>
      <c r="AN19" s="41"/>
      <c r="AO19" s="40"/>
      <c r="AP19" s="40"/>
      <c r="AQ19" s="40"/>
    </row>
    <row r="20" spans="1:43" ht="15" customHeight="1" x14ac:dyDescent="0.2">
      <c r="A20" t="s">
        <v>17</v>
      </c>
      <c r="B20" s="2">
        <v>0.1623</v>
      </c>
      <c r="C20" s="2">
        <v>0.16250000000000001</v>
      </c>
      <c r="D20" s="2">
        <v>2.9152999999999998</v>
      </c>
      <c r="E20" s="2">
        <v>2.9218000000000002</v>
      </c>
      <c r="F20" s="2">
        <v>8.5699999999999998E-2</v>
      </c>
      <c r="G20" s="2">
        <v>7.7600000000000002E-2</v>
      </c>
      <c r="H20" s="2">
        <v>2.8050999999999999</v>
      </c>
      <c r="I20" s="2">
        <v>2.7871000000000001</v>
      </c>
      <c r="J20" s="2">
        <v>6.0900000000000003E-2</v>
      </c>
      <c r="K20" s="2">
        <v>5.8200000000000002E-2</v>
      </c>
      <c r="L20" s="2">
        <v>0.63949999999999996</v>
      </c>
      <c r="M20" s="2">
        <v>0.6401</v>
      </c>
      <c r="N20" s="2">
        <v>9.1300000000000006E-2</v>
      </c>
      <c r="O20" s="2">
        <v>8.2799999999999999E-2</v>
      </c>
      <c r="P20" s="2">
        <v>7.7200000000000005E-2</v>
      </c>
      <c r="Q20" s="2">
        <v>8.2000000000000003E-2</v>
      </c>
      <c r="R20" s="2">
        <v>5.9200000000000003E-2</v>
      </c>
      <c r="S20" s="2">
        <v>5.7299999999999997E-2</v>
      </c>
      <c r="T20" s="2">
        <v>5.2499999999999998E-2</v>
      </c>
      <c r="U20" s="2">
        <v>5.5E-2</v>
      </c>
      <c r="V20" s="2">
        <v>1.9996</v>
      </c>
      <c r="W20" s="2">
        <v>1.9184000000000001</v>
      </c>
      <c r="X20" s="2">
        <v>1.1281000000000001</v>
      </c>
      <c r="Y20" s="2">
        <v>0.92749999999999999</v>
      </c>
      <c r="AC20" s="40">
        <v>15</v>
      </c>
      <c r="AD20" s="4666">
        <v>8</v>
      </c>
      <c r="AE20" s="4665" t="s">
        <v>591</v>
      </c>
      <c r="AF20" s="33" t="s">
        <v>219</v>
      </c>
      <c r="AG20" s="33">
        <v>3</v>
      </c>
      <c r="AH20" s="35" t="e">
        <v>#N/A</v>
      </c>
      <c r="AI20" s="35" t="e">
        <v>#N/A</v>
      </c>
      <c r="AJ20" s="39">
        <v>1</v>
      </c>
      <c r="AK20" s="35" t="s">
        <v>592</v>
      </c>
      <c r="AL20" s="35">
        <v>9</v>
      </c>
      <c r="AM20" s="39">
        <v>24</v>
      </c>
      <c r="AN20" s="41"/>
      <c r="AO20" s="40"/>
      <c r="AP20" s="40"/>
      <c r="AQ20" s="40"/>
    </row>
    <row r="21" spans="1:43" ht="15" customHeight="1" x14ac:dyDescent="0.2">
      <c r="A21" t="s">
        <v>18</v>
      </c>
      <c r="B21" s="20">
        <v>0.28439999999999999</v>
      </c>
      <c r="C21" s="2">
        <v>7.9299999999999995E-2</v>
      </c>
      <c r="D21" s="2">
        <v>7.7899999999999997E-2</v>
      </c>
      <c r="E21" s="2">
        <v>6.6000000000000003E-2</v>
      </c>
      <c r="F21" s="2">
        <v>5.9900000000000002E-2</v>
      </c>
      <c r="G21" s="2">
        <v>6.1800000000000001E-2</v>
      </c>
      <c r="H21" s="2">
        <v>6.4199999999999993E-2</v>
      </c>
      <c r="I21" s="2">
        <v>0.56799999999999995</v>
      </c>
      <c r="J21" s="2">
        <v>0.56559999999999999</v>
      </c>
      <c r="K21" s="2">
        <v>0.54730000000000001</v>
      </c>
      <c r="L21" s="2">
        <v>0.51729999999999998</v>
      </c>
      <c r="M21" s="2">
        <v>9.4899999999999998E-2</v>
      </c>
      <c r="N21" s="2">
        <v>0.10150000000000001</v>
      </c>
      <c r="O21" s="2">
        <v>2.8546</v>
      </c>
      <c r="P21" s="2">
        <v>2.8309000000000002</v>
      </c>
      <c r="Q21" s="2">
        <v>0.1008</v>
      </c>
      <c r="R21" s="2">
        <v>9.4200000000000006E-2</v>
      </c>
      <c r="S21" s="2">
        <v>9.5000000000000001E-2</v>
      </c>
      <c r="T21" s="2">
        <v>9.3299999999999994E-2</v>
      </c>
      <c r="U21" s="2">
        <v>0.12529999999999999</v>
      </c>
      <c r="V21" s="2">
        <v>0.12</v>
      </c>
      <c r="W21" s="2">
        <v>0.1153</v>
      </c>
      <c r="X21" s="2">
        <v>0.1106</v>
      </c>
      <c r="Y21" s="20">
        <v>0.3085</v>
      </c>
      <c r="AC21" s="40">
        <v>16</v>
      </c>
      <c r="AD21" s="4678"/>
      <c r="AE21" s="4665"/>
      <c r="AF21" s="33" t="s">
        <v>220</v>
      </c>
      <c r="AG21" s="33">
        <v>3</v>
      </c>
      <c r="AH21" s="35" t="e">
        <v>#N/A</v>
      </c>
      <c r="AI21" s="35" t="e">
        <v>#N/A</v>
      </c>
      <c r="AJ21" s="39">
        <v>1</v>
      </c>
      <c r="AK21" s="35" t="s">
        <v>593</v>
      </c>
      <c r="AL21" s="35">
        <v>2</v>
      </c>
      <c r="AM21" s="39">
        <v>54</v>
      </c>
      <c r="AN21" s="41"/>
      <c r="AO21" s="40"/>
      <c r="AP21" s="40"/>
      <c r="AQ21" s="40"/>
    </row>
    <row r="22" spans="1:43" ht="15" customHeight="1" x14ac:dyDescent="0.2">
      <c r="A22" t="s">
        <v>19</v>
      </c>
      <c r="B22" s="2">
        <v>0.12839999999999999</v>
      </c>
      <c r="C22" s="2">
        <v>0.13159999999999999</v>
      </c>
      <c r="D22" s="2">
        <v>7.7799999999999994E-2</v>
      </c>
      <c r="E22" s="2">
        <v>7.46E-2</v>
      </c>
      <c r="F22" s="2">
        <v>0.1159</v>
      </c>
      <c r="G22" s="2">
        <v>0.1197</v>
      </c>
      <c r="H22" s="2">
        <v>6.4699999999999994E-2</v>
      </c>
      <c r="I22" s="2">
        <v>7.4300000000000005E-2</v>
      </c>
      <c r="J22" s="2">
        <v>6.0199999999999997E-2</v>
      </c>
      <c r="K22" s="2">
        <v>6.0499999999999998E-2</v>
      </c>
      <c r="L22" s="2">
        <v>2.8862000000000001</v>
      </c>
      <c r="M22" s="2">
        <v>2.9272999999999998</v>
      </c>
      <c r="N22" s="2">
        <v>9.0999999999999998E-2</v>
      </c>
      <c r="O22" s="2">
        <v>7.3999999999999996E-2</v>
      </c>
      <c r="P22" s="2">
        <v>9.8699999999999996E-2</v>
      </c>
      <c r="Q22" s="2">
        <v>0.105</v>
      </c>
      <c r="R22" s="2">
        <v>8.3400000000000002E-2</v>
      </c>
      <c r="S22" s="2">
        <v>7.5499999999999998E-2</v>
      </c>
      <c r="T22" s="2">
        <v>0.1002</v>
      </c>
      <c r="U22" s="2">
        <v>0.1</v>
      </c>
      <c r="V22" s="2">
        <v>6.2399999999999997E-2</v>
      </c>
      <c r="W22" s="2">
        <v>6.1499999999999999E-2</v>
      </c>
      <c r="X22" s="2">
        <v>8.1699999999999995E-2</v>
      </c>
      <c r="Y22" s="2">
        <v>7.8100000000000003E-2</v>
      </c>
      <c r="AC22" s="40">
        <v>17</v>
      </c>
      <c r="AD22" s="4666">
        <v>9</v>
      </c>
      <c r="AE22" s="4665" t="s">
        <v>594</v>
      </c>
      <c r="AF22" s="33" t="s">
        <v>219</v>
      </c>
      <c r="AG22" s="33">
        <v>3</v>
      </c>
      <c r="AH22" s="35" t="e">
        <v>#N/A</v>
      </c>
      <c r="AI22" s="35" t="e">
        <v>#N/A</v>
      </c>
      <c r="AJ22" s="39">
        <v>1</v>
      </c>
      <c r="AK22" s="35" t="s">
        <v>595</v>
      </c>
      <c r="AL22" s="35">
        <v>9</v>
      </c>
      <c r="AM22" s="39">
        <v>27</v>
      </c>
      <c r="AN22" s="41"/>
      <c r="AO22" s="40"/>
      <c r="AP22" s="40"/>
      <c r="AQ22" s="40"/>
    </row>
    <row r="23" spans="1:43" ht="15" customHeight="1" x14ac:dyDescent="0.2">
      <c r="A23" t="s">
        <v>20</v>
      </c>
      <c r="B23" s="20">
        <v>0.20050000000000001</v>
      </c>
      <c r="C23" s="2">
        <v>8.8499999999999995E-2</v>
      </c>
      <c r="D23" s="2">
        <v>8.9399999999999993E-2</v>
      </c>
      <c r="E23" s="2">
        <v>8.6599999999999996E-2</v>
      </c>
      <c r="F23" s="2">
        <v>8.7599999999999997E-2</v>
      </c>
      <c r="G23" s="2">
        <v>7.5700000000000003E-2</v>
      </c>
      <c r="H23" s="2">
        <v>7.4899999999999994E-2</v>
      </c>
      <c r="I23" s="2">
        <v>0.10970000000000001</v>
      </c>
      <c r="J23" s="2">
        <v>0.10489999999999999</v>
      </c>
      <c r="K23" s="2">
        <v>6.83E-2</v>
      </c>
      <c r="L23" s="2">
        <v>7.0199999999999999E-2</v>
      </c>
      <c r="M23" s="2">
        <v>2.8443999999999998</v>
      </c>
      <c r="N23" s="2">
        <v>2.8487</v>
      </c>
      <c r="O23" s="2">
        <v>0.1573</v>
      </c>
      <c r="P23" s="2">
        <v>0.14949999999999999</v>
      </c>
      <c r="Q23" s="2">
        <v>2.7134999999999998</v>
      </c>
      <c r="R23" s="2">
        <v>2.7682000000000002</v>
      </c>
      <c r="S23" s="2">
        <v>8.9700000000000002E-2</v>
      </c>
      <c r="T23" s="2">
        <v>7.8799999999999995E-2</v>
      </c>
      <c r="U23" s="2">
        <v>2.8401000000000001</v>
      </c>
      <c r="V23" s="2">
        <v>2.7984</v>
      </c>
      <c r="W23" s="2">
        <v>8.0399999999999999E-2</v>
      </c>
      <c r="X23" s="2">
        <v>6.6400000000000001E-2</v>
      </c>
      <c r="Y23" s="20">
        <v>0.1991</v>
      </c>
      <c r="AC23" s="40">
        <v>18</v>
      </c>
      <c r="AD23" s="4678"/>
      <c r="AE23" s="4665"/>
      <c r="AF23" s="33" t="s">
        <v>220</v>
      </c>
      <c r="AG23" s="33">
        <v>3</v>
      </c>
      <c r="AH23" s="35" t="e">
        <v>#N/A</v>
      </c>
      <c r="AI23" s="35" t="e">
        <v>#N/A</v>
      </c>
      <c r="AJ23" s="39">
        <v>1</v>
      </c>
      <c r="AK23" s="35" t="s">
        <v>596</v>
      </c>
      <c r="AL23" s="35">
        <v>2</v>
      </c>
      <c r="AM23" s="39">
        <v>57</v>
      </c>
      <c r="AN23" s="41"/>
      <c r="AO23" s="40"/>
      <c r="AP23" s="40"/>
      <c r="AQ23" s="40"/>
    </row>
    <row r="24" spans="1:43" ht="15" customHeight="1" x14ac:dyDescent="0.2">
      <c r="A24" t="s">
        <v>21</v>
      </c>
      <c r="B24" s="2">
        <v>7.3499999999999996E-2</v>
      </c>
      <c r="C24" s="2">
        <v>7.3099999999999998E-2</v>
      </c>
      <c r="D24" s="2">
        <v>7.9100000000000004E-2</v>
      </c>
      <c r="E24" s="2">
        <v>7.5399999999999995E-2</v>
      </c>
      <c r="F24" s="2">
        <v>5.9400000000000001E-2</v>
      </c>
      <c r="G24" s="2">
        <v>5.9499999999999997E-2</v>
      </c>
      <c r="H24" s="2">
        <v>6.2600000000000003E-2</v>
      </c>
      <c r="I24" s="2">
        <v>7.3700000000000002E-2</v>
      </c>
      <c r="J24" s="2">
        <v>9.1700000000000004E-2</v>
      </c>
      <c r="K24" s="2">
        <v>9.06E-2</v>
      </c>
      <c r="L24" s="2">
        <v>7.4800000000000005E-2</v>
      </c>
      <c r="M24" s="2">
        <v>7.5999999999999998E-2</v>
      </c>
      <c r="N24" s="2">
        <v>0.20799999999999999</v>
      </c>
      <c r="O24" s="2">
        <v>0.18629999999999999</v>
      </c>
      <c r="P24" s="2">
        <v>0.76890000000000003</v>
      </c>
      <c r="Q24" s="2">
        <v>0.75600000000000001</v>
      </c>
      <c r="R24" s="2">
        <v>8.3099999999999993E-2</v>
      </c>
      <c r="S24" s="2">
        <v>7.85E-2</v>
      </c>
      <c r="T24" s="2">
        <v>5.9799999999999999E-2</v>
      </c>
      <c r="U24" s="2">
        <v>5.9299999999999999E-2</v>
      </c>
      <c r="V24" s="2">
        <v>9.0399999999999994E-2</v>
      </c>
      <c r="W24" s="2">
        <v>9.0399999999999994E-2</v>
      </c>
      <c r="X24" s="2">
        <v>9.6699999999999994E-2</v>
      </c>
      <c r="Y24" s="2">
        <v>8.72E-2</v>
      </c>
      <c r="AC24" s="40">
        <v>19</v>
      </c>
      <c r="AD24" s="4666">
        <v>10</v>
      </c>
      <c r="AE24" s="4665" t="s">
        <v>597</v>
      </c>
      <c r="AF24" s="33" t="s">
        <v>219</v>
      </c>
      <c r="AG24" s="33">
        <v>3</v>
      </c>
      <c r="AH24" s="35" t="e">
        <v>#N/A</v>
      </c>
      <c r="AI24" s="35" t="e">
        <v>#N/A</v>
      </c>
      <c r="AJ24" s="39">
        <v>1</v>
      </c>
      <c r="AK24" s="35" t="s">
        <v>598</v>
      </c>
      <c r="AL24" s="35">
        <v>9</v>
      </c>
      <c r="AM24" s="39">
        <v>33</v>
      </c>
      <c r="AN24" s="41"/>
      <c r="AO24" s="40"/>
      <c r="AP24" s="40"/>
      <c r="AQ24" s="40"/>
    </row>
    <row r="25" spans="1:43" ht="15" customHeight="1" x14ac:dyDescent="0.2">
      <c r="A25" t="s">
        <v>22</v>
      </c>
      <c r="B25" s="20">
        <v>5.1900000000000002E-2</v>
      </c>
      <c r="C25" s="2">
        <v>5.4899999999999997E-2</v>
      </c>
      <c r="D25" s="2">
        <v>5.9700000000000003E-2</v>
      </c>
      <c r="E25" s="2">
        <v>0.1052</v>
      </c>
      <c r="F25" s="2">
        <v>0.1033</v>
      </c>
      <c r="G25" s="2">
        <v>1.8154999999999999</v>
      </c>
      <c r="H25" s="2">
        <v>1.7866</v>
      </c>
      <c r="I25" s="2">
        <v>8.8200000000000001E-2</v>
      </c>
      <c r="J25" s="2">
        <v>7.6899999999999996E-2</v>
      </c>
      <c r="K25" s="2">
        <v>0.1142</v>
      </c>
      <c r="L25" s="2">
        <v>0.1134</v>
      </c>
      <c r="M25" s="2">
        <v>0.10390000000000001</v>
      </c>
      <c r="N25" s="2">
        <v>0.1177</v>
      </c>
      <c r="O25" s="2">
        <v>2.8477000000000001</v>
      </c>
      <c r="P25" s="2">
        <v>2.8832</v>
      </c>
      <c r="Q25" s="2">
        <v>0.12039999999999999</v>
      </c>
      <c r="R25" s="2">
        <v>9.9000000000000005E-2</v>
      </c>
      <c r="S25" s="2">
        <v>2.7953999999999999</v>
      </c>
      <c r="T25" s="2">
        <v>2.8167</v>
      </c>
      <c r="U25" s="2">
        <v>0.1061</v>
      </c>
      <c r="V25" s="2">
        <v>9.8799999999999999E-2</v>
      </c>
      <c r="W25" s="2">
        <v>1.8529</v>
      </c>
      <c r="X25" s="2">
        <v>1.7827</v>
      </c>
      <c r="Y25" s="20">
        <v>6.5500000000000003E-2</v>
      </c>
      <c r="AC25" s="40">
        <v>20</v>
      </c>
      <c r="AD25" s="4678"/>
      <c r="AE25" s="4665"/>
      <c r="AF25" s="33" t="s">
        <v>220</v>
      </c>
      <c r="AG25" s="33">
        <v>3</v>
      </c>
      <c r="AH25" s="35" t="e">
        <v>#N/A</v>
      </c>
      <c r="AI25" s="35" t="e">
        <v>#N/A</v>
      </c>
      <c r="AJ25" s="39">
        <v>1</v>
      </c>
      <c r="AK25" s="35" t="s">
        <v>599</v>
      </c>
      <c r="AL25" s="35">
        <v>2</v>
      </c>
      <c r="AM25" s="39">
        <v>51</v>
      </c>
      <c r="AN25" s="41"/>
      <c r="AO25" s="40"/>
      <c r="AP25" s="40"/>
      <c r="AQ25" s="40"/>
    </row>
    <row r="26" spans="1:43" ht="15" customHeight="1" x14ac:dyDescent="0.2">
      <c r="A26" t="s">
        <v>23</v>
      </c>
      <c r="B26" s="2">
        <v>6.2100000000000002E-2</v>
      </c>
      <c r="C26" s="2">
        <v>7.1499999999999994E-2</v>
      </c>
      <c r="D26" s="2">
        <v>0.08</v>
      </c>
      <c r="E26" s="2">
        <v>8.0299999999999996E-2</v>
      </c>
      <c r="F26" s="2">
        <v>8.4599999999999995E-2</v>
      </c>
      <c r="G26" s="2">
        <v>8.4099999999999994E-2</v>
      </c>
      <c r="H26" s="2">
        <v>0.2339</v>
      </c>
      <c r="I26" s="2">
        <v>0.23280000000000001</v>
      </c>
      <c r="J26" s="2">
        <v>5.4899999999999997E-2</v>
      </c>
      <c r="K26" s="2">
        <v>5.4800000000000001E-2</v>
      </c>
      <c r="L26" s="2">
        <v>7.9899999999999999E-2</v>
      </c>
      <c r="M26" s="2">
        <v>8.0799999999999997E-2</v>
      </c>
      <c r="N26" s="2">
        <v>8.1799999999999998E-2</v>
      </c>
      <c r="O26" s="2">
        <v>7.5800000000000006E-2</v>
      </c>
      <c r="P26" s="2">
        <v>8.9099999999999999E-2</v>
      </c>
      <c r="Q26" s="2">
        <v>9.3399999999999997E-2</v>
      </c>
      <c r="R26" s="2">
        <v>9.0700000000000003E-2</v>
      </c>
      <c r="S26" s="2">
        <v>8.8999999999999996E-2</v>
      </c>
      <c r="T26" s="2">
        <v>6.4699999999999994E-2</v>
      </c>
      <c r="U26" s="2">
        <v>6.8000000000000005E-2</v>
      </c>
      <c r="V26" s="2">
        <v>7.8E-2</v>
      </c>
      <c r="W26" s="2">
        <v>7.8399999999999997E-2</v>
      </c>
      <c r="X26" s="2">
        <v>0.74590000000000001</v>
      </c>
      <c r="Y26" s="2">
        <v>0.74239999999999995</v>
      </c>
      <c r="AC26" s="40">
        <v>21</v>
      </c>
      <c r="AD26" s="4666">
        <v>11</v>
      </c>
      <c r="AE26" s="4665" t="s">
        <v>600</v>
      </c>
      <c r="AF26" s="33" t="s">
        <v>219</v>
      </c>
      <c r="AG26" s="33">
        <v>3</v>
      </c>
      <c r="AH26" s="35" t="e">
        <v>#N/A</v>
      </c>
      <c r="AI26" s="35" t="e">
        <v>#N/A</v>
      </c>
      <c r="AJ26" s="39">
        <v>1</v>
      </c>
      <c r="AK26" s="35" t="s">
        <v>601</v>
      </c>
      <c r="AL26" s="35">
        <v>9</v>
      </c>
      <c r="AM26" s="39">
        <v>36</v>
      </c>
      <c r="AN26" s="41"/>
      <c r="AO26" s="40"/>
      <c r="AP26" s="40"/>
      <c r="AQ26" s="40"/>
    </row>
    <row r="27" spans="1:43" ht="15" customHeight="1" x14ac:dyDescent="0.2">
      <c r="AC27" s="40">
        <v>22</v>
      </c>
      <c r="AD27" s="4678"/>
      <c r="AE27" s="4665"/>
      <c r="AF27" s="33" t="s">
        <v>220</v>
      </c>
      <c r="AG27" s="33">
        <v>3</v>
      </c>
      <c r="AH27" s="35" t="e">
        <v>#N/A</v>
      </c>
      <c r="AI27" s="35" t="e">
        <v>#N/A</v>
      </c>
      <c r="AJ27" s="39">
        <v>1</v>
      </c>
      <c r="AK27" s="35" t="s">
        <v>602</v>
      </c>
      <c r="AL27" s="35">
        <v>2</v>
      </c>
      <c r="AM27" s="39">
        <v>66</v>
      </c>
      <c r="AN27" s="41"/>
      <c r="AO27" s="40"/>
      <c r="AP27" s="40"/>
      <c r="AQ27" s="40"/>
    </row>
    <row r="28" spans="1:43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  <c r="AC28" s="40">
        <v>23</v>
      </c>
      <c r="AD28" s="4666">
        <v>12</v>
      </c>
      <c r="AE28" s="4665" t="s">
        <v>603</v>
      </c>
      <c r="AF28" s="33" t="s">
        <v>219</v>
      </c>
      <c r="AG28" s="33">
        <v>3</v>
      </c>
      <c r="AH28" s="35" t="e">
        <v>#N/A</v>
      </c>
      <c r="AI28" s="35" t="e">
        <v>#N/A</v>
      </c>
      <c r="AJ28" s="39">
        <v>1</v>
      </c>
      <c r="AK28" s="35" t="s">
        <v>604</v>
      </c>
      <c r="AL28" s="35">
        <v>9</v>
      </c>
      <c r="AM28" s="39">
        <v>42</v>
      </c>
      <c r="AN28" s="41"/>
      <c r="AO28" s="40"/>
      <c r="AP28" s="40"/>
      <c r="AQ28" s="40"/>
    </row>
    <row r="29" spans="1:43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  <c r="AC29" s="40">
        <v>24</v>
      </c>
      <c r="AD29" s="4678"/>
      <c r="AE29" s="4665"/>
      <c r="AF29" s="33" t="s">
        <v>220</v>
      </c>
      <c r="AG29" s="33">
        <v>3</v>
      </c>
      <c r="AH29" s="35" t="e">
        <v>#N/A</v>
      </c>
      <c r="AI29" s="35" t="e">
        <v>#N/A</v>
      </c>
      <c r="AJ29" s="39">
        <v>1</v>
      </c>
      <c r="AK29" s="35" t="s">
        <v>605</v>
      </c>
      <c r="AL29" s="35">
        <v>2</v>
      </c>
      <c r="AM29" s="39">
        <v>60</v>
      </c>
      <c r="AN29" s="41"/>
      <c r="AO29" s="40"/>
      <c r="AP29" s="40"/>
      <c r="AQ29" s="40"/>
    </row>
    <row r="30" spans="1:43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  <c r="AC30" s="40">
        <v>25</v>
      </c>
      <c r="AD30" s="4666">
        <v>13</v>
      </c>
      <c r="AE30" s="4665" t="s">
        <v>606</v>
      </c>
      <c r="AF30" s="33" t="s">
        <v>219</v>
      </c>
      <c r="AG30" s="33">
        <v>3</v>
      </c>
      <c r="AH30" s="35" t="e">
        <v>#N/A</v>
      </c>
      <c r="AI30" s="35" t="e">
        <v>#N/A</v>
      </c>
      <c r="AJ30" s="39">
        <v>1</v>
      </c>
      <c r="AK30" s="35" t="s">
        <v>607</v>
      </c>
      <c r="AL30" s="35">
        <v>9</v>
      </c>
      <c r="AM30" s="39">
        <v>48</v>
      </c>
      <c r="AN30" s="41"/>
      <c r="AO30" s="40"/>
      <c r="AP30" s="40"/>
      <c r="AQ30" s="40"/>
    </row>
    <row r="31" spans="1:43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  <c r="AC31" s="40">
        <v>26</v>
      </c>
      <c r="AD31" s="4678"/>
      <c r="AE31" s="4665"/>
      <c r="AF31" s="33" t="s">
        <v>220</v>
      </c>
      <c r="AG31" s="33">
        <v>3</v>
      </c>
      <c r="AH31" s="35" t="e">
        <v>#N/A</v>
      </c>
      <c r="AI31" s="35" t="e">
        <v>#N/A</v>
      </c>
      <c r="AJ31" s="39">
        <v>1</v>
      </c>
      <c r="AK31" s="35" t="s">
        <v>608</v>
      </c>
      <c r="AL31" s="35">
        <v>2</v>
      </c>
      <c r="AM31" s="39">
        <v>81</v>
      </c>
      <c r="AN31" s="41"/>
      <c r="AO31" s="40"/>
      <c r="AP31" s="40"/>
      <c r="AQ31" s="40"/>
    </row>
    <row r="32" spans="1:43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  <c r="AC32" s="40">
        <v>27</v>
      </c>
      <c r="AD32" s="4666">
        <v>14</v>
      </c>
      <c r="AE32" s="4665" t="s">
        <v>609</v>
      </c>
      <c r="AF32" s="33" t="s">
        <v>219</v>
      </c>
      <c r="AG32" s="33">
        <v>3</v>
      </c>
      <c r="AH32" s="35" t="e">
        <v>#N/A</v>
      </c>
      <c r="AI32" s="35" t="e">
        <v>#N/A</v>
      </c>
      <c r="AJ32" s="39">
        <v>1</v>
      </c>
      <c r="AK32" s="35" t="s">
        <v>610</v>
      </c>
      <c r="AL32" s="35">
        <v>9</v>
      </c>
      <c r="AM32" s="39">
        <v>51</v>
      </c>
      <c r="AN32" s="41"/>
      <c r="AO32" s="40"/>
      <c r="AP32" s="40"/>
      <c r="AQ32" s="40"/>
    </row>
    <row r="33" spans="1:43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s="24" t="s">
        <v>371</v>
      </c>
      <c r="L33" s="24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  <c r="AC33" s="40">
        <v>28</v>
      </c>
      <c r="AD33" s="4678"/>
      <c r="AE33" s="4665"/>
      <c r="AF33" s="33" t="s">
        <v>220</v>
      </c>
      <c r="AG33" s="33">
        <v>3</v>
      </c>
      <c r="AH33" s="35" t="e">
        <v>#N/A</v>
      </c>
      <c r="AI33" s="35" t="e">
        <v>#N/A</v>
      </c>
      <c r="AJ33" s="39">
        <v>1</v>
      </c>
      <c r="AK33" s="35" t="s">
        <v>611</v>
      </c>
      <c r="AL33" s="35">
        <v>2</v>
      </c>
      <c r="AM33" s="39">
        <v>69</v>
      </c>
      <c r="AN33" s="41"/>
      <c r="AO33" s="40"/>
      <c r="AP33" s="40"/>
      <c r="AQ33" s="40"/>
    </row>
    <row r="34" spans="1:43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  <c r="AC34" s="40">
        <v>29</v>
      </c>
      <c r="AD34" s="4666">
        <v>15</v>
      </c>
      <c r="AE34" s="4665" t="s">
        <v>612</v>
      </c>
      <c r="AF34" s="33" t="s">
        <v>219</v>
      </c>
      <c r="AG34" s="33">
        <v>3</v>
      </c>
      <c r="AH34" s="35" t="e">
        <v>#N/A</v>
      </c>
      <c r="AI34" s="35" t="e">
        <v>#N/A</v>
      </c>
      <c r="AJ34" s="39">
        <v>1</v>
      </c>
      <c r="AK34" s="35" t="s">
        <v>613</v>
      </c>
      <c r="AL34" s="35">
        <v>9</v>
      </c>
      <c r="AM34" s="39">
        <v>54</v>
      </c>
      <c r="AN34" s="41"/>
      <c r="AO34" s="40"/>
      <c r="AP34" s="40"/>
      <c r="AQ34" s="40"/>
    </row>
    <row r="35" spans="1:43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  <c r="AC35" s="40">
        <v>30</v>
      </c>
      <c r="AD35" s="4678"/>
      <c r="AE35" s="4665"/>
      <c r="AF35" s="33" t="s">
        <v>220</v>
      </c>
      <c r="AG35" s="33">
        <v>2</v>
      </c>
      <c r="AH35" s="35" t="e">
        <v>#N/A</v>
      </c>
      <c r="AI35" s="35" t="e">
        <v>#N/A</v>
      </c>
      <c r="AJ35" s="39">
        <v>1</v>
      </c>
      <c r="AK35" s="35" t="s">
        <v>614</v>
      </c>
      <c r="AL35" s="35">
        <v>7</v>
      </c>
      <c r="AM35" s="39">
        <v>12</v>
      </c>
      <c r="AN35" s="41"/>
      <c r="AO35" s="40"/>
      <c r="AP35" s="40"/>
      <c r="AQ35" s="40"/>
    </row>
    <row r="36" spans="1:43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  <c r="AC36" s="40">
        <v>31</v>
      </c>
      <c r="AD36" s="4666">
        <v>16</v>
      </c>
      <c r="AE36" s="4665" t="s">
        <v>615</v>
      </c>
      <c r="AF36" s="33" t="s">
        <v>219</v>
      </c>
      <c r="AG36" s="33">
        <v>3</v>
      </c>
      <c r="AH36" s="35" t="e">
        <v>#N/A</v>
      </c>
      <c r="AI36" s="35" t="e">
        <v>#N/A</v>
      </c>
      <c r="AJ36" s="39">
        <v>1</v>
      </c>
      <c r="AK36" s="35" t="s">
        <v>616</v>
      </c>
      <c r="AL36" s="35">
        <v>9</v>
      </c>
      <c r="AM36" s="39">
        <v>57</v>
      </c>
      <c r="AN36" s="41"/>
      <c r="AO36" s="40"/>
      <c r="AP36" s="40"/>
      <c r="AQ36" s="40"/>
    </row>
    <row r="37" spans="1:43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  <c r="AC37" s="40">
        <v>32</v>
      </c>
      <c r="AD37" s="4678"/>
      <c r="AE37" s="4665"/>
      <c r="AF37" s="33" t="s">
        <v>220</v>
      </c>
      <c r="AG37" s="33">
        <v>3</v>
      </c>
      <c r="AH37" s="35" t="e">
        <v>#N/A</v>
      </c>
      <c r="AI37" s="35" t="e">
        <v>#N/A</v>
      </c>
      <c r="AJ37" s="39">
        <v>1</v>
      </c>
      <c r="AK37" s="35" t="s">
        <v>617</v>
      </c>
      <c r="AL37" s="35">
        <v>2</v>
      </c>
      <c r="AM37" s="39">
        <v>75</v>
      </c>
      <c r="AN37" s="41"/>
      <c r="AO37" s="40"/>
      <c r="AP37" s="40"/>
      <c r="AQ37" s="40"/>
    </row>
    <row r="38" spans="1:43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  <c r="AC38" s="40">
        <v>33</v>
      </c>
      <c r="AD38" s="4666">
        <v>17</v>
      </c>
      <c r="AE38" s="4665" t="s">
        <v>618</v>
      </c>
      <c r="AF38" s="33" t="s">
        <v>219</v>
      </c>
      <c r="AG38" s="33">
        <v>3</v>
      </c>
      <c r="AH38" s="35" t="e">
        <v>#N/A</v>
      </c>
      <c r="AI38" s="35" t="e">
        <v>#N/A</v>
      </c>
      <c r="AJ38" s="39">
        <v>1</v>
      </c>
      <c r="AK38" s="35" t="s">
        <v>619</v>
      </c>
      <c r="AL38" s="35">
        <v>9</v>
      </c>
      <c r="AM38" s="39">
        <v>63</v>
      </c>
      <c r="AN38" s="41"/>
      <c r="AO38" s="40"/>
      <c r="AP38" s="40"/>
      <c r="AQ38" s="40"/>
    </row>
    <row r="39" spans="1:43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  <c r="AC39" s="40">
        <v>34</v>
      </c>
      <c r="AD39" s="4678"/>
      <c r="AE39" s="4665"/>
      <c r="AF39" s="33" t="s">
        <v>220</v>
      </c>
      <c r="AG39" s="33">
        <v>3</v>
      </c>
      <c r="AH39" s="35" t="e">
        <v>#N/A</v>
      </c>
      <c r="AI39" s="35" t="e">
        <v>#N/A</v>
      </c>
      <c r="AJ39" s="39">
        <v>1</v>
      </c>
      <c r="AK39" s="35" t="s">
        <v>620</v>
      </c>
      <c r="AL39" s="35">
        <v>2</v>
      </c>
      <c r="AM39" s="39">
        <v>72</v>
      </c>
      <c r="AN39" s="41"/>
      <c r="AO39" s="40"/>
      <c r="AP39" s="40"/>
      <c r="AQ39" s="40"/>
    </row>
    <row r="40" spans="1:43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  <c r="AC40" s="40">
        <v>35</v>
      </c>
      <c r="AD40" s="4666">
        <v>18</v>
      </c>
      <c r="AE40" s="4665" t="s">
        <v>621</v>
      </c>
      <c r="AF40" s="33" t="s">
        <v>219</v>
      </c>
      <c r="AG40" s="33">
        <v>3</v>
      </c>
      <c r="AH40" s="35" t="e">
        <v>#N/A</v>
      </c>
      <c r="AI40" s="35" t="e">
        <v>#N/A</v>
      </c>
      <c r="AJ40" s="39">
        <v>1</v>
      </c>
      <c r="AK40" s="35" t="s">
        <v>622</v>
      </c>
      <c r="AL40" s="35">
        <v>9</v>
      </c>
      <c r="AM40" s="39">
        <v>66</v>
      </c>
      <c r="AN40" s="41"/>
      <c r="AO40" s="40"/>
      <c r="AP40" s="40"/>
      <c r="AQ40" s="40"/>
    </row>
    <row r="41" spans="1:43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  <c r="AC41" s="40">
        <v>36</v>
      </c>
      <c r="AD41" s="4678"/>
      <c r="AE41" s="4665"/>
      <c r="AF41" s="33" t="s">
        <v>220</v>
      </c>
      <c r="AG41" s="33">
        <v>3</v>
      </c>
      <c r="AH41" s="35" t="e">
        <v>#N/A</v>
      </c>
      <c r="AI41" s="35" t="e">
        <v>#N/A</v>
      </c>
      <c r="AJ41" s="39">
        <v>1</v>
      </c>
      <c r="AK41" s="35" t="s">
        <v>623</v>
      </c>
      <c r="AL41" s="35">
        <v>2</v>
      </c>
      <c r="AM41" s="39">
        <v>78</v>
      </c>
      <c r="AN41" s="41"/>
      <c r="AO41" s="40"/>
      <c r="AP41" s="40"/>
      <c r="AQ41" s="40"/>
    </row>
    <row r="42" spans="1:43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  <c r="AC42" s="40">
        <v>37</v>
      </c>
      <c r="AD42" s="4666">
        <v>19</v>
      </c>
      <c r="AE42" s="4665" t="s">
        <v>624</v>
      </c>
      <c r="AF42" s="33" t="s">
        <v>219</v>
      </c>
      <c r="AG42" s="33">
        <v>3</v>
      </c>
      <c r="AH42" s="35" t="e">
        <v>#N/A</v>
      </c>
      <c r="AI42" s="35" t="e">
        <v>#N/A</v>
      </c>
      <c r="AJ42" s="39">
        <v>1</v>
      </c>
      <c r="AK42" s="35" t="s">
        <v>625</v>
      </c>
      <c r="AL42" s="35">
        <v>9</v>
      </c>
      <c r="AM42" s="39">
        <v>69</v>
      </c>
      <c r="AN42" s="41"/>
      <c r="AO42" s="40"/>
      <c r="AP42" s="40"/>
      <c r="AQ42" s="40"/>
    </row>
    <row r="43" spans="1:43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  <c r="AC43" s="40">
        <v>38</v>
      </c>
      <c r="AD43" s="4678"/>
      <c r="AE43" s="4665"/>
      <c r="AF43" s="33" t="s">
        <v>220</v>
      </c>
      <c r="AG43" s="33">
        <v>3</v>
      </c>
      <c r="AH43" s="35" t="e">
        <v>#N/A</v>
      </c>
      <c r="AI43" s="35" t="e">
        <v>#N/A</v>
      </c>
      <c r="AJ43" s="39">
        <v>1</v>
      </c>
      <c r="AK43" s="35" t="s">
        <v>626</v>
      </c>
      <c r="AL43" s="35">
        <v>7</v>
      </c>
      <c r="AM43" s="39">
        <v>3</v>
      </c>
      <c r="AN43" s="41"/>
      <c r="AO43" s="40"/>
      <c r="AP43" s="40"/>
      <c r="AQ43" s="40"/>
    </row>
    <row r="44" spans="1:43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  <c r="AC44" s="40">
        <v>39</v>
      </c>
      <c r="AD44" s="4666">
        <v>20</v>
      </c>
      <c r="AE44" s="4665" t="s">
        <v>627</v>
      </c>
      <c r="AF44" s="33" t="s">
        <v>219</v>
      </c>
      <c r="AG44" s="33">
        <v>3</v>
      </c>
      <c r="AH44" s="35" t="e">
        <v>#N/A</v>
      </c>
      <c r="AI44" s="35" t="e">
        <v>#N/A</v>
      </c>
      <c r="AJ44" s="39">
        <v>1</v>
      </c>
      <c r="AK44" s="35" t="s">
        <v>628</v>
      </c>
      <c r="AL44" s="35">
        <v>9</v>
      </c>
      <c r="AM44" s="39">
        <v>75</v>
      </c>
      <c r="AN44" s="41"/>
      <c r="AO44" s="40"/>
      <c r="AP44" s="40"/>
      <c r="AQ44" s="40"/>
    </row>
    <row r="45" spans="1:43" ht="15" customHeight="1" x14ac:dyDescent="0.2">
      <c r="AC45" s="40">
        <v>40</v>
      </c>
      <c r="AD45" s="4678"/>
      <c r="AE45" s="4665"/>
      <c r="AF45" s="33" t="s">
        <v>220</v>
      </c>
      <c r="AG45" s="33">
        <v>3</v>
      </c>
      <c r="AH45" s="35" t="e">
        <v>#N/A</v>
      </c>
      <c r="AI45" s="35" t="e">
        <v>#N/A</v>
      </c>
      <c r="AJ45" s="39">
        <v>1</v>
      </c>
      <c r="AK45" s="35" t="s">
        <v>629</v>
      </c>
      <c r="AL45" s="35">
        <v>7</v>
      </c>
      <c r="AM45" s="39">
        <v>9</v>
      </c>
      <c r="AN45" s="41"/>
      <c r="AO45" s="40"/>
      <c r="AP45" s="40"/>
      <c r="AQ45" s="40"/>
    </row>
    <row r="46" spans="1:43" ht="12.75" x14ac:dyDescent="0.2">
      <c r="A46" t="s">
        <v>369</v>
      </c>
      <c r="AC46" s="40">
        <v>41</v>
      </c>
      <c r="AD46" s="4666">
        <v>21</v>
      </c>
      <c r="AE46" s="4665" t="s">
        <v>630</v>
      </c>
      <c r="AF46" s="33" t="s">
        <v>219</v>
      </c>
      <c r="AG46" s="33">
        <v>3</v>
      </c>
      <c r="AH46" s="35" t="e">
        <v>#N/A</v>
      </c>
      <c r="AI46" s="35" t="e">
        <v>#N/A</v>
      </c>
      <c r="AJ46" s="39">
        <v>1</v>
      </c>
      <c r="AK46" s="35" t="s">
        <v>631</v>
      </c>
      <c r="AL46" s="35">
        <v>9</v>
      </c>
      <c r="AM46" s="39">
        <v>78</v>
      </c>
      <c r="AN46" s="41"/>
      <c r="AO46" s="40"/>
      <c r="AP46" s="40"/>
      <c r="AQ46" s="40"/>
    </row>
    <row r="47" spans="1:43" ht="15" customHeight="1" x14ac:dyDescent="0.2">
      <c r="AC47" s="40">
        <v>42</v>
      </c>
      <c r="AD47" s="4678"/>
      <c r="AE47" s="4665"/>
      <c r="AF47" s="33" t="s">
        <v>220</v>
      </c>
      <c r="AG47" s="33">
        <v>3</v>
      </c>
      <c r="AH47" s="35" t="e">
        <v>#N/A</v>
      </c>
      <c r="AI47" s="35" t="e">
        <v>#N/A</v>
      </c>
      <c r="AJ47" s="39">
        <v>1</v>
      </c>
      <c r="AK47" s="35" t="s">
        <v>632</v>
      </c>
      <c r="AL47" s="35">
        <v>7</v>
      </c>
      <c r="AM47" s="39">
        <v>6</v>
      </c>
      <c r="AN47" s="41"/>
      <c r="AO47" s="40"/>
      <c r="AP47" s="40"/>
      <c r="AQ47" s="40"/>
    </row>
    <row r="48" spans="1:43" ht="15" customHeight="1" x14ac:dyDescent="0.2">
      <c r="R48" t="s">
        <v>317</v>
      </c>
      <c r="AC48" s="40">
        <v>43</v>
      </c>
      <c r="AD48" s="4666">
        <v>22</v>
      </c>
      <c r="AE48" s="4665" t="s">
        <v>633</v>
      </c>
      <c r="AF48" s="33" t="s">
        <v>219</v>
      </c>
      <c r="AG48" s="33">
        <v>3</v>
      </c>
      <c r="AH48" s="35" t="e">
        <v>#N/A</v>
      </c>
      <c r="AI48" s="35" t="e">
        <v>#N/A</v>
      </c>
      <c r="AJ48" s="39">
        <v>1</v>
      </c>
      <c r="AK48" s="35" t="s">
        <v>634</v>
      </c>
      <c r="AL48" s="35">
        <v>9</v>
      </c>
      <c r="AM48" s="39">
        <v>81</v>
      </c>
      <c r="AN48" s="41"/>
      <c r="AO48" s="40"/>
      <c r="AP48" s="40"/>
      <c r="AQ48" s="40"/>
    </row>
    <row r="49" spans="2:43" ht="15" customHeight="1" thickBot="1" x14ac:dyDescent="0.25">
      <c r="C49" t="s">
        <v>205</v>
      </c>
      <c r="D49" t="s">
        <v>206</v>
      </c>
      <c r="AC49" s="40">
        <v>44</v>
      </c>
      <c r="AD49" s="4678"/>
      <c r="AE49" s="4665"/>
      <c r="AF49" s="33" t="s">
        <v>220</v>
      </c>
      <c r="AG49" s="33">
        <v>3</v>
      </c>
      <c r="AH49" s="35" t="e">
        <v>#N/A</v>
      </c>
      <c r="AI49" s="35" t="e">
        <v>#N/A</v>
      </c>
      <c r="AJ49" s="39">
        <v>1</v>
      </c>
      <c r="AK49" s="35" t="s">
        <v>635</v>
      </c>
      <c r="AL49" s="35">
        <v>7</v>
      </c>
      <c r="AM49" s="39">
        <v>15</v>
      </c>
      <c r="AN49" s="41"/>
      <c r="AO49" s="40"/>
      <c r="AP49" s="40"/>
      <c r="AQ49" s="40"/>
    </row>
    <row r="50" spans="2:43" ht="15" customHeight="1" x14ac:dyDescent="0.2">
      <c r="B50" t="s">
        <v>207</v>
      </c>
      <c r="C50">
        <v>200</v>
      </c>
      <c r="D50" s="3">
        <f>AVERAGE(B11,Y11)</f>
        <v>2.6497999999999999</v>
      </c>
      <c r="R50" s="17" t="s">
        <v>318</v>
      </c>
      <c r="S50" s="17"/>
      <c r="AC50" s="40">
        <v>45</v>
      </c>
      <c r="AD50" s="4666">
        <v>23</v>
      </c>
      <c r="AE50" s="4665" t="s">
        <v>636</v>
      </c>
      <c r="AF50" s="33" t="s">
        <v>219</v>
      </c>
      <c r="AG50" s="33">
        <v>3</v>
      </c>
      <c r="AH50" s="35" t="e">
        <v>#N/A</v>
      </c>
      <c r="AI50" s="35" t="e">
        <v>#N/A</v>
      </c>
      <c r="AJ50" s="39">
        <v>1</v>
      </c>
      <c r="AK50" s="35" t="s">
        <v>637</v>
      </c>
      <c r="AL50" s="35">
        <v>11</v>
      </c>
      <c r="AM50" s="39">
        <v>75</v>
      </c>
      <c r="AN50" s="41"/>
      <c r="AO50" s="40"/>
      <c r="AP50" s="40"/>
      <c r="AQ50" s="40"/>
    </row>
    <row r="51" spans="2:43" ht="15" customHeight="1" x14ac:dyDescent="0.2">
      <c r="B51" t="s">
        <v>208</v>
      </c>
      <c r="C51">
        <v>150</v>
      </c>
      <c r="D51" s="3">
        <f>AVERAGE(B13,Y13)</f>
        <v>2.3047500000000003</v>
      </c>
      <c r="R51" t="s">
        <v>319</v>
      </c>
      <c r="S51">
        <v>0.98679024989109254</v>
      </c>
      <c r="AC51" s="40">
        <v>46</v>
      </c>
      <c r="AD51" s="4678"/>
      <c r="AE51" s="4665"/>
      <c r="AF51" s="33" t="s">
        <v>220</v>
      </c>
      <c r="AG51" s="33">
        <v>3</v>
      </c>
      <c r="AH51" s="35" t="e">
        <v>#N/A</v>
      </c>
      <c r="AI51" s="35" t="e">
        <v>#N/A</v>
      </c>
      <c r="AJ51" s="39">
        <v>1</v>
      </c>
      <c r="AK51" s="35" t="s">
        <v>638</v>
      </c>
      <c r="AL51" s="35">
        <v>7</v>
      </c>
      <c r="AM51" s="39">
        <v>24</v>
      </c>
      <c r="AN51" s="41"/>
      <c r="AO51" s="40"/>
      <c r="AP51" s="40"/>
      <c r="AQ51" s="40"/>
    </row>
    <row r="52" spans="2:43" ht="15" customHeight="1" x14ac:dyDescent="0.2">
      <c r="B52" t="s">
        <v>209</v>
      </c>
      <c r="C52">
        <v>100</v>
      </c>
      <c r="D52" s="3">
        <f>AVERAGE(B15,Y15)</f>
        <v>1.6836500000000001</v>
      </c>
      <c r="R52" t="s">
        <v>320</v>
      </c>
      <c r="S52">
        <v>0.97375499728012493</v>
      </c>
      <c r="AC52" s="40">
        <v>47</v>
      </c>
      <c r="AD52" s="4666">
        <v>24</v>
      </c>
      <c r="AE52" s="4665" t="s">
        <v>639</v>
      </c>
      <c r="AF52" s="33" t="s">
        <v>219</v>
      </c>
      <c r="AG52" s="33">
        <v>3</v>
      </c>
      <c r="AH52" s="35" t="e">
        <v>#N/A</v>
      </c>
      <c r="AI52" s="35" t="e">
        <v>#N/A</v>
      </c>
      <c r="AJ52" s="39">
        <v>1</v>
      </c>
      <c r="AK52" s="35" t="s">
        <v>640</v>
      </c>
      <c r="AL52" s="35">
        <v>10</v>
      </c>
      <c r="AM52" s="39">
        <v>1</v>
      </c>
      <c r="AN52" s="41"/>
      <c r="AO52" s="40"/>
      <c r="AP52" s="40"/>
      <c r="AQ52" s="40"/>
    </row>
    <row r="53" spans="2:43" ht="15" customHeight="1" x14ac:dyDescent="0.2">
      <c r="B53" t="s">
        <v>210</v>
      </c>
      <c r="C53">
        <v>80</v>
      </c>
      <c r="D53" s="3">
        <f>AVERAGE(B17,Y17)</f>
        <v>1.3977499999999998</v>
      </c>
      <c r="R53" t="s">
        <v>321</v>
      </c>
      <c r="S53">
        <v>0.96850599673615001</v>
      </c>
      <c r="AC53" s="40">
        <v>48</v>
      </c>
      <c r="AD53" s="4678"/>
      <c r="AE53" s="4665"/>
      <c r="AF53" s="33" t="s">
        <v>220</v>
      </c>
      <c r="AG53" s="33">
        <v>1</v>
      </c>
      <c r="AH53" s="35" t="e">
        <v>#N/A</v>
      </c>
      <c r="AI53" s="35" t="e">
        <v>#N/A</v>
      </c>
      <c r="AJ53" s="39">
        <v>1</v>
      </c>
      <c r="AK53" s="35" t="s">
        <v>641</v>
      </c>
      <c r="AL53" s="35">
        <v>7</v>
      </c>
      <c r="AM53" s="39">
        <v>20</v>
      </c>
      <c r="AN53" s="41"/>
      <c r="AO53" s="40"/>
      <c r="AP53" s="40"/>
      <c r="AQ53" s="40"/>
    </row>
    <row r="54" spans="2:43" ht="15" customHeight="1" x14ac:dyDescent="0.2">
      <c r="B54" t="s">
        <v>211</v>
      </c>
      <c r="C54">
        <v>40</v>
      </c>
      <c r="D54" s="3">
        <f>AVERAGE(B19,Y19)</f>
        <v>0.59009999999999996</v>
      </c>
      <c r="R54" t="s">
        <v>322</v>
      </c>
      <c r="S54">
        <v>0.17311855066345833</v>
      </c>
      <c r="AC54" s="40">
        <v>49</v>
      </c>
      <c r="AD54" s="4666">
        <v>25</v>
      </c>
      <c r="AE54" s="4665" t="s">
        <v>642</v>
      </c>
      <c r="AF54" s="33" t="s">
        <v>219</v>
      </c>
      <c r="AG54" s="33">
        <v>3</v>
      </c>
      <c r="AH54" s="35" t="e">
        <v>#N/A</v>
      </c>
      <c r="AI54" s="35" t="e">
        <v>#N/A</v>
      </c>
      <c r="AJ54" s="39">
        <v>1</v>
      </c>
      <c r="AK54" s="35" t="s">
        <v>643</v>
      </c>
      <c r="AL54" s="35">
        <v>10</v>
      </c>
      <c r="AM54" s="39">
        <v>4</v>
      </c>
      <c r="AN54" s="41"/>
      <c r="AO54" s="40"/>
      <c r="AP54" s="40"/>
      <c r="AQ54" s="40"/>
    </row>
    <row r="55" spans="2:43" ht="15" customHeight="1" thickBot="1" x14ac:dyDescent="0.25">
      <c r="B55" t="s">
        <v>212</v>
      </c>
      <c r="C55">
        <v>20</v>
      </c>
      <c r="D55" s="3">
        <f>AVERAGE(B21,Y21)</f>
        <v>0.29644999999999999</v>
      </c>
      <c r="R55" s="15" t="s">
        <v>323</v>
      </c>
      <c r="S55" s="15">
        <v>7</v>
      </c>
      <c r="AC55" s="40">
        <v>50</v>
      </c>
      <c r="AD55" s="4678"/>
      <c r="AE55" s="4665"/>
      <c r="AF55" s="33" t="s">
        <v>220</v>
      </c>
      <c r="AG55" s="33">
        <v>3</v>
      </c>
      <c r="AH55" s="35" t="e">
        <v>#N/A</v>
      </c>
      <c r="AI55" s="35" t="e">
        <v>#N/A</v>
      </c>
      <c r="AJ55" s="39">
        <v>1</v>
      </c>
      <c r="AK55" s="35" t="s">
        <v>644</v>
      </c>
      <c r="AL55" s="35">
        <v>7</v>
      </c>
      <c r="AM55" s="39">
        <v>21</v>
      </c>
      <c r="AN55" s="41"/>
      <c r="AO55" s="40"/>
      <c r="AP55" s="40"/>
      <c r="AQ55" s="40"/>
    </row>
    <row r="56" spans="2:43" ht="15" customHeight="1" x14ac:dyDescent="0.2">
      <c r="B56" t="s">
        <v>213</v>
      </c>
      <c r="C56">
        <v>10</v>
      </c>
      <c r="D56" s="3">
        <f>AVERAGE(B23,Y23)</f>
        <v>0.19980000000000001</v>
      </c>
      <c r="AC56" s="40">
        <v>51</v>
      </c>
      <c r="AD56" s="4666">
        <v>26</v>
      </c>
      <c r="AE56" s="4665" t="s">
        <v>645</v>
      </c>
      <c r="AF56" s="33" t="s">
        <v>219</v>
      </c>
      <c r="AG56" s="33">
        <v>3</v>
      </c>
      <c r="AH56" s="35" t="e">
        <v>#N/A</v>
      </c>
      <c r="AI56" s="35" t="e">
        <v>#N/A</v>
      </c>
      <c r="AJ56" s="39">
        <v>1</v>
      </c>
      <c r="AK56" s="35" t="s">
        <v>646</v>
      </c>
      <c r="AL56" s="35">
        <v>10</v>
      </c>
      <c r="AM56" s="39">
        <v>7</v>
      </c>
      <c r="AN56" s="41"/>
      <c r="AO56" s="40"/>
      <c r="AP56" s="40"/>
      <c r="AQ56" s="40"/>
    </row>
    <row r="57" spans="2:43" ht="15" customHeight="1" thickBot="1" x14ac:dyDescent="0.25">
      <c r="R57" t="s">
        <v>324</v>
      </c>
      <c r="AC57" s="40">
        <v>52</v>
      </c>
      <c r="AD57" s="4678"/>
      <c r="AE57" s="4665"/>
      <c r="AF57" s="33" t="s">
        <v>220</v>
      </c>
      <c r="AG57" s="33">
        <v>3</v>
      </c>
      <c r="AH57" s="35" t="e">
        <v>#N/A</v>
      </c>
      <c r="AI57" s="35" t="e">
        <v>#N/A</v>
      </c>
      <c r="AJ57" s="39">
        <v>1</v>
      </c>
      <c r="AK57" s="35" t="s">
        <v>647</v>
      </c>
      <c r="AL57" s="35">
        <v>7</v>
      </c>
      <c r="AM57" s="39">
        <v>27</v>
      </c>
      <c r="AN57" s="41"/>
      <c r="AO57" s="40"/>
      <c r="AP57" s="40"/>
      <c r="AQ57" s="40"/>
    </row>
    <row r="58" spans="2:43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AC58" s="40">
        <v>53</v>
      </c>
      <c r="AD58" s="4666">
        <v>27</v>
      </c>
      <c r="AE58" s="4665" t="s">
        <v>648</v>
      </c>
      <c r="AF58" s="33" t="s">
        <v>219</v>
      </c>
      <c r="AG58" s="33">
        <v>3</v>
      </c>
      <c r="AH58" s="35" t="e">
        <v>#N/A</v>
      </c>
      <c r="AI58" s="35" t="e">
        <v>#N/A</v>
      </c>
      <c r="AJ58" s="39">
        <v>1</v>
      </c>
      <c r="AK58" s="35" t="s">
        <v>649</v>
      </c>
      <c r="AL58" s="35">
        <v>10</v>
      </c>
      <c r="AM58" s="39">
        <v>10</v>
      </c>
      <c r="AN58" s="41"/>
      <c r="AO58" s="40"/>
      <c r="AP58" s="40"/>
      <c r="AQ58" s="40"/>
    </row>
    <row r="59" spans="2:43" ht="15" customHeight="1" x14ac:dyDescent="0.2">
      <c r="R59" t="s">
        <v>325</v>
      </c>
      <c r="S59">
        <v>1</v>
      </c>
      <c r="T59">
        <v>5.5598144356523473</v>
      </c>
      <c r="U59">
        <v>5.5598144356523473</v>
      </c>
      <c r="V59">
        <v>185.51245882377216</v>
      </c>
      <c r="W59">
        <v>3.8248115930974676E-5</v>
      </c>
      <c r="AC59" s="40">
        <v>54</v>
      </c>
      <c r="AD59" s="4678"/>
      <c r="AE59" s="4665"/>
      <c r="AF59" s="33" t="s">
        <v>220</v>
      </c>
      <c r="AG59" s="33">
        <v>3</v>
      </c>
      <c r="AH59" s="35" t="e">
        <v>#N/A</v>
      </c>
      <c r="AI59" s="35" t="e">
        <v>#N/A</v>
      </c>
      <c r="AJ59" s="39">
        <v>1</v>
      </c>
      <c r="AK59" s="35" t="s">
        <v>650</v>
      </c>
      <c r="AL59" s="35">
        <v>7</v>
      </c>
      <c r="AM59" s="39">
        <v>30</v>
      </c>
      <c r="AN59" s="41"/>
      <c r="AO59" s="40"/>
      <c r="AP59" s="40"/>
      <c r="AQ59" s="40"/>
    </row>
    <row r="60" spans="2:43" ht="15" customHeight="1" x14ac:dyDescent="0.2">
      <c r="R60" t="s">
        <v>326</v>
      </c>
      <c r="S60">
        <v>5</v>
      </c>
      <c r="T60">
        <v>0.14985016291908193</v>
      </c>
      <c r="U60">
        <v>2.9970032583816385E-2</v>
      </c>
      <c r="AC60" s="40">
        <v>55</v>
      </c>
      <c r="AD60" s="4666">
        <v>28</v>
      </c>
      <c r="AE60" s="4665" t="s">
        <v>651</v>
      </c>
      <c r="AF60" s="33" t="s">
        <v>219</v>
      </c>
      <c r="AG60" s="33">
        <v>3</v>
      </c>
      <c r="AH60" s="35" t="e">
        <v>#N/A</v>
      </c>
      <c r="AI60" s="35" t="e">
        <v>#N/A</v>
      </c>
      <c r="AJ60" s="39">
        <v>1</v>
      </c>
      <c r="AK60" s="35" t="s">
        <v>652</v>
      </c>
      <c r="AL60" s="35">
        <v>10</v>
      </c>
      <c r="AM60" s="39">
        <v>13</v>
      </c>
      <c r="AN60" s="41"/>
      <c r="AO60" s="40"/>
      <c r="AP60" s="40"/>
      <c r="AQ60" s="40"/>
    </row>
    <row r="61" spans="2:43" ht="15" customHeight="1" thickBot="1" x14ac:dyDescent="0.25">
      <c r="R61" s="15" t="s">
        <v>327</v>
      </c>
      <c r="S61" s="15">
        <v>6</v>
      </c>
      <c r="T61" s="15">
        <v>5.7096645985714289</v>
      </c>
      <c r="U61" s="15"/>
      <c r="V61" s="15"/>
      <c r="W61" s="15"/>
      <c r="AC61" s="40">
        <v>56</v>
      </c>
      <c r="AD61" s="4678"/>
      <c r="AE61" s="4665"/>
      <c r="AF61" s="33" t="s">
        <v>220</v>
      </c>
      <c r="AG61" s="33">
        <v>2</v>
      </c>
      <c r="AH61" s="35" t="e">
        <v>#N/A</v>
      </c>
      <c r="AI61" s="35" t="e">
        <v>#N/A</v>
      </c>
      <c r="AJ61" s="39">
        <v>1</v>
      </c>
      <c r="AK61" s="35" t="s">
        <v>653</v>
      </c>
      <c r="AL61" s="35">
        <v>7</v>
      </c>
      <c r="AM61" s="39">
        <v>33</v>
      </c>
      <c r="AN61" s="41"/>
      <c r="AO61" s="40"/>
      <c r="AP61" s="40"/>
      <c r="AQ61" s="40"/>
    </row>
    <row r="62" spans="2:43" ht="15" customHeight="1" thickBot="1" x14ac:dyDescent="0.25">
      <c r="AC62" s="40">
        <v>57</v>
      </c>
      <c r="AD62" s="4666">
        <v>29</v>
      </c>
      <c r="AE62" s="4665" t="s">
        <v>654</v>
      </c>
      <c r="AF62" s="33" t="s">
        <v>219</v>
      </c>
      <c r="AG62" s="33">
        <v>3</v>
      </c>
      <c r="AH62" s="35" t="e">
        <v>#N/A</v>
      </c>
      <c r="AI62" s="35" t="e">
        <v>#N/A</v>
      </c>
      <c r="AJ62" s="39">
        <v>1</v>
      </c>
      <c r="AK62" s="35" t="s">
        <v>655</v>
      </c>
      <c r="AL62" s="35">
        <v>10</v>
      </c>
      <c r="AM62" s="39">
        <v>19</v>
      </c>
      <c r="AN62" s="41"/>
      <c r="AO62" s="40"/>
      <c r="AP62" s="40"/>
      <c r="AQ62" s="40"/>
    </row>
    <row r="63" spans="2:43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  <c r="AC63" s="40">
        <v>58</v>
      </c>
      <c r="AD63" s="4678"/>
      <c r="AE63" s="4665"/>
      <c r="AF63" s="33" t="s">
        <v>220</v>
      </c>
      <c r="AG63" s="33">
        <v>2</v>
      </c>
      <c r="AH63" s="35" t="e">
        <v>#N/A</v>
      </c>
      <c r="AI63" s="35" t="e">
        <v>#N/A</v>
      </c>
      <c r="AJ63" s="39">
        <v>1</v>
      </c>
      <c r="AK63" s="35" t="s">
        <v>656</v>
      </c>
      <c r="AL63" s="35">
        <v>7</v>
      </c>
      <c r="AM63" s="39">
        <v>36</v>
      </c>
      <c r="AN63" s="41"/>
      <c r="AO63" s="40"/>
      <c r="AP63" s="40"/>
      <c r="AQ63" s="40"/>
    </row>
    <row r="64" spans="2:43" ht="15" customHeight="1" x14ac:dyDescent="0.2">
      <c r="R64" t="s">
        <v>328</v>
      </c>
      <c r="S64">
        <v>0.12788985507246386</v>
      </c>
      <c r="T64">
        <v>0.10829313946200309</v>
      </c>
      <c r="U64">
        <v>1.1809598992864798</v>
      </c>
      <c r="V64">
        <v>0.29072863724729625</v>
      </c>
      <c r="W64">
        <v>-0.15048652215259151</v>
      </c>
      <c r="X64">
        <v>0.40626623229751924</v>
      </c>
      <c r="Y64">
        <v>-0.15048652215259151</v>
      </c>
      <c r="Z64">
        <v>0.40626623229751924</v>
      </c>
      <c r="AC64" s="40">
        <v>59</v>
      </c>
      <c r="AD64" s="4666">
        <v>30</v>
      </c>
      <c r="AE64" s="4665" t="s">
        <v>657</v>
      </c>
      <c r="AF64" s="33" t="s">
        <v>219</v>
      </c>
      <c r="AG64" s="33">
        <v>3</v>
      </c>
      <c r="AH64" s="35" t="e">
        <v>#N/A</v>
      </c>
      <c r="AI64" s="35" t="e">
        <v>#N/A</v>
      </c>
      <c r="AJ64" s="39">
        <v>1</v>
      </c>
      <c r="AK64" s="35" t="s">
        <v>658</v>
      </c>
      <c r="AL64" s="35">
        <v>10</v>
      </c>
      <c r="AM64" s="39">
        <v>22</v>
      </c>
      <c r="AN64" s="41"/>
      <c r="AO64" s="40"/>
      <c r="AP64" s="40"/>
      <c r="AQ64" s="40"/>
    </row>
    <row r="65" spans="18:43" ht="15" customHeight="1" thickBot="1" x14ac:dyDescent="0.25">
      <c r="R65" s="15" t="s">
        <v>340</v>
      </c>
      <c r="S65" s="15">
        <v>1.3711785024154589E-2</v>
      </c>
      <c r="T65" s="15">
        <v>1.0067171215081983E-3</v>
      </c>
      <c r="U65" s="15">
        <v>13.620295842006225</v>
      </c>
      <c r="V65" s="15">
        <v>3.8248115930974676E-5</v>
      </c>
      <c r="W65" s="15">
        <v>1.1123936277981538E-2</v>
      </c>
      <c r="X65" s="15">
        <v>1.6299633770327639E-2</v>
      </c>
      <c r="Y65" s="15">
        <v>1.1123936277981538E-2</v>
      </c>
      <c r="Z65" s="15">
        <v>1.6299633770327639E-2</v>
      </c>
      <c r="AC65" s="40">
        <v>60</v>
      </c>
      <c r="AD65" s="4678"/>
      <c r="AE65" s="4665"/>
      <c r="AF65" s="33" t="s">
        <v>220</v>
      </c>
      <c r="AG65" s="33">
        <v>3</v>
      </c>
      <c r="AH65" s="35" t="e">
        <v>#N/A</v>
      </c>
      <c r="AI65" s="35" t="e">
        <v>#N/A</v>
      </c>
      <c r="AJ65" s="39">
        <v>1</v>
      </c>
      <c r="AK65" s="35" t="s">
        <v>659</v>
      </c>
      <c r="AL65" s="35">
        <v>7</v>
      </c>
      <c r="AM65" s="39">
        <v>42</v>
      </c>
      <c r="AN65" s="41"/>
      <c r="AO65" s="40"/>
      <c r="AP65" s="40"/>
      <c r="AQ65" s="40"/>
    </row>
    <row r="66" spans="18:43" ht="15" customHeight="1" x14ac:dyDescent="0.2">
      <c r="AC66" s="40">
        <v>61</v>
      </c>
      <c r="AD66" s="4666">
        <v>31</v>
      </c>
      <c r="AE66" s="4665" t="s">
        <v>660</v>
      </c>
      <c r="AF66" s="33" t="s">
        <v>219</v>
      </c>
      <c r="AG66" s="33">
        <v>3</v>
      </c>
      <c r="AH66" s="35" t="e">
        <v>#N/A</v>
      </c>
      <c r="AI66" s="35" t="e">
        <v>#N/A</v>
      </c>
      <c r="AJ66" s="39">
        <v>1</v>
      </c>
      <c r="AK66" s="35" t="s">
        <v>661</v>
      </c>
      <c r="AL66" s="35">
        <v>10</v>
      </c>
      <c r="AM66" s="39">
        <v>28</v>
      </c>
      <c r="AN66" s="41"/>
      <c r="AO66" s="40"/>
      <c r="AP66" s="40"/>
      <c r="AQ66" s="40"/>
    </row>
    <row r="67" spans="18:43" ht="15" customHeight="1" x14ac:dyDescent="0.2">
      <c r="AC67" s="40">
        <v>62</v>
      </c>
      <c r="AD67" s="4678"/>
      <c r="AE67" s="4665"/>
      <c r="AF67" s="33" t="s">
        <v>220</v>
      </c>
      <c r="AG67" s="33">
        <v>3</v>
      </c>
      <c r="AH67" s="35" t="e">
        <v>#N/A</v>
      </c>
      <c r="AI67" s="35" t="e">
        <v>#N/A</v>
      </c>
      <c r="AJ67" s="39">
        <v>1</v>
      </c>
      <c r="AK67" s="35" t="s">
        <v>662</v>
      </c>
      <c r="AL67" s="35">
        <v>7</v>
      </c>
      <c r="AM67" s="39">
        <v>39</v>
      </c>
      <c r="AN67" s="41"/>
      <c r="AO67" s="40"/>
      <c r="AP67" s="40"/>
      <c r="AQ67" s="40"/>
    </row>
    <row r="68" spans="18:43" ht="15" customHeight="1" x14ac:dyDescent="0.2">
      <c r="AC68" s="40">
        <v>63</v>
      </c>
      <c r="AD68" s="4666">
        <v>32</v>
      </c>
      <c r="AE68" s="4665" t="s">
        <v>663</v>
      </c>
      <c r="AF68" s="33" t="s">
        <v>219</v>
      </c>
      <c r="AG68" s="33">
        <v>3</v>
      </c>
      <c r="AH68" s="35" t="e">
        <v>#N/A</v>
      </c>
      <c r="AI68" s="35" t="e">
        <v>#N/A</v>
      </c>
      <c r="AJ68" s="39">
        <v>1</v>
      </c>
      <c r="AK68" s="35" t="s">
        <v>664</v>
      </c>
      <c r="AL68" s="35">
        <v>10</v>
      </c>
      <c r="AM68" s="39">
        <v>31</v>
      </c>
      <c r="AN68" s="41"/>
      <c r="AO68" s="40"/>
      <c r="AP68" s="40"/>
      <c r="AQ68" s="40"/>
    </row>
    <row r="69" spans="18:43" ht="15" customHeight="1" x14ac:dyDescent="0.2">
      <c r="AC69" s="40">
        <v>64</v>
      </c>
      <c r="AD69" s="4678"/>
      <c r="AE69" s="4665"/>
      <c r="AF69" s="33" t="s">
        <v>220</v>
      </c>
      <c r="AG69" s="33">
        <v>2</v>
      </c>
      <c r="AH69" s="35" t="e">
        <v>#N/A</v>
      </c>
      <c r="AI69" s="35" t="e">
        <v>#N/A</v>
      </c>
      <c r="AJ69" s="39">
        <v>1</v>
      </c>
      <c r="AK69" s="35" t="s">
        <v>665</v>
      </c>
      <c r="AL69" s="35">
        <v>7</v>
      </c>
      <c r="AM69" s="39">
        <v>48</v>
      </c>
      <c r="AN69" s="41"/>
      <c r="AO69" s="40"/>
      <c r="AP69" s="40"/>
      <c r="AQ69" s="40"/>
    </row>
    <row r="70" spans="18:43" ht="15" customHeight="1" x14ac:dyDescent="0.2">
      <c r="AC70" s="40">
        <v>65</v>
      </c>
      <c r="AD70" s="4666">
        <v>33</v>
      </c>
      <c r="AE70" s="4665" t="s">
        <v>666</v>
      </c>
      <c r="AF70" s="33" t="s">
        <v>219</v>
      </c>
      <c r="AG70" s="33">
        <v>3</v>
      </c>
      <c r="AH70" s="35" t="e">
        <v>#N/A</v>
      </c>
      <c r="AI70" s="35" t="e">
        <v>#N/A</v>
      </c>
      <c r="AJ70" s="39">
        <v>1</v>
      </c>
      <c r="AK70" s="35" t="s">
        <v>667</v>
      </c>
      <c r="AL70" s="35">
        <v>10</v>
      </c>
      <c r="AM70" s="39">
        <v>34</v>
      </c>
      <c r="AN70" s="41"/>
      <c r="AO70" s="40"/>
      <c r="AP70" s="40"/>
      <c r="AQ70" s="40"/>
    </row>
    <row r="71" spans="18:43" ht="15" customHeight="1" x14ac:dyDescent="0.2">
      <c r="AC71" s="40">
        <v>66</v>
      </c>
      <c r="AD71" s="4678"/>
      <c r="AE71" s="4665"/>
      <c r="AF71" s="33" t="s">
        <v>220</v>
      </c>
      <c r="AG71" s="33">
        <v>3</v>
      </c>
      <c r="AH71" s="35" t="e">
        <v>#N/A</v>
      </c>
      <c r="AI71" s="35" t="e">
        <v>#N/A</v>
      </c>
      <c r="AJ71" s="39">
        <v>1</v>
      </c>
      <c r="AK71" s="35" t="s">
        <v>668</v>
      </c>
      <c r="AL71" s="35">
        <v>7</v>
      </c>
      <c r="AM71" s="39">
        <v>45</v>
      </c>
      <c r="AN71" s="41"/>
      <c r="AO71" s="40"/>
      <c r="AP71" s="40"/>
      <c r="AQ71" s="40"/>
    </row>
    <row r="72" spans="18:43" ht="15" customHeight="1" x14ac:dyDescent="0.2">
      <c r="AC72" s="40">
        <v>67</v>
      </c>
      <c r="AD72" s="4666">
        <v>34</v>
      </c>
      <c r="AE72" s="4665" t="s">
        <v>669</v>
      </c>
      <c r="AF72" s="33" t="s">
        <v>219</v>
      </c>
      <c r="AG72" s="33">
        <v>3</v>
      </c>
      <c r="AH72" s="35" t="e">
        <v>#N/A</v>
      </c>
      <c r="AI72" s="35" t="e">
        <v>#N/A</v>
      </c>
      <c r="AJ72" s="39">
        <v>1</v>
      </c>
      <c r="AK72" s="35" t="s">
        <v>670</v>
      </c>
      <c r="AL72" s="35">
        <v>10</v>
      </c>
      <c r="AM72" s="39">
        <v>40</v>
      </c>
      <c r="AN72" s="41"/>
      <c r="AO72" s="40"/>
      <c r="AP72" s="40"/>
      <c r="AQ72" s="40"/>
    </row>
    <row r="73" spans="18:43" ht="15" customHeight="1" x14ac:dyDescent="0.2">
      <c r="AC73" s="40">
        <v>68</v>
      </c>
      <c r="AD73" s="4678"/>
      <c r="AE73" s="4665"/>
      <c r="AF73" s="33" t="s">
        <v>220</v>
      </c>
      <c r="AG73" s="33">
        <v>2</v>
      </c>
      <c r="AH73" s="35" t="e">
        <v>#N/A</v>
      </c>
      <c r="AI73" s="35" t="e">
        <v>#N/A</v>
      </c>
      <c r="AJ73" s="39">
        <v>1</v>
      </c>
      <c r="AK73" s="35" t="s">
        <v>671</v>
      </c>
      <c r="AL73" s="35">
        <v>7</v>
      </c>
      <c r="AM73" s="39">
        <v>51</v>
      </c>
      <c r="AN73" s="41"/>
      <c r="AO73" s="40"/>
      <c r="AP73" s="40"/>
      <c r="AQ73" s="40"/>
    </row>
    <row r="74" spans="18:43" ht="15" customHeight="1" x14ac:dyDescent="0.2">
      <c r="AC74" s="40">
        <v>69</v>
      </c>
      <c r="AD74" s="4666">
        <v>35</v>
      </c>
      <c r="AE74" s="4665" t="s">
        <v>672</v>
      </c>
      <c r="AF74" s="33" t="s">
        <v>219</v>
      </c>
      <c r="AG74" s="33">
        <v>3</v>
      </c>
      <c r="AH74" s="35" t="e">
        <v>#N/A</v>
      </c>
      <c r="AI74" s="35" t="e">
        <v>#N/A</v>
      </c>
      <c r="AJ74" s="39">
        <v>1</v>
      </c>
      <c r="AK74" s="35" t="s">
        <v>673</v>
      </c>
      <c r="AL74" s="35">
        <v>10</v>
      </c>
      <c r="AM74" s="39">
        <v>43</v>
      </c>
      <c r="AN74" s="41"/>
      <c r="AO74" s="40"/>
      <c r="AP74" s="40"/>
      <c r="AQ74" s="40"/>
    </row>
    <row r="75" spans="18:43" ht="15" customHeight="1" x14ac:dyDescent="0.2">
      <c r="AC75" s="40">
        <v>70</v>
      </c>
      <c r="AD75" s="4678"/>
      <c r="AE75" s="4665"/>
      <c r="AF75" s="33" t="s">
        <v>220</v>
      </c>
      <c r="AG75" s="33">
        <v>2</v>
      </c>
      <c r="AH75" s="35" t="e">
        <v>#N/A</v>
      </c>
      <c r="AI75" s="35" t="e">
        <v>#N/A</v>
      </c>
      <c r="AJ75" s="39">
        <v>1</v>
      </c>
      <c r="AK75" s="35" t="s">
        <v>674</v>
      </c>
      <c r="AL75" s="35">
        <v>7</v>
      </c>
      <c r="AM75" s="39">
        <v>54</v>
      </c>
      <c r="AN75" s="41"/>
      <c r="AO75" s="40"/>
      <c r="AP75" s="40"/>
      <c r="AQ75" s="40"/>
    </row>
    <row r="76" spans="18:43" ht="15" customHeight="1" x14ac:dyDescent="0.2">
      <c r="AC76" s="40">
        <v>71</v>
      </c>
      <c r="AD76" s="4666">
        <v>36</v>
      </c>
      <c r="AE76" s="4665" t="s">
        <v>675</v>
      </c>
      <c r="AF76" s="33" t="s">
        <v>219</v>
      </c>
      <c r="AG76" s="33">
        <v>3</v>
      </c>
      <c r="AH76" s="35" t="e">
        <v>#N/A</v>
      </c>
      <c r="AI76" s="35" t="e">
        <v>#N/A</v>
      </c>
      <c r="AJ76" s="39">
        <v>1</v>
      </c>
      <c r="AK76" s="35" t="s">
        <v>676</v>
      </c>
      <c r="AL76" s="35">
        <v>10</v>
      </c>
      <c r="AM76" s="39">
        <v>46</v>
      </c>
      <c r="AN76" s="41"/>
      <c r="AO76" s="40"/>
      <c r="AP76" s="40"/>
      <c r="AQ76" s="40"/>
    </row>
    <row r="77" spans="18:43" ht="15" customHeight="1" x14ac:dyDescent="0.2">
      <c r="AC77" s="40">
        <v>72</v>
      </c>
      <c r="AD77" s="4678"/>
      <c r="AE77" s="4665"/>
      <c r="AF77" s="33" t="s">
        <v>220</v>
      </c>
      <c r="AG77" s="33">
        <v>2</v>
      </c>
      <c r="AH77" s="35" t="e">
        <v>#N/A</v>
      </c>
      <c r="AI77" s="35" t="e">
        <v>#N/A</v>
      </c>
      <c r="AJ77" s="39">
        <v>1</v>
      </c>
      <c r="AK77" s="35" t="s">
        <v>677</v>
      </c>
      <c r="AL77" s="35">
        <v>7</v>
      </c>
      <c r="AM77" s="39">
        <v>72</v>
      </c>
      <c r="AN77" s="41"/>
      <c r="AO77" s="40"/>
      <c r="AP77" s="40"/>
      <c r="AQ77" s="40"/>
    </row>
    <row r="78" spans="18:43" ht="15" customHeight="1" x14ac:dyDescent="0.2">
      <c r="AC78" s="40">
        <v>73</v>
      </c>
      <c r="AD78" s="4666">
        <v>37</v>
      </c>
      <c r="AE78" s="4665" t="s">
        <v>678</v>
      </c>
      <c r="AF78" s="33" t="s">
        <v>219</v>
      </c>
      <c r="AG78" s="33">
        <v>3</v>
      </c>
      <c r="AH78" s="35" t="e">
        <v>#N/A</v>
      </c>
      <c r="AI78" s="35" t="e">
        <v>#N/A</v>
      </c>
      <c r="AJ78" s="39">
        <v>1</v>
      </c>
      <c r="AK78" s="35" t="s">
        <v>679</v>
      </c>
      <c r="AL78" s="35">
        <v>10</v>
      </c>
      <c r="AM78" s="39">
        <v>49</v>
      </c>
      <c r="AN78" s="41"/>
      <c r="AO78" s="40"/>
      <c r="AP78" s="40"/>
      <c r="AQ78" s="40"/>
    </row>
    <row r="79" spans="18:43" ht="15" customHeight="1" x14ac:dyDescent="0.2">
      <c r="AC79" s="40">
        <v>74</v>
      </c>
      <c r="AD79" s="4678"/>
      <c r="AE79" s="4665"/>
      <c r="AF79" s="33" t="s">
        <v>220</v>
      </c>
      <c r="AG79" s="33">
        <v>3</v>
      </c>
      <c r="AH79" s="35" t="e">
        <v>#N/A</v>
      </c>
      <c r="AI79" s="35" t="e">
        <v>#N/A</v>
      </c>
      <c r="AJ79" s="39">
        <v>1</v>
      </c>
      <c r="AK79" s="35" t="s">
        <v>680</v>
      </c>
      <c r="AL79" s="35">
        <v>7</v>
      </c>
      <c r="AM79" s="39">
        <v>66</v>
      </c>
      <c r="AN79" s="41"/>
      <c r="AO79" s="40"/>
      <c r="AP79" s="40"/>
      <c r="AQ79" s="40"/>
    </row>
    <row r="80" spans="18:43" ht="15" customHeight="1" x14ac:dyDescent="0.2">
      <c r="AC80" s="40">
        <v>75</v>
      </c>
      <c r="AD80" s="4666">
        <v>38</v>
      </c>
      <c r="AE80" s="4665" t="s">
        <v>681</v>
      </c>
      <c r="AF80" s="33" t="s">
        <v>219</v>
      </c>
      <c r="AG80" s="33">
        <v>3</v>
      </c>
      <c r="AH80" s="35" t="e">
        <v>#N/A</v>
      </c>
      <c r="AI80" s="35" t="e">
        <v>#N/A</v>
      </c>
      <c r="AJ80" s="39">
        <v>1</v>
      </c>
      <c r="AK80" s="35" t="s">
        <v>682</v>
      </c>
      <c r="AL80" s="35">
        <v>10</v>
      </c>
      <c r="AM80" s="39">
        <v>52</v>
      </c>
      <c r="AN80" s="41"/>
      <c r="AO80" s="40"/>
      <c r="AP80" s="40"/>
      <c r="AQ80" s="40"/>
    </row>
    <row r="81" spans="29:43" ht="15" customHeight="1" x14ac:dyDescent="0.2">
      <c r="AC81" s="40">
        <v>76</v>
      </c>
      <c r="AD81" s="4678"/>
      <c r="AE81" s="4665"/>
      <c r="AF81" s="33" t="s">
        <v>220</v>
      </c>
      <c r="AG81" s="33">
        <v>2</v>
      </c>
      <c r="AH81" s="35" t="e">
        <v>#N/A</v>
      </c>
      <c r="AI81" s="35" t="e">
        <v>#N/A</v>
      </c>
      <c r="AJ81" s="39">
        <v>1</v>
      </c>
      <c r="AK81" s="35" t="s">
        <v>683</v>
      </c>
      <c r="AL81" s="35">
        <v>7</v>
      </c>
      <c r="AM81" s="39">
        <v>75</v>
      </c>
      <c r="AN81" s="41"/>
      <c r="AO81" s="40"/>
      <c r="AP81" s="40"/>
      <c r="AQ81" s="40"/>
    </row>
    <row r="82" spans="29:43" ht="15" customHeight="1" x14ac:dyDescent="0.2">
      <c r="AC82" s="40">
        <v>77</v>
      </c>
      <c r="AD82" s="4666">
        <v>39</v>
      </c>
      <c r="AE82" s="4665" t="s">
        <v>684</v>
      </c>
      <c r="AF82" s="33" t="s">
        <v>219</v>
      </c>
      <c r="AG82" s="33">
        <v>3</v>
      </c>
      <c r="AH82" s="35" t="e">
        <v>#N/A</v>
      </c>
      <c r="AI82" s="35" t="e">
        <v>#N/A</v>
      </c>
      <c r="AJ82" s="39">
        <v>1</v>
      </c>
      <c r="AK82" s="35" t="s">
        <v>685</v>
      </c>
      <c r="AL82" s="35">
        <v>10</v>
      </c>
      <c r="AM82" s="39">
        <v>55</v>
      </c>
      <c r="AN82" s="41"/>
      <c r="AO82" s="40"/>
      <c r="AP82" s="40"/>
      <c r="AQ82" s="40"/>
    </row>
    <row r="83" spans="29:43" ht="15" customHeight="1" x14ac:dyDescent="0.2">
      <c r="AC83" s="40">
        <v>78</v>
      </c>
      <c r="AD83" s="4678"/>
      <c r="AE83" s="4665"/>
      <c r="AF83" s="33" t="s">
        <v>220</v>
      </c>
      <c r="AG83" s="33">
        <v>3</v>
      </c>
      <c r="AH83" s="35" t="e">
        <v>#N/A</v>
      </c>
      <c r="AI83" s="35" t="e">
        <v>#N/A</v>
      </c>
      <c r="AJ83" s="39">
        <v>1</v>
      </c>
      <c r="AK83" s="35" t="s">
        <v>686</v>
      </c>
      <c r="AL83" s="35">
        <v>7</v>
      </c>
      <c r="AM83" s="39">
        <v>57</v>
      </c>
      <c r="AN83" s="41"/>
      <c r="AO83" s="40"/>
      <c r="AP83" s="40"/>
      <c r="AQ83" s="40"/>
    </row>
    <row r="84" spans="29:43" ht="15" customHeight="1" x14ac:dyDescent="0.2">
      <c r="AC84" s="40">
        <v>79</v>
      </c>
      <c r="AD84" s="4666">
        <v>40</v>
      </c>
      <c r="AE84" s="4665" t="s">
        <v>687</v>
      </c>
      <c r="AF84" s="33" t="s">
        <v>219</v>
      </c>
      <c r="AG84" s="33">
        <v>3</v>
      </c>
      <c r="AH84" s="35" t="e">
        <v>#N/A</v>
      </c>
      <c r="AI84" s="35" t="e">
        <v>#N/A</v>
      </c>
      <c r="AJ84" s="39">
        <v>1</v>
      </c>
      <c r="AK84" s="35" t="s">
        <v>688</v>
      </c>
      <c r="AL84" s="35">
        <v>10</v>
      </c>
      <c r="AM84" s="39">
        <v>58</v>
      </c>
      <c r="AN84" s="41"/>
      <c r="AO84" s="40"/>
      <c r="AP84" s="40"/>
      <c r="AQ84" s="40"/>
    </row>
    <row r="85" spans="29:43" ht="15" customHeight="1" x14ac:dyDescent="0.2">
      <c r="AC85" s="40">
        <v>80</v>
      </c>
      <c r="AD85" s="4678"/>
      <c r="AE85" s="4665"/>
      <c r="AF85" s="33" t="s">
        <v>220</v>
      </c>
      <c r="AG85" s="33">
        <v>2</v>
      </c>
      <c r="AH85" s="35" t="e">
        <v>#N/A</v>
      </c>
      <c r="AI85" s="35" t="e">
        <v>#N/A</v>
      </c>
      <c r="AJ85" s="39">
        <v>1</v>
      </c>
      <c r="AK85" s="35" t="s">
        <v>689</v>
      </c>
      <c r="AL85" s="35">
        <v>7</v>
      </c>
      <c r="AM85" s="39">
        <v>78</v>
      </c>
      <c r="AN85" s="41"/>
      <c r="AO85" s="40"/>
      <c r="AP85" s="40"/>
      <c r="AQ85" s="40"/>
    </row>
    <row r="86" spans="29:43" ht="15" customHeight="1" x14ac:dyDescent="0.2">
      <c r="AC86" s="40">
        <v>81</v>
      </c>
      <c r="AD86" s="4666">
        <v>41</v>
      </c>
      <c r="AE86" s="4665" t="s">
        <v>690</v>
      </c>
      <c r="AF86" s="33" t="s">
        <v>219</v>
      </c>
      <c r="AG86" s="33">
        <v>3</v>
      </c>
      <c r="AH86" s="35" t="e">
        <v>#N/A</v>
      </c>
      <c r="AI86" s="35" t="e">
        <v>#N/A</v>
      </c>
      <c r="AJ86" s="39">
        <v>1</v>
      </c>
      <c r="AK86" s="35" t="s">
        <v>691</v>
      </c>
      <c r="AL86" s="35">
        <v>10</v>
      </c>
      <c r="AM86" s="39">
        <v>61</v>
      </c>
      <c r="AN86" s="41"/>
      <c r="AO86" s="40"/>
      <c r="AP86" s="40"/>
      <c r="AQ86" s="40"/>
    </row>
    <row r="87" spans="29:43" ht="15" customHeight="1" x14ac:dyDescent="0.2">
      <c r="AC87" s="40">
        <v>82</v>
      </c>
      <c r="AD87" s="4678"/>
      <c r="AE87" s="4665"/>
      <c r="AF87" s="33" t="s">
        <v>220</v>
      </c>
      <c r="AG87" s="33">
        <v>2</v>
      </c>
      <c r="AH87" s="35" t="e">
        <v>#N/A</v>
      </c>
      <c r="AI87" s="35" t="e">
        <v>#N/A</v>
      </c>
      <c r="AJ87" s="39">
        <v>1</v>
      </c>
      <c r="AK87" s="35" t="s">
        <v>692</v>
      </c>
      <c r="AL87" s="35">
        <v>7</v>
      </c>
      <c r="AM87" s="39">
        <v>60</v>
      </c>
      <c r="AN87" s="41"/>
      <c r="AO87" s="40"/>
      <c r="AP87" s="40"/>
      <c r="AQ87" s="40"/>
    </row>
    <row r="88" spans="29:43" ht="15" customHeight="1" x14ac:dyDescent="0.2">
      <c r="AC88" s="40">
        <v>83</v>
      </c>
      <c r="AD88" s="4666">
        <v>42</v>
      </c>
      <c r="AE88" s="4665" t="s">
        <v>693</v>
      </c>
      <c r="AF88" s="33" t="s">
        <v>219</v>
      </c>
      <c r="AG88" s="33">
        <v>3</v>
      </c>
      <c r="AH88" s="35" t="e">
        <v>#N/A</v>
      </c>
      <c r="AI88" s="35" t="e">
        <v>#N/A</v>
      </c>
      <c r="AJ88" s="39">
        <v>1</v>
      </c>
      <c r="AK88" s="35" t="s">
        <v>694</v>
      </c>
      <c r="AL88" s="35">
        <v>10</v>
      </c>
      <c r="AM88" s="39">
        <v>67</v>
      </c>
      <c r="AN88" s="41"/>
      <c r="AO88" s="40"/>
      <c r="AP88" s="40"/>
      <c r="AQ88" s="40"/>
    </row>
    <row r="89" spans="29:43" ht="15" customHeight="1" x14ac:dyDescent="0.2">
      <c r="AC89" s="40">
        <v>84</v>
      </c>
      <c r="AD89" s="4678"/>
      <c r="AE89" s="4665"/>
      <c r="AF89" s="33" t="s">
        <v>220</v>
      </c>
      <c r="AG89" s="33">
        <v>3</v>
      </c>
      <c r="AH89" s="35" t="e">
        <v>#N/A</v>
      </c>
      <c r="AI89" s="35" t="e">
        <v>#N/A</v>
      </c>
      <c r="AJ89" s="39">
        <v>1</v>
      </c>
      <c r="AK89" s="35" t="s">
        <v>695</v>
      </c>
      <c r="AL89" s="35">
        <v>7</v>
      </c>
      <c r="AM89" s="39">
        <v>81</v>
      </c>
      <c r="AN89" s="41"/>
      <c r="AO89" s="40"/>
      <c r="AP89" s="40"/>
      <c r="AQ89" s="40"/>
    </row>
    <row r="90" spans="29:43" ht="15" customHeight="1" x14ac:dyDescent="0.2">
      <c r="AC90" s="40">
        <v>85</v>
      </c>
      <c r="AD90" s="4666">
        <v>43</v>
      </c>
      <c r="AE90" s="4665" t="s">
        <v>696</v>
      </c>
      <c r="AF90" s="33" t="s">
        <v>219</v>
      </c>
      <c r="AG90" s="33">
        <v>3</v>
      </c>
      <c r="AH90" s="35" t="e">
        <v>#N/A</v>
      </c>
      <c r="AI90" s="35" t="e">
        <v>#N/A</v>
      </c>
      <c r="AJ90" s="39">
        <v>1</v>
      </c>
      <c r="AK90" s="35" t="s">
        <v>697</v>
      </c>
      <c r="AL90" s="35">
        <v>10</v>
      </c>
      <c r="AM90" s="39">
        <v>70</v>
      </c>
      <c r="AN90" s="41"/>
      <c r="AO90" s="40"/>
      <c r="AP90" s="40"/>
      <c r="AQ90" s="40"/>
    </row>
    <row r="91" spans="29:43" ht="15" customHeight="1" x14ac:dyDescent="0.2">
      <c r="AC91" s="40">
        <v>86</v>
      </c>
      <c r="AD91" s="4678"/>
      <c r="AE91" s="4665"/>
      <c r="AF91" s="33" t="s">
        <v>220</v>
      </c>
      <c r="AG91" s="33">
        <v>2</v>
      </c>
      <c r="AH91" s="35" t="e">
        <v>#N/A</v>
      </c>
      <c r="AI91" s="35" t="e">
        <v>#N/A</v>
      </c>
      <c r="AJ91" s="39">
        <v>1</v>
      </c>
      <c r="AK91" s="35" t="s">
        <v>698</v>
      </c>
      <c r="AL91" s="35">
        <v>7</v>
      </c>
      <c r="AM91" s="39">
        <v>63</v>
      </c>
      <c r="AN91" s="41"/>
      <c r="AO91" s="40"/>
      <c r="AP91" s="40"/>
      <c r="AQ91" s="40"/>
    </row>
    <row r="92" spans="29:43" ht="15" customHeight="1" x14ac:dyDescent="0.2">
      <c r="AC92" s="40">
        <v>87</v>
      </c>
      <c r="AD92" s="4666">
        <v>44</v>
      </c>
      <c r="AE92" s="4665" t="s">
        <v>699</v>
      </c>
      <c r="AF92" s="33" t="s">
        <v>219</v>
      </c>
      <c r="AG92" s="33">
        <v>3</v>
      </c>
      <c r="AH92" s="35" t="e">
        <v>#N/A</v>
      </c>
      <c r="AI92" s="35" t="e">
        <v>#N/A</v>
      </c>
      <c r="AJ92" s="39">
        <v>1</v>
      </c>
      <c r="AK92" s="35" t="s">
        <v>700</v>
      </c>
      <c r="AL92" s="35">
        <v>10</v>
      </c>
      <c r="AM92" s="39">
        <v>73</v>
      </c>
      <c r="AN92" s="41"/>
      <c r="AO92" s="40"/>
      <c r="AP92" s="40"/>
      <c r="AQ92" s="40"/>
    </row>
    <row r="93" spans="29:43" ht="15" customHeight="1" x14ac:dyDescent="0.2">
      <c r="AC93" s="40">
        <v>88</v>
      </c>
      <c r="AD93" s="4678"/>
      <c r="AE93" s="4665"/>
      <c r="AF93" s="33" t="s">
        <v>220</v>
      </c>
      <c r="AG93" s="33">
        <v>2</v>
      </c>
      <c r="AH93" s="35" t="e">
        <v>#N/A</v>
      </c>
      <c r="AI93" s="35" t="e">
        <v>#N/A</v>
      </c>
      <c r="AJ93" s="39">
        <v>1</v>
      </c>
      <c r="AK93" s="35" t="s">
        <v>701</v>
      </c>
      <c r="AL93" s="35">
        <v>7</v>
      </c>
      <c r="AM93" s="39">
        <v>69</v>
      </c>
      <c r="AN93" s="41"/>
      <c r="AO93" s="40"/>
      <c r="AP93" s="40"/>
      <c r="AQ93" s="40"/>
    </row>
    <row r="94" spans="29:43" ht="15" customHeight="1" x14ac:dyDescent="0.2">
      <c r="AC94" s="40">
        <v>89</v>
      </c>
      <c r="AD94" s="4666">
        <v>45</v>
      </c>
      <c r="AE94" s="4665" t="s">
        <v>702</v>
      </c>
      <c r="AF94" s="33" t="s">
        <v>219</v>
      </c>
      <c r="AG94" s="33">
        <v>3</v>
      </c>
      <c r="AH94" s="35" t="e">
        <v>#N/A</v>
      </c>
      <c r="AI94" s="35" t="e">
        <v>#N/A</v>
      </c>
      <c r="AJ94" s="39">
        <v>1</v>
      </c>
      <c r="AK94" s="35" t="s">
        <v>703</v>
      </c>
      <c r="AL94" s="35">
        <v>10</v>
      </c>
      <c r="AM94" s="39">
        <v>79</v>
      </c>
      <c r="AN94" s="41"/>
      <c r="AO94" s="40"/>
      <c r="AP94" s="40"/>
      <c r="AQ94" s="40"/>
    </row>
    <row r="95" spans="29:43" ht="15" customHeight="1" x14ac:dyDescent="0.2">
      <c r="AC95" s="40">
        <v>90</v>
      </c>
      <c r="AD95" s="4678"/>
      <c r="AE95" s="4665"/>
      <c r="AF95" s="33" t="s">
        <v>220</v>
      </c>
      <c r="AG95" s="33">
        <v>3</v>
      </c>
      <c r="AH95" s="35" t="e">
        <v>#N/A</v>
      </c>
      <c r="AI95" s="35" t="e">
        <v>#N/A</v>
      </c>
      <c r="AJ95" s="39">
        <v>1</v>
      </c>
      <c r="AK95" s="35" t="s">
        <v>704</v>
      </c>
      <c r="AL95" s="35">
        <v>9</v>
      </c>
      <c r="AM95" s="39">
        <v>3</v>
      </c>
      <c r="AN95" s="41"/>
      <c r="AO95" s="40"/>
      <c r="AP95" s="40"/>
      <c r="AQ95" s="40"/>
    </row>
    <row r="96" spans="29:43" ht="15" customHeight="1" x14ac:dyDescent="0.2">
      <c r="AC96" s="40">
        <v>91</v>
      </c>
      <c r="AD96" s="4666">
        <v>46</v>
      </c>
      <c r="AE96" s="4665" t="s">
        <v>705</v>
      </c>
      <c r="AF96" s="33" t="s">
        <v>219</v>
      </c>
      <c r="AG96" s="33">
        <v>3</v>
      </c>
      <c r="AH96" s="35" t="e">
        <v>#N/A</v>
      </c>
      <c r="AI96" s="35" t="e">
        <v>#N/A</v>
      </c>
      <c r="AJ96" s="39">
        <v>1</v>
      </c>
      <c r="AK96" s="35" t="s">
        <v>706</v>
      </c>
      <c r="AL96" s="35">
        <v>14</v>
      </c>
      <c r="AM96" s="39">
        <v>4</v>
      </c>
      <c r="AN96" s="41"/>
      <c r="AO96" s="40"/>
      <c r="AP96" s="40"/>
      <c r="AQ96" s="40"/>
    </row>
    <row r="97" spans="29:43" ht="15" customHeight="1" x14ac:dyDescent="0.2">
      <c r="AC97" s="40">
        <v>92</v>
      </c>
      <c r="AD97" s="4678"/>
      <c r="AE97" s="4665"/>
      <c r="AF97" s="33" t="s">
        <v>220</v>
      </c>
      <c r="AG97" s="33">
        <v>3</v>
      </c>
      <c r="AH97" s="35" t="e">
        <v>#N/A</v>
      </c>
      <c r="AI97" s="35" t="e">
        <v>#N/A</v>
      </c>
      <c r="AJ97" s="39">
        <v>1</v>
      </c>
      <c r="AK97" s="35" t="s">
        <v>707</v>
      </c>
      <c r="AL97" s="35">
        <v>2</v>
      </c>
      <c r="AM97" s="39">
        <v>10</v>
      </c>
      <c r="AN97" s="41"/>
      <c r="AO97" s="40"/>
      <c r="AP97" s="40"/>
      <c r="AQ97" s="40"/>
    </row>
    <row r="98" spans="29:43" ht="15" customHeight="1" x14ac:dyDescent="0.2">
      <c r="AC98" s="40">
        <v>93</v>
      </c>
      <c r="AD98" s="4666">
        <v>47</v>
      </c>
      <c r="AE98" s="4665" t="s">
        <v>708</v>
      </c>
      <c r="AF98" s="33" t="s">
        <v>219</v>
      </c>
      <c r="AG98" s="33">
        <v>3</v>
      </c>
      <c r="AH98" s="35" t="e">
        <v>#N/A</v>
      </c>
      <c r="AI98" s="35" t="e">
        <v>#N/A</v>
      </c>
      <c r="AJ98" s="39">
        <v>1</v>
      </c>
      <c r="AK98" s="35" t="s">
        <v>709</v>
      </c>
      <c r="AL98" s="35">
        <v>14</v>
      </c>
      <c r="AM98" s="39">
        <v>7</v>
      </c>
      <c r="AN98" s="41"/>
      <c r="AO98" s="40"/>
      <c r="AP98" s="40"/>
      <c r="AQ98" s="40"/>
    </row>
    <row r="99" spans="29:43" ht="15" customHeight="1" x14ac:dyDescent="0.2">
      <c r="AC99" s="40">
        <v>94</v>
      </c>
      <c r="AD99" s="4678"/>
      <c r="AE99" s="4665"/>
      <c r="AF99" s="33" t="s">
        <v>220</v>
      </c>
      <c r="AG99" s="33">
        <v>3</v>
      </c>
      <c r="AH99" s="35" t="e">
        <v>#N/A</v>
      </c>
      <c r="AI99" s="35" t="e">
        <v>#N/A</v>
      </c>
      <c r="AJ99" s="39">
        <v>1</v>
      </c>
      <c r="AK99" s="35" t="s">
        <v>710</v>
      </c>
      <c r="AL99" s="35">
        <v>2</v>
      </c>
      <c r="AM99" s="39">
        <v>13</v>
      </c>
      <c r="AN99" s="41"/>
      <c r="AO99" s="40"/>
      <c r="AP99" s="40"/>
      <c r="AQ99" s="40"/>
    </row>
    <row r="100" spans="29:43" ht="15" customHeight="1" x14ac:dyDescent="0.2">
      <c r="AC100" s="40">
        <v>95</v>
      </c>
      <c r="AD100" s="4666">
        <v>48</v>
      </c>
      <c r="AE100" s="4665" t="s">
        <v>711</v>
      </c>
      <c r="AF100" s="33" t="s">
        <v>219</v>
      </c>
      <c r="AG100" s="33">
        <v>3</v>
      </c>
      <c r="AH100" s="35" t="e">
        <v>#N/A</v>
      </c>
      <c r="AI100" s="35" t="e">
        <v>#N/A</v>
      </c>
      <c r="AJ100" s="39">
        <v>1</v>
      </c>
      <c r="AK100" s="35" t="s">
        <v>712</v>
      </c>
      <c r="AL100" s="35">
        <v>14</v>
      </c>
      <c r="AM100" s="39">
        <v>10</v>
      </c>
      <c r="AN100" s="41"/>
      <c r="AO100" s="40"/>
      <c r="AP100" s="40"/>
      <c r="AQ100" s="40"/>
    </row>
    <row r="101" spans="29:43" ht="15" customHeight="1" x14ac:dyDescent="0.2">
      <c r="AC101" s="40">
        <v>96</v>
      </c>
      <c r="AD101" s="4678"/>
      <c r="AE101" s="4665"/>
      <c r="AF101" s="33" t="s">
        <v>220</v>
      </c>
      <c r="AG101" s="33">
        <v>3</v>
      </c>
      <c r="AH101" s="35" t="e">
        <v>#N/A</v>
      </c>
      <c r="AI101" s="35" t="e">
        <v>#N/A</v>
      </c>
      <c r="AJ101" s="39">
        <v>1</v>
      </c>
      <c r="AK101" s="35" t="s">
        <v>713</v>
      </c>
      <c r="AL101" s="35">
        <v>2</v>
      </c>
      <c r="AM101" s="39">
        <v>16</v>
      </c>
      <c r="AN101" s="41"/>
      <c r="AO101" s="40"/>
      <c r="AP101" s="40"/>
      <c r="AQ101" s="40"/>
    </row>
    <row r="102" spans="29:43" ht="15" customHeight="1" x14ac:dyDescent="0.2">
      <c r="AC102" s="40">
        <v>97</v>
      </c>
      <c r="AD102" s="4666">
        <v>49</v>
      </c>
      <c r="AE102" s="4665" t="s">
        <v>714</v>
      </c>
      <c r="AF102" s="33" t="s">
        <v>219</v>
      </c>
      <c r="AG102" s="33">
        <v>3</v>
      </c>
      <c r="AH102" s="35" t="e">
        <v>#N/A</v>
      </c>
      <c r="AI102" s="35" t="e">
        <v>#N/A</v>
      </c>
      <c r="AJ102" s="39">
        <v>1</v>
      </c>
      <c r="AK102" s="35" t="s">
        <v>715</v>
      </c>
      <c r="AL102" s="35">
        <v>14</v>
      </c>
      <c r="AM102" s="39">
        <v>13</v>
      </c>
      <c r="AN102" s="41"/>
      <c r="AO102" s="40"/>
      <c r="AP102" s="40"/>
      <c r="AQ102" s="40"/>
    </row>
    <row r="103" spans="29:43" ht="15" customHeight="1" x14ac:dyDescent="0.2">
      <c r="AC103" s="40">
        <v>98</v>
      </c>
      <c r="AD103" s="4678"/>
      <c r="AE103" s="4665"/>
      <c r="AF103" s="33" t="s">
        <v>220</v>
      </c>
      <c r="AG103" s="33">
        <v>3</v>
      </c>
      <c r="AH103" s="35" t="e">
        <v>#N/A</v>
      </c>
      <c r="AI103" s="35" t="e">
        <v>#N/A</v>
      </c>
      <c r="AJ103" s="39">
        <v>1</v>
      </c>
      <c r="AK103" s="35" t="s">
        <v>716</v>
      </c>
      <c r="AL103" s="35">
        <v>2</v>
      </c>
      <c r="AM103" s="39">
        <v>19</v>
      </c>
      <c r="AN103" s="41"/>
      <c r="AO103" s="40"/>
      <c r="AP103" s="40"/>
      <c r="AQ103" s="40"/>
    </row>
    <row r="104" spans="29:43" ht="15" customHeight="1" x14ac:dyDescent="0.2">
      <c r="AC104" s="40">
        <v>99</v>
      </c>
      <c r="AD104" s="4666">
        <v>50</v>
      </c>
      <c r="AE104" s="4665" t="s">
        <v>717</v>
      </c>
      <c r="AF104" s="33" t="s">
        <v>219</v>
      </c>
      <c r="AG104" s="33">
        <v>3</v>
      </c>
      <c r="AH104" s="35" t="e">
        <v>#N/A</v>
      </c>
      <c r="AI104" s="35" t="e">
        <v>#N/A</v>
      </c>
      <c r="AJ104" s="39">
        <v>1</v>
      </c>
      <c r="AK104" s="35" t="s">
        <v>718</v>
      </c>
      <c r="AL104" s="35">
        <v>14</v>
      </c>
      <c r="AM104" s="39">
        <v>16</v>
      </c>
      <c r="AN104" s="41"/>
      <c r="AO104" s="40"/>
      <c r="AP104" s="40"/>
      <c r="AQ104" s="40"/>
    </row>
    <row r="105" spans="29:43" ht="15" customHeight="1" x14ac:dyDescent="0.2">
      <c r="AC105" s="40">
        <v>100</v>
      </c>
      <c r="AD105" s="4678"/>
      <c r="AE105" s="4665"/>
      <c r="AF105" s="33" t="s">
        <v>220</v>
      </c>
      <c r="AG105" s="33">
        <v>3</v>
      </c>
      <c r="AH105" s="35" t="e">
        <v>#N/A</v>
      </c>
      <c r="AI105" s="35" t="e">
        <v>#N/A</v>
      </c>
      <c r="AJ105" s="39">
        <v>1</v>
      </c>
      <c r="AK105" s="35" t="s">
        <v>719</v>
      </c>
      <c r="AL105" s="35">
        <v>2</v>
      </c>
      <c r="AM105" s="39">
        <v>22</v>
      </c>
      <c r="AN105" s="41"/>
      <c r="AO105" s="40"/>
      <c r="AP105" s="40"/>
      <c r="AQ105" s="40"/>
    </row>
    <row r="106" spans="29:43" ht="15" customHeight="1" x14ac:dyDescent="0.2">
      <c r="AC106" s="40">
        <v>101</v>
      </c>
      <c r="AD106" s="4666">
        <v>51</v>
      </c>
      <c r="AE106" s="4665" t="s">
        <v>720</v>
      </c>
      <c r="AF106" s="33" t="s">
        <v>219</v>
      </c>
      <c r="AG106" s="33">
        <v>3</v>
      </c>
      <c r="AH106" s="35" t="e">
        <v>#N/A</v>
      </c>
      <c r="AI106" s="35" t="e">
        <v>#N/A</v>
      </c>
      <c r="AJ106" s="39">
        <v>1</v>
      </c>
      <c r="AK106" s="35" t="s">
        <v>721</v>
      </c>
      <c r="AL106" s="35">
        <v>14</v>
      </c>
      <c r="AM106" s="39">
        <v>19</v>
      </c>
      <c r="AN106" s="41"/>
      <c r="AO106" s="40"/>
      <c r="AP106" s="40"/>
      <c r="AQ106" s="40"/>
    </row>
    <row r="107" spans="29:43" ht="15" customHeight="1" x14ac:dyDescent="0.2">
      <c r="AC107" s="40">
        <v>102</v>
      </c>
      <c r="AD107" s="4678"/>
      <c r="AE107" s="4665"/>
      <c r="AF107" s="33" t="s">
        <v>220</v>
      </c>
      <c r="AG107" s="33">
        <v>3</v>
      </c>
      <c r="AH107" s="35" t="e">
        <v>#N/A</v>
      </c>
      <c r="AI107" s="35" t="e">
        <v>#N/A</v>
      </c>
      <c r="AJ107" s="39">
        <v>1</v>
      </c>
      <c r="AK107" s="35" t="s">
        <v>722</v>
      </c>
      <c r="AL107" s="35">
        <v>2</v>
      </c>
      <c r="AM107" s="39">
        <v>25</v>
      </c>
      <c r="AN107" s="41"/>
      <c r="AO107" s="40"/>
      <c r="AP107" s="40"/>
      <c r="AQ107" s="40"/>
    </row>
    <row r="108" spans="29:43" ht="15" customHeight="1" x14ac:dyDescent="0.2">
      <c r="AC108" s="40">
        <v>103</v>
      </c>
      <c r="AD108" s="4666">
        <v>52</v>
      </c>
      <c r="AE108" s="4665" t="s">
        <v>723</v>
      </c>
      <c r="AF108" s="33" t="s">
        <v>219</v>
      </c>
      <c r="AG108" s="33">
        <v>3</v>
      </c>
      <c r="AH108" s="35" t="e">
        <v>#N/A</v>
      </c>
      <c r="AI108" s="35" t="e">
        <v>#N/A</v>
      </c>
      <c r="AJ108" s="39">
        <v>1</v>
      </c>
      <c r="AK108" s="35" t="s">
        <v>724</v>
      </c>
      <c r="AL108" s="35">
        <v>14</v>
      </c>
      <c r="AM108" s="39">
        <v>22</v>
      </c>
      <c r="AN108" s="41"/>
      <c r="AO108" s="40"/>
      <c r="AP108" s="40"/>
      <c r="AQ108" s="40"/>
    </row>
    <row r="109" spans="29:43" ht="15" customHeight="1" x14ac:dyDescent="0.2">
      <c r="AC109" s="40">
        <v>104</v>
      </c>
      <c r="AD109" s="4678"/>
      <c r="AE109" s="4665"/>
      <c r="AF109" s="33" t="s">
        <v>220</v>
      </c>
      <c r="AG109" s="33">
        <v>2</v>
      </c>
      <c r="AH109" s="35" t="e">
        <v>#N/A</v>
      </c>
      <c r="AI109" s="35" t="e">
        <v>#N/A</v>
      </c>
      <c r="AJ109" s="39">
        <v>1</v>
      </c>
      <c r="AK109" s="35" t="s">
        <v>725</v>
      </c>
      <c r="AL109" s="35">
        <v>2</v>
      </c>
      <c r="AM109" s="39">
        <v>28</v>
      </c>
      <c r="AN109" s="41"/>
      <c r="AO109" s="40"/>
      <c r="AP109" s="40"/>
      <c r="AQ109" s="40"/>
    </row>
    <row r="110" spans="29:43" ht="15" customHeight="1" x14ac:dyDescent="0.2">
      <c r="AC110" s="40">
        <v>105</v>
      </c>
      <c r="AD110" s="4666">
        <v>53</v>
      </c>
      <c r="AE110" s="4665" t="s">
        <v>726</v>
      </c>
      <c r="AF110" s="33" t="s">
        <v>219</v>
      </c>
      <c r="AG110" s="33">
        <v>3</v>
      </c>
      <c r="AH110" s="35" t="e">
        <v>#N/A</v>
      </c>
      <c r="AI110" s="35" t="e">
        <v>#N/A</v>
      </c>
      <c r="AJ110" s="39">
        <v>1</v>
      </c>
      <c r="AK110" s="35" t="s">
        <v>727</v>
      </c>
      <c r="AL110" s="35">
        <v>14</v>
      </c>
      <c r="AM110" s="39">
        <v>25</v>
      </c>
      <c r="AN110" s="41"/>
      <c r="AO110" s="40"/>
      <c r="AP110" s="40"/>
      <c r="AQ110" s="40"/>
    </row>
    <row r="111" spans="29:43" ht="15" customHeight="1" x14ac:dyDescent="0.2">
      <c r="AC111" s="40">
        <v>106</v>
      </c>
      <c r="AD111" s="4678"/>
      <c r="AE111" s="4665"/>
      <c r="AF111" s="33" t="s">
        <v>220</v>
      </c>
      <c r="AG111" s="33">
        <v>2</v>
      </c>
      <c r="AH111" s="35" t="e">
        <v>#N/A</v>
      </c>
      <c r="AI111" s="35" t="e">
        <v>#N/A</v>
      </c>
      <c r="AJ111" s="39">
        <v>1</v>
      </c>
      <c r="AK111" s="35" t="s">
        <v>728</v>
      </c>
      <c r="AL111" s="35">
        <v>2</v>
      </c>
      <c r="AM111" s="39">
        <v>31</v>
      </c>
      <c r="AN111" s="41"/>
      <c r="AO111" s="40"/>
      <c r="AP111" s="40"/>
      <c r="AQ111" s="40"/>
    </row>
    <row r="112" spans="29:43" ht="15" customHeight="1" x14ac:dyDescent="0.2">
      <c r="AC112" s="40">
        <v>107</v>
      </c>
      <c r="AD112" s="4666">
        <v>54</v>
      </c>
      <c r="AE112" s="4665" t="s">
        <v>729</v>
      </c>
      <c r="AF112" s="33" t="s">
        <v>219</v>
      </c>
      <c r="AG112" s="33">
        <v>3</v>
      </c>
      <c r="AH112" s="35" t="e">
        <v>#N/A</v>
      </c>
      <c r="AI112" s="35" t="e">
        <v>#N/A</v>
      </c>
      <c r="AJ112" s="39">
        <v>1</v>
      </c>
      <c r="AK112" s="35" t="s">
        <v>730</v>
      </c>
      <c r="AL112" s="35">
        <v>14</v>
      </c>
      <c r="AM112" s="39">
        <v>28</v>
      </c>
      <c r="AN112" s="41"/>
      <c r="AO112" s="40"/>
      <c r="AP112" s="40"/>
      <c r="AQ112" s="40"/>
    </row>
    <row r="113" spans="29:43" ht="15" customHeight="1" x14ac:dyDescent="0.2">
      <c r="AC113" s="40">
        <v>108</v>
      </c>
      <c r="AD113" s="4678"/>
      <c r="AE113" s="4665"/>
      <c r="AF113" s="33" t="s">
        <v>220</v>
      </c>
      <c r="AG113" s="33">
        <v>3</v>
      </c>
      <c r="AH113" s="35" t="e">
        <v>#N/A</v>
      </c>
      <c r="AI113" s="35" t="e">
        <v>#N/A</v>
      </c>
      <c r="AJ113" s="39">
        <v>1</v>
      </c>
      <c r="AK113" s="35" t="s">
        <v>731</v>
      </c>
      <c r="AL113" s="35">
        <v>2</v>
      </c>
      <c r="AM113" s="39">
        <v>33</v>
      </c>
      <c r="AN113" s="41"/>
      <c r="AO113" s="40"/>
      <c r="AP113" s="40"/>
      <c r="AQ113" s="40"/>
    </row>
    <row r="114" spans="29:43" ht="15" customHeight="1" x14ac:dyDescent="0.2">
      <c r="AC114" s="40">
        <v>109</v>
      </c>
      <c r="AD114" s="4666">
        <v>55</v>
      </c>
      <c r="AE114" s="4665" t="s">
        <v>732</v>
      </c>
      <c r="AF114" s="33" t="s">
        <v>219</v>
      </c>
      <c r="AG114" s="33">
        <v>3</v>
      </c>
      <c r="AH114" s="35" t="e">
        <v>#N/A</v>
      </c>
      <c r="AI114" s="35" t="e">
        <v>#N/A</v>
      </c>
      <c r="AJ114" s="39">
        <v>1</v>
      </c>
      <c r="AK114" s="35" t="s">
        <v>733</v>
      </c>
      <c r="AL114" s="35">
        <v>14</v>
      </c>
      <c r="AM114" s="39">
        <v>31</v>
      </c>
      <c r="AN114" s="41"/>
      <c r="AO114" s="40"/>
      <c r="AP114" s="40"/>
      <c r="AQ114" s="40"/>
    </row>
    <row r="115" spans="29:43" ht="15" customHeight="1" x14ac:dyDescent="0.2">
      <c r="AC115" s="40">
        <v>110</v>
      </c>
      <c r="AD115" s="4678"/>
      <c r="AE115" s="4665"/>
      <c r="AF115" s="33" t="s">
        <v>220</v>
      </c>
      <c r="AG115" s="33">
        <v>3</v>
      </c>
      <c r="AH115" s="35" t="e">
        <v>#N/A</v>
      </c>
      <c r="AI115" s="35" t="e">
        <v>#N/A</v>
      </c>
      <c r="AJ115" s="39">
        <v>1</v>
      </c>
      <c r="AK115" s="35" t="s">
        <v>734</v>
      </c>
      <c r="AL115" s="35">
        <v>2</v>
      </c>
      <c r="AM115" s="39">
        <v>36</v>
      </c>
      <c r="AN115" s="41"/>
      <c r="AO115" s="40"/>
      <c r="AP115" s="40"/>
      <c r="AQ115" s="40"/>
    </row>
    <row r="116" spans="29:43" ht="15" customHeight="1" x14ac:dyDescent="0.2">
      <c r="AC116" s="40">
        <v>111</v>
      </c>
      <c r="AD116" s="4666">
        <v>56</v>
      </c>
      <c r="AE116" s="4665" t="s">
        <v>735</v>
      </c>
      <c r="AF116" s="33" t="s">
        <v>219</v>
      </c>
      <c r="AG116" s="33">
        <v>3</v>
      </c>
      <c r="AH116" s="35" t="e">
        <v>#N/A</v>
      </c>
      <c r="AI116" s="35" t="e">
        <v>#N/A</v>
      </c>
      <c r="AJ116" s="39">
        <v>1</v>
      </c>
      <c r="AK116" s="35" t="s">
        <v>736</v>
      </c>
      <c r="AL116" s="35">
        <v>14</v>
      </c>
      <c r="AM116" s="39">
        <v>34</v>
      </c>
      <c r="AN116" s="41"/>
      <c r="AO116" s="40"/>
      <c r="AP116" s="40"/>
      <c r="AQ116" s="40"/>
    </row>
    <row r="117" spans="29:43" ht="15" customHeight="1" x14ac:dyDescent="0.2">
      <c r="AC117" s="40">
        <v>112</v>
      </c>
      <c r="AD117" s="4678"/>
      <c r="AE117" s="4665"/>
      <c r="AF117" s="33" t="s">
        <v>220</v>
      </c>
      <c r="AG117" s="33">
        <v>2</v>
      </c>
      <c r="AH117" s="35" t="e">
        <v>#N/A</v>
      </c>
      <c r="AI117" s="35" t="e">
        <v>#N/A</v>
      </c>
      <c r="AJ117" s="39">
        <v>1</v>
      </c>
      <c r="AK117" s="42" t="s">
        <v>737</v>
      </c>
      <c r="AL117" s="35">
        <v>14</v>
      </c>
      <c r="AM117" s="39">
        <v>46</v>
      </c>
      <c r="AN117" s="41"/>
      <c r="AO117" s="40"/>
      <c r="AP117" s="40"/>
      <c r="AQ117" s="40"/>
    </row>
    <row r="118" spans="29:43" ht="15" customHeight="1" x14ac:dyDescent="0.2">
      <c r="AC118" s="40">
        <v>113</v>
      </c>
      <c r="AD118" s="4666">
        <v>57</v>
      </c>
      <c r="AE118" s="4665" t="s">
        <v>738</v>
      </c>
      <c r="AF118" s="33" t="s">
        <v>219</v>
      </c>
      <c r="AG118" s="33">
        <v>3</v>
      </c>
      <c r="AH118" s="35" t="e">
        <v>#N/A</v>
      </c>
      <c r="AI118" s="35" t="e">
        <v>#N/A</v>
      </c>
      <c r="AJ118" s="39">
        <v>1</v>
      </c>
      <c r="AK118" s="35" t="s">
        <v>739</v>
      </c>
      <c r="AL118" s="35">
        <v>14</v>
      </c>
      <c r="AM118" s="39">
        <v>37</v>
      </c>
      <c r="AN118" s="41"/>
      <c r="AO118" s="40"/>
      <c r="AP118" s="40"/>
      <c r="AQ118" s="40"/>
    </row>
    <row r="119" spans="29:43" ht="15" customHeight="1" x14ac:dyDescent="0.2">
      <c r="AC119" s="40">
        <v>114</v>
      </c>
      <c r="AD119" s="4678"/>
      <c r="AE119" s="4665"/>
      <c r="AF119" s="33" t="s">
        <v>220</v>
      </c>
      <c r="AG119" s="33">
        <v>3</v>
      </c>
      <c r="AH119" s="35" t="e">
        <v>#N/A</v>
      </c>
      <c r="AI119" s="35" t="e">
        <v>#N/A</v>
      </c>
      <c r="AJ119" s="39">
        <v>1</v>
      </c>
      <c r="AK119" s="35" t="s">
        <v>740</v>
      </c>
      <c r="AL119" s="35">
        <v>2</v>
      </c>
      <c r="AM119" s="39">
        <v>39</v>
      </c>
      <c r="AN119" s="41"/>
      <c r="AO119" s="40"/>
      <c r="AP119" s="40"/>
      <c r="AQ119" s="40"/>
    </row>
    <row r="120" spans="29:43" ht="15" customHeight="1" x14ac:dyDescent="0.2">
      <c r="AC120" s="40">
        <v>115</v>
      </c>
      <c r="AD120" s="4666">
        <v>58</v>
      </c>
      <c r="AE120" s="4666" t="s">
        <v>741</v>
      </c>
      <c r="AF120" s="33" t="s">
        <v>219</v>
      </c>
      <c r="AG120" s="33">
        <v>3</v>
      </c>
      <c r="AH120" s="35" t="e">
        <v>#N/A</v>
      </c>
      <c r="AI120" s="35" t="e">
        <v>#N/A</v>
      </c>
      <c r="AJ120" s="39">
        <v>1</v>
      </c>
      <c r="AK120" s="35" t="s">
        <v>742</v>
      </c>
      <c r="AL120" s="35">
        <v>2</v>
      </c>
      <c r="AM120" s="39">
        <v>1</v>
      </c>
      <c r="AN120" s="41"/>
      <c r="AO120" s="40"/>
      <c r="AP120" s="40"/>
      <c r="AQ120" s="40"/>
    </row>
    <row r="121" spans="29:43" ht="15" customHeight="1" x14ac:dyDescent="0.2">
      <c r="AC121" s="40">
        <v>116</v>
      </c>
      <c r="AD121" s="4678"/>
      <c r="AE121" s="4678"/>
      <c r="AF121" s="33" t="s">
        <v>220</v>
      </c>
      <c r="AG121" s="33">
        <v>3</v>
      </c>
      <c r="AH121" s="35" t="e">
        <v>#N/A</v>
      </c>
      <c r="AI121" s="35" t="e">
        <v>#N/A</v>
      </c>
      <c r="AJ121" s="39">
        <v>1</v>
      </c>
      <c r="AK121" s="42" t="s">
        <v>743</v>
      </c>
      <c r="AL121" s="35">
        <v>14</v>
      </c>
      <c r="AM121" s="39">
        <v>43</v>
      </c>
      <c r="AN121" s="41"/>
      <c r="AO121" s="40"/>
      <c r="AP121" s="40"/>
      <c r="AQ121" s="40"/>
    </row>
    <row r="122" spans="29:43" ht="15" customHeight="1" x14ac:dyDescent="0.2">
      <c r="AC122" s="40">
        <v>117</v>
      </c>
      <c r="AD122" s="4666">
        <v>59</v>
      </c>
      <c r="AE122" s="4666" t="s">
        <v>744</v>
      </c>
      <c r="AF122" s="33" t="s">
        <v>219</v>
      </c>
      <c r="AG122" s="33">
        <v>3</v>
      </c>
      <c r="AH122" s="35" t="e">
        <v>#N/A</v>
      </c>
      <c r="AI122" s="35" t="e">
        <v>#N/A</v>
      </c>
      <c r="AJ122" s="39">
        <v>1</v>
      </c>
      <c r="AK122" s="35" t="s">
        <v>745</v>
      </c>
      <c r="AL122" s="35">
        <v>11</v>
      </c>
      <c r="AM122" s="39">
        <v>1</v>
      </c>
      <c r="AN122" s="41"/>
      <c r="AO122" s="40"/>
      <c r="AP122" s="40"/>
      <c r="AQ122" s="40"/>
    </row>
    <row r="123" spans="29:43" ht="15" customHeight="1" x14ac:dyDescent="0.2">
      <c r="AC123" s="40">
        <v>118</v>
      </c>
      <c r="AD123" s="4678"/>
      <c r="AE123" s="4678"/>
      <c r="AF123" s="33" t="s">
        <v>220</v>
      </c>
      <c r="AG123" s="33">
        <v>3</v>
      </c>
      <c r="AH123" s="35" t="e">
        <v>#N/A</v>
      </c>
      <c r="AI123" s="35" t="e">
        <v>#N/A</v>
      </c>
      <c r="AJ123" s="39">
        <v>1</v>
      </c>
      <c r="AK123" s="35" t="s">
        <v>746</v>
      </c>
      <c r="AL123" s="35">
        <v>11</v>
      </c>
      <c r="AM123" s="39">
        <v>52</v>
      </c>
      <c r="AN123" s="41"/>
      <c r="AO123" s="40"/>
      <c r="AP123" s="40"/>
      <c r="AQ123" s="40"/>
    </row>
    <row r="124" spans="29:43" ht="15" customHeight="1" x14ac:dyDescent="0.2">
      <c r="AC124" s="40">
        <v>119</v>
      </c>
      <c r="AD124" s="4666">
        <v>60</v>
      </c>
      <c r="AE124" s="4666" t="s">
        <v>747</v>
      </c>
      <c r="AF124" s="33" t="s">
        <v>219</v>
      </c>
      <c r="AG124" s="33">
        <v>3</v>
      </c>
      <c r="AH124" s="35" t="e">
        <v>#N/A</v>
      </c>
      <c r="AI124" s="35" t="e">
        <v>#N/A</v>
      </c>
      <c r="AJ124" s="39">
        <v>1</v>
      </c>
      <c r="AK124" s="35" t="s">
        <v>748</v>
      </c>
      <c r="AL124" s="35">
        <v>11</v>
      </c>
      <c r="AM124" s="39">
        <v>10</v>
      </c>
      <c r="AN124" s="41"/>
      <c r="AO124" s="40"/>
      <c r="AP124" s="40"/>
      <c r="AQ124" s="40"/>
    </row>
    <row r="125" spans="29:43" ht="15" customHeight="1" x14ac:dyDescent="0.2">
      <c r="AC125" s="40">
        <v>120</v>
      </c>
      <c r="AD125" s="4678"/>
      <c r="AE125" s="4678"/>
      <c r="AF125" s="33" t="s">
        <v>220</v>
      </c>
      <c r="AG125" s="33">
        <v>3</v>
      </c>
      <c r="AH125" s="35" t="e">
        <v>#N/A</v>
      </c>
      <c r="AI125" s="35" t="e">
        <v>#N/A</v>
      </c>
      <c r="AJ125" s="39">
        <v>1</v>
      </c>
      <c r="AK125" s="35" t="s">
        <v>749</v>
      </c>
      <c r="AL125" s="35">
        <v>11</v>
      </c>
      <c r="AM125" s="39">
        <v>70</v>
      </c>
      <c r="AN125" s="41"/>
      <c r="AO125" s="40"/>
      <c r="AP125" s="40"/>
      <c r="AQ125" s="40"/>
    </row>
    <row r="126" spans="29:43" ht="15" customHeight="1" x14ac:dyDescent="0.2">
      <c r="AC126" s="40">
        <v>121</v>
      </c>
      <c r="AD126" s="4666">
        <v>61</v>
      </c>
      <c r="AE126" s="4666" t="s">
        <v>750</v>
      </c>
      <c r="AF126" s="33" t="s">
        <v>219</v>
      </c>
      <c r="AG126" s="33">
        <v>3</v>
      </c>
      <c r="AH126" s="35" t="e">
        <v>#N/A</v>
      </c>
      <c r="AI126" s="35" t="e">
        <v>#N/A</v>
      </c>
      <c r="AJ126" s="39">
        <v>1</v>
      </c>
      <c r="AK126" s="35" t="s">
        <v>751</v>
      </c>
      <c r="AL126" s="35">
        <v>11</v>
      </c>
      <c r="AM126" s="39">
        <v>19</v>
      </c>
      <c r="AN126" s="41"/>
      <c r="AO126" s="40"/>
      <c r="AP126" s="40"/>
      <c r="AQ126" s="40"/>
    </row>
    <row r="127" spans="29:43" ht="15" customHeight="1" x14ac:dyDescent="0.2">
      <c r="AC127" s="40">
        <v>122</v>
      </c>
      <c r="AD127" s="4678"/>
      <c r="AE127" s="4678"/>
      <c r="AF127" s="33" t="s">
        <v>220</v>
      </c>
      <c r="AG127" s="33">
        <v>3</v>
      </c>
      <c r="AH127" s="35" t="e">
        <v>#N/A</v>
      </c>
      <c r="AI127" s="35" t="e">
        <v>#N/A</v>
      </c>
      <c r="AJ127" s="39">
        <v>1</v>
      </c>
      <c r="AK127" s="35" t="s">
        <v>752</v>
      </c>
      <c r="AL127" s="35">
        <v>11</v>
      </c>
      <c r="AM127" s="39">
        <v>58</v>
      </c>
      <c r="AN127" s="41"/>
      <c r="AO127" s="40"/>
      <c r="AP127" s="40"/>
      <c r="AQ127" s="40"/>
    </row>
    <row r="128" spans="29:43" ht="15" customHeight="1" x14ac:dyDescent="0.2">
      <c r="AC128" s="40">
        <v>123</v>
      </c>
      <c r="AD128" s="4666">
        <v>62</v>
      </c>
      <c r="AE128" s="4666" t="s">
        <v>753</v>
      </c>
      <c r="AF128" s="33" t="s">
        <v>219</v>
      </c>
      <c r="AG128" s="33">
        <v>3</v>
      </c>
      <c r="AH128" s="35" t="e">
        <v>#N/A</v>
      </c>
      <c r="AI128" s="35" t="e">
        <v>#N/A</v>
      </c>
      <c r="AJ128" s="39">
        <v>1</v>
      </c>
      <c r="AK128" s="35" t="s">
        <v>754</v>
      </c>
      <c r="AL128" s="35">
        <v>11</v>
      </c>
      <c r="AM128" s="39">
        <v>28</v>
      </c>
      <c r="AN128" s="41"/>
      <c r="AO128" s="40"/>
      <c r="AP128" s="40"/>
      <c r="AQ128" s="40"/>
    </row>
    <row r="129" spans="29:43" ht="15" customHeight="1" x14ac:dyDescent="0.2">
      <c r="AC129" s="40">
        <v>124</v>
      </c>
      <c r="AD129" s="4678"/>
      <c r="AE129" s="4678"/>
      <c r="AF129" s="33" t="s">
        <v>220</v>
      </c>
      <c r="AG129" s="33">
        <v>3</v>
      </c>
      <c r="AH129" s="35" t="e">
        <v>#N/A</v>
      </c>
      <c r="AI129" s="35" t="e">
        <v>#N/A</v>
      </c>
      <c r="AJ129" s="39">
        <v>1</v>
      </c>
      <c r="AK129" s="35" t="s">
        <v>755</v>
      </c>
      <c r="AL129" s="35">
        <v>11</v>
      </c>
      <c r="AM129" s="39">
        <v>34</v>
      </c>
      <c r="AN129" s="41"/>
      <c r="AO129" s="40"/>
      <c r="AP129" s="40"/>
      <c r="AQ129" s="40"/>
    </row>
    <row r="130" spans="29:43" ht="15" customHeight="1" x14ac:dyDescent="0.2">
      <c r="AC130" s="40">
        <v>125</v>
      </c>
      <c r="AD130" s="4666">
        <v>63</v>
      </c>
      <c r="AE130" s="4666" t="s">
        <v>756</v>
      </c>
      <c r="AF130" s="33" t="s">
        <v>219</v>
      </c>
      <c r="AG130" s="33">
        <v>3</v>
      </c>
      <c r="AH130" s="35" t="e">
        <v>#N/A</v>
      </c>
      <c r="AI130" s="35" t="e">
        <v>#N/A</v>
      </c>
      <c r="AJ130" s="39">
        <v>1</v>
      </c>
      <c r="AK130" s="35" t="s">
        <v>757</v>
      </c>
      <c r="AL130" s="35">
        <v>11</v>
      </c>
      <c r="AM130" s="39">
        <v>37</v>
      </c>
      <c r="AN130" s="41"/>
      <c r="AO130" s="40"/>
      <c r="AP130" s="40"/>
      <c r="AQ130" s="40"/>
    </row>
    <row r="131" spans="29:43" ht="15" customHeight="1" x14ac:dyDescent="0.2">
      <c r="AC131" s="40">
        <v>126</v>
      </c>
      <c r="AD131" s="4678"/>
      <c r="AE131" s="4678"/>
      <c r="AF131" s="33" t="s">
        <v>220</v>
      </c>
      <c r="AG131" s="33">
        <v>3</v>
      </c>
      <c r="AH131" s="35" t="e">
        <v>#N/A</v>
      </c>
      <c r="AI131" s="35" t="e">
        <v>#N/A</v>
      </c>
      <c r="AJ131" s="39">
        <v>1</v>
      </c>
      <c r="AK131" s="35" t="s">
        <v>758</v>
      </c>
      <c r="AL131" s="35">
        <v>11</v>
      </c>
      <c r="AM131" s="39">
        <v>64</v>
      </c>
      <c r="AN131" s="41"/>
      <c r="AO131" s="40"/>
      <c r="AP131" s="40"/>
      <c r="AQ131" s="40"/>
    </row>
    <row r="132" spans="29:43" ht="15" customHeight="1" x14ac:dyDescent="0.2">
      <c r="AC132" s="40">
        <v>127</v>
      </c>
      <c r="AD132" s="4666">
        <v>64</v>
      </c>
      <c r="AE132" s="4666" t="s">
        <v>759</v>
      </c>
      <c r="AF132" s="33" t="s">
        <v>219</v>
      </c>
      <c r="AG132" s="33">
        <v>3</v>
      </c>
      <c r="AH132" s="35" t="e">
        <v>#N/A</v>
      </c>
      <c r="AI132" s="35" t="e">
        <v>#N/A</v>
      </c>
      <c r="AJ132" s="39">
        <v>1</v>
      </c>
      <c r="AK132" s="35" t="s">
        <v>760</v>
      </c>
      <c r="AL132" s="35">
        <v>11</v>
      </c>
      <c r="AM132" s="39">
        <v>55</v>
      </c>
      <c r="AN132" s="41"/>
      <c r="AO132" s="40"/>
      <c r="AP132" s="40"/>
      <c r="AQ132" s="40"/>
    </row>
    <row r="133" spans="29:43" ht="15" customHeight="1" x14ac:dyDescent="0.2">
      <c r="AC133" s="40">
        <v>128</v>
      </c>
      <c r="AD133" s="4678"/>
      <c r="AE133" s="4678"/>
      <c r="AF133" s="33" t="s">
        <v>220</v>
      </c>
      <c r="AG133" s="33">
        <v>3</v>
      </c>
      <c r="AH133" s="35" t="e">
        <v>#N/A</v>
      </c>
      <c r="AI133" s="35" t="e">
        <v>#N/A</v>
      </c>
      <c r="AJ133" s="39">
        <v>1</v>
      </c>
      <c r="AK133" s="35" t="s">
        <v>761</v>
      </c>
      <c r="AL133" s="35">
        <v>11</v>
      </c>
      <c r="AM133" s="39">
        <v>7</v>
      </c>
      <c r="AN133" s="41"/>
      <c r="AO133" s="40"/>
      <c r="AP133" s="40"/>
      <c r="AQ133" s="40"/>
    </row>
    <row r="134" spans="29:43" ht="15" customHeight="1" x14ac:dyDescent="0.2">
      <c r="AC134" s="40">
        <v>129</v>
      </c>
      <c r="AD134" s="4666">
        <v>65</v>
      </c>
      <c r="AE134" s="4666" t="s">
        <v>762</v>
      </c>
      <c r="AF134" s="33" t="s">
        <v>219</v>
      </c>
      <c r="AG134" s="33">
        <v>3</v>
      </c>
      <c r="AH134" s="35" t="e">
        <v>#N/A</v>
      </c>
      <c r="AI134" s="35" t="e">
        <v>#N/A</v>
      </c>
      <c r="AJ134" s="39">
        <v>1</v>
      </c>
      <c r="AK134" s="35" t="s">
        <v>763</v>
      </c>
      <c r="AL134" s="35">
        <v>11</v>
      </c>
      <c r="AM134" s="39">
        <v>61</v>
      </c>
      <c r="AN134" s="41"/>
      <c r="AO134" s="40"/>
      <c r="AP134" s="40"/>
      <c r="AQ134" s="40"/>
    </row>
    <row r="135" spans="29:43" ht="15" customHeight="1" x14ac:dyDescent="0.2">
      <c r="AC135" s="40">
        <v>130</v>
      </c>
      <c r="AD135" s="4678"/>
      <c r="AE135" s="4678"/>
      <c r="AF135" s="33" t="s">
        <v>220</v>
      </c>
      <c r="AG135" s="33">
        <v>3</v>
      </c>
      <c r="AH135" s="35" t="e">
        <v>#N/A</v>
      </c>
      <c r="AI135" s="35" t="e">
        <v>#N/A</v>
      </c>
      <c r="AJ135" s="39">
        <v>1</v>
      </c>
      <c r="AK135" s="35" t="s">
        <v>764</v>
      </c>
      <c r="AL135" s="35">
        <v>11</v>
      </c>
      <c r="AM135" s="39">
        <v>16</v>
      </c>
      <c r="AN135" s="41"/>
      <c r="AO135" s="40"/>
      <c r="AP135" s="40"/>
      <c r="AQ135" s="40"/>
    </row>
    <row r="136" spans="29:43" ht="15" customHeight="1" x14ac:dyDescent="0.2">
      <c r="AC136" s="40">
        <v>131</v>
      </c>
      <c r="AD136" s="4666">
        <v>66</v>
      </c>
      <c r="AE136" s="4666" t="s">
        <v>765</v>
      </c>
      <c r="AF136" s="33" t="s">
        <v>219</v>
      </c>
      <c r="AG136" s="33">
        <v>3</v>
      </c>
      <c r="AH136" s="35" t="e">
        <v>#N/A</v>
      </c>
      <c r="AI136" s="35" t="e">
        <v>#N/A</v>
      </c>
      <c r="AJ136" s="39">
        <v>1</v>
      </c>
      <c r="AK136" s="35" t="s">
        <v>766</v>
      </c>
      <c r="AL136" s="35">
        <v>11</v>
      </c>
      <c r="AM136" s="39">
        <v>67</v>
      </c>
      <c r="AN136" s="41"/>
      <c r="AO136" s="40"/>
      <c r="AP136" s="40"/>
      <c r="AQ136" s="40"/>
    </row>
    <row r="137" spans="29:43" ht="15" customHeight="1" x14ac:dyDescent="0.2">
      <c r="AC137" s="40">
        <v>132</v>
      </c>
      <c r="AD137" s="4678"/>
      <c r="AE137" s="4678"/>
      <c r="AF137" s="33" t="s">
        <v>220</v>
      </c>
      <c r="AG137" s="33">
        <v>3</v>
      </c>
      <c r="AH137" s="35" t="e">
        <v>#N/A</v>
      </c>
      <c r="AI137" s="35" t="e">
        <v>#N/A</v>
      </c>
      <c r="AJ137" s="39">
        <v>1</v>
      </c>
      <c r="AK137" s="35" t="s">
        <v>767</v>
      </c>
      <c r="AL137" s="35">
        <v>11</v>
      </c>
      <c r="AM137" s="39">
        <v>25</v>
      </c>
      <c r="AN137" s="41"/>
      <c r="AO137" s="40"/>
      <c r="AP137" s="40"/>
      <c r="AQ137" s="40"/>
    </row>
    <row r="138" spans="29:43" ht="15" customHeight="1" x14ac:dyDescent="0.2">
      <c r="AC138" s="40">
        <v>133</v>
      </c>
      <c r="AD138" s="4666">
        <v>67</v>
      </c>
      <c r="AE138" s="4666" t="s">
        <v>768</v>
      </c>
      <c r="AF138" s="33" t="s">
        <v>219</v>
      </c>
      <c r="AG138" s="33">
        <v>2</v>
      </c>
      <c r="AH138" s="35" t="e">
        <v>#N/A</v>
      </c>
      <c r="AI138" s="35" t="e">
        <v>#N/A</v>
      </c>
      <c r="AJ138" s="39">
        <v>1</v>
      </c>
      <c r="AK138" s="35" t="s">
        <v>769</v>
      </c>
      <c r="AL138" s="35">
        <v>11</v>
      </c>
      <c r="AM138" s="39">
        <v>13</v>
      </c>
      <c r="AN138" s="41"/>
      <c r="AO138" s="40"/>
      <c r="AP138" s="40"/>
      <c r="AQ138" s="40"/>
    </row>
    <row r="139" spans="29:43" ht="15" customHeight="1" x14ac:dyDescent="0.2">
      <c r="AC139" s="40">
        <v>134</v>
      </c>
      <c r="AD139" s="4678"/>
      <c r="AE139" s="4678"/>
      <c r="AF139" s="33" t="s">
        <v>220</v>
      </c>
      <c r="AG139" s="33">
        <v>3</v>
      </c>
      <c r="AH139" s="35" t="e">
        <v>#N/A</v>
      </c>
      <c r="AI139" s="35" t="e">
        <v>#N/A</v>
      </c>
      <c r="AJ139" s="39">
        <v>1</v>
      </c>
      <c r="AK139" s="35" t="s">
        <v>770</v>
      </c>
      <c r="AL139" s="35">
        <v>11</v>
      </c>
      <c r="AM139" s="39">
        <v>43</v>
      </c>
      <c r="AN139" s="41"/>
      <c r="AO139" s="40"/>
      <c r="AP139" s="40"/>
      <c r="AQ139" s="40"/>
    </row>
    <row r="140" spans="29:43" ht="15" customHeight="1" x14ac:dyDescent="0.2">
      <c r="AC140" s="40">
        <v>135</v>
      </c>
      <c r="AD140" s="4666">
        <v>68</v>
      </c>
      <c r="AE140" s="4665" t="s">
        <v>771</v>
      </c>
      <c r="AF140" s="33" t="s">
        <v>219</v>
      </c>
      <c r="AG140" s="33">
        <v>3</v>
      </c>
      <c r="AH140" s="34">
        <v>44180</v>
      </c>
      <c r="AI140" s="35" t="e">
        <v>#N/A</v>
      </c>
      <c r="AJ140" s="39">
        <v>1</v>
      </c>
      <c r="AK140" s="35" t="s">
        <v>772</v>
      </c>
      <c r="AL140" s="35">
        <v>8</v>
      </c>
      <c r="AM140" s="39">
        <v>19</v>
      </c>
      <c r="AN140" s="41"/>
      <c r="AO140" s="40"/>
      <c r="AP140" s="40"/>
      <c r="AQ140" s="40"/>
    </row>
    <row r="141" spans="29:43" ht="15" customHeight="1" x14ac:dyDescent="0.2">
      <c r="AC141" s="40">
        <v>136</v>
      </c>
      <c r="AD141" s="4678"/>
      <c r="AE141" s="4665"/>
      <c r="AF141" s="33" t="s">
        <v>220</v>
      </c>
      <c r="AG141" s="33">
        <v>3</v>
      </c>
      <c r="AH141" s="34">
        <v>44271</v>
      </c>
      <c r="AI141" s="35" t="e">
        <v>#N/A</v>
      </c>
      <c r="AJ141" s="39">
        <v>1</v>
      </c>
      <c r="AK141" s="35" t="s">
        <v>773</v>
      </c>
      <c r="AL141" s="35">
        <v>1</v>
      </c>
      <c r="AM141" s="39">
        <v>79</v>
      </c>
      <c r="AN141" s="41"/>
      <c r="AO141" s="40"/>
      <c r="AP141" s="40"/>
      <c r="AQ141" s="40"/>
    </row>
    <row r="142" spans="29:43" ht="15" customHeight="1" x14ac:dyDescent="0.2">
      <c r="AC142" s="40">
        <v>137</v>
      </c>
      <c r="AD142" s="4666">
        <v>69</v>
      </c>
      <c r="AE142" s="4665" t="s">
        <v>774</v>
      </c>
      <c r="AF142" s="33" t="s">
        <v>219</v>
      </c>
      <c r="AG142" s="33">
        <v>3</v>
      </c>
      <c r="AH142" s="34">
        <v>44180</v>
      </c>
      <c r="AI142" s="35" t="e">
        <v>#N/A</v>
      </c>
      <c r="AJ142" s="39">
        <v>1</v>
      </c>
      <c r="AK142" s="35" t="s">
        <v>775</v>
      </c>
      <c r="AL142" s="35">
        <v>8</v>
      </c>
      <c r="AM142" s="39">
        <v>20</v>
      </c>
      <c r="AN142" s="41"/>
      <c r="AO142" s="40"/>
      <c r="AP142" s="40"/>
      <c r="AQ142" s="40"/>
    </row>
    <row r="143" spans="29:43" ht="15" customHeight="1" x14ac:dyDescent="0.2">
      <c r="AC143" s="40">
        <v>138</v>
      </c>
      <c r="AD143" s="4678"/>
      <c r="AE143" s="4665"/>
      <c r="AF143" s="33" t="s">
        <v>220</v>
      </c>
      <c r="AG143" s="33">
        <v>3</v>
      </c>
      <c r="AH143" s="34">
        <v>44271</v>
      </c>
      <c r="AI143" s="35" t="e">
        <v>#N/A</v>
      </c>
      <c r="AJ143" s="39">
        <v>1</v>
      </c>
      <c r="AK143" s="35" t="s">
        <v>776</v>
      </c>
      <c r="AL143" s="35">
        <v>1</v>
      </c>
      <c r="AM143" s="39">
        <v>70</v>
      </c>
      <c r="AN143" s="41"/>
      <c r="AO143" s="40"/>
      <c r="AP143" s="40"/>
      <c r="AQ143" s="40"/>
    </row>
    <row r="144" spans="29:43" ht="15" customHeight="1" x14ac:dyDescent="0.2">
      <c r="AC144" s="40">
        <v>139</v>
      </c>
      <c r="AD144" s="4666">
        <v>70</v>
      </c>
      <c r="AE144" s="4665" t="s">
        <v>777</v>
      </c>
      <c r="AF144" s="33" t="s">
        <v>219</v>
      </c>
      <c r="AG144" s="33">
        <v>2</v>
      </c>
      <c r="AH144" s="34">
        <v>44165</v>
      </c>
      <c r="AI144" s="35" t="e">
        <v>#N/A</v>
      </c>
      <c r="AJ144" s="39">
        <v>1</v>
      </c>
      <c r="AK144" s="35" t="s">
        <v>778</v>
      </c>
      <c r="AL144" s="35">
        <v>4</v>
      </c>
      <c r="AM144" s="39">
        <v>1</v>
      </c>
      <c r="AN144" s="41"/>
      <c r="AO144" s="40"/>
      <c r="AP144" s="40"/>
      <c r="AQ144" s="40"/>
    </row>
    <row r="145" spans="29:43" ht="15" customHeight="1" x14ac:dyDescent="0.2">
      <c r="AC145" s="40">
        <v>140</v>
      </c>
      <c r="AD145" s="4678"/>
      <c r="AE145" s="4665"/>
      <c r="AF145" s="33" t="s">
        <v>220</v>
      </c>
      <c r="AG145" s="33">
        <v>3</v>
      </c>
      <c r="AH145" s="34">
        <v>44251</v>
      </c>
      <c r="AI145" s="35" t="e">
        <v>#N/A</v>
      </c>
      <c r="AJ145" s="39">
        <v>1</v>
      </c>
      <c r="AK145" s="35" t="s">
        <v>779</v>
      </c>
      <c r="AL145" s="35">
        <v>3</v>
      </c>
      <c r="AM145" s="39">
        <v>46</v>
      </c>
      <c r="AN145" s="41"/>
      <c r="AO145" s="40"/>
      <c r="AP145" s="40"/>
      <c r="AQ145" s="40"/>
    </row>
    <row r="146" spans="29:43" ht="15" customHeight="1" x14ac:dyDescent="0.2">
      <c r="AC146" s="40">
        <v>141</v>
      </c>
      <c r="AD146" s="4666">
        <v>71</v>
      </c>
      <c r="AE146" s="4665" t="s">
        <v>780</v>
      </c>
      <c r="AF146" s="33" t="s">
        <v>219</v>
      </c>
      <c r="AG146" s="33">
        <v>3</v>
      </c>
      <c r="AH146" s="34">
        <v>44165</v>
      </c>
      <c r="AI146" s="35" t="e">
        <v>#N/A</v>
      </c>
      <c r="AJ146" s="39">
        <v>1</v>
      </c>
      <c r="AK146" s="35" t="s">
        <v>781</v>
      </c>
      <c r="AL146" s="35">
        <v>3</v>
      </c>
      <c r="AM146" s="39">
        <v>5</v>
      </c>
      <c r="AN146" s="41"/>
      <c r="AO146" s="43"/>
      <c r="AP146" s="40"/>
      <c r="AQ146" s="40"/>
    </row>
    <row r="147" spans="29:43" ht="15" customHeight="1" x14ac:dyDescent="0.2">
      <c r="AC147" s="40">
        <v>142</v>
      </c>
      <c r="AD147" s="4678"/>
      <c r="AE147" s="4665"/>
      <c r="AF147" s="33" t="s">
        <v>220</v>
      </c>
      <c r="AG147" s="33">
        <v>3</v>
      </c>
      <c r="AH147" s="34">
        <v>44251</v>
      </c>
      <c r="AI147" s="35" t="e">
        <v>#N/A</v>
      </c>
      <c r="AJ147" s="39">
        <v>1</v>
      </c>
      <c r="AK147" s="35" t="s">
        <v>782</v>
      </c>
      <c r="AL147" s="35">
        <v>3</v>
      </c>
      <c r="AM147" s="39">
        <v>49</v>
      </c>
      <c r="AN147" s="41"/>
      <c r="AO147" s="40"/>
      <c r="AP147" s="40"/>
      <c r="AQ147" s="40"/>
    </row>
    <row r="148" spans="29:43" ht="15" customHeight="1" x14ac:dyDescent="0.2">
      <c r="AC148" s="40">
        <v>143</v>
      </c>
      <c r="AD148" s="4666">
        <v>72</v>
      </c>
      <c r="AE148" s="4665" t="s">
        <v>783</v>
      </c>
      <c r="AF148" s="33" t="s">
        <v>219</v>
      </c>
      <c r="AG148" s="33">
        <v>3</v>
      </c>
      <c r="AH148" s="34">
        <v>44202</v>
      </c>
      <c r="AI148" s="35" t="e">
        <v>#N/A</v>
      </c>
      <c r="AJ148" s="39">
        <v>1</v>
      </c>
      <c r="AK148" s="35" t="s">
        <v>784</v>
      </c>
      <c r="AL148" s="35">
        <v>6</v>
      </c>
      <c r="AM148" s="39">
        <v>3</v>
      </c>
      <c r="AN148" s="41"/>
      <c r="AO148" s="40"/>
      <c r="AP148" s="40"/>
      <c r="AQ148" s="40"/>
    </row>
    <row r="149" spans="29:43" ht="15" customHeight="1" x14ac:dyDescent="0.2">
      <c r="AC149" s="40">
        <v>144</v>
      </c>
      <c r="AD149" s="4678"/>
      <c r="AE149" s="4665"/>
      <c r="AF149" s="33" t="s">
        <v>220</v>
      </c>
      <c r="AG149" s="33">
        <v>3</v>
      </c>
      <c r="AH149" s="35" t="e">
        <v>#N/A</v>
      </c>
      <c r="AI149" s="35" t="e">
        <v>#N/A</v>
      </c>
      <c r="AJ149" s="39">
        <v>1</v>
      </c>
      <c r="AK149" s="35" t="s">
        <v>785</v>
      </c>
      <c r="AL149" s="35">
        <v>6</v>
      </c>
      <c r="AM149" s="39">
        <v>12</v>
      </c>
      <c r="AN149" s="41"/>
      <c r="AO149" s="40"/>
      <c r="AP149" s="40"/>
      <c r="AQ149" s="40"/>
    </row>
    <row r="150" spans="29:43" ht="15" customHeight="1" x14ac:dyDescent="0.2">
      <c r="AC150" s="40">
        <v>145</v>
      </c>
      <c r="AD150" s="4666">
        <v>73</v>
      </c>
      <c r="AE150" s="4665" t="s">
        <v>786</v>
      </c>
      <c r="AF150" s="33" t="s">
        <v>219</v>
      </c>
      <c r="AG150" s="33">
        <v>3</v>
      </c>
      <c r="AH150" s="35" t="e">
        <v>#N/A</v>
      </c>
      <c r="AI150" s="35" t="e">
        <v>#N/A</v>
      </c>
      <c r="AJ150" s="39">
        <v>1</v>
      </c>
      <c r="AK150" s="35" t="s">
        <v>787</v>
      </c>
      <c r="AL150" s="35">
        <v>6</v>
      </c>
      <c r="AM150" s="39">
        <v>6</v>
      </c>
      <c r="AN150" s="41"/>
      <c r="AO150" s="40"/>
      <c r="AP150" s="40"/>
      <c r="AQ150" s="40"/>
    </row>
    <row r="151" spans="29:43" ht="15" customHeight="1" x14ac:dyDescent="0.2">
      <c r="AC151" s="40">
        <v>146</v>
      </c>
      <c r="AD151" s="4678"/>
      <c r="AE151" s="4665"/>
      <c r="AF151" s="33" t="s">
        <v>220</v>
      </c>
      <c r="AG151" s="33">
        <v>3</v>
      </c>
      <c r="AH151" s="35" t="e">
        <v>#N/A</v>
      </c>
      <c r="AI151" s="35" t="e">
        <v>#N/A</v>
      </c>
      <c r="AJ151" s="39">
        <v>1</v>
      </c>
      <c r="AK151" s="35" t="s">
        <v>788</v>
      </c>
      <c r="AL151" s="35">
        <v>6</v>
      </c>
      <c r="AM151" s="39">
        <v>15</v>
      </c>
      <c r="AN151" s="41"/>
      <c r="AO151" s="40"/>
      <c r="AP151" s="40"/>
      <c r="AQ151" s="40"/>
    </row>
    <row r="152" spans="29:43" ht="15" customHeight="1" x14ac:dyDescent="0.2">
      <c r="AC152" s="40">
        <v>147</v>
      </c>
      <c r="AD152" s="32">
        <v>74</v>
      </c>
      <c r="AE152" s="32" t="s">
        <v>789</v>
      </c>
      <c r="AF152" s="33" t="s">
        <v>219</v>
      </c>
      <c r="AG152" s="33">
        <v>3</v>
      </c>
      <c r="AH152" s="34">
        <v>43973</v>
      </c>
      <c r="AI152" s="35" t="e">
        <v>#N/A</v>
      </c>
      <c r="AJ152" s="36">
        <v>1</v>
      </c>
      <c r="AK152" s="35" t="s">
        <v>790</v>
      </c>
      <c r="AL152" s="35">
        <v>3</v>
      </c>
      <c r="AM152" s="44">
        <v>61</v>
      </c>
      <c r="AN152" s="41"/>
      <c r="AO152" s="40"/>
      <c r="AP152" s="40"/>
      <c r="AQ152" s="40"/>
    </row>
    <row r="153" spans="29:43" ht="15" customHeight="1" x14ac:dyDescent="0.2">
      <c r="AC153" s="40">
        <v>148</v>
      </c>
      <c r="AD153" s="32">
        <v>75</v>
      </c>
      <c r="AE153" s="32" t="s">
        <v>791</v>
      </c>
      <c r="AF153" s="33" t="s">
        <v>219</v>
      </c>
      <c r="AG153" s="33">
        <v>3</v>
      </c>
      <c r="AH153" s="34">
        <v>44033</v>
      </c>
      <c r="AI153" s="35" t="e">
        <v>#N/A</v>
      </c>
      <c r="AJ153" s="39">
        <v>1</v>
      </c>
      <c r="AK153" s="35" t="s">
        <v>792</v>
      </c>
      <c r="AL153" s="35">
        <v>5</v>
      </c>
      <c r="AM153" s="44">
        <v>24</v>
      </c>
      <c r="AN153" s="41"/>
      <c r="AO153" s="40"/>
      <c r="AP153" s="40"/>
      <c r="AQ153" s="40"/>
    </row>
    <row r="154" spans="29:43" ht="15" customHeight="1" x14ac:dyDescent="0.2">
      <c r="AC154" s="40">
        <v>149</v>
      </c>
      <c r="AD154" s="32">
        <v>76</v>
      </c>
      <c r="AE154" s="32" t="s">
        <v>793</v>
      </c>
      <c r="AF154" s="33" t="s">
        <v>219</v>
      </c>
      <c r="AG154" s="33">
        <v>3</v>
      </c>
      <c r="AH154" s="34">
        <v>44062</v>
      </c>
      <c r="AI154" s="35" t="e">
        <v>#N/A</v>
      </c>
      <c r="AJ154" s="39">
        <v>1</v>
      </c>
      <c r="AK154" s="35" t="s">
        <v>794</v>
      </c>
      <c r="AL154" s="35">
        <v>4</v>
      </c>
      <c r="AM154" s="44">
        <v>35</v>
      </c>
      <c r="AN154" s="41"/>
      <c r="AO154" s="40"/>
      <c r="AP154" s="40"/>
      <c r="AQ154" s="40"/>
    </row>
    <row r="155" spans="29:43" ht="15" customHeight="1" x14ac:dyDescent="0.2">
      <c r="AC155" s="40">
        <v>150</v>
      </c>
      <c r="AD155" s="32">
        <v>77</v>
      </c>
      <c r="AE155" s="32" t="s">
        <v>795</v>
      </c>
      <c r="AF155" s="33" t="s">
        <v>219</v>
      </c>
      <c r="AG155" s="33">
        <v>3</v>
      </c>
      <c r="AH155" s="34">
        <v>44064</v>
      </c>
      <c r="AI155" s="35" t="e">
        <v>#N/A</v>
      </c>
      <c r="AJ155" s="39">
        <v>1</v>
      </c>
      <c r="AK155" s="35" t="s">
        <v>796</v>
      </c>
      <c r="AL155" s="35">
        <v>4</v>
      </c>
      <c r="AM155" s="44">
        <v>41</v>
      </c>
      <c r="AN155" s="41"/>
      <c r="AO155" s="40"/>
      <c r="AP155" s="40"/>
      <c r="AQ155" s="40"/>
    </row>
    <row r="156" spans="29:43" ht="15" customHeight="1" x14ac:dyDescent="0.2">
      <c r="AC156" s="40">
        <v>151</v>
      </c>
      <c r="AD156" s="32">
        <v>78</v>
      </c>
      <c r="AE156" s="32" t="s">
        <v>797</v>
      </c>
      <c r="AF156" s="33" t="s">
        <v>219</v>
      </c>
      <c r="AG156" s="33">
        <v>3</v>
      </c>
      <c r="AH156" s="34">
        <v>44103</v>
      </c>
      <c r="AI156" s="35" t="e">
        <v>#N/A</v>
      </c>
      <c r="AJ156" s="39">
        <v>1</v>
      </c>
      <c r="AK156" s="35" t="s">
        <v>798</v>
      </c>
      <c r="AL156" s="35">
        <v>4</v>
      </c>
      <c r="AM156" s="44">
        <v>62</v>
      </c>
      <c r="AN156" s="41"/>
      <c r="AO156" s="40"/>
      <c r="AP156" s="40"/>
      <c r="AQ156" s="40"/>
    </row>
    <row r="157" spans="29:43" ht="15" customHeight="1" x14ac:dyDescent="0.2">
      <c r="AC157" s="40">
        <v>152</v>
      </c>
      <c r="AD157" s="32">
        <v>79</v>
      </c>
      <c r="AE157" s="32" t="s">
        <v>799</v>
      </c>
      <c r="AF157" s="33" t="s">
        <v>219</v>
      </c>
      <c r="AG157" s="33">
        <v>3</v>
      </c>
      <c r="AH157" s="34">
        <v>44118</v>
      </c>
      <c r="AI157" s="35" t="e">
        <v>#N/A</v>
      </c>
      <c r="AJ157" s="39">
        <v>1</v>
      </c>
      <c r="AK157" s="35" t="s">
        <v>800</v>
      </c>
      <c r="AL157" s="35">
        <v>4</v>
      </c>
      <c r="AM157" s="44">
        <v>74</v>
      </c>
      <c r="AN157" s="41"/>
      <c r="AO157" s="40"/>
      <c r="AP157" s="40"/>
      <c r="AQ157" s="40"/>
    </row>
    <row r="158" spans="29:43" ht="15" customHeight="1" x14ac:dyDescent="0.2">
      <c r="AC158" s="40">
        <v>153</v>
      </c>
      <c r="AD158" s="32">
        <v>80</v>
      </c>
      <c r="AE158" s="32" t="s">
        <v>801</v>
      </c>
      <c r="AF158" s="33" t="s">
        <v>219</v>
      </c>
      <c r="AG158" s="33">
        <v>3</v>
      </c>
      <c r="AH158" s="34">
        <v>44146</v>
      </c>
      <c r="AI158" s="35" t="e">
        <v>#N/A</v>
      </c>
      <c r="AJ158" s="39">
        <v>1</v>
      </c>
      <c r="AK158" s="35" t="s">
        <v>802</v>
      </c>
      <c r="AL158" s="35">
        <v>4</v>
      </c>
      <c r="AM158" s="44">
        <v>80</v>
      </c>
      <c r="AN158" s="41"/>
      <c r="AO158" s="40"/>
      <c r="AP158" s="40"/>
      <c r="AQ158" s="40"/>
    </row>
    <row r="159" spans="29:43" ht="15" customHeight="1" x14ac:dyDescent="0.2">
      <c r="AC159" s="40">
        <v>154</v>
      </c>
      <c r="AD159" s="32">
        <v>81</v>
      </c>
      <c r="AE159" s="45" t="s">
        <v>803</v>
      </c>
      <c r="AF159" s="33" t="s">
        <v>219</v>
      </c>
      <c r="AG159" s="33">
        <v>3</v>
      </c>
      <c r="AH159" s="35" t="e">
        <v>#N/A</v>
      </c>
      <c r="AI159" s="35" t="e">
        <v>#N/A</v>
      </c>
      <c r="AJ159" s="39">
        <v>1</v>
      </c>
      <c r="AK159" s="35" t="s">
        <v>804</v>
      </c>
      <c r="AL159" s="35">
        <v>9</v>
      </c>
      <c r="AM159" s="39">
        <v>18</v>
      </c>
      <c r="AN159" s="41"/>
      <c r="AO159" s="40"/>
      <c r="AP159" s="40"/>
      <c r="AQ159" s="40"/>
    </row>
    <row r="160" spans="29:43" ht="15" customHeight="1" x14ac:dyDescent="0.2">
      <c r="AC160" s="40">
        <v>155</v>
      </c>
      <c r="AD160" s="32">
        <v>82</v>
      </c>
      <c r="AE160" s="45" t="s">
        <v>805</v>
      </c>
      <c r="AF160" s="33" t="s">
        <v>219</v>
      </c>
      <c r="AG160" s="33">
        <v>3</v>
      </c>
      <c r="AH160" s="35" t="e">
        <v>#N/A</v>
      </c>
      <c r="AI160" s="35" t="e">
        <v>#N/A</v>
      </c>
      <c r="AJ160" s="39">
        <v>1</v>
      </c>
      <c r="AK160" s="35" t="s">
        <v>806</v>
      </c>
      <c r="AL160" s="35">
        <v>9</v>
      </c>
      <c r="AM160" s="39">
        <v>21</v>
      </c>
      <c r="AN160" s="41"/>
      <c r="AO160" s="40"/>
      <c r="AP160" s="40"/>
      <c r="AQ160" s="40"/>
    </row>
    <row r="161" spans="29:43" ht="15" customHeight="1" x14ac:dyDescent="0.2">
      <c r="AC161" s="40">
        <v>156</v>
      </c>
      <c r="AD161" s="32">
        <v>83</v>
      </c>
      <c r="AE161" s="45" t="s">
        <v>807</v>
      </c>
      <c r="AF161" s="33" t="s">
        <v>219</v>
      </c>
      <c r="AG161" s="33">
        <v>3</v>
      </c>
      <c r="AH161" s="35" t="e">
        <v>#N/A</v>
      </c>
      <c r="AI161" s="35" t="e">
        <v>#N/A</v>
      </c>
      <c r="AJ161" s="39">
        <v>1</v>
      </c>
      <c r="AK161" s="35" t="s">
        <v>808</v>
      </c>
      <c r="AL161" s="35">
        <v>9</v>
      </c>
      <c r="AM161" s="39">
        <v>30</v>
      </c>
      <c r="AN161" s="41"/>
      <c r="AO161" s="40"/>
      <c r="AP161" s="40"/>
      <c r="AQ161" s="40"/>
    </row>
    <row r="162" spans="29:43" ht="15" customHeight="1" x14ac:dyDescent="0.2">
      <c r="AC162" s="40">
        <v>157</v>
      </c>
      <c r="AD162" s="32">
        <v>84</v>
      </c>
      <c r="AE162" s="45" t="s">
        <v>809</v>
      </c>
      <c r="AF162" s="33" t="s">
        <v>219</v>
      </c>
      <c r="AG162" s="33">
        <v>3</v>
      </c>
      <c r="AH162" s="35" t="e">
        <v>#N/A</v>
      </c>
      <c r="AI162" s="35" t="e">
        <v>#N/A</v>
      </c>
      <c r="AJ162" s="39">
        <v>1</v>
      </c>
      <c r="AK162" s="35" t="s">
        <v>810</v>
      </c>
      <c r="AL162" s="35">
        <v>9</v>
      </c>
      <c r="AM162" s="39">
        <v>39</v>
      </c>
      <c r="AN162" s="41"/>
      <c r="AO162" s="40"/>
      <c r="AP162" s="40"/>
      <c r="AQ162" s="40"/>
    </row>
    <row r="163" spans="29:43" ht="15" customHeight="1" x14ac:dyDescent="0.2">
      <c r="AC163" s="40">
        <v>158</v>
      </c>
      <c r="AD163" s="32">
        <v>85</v>
      </c>
      <c r="AE163" s="45" t="s">
        <v>811</v>
      </c>
      <c r="AF163" s="33" t="s">
        <v>219</v>
      </c>
      <c r="AG163" s="33">
        <v>3</v>
      </c>
      <c r="AH163" s="35" t="e">
        <v>#N/A</v>
      </c>
      <c r="AI163" s="35" t="e">
        <v>#N/A</v>
      </c>
      <c r="AJ163" s="39">
        <v>1</v>
      </c>
      <c r="AK163" s="35" t="s">
        <v>812</v>
      </c>
      <c r="AL163" s="35">
        <v>9</v>
      </c>
      <c r="AM163" s="39">
        <v>45</v>
      </c>
      <c r="AN163" s="41"/>
      <c r="AO163" s="40"/>
      <c r="AP163" s="40"/>
      <c r="AQ163" s="40"/>
    </row>
    <row r="164" spans="29:43" ht="15" customHeight="1" x14ac:dyDescent="0.2">
      <c r="AC164" s="40">
        <v>159</v>
      </c>
      <c r="AD164" s="32">
        <v>86</v>
      </c>
      <c r="AE164" s="45" t="s">
        <v>813</v>
      </c>
      <c r="AF164" s="33" t="s">
        <v>219</v>
      </c>
      <c r="AG164" s="33">
        <v>3</v>
      </c>
      <c r="AH164" s="35" t="e">
        <v>#N/A</v>
      </c>
      <c r="AI164" s="35" t="e">
        <v>#N/A</v>
      </c>
      <c r="AJ164" s="39">
        <v>1</v>
      </c>
      <c r="AK164" s="35" t="s">
        <v>814</v>
      </c>
      <c r="AL164" s="35">
        <v>9</v>
      </c>
      <c r="AM164" s="39">
        <v>60</v>
      </c>
      <c r="AN164" s="41"/>
      <c r="AO164" s="40"/>
      <c r="AP164" s="40"/>
      <c r="AQ164" s="40"/>
    </row>
    <row r="165" spans="29:43" ht="15" customHeight="1" x14ac:dyDescent="0.2">
      <c r="AC165" s="40">
        <v>160</v>
      </c>
      <c r="AD165" s="32">
        <v>87</v>
      </c>
      <c r="AE165" s="45" t="s">
        <v>815</v>
      </c>
      <c r="AF165" s="33" t="s">
        <v>219</v>
      </c>
      <c r="AG165" s="33">
        <v>3</v>
      </c>
      <c r="AH165" s="35" t="e">
        <v>#N/A</v>
      </c>
      <c r="AI165" s="35" t="e">
        <v>#N/A</v>
      </c>
      <c r="AJ165" s="39">
        <v>1</v>
      </c>
      <c r="AK165" s="43" t="s">
        <v>816</v>
      </c>
      <c r="AL165" s="35">
        <v>9</v>
      </c>
      <c r="AM165" s="39">
        <v>72</v>
      </c>
      <c r="AN165" s="41"/>
      <c r="AO165" s="40"/>
      <c r="AP165" s="40"/>
      <c r="AQ165" s="40"/>
    </row>
    <row r="166" spans="29:43" ht="15" customHeight="1" x14ac:dyDescent="0.2">
      <c r="AC166" s="40">
        <v>161</v>
      </c>
      <c r="AD166" s="32">
        <v>88</v>
      </c>
      <c r="AE166" s="45" t="s">
        <v>817</v>
      </c>
      <c r="AF166" s="33" t="s">
        <v>219</v>
      </c>
      <c r="AG166" s="33">
        <v>3</v>
      </c>
      <c r="AH166" s="35" t="e">
        <v>#N/A</v>
      </c>
      <c r="AI166" s="35" t="e">
        <v>#N/A</v>
      </c>
      <c r="AJ166" s="39">
        <v>1</v>
      </c>
      <c r="AK166" s="43" t="s">
        <v>818</v>
      </c>
      <c r="AL166" s="35">
        <v>10</v>
      </c>
      <c r="AM166" s="39">
        <v>16</v>
      </c>
      <c r="AN166" s="41"/>
      <c r="AO166" s="40"/>
      <c r="AP166" s="40"/>
      <c r="AQ166" s="40"/>
    </row>
    <row r="167" spans="29:43" ht="15" customHeight="1" x14ac:dyDescent="0.2">
      <c r="AC167" s="40">
        <v>162</v>
      </c>
      <c r="AD167" s="32">
        <v>89</v>
      </c>
      <c r="AE167" s="45" t="s">
        <v>819</v>
      </c>
      <c r="AF167" s="33" t="s">
        <v>219</v>
      </c>
      <c r="AG167" s="33">
        <v>3</v>
      </c>
      <c r="AH167" s="35" t="e">
        <v>#N/A</v>
      </c>
      <c r="AI167" s="35" t="e">
        <v>#N/A</v>
      </c>
      <c r="AJ167" s="39">
        <v>1</v>
      </c>
      <c r="AK167" s="43" t="s">
        <v>820</v>
      </c>
      <c r="AL167" s="35">
        <v>10</v>
      </c>
      <c r="AM167" s="39">
        <v>25</v>
      </c>
      <c r="AN167" s="41"/>
      <c r="AO167" s="40"/>
      <c r="AP167" s="40"/>
      <c r="AQ167" s="40"/>
    </row>
    <row r="168" spans="29:43" ht="15" customHeight="1" x14ac:dyDescent="0.2">
      <c r="AC168" s="40">
        <v>163</v>
      </c>
      <c r="AD168" s="32">
        <v>90</v>
      </c>
      <c r="AE168" s="45" t="s">
        <v>821</v>
      </c>
      <c r="AF168" s="33" t="s">
        <v>219</v>
      </c>
      <c r="AG168" s="33">
        <v>3</v>
      </c>
      <c r="AH168" s="35" t="e">
        <v>#N/A</v>
      </c>
      <c r="AI168" s="35" t="e">
        <v>#N/A</v>
      </c>
      <c r="AJ168" s="39">
        <v>1</v>
      </c>
      <c r="AK168" s="43" t="s">
        <v>822</v>
      </c>
      <c r="AL168" s="35">
        <v>10</v>
      </c>
      <c r="AM168" s="39">
        <v>37</v>
      </c>
      <c r="AN168" s="41"/>
      <c r="AO168" s="40"/>
      <c r="AP168" s="40"/>
      <c r="AQ168" s="40"/>
    </row>
    <row r="169" spans="29:43" ht="15" customHeight="1" x14ac:dyDescent="0.2">
      <c r="AC169" s="40">
        <v>164</v>
      </c>
      <c r="AD169" s="32">
        <v>91</v>
      </c>
      <c r="AE169" s="45" t="s">
        <v>823</v>
      </c>
      <c r="AF169" s="33" t="s">
        <v>219</v>
      </c>
      <c r="AG169" s="33">
        <v>3</v>
      </c>
      <c r="AH169" s="35" t="e">
        <v>#N/A</v>
      </c>
      <c r="AI169" s="35" t="e">
        <v>#N/A</v>
      </c>
      <c r="AJ169" s="39">
        <v>1</v>
      </c>
      <c r="AK169" s="43" t="s">
        <v>824</v>
      </c>
      <c r="AL169" s="35">
        <v>10</v>
      </c>
      <c r="AM169" s="39">
        <v>64</v>
      </c>
      <c r="AN169" s="41"/>
      <c r="AO169" s="40"/>
      <c r="AP169" s="40"/>
      <c r="AQ169" s="40"/>
    </row>
    <row r="170" spans="29:43" ht="15" customHeight="1" x14ac:dyDescent="0.2">
      <c r="AC170" s="40">
        <v>165</v>
      </c>
      <c r="AD170" s="32">
        <v>92</v>
      </c>
      <c r="AE170" s="45" t="s">
        <v>825</v>
      </c>
      <c r="AF170" s="33" t="s">
        <v>219</v>
      </c>
      <c r="AG170" s="33">
        <v>3</v>
      </c>
      <c r="AH170" s="35" t="e">
        <v>#N/A</v>
      </c>
      <c r="AI170" s="35" t="e">
        <v>#N/A</v>
      </c>
      <c r="AJ170" s="39">
        <v>1</v>
      </c>
      <c r="AK170" s="43" t="s">
        <v>826</v>
      </c>
      <c r="AL170" s="35">
        <v>10</v>
      </c>
      <c r="AM170" s="39">
        <v>76</v>
      </c>
      <c r="AN170" s="41"/>
      <c r="AO170" s="40"/>
      <c r="AP170" s="40"/>
      <c r="AQ170" s="40"/>
    </row>
    <row r="171" spans="29:43" ht="15" customHeight="1" x14ac:dyDescent="0.2">
      <c r="AC171" s="40">
        <v>166</v>
      </c>
      <c r="AD171" s="32">
        <v>93</v>
      </c>
      <c r="AE171" s="35" t="s">
        <v>827</v>
      </c>
      <c r="AF171" s="33" t="s">
        <v>219</v>
      </c>
      <c r="AG171" s="33">
        <v>3</v>
      </c>
      <c r="AH171" s="35" t="e">
        <v>#N/A</v>
      </c>
      <c r="AI171" s="35" t="e">
        <v>#N/A</v>
      </c>
      <c r="AJ171" s="39">
        <v>1</v>
      </c>
      <c r="AK171" s="43" t="s">
        <v>828</v>
      </c>
      <c r="AL171" s="35">
        <v>14</v>
      </c>
      <c r="AM171" s="39">
        <v>1</v>
      </c>
      <c r="AN171" s="41"/>
      <c r="AO171" s="40"/>
      <c r="AP171" s="40"/>
      <c r="AQ171" s="40"/>
    </row>
    <row r="172" spans="29:43" ht="15" customHeight="1" x14ac:dyDescent="0.2">
      <c r="AC172" s="40">
        <v>167</v>
      </c>
      <c r="AD172" s="32">
        <v>94</v>
      </c>
      <c r="AE172" s="35" t="s">
        <v>829</v>
      </c>
      <c r="AF172" s="33" t="s">
        <v>219</v>
      </c>
      <c r="AG172" s="33">
        <v>3</v>
      </c>
      <c r="AH172" s="35" t="e">
        <v>#N/A</v>
      </c>
      <c r="AI172" s="35" t="e">
        <v>#N/A</v>
      </c>
      <c r="AJ172" s="39">
        <v>1</v>
      </c>
      <c r="AK172" s="43" t="s">
        <v>830</v>
      </c>
      <c r="AL172" s="35">
        <v>14</v>
      </c>
      <c r="AM172" s="39">
        <v>40</v>
      </c>
      <c r="AN172" s="41"/>
      <c r="AO172" s="40"/>
      <c r="AP172" s="40"/>
      <c r="AQ172" s="40"/>
    </row>
    <row r="173" spans="29:43" ht="15" customHeight="1" x14ac:dyDescent="0.2">
      <c r="AC173" s="40">
        <v>168</v>
      </c>
      <c r="AD173" s="32">
        <v>95</v>
      </c>
      <c r="AE173" s="35" t="s">
        <v>831</v>
      </c>
      <c r="AF173" s="33" t="s">
        <v>219</v>
      </c>
      <c r="AG173" s="33">
        <v>3</v>
      </c>
      <c r="AH173" s="35" t="e">
        <v>#N/A</v>
      </c>
      <c r="AI173" s="35" t="e">
        <v>#N/A</v>
      </c>
      <c r="AJ173" s="39">
        <v>1</v>
      </c>
      <c r="AK173" s="43" t="s">
        <v>832</v>
      </c>
      <c r="AL173" s="35">
        <v>2</v>
      </c>
      <c r="AM173" s="39">
        <v>4</v>
      </c>
      <c r="AN173" s="41"/>
      <c r="AO173" s="40"/>
      <c r="AP173" s="40"/>
      <c r="AQ173" s="40"/>
    </row>
    <row r="174" spans="29:43" ht="15" customHeight="1" x14ac:dyDescent="0.2">
      <c r="AC174" s="40">
        <v>169</v>
      </c>
      <c r="AD174" s="32">
        <v>96</v>
      </c>
      <c r="AE174" s="35" t="s">
        <v>833</v>
      </c>
      <c r="AF174" s="33" t="s">
        <v>219</v>
      </c>
      <c r="AG174" s="33">
        <v>3</v>
      </c>
      <c r="AH174" s="35" t="e">
        <v>#N/A</v>
      </c>
      <c r="AI174" s="35" t="e">
        <v>#N/A</v>
      </c>
      <c r="AJ174" s="39">
        <v>1</v>
      </c>
      <c r="AK174" s="43" t="s">
        <v>834</v>
      </c>
      <c r="AL174" s="35">
        <v>2</v>
      </c>
      <c r="AM174" s="39">
        <v>7</v>
      </c>
      <c r="AN174" s="41"/>
      <c r="AO174" s="40"/>
      <c r="AP174" s="40"/>
      <c r="AQ174" s="40"/>
    </row>
    <row r="175" spans="29:43" ht="15" customHeight="1" x14ac:dyDescent="0.2">
      <c r="AC175" s="40">
        <v>170</v>
      </c>
      <c r="AD175" s="32">
        <v>97</v>
      </c>
      <c r="AE175" s="35" t="s">
        <v>835</v>
      </c>
      <c r="AF175" s="33" t="s">
        <v>219</v>
      </c>
      <c r="AG175" s="33">
        <v>3</v>
      </c>
      <c r="AH175" s="35" t="e">
        <v>#N/A</v>
      </c>
      <c r="AI175" s="35" t="e">
        <v>#N/A</v>
      </c>
      <c r="AJ175" s="39">
        <v>1</v>
      </c>
      <c r="AK175" s="43" t="s">
        <v>836</v>
      </c>
      <c r="AL175" s="35">
        <v>11</v>
      </c>
      <c r="AM175" s="39">
        <v>46</v>
      </c>
      <c r="AN175" s="41"/>
      <c r="AO175" s="40"/>
      <c r="AP175" s="40"/>
      <c r="AQ175" s="40"/>
    </row>
    <row r="176" spans="29:43" ht="15" customHeight="1" x14ac:dyDescent="0.2">
      <c r="AC176" s="40">
        <v>171</v>
      </c>
      <c r="AD176" s="32">
        <v>98</v>
      </c>
      <c r="AE176" s="35" t="s">
        <v>837</v>
      </c>
      <c r="AF176" s="33" t="s">
        <v>219</v>
      </c>
      <c r="AG176" s="33">
        <v>3</v>
      </c>
      <c r="AH176" s="35" t="e">
        <v>#N/A</v>
      </c>
      <c r="AI176" s="35" t="e">
        <v>#N/A</v>
      </c>
      <c r="AJ176" s="39">
        <v>1</v>
      </c>
      <c r="AK176" s="43" t="s">
        <v>838</v>
      </c>
      <c r="AL176" s="35">
        <v>11</v>
      </c>
      <c r="AM176" s="39">
        <v>4</v>
      </c>
      <c r="AN176" s="41"/>
      <c r="AO176" s="40"/>
      <c r="AP176" s="40"/>
      <c r="AQ176" s="40"/>
    </row>
    <row r="177" spans="29:43" ht="15" customHeight="1" x14ac:dyDescent="0.2">
      <c r="AC177" s="40">
        <v>172</v>
      </c>
      <c r="AD177" s="32">
        <v>99</v>
      </c>
      <c r="AE177" s="35" t="s">
        <v>839</v>
      </c>
      <c r="AF177" s="33" t="s">
        <v>219</v>
      </c>
      <c r="AG177" s="33">
        <v>3</v>
      </c>
      <c r="AH177" s="35" t="e">
        <v>#N/A</v>
      </c>
      <c r="AI177" s="35" t="e">
        <v>#N/A</v>
      </c>
      <c r="AJ177" s="39">
        <v>1</v>
      </c>
      <c r="AK177" s="43" t="s">
        <v>840</v>
      </c>
      <c r="AL177" s="35">
        <v>11</v>
      </c>
      <c r="AM177" s="39">
        <v>22</v>
      </c>
      <c r="AN177" s="41"/>
      <c r="AO177" s="40"/>
      <c r="AP177" s="40"/>
      <c r="AQ177" s="40"/>
    </row>
    <row r="178" spans="29:43" ht="15" customHeight="1" x14ac:dyDescent="0.2">
      <c r="AC178" s="40">
        <v>173</v>
      </c>
      <c r="AD178" s="32">
        <v>100</v>
      </c>
      <c r="AE178" s="35" t="s">
        <v>841</v>
      </c>
      <c r="AF178" s="33" t="s">
        <v>219</v>
      </c>
      <c r="AG178" s="33">
        <v>3</v>
      </c>
      <c r="AH178" s="35" t="e">
        <v>#N/A</v>
      </c>
      <c r="AI178" s="35" t="e">
        <v>#N/A</v>
      </c>
      <c r="AJ178" s="39">
        <v>1</v>
      </c>
      <c r="AK178" s="43" t="s">
        <v>842</v>
      </c>
      <c r="AL178" s="35">
        <v>11</v>
      </c>
      <c r="AM178" s="39">
        <v>31</v>
      </c>
      <c r="AN178" s="41"/>
      <c r="AO178" s="40"/>
      <c r="AP178" s="40"/>
      <c r="AQ178" s="40"/>
    </row>
    <row r="179" spans="29:43" ht="15" customHeight="1" x14ac:dyDescent="0.2">
      <c r="AC179" s="40">
        <v>174</v>
      </c>
      <c r="AD179" s="32">
        <v>101</v>
      </c>
      <c r="AE179" s="35" t="s">
        <v>843</v>
      </c>
      <c r="AF179" s="33" t="s">
        <v>219</v>
      </c>
      <c r="AG179" s="33">
        <v>3</v>
      </c>
      <c r="AH179" s="35" t="e">
        <v>#N/A</v>
      </c>
      <c r="AI179" s="35" t="e">
        <v>#N/A</v>
      </c>
      <c r="AJ179" s="39">
        <v>1</v>
      </c>
      <c r="AK179" s="43" t="s">
        <v>844</v>
      </c>
      <c r="AL179" s="35">
        <v>11</v>
      </c>
      <c r="AM179" s="39">
        <v>40</v>
      </c>
      <c r="AN179" s="41"/>
      <c r="AO179" s="40"/>
      <c r="AP179" s="40"/>
      <c r="AQ179" s="40"/>
    </row>
    <row r="180" spans="29:43" ht="15" customHeight="1" x14ac:dyDescent="0.2">
      <c r="AC180" s="40">
        <v>175</v>
      </c>
      <c r="AD180" s="32">
        <v>102</v>
      </c>
      <c r="AE180" s="35" t="s">
        <v>845</v>
      </c>
      <c r="AF180" s="33" t="s">
        <v>219</v>
      </c>
      <c r="AG180" s="33">
        <v>3</v>
      </c>
      <c r="AH180" s="35" t="e">
        <v>#N/A</v>
      </c>
      <c r="AI180" s="35" t="e">
        <v>#N/A</v>
      </c>
      <c r="AJ180" s="39">
        <v>1</v>
      </c>
      <c r="AK180" s="43" t="s">
        <v>846</v>
      </c>
      <c r="AL180" s="35">
        <v>11</v>
      </c>
      <c r="AM180" s="39">
        <v>49</v>
      </c>
      <c r="AN180" s="41"/>
      <c r="AO180" s="40"/>
      <c r="AP180" s="40"/>
      <c r="AQ180" s="40"/>
    </row>
    <row r="181" spans="29:43" ht="15" customHeight="1" x14ac:dyDescent="0.2">
      <c r="AC181" s="40">
        <v>176</v>
      </c>
      <c r="AD181" s="32">
        <v>103</v>
      </c>
      <c r="AE181" s="32" t="s">
        <v>847</v>
      </c>
      <c r="AF181" s="33" t="s">
        <v>219</v>
      </c>
      <c r="AG181" s="33">
        <v>3</v>
      </c>
      <c r="AH181" s="34">
        <v>44056</v>
      </c>
      <c r="AI181" s="35" t="e">
        <v>#N/A</v>
      </c>
      <c r="AJ181" s="39">
        <v>1</v>
      </c>
      <c r="AK181" s="35" t="s">
        <v>848</v>
      </c>
      <c r="AL181" s="35">
        <v>13</v>
      </c>
      <c r="AM181" s="44">
        <v>46</v>
      </c>
      <c r="AN181" s="41"/>
      <c r="AO181" s="40"/>
      <c r="AP181" s="40"/>
      <c r="AQ181" s="40"/>
    </row>
    <row r="182" spans="29:43" ht="15" customHeight="1" x14ac:dyDescent="0.2">
      <c r="AC182" s="40">
        <v>177</v>
      </c>
      <c r="AD182" s="32">
        <v>104</v>
      </c>
      <c r="AE182" s="32" t="s">
        <v>849</v>
      </c>
      <c r="AF182" s="33" t="s">
        <v>219</v>
      </c>
      <c r="AG182" s="33">
        <v>3</v>
      </c>
      <c r="AH182" s="34">
        <v>44103</v>
      </c>
      <c r="AI182" s="35" t="e">
        <v>#N/A</v>
      </c>
      <c r="AJ182" s="39">
        <v>1</v>
      </c>
      <c r="AK182" s="35" t="s">
        <v>850</v>
      </c>
      <c r="AL182" s="35">
        <v>12</v>
      </c>
      <c r="AM182" s="44">
        <v>68</v>
      </c>
      <c r="AN182" s="41"/>
      <c r="AO182" s="40"/>
      <c r="AP182" s="40"/>
      <c r="AQ182" s="40"/>
    </row>
    <row r="183" spans="29:43" ht="15" customHeight="1" x14ac:dyDescent="0.2">
      <c r="AC183" s="40">
        <v>178</v>
      </c>
      <c r="AD183" s="32">
        <v>105</v>
      </c>
      <c r="AE183" s="32" t="s">
        <v>851</v>
      </c>
      <c r="AF183" s="33" t="s">
        <v>219</v>
      </c>
      <c r="AG183" s="33">
        <v>3</v>
      </c>
      <c r="AH183" s="34">
        <v>44104</v>
      </c>
      <c r="AI183" s="35" t="e">
        <v>#N/A</v>
      </c>
      <c r="AJ183" s="39">
        <v>1</v>
      </c>
      <c r="AK183" s="35" t="s">
        <v>852</v>
      </c>
      <c r="AL183" s="35">
        <v>12</v>
      </c>
      <c r="AM183" s="44">
        <v>50</v>
      </c>
      <c r="AN183" s="41"/>
      <c r="AO183" s="40"/>
      <c r="AP183" s="40"/>
      <c r="AQ183" s="40"/>
    </row>
    <row r="184" spans="29:43" ht="15" customHeight="1" x14ac:dyDescent="0.2">
      <c r="AC184" s="40">
        <v>179</v>
      </c>
      <c r="AD184" s="32">
        <v>106</v>
      </c>
      <c r="AE184" s="32" t="s">
        <v>853</v>
      </c>
      <c r="AF184" s="33" t="s">
        <v>219</v>
      </c>
      <c r="AG184" s="33">
        <v>3</v>
      </c>
      <c r="AH184" s="34">
        <v>44113</v>
      </c>
      <c r="AI184" s="35" t="e">
        <v>#N/A</v>
      </c>
      <c r="AJ184" s="39">
        <v>1</v>
      </c>
      <c r="AK184" s="35" t="s">
        <v>854</v>
      </c>
      <c r="AL184" s="35">
        <v>12</v>
      </c>
      <c r="AM184" s="44">
        <v>56</v>
      </c>
      <c r="AN184" s="41"/>
      <c r="AO184" s="40"/>
      <c r="AP184" s="40"/>
      <c r="AQ184" s="40"/>
    </row>
    <row r="185" spans="29:43" ht="15" customHeight="1" x14ac:dyDescent="0.2">
      <c r="AC185" s="40">
        <v>180</v>
      </c>
      <c r="AD185" s="32">
        <v>107</v>
      </c>
      <c r="AE185" s="32" t="s">
        <v>855</v>
      </c>
      <c r="AF185" s="33" t="s">
        <v>219</v>
      </c>
      <c r="AG185" s="33">
        <v>3</v>
      </c>
      <c r="AH185" s="34">
        <v>44124</v>
      </c>
      <c r="AI185" s="35" t="e">
        <v>#N/A</v>
      </c>
      <c r="AJ185" s="39">
        <v>1</v>
      </c>
      <c r="AK185" s="35" t="s">
        <v>856</v>
      </c>
      <c r="AL185" s="35">
        <v>12</v>
      </c>
      <c r="AM185" s="44">
        <v>11</v>
      </c>
      <c r="AN185" s="41"/>
      <c r="AO185" s="40"/>
      <c r="AP185" s="40"/>
      <c r="AQ185" s="40"/>
    </row>
    <row r="186" spans="29:43" ht="15" customHeight="1" x14ac:dyDescent="0.2">
      <c r="AC186" s="40">
        <v>181</v>
      </c>
      <c r="AD186" s="32">
        <v>108</v>
      </c>
      <c r="AE186" s="32" t="s">
        <v>857</v>
      </c>
      <c r="AF186" s="33" t="s">
        <v>219</v>
      </c>
      <c r="AG186" s="33">
        <v>3</v>
      </c>
      <c r="AH186" s="34">
        <v>44140</v>
      </c>
      <c r="AI186" s="35" t="e">
        <v>#N/A</v>
      </c>
      <c r="AJ186" s="39">
        <v>1</v>
      </c>
      <c r="AK186" s="35" t="s">
        <v>858</v>
      </c>
      <c r="AL186" s="35">
        <v>8</v>
      </c>
      <c r="AM186" s="44">
        <v>15</v>
      </c>
      <c r="AN186" s="41"/>
      <c r="AO186" s="40"/>
      <c r="AP186" s="40"/>
      <c r="AQ186" s="40"/>
    </row>
    <row r="187" spans="29:43" ht="15" customHeight="1" x14ac:dyDescent="0.2">
      <c r="AC187" s="40">
        <v>182</v>
      </c>
      <c r="AD187" s="32">
        <v>109</v>
      </c>
      <c r="AE187" s="32" t="s">
        <v>859</v>
      </c>
      <c r="AF187" s="33" t="s">
        <v>219</v>
      </c>
      <c r="AG187" s="33">
        <v>3</v>
      </c>
      <c r="AH187" s="34">
        <v>44144</v>
      </c>
      <c r="AI187" s="35" t="e">
        <v>#N/A</v>
      </c>
      <c r="AJ187" s="39">
        <v>1</v>
      </c>
      <c r="AK187" s="35" t="s">
        <v>860</v>
      </c>
      <c r="AL187" s="35">
        <v>8</v>
      </c>
      <c r="AM187" s="44">
        <v>16</v>
      </c>
      <c r="AN187" s="41"/>
      <c r="AO187" s="40"/>
      <c r="AP187" s="40"/>
      <c r="AQ187" s="40"/>
    </row>
    <row r="188" spans="29:43" ht="15" customHeight="1" x14ac:dyDescent="0.2">
      <c r="AC188" s="40">
        <v>183</v>
      </c>
      <c r="AD188" s="32">
        <v>110</v>
      </c>
      <c r="AE188" s="32" t="s">
        <v>861</v>
      </c>
      <c r="AF188" s="33" t="s">
        <v>219</v>
      </c>
      <c r="AG188" s="33">
        <v>3</v>
      </c>
      <c r="AH188" s="34">
        <v>44167</v>
      </c>
      <c r="AI188" s="35" t="e">
        <v>#N/A</v>
      </c>
      <c r="AJ188" s="39">
        <v>1</v>
      </c>
      <c r="AK188" s="35" t="s">
        <v>862</v>
      </c>
      <c r="AL188" s="35">
        <v>3</v>
      </c>
      <c r="AM188" s="44">
        <v>7</v>
      </c>
      <c r="AN188" s="41"/>
      <c r="AO188" s="40"/>
      <c r="AP188" s="40"/>
      <c r="AQ188" s="40"/>
    </row>
    <row r="189" spans="29:43" ht="15" customHeight="1" x14ac:dyDescent="0.25">
      <c r="AC189" s="40">
        <v>184</v>
      </c>
      <c r="AD189" s="32">
        <v>111</v>
      </c>
      <c r="AE189" s="45" t="s">
        <v>639</v>
      </c>
      <c r="AF189" s="46" t="s">
        <v>863</v>
      </c>
      <c r="AG189" s="33">
        <v>2</v>
      </c>
      <c r="AH189" s="35" t="e">
        <v>#N/A</v>
      </c>
      <c r="AI189" s="35" t="e">
        <v>#N/A</v>
      </c>
      <c r="AJ189" s="39">
        <v>1</v>
      </c>
      <c r="AK189" s="35" t="s">
        <v>864</v>
      </c>
      <c r="AL189" s="35">
        <v>7</v>
      </c>
      <c r="AM189" s="39">
        <v>18</v>
      </c>
      <c r="AN189" s="41"/>
      <c r="AO189" s="40"/>
      <c r="AP189" s="40"/>
      <c r="AQ189" s="40"/>
    </row>
  </sheetData>
  <mergeCells count="157">
    <mergeCell ref="AD6:AD7"/>
    <mergeCell ref="AG4:AG5"/>
    <mergeCell ref="AH4:AI4"/>
    <mergeCell ref="AN4:AN5"/>
    <mergeCell ref="AD4:AD5"/>
    <mergeCell ref="AE4:AE5"/>
    <mergeCell ref="AF4:AF5"/>
    <mergeCell ref="AD20:AD21"/>
    <mergeCell ref="AD22:AD23"/>
    <mergeCell ref="AD24:AD25"/>
    <mergeCell ref="AD14:AD15"/>
    <mergeCell ref="AD16:AD17"/>
    <mergeCell ref="AD18:AD19"/>
    <mergeCell ref="AD8:AD9"/>
    <mergeCell ref="AD10:AD11"/>
    <mergeCell ref="AD12:AD13"/>
    <mergeCell ref="AD38:AD39"/>
    <mergeCell ref="AD40:AD41"/>
    <mergeCell ref="AD42:AD43"/>
    <mergeCell ref="AD32:AD33"/>
    <mergeCell ref="AD34:AD35"/>
    <mergeCell ref="AD36:AD37"/>
    <mergeCell ref="AD26:AD27"/>
    <mergeCell ref="AD28:AD29"/>
    <mergeCell ref="AD30:AD31"/>
    <mergeCell ref="AD56:AD57"/>
    <mergeCell ref="AD58:AD59"/>
    <mergeCell ref="AD60:AD61"/>
    <mergeCell ref="AD50:AD51"/>
    <mergeCell ref="AD52:AD53"/>
    <mergeCell ref="AD54:AD55"/>
    <mergeCell ref="AD44:AD45"/>
    <mergeCell ref="AD46:AD47"/>
    <mergeCell ref="AD48:AD49"/>
    <mergeCell ref="AD74:AD75"/>
    <mergeCell ref="AD76:AD77"/>
    <mergeCell ref="AD78:AD79"/>
    <mergeCell ref="AD68:AD69"/>
    <mergeCell ref="AD70:AD71"/>
    <mergeCell ref="AD72:AD73"/>
    <mergeCell ref="AD62:AD63"/>
    <mergeCell ref="AD64:AD65"/>
    <mergeCell ref="AD66:AD67"/>
    <mergeCell ref="AD92:AD93"/>
    <mergeCell ref="AD94:AD95"/>
    <mergeCell ref="AD96:AD97"/>
    <mergeCell ref="AD86:AD87"/>
    <mergeCell ref="AD88:AD89"/>
    <mergeCell ref="AD90:AD91"/>
    <mergeCell ref="AD80:AD81"/>
    <mergeCell ref="AD82:AD83"/>
    <mergeCell ref="AD84:AD85"/>
    <mergeCell ref="AD110:AD111"/>
    <mergeCell ref="AD112:AD113"/>
    <mergeCell ref="AD114:AD115"/>
    <mergeCell ref="AD104:AD105"/>
    <mergeCell ref="AD106:AD107"/>
    <mergeCell ref="AD108:AD109"/>
    <mergeCell ref="AD98:AD99"/>
    <mergeCell ref="AD100:AD101"/>
    <mergeCell ref="AD102:AD103"/>
    <mergeCell ref="AD128:AD129"/>
    <mergeCell ref="AD130:AD131"/>
    <mergeCell ref="AD132:AD133"/>
    <mergeCell ref="AD122:AD123"/>
    <mergeCell ref="AD124:AD125"/>
    <mergeCell ref="AD126:AD127"/>
    <mergeCell ref="AD116:AD117"/>
    <mergeCell ref="AD118:AD119"/>
    <mergeCell ref="AD120:AD121"/>
    <mergeCell ref="AD146:AD147"/>
    <mergeCell ref="AD148:AD149"/>
    <mergeCell ref="AD150:AD151"/>
    <mergeCell ref="AD140:AD141"/>
    <mergeCell ref="AD142:AD143"/>
    <mergeCell ref="AD144:AD145"/>
    <mergeCell ref="AD134:AD135"/>
    <mergeCell ref="AD136:AD137"/>
    <mergeCell ref="AD138:AD139"/>
    <mergeCell ref="AE16:AE17"/>
    <mergeCell ref="AE18:AE19"/>
    <mergeCell ref="AE20:AE21"/>
    <mergeCell ref="AE22:AE23"/>
    <mergeCell ref="AE24:AE25"/>
    <mergeCell ref="AE26:AE27"/>
    <mergeCell ref="AE40:AE41"/>
    <mergeCell ref="AE42:AE43"/>
    <mergeCell ref="AE44:AE45"/>
    <mergeCell ref="AE46:AE47"/>
    <mergeCell ref="AE48:AE49"/>
    <mergeCell ref="AE50:AE51"/>
    <mergeCell ref="AE28:AE29"/>
    <mergeCell ref="AE30:AE31"/>
    <mergeCell ref="AE32:AE33"/>
    <mergeCell ref="AE34:AE35"/>
    <mergeCell ref="AE36:AE37"/>
    <mergeCell ref="AO4:AQ4"/>
    <mergeCell ref="AE6:AE7"/>
    <mergeCell ref="AE8:AE9"/>
    <mergeCell ref="AE10:AE11"/>
    <mergeCell ref="AE12:AE13"/>
    <mergeCell ref="AE14:AE15"/>
    <mergeCell ref="AJ4:AJ5"/>
    <mergeCell ref="AK4:AK5"/>
    <mergeCell ref="AL4:AL5"/>
    <mergeCell ref="AM4:AM5"/>
    <mergeCell ref="AE38:AE39"/>
    <mergeCell ref="AE64:AE65"/>
    <mergeCell ref="AE66:AE67"/>
    <mergeCell ref="AE68:AE69"/>
    <mergeCell ref="AE70:AE71"/>
    <mergeCell ref="AE72:AE73"/>
    <mergeCell ref="AE74:AE75"/>
    <mergeCell ref="AE52:AE53"/>
    <mergeCell ref="AE54:AE55"/>
    <mergeCell ref="AE56:AE57"/>
    <mergeCell ref="AE58:AE59"/>
    <mergeCell ref="AE60:AE61"/>
    <mergeCell ref="AE62:AE63"/>
    <mergeCell ref="AE88:AE89"/>
    <mergeCell ref="AE90:AE91"/>
    <mergeCell ref="AE92:AE93"/>
    <mergeCell ref="AE94:AE95"/>
    <mergeCell ref="AE96:AE97"/>
    <mergeCell ref="AE98:AE99"/>
    <mergeCell ref="AE76:AE77"/>
    <mergeCell ref="AE78:AE79"/>
    <mergeCell ref="AE80:AE81"/>
    <mergeCell ref="AE82:AE83"/>
    <mergeCell ref="AE84:AE85"/>
    <mergeCell ref="AE86:AE87"/>
    <mergeCell ref="AE112:AE113"/>
    <mergeCell ref="AE114:AE115"/>
    <mergeCell ref="AE116:AE117"/>
    <mergeCell ref="AE118:AE119"/>
    <mergeCell ref="AE120:AE121"/>
    <mergeCell ref="AE122:AE123"/>
    <mergeCell ref="AE100:AE101"/>
    <mergeCell ref="AE102:AE103"/>
    <mergeCell ref="AE104:AE105"/>
    <mergeCell ref="AE106:AE107"/>
    <mergeCell ref="AE108:AE109"/>
    <mergeCell ref="AE110:AE111"/>
    <mergeCell ref="AE148:AE149"/>
    <mergeCell ref="AE150:AE151"/>
    <mergeCell ref="AE136:AE137"/>
    <mergeCell ref="AE138:AE139"/>
    <mergeCell ref="AE140:AE141"/>
    <mergeCell ref="AE142:AE143"/>
    <mergeCell ref="AE144:AE145"/>
    <mergeCell ref="AE146:AE147"/>
    <mergeCell ref="AE124:AE125"/>
    <mergeCell ref="AE126:AE127"/>
    <mergeCell ref="AE128:AE129"/>
    <mergeCell ref="AE130:AE131"/>
    <mergeCell ref="AE132:AE133"/>
    <mergeCell ref="AE134:AE135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2BA40-C6B6-4FA6-AFB8-57E8E6E0F201}">
  <sheetPr codeName="Sheet13"/>
  <dimension ref="A1:AA65"/>
  <sheetViews>
    <sheetView topLeftCell="A10" workbookViewId="0">
      <selection activeCell="AE34" sqref="AE34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8" width="8" customWidth="1"/>
    <col min="19" max="19" width="11.85546875" customWidth="1"/>
    <col min="20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1065</v>
      </c>
    </row>
    <row r="3" spans="1:25" ht="15" customHeight="1" x14ac:dyDescent="0.2">
      <c r="A3" t="s">
        <v>1066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2.8214999999999999</v>
      </c>
      <c r="C11" s="2">
        <v>2.3073000000000001</v>
      </c>
      <c r="D11" s="2">
        <v>2.4581</v>
      </c>
      <c r="E11" s="2">
        <v>2.8721999999999999</v>
      </c>
      <c r="F11" s="2">
        <v>2.8437999999999999</v>
      </c>
      <c r="G11" s="2">
        <v>2.1701000000000001</v>
      </c>
      <c r="H11" s="2">
        <v>2.1718000000000002</v>
      </c>
      <c r="I11" s="2">
        <v>2.4739</v>
      </c>
      <c r="J11" s="2">
        <v>2.9472999999999998</v>
      </c>
      <c r="K11" s="2">
        <v>0.3997</v>
      </c>
      <c r="L11" s="2">
        <v>0.40579999999999999</v>
      </c>
      <c r="M11" s="2">
        <v>2.8852000000000002</v>
      </c>
      <c r="N11" s="2">
        <v>2.9074</v>
      </c>
      <c r="O11" s="2">
        <v>2.9506000000000001</v>
      </c>
      <c r="P11" s="2">
        <v>2.9346000000000001</v>
      </c>
      <c r="Q11" s="2">
        <v>2.5127000000000002</v>
      </c>
      <c r="R11" s="2">
        <v>2.8847999999999998</v>
      </c>
      <c r="S11" s="2">
        <v>1.9372</v>
      </c>
      <c r="T11" s="2">
        <v>1.8509</v>
      </c>
      <c r="U11" s="2">
        <v>2.9247000000000001</v>
      </c>
      <c r="V11" s="2">
        <v>2.9014000000000002</v>
      </c>
      <c r="W11" s="2">
        <v>2.6560999999999999</v>
      </c>
      <c r="X11" s="2">
        <v>2.6360000000000001</v>
      </c>
      <c r="Y11" s="77">
        <v>2.0910000000000002</v>
      </c>
    </row>
    <row r="12" spans="1:25" ht="15" customHeight="1" x14ac:dyDescent="0.2">
      <c r="A12" t="s">
        <v>9</v>
      </c>
      <c r="B12" s="2">
        <v>2.2374000000000001</v>
      </c>
      <c r="C12" s="2">
        <v>2.0861999999999998</v>
      </c>
      <c r="D12" s="2">
        <v>2.7618</v>
      </c>
      <c r="E12" s="2">
        <v>2.7757000000000001</v>
      </c>
      <c r="F12" s="2">
        <v>0.46289999999999998</v>
      </c>
      <c r="G12" s="2">
        <v>0.43940000000000001</v>
      </c>
      <c r="H12" s="2">
        <v>2.6456</v>
      </c>
      <c r="I12" s="2">
        <v>2.1892</v>
      </c>
      <c r="J12" s="2">
        <v>0.80740000000000001</v>
      </c>
      <c r="K12" s="2">
        <v>0.77270000000000005</v>
      </c>
      <c r="L12" s="2">
        <v>2.8151000000000002</v>
      </c>
      <c r="M12" s="2">
        <v>2.7863000000000002</v>
      </c>
      <c r="N12" s="2">
        <v>0.1085</v>
      </c>
      <c r="O12" s="2">
        <v>9.5000000000000001E-2</v>
      </c>
      <c r="P12" s="2">
        <v>0.26600000000000001</v>
      </c>
      <c r="Q12" s="2">
        <v>0.2447</v>
      </c>
      <c r="R12" s="2">
        <v>0.58440000000000003</v>
      </c>
      <c r="S12" s="2">
        <v>0.53449999999999998</v>
      </c>
      <c r="T12" s="2">
        <v>2.7917000000000001</v>
      </c>
      <c r="U12" s="2">
        <v>2.7319</v>
      </c>
      <c r="V12" s="2">
        <v>0.69140000000000001</v>
      </c>
      <c r="W12" s="2">
        <v>0.64149999999999996</v>
      </c>
      <c r="X12" s="2">
        <v>2.7846000000000002</v>
      </c>
      <c r="Y12" s="2">
        <v>2.6343999999999999</v>
      </c>
    </row>
    <row r="13" spans="1:25" ht="15" customHeight="1" x14ac:dyDescent="0.2">
      <c r="A13" t="s">
        <v>10</v>
      </c>
      <c r="B13" s="77">
        <v>2.5015000000000001</v>
      </c>
      <c r="C13" s="2">
        <v>2.3170000000000002</v>
      </c>
      <c r="D13" s="2">
        <v>2.3016999999999999</v>
      </c>
      <c r="E13" s="2">
        <v>1.931</v>
      </c>
      <c r="F13" s="2">
        <v>1.8473999999999999</v>
      </c>
      <c r="G13" s="2">
        <v>2.8633000000000002</v>
      </c>
      <c r="H13" s="2">
        <v>2.8982999999999999</v>
      </c>
      <c r="I13" s="2">
        <v>0.80400000000000005</v>
      </c>
      <c r="J13" s="2">
        <v>0.80959999999999999</v>
      </c>
      <c r="K13" s="2">
        <v>2.8536999999999999</v>
      </c>
      <c r="L13" s="2">
        <v>2.8643000000000001</v>
      </c>
      <c r="M13" s="2">
        <v>0.50670000000000004</v>
      </c>
      <c r="N13" s="2">
        <v>0.52529999999999999</v>
      </c>
      <c r="O13" s="2">
        <v>2.8209</v>
      </c>
      <c r="P13" s="2">
        <v>2.8513000000000002</v>
      </c>
      <c r="Q13" s="2">
        <v>1.8725000000000001</v>
      </c>
      <c r="R13" s="2">
        <v>1.8514999999999999</v>
      </c>
      <c r="S13" s="2">
        <v>2.8481000000000001</v>
      </c>
      <c r="T13" s="2">
        <v>2.8245</v>
      </c>
      <c r="U13" s="2">
        <v>1.3623000000000001</v>
      </c>
      <c r="V13" s="2">
        <v>1.4004000000000001</v>
      </c>
      <c r="W13" s="2">
        <v>2.8435999999999999</v>
      </c>
      <c r="X13" s="2">
        <v>2.7845</v>
      </c>
      <c r="Y13" s="77">
        <v>2.5061</v>
      </c>
    </row>
    <row r="14" spans="1:25" ht="15" customHeight="1" x14ac:dyDescent="0.2">
      <c r="A14" t="s">
        <v>11</v>
      </c>
      <c r="B14" s="2">
        <v>0.34089999999999998</v>
      </c>
      <c r="C14" s="2">
        <v>0.1086</v>
      </c>
      <c r="D14" s="2">
        <v>0.3755</v>
      </c>
      <c r="E14" s="2">
        <v>0.38850000000000001</v>
      </c>
      <c r="F14" s="2">
        <v>1.3947000000000001</v>
      </c>
      <c r="G14" s="2">
        <v>1.4440999999999999</v>
      </c>
      <c r="H14" s="2">
        <v>2.7644000000000002</v>
      </c>
      <c r="I14" s="2">
        <v>2.8033000000000001</v>
      </c>
      <c r="J14" s="2">
        <v>2.8521999999999998</v>
      </c>
      <c r="K14" s="2">
        <v>2.8441000000000001</v>
      </c>
      <c r="L14" s="2">
        <v>2.681</v>
      </c>
      <c r="M14" s="2">
        <v>2.6391</v>
      </c>
      <c r="N14" s="2">
        <v>2.6888999999999998</v>
      </c>
      <c r="O14" s="2">
        <v>2.6240999999999999</v>
      </c>
      <c r="P14" s="2">
        <v>2.7698</v>
      </c>
      <c r="Q14" s="2">
        <v>2.7948</v>
      </c>
      <c r="R14" s="2">
        <v>7.8200000000000006E-2</v>
      </c>
      <c r="S14" s="2">
        <v>7.7200000000000005E-2</v>
      </c>
      <c r="T14" s="2">
        <v>2.6985000000000001</v>
      </c>
      <c r="U14" s="2">
        <v>2.6705000000000001</v>
      </c>
      <c r="V14" s="2">
        <v>0.22459999999999999</v>
      </c>
      <c r="W14" s="2">
        <v>0.23080000000000001</v>
      </c>
      <c r="X14" s="2">
        <v>0.87570000000000003</v>
      </c>
      <c r="Y14" s="2">
        <v>0.90490000000000004</v>
      </c>
    </row>
    <row r="15" spans="1:25" ht="15" customHeight="1" x14ac:dyDescent="0.2">
      <c r="A15" t="s">
        <v>12</v>
      </c>
      <c r="B15" s="77">
        <v>2.2597</v>
      </c>
      <c r="C15" s="2">
        <v>0.58879999999999999</v>
      </c>
      <c r="D15" s="2">
        <v>0.57099999999999995</v>
      </c>
      <c r="E15" s="2">
        <v>2.4176000000000002</v>
      </c>
      <c r="F15" s="2">
        <v>2.4811000000000001</v>
      </c>
      <c r="G15" s="2">
        <v>2.5308000000000002</v>
      </c>
      <c r="H15" s="2">
        <v>2.5588000000000002</v>
      </c>
      <c r="I15" s="2">
        <v>2.7797000000000001</v>
      </c>
      <c r="J15" s="2">
        <v>2.7646000000000002</v>
      </c>
      <c r="K15" s="2">
        <v>2.6153</v>
      </c>
      <c r="L15" s="2">
        <v>2.6494</v>
      </c>
      <c r="M15" s="2">
        <v>2.7768999999999999</v>
      </c>
      <c r="N15" s="2">
        <v>2.7746</v>
      </c>
      <c r="O15" s="2">
        <v>2.4502000000000002</v>
      </c>
      <c r="P15" s="2">
        <v>2.4940000000000002</v>
      </c>
      <c r="Q15" s="2">
        <v>2.88</v>
      </c>
      <c r="R15" s="2">
        <v>2.8504999999999998</v>
      </c>
      <c r="S15" s="2">
        <v>1.1596</v>
      </c>
      <c r="T15" s="2">
        <v>1.1835</v>
      </c>
      <c r="U15" s="2">
        <v>2.8399000000000001</v>
      </c>
      <c r="V15" s="2">
        <v>2.8521000000000001</v>
      </c>
      <c r="W15" s="2">
        <v>0.37369999999999998</v>
      </c>
      <c r="X15" s="2">
        <v>0.38540000000000002</v>
      </c>
      <c r="Y15" s="77">
        <v>1.8375999999999999</v>
      </c>
    </row>
    <row r="16" spans="1:25" ht="15" customHeight="1" x14ac:dyDescent="0.2">
      <c r="A16" t="s">
        <v>13</v>
      </c>
      <c r="B16" s="2">
        <v>2.5398999999999998</v>
      </c>
      <c r="C16" s="2">
        <v>2.4916</v>
      </c>
      <c r="D16" s="2">
        <v>1.3660000000000001</v>
      </c>
      <c r="E16" s="2">
        <v>1.4109</v>
      </c>
      <c r="F16" s="2">
        <v>2.7902</v>
      </c>
      <c r="G16" s="2">
        <v>2.7637</v>
      </c>
      <c r="H16" s="2">
        <v>0.75109999999999999</v>
      </c>
      <c r="I16" s="2">
        <v>0.76190000000000002</v>
      </c>
      <c r="J16" s="2">
        <v>2.2856999999999998</v>
      </c>
      <c r="K16" s="2">
        <v>2.2966000000000002</v>
      </c>
      <c r="L16" s="2">
        <v>0.66159999999999997</v>
      </c>
      <c r="M16" s="2">
        <v>0.62380000000000002</v>
      </c>
      <c r="N16" s="2">
        <v>1.8903000000000001</v>
      </c>
      <c r="O16" s="2">
        <v>1.7304999999999999</v>
      </c>
      <c r="P16" s="2">
        <v>0.29599999999999999</v>
      </c>
      <c r="Q16" s="2">
        <v>0.3039</v>
      </c>
      <c r="R16" s="2">
        <v>2.7679</v>
      </c>
      <c r="S16" s="2">
        <v>2.722</v>
      </c>
      <c r="T16" s="2">
        <v>6.4799999999999996E-2</v>
      </c>
      <c r="U16" s="2">
        <v>0.06</v>
      </c>
      <c r="V16" s="2">
        <v>1.9686999999999999</v>
      </c>
      <c r="W16" s="2">
        <v>1.9725999999999999</v>
      </c>
      <c r="X16" s="2">
        <v>2.3683999999999998</v>
      </c>
      <c r="Y16" s="2">
        <v>2.3330000000000002</v>
      </c>
    </row>
    <row r="17" spans="1:25" ht="15" customHeight="1" x14ac:dyDescent="0.2">
      <c r="A17" t="s">
        <v>14</v>
      </c>
      <c r="B17" s="77">
        <v>1.6851</v>
      </c>
      <c r="C17" s="2">
        <v>2.8935</v>
      </c>
      <c r="D17" s="2">
        <v>2.9234</v>
      </c>
      <c r="E17" s="2">
        <v>2.8500999999999999</v>
      </c>
      <c r="F17" s="2">
        <v>2.8813</v>
      </c>
      <c r="G17" s="2">
        <v>2.7082000000000002</v>
      </c>
      <c r="H17" s="2">
        <v>2.8209</v>
      </c>
      <c r="I17" s="2">
        <v>0.72030000000000005</v>
      </c>
      <c r="J17" s="2">
        <v>0.69740000000000002</v>
      </c>
      <c r="K17" s="2">
        <v>2.8573</v>
      </c>
      <c r="L17" s="2">
        <v>2.8683000000000001</v>
      </c>
      <c r="M17" s="2">
        <v>0.94769999999999999</v>
      </c>
      <c r="N17" s="2">
        <v>1.0269999999999999</v>
      </c>
      <c r="O17" s="2">
        <v>1.1733</v>
      </c>
      <c r="P17" s="2">
        <v>1.1721999999999999</v>
      </c>
      <c r="Q17" s="2">
        <v>0.49340000000000001</v>
      </c>
      <c r="R17" s="2">
        <v>0.51500000000000001</v>
      </c>
      <c r="S17" s="2">
        <v>2.8304999999999998</v>
      </c>
      <c r="T17" s="2">
        <v>2.8679000000000001</v>
      </c>
      <c r="U17" s="2">
        <v>8.2699999999999996E-2</v>
      </c>
      <c r="V17" s="2">
        <v>7.3099999999999998E-2</v>
      </c>
      <c r="W17" s="2">
        <v>0.20799999999999999</v>
      </c>
      <c r="X17" s="2">
        <v>0.2011</v>
      </c>
      <c r="Y17" s="77">
        <v>1.7307999999999999</v>
      </c>
    </row>
    <row r="18" spans="1:25" ht="15" customHeight="1" x14ac:dyDescent="0.2">
      <c r="A18" t="s">
        <v>15</v>
      </c>
      <c r="B18" s="2">
        <v>2.9523000000000001</v>
      </c>
      <c r="C18" s="2">
        <v>2.9521000000000002</v>
      </c>
      <c r="D18" s="2">
        <v>2.4540999999999999</v>
      </c>
      <c r="E18" s="2">
        <v>2.4569000000000001</v>
      </c>
      <c r="F18" s="2">
        <v>2.7846000000000002</v>
      </c>
      <c r="G18" s="2">
        <v>2.7143000000000002</v>
      </c>
      <c r="H18" s="2">
        <v>0.89800000000000002</v>
      </c>
      <c r="I18" s="2">
        <v>0.86750000000000005</v>
      </c>
      <c r="J18" s="2">
        <v>2.7423999999999999</v>
      </c>
      <c r="K18" s="2">
        <v>2.7288999999999999</v>
      </c>
      <c r="L18" s="2">
        <v>6.1699999999999998E-2</v>
      </c>
      <c r="M18" s="2">
        <v>5.5500000000000001E-2</v>
      </c>
      <c r="N18" s="2">
        <v>1.0586</v>
      </c>
      <c r="O18" s="2">
        <v>0.99250000000000005</v>
      </c>
      <c r="P18" s="2">
        <v>0.1023</v>
      </c>
      <c r="Q18" s="2">
        <v>0.1027</v>
      </c>
      <c r="R18" s="2">
        <v>0.26279999999999998</v>
      </c>
      <c r="S18" s="2">
        <v>0.25519999999999998</v>
      </c>
      <c r="T18" s="2">
        <v>1.6479999999999999</v>
      </c>
      <c r="U18" s="2">
        <v>1.4777</v>
      </c>
      <c r="V18" s="2">
        <v>2.8708</v>
      </c>
      <c r="W18" s="2">
        <v>2.8675000000000002</v>
      </c>
      <c r="X18" s="2">
        <v>0.25340000000000001</v>
      </c>
      <c r="Y18" s="2">
        <v>0.2195</v>
      </c>
    </row>
    <row r="19" spans="1:25" ht="15" customHeight="1" x14ac:dyDescent="0.2">
      <c r="A19" t="s">
        <v>16</v>
      </c>
      <c r="B19" s="77">
        <v>1.0548999999999999</v>
      </c>
      <c r="C19" s="2">
        <v>1.4520999999999999</v>
      </c>
      <c r="D19" s="2">
        <v>1.4287000000000001</v>
      </c>
      <c r="E19" s="2">
        <v>2.8690000000000002</v>
      </c>
      <c r="F19" s="2">
        <v>2.8538999999999999</v>
      </c>
      <c r="G19" s="2">
        <v>2.7240000000000002</v>
      </c>
      <c r="H19" s="2">
        <v>2.7961999999999998</v>
      </c>
      <c r="I19" s="2">
        <v>2.8759999999999999</v>
      </c>
      <c r="J19" s="2">
        <v>2.9196</v>
      </c>
      <c r="K19" s="2">
        <v>0.37390000000000001</v>
      </c>
      <c r="L19" s="2">
        <v>0.39360000000000001</v>
      </c>
      <c r="M19" s="2">
        <v>2.9214000000000002</v>
      </c>
      <c r="N19" s="2">
        <v>2.8860000000000001</v>
      </c>
      <c r="O19" s="2">
        <v>2.2119</v>
      </c>
      <c r="P19" s="2">
        <v>2.2602000000000002</v>
      </c>
      <c r="Q19" s="2">
        <v>1.8802000000000001</v>
      </c>
      <c r="R19" s="2">
        <v>1.8674999999999999</v>
      </c>
      <c r="S19" s="2">
        <v>0.7298</v>
      </c>
      <c r="T19" s="2">
        <v>0.76890000000000003</v>
      </c>
      <c r="U19" s="2">
        <v>2.7847</v>
      </c>
      <c r="V19" s="2">
        <v>2.7623000000000002</v>
      </c>
      <c r="W19" s="2">
        <v>1.5506</v>
      </c>
      <c r="X19" s="2">
        <v>1.5575000000000001</v>
      </c>
      <c r="Y19" s="77">
        <v>0.79410000000000003</v>
      </c>
    </row>
    <row r="20" spans="1:25" ht="15" customHeight="1" x14ac:dyDescent="0.2">
      <c r="A20" t="s">
        <v>17</v>
      </c>
      <c r="B20" s="2">
        <v>1.7096</v>
      </c>
      <c r="C20" s="2">
        <v>1.6837</v>
      </c>
      <c r="D20" s="2">
        <v>0.55310000000000004</v>
      </c>
      <c r="E20" s="2">
        <v>0.54600000000000004</v>
      </c>
      <c r="F20" s="2">
        <v>2.8860999999999999</v>
      </c>
      <c r="G20" s="2">
        <v>2.8767999999999998</v>
      </c>
      <c r="H20" s="2">
        <v>2.9157999999999999</v>
      </c>
      <c r="I20" s="2">
        <v>2.7275999999999998</v>
      </c>
      <c r="J20" s="2">
        <v>2.8944999999999999</v>
      </c>
      <c r="K20" s="2">
        <v>2.8740999999999999</v>
      </c>
      <c r="L20" s="2">
        <v>2.2141000000000002</v>
      </c>
      <c r="M20" s="2">
        <v>2.1179000000000001</v>
      </c>
      <c r="N20" s="2">
        <v>2.9215</v>
      </c>
      <c r="O20" s="2">
        <v>2.8877999999999999</v>
      </c>
      <c r="P20" s="2">
        <v>2.8759000000000001</v>
      </c>
      <c r="Q20" s="2">
        <v>2.8538000000000001</v>
      </c>
      <c r="R20" s="2">
        <v>2.8997000000000002</v>
      </c>
      <c r="S20" s="2">
        <v>2.91</v>
      </c>
      <c r="T20" s="2">
        <v>1.234</v>
      </c>
      <c r="U20" s="2">
        <v>1.1380999999999999</v>
      </c>
      <c r="V20" s="2">
        <v>2.8371</v>
      </c>
      <c r="W20" s="2">
        <v>2.8592</v>
      </c>
      <c r="X20" s="2">
        <v>2.0394000000000001</v>
      </c>
      <c r="Y20" s="2">
        <v>2.1246999999999998</v>
      </c>
    </row>
    <row r="21" spans="1:25" ht="15" customHeight="1" x14ac:dyDescent="0.2">
      <c r="A21" t="s">
        <v>18</v>
      </c>
      <c r="B21" s="77">
        <v>0.50080000000000002</v>
      </c>
      <c r="C21" s="2">
        <v>2.8624999999999998</v>
      </c>
      <c r="D21" s="2">
        <v>2.9131</v>
      </c>
      <c r="E21" s="2">
        <v>2.7692999999999999</v>
      </c>
      <c r="F21" s="2">
        <v>2.6739000000000002</v>
      </c>
      <c r="G21" s="2">
        <v>2.7484999999999999</v>
      </c>
      <c r="H21" s="2">
        <v>2.8237000000000001</v>
      </c>
      <c r="I21" s="2">
        <v>1.4718</v>
      </c>
      <c r="J21" s="2">
        <v>1.4442999999999999</v>
      </c>
      <c r="K21" s="2">
        <v>2.8784000000000001</v>
      </c>
      <c r="L21" s="2">
        <v>2.9085999999999999</v>
      </c>
      <c r="M21" s="2">
        <v>2.5969000000000002</v>
      </c>
      <c r="N21" s="2">
        <v>2.5554999999999999</v>
      </c>
      <c r="O21" s="2">
        <v>2.7122999999999999</v>
      </c>
      <c r="P21" s="2">
        <v>2.7322000000000002</v>
      </c>
      <c r="Q21" s="2">
        <v>0.48409999999999997</v>
      </c>
      <c r="R21" s="2">
        <v>0.48299999999999998</v>
      </c>
      <c r="S21" s="2">
        <v>2.7711999999999999</v>
      </c>
      <c r="T21" s="2">
        <v>2.8182</v>
      </c>
      <c r="U21" s="2">
        <v>1.6236999999999999</v>
      </c>
      <c r="V21" s="2">
        <v>1.5101</v>
      </c>
      <c r="W21" s="2">
        <v>2.7740999999999998</v>
      </c>
      <c r="X21" s="2">
        <v>2.7995000000000001</v>
      </c>
      <c r="Y21" s="77">
        <v>0.43509999999999999</v>
      </c>
    </row>
    <row r="22" spans="1:25" ht="15" customHeight="1" x14ac:dyDescent="0.2">
      <c r="A22" t="s">
        <v>19</v>
      </c>
      <c r="B22" s="2">
        <v>1.9297</v>
      </c>
      <c r="C22" s="2">
        <v>1.7827</v>
      </c>
      <c r="D22" s="2">
        <v>0.4617</v>
      </c>
      <c r="E22" s="2">
        <v>0.51070000000000004</v>
      </c>
      <c r="F22" s="2">
        <v>2.9192</v>
      </c>
      <c r="G22" s="2">
        <v>2.9289999999999998</v>
      </c>
      <c r="H22" s="2">
        <v>0.4375</v>
      </c>
      <c r="I22" s="2">
        <v>0.44290000000000002</v>
      </c>
      <c r="J22" s="2">
        <v>0.38229999999999997</v>
      </c>
      <c r="K22" s="2">
        <v>0.3775</v>
      </c>
      <c r="L22" s="2">
        <v>2.7909000000000002</v>
      </c>
      <c r="M22" s="2">
        <v>2.8172999999999999</v>
      </c>
      <c r="N22" s="2">
        <v>2.2404000000000002</v>
      </c>
      <c r="O22" s="2">
        <v>2.2174999999999998</v>
      </c>
      <c r="P22" s="2">
        <v>2.7633000000000001</v>
      </c>
      <c r="Q22" s="2">
        <v>2.7753000000000001</v>
      </c>
      <c r="R22" s="2">
        <v>2.5493000000000001</v>
      </c>
      <c r="S22" s="2">
        <v>2.4636999999999998</v>
      </c>
      <c r="T22" s="2">
        <v>2.8532999999999999</v>
      </c>
      <c r="U22" s="2">
        <v>2.7618</v>
      </c>
      <c r="V22" s="2">
        <v>2.8260999999999998</v>
      </c>
      <c r="W22" s="2">
        <v>2.7610000000000001</v>
      </c>
      <c r="X22" s="2">
        <v>2.8397999999999999</v>
      </c>
      <c r="Y22" s="2">
        <v>2.8140999999999998</v>
      </c>
    </row>
    <row r="23" spans="1:25" ht="15" customHeight="1" x14ac:dyDescent="0.2">
      <c r="A23" t="s">
        <v>20</v>
      </c>
      <c r="B23" s="77">
        <v>0.2828</v>
      </c>
      <c r="C23" s="2">
        <v>2.601</v>
      </c>
      <c r="D23" s="2">
        <v>2.6501000000000001</v>
      </c>
      <c r="E23" s="2">
        <v>2.8489</v>
      </c>
      <c r="F23" s="2">
        <v>2.8370000000000002</v>
      </c>
      <c r="G23" s="2">
        <v>2.7406000000000001</v>
      </c>
      <c r="H23" s="2">
        <v>2.7812000000000001</v>
      </c>
      <c r="I23" s="20">
        <v>1.9901</v>
      </c>
      <c r="J23" s="20">
        <v>2.8540000000000001</v>
      </c>
      <c r="K23" s="2">
        <v>2.8595999999999999</v>
      </c>
      <c r="L23" s="2">
        <v>2.8650000000000002</v>
      </c>
      <c r="M23" s="2">
        <v>2.8359000000000001</v>
      </c>
      <c r="N23" s="2">
        <v>2.8047</v>
      </c>
      <c r="O23" s="2">
        <v>2.1568000000000001</v>
      </c>
      <c r="P23" s="2">
        <v>2.1141999999999999</v>
      </c>
      <c r="Q23" s="2">
        <v>2.7879999999999998</v>
      </c>
      <c r="R23" s="2">
        <v>2.8660000000000001</v>
      </c>
      <c r="S23" s="2">
        <v>1.3977999999999999</v>
      </c>
      <c r="T23" s="2">
        <v>1.24</v>
      </c>
      <c r="U23" s="2">
        <v>0.68610000000000004</v>
      </c>
      <c r="V23" s="2">
        <v>0.6613</v>
      </c>
      <c r="W23" s="2">
        <v>7.7100000000000002E-2</v>
      </c>
      <c r="X23" s="2">
        <v>7.7299999999999994E-2</v>
      </c>
      <c r="Y23" s="77">
        <v>0.20710000000000001</v>
      </c>
    </row>
    <row r="24" spans="1:25" ht="15" customHeight="1" x14ac:dyDescent="0.2">
      <c r="A24" t="s">
        <v>21</v>
      </c>
      <c r="B24" s="2">
        <v>2.9312999999999998</v>
      </c>
      <c r="C24" s="2">
        <v>2.9304999999999999</v>
      </c>
      <c r="D24" s="2">
        <v>2.8698999999999999</v>
      </c>
      <c r="E24" s="2">
        <v>2.8952</v>
      </c>
      <c r="F24" s="2">
        <v>2.4117000000000002</v>
      </c>
      <c r="G24" s="2">
        <v>2.2738999999999998</v>
      </c>
      <c r="H24" s="2">
        <v>0.77610000000000001</v>
      </c>
      <c r="I24" s="2">
        <v>0.64670000000000005</v>
      </c>
      <c r="J24" s="2">
        <v>2.7336999999999998</v>
      </c>
      <c r="K24" s="2">
        <v>2.6937000000000002</v>
      </c>
      <c r="L24" s="2">
        <v>6.5500000000000003E-2</v>
      </c>
      <c r="M24" s="2">
        <v>6.0400000000000002E-2</v>
      </c>
      <c r="N24" s="2">
        <v>0.16669999999999999</v>
      </c>
      <c r="O24" s="2">
        <v>0.15029999999999999</v>
      </c>
      <c r="P24" s="2">
        <v>1.0072000000000001</v>
      </c>
      <c r="Q24" s="2">
        <v>0.69169999999999998</v>
      </c>
      <c r="R24" s="2">
        <v>2.8868999999999998</v>
      </c>
      <c r="S24" s="2">
        <v>2.9228000000000001</v>
      </c>
      <c r="T24" s="2">
        <v>0.249</v>
      </c>
      <c r="U24" s="2">
        <v>0.23930000000000001</v>
      </c>
      <c r="V24" s="2">
        <v>0.26800000000000002</v>
      </c>
      <c r="W24" s="2">
        <v>0.25140000000000001</v>
      </c>
      <c r="X24" s="2">
        <v>0.85980000000000001</v>
      </c>
      <c r="Y24" s="2">
        <v>0.66610000000000003</v>
      </c>
    </row>
    <row r="25" spans="1:25" ht="15" customHeight="1" x14ac:dyDescent="0.2">
      <c r="A25" t="s">
        <v>22</v>
      </c>
      <c r="B25" s="77">
        <v>5.4399999999999997E-2</v>
      </c>
      <c r="C25" s="2">
        <v>2.8751000000000002</v>
      </c>
      <c r="D25" s="2">
        <v>2.8658999999999999</v>
      </c>
      <c r="E25" s="2">
        <v>2.8424</v>
      </c>
      <c r="F25" s="2">
        <v>2.8519999999999999</v>
      </c>
      <c r="G25" s="2">
        <v>2.7033</v>
      </c>
      <c r="H25" s="2">
        <v>2.7239</v>
      </c>
      <c r="I25" s="2">
        <v>1.7385999999999999</v>
      </c>
      <c r="J25" s="2">
        <v>2.1213000000000002</v>
      </c>
      <c r="K25" s="2">
        <v>2.8193000000000001</v>
      </c>
      <c r="L25" s="2">
        <v>2.8365999999999998</v>
      </c>
      <c r="M25" s="2">
        <v>0.1288</v>
      </c>
      <c r="N25" s="2">
        <v>0.1217</v>
      </c>
      <c r="O25" s="2">
        <v>2.8384</v>
      </c>
      <c r="P25" s="2">
        <v>2.8811</v>
      </c>
      <c r="Q25" s="2">
        <v>1.2104999999999999</v>
      </c>
      <c r="R25" s="2">
        <v>1.2918000000000001</v>
      </c>
      <c r="S25" s="2">
        <v>2.7332000000000001</v>
      </c>
      <c r="T25" s="2">
        <v>2.7421000000000002</v>
      </c>
      <c r="U25" s="2">
        <v>1.121</v>
      </c>
      <c r="V25" s="2">
        <v>0.99480000000000002</v>
      </c>
      <c r="W25" s="2">
        <v>2.7082000000000002</v>
      </c>
      <c r="X25" s="2">
        <v>2.7183999999999999</v>
      </c>
      <c r="Y25" s="77">
        <v>6.1400000000000003E-2</v>
      </c>
    </row>
    <row r="26" spans="1:25" ht="15" customHeight="1" x14ac:dyDescent="0.2">
      <c r="A26" t="s">
        <v>23</v>
      </c>
      <c r="B26" s="2">
        <v>2.7303999999999999</v>
      </c>
      <c r="C26" s="2">
        <v>2.6173999999999999</v>
      </c>
      <c r="D26" s="2">
        <v>2.1949000000000001</v>
      </c>
      <c r="E26" s="2">
        <v>2.3260999999999998</v>
      </c>
      <c r="F26" s="2">
        <v>3.0842000000000001</v>
      </c>
      <c r="G26" s="2">
        <v>3.0013999999999998</v>
      </c>
      <c r="H26" s="2">
        <v>2.3233000000000001</v>
      </c>
      <c r="I26" s="2">
        <v>1.8635999999999999</v>
      </c>
      <c r="J26" s="2">
        <v>3.0928</v>
      </c>
      <c r="K26" s="2">
        <v>3.1139000000000001</v>
      </c>
      <c r="L26" s="2">
        <v>2.9376000000000002</v>
      </c>
      <c r="M26" s="2">
        <v>2.8883999999999999</v>
      </c>
      <c r="N26" s="2">
        <v>2.3319000000000001</v>
      </c>
      <c r="O26" s="2">
        <v>2.2795000000000001</v>
      </c>
      <c r="P26" s="2">
        <v>3.0001000000000002</v>
      </c>
      <c r="Q26" s="2">
        <v>2.4977</v>
      </c>
      <c r="R26" s="2">
        <v>3.0487000000000002</v>
      </c>
      <c r="S26" s="2">
        <v>3.052</v>
      </c>
      <c r="T26" s="2">
        <v>1.5212000000000001</v>
      </c>
      <c r="U26" s="2">
        <v>1.458</v>
      </c>
      <c r="V26" s="2">
        <v>2.5548000000000002</v>
      </c>
      <c r="W26" s="2">
        <v>2.4794</v>
      </c>
      <c r="X26" s="2">
        <v>2.6482999999999999</v>
      </c>
      <c r="Y26" s="2">
        <v>2.0592999999999999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S48" t="s">
        <v>317</v>
      </c>
    </row>
    <row r="49" spans="2:27" ht="15" customHeight="1" thickBot="1" x14ac:dyDescent="0.25">
      <c r="C49" t="s">
        <v>205</v>
      </c>
      <c r="D49" t="s">
        <v>206</v>
      </c>
    </row>
    <row r="50" spans="2:27" ht="15" customHeight="1" x14ac:dyDescent="0.2">
      <c r="B50" t="s">
        <v>207</v>
      </c>
      <c r="C50">
        <v>200</v>
      </c>
      <c r="D50" s="3">
        <f>AVERAGE(B11)</f>
        <v>2.8214999999999999</v>
      </c>
      <c r="S50" s="17" t="s">
        <v>318</v>
      </c>
      <c r="T50" s="17"/>
    </row>
    <row r="51" spans="2:27" ht="15" customHeight="1" x14ac:dyDescent="0.2">
      <c r="B51" t="s">
        <v>208</v>
      </c>
      <c r="C51">
        <v>150</v>
      </c>
      <c r="D51" s="3">
        <f>AVERAGE(B13,Y13)</f>
        <v>2.5038</v>
      </c>
      <c r="S51" t="s">
        <v>319</v>
      </c>
      <c r="T51">
        <v>0.97151651351418422</v>
      </c>
    </row>
    <row r="52" spans="2:27" ht="15" customHeight="1" x14ac:dyDescent="0.2">
      <c r="B52" t="s">
        <v>209</v>
      </c>
      <c r="C52">
        <v>100</v>
      </c>
      <c r="D52" s="3">
        <f>AVERAGE(B15,Y15)</f>
        <v>2.0486499999999999</v>
      </c>
      <c r="S52" t="s">
        <v>320</v>
      </c>
      <c r="T52">
        <v>0.94384433603075613</v>
      </c>
    </row>
    <row r="53" spans="2:27" ht="15" customHeight="1" x14ac:dyDescent="0.2">
      <c r="B53" t="s">
        <v>210</v>
      </c>
      <c r="C53">
        <v>80</v>
      </c>
      <c r="D53" s="3">
        <f>AVERAGE(B17,Y17)</f>
        <v>1.7079499999999999</v>
      </c>
      <c r="S53" t="s">
        <v>321</v>
      </c>
      <c r="T53">
        <v>0.93261320323690744</v>
      </c>
    </row>
    <row r="54" spans="2:27" ht="15" customHeight="1" x14ac:dyDescent="0.2">
      <c r="B54" t="s">
        <v>211</v>
      </c>
      <c r="C54">
        <v>40</v>
      </c>
      <c r="D54" s="3">
        <f>AVERAGE(B19,Y19)</f>
        <v>0.92449999999999999</v>
      </c>
      <c r="S54" t="s">
        <v>322</v>
      </c>
      <c r="T54">
        <v>0.26094560659680388</v>
      </c>
    </row>
    <row r="55" spans="2:27" ht="15" customHeight="1" thickBot="1" x14ac:dyDescent="0.25">
      <c r="B55" t="s">
        <v>212</v>
      </c>
      <c r="C55">
        <v>20</v>
      </c>
      <c r="D55" s="3">
        <f>AVERAGE(B21,Y21)</f>
        <v>0.46794999999999998</v>
      </c>
      <c r="S55" s="15" t="s">
        <v>323</v>
      </c>
      <c r="T55" s="15">
        <v>7</v>
      </c>
    </row>
    <row r="56" spans="2:27" ht="15" customHeight="1" x14ac:dyDescent="0.2">
      <c r="B56" t="s">
        <v>213</v>
      </c>
      <c r="C56">
        <v>10</v>
      </c>
      <c r="D56" s="3">
        <f>AVERAGE(B23,Y23)</f>
        <v>0.24495</v>
      </c>
    </row>
    <row r="57" spans="2:27" ht="15" customHeight="1" thickBot="1" x14ac:dyDescent="0.25">
      <c r="S57" t="s">
        <v>324</v>
      </c>
    </row>
    <row r="58" spans="2:27" ht="15" customHeight="1" x14ac:dyDescent="0.2">
      <c r="S58" s="16"/>
      <c r="T58" s="16" t="s">
        <v>329</v>
      </c>
      <c r="U58" s="16" t="s">
        <v>330</v>
      </c>
      <c r="V58" s="16" t="s">
        <v>331</v>
      </c>
      <c r="W58" s="16" t="s">
        <v>13</v>
      </c>
      <c r="X58" s="16" t="s">
        <v>332</v>
      </c>
    </row>
    <row r="59" spans="2:27" ht="15" customHeight="1" x14ac:dyDescent="0.2">
      <c r="S59" t="s">
        <v>325</v>
      </c>
      <c r="T59">
        <v>1</v>
      </c>
      <c r="U59">
        <v>5.7223812662748443</v>
      </c>
      <c r="V59">
        <v>5.7223812662748443</v>
      </c>
      <c r="W59">
        <v>84.038213540462564</v>
      </c>
      <c r="X59">
        <v>2.589866607793858E-4</v>
      </c>
    </row>
    <row r="60" spans="2:27" ht="15" customHeight="1" x14ac:dyDescent="0.2">
      <c r="S60" t="s">
        <v>326</v>
      </c>
      <c r="T60">
        <v>5</v>
      </c>
      <c r="U60">
        <v>0.34046304801086968</v>
      </c>
      <c r="V60">
        <v>6.8092609602173934E-2</v>
      </c>
    </row>
    <row r="61" spans="2:27" ht="15" customHeight="1" thickBot="1" x14ac:dyDescent="0.25">
      <c r="S61" s="15" t="s">
        <v>327</v>
      </c>
      <c r="T61" s="15">
        <v>6</v>
      </c>
      <c r="U61" s="15">
        <v>6.062844314285714</v>
      </c>
      <c r="V61" s="15"/>
      <c r="W61" s="15"/>
      <c r="X61" s="15"/>
    </row>
    <row r="62" spans="2:27" ht="15" customHeight="1" thickBot="1" x14ac:dyDescent="0.25"/>
    <row r="63" spans="2:27" ht="15" customHeight="1" x14ac:dyDescent="0.2">
      <c r="S63" s="16"/>
      <c r="T63" s="16" t="s">
        <v>333</v>
      </c>
      <c r="U63" s="16" t="s">
        <v>322</v>
      </c>
      <c r="V63" s="16" t="s">
        <v>334</v>
      </c>
      <c r="W63" s="16" t="s">
        <v>335</v>
      </c>
      <c r="X63" s="16" t="s">
        <v>336</v>
      </c>
      <c r="Y63" s="16" t="s">
        <v>337</v>
      </c>
      <c r="Z63" s="16" t="s">
        <v>338</v>
      </c>
      <c r="AA63" s="16" t="s">
        <v>339</v>
      </c>
    </row>
    <row r="64" spans="2:27" ht="15" customHeight="1" x14ac:dyDescent="0.2">
      <c r="S64" t="s">
        <v>328</v>
      </c>
      <c r="T64">
        <v>0.3389739130434779</v>
      </c>
      <c r="U64">
        <v>0.16323276078090151</v>
      </c>
      <c r="V64">
        <v>2.0766291731012516</v>
      </c>
      <c r="W64">
        <v>9.2457148714189655E-2</v>
      </c>
      <c r="X64">
        <v>-8.0629256800675397E-2</v>
      </c>
      <c r="Y64">
        <v>0.75857708288763126</v>
      </c>
      <c r="Z64">
        <v>-8.0629256800675397E-2</v>
      </c>
      <c r="AA64">
        <v>0.75857708288763126</v>
      </c>
    </row>
    <row r="65" spans="19:27" ht="15" customHeight="1" thickBot="1" x14ac:dyDescent="0.25">
      <c r="S65" s="15" t="s">
        <v>340</v>
      </c>
      <c r="T65" s="15">
        <v>1.3910804347826095E-2</v>
      </c>
      <c r="U65" s="15">
        <v>1.5174480662908832E-3</v>
      </c>
      <c r="V65" s="15">
        <v>9.1672358724133769</v>
      </c>
      <c r="W65" s="15">
        <v>2.5898666077938531E-4</v>
      </c>
      <c r="X65" s="15">
        <v>1.00100799120973E-2</v>
      </c>
      <c r="Y65" s="15">
        <v>1.7811528783554891E-2</v>
      </c>
      <c r="Z65" s="15">
        <v>1.00100799120973E-2</v>
      </c>
      <c r="AA65" s="15">
        <v>1.7811528783554891E-2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D3CF7-20BC-4E20-9583-00842441311B}">
  <sheetPr codeName="Sheet14"/>
  <dimension ref="A1:Z71"/>
  <sheetViews>
    <sheetView workbookViewId="0">
      <selection activeCell="J25" sqref="I25:J25"/>
    </sheetView>
  </sheetViews>
  <sheetFormatPr defaultColWidth="9.140625" defaultRowHeight="15" customHeight="1" x14ac:dyDescent="0.2"/>
  <cols>
    <col min="1" max="1" width="21.7109375" style="60" customWidth="1"/>
    <col min="2" max="2" width="11.28515625" style="60" customWidth="1"/>
    <col min="3" max="3" width="8" style="60" customWidth="1"/>
    <col min="4" max="5" width="8.140625" style="60" customWidth="1"/>
    <col min="6" max="17" width="8" style="60" customWidth="1"/>
    <col min="18" max="18" width="11.28515625" style="60" customWidth="1"/>
    <col min="19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1068</v>
      </c>
    </row>
    <row r="3" spans="1:25" ht="15" customHeight="1" x14ac:dyDescent="0.2">
      <c r="A3" s="60" t="s">
        <v>1067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4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thickBot="1" x14ac:dyDescent="0.25">
      <c r="A11" s="60" t="s">
        <v>8</v>
      </c>
      <c r="B11" s="74">
        <v>2.7290999999999999</v>
      </c>
      <c r="C11" s="62">
        <v>2.5398000000000001</v>
      </c>
      <c r="D11" s="62">
        <v>2.4647000000000001</v>
      </c>
      <c r="E11" s="62">
        <v>2.1132</v>
      </c>
      <c r="F11" s="62">
        <v>1.8416999999999999</v>
      </c>
      <c r="G11" s="62">
        <v>0.96779999999999999</v>
      </c>
      <c r="H11" s="62">
        <v>0.86070000000000002</v>
      </c>
      <c r="I11" s="62">
        <v>2.7099000000000002</v>
      </c>
      <c r="J11" s="62">
        <v>2.8866000000000001</v>
      </c>
      <c r="K11" s="62">
        <v>2.7928000000000002</v>
      </c>
      <c r="L11" s="62">
        <v>2.7206000000000001</v>
      </c>
      <c r="M11" s="62">
        <v>2.9420999999999999</v>
      </c>
      <c r="N11" s="62">
        <v>2.8866000000000001</v>
      </c>
      <c r="O11" s="62">
        <v>0.61370000000000002</v>
      </c>
      <c r="P11" s="62">
        <v>0.60880000000000001</v>
      </c>
      <c r="Q11" s="62">
        <v>2.8218000000000001</v>
      </c>
      <c r="R11" s="62">
        <v>2.8664999999999998</v>
      </c>
      <c r="S11" s="62">
        <v>1.5422</v>
      </c>
      <c r="T11" s="62">
        <v>1.4642999999999999</v>
      </c>
      <c r="U11" s="62">
        <v>2.8982999999999999</v>
      </c>
      <c r="V11" s="62">
        <v>2.8681000000000001</v>
      </c>
      <c r="W11" s="62">
        <v>2.6657000000000002</v>
      </c>
      <c r="X11" s="62">
        <v>2.5470000000000002</v>
      </c>
      <c r="Y11" s="74">
        <v>2.3226</v>
      </c>
    </row>
    <row r="12" spans="1:25" ht="15" customHeight="1" thickBot="1" x14ac:dyDescent="0.25">
      <c r="A12" s="60" t="s">
        <v>9</v>
      </c>
      <c r="B12" s="62">
        <v>2.8109000000000002</v>
      </c>
      <c r="C12" s="62">
        <v>2.7097000000000002</v>
      </c>
      <c r="D12" s="62">
        <v>2.3969</v>
      </c>
      <c r="E12" s="62">
        <v>2.2387000000000001</v>
      </c>
      <c r="F12" s="62">
        <v>2.4823</v>
      </c>
      <c r="G12" s="62">
        <v>2.3003</v>
      </c>
      <c r="H12" s="75">
        <v>2.6522999999999999</v>
      </c>
      <c r="I12" s="76">
        <v>0.78890000000000005</v>
      </c>
      <c r="J12" s="62">
        <v>0.65439999999999998</v>
      </c>
      <c r="K12" s="62">
        <v>0.62050000000000005</v>
      </c>
      <c r="L12" s="62">
        <v>2.1894</v>
      </c>
      <c r="M12" s="62">
        <v>2.1092</v>
      </c>
      <c r="N12" s="62">
        <v>2.7925</v>
      </c>
      <c r="O12" s="62">
        <v>2.7271999999999998</v>
      </c>
      <c r="P12" s="75">
        <v>2.7902999999999998</v>
      </c>
      <c r="Q12" s="76">
        <v>0.51600000000000001</v>
      </c>
      <c r="R12" s="62">
        <v>0.61119999999999997</v>
      </c>
      <c r="S12" s="62">
        <v>0.56669999999999998</v>
      </c>
      <c r="T12" s="62">
        <v>0.29870000000000002</v>
      </c>
      <c r="U12" s="62">
        <v>0.28599999999999998</v>
      </c>
      <c r="V12" s="62">
        <v>8.77E-2</v>
      </c>
      <c r="W12" s="62">
        <v>8.6999999999999994E-2</v>
      </c>
      <c r="X12" s="62">
        <v>2.7885</v>
      </c>
      <c r="Y12" s="62">
        <v>2.7856000000000001</v>
      </c>
    </row>
    <row r="13" spans="1:25" ht="15" customHeight="1" x14ac:dyDescent="0.2">
      <c r="A13" s="60" t="s">
        <v>10</v>
      </c>
      <c r="B13" s="74">
        <v>2.5335999999999999</v>
      </c>
      <c r="C13" s="62">
        <v>2.6574</v>
      </c>
      <c r="D13" s="62">
        <v>2.4506000000000001</v>
      </c>
      <c r="E13" s="62">
        <v>1.1950000000000001</v>
      </c>
      <c r="F13" s="62">
        <v>1.0909</v>
      </c>
      <c r="G13" s="62">
        <v>1.2155</v>
      </c>
      <c r="H13" s="62">
        <v>1.1646000000000001</v>
      </c>
      <c r="I13" s="62">
        <v>2.2911999999999999</v>
      </c>
      <c r="J13" s="62">
        <v>2.4605000000000001</v>
      </c>
      <c r="K13" s="62">
        <v>2.8601000000000001</v>
      </c>
      <c r="L13" s="62">
        <v>2.7362000000000002</v>
      </c>
      <c r="M13" s="62">
        <v>1.4371</v>
      </c>
      <c r="N13" s="62">
        <v>1.3585</v>
      </c>
      <c r="O13" s="62">
        <v>2.7368999999999999</v>
      </c>
      <c r="P13" s="62">
        <v>2.7069000000000001</v>
      </c>
      <c r="Q13" s="62">
        <v>2.3778999999999999</v>
      </c>
      <c r="R13" s="62">
        <v>2.8144</v>
      </c>
      <c r="S13" s="62">
        <v>2.7033</v>
      </c>
      <c r="T13" s="62">
        <v>2.383</v>
      </c>
      <c r="U13" s="62">
        <v>0.64400000000000002</v>
      </c>
      <c r="V13" s="62">
        <v>0.61339999999999995</v>
      </c>
      <c r="W13" s="62">
        <v>2.6137000000000001</v>
      </c>
      <c r="X13" s="62">
        <v>2.6766000000000001</v>
      </c>
      <c r="Y13" s="74">
        <v>2.1185</v>
      </c>
    </row>
    <row r="14" spans="1:25" ht="15" customHeight="1" thickBot="1" x14ac:dyDescent="0.25">
      <c r="A14" s="60" t="s">
        <v>11</v>
      </c>
      <c r="B14" s="62">
        <v>1.5901000000000001</v>
      </c>
      <c r="C14" s="62">
        <v>1.4069</v>
      </c>
      <c r="D14" s="62">
        <v>1.573</v>
      </c>
      <c r="E14" s="62">
        <v>1.4253</v>
      </c>
      <c r="F14" s="62">
        <v>0.36980000000000002</v>
      </c>
      <c r="G14" s="62">
        <v>0.3402</v>
      </c>
      <c r="H14" s="62">
        <v>1.7883</v>
      </c>
      <c r="I14" s="62">
        <v>1.6731</v>
      </c>
      <c r="J14" s="62">
        <v>7.85E-2</v>
      </c>
      <c r="K14" s="62">
        <v>7.0000000000000007E-2</v>
      </c>
      <c r="L14" s="62">
        <v>0.2646</v>
      </c>
      <c r="M14" s="62">
        <v>0.251</v>
      </c>
      <c r="N14" s="62">
        <v>7.2700000000000001E-2</v>
      </c>
      <c r="O14" s="62">
        <v>6.7699999999999996E-2</v>
      </c>
      <c r="P14" s="62">
        <v>1.1080000000000001</v>
      </c>
      <c r="Q14" s="62">
        <v>1.0517000000000001</v>
      </c>
      <c r="R14" s="62">
        <v>1.9496</v>
      </c>
      <c r="S14" s="62">
        <v>1.8784000000000001</v>
      </c>
      <c r="T14" s="62">
        <v>2.7761999999999998</v>
      </c>
      <c r="U14" s="62">
        <v>2.3262</v>
      </c>
      <c r="V14" s="62">
        <v>8.5300000000000001E-2</v>
      </c>
      <c r="W14" s="62">
        <v>8.2000000000000003E-2</v>
      </c>
      <c r="X14" s="62">
        <v>2.5908000000000002</v>
      </c>
      <c r="Y14" s="62">
        <v>2.5444</v>
      </c>
    </row>
    <row r="15" spans="1:25" ht="15" customHeight="1" thickBot="1" x14ac:dyDescent="0.25">
      <c r="A15" s="60" t="s">
        <v>12</v>
      </c>
      <c r="B15" s="74">
        <v>1.9081999999999999</v>
      </c>
      <c r="C15" s="62">
        <v>2.4660000000000002</v>
      </c>
      <c r="D15" s="62">
        <v>2.3713000000000002</v>
      </c>
      <c r="E15" s="62">
        <v>2.1465999999999998</v>
      </c>
      <c r="F15" s="62">
        <v>2.1049000000000002</v>
      </c>
      <c r="G15" s="62">
        <v>2.4392999999999998</v>
      </c>
      <c r="H15" s="62">
        <v>2.448</v>
      </c>
      <c r="I15" s="62">
        <v>2.4451000000000001</v>
      </c>
      <c r="J15" s="62">
        <v>2.8159000000000001</v>
      </c>
      <c r="K15" s="62">
        <v>2.6724999999999999</v>
      </c>
      <c r="L15" s="62">
        <v>2.6595</v>
      </c>
      <c r="M15" s="62">
        <v>2.1863000000000001</v>
      </c>
      <c r="N15" s="62">
        <v>2.1516000000000002</v>
      </c>
      <c r="O15" s="62">
        <v>1.9815</v>
      </c>
      <c r="P15" s="62">
        <v>1.8532</v>
      </c>
      <c r="Q15" s="75">
        <v>0.48049999999999998</v>
      </c>
      <c r="R15" s="76">
        <v>2.8788</v>
      </c>
      <c r="S15" s="62">
        <v>2.6738</v>
      </c>
      <c r="T15" s="62">
        <v>2.3058000000000001</v>
      </c>
      <c r="U15" s="62">
        <v>2.0099</v>
      </c>
      <c r="V15" s="62">
        <v>2.1414</v>
      </c>
      <c r="W15" s="62">
        <v>0.53100000000000003</v>
      </c>
      <c r="X15" s="62">
        <v>0.51080000000000003</v>
      </c>
      <c r="Y15" s="74">
        <v>1.5089999999999999</v>
      </c>
    </row>
    <row r="16" spans="1:25" ht="15" customHeight="1" thickBot="1" x14ac:dyDescent="0.25">
      <c r="A16" s="60" t="s">
        <v>13</v>
      </c>
      <c r="B16" s="62">
        <v>6.13E-2</v>
      </c>
      <c r="C16" s="62">
        <v>6.1699999999999998E-2</v>
      </c>
      <c r="D16" s="62">
        <v>6.9099999999999995E-2</v>
      </c>
      <c r="E16" s="62">
        <v>6.7000000000000004E-2</v>
      </c>
      <c r="F16" s="62">
        <v>8.4599999999999995E-2</v>
      </c>
      <c r="G16" s="62">
        <v>8.3699999999999997E-2</v>
      </c>
      <c r="H16" s="62">
        <v>1.1491</v>
      </c>
      <c r="I16" s="62">
        <v>1.0602</v>
      </c>
      <c r="J16" s="62">
        <v>8.8200000000000001E-2</v>
      </c>
      <c r="K16" s="62">
        <v>8.3500000000000005E-2</v>
      </c>
      <c r="L16" s="62">
        <v>7.9100000000000004E-2</v>
      </c>
      <c r="M16" s="62">
        <v>7.9500000000000001E-2</v>
      </c>
      <c r="N16" s="62">
        <v>0.71789999999999998</v>
      </c>
      <c r="O16" s="62">
        <v>0.68079999999999996</v>
      </c>
      <c r="P16" s="62">
        <v>0.59760000000000002</v>
      </c>
      <c r="Q16" s="62">
        <v>0.63649999999999995</v>
      </c>
      <c r="R16" s="62">
        <v>0.08</v>
      </c>
      <c r="S16" s="62">
        <v>7.5399999999999995E-2</v>
      </c>
      <c r="T16" s="62">
        <v>2.8014999999999999</v>
      </c>
      <c r="U16" s="62">
        <v>2.7755999999999998</v>
      </c>
      <c r="V16" s="62">
        <v>7.9799999999999996E-2</v>
      </c>
      <c r="W16" s="62">
        <v>7.4999999999999997E-2</v>
      </c>
      <c r="X16" s="62">
        <v>6.6199999999999995E-2</v>
      </c>
      <c r="Y16" s="62">
        <v>7.22E-2</v>
      </c>
    </row>
    <row r="17" spans="1:25" ht="15" customHeight="1" thickBot="1" x14ac:dyDescent="0.25">
      <c r="A17" s="60" t="s">
        <v>14</v>
      </c>
      <c r="B17" s="74">
        <v>1.5595000000000001</v>
      </c>
      <c r="C17" s="62">
        <v>2.4948000000000001</v>
      </c>
      <c r="D17" s="62">
        <v>2.5821000000000001</v>
      </c>
      <c r="E17" s="62">
        <v>0.83030000000000004</v>
      </c>
      <c r="F17" s="62">
        <v>0.80700000000000005</v>
      </c>
      <c r="G17" s="75">
        <v>2.3835999999999999</v>
      </c>
      <c r="H17" s="76">
        <v>1.8446</v>
      </c>
      <c r="I17" s="62">
        <v>2.1318999999999999</v>
      </c>
      <c r="J17" s="62">
        <v>2.7808999999999999</v>
      </c>
      <c r="K17" s="62">
        <v>2.2269000000000001</v>
      </c>
      <c r="L17" s="62">
        <v>2.0032000000000001</v>
      </c>
      <c r="M17" s="62">
        <v>2.2774000000000001</v>
      </c>
      <c r="N17" s="62">
        <v>2.3841999999999999</v>
      </c>
      <c r="O17" s="62">
        <v>2.6059999999999999</v>
      </c>
      <c r="P17" s="62">
        <v>2.6341999999999999</v>
      </c>
      <c r="Q17" s="62">
        <v>6.2799999999999995E-2</v>
      </c>
      <c r="R17" s="62">
        <v>6.4899999999999999E-2</v>
      </c>
      <c r="S17" s="62">
        <v>6.2600000000000003E-2</v>
      </c>
      <c r="T17" s="62">
        <v>5.9400000000000001E-2</v>
      </c>
      <c r="U17" s="62">
        <v>1.3001</v>
      </c>
      <c r="V17" s="62">
        <v>1.2701</v>
      </c>
      <c r="W17" s="62">
        <v>2.7614000000000001</v>
      </c>
      <c r="X17" s="62">
        <v>2.2486999999999999</v>
      </c>
      <c r="Y17" s="74">
        <v>1.3692</v>
      </c>
    </row>
    <row r="18" spans="1:25" ht="15" customHeight="1" thickBot="1" x14ac:dyDescent="0.25">
      <c r="A18" s="60" t="s">
        <v>15</v>
      </c>
      <c r="B18" s="62">
        <v>0.81859999999999999</v>
      </c>
      <c r="C18" s="62">
        <v>0.77839999999999998</v>
      </c>
      <c r="D18" s="62">
        <v>2.7864</v>
      </c>
      <c r="E18" s="62">
        <v>2.7298</v>
      </c>
      <c r="F18" s="62">
        <v>2.6398999999999999</v>
      </c>
      <c r="G18" s="62">
        <v>2.5314999999999999</v>
      </c>
      <c r="H18" s="62">
        <v>1.923</v>
      </c>
      <c r="I18" s="62">
        <v>2.1956000000000002</v>
      </c>
      <c r="J18" s="62">
        <v>2.8134000000000001</v>
      </c>
      <c r="K18" s="62">
        <v>2.6434000000000002</v>
      </c>
      <c r="L18" s="62">
        <v>2.6951000000000001</v>
      </c>
      <c r="M18" s="62">
        <v>2.629</v>
      </c>
      <c r="N18" s="62">
        <v>6.0100000000000001E-2</v>
      </c>
      <c r="O18" s="62">
        <v>5.5199999999999999E-2</v>
      </c>
      <c r="P18" s="62">
        <v>5.7599999999999998E-2</v>
      </c>
      <c r="Q18" s="62">
        <v>5.8700000000000002E-2</v>
      </c>
      <c r="R18" s="62">
        <v>2.427</v>
      </c>
      <c r="S18" s="62">
        <v>2.36</v>
      </c>
      <c r="T18" s="62">
        <v>2.5310999999999999</v>
      </c>
      <c r="U18" s="62">
        <v>2.2484999999999999</v>
      </c>
      <c r="V18" s="62">
        <v>6.8900000000000003E-2</v>
      </c>
      <c r="W18" s="62">
        <v>6.08E-2</v>
      </c>
      <c r="X18" s="62">
        <v>6.1199999999999997E-2</v>
      </c>
      <c r="Y18" s="62">
        <v>6.9099999999999995E-2</v>
      </c>
    </row>
    <row r="19" spans="1:25" ht="15" customHeight="1" thickBot="1" x14ac:dyDescent="0.25">
      <c r="A19" s="60" t="s">
        <v>16</v>
      </c>
      <c r="B19" s="74">
        <v>0.65800000000000003</v>
      </c>
      <c r="C19" s="75">
        <v>2.8182999999999998</v>
      </c>
      <c r="D19" s="76">
        <v>1.9896</v>
      </c>
      <c r="E19" s="62">
        <v>1.7036</v>
      </c>
      <c r="F19" s="62">
        <v>1.7296</v>
      </c>
      <c r="G19" s="62">
        <v>0.43669999999999998</v>
      </c>
      <c r="H19" s="62">
        <v>0.38679999999999998</v>
      </c>
      <c r="I19" s="62">
        <v>1.5310999999999999</v>
      </c>
      <c r="J19" s="62">
        <v>1.49</v>
      </c>
      <c r="K19" s="62">
        <v>2.7530000000000001</v>
      </c>
      <c r="L19" s="62">
        <v>2.7221000000000002</v>
      </c>
      <c r="M19" s="62">
        <v>2.2486999999999999</v>
      </c>
      <c r="N19" s="62">
        <v>2.1318999999999999</v>
      </c>
      <c r="O19" s="62">
        <v>1.9446000000000001</v>
      </c>
      <c r="P19" s="62">
        <v>1.6973</v>
      </c>
      <c r="Q19" s="75">
        <v>0.87460000000000004</v>
      </c>
      <c r="R19" s="76">
        <v>2.7879</v>
      </c>
      <c r="S19" s="75">
        <v>2.7858000000000001</v>
      </c>
      <c r="T19" s="76">
        <v>1.7426999999999999</v>
      </c>
      <c r="U19" s="62">
        <v>1.5648</v>
      </c>
      <c r="V19" s="62">
        <v>1.6137999999999999</v>
      </c>
      <c r="W19" s="62">
        <v>1.9098999999999999</v>
      </c>
      <c r="X19" s="62">
        <v>1.9419</v>
      </c>
      <c r="Y19" s="74">
        <v>0.65429999999999999</v>
      </c>
    </row>
    <row r="20" spans="1:25" ht="15" customHeight="1" thickBot="1" x14ac:dyDescent="0.25">
      <c r="A20" s="60" t="s">
        <v>17</v>
      </c>
      <c r="B20" s="62">
        <v>6.6299999999999998E-2</v>
      </c>
      <c r="C20" s="62">
        <v>6.4399999999999999E-2</v>
      </c>
      <c r="D20" s="62">
        <v>7.1900000000000006E-2</v>
      </c>
      <c r="E20" s="62">
        <v>6.4699999999999994E-2</v>
      </c>
      <c r="F20" s="62">
        <v>2.0274999999999999</v>
      </c>
      <c r="G20" s="62">
        <v>1.9298999999999999</v>
      </c>
      <c r="H20" s="62">
        <v>0.39910000000000001</v>
      </c>
      <c r="I20" s="62">
        <v>0.36420000000000002</v>
      </c>
      <c r="J20" s="62">
        <v>0.46110000000000001</v>
      </c>
      <c r="K20" s="62">
        <v>0.44209999999999999</v>
      </c>
      <c r="L20" s="62">
        <v>6.1800000000000001E-2</v>
      </c>
      <c r="M20" s="62">
        <v>6.0199999999999997E-2</v>
      </c>
      <c r="N20" s="62">
        <v>8.8900000000000007E-2</v>
      </c>
      <c r="O20" s="62">
        <v>8.1600000000000006E-2</v>
      </c>
      <c r="P20" s="62">
        <v>1.1062000000000001</v>
      </c>
      <c r="Q20" s="62">
        <v>1.0922000000000001</v>
      </c>
      <c r="R20" s="62">
        <v>1.4499</v>
      </c>
      <c r="S20" s="62">
        <v>1.3160000000000001</v>
      </c>
      <c r="T20" s="62">
        <v>2.3860000000000001</v>
      </c>
      <c r="U20" s="62">
        <v>2.2427999999999999</v>
      </c>
      <c r="V20" s="62">
        <v>2.0379</v>
      </c>
      <c r="W20" s="62">
        <v>1.8946000000000001</v>
      </c>
      <c r="X20" s="62">
        <v>1.1778</v>
      </c>
      <c r="Y20" s="62">
        <v>1.0869</v>
      </c>
    </row>
    <row r="21" spans="1:25" ht="15" customHeight="1" thickBot="1" x14ac:dyDescent="0.25">
      <c r="A21" s="60" t="s">
        <v>18</v>
      </c>
      <c r="B21" s="74">
        <v>0.34460000000000002</v>
      </c>
      <c r="C21" s="62">
        <v>2.3445</v>
      </c>
      <c r="D21" s="62">
        <v>1.9817</v>
      </c>
      <c r="E21" s="62">
        <v>1.9823</v>
      </c>
      <c r="F21" s="62">
        <v>1.9395</v>
      </c>
      <c r="G21" s="62">
        <v>1.6181000000000001</v>
      </c>
      <c r="H21" s="62">
        <v>1.6454</v>
      </c>
      <c r="I21" s="62">
        <v>8.8999999999999996E-2</v>
      </c>
      <c r="J21" s="62">
        <v>7.7799999999999994E-2</v>
      </c>
      <c r="K21" s="62">
        <v>0.67469999999999997</v>
      </c>
      <c r="L21" s="62">
        <v>0.67830000000000001</v>
      </c>
      <c r="M21" s="62">
        <v>1.9724999999999999</v>
      </c>
      <c r="N21" s="62">
        <v>1.9931000000000001</v>
      </c>
      <c r="O21" s="62">
        <v>2.0177999999999998</v>
      </c>
      <c r="P21" s="62">
        <v>1.6586000000000001</v>
      </c>
      <c r="Q21" s="62">
        <v>1.9568000000000001</v>
      </c>
      <c r="R21" s="62">
        <v>2.1284999999999998</v>
      </c>
      <c r="S21" s="75">
        <v>2.6383999999999999</v>
      </c>
      <c r="T21" s="76">
        <v>1.7174</v>
      </c>
      <c r="U21" s="62">
        <v>0.10829999999999999</v>
      </c>
      <c r="V21" s="62">
        <v>9.8900000000000002E-2</v>
      </c>
      <c r="W21" s="62">
        <v>1.3290999999999999</v>
      </c>
      <c r="X21" s="62">
        <v>1.2524999999999999</v>
      </c>
      <c r="Y21" s="74">
        <v>0.3221</v>
      </c>
    </row>
    <row r="22" spans="1:25" ht="15" customHeight="1" thickBot="1" x14ac:dyDescent="0.25">
      <c r="A22" s="60" t="s">
        <v>19</v>
      </c>
      <c r="B22" s="62">
        <v>1.8061</v>
      </c>
      <c r="C22" s="62">
        <v>1.5409999999999999</v>
      </c>
      <c r="D22" s="62">
        <v>0.1041</v>
      </c>
      <c r="E22" s="62">
        <v>9.7100000000000006E-2</v>
      </c>
      <c r="F22" s="62">
        <v>9.5200000000000007E-2</v>
      </c>
      <c r="G22" s="62">
        <v>9.1999999999999998E-2</v>
      </c>
      <c r="H22" s="62">
        <v>2.2065000000000001</v>
      </c>
      <c r="I22" s="62">
        <v>2.0598000000000001</v>
      </c>
      <c r="J22" s="62">
        <v>2.2313999999999998</v>
      </c>
      <c r="K22" s="62">
        <v>2.1021999999999998</v>
      </c>
      <c r="L22" s="62">
        <v>2.3435000000000001</v>
      </c>
      <c r="M22" s="62">
        <v>2.2961999999999998</v>
      </c>
      <c r="N22" s="62">
        <v>2.4312</v>
      </c>
      <c r="O22" s="62">
        <v>2.2993000000000001</v>
      </c>
      <c r="P22" s="62">
        <v>1.4762</v>
      </c>
      <c r="Q22" s="62">
        <v>1.4080999999999999</v>
      </c>
      <c r="R22" s="62">
        <v>1.1611</v>
      </c>
      <c r="S22" s="62">
        <v>1.1200000000000001</v>
      </c>
      <c r="T22" s="62">
        <v>0.1019</v>
      </c>
      <c r="U22" s="62">
        <v>0.10489999999999999</v>
      </c>
      <c r="V22" s="62">
        <v>0.10249999999999999</v>
      </c>
      <c r="W22" s="62">
        <v>0.1074</v>
      </c>
      <c r="X22" s="62">
        <v>0.114</v>
      </c>
      <c r="Y22" s="62">
        <v>0.1196</v>
      </c>
    </row>
    <row r="23" spans="1:25" ht="15" customHeight="1" thickBot="1" x14ac:dyDescent="0.25">
      <c r="A23" s="60" t="s">
        <v>20</v>
      </c>
      <c r="B23" s="74">
        <v>0.18459999999999999</v>
      </c>
      <c r="C23" s="62">
        <v>0.12180000000000001</v>
      </c>
      <c r="D23" s="62">
        <v>0.12479999999999999</v>
      </c>
      <c r="E23" s="75">
        <v>2.5790000000000002</v>
      </c>
      <c r="F23" s="76">
        <v>1.7986</v>
      </c>
      <c r="G23" s="62">
        <v>2.0266999999999999</v>
      </c>
      <c r="H23" s="62">
        <v>1.9629000000000001</v>
      </c>
      <c r="I23" s="62">
        <v>0.14580000000000001</v>
      </c>
      <c r="J23" s="62">
        <v>0.14660000000000001</v>
      </c>
      <c r="K23" s="62">
        <v>0.7056</v>
      </c>
      <c r="L23" s="62">
        <v>0.59750000000000003</v>
      </c>
      <c r="M23" s="62">
        <v>2.6036000000000001</v>
      </c>
      <c r="N23" s="62">
        <v>2.3605999999999998</v>
      </c>
      <c r="O23" s="75">
        <v>2.2170999999999998</v>
      </c>
      <c r="P23" s="76">
        <v>1.3912</v>
      </c>
      <c r="Q23" s="62">
        <v>2.4847000000000001</v>
      </c>
      <c r="R23" s="62">
        <v>2.4451999999999998</v>
      </c>
      <c r="S23" s="62">
        <v>2.7826</v>
      </c>
      <c r="T23" s="62">
        <v>2.0036</v>
      </c>
      <c r="U23" s="62">
        <v>1.6531</v>
      </c>
      <c r="V23" s="62">
        <v>1.5468999999999999</v>
      </c>
      <c r="W23" s="62">
        <v>1.2144999999999999</v>
      </c>
      <c r="X23" s="62">
        <v>1.4668000000000001</v>
      </c>
      <c r="Y23" s="74">
        <v>0.12559999999999999</v>
      </c>
    </row>
    <row r="24" spans="1:25" ht="15" customHeight="1" thickBot="1" x14ac:dyDescent="0.25">
      <c r="A24" s="60" t="s">
        <v>21</v>
      </c>
      <c r="B24" s="62">
        <v>1.6801999999999999</v>
      </c>
      <c r="C24" s="62">
        <v>1.5678000000000001</v>
      </c>
      <c r="D24" s="62">
        <v>0.52110000000000001</v>
      </c>
      <c r="E24" s="62">
        <v>0.47289999999999999</v>
      </c>
      <c r="F24" s="62">
        <v>0.08</v>
      </c>
      <c r="G24" s="62">
        <v>7.9100000000000004E-2</v>
      </c>
      <c r="H24" s="62">
        <v>7.51E-2</v>
      </c>
      <c r="I24" s="62">
        <v>7.2599999999999998E-2</v>
      </c>
      <c r="J24" s="62">
        <v>0.19350000000000001</v>
      </c>
      <c r="K24" s="62">
        <v>0.2006</v>
      </c>
      <c r="L24" s="62">
        <v>0.158</v>
      </c>
      <c r="M24" s="62">
        <v>0.15179999999999999</v>
      </c>
      <c r="N24" s="62">
        <v>6.7699999999999996E-2</v>
      </c>
      <c r="O24" s="62">
        <v>6.7100000000000007E-2</v>
      </c>
      <c r="P24" s="62">
        <v>7.3899999999999993E-2</v>
      </c>
      <c r="Q24" s="62">
        <v>5.5899999999999998E-2</v>
      </c>
      <c r="R24" s="62">
        <v>6.5500000000000003E-2</v>
      </c>
      <c r="S24" s="62">
        <v>6.3399999999999998E-2</v>
      </c>
      <c r="T24" s="62">
        <v>0.26690000000000003</v>
      </c>
      <c r="U24" s="62">
        <v>0.26790000000000003</v>
      </c>
      <c r="V24" s="62">
        <v>7.4499999999999997E-2</v>
      </c>
      <c r="W24" s="62">
        <v>7.4700000000000003E-2</v>
      </c>
      <c r="X24" s="62">
        <v>0.1426</v>
      </c>
      <c r="Y24" s="62">
        <v>0.12189999999999999</v>
      </c>
    </row>
    <row r="25" spans="1:25" ht="15" customHeight="1" thickBot="1" x14ac:dyDescent="0.25">
      <c r="A25" s="60" t="s">
        <v>22</v>
      </c>
      <c r="B25" s="74">
        <v>4.5900000000000003E-2</v>
      </c>
      <c r="C25" s="62">
        <v>1.6620999999999999</v>
      </c>
      <c r="D25" s="62">
        <v>1.5276000000000001</v>
      </c>
      <c r="E25" s="62">
        <v>1.8388</v>
      </c>
      <c r="F25" s="62">
        <v>1.6704000000000001</v>
      </c>
      <c r="G25" s="62">
        <v>1.5397000000000001</v>
      </c>
      <c r="H25" s="62">
        <v>1.5157</v>
      </c>
      <c r="I25" s="75">
        <v>0.68179999999999996</v>
      </c>
      <c r="J25" s="76">
        <v>2.6503000000000001</v>
      </c>
      <c r="K25" s="62">
        <v>2.6738</v>
      </c>
      <c r="L25" s="62">
        <v>2.5802</v>
      </c>
      <c r="M25" s="62">
        <v>1.6512</v>
      </c>
      <c r="N25" s="62">
        <v>1.5319</v>
      </c>
      <c r="O25" s="75">
        <v>1.6309</v>
      </c>
      <c r="P25" s="76">
        <v>0.76039999999999996</v>
      </c>
      <c r="Q25" s="62">
        <v>0.43409999999999999</v>
      </c>
      <c r="R25" s="62">
        <v>0.38979999999999998</v>
      </c>
      <c r="S25" s="62">
        <v>2.8126000000000002</v>
      </c>
      <c r="T25" s="62">
        <v>2.6604000000000001</v>
      </c>
      <c r="U25" s="62">
        <v>2.4967999999999999</v>
      </c>
      <c r="V25" s="62">
        <v>2.4870999999999999</v>
      </c>
      <c r="W25" s="62">
        <v>1.4215</v>
      </c>
      <c r="X25" s="62">
        <v>1.3404</v>
      </c>
      <c r="Y25" s="74">
        <v>5.9400000000000001E-2</v>
      </c>
    </row>
    <row r="26" spans="1:25" ht="15" customHeight="1" x14ac:dyDescent="0.2">
      <c r="A26" s="60" t="s">
        <v>23</v>
      </c>
      <c r="B26" s="62">
        <v>8.4500000000000006E-2</v>
      </c>
      <c r="C26" s="62">
        <v>8.3799999999999999E-2</v>
      </c>
      <c r="D26" s="62">
        <v>7.4200000000000002E-2</v>
      </c>
      <c r="E26" s="62">
        <v>7.2400000000000006E-2</v>
      </c>
      <c r="F26" s="62">
        <v>0.78180000000000005</v>
      </c>
      <c r="G26" s="62">
        <v>0.70650000000000002</v>
      </c>
      <c r="H26" s="62">
        <v>6.59E-2</v>
      </c>
      <c r="I26" s="62">
        <v>6.54E-2</v>
      </c>
      <c r="J26" s="62">
        <v>6.4600000000000005E-2</v>
      </c>
      <c r="K26" s="62">
        <v>5.7200000000000001E-2</v>
      </c>
      <c r="L26" s="62">
        <v>6.8400000000000002E-2</v>
      </c>
      <c r="M26" s="62">
        <v>6.8900000000000003E-2</v>
      </c>
      <c r="N26" s="62">
        <v>8.8599999999999998E-2</v>
      </c>
      <c r="O26" s="62">
        <v>8.7800000000000003E-2</v>
      </c>
      <c r="P26" s="62">
        <v>8.6300000000000002E-2</v>
      </c>
      <c r="Q26" s="62">
        <v>8.6599999999999996E-2</v>
      </c>
      <c r="R26" s="62">
        <v>6.7699999999999996E-2</v>
      </c>
      <c r="S26" s="62">
        <v>6.5500000000000003E-2</v>
      </c>
      <c r="T26" s="62">
        <v>0.1246</v>
      </c>
      <c r="U26" s="62">
        <v>0.1246</v>
      </c>
      <c r="V26" s="62">
        <v>0.1323</v>
      </c>
      <c r="W26" s="62">
        <v>0.1318</v>
      </c>
      <c r="X26" s="62">
        <v>1.7629999999999999</v>
      </c>
      <c r="Y26" s="62">
        <v>1.4994000000000001</v>
      </c>
    </row>
    <row r="28" spans="1:25" ht="12.75" x14ac:dyDescent="0.2"/>
    <row r="29" spans="1:25" ht="12.75" x14ac:dyDescent="0.2">
      <c r="A29" s="60" t="s">
        <v>24</v>
      </c>
      <c r="B29" s="61">
        <v>1</v>
      </c>
      <c r="C29" s="61">
        <v>2</v>
      </c>
      <c r="D29" s="61">
        <v>3</v>
      </c>
      <c r="E29" s="61">
        <v>4</v>
      </c>
      <c r="F29" s="61">
        <v>5</v>
      </c>
      <c r="G29" s="61">
        <v>6</v>
      </c>
      <c r="H29" s="61">
        <v>7</v>
      </c>
      <c r="I29" s="61">
        <v>8</v>
      </c>
      <c r="J29" s="61">
        <v>9</v>
      </c>
      <c r="K29" s="61">
        <v>10</v>
      </c>
      <c r="L29" s="61">
        <v>11</v>
      </c>
      <c r="M29" s="61">
        <v>12</v>
      </c>
      <c r="N29" s="61">
        <v>13</v>
      </c>
      <c r="O29" s="61">
        <v>14</v>
      </c>
      <c r="P29" s="61">
        <v>15</v>
      </c>
      <c r="Q29" s="61">
        <v>16</v>
      </c>
      <c r="R29" s="61">
        <v>17</v>
      </c>
      <c r="S29" s="61">
        <v>18</v>
      </c>
      <c r="T29" s="61">
        <v>19</v>
      </c>
      <c r="U29" s="61">
        <v>20</v>
      </c>
      <c r="V29" s="61">
        <v>21</v>
      </c>
      <c r="W29" s="61">
        <v>22</v>
      </c>
      <c r="X29" s="61">
        <v>23</v>
      </c>
      <c r="Y29" s="61">
        <v>24</v>
      </c>
    </row>
    <row r="30" spans="1:25" ht="13.5" thickBot="1" x14ac:dyDescent="0.25">
      <c r="A30" s="60" t="s">
        <v>8</v>
      </c>
      <c r="B30" s="60" t="s">
        <v>25</v>
      </c>
      <c r="C30" s="60" t="s">
        <v>350</v>
      </c>
      <c r="D30" s="60" t="s">
        <v>350</v>
      </c>
      <c r="E30" s="60" t="s">
        <v>351</v>
      </c>
      <c r="F30" s="60" t="s">
        <v>351</v>
      </c>
      <c r="G30" s="60" t="s">
        <v>352</v>
      </c>
      <c r="H30" s="60" t="s">
        <v>352</v>
      </c>
      <c r="I30" s="60" t="s">
        <v>353</v>
      </c>
      <c r="J30" s="60" t="s">
        <v>353</v>
      </c>
      <c r="K30" s="60" t="s">
        <v>354</v>
      </c>
      <c r="L30" s="60" t="s">
        <v>354</v>
      </c>
      <c r="M30" s="60" t="s">
        <v>355</v>
      </c>
      <c r="N30" s="60" t="s">
        <v>355</v>
      </c>
      <c r="O30" s="60" t="s">
        <v>356</v>
      </c>
      <c r="P30" s="60" t="s">
        <v>356</v>
      </c>
      <c r="Q30" s="60" t="s">
        <v>357</v>
      </c>
      <c r="R30" s="60" t="s">
        <v>357</v>
      </c>
      <c r="S30" s="60" t="s">
        <v>358</v>
      </c>
      <c r="T30" s="60" t="s">
        <v>358</v>
      </c>
      <c r="U30" s="60" t="s">
        <v>359</v>
      </c>
      <c r="V30" s="60" t="s">
        <v>359</v>
      </c>
      <c r="W30" s="60" t="s">
        <v>360</v>
      </c>
      <c r="X30" s="60" t="s">
        <v>360</v>
      </c>
      <c r="Y30" s="60" t="s">
        <v>26</v>
      </c>
    </row>
    <row r="31" spans="1:25" ht="13.5" thickBot="1" x14ac:dyDescent="0.25">
      <c r="A31" s="60" t="s">
        <v>9</v>
      </c>
      <c r="B31" s="60" t="s">
        <v>27</v>
      </c>
      <c r="C31" s="60" t="s">
        <v>27</v>
      </c>
      <c r="D31" s="60" t="s">
        <v>28</v>
      </c>
      <c r="E31" s="60" t="s">
        <v>28</v>
      </c>
      <c r="F31" s="60" t="s">
        <v>29</v>
      </c>
      <c r="G31" s="60" t="s">
        <v>29</v>
      </c>
      <c r="H31" s="104" t="s">
        <v>30</v>
      </c>
      <c r="I31" s="105" t="s">
        <v>30</v>
      </c>
      <c r="J31" s="60" t="s">
        <v>31</v>
      </c>
      <c r="K31" s="60" t="s">
        <v>31</v>
      </c>
      <c r="L31" s="60" t="s">
        <v>32</v>
      </c>
      <c r="M31" s="60" t="s">
        <v>32</v>
      </c>
      <c r="N31" s="60" t="s">
        <v>33</v>
      </c>
      <c r="O31" s="60" t="s">
        <v>33</v>
      </c>
      <c r="P31" s="104" t="s">
        <v>34</v>
      </c>
      <c r="Q31" s="105" t="s">
        <v>34</v>
      </c>
      <c r="R31" s="60" t="s">
        <v>35</v>
      </c>
      <c r="S31" s="60" t="s">
        <v>35</v>
      </c>
      <c r="T31" s="60" t="s">
        <v>36</v>
      </c>
      <c r="U31" s="60" t="s">
        <v>36</v>
      </c>
      <c r="V31" s="60" t="s">
        <v>37</v>
      </c>
      <c r="W31" s="60" t="s">
        <v>37</v>
      </c>
      <c r="X31" s="60" t="s">
        <v>38</v>
      </c>
      <c r="Y31" s="60" t="s">
        <v>38</v>
      </c>
    </row>
    <row r="32" spans="1:25" ht="12.75" x14ac:dyDescent="0.2">
      <c r="A32" s="60" t="s">
        <v>10</v>
      </c>
      <c r="B32" s="60" t="s">
        <v>39</v>
      </c>
      <c r="C32" s="60" t="s">
        <v>361</v>
      </c>
      <c r="D32" s="60" t="s">
        <v>361</v>
      </c>
      <c r="E32" s="60" t="s">
        <v>362</v>
      </c>
      <c r="F32" s="60" t="s">
        <v>362</v>
      </c>
      <c r="G32" s="60" t="s">
        <v>363</v>
      </c>
      <c r="H32" s="60" t="s">
        <v>363</v>
      </c>
      <c r="I32" s="60" t="s">
        <v>364</v>
      </c>
      <c r="J32" s="60" t="s">
        <v>364</v>
      </c>
      <c r="K32" s="60" t="s">
        <v>365</v>
      </c>
      <c r="L32" s="60" t="s">
        <v>365</v>
      </c>
      <c r="M32" s="60" t="s">
        <v>366</v>
      </c>
      <c r="N32" s="60" t="s">
        <v>366</v>
      </c>
      <c r="O32" s="60" t="s">
        <v>367</v>
      </c>
      <c r="P32" s="60" t="s">
        <v>367</v>
      </c>
      <c r="Q32" s="60" t="s">
        <v>368</v>
      </c>
      <c r="R32" s="60" t="s">
        <v>368</v>
      </c>
      <c r="S32" s="60" t="s">
        <v>40</v>
      </c>
      <c r="T32" s="60" t="s">
        <v>40</v>
      </c>
      <c r="U32" s="60" t="s">
        <v>41</v>
      </c>
      <c r="V32" s="60" t="s">
        <v>41</v>
      </c>
      <c r="W32" s="60" t="s">
        <v>42</v>
      </c>
      <c r="X32" s="60" t="s">
        <v>42</v>
      </c>
      <c r="Y32" s="60" t="s">
        <v>43</v>
      </c>
    </row>
    <row r="33" spans="1:25" ht="13.5" thickBot="1" x14ac:dyDescent="0.25">
      <c r="A33" s="60" t="s">
        <v>11</v>
      </c>
      <c r="B33" s="60" t="s">
        <v>44</v>
      </c>
      <c r="C33" s="60" t="s">
        <v>44</v>
      </c>
      <c r="D33" s="60" t="s">
        <v>45</v>
      </c>
      <c r="E33" s="60" t="s">
        <v>45</v>
      </c>
      <c r="F33" s="60" t="s">
        <v>46</v>
      </c>
      <c r="G33" s="60" t="s">
        <v>46</v>
      </c>
      <c r="H33" s="60" t="s">
        <v>47</v>
      </c>
      <c r="I33" s="60" t="s">
        <v>47</v>
      </c>
      <c r="J33" s="60" t="s">
        <v>48</v>
      </c>
      <c r="K33" s="60" t="s">
        <v>48</v>
      </c>
      <c r="L33" s="60" t="s">
        <v>49</v>
      </c>
      <c r="M33" s="60" t="s">
        <v>49</v>
      </c>
      <c r="N33" s="60" t="s">
        <v>50</v>
      </c>
      <c r="O33" s="60" t="s">
        <v>50</v>
      </c>
      <c r="P33" s="60" t="s">
        <v>51</v>
      </c>
      <c r="Q33" s="60" t="s">
        <v>51</v>
      </c>
      <c r="R33" s="60" t="s">
        <v>52</v>
      </c>
      <c r="S33" s="60" t="s">
        <v>52</v>
      </c>
      <c r="T33" s="60" t="s">
        <v>53</v>
      </c>
      <c r="U33" s="60" t="s">
        <v>53</v>
      </c>
      <c r="V33" s="60" t="s">
        <v>54</v>
      </c>
      <c r="W33" s="60" t="s">
        <v>54</v>
      </c>
      <c r="X33" s="60" t="s">
        <v>55</v>
      </c>
      <c r="Y33" s="60" t="s">
        <v>55</v>
      </c>
    </row>
    <row r="34" spans="1:25" ht="13.5" thickBot="1" x14ac:dyDescent="0.25">
      <c r="A34" s="60" t="s">
        <v>12</v>
      </c>
      <c r="B34" s="60" t="s">
        <v>56</v>
      </c>
      <c r="C34" s="60" t="s">
        <v>57</v>
      </c>
      <c r="D34" s="60" t="s">
        <v>57</v>
      </c>
      <c r="E34" s="60" t="s">
        <v>58</v>
      </c>
      <c r="F34" s="60" t="s">
        <v>58</v>
      </c>
      <c r="G34" s="60" t="s">
        <v>59</v>
      </c>
      <c r="H34" s="60" t="s">
        <v>59</v>
      </c>
      <c r="I34" s="60" t="s">
        <v>60</v>
      </c>
      <c r="J34" s="60" t="s">
        <v>60</v>
      </c>
      <c r="K34" s="60" t="s">
        <v>371</v>
      </c>
      <c r="L34" s="60" t="s">
        <v>371</v>
      </c>
      <c r="M34" s="60" t="s">
        <v>61</v>
      </c>
      <c r="N34" s="60" t="s">
        <v>61</v>
      </c>
      <c r="O34" s="60" t="s">
        <v>62</v>
      </c>
      <c r="P34" s="60" t="s">
        <v>62</v>
      </c>
      <c r="Q34" s="104" t="s">
        <v>63</v>
      </c>
      <c r="R34" s="105" t="s">
        <v>63</v>
      </c>
      <c r="S34" s="60" t="s">
        <v>64</v>
      </c>
      <c r="T34" s="60" t="s">
        <v>64</v>
      </c>
      <c r="U34" s="60" t="s">
        <v>65</v>
      </c>
      <c r="V34" s="60" t="s">
        <v>65</v>
      </c>
      <c r="W34" s="60" t="s">
        <v>66</v>
      </c>
      <c r="X34" s="60" t="s">
        <v>66</v>
      </c>
      <c r="Y34" s="60" t="s">
        <v>67</v>
      </c>
    </row>
    <row r="35" spans="1:25" ht="13.5" thickBot="1" x14ac:dyDescent="0.25">
      <c r="A35" s="60" t="s">
        <v>13</v>
      </c>
      <c r="B35" s="60" t="s">
        <v>68</v>
      </c>
      <c r="C35" s="60" t="s">
        <v>68</v>
      </c>
      <c r="D35" s="60" t="s">
        <v>69</v>
      </c>
      <c r="E35" s="60" t="s">
        <v>69</v>
      </c>
      <c r="F35" s="60" t="s">
        <v>70</v>
      </c>
      <c r="G35" s="60" t="s">
        <v>70</v>
      </c>
      <c r="H35" s="60" t="s">
        <v>71</v>
      </c>
      <c r="I35" s="60" t="s">
        <v>71</v>
      </c>
      <c r="J35" s="60" t="s">
        <v>72</v>
      </c>
      <c r="K35" s="60" t="s">
        <v>72</v>
      </c>
      <c r="L35" s="60" t="s">
        <v>73</v>
      </c>
      <c r="M35" s="60" t="s">
        <v>73</v>
      </c>
      <c r="N35" s="60" t="s">
        <v>74</v>
      </c>
      <c r="O35" s="60" t="s">
        <v>74</v>
      </c>
      <c r="P35" s="60" t="s">
        <v>75</v>
      </c>
      <c r="Q35" s="60" t="s">
        <v>75</v>
      </c>
      <c r="R35" s="60" t="s">
        <v>76</v>
      </c>
      <c r="S35" s="60" t="s">
        <v>76</v>
      </c>
      <c r="T35" s="60" t="s">
        <v>77</v>
      </c>
      <c r="U35" s="60" t="s">
        <v>77</v>
      </c>
      <c r="V35" s="60" t="s">
        <v>78</v>
      </c>
      <c r="W35" s="60" t="s">
        <v>78</v>
      </c>
      <c r="X35" s="60" t="s">
        <v>79</v>
      </c>
      <c r="Y35" s="60" t="s">
        <v>79</v>
      </c>
    </row>
    <row r="36" spans="1:25" ht="13.5" thickBot="1" x14ac:dyDescent="0.25">
      <c r="A36" s="60" t="s">
        <v>14</v>
      </c>
      <c r="B36" s="60" t="s">
        <v>80</v>
      </c>
      <c r="C36" s="60" t="s">
        <v>81</v>
      </c>
      <c r="D36" s="60" t="s">
        <v>81</v>
      </c>
      <c r="E36" s="60" t="s">
        <v>82</v>
      </c>
      <c r="F36" s="60" t="s">
        <v>82</v>
      </c>
      <c r="G36" s="104" t="s">
        <v>83</v>
      </c>
      <c r="H36" s="105" t="s">
        <v>83</v>
      </c>
      <c r="I36" s="60" t="s">
        <v>84</v>
      </c>
      <c r="J36" s="60" t="s">
        <v>84</v>
      </c>
      <c r="K36" s="60" t="s">
        <v>85</v>
      </c>
      <c r="L36" s="60" t="s">
        <v>85</v>
      </c>
      <c r="M36" s="60" t="s">
        <v>86</v>
      </c>
      <c r="N36" s="60" t="s">
        <v>86</v>
      </c>
      <c r="O36" s="60" t="s">
        <v>87</v>
      </c>
      <c r="P36" s="60" t="s">
        <v>87</v>
      </c>
      <c r="Q36" s="60" t="s">
        <v>88</v>
      </c>
      <c r="R36" s="60" t="s">
        <v>88</v>
      </c>
      <c r="S36" s="60" t="s">
        <v>89</v>
      </c>
      <c r="T36" s="60" t="s">
        <v>89</v>
      </c>
      <c r="U36" s="60" t="s">
        <v>90</v>
      </c>
      <c r="V36" s="60" t="s">
        <v>90</v>
      </c>
      <c r="W36" s="60" t="s">
        <v>91</v>
      </c>
      <c r="X36" s="60" t="s">
        <v>91</v>
      </c>
      <c r="Y36" s="60" t="s">
        <v>92</v>
      </c>
    </row>
    <row r="37" spans="1:25" ht="13.5" thickBot="1" x14ac:dyDescent="0.25">
      <c r="A37" s="60" t="s">
        <v>15</v>
      </c>
      <c r="B37" s="60" t="s">
        <v>93</v>
      </c>
      <c r="C37" s="60" t="s">
        <v>93</v>
      </c>
      <c r="D37" s="60" t="s">
        <v>94</v>
      </c>
      <c r="E37" s="60" t="s">
        <v>94</v>
      </c>
      <c r="F37" s="60" t="s">
        <v>95</v>
      </c>
      <c r="G37" s="60" t="s">
        <v>95</v>
      </c>
      <c r="H37" s="60" t="s">
        <v>96</v>
      </c>
      <c r="I37" s="60" t="s">
        <v>96</v>
      </c>
      <c r="J37" s="60" t="s">
        <v>97</v>
      </c>
      <c r="K37" s="60" t="s">
        <v>97</v>
      </c>
      <c r="L37" s="60" t="s">
        <v>98</v>
      </c>
      <c r="M37" s="60" t="s">
        <v>98</v>
      </c>
      <c r="N37" s="60" t="s">
        <v>99</v>
      </c>
      <c r="O37" s="60" t="s">
        <v>99</v>
      </c>
      <c r="P37" s="60" t="s">
        <v>100</v>
      </c>
      <c r="Q37" s="60" t="s">
        <v>100</v>
      </c>
      <c r="R37" s="60" t="s">
        <v>101</v>
      </c>
      <c r="S37" s="60" t="s">
        <v>101</v>
      </c>
      <c r="T37" s="60" t="s">
        <v>102</v>
      </c>
      <c r="U37" s="60" t="s">
        <v>102</v>
      </c>
      <c r="V37" s="60" t="s">
        <v>103</v>
      </c>
      <c r="W37" s="60" t="s">
        <v>103</v>
      </c>
      <c r="X37" s="60" t="s">
        <v>104</v>
      </c>
      <c r="Y37" s="60" t="s">
        <v>104</v>
      </c>
    </row>
    <row r="38" spans="1:25" ht="13.5" thickBot="1" x14ac:dyDescent="0.25">
      <c r="A38" s="60" t="s">
        <v>16</v>
      </c>
      <c r="B38" s="60" t="s">
        <v>105</v>
      </c>
      <c r="C38" s="104" t="s">
        <v>106</v>
      </c>
      <c r="D38" s="105" t="s">
        <v>106</v>
      </c>
      <c r="E38" s="60" t="s">
        <v>107</v>
      </c>
      <c r="F38" s="60" t="s">
        <v>107</v>
      </c>
      <c r="G38" s="60" t="s">
        <v>108</v>
      </c>
      <c r="H38" s="60" t="s">
        <v>108</v>
      </c>
      <c r="I38" s="60" t="s">
        <v>109</v>
      </c>
      <c r="J38" s="60" t="s">
        <v>109</v>
      </c>
      <c r="K38" s="60" t="s">
        <v>110</v>
      </c>
      <c r="L38" s="60" t="s">
        <v>110</v>
      </c>
      <c r="M38" s="60" t="s">
        <v>111</v>
      </c>
      <c r="N38" s="60" t="s">
        <v>111</v>
      </c>
      <c r="O38" s="60" t="s">
        <v>112</v>
      </c>
      <c r="P38" s="60" t="s">
        <v>112</v>
      </c>
      <c r="Q38" s="104" t="s">
        <v>113</v>
      </c>
      <c r="R38" s="105" t="s">
        <v>113</v>
      </c>
      <c r="S38" s="106" t="s">
        <v>114</v>
      </c>
      <c r="T38" s="105" t="s">
        <v>114</v>
      </c>
      <c r="U38" s="60" t="s">
        <v>115</v>
      </c>
      <c r="V38" s="60" t="s">
        <v>115</v>
      </c>
      <c r="W38" s="60" t="s">
        <v>116</v>
      </c>
      <c r="X38" s="60" t="s">
        <v>116</v>
      </c>
      <c r="Y38" s="60" t="s">
        <v>117</v>
      </c>
    </row>
    <row r="39" spans="1:25" ht="13.5" thickBot="1" x14ac:dyDescent="0.25">
      <c r="A39" s="60" t="s">
        <v>17</v>
      </c>
      <c r="B39" s="60" t="s">
        <v>118</v>
      </c>
      <c r="C39" s="60" t="s">
        <v>118</v>
      </c>
      <c r="D39" s="60" t="s">
        <v>119</v>
      </c>
      <c r="E39" s="60" t="s">
        <v>119</v>
      </c>
      <c r="F39" s="60" t="s">
        <v>120</v>
      </c>
      <c r="G39" s="60" t="s">
        <v>120</v>
      </c>
      <c r="H39" s="60" t="s">
        <v>121</v>
      </c>
      <c r="I39" s="60" t="s">
        <v>121</v>
      </c>
      <c r="J39" s="60" t="s">
        <v>122</v>
      </c>
      <c r="K39" s="60" t="s">
        <v>122</v>
      </c>
      <c r="L39" s="60" t="s">
        <v>123</v>
      </c>
      <c r="M39" s="60" t="s">
        <v>123</v>
      </c>
      <c r="N39" s="60" t="s">
        <v>124</v>
      </c>
      <c r="O39" s="60" t="s">
        <v>124</v>
      </c>
      <c r="P39" s="60" t="s">
        <v>125</v>
      </c>
      <c r="Q39" s="60" t="s">
        <v>125</v>
      </c>
      <c r="R39" s="60" t="s">
        <v>126</v>
      </c>
      <c r="S39" s="60" t="s">
        <v>126</v>
      </c>
      <c r="T39" s="60" t="s">
        <v>127</v>
      </c>
      <c r="U39" s="60" t="s">
        <v>127</v>
      </c>
      <c r="V39" s="60" t="s">
        <v>128</v>
      </c>
      <c r="W39" s="60" t="s">
        <v>128</v>
      </c>
      <c r="X39" s="60" t="s">
        <v>129</v>
      </c>
      <c r="Y39" s="60" t="s">
        <v>129</v>
      </c>
    </row>
    <row r="40" spans="1:25" ht="13.5" thickBot="1" x14ac:dyDescent="0.25">
      <c r="A40" s="60" t="s">
        <v>18</v>
      </c>
      <c r="B40" s="60" t="s">
        <v>130</v>
      </c>
      <c r="C40" s="60" t="s">
        <v>131</v>
      </c>
      <c r="D40" s="60" t="s">
        <v>131</v>
      </c>
      <c r="E40" s="60" t="s">
        <v>132</v>
      </c>
      <c r="F40" s="60" t="s">
        <v>132</v>
      </c>
      <c r="G40" s="60" t="s">
        <v>133</v>
      </c>
      <c r="H40" s="60" t="s">
        <v>133</v>
      </c>
      <c r="I40" s="60" t="s">
        <v>134</v>
      </c>
      <c r="J40" s="60" t="s">
        <v>134</v>
      </c>
      <c r="K40" s="60" t="s">
        <v>135</v>
      </c>
      <c r="L40" s="60" t="s">
        <v>135</v>
      </c>
      <c r="M40" s="60" t="s">
        <v>136</v>
      </c>
      <c r="N40" s="60" t="s">
        <v>136</v>
      </c>
      <c r="O40" s="60" t="s">
        <v>137</v>
      </c>
      <c r="P40" s="60" t="s">
        <v>137</v>
      </c>
      <c r="Q40" s="60" t="s">
        <v>138</v>
      </c>
      <c r="R40" s="60" t="s">
        <v>138</v>
      </c>
      <c r="S40" s="104" t="s">
        <v>139</v>
      </c>
      <c r="T40" s="105" t="s">
        <v>139</v>
      </c>
      <c r="U40" s="60" t="s">
        <v>140</v>
      </c>
      <c r="V40" s="60" t="s">
        <v>140</v>
      </c>
      <c r="W40" s="60" t="s">
        <v>141</v>
      </c>
      <c r="X40" s="60" t="s">
        <v>141</v>
      </c>
      <c r="Y40" s="60" t="s">
        <v>142</v>
      </c>
    </row>
    <row r="41" spans="1:25" ht="13.5" thickBot="1" x14ac:dyDescent="0.25">
      <c r="A41" s="60" t="s">
        <v>19</v>
      </c>
      <c r="B41" s="60" t="s">
        <v>143</v>
      </c>
      <c r="C41" s="60" t="s">
        <v>143</v>
      </c>
      <c r="D41" s="60" t="s">
        <v>144</v>
      </c>
      <c r="E41" s="60" t="s">
        <v>144</v>
      </c>
      <c r="F41" s="60" t="s">
        <v>145</v>
      </c>
      <c r="G41" s="60" t="s">
        <v>145</v>
      </c>
      <c r="H41" s="60" t="s">
        <v>146</v>
      </c>
      <c r="I41" s="60" t="s">
        <v>146</v>
      </c>
      <c r="J41" s="60" t="s">
        <v>147</v>
      </c>
      <c r="K41" s="60" t="s">
        <v>147</v>
      </c>
      <c r="L41" s="60" t="s">
        <v>148</v>
      </c>
      <c r="M41" s="60" t="s">
        <v>148</v>
      </c>
      <c r="N41" s="60" t="s">
        <v>149</v>
      </c>
      <c r="O41" s="60" t="s">
        <v>149</v>
      </c>
      <c r="P41" s="60" t="s">
        <v>150</v>
      </c>
      <c r="Q41" s="60" t="s">
        <v>150</v>
      </c>
      <c r="R41" s="60" t="s">
        <v>151</v>
      </c>
      <c r="S41" s="60" t="s">
        <v>151</v>
      </c>
      <c r="T41" s="60" t="s">
        <v>152</v>
      </c>
      <c r="U41" s="60" t="s">
        <v>152</v>
      </c>
      <c r="V41" s="60" t="s">
        <v>153</v>
      </c>
      <c r="W41" s="60" t="s">
        <v>153</v>
      </c>
      <c r="X41" s="60" t="s">
        <v>154</v>
      </c>
      <c r="Y41" s="60" t="s">
        <v>154</v>
      </c>
    </row>
    <row r="42" spans="1:25" ht="13.5" thickBot="1" x14ac:dyDescent="0.25">
      <c r="A42" s="60" t="s">
        <v>20</v>
      </c>
      <c r="B42" s="60" t="s">
        <v>155</v>
      </c>
      <c r="C42" s="60" t="s">
        <v>156</v>
      </c>
      <c r="D42" s="60" t="s">
        <v>156</v>
      </c>
      <c r="E42" s="104" t="s">
        <v>157</v>
      </c>
      <c r="F42" s="105" t="s">
        <v>157</v>
      </c>
      <c r="G42" s="107" t="s">
        <v>158</v>
      </c>
      <c r="H42" s="109" t="s">
        <v>158</v>
      </c>
      <c r="I42" s="108" t="s">
        <v>159</v>
      </c>
      <c r="J42" s="109" t="s">
        <v>159</v>
      </c>
      <c r="K42" s="60" t="s">
        <v>160</v>
      </c>
      <c r="L42" s="60" t="s">
        <v>160</v>
      </c>
      <c r="M42" s="60" t="s">
        <v>161</v>
      </c>
      <c r="N42" s="60" t="s">
        <v>161</v>
      </c>
      <c r="O42" s="104" t="s">
        <v>162</v>
      </c>
      <c r="P42" s="105" t="s">
        <v>162</v>
      </c>
      <c r="Q42" s="60" t="s">
        <v>163</v>
      </c>
      <c r="R42" s="60" t="s">
        <v>163</v>
      </c>
      <c r="S42" s="60" t="s">
        <v>164</v>
      </c>
      <c r="T42" s="60" t="s">
        <v>164</v>
      </c>
      <c r="U42" s="60" t="s">
        <v>165</v>
      </c>
      <c r="V42" s="60" t="s">
        <v>165</v>
      </c>
      <c r="W42" s="60" t="s">
        <v>166</v>
      </c>
      <c r="X42" s="60" t="s">
        <v>166</v>
      </c>
      <c r="Y42" s="60" t="s">
        <v>167</v>
      </c>
    </row>
    <row r="43" spans="1:25" ht="13.5" thickBot="1" x14ac:dyDescent="0.25">
      <c r="A43" s="60" t="s">
        <v>21</v>
      </c>
      <c r="B43" s="60" t="s">
        <v>168</v>
      </c>
      <c r="C43" s="60" t="s">
        <v>168</v>
      </c>
      <c r="D43" s="60" t="s">
        <v>169</v>
      </c>
      <c r="E43" s="60" t="s">
        <v>169</v>
      </c>
      <c r="F43" s="60" t="s">
        <v>170</v>
      </c>
      <c r="G43" s="60" t="s">
        <v>170</v>
      </c>
      <c r="H43" s="60" t="s">
        <v>171</v>
      </c>
      <c r="I43" s="60" t="s">
        <v>171</v>
      </c>
      <c r="J43" s="60" t="s">
        <v>172</v>
      </c>
      <c r="K43" s="60" t="s">
        <v>172</v>
      </c>
      <c r="L43" s="60" t="s">
        <v>173</v>
      </c>
      <c r="M43" s="60" t="s">
        <v>173</v>
      </c>
      <c r="N43" s="60" t="s">
        <v>174</v>
      </c>
      <c r="O43" s="60" t="s">
        <v>174</v>
      </c>
      <c r="P43" s="60" t="s">
        <v>175</v>
      </c>
      <c r="Q43" s="60" t="s">
        <v>175</v>
      </c>
      <c r="R43" s="60" t="s">
        <v>176</v>
      </c>
      <c r="S43" s="60" t="s">
        <v>176</v>
      </c>
      <c r="T43" s="60" t="s">
        <v>177</v>
      </c>
      <c r="U43" s="60" t="s">
        <v>177</v>
      </c>
      <c r="V43" s="60" t="s">
        <v>178</v>
      </c>
      <c r="W43" s="60" t="s">
        <v>178</v>
      </c>
      <c r="X43" s="60" t="s">
        <v>179</v>
      </c>
      <c r="Y43" s="60" t="s">
        <v>179</v>
      </c>
    </row>
    <row r="44" spans="1:25" ht="13.5" thickBot="1" x14ac:dyDescent="0.25">
      <c r="A44" s="60" t="s">
        <v>22</v>
      </c>
      <c r="B44" s="60" t="s">
        <v>180</v>
      </c>
      <c r="C44" s="60" t="s">
        <v>181</v>
      </c>
      <c r="D44" s="60" t="s">
        <v>181</v>
      </c>
      <c r="E44" s="60" t="s">
        <v>182</v>
      </c>
      <c r="F44" s="60" t="s">
        <v>182</v>
      </c>
      <c r="G44" s="60" t="s">
        <v>183</v>
      </c>
      <c r="H44" s="60" t="s">
        <v>183</v>
      </c>
      <c r="I44" s="104" t="s">
        <v>184</v>
      </c>
      <c r="J44" s="105" t="s">
        <v>184</v>
      </c>
      <c r="K44" s="60" t="s">
        <v>185</v>
      </c>
      <c r="L44" s="60" t="s">
        <v>185</v>
      </c>
      <c r="M44" s="60" t="s">
        <v>186</v>
      </c>
      <c r="N44" s="60" t="s">
        <v>186</v>
      </c>
      <c r="O44" s="104" t="s">
        <v>187</v>
      </c>
      <c r="P44" s="105" t="s">
        <v>187</v>
      </c>
      <c r="Q44" s="60" t="s">
        <v>188</v>
      </c>
      <c r="R44" s="60" t="s">
        <v>188</v>
      </c>
      <c r="S44" s="60" t="s">
        <v>189</v>
      </c>
      <c r="T44" s="60" t="s">
        <v>189</v>
      </c>
      <c r="U44" s="60" t="s">
        <v>190</v>
      </c>
      <c r="V44" s="60" t="s">
        <v>190</v>
      </c>
      <c r="W44" s="60" t="s">
        <v>191</v>
      </c>
      <c r="X44" s="60" t="s">
        <v>191</v>
      </c>
      <c r="Y44" s="60" t="s">
        <v>180</v>
      </c>
    </row>
    <row r="45" spans="1:25" ht="12.75" x14ac:dyDescent="0.2">
      <c r="A45" s="60" t="s">
        <v>23</v>
      </c>
      <c r="B45" s="60" t="s">
        <v>192</v>
      </c>
      <c r="C45" s="60" t="s">
        <v>192</v>
      </c>
      <c r="D45" s="60" t="s">
        <v>193</v>
      </c>
      <c r="E45" s="60" t="s">
        <v>193</v>
      </c>
      <c r="F45" s="60" t="s">
        <v>194</v>
      </c>
      <c r="G45" s="60" t="s">
        <v>194</v>
      </c>
      <c r="H45" s="60" t="s">
        <v>195</v>
      </c>
      <c r="I45" s="60" t="s">
        <v>195</v>
      </c>
      <c r="J45" s="60" t="s">
        <v>196</v>
      </c>
      <c r="K45" s="60" t="s">
        <v>196</v>
      </c>
      <c r="L45" s="60" t="s">
        <v>197</v>
      </c>
      <c r="M45" s="60" t="s">
        <v>197</v>
      </c>
      <c r="N45" s="60" t="s">
        <v>198</v>
      </c>
      <c r="O45" s="60" t="s">
        <v>198</v>
      </c>
      <c r="P45" s="60" t="s">
        <v>199</v>
      </c>
      <c r="Q45" s="60" t="s">
        <v>199</v>
      </c>
      <c r="R45" s="60" t="s">
        <v>200</v>
      </c>
      <c r="S45" s="60" t="s">
        <v>200</v>
      </c>
      <c r="T45" s="60" t="s">
        <v>201</v>
      </c>
      <c r="U45" s="60" t="s">
        <v>201</v>
      </c>
      <c r="V45" s="60" t="s">
        <v>202</v>
      </c>
      <c r="W45" s="60" t="s">
        <v>202</v>
      </c>
      <c r="X45" s="60" t="s">
        <v>203</v>
      </c>
      <c r="Y45" s="60" t="s">
        <v>203</v>
      </c>
    </row>
    <row r="47" spans="1:25" ht="12.75" x14ac:dyDescent="0.2">
      <c r="A47" s="60" t="s">
        <v>204</v>
      </c>
    </row>
    <row r="50" spans="2:26" ht="15" customHeight="1" x14ac:dyDescent="0.2">
      <c r="B50"/>
      <c r="C50" t="s">
        <v>205</v>
      </c>
      <c r="D50" t="s">
        <v>206</v>
      </c>
      <c r="R50" t="s">
        <v>317</v>
      </c>
      <c r="S50"/>
      <c r="T50"/>
      <c r="U50"/>
      <c r="V50"/>
      <c r="W50"/>
      <c r="X50"/>
      <c r="Y50"/>
      <c r="Z50"/>
    </row>
    <row r="51" spans="2:26" ht="15" customHeight="1" thickBot="1" x14ac:dyDescent="0.25">
      <c r="B51" t="s">
        <v>207</v>
      </c>
      <c r="C51">
        <v>200</v>
      </c>
      <c r="D51" s="3">
        <f>AVERAGE(B11,Y11)</f>
        <v>2.5258500000000002</v>
      </c>
      <c r="R51"/>
      <c r="S51"/>
      <c r="T51"/>
      <c r="U51"/>
      <c r="V51"/>
      <c r="W51"/>
      <c r="X51"/>
      <c r="Y51"/>
      <c r="Z51"/>
    </row>
    <row r="52" spans="2:26" ht="15" customHeight="1" x14ac:dyDescent="0.2">
      <c r="B52" t="s">
        <v>208</v>
      </c>
      <c r="C52">
        <v>150</v>
      </c>
      <c r="D52" s="3">
        <f>AVERAGE(B13,Y13)</f>
        <v>2.32605</v>
      </c>
      <c r="R52" s="17" t="s">
        <v>318</v>
      </c>
      <c r="S52" s="17"/>
      <c r="T52"/>
      <c r="U52"/>
      <c r="V52"/>
      <c r="W52"/>
      <c r="X52"/>
      <c r="Y52"/>
      <c r="Z52"/>
    </row>
    <row r="53" spans="2:26" ht="15" customHeight="1" x14ac:dyDescent="0.2">
      <c r="B53" t="s">
        <v>209</v>
      </c>
      <c r="C53">
        <v>100</v>
      </c>
      <c r="D53" s="3">
        <f>AVERAGE(B15,Y15)</f>
        <v>1.7085999999999999</v>
      </c>
      <c r="R53" t="s">
        <v>319</v>
      </c>
      <c r="S53">
        <v>0.97527425604741846</v>
      </c>
      <c r="T53"/>
      <c r="U53"/>
      <c r="V53"/>
      <c r="W53"/>
      <c r="X53"/>
      <c r="Y53"/>
      <c r="Z53"/>
    </row>
    <row r="54" spans="2:26" ht="15" customHeight="1" x14ac:dyDescent="0.2">
      <c r="B54" t="s">
        <v>210</v>
      </c>
      <c r="C54">
        <v>80</v>
      </c>
      <c r="D54" s="3">
        <f>AVERAGE(B17,Y17)</f>
        <v>1.46435</v>
      </c>
      <c r="R54" t="s">
        <v>320</v>
      </c>
      <c r="S54">
        <v>0.95115987450884565</v>
      </c>
      <c r="T54"/>
      <c r="U54"/>
      <c r="V54"/>
      <c r="W54"/>
      <c r="X54"/>
      <c r="Y54"/>
      <c r="Z54"/>
    </row>
    <row r="55" spans="2:26" ht="15" customHeight="1" x14ac:dyDescent="0.2">
      <c r="B55" t="s">
        <v>211</v>
      </c>
      <c r="C55">
        <v>40</v>
      </c>
      <c r="D55" s="3">
        <f>AVERAGE(B19,Y19)</f>
        <v>0.65615000000000001</v>
      </c>
      <c r="R55" t="s">
        <v>321</v>
      </c>
      <c r="S55">
        <v>0.94139184941061482</v>
      </c>
      <c r="T55"/>
      <c r="U55"/>
      <c r="V55"/>
      <c r="W55"/>
      <c r="X55"/>
      <c r="Y55"/>
      <c r="Z55"/>
    </row>
    <row r="56" spans="2:26" ht="15" customHeight="1" x14ac:dyDescent="0.2">
      <c r="B56" t="s">
        <v>212</v>
      </c>
      <c r="C56">
        <v>20</v>
      </c>
      <c r="D56" s="3">
        <f>AVERAGE(B21,Y21)</f>
        <v>0.33335000000000004</v>
      </c>
      <c r="R56" t="s">
        <v>322</v>
      </c>
      <c r="S56">
        <v>0.24415144391780644</v>
      </c>
      <c r="T56"/>
      <c r="U56"/>
      <c r="V56"/>
      <c r="W56"/>
      <c r="X56"/>
      <c r="Y56"/>
      <c r="Z56"/>
    </row>
    <row r="57" spans="2:26" ht="15" customHeight="1" thickBot="1" x14ac:dyDescent="0.25">
      <c r="B57" t="s">
        <v>213</v>
      </c>
      <c r="C57">
        <v>10</v>
      </c>
      <c r="D57" s="3">
        <f>AVERAGE(B23,Y23)</f>
        <v>0.15509999999999999</v>
      </c>
      <c r="R57" s="15" t="s">
        <v>323</v>
      </c>
      <c r="S57" s="15">
        <v>7</v>
      </c>
      <c r="T57"/>
      <c r="U57"/>
      <c r="V57"/>
      <c r="W57"/>
      <c r="X57"/>
      <c r="Y57"/>
      <c r="Z57"/>
    </row>
    <row r="58" spans="2:26" ht="15" customHeight="1" x14ac:dyDescent="0.2">
      <c r="R58"/>
      <c r="S58"/>
      <c r="T58"/>
      <c r="U58"/>
      <c r="V58"/>
      <c r="W58"/>
      <c r="X58"/>
      <c r="Y58"/>
      <c r="Z58"/>
    </row>
    <row r="59" spans="2:26" ht="15" customHeight="1" thickBot="1" x14ac:dyDescent="0.25">
      <c r="R59" t="s">
        <v>324</v>
      </c>
      <c r="S59"/>
      <c r="T59"/>
      <c r="U59"/>
      <c r="V59"/>
      <c r="W59"/>
      <c r="X59"/>
      <c r="Y59"/>
      <c r="Z59"/>
    </row>
    <row r="60" spans="2:26" ht="15" customHeight="1" x14ac:dyDescent="0.2">
      <c r="R60" s="16"/>
      <c r="S60" s="16" t="s">
        <v>329</v>
      </c>
      <c r="T60" s="16" t="s">
        <v>330</v>
      </c>
      <c r="U60" s="16" t="s">
        <v>331</v>
      </c>
      <c r="V60" s="16" t="s">
        <v>13</v>
      </c>
      <c r="W60" s="16" t="s">
        <v>332</v>
      </c>
      <c r="X60"/>
      <c r="Y60"/>
      <c r="Z60"/>
    </row>
    <row r="61" spans="2:26" ht="15" customHeight="1" x14ac:dyDescent="0.2">
      <c r="R61" t="s">
        <v>325</v>
      </c>
      <c r="S61">
        <v>1</v>
      </c>
      <c r="T61">
        <v>5.8045071193071074</v>
      </c>
      <c r="U61">
        <v>5.8045071193071074</v>
      </c>
      <c r="V61">
        <v>97.374839329714135</v>
      </c>
      <c r="W61">
        <v>1.822007756138128E-4</v>
      </c>
      <c r="X61"/>
      <c r="Y61"/>
      <c r="Z61"/>
    </row>
    <row r="62" spans="2:26" ht="15" customHeight="1" x14ac:dyDescent="0.2">
      <c r="R62" t="s">
        <v>326</v>
      </c>
      <c r="S62">
        <v>5</v>
      </c>
      <c r="T62">
        <v>0.29804963783574889</v>
      </c>
      <c r="U62">
        <v>5.9609927567149779E-2</v>
      </c>
      <c r="V62"/>
      <c r="W62"/>
      <c r="X62"/>
      <c r="Y62"/>
      <c r="Z62"/>
    </row>
    <row r="63" spans="2:26" ht="15" customHeight="1" thickBot="1" x14ac:dyDescent="0.25">
      <c r="R63" s="15" t="s">
        <v>327</v>
      </c>
      <c r="S63" s="15">
        <v>6</v>
      </c>
      <c r="T63" s="15">
        <v>6.1025567571428567</v>
      </c>
      <c r="U63" s="15"/>
      <c r="V63" s="15"/>
      <c r="W63" s="15"/>
      <c r="X63"/>
      <c r="Y63"/>
      <c r="Z63"/>
    </row>
    <row r="64" spans="2:26" ht="15" customHeight="1" thickBot="1" x14ac:dyDescent="0.25">
      <c r="R64"/>
      <c r="S64"/>
      <c r="T64"/>
      <c r="U64"/>
      <c r="V64"/>
      <c r="W64"/>
      <c r="X64"/>
      <c r="Y64"/>
      <c r="Z64"/>
    </row>
    <row r="65" spans="18:26" ht="15" customHeight="1" x14ac:dyDescent="0.2">
      <c r="R65" s="16"/>
      <c r="S65" s="16" t="s">
        <v>333</v>
      </c>
      <c r="T65" s="16" t="s">
        <v>322</v>
      </c>
      <c r="U65" s="16" t="s">
        <v>334</v>
      </c>
      <c r="V65" s="16" t="s">
        <v>335</v>
      </c>
      <c r="W65" s="16" t="s">
        <v>336</v>
      </c>
      <c r="X65" s="16" t="s">
        <v>337</v>
      </c>
      <c r="Y65" s="16" t="s">
        <v>338</v>
      </c>
      <c r="Z65" s="16" t="s">
        <v>339</v>
      </c>
    </row>
    <row r="66" spans="18:26" ht="15" customHeight="1" x14ac:dyDescent="0.2">
      <c r="R66" t="s">
        <v>328</v>
      </c>
      <c r="S66">
        <v>0.23877681159420261</v>
      </c>
      <c r="T66">
        <v>0.15272728580913048</v>
      </c>
      <c r="U66">
        <v>1.5634194658092184</v>
      </c>
      <c r="V66">
        <v>0.17871877124867633</v>
      </c>
      <c r="W66">
        <v>-0.15382117511278415</v>
      </c>
      <c r="X66">
        <v>0.63137479830118937</v>
      </c>
      <c r="Y66">
        <v>-0.15382117511278415</v>
      </c>
      <c r="Z66">
        <v>0.63137479830118937</v>
      </c>
    </row>
    <row r="67" spans="18:26" ht="15" customHeight="1" thickBot="1" x14ac:dyDescent="0.25">
      <c r="R67" s="15" t="s">
        <v>340</v>
      </c>
      <c r="S67" s="15">
        <v>1.4010270531400968E-2</v>
      </c>
      <c r="T67" s="15">
        <v>1.4197868333060495E-3</v>
      </c>
      <c r="U67" s="15">
        <v>9.8678690369154261</v>
      </c>
      <c r="V67" s="15">
        <v>1.8220077561381263E-4</v>
      </c>
      <c r="W67" s="15">
        <v>1.0360592287228833E-2</v>
      </c>
      <c r="X67" s="15">
        <v>1.7659948775573104E-2</v>
      </c>
      <c r="Y67" s="15">
        <v>1.0360592287228833E-2</v>
      </c>
      <c r="Z67" s="15">
        <v>1.7659948775573104E-2</v>
      </c>
    </row>
    <row r="68" spans="18:26" ht="15" customHeight="1" x14ac:dyDescent="0.2">
      <c r="R68"/>
      <c r="S68"/>
      <c r="T68"/>
      <c r="U68"/>
      <c r="V68"/>
      <c r="W68"/>
      <c r="X68"/>
      <c r="Y68"/>
      <c r="Z68"/>
    </row>
    <row r="69" spans="18:26" ht="15" customHeight="1" x14ac:dyDescent="0.2">
      <c r="R69"/>
      <c r="S69"/>
      <c r="T69"/>
      <c r="U69"/>
      <c r="V69"/>
      <c r="W69"/>
      <c r="X69"/>
      <c r="Y69"/>
      <c r="Z69"/>
    </row>
    <row r="70" spans="18:26" ht="15" customHeight="1" x14ac:dyDescent="0.2">
      <c r="R70"/>
      <c r="S70"/>
      <c r="T70"/>
      <c r="U70"/>
      <c r="V70"/>
      <c r="W70"/>
      <c r="X70"/>
      <c r="Y70"/>
      <c r="Z70"/>
    </row>
    <row r="71" spans="18:26" ht="15" customHeight="1" x14ac:dyDescent="0.2">
      <c r="R71"/>
      <c r="S71"/>
      <c r="T71"/>
      <c r="U71"/>
      <c r="V71"/>
      <c r="W71"/>
      <c r="X71"/>
      <c r="Y71"/>
      <c r="Z71"/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35669-4130-4520-BC3B-DCC7BF9C5EAD}">
  <sheetPr codeName="Sheet15"/>
  <dimension ref="A1:AB68"/>
  <sheetViews>
    <sheetView topLeftCell="A18" workbookViewId="0">
      <selection activeCell="D57" sqref="D57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19" width="8" style="60" customWidth="1"/>
    <col min="20" max="20" width="14.28515625" style="60" customWidth="1"/>
    <col min="21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1410</v>
      </c>
    </row>
    <row r="3" spans="1:25" ht="15" customHeight="1" x14ac:dyDescent="0.2">
      <c r="A3" s="60" t="s">
        <v>1411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2.7795000000000001</v>
      </c>
      <c r="C11" s="62">
        <v>0.22550000000000001</v>
      </c>
      <c r="D11" s="62">
        <v>0.22800000000000001</v>
      </c>
      <c r="E11" s="62">
        <v>0.2059</v>
      </c>
      <c r="F11" s="62">
        <v>0.192</v>
      </c>
      <c r="G11" s="62">
        <v>0.1046</v>
      </c>
      <c r="H11" s="62">
        <v>0.1022</v>
      </c>
      <c r="I11" s="62">
        <v>0.75890000000000002</v>
      </c>
      <c r="J11" s="62">
        <v>0.74209999999999998</v>
      </c>
      <c r="K11" s="62">
        <v>0.80530000000000002</v>
      </c>
      <c r="L11" s="62">
        <v>0.71699999999999997</v>
      </c>
      <c r="M11" s="62">
        <v>1.4591000000000001</v>
      </c>
      <c r="N11" s="62">
        <v>1.3712</v>
      </c>
      <c r="O11" s="62">
        <v>2.3597000000000001</v>
      </c>
      <c r="P11" s="62">
        <v>2.4003000000000001</v>
      </c>
      <c r="Q11" s="62">
        <v>1.7363</v>
      </c>
      <c r="R11" s="62">
        <v>1.5839000000000001</v>
      </c>
      <c r="S11" s="62">
        <v>6.8699999999999997E-2</v>
      </c>
      <c r="T11" s="62">
        <v>6.4100000000000004E-2</v>
      </c>
      <c r="U11" s="62">
        <v>1.6652</v>
      </c>
      <c r="V11" s="62">
        <v>1.6528</v>
      </c>
      <c r="W11" s="62">
        <v>9.7299999999999998E-2</v>
      </c>
      <c r="X11" s="62">
        <v>9.0700000000000003E-2</v>
      </c>
      <c r="Y11" s="74">
        <v>2.4666999999999999</v>
      </c>
    </row>
    <row r="12" spans="1:25" ht="15" customHeight="1" x14ac:dyDescent="0.2">
      <c r="A12" s="60" t="s">
        <v>9</v>
      </c>
      <c r="B12" s="62">
        <v>1.3808</v>
      </c>
      <c r="C12" s="62">
        <v>1.4235</v>
      </c>
      <c r="D12" s="62">
        <v>1.2398</v>
      </c>
      <c r="E12" s="62">
        <v>1.2714000000000001</v>
      </c>
      <c r="F12" s="62">
        <v>2.3738000000000001</v>
      </c>
      <c r="G12" s="62">
        <v>2.2778</v>
      </c>
      <c r="H12" s="62">
        <v>1.7450000000000001</v>
      </c>
      <c r="I12" s="62">
        <v>1.7151000000000001</v>
      </c>
      <c r="J12" s="62">
        <v>1.5226</v>
      </c>
      <c r="K12" s="62">
        <v>1.5639000000000001</v>
      </c>
      <c r="L12" s="62">
        <v>1.0443</v>
      </c>
      <c r="M12" s="62">
        <v>1.1258999999999999</v>
      </c>
      <c r="N12" s="62">
        <v>0.34649999999999997</v>
      </c>
      <c r="O12" s="62">
        <v>0.33489999999999998</v>
      </c>
      <c r="P12" s="62">
        <v>2.8129</v>
      </c>
      <c r="Q12" s="62">
        <v>2.8212000000000002</v>
      </c>
      <c r="R12" s="62">
        <v>1.5410999999999999</v>
      </c>
      <c r="S12" s="62">
        <v>1.484</v>
      </c>
      <c r="T12" s="62">
        <v>1.6209</v>
      </c>
      <c r="U12" s="62">
        <v>1.5880000000000001</v>
      </c>
      <c r="V12" s="62">
        <v>7.2300000000000003E-2</v>
      </c>
      <c r="W12" s="62">
        <v>7.2099999999999997E-2</v>
      </c>
      <c r="X12" s="62">
        <v>7.0499999999999993E-2</v>
      </c>
      <c r="Y12" s="62">
        <v>7.1499999999999994E-2</v>
      </c>
    </row>
    <row r="13" spans="1:25" ht="15" customHeight="1" x14ac:dyDescent="0.2">
      <c r="A13" s="60" t="s">
        <v>10</v>
      </c>
      <c r="B13" s="74">
        <v>2.4830000000000001</v>
      </c>
      <c r="C13" s="62">
        <v>8.9800000000000005E-2</v>
      </c>
      <c r="D13" s="62">
        <v>8.72E-2</v>
      </c>
      <c r="E13" s="62">
        <v>0.113</v>
      </c>
      <c r="F13" s="62">
        <v>0.1014</v>
      </c>
      <c r="G13" s="62">
        <v>1.5190999999999999</v>
      </c>
      <c r="H13" s="62">
        <v>1.4453</v>
      </c>
      <c r="I13" s="62">
        <v>9.1700000000000004E-2</v>
      </c>
      <c r="J13" s="62">
        <v>9.5799999999999996E-2</v>
      </c>
      <c r="K13" s="62">
        <v>0.30869999999999997</v>
      </c>
      <c r="L13" s="62">
        <v>0.32100000000000001</v>
      </c>
      <c r="M13" s="62">
        <v>0.64790000000000003</v>
      </c>
      <c r="N13" s="62">
        <v>0.57150000000000001</v>
      </c>
      <c r="O13" s="62">
        <v>1.8198000000000001</v>
      </c>
      <c r="P13" s="62">
        <v>1.7639</v>
      </c>
      <c r="Q13" s="62">
        <v>1.3036000000000001</v>
      </c>
      <c r="R13" s="62">
        <v>1.2887999999999999</v>
      </c>
      <c r="S13" s="62">
        <v>2.8527</v>
      </c>
      <c r="T13" s="62">
        <v>2.8485</v>
      </c>
      <c r="U13" s="62">
        <v>7.3400000000000007E-2</v>
      </c>
      <c r="V13" s="62">
        <v>6.7799999999999999E-2</v>
      </c>
      <c r="W13" s="62">
        <v>1.2144999999999999</v>
      </c>
      <c r="X13" s="62">
        <v>1.1282000000000001</v>
      </c>
      <c r="Y13" s="74">
        <v>2.2006000000000001</v>
      </c>
    </row>
    <row r="14" spans="1:25" ht="15" customHeight="1" x14ac:dyDescent="0.2">
      <c r="A14" s="60" t="s">
        <v>11</v>
      </c>
      <c r="B14" s="62">
        <v>0.31269999999999998</v>
      </c>
      <c r="C14" s="62">
        <v>0.3085</v>
      </c>
      <c r="D14" s="62">
        <v>0.3775</v>
      </c>
      <c r="E14" s="62">
        <v>0.3649</v>
      </c>
      <c r="F14" s="62">
        <v>0.42920000000000003</v>
      </c>
      <c r="G14" s="62">
        <v>0.4274</v>
      </c>
      <c r="H14" s="62">
        <v>0.31929999999999997</v>
      </c>
      <c r="I14" s="62">
        <v>0.35299999999999998</v>
      </c>
      <c r="J14" s="62">
        <v>2.8395000000000001</v>
      </c>
      <c r="K14" s="62">
        <v>2.7961</v>
      </c>
      <c r="L14" s="62">
        <v>2.8209</v>
      </c>
      <c r="M14" s="62">
        <v>2.8780999999999999</v>
      </c>
      <c r="N14" s="62">
        <v>2.0013999999999998</v>
      </c>
      <c r="O14" s="62">
        <v>2.1598000000000002</v>
      </c>
      <c r="P14" s="62">
        <v>1.7949999999999999</v>
      </c>
      <c r="Q14" s="62">
        <v>1.8838999999999999</v>
      </c>
      <c r="R14" s="62">
        <v>6.9099999999999995E-2</v>
      </c>
      <c r="S14" s="62">
        <v>7.1800000000000003E-2</v>
      </c>
      <c r="T14" s="62">
        <v>6.3700000000000007E-2</v>
      </c>
      <c r="U14" s="62">
        <v>6.7000000000000004E-2</v>
      </c>
      <c r="V14" s="62">
        <v>1.3247</v>
      </c>
      <c r="W14" s="62">
        <v>1.3641000000000001</v>
      </c>
      <c r="X14" s="62">
        <v>1.349</v>
      </c>
      <c r="Y14" s="62">
        <v>1.4287000000000001</v>
      </c>
    </row>
    <row r="15" spans="1:25" ht="15" customHeight="1" x14ac:dyDescent="0.2">
      <c r="A15" s="60" t="s">
        <v>12</v>
      </c>
      <c r="B15" s="74">
        <v>1.9488000000000001</v>
      </c>
      <c r="C15" s="62">
        <v>1.5185999999999999</v>
      </c>
      <c r="D15" s="62">
        <v>1.4603999999999999</v>
      </c>
      <c r="E15" s="62">
        <v>2.8893</v>
      </c>
      <c r="F15" s="62">
        <v>2.9123999999999999</v>
      </c>
      <c r="G15" s="62">
        <v>2.6739999999999999</v>
      </c>
      <c r="H15" s="62">
        <v>2.7374999999999998</v>
      </c>
      <c r="I15" s="62">
        <v>2.7801</v>
      </c>
      <c r="J15" s="62">
        <v>2.7913000000000001</v>
      </c>
      <c r="K15" s="62">
        <v>7.4999999999999997E-2</v>
      </c>
      <c r="L15" s="62">
        <v>6.8699999999999997E-2</v>
      </c>
      <c r="M15" s="62">
        <v>0.96560000000000001</v>
      </c>
      <c r="N15" s="62">
        <v>0.92469999999999997</v>
      </c>
      <c r="O15" s="62">
        <v>6.54E-2</v>
      </c>
      <c r="P15" s="62">
        <v>6.4100000000000004E-2</v>
      </c>
      <c r="Q15" s="62">
        <v>1.9716</v>
      </c>
      <c r="R15" s="62">
        <v>2.008</v>
      </c>
      <c r="S15" s="62">
        <v>0.63090000000000002</v>
      </c>
      <c r="T15" s="62">
        <v>0.63139999999999996</v>
      </c>
      <c r="U15" s="62">
        <v>2.7597999999999998</v>
      </c>
      <c r="V15" s="62">
        <v>2.6126</v>
      </c>
      <c r="W15" s="62">
        <v>9.8000000000000004E-2</v>
      </c>
      <c r="X15" s="62">
        <v>8.8999999999999996E-2</v>
      </c>
      <c r="Y15" s="74">
        <v>1.4591000000000001</v>
      </c>
    </row>
    <row r="16" spans="1:25" ht="15" customHeight="1" x14ac:dyDescent="0.2">
      <c r="A16" s="60" t="s">
        <v>13</v>
      </c>
      <c r="B16" s="62">
        <v>0.66100000000000003</v>
      </c>
      <c r="C16" s="62">
        <v>0.67369999999999997</v>
      </c>
      <c r="D16" s="62">
        <v>0.46489999999999998</v>
      </c>
      <c r="E16" s="62">
        <v>0.46870000000000001</v>
      </c>
      <c r="F16" s="62">
        <v>7.2400000000000006E-2</v>
      </c>
      <c r="G16" s="62">
        <v>7.7700000000000005E-2</v>
      </c>
      <c r="H16" s="62">
        <v>8.4099999999999994E-2</v>
      </c>
      <c r="I16" s="62">
        <v>9.2899999999999996E-2</v>
      </c>
      <c r="J16" s="62">
        <v>2.0859000000000001</v>
      </c>
      <c r="K16" s="62">
        <v>2.0611000000000002</v>
      </c>
      <c r="L16" s="62">
        <v>1.8439000000000001</v>
      </c>
      <c r="M16" s="62">
        <v>1.7599</v>
      </c>
      <c r="N16" s="62">
        <v>0.94379999999999997</v>
      </c>
      <c r="O16" s="62">
        <v>0.87780000000000002</v>
      </c>
      <c r="P16" s="62">
        <v>0.65400000000000003</v>
      </c>
      <c r="Q16" s="62">
        <v>0.76859999999999995</v>
      </c>
      <c r="R16" s="62">
        <v>2.3368000000000002</v>
      </c>
      <c r="S16" s="62">
        <v>2.3702999999999999</v>
      </c>
      <c r="T16" s="62">
        <v>2.8988999999999998</v>
      </c>
      <c r="U16" s="62">
        <v>2.8845000000000001</v>
      </c>
      <c r="V16" s="62">
        <v>0.58879999999999999</v>
      </c>
      <c r="W16" s="62">
        <v>0.58020000000000005</v>
      </c>
      <c r="X16" s="62">
        <v>2.9285000000000001</v>
      </c>
      <c r="Y16" s="62">
        <v>2.8875000000000002</v>
      </c>
    </row>
    <row r="17" spans="1:25" ht="15" customHeight="1" x14ac:dyDescent="0.2">
      <c r="A17" s="60" t="s">
        <v>14</v>
      </c>
      <c r="B17" s="74">
        <v>1.6001000000000001</v>
      </c>
      <c r="C17" s="62">
        <v>2.8801000000000001</v>
      </c>
      <c r="D17" s="62">
        <v>2.9447000000000001</v>
      </c>
      <c r="E17" s="62">
        <v>7.7399999999999997E-2</v>
      </c>
      <c r="F17" s="62">
        <v>7.0800000000000002E-2</v>
      </c>
      <c r="G17" s="62">
        <v>6.8699999999999997E-2</v>
      </c>
      <c r="H17" s="62">
        <v>7.1300000000000002E-2</v>
      </c>
      <c r="I17" s="62">
        <v>2.6840999999999999</v>
      </c>
      <c r="J17" s="62">
        <v>2.7412000000000001</v>
      </c>
      <c r="K17" s="62">
        <v>2.7923</v>
      </c>
      <c r="L17" s="62">
        <v>2.8065000000000002</v>
      </c>
      <c r="M17" s="62">
        <v>6.5000000000000002E-2</v>
      </c>
      <c r="N17" s="62">
        <v>6.5000000000000002E-2</v>
      </c>
      <c r="O17" s="62">
        <v>0.8931</v>
      </c>
      <c r="P17" s="62">
        <v>0.8921</v>
      </c>
      <c r="Q17" s="62">
        <v>1.4072</v>
      </c>
      <c r="R17" s="62">
        <v>1.3144</v>
      </c>
      <c r="S17" s="62">
        <v>2.8496999999999999</v>
      </c>
      <c r="T17" s="62">
        <v>2.8854000000000002</v>
      </c>
      <c r="U17" s="62">
        <v>0.1031</v>
      </c>
      <c r="V17" s="62">
        <v>9.5100000000000004E-2</v>
      </c>
      <c r="W17" s="62">
        <v>8.4699999999999998E-2</v>
      </c>
      <c r="X17" s="62">
        <v>8.1900000000000001E-2</v>
      </c>
      <c r="Y17" s="74">
        <v>1.4333</v>
      </c>
    </row>
    <row r="18" spans="1:25" ht="15" customHeight="1" x14ac:dyDescent="0.2">
      <c r="A18" s="60" t="s">
        <v>15</v>
      </c>
      <c r="B18" s="62">
        <v>0.75509999999999999</v>
      </c>
      <c r="C18" s="62">
        <v>0.72840000000000005</v>
      </c>
      <c r="D18" s="62">
        <v>2.9319000000000002</v>
      </c>
      <c r="E18" s="62">
        <v>2.9209999999999998</v>
      </c>
      <c r="F18" s="62">
        <v>9.2499999999999999E-2</v>
      </c>
      <c r="G18" s="62">
        <v>8.5400000000000004E-2</v>
      </c>
      <c r="H18" s="62">
        <v>0.41660000000000003</v>
      </c>
      <c r="I18" s="62">
        <v>0.41899999999999998</v>
      </c>
      <c r="J18" s="62">
        <v>2.3458000000000001</v>
      </c>
      <c r="K18" s="62">
        <v>2.1425000000000001</v>
      </c>
      <c r="L18" s="62">
        <v>2.9472</v>
      </c>
      <c r="M18" s="62">
        <v>2.9321000000000002</v>
      </c>
      <c r="N18" s="62">
        <v>1.133</v>
      </c>
      <c r="O18" s="62">
        <v>1.0327999999999999</v>
      </c>
      <c r="P18" s="62">
        <v>0.61960000000000004</v>
      </c>
      <c r="Q18" s="62">
        <v>0.64139999999999997</v>
      </c>
      <c r="R18" s="62">
        <v>0.9012</v>
      </c>
      <c r="S18" s="62">
        <v>0.93740000000000001</v>
      </c>
      <c r="T18" s="62">
        <v>2.0954000000000002</v>
      </c>
      <c r="U18" s="62">
        <v>2.1200999999999999</v>
      </c>
      <c r="V18" s="62">
        <v>0.4234</v>
      </c>
      <c r="W18" s="62">
        <v>0.4325</v>
      </c>
      <c r="X18" s="62">
        <v>2.8774999999999999</v>
      </c>
      <c r="Y18" s="62">
        <v>2.8820999999999999</v>
      </c>
    </row>
    <row r="19" spans="1:25" ht="15" customHeight="1" x14ac:dyDescent="0.2">
      <c r="A19" s="60" t="s">
        <v>16</v>
      </c>
      <c r="B19" s="74">
        <v>0.66169999999999995</v>
      </c>
      <c r="C19" s="62">
        <v>2.9108000000000001</v>
      </c>
      <c r="D19" s="62">
        <v>2.9081000000000001</v>
      </c>
      <c r="E19" s="62">
        <v>2.8531</v>
      </c>
      <c r="F19" s="62">
        <v>2.8702999999999999</v>
      </c>
      <c r="G19" s="62">
        <v>9.4399999999999998E-2</v>
      </c>
      <c r="H19" s="62">
        <v>8.8999999999999996E-2</v>
      </c>
      <c r="I19" s="62">
        <v>2.7907999999999999</v>
      </c>
      <c r="J19" s="62">
        <v>2.8311000000000002</v>
      </c>
      <c r="K19" s="62">
        <v>2.8201999999999998</v>
      </c>
      <c r="L19" s="62">
        <v>2.8334000000000001</v>
      </c>
      <c r="M19" s="62">
        <v>2.8931</v>
      </c>
      <c r="N19" s="62">
        <v>2.93</v>
      </c>
      <c r="O19" s="62">
        <v>2.6756000000000002</v>
      </c>
      <c r="P19" s="62">
        <v>2.7065999999999999</v>
      </c>
      <c r="Q19" s="62">
        <v>1.6601999999999999</v>
      </c>
      <c r="R19" s="62">
        <v>1.7251000000000001</v>
      </c>
      <c r="S19" s="62">
        <v>1.6626000000000001</v>
      </c>
      <c r="T19" s="62">
        <v>1.6277999999999999</v>
      </c>
      <c r="U19" s="62">
        <v>1.6026</v>
      </c>
      <c r="V19" s="62">
        <v>1.6767000000000001</v>
      </c>
      <c r="W19" s="62">
        <v>1.105</v>
      </c>
      <c r="X19" s="62">
        <v>1.0768</v>
      </c>
      <c r="Y19" s="74">
        <v>0.6492</v>
      </c>
    </row>
    <row r="20" spans="1:25" ht="15" customHeight="1" x14ac:dyDescent="0.2">
      <c r="A20" s="60" t="s">
        <v>17</v>
      </c>
      <c r="B20" s="62">
        <v>0.62739999999999996</v>
      </c>
      <c r="C20" s="62">
        <v>0.65910000000000002</v>
      </c>
      <c r="D20" s="62">
        <v>0.84709999999999996</v>
      </c>
      <c r="E20" s="62">
        <v>0.88</v>
      </c>
      <c r="F20" s="62">
        <v>0.75849999999999995</v>
      </c>
      <c r="G20" s="62">
        <v>0.73640000000000005</v>
      </c>
      <c r="H20" s="62">
        <v>2.9325999999999999</v>
      </c>
      <c r="I20" s="62">
        <v>2.9451999999999998</v>
      </c>
      <c r="J20" s="62">
        <v>2.1126999999999998</v>
      </c>
      <c r="K20" s="62">
        <v>2.1246999999999998</v>
      </c>
      <c r="L20" s="62">
        <v>1.2161999999999999</v>
      </c>
      <c r="M20" s="62">
        <v>1.1305000000000001</v>
      </c>
      <c r="N20" s="62">
        <v>2.8919999999999999</v>
      </c>
      <c r="O20" s="62">
        <v>2.8978999999999999</v>
      </c>
      <c r="P20" s="62">
        <v>2.7909999999999999</v>
      </c>
      <c r="Q20" s="62">
        <v>2.7726000000000002</v>
      </c>
      <c r="R20" s="62">
        <v>0.39379999999999998</v>
      </c>
      <c r="S20" s="62">
        <v>0.36470000000000002</v>
      </c>
      <c r="T20" s="62">
        <v>0.26779999999999998</v>
      </c>
      <c r="U20" s="62">
        <v>0.28110000000000002</v>
      </c>
      <c r="V20" s="62">
        <v>1.2632000000000001</v>
      </c>
      <c r="W20" s="62">
        <v>1.1715</v>
      </c>
      <c r="X20" s="62">
        <v>1.3409</v>
      </c>
      <c r="Y20" s="62">
        <v>1.3272999999999999</v>
      </c>
    </row>
    <row r="21" spans="1:25" ht="15" customHeight="1" x14ac:dyDescent="0.2">
      <c r="A21" s="60" t="s">
        <v>18</v>
      </c>
      <c r="B21" s="74">
        <v>0.31109999999999999</v>
      </c>
      <c r="C21" s="62">
        <v>2.8773</v>
      </c>
      <c r="D21" s="62">
        <v>2.8673000000000002</v>
      </c>
      <c r="E21" s="62">
        <v>0.36549999999999999</v>
      </c>
      <c r="F21" s="62">
        <v>0.39829999999999999</v>
      </c>
      <c r="G21" s="62">
        <v>0.30320000000000003</v>
      </c>
      <c r="H21" s="62">
        <v>0.31809999999999999</v>
      </c>
      <c r="I21" s="62">
        <v>2.5066000000000002</v>
      </c>
      <c r="J21" s="62">
        <v>2.5966</v>
      </c>
      <c r="K21" s="62">
        <v>2.2400000000000002</v>
      </c>
      <c r="L21" s="62">
        <v>2.2637</v>
      </c>
      <c r="M21" s="62">
        <v>0.2437</v>
      </c>
      <c r="N21" s="62">
        <v>0.23910000000000001</v>
      </c>
      <c r="O21" s="62">
        <v>0.2341</v>
      </c>
      <c r="P21" s="62">
        <v>0.2273</v>
      </c>
      <c r="Q21" s="62">
        <v>1.8617999999999999</v>
      </c>
      <c r="R21" s="62">
        <v>1.9593</v>
      </c>
      <c r="S21" s="62">
        <v>0.54139999999999999</v>
      </c>
      <c r="T21" s="62">
        <v>0.52549999999999997</v>
      </c>
      <c r="U21" s="62">
        <v>1.1141000000000001</v>
      </c>
      <c r="V21" s="62">
        <v>1.0831999999999999</v>
      </c>
      <c r="W21" s="62">
        <v>2.8273000000000001</v>
      </c>
      <c r="X21" s="62">
        <v>2.8359999999999999</v>
      </c>
      <c r="Y21" s="74">
        <v>0.35630000000000001</v>
      </c>
    </row>
    <row r="22" spans="1:25" ht="15" customHeight="1" x14ac:dyDescent="0.2">
      <c r="A22" s="60" t="s">
        <v>19</v>
      </c>
      <c r="B22" s="62">
        <v>0.26050000000000001</v>
      </c>
      <c r="C22" s="62">
        <v>0.25629999999999997</v>
      </c>
      <c r="D22" s="62">
        <v>0.18579999999999999</v>
      </c>
      <c r="E22" s="62">
        <v>0.1938</v>
      </c>
      <c r="F22" s="62">
        <v>5.7700000000000001E-2</v>
      </c>
      <c r="G22" s="62">
        <v>5.8599999999999999E-2</v>
      </c>
      <c r="H22" s="62">
        <v>5.5300000000000002E-2</v>
      </c>
      <c r="I22" s="62">
        <v>6.4399999999999999E-2</v>
      </c>
      <c r="J22" s="62">
        <v>2.911</v>
      </c>
      <c r="K22" s="62">
        <v>2.8540999999999999</v>
      </c>
      <c r="L22" s="62">
        <v>2.8</v>
      </c>
      <c r="M22" s="62">
        <v>2.8267000000000002</v>
      </c>
      <c r="N22" s="62">
        <v>6.6600000000000006E-2</v>
      </c>
      <c r="O22" s="62">
        <v>6.0600000000000001E-2</v>
      </c>
      <c r="P22" s="62">
        <v>5.7500000000000002E-2</v>
      </c>
      <c r="Q22" s="62">
        <v>5.9400000000000001E-2</v>
      </c>
      <c r="R22" s="62">
        <v>0.53090000000000004</v>
      </c>
      <c r="S22" s="62">
        <v>0.56810000000000005</v>
      </c>
      <c r="T22" s="62">
        <v>2.9094000000000002</v>
      </c>
      <c r="U22" s="62">
        <v>2.8933</v>
      </c>
      <c r="V22" s="62">
        <v>6.7799999999999999E-2</v>
      </c>
      <c r="W22" s="62">
        <v>6.1800000000000001E-2</v>
      </c>
      <c r="X22" s="62">
        <v>0.41499999999999998</v>
      </c>
      <c r="Y22" s="62">
        <v>0.40939999999999999</v>
      </c>
    </row>
    <row r="23" spans="1:25" ht="15" customHeight="1" x14ac:dyDescent="0.2">
      <c r="A23" s="60" t="s">
        <v>20</v>
      </c>
      <c r="B23" s="74">
        <v>0.17100000000000001</v>
      </c>
      <c r="C23" s="62">
        <v>7.8200000000000006E-2</v>
      </c>
      <c r="D23" s="62">
        <v>7.4999999999999997E-2</v>
      </c>
      <c r="E23" s="62">
        <v>2.4510999999999998</v>
      </c>
      <c r="F23" s="62">
        <v>2.3525999999999998</v>
      </c>
      <c r="G23" s="62">
        <v>7.2300000000000003E-2</v>
      </c>
      <c r="H23" s="62">
        <v>6.8900000000000003E-2</v>
      </c>
      <c r="I23" s="62">
        <v>7.4800000000000005E-2</v>
      </c>
      <c r="J23" s="62">
        <v>7.2900000000000006E-2</v>
      </c>
      <c r="K23" s="62">
        <v>7.8600000000000003E-2</v>
      </c>
      <c r="L23" s="62">
        <v>7.6200000000000004E-2</v>
      </c>
      <c r="M23" s="62">
        <v>7.3400000000000007E-2</v>
      </c>
      <c r="N23" s="62">
        <v>7.3499999999999996E-2</v>
      </c>
      <c r="O23" s="62">
        <v>8.4599999999999995E-2</v>
      </c>
      <c r="P23" s="62">
        <v>7.9899999999999999E-2</v>
      </c>
      <c r="Q23" s="62">
        <v>8.2600000000000007E-2</v>
      </c>
      <c r="R23" s="62">
        <v>7.9699999999999993E-2</v>
      </c>
      <c r="S23" s="62">
        <v>0.96289999999999998</v>
      </c>
      <c r="T23" s="62">
        <v>0.83099999999999996</v>
      </c>
      <c r="U23" s="62">
        <v>0.51139999999999997</v>
      </c>
      <c r="V23" s="62">
        <v>0.45400000000000001</v>
      </c>
      <c r="W23" s="62">
        <v>2.6678000000000002</v>
      </c>
      <c r="X23" s="62">
        <v>2.6775000000000002</v>
      </c>
      <c r="Y23" s="74">
        <v>0.19259999999999999</v>
      </c>
    </row>
    <row r="24" spans="1:25" ht="15" customHeight="1" x14ac:dyDescent="0.2">
      <c r="A24" s="60" t="s">
        <v>21</v>
      </c>
      <c r="B24" s="62">
        <v>0.156</v>
      </c>
      <c r="C24" s="62">
        <v>0.16569999999999999</v>
      </c>
      <c r="D24" s="62">
        <v>0.6996</v>
      </c>
      <c r="E24" s="62">
        <v>0.76139999999999997</v>
      </c>
      <c r="F24" s="62">
        <v>1.9672000000000001</v>
      </c>
      <c r="G24" s="62">
        <v>1.9403999999999999</v>
      </c>
      <c r="H24" s="62">
        <v>1.5286999999999999</v>
      </c>
      <c r="I24" s="62">
        <v>1.4106000000000001</v>
      </c>
      <c r="J24" s="62">
        <v>0.98740000000000006</v>
      </c>
      <c r="K24" s="62">
        <v>1.0062</v>
      </c>
      <c r="L24" s="62">
        <v>0.69840000000000002</v>
      </c>
      <c r="M24" s="62">
        <v>0.70750000000000002</v>
      </c>
      <c r="N24" s="62">
        <v>6.6799999999999998E-2</v>
      </c>
      <c r="O24" s="62">
        <v>6.6900000000000001E-2</v>
      </c>
      <c r="P24" s="62">
        <v>9.5600000000000004E-2</v>
      </c>
      <c r="Q24" s="62">
        <v>9.7000000000000003E-2</v>
      </c>
      <c r="R24" s="62">
        <v>0.72929999999999995</v>
      </c>
      <c r="S24" s="62">
        <v>0.71450000000000002</v>
      </c>
      <c r="T24" s="62">
        <v>0.55520000000000003</v>
      </c>
      <c r="U24" s="62">
        <v>0.5514</v>
      </c>
      <c r="V24" s="62">
        <v>2.8519000000000001</v>
      </c>
      <c r="W24" s="62">
        <v>2.859</v>
      </c>
      <c r="X24" s="62">
        <v>1.8103</v>
      </c>
      <c r="Y24" s="62">
        <v>1.8373999999999999</v>
      </c>
    </row>
    <row r="25" spans="1:25" ht="15" customHeight="1" x14ac:dyDescent="0.2">
      <c r="A25" s="60" t="s">
        <v>22</v>
      </c>
      <c r="B25" s="74">
        <v>4.7800000000000002E-2</v>
      </c>
      <c r="C25" s="62">
        <v>2.6242999999999999</v>
      </c>
      <c r="D25" s="62">
        <v>2.6198999999999999</v>
      </c>
      <c r="E25" s="62">
        <v>7.3899999999999993E-2</v>
      </c>
      <c r="F25" s="62">
        <v>6.9599999999999995E-2</v>
      </c>
      <c r="G25" s="62">
        <v>6.7500000000000004E-2</v>
      </c>
      <c r="H25" s="62">
        <v>6.6900000000000001E-2</v>
      </c>
      <c r="I25" s="62">
        <v>0.85670000000000002</v>
      </c>
      <c r="J25" s="62">
        <v>0.82120000000000004</v>
      </c>
      <c r="K25" s="62">
        <v>2.7132000000000001</v>
      </c>
      <c r="L25" s="62">
        <v>2.6457999999999999</v>
      </c>
      <c r="M25" s="62">
        <v>0.6462</v>
      </c>
      <c r="N25" s="62">
        <v>0.60189999999999999</v>
      </c>
      <c r="O25" s="62">
        <v>0.58950000000000002</v>
      </c>
      <c r="P25" s="62">
        <v>0.5464</v>
      </c>
      <c r="Q25" s="62">
        <v>1.1143000000000001</v>
      </c>
      <c r="R25" s="62">
        <v>1.0286999999999999</v>
      </c>
      <c r="S25" s="62">
        <v>1.1217999999999999</v>
      </c>
      <c r="T25" s="62">
        <v>1.0154000000000001</v>
      </c>
      <c r="U25" s="62">
        <v>0.41820000000000002</v>
      </c>
      <c r="V25" s="62">
        <v>0.35489999999999999</v>
      </c>
      <c r="W25" s="62">
        <v>2.8256000000000001</v>
      </c>
      <c r="X25" s="62">
        <v>2.8751000000000002</v>
      </c>
      <c r="Y25" s="74">
        <v>0.30209999999999998</v>
      </c>
    </row>
    <row r="26" spans="1:25" ht="12.75" x14ac:dyDescent="0.2">
      <c r="A26" s="60" t="s">
        <v>23</v>
      </c>
      <c r="B26" s="62">
        <v>0.22439999999999999</v>
      </c>
      <c r="C26" s="62">
        <v>0.21299999999999999</v>
      </c>
      <c r="D26" s="62">
        <v>2.5434999999999999</v>
      </c>
      <c r="E26" s="62">
        <v>2.4392</v>
      </c>
      <c r="F26" s="62">
        <v>0.1487</v>
      </c>
      <c r="G26" s="62">
        <v>0.1353</v>
      </c>
      <c r="H26" s="62">
        <v>0.71499999999999997</v>
      </c>
      <c r="I26" s="62">
        <v>0.68969999999999998</v>
      </c>
      <c r="J26" s="62">
        <v>9.5399999999999999E-2</v>
      </c>
      <c r="K26" s="62">
        <v>8.5999999999999993E-2</v>
      </c>
      <c r="L26" s="62">
        <v>0.91779999999999995</v>
      </c>
      <c r="M26" s="62">
        <v>0.94210000000000005</v>
      </c>
      <c r="N26" s="62">
        <v>2.3069999999999999</v>
      </c>
      <c r="O26" s="62">
        <v>2.2534999999999998</v>
      </c>
      <c r="P26" s="62">
        <v>1.8147</v>
      </c>
      <c r="Q26" s="62">
        <v>1.8146</v>
      </c>
      <c r="R26" s="62">
        <v>1.1347</v>
      </c>
      <c r="S26" s="62">
        <v>1.1651</v>
      </c>
      <c r="T26" s="62">
        <v>1.1586000000000001</v>
      </c>
      <c r="U26" s="62">
        <v>1.1295999999999999</v>
      </c>
      <c r="V26" s="62">
        <v>6.4299999999999996E-2</v>
      </c>
      <c r="W26" s="62">
        <v>6.3500000000000001E-2</v>
      </c>
      <c r="X26" s="62">
        <v>0.94689999999999996</v>
      </c>
      <c r="Y26" s="62">
        <v>0.97189999999999999</v>
      </c>
    </row>
    <row r="27" spans="1:25" ht="12.75" x14ac:dyDescent="0.2"/>
    <row r="28" spans="1:25" ht="12.75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2.75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2.75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2.75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2.75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8" ht="12.75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8" ht="12.75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8" ht="13.5" thickBot="1" x14ac:dyDescent="0.25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8" ht="13.5" thickBot="1" x14ac:dyDescent="0.25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107" t="s">
        <v>99</v>
      </c>
      <c r="O36" s="109" t="s">
        <v>99</v>
      </c>
      <c r="P36" s="107" t="s">
        <v>100</v>
      </c>
      <c r="Q36" s="109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8" ht="12.75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8" ht="13.5" thickBot="1" x14ac:dyDescent="0.25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8" ht="13.5" thickBot="1" x14ac:dyDescent="0.25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107" t="s">
        <v>138</v>
      </c>
      <c r="R39" s="109" t="s">
        <v>138</v>
      </c>
      <c r="S39" s="108" t="s">
        <v>139</v>
      </c>
      <c r="T39" s="109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8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8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8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8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8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8" ht="12.75" x14ac:dyDescent="0.2">
      <c r="A46" s="60" t="s">
        <v>369</v>
      </c>
    </row>
    <row r="48" spans="1:28" ht="15" customHeight="1" x14ac:dyDescent="0.2">
      <c r="T48" t="s">
        <v>317</v>
      </c>
      <c r="U48"/>
      <c r="V48"/>
      <c r="W48"/>
      <c r="X48"/>
      <c r="Y48"/>
      <c r="Z48"/>
      <c r="AA48"/>
      <c r="AB48"/>
    </row>
    <row r="49" spans="2:28" ht="15" customHeight="1" thickBot="1" x14ac:dyDescent="0.25">
      <c r="B49"/>
      <c r="C49" t="s">
        <v>205</v>
      </c>
      <c r="D49" t="s">
        <v>206</v>
      </c>
      <c r="T49"/>
      <c r="U49"/>
      <c r="V49"/>
      <c r="W49"/>
      <c r="X49"/>
      <c r="Y49"/>
      <c r="Z49"/>
      <c r="AA49"/>
      <c r="AB49"/>
    </row>
    <row r="50" spans="2:28" ht="15" customHeight="1" x14ac:dyDescent="0.2">
      <c r="B50" t="s">
        <v>207</v>
      </c>
      <c r="C50">
        <v>200</v>
      </c>
      <c r="D50" s="3">
        <f>AVERAGE(B11)</f>
        <v>2.7795000000000001</v>
      </c>
      <c r="T50" s="17" t="s">
        <v>318</v>
      </c>
      <c r="U50" s="17"/>
      <c r="V50"/>
      <c r="W50"/>
      <c r="X50"/>
      <c r="Y50"/>
      <c r="Z50"/>
      <c r="AA50"/>
      <c r="AB50"/>
    </row>
    <row r="51" spans="2:28" ht="15" customHeight="1" x14ac:dyDescent="0.2">
      <c r="B51" t="s">
        <v>208</v>
      </c>
      <c r="C51">
        <v>150</v>
      </c>
      <c r="D51" s="3">
        <f>AVERAGE(B13)</f>
        <v>2.4830000000000001</v>
      </c>
      <c r="T51" t="s">
        <v>319</v>
      </c>
      <c r="U51">
        <v>0.97456978109855241</v>
      </c>
      <c r="V51"/>
      <c r="W51"/>
      <c r="X51"/>
      <c r="Y51"/>
      <c r="Z51"/>
      <c r="AA51"/>
      <c r="AB51"/>
    </row>
    <row r="52" spans="2:28" ht="15" customHeight="1" x14ac:dyDescent="0.2">
      <c r="B52" t="s">
        <v>209</v>
      </c>
      <c r="C52">
        <v>100</v>
      </c>
      <c r="D52" s="3">
        <f>AVERAGE(B15)</f>
        <v>1.9488000000000001</v>
      </c>
      <c r="T52" t="s">
        <v>320</v>
      </c>
      <c r="U52">
        <v>0.94978625823048035</v>
      </c>
      <c r="V52"/>
      <c r="W52"/>
      <c r="X52"/>
      <c r="Y52"/>
      <c r="Z52"/>
      <c r="AA52"/>
      <c r="AB52"/>
    </row>
    <row r="53" spans="2:28" ht="15" customHeight="1" x14ac:dyDescent="0.2">
      <c r="B53" t="s">
        <v>210</v>
      </c>
      <c r="C53">
        <v>80</v>
      </c>
      <c r="D53" s="3">
        <f>AVERAGE(B17)</f>
        <v>1.6001000000000001</v>
      </c>
      <c r="T53" t="s">
        <v>321</v>
      </c>
      <c r="U53">
        <v>0.93974350987657651</v>
      </c>
      <c r="V53"/>
      <c r="W53"/>
      <c r="X53"/>
      <c r="Y53"/>
      <c r="Z53"/>
      <c r="AA53"/>
      <c r="AB53"/>
    </row>
    <row r="54" spans="2:28" ht="15" customHeight="1" x14ac:dyDescent="0.2">
      <c r="B54" t="s">
        <v>211</v>
      </c>
      <c r="C54">
        <v>40</v>
      </c>
      <c r="D54" s="3">
        <f>AVERAGE(B19)</f>
        <v>0.66169999999999995</v>
      </c>
      <c r="T54" t="s">
        <v>322</v>
      </c>
      <c r="U54">
        <v>0.25852213609703512</v>
      </c>
      <c r="V54"/>
      <c r="W54"/>
      <c r="X54"/>
      <c r="Y54"/>
      <c r="Z54"/>
      <c r="AA54"/>
      <c r="AB54"/>
    </row>
    <row r="55" spans="2:28" ht="15" customHeight="1" thickBot="1" x14ac:dyDescent="0.25">
      <c r="B55" t="s">
        <v>212</v>
      </c>
      <c r="C55">
        <v>20</v>
      </c>
      <c r="D55" s="3">
        <f>AVERAGE(B21)</f>
        <v>0.31109999999999999</v>
      </c>
      <c r="T55" s="15" t="s">
        <v>323</v>
      </c>
      <c r="U55" s="15">
        <v>7</v>
      </c>
      <c r="V55"/>
      <c r="W55"/>
      <c r="X55"/>
      <c r="Y55"/>
      <c r="Z55"/>
      <c r="AA55"/>
      <c r="AB55"/>
    </row>
    <row r="56" spans="2:28" ht="15" customHeight="1" x14ac:dyDescent="0.2">
      <c r="B56" t="s">
        <v>213</v>
      </c>
      <c r="C56">
        <v>10</v>
      </c>
      <c r="D56" s="3">
        <f>AVERAGE(B23)</f>
        <v>0.17100000000000001</v>
      </c>
      <c r="T56"/>
      <c r="U56"/>
      <c r="V56"/>
      <c r="W56"/>
      <c r="X56"/>
      <c r="Y56"/>
      <c r="Z56"/>
      <c r="AA56"/>
      <c r="AB56"/>
    </row>
    <row r="57" spans="2:28" ht="15" customHeight="1" thickBot="1" x14ac:dyDescent="0.25">
      <c r="T57" t="s">
        <v>324</v>
      </c>
      <c r="U57"/>
      <c r="V57"/>
      <c r="W57"/>
      <c r="X57"/>
      <c r="Y57"/>
      <c r="Z57"/>
      <c r="AA57"/>
      <c r="AB57"/>
    </row>
    <row r="58" spans="2:28" ht="15" customHeight="1" x14ac:dyDescent="0.2">
      <c r="T58" s="16"/>
      <c r="U58" s="16" t="s">
        <v>329</v>
      </c>
      <c r="V58" s="16" t="s">
        <v>330</v>
      </c>
      <c r="W58" s="16" t="s">
        <v>331</v>
      </c>
      <c r="X58" s="16" t="s">
        <v>13</v>
      </c>
      <c r="Y58" s="16" t="s">
        <v>332</v>
      </c>
      <c r="Z58"/>
      <c r="AA58"/>
      <c r="AB58"/>
    </row>
    <row r="59" spans="2:28" ht="15" customHeight="1" x14ac:dyDescent="0.2">
      <c r="T59" t="s">
        <v>325</v>
      </c>
      <c r="U59">
        <v>1</v>
      </c>
      <c r="V59">
        <v>6.3207523200248463</v>
      </c>
      <c r="W59">
        <v>6.3207523200248463</v>
      </c>
      <c r="X59">
        <v>94.574336104047475</v>
      </c>
      <c r="Y59">
        <v>1.9538298170960493E-4</v>
      </c>
      <c r="Z59"/>
      <c r="AA59"/>
      <c r="AB59"/>
    </row>
    <row r="60" spans="2:28" ht="15" customHeight="1" x14ac:dyDescent="0.2">
      <c r="T60" t="s">
        <v>326</v>
      </c>
      <c r="U60">
        <v>5</v>
      </c>
      <c r="V60">
        <v>0.33416847426086971</v>
      </c>
      <c r="W60">
        <v>6.6833694852173942E-2</v>
      </c>
      <c r="X60"/>
      <c r="Y60"/>
      <c r="Z60"/>
      <c r="AA60"/>
      <c r="AB60"/>
    </row>
    <row r="61" spans="2:28" ht="15" customHeight="1" thickBot="1" x14ac:dyDescent="0.25">
      <c r="T61" s="15" t="s">
        <v>327</v>
      </c>
      <c r="U61" s="15">
        <v>6</v>
      </c>
      <c r="V61" s="15">
        <v>6.654920794285716</v>
      </c>
      <c r="W61" s="15"/>
      <c r="X61" s="15"/>
      <c r="Y61" s="15"/>
      <c r="Z61"/>
      <c r="AA61"/>
      <c r="AB61"/>
    </row>
    <row r="62" spans="2:28" ht="15" customHeight="1" thickBot="1" x14ac:dyDescent="0.25">
      <c r="T62"/>
      <c r="U62"/>
      <c r="V62"/>
      <c r="W62"/>
      <c r="X62"/>
      <c r="Y62"/>
      <c r="Z62"/>
      <c r="AA62"/>
      <c r="AB62"/>
    </row>
    <row r="63" spans="2:28" ht="15" customHeight="1" x14ac:dyDescent="0.2">
      <c r="T63" s="16"/>
      <c r="U63" s="16" t="s">
        <v>333</v>
      </c>
      <c r="V63" s="16" t="s">
        <v>322</v>
      </c>
      <c r="W63" s="16" t="s">
        <v>334</v>
      </c>
      <c r="X63" s="16" t="s">
        <v>335</v>
      </c>
      <c r="Y63" s="16" t="s">
        <v>336</v>
      </c>
      <c r="Z63" s="16" t="s">
        <v>337</v>
      </c>
      <c r="AA63" s="16" t="s">
        <v>338</v>
      </c>
      <c r="AB63" s="16" t="s">
        <v>339</v>
      </c>
    </row>
    <row r="64" spans="2:28" ht="15" customHeight="1" x14ac:dyDescent="0.2">
      <c r="T64" t="s">
        <v>328</v>
      </c>
      <c r="U64">
        <v>0.16902608695652122</v>
      </c>
      <c r="V64">
        <v>0.16171677518716984</v>
      </c>
      <c r="W64">
        <v>1.0451982285751842</v>
      </c>
      <c r="X64">
        <v>0.34380558546310763</v>
      </c>
      <c r="Y64">
        <v>-0.2466801178572991</v>
      </c>
      <c r="Z64">
        <v>0.58473229177034147</v>
      </c>
      <c r="AA64">
        <v>-0.2466801178572991</v>
      </c>
      <c r="AB64">
        <v>0.58473229177034147</v>
      </c>
    </row>
    <row r="65" spans="20:28" ht="15" customHeight="1" thickBot="1" x14ac:dyDescent="0.25">
      <c r="T65" s="15" t="s">
        <v>340</v>
      </c>
      <c r="U65" s="15">
        <v>1.4620028985507252E-2</v>
      </c>
      <c r="V65" s="15">
        <v>1.5033551268789185E-3</v>
      </c>
      <c r="W65" s="15">
        <v>9.7249337326301362</v>
      </c>
      <c r="X65" s="15">
        <v>1.9538298170960461E-4</v>
      </c>
      <c r="Y65" s="15">
        <v>1.0755531603841576E-2</v>
      </c>
      <c r="Z65" s="15">
        <v>1.8484526367172929E-2</v>
      </c>
      <c r="AA65" s="15">
        <v>1.0755531603841576E-2</v>
      </c>
      <c r="AB65" s="15">
        <v>1.8484526367172929E-2</v>
      </c>
    </row>
    <row r="66" spans="20:28" ht="15" customHeight="1" x14ac:dyDescent="0.2">
      <c r="T66"/>
      <c r="U66"/>
      <c r="V66"/>
      <c r="W66"/>
      <c r="X66"/>
      <c r="Y66"/>
      <c r="Z66"/>
      <c r="AA66"/>
      <c r="AB66"/>
    </row>
    <row r="67" spans="20:28" ht="15" customHeight="1" x14ac:dyDescent="0.2">
      <c r="T67"/>
      <c r="U67"/>
      <c r="V67"/>
      <c r="W67"/>
      <c r="X67"/>
      <c r="Y67"/>
      <c r="Z67"/>
      <c r="AA67"/>
      <c r="AB67"/>
    </row>
    <row r="68" spans="20:28" ht="15" customHeight="1" x14ac:dyDescent="0.2">
      <c r="T68"/>
      <c r="U68"/>
      <c r="V68"/>
      <c r="W68"/>
      <c r="X68"/>
      <c r="Y68"/>
      <c r="Z68"/>
      <c r="AA68"/>
      <c r="AB68"/>
    </row>
  </sheetData>
  <pageMargins left="0.75" right="0.75" top="1" bottom="1" header="0.5" footer="0.5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95E4-384D-49F8-B5CF-7F7AC377CDF0}">
  <sheetPr codeName="Sheet16"/>
  <dimension ref="A1:AB68"/>
  <sheetViews>
    <sheetView workbookViewId="0">
      <selection activeCell="Q26" sqref="Q2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19" width="8" style="60" customWidth="1"/>
    <col min="20" max="20" width="13.7109375" style="60" customWidth="1"/>
    <col min="21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1412</v>
      </c>
    </row>
    <row r="3" spans="1:25" ht="15" customHeight="1" x14ac:dyDescent="0.2">
      <c r="A3" s="60" t="s">
        <v>1413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2.5413000000000001</v>
      </c>
      <c r="C11" s="62">
        <v>0.13189999999999999</v>
      </c>
      <c r="D11" s="62">
        <v>8.3000000000000004E-2</v>
      </c>
      <c r="E11" s="62">
        <v>7.1300000000000002E-2</v>
      </c>
      <c r="F11" s="62">
        <v>7.3999999999999996E-2</v>
      </c>
      <c r="G11" s="62">
        <v>7.2999999999999995E-2</v>
      </c>
      <c r="H11" s="62">
        <v>7.1999999999999995E-2</v>
      </c>
      <c r="I11" s="62">
        <v>1.369</v>
      </c>
      <c r="J11" s="62">
        <v>1.4551000000000001</v>
      </c>
      <c r="K11" s="62">
        <v>6.4100000000000004E-2</v>
      </c>
      <c r="L11" s="62">
        <v>6.6100000000000006E-2</v>
      </c>
      <c r="M11" s="62">
        <v>0.15279999999999999</v>
      </c>
      <c r="N11" s="62">
        <v>0.1598</v>
      </c>
      <c r="O11" s="62">
        <v>2.4371</v>
      </c>
      <c r="P11" s="62">
        <v>2.5815999999999999</v>
      </c>
      <c r="Q11" s="62">
        <v>2.5554000000000001</v>
      </c>
      <c r="R11" s="62">
        <v>2.6187</v>
      </c>
      <c r="S11" s="62">
        <v>1.7354000000000001</v>
      </c>
      <c r="T11" s="62">
        <v>1.7642</v>
      </c>
      <c r="U11" s="62">
        <v>2.9274</v>
      </c>
      <c r="V11" s="62">
        <v>2.9075000000000002</v>
      </c>
      <c r="W11" s="62">
        <v>1.9218</v>
      </c>
      <c r="X11" s="62">
        <v>1.8866000000000001</v>
      </c>
      <c r="Y11" s="74">
        <v>2.5714999999999999</v>
      </c>
    </row>
    <row r="12" spans="1:25" ht="15" customHeight="1" x14ac:dyDescent="0.2">
      <c r="A12" s="60" t="s">
        <v>9</v>
      </c>
      <c r="B12" s="62">
        <v>0.58809999999999996</v>
      </c>
      <c r="C12" s="62">
        <v>0.50929999999999997</v>
      </c>
      <c r="D12" s="62">
        <v>0.4446</v>
      </c>
      <c r="E12" s="62">
        <v>0.44090000000000001</v>
      </c>
      <c r="F12" s="62">
        <v>0.65859999999999996</v>
      </c>
      <c r="G12" s="62">
        <v>0.64729999999999999</v>
      </c>
      <c r="H12" s="62">
        <v>2.7848999999999999</v>
      </c>
      <c r="I12" s="62">
        <v>2.8376999999999999</v>
      </c>
      <c r="J12" s="62">
        <v>2.5091000000000001</v>
      </c>
      <c r="K12" s="62">
        <v>2.4419</v>
      </c>
      <c r="L12" s="62">
        <v>2.8123999999999998</v>
      </c>
      <c r="M12" s="62">
        <v>2.7864</v>
      </c>
      <c r="N12" s="62">
        <v>0.38300000000000001</v>
      </c>
      <c r="O12" s="62">
        <v>0.35949999999999999</v>
      </c>
      <c r="P12" s="62">
        <v>2.8222</v>
      </c>
      <c r="Q12" s="62">
        <v>2.8407</v>
      </c>
      <c r="R12" s="62">
        <v>2.4698000000000002</v>
      </c>
      <c r="S12" s="62">
        <v>2.3485999999999998</v>
      </c>
      <c r="T12" s="62">
        <v>1.4892000000000001</v>
      </c>
      <c r="U12" s="62">
        <v>1.4765999999999999</v>
      </c>
      <c r="V12" s="62">
        <v>1.3008999999999999</v>
      </c>
      <c r="W12" s="62">
        <v>1.2217</v>
      </c>
      <c r="X12" s="62">
        <v>0.99980000000000002</v>
      </c>
      <c r="Y12" s="62">
        <v>0.95009999999999994</v>
      </c>
    </row>
    <row r="13" spans="1:25" ht="15" customHeight="1" x14ac:dyDescent="0.2">
      <c r="A13" s="60" t="s">
        <v>10</v>
      </c>
      <c r="B13" s="74">
        <v>2.278</v>
      </c>
      <c r="C13" s="62">
        <v>1.0673999999999999</v>
      </c>
      <c r="D13" s="62">
        <v>1.3111999999999999</v>
      </c>
      <c r="E13" s="62">
        <v>0.8206</v>
      </c>
      <c r="F13" s="62">
        <v>0.93420000000000003</v>
      </c>
      <c r="G13" s="62">
        <v>0.71440000000000003</v>
      </c>
      <c r="H13" s="62">
        <v>0.77559999999999996</v>
      </c>
      <c r="I13" s="62">
        <v>1.4034</v>
      </c>
      <c r="J13" s="62">
        <v>1.4173</v>
      </c>
      <c r="K13" s="62">
        <v>1.0399</v>
      </c>
      <c r="L13" s="62">
        <v>1.0754999999999999</v>
      </c>
      <c r="M13" s="62">
        <v>6.9000000000000006E-2</v>
      </c>
      <c r="N13" s="62">
        <v>7.5800000000000006E-2</v>
      </c>
      <c r="O13" s="62">
        <v>1.9096</v>
      </c>
      <c r="P13" s="62">
        <v>2.2616000000000001</v>
      </c>
      <c r="Q13" s="62">
        <v>2.8241999999999998</v>
      </c>
      <c r="R13" s="62">
        <v>2.8371</v>
      </c>
      <c r="S13" s="62">
        <v>2.7795000000000001</v>
      </c>
      <c r="T13" s="62">
        <v>2.7885</v>
      </c>
      <c r="U13" s="62">
        <v>5.8599999999999999E-2</v>
      </c>
      <c r="V13" s="62">
        <v>5.21E-2</v>
      </c>
      <c r="W13" s="62">
        <v>1.1725000000000001</v>
      </c>
      <c r="X13" s="62">
        <v>1.4827999999999999</v>
      </c>
      <c r="Y13" s="74">
        <v>2.3397000000000001</v>
      </c>
    </row>
    <row r="14" spans="1:25" ht="15" customHeight="1" x14ac:dyDescent="0.2">
      <c r="A14" s="60" t="s">
        <v>11</v>
      </c>
      <c r="B14" s="62">
        <v>0.4118</v>
      </c>
      <c r="C14" s="62">
        <v>0.38779999999999998</v>
      </c>
      <c r="D14" s="62">
        <v>0.41010000000000002</v>
      </c>
      <c r="E14" s="62">
        <v>0.41699999999999998</v>
      </c>
      <c r="F14" s="62">
        <v>0.45369999999999999</v>
      </c>
      <c r="G14" s="62">
        <v>0.47020000000000001</v>
      </c>
      <c r="H14" s="62">
        <v>1.7012</v>
      </c>
      <c r="I14" s="62">
        <v>1.6815</v>
      </c>
      <c r="J14" s="62">
        <v>0.93959999999999999</v>
      </c>
      <c r="K14" s="62">
        <v>0.95630000000000004</v>
      </c>
      <c r="L14" s="62">
        <v>0.59409999999999996</v>
      </c>
      <c r="M14" s="62">
        <v>0.61909999999999998</v>
      </c>
      <c r="N14" s="62">
        <v>2.1886000000000001</v>
      </c>
      <c r="O14" s="62">
        <v>2.0912999999999999</v>
      </c>
      <c r="P14" s="62">
        <v>2.786</v>
      </c>
      <c r="Q14" s="62">
        <v>2.819</v>
      </c>
      <c r="R14" s="62">
        <v>1.1669</v>
      </c>
      <c r="S14" s="62">
        <v>1.1943999999999999</v>
      </c>
      <c r="T14" s="62">
        <v>0.86650000000000005</v>
      </c>
      <c r="U14" s="62">
        <v>0.87439999999999996</v>
      </c>
      <c r="V14" s="62">
        <v>1.6648000000000001</v>
      </c>
      <c r="W14" s="62">
        <v>1.6554</v>
      </c>
      <c r="X14" s="62">
        <v>1.2068000000000001</v>
      </c>
      <c r="Y14" s="62">
        <v>1.1908000000000001</v>
      </c>
    </row>
    <row r="15" spans="1:25" ht="15" customHeight="1" x14ac:dyDescent="0.2">
      <c r="A15" s="60" t="s">
        <v>12</v>
      </c>
      <c r="B15" s="74">
        <v>1.6125</v>
      </c>
      <c r="C15" s="62">
        <v>1.7678</v>
      </c>
      <c r="D15" s="62">
        <v>1.8375999999999999</v>
      </c>
      <c r="E15" s="62">
        <v>2.2395999999999998</v>
      </c>
      <c r="F15" s="62">
        <v>2.4430999999999998</v>
      </c>
      <c r="G15" s="62">
        <v>1.5004999999999999</v>
      </c>
      <c r="H15" s="62">
        <v>1.5458000000000001</v>
      </c>
      <c r="I15" s="62">
        <v>2.2566999999999999</v>
      </c>
      <c r="J15" s="62">
        <v>2.3509000000000002</v>
      </c>
      <c r="K15" s="62">
        <v>5.9499999999999997E-2</v>
      </c>
      <c r="L15" s="62">
        <v>5.7200000000000001E-2</v>
      </c>
      <c r="M15" s="62">
        <v>5.91E-2</v>
      </c>
      <c r="N15" s="62">
        <v>6.5299999999999997E-2</v>
      </c>
      <c r="O15" s="62">
        <v>0.28820000000000001</v>
      </c>
      <c r="P15" s="62">
        <v>0.28870000000000001</v>
      </c>
      <c r="Q15" s="62">
        <v>0.40229999999999999</v>
      </c>
      <c r="R15" s="62">
        <v>0.39150000000000001</v>
      </c>
      <c r="S15" s="62">
        <v>1.0086999999999999</v>
      </c>
      <c r="T15" s="62">
        <v>1.0327999999999999</v>
      </c>
      <c r="U15" s="62">
        <v>2.7791999999999999</v>
      </c>
      <c r="V15" s="62">
        <v>2.8035999999999999</v>
      </c>
      <c r="W15" s="62">
        <v>8.2900000000000001E-2</v>
      </c>
      <c r="X15" s="62">
        <v>7.6399999999999996E-2</v>
      </c>
      <c r="Y15" s="74">
        <v>1.7559</v>
      </c>
    </row>
    <row r="16" spans="1:25" ht="15" customHeight="1" x14ac:dyDescent="0.2">
      <c r="A16" s="60" t="s">
        <v>13</v>
      </c>
      <c r="B16" s="62">
        <v>2.8586999999999998</v>
      </c>
      <c r="C16" s="62">
        <v>2.8321999999999998</v>
      </c>
      <c r="D16" s="62">
        <v>1.641</v>
      </c>
      <c r="E16" s="62">
        <v>1.6567000000000001</v>
      </c>
      <c r="F16" s="62">
        <v>0.69320000000000004</v>
      </c>
      <c r="G16" s="62">
        <v>0.6845</v>
      </c>
      <c r="H16" s="62">
        <v>1.8852</v>
      </c>
      <c r="I16" s="62">
        <v>1.9113</v>
      </c>
      <c r="J16" s="62">
        <v>2.8342999999999998</v>
      </c>
      <c r="K16" s="62">
        <v>2.7890000000000001</v>
      </c>
      <c r="L16" s="62">
        <v>0.92379999999999995</v>
      </c>
      <c r="M16" s="62">
        <v>0.88129999999999997</v>
      </c>
      <c r="N16" s="62">
        <v>2.8847</v>
      </c>
      <c r="O16" s="62">
        <v>2.8289</v>
      </c>
      <c r="P16" s="62">
        <v>0.2321</v>
      </c>
      <c r="Q16" s="62">
        <v>0.2397</v>
      </c>
      <c r="R16" s="62">
        <v>1.7225999999999999</v>
      </c>
      <c r="S16" s="62">
        <v>1.6868000000000001</v>
      </c>
      <c r="T16" s="62">
        <v>0.4526</v>
      </c>
      <c r="U16" s="62">
        <v>0.45810000000000001</v>
      </c>
      <c r="V16" s="62">
        <v>7.2599999999999998E-2</v>
      </c>
      <c r="W16" s="62">
        <v>7.0099999999999996E-2</v>
      </c>
      <c r="X16" s="62">
        <v>1.0857000000000001</v>
      </c>
      <c r="Y16" s="62">
        <v>1.0185</v>
      </c>
    </row>
    <row r="17" spans="1:25" ht="15" customHeight="1" x14ac:dyDescent="0.2">
      <c r="A17" s="60" t="s">
        <v>14</v>
      </c>
      <c r="B17" s="74">
        <v>1.2929999999999999</v>
      </c>
      <c r="C17" s="62">
        <v>6.59E-2</v>
      </c>
      <c r="D17" s="62">
        <v>6.7799999999999999E-2</v>
      </c>
      <c r="E17" s="62">
        <v>0.13619999999999999</v>
      </c>
      <c r="F17" s="62">
        <v>7.4700000000000003E-2</v>
      </c>
      <c r="G17" s="62">
        <v>7.1800000000000003E-2</v>
      </c>
      <c r="H17" s="62">
        <v>7.1499999999999994E-2</v>
      </c>
      <c r="I17" s="62">
        <v>9.4299999999999995E-2</v>
      </c>
      <c r="J17" s="62">
        <v>8.9399999999999993E-2</v>
      </c>
      <c r="K17" s="62">
        <v>7.9500000000000001E-2</v>
      </c>
      <c r="L17" s="62">
        <v>8.09E-2</v>
      </c>
      <c r="M17" s="62">
        <v>0.48139999999999999</v>
      </c>
      <c r="N17" s="62">
        <v>0.50460000000000005</v>
      </c>
      <c r="O17" s="62">
        <v>0.3886</v>
      </c>
      <c r="P17" s="62">
        <v>0.43609999999999999</v>
      </c>
      <c r="Q17" s="62">
        <v>1.7202</v>
      </c>
      <c r="R17" s="62">
        <v>1.7855000000000001</v>
      </c>
      <c r="S17" s="62">
        <v>2.5234000000000001</v>
      </c>
      <c r="T17" s="62">
        <v>2.6082000000000001</v>
      </c>
      <c r="U17" s="62">
        <v>2.2757999999999998</v>
      </c>
      <c r="V17" s="62">
        <v>2.2966000000000002</v>
      </c>
      <c r="W17" s="62">
        <v>2.4236</v>
      </c>
      <c r="X17" s="62">
        <v>2.3357999999999999</v>
      </c>
      <c r="Y17" s="74">
        <v>1.2236</v>
      </c>
    </row>
    <row r="18" spans="1:25" ht="15" customHeight="1" x14ac:dyDescent="0.2">
      <c r="A18" s="60" t="s">
        <v>15</v>
      </c>
      <c r="B18" s="62">
        <v>1.8795999999999999</v>
      </c>
      <c r="C18" s="62">
        <v>1.7788999999999999</v>
      </c>
      <c r="D18" s="62">
        <v>1.8969</v>
      </c>
      <c r="E18" s="62">
        <v>1.8673</v>
      </c>
      <c r="F18" s="62">
        <v>1.1213</v>
      </c>
      <c r="G18" s="62">
        <v>1.0177</v>
      </c>
      <c r="H18" s="62">
        <v>0.89810000000000001</v>
      </c>
      <c r="I18" s="62">
        <v>0.87739999999999996</v>
      </c>
      <c r="J18" s="62">
        <v>2.0009000000000001</v>
      </c>
      <c r="K18" s="62">
        <v>1.9626999999999999</v>
      </c>
      <c r="L18" s="62">
        <v>0.91490000000000005</v>
      </c>
      <c r="M18" s="62">
        <v>0.8508</v>
      </c>
      <c r="N18" s="62">
        <v>0.46899999999999997</v>
      </c>
      <c r="O18" s="62">
        <v>0.44030000000000002</v>
      </c>
      <c r="P18" s="62">
        <v>0.38650000000000001</v>
      </c>
      <c r="Q18" s="62">
        <v>0.39069999999999999</v>
      </c>
      <c r="R18" s="62">
        <v>0.31209999999999999</v>
      </c>
      <c r="S18" s="62">
        <v>0.3004</v>
      </c>
      <c r="T18" s="62">
        <v>0.35299999999999998</v>
      </c>
      <c r="U18" s="62">
        <v>0.32779999999999998</v>
      </c>
      <c r="V18" s="62">
        <v>6.5000000000000002E-2</v>
      </c>
      <c r="W18" s="62">
        <v>6.5100000000000005E-2</v>
      </c>
      <c r="X18" s="62">
        <v>6.7100000000000007E-2</v>
      </c>
      <c r="Y18" s="62">
        <v>6.8699999999999997E-2</v>
      </c>
    </row>
    <row r="19" spans="1:25" ht="15" customHeight="1" x14ac:dyDescent="0.2">
      <c r="A19" s="60" t="s">
        <v>16</v>
      </c>
      <c r="B19" s="74">
        <v>0.57509999999999994</v>
      </c>
      <c r="C19" s="62">
        <v>1.4292</v>
      </c>
      <c r="D19" s="62">
        <v>1.7347999999999999</v>
      </c>
      <c r="E19" s="62">
        <v>0.93679999999999997</v>
      </c>
      <c r="F19" s="62">
        <v>0.97460000000000002</v>
      </c>
      <c r="G19" s="62">
        <v>2.6202000000000001</v>
      </c>
      <c r="H19" s="62">
        <v>2.6602000000000001</v>
      </c>
      <c r="I19" s="62">
        <v>2.0598999999999998</v>
      </c>
      <c r="J19" s="62">
        <v>2.0859999999999999</v>
      </c>
      <c r="K19" s="62">
        <v>7.4200000000000002E-2</v>
      </c>
      <c r="L19" s="62">
        <v>7.2599999999999998E-2</v>
      </c>
      <c r="M19" s="62">
        <v>0.79749999999999999</v>
      </c>
      <c r="N19" s="62">
        <v>0.86260000000000003</v>
      </c>
      <c r="O19" s="62">
        <v>2.2658</v>
      </c>
      <c r="P19" s="62">
        <v>2.2986</v>
      </c>
      <c r="Q19" s="62">
        <v>1.9366000000000001</v>
      </c>
      <c r="R19" s="62">
        <v>1.9011</v>
      </c>
      <c r="S19" s="62">
        <v>2.7988</v>
      </c>
      <c r="T19" s="62">
        <v>2.8527</v>
      </c>
      <c r="U19" s="62">
        <v>1.7478</v>
      </c>
      <c r="V19" s="62">
        <v>1.7557</v>
      </c>
      <c r="W19" s="62">
        <v>2.694</v>
      </c>
      <c r="X19" s="62">
        <v>2.6726000000000001</v>
      </c>
      <c r="Y19" s="74">
        <v>0.67900000000000005</v>
      </c>
    </row>
    <row r="20" spans="1:25" ht="15" customHeight="1" x14ac:dyDescent="0.2">
      <c r="A20" s="60" t="s">
        <v>17</v>
      </c>
      <c r="B20" s="62">
        <v>0.83479999999999999</v>
      </c>
      <c r="C20" s="62">
        <v>0.83299999999999996</v>
      </c>
      <c r="D20" s="62">
        <v>0.46150000000000002</v>
      </c>
      <c r="E20" s="62">
        <v>0.4587</v>
      </c>
      <c r="F20" s="62">
        <v>2.1993</v>
      </c>
      <c r="G20" s="62">
        <v>2.2113999999999998</v>
      </c>
      <c r="H20" s="62">
        <v>0.26629999999999998</v>
      </c>
      <c r="I20" s="62">
        <v>0.26750000000000002</v>
      </c>
      <c r="J20" s="62">
        <v>2.9036</v>
      </c>
      <c r="K20" s="62">
        <v>2.8712</v>
      </c>
      <c r="L20" s="62">
        <v>2.3363</v>
      </c>
      <c r="M20" s="62">
        <v>2.1936</v>
      </c>
      <c r="N20" s="62">
        <v>0.67030000000000001</v>
      </c>
      <c r="O20" s="62">
        <v>0.6552</v>
      </c>
      <c r="P20" s="62">
        <v>0.56469999999999998</v>
      </c>
      <c r="Q20" s="62">
        <v>0.58809999999999996</v>
      </c>
      <c r="R20" s="62">
        <v>2.8980999999999999</v>
      </c>
      <c r="S20" s="62">
        <v>2.9201000000000001</v>
      </c>
      <c r="T20" s="62">
        <v>2.6575000000000002</v>
      </c>
      <c r="U20" s="62">
        <v>2.6194000000000002</v>
      </c>
      <c r="V20" s="62">
        <v>2.5343</v>
      </c>
      <c r="W20" s="62">
        <v>2.5274999999999999</v>
      </c>
      <c r="X20" s="62">
        <v>2.2892000000000001</v>
      </c>
      <c r="Y20" s="62">
        <v>2.2511999999999999</v>
      </c>
    </row>
    <row r="21" spans="1:25" ht="15" customHeight="1" x14ac:dyDescent="0.2">
      <c r="A21" s="60" t="s">
        <v>18</v>
      </c>
      <c r="B21" s="74">
        <v>0.28260000000000002</v>
      </c>
      <c r="C21" s="62">
        <v>2.3372999999999999</v>
      </c>
      <c r="D21" s="62">
        <v>2.4981</v>
      </c>
      <c r="E21" s="62">
        <v>2.3561000000000001</v>
      </c>
      <c r="F21" s="62">
        <v>2.3874</v>
      </c>
      <c r="G21" s="62">
        <v>1.3313999999999999</v>
      </c>
      <c r="H21" s="62">
        <v>1.3431999999999999</v>
      </c>
      <c r="I21" s="62">
        <v>0.26519999999999999</v>
      </c>
      <c r="J21" s="62">
        <v>0.255</v>
      </c>
      <c r="K21" s="62">
        <v>0.14430000000000001</v>
      </c>
      <c r="L21" s="62">
        <v>0.14019999999999999</v>
      </c>
      <c r="M21" s="62">
        <v>1.1604000000000001</v>
      </c>
      <c r="N21" s="62">
        <v>1.1917</v>
      </c>
      <c r="O21" s="62">
        <v>0.7893</v>
      </c>
      <c r="P21" s="62">
        <v>0.83350000000000002</v>
      </c>
      <c r="Q21" s="62">
        <v>1.0313000000000001</v>
      </c>
      <c r="R21" s="62">
        <v>1.0381</v>
      </c>
      <c r="S21" s="62">
        <v>0.47349999999999998</v>
      </c>
      <c r="T21" s="62">
        <v>0.47899999999999998</v>
      </c>
      <c r="U21" s="62">
        <v>1.3236000000000001</v>
      </c>
      <c r="V21" s="62">
        <v>1.2968999999999999</v>
      </c>
      <c r="W21" s="62">
        <v>1.609</v>
      </c>
      <c r="X21" s="62">
        <v>1.6621999999999999</v>
      </c>
      <c r="Y21" s="74">
        <v>0.3211</v>
      </c>
    </row>
    <row r="22" spans="1:25" ht="15" customHeight="1" x14ac:dyDescent="0.2">
      <c r="A22" s="60" t="s">
        <v>19</v>
      </c>
      <c r="B22" s="62">
        <v>0.62080000000000002</v>
      </c>
      <c r="C22" s="62">
        <v>0.58109999999999995</v>
      </c>
      <c r="D22" s="62">
        <v>0.69569999999999999</v>
      </c>
      <c r="E22" s="62">
        <v>0.68859999999999999</v>
      </c>
      <c r="F22" s="62">
        <v>1.7706999999999999</v>
      </c>
      <c r="G22" s="62">
        <v>1.7486999999999999</v>
      </c>
      <c r="H22" s="62">
        <v>1.8056000000000001</v>
      </c>
      <c r="I22" s="62">
        <v>1.7775000000000001</v>
      </c>
      <c r="J22" s="62">
        <v>0.1426</v>
      </c>
      <c r="K22" s="62">
        <v>0.14280000000000001</v>
      </c>
      <c r="L22" s="62">
        <v>0.1363</v>
      </c>
      <c r="M22" s="62">
        <v>0.1358</v>
      </c>
      <c r="N22" s="62">
        <v>2.7911000000000001</v>
      </c>
      <c r="O22" s="62">
        <v>2.7823000000000002</v>
      </c>
      <c r="P22" s="62">
        <v>2.6787999999999998</v>
      </c>
      <c r="Q22" s="62">
        <v>2.6768999999999998</v>
      </c>
      <c r="R22" s="62">
        <v>1.1041000000000001</v>
      </c>
      <c r="S22" s="62">
        <v>1.0727</v>
      </c>
      <c r="T22" s="62">
        <v>0.96140000000000003</v>
      </c>
      <c r="U22" s="62">
        <v>0.90339999999999998</v>
      </c>
      <c r="V22" s="62">
        <v>0.47020000000000001</v>
      </c>
      <c r="W22" s="62">
        <v>0.46310000000000001</v>
      </c>
      <c r="X22" s="62">
        <v>0.5141</v>
      </c>
      <c r="Y22" s="62">
        <v>0.47949999999999998</v>
      </c>
    </row>
    <row r="23" spans="1:25" ht="15" customHeight="1" x14ac:dyDescent="0.2">
      <c r="A23" s="60" t="s">
        <v>20</v>
      </c>
      <c r="B23" s="74">
        <v>0.1681</v>
      </c>
      <c r="C23" s="62">
        <v>1.1758</v>
      </c>
      <c r="D23" s="62">
        <v>1.2403</v>
      </c>
      <c r="E23" s="62">
        <v>1.0537000000000001</v>
      </c>
      <c r="F23" s="62">
        <v>1.1277999999999999</v>
      </c>
      <c r="G23" s="62">
        <v>0.70620000000000005</v>
      </c>
      <c r="H23" s="62">
        <v>0.73380000000000001</v>
      </c>
      <c r="I23" s="62">
        <v>0.56279999999999997</v>
      </c>
      <c r="J23" s="62">
        <v>0.58450000000000002</v>
      </c>
      <c r="K23" s="62">
        <v>2.8014999999999999</v>
      </c>
      <c r="L23" s="62">
        <v>2.8426</v>
      </c>
      <c r="M23" s="62">
        <v>2.6360000000000001</v>
      </c>
      <c r="N23" s="62">
        <v>2.6783999999999999</v>
      </c>
      <c r="O23" s="62">
        <v>0.1221</v>
      </c>
      <c r="P23" s="62">
        <v>0.1169</v>
      </c>
      <c r="Q23" s="62">
        <v>9.5799999999999996E-2</v>
      </c>
      <c r="R23" s="62">
        <v>8.7599999999999997E-2</v>
      </c>
      <c r="S23" s="62">
        <v>0.56420000000000003</v>
      </c>
      <c r="T23" s="62">
        <v>0.54259999999999997</v>
      </c>
      <c r="U23" s="62">
        <v>1.5859000000000001</v>
      </c>
      <c r="V23" s="62">
        <v>1.655</v>
      </c>
      <c r="W23" s="62">
        <v>0.20030000000000001</v>
      </c>
      <c r="X23" s="62">
        <v>0.20580000000000001</v>
      </c>
      <c r="Y23" s="74">
        <v>0.1608</v>
      </c>
    </row>
    <row r="24" spans="1:25" ht="15" customHeight="1" x14ac:dyDescent="0.2">
      <c r="A24" s="60" t="s">
        <v>21</v>
      </c>
      <c r="B24" s="62">
        <v>1.6976</v>
      </c>
      <c r="C24" s="62">
        <v>1.6207</v>
      </c>
      <c r="D24" s="62">
        <v>1.4068000000000001</v>
      </c>
      <c r="E24" s="62">
        <v>1.3723000000000001</v>
      </c>
      <c r="F24" s="62">
        <v>2.4847999999999999</v>
      </c>
      <c r="G24" s="62">
        <v>2.3428</v>
      </c>
      <c r="H24" s="62">
        <v>2.0478999999999998</v>
      </c>
      <c r="I24" s="62">
        <v>1.8517999999999999</v>
      </c>
      <c r="J24" s="62">
        <v>2.2050999999999998</v>
      </c>
      <c r="K24" s="62">
        <v>2.1038999999999999</v>
      </c>
      <c r="L24" s="62">
        <v>2.9125999999999999</v>
      </c>
      <c r="M24" s="62">
        <v>2.8885000000000001</v>
      </c>
      <c r="N24" s="62">
        <v>1.2957000000000001</v>
      </c>
      <c r="O24" s="62">
        <v>1.2048000000000001</v>
      </c>
      <c r="P24" s="62">
        <v>0.97199999999999998</v>
      </c>
      <c r="Q24" s="62">
        <v>0.95189999999999997</v>
      </c>
      <c r="R24" s="62">
        <v>1.6051</v>
      </c>
      <c r="S24" s="62">
        <v>1.4822</v>
      </c>
      <c r="T24" s="62">
        <v>1.2138</v>
      </c>
      <c r="U24" s="62">
        <v>1.167</v>
      </c>
      <c r="V24" s="62">
        <v>2.6539999999999999</v>
      </c>
      <c r="W24" s="62">
        <v>2.6139000000000001</v>
      </c>
      <c r="X24" s="62">
        <v>2.9066000000000001</v>
      </c>
      <c r="Y24" s="62">
        <v>2.8675000000000002</v>
      </c>
    </row>
    <row r="25" spans="1:25" ht="15" customHeight="1" x14ac:dyDescent="0.2">
      <c r="A25" s="60" t="s">
        <v>22</v>
      </c>
      <c r="B25" s="74">
        <v>5.2299999999999999E-2</v>
      </c>
      <c r="C25" s="62">
        <v>2.8773</v>
      </c>
      <c r="D25" s="62">
        <v>2.8841000000000001</v>
      </c>
      <c r="E25" s="62">
        <v>1.0098</v>
      </c>
      <c r="F25" s="62">
        <v>1.0623</v>
      </c>
      <c r="G25" s="62">
        <v>2.895</v>
      </c>
      <c r="H25" s="62">
        <v>2.8679000000000001</v>
      </c>
      <c r="I25" s="62">
        <v>2.8473000000000002</v>
      </c>
      <c r="J25" s="62">
        <v>2.8477999999999999</v>
      </c>
      <c r="K25" s="62">
        <v>2.8264</v>
      </c>
      <c r="L25" s="62">
        <v>2.8586999999999998</v>
      </c>
      <c r="M25" s="62">
        <v>2.661</v>
      </c>
      <c r="N25" s="62">
        <v>2.6926000000000001</v>
      </c>
      <c r="O25" s="62">
        <v>1.804</v>
      </c>
      <c r="P25" s="62">
        <v>1.7911999999999999</v>
      </c>
      <c r="Q25" s="62">
        <v>0.1062</v>
      </c>
      <c r="R25" s="62">
        <v>0.1043</v>
      </c>
      <c r="S25" s="62">
        <v>8.3599999999999994E-2</v>
      </c>
      <c r="T25" s="62">
        <v>8.8999999999999996E-2</v>
      </c>
      <c r="U25" s="62">
        <v>1.2587999999999999</v>
      </c>
      <c r="V25" s="62">
        <v>1.2886</v>
      </c>
      <c r="W25" s="62">
        <v>2.7012999999999998</v>
      </c>
      <c r="X25" s="62">
        <v>2.7357</v>
      </c>
      <c r="Y25" s="74">
        <v>5.7200000000000001E-2</v>
      </c>
    </row>
    <row r="26" spans="1:25" ht="15" customHeight="1" x14ac:dyDescent="0.2">
      <c r="A26" s="60" t="s">
        <v>23</v>
      </c>
      <c r="B26" s="62">
        <v>2.4097</v>
      </c>
      <c r="C26" s="62">
        <v>2.1034999999999999</v>
      </c>
      <c r="D26" s="62">
        <v>0.92689999999999995</v>
      </c>
      <c r="E26" s="62">
        <v>1.0184</v>
      </c>
      <c r="F26" s="62">
        <v>0.45760000000000001</v>
      </c>
      <c r="G26" s="62">
        <v>0.44409999999999999</v>
      </c>
      <c r="H26" s="62">
        <v>0.31030000000000002</v>
      </c>
      <c r="I26" s="62">
        <v>0.29770000000000002</v>
      </c>
      <c r="J26" s="62">
        <v>2.7397999999999998</v>
      </c>
      <c r="K26" s="62">
        <v>2.7625000000000002</v>
      </c>
      <c r="L26" s="62">
        <v>2.0265</v>
      </c>
      <c r="M26" s="62">
        <v>2.1055999999999999</v>
      </c>
      <c r="N26" s="62">
        <v>3.1126</v>
      </c>
      <c r="O26" s="62">
        <v>3.0716999999999999</v>
      </c>
      <c r="P26" s="62">
        <v>3.0377999999999998</v>
      </c>
      <c r="Q26" s="62">
        <v>3.0348999999999999</v>
      </c>
      <c r="R26" s="62">
        <v>0.35759999999999997</v>
      </c>
      <c r="S26" s="62">
        <v>0.34439999999999998</v>
      </c>
      <c r="T26" s="62">
        <v>0.27129999999999999</v>
      </c>
      <c r="U26" s="62">
        <v>0.25840000000000002</v>
      </c>
      <c r="V26" s="62">
        <v>1.7059</v>
      </c>
      <c r="W26" s="62">
        <v>1.6672</v>
      </c>
      <c r="X26" s="62">
        <v>0.9022</v>
      </c>
      <c r="Y26" s="62">
        <v>0.91479999999999995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thickBot="1" x14ac:dyDescent="0.25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thickBot="1" x14ac:dyDescent="0.25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107" t="s">
        <v>37</v>
      </c>
      <c r="W30" s="109" t="s">
        <v>37</v>
      </c>
      <c r="X30" s="108" t="s">
        <v>38</v>
      </c>
      <c r="Y30" s="109" t="s">
        <v>38</v>
      </c>
    </row>
    <row r="31" spans="1:25" ht="15" customHeight="1" thickBot="1" x14ac:dyDescent="0.25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thickBot="1" x14ac:dyDescent="0.25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107" t="s">
        <v>54</v>
      </c>
      <c r="W32" s="109" t="s">
        <v>54</v>
      </c>
      <c r="X32" s="108" t="s">
        <v>55</v>
      </c>
      <c r="Y32" s="109" t="s">
        <v>55</v>
      </c>
    </row>
    <row r="33" spans="1:28" ht="15" customHeight="1" thickBot="1" x14ac:dyDescent="0.25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8" ht="15" customHeight="1" thickBot="1" x14ac:dyDescent="0.25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107" t="s">
        <v>72</v>
      </c>
      <c r="K34" s="109" t="s">
        <v>72</v>
      </c>
      <c r="L34" s="108" t="s">
        <v>73</v>
      </c>
      <c r="M34" s="109" t="s">
        <v>73</v>
      </c>
      <c r="N34" s="107" t="s">
        <v>74</v>
      </c>
      <c r="O34" s="109" t="s">
        <v>74</v>
      </c>
      <c r="P34" s="108" t="s">
        <v>75</v>
      </c>
      <c r="Q34" s="109" t="s">
        <v>75</v>
      </c>
      <c r="R34" s="107" t="s">
        <v>76</v>
      </c>
      <c r="S34" s="109" t="s">
        <v>76</v>
      </c>
      <c r="T34" s="108" t="s">
        <v>77</v>
      </c>
      <c r="U34" s="109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8" ht="15" customHeight="1" thickBot="1" x14ac:dyDescent="0.25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8" ht="15" customHeight="1" thickBot="1" x14ac:dyDescent="0.25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107" t="s">
        <v>97</v>
      </c>
      <c r="K36" s="109" t="s">
        <v>97</v>
      </c>
      <c r="L36" s="108" t="s">
        <v>98</v>
      </c>
      <c r="M36" s="109" t="s">
        <v>98</v>
      </c>
      <c r="N36" s="107" t="s">
        <v>99</v>
      </c>
      <c r="O36" s="109" t="s">
        <v>99</v>
      </c>
      <c r="P36" s="108" t="s">
        <v>100</v>
      </c>
      <c r="Q36" s="109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8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8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8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8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8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8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8" ht="13.5" thickBot="1" x14ac:dyDescent="0.25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8" ht="13.5" thickBot="1" x14ac:dyDescent="0.25">
      <c r="A44" s="60" t="s">
        <v>23</v>
      </c>
      <c r="B44" s="107" t="s">
        <v>192</v>
      </c>
      <c r="C44" s="109" t="s">
        <v>192</v>
      </c>
      <c r="D44" s="108" t="s">
        <v>193</v>
      </c>
      <c r="E44" s="109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107" t="s">
        <v>202</v>
      </c>
      <c r="W44" s="109" t="s">
        <v>202</v>
      </c>
      <c r="X44" s="108" t="s">
        <v>203</v>
      </c>
      <c r="Y44" s="109" t="s">
        <v>203</v>
      </c>
    </row>
    <row r="46" spans="1:28" ht="12.75" x14ac:dyDescent="0.2">
      <c r="A46" s="60" t="s">
        <v>369</v>
      </c>
    </row>
    <row r="48" spans="1:28" ht="15" customHeight="1" x14ac:dyDescent="0.2">
      <c r="T48" t="s">
        <v>317</v>
      </c>
      <c r="U48"/>
      <c r="V48"/>
      <c r="W48"/>
      <c r="X48"/>
      <c r="Y48"/>
      <c r="Z48"/>
      <c r="AA48"/>
      <c r="AB48"/>
    </row>
    <row r="49" spans="2:28" ht="15" customHeight="1" thickBot="1" x14ac:dyDescent="0.25">
      <c r="B49"/>
      <c r="C49" t="s">
        <v>205</v>
      </c>
      <c r="D49" t="s">
        <v>206</v>
      </c>
      <c r="T49"/>
      <c r="U49"/>
      <c r="V49"/>
      <c r="W49"/>
      <c r="X49"/>
      <c r="Y49"/>
      <c r="Z49"/>
      <c r="AA49"/>
      <c r="AB49"/>
    </row>
    <row r="50" spans="2:28" ht="15" customHeight="1" x14ac:dyDescent="0.2">
      <c r="B50" t="s">
        <v>207</v>
      </c>
      <c r="C50">
        <v>200</v>
      </c>
      <c r="D50" s="3">
        <f>AVERAGE(B11,Y11)</f>
        <v>2.5564</v>
      </c>
      <c r="T50" s="17" t="s">
        <v>318</v>
      </c>
      <c r="U50" s="17"/>
      <c r="V50"/>
      <c r="W50"/>
      <c r="X50"/>
      <c r="Y50"/>
      <c r="Z50"/>
      <c r="AA50"/>
      <c r="AB50"/>
    </row>
    <row r="51" spans="2:28" ht="15" customHeight="1" x14ac:dyDescent="0.2">
      <c r="B51" t="s">
        <v>208</v>
      </c>
      <c r="C51">
        <v>150</v>
      </c>
      <c r="D51" s="3">
        <f>AVERAGE(B13,Y13)</f>
        <v>2.3088500000000001</v>
      </c>
      <c r="T51" t="s">
        <v>319</v>
      </c>
      <c r="U51">
        <v>0.98508559583408317</v>
      </c>
      <c r="V51"/>
      <c r="W51"/>
      <c r="X51"/>
      <c r="Y51"/>
      <c r="Z51"/>
      <c r="AA51"/>
      <c r="AB51"/>
    </row>
    <row r="52" spans="2:28" ht="15" customHeight="1" x14ac:dyDescent="0.2">
      <c r="B52" t="s">
        <v>209</v>
      </c>
      <c r="C52">
        <v>100</v>
      </c>
      <c r="D52" s="3">
        <f>AVERAGE(B15,Y15)</f>
        <v>1.6842000000000001</v>
      </c>
      <c r="T52" t="s">
        <v>320</v>
      </c>
      <c r="U52">
        <v>0.97039363111979071</v>
      </c>
      <c r="V52"/>
      <c r="W52"/>
      <c r="X52"/>
      <c r="Y52"/>
      <c r="Z52"/>
      <c r="AA52"/>
      <c r="AB52"/>
    </row>
    <row r="53" spans="2:28" ht="15" customHeight="1" x14ac:dyDescent="0.2">
      <c r="B53" t="s">
        <v>210</v>
      </c>
      <c r="C53">
        <v>80</v>
      </c>
      <c r="D53" s="3">
        <f>AVERAGE(B17,Y17)</f>
        <v>1.2583</v>
      </c>
      <c r="T53" t="s">
        <v>321</v>
      </c>
      <c r="U53">
        <v>0.96447235734374881</v>
      </c>
      <c r="V53"/>
      <c r="W53"/>
      <c r="X53"/>
      <c r="Y53"/>
      <c r="Z53"/>
      <c r="AA53"/>
      <c r="AB53"/>
    </row>
    <row r="54" spans="2:28" ht="15" customHeight="1" x14ac:dyDescent="0.2">
      <c r="B54" t="s">
        <v>211</v>
      </c>
      <c r="C54">
        <v>40</v>
      </c>
      <c r="D54" s="3">
        <f>AVERAGE(B19,Y19)</f>
        <v>0.62705</v>
      </c>
      <c r="T54" t="s">
        <v>322</v>
      </c>
      <c r="U54">
        <v>0.18011278966247779</v>
      </c>
      <c r="V54"/>
      <c r="W54"/>
      <c r="X54"/>
      <c r="Y54"/>
      <c r="Z54"/>
      <c r="AA54"/>
      <c r="AB54"/>
    </row>
    <row r="55" spans="2:28" ht="15" customHeight="1" thickBot="1" x14ac:dyDescent="0.25">
      <c r="B55" t="s">
        <v>212</v>
      </c>
      <c r="C55">
        <v>20</v>
      </c>
      <c r="D55" s="3">
        <f>AVERAGE(B21,Y21)</f>
        <v>0.30185000000000001</v>
      </c>
      <c r="T55" s="15" t="s">
        <v>323</v>
      </c>
      <c r="U55" s="15">
        <v>7</v>
      </c>
      <c r="V55"/>
      <c r="W55"/>
      <c r="X55"/>
      <c r="Y55"/>
      <c r="Z55"/>
      <c r="AA55"/>
      <c r="AB55"/>
    </row>
    <row r="56" spans="2:28" ht="15" customHeight="1" x14ac:dyDescent="0.2">
      <c r="B56" t="s">
        <v>213</v>
      </c>
      <c r="C56">
        <v>10</v>
      </c>
      <c r="D56" s="3">
        <f>AVERAGE(B23,Y23)</f>
        <v>0.16444999999999999</v>
      </c>
      <c r="T56"/>
      <c r="U56"/>
      <c r="V56"/>
      <c r="W56"/>
      <c r="X56"/>
      <c r="Y56"/>
      <c r="Z56"/>
      <c r="AA56"/>
      <c r="AB56"/>
    </row>
    <row r="57" spans="2:28" ht="15" customHeight="1" thickBot="1" x14ac:dyDescent="0.25">
      <c r="T57" t="s">
        <v>324</v>
      </c>
      <c r="U57"/>
      <c r="V57"/>
      <c r="W57"/>
      <c r="X57"/>
      <c r="Y57"/>
      <c r="Z57"/>
      <c r="AA57"/>
      <c r="AB57"/>
    </row>
    <row r="58" spans="2:28" ht="15" customHeight="1" x14ac:dyDescent="0.2">
      <c r="T58" s="16"/>
      <c r="U58" s="16" t="s">
        <v>329</v>
      </c>
      <c r="V58" s="16" t="s">
        <v>330</v>
      </c>
      <c r="W58" s="16" t="s">
        <v>331</v>
      </c>
      <c r="X58" s="16" t="s">
        <v>13</v>
      </c>
      <c r="Y58" s="16" t="s">
        <v>332</v>
      </c>
      <c r="Z58"/>
      <c r="AA58"/>
      <c r="AB58"/>
    </row>
    <row r="59" spans="2:28" ht="15" customHeight="1" x14ac:dyDescent="0.2">
      <c r="T59" t="s">
        <v>325</v>
      </c>
      <c r="U59">
        <v>1</v>
      </c>
      <c r="V59">
        <v>5.3164520535714299</v>
      </c>
      <c r="W59">
        <v>5.3164520535714299</v>
      </c>
      <c r="X59">
        <v>163.88258131993712</v>
      </c>
      <c r="Y59">
        <v>5.1759467366289052E-5</v>
      </c>
      <c r="Z59"/>
      <c r="AA59"/>
      <c r="AB59"/>
    </row>
    <row r="60" spans="2:28" ht="15" customHeight="1" x14ac:dyDescent="0.2">
      <c r="T60" t="s">
        <v>326</v>
      </c>
      <c r="U60">
        <v>5</v>
      </c>
      <c r="V60">
        <v>0.16220308499999986</v>
      </c>
      <c r="W60">
        <v>3.244061699999997E-2</v>
      </c>
      <c r="X60"/>
      <c r="Y60"/>
      <c r="Z60"/>
      <c r="AA60"/>
      <c r="AB60"/>
    </row>
    <row r="61" spans="2:28" ht="15" customHeight="1" thickBot="1" x14ac:dyDescent="0.25">
      <c r="T61" s="15" t="s">
        <v>327</v>
      </c>
      <c r="U61" s="15">
        <v>6</v>
      </c>
      <c r="V61" s="15">
        <v>5.4786551385714297</v>
      </c>
      <c r="W61" s="15"/>
      <c r="X61" s="15"/>
      <c r="Y61" s="15"/>
      <c r="Z61"/>
      <c r="AA61"/>
      <c r="AB61"/>
    </row>
    <row r="62" spans="2:28" ht="15" customHeight="1" thickBot="1" x14ac:dyDescent="0.25">
      <c r="T62"/>
      <c r="U62"/>
      <c r="V62"/>
      <c r="W62"/>
      <c r="X62"/>
      <c r="Y62"/>
      <c r="Z62"/>
      <c r="AA62"/>
      <c r="AB62"/>
    </row>
    <row r="63" spans="2:28" ht="15" customHeight="1" x14ac:dyDescent="0.2">
      <c r="T63" s="16"/>
      <c r="U63" s="16" t="s">
        <v>333</v>
      </c>
      <c r="V63" s="16" t="s">
        <v>322</v>
      </c>
      <c r="W63" s="16" t="s">
        <v>334</v>
      </c>
      <c r="X63" s="16" t="s">
        <v>335</v>
      </c>
      <c r="Y63" s="16" t="s">
        <v>336</v>
      </c>
      <c r="Z63" s="16" t="s">
        <v>337</v>
      </c>
      <c r="AA63" s="16" t="s">
        <v>338</v>
      </c>
      <c r="AB63" s="16" t="s">
        <v>339</v>
      </c>
    </row>
    <row r="64" spans="2:28" ht="15" customHeight="1" x14ac:dyDescent="0.2">
      <c r="T64" t="s">
        <v>328</v>
      </c>
      <c r="U64">
        <v>0.1223000000000003</v>
      </c>
      <c r="V64">
        <v>0.11266833840197014</v>
      </c>
      <c r="W64">
        <v>1.0854868522482952</v>
      </c>
      <c r="X64">
        <v>0.3272465134251103</v>
      </c>
      <c r="Y64">
        <v>-0.16732318414742964</v>
      </c>
      <c r="Z64">
        <v>0.41192318414743023</v>
      </c>
      <c r="AA64">
        <v>-0.16732318414742964</v>
      </c>
      <c r="AB64">
        <v>0.41192318414743023</v>
      </c>
    </row>
    <row r="65" spans="20:28" ht="15" customHeight="1" thickBot="1" x14ac:dyDescent="0.25">
      <c r="T65" s="15" t="s">
        <v>340</v>
      </c>
      <c r="U65" s="15">
        <v>1.3408333333333335E-2</v>
      </c>
      <c r="V65" s="15">
        <v>1.0473899444104727E-3</v>
      </c>
      <c r="W65" s="15">
        <v>12.801663224750801</v>
      </c>
      <c r="X65" s="15">
        <v>5.1759467366289153E-5</v>
      </c>
      <c r="Y65" s="15">
        <v>1.0715931767403644E-2</v>
      </c>
      <c r="Z65" s="15">
        <v>1.6100734899263024E-2</v>
      </c>
      <c r="AA65" s="15">
        <v>1.0715931767403644E-2</v>
      </c>
      <c r="AB65" s="15">
        <v>1.6100734899263024E-2</v>
      </c>
    </row>
    <row r="66" spans="20:28" ht="15" customHeight="1" x14ac:dyDescent="0.2">
      <c r="T66"/>
      <c r="U66"/>
      <c r="V66"/>
      <c r="W66"/>
      <c r="X66"/>
      <c r="Y66"/>
      <c r="Z66"/>
      <c r="AA66"/>
      <c r="AB66"/>
    </row>
    <row r="67" spans="20:28" ht="15" customHeight="1" x14ac:dyDescent="0.2">
      <c r="T67"/>
      <c r="U67"/>
      <c r="V67"/>
      <c r="W67"/>
      <c r="X67"/>
      <c r="Y67"/>
      <c r="Z67"/>
      <c r="AA67"/>
      <c r="AB67"/>
    </row>
    <row r="68" spans="20:28" ht="15" customHeight="1" x14ac:dyDescent="0.2">
      <c r="T68"/>
      <c r="U68"/>
      <c r="V68"/>
      <c r="W68"/>
      <c r="X68"/>
      <c r="Y68"/>
      <c r="Z68"/>
      <c r="AA68"/>
      <c r="AB68"/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533F0-DFBC-4BE3-80AC-9003C17BADCC}">
  <sheetPr codeName="Sheet17"/>
  <dimension ref="A1:AA68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18" width="8" style="60" customWidth="1"/>
    <col min="19" max="19" width="13.85546875" style="60" customWidth="1"/>
    <col min="20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1414</v>
      </c>
    </row>
    <row r="3" spans="1:25" ht="15" customHeight="1" x14ac:dyDescent="0.2">
      <c r="A3" s="60" t="s">
        <v>1415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2.5815999999999999</v>
      </c>
      <c r="C11" s="62">
        <v>2.2961999999999998</v>
      </c>
      <c r="D11" s="62">
        <v>2.3822000000000001</v>
      </c>
      <c r="E11" s="62">
        <v>1.5296000000000001</v>
      </c>
      <c r="F11" s="62">
        <v>1.3607</v>
      </c>
      <c r="G11" s="62">
        <v>2.8359000000000001</v>
      </c>
      <c r="H11" s="62">
        <v>2.7892000000000001</v>
      </c>
      <c r="I11" s="62">
        <v>2.6785999999999999</v>
      </c>
      <c r="J11" s="62">
        <v>2.6993</v>
      </c>
      <c r="K11" s="62">
        <v>2.2585999999999999</v>
      </c>
      <c r="L11" s="62">
        <v>2.2454999999999998</v>
      </c>
      <c r="M11" s="62">
        <v>2.1560000000000001</v>
      </c>
      <c r="N11" s="62">
        <v>2.0876000000000001</v>
      </c>
      <c r="O11" s="62">
        <v>2.8660999999999999</v>
      </c>
      <c r="P11" s="62">
        <v>2.8692000000000002</v>
      </c>
      <c r="Q11" s="62">
        <v>1.8851</v>
      </c>
      <c r="R11" s="62">
        <v>1.841</v>
      </c>
      <c r="S11" s="62">
        <v>2.7429000000000001</v>
      </c>
      <c r="T11" s="62">
        <v>2.7227999999999999</v>
      </c>
      <c r="U11" s="62">
        <v>2.7130999999999998</v>
      </c>
      <c r="V11" s="62">
        <v>2.7126000000000001</v>
      </c>
      <c r="W11" s="62">
        <v>0.29480000000000001</v>
      </c>
      <c r="X11" s="62">
        <v>0.27929999999999999</v>
      </c>
      <c r="Y11" s="74">
        <v>2.5766</v>
      </c>
    </row>
    <row r="12" spans="1:25" ht="15" customHeight="1" x14ac:dyDescent="0.2">
      <c r="A12" s="60" t="s">
        <v>9</v>
      </c>
      <c r="B12" s="62">
        <v>1.7948</v>
      </c>
      <c r="C12" s="62">
        <v>1.9672000000000001</v>
      </c>
      <c r="D12" s="62">
        <v>0.92789999999999995</v>
      </c>
      <c r="E12" s="62">
        <v>0.84940000000000004</v>
      </c>
      <c r="F12" s="62">
        <v>0.85189999999999999</v>
      </c>
      <c r="G12" s="62">
        <v>0.83209999999999995</v>
      </c>
      <c r="H12" s="62">
        <v>2.3820000000000001</v>
      </c>
      <c r="I12" s="62">
        <v>2.3298000000000001</v>
      </c>
      <c r="J12" s="62">
        <v>2.8180000000000001</v>
      </c>
      <c r="K12" s="62">
        <v>2.8241000000000001</v>
      </c>
      <c r="L12" s="62">
        <v>2.5684</v>
      </c>
      <c r="M12" s="62">
        <v>2.5992000000000002</v>
      </c>
      <c r="N12" s="62">
        <v>1.0766</v>
      </c>
      <c r="O12" s="62">
        <v>1.0052000000000001</v>
      </c>
      <c r="P12" s="62">
        <v>2.8180999999999998</v>
      </c>
      <c r="Q12" s="62">
        <v>2.8346</v>
      </c>
      <c r="R12" s="62">
        <v>0.85170000000000001</v>
      </c>
      <c r="S12" s="62">
        <v>0.86609999999999998</v>
      </c>
      <c r="T12" s="62">
        <v>2.8391000000000002</v>
      </c>
      <c r="U12" s="62">
        <v>2.7877000000000001</v>
      </c>
      <c r="V12" s="62">
        <v>0.54059999999999997</v>
      </c>
      <c r="W12" s="62">
        <v>0.51670000000000005</v>
      </c>
      <c r="X12" s="62">
        <v>7.3300000000000004E-2</v>
      </c>
      <c r="Y12" s="62">
        <v>7.51E-2</v>
      </c>
    </row>
    <row r="13" spans="1:25" ht="15" customHeight="1" x14ac:dyDescent="0.2">
      <c r="A13" s="60" t="s">
        <v>10</v>
      </c>
      <c r="B13" s="74">
        <v>1.9581</v>
      </c>
      <c r="C13" s="62">
        <v>0.71699999999999997</v>
      </c>
      <c r="D13" s="62">
        <v>0.45929999999999999</v>
      </c>
      <c r="E13" s="62">
        <v>0.79420000000000002</v>
      </c>
      <c r="F13" s="62">
        <v>0.59460000000000002</v>
      </c>
      <c r="G13" s="62">
        <v>0.66020000000000001</v>
      </c>
      <c r="H13" s="62">
        <v>0.60240000000000005</v>
      </c>
      <c r="I13" s="62">
        <v>0.3805</v>
      </c>
      <c r="J13" s="62">
        <v>0.37440000000000001</v>
      </c>
      <c r="K13" s="62">
        <v>0.66820000000000002</v>
      </c>
      <c r="L13" s="62">
        <v>0.65</v>
      </c>
      <c r="M13" s="62">
        <v>7.5300000000000006E-2</v>
      </c>
      <c r="N13" s="62">
        <v>8.1100000000000005E-2</v>
      </c>
      <c r="O13" s="62">
        <v>7.7100000000000002E-2</v>
      </c>
      <c r="P13" s="62">
        <v>7.5700000000000003E-2</v>
      </c>
      <c r="Q13" s="62">
        <v>0.95689999999999997</v>
      </c>
      <c r="R13" s="62">
        <v>1.0645</v>
      </c>
      <c r="S13" s="62">
        <v>1.0002</v>
      </c>
      <c r="T13" s="62">
        <v>0.92300000000000004</v>
      </c>
      <c r="U13" s="62">
        <v>1.3676999999999999</v>
      </c>
      <c r="V13" s="62">
        <v>1.3797999999999999</v>
      </c>
      <c r="W13" s="62">
        <v>2.8512</v>
      </c>
      <c r="X13" s="62">
        <v>2.8077000000000001</v>
      </c>
      <c r="Y13" s="74">
        <v>2.3393000000000002</v>
      </c>
    </row>
    <row r="14" spans="1:25" ht="15" customHeight="1" x14ac:dyDescent="0.2">
      <c r="A14" s="60" t="s">
        <v>11</v>
      </c>
      <c r="B14" s="62">
        <v>1.3026</v>
      </c>
      <c r="C14" s="62">
        <v>1.4349000000000001</v>
      </c>
      <c r="D14" s="62">
        <v>2.0596000000000001</v>
      </c>
      <c r="E14" s="62">
        <v>2.1810999999999998</v>
      </c>
      <c r="F14" s="62">
        <v>1.5963000000000001</v>
      </c>
      <c r="G14" s="62">
        <v>1.8149</v>
      </c>
      <c r="H14" s="62">
        <v>0.1346</v>
      </c>
      <c r="I14" s="62">
        <v>0.14599999999999999</v>
      </c>
      <c r="J14" s="62">
        <v>0.80800000000000005</v>
      </c>
      <c r="K14" s="62">
        <v>0.80700000000000005</v>
      </c>
      <c r="L14" s="62">
        <v>0.6663</v>
      </c>
      <c r="M14" s="62">
        <v>0.64810000000000001</v>
      </c>
      <c r="N14" s="62">
        <v>0.76759999999999995</v>
      </c>
      <c r="O14" s="62">
        <v>0.75929999999999997</v>
      </c>
      <c r="P14" s="62">
        <v>0.48620000000000002</v>
      </c>
      <c r="Q14" s="62">
        <v>0.53120000000000001</v>
      </c>
      <c r="R14" s="62">
        <v>1.8461000000000001</v>
      </c>
      <c r="S14" s="62">
        <v>1.899</v>
      </c>
      <c r="T14" s="62">
        <v>1.1667000000000001</v>
      </c>
      <c r="U14" s="62">
        <v>1.2566999999999999</v>
      </c>
      <c r="V14" s="62">
        <v>2.8098999999999998</v>
      </c>
      <c r="W14" s="62">
        <v>2.8125</v>
      </c>
      <c r="X14" s="62">
        <v>2.1713</v>
      </c>
      <c r="Y14" s="62">
        <v>2.1574</v>
      </c>
    </row>
    <row r="15" spans="1:25" ht="15" customHeight="1" x14ac:dyDescent="0.2">
      <c r="A15" s="60" t="s">
        <v>12</v>
      </c>
      <c r="B15" s="74">
        <v>1.4426000000000001</v>
      </c>
      <c r="C15" s="62">
        <v>2.4321999999999999</v>
      </c>
      <c r="D15" s="62">
        <v>2.4344999999999999</v>
      </c>
      <c r="E15" s="62">
        <v>2.3208000000000002</v>
      </c>
      <c r="F15" s="62">
        <v>2.5295000000000001</v>
      </c>
      <c r="G15" s="62">
        <v>1.4020999999999999</v>
      </c>
      <c r="H15" s="62">
        <v>1.3805000000000001</v>
      </c>
      <c r="I15" s="62">
        <v>1.3816999999999999</v>
      </c>
      <c r="J15" s="62">
        <v>1.3362000000000001</v>
      </c>
      <c r="K15" s="62">
        <v>1.0949</v>
      </c>
      <c r="L15" s="62">
        <v>1.0919000000000001</v>
      </c>
      <c r="M15" s="62">
        <v>1.34</v>
      </c>
      <c r="N15" s="62">
        <v>1.2736000000000001</v>
      </c>
      <c r="O15" s="62">
        <v>2.319</v>
      </c>
      <c r="P15" s="62">
        <v>2.3313000000000001</v>
      </c>
      <c r="Q15" s="62">
        <v>2.8923000000000001</v>
      </c>
      <c r="R15" s="62">
        <v>2.87</v>
      </c>
      <c r="S15" s="62">
        <v>0.53290000000000004</v>
      </c>
      <c r="T15" s="62">
        <v>0.49459999999999998</v>
      </c>
      <c r="U15" s="62">
        <v>2.8475999999999999</v>
      </c>
      <c r="V15" s="62">
        <v>2.8628999999999998</v>
      </c>
      <c r="W15" s="62">
        <v>2.6112000000000002</v>
      </c>
      <c r="X15" s="62">
        <v>2.5615999999999999</v>
      </c>
      <c r="Y15" s="74">
        <v>1.5416000000000001</v>
      </c>
    </row>
    <row r="16" spans="1:25" ht="15" customHeight="1" x14ac:dyDescent="0.2">
      <c r="A16" s="60" t="s">
        <v>13</v>
      </c>
      <c r="B16" s="62">
        <v>0.37140000000000001</v>
      </c>
      <c r="C16" s="62">
        <v>0.50619999999999998</v>
      </c>
      <c r="D16" s="62">
        <v>2.1905000000000001</v>
      </c>
      <c r="E16" s="62">
        <v>2.3529</v>
      </c>
      <c r="F16" s="62">
        <v>1.3358000000000001</v>
      </c>
      <c r="G16" s="62">
        <v>1.2498</v>
      </c>
      <c r="H16" s="62">
        <v>7.8399999999999997E-2</v>
      </c>
      <c r="I16" s="62">
        <v>9.1700000000000004E-2</v>
      </c>
      <c r="J16" s="62">
        <v>7.8799999999999995E-2</v>
      </c>
      <c r="K16" s="62">
        <v>7.51E-2</v>
      </c>
      <c r="L16" s="62">
        <v>9.2600000000000002E-2</v>
      </c>
      <c r="M16" s="62">
        <v>9.8299999999999998E-2</v>
      </c>
      <c r="N16" s="62">
        <v>0.45800000000000002</v>
      </c>
      <c r="O16" s="62">
        <v>0.40360000000000001</v>
      </c>
      <c r="P16" s="62">
        <v>6.7299999999999999E-2</v>
      </c>
      <c r="Q16" s="62">
        <v>7.3200000000000001E-2</v>
      </c>
      <c r="R16" s="62">
        <v>1.2554000000000001</v>
      </c>
      <c r="S16" s="62">
        <v>1.2915000000000001</v>
      </c>
      <c r="T16" s="62">
        <v>6.3500000000000001E-2</v>
      </c>
      <c r="U16" s="62">
        <v>6.4199999999999993E-2</v>
      </c>
      <c r="V16" s="62">
        <v>6.7100000000000007E-2</v>
      </c>
      <c r="W16" s="62">
        <v>6.9400000000000003E-2</v>
      </c>
      <c r="X16" s="62">
        <v>6.3E-2</v>
      </c>
      <c r="Y16" s="62">
        <v>6.1699999999999998E-2</v>
      </c>
    </row>
    <row r="17" spans="1:25" ht="15" customHeight="1" x14ac:dyDescent="0.2">
      <c r="A17" s="60" t="s">
        <v>14</v>
      </c>
      <c r="B17" s="74">
        <v>1.3788</v>
      </c>
      <c r="C17" s="62">
        <v>2.4906000000000001</v>
      </c>
      <c r="D17" s="62">
        <v>2.4885000000000002</v>
      </c>
      <c r="E17" s="62">
        <v>1.0544</v>
      </c>
      <c r="F17" s="62">
        <v>0.82599999999999996</v>
      </c>
      <c r="G17" s="62">
        <v>0.57589999999999997</v>
      </c>
      <c r="H17" s="62">
        <v>0.56340000000000001</v>
      </c>
      <c r="I17" s="62">
        <v>2.1972</v>
      </c>
      <c r="J17" s="62">
        <v>2.1661000000000001</v>
      </c>
      <c r="K17" s="62">
        <v>2.8957000000000002</v>
      </c>
      <c r="L17" s="62">
        <v>2.8784000000000001</v>
      </c>
      <c r="M17" s="62">
        <v>1.3331999999999999</v>
      </c>
      <c r="N17" s="62">
        <v>1.409</v>
      </c>
      <c r="O17" s="62">
        <v>2.7818999999999998</v>
      </c>
      <c r="P17" s="62">
        <v>2.8464999999999998</v>
      </c>
      <c r="Q17" s="62">
        <v>0.63629999999999998</v>
      </c>
      <c r="R17" s="62">
        <v>1.0529999999999999</v>
      </c>
      <c r="S17" s="62">
        <v>0.64559999999999995</v>
      </c>
      <c r="T17" s="62">
        <v>0.625</v>
      </c>
      <c r="U17" s="62">
        <v>1.2290000000000001</v>
      </c>
      <c r="V17" s="62">
        <v>1.2052</v>
      </c>
      <c r="W17" s="62">
        <v>0.86639999999999995</v>
      </c>
      <c r="X17" s="62">
        <v>0.81740000000000002</v>
      </c>
      <c r="Y17" s="74">
        <v>1.2122999999999999</v>
      </c>
    </row>
    <row r="18" spans="1:25" ht="15" customHeight="1" x14ac:dyDescent="0.2">
      <c r="A18" s="60" t="s">
        <v>15</v>
      </c>
      <c r="B18" s="62">
        <v>0.7329</v>
      </c>
      <c r="C18" s="62">
        <v>0.69850000000000001</v>
      </c>
      <c r="D18" s="62">
        <v>2.0983000000000001</v>
      </c>
      <c r="E18" s="62">
        <v>2.1959</v>
      </c>
      <c r="F18" s="62">
        <v>2.2099000000000002</v>
      </c>
      <c r="G18" s="62">
        <v>2.1042000000000001</v>
      </c>
      <c r="H18" s="62">
        <v>2.4051999999999998</v>
      </c>
      <c r="I18" s="62">
        <v>2.363</v>
      </c>
      <c r="J18" s="62">
        <v>7.1900000000000006E-2</v>
      </c>
      <c r="K18" s="62">
        <v>7.0999999999999994E-2</v>
      </c>
      <c r="L18" s="62">
        <v>0.86729999999999996</v>
      </c>
      <c r="M18" s="62">
        <v>0.78280000000000005</v>
      </c>
      <c r="N18" s="62">
        <v>2.5848</v>
      </c>
      <c r="O18" s="62">
        <v>2.4771999999999998</v>
      </c>
      <c r="P18" s="62">
        <v>6.9099999999999995E-2</v>
      </c>
      <c r="Q18" s="62">
        <v>7.1999999999999995E-2</v>
      </c>
      <c r="R18" s="62">
        <v>6.9900000000000004E-2</v>
      </c>
      <c r="S18" s="62">
        <v>6.9199999999999998E-2</v>
      </c>
      <c r="T18" s="62">
        <v>0.1016</v>
      </c>
      <c r="U18" s="62">
        <v>0.10059999999999999</v>
      </c>
      <c r="V18" s="62">
        <v>0.75409999999999999</v>
      </c>
      <c r="W18" s="62">
        <v>0.75319999999999998</v>
      </c>
      <c r="X18" s="62">
        <v>9.6100000000000005E-2</v>
      </c>
      <c r="Y18" s="62">
        <v>9.1300000000000006E-2</v>
      </c>
    </row>
    <row r="19" spans="1:25" ht="15" customHeight="1" x14ac:dyDescent="0.2">
      <c r="A19" s="60" t="s">
        <v>16</v>
      </c>
      <c r="B19" s="74">
        <v>0.64029999999999998</v>
      </c>
      <c r="C19" s="62">
        <v>2.0918999999999999</v>
      </c>
      <c r="D19" s="62">
        <v>2.3912</v>
      </c>
      <c r="E19" s="62">
        <v>2.8896999999999999</v>
      </c>
      <c r="F19" s="62">
        <v>2.8660000000000001</v>
      </c>
      <c r="G19" s="62">
        <v>0.11600000000000001</v>
      </c>
      <c r="H19" s="62">
        <v>0.10489999999999999</v>
      </c>
      <c r="I19" s="62">
        <v>0.1133</v>
      </c>
      <c r="J19" s="62">
        <v>0.12479999999999999</v>
      </c>
      <c r="K19" s="62">
        <v>6.6000000000000003E-2</v>
      </c>
      <c r="L19" s="62">
        <v>6.6400000000000001E-2</v>
      </c>
      <c r="M19" s="62">
        <v>2.9306000000000001</v>
      </c>
      <c r="N19" s="62">
        <v>2.8866999999999998</v>
      </c>
      <c r="O19" s="62">
        <v>2.8340999999999998</v>
      </c>
      <c r="P19" s="62">
        <v>2.8408000000000002</v>
      </c>
      <c r="Q19" s="62">
        <v>2.4137</v>
      </c>
      <c r="R19" s="62">
        <v>2.3736000000000002</v>
      </c>
      <c r="S19" s="62">
        <v>2.2696000000000001</v>
      </c>
      <c r="T19" s="62">
        <v>2.3052999999999999</v>
      </c>
      <c r="U19" s="62">
        <v>0.65459999999999996</v>
      </c>
      <c r="V19" s="62">
        <v>0.64629999999999999</v>
      </c>
      <c r="W19" s="62">
        <v>9.8000000000000004E-2</v>
      </c>
      <c r="X19" s="62">
        <v>9.64E-2</v>
      </c>
      <c r="Y19" s="74">
        <v>0.67100000000000004</v>
      </c>
    </row>
    <row r="20" spans="1:25" ht="15" customHeight="1" x14ac:dyDescent="0.2">
      <c r="A20" s="60" t="s">
        <v>17</v>
      </c>
      <c r="B20" s="62">
        <v>0.27710000000000001</v>
      </c>
      <c r="C20" s="62">
        <v>0.28439999999999999</v>
      </c>
      <c r="D20" s="62">
        <v>1.0807</v>
      </c>
      <c r="E20" s="62">
        <v>1.1613</v>
      </c>
      <c r="F20" s="62">
        <v>0.1053</v>
      </c>
      <c r="G20" s="62">
        <v>0.1051</v>
      </c>
      <c r="H20" s="62">
        <v>2.8411</v>
      </c>
      <c r="I20" s="62">
        <v>2.7595999999999998</v>
      </c>
      <c r="J20" s="62">
        <v>1.2477</v>
      </c>
      <c r="K20" s="62">
        <v>1.2830999999999999</v>
      </c>
      <c r="L20" s="62">
        <v>1.0375000000000001</v>
      </c>
      <c r="M20" s="62">
        <v>0.95250000000000001</v>
      </c>
      <c r="N20" s="62">
        <v>0.1837</v>
      </c>
      <c r="O20" s="62">
        <v>0.16830000000000001</v>
      </c>
      <c r="P20" s="62">
        <v>0.1462</v>
      </c>
      <c r="Q20" s="62">
        <v>0.15160000000000001</v>
      </c>
      <c r="R20" s="62">
        <v>0.33510000000000001</v>
      </c>
      <c r="S20" s="62">
        <v>0.29970000000000002</v>
      </c>
      <c r="T20" s="62">
        <v>7.6999999999999999E-2</v>
      </c>
      <c r="U20" s="62">
        <v>7.9899999999999999E-2</v>
      </c>
      <c r="V20" s="62">
        <v>2.2004999999999999</v>
      </c>
      <c r="W20" s="62">
        <v>2.1164000000000001</v>
      </c>
      <c r="X20" s="62">
        <v>0.4</v>
      </c>
      <c r="Y20" s="62">
        <v>0.41789999999999999</v>
      </c>
    </row>
    <row r="21" spans="1:25" ht="15" customHeight="1" x14ac:dyDescent="0.2">
      <c r="A21" s="60" t="s">
        <v>18</v>
      </c>
      <c r="B21" s="74">
        <v>0.35060000000000002</v>
      </c>
      <c r="C21" s="62">
        <v>2.6930999999999998</v>
      </c>
      <c r="D21" s="62">
        <v>2.4937999999999998</v>
      </c>
      <c r="E21" s="62">
        <v>2.9205999999999999</v>
      </c>
      <c r="F21" s="62">
        <v>2.8513000000000002</v>
      </c>
      <c r="G21" s="62">
        <v>2.8451</v>
      </c>
      <c r="H21" s="62">
        <v>2.8509000000000002</v>
      </c>
      <c r="I21" s="62">
        <v>0.16250000000000001</v>
      </c>
      <c r="J21" s="62">
        <v>0.16209999999999999</v>
      </c>
      <c r="K21" s="62">
        <v>2.8919999999999999</v>
      </c>
      <c r="L21" s="62">
        <v>2.9228999999999998</v>
      </c>
      <c r="M21" s="62">
        <v>2.8826999999999998</v>
      </c>
      <c r="N21" s="62">
        <v>2.7961</v>
      </c>
      <c r="O21" s="62">
        <v>2.6871999999999998</v>
      </c>
      <c r="P21" s="62">
        <v>2.6735000000000002</v>
      </c>
      <c r="Q21" s="62">
        <v>0.9788</v>
      </c>
      <c r="R21" s="62">
        <v>1.3617999999999999</v>
      </c>
      <c r="S21" s="62">
        <v>0.51900000000000002</v>
      </c>
      <c r="T21" s="62">
        <v>0.52800000000000002</v>
      </c>
      <c r="U21" s="62">
        <v>9.7500000000000003E-2</v>
      </c>
      <c r="V21" s="62">
        <v>9.4700000000000006E-2</v>
      </c>
      <c r="W21" s="62">
        <v>0.51829999999999998</v>
      </c>
      <c r="X21" s="62">
        <v>0.47960000000000003</v>
      </c>
      <c r="Y21" s="74">
        <v>0.32129999999999997</v>
      </c>
    </row>
    <row r="22" spans="1:25" ht="15" customHeight="1" x14ac:dyDescent="0.2">
      <c r="A22" s="60" t="s">
        <v>19</v>
      </c>
      <c r="B22" s="62">
        <v>0.78410000000000002</v>
      </c>
      <c r="C22" s="62">
        <v>1.0508999999999999</v>
      </c>
      <c r="D22" s="62">
        <v>2.7090000000000001</v>
      </c>
      <c r="E22" s="62">
        <v>2.8287</v>
      </c>
      <c r="F22" s="62">
        <v>2.3843999999999999</v>
      </c>
      <c r="G22" s="62">
        <v>2.4546999999999999</v>
      </c>
      <c r="H22" s="62">
        <v>0.55769999999999997</v>
      </c>
      <c r="I22" s="62">
        <v>0.60250000000000004</v>
      </c>
      <c r="J22" s="62">
        <v>1.2686999999999999</v>
      </c>
      <c r="K22" s="62">
        <v>1.2313000000000001</v>
      </c>
      <c r="L22" s="62">
        <v>1.3055000000000001</v>
      </c>
      <c r="M22" s="62">
        <v>1.3683000000000001</v>
      </c>
      <c r="N22" s="62">
        <v>0.30780000000000002</v>
      </c>
      <c r="O22" s="62">
        <v>0.31469999999999998</v>
      </c>
      <c r="P22" s="62">
        <v>2.8908</v>
      </c>
      <c r="Q22" s="62">
        <v>2.9003000000000001</v>
      </c>
      <c r="R22" s="62">
        <v>0.82040000000000002</v>
      </c>
      <c r="S22" s="62">
        <v>0.77010000000000001</v>
      </c>
      <c r="T22" s="62">
        <v>7.0400000000000004E-2</v>
      </c>
      <c r="U22" s="62">
        <v>7.1400000000000005E-2</v>
      </c>
      <c r="V22" s="62">
        <v>2.863</v>
      </c>
      <c r="W22" s="62">
        <v>2.8662999999999998</v>
      </c>
      <c r="X22" s="62">
        <v>0.52759999999999996</v>
      </c>
      <c r="Y22" s="62">
        <v>0.45529999999999998</v>
      </c>
    </row>
    <row r="23" spans="1:25" ht="15" customHeight="1" x14ac:dyDescent="0.2">
      <c r="A23" s="60" t="s">
        <v>20</v>
      </c>
      <c r="B23" s="74">
        <v>0.1845</v>
      </c>
      <c r="C23" s="62">
        <v>9.1399999999999995E-2</v>
      </c>
      <c r="D23" s="62">
        <v>8.7499999999999994E-2</v>
      </c>
      <c r="E23" s="62">
        <v>1.1597</v>
      </c>
      <c r="F23" s="62">
        <v>1.1834</v>
      </c>
      <c r="G23" s="62">
        <v>2.4857</v>
      </c>
      <c r="H23" s="62">
        <v>2.4984000000000002</v>
      </c>
      <c r="I23" s="62">
        <v>1.7565</v>
      </c>
      <c r="J23" s="62">
        <v>1.6834</v>
      </c>
      <c r="K23" s="62">
        <v>2.4186000000000001</v>
      </c>
      <c r="L23" s="62">
        <v>2.3329</v>
      </c>
      <c r="M23" s="62">
        <v>0.94969999999999999</v>
      </c>
      <c r="N23" s="62">
        <v>0.94679999999999997</v>
      </c>
      <c r="O23" s="62">
        <v>0.25</v>
      </c>
      <c r="P23" s="62">
        <v>0.2417</v>
      </c>
      <c r="Q23" s="62">
        <v>1.5579000000000001</v>
      </c>
      <c r="R23" s="62">
        <v>1.3763000000000001</v>
      </c>
      <c r="S23" s="62">
        <v>0.9274</v>
      </c>
      <c r="T23" s="62">
        <v>0.81910000000000005</v>
      </c>
      <c r="U23" s="62">
        <v>2.8563999999999998</v>
      </c>
      <c r="V23" s="62">
        <v>2.8142</v>
      </c>
      <c r="W23" s="62">
        <v>7.7299999999999994E-2</v>
      </c>
      <c r="X23" s="62">
        <v>7.0400000000000004E-2</v>
      </c>
      <c r="Y23" s="74">
        <v>0.17369999999999999</v>
      </c>
    </row>
    <row r="24" spans="1:25" ht="15" customHeight="1" x14ac:dyDescent="0.2">
      <c r="A24" s="60" t="s">
        <v>21</v>
      </c>
      <c r="B24" s="62">
        <v>2.923</v>
      </c>
      <c r="C24" s="62">
        <v>2.9517000000000002</v>
      </c>
      <c r="D24" s="62">
        <v>2.5322</v>
      </c>
      <c r="E24" s="62">
        <v>2.6377000000000002</v>
      </c>
      <c r="F24" s="62">
        <v>2.9262000000000001</v>
      </c>
      <c r="G24" s="62">
        <v>2.8807999999999998</v>
      </c>
      <c r="H24" s="62">
        <v>2.6926999999999999</v>
      </c>
      <c r="I24" s="62">
        <v>2.5834999999999999</v>
      </c>
      <c r="J24" s="62">
        <v>2.9093</v>
      </c>
      <c r="K24" s="62">
        <v>2.8975</v>
      </c>
      <c r="L24" s="62">
        <v>0.1003</v>
      </c>
      <c r="M24" s="62">
        <v>9.4200000000000006E-2</v>
      </c>
      <c r="N24" s="62">
        <v>2.8915000000000002</v>
      </c>
      <c r="O24" s="62">
        <v>2.8763999999999998</v>
      </c>
      <c r="P24" s="62">
        <v>0.32750000000000001</v>
      </c>
      <c r="Q24" s="62">
        <v>0.32579999999999998</v>
      </c>
      <c r="R24" s="62">
        <v>1.2045999999999999</v>
      </c>
      <c r="S24" s="62">
        <v>1.1831</v>
      </c>
      <c r="T24" s="62">
        <v>0.81810000000000005</v>
      </c>
      <c r="U24" s="62">
        <v>0.78010000000000002</v>
      </c>
      <c r="V24" s="62">
        <v>2.4518</v>
      </c>
      <c r="W24" s="62">
        <v>2.2200000000000002</v>
      </c>
      <c r="X24" s="62">
        <v>2.7924000000000002</v>
      </c>
      <c r="Y24" s="62">
        <v>2.7738</v>
      </c>
    </row>
    <row r="25" spans="1:25" ht="15" customHeight="1" x14ac:dyDescent="0.2">
      <c r="A25" s="60" t="s">
        <v>22</v>
      </c>
      <c r="B25" s="74">
        <v>9.6199999999999994E-2</v>
      </c>
      <c r="C25" s="62">
        <v>2.8858000000000001</v>
      </c>
      <c r="D25" s="62">
        <v>2.8574999999999999</v>
      </c>
      <c r="E25" s="62">
        <v>2.6488</v>
      </c>
      <c r="F25" s="62">
        <v>2.5840999999999998</v>
      </c>
      <c r="G25" s="62">
        <v>2.6789000000000001</v>
      </c>
      <c r="H25" s="62">
        <v>2.669</v>
      </c>
      <c r="I25" s="62">
        <v>2.1722000000000001</v>
      </c>
      <c r="J25" s="62">
        <v>2.1288999999999998</v>
      </c>
      <c r="K25" s="62">
        <v>2.8197000000000001</v>
      </c>
      <c r="L25" s="62">
        <v>2.8325999999999998</v>
      </c>
      <c r="M25" s="62">
        <v>0.78490000000000004</v>
      </c>
      <c r="N25" s="62">
        <v>0.69259999999999999</v>
      </c>
      <c r="O25" s="62">
        <v>1.3788</v>
      </c>
      <c r="P25" s="62">
        <v>1.2729999999999999</v>
      </c>
      <c r="Q25" s="62">
        <v>0.92710000000000004</v>
      </c>
      <c r="R25" s="62">
        <v>0.89549999999999996</v>
      </c>
      <c r="S25" s="62">
        <v>2.7904</v>
      </c>
      <c r="T25" s="62">
        <v>2.8003999999999998</v>
      </c>
      <c r="U25" s="62">
        <v>2.8256999999999999</v>
      </c>
      <c r="V25" s="62">
        <v>2.8281000000000001</v>
      </c>
      <c r="W25" s="62">
        <v>1.88</v>
      </c>
      <c r="X25" s="62">
        <v>1.681</v>
      </c>
      <c r="Y25" s="74">
        <v>6.1499999999999999E-2</v>
      </c>
    </row>
    <row r="26" spans="1:25" ht="15" customHeight="1" x14ac:dyDescent="0.2">
      <c r="A26" s="60" t="s">
        <v>23</v>
      </c>
      <c r="B26" s="62">
        <v>1.1955</v>
      </c>
      <c r="C26" s="62">
        <v>1.133</v>
      </c>
      <c r="D26" s="62">
        <v>6.8400000000000002E-2</v>
      </c>
      <c r="E26" s="62">
        <v>6.9800000000000001E-2</v>
      </c>
      <c r="F26" s="62">
        <v>0.57789999999999997</v>
      </c>
      <c r="G26" s="62">
        <v>0.54590000000000005</v>
      </c>
      <c r="H26" s="62">
        <v>1.3134999999999999</v>
      </c>
      <c r="I26" s="62">
        <v>1.2722</v>
      </c>
      <c r="J26" s="62">
        <v>0.52170000000000005</v>
      </c>
      <c r="K26" s="62">
        <v>0.51049999999999995</v>
      </c>
      <c r="L26" s="62">
        <v>2.4375</v>
      </c>
      <c r="M26" s="62">
        <v>2.5163000000000002</v>
      </c>
      <c r="N26" s="62">
        <v>2.8980000000000001</v>
      </c>
      <c r="O26" s="62">
        <v>2.8315000000000001</v>
      </c>
      <c r="P26" s="62">
        <v>0.16589999999999999</v>
      </c>
      <c r="Q26" s="62">
        <v>0.1716</v>
      </c>
      <c r="R26" s="62">
        <v>0.97230000000000005</v>
      </c>
      <c r="S26" s="62">
        <v>0.94669999999999999</v>
      </c>
      <c r="T26" s="62">
        <v>0.33350000000000002</v>
      </c>
      <c r="U26" s="62">
        <v>0.32400000000000001</v>
      </c>
      <c r="V26" s="62">
        <v>0.11700000000000001</v>
      </c>
      <c r="W26" s="62">
        <v>0.1163</v>
      </c>
      <c r="X26" s="62">
        <v>7.6300000000000007E-2</v>
      </c>
      <c r="Y26" s="62">
        <v>7.5899999999999995E-2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7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7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7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7" ht="15" customHeight="1" thickBot="1" x14ac:dyDescent="0.25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7" ht="15" customHeight="1" thickBot="1" x14ac:dyDescent="0.25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107" t="s">
        <v>114</v>
      </c>
      <c r="T37" s="109" t="s">
        <v>114</v>
      </c>
      <c r="U37" s="108" t="s">
        <v>115</v>
      </c>
      <c r="V37" s="109" t="s">
        <v>115</v>
      </c>
      <c r="W37" s="60" t="s">
        <v>116</v>
      </c>
      <c r="X37" s="60" t="s">
        <v>116</v>
      </c>
      <c r="Y37" s="60" t="s">
        <v>117</v>
      </c>
    </row>
    <row r="38" spans="1:27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7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7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7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7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7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7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7" ht="12.75" x14ac:dyDescent="0.2">
      <c r="A46" s="60" t="s">
        <v>369</v>
      </c>
    </row>
    <row r="48" spans="1:27" ht="15" customHeight="1" x14ac:dyDescent="0.2">
      <c r="S48" t="s">
        <v>317</v>
      </c>
      <c r="T48"/>
      <c r="U48"/>
      <c r="V48"/>
      <c r="W48"/>
      <c r="X48"/>
      <c r="Y48"/>
      <c r="Z48"/>
      <c r="AA48"/>
    </row>
    <row r="49" spans="2:27" ht="15" customHeight="1" thickBot="1" x14ac:dyDescent="0.25">
      <c r="B49"/>
      <c r="C49" t="s">
        <v>205</v>
      </c>
      <c r="D49" t="s">
        <v>206</v>
      </c>
      <c r="S49"/>
      <c r="T49"/>
      <c r="U49"/>
      <c r="V49"/>
      <c r="W49"/>
      <c r="X49"/>
      <c r="Y49"/>
      <c r="Z49"/>
      <c r="AA49"/>
    </row>
    <row r="50" spans="2:27" ht="15" customHeight="1" x14ac:dyDescent="0.2">
      <c r="B50" t="s">
        <v>207</v>
      </c>
      <c r="C50">
        <v>200</v>
      </c>
      <c r="D50" s="3">
        <f>AVERAGE(B11,Y11)</f>
        <v>2.5790999999999999</v>
      </c>
      <c r="S50" s="17" t="s">
        <v>318</v>
      </c>
      <c r="T50" s="17"/>
      <c r="U50"/>
      <c r="V50"/>
      <c r="W50"/>
      <c r="X50"/>
      <c r="Y50"/>
      <c r="Z50"/>
      <c r="AA50"/>
    </row>
    <row r="51" spans="2:27" ht="15" customHeight="1" x14ac:dyDescent="0.2">
      <c r="B51" t="s">
        <v>208</v>
      </c>
      <c r="C51">
        <v>150</v>
      </c>
      <c r="D51" s="3">
        <f>AVERAGE(B13,Y13)</f>
        <v>2.1486999999999998</v>
      </c>
      <c r="S51" t="s">
        <v>319</v>
      </c>
      <c r="T51">
        <v>0.99433270810703911</v>
      </c>
      <c r="U51"/>
      <c r="V51"/>
      <c r="W51"/>
      <c r="X51"/>
      <c r="Y51"/>
      <c r="Z51"/>
      <c r="AA51"/>
    </row>
    <row r="52" spans="2:27" ht="15" customHeight="1" x14ac:dyDescent="0.2">
      <c r="B52" t="s">
        <v>209</v>
      </c>
      <c r="C52">
        <v>100</v>
      </c>
      <c r="D52" s="3">
        <f>AVERAGE(B15,Y15)</f>
        <v>1.4921000000000002</v>
      </c>
      <c r="S52" t="s">
        <v>320</v>
      </c>
      <c r="T52">
        <v>0.98869753441147834</v>
      </c>
      <c r="U52"/>
      <c r="V52"/>
      <c r="W52"/>
      <c r="X52"/>
      <c r="Y52"/>
      <c r="Z52"/>
      <c r="AA52"/>
    </row>
    <row r="53" spans="2:27" ht="15" customHeight="1" x14ac:dyDescent="0.2">
      <c r="B53" t="s">
        <v>210</v>
      </c>
      <c r="C53">
        <v>80</v>
      </c>
      <c r="D53" s="3">
        <f>AVERAGE(B17,Y17)</f>
        <v>1.29555</v>
      </c>
      <c r="S53" t="s">
        <v>321</v>
      </c>
      <c r="T53">
        <v>0.98643704129377396</v>
      </c>
      <c r="U53"/>
      <c r="V53"/>
      <c r="W53"/>
      <c r="X53"/>
      <c r="Y53"/>
      <c r="Z53"/>
      <c r="AA53"/>
    </row>
    <row r="54" spans="2:27" ht="15" customHeight="1" x14ac:dyDescent="0.2">
      <c r="B54" t="s">
        <v>211</v>
      </c>
      <c r="C54">
        <v>40</v>
      </c>
      <c r="D54" s="3">
        <f>AVERAGE(B19,Y19)</f>
        <v>0.65565000000000007</v>
      </c>
      <c r="S54" t="s">
        <v>322</v>
      </c>
      <c r="T54">
        <v>0.10599192355978536</v>
      </c>
      <c r="U54"/>
      <c r="V54"/>
      <c r="W54"/>
      <c r="X54"/>
      <c r="Y54"/>
      <c r="Z54"/>
      <c r="AA54"/>
    </row>
    <row r="55" spans="2:27" ht="15" customHeight="1" thickBot="1" x14ac:dyDescent="0.25">
      <c r="B55" t="s">
        <v>212</v>
      </c>
      <c r="C55">
        <v>20</v>
      </c>
      <c r="D55" s="3">
        <f>AVERAGE(B21,Y21)</f>
        <v>0.33594999999999997</v>
      </c>
      <c r="S55" s="15" t="s">
        <v>323</v>
      </c>
      <c r="T55" s="15">
        <v>7</v>
      </c>
      <c r="U55"/>
      <c r="V55"/>
      <c r="W55"/>
      <c r="X55"/>
      <c r="Y55"/>
      <c r="Z55"/>
      <c r="AA55"/>
    </row>
    <row r="56" spans="2:27" ht="15" customHeight="1" x14ac:dyDescent="0.2">
      <c r="B56" t="s">
        <v>213</v>
      </c>
      <c r="C56">
        <v>10</v>
      </c>
      <c r="D56" s="3">
        <f>AVERAGE(B23,Y23)</f>
        <v>0.17909999999999998</v>
      </c>
      <c r="S56"/>
      <c r="T56"/>
      <c r="U56"/>
      <c r="V56"/>
      <c r="W56"/>
      <c r="X56"/>
      <c r="Y56"/>
      <c r="Z56"/>
      <c r="AA56"/>
    </row>
    <row r="57" spans="2:27" ht="15" customHeight="1" thickBot="1" x14ac:dyDescent="0.25">
      <c r="S57" t="s">
        <v>324</v>
      </c>
      <c r="T57"/>
      <c r="U57"/>
      <c r="V57"/>
      <c r="W57"/>
      <c r="X57"/>
      <c r="Y57"/>
      <c r="Z57"/>
      <c r="AA57"/>
    </row>
    <row r="58" spans="2:27" ht="15" customHeight="1" x14ac:dyDescent="0.2">
      <c r="S58" s="16"/>
      <c r="T58" s="16" t="s">
        <v>329</v>
      </c>
      <c r="U58" s="16" t="s">
        <v>330</v>
      </c>
      <c r="V58" s="16" t="s">
        <v>331</v>
      </c>
      <c r="W58" s="16" t="s">
        <v>13</v>
      </c>
      <c r="X58" s="16" t="s">
        <v>332</v>
      </c>
      <c r="Y58"/>
      <c r="Z58"/>
      <c r="AA58"/>
    </row>
    <row r="59" spans="2:27" ht="15" customHeight="1" x14ac:dyDescent="0.2">
      <c r="S59" t="s">
        <v>325</v>
      </c>
      <c r="T59">
        <v>1</v>
      </c>
      <c r="U59">
        <v>4.9136680049861967</v>
      </c>
      <c r="V59">
        <v>4.9136680049861967</v>
      </c>
      <c r="W59">
        <v>437.38135129363286</v>
      </c>
      <c r="X59">
        <v>4.6299145711397731E-6</v>
      </c>
      <c r="Y59"/>
      <c r="Z59"/>
      <c r="AA59"/>
    </row>
    <row r="60" spans="2:27" ht="15" customHeight="1" x14ac:dyDescent="0.2">
      <c r="S60" t="s">
        <v>326</v>
      </c>
      <c r="T60">
        <v>5</v>
      </c>
      <c r="U60">
        <v>5.6171439299516922E-2</v>
      </c>
      <c r="V60">
        <v>1.1234287859903384E-2</v>
      </c>
      <c r="W60"/>
      <c r="X60"/>
      <c r="Y60"/>
      <c r="Z60"/>
      <c r="AA60"/>
    </row>
    <row r="61" spans="2:27" ht="15" customHeight="1" thickBot="1" x14ac:dyDescent="0.25">
      <c r="S61" s="15" t="s">
        <v>327</v>
      </c>
      <c r="T61" s="15">
        <v>6</v>
      </c>
      <c r="U61" s="15">
        <v>4.9698394442857134</v>
      </c>
      <c r="V61" s="15"/>
      <c r="W61" s="15"/>
      <c r="X61" s="15"/>
      <c r="Y61"/>
      <c r="Z61"/>
      <c r="AA61"/>
    </row>
    <row r="62" spans="2:27" ht="15" customHeight="1" thickBot="1" x14ac:dyDescent="0.25">
      <c r="S62"/>
      <c r="T62"/>
      <c r="U62"/>
      <c r="V62"/>
      <c r="W62"/>
      <c r="X62"/>
      <c r="Y62"/>
      <c r="Z62"/>
      <c r="AA62"/>
    </row>
    <row r="63" spans="2:27" ht="15" customHeight="1" x14ac:dyDescent="0.2">
      <c r="S63" s="16"/>
      <c r="T63" s="16" t="s">
        <v>333</v>
      </c>
      <c r="U63" s="16" t="s">
        <v>322</v>
      </c>
      <c r="V63" s="16" t="s">
        <v>334</v>
      </c>
      <c r="W63" s="16" t="s">
        <v>335</v>
      </c>
      <c r="X63" s="16" t="s">
        <v>336</v>
      </c>
      <c r="Y63" s="16" t="s">
        <v>337</v>
      </c>
      <c r="Z63" s="16" t="s">
        <v>338</v>
      </c>
      <c r="AA63" s="16" t="s">
        <v>339</v>
      </c>
    </row>
    <row r="64" spans="2:27" ht="15" customHeight="1" x14ac:dyDescent="0.2">
      <c r="S64" t="s">
        <v>328</v>
      </c>
      <c r="T64">
        <v>0.13598623188405834</v>
      </c>
      <c r="U64">
        <v>6.630253150755272E-2</v>
      </c>
      <c r="V64">
        <v>2.0509960749925171</v>
      </c>
      <c r="W64">
        <v>9.5521637066306689E-2</v>
      </c>
      <c r="X64">
        <v>-3.4449851265961146E-2</v>
      </c>
      <c r="Y64">
        <v>0.3064223150340778</v>
      </c>
      <c r="Z64">
        <v>-3.4449851265961146E-2</v>
      </c>
      <c r="AA64">
        <v>0.3064223150340778</v>
      </c>
    </row>
    <row r="65" spans="19:27" ht="15" customHeight="1" thickBot="1" x14ac:dyDescent="0.25">
      <c r="S65" s="15" t="s">
        <v>340</v>
      </c>
      <c r="T65" s="15">
        <v>1.2890410628019324E-2</v>
      </c>
      <c r="U65" s="15">
        <v>6.1636308633761596E-4</v>
      </c>
      <c r="V65" s="15">
        <v>20.913664224464178</v>
      </c>
      <c r="W65" s="15">
        <v>4.6299145711397731E-6</v>
      </c>
      <c r="X65" s="15">
        <v>1.130599887412311E-2</v>
      </c>
      <c r="Y65" s="15">
        <v>1.4474822381915537E-2</v>
      </c>
      <c r="Z65" s="15">
        <v>1.130599887412311E-2</v>
      </c>
      <c r="AA65" s="15">
        <v>1.4474822381915537E-2</v>
      </c>
    </row>
    <row r="66" spans="19:27" ht="15" customHeight="1" x14ac:dyDescent="0.2">
      <c r="S66"/>
      <c r="T66"/>
      <c r="U66"/>
      <c r="V66"/>
      <c r="W66"/>
      <c r="X66"/>
      <c r="Y66"/>
      <c r="Z66"/>
      <c r="AA66"/>
    </row>
    <row r="67" spans="19:27" ht="15" customHeight="1" x14ac:dyDescent="0.2">
      <c r="S67"/>
      <c r="T67"/>
      <c r="U67"/>
      <c r="V67"/>
      <c r="W67"/>
      <c r="X67"/>
      <c r="Y67"/>
      <c r="Z67"/>
      <c r="AA67"/>
    </row>
    <row r="68" spans="19:27" ht="15" customHeight="1" x14ac:dyDescent="0.2">
      <c r="S68"/>
      <c r="T68"/>
      <c r="U68"/>
      <c r="V68"/>
      <c r="W68"/>
      <c r="X68"/>
      <c r="Y68"/>
      <c r="Z68"/>
      <c r="AA68"/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19317-0D62-4907-97DC-36912D951BFC}">
  <sheetPr codeName="Sheet18"/>
  <dimension ref="A1:Z64"/>
  <sheetViews>
    <sheetView workbookViewId="0">
      <selection activeCell="O24" sqref="O24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0" width="8" customWidth="1"/>
    <col min="11" max="12" width="12.140625" customWidth="1"/>
    <col min="13" max="17" width="8" customWidth="1"/>
    <col min="18" max="18" width="13.42578125" customWidth="1"/>
    <col min="19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1420</v>
      </c>
    </row>
    <row r="3" spans="1:25" ht="15" customHeight="1" x14ac:dyDescent="0.2">
      <c r="A3" t="s">
        <v>1419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2.7631999999999999</v>
      </c>
      <c r="C11" s="2">
        <v>0.44719999999999999</v>
      </c>
      <c r="D11" s="2">
        <v>0.42709999999999998</v>
      </c>
      <c r="E11" s="2">
        <v>1.5197000000000001</v>
      </c>
      <c r="F11" s="2">
        <v>1.4481999999999999</v>
      </c>
      <c r="G11" s="2">
        <v>0.68820000000000003</v>
      </c>
      <c r="H11" s="2">
        <v>0.64439999999999997</v>
      </c>
      <c r="I11" s="2">
        <v>0.65949999999999998</v>
      </c>
      <c r="J11" s="2">
        <v>0.66479999999999995</v>
      </c>
      <c r="K11" s="2">
        <v>2.5807000000000002</v>
      </c>
      <c r="L11" s="2">
        <v>2.5011999999999999</v>
      </c>
      <c r="M11" s="2">
        <v>0.68559999999999999</v>
      </c>
      <c r="N11" s="2">
        <v>0.67090000000000005</v>
      </c>
      <c r="O11" s="2">
        <v>1.8128</v>
      </c>
      <c r="P11" s="2">
        <v>1.8012999999999999</v>
      </c>
      <c r="Q11" s="2">
        <v>2.1911999999999998</v>
      </c>
      <c r="R11" s="2">
        <v>2.1282999999999999</v>
      </c>
      <c r="S11" s="2">
        <v>2.2926000000000002</v>
      </c>
      <c r="T11" s="2">
        <v>2.2170000000000001</v>
      </c>
      <c r="U11" s="2">
        <v>0.1671</v>
      </c>
      <c r="V11" s="2">
        <v>0.1648</v>
      </c>
      <c r="W11" s="2">
        <v>1.0450999999999999</v>
      </c>
      <c r="X11" s="2">
        <v>1.1973</v>
      </c>
      <c r="Y11" s="77">
        <v>2.6248</v>
      </c>
    </row>
    <row r="12" spans="1:25" ht="15" customHeight="1" x14ac:dyDescent="0.2">
      <c r="A12" t="s">
        <v>9</v>
      </c>
      <c r="B12" s="2">
        <v>8.7300000000000003E-2</v>
      </c>
      <c r="C12" s="2">
        <v>8.9200000000000002E-2</v>
      </c>
      <c r="D12" s="2">
        <v>0.95289999999999997</v>
      </c>
      <c r="E12" s="2">
        <v>1.0523</v>
      </c>
      <c r="F12" s="2">
        <v>9.0800000000000006E-2</v>
      </c>
      <c r="G12" s="2">
        <v>9.9199999999999997E-2</v>
      </c>
      <c r="H12" s="2">
        <v>8.1199999999999994E-2</v>
      </c>
      <c r="I12" s="2">
        <v>0.1009</v>
      </c>
      <c r="J12" s="2">
        <v>0.35599999999999998</v>
      </c>
      <c r="K12" s="2">
        <v>0.40870000000000001</v>
      </c>
      <c r="L12" s="2">
        <v>1.2032</v>
      </c>
      <c r="M12" s="2">
        <v>1.3613999999999999</v>
      </c>
      <c r="N12" s="2">
        <v>2.7738</v>
      </c>
      <c r="O12" s="2">
        <v>2.5901999999999998</v>
      </c>
      <c r="P12" s="2">
        <v>2.6781000000000001</v>
      </c>
      <c r="Q12" s="2">
        <v>1.3926000000000001</v>
      </c>
      <c r="R12" s="2">
        <v>7.9699999999999993E-2</v>
      </c>
      <c r="S12" s="2">
        <v>7.7899999999999997E-2</v>
      </c>
      <c r="T12" s="2">
        <v>7.7799999999999994E-2</v>
      </c>
      <c r="U12" s="2">
        <v>9.0899999999999995E-2</v>
      </c>
      <c r="V12" s="2">
        <v>0.77490000000000003</v>
      </c>
      <c r="W12" s="2">
        <v>0.78990000000000005</v>
      </c>
      <c r="X12" s="2">
        <v>0.1099</v>
      </c>
      <c r="Y12" s="2">
        <v>0.1832</v>
      </c>
    </row>
    <row r="13" spans="1:25" ht="15" customHeight="1" x14ac:dyDescent="0.2">
      <c r="A13" t="s">
        <v>10</v>
      </c>
      <c r="B13" s="77">
        <v>2.7014</v>
      </c>
      <c r="C13" s="2">
        <v>0.13969999999999999</v>
      </c>
      <c r="D13" s="2">
        <v>0.1174</v>
      </c>
      <c r="E13" s="2">
        <v>2.5710000000000002</v>
      </c>
      <c r="F13" s="2">
        <v>2.3563000000000001</v>
      </c>
      <c r="G13" s="2">
        <v>1.0335000000000001</v>
      </c>
      <c r="H13" s="2">
        <v>0.95009999999999994</v>
      </c>
      <c r="I13" s="2">
        <v>8.4699999999999998E-2</v>
      </c>
      <c r="J13" s="2">
        <v>7.7299999999999994E-2</v>
      </c>
      <c r="K13" s="2">
        <v>0.78459999999999996</v>
      </c>
      <c r="L13" s="2">
        <v>0.77490000000000003</v>
      </c>
      <c r="M13" s="2">
        <v>0.4667</v>
      </c>
      <c r="N13" s="2">
        <v>0.4536</v>
      </c>
      <c r="O13" s="2">
        <v>1.4452</v>
      </c>
      <c r="P13" s="2">
        <v>1.4594</v>
      </c>
      <c r="Q13" s="2">
        <v>0.21890000000000001</v>
      </c>
      <c r="R13" s="2">
        <v>0.20069999999999999</v>
      </c>
      <c r="S13" s="2">
        <v>7.17E-2</v>
      </c>
      <c r="T13" s="2">
        <v>6.4699999999999994E-2</v>
      </c>
      <c r="U13" s="2">
        <v>2.7902</v>
      </c>
      <c r="V13" s="2">
        <v>2.4941</v>
      </c>
      <c r="W13" s="2">
        <v>0.54769999999999996</v>
      </c>
      <c r="X13" s="2">
        <v>0.50919999999999999</v>
      </c>
      <c r="Y13" s="77">
        <v>2.5337000000000001</v>
      </c>
    </row>
    <row r="14" spans="1:25" ht="15" customHeight="1" x14ac:dyDescent="0.2">
      <c r="A14" t="s">
        <v>11</v>
      </c>
      <c r="B14" s="2">
        <v>0.11260000000000001</v>
      </c>
      <c r="C14" s="2">
        <v>0.10150000000000001</v>
      </c>
      <c r="D14" s="2">
        <v>0.16889999999999999</v>
      </c>
      <c r="E14" s="2">
        <v>0.1784</v>
      </c>
      <c r="F14" s="2">
        <v>7.0199999999999999E-2</v>
      </c>
      <c r="G14" s="2">
        <v>7.6799999999999993E-2</v>
      </c>
      <c r="H14" s="2">
        <v>2.7025000000000001</v>
      </c>
      <c r="I14" s="2">
        <v>2.6789999999999998</v>
      </c>
      <c r="J14" s="2">
        <v>1.8918999999999999</v>
      </c>
      <c r="K14" s="2">
        <v>1.9261999999999999</v>
      </c>
      <c r="L14" s="2">
        <v>2.1958000000000002</v>
      </c>
      <c r="M14" s="2">
        <v>2.1438000000000001</v>
      </c>
      <c r="N14" s="2">
        <v>1.6706000000000001</v>
      </c>
      <c r="O14" s="2">
        <v>1.9066000000000001</v>
      </c>
      <c r="P14" s="2">
        <v>2.0373000000000001</v>
      </c>
      <c r="Q14" s="2">
        <v>2.5470999999999999</v>
      </c>
      <c r="R14" s="2">
        <v>0.09</v>
      </c>
      <c r="S14" s="2">
        <v>9.1999999999999998E-2</v>
      </c>
      <c r="T14" s="2">
        <v>1.5864</v>
      </c>
      <c r="U14" s="2">
        <v>1.7476</v>
      </c>
      <c r="V14" s="2">
        <v>2.7635999999999998</v>
      </c>
      <c r="W14" s="2">
        <v>2.6633</v>
      </c>
      <c r="X14" s="2">
        <v>2.2879</v>
      </c>
      <c r="Y14" s="2">
        <v>2.3388</v>
      </c>
    </row>
    <row r="15" spans="1:25" ht="15" customHeight="1" x14ac:dyDescent="0.2">
      <c r="A15" t="s">
        <v>12</v>
      </c>
      <c r="B15" s="77">
        <v>2.0724999999999998</v>
      </c>
      <c r="C15" s="2">
        <v>0.30520000000000003</v>
      </c>
      <c r="D15" s="2">
        <v>0.2374</v>
      </c>
      <c r="E15" s="2">
        <v>1.5301</v>
      </c>
      <c r="F15" s="2">
        <v>1.6211</v>
      </c>
      <c r="G15" s="2">
        <v>1.6501999999999999</v>
      </c>
      <c r="H15" s="2">
        <v>1.6642999999999999</v>
      </c>
      <c r="I15" s="2">
        <v>0.42620000000000002</v>
      </c>
      <c r="J15" s="2">
        <v>0.42859999999999998</v>
      </c>
      <c r="K15" s="2">
        <v>0.43430000000000002</v>
      </c>
      <c r="L15" s="2">
        <v>0.43880000000000002</v>
      </c>
      <c r="M15" s="2">
        <v>2.6798000000000002</v>
      </c>
      <c r="N15" s="2">
        <v>2.6377000000000002</v>
      </c>
      <c r="O15" s="2">
        <v>2.3523000000000001</v>
      </c>
      <c r="P15" s="2">
        <v>2.3738999999999999</v>
      </c>
      <c r="Q15" s="2">
        <v>2.4630000000000001</v>
      </c>
      <c r="R15" s="2">
        <v>2.5291000000000001</v>
      </c>
      <c r="S15" s="2">
        <v>2.7997000000000001</v>
      </c>
      <c r="T15" s="2">
        <v>2.7944</v>
      </c>
      <c r="U15" s="2">
        <v>2.5709</v>
      </c>
      <c r="V15" s="2">
        <v>2.4906999999999999</v>
      </c>
      <c r="W15" s="2">
        <v>7.6700000000000004E-2</v>
      </c>
      <c r="X15" s="2">
        <v>8.2299999999999998E-2</v>
      </c>
      <c r="Y15" s="77">
        <v>2.0295999999999998</v>
      </c>
    </row>
    <row r="16" spans="1:25" ht="15" customHeight="1" x14ac:dyDescent="0.2">
      <c r="A16" t="s">
        <v>13</v>
      </c>
      <c r="B16" s="2">
        <v>1.3214999999999999</v>
      </c>
      <c r="C16" s="2">
        <v>1.5164</v>
      </c>
      <c r="D16" s="2">
        <v>9.4100000000000003E-2</v>
      </c>
      <c r="E16" s="2">
        <v>0.1061</v>
      </c>
      <c r="F16" s="2">
        <v>0.1275</v>
      </c>
      <c r="G16" s="2">
        <v>0.12909999999999999</v>
      </c>
      <c r="H16" s="2">
        <v>1.506</v>
      </c>
      <c r="I16" s="2">
        <v>1.468</v>
      </c>
      <c r="J16" s="2">
        <v>1.3594999999999999</v>
      </c>
      <c r="K16" s="2">
        <v>1.4560999999999999</v>
      </c>
      <c r="L16" s="2">
        <v>0.32500000000000001</v>
      </c>
      <c r="M16" s="2">
        <v>0.31109999999999999</v>
      </c>
      <c r="N16" s="2">
        <v>0.3039</v>
      </c>
      <c r="O16" s="2">
        <v>0.2802</v>
      </c>
      <c r="P16" s="2">
        <v>0.73419999999999996</v>
      </c>
      <c r="Q16" s="2">
        <v>0.81299999999999994</v>
      </c>
      <c r="R16" s="2">
        <v>0.4123</v>
      </c>
      <c r="S16" s="2">
        <v>0.41170000000000001</v>
      </c>
      <c r="T16" s="2">
        <v>0.52700000000000002</v>
      </c>
      <c r="U16" s="2">
        <v>0.58409999999999995</v>
      </c>
      <c r="V16" s="2">
        <v>0.34949999999999998</v>
      </c>
      <c r="W16" s="2">
        <v>0.35720000000000002</v>
      </c>
      <c r="X16" s="2">
        <v>0.66269999999999996</v>
      </c>
      <c r="Y16" s="2">
        <v>0.53639999999999999</v>
      </c>
    </row>
    <row r="17" spans="1:25" ht="15" customHeight="1" x14ac:dyDescent="0.2">
      <c r="A17" t="s">
        <v>14</v>
      </c>
      <c r="B17" s="77">
        <v>2.0396999999999998</v>
      </c>
      <c r="C17" s="2">
        <v>2.2473999999999998</v>
      </c>
      <c r="D17" s="2">
        <v>2.4561000000000002</v>
      </c>
      <c r="E17" s="2">
        <v>1.1247</v>
      </c>
      <c r="F17" s="2">
        <v>1.0265</v>
      </c>
      <c r="G17" s="2">
        <v>0.15759999999999999</v>
      </c>
      <c r="H17" s="2">
        <v>0.1663</v>
      </c>
      <c r="I17" s="2">
        <v>2.1873</v>
      </c>
      <c r="J17" s="2">
        <v>2.1848999999999998</v>
      </c>
      <c r="K17" s="2">
        <v>7.9100000000000004E-2</v>
      </c>
      <c r="L17" s="2">
        <v>7.6399999999999996E-2</v>
      </c>
      <c r="M17" s="2">
        <v>2.6840999999999999</v>
      </c>
      <c r="N17" s="2">
        <v>2.8803999999999998</v>
      </c>
      <c r="O17" s="2">
        <v>8.6099999999999996E-2</v>
      </c>
      <c r="P17" s="2">
        <v>8.8200000000000001E-2</v>
      </c>
      <c r="Q17" s="2">
        <v>0.10440000000000001</v>
      </c>
      <c r="R17" s="2">
        <v>0.1079</v>
      </c>
      <c r="S17" s="2">
        <v>0.4521</v>
      </c>
      <c r="T17" s="2">
        <v>0.4355</v>
      </c>
      <c r="U17" s="2">
        <v>1.5974999999999999</v>
      </c>
      <c r="V17" s="2">
        <v>1.5613999999999999</v>
      </c>
      <c r="W17" s="2">
        <v>2.0758999999999999</v>
      </c>
      <c r="X17" s="2">
        <v>2.1305000000000001</v>
      </c>
      <c r="Y17" s="77">
        <v>1.7582</v>
      </c>
    </row>
    <row r="18" spans="1:25" ht="15" customHeight="1" x14ac:dyDescent="0.2">
      <c r="A18" t="s">
        <v>15</v>
      </c>
      <c r="B18" s="2">
        <v>2.2023999999999999</v>
      </c>
      <c r="C18" s="2">
        <v>2.149</v>
      </c>
      <c r="D18" s="2">
        <v>0.49659999999999999</v>
      </c>
      <c r="E18" s="2">
        <v>0.51200000000000001</v>
      </c>
      <c r="F18" s="2">
        <v>0.87260000000000004</v>
      </c>
      <c r="G18" s="2">
        <v>0.83799999999999997</v>
      </c>
      <c r="H18" s="2">
        <v>0.1079</v>
      </c>
      <c r="I18" s="2">
        <v>0.1128</v>
      </c>
      <c r="J18" s="2">
        <v>2.4047000000000001</v>
      </c>
      <c r="K18" s="2">
        <v>2.2856000000000001</v>
      </c>
      <c r="L18" s="2">
        <v>9.9199999999999997E-2</v>
      </c>
      <c r="M18" s="2">
        <v>0.10580000000000001</v>
      </c>
      <c r="N18" s="2">
        <v>0.1394</v>
      </c>
      <c r="O18" s="2">
        <v>0.12859999999999999</v>
      </c>
      <c r="P18" s="2">
        <v>0.20100000000000001</v>
      </c>
      <c r="Q18" s="2">
        <v>0.2152</v>
      </c>
      <c r="R18" s="2">
        <v>0.43469999999999998</v>
      </c>
      <c r="S18" s="2">
        <v>0.42899999999999999</v>
      </c>
      <c r="T18" s="2">
        <v>0.47949999999999998</v>
      </c>
      <c r="U18" s="2">
        <v>0.44419999999999998</v>
      </c>
      <c r="V18" s="2">
        <v>0.63690000000000002</v>
      </c>
      <c r="W18" s="2">
        <v>0.73729999999999996</v>
      </c>
      <c r="X18" s="2">
        <v>0.80669999999999997</v>
      </c>
      <c r="Y18" s="2">
        <v>0.94679999999999997</v>
      </c>
    </row>
    <row r="19" spans="1:25" ht="15" customHeight="1" x14ac:dyDescent="0.2">
      <c r="A19" t="s">
        <v>16</v>
      </c>
      <c r="B19" s="77">
        <v>1.1969000000000001</v>
      </c>
      <c r="C19" s="2">
        <v>2.5055000000000001</v>
      </c>
      <c r="D19" s="2">
        <v>2.4977999999999998</v>
      </c>
      <c r="E19" s="2">
        <v>2.7082000000000002</v>
      </c>
      <c r="F19" s="2">
        <v>2.6686000000000001</v>
      </c>
      <c r="G19" s="2">
        <v>1.6115999999999999</v>
      </c>
      <c r="H19" s="2">
        <v>1.5503</v>
      </c>
      <c r="I19" s="2">
        <v>1.7507999999999999</v>
      </c>
      <c r="J19" s="2">
        <v>1.7397</v>
      </c>
      <c r="K19" s="2">
        <v>0.69520000000000004</v>
      </c>
      <c r="L19" s="2">
        <v>0.73640000000000005</v>
      </c>
      <c r="M19" s="2">
        <v>2.8751000000000002</v>
      </c>
      <c r="N19" s="2">
        <v>2.7770000000000001</v>
      </c>
      <c r="O19" s="2">
        <v>1.3044</v>
      </c>
      <c r="P19" s="2">
        <v>1.3748</v>
      </c>
      <c r="Q19" s="2">
        <v>2.3319000000000001</v>
      </c>
      <c r="R19" s="2">
        <v>2.2713999999999999</v>
      </c>
      <c r="S19" s="2">
        <v>0.23080000000000001</v>
      </c>
      <c r="T19" s="2">
        <v>0.22450000000000001</v>
      </c>
      <c r="U19" s="2">
        <v>2.7683</v>
      </c>
      <c r="V19" s="2">
        <v>2.7736999999999998</v>
      </c>
      <c r="W19" s="2">
        <v>2.702</v>
      </c>
      <c r="X19" s="2">
        <v>2.6711</v>
      </c>
      <c r="Y19" s="77">
        <v>1.0319</v>
      </c>
    </row>
    <row r="20" spans="1:25" ht="15" customHeight="1" x14ac:dyDescent="0.2">
      <c r="A20" t="s">
        <v>17</v>
      </c>
      <c r="B20" s="2">
        <v>0.30530000000000002</v>
      </c>
      <c r="C20" s="2">
        <v>0.34160000000000001</v>
      </c>
      <c r="D20" s="2">
        <v>1.2250000000000001</v>
      </c>
      <c r="E20" s="2">
        <v>1.3428</v>
      </c>
      <c r="F20" s="2">
        <v>1.6375999999999999</v>
      </c>
      <c r="G20" s="2">
        <v>1.6907000000000001</v>
      </c>
      <c r="H20" s="2">
        <v>0.106</v>
      </c>
      <c r="I20" s="2">
        <v>0.1115</v>
      </c>
      <c r="J20" s="2">
        <v>0.20280000000000001</v>
      </c>
      <c r="K20" s="2">
        <v>0.19980000000000001</v>
      </c>
      <c r="L20" s="2">
        <v>9.2999999999999999E-2</v>
      </c>
      <c r="M20" s="2">
        <v>9.01E-2</v>
      </c>
      <c r="N20" s="2">
        <v>2.8174000000000001</v>
      </c>
      <c r="O20" s="2">
        <v>2.7528000000000001</v>
      </c>
      <c r="P20" s="2">
        <v>0.23849999999999999</v>
      </c>
      <c r="Q20" s="2">
        <v>0.22739999999999999</v>
      </c>
      <c r="R20" s="2">
        <v>0.4889</v>
      </c>
      <c r="S20" s="2">
        <v>0.4496</v>
      </c>
      <c r="T20" s="2">
        <v>0.13289999999999999</v>
      </c>
      <c r="U20" s="2">
        <v>0.1691</v>
      </c>
      <c r="V20" s="2">
        <v>2.2688000000000001</v>
      </c>
      <c r="W20" s="2">
        <v>2.2627000000000002</v>
      </c>
      <c r="X20" s="2">
        <v>0.2261</v>
      </c>
      <c r="Y20" s="2">
        <v>0.2928</v>
      </c>
    </row>
    <row r="21" spans="1:25" ht="15" customHeight="1" x14ac:dyDescent="0.2">
      <c r="A21" t="s">
        <v>18</v>
      </c>
      <c r="B21" s="77">
        <v>0.54559999999999997</v>
      </c>
      <c r="C21" s="2">
        <v>1.8831</v>
      </c>
      <c r="D21" s="2">
        <v>1.7735000000000001</v>
      </c>
      <c r="E21" s="2">
        <v>2.8395999999999999</v>
      </c>
      <c r="F21" s="2">
        <v>2.7364000000000002</v>
      </c>
      <c r="G21" s="2">
        <v>0.9778</v>
      </c>
      <c r="H21" s="2">
        <v>0.93989999999999996</v>
      </c>
      <c r="I21" s="2">
        <v>1.3080000000000001</v>
      </c>
      <c r="J21" s="2">
        <v>1.2646999999999999</v>
      </c>
      <c r="K21" s="2">
        <v>1.3571</v>
      </c>
      <c r="L21" s="2">
        <v>1.2770999999999999</v>
      </c>
      <c r="M21" s="2">
        <v>2.3416999999999999</v>
      </c>
      <c r="N21" s="2">
        <v>2.2570999999999999</v>
      </c>
      <c r="O21" s="2">
        <v>2.8323</v>
      </c>
      <c r="P21" s="2">
        <v>2.7309000000000001</v>
      </c>
      <c r="Q21" s="2">
        <v>2.4523999999999999</v>
      </c>
      <c r="R21" s="2">
        <v>2.4563000000000001</v>
      </c>
      <c r="S21" s="2">
        <v>0.88470000000000004</v>
      </c>
      <c r="T21" s="2">
        <v>0.83899999999999997</v>
      </c>
      <c r="U21" s="2">
        <v>0.4864</v>
      </c>
      <c r="V21" s="2">
        <v>0.44800000000000001</v>
      </c>
      <c r="W21" s="2">
        <v>0.61599999999999999</v>
      </c>
      <c r="X21" s="2">
        <v>0.60680000000000001</v>
      </c>
      <c r="Y21" s="77">
        <v>0.47439999999999999</v>
      </c>
    </row>
    <row r="22" spans="1:25" ht="15" customHeight="1" x14ac:dyDescent="0.2">
      <c r="A22" t="s">
        <v>19</v>
      </c>
      <c r="B22" s="2">
        <v>1.7009000000000001</v>
      </c>
      <c r="C22" s="2">
        <v>1.5439000000000001</v>
      </c>
      <c r="D22" s="2">
        <v>1.3093999999999999</v>
      </c>
      <c r="E22" s="2">
        <v>1.4328000000000001</v>
      </c>
      <c r="F22" s="2">
        <v>2.4525000000000001</v>
      </c>
      <c r="G22" s="2">
        <v>2.6082999999999998</v>
      </c>
      <c r="H22" s="2">
        <v>7.85E-2</v>
      </c>
      <c r="I22" s="2">
        <v>8.2799999999999999E-2</v>
      </c>
      <c r="J22" s="2">
        <v>0.37640000000000001</v>
      </c>
      <c r="K22" s="2">
        <v>0.37819999999999998</v>
      </c>
      <c r="L22" s="2">
        <v>2.1829000000000001</v>
      </c>
      <c r="M22" s="2">
        <v>2.1848000000000001</v>
      </c>
      <c r="N22" s="2">
        <v>1.3334999999999999</v>
      </c>
      <c r="O22" s="2">
        <v>1.3099000000000001</v>
      </c>
      <c r="P22" s="2">
        <v>1.6506000000000001</v>
      </c>
      <c r="Q22" s="2">
        <v>1.9777</v>
      </c>
      <c r="R22" s="2">
        <v>2.6583000000000001</v>
      </c>
      <c r="S22" s="2">
        <v>2.5726</v>
      </c>
      <c r="T22" s="2">
        <v>0.45660000000000001</v>
      </c>
      <c r="U22" s="2">
        <v>0.48680000000000001</v>
      </c>
      <c r="V22" s="2">
        <v>2.5676999999999999</v>
      </c>
      <c r="W22" s="2">
        <v>2.5005999999999999</v>
      </c>
      <c r="X22" s="2">
        <v>7.3499999999999996E-2</v>
      </c>
      <c r="Y22" s="2">
        <v>7.4899999999999994E-2</v>
      </c>
    </row>
    <row r="23" spans="1:25" ht="15" customHeight="1" x14ac:dyDescent="0.2">
      <c r="A23" t="s">
        <v>20</v>
      </c>
      <c r="B23" s="77">
        <v>0.32150000000000001</v>
      </c>
      <c r="C23" s="2">
        <v>2.2610999999999999</v>
      </c>
      <c r="D23" s="2">
        <v>2.4102999999999999</v>
      </c>
      <c r="E23" s="2">
        <v>1.0855999999999999</v>
      </c>
      <c r="F23" s="2">
        <v>1.1237999999999999</v>
      </c>
      <c r="G23" s="2">
        <v>2.3466</v>
      </c>
      <c r="H23" s="2">
        <v>2.3214000000000001</v>
      </c>
      <c r="I23" s="2">
        <v>0.1729</v>
      </c>
      <c r="J23" s="2">
        <v>0.18290000000000001</v>
      </c>
      <c r="K23" s="2">
        <v>2.7376999999999998</v>
      </c>
      <c r="L23" s="2">
        <v>2.7092000000000001</v>
      </c>
      <c r="M23" s="2">
        <v>2.7774000000000001</v>
      </c>
      <c r="N23" s="2">
        <v>2.7401</v>
      </c>
      <c r="O23" s="2">
        <v>1.5898000000000001</v>
      </c>
      <c r="P23" s="2">
        <v>1.5306999999999999</v>
      </c>
      <c r="Q23" s="2">
        <v>0.1143</v>
      </c>
      <c r="R23" s="2">
        <v>0.10440000000000001</v>
      </c>
      <c r="S23" s="2">
        <v>2.8062999999999998</v>
      </c>
      <c r="T23" s="2">
        <v>2.7766999999999999</v>
      </c>
      <c r="U23" s="2">
        <v>2.6863000000000001</v>
      </c>
      <c r="V23" s="2">
        <v>2.6614</v>
      </c>
      <c r="W23" s="2">
        <v>2.4878999999999998</v>
      </c>
      <c r="X23" s="2">
        <v>2.2612000000000001</v>
      </c>
      <c r="Y23" s="77">
        <v>0.2777</v>
      </c>
    </row>
    <row r="24" spans="1:25" ht="15" customHeight="1" thickBot="1" x14ac:dyDescent="0.25">
      <c r="A24" t="s">
        <v>21</v>
      </c>
      <c r="B24" s="2">
        <v>2.4136000000000002</v>
      </c>
      <c r="C24" s="2">
        <v>2.4306000000000001</v>
      </c>
      <c r="D24" s="2">
        <v>9.8900000000000002E-2</v>
      </c>
      <c r="E24" s="2">
        <v>9.9099999999999994E-2</v>
      </c>
      <c r="F24" s="2">
        <v>8.0799999999999997E-2</v>
      </c>
      <c r="G24" s="2">
        <v>8.0399999999999999E-2</v>
      </c>
      <c r="H24" s="2">
        <v>0.1202</v>
      </c>
      <c r="I24" s="2">
        <v>0.1472</v>
      </c>
      <c r="J24" s="2">
        <v>2.8071999999999999</v>
      </c>
      <c r="K24" s="2">
        <v>2.7686000000000002</v>
      </c>
      <c r="L24" s="2">
        <v>2.3426999999999998</v>
      </c>
      <c r="M24" s="2">
        <v>2.2509000000000001</v>
      </c>
      <c r="N24" s="2">
        <v>0.77100000000000002</v>
      </c>
      <c r="O24" s="2">
        <v>0.68140000000000001</v>
      </c>
      <c r="P24" s="2">
        <v>2.1278999999999999</v>
      </c>
      <c r="Q24" s="2">
        <v>2.3218000000000001</v>
      </c>
      <c r="R24" s="2">
        <v>0.84570000000000001</v>
      </c>
      <c r="S24" s="2">
        <v>0.89119999999999999</v>
      </c>
      <c r="T24" s="2">
        <v>0.1263</v>
      </c>
      <c r="U24" s="2">
        <v>0.1298</v>
      </c>
      <c r="V24" s="2">
        <v>2.6528999999999998</v>
      </c>
      <c r="W24" s="2">
        <v>2.2547999999999999</v>
      </c>
      <c r="X24" s="2">
        <v>0.46379999999999999</v>
      </c>
      <c r="Y24" s="2">
        <v>0.47239999999999999</v>
      </c>
    </row>
    <row r="25" spans="1:25" ht="15" customHeight="1" thickBot="1" x14ac:dyDescent="0.25">
      <c r="A25" t="s">
        <v>22</v>
      </c>
      <c r="B25" s="77">
        <v>5.3100000000000001E-2</v>
      </c>
      <c r="C25" s="2">
        <v>2.9022000000000001</v>
      </c>
      <c r="D25" s="2">
        <v>2.8189000000000002</v>
      </c>
      <c r="E25" s="2">
        <v>1.9827999999999999</v>
      </c>
      <c r="F25" s="2">
        <v>1.8723000000000001</v>
      </c>
      <c r="G25" s="2">
        <v>2.1172</v>
      </c>
      <c r="H25" s="2">
        <v>2.2936999999999999</v>
      </c>
      <c r="I25" s="160">
        <v>1.8864000000000001</v>
      </c>
      <c r="J25" s="161">
        <v>2.6337999999999999</v>
      </c>
      <c r="K25" s="2">
        <v>1.2375</v>
      </c>
      <c r="L25" s="2">
        <v>1.07</v>
      </c>
      <c r="M25" s="2">
        <v>2.7877000000000001</v>
      </c>
      <c r="N25" s="2">
        <v>2.7090999999999998</v>
      </c>
      <c r="O25" s="2">
        <v>2.5428999999999999</v>
      </c>
      <c r="P25" s="2">
        <v>2.2875999999999999</v>
      </c>
      <c r="Q25" s="2">
        <v>0.10539999999999999</v>
      </c>
      <c r="R25" s="2">
        <v>9.9099999999999994E-2</v>
      </c>
      <c r="S25" s="2">
        <v>2.7355</v>
      </c>
      <c r="T25" s="2">
        <v>2.7536999999999998</v>
      </c>
      <c r="U25" s="2">
        <v>2.5908000000000002</v>
      </c>
      <c r="V25" s="2">
        <v>2.5165000000000002</v>
      </c>
      <c r="W25" s="2">
        <v>8.3599999999999994E-2</v>
      </c>
      <c r="X25" s="2">
        <v>7.7399999999999997E-2</v>
      </c>
      <c r="Y25" s="77">
        <v>6.4600000000000005E-2</v>
      </c>
    </row>
    <row r="26" spans="1:25" ht="15" customHeight="1" x14ac:dyDescent="0.2">
      <c r="A26" t="s">
        <v>23</v>
      </c>
      <c r="B26" s="2">
        <v>2.8875000000000002</v>
      </c>
      <c r="C26" s="2">
        <v>2.8513000000000002</v>
      </c>
      <c r="D26" s="2">
        <v>2.6053000000000002</v>
      </c>
      <c r="E26" s="2">
        <v>2.8180000000000001</v>
      </c>
      <c r="F26" s="2">
        <v>2.5851000000000002</v>
      </c>
      <c r="G26" s="2">
        <v>2.2686999999999999</v>
      </c>
      <c r="H26" s="2">
        <v>7.9100000000000004E-2</v>
      </c>
      <c r="I26" s="2">
        <v>7.9899999999999999E-2</v>
      </c>
      <c r="J26" s="2">
        <v>2.9824999999999999</v>
      </c>
      <c r="K26" s="2">
        <v>2.9636</v>
      </c>
      <c r="L26" s="2">
        <v>7.3400000000000007E-2</v>
      </c>
      <c r="M26" s="2">
        <v>7.4800000000000005E-2</v>
      </c>
      <c r="N26" s="2">
        <v>6.54E-2</v>
      </c>
      <c r="O26" s="2">
        <v>6.3799999999999996E-2</v>
      </c>
      <c r="P26" s="2">
        <v>7.3700000000000002E-2</v>
      </c>
      <c r="Q26" s="2">
        <v>7.9600000000000004E-2</v>
      </c>
      <c r="R26" s="2">
        <v>2.7061000000000002</v>
      </c>
      <c r="S26" s="2">
        <v>2.7044000000000001</v>
      </c>
      <c r="T26" s="2">
        <v>9.5699999999999993E-2</v>
      </c>
      <c r="U26" s="2">
        <v>0.1042</v>
      </c>
      <c r="V26" s="2">
        <v>0.1095</v>
      </c>
      <c r="W26" s="2">
        <v>0.1129</v>
      </c>
      <c r="X26" s="2">
        <v>0.4511</v>
      </c>
      <c r="Y26" s="2">
        <v>0.60450000000000004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1418</v>
      </c>
      <c r="L33" t="s">
        <v>1418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7" spans="1:25" ht="15" customHeight="1" x14ac:dyDescent="0.2">
      <c r="R47" t="s">
        <v>317</v>
      </c>
    </row>
    <row r="48" spans="1:25" ht="15" customHeight="1" thickBot="1" x14ac:dyDescent="0.25"/>
    <row r="49" spans="2:26" ht="15" customHeight="1" x14ac:dyDescent="0.2">
      <c r="C49" t="s">
        <v>205</v>
      </c>
      <c r="D49" t="s">
        <v>206</v>
      </c>
      <c r="R49" s="17" t="s">
        <v>318</v>
      </c>
      <c r="S49" s="17"/>
    </row>
    <row r="50" spans="2:26" ht="15" customHeight="1" x14ac:dyDescent="0.2">
      <c r="B50" t="s">
        <v>207</v>
      </c>
      <c r="C50">
        <v>200</v>
      </c>
      <c r="D50" s="3">
        <f>AVERAGE(B11)</f>
        <v>2.7631999999999999</v>
      </c>
      <c r="R50" t="s">
        <v>319</v>
      </c>
      <c r="S50">
        <v>0.95556259699467194</v>
      </c>
    </row>
    <row r="51" spans="2:26" ht="15" customHeight="1" x14ac:dyDescent="0.2">
      <c r="B51" t="s">
        <v>208</v>
      </c>
      <c r="C51">
        <v>150</v>
      </c>
      <c r="D51" s="3">
        <f>AVERAGE(Y13)</f>
        <v>2.5337000000000001</v>
      </c>
      <c r="R51" t="s">
        <v>320</v>
      </c>
      <c r="S51">
        <v>0.91309987677520177</v>
      </c>
    </row>
    <row r="52" spans="2:26" ht="15" customHeight="1" x14ac:dyDescent="0.2">
      <c r="B52" t="s">
        <v>209</v>
      </c>
      <c r="C52">
        <v>100</v>
      </c>
      <c r="D52" s="3">
        <f>AVERAGE(B15,Y15)</f>
        <v>2.05105</v>
      </c>
      <c r="R52" t="s">
        <v>321</v>
      </c>
      <c r="S52">
        <v>0.89571985213024219</v>
      </c>
    </row>
    <row r="53" spans="2:26" ht="15" customHeight="1" x14ac:dyDescent="0.2">
      <c r="B53" t="s">
        <v>210</v>
      </c>
      <c r="C53">
        <v>80</v>
      </c>
      <c r="D53" s="3">
        <f>AVERAGE(B17,Y17)</f>
        <v>1.8989499999999999</v>
      </c>
      <c r="R53" t="s">
        <v>322</v>
      </c>
      <c r="S53">
        <v>0.31287782185340252</v>
      </c>
    </row>
    <row r="54" spans="2:26" ht="15" customHeight="1" thickBot="1" x14ac:dyDescent="0.25">
      <c r="B54" t="s">
        <v>211</v>
      </c>
      <c r="C54">
        <v>40</v>
      </c>
      <c r="D54" s="3">
        <f>AVERAGE(B19,Y19)</f>
        <v>1.1144000000000001</v>
      </c>
      <c r="R54" s="15" t="s">
        <v>323</v>
      </c>
      <c r="S54" s="15">
        <v>7</v>
      </c>
    </row>
    <row r="55" spans="2:26" ht="15" customHeight="1" x14ac:dyDescent="0.2">
      <c r="B55" t="s">
        <v>212</v>
      </c>
      <c r="C55">
        <v>20</v>
      </c>
      <c r="D55" s="3">
        <f>AVERAGE(B21,Y21)</f>
        <v>0.51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0.29959999999999998</v>
      </c>
      <c r="R56" t="s">
        <v>324</v>
      </c>
    </row>
    <row r="57" spans="2:26" ht="15" customHeight="1" x14ac:dyDescent="0.2">
      <c r="R57" s="16"/>
      <c r="S57" s="16" t="s">
        <v>329</v>
      </c>
      <c r="T57" s="16" t="s">
        <v>330</v>
      </c>
      <c r="U57" s="16" t="s">
        <v>331</v>
      </c>
      <c r="V57" s="16" t="s">
        <v>13</v>
      </c>
      <c r="W57" s="16" t="s">
        <v>332</v>
      </c>
    </row>
    <row r="58" spans="2:26" ht="15" customHeight="1" x14ac:dyDescent="0.2">
      <c r="R58" t="s">
        <v>325</v>
      </c>
      <c r="S58">
        <v>1</v>
      </c>
      <c r="T58">
        <v>5.1430110251042098</v>
      </c>
      <c r="U58">
        <v>5.1430110251042098</v>
      </c>
      <c r="V58">
        <v>52.53731772123858</v>
      </c>
      <c r="W58">
        <v>7.8056244562183246E-4</v>
      </c>
    </row>
    <row r="59" spans="2:26" ht="15" customHeight="1" x14ac:dyDescent="0.2">
      <c r="R59" t="s">
        <v>326</v>
      </c>
      <c r="S59">
        <v>5</v>
      </c>
      <c r="T59">
        <v>0.48946265703864733</v>
      </c>
      <c r="U59">
        <v>9.7892531407729466E-2</v>
      </c>
    </row>
    <row r="60" spans="2:26" ht="15" customHeight="1" thickBot="1" x14ac:dyDescent="0.25">
      <c r="R60" s="15" t="s">
        <v>327</v>
      </c>
      <c r="S60" s="15">
        <v>6</v>
      </c>
      <c r="T60" s="15">
        <v>5.6324736821428569</v>
      </c>
      <c r="U60" s="15"/>
      <c r="V60" s="15"/>
      <c r="W60" s="15"/>
    </row>
    <row r="61" spans="2:26" ht="15" customHeight="1" thickBot="1" x14ac:dyDescent="0.25"/>
    <row r="62" spans="2:26" ht="15" customHeight="1" x14ac:dyDescent="0.2">
      <c r="R62" s="16"/>
      <c r="S62" s="16" t="s">
        <v>333</v>
      </c>
      <c r="T62" s="16" t="s">
        <v>322</v>
      </c>
      <c r="U62" s="16" t="s">
        <v>334</v>
      </c>
      <c r="V62" s="16" t="s">
        <v>335</v>
      </c>
      <c r="W62" s="16" t="s">
        <v>336</v>
      </c>
      <c r="X62" s="16" t="s">
        <v>337</v>
      </c>
      <c r="Y62" s="16" t="s">
        <v>338</v>
      </c>
      <c r="Z62" s="16" t="s">
        <v>339</v>
      </c>
    </row>
    <row r="63" spans="2:26" ht="15" customHeight="1" x14ac:dyDescent="0.2">
      <c r="R63" t="s">
        <v>328</v>
      </c>
      <c r="S63">
        <v>0.46545942028985499</v>
      </c>
      <c r="T63">
        <v>0.19571860708564814</v>
      </c>
      <c r="U63">
        <v>2.3782073008835893</v>
      </c>
      <c r="V63">
        <v>6.3305395393541394E-2</v>
      </c>
      <c r="W63">
        <v>-3.7651275980553067E-2</v>
      </c>
      <c r="X63">
        <v>0.96857011656026304</v>
      </c>
      <c r="Y63">
        <v>-3.7651275980553067E-2</v>
      </c>
      <c r="Z63">
        <v>0.96857011656026304</v>
      </c>
    </row>
    <row r="64" spans="2:26" ht="15" customHeight="1" thickBot="1" x14ac:dyDescent="0.25">
      <c r="R64" s="15" t="s">
        <v>340</v>
      </c>
      <c r="S64" s="15">
        <v>1.3187806763285027E-2</v>
      </c>
      <c r="T64" s="15">
        <v>1.819443722194341E-3</v>
      </c>
      <c r="U64" s="15">
        <v>7.2482630830591814</v>
      </c>
      <c r="V64" s="15">
        <v>7.8056244562183246E-4</v>
      </c>
      <c r="W64" s="15">
        <v>8.5107777800497286E-3</v>
      </c>
      <c r="X64" s="15">
        <v>1.7864835746520327E-2</v>
      </c>
      <c r="Y64" s="15">
        <v>8.5107777800497286E-3</v>
      </c>
      <c r="Z64" s="15">
        <v>1.7864835746520327E-2</v>
      </c>
    </row>
  </sheetData>
  <pageMargins left="0.75" right="0.75" top="1" bottom="1" header="0.5" footer="0.5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C05AD-E59E-4067-8E65-3CAD84AE6690}">
  <sheetPr codeName="Sheet19"/>
  <dimension ref="A1:AA64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1.7109375" customWidth="1"/>
    <col min="2" max="2" width="11.28515625" customWidth="1"/>
    <col min="3" max="3" width="8" customWidth="1"/>
    <col min="4" max="5" width="8.140625" customWidth="1"/>
    <col min="6" max="18" width="8" customWidth="1"/>
    <col min="19" max="19" width="12.42578125" customWidth="1"/>
    <col min="20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1421</v>
      </c>
    </row>
    <row r="3" spans="1:25" ht="15" customHeight="1" x14ac:dyDescent="0.2">
      <c r="A3" t="s">
        <v>1422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2.8233999999999999</v>
      </c>
      <c r="C11" s="2">
        <v>0.85570000000000002</v>
      </c>
      <c r="D11" s="2">
        <v>0.78520000000000001</v>
      </c>
      <c r="E11" s="2">
        <v>0.55000000000000004</v>
      </c>
      <c r="F11" s="2">
        <v>0.49230000000000002</v>
      </c>
      <c r="G11" s="2">
        <v>0.96930000000000005</v>
      </c>
      <c r="H11" s="2">
        <v>0.94320000000000004</v>
      </c>
      <c r="I11" s="2">
        <v>2.0484</v>
      </c>
      <c r="J11" s="2">
        <v>2.9512999999999998</v>
      </c>
      <c r="K11" s="2">
        <v>1.2435</v>
      </c>
      <c r="L11" s="2">
        <v>1.0929</v>
      </c>
      <c r="M11" s="2">
        <v>1.9073</v>
      </c>
      <c r="N11" s="2">
        <v>1.8649</v>
      </c>
      <c r="O11" s="2">
        <v>1.2712000000000001</v>
      </c>
      <c r="P11" s="2">
        <v>1.2504</v>
      </c>
      <c r="Q11" s="2">
        <v>1.254</v>
      </c>
      <c r="R11" s="2">
        <v>1.2397</v>
      </c>
      <c r="S11" s="2">
        <v>2.9186000000000001</v>
      </c>
      <c r="T11" s="2">
        <v>2.9243999999999999</v>
      </c>
      <c r="U11" s="2">
        <v>2.9249999999999998</v>
      </c>
      <c r="V11" s="2">
        <v>2.8483000000000001</v>
      </c>
      <c r="W11" s="2">
        <v>0.36730000000000002</v>
      </c>
      <c r="X11" s="2">
        <v>0.33229999999999998</v>
      </c>
      <c r="Y11" s="77">
        <v>2.4278</v>
      </c>
    </row>
    <row r="12" spans="1:25" ht="15" customHeight="1" x14ac:dyDescent="0.2">
      <c r="A12" t="s">
        <v>9</v>
      </c>
      <c r="B12" s="2">
        <v>1.1640999999999999</v>
      </c>
      <c r="C12" s="2">
        <v>1.1268</v>
      </c>
      <c r="D12" s="2">
        <v>2.5015999999999998</v>
      </c>
      <c r="E12" s="2">
        <v>2.4969999999999999</v>
      </c>
      <c r="F12" s="2">
        <v>0.34689999999999999</v>
      </c>
      <c r="G12" s="2">
        <v>0.32519999999999999</v>
      </c>
      <c r="H12" s="2">
        <v>2.8603000000000001</v>
      </c>
      <c r="I12" s="2">
        <v>2.8106</v>
      </c>
      <c r="J12" s="2">
        <v>0.84740000000000004</v>
      </c>
      <c r="K12" s="2">
        <v>0.78639999999999999</v>
      </c>
      <c r="L12" s="2">
        <v>0.43209999999999998</v>
      </c>
      <c r="M12" s="2">
        <v>0.44479999999999997</v>
      </c>
      <c r="N12" s="2">
        <v>1.0681</v>
      </c>
      <c r="O12" s="2">
        <v>0.95689999999999997</v>
      </c>
      <c r="P12" s="2">
        <v>2.8252000000000002</v>
      </c>
      <c r="Q12" s="2">
        <v>2.8229000000000002</v>
      </c>
      <c r="R12" s="2">
        <v>2.0707</v>
      </c>
      <c r="S12" s="2">
        <v>2.0956999999999999</v>
      </c>
      <c r="T12" s="2">
        <v>0.98180000000000001</v>
      </c>
      <c r="U12" s="2">
        <v>0.97509999999999997</v>
      </c>
      <c r="V12" s="2">
        <v>1.1376999999999999</v>
      </c>
      <c r="W12" s="2">
        <v>1.0732999999999999</v>
      </c>
      <c r="X12" s="2">
        <v>0.84330000000000005</v>
      </c>
      <c r="Y12" s="2">
        <v>0.71599999999999997</v>
      </c>
    </row>
    <row r="13" spans="1:25" ht="15" customHeight="1" x14ac:dyDescent="0.2">
      <c r="A13" t="s">
        <v>10</v>
      </c>
      <c r="B13" s="77">
        <v>2.6147999999999998</v>
      </c>
      <c r="C13" s="2">
        <v>0.84150000000000003</v>
      </c>
      <c r="D13" s="2">
        <v>0.82199999999999995</v>
      </c>
      <c r="E13" s="2">
        <v>0.30020000000000002</v>
      </c>
      <c r="F13" s="2">
        <v>0.27079999999999999</v>
      </c>
      <c r="G13" s="2">
        <v>0.27139999999999997</v>
      </c>
      <c r="H13" s="2">
        <v>0.27110000000000001</v>
      </c>
      <c r="I13" s="2">
        <v>0.214</v>
      </c>
      <c r="J13" s="2">
        <v>0.23699999999999999</v>
      </c>
      <c r="K13" s="2">
        <v>2.0592000000000001</v>
      </c>
      <c r="L13" s="2">
        <v>2.1882000000000001</v>
      </c>
      <c r="M13" s="2">
        <v>9.8100000000000007E-2</v>
      </c>
      <c r="N13" s="2">
        <v>9.5299999999999996E-2</v>
      </c>
      <c r="O13" s="2">
        <v>1.9193</v>
      </c>
      <c r="P13" s="2">
        <v>1.8698999999999999</v>
      </c>
      <c r="Q13" s="2">
        <v>0.67020000000000002</v>
      </c>
      <c r="R13" s="2">
        <v>0.68910000000000005</v>
      </c>
      <c r="S13" s="2">
        <v>2.8917000000000002</v>
      </c>
      <c r="T13" s="2">
        <v>2.8969999999999998</v>
      </c>
      <c r="U13" s="2">
        <v>0.44819999999999999</v>
      </c>
      <c r="V13" s="2">
        <v>0.42759999999999998</v>
      </c>
      <c r="W13" s="2">
        <v>0.30349999999999999</v>
      </c>
      <c r="X13" s="2">
        <v>0.28270000000000001</v>
      </c>
      <c r="Y13" s="77">
        <v>2.2067999999999999</v>
      </c>
    </row>
    <row r="14" spans="1:25" ht="15" customHeight="1" x14ac:dyDescent="0.2">
      <c r="A14" t="s">
        <v>11</v>
      </c>
      <c r="B14" s="2">
        <v>2.5956999999999999</v>
      </c>
      <c r="C14" s="2">
        <v>2.5461</v>
      </c>
      <c r="D14" s="2">
        <v>1.2274</v>
      </c>
      <c r="E14" s="2">
        <v>1.1747000000000001</v>
      </c>
      <c r="F14" s="2">
        <v>8.9899999999999994E-2</v>
      </c>
      <c r="G14" s="2">
        <v>9.0300000000000005E-2</v>
      </c>
      <c r="H14" s="2">
        <v>2.9342999999999999</v>
      </c>
      <c r="I14" s="2">
        <v>2.9710999999999999</v>
      </c>
      <c r="J14" s="2">
        <v>2.8879999999999999</v>
      </c>
      <c r="K14" s="2">
        <v>2.7976999999999999</v>
      </c>
      <c r="L14" s="2">
        <v>2.5518999999999998</v>
      </c>
      <c r="M14" s="2">
        <v>2.4192</v>
      </c>
      <c r="N14" s="2">
        <v>0.88060000000000005</v>
      </c>
      <c r="O14" s="2">
        <v>0.88370000000000004</v>
      </c>
      <c r="P14" s="2">
        <v>2.9479000000000002</v>
      </c>
      <c r="Q14" s="2">
        <v>2.8975</v>
      </c>
      <c r="R14" s="2">
        <v>2.9159999999999999</v>
      </c>
      <c r="S14" s="2">
        <v>2.9409999999999998</v>
      </c>
      <c r="T14" s="2">
        <v>2.76</v>
      </c>
      <c r="U14" s="2">
        <v>2.74</v>
      </c>
      <c r="V14" s="2">
        <v>1.7736000000000001</v>
      </c>
      <c r="W14" s="2">
        <v>1.7922</v>
      </c>
      <c r="X14" s="2">
        <v>2.6972999999999998</v>
      </c>
      <c r="Y14" s="2">
        <v>2.6295000000000002</v>
      </c>
    </row>
    <row r="15" spans="1:25" ht="15" customHeight="1" x14ac:dyDescent="0.2">
      <c r="A15" t="s">
        <v>12</v>
      </c>
      <c r="B15" s="77">
        <v>1.9060999999999999</v>
      </c>
      <c r="C15" s="2">
        <v>1.1174999999999999</v>
      </c>
      <c r="D15" s="2">
        <v>1.1184000000000001</v>
      </c>
      <c r="E15" s="2">
        <v>2.8212999999999999</v>
      </c>
      <c r="F15" s="2">
        <v>2.8454999999999999</v>
      </c>
      <c r="G15" s="2">
        <v>8.1299999999999997E-2</v>
      </c>
      <c r="H15" s="2">
        <v>7.8299999999999995E-2</v>
      </c>
      <c r="I15" s="2">
        <v>2.8603000000000001</v>
      </c>
      <c r="J15" s="2">
        <v>2.8702000000000001</v>
      </c>
      <c r="K15" s="2">
        <v>0.2697</v>
      </c>
      <c r="L15" s="2">
        <v>0.25509999999999999</v>
      </c>
      <c r="M15" s="2">
        <v>0.18609999999999999</v>
      </c>
      <c r="N15" s="2">
        <v>0.18690000000000001</v>
      </c>
      <c r="O15" s="2">
        <v>1.6585000000000001</v>
      </c>
      <c r="P15" s="2">
        <v>1.7321</v>
      </c>
      <c r="Q15" s="2">
        <v>2.9287000000000001</v>
      </c>
      <c r="R15" s="2">
        <v>2.9039999999999999</v>
      </c>
      <c r="S15" s="2">
        <v>0.83389999999999997</v>
      </c>
      <c r="T15" s="2">
        <v>0.82089999999999996</v>
      </c>
      <c r="U15" s="2">
        <v>0.54400000000000004</v>
      </c>
      <c r="V15" s="2">
        <v>0.4924</v>
      </c>
      <c r="W15" s="2">
        <v>0.1082</v>
      </c>
      <c r="X15" s="2">
        <v>0.1038</v>
      </c>
      <c r="Y15" s="77">
        <v>1.4475</v>
      </c>
    </row>
    <row r="16" spans="1:25" ht="15" customHeight="1" x14ac:dyDescent="0.2">
      <c r="A16" t="s">
        <v>13</v>
      </c>
      <c r="B16" s="2">
        <v>7.0199999999999999E-2</v>
      </c>
      <c r="C16" s="2">
        <v>7.4499999999999997E-2</v>
      </c>
      <c r="D16" s="2">
        <v>2.8085</v>
      </c>
      <c r="E16" s="2">
        <v>2.7982</v>
      </c>
      <c r="F16" s="2">
        <v>0.26340000000000002</v>
      </c>
      <c r="G16" s="2">
        <v>0.246</v>
      </c>
      <c r="H16" s="2">
        <v>2.6728999999999998</v>
      </c>
      <c r="I16" s="2">
        <v>2.5421999999999998</v>
      </c>
      <c r="J16" s="2">
        <v>0.1038</v>
      </c>
      <c r="K16" s="2">
        <v>9.0300000000000005E-2</v>
      </c>
      <c r="L16" s="2">
        <v>2.9420000000000002</v>
      </c>
      <c r="M16" s="2">
        <v>2.8814000000000002</v>
      </c>
      <c r="N16" s="2">
        <v>0.11700000000000001</v>
      </c>
      <c r="O16" s="2">
        <v>0.1031</v>
      </c>
      <c r="P16" s="2">
        <v>2.0949</v>
      </c>
      <c r="Q16" s="2">
        <v>2.2039</v>
      </c>
      <c r="R16" s="2">
        <v>0.9123</v>
      </c>
      <c r="S16" s="2">
        <v>0.87370000000000003</v>
      </c>
      <c r="T16" s="2">
        <v>1.3320000000000001</v>
      </c>
      <c r="U16" s="2">
        <v>1.3165</v>
      </c>
      <c r="V16" s="2">
        <v>0.12479999999999999</v>
      </c>
      <c r="W16" s="2">
        <v>0.1111</v>
      </c>
      <c r="X16" s="2">
        <v>2.3298999999999999</v>
      </c>
      <c r="Y16" s="2">
        <v>2.3679000000000001</v>
      </c>
    </row>
    <row r="17" spans="1:25" ht="15" customHeight="1" x14ac:dyDescent="0.2">
      <c r="A17" t="s">
        <v>14</v>
      </c>
      <c r="B17" s="77">
        <v>1.6778999999999999</v>
      </c>
      <c r="C17" s="2">
        <v>2.8885999999999998</v>
      </c>
      <c r="D17" s="2">
        <v>2.9237000000000002</v>
      </c>
      <c r="E17" s="2">
        <v>0.1132</v>
      </c>
      <c r="F17" s="2">
        <v>0.1057</v>
      </c>
      <c r="G17" s="2">
        <v>0.1106</v>
      </c>
      <c r="H17" s="2">
        <v>0.1207</v>
      </c>
      <c r="I17" s="2">
        <v>2.9805999999999999</v>
      </c>
      <c r="J17" s="2">
        <v>2.9447999999999999</v>
      </c>
      <c r="K17" s="2">
        <v>2.7795000000000001</v>
      </c>
      <c r="L17" s="2">
        <v>2.7810000000000001</v>
      </c>
      <c r="M17" s="2">
        <v>0.25619999999999998</v>
      </c>
      <c r="N17" s="2">
        <v>0.25819999999999999</v>
      </c>
      <c r="O17" s="2">
        <v>0.21959999999999999</v>
      </c>
      <c r="P17" s="2">
        <v>0.2238</v>
      </c>
      <c r="Q17" s="2">
        <v>2.4022000000000001</v>
      </c>
      <c r="R17" s="2">
        <v>2.6932</v>
      </c>
      <c r="S17" s="2">
        <v>2.6345999999999998</v>
      </c>
      <c r="T17" s="2">
        <v>2.6677</v>
      </c>
      <c r="U17" s="2">
        <v>0.2034</v>
      </c>
      <c r="V17" s="2">
        <v>0.1953</v>
      </c>
      <c r="W17" s="2">
        <v>2.8094999999999999</v>
      </c>
      <c r="X17" s="2">
        <v>2.7761999999999998</v>
      </c>
      <c r="Y17" s="77">
        <v>1.4341999999999999</v>
      </c>
    </row>
    <row r="18" spans="1:25" ht="15" customHeight="1" x14ac:dyDescent="0.2">
      <c r="A18" t="s">
        <v>15</v>
      </c>
      <c r="B18" s="2">
        <v>1.385</v>
      </c>
      <c r="C18" s="2">
        <v>1.3593999999999999</v>
      </c>
      <c r="D18" s="2">
        <v>1.5225</v>
      </c>
      <c r="E18" s="2">
        <v>1.4343999999999999</v>
      </c>
      <c r="F18" s="2">
        <v>2.9306000000000001</v>
      </c>
      <c r="G18" s="2">
        <v>2.8994</v>
      </c>
      <c r="H18" s="2">
        <v>2.9256000000000002</v>
      </c>
      <c r="I18" s="2">
        <v>2.9129999999999998</v>
      </c>
      <c r="J18" s="2">
        <v>9.4600000000000004E-2</v>
      </c>
      <c r="K18" s="2">
        <v>8.0199999999999994E-2</v>
      </c>
      <c r="L18" s="2">
        <v>1.4681</v>
      </c>
      <c r="M18" s="2">
        <v>1.3725000000000001</v>
      </c>
      <c r="N18" s="2">
        <v>0.36309999999999998</v>
      </c>
      <c r="O18" s="2">
        <v>0.31440000000000001</v>
      </c>
      <c r="P18" s="2">
        <v>2.8235000000000001</v>
      </c>
      <c r="Q18" s="2">
        <v>2.7671999999999999</v>
      </c>
      <c r="R18" s="2">
        <v>2.8616999999999999</v>
      </c>
      <c r="S18" s="2">
        <v>2.8273999999999999</v>
      </c>
      <c r="T18" s="2">
        <v>2.7292999999999998</v>
      </c>
      <c r="U18" s="2">
        <v>2.6819999999999999</v>
      </c>
      <c r="V18" s="2">
        <v>0.70669999999999999</v>
      </c>
      <c r="W18" s="2">
        <v>0.72030000000000005</v>
      </c>
      <c r="X18" s="2">
        <v>1.3701000000000001</v>
      </c>
      <c r="Y18" s="2">
        <v>1.387</v>
      </c>
    </row>
    <row r="19" spans="1:25" ht="15" customHeight="1" x14ac:dyDescent="0.2">
      <c r="A19" t="s">
        <v>16</v>
      </c>
      <c r="B19" s="77">
        <v>0.77239999999999998</v>
      </c>
      <c r="C19" s="2">
        <v>0.68640000000000001</v>
      </c>
      <c r="D19" s="2">
        <v>0.66620000000000001</v>
      </c>
      <c r="E19" s="2">
        <v>2.9375</v>
      </c>
      <c r="F19" s="2">
        <v>2.9394</v>
      </c>
      <c r="G19" s="2">
        <v>0.1016</v>
      </c>
      <c r="H19" s="2">
        <v>9.9199999999999997E-2</v>
      </c>
      <c r="I19" s="2">
        <v>2.9020000000000001</v>
      </c>
      <c r="J19" s="2">
        <v>2.9178000000000002</v>
      </c>
      <c r="K19" s="2">
        <v>6.5600000000000006E-2</v>
      </c>
      <c r="L19" s="2">
        <v>6.2600000000000003E-2</v>
      </c>
      <c r="M19" s="2">
        <v>2.8018000000000001</v>
      </c>
      <c r="N19" s="2">
        <v>2.7749999999999999</v>
      </c>
      <c r="O19" s="2">
        <v>0.83850000000000002</v>
      </c>
      <c r="P19" s="2">
        <v>0.91220000000000001</v>
      </c>
      <c r="Q19" s="2">
        <v>2.7995999999999999</v>
      </c>
      <c r="R19" s="2">
        <v>2.8681000000000001</v>
      </c>
      <c r="S19" s="2">
        <v>2.6842999999999999</v>
      </c>
      <c r="T19" s="2">
        <v>2.6514000000000002</v>
      </c>
      <c r="U19" s="2">
        <v>1.2690999999999999</v>
      </c>
      <c r="V19" s="2">
        <v>1.2751999999999999</v>
      </c>
      <c r="W19" s="2">
        <v>1.0085</v>
      </c>
      <c r="X19" s="2">
        <v>0.97360000000000002</v>
      </c>
      <c r="Y19" s="77">
        <v>0.66839999999999999</v>
      </c>
    </row>
    <row r="20" spans="1:25" ht="15" customHeight="1" x14ac:dyDescent="0.2">
      <c r="A20" t="s">
        <v>17</v>
      </c>
      <c r="B20" s="2">
        <v>6.4000000000000001E-2</v>
      </c>
      <c r="C20" s="2">
        <v>6.4100000000000004E-2</v>
      </c>
      <c r="D20" s="2">
        <v>6.6000000000000003E-2</v>
      </c>
      <c r="E20" s="2">
        <v>6.6000000000000003E-2</v>
      </c>
      <c r="F20" s="2">
        <v>1.0942000000000001</v>
      </c>
      <c r="G20" s="2">
        <v>0.99729999999999996</v>
      </c>
      <c r="H20" s="2">
        <v>2.9550999999999998</v>
      </c>
      <c r="I20" s="2">
        <v>2.9630000000000001</v>
      </c>
      <c r="J20" s="2">
        <v>0.96640000000000004</v>
      </c>
      <c r="K20" s="2">
        <v>0.94259999999999999</v>
      </c>
      <c r="L20" s="2">
        <v>2.9590999999999998</v>
      </c>
      <c r="M20" s="2">
        <v>2.9329999999999998</v>
      </c>
      <c r="N20" s="2">
        <v>7.5800000000000006E-2</v>
      </c>
      <c r="O20" s="2">
        <v>6.7000000000000004E-2</v>
      </c>
      <c r="P20" s="2">
        <v>2.6446000000000001</v>
      </c>
      <c r="Q20" s="2">
        <v>2.6086</v>
      </c>
      <c r="R20" s="2">
        <v>1.1919999999999999</v>
      </c>
      <c r="S20" s="2">
        <v>1.1039000000000001</v>
      </c>
      <c r="T20" s="2">
        <v>0.60760000000000003</v>
      </c>
      <c r="U20" s="2">
        <v>0.58089999999999997</v>
      </c>
      <c r="V20" s="2">
        <v>2.1305999999999998</v>
      </c>
      <c r="W20" s="2">
        <v>2.0886</v>
      </c>
      <c r="X20" s="2">
        <v>0.77649999999999997</v>
      </c>
      <c r="Y20" s="2">
        <v>0.77929999999999999</v>
      </c>
    </row>
    <row r="21" spans="1:25" ht="15" customHeight="1" x14ac:dyDescent="0.2">
      <c r="A21" t="s">
        <v>18</v>
      </c>
      <c r="B21" s="77">
        <v>0.37290000000000001</v>
      </c>
      <c r="C21" s="2">
        <v>2.2618999999999998</v>
      </c>
      <c r="D21" s="2">
        <v>2.1452</v>
      </c>
      <c r="E21" s="2">
        <v>8.4699999999999998E-2</v>
      </c>
      <c r="F21" s="2">
        <v>8.3599999999999994E-2</v>
      </c>
      <c r="G21" s="2">
        <v>0.58189999999999997</v>
      </c>
      <c r="H21" s="2">
        <v>0.58660000000000001</v>
      </c>
      <c r="I21" s="2">
        <v>0.4929</v>
      </c>
      <c r="J21" s="2">
        <v>0.51590000000000003</v>
      </c>
      <c r="K21" s="2">
        <v>2.9198</v>
      </c>
      <c r="L21" s="2">
        <v>2.9102000000000001</v>
      </c>
      <c r="M21" s="2">
        <v>1.0108999999999999</v>
      </c>
      <c r="N21" s="2">
        <v>1.0161</v>
      </c>
      <c r="O21" s="2">
        <v>2.8717000000000001</v>
      </c>
      <c r="P21" s="2">
        <v>2.8635999999999999</v>
      </c>
      <c r="Q21" s="2">
        <v>5.9799999999999999E-2</v>
      </c>
      <c r="R21" s="2">
        <v>8.7900000000000006E-2</v>
      </c>
      <c r="S21" s="2">
        <v>0.13009999999999999</v>
      </c>
      <c r="T21" s="2">
        <v>0.127</v>
      </c>
      <c r="U21" s="2">
        <v>0.69220000000000004</v>
      </c>
      <c r="V21" s="2">
        <v>0.65549999999999997</v>
      </c>
      <c r="W21" s="2">
        <v>2.8357999999999999</v>
      </c>
      <c r="X21" s="2">
        <v>2.8451</v>
      </c>
      <c r="Y21" s="77">
        <v>0.34379999999999999</v>
      </c>
    </row>
    <row r="22" spans="1:25" ht="15" customHeight="1" x14ac:dyDescent="0.2">
      <c r="A22" t="s">
        <v>19</v>
      </c>
      <c r="B22" s="2">
        <v>0.5534</v>
      </c>
      <c r="C22" s="2">
        <v>0.51729999999999998</v>
      </c>
      <c r="D22" s="2">
        <v>0.40860000000000002</v>
      </c>
      <c r="E22" s="2">
        <v>0.40899999999999997</v>
      </c>
      <c r="F22" s="2">
        <v>7.3499999999999996E-2</v>
      </c>
      <c r="G22" s="2">
        <v>7.17E-2</v>
      </c>
      <c r="H22" s="2">
        <v>0.37380000000000002</v>
      </c>
      <c r="I22" s="2">
        <v>0.36359999999999998</v>
      </c>
      <c r="J22" s="2">
        <v>0.59770000000000001</v>
      </c>
      <c r="K22" s="2">
        <v>0.54479999999999995</v>
      </c>
      <c r="L22" s="2">
        <v>2.7014999999999998</v>
      </c>
      <c r="M22" s="2">
        <v>2.6808999999999998</v>
      </c>
      <c r="N22" s="2">
        <v>1.1902999999999999</v>
      </c>
      <c r="O22" s="2">
        <v>1.1789000000000001</v>
      </c>
      <c r="P22" s="2">
        <v>2.9714999999999998</v>
      </c>
      <c r="Q22" s="2">
        <v>2.9064999999999999</v>
      </c>
      <c r="R22" s="2">
        <v>7.1199999999999999E-2</v>
      </c>
      <c r="S22" s="2">
        <v>6.0999999999999999E-2</v>
      </c>
      <c r="T22" s="2">
        <v>0.78979999999999995</v>
      </c>
      <c r="U22" s="2">
        <v>0.76219999999999999</v>
      </c>
      <c r="V22" s="2">
        <v>0.745</v>
      </c>
      <c r="W22" s="2">
        <v>0.75980000000000003</v>
      </c>
      <c r="X22" s="2">
        <v>2.9270999999999998</v>
      </c>
      <c r="Y22" s="2">
        <v>2.9232</v>
      </c>
    </row>
    <row r="23" spans="1:25" ht="15" customHeight="1" x14ac:dyDescent="0.2">
      <c r="A23" t="s">
        <v>20</v>
      </c>
      <c r="B23" s="77">
        <v>0.20250000000000001</v>
      </c>
      <c r="C23" s="2">
        <v>2.5423</v>
      </c>
      <c r="D23" s="2">
        <v>2.4236</v>
      </c>
      <c r="E23" s="2">
        <v>2.2023999999999999</v>
      </c>
      <c r="F23" s="2">
        <v>2.0663</v>
      </c>
      <c r="G23" s="2">
        <v>0.15359999999999999</v>
      </c>
      <c r="H23" s="2">
        <v>0.1474</v>
      </c>
      <c r="I23" s="2">
        <v>2.9241999999999999</v>
      </c>
      <c r="J23" s="2">
        <v>2.9649000000000001</v>
      </c>
      <c r="K23" s="2">
        <v>2.3944999999999999</v>
      </c>
      <c r="L23" s="2">
        <v>2.3142999999999998</v>
      </c>
      <c r="M23" s="2">
        <v>2.8959000000000001</v>
      </c>
      <c r="N23" s="2">
        <v>2.9032</v>
      </c>
      <c r="O23" s="2">
        <v>2.0575000000000001</v>
      </c>
      <c r="P23" s="2">
        <v>1.9484999999999999</v>
      </c>
      <c r="Q23" s="2">
        <v>2.8161999999999998</v>
      </c>
      <c r="R23" s="2">
        <v>2.9687999999999999</v>
      </c>
      <c r="S23" s="2">
        <v>0.2432</v>
      </c>
      <c r="T23" s="2">
        <v>0.2089</v>
      </c>
      <c r="U23" s="2">
        <v>2.7923</v>
      </c>
      <c r="V23" s="2">
        <v>2.7654000000000001</v>
      </c>
      <c r="W23" s="2">
        <v>0.27510000000000001</v>
      </c>
      <c r="X23" s="2">
        <v>0.25340000000000001</v>
      </c>
      <c r="Y23" s="77">
        <v>0.1807</v>
      </c>
    </row>
    <row r="24" spans="1:25" ht="15" customHeight="1" x14ac:dyDescent="0.2">
      <c r="A24" t="s">
        <v>21</v>
      </c>
      <c r="B24" s="2">
        <v>0.94940000000000002</v>
      </c>
      <c r="C24" s="2">
        <v>0.86080000000000001</v>
      </c>
      <c r="D24" s="2">
        <v>2.4925000000000002</v>
      </c>
      <c r="E24" s="2">
        <v>2.3874</v>
      </c>
      <c r="F24" s="2">
        <v>0.13320000000000001</v>
      </c>
      <c r="G24" s="2">
        <v>0.13059999999999999</v>
      </c>
      <c r="H24" s="2">
        <v>1.0622</v>
      </c>
      <c r="I24" s="2">
        <v>0.98299999999999998</v>
      </c>
      <c r="J24" s="2">
        <v>8.3099999999999993E-2</v>
      </c>
      <c r="K24" s="2">
        <v>7.46E-2</v>
      </c>
      <c r="L24" s="2">
        <v>1.4547000000000001</v>
      </c>
      <c r="M24" s="2">
        <v>1.6588000000000001</v>
      </c>
      <c r="N24" s="2">
        <v>0.32279999999999998</v>
      </c>
      <c r="O24" s="2">
        <v>0.3054</v>
      </c>
      <c r="P24" s="2">
        <v>2.9470000000000001</v>
      </c>
      <c r="Q24" s="2">
        <v>2.9607999999999999</v>
      </c>
      <c r="R24" s="2">
        <v>0.4451</v>
      </c>
      <c r="S24" s="2">
        <v>0.432</v>
      </c>
      <c r="T24" s="2">
        <v>1.7453000000000001</v>
      </c>
      <c r="U24" s="2">
        <v>1.7672000000000001</v>
      </c>
      <c r="V24" s="2">
        <v>9.2600000000000002E-2</v>
      </c>
      <c r="W24" s="2">
        <v>9.2200000000000004E-2</v>
      </c>
      <c r="X24" s="2">
        <v>2.6724999999999999</v>
      </c>
      <c r="Y24" s="2">
        <v>2.6236000000000002</v>
      </c>
    </row>
    <row r="25" spans="1:25" ht="15" customHeight="1" x14ac:dyDescent="0.2">
      <c r="A25" t="s">
        <v>22</v>
      </c>
      <c r="B25" s="77">
        <v>4.7899999999999998E-2</v>
      </c>
      <c r="C25" s="2">
        <v>2.9756999999999998</v>
      </c>
      <c r="D25" s="2">
        <v>2.7688999999999999</v>
      </c>
      <c r="E25" s="2">
        <v>1.8304</v>
      </c>
      <c r="F25" s="2">
        <v>1.7544999999999999</v>
      </c>
      <c r="G25" s="2">
        <v>1.2402</v>
      </c>
      <c r="H25" s="2">
        <v>1.2034</v>
      </c>
      <c r="I25" s="2">
        <v>9.1999999999999998E-2</v>
      </c>
      <c r="J25" s="2">
        <v>9.4299999999999995E-2</v>
      </c>
      <c r="K25" s="2">
        <v>1.4879</v>
      </c>
      <c r="L25" s="2">
        <v>1.3569</v>
      </c>
      <c r="M25" s="2">
        <v>1.0119</v>
      </c>
      <c r="N25" s="2">
        <v>0.97109999999999996</v>
      </c>
      <c r="O25" s="2">
        <v>2.8319999999999999</v>
      </c>
      <c r="P25" s="2">
        <v>2.7345999999999999</v>
      </c>
      <c r="Q25" s="2">
        <v>0.6361</v>
      </c>
      <c r="R25" s="2">
        <v>0.61240000000000006</v>
      </c>
      <c r="S25" s="2">
        <v>2.8932000000000002</v>
      </c>
      <c r="T25" s="2">
        <v>2.8561999999999999</v>
      </c>
      <c r="U25" s="2">
        <v>1.1228</v>
      </c>
      <c r="V25" s="2">
        <v>1.0123</v>
      </c>
      <c r="W25" s="2">
        <v>1.4501999999999999</v>
      </c>
      <c r="X25" s="2">
        <v>1.3924000000000001</v>
      </c>
      <c r="Y25" s="77">
        <v>6.7500000000000004E-2</v>
      </c>
    </row>
    <row r="26" spans="1:25" ht="15" customHeight="1" x14ac:dyDescent="0.2">
      <c r="A26" t="s">
        <v>23</v>
      </c>
      <c r="B26" s="2">
        <v>0.7964</v>
      </c>
      <c r="C26" s="2">
        <v>0.71870000000000001</v>
      </c>
      <c r="D26" s="2">
        <v>3.0901999999999998</v>
      </c>
      <c r="E26" s="2">
        <v>3.0975999999999999</v>
      </c>
      <c r="F26" s="2">
        <v>0.12839999999999999</v>
      </c>
      <c r="G26" s="2">
        <v>0.1149</v>
      </c>
      <c r="H26" s="2">
        <v>1.0074000000000001</v>
      </c>
      <c r="I26" s="2">
        <v>0.91510000000000002</v>
      </c>
      <c r="J26" s="2">
        <v>0.58730000000000004</v>
      </c>
      <c r="K26" s="2">
        <v>0.55210000000000004</v>
      </c>
      <c r="L26" s="2">
        <v>1.0044</v>
      </c>
      <c r="M26" s="2">
        <v>1.0001</v>
      </c>
      <c r="N26" s="2">
        <v>3.1057999999999999</v>
      </c>
      <c r="O26" s="2">
        <v>3.0710999999999999</v>
      </c>
      <c r="P26" s="2">
        <v>2.5941999999999998</v>
      </c>
      <c r="Q26" s="2">
        <v>2.5583</v>
      </c>
      <c r="R26" s="2">
        <v>0.83779999999999999</v>
      </c>
      <c r="S26" s="2">
        <v>0.79710000000000003</v>
      </c>
      <c r="T26" s="2">
        <v>3.0116999999999998</v>
      </c>
      <c r="U26" s="2">
        <v>2.9870999999999999</v>
      </c>
      <c r="V26" s="2">
        <v>2.9028</v>
      </c>
      <c r="W26" s="2">
        <v>2.8952</v>
      </c>
      <c r="X26" s="2">
        <v>2.7050000000000001</v>
      </c>
      <c r="Y26" s="2">
        <v>2.2982999999999998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7" spans="1:25" ht="15" customHeight="1" x14ac:dyDescent="0.2">
      <c r="S47" t="s">
        <v>317</v>
      </c>
    </row>
    <row r="48" spans="1:25" ht="15" customHeight="1" thickBot="1" x14ac:dyDescent="0.25"/>
    <row r="49" spans="2:27" ht="15" customHeight="1" x14ac:dyDescent="0.2">
      <c r="C49" t="s">
        <v>205</v>
      </c>
      <c r="D49" t="s">
        <v>206</v>
      </c>
      <c r="S49" s="17" t="s">
        <v>318</v>
      </c>
      <c r="T49" s="17"/>
    </row>
    <row r="50" spans="2:27" ht="15" customHeight="1" x14ac:dyDescent="0.2">
      <c r="B50" t="s">
        <v>207</v>
      </c>
      <c r="C50">
        <v>200</v>
      </c>
      <c r="D50" s="3">
        <f>AVERAGE(B11,Y11)</f>
        <v>2.6255999999999999</v>
      </c>
      <c r="S50" t="s">
        <v>319</v>
      </c>
      <c r="T50">
        <v>0.97885152905100026</v>
      </c>
    </row>
    <row r="51" spans="2:27" ht="15" customHeight="1" x14ac:dyDescent="0.2">
      <c r="B51" t="s">
        <v>208</v>
      </c>
      <c r="C51">
        <v>150</v>
      </c>
      <c r="D51" s="3">
        <f>AVERAGE(B13,Y13)</f>
        <v>2.4108000000000001</v>
      </c>
      <c r="S51" t="s">
        <v>320</v>
      </c>
      <c r="T51">
        <v>0.95815031592548128</v>
      </c>
    </row>
    <row r="52" spans="2:27" ht="15" customHeight="1" x14ac:dyDescent="0.2">
      <c r="B52" t="s">
        <v>209</v>
      </c>
      <c r="C52">
        <v>100</v>
      </c>
      <c r="D52" s="3">
        <f>AVERAGE(B15,Y15)</f>
        <v>1.6768000000000001</v>
      </c>
      <c r="S52" t="s">
        <v>321</v>
      </c>
      <c r="T52">
        <v>0.94978037911057756</v>
      </c>
    </row>
    <row r="53" spans="2:27" ht="15" customHeight="1" x14ac:dyDescent="0.2">
      <c r="B53" t="s">
        <v>210</v>
      </c>
      <c r="C53">
        <v>80</v>
      </c>
      <c r="D53" s="3">
        <f>AVERAGE(B17,Y17)</f>
        <v>1.5560499999999999</v>
      </c>
      <c r="S53" t="s">
        <v>322</v>
      </c>
      <c r="T53">
        <v>0.21692762864505125</v>
      </c>
    </row>
    <row r="54" spans="2:27" ht="15" customHeight="1" thickBot="1" x14ac:dyDescent="0.25">
      <c r="B54" t="s">
        <v>211</v>
      </c>
      <c r="C54">
        <v>40</v>
      </c>
      <c r="D54" s="3">
        <f>AVERAGE(B19,Y19)</f>
        <v>0.72039999999999993</v>
      </c>
      <c r="S54" s="15" t="s">
        <v>323</v>
      </c>
      <c r="T54" s="15">
        <v>7</v>
      </c>
    </row>
    <row r="55" spans="2:27" ht="15" customHeight="1" x14ac:dyDescent="0.2">
      <c r="B55" t="s">
        <v>212</v>
      </c>
      <c r="C55">
        <v>20</v>
      </c>
      <c r="D55" s="3">
        <f>AVERAGE(B21,Y21)</f>
        <v>0.35835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0.19159999999999999</v>
      </c>
      <c r="S56" t="s">
        <v>324</v>
      </c>
    </row>
    <row r="57" spans="2:27" ht="15" customHeight="1" x14ac:dyDescent="0.2">
      <c r="S57" s="16"/>
      <c r="T57" s="16" t="s">
        <v>329</v>
      </c>
      <c r="U57" s="16" t="s">
        <v>330</v>
      </c>
      <c r="V57" s="16" t="s">
        <v>331</v>
      </c>
      <c r="W57" s="16" t="s">
        <v>13</v>
      </c>
      <c r="X57" s="16" t="s">
        <v>332</v>
      </c>
    </row>
    <row r="58" spans="2:27" ht="15" customHeight="1" x14ac:dyDescent="0.2">
      <c r="S58" t="s">
        <v>325</v>
      </c>
      <c r="T58">
        <v>1</v>
      </c>
      <c r="U58">
        <v>5.3869284246521731</v>
      </c>
      <c r="V58">
        <v>5.3869284246521731</v>
      </c>
      <c r="W58">
        <v>114.47521494061606</v>
      </c>
      <c r="X58">
        <v>1.235131162408743E-4</v>
      </c>
    </row>
    <row r="59" spans="2:27" ht="15" customHeight="1" x14ac:dyDescent="0.2">
      <c r="S59" t="s">
        <v>326</v>
      </c>
      <c r="T59">
        <v>5</v>
      </c>
      <c r="U59">
        <v>0.2352879803478263</v>
      </c>
      <c r="V59">
        <v>4.7057596069565263E-2</v>
      </c>
    </row>
    <row r="60" spans="2:27" ht="15" customHeight="1" thickBot="1" x14ac:dyDescent="0.25">
      <c r="S60" s="15" t="s">
        <v>327</v>
      </c>
      <c r="T60" s="15">
        <v>6</v>
      </c>
      <c r="U60" s="15">
        <v>5.6222164049999996</v>
      </c>
      <c r="V60" s="15"/>
      <c r="W60" s="15"/>
      <c r="X60" s="15"/>
    </row>
    <row r="61" spans="2:27" ht="15" customHeight="1" thickBot="1" x14ac:dyDescent="0.25"/>
    <row r="62" spans="2:27" ht="15" customHeight="1" x14ac:dyDescent="0.2">
      <c r="S62" s="16"/>
      <c r="T62" s="16" t="s">
        <v>333</v>
      </c>
      <c r="U62" s="16" t="s">
        <v>322</v>
      </c>
      <c r="V62" s="16" t="s">
        <v>334</v>
      </c>
      <c r="W62" s="16" t="s">
        <v>335</v>
      </c>
      <c r="X62" s="16" t="s">
        <v>336</v>
      </c>
      <c r="Y62" s="16" t="s">
        <v>337</v>
      </c>
      <c r="Z62" s="16" t="s">
        <v>338</v>
      </c>
      <c r="AA62" s="16" t="s">
        <v>339</v>
      </c>
    </row>
    <row r="63" spans="2:27" ht="15" customHeight="1" x14ac:dyDescent="0.2">
      <c r="S63" t="s">
        <v>328</v>
      </c>
      <c r="T63">
        <v>0.20592173913043421</v>
      </c>
      <c r="U63">
        <v>0.13569761213914072</v>
      </c>
      <c r="V63">
        <v>1.5175045152547528</v>
      </c>
      <c r="W63">
        <v>0.18959153818980296</v>
      </c>
      <c r="X63">
        <v>-0.14290007777366287</v>
      </c>
      <c r="Y63">
        <v>0.55474355603453129</v>
      </c>
      <c r="Z63">
        <v>-0.14290007777366287</v>
      </c>
      <c r="AA63">
        <v>0.55474355603453129</v>
      </c>
    </row>
    <row r="64" spans="2:27" ht="15" customHeight="1" thickBot="1" x14ac:dyDescent="0.25">
      <c r="S64" s="15" t="s">
        <v>340</v>
      </c>
      <c r="T64" s="15">
        <v>1.3496913043478265E-2</v>
      </c>
      <c r="U64" s="15">
        <v>1.2614751974771574E-3</v>
      </c>
      <c r="V64" s="15">
        <v>10.699309087068013</v>
      </c>
      <c r="W64" s="15">
        <v>1.2351311624087409E-4</v>
      </c>
      <c r="X64" s="15">
        <v>1.0254187814737751E-2</v>
      </c>
      <c r="Y64" s="15">
        <v>1.673963827221878E-2</v>
      </c>
      <c r="Z64" s="15">
        <v>1.0254187814737751E-2</v>
      </c>
      <c r="AA64" s="15">
        <v>1.673963827221878E-2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882D4-4FEF-43E8-B246-28EB22962AB2}">
  <sheetPr codeName="Sheet20"/>
  <dimension ref="A1:AC63"/>
  <sheetViews>
    <sheetView workbookViewId="0">
      <selection activeCell="AH38" sqref="AH38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0" width="8" customWidth="1"/>
    <col min="21" max="21" width="14.140625" customWidth="1"/>
    <col min="22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1639</v>
      </c>
    </row>
    <row r="3" spans="1:25" ht="15" customHeight="1" x14ac:dyDescent="0.2">
      <c r="A3" t="s">
        <v>1640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2.7324000000000002</v>
      </c>
      <c r="C11" s="2">
        <v>0.3468</v>
      </c>
      <c r="D11" s="2">
        <v>0.34289999999999998</v>
      </c>
      <c r="E11" s="2">
        <v>2.8702000000000001</v>
      </c>
      <c r="F11" s="2">
        <v>2.8565</v>
      </c>
      <c r="G11" s="2">
        <v>1.2615000000000001</v>
      </c>
      <c r="H11" s="2">
        <v>1.1435999999999999</v>
      </c>
      <c r="I11" s="2">
        <v>2.8805000000000001</v>
      </c>
      <c r="J11" s="2">
        <v>2.9369999999999998</v>
      </c>
      <c r="K11" s="2">
        <v>0.1021</v>
      </c>
      <c r="L11" s="2">
        <v>9.5000000000000001E-2</v>
      </c>
      <c r="M11" s="2">
        <v>2.9279999999999999</v>
      </c>
      <c r="N11" s="2">
        <v>2.9493</v>
      </c>
      <c r="O11" s="2">
        <v>1.2844</v>
      </c>
      <c r="P11" s="2">
        <v>1.2085999999999999</v>
      </c>
      <c r="Q11" s="2">
        <v>2.806</v>
      </c>
      <c r="R11" s="2">
        <v>2.7746</v>
      </c>
      <c r="S11" s="2">
        <v>1.0567</v>
      </c>
      <c r="T11" s="2">
        <v>0.99070000000000003</v>
      </c>
      <c r="U11" s="2">
        <v>0.31690000000000002</v>
      </c>
      <c r="V11" s="2">
        <v>0.30030000000000001</v>
      </c>
      <c r="W11" s="2">
        <v>2.1478999999999999</v>
      </c>
      <c r="X11" s="2">
        <v>1.9651000000000001</v>
      </c>
      <c r="Y11" s="77">
        <v>2.6038000000000001</v>
      </c>
    </row>
    <row r="12" spans="1:25" ht="15" customHeight="1" x14ac:dyDescent="0.2">
      <c r="A12" t="s">
        <v>9</v>
      </c>
      <c r="B12" s="2">
        <v>2.4432999999999998</v>
      </c>
      <c r="C12" s="2">
        <v>2.3157999999999999</v>
      </c>
      <c r="D12" s="2">
        <v>2.7789000000000001</v>
      </c>
      <c r="E12" s="2">
        <v>2.8022999999999998</v>
      </c>
      <c r="F12" s="2">
        <v>0.11849999999999999</v>
      </c>
      <c r="G12" s="2">
        <v>0.1249</v>
      </c>
      <c r="H12" s="2">
        <v>0.55700000000000005</v>
      </c>
      <c r="I12" s="2">
        <v>0.58030000000000004</v>
      </c>
      <c r="J12" s="2">
        <v>1.2110000000000001</v>
      </c>
      <c r="K12" s="2">
        <v>1.3089999999999999</v>
      </c>
      <c r="L12" s="2">
        <v>2.8088000000000002</v>
      </c>
      <c r="M12" s="2">
        <v>2.7789000000000001</v>
      </c>
      <c r="N12" s="2">
        <v>1.8661000000000001</v>
      </c>
      <c r="O12" s="2">
        <v>1.9309000000000001</v>
      </c>
      <c r="P12" s="2">
        <v>2.8007</v>
      </c>
      <c r="Q12" s="2">
        <v>2.7949999999999999</v>
      </c>
      <c r="R12" s="2">
        <v>2.1078999999999999</v>
      </c>
      <c r="S12" s="2">
        <v>2.2185000000000001</v>
      </c>
      <c r="T12" s="2">
        <v>2.7812999999999999</v>
      </c>
      <c r="U12" s="2">
        <v>2.7262</v>
      </c>
      <c r="V12" s="2">
        <v>2.3485999999999998</v>
      </c>
      <c r="W12" s="2">
        <v>2.4188000000000001</v>
      </c>
      <c r="X12" s="2">
        <v>2.7509000000000001</v>
      </c>
      <c r="Y12" s="2">
        <v>2.7321</v>
      </c>
    </row>
    <row r="13" spans="1:25" ht="15" customHeight="1" x14ac:dyDescent="0.2">
      <c r="A13" t="s">
        <v>10</v>
      </c>
      <c r="B13" s="77">
        <v>2.4483000000000001</v>
      </c>
      <c r="C13" s="2">
        <v>2.6533000000000002</v>
      </c>
      <c r="D13" s="2">
        <v>2.6379000000000001</v>
      </c>
      <c r="E13" s="2">
        <v>8.9599999999999999E-2</v>
      </c>
      <c r="F13" s="2">
        <v>8.1199999999999994E-2</v>
      </c>
      <c r="G13" s="2">
        <v>2.8374000000000001</v>
      </c>
      <c r="H13" s="2">
        <v>2.8730000000000002</v>
      </c>
      <c r="I13" s="2">
        <v>8.5099999999999995E-2</v>
      </c>
      <c r="J13" s="2">
        <v>7.17E-2</v>
      </c>
      <c r="K13" s="2">
        <v>2.2913999999999999</v>
      </c>
      <c r="L13" s="2">
        <v>2.3216000000000001</v>
      </c>
      <c r="M13" s="2">
        <v>0.81940000000000002</v>
      </c>
      <c r="N13" s="2">
        <v>0.83630000000000004</v>
      </c>
      <c r="O13" s="2">
        <v>0.44059999999999999</v>
      </c>
      <c r="P13" s="2">
        <v>0.438</v>
      </c>
      <c r="Q13" s="2">
        <v>6.3899999999999998E-2</v>
      </c>
      <c r="R13" s="2">
        <v>6.2399999999999997E-2</v>
      </c>
      <c r="S13" s="2">
        <v>1.4856</v>
      </c>
      <c r="T13" s="2">
        <v>1.4877</v>
      </c>
      <c r="U13" s="2">
        <v>0.3871</v>
      </c>
      <c r="V13" s="2">
        <v>0.37230000000000002</v>
      </c>
      <c r="W13" s="2">
        <v>0.58899999999999997</v>
      </c>
      <c r="X13" s="2">
        <v>0.58720000000000006</v>
      </c>
      <c r="Y13" s="77">
        <v>2.2191999999999998</v>
      </c>
    </row>
    <row r="14" spans="1:25" ht="15" customHeight="1" x14ac:dyDescent="0.2">
      <c r="A14" t="s">
        <v>11</v>
      </c>
      <c r="B14" s="2">
        <v>2.8169</v>
      </c>
      <c r="C14" s="2">
        <v>2.8014000000000001</v>
      </c>
      <c r="D14" s="2">
        <v>2.8008999999999999</v>
      </c>
      <c r="E14" s="2">
        <v>2.7454000000000001</v>
      </c>
      <c r="F14" s="2">
        <v>0.436</v>
      </c>
      <c r="G14" s="2">
        <v>0.50770000000000004</v>
      </c>
      <c r="H14" s="2">
        <v>1.0690999999999999</v>
      </c>
      <c r="I14" s="2">
        <v>1.2027000000000001</v>
      </c>
      <c r="J14" s="2">
        <v>2.8224</v>
      </c>
      <c r="K14" s="2">
        <v>2.8058000000000001</v>
      </c>
      <c r="L14" s="2">
        <v>2.8062999999999998</v>
      </c>
      <c r="M14" s="2">
        <v>2.8208000000000002</v>
      </c>
      <c r="N14" s="2">
        <v>1.2244999999999999</v>
      </c>
      <c r="O14" s="2">
        <v>1.2899</v>
      </c>
      <c r="P14" s="2">
        <v>0.74850000000000005</v>
      </c>
      <c r="Q14" s="2">
        <v>0.83340000000000003</v>
      </c>
      <c r="R14" s="2">
        <v>0.88490000000000002</v>
      </c>
      <c r="S14" s="2">
        <v>1.0224</v>
      </c>
      <c r="T14" s="2">
        <v>2.8142999999999998</v>
      </c>
      <c r="U14" s="2">
        <v>2.7951000000000001</v>
      </c>
      <c r="V14" s="2">
        <v>2.3773</v>
      </c>
      <c r="W14" s="2">
        <v>2.48</v>
      </c>
      <c r="X14" s="2">
        <v>2.6143999999999998</v>
      </c>
      <c r="Y14" s="2">
        <v>2.6082000000000001</v>
      </c>
    </row>
    <row r="15" spans="1:25" ht="15" customHeight="1" x14ac:dyDescent="0.2">
      <c r="A15" t="s">
        <v>12</v>
      </c>
      <c r="B15" s="77">
        <v>1.4636</v>
      </c>
      <c r="C15" s="2">
        <v>1.1621999999999999</v>
      </c>
      <c r="D15" s="2">
        <v>1.0902000000000001</v>
      </c>
      <c r="E15" s="2">
        <v>2.8725999999999998</v>
      </c>
      <c r="F15" s="2">
        <v>2.8677999999999999</v>
      </c>
      <c r="G15" s="2">
        <v>7.5899999999999995E-2</v>
      </c>
      <c r="H15" s="2">
        <v>7.1599999999999997E-2</v>
      </c>
      <c r="I15" s="2">
        <v>0.17349999999999999</v>
      </c>
      <c r="J15" s="2">
        <v>0.1699</v>
      </c>
      <c r="K15" s="2">
        <v>6.0400000000000002E-2</v>
      </c>
      <c r="L15" s="2">
        <v>5.9799999999999999E-2</v>
      </c>
      <c r="M15" s="2">
        <v>2.8121999999999998</v>
      </c>
      <c r="N15" s="2">
        <v>2.8959999999999999</v>
      </c>
      <c r="O15" s="2">
        <v>0.1033</v>
      </c>
      <c r="P15" s="2">
        <v>9.9400000000000002E-2</v>
      </c>
      <c r="Q15" s="2">
        <v>2.0886</v>
      </c>
      <c r="R15" s="2">
        <v>2.1263000000000001</v>
      </c>
      <c r="S15" s="2">
        <v>2.0276000000000001</v>
      </c>
      <c r="T15" s="2">
        <v>1.9863</v>
      </c>
      <c r="U15" s="2">
        <v>2.6556999999999999</v>
      </c>
      <c r="V15" s="2">
        <v>2.5929000000000002</v>
      </c>
      <c r="W15" s="2">
        <v>2.4060000000000001</v>
      </c>
      <c r="X15" s="2">
        <v>2.2978000000000001</v>
      </c>
      <c r="Y15" s="77">
        <v>1.5183</v>
      </c>
    </row>
    <row r="16" spans="1:25" ht="15" customHeight="1" x14ac:dyDescent="0.2">
      <c r="A16" t="s">
        <v>13</v>
      </c>
      <c r="B16" s="2">
        <v>0.47949999999999998</v>
      </c>
      <c r="C16" s="2">
        <v>0.53690000000000004</v>
      </c>
      <c r="D16" s="2">
        <v>2.9255</v>
      </c>
      <c r="E16" s="2">
        <v>2.8498999999999999</v>
      </c>
      <c r="F16" s="2">
        <v>1.3512</v>
      </c>
      <c r="G16" s="2">
        <v>1.4167000000000001</v>
      </c>
      <c r="H16" s="2">
        <v>2.9544999999999999</v>
      </c>
      <c r="I16" s="2">
        <v>2.9281999999999999</v>
      </c>
      <c r="J16" s="2">
        <v>1.8193999999999999</v>
      </c>
      <c r="K16" s="2">
        <v>1.9</v>
      </c>
      <c r="L16" s="2">
        <v>1.9338</v>
      </c>
      <c r="M16" s="2">
        <v>1.7969999999999999</v>
      </c>
      <c r="N16" s="2">
        <v>0.53090000000000004</v>
      </c>
      <c r="O16" s="2">
        <v>0.4819</v>
      </c>
      <c r="P16" s="2">
        <v>2.7079</v>
      </c>
      <c r="Q16" s="2">
        <v>2.7256</v>
      </c>
      <c r="R16" s="2">
        <v>0.4113</v>
      </c>
      <c r="S16" s="2">
        <v>0.41270000000000001</v>
      </c>
      <c r="T16" s="2">
        <v>0.35489999999999999</v>
      </c>
      <c r="U16" s="2">
        <v>0.37159999999999999</v>
      </c>
      <c r="V16" s="2">
        <v>7.46E-2</v>
      </c>
      <c r="W16" s="2">
        <v>7.0000000000000007E-2</v>
      </c>
      <c r="X16" s="2">
        <v>0.7833</v>
      </c>
      <c r="Y16" s="2">
        <v>0.74919999999999998</v>
      </c>
    </row>
    <row r="17" spans="1:25" ht="15" customHeight="1" x14ac:dyDescent="0.2">
      <c r="A17" t="s">
        <v>14</v>
      </c>
      <c r="B17" s="77">
        <v>1.3057000000000001</v>
      </c>
      <c r="C17" s="2">
        <v>1.0219</v>
      </c>
      <c r="D17" s="2">
        <v>1.0264</v>
      </c>
      <c r="E17" s="2">
        <v>0.39500000000000002</v>
      </c>
      <c r="F17" s="2">
        <v>0.37990000000000002</v>
      </c>
      <c r="G17" s="2">
        <v>2.8155000000000001</v>
      </c>
      <c r="H17" s="2">
        <v>2.9051999999999998</v>
      </c>
      <c r="I17" s="2">
        <v>1.9830000000000001</v>
      </c>
      <c r="J17" s="2">
        <v>1.9937</v>
      </c>
      <c r="K17" s="2">
        <v>2.5144000000000002</v>
      </c>
      <c r="L17" s="2">
        <v>2.6354000000000002</v>
      </c>
      <c r="M17" s="2">
        <v>2.8536999999999999</v>
      </c>
      <c r="N17" s="2">
        <v>2.9058000000000002</v>
      </c>
      <c r="O17" s="2">
        <v>2.6871999999999998</v>
      </c>
      <c r="P17" s="2">
        <v>2.6518999999999999</v>
      </c>
      <c r="Q17" s="2">
        <v>0.45619999999999999</v>
      </c>
      <c r="R17" s="2">
        <v>0.45689999999999997</v>
      </c>
      <c r="S17" s="2">
        <v>2.6648000000000001</v>
      </c>
      <c r="T17" s="2">
        <v>2.7063999999999999</v>
      </c>
      <c r="U17" s="2">
        <v>9.6500000000000002E-2</v>
      </c>
      <c r="V17" s="2">
        <v>9.0800000000000006E-2</v>
      </c>
      <c r="W17" s="2">
        <v>0.11219999999999999</v>
      </c>
      <c r="X17" s="2">
        <v>0.10829999999999999</v>
      </c>
      <c r="Y17" s="77">
        <v>1.3026</v>
      </c>
    </row>
    <row r="18" spans="1:25" ht="15" customHeight="1" x14ac:dyDescent="0.2">
      <c r="A18" t="s">
        <v>15</v>
      </c>
      <c r="B18" s="2">
        <v>1.1518999999999999</v>
      </c>
      <c r="C18" s="2">
        <v>1.0760000000000001</v>
      </c>
      <c r="D18" s="2">
        <v>2.9420000000000002</v>
      </c>
      <c r="E18" s="2">
        <v>2.907</v>
      </c>
      <c r="F18" s="2">
        <v>0.46</v>
      </c>
      <c r="G18" s="2">
        <v>0.45450000000000002</v>
      </c>
      <c r="H18" s="2">
        <v>2.8820000000000001</v>
      </c>
      <c r="I18" s="2">
        <v>2.8690000000000002</v>
      </c>
      <c r="J18" s="2">
        <v>1.1261000000000001</v>
      </c>
      <c r="K18" s="2">
        <v>1.0651999999999999</v>
      </c>
      <c r="L18" s="2">
        <v>1.2236</v>
      </c>
      <c r="M18" s="2">
        <v>1.1708000000000001</v>
      </c>
      <c r="N18" s="2">
        <v>1.8073999999999999</v>
      </c>
      <c r="O18" s="2">
        <v>1.7586999999999999</v>
      </c>
      <c r="P18" s="2">
        <v>2.9129999999999998</v>
      </c>
      <c r="Q18" s="2">
        <v>2.9434</v>
      </c>
      <c r="R18" s="2">
        <v>2.5293000000000001</v>
      </c>
      <c r="S18" s="2">
        <v>2.4937999999999998</v>
      </c>
      <c r="T18" s="2">
        <v>2.6271</v>
      </c>
      <c r="U18" s="2">
        <v>2.5266999999999999</v>
      </c>
      <c r="V18" s="2">
        <v>1.2828999999999999</v>
      </c>
      <c r="W18" s="2">
        <v>1.3541000000000001</v>
      </c>
      <c r="X18" s="2">
        <v>0.96830000000000005</v>
      </c>
      <c r="Y18" s="2">
        <v>0.9476</v>
      </c>
    </row>
    <row r="19" spans="1:25" ht="15" customHeight="1" x14ac:dyDescent="0.2">
      <c r="A19" t="s">
        <v>16</v>
      </c>
      <c r="B19" s="77">
        <v>0.70979999999999999</v>
      </c>
      <c r="C19" s="2">
        <v>6.6500000000000004E-2</v>
      </c>
      <c r="D19" s="2">
        <v>6.7799999999999999E-2</v>
      </c>
      <c r="E19" s="2">
        <v>2.8371</v>
      </c>
      <c r="F19" s="2">
        <v>2.8389000000000002</v>
      </c>
      <c r="G19" s="2">
        <v>2.8683999999999998</v>
      </c>
      <c r="H19" s="2">
        <v>2.9195000000000002</v>
      </c>
      <c r="I19" s="2">
        <v>2.9598</v>
      </c>
      <c r="J19" s="2">
        <v>2.9638</v>
      </c>
      <c r="K19" s="2">
        <v>0.28710000000000002</v>
      </c>
      <c r="L19" s="2">
        <v>0.2994</v>
      </c>
      <c r="M19" s="2">
        <v>0.2661</v>
      </c>
      <c r="N19" s="2">
        <v>0.28499999999999998</v>
      </c>
      <c r="O19" s="2">
        <v>1.8876999999999999</v>
      </c>
      <c r="P19" s="2">
        <v>2.0004</v>
      </c>
      <c r="Q19" s="2">
        <v>1.3438000000000001</v>
      </c>
      <c r="R19" s="2">
        <v>1.3202</v>
      </c>
      <c r="S19" s="2">
        <v>2.7806000000000002</v>
      </c>
      <c r="T19" s="2">
        <v>2.8249</v>
      </c>
      <c r="U19" s="2">
        <v>2.8525</v>
      </c>
      <c r="V19" s="2">
        <v>2.8275000000000001</v>
      </c>
      <c r="W19" s="2">
        <v>2.8068</v>
      </c>
      <c r="X19" s="2">
        <v>2.7366999999999999</v>
      </c>
      <c r="Y19" s="77">
        <v>0.68769999999999998</v>
      </c>
    </row>
    <row r="20" spans="1:25" ht="15" customHeight="1" x14ac:dyDescent="0.2">
      <c r="A20" t="s">
        <v>17</v>
      </c>
      <c r="B20" s="2">
        <v>2.1095999999999999</v>
      </c>
      <c r="C20" s="2">
        <v>2.1585000000000001</v>
      </c>
      <c r="D20" s="2">
        <v>1.4616</v>
      </c>
      <c r="E20" s="2">
        <v>1.5685</v>
      </c>
      <c r="F20" s="2">
        <v>1.3427</v>
      </c>
      <c r="G20" s="2">
        <v>1.3662000000000001</v>
      </c>
      <c r="H20" s="2">
        <v>2.9352</v>
      </c>
      <c r="I20" s="2">
        <v>2.8816999999999999</v>
      </c>
      <c r="J20" s="2">
        <v>2.8437999999999999</v>
      </c>
      <c r="K20" s="2">
        <v>2.7953999999999999</v>
      </c>
      <c r="L20" s="2">
        <v>2.9397000000000002</v>
      </c>
      <c r="M20" s="2">
        <v>2.8479999999999999</v>
      </c>
      <c r="N20" s="2">
        <v>2.2153999999999998</v>
      </c>
      <c r="O20" s="2">
        <v>2.0800999999999998</v>
      </c>
      <c r="P20" s="2">
        <v>1.6884999999999999</v>
      </c>
      <c r="Q20" s="2">
        <v>1.6832</v>
      </c>
      <c r="R20" s="2">
        <v>2.8475999999999999</v>
      </c>
      <c r="S20" s="2">
        <v>2.8269000000000002</v>
      </c>
      <c r="T20" s="2">
        <v>2.8729</v>
      </c>
      <c r="U20" s="2">
        <v>2.9125000000000001</v>
      </c>
      <c r="V20" s="2">
        <v>2.3159000000000001</v>
      </c>
      <c r="W20" s="2">
        <v>2.4773999999999998</v>
      </c>
      <c r="X20" s="2">
        <v>1.5382</v>
      </c>
      <c r="Y20" s="2">
        <v>1.5047999999999999</v>
      </c>
    </row>
    <row r="21" spans="1:25" ht="15" customHeight="1" x14ac:dyDescent="0.2">
      <c r="A21" t="s">
        <v>18</v>
      </c>
      <c r="B21" s="77">
        <v>0.32819999999999999</v>
      </c>
      <c r="C21" s="2">
        <v>2.7555999999999998</v>
      </c>
      <c r="D21" s="2">
        <v>2.7237</v>
      </c>
      <c r="E21" s="2">
        <v>1.8205</v>
      </c>
      <c r="F21" s="2">
        <v>1.7827</v>
      </c>
      <c r="G21" s="2">
        <v>1.2324999999999999</v>
      </c>
      <c r="H21" s="2">
        <v>1.2196</v>
      </c>
      <c r="I21" s="2">
        <v>0.44990000000000002</v>
      </c>
      <c r="J21" s="2">
        <v>0.41820000000000002</v>
      </c>
      <c r="K21" s="2">
        <v>0.53859999999999997</v>
      </c>
      <c r="L21" s="2">
        <v>0.48659999999999998</v>
      </c>
      <c r="M21" s="2">
        <v>0.10639999999999999</v>
      </c>
      <c r="N21" s="2">
        <v>0.1176</v>
      </c>
      <c r="O21" s="2">
        <v>2.6619999999999999</v>
      </c>
      <c r="P21" s="2">
        <v>2.6768000000000001</v>
      </c>
      <c r="Q21" s="2">
        <v>0.35470000000000002</v>
      </c>
      <c r="R21" s="2">
        <v>0.34350000000000003</v>
      </c>
      <c r="S21" s="2">
        <v>1.2479</v>
      </c>
      <c r="T21" s="2">
        <v>1.2839</v>
      </c>
      <c r="U21" s="2">
        <v>2.4870000000000001</v>
      </c>
      <c r="V21" s="2">
        <v>2.5167000000000002</v>
      </c>
      <c r="W21" s="2">
        <v>2.7812000000000001</v>
      </c>
      <c r="X21" s="2">
        <v>2.7959999999999998</v>
      </c>
      <c r="Y21" s="77">
        <v>0.32850000000000001</v>
      </c>
    </row>
    <row r="22" spans="1:25" ht="15" customHeight="1" x14ac:dyDescent="0.2">
      <c r="A22" t="s">
        <v>19</v>
      </c>
      <c r="B22" s="2">
        <v>2.1608999999999998</v>
      </c>
      <c r="C22" s="2">
        <v>2.1638000000000002</v>
      </c>
      <c r="D22" s="2">
        <v>2.4064999999999999</v>
      </c>
      <c r="E22" s="2">
        <v>2.5794000000000001</v>
      </c>
      <c r="F22" s="2">
        <v>0.1153</v>
      </c>
      <c r="G22" s="2">
        <v>0.1166</v>
      </c>
      <c r="H22" s="2">
        <v>0.76459999999999995</v>
      </c>
      <c r="I22" s="2">
        <v>0.85580000000000001</v>
      </c>
      <c r="J22" s="2">
        <v>2.867</v>
      </c>
      <c r="K22" s="2">
        <v>2.8538000000000001</v>
      </c>
      <c r="L22" s="2">
        <v>2.8822000000000001</v>
      </c>
      <c r="M22" s="2">
        <v>2.9135</v>
      </c>
      <c r="N22" s="2">
        <v>0.92900000000000005</v>
      </c>
      <c r="O22" s="2">
        <v>1.0142</v>
      </c>
      <c r="P22" s="2">
        <v>2.8862000000000001</v>
      </c>
      <c r="Q22" s="2">
        <v>2.9072</v>
      </c>
      <c r="R22" s="2">
        <v>1.9103000000000001</v>
      </c>
      <c r="S22" s="2">
        <v>1.8622000000000001</v>
      </c>
      <c r="T22" s="2">
        <v>2.8919999999999999</v>
      </c>
      <c r="U22" s="2">
        <v>2.8532999999999999</v>
      </c>
      <c r="V22" s="2">
        <v>0.1047</v>
      </c>
      <c r="W22" s="2">
        <v>0.1026</v>
      </c>
      <c r="X22" s="2">
        <v>2.7732999999999999</v>
      </c>
      <c r="Y22" s="2">
        <v>2.7711000000000001</v>
      </c>
    </row>
    <row r="23" spans="1:25" ht="15" customHeight="1" x14ac:dyDescent="0.2">
      <c r="A23" t="s">
        <v>20</v>
      </c>
      <c r="B23" s="77">
        <v>0.1749</v>
      </c>
      <c r="C23" s="2">
        <v>2.8408000000000002</v>
      </c>
      <c r="D23" s="2">
        <v>2.7826</v>
      </c>
      <c r="E23" s="2">
        <v>2.8228</v>
      </c>
      <c r="F23" s="2">
        <v>2.8517000000000001</v>
      </c>
      <c r="G23" s="2">
        <v>0.48899999999999999</v>
      </c>
      <c r="H23" s="2">
        <v>0.47649999999999998</v>
      </c>
      <c r="I23" s="2">
        <v>2.8744999999999998</v>
      </c>
      <c r="J23" s="2">
        <v>2.8881000000000001</v>
      </c>
      <c r="K23" s="2">
        <v>2.3136000000000001</v>
      </c>
      <c r="L23" s="2">
        <v>2.2353999999999998</v>
      </c>
      <c r="M23" s="2">
        <v>2.8593999999999999</v>
      </c>
      <c r="N23" s="2">
        <v>2.8290999999999999</v>
      </c>
      <c r="O23" s="2">
        <v>2.6400999999999999</v>
      </c>
      <c r="P23" s="2">
        <v>2.6461000000000001</v>
      </c>
      <c r="Q23" s="2">
        <v>2.8363999999999998</v>
      </c>
      <c r="R23" s="2">
        <v>2.8504</v>
      </c>
      <c r="S23" s="2">
        <v>0.87390000000000001</v>
      </c>
      <c r="T23" s="2">
        <v>0.75149999999999995</v>
      </c>
      <c r="U23" s="2">
        <v>2.8176000000000001</v>
      </c>
      <c r="V23" s="2">
        <v>2.7818000000000001</v>
      </c>
      <c r="W23" s="2">
        <v>2.8172999999999999</v>
      </c>
      <c r="X23" s="2">
        <v>2.8245</v>
      </c>
      <c r="Y23" s="77">
        <v>0.1709</v>
      </c>
    </row>
    <row r="24" spans="1:25" ht="15" customHeight="1" x14ac:dyDescent="0.2">
      <c r="A24" t="s">
        <v>21</v>
      </c>
      <c r="B24" s="2">
        <v>1.2821</v>
      </c>
      <c r="C24" s="2">
        <v>1.2762</v>
      </c>
      <c r="D24" s="2">
        <v>2.8757000000000001</v>
      </c>
      <c r="E24" s="2">
        <v>2.9095</v>
      </c>
      <c r="F24" s="2">
        <v>2.8847999999999998</v>
      </c>
      <c r="G24" s="2">
        <v>2.8694999999999999</v>
      </c>
      <c r="H24" s="2">
        <v>2.4737</v>
      </c>
      <c r="I24" s="2">
        <v>2.4167000000000001</v>
      </c>
      <c r="J24" s="2">
        <v>2.0146999999999999</v>
      </c>
      <c r="K24" s="2">
        <v>1.9674</v>
      </c>
      <c r="L24" s="2">
        <v>1.5924</v>
      </c>
      <c r="M24" s="2">
        <v>1.6305000000000001</v>
      </c>
      <c r="N24" s="2">
        <v>1.3727</v>
      </c>
      <c r="O24" s="2">
        <v>1.3213999999999999</v>
      </c>
      <c r="P24" s="2">
        <v>2.8752</v>
      </c>
      <c r="Q24" s="2">
        <v>2.8620000000000001</v>
      </c>
      <c r="R24" s="2">
        <v>2.8791000000000002</v>
      </c>
      <c r="S24" s="2">
        <v>2.9331999999999998</v>
      </c>
      <c r="T24" s="2">
        <v>2.9218999999999999</v>
      </c>
      <c r="U24" s="2">
        <v>2.8567</v>
      </c>
      <c r="V24" s="2">
        <v>2.6989999999999998</v>
      </c>
      <c r="W24" s="2">
        <v>2.7643</v>
      </c>
      <c r="X24" s="2">
        <v>2.8976999999999999</v>
      </c>
      <c r="Y24" s="2">
        <v>2.851</v>
      </c>
    </row>
    <row r="25" spans="1:25" ht="15" customHeight="1" x14ac:dyDescent="0.2">
      <c r="A25" t="s">
        <v>22</v>
      </c>
      <c r="B25" s="77">
        <v>5.3199999999999997E-2</v>
      </c>
      <c r="C25" s="2">
        <v>2.9125000000000001</v>
      </c>
      <c r="D25" s="2">
        <v>2.9077000000000002</v>
      </c>
      <c r="E25" s="2">
        <v>8.4699999999999998E-2</v>
      </c>
      <c r="F25" s="2">
        <v>7.9600000000000004E-2</v>
      </c>
      <c r="G25" s="2">
        <v>0.1026</v>
      </c>
      <c r="H25" s="2">
        <v>9.9699999999999997E-2</v>
      </c>
      <c r="I25" s="2">
        <v>2.0779000000000001</v>
      </c>
      <c r="J25" s="2">
        <v>2.0013999999999998</v>
      </c>
      <c r="K25" s="2">
        <v>2.8180000000000001</v>
      </c>
      <c r="L25" s="2">
        <v>2.8445999999999998</v>
      </c>
      <c r="M25" s="2">
        <v>2.8323</v>
      </c>
      <c r="N25" s="2">
        <v>2.7852999999999999</v>
      </c>
      <c r="O25" s="2">
        <v>2.8420999999999998</v>
      </c>
      <c r="P25" s="2">
        <v>2.8757999999999999</v>
      </c>
      <c r="Q25" s="2">
        <v>2.6242999999999999</v>
      </c>
      <c r="R25" s="2">
        <v>2.5648</v>
      </c>
      <c r="S25" s="2">
        <v>2.7936999999999999</v>
      </c>
      <c r="T25" s="2">
        <v>2.8167</v>
      </c>
      <c r="U25" s="2">
        <v>0.13159999999999999</v>
      </c>
      <c r="V25" s="2">
        <v>0.1187</v>
      </c>
      <c r="W25" s="2">
        <v>0.31979999999999997</v>
      </c>
      <c r="X25" s="2">
        <v>0.30819999999999997</v>
      </c>
      <c r="Y25" s="77">
        <v>5.8799999999999998E-2</v>
      </c>
    </row>
    <row r="26" spans="1:25" ht="15" customHeight="1" x14ac:dyDescent="0.2">
      <c r="A26" t="s">
        <v>23</v>
      </c>
      <c r="B26" s="2">
        <v>1.4037999999999999</v>
      </c>
      <c r="C26" s="2">
        <v>1.1726000000000001</v>
      </c>
      <c r="D26" s="2">
        <v>3.1326000000000001</v>
      </c>
      <c r="E26" s="2">
        <v>3.1114999999999999</v>
      </c>
      <c r="F26" s="2">
        <v>2.7761999999999998</v>
      </c>
      <c r="G26" s="2">
        <v>2.649</v>
      </c>
      <c r="H26" s="2">
        <v>2.5874999999999999</v>
      </c>
      <c r="I26" s="2">
        <v>2.5112000000000001</v>
      </c>
      <c r="J26" s="2">
        <v>3.0804999999999998</v>
      </c>
      <c r="K26" s="2">
        <v>3.0863999999999998</v>
      </c>
      <c r="L26" s="2">
        <v>3.1539000000000001</v>
      </c>
      <c r="M26" s="2">
        <v>3.0865</v>
      </c>
      <c r="N26" s="2">
        <v>0.25409999999999999</v>
      </c>
      <c r="O26" s="2">
        <v>0.23119999999999999</v>
      </c>
      <c r="P26" s="2">
        <v>2.9497</v>
      </c>
      <c r="Q26" s="2">
        <v>2.9220999999999999</v>
      </c>
      <c r="R26" s="2">
        <v>0.9728</v>
      </c>
      <c r="S26" s="2">
        <v>0.871</v>
      </c>
      <c r="T26" s="2">
        <v>2.9777999999999998</v>
      </c>
      <c r="U26" s="2">
        <v>2.9582000000000002</v>
      </c>
      <c r="V26" s="2">
        <v>0.68</v>
      </c>
      <c r="W26" s="2">
        <v>0.64880000000000004</v>
      </c>
      <c r="X26" s="2">
        <v>2.9916999999999998</v>
      </c>
      <c r="Y26" s="2">
        <v>2.9546000000000001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  <c r="U46" t="s">
        <v>317</v>
      </c>
    </row>
    <row r="47" spans="1:25" ht="15" customHeight="1" thickBot="1" x14ac:dyDescent="0.25"/>
    <row r="48" spans="1:25" ht="15" customHeight="1" x14ac:dyDescent="0.2">
      <c r="U48" s="17" t="s">
        <v>318</v>
      </c>
      <c r="V48" s="17"/>
    </row>
    <row r="49" spans="2:29" ht="15" customHeight="1" x14ac:dyDescent="0.2">
      <c r="C49" t="s">
        <v>205</v>
      </c>
      <c r="D49" t="s">
        <v>206</v>
      </c>
      <c r="U49" t="s">
        <v>319</v>
      </c>
      <c r="V49">
        <v>0.99265336200824728</v>
      </c>
    </row>
    <row r="50" spans="2:29" ht="15" customHeight="1" x14ac:dyDescent="0.2">
      <c r="B50" t="s">
        <v>207</v>
      </c>
      <c r="C50">
        <v>200</v>
      </c>
      <c r="D50" s="3">
        <f>AVERAGE(B11,Y11)</f>
        <v>2.6680999999999999</v>
      </c>
      <c r="U50" t="s">
        <v>320</v>
      </c>
      <c r="V50">
        <v>0.9853606971062765</v>
      </c>
    </row>
    <row r="51" spans="2:29" ht="15" customHeight="1" x14ac:dyDescent="0.2">
      <c r="B51" t="s">
        <v>208</v>
      </c>
      <c r="C51">
        <v>150</v>
      </c>
      <c r="D51" s="3">
        <f>AVERAGE(B13,Y13)</f>
        <v>2.3337500000000002</v>
      </c>
      <c r="U51" t="s">
        <v>321</v>
      </c>
      <c r="V51">
        <v>0.98243283652753166</v>
      </c>
    </row>
    <row r="52" spans="2:29" ht="15" customHeight="1" x14ac:dyDescent="0.2">
      <c r="B52" t="s">
        <v>209</v>
      </c>
      <c r="C52">
        <v>100</v>
      </c>
      <c r="D52" s="3">
        <f>AVERAGE(B15,Y15)</f>
        <v>1.49095</v>
      </c>
      <c r="U52" t="s">
        <v>322</v>
      </c>
      <c r="V52">
        <v>0.12748847311065811</v>
      </c>
    </row>
    <row r="53" spans="2:29" ht="15" customHeight="1" thickBot="1" x14ac:dyDescent="0.25">
      <c r="B53" t="s">
        <v>210</v>
      </c>
      <c r="C53">
        <v>80</v>
      </c>
      <c r="D53" s="3">
        <f>AVERAGE(B17,Y17)</f>
        <v>1.3041499999999999</v>
      </c>
      <c r="U53" s="15" t="s">
        <v>323</v>
      </c>
      <c r="V53" s="15">
        <v>7</v>
      </c>
    </row>
    <row r="54" spans="2:29" ht="15" customHeight="1" x14ac:dyDescent="0.2">
      <c r="B54" t="s">
        <v>211</v>
      </c>
      <c r="C54">
        <v>40</v>
      </c>
      <c r="D54" s="3">
        <f>AVERAGE(B19,Y19)</f>
        <v>0.69874999999999998</v>
      </c>
    </row>
    <row r="55" spans="2:29" ht="15" customHeight="1" thickBot="1" x14ac:dyDescent="0.25">
      <c r="B55" t="s">
        <v>212</v>
      </c>
      <c r="C55">
        <v>20</v>
      </c>
      <c r="D55" s="3">
        <f>AVERAGE(B21,Y21)</f>
        <v>0.32835000000000003</v>
      </c>
      <c r="U55" t="s">
        <v>324</v>
      </c>
    </row>
    <row r="56" spans="2:29" ht="15" customHeight="1" x14ac:dyDescent="0.2">
      <c r="B56" t="s">
        <v>213</v>
      </c>
      <c r="C56">
        <v>10</v>
      </c>
      <c r="D56" s="3">
        <f>AVERAGE(B23,Y23)</f>
        <v>0.1729</v>
      </c>
      <c r="U56" s="16"/>
      <c r="V56" s="16" t="s">
        <v>329</v>
      </c>
      <c r="W56" s="16" t="s">
        <v>330</v>
      </c>
      <c r="X56" s="16" t="s">
        <v>331</v>
      </c>
      <c r="Y56" s="16" t="s">
        <v>13</v>
      </c>
      <c r="Z56" s="16" t="s">
        <v>332</v>
      </c>
    </row>
    <row r="57" spans="2:29" ht="15" customHeight="1" x14ac:dyDescent="0.2">
      <c r="U57" t="s">
        <v>325</v>
      </c>
      <c r="V57">
        <v>1</v>
      </c>
      <c r="W57">
        <v>5.4699918954052791</v>
      </c>
      <c r="X57">
        <v>5.4699918954052791</v>
      </c>
      <c r="Y57">
        <v>336.54631790177251</v>
      </c>
      <c r="Z57">
        <v>8.8504232954539354E-6</v>
      </c>
    </row>
    <row r="58" spans="2:29" ht="15" customHeight="1" x14ac:dyDescent="0.2">
      <c r="U58" t="s">
        <v>326</v>
      </c>
      <c r="V58">
        <v>5</v>
      </c>
      <c r="W58">
        <v>8.126655388043498E-2</v>
      </c>
      <c r="X58">
        <v>1.6253310776086997E-2</v>
      </c>
    </row>
    <row r="59" spans="2:29" ht="15" customHeight="1" thickBot="1" x14ac:dyDescent="0.25">
      <c r="U59" s="15" t="s">
        <v>327</v>
      </c>
      <c r="V59" s="15">
        <v>6</v>
      </c>
      <c r="W59" s="15">
        <v>5.5512584492857142</v>
      </c>
      <c r="X59" s="15"/>
      <c r="Y59" s="15"/>
      <c r="Z59" s="15"/>
    </row>
    <row r="60" spans="2:29" ht="15" customHeight="1" thickBot="1" x14ac:dyDescent="0.25"/>
    <row r="61" spans="2:29" ht="15" customHeight="1" x14ac:dyDescent="0.2">
      <c r="U61" s="16"/>
      <c r="V61" s="16" t="s">
        <v>333</v>
      </c>
      <c r="W61" s="16" t="s">
        <v>322</v>
      </c>
      <c r="X61" s="16" t="s">
        <v>334</v>
      </c>
      <c r="Y61" s="16" t="s">
        <v>335</v>
      </c>
      <c r="Z61" s="16" t="s">
        <v>336</v>
      </c>
      <c r="AA61" s="16" t="s">
        <v>337</v>
      </c>
      <c r="AB61" s="16" t="s">
        <v>338</v>
      </c>
      <c r="AC61" s="16" t="s">
        <v>339</v>
      </c>
    </row>
    <row r="62" spans="2:29" ht="15" customHeight="1" x14ac:dyDescent="0.2">
      <c r="U62" t="s">
        <v>328</v>
      </c>
      <c r="V62">
        <v>0.11951521739130433</v>
      </c>
      <c r="W62">
        <v>7.9749552809100024E-2</v>
      </c>
      <c r="X62">
        <v>1.4986318190070997</v>
      </c>
      <c r="Y62">
        <v>0.19424469425003435</v>
      </c>
      <c r="Z62">
        <v>-8.5487534459887243E-2</v>
      </c>
      <c r="AA62">
        <v>0.32451796924249587</v>
      </c>
      <c r="AB62">
        <v>-8.5487534459887243E-2</v>
      </c>
      <c r="AC62">
        <v>0.32451796924249587</v>
      </c>
    </row>
    <row r="63" spans="2:29" ht="15" customHeight="1" thickBot="1" x14ac:dyDescent="0.25">
      <c r="U63" s="15" t="s">
        <v>340</v>
      </c>
      <c r="V63" s="15">
        <v>1.3600572463768118E-2</v>
      </c>
      <c r="W63" s="15">
        <v>7.4136958854824776E-4</v>
      </c>
      <c r="X63" s="15">
        <v>18.345198769753694</v>
      </c>
      <c r="Y63" s="15">
        <v>8.8504232954539354E-6</v>
      </c>
      <c r="Z63" s="15">
        <v>1.1694821265952823E-2</v>
      </c>
      <c r="AA63" s="15">
        <v>1.5506323661583412E-2</v>
      </c>
      <c r="AB63" s="15">
        <v>1.1694821265952823E-2</v>
      </c>
      <c r="AC63" s="15">
        <v>1.5506323661583412E-2</v>
      </c>
    </row>
  </sheetData>
  <pageMargins left="0.75" right="0.75" top="1" bottom="1" header="0.5" footer="0.5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CD6A-0A81-4922-B091-91457ACEDED7}">
  <sheetPr codeName="Sheet21"/>
  <dimension ref="A1:AC63"/>
  <sheetViews>
    <sheetView workbookViewId="0">
      <selection activeCell="AB46" sqref="AB4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0" width="8" customWidth="1"/>
    <col min="21" max="21" width="14.140625" customWidth="1"/>
    <col min="22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1641</v>
      </c>
    </row>
    <row r="3" spans="1:25" ht="15" customHeight="1" x14ac:dyDescent="0.2">
      <c r="A3" t="s">
        <v>1642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2.7176</v>
      </c>
      <c r="C11" s="2">
        <v>1.1763999999999999</v>
      </c>
      <c r="D11" s="2">
        <v>1.1521999999999999</v>
      </c>
      <c r="E11" s="2">
        <v>2.8115000000000001</v>
      </c>
      <c r="F11" s="2">
        <v>2.7723</v>
      </c>
      <c r="G11" s="2">
        <v>0.66979999999999995</v>
      </c>
      <c r="H11" s="2">
        <v>0.59519999999999995</v>
      </c>
      <c r="I11" s="2">
        <v>2.8711000000000002</v>
      </c>
      <c r="J11" s="2">
        <v>2.9390999999999998</v>
      </c>
      <c r="K11" s="2">
        <v>0.28239999999999998</v>
      </c>
      <c r="L11" s="2">
        <v>0.26429999999999998</v>
      </c>
      <c r="M11" s="2">
        <v>2.8506</v>
      </c>
      <c r="N11" s="2">
        <v>2.8563000000000001</v>
      </c>
      <c r="O11" s="2">
        <v>1.0513999999999999</v>
      </c>
      <c r="P11" s="2">
        <v>1.0498000000000001</v>
      </c>
      <c r="Q11" s="2">
        <v>2.8908</v>
      </c>
      <c r="R11" s="2">
        <v>2.8740000000000001</v>
      </c>
      <c r="S11" s="2">
        <v>2.613</v>
      </c>
      <c r="T11" s="2">
        <v>2.5470999999999999</v>
      </c>
      <c r="U11" s="2">
        <v>2.5926999999999998</v>
      </c>
      <c r="V11" s="2">
        <v>2.5979000000000001</v>
      </c>
      <c r="W11" s="2">
        <v>0.4229</v>
      </c>
      <c r="X11" s="2">
        <v>0.4047</v>
      </c>
      <c r="Y11" s="77">
        <v>2.3431000000000002</v>
      </c>
    </row>
    <row r="12" spans="1:25" ht="15" customHeight="1" x14ac:dyDescent="0.2">
      <c r="A12" t="s">
        <v>9</v>
      </c>
      <c r="B12" s="2">
        <v>0.45610000000000001</v>
      </c>
      <c r="C12" s="2">
        <v>0.39379999999999998</v>
      </c>
      <c r="D12" s="2">
        <v>2.8008999999999999</v>
      </c>
      <c r="E12" s="2">
        <v>2.8216999999999999</v>
      </c>
      <c r="F12" s="2">
        <v>0.60619999999999996</v>
      </c>
      <c r="G12" s="2">
        <v>0.54039999999999999</v>
      </c>
      <c r="H12" s="2">
        <v>2.8062</v>
      </c>
      <c r="I12" s="2">
        <v>2.8435000000000001</v>
      </c>
      <c r="J12" s="2">
        <v>0.39360000000000001</v>
      </c>
      <c r="K12" s="2">
        <v>0.375</v>
      </c>
      <c r="L12" s="2">
        <v>2.7284999999999999</v>
      </c>
      <c r="M12" s="2">
        <v>2.7012999999999998</v>
      </c>
      <c r="N12" s="2">
        <v>2.6448999999999998</v>
      </c>
      <c r="O12" s="2">
        <v>2.6524999999999999</v>
      </c>
      <c r="P12" s="2">
        <v>2.7818000000000001</v>
      </c>
      <c r="Q12" s="2">
        <v>2.7886000000000002</v>
      </c>
      <c r="R12" s="2">
        <v>2.8159999999999998</v>
      </c>
      <c r="S12" s="2">
        <v>2.7642000000000002</v>
      </c>
      <c r="T12" s="2">
        <v>2.6920999999999999</v>
      </c>
      <c r="U12" s="2">
        <v>2.5981999999999998</v>
      </c>
      <c r="V12" s="2">
        <v>1.0452999999999999</v>
      </c>
      <c r="W12" s="2">
        <v>1.0329999999999999</v>
      </c>
      <c r="X12" s="2">
        <v>2.7934000000000001</v>
      </c>
      <c r="Y12" s="2">
        <v>2.7578</v>
      </c>
    </row>
    <row r="13" spans="1:25" ht="15" customHeight="1" x14ac:dyDescent="0.2">
      <c r="A13" t="s">
        <v>10</v>
      </c>
      <c r="B13" s="77">
        <v>2.4020000000000001</v>
      </c>
      <c r="C13" s="2">
        <v>2.4910000000000001</v>
      </c>
      <c r="D13" s="2">
        <v>2.4569999999999999</v>
      </c>
      <c r="E13" s="2">
        <v>1.6561999999999999</v>
      </c>
      <c r="F13" s="2">
        <v>1.4742</v>
      </c>
      <c r="G13" s="2">
        <v>2.7944</v>
      </c>
      <c r="H13" s="2">
        <v>2.8029000000000002</v>
      </c>
      <c r="I13" s="2">
        <v>0.61329999999999996</v>
      </c>
      <c r="J13" s="2">
        <v>0.62629999999999997</v>
      </c>
      <c r="K13" s="2">
        <v>2.8976000000000002</v>
      </c>
      <c r="L13" s="2">
        <v>2.8748999999999998</v>
      </c>
      <c r="M13" s="2">
        <v>1.8655999999999999</v>
      </c>
      <c r="N13" s="2">
        <v>1.8371999999999999</v>
      </c>
      <c r="O13" s="2">
        <v>2.8313000000000001</v>
      </c>
      <c r="P13" s="2">
        <v>2.8441000000000001</v>
      </c>
      <c r="Q13" s="2">
        <v>2.3025000000000002</v>
      </c>
      <c r="R13" s="2">
        <v>2.2789000000000001</v>
      </c>
      <c r="S13" s="2">
        <v>1.4274</v>
      </c>
      <c r="T13" s="2">
        <v>1.458</v>
      </c>
      <c r="U13" s="2">
        <v>0.21440000000000001</v>
      </c>
      <c r="V13" s="2">
        <v>0.22800000000000001</v>
      </c>
      <c r="W13" s="2">
        <v>2.4969000000000001</v>
      </c>
      <c r="X13" s="2">
        <v>2.5061</v>
      </c>
      <c r="Y13" s="77">
        <v>2.1015000000000001</v>
      </c>
    </row>
    <row r="14" spans="1:25" ht="15" customHeight="1" x14ac:dyDescent="0.2">
      <c r="A14" t="s">
        <v>11</v>
      </c>
      <c r="B14" s="2">
        <v>2.8563000000000001</v>
      </c>
      <c r="C14" s="2">
        <v>2.8269000000000002</v>
      </c>
      <c r="D14" s="2">
        <v>2.8302999999999998</v>
      </c>
      <c r="E14" s="2">
        <v>2.7698999999999998</v>
      </c>
      <c r="F14" s="2">
        <v>1.4524999999999999</v>
      </c>
      <c r="G14" s="2">
        <v>1.5895999999999999</v>
      </c>
      <c r="H14" s="2">
        <v>2.7296999999999998</v>
      </c>
      <c r="I14" s="2">
        <v>2.782</v>
      </c>
      <c r="J14" s="2">
        <v>1.4391</v>
      </c>
      <c r="K14" s="2">
        <v>1.4398</v>
      </c>
      <c r="L14" s="2">
        <v>0.96409999999999996</v>
      </c>
      <c r="M14" s="2">
        <v>0.90820000000000001</v>
      </c>
      <c r="N14" s="2">
        <v>1.4955000000000001</v>
      </c>
      <c r="O14" s="2">
        <v>1.4417</v>
      </c>
      <c r="P14" s="2">
        <v>0.5978</v>
      </c>
      <c r="Q14" s="2">
        <v>0.60819999999999996</v>
      </c>
      <c r="R14" s="2">
        <v>0.1343</v>
      </c>
      <c r="S14" s="2">
        <v>0.1338</v>
      </c>
      <c r="T14" s="2">
        <v>1.0975999999999999</v>
      </c>
      <c r="U14" s="2">
        <v>1.0411999999999999</v>
      </c>
      <c r="V14" s="2">
        <v>7.8100000000000003E-2</v>
      </c>
      <c r="W14" s="2">
        <v>8.0799999999999997E-2</v>
      </c>
      <c r="X14" s="2">
        <v>0.50139999999999996</v>
      </c>
      <c r="Y14" s="2">
        <v>0.53269999999999995</v>
      </c>
    </row>
    <row r="15" spans="1:25" ht="15" customHeight="1" x14ac:dyDescent="0.2">
      <c r="A15" t="s">
        <v>12</v>
      </c>
      <c r="B15" s="77">
        <v>1.6914</v>
      </c>
      <c r="C15" s="2">
        <v>2.5811999999999999</v>
      </c>
      <c r="D15" s="2">
        <v>2.5482999999999998</v>
      </c>
      <c r="E15" s="2">
        <v>2.8534999999999999</v>
      </c>
      <c r="F15" s="2">
        <v>2.8813</v>
      </c>
      <c r="G15" s="2">
        <v>1.8217000000000001</v>
      </c>
      <c r="H15" s="2">
        <v>1.6468</v>
      </c>
      <c r="I15" s="2">
        <v>2.9409000000000001</v>
      </c>
      <c r="J15" s="2">
        <v>2.8959999999999999</v>
      </c>
      <c r="K15" s="2">
        <v>0.61050000000000004</v>
      </c>
      <c r="L15" s="2">
        <v>0.61299999999999999</v>
      </c>
      <c r="M15" s="2">
        <v>0.39169999999999999</v>
      </c>
      <c r="N15" s="2">
        <v>0.38429999999999997</v>
      </c>
      <c r="O15" s="2">
        <v>2.6086999999999998</v>
      </c>
      <c r="P15" s="2">
        <v>2.6366999999999998</v>
      </c>
      <c r="Q15" s="2">
        <v>2.7938999999999998</v>
      </c>
      <c r="R15" s="2">
        <v>2.863</v>
      </c>
      <c r="S15" s="2">
        <v>2.7530999999999999</v>
      </c>
      <c r="T15" s="2">
        <v>2.7517</v>
      </c>
      <c r="U15" s="2">
        <v>2.7252999999999998</v>
      </c>
      <c r="V15" s="2">
        <v>2.6835</v>
      </c>
      <c r="W15" s="2">
        <v>2.6757</v>
      </c>
      <c r="X15" s="2">
        <v>2.6734</v>
      </c>
      <c r="Y15" s="77">
        <v>1.4503999999999999</v>
      </c>
    </row>
    <row r="16" spans="1:25" ht="15" customHeight="1" x14ac:dyDescent="0.2">
      <c r="A16" t="s">
        <v>13</v>
      </c>
      <c r="B16" s="2">
        <v>0.42849999999999999</v>
      </c>
      <c r="C16" s="2">
        <v>0.44359999999999999</v>
      </c>
      <c r="D16" s="2">
        <v>0.26269999999999999</v>
      </c>
      <c r="E16" s="2">
        <v>0.29609999999999997</v>
      </c>
      <c r="F16" s="2">
        <v>0.54549999999999998</v>
      </c>
      <c r="G16" s="2">
        <v>0.48349999999999999</v>
      </c>
      <c r="H16" s="2">
        <v>2.8994</v>
      </c>
      <c r="I16" s="2">
        <v>2.8881999999999999</v>
      </c>
      <c r="J16" s="2">
        <v>1.8116000000000001</v>
      </c>
      <c r="K16" s="2">
        <v>1.7703</v>
      </c>
      <c r="L16" s="2">
        <v>2.9142999999999999</v>
      </c>
      <c r="M16" s="2">
        <v>2.823</v>
      </c>
      <c r="N16" s="2">
        <v>2.9439000000000002</v>
      </c>
      <c r="O16" s="2">
        <v>2.8757000000000001</v>
      </c>
      <c r="P16" s="2">
        <v>2.9108999999999998</v>
      </c>
      <c r="Q16" s="2">
        <v>2.8405999999999998</v>
      </c>
      <c r="R16" s="2">
        <v>2.9329000000000001</v>
      </c>
      <c r="S16" s="2">
        <v>2.9102000000000001</v>
      </c>
      <c r="T16" s="2">
        <v>2.8214999999999999</v>
      </c>
      <c r="U16" s="2">
        <v>2.8456999999999999</v>
      </c>
      <c r="V16" s="2">
        <v>0.2858</v>
      </c>
      <c r="W16" s="2">
        <v>0.30520000000000003</v>
      </c>
      <c r="X16" s="2">
        <v>2.8593000000000002</v>
      </c>
      <c r="Y16" s="2">
        <v>2.8397000000000001</v>
      </c>
    </row>
    <row r="17" spans="1:25" ht="15" customHeight="1" x14ac:dyDescent="0.2">
      <c r="A17" t="s">
        <v>14</v>
      </c>
      <c r="B17" s="77">
        <v>1.4681</v>
      </c>
      <c r="C17" s="2">
        <v>2.0707</v>
      </c>
      <c r="D17" s="2">
        <v>2.0377000000000001</v>
      </c>
      <c r="E17" s="2">
        <v>0.93569999999999998</v>
      </c>
      <c r="F17" s="2">
        <v>0.91259999999999997</v>
      </c>
      <c r="G17" s="2">
        <v>2.7660999999999998</v>
      </c>
      <c r="H17" s="2">
        <v>2.8489</v>
      </c>
      <c r="I17" s="2">
        <v>1.9216</v>
      </c>
      <c r="J17" s="2">
        <v>1.9745999999999999</v>
      </c>
      <c r="K17" s="2">
        <v>2.8841999999999999</v>
      </c>
      <c r="L17" s="2">
        <v>2.8883999999999999</v>
      </c>
      <c r="M17" s="2">
        <v>2.7288000000000001</v>
      </c>
      <c r="N17" s="2">
        <v>2.8496000000000001</v>
      </c>
      <c r="O17" s="2">
        <v>2.8039999999999998</v>
      </c>
      <c r="P17" s="2">
        <v>2.7818999999999998</v>
      </c>
      <c r="Q17" s="2">
        <v>8.7800000000000003E-2</v>
      </c>
      <c r="R17" s="2">
        <v>8.4500000000000006E-2</v>
      </c>
      <c r="S17" s="2">
        <v>0.308</v>
      </c>
      <c r="T17" s="2">
        <v>0.3039</v>
      </c>
      <c r="U17" s="2">
        <v>2.4798</v>
      </c>
      <c r="V17" s="2">
        <v>2.4260999999999999</v>
      </c>
      <c r="W17" s="2">
        <v>2.7509999999999999</v>
      </c>
      <c r="X17" s="2">
        <v>2.7593000000000001</v>
      </c>
      <c r="Y17" s="77">
        <v>1.1914</v>
      </c>
    </row>
    <row r="18" spans="1:25" ht="15" customHeight="1" x14ac:dyDescent="0.2">
      <c r="A18" t="s">
        <v>15</v>
      </c>
      <c r="B18" s="2">
        <v>2.2201</v>
      </c>
      <c r="C18" s="2">
        <v>2.2086000000000001</v>
      </c>
      <c r="D18" s="2">
        <v>2.9379</v>
      </c>
      <c r="E18" s="2">
        <v>2.8841999999999999</v>
      </c>
      <c r="F18" s="2">
        <v>2.1092</v>
      </c>
      <c r="G18" s="2">
        <v>2.0348999999999999</v>
      </c>
      <c r="H18" s="2">
        <v>2.9020000000000001</v>
      </c>
      <c r="I18" s="2">
        <v>2.9306999999999999</v>
      </c>
      <c r="J18" s="2">
        <v>2.7561</v>
      </c>
      <c r="K18" s="2">
        <v>2.7290999999999999</v>
      </c>
      <c r="L18" s="2">
        <v>2.9529999999999998</v>
      </c>
      <c r="M18" s="2">
        <v>2.8574000000000002</v>
      </c>
      <c r="N18" s="2">
        <v>2.4615</v>
      </c>
      <c r="O18" s="2">
        <v>2.3508</v>
      </c>
      <c r="P18" s="2">
        <v>2.8384999999999998</v>
      </c>
      <c r="Q18" s="2">
        <v>2.8963000000000001</v>
      </c>
      <c r="R18" s="2">
        <v>1.4406000000000001</v>
      </c>
      <c r="S18" s="2">
        <v>1.4009</v>
      </c>
      <c r="T18" s="2">
        <v>2.8271000000000002</v>
      </c>
      <c r="U18" s="2">
        <v>2.9060000000000001</v>
      </c>
      <c r="V18" s="2">
        <v>2.8792</v>
      </c>
      <c r="W18" s="2">
        <v>2.8986000000000001</v>
      </c>
      <c r="X18" s="2">
        <v>2.8050000000000002</v>
      </c>
      <c r="Y18" s="2">
        <v>2.8367</v>
      </c>
    </row>
    <row r="19" spans="1:25" ht="15" customHeight="1" x14ac:dyDescent="0.2">
      <c r="A19" t="s">
        <v>16</v>
      </c>
      <c r="B19" s="77">
        <v>0.67279999999999995</v>
      </c>
      <c r="C19" s="2">
        <v>1.7995000000000001</v>
      </c>
      <c r="D19" s="2">
        <v>1.9229000000000001</v>
      </c>
      <c r="E19" s="2">
        <v>2.8898000000000001</v>
      </c>
      <c r="F19" s="2">
        <v>2.8553000000000002</v>
      </c>
      <c r="G19" s="2">
        <v>0.18049999999999999</v>
      </c>
      <c r="H19" s="2">
        <v>0.16700000000000001</v>
      </c>
      <c r="I19" s="2">
        <v>0.15920000000000001</v>
      </c>
      <c r="J19" s="2">
        <v>0.15049999999999999</v>
      </c>
      <c r="K19" s="2">
        <v>1.3513999999999999</v>
      </c>
      <c r="L19" s="2">
        <v>1.4314</v>
      </c>
      <c r="M19" s="2">
        <v>2.7477999999999998</v>
      </c>
      <c r="N19" s="2">
        <v>2.7551000000000001</v>
      </c>
      <c r="O19" s="2">
        <v>2.5802</v>
      </c>
      <c r="P19" s="2">
        <v>2.6556000000000002</v>
      </c>
      <c r="Q19" s="2">
        <v>2.8462999999999998</v>
      </c>
      <c r="R19" s="2">
        <v>2.8378000000000001</v>
      </c>
      <c r="S19" s="2">
        <v>8.5000000000000006E-2</v>
      </c>
      <c r="T19" s="2">
        <v>8.2100000000000006E-2</v>
      </c>
      <c r="U19" s="2">
        <v>9.4200000000000006E-2</v>
      </c>
      <c r="V19" s="2">
        <v>9.7299999999999998E-2</v>
      </c>
      <c r="W19" s="2">
        <v>2.7086999999999999</v>
      </c>
      <c r="X19" s="2">
        <v>2.6522000000000001</v>
      </c>
      <c r="Y19" s="77">
        <v>0.58460000000000001</v>
      </c>
    </row>
    <row r="20" spans="1:25" ht="15" customHeight="1" x14ac:dyDescent="0.2">
      <c r="A20" t="s">
        <v>17</v>
      </c>
      <c r="B20" s="2">
        <v>8.1000000000000003E-2</v>
      </c>
      <c r="C20" s="2">
        <v>8.1100000000000005E-2</v>
      </c>
      <c r="D20" s="2">
        <v>0.77900000000000003</v>
      </c>
      <c r="E20" s="2">
        <v>0.81699999999999995</v>
      </c>
      <c r="F20" s="2">
        <v>2.1520999999999999</v>
      </c>
      <c r="G20" s="2">
        <v>2.1528</v>
      </c>
      <c r="H20" s="2">
        <v>1.5952999999999999</v>
      </c>
      <c r="I20" s="2">
        <v>1.7376</v>
      </c>
      <c r="J20" s="2">
        <v>0.34010000000000001</v>
      </c>
      <c r="K20" s="2">
        <v>0.34899999999999998</v>
      </c>
      <c r="L20" s="2">
        <v>2.9388999999999998</v>
      </c>
      <c r="M20" s="2">
        <v>2.8454000000000002</v>
      </c>
      <c r="N20" s="2">
        <v>0.37230000000000002</v>
      </c>
      <c r="O20" s="2">
        <v>0.34810000000000002</v>
      </c>
      <c r="P20" s="2">
        <v>2.9241999999999999</v>
      </c>
      <c r="Q20" s="2">
        <v>2.8982999999999999</v>
      </c>
      <c r="R20" s="2">
        <v>0.34010000000000001</v>
      </c>
      <c r="S20" s="2">
        <v>0.31390000000000001</v>
      </c>
      <c r="T20" s="2">
        <v>2.8711000000000002</v>
      </c>
      <c r="U20" s="2">
        <v>2.887</v>
      </c>
      <c r="V20" s="2">
        <v>1.3967000000000001</v>
      </c>
      <c r="W20" s="2">
        <v>1.417</v>
      </c>
      <c r="X20" s="2">
        <v>2.8885000000000001</v>
      </c>
      <c r="Y20" s="2">
        <v>2.8483000000000001</v>
      </c>
    </row>
    <row r="21" spans="1:25" ht="15" customHeight="1" x14ac:dyDescent="0.2">
      <c r="A21" t="s">
        <v>18</v>
      </c>
      <c r="B21" s="77">
        <v>0.31990000000000002</v>
      </c>
      <c r="C21" s="2">
        <v>2.8203999999999998</v>
      </c>
      <c r="D21" s="2">
        <v>2.7303999999999999</v>
      </c>
      <c r="E21" s="2">
        <v>2.3843000000000001</v>
      </c>
      <c r="F21" s="2">
        <v>2.3982000000000001</v>
      </c>
      <c r="G21" s="2">
        <v>2.8330000000000002</v>
      </c>
      <c r="H21" s="2">
        <v>2.8338000000000001</v>
      </c>
      <c r="I21" s="2">
        <v>1.8369</v>
      </c>
      <c r="J21" s="2">
        <v>1.7292000000000001</v>
      </c>
      <c r="K21" s="2">
        <v>2.883</v>
      </c>
      <c r="L21" s="2">
        <v>2.9051999999999998</v>
      </c>
      <c r="M21" s="2">
        <v>0.75429999999999997</v>
      </c>
      <c r="N21" s="2">
        <v>0.76019999999999999</v>
      </c>
      <c r="O21" s="2">
        <v>2.8428</v>
      </c>
      <c r="P21" s="2">
        <v>2.8220999999999998</v>
      </c>
      <c r="Q21" s="2">
        <v>1.0974999999999999</v>
      </c>
      <c r="R21" s="2">
        <v>1.1061000000000001</v>
      </c>
      <c r="S21" s="2">
        <v>2.8363</v>
      </c>
      <c r="T21" s="2">
        <v>2.8443999999999998</v>
      </c>
      <c r="U21" s="2">
        <v>2.8256000000000001</v>
      </c>
      <c r="V21" s="2">
        <v>2.7879</v>
      </c>
      <c r="W21" s="2">
        <v>2.7711999999999999</v>
      </c>
      <c r="X21" s="2">
        <v>2.7770999999999999</v>
      </c>
      <c r="Y21" s="77">
        <v>0.27939999999999998</v>
      </c>
    </row>
    <row r="22" spans="1:25" ht="15" customHeight="1" x14ac:dyDescent="0.2">
      <c r="A22" t="s">
        <v>19</v>
      </c>
      <c r="B22" s="2">
        <v>2.9487000000000001</v>
      </c>
      <c r="C22" s="2">
        <v>2.9506999999999999</v>
      </c>
      <c r="D22" s="2">
        <v>2.9174000000000002</v>
      </c>
      <c r="E22" s="2">
        <v>2.9155000000000002</v>
      </c>
      <c r="F22" s="2">
        <v>0.21829999999999999</v>
      </c>
      <c r="G22" s="2">
        <v>0.2185</v>
      </c>
      <c r="H22" s="2">
        <v>2.8976999999999999</v>
      </c>
      <c r="I22" s="2">
        <v>2.895</v>
      </c>
      <c r="J22" s="2">
        <v>2.8521999999999998</v>
      </c>
      <c r="K22" s="2">
        <v>2.8963999999999999</v>
      </c>
      <c r="L22" s="2">
        <v>2.871</v>
      </c>
      <c r="M22" s="2">
        <v>2.8940000000000001</v>
      </c>
      <c r="N22" s="2">
        <v>9.2999999999999999E-2</v>
      </c>
      <c r="O22" s="2">
        <v>8.2000000000000003E-2</v>
      </c>
      <c r="P22" s="2">
        <v>1.5524</v>
      </c>
      <c r="Q22" s="2">
        <v>1.6357999999999999</v>
      </c>
      <c r="R22" s="2">
        <v>2.8523999999999998</v>
      </c>
      <c r="S22" s="2">
        <v>2.82</v>
      </c>
      <c r="T22" s="2">
        <v>2.8174000000000001</v>
      </c>
      <c r="U22" s="2">
        <v>2.7881999999999998</v>
      </c>
      <c r="V22" s="2">
        <v>0.45219999999999999</v>
      </c>
      <c r="W22" s="2">
        <v>0.4345</v>
      </c>
      <c r="X22" s="2">
        <v>0.2571</v>
      </c>
      <c r="Y22" s="2">
        <v>0.24690000000000001</v>
      </c>
    </row>
    <row r="23" spans="1:25" ht="15" customHeight="1" x14ac:dyDescent="0.2">
      <c r="A23" t="s">
        <v>20</v>
      </c>
      <c r="B23" s="77">
        <v>0.19239999999999999</v>
      </c>
      <c r="C23" s="2">
        <v>1.0989</v>
      </c>
      <c r="D23" s="2">
        <v>1.0002</v>
      </c>
      <c r="E23" s="2">
        <v>2.8473000000000002</v>
      </c>
      <c r="F23" s="2">
        <v>2.8727999999999998</v>
      </c>
      <c r="G23" s="2">
        <v>1.2231000000000001</v>
      </c>
      <c r="H23" s="2">
        <v>1.1850000000000001</v>
      </c>
      <c r="I23" s="2">
        <v>0.85540000000000005</v>
      </c>
      <c r="J23" s="2">
        <v>0.7802</v>
      </c>
      <c r="K23" s="2">
        <v>2.8588</v>
      </c>
      <c r="L23" s="2">
        <v>2.8641999999999999</v>
      </c>
      <c r="M23" s="2">
        <v>2.7787000000000002</v>
      </c>
      <c r="N23" s="2">
        <v>2.7612000000000001</v>
      </c>
      <c r="O23" s="2">
        <v>1.4836</v>
      </c>
      <c r="P23" s="2">
        <v>1.4954000000000001</v>
      </c>
      <c r="Q23" s="2">
        <v>2.8212000000000002</v>
      </c>
      <c r="R23" s="2">
        <v>2.8348</v>
      </c>
      <c r="S23" s="2">
        <v>2.4070999999999998</v>
      </c>
      <c r="T23" s="2">
        <v>2.3096000000000001</v>
      </c>
      <c r="U23" s="2">
        <v>2.331</v>
      </c>
      <c r="V23" s="2">
        <v>2.2917999999999998</v>
      </c>
      <c r="W23" s="2">
        <v>0.4108</v>
      </c>
      <c r="X23" s="2">
        <v>0.38619999999999999</v>
      </c>
      <c r="Y23" s="77">
        <v>0.16420000000000001</v>
      </c>
    </row>
    <row r="24" spans="1:25" ht="15" customHeight="1" x14ac:dyDescent="0.2">
      <c r="A24" t="s">
        <v>21</v>
      </c>
      <c r="B24" s="2">
        <v>1.657</v>
      </c>
      <c r="C24" s="2">
        <v>1.4903</v>
      </c>
      <c r="D24" s="2">
        <v>2.6198000000000001</v>
      </c>
      <c r="E24" s="2">
        <v>2.6349999999999998</v>
      </c>
      <c r="F24" s="2">
        <v>0.3841</v>
      </c>
      <c r="G24" s="2">
        <v>0.3533</v>
      </c>
      <c r="H24" s="2">
        <v>0.2447</v>
      </c>
      <c r="I24" s="2">
        <v>0.2316</v>
      </c>
      <c r="J24" s="2">
        <v>2.8212000000000002</v>
      </c>
      <c r="K24" s="2">
        <v>2.7827000000000002</v>
      </c>
      <c r="L24" s="2">
        <v>2.9045000000000001</v>
      </c>
      <c r="M24" s="2">
        <v>2.8755000000000002</v>
      </c>
      <c r="N24" s="2">
        <v>1.7596000000000001</v>
      </c>
      <c r="O24" s="2">
        <v>1.5550999999999999</v>
      </c>
      <c r="P24" s="2">
        <v>2.8708</v>
      </c>
      <c r="Q24" s="2">
        <v>2.8721999999999999</v>
      </c>
      <c r="R24" s="2">
        <v>1.9016999999999999</v>
      </c>
      <c r="S24" s="2">
        <v>1.8651</v>
      </c>
      <c r="T24" s="2">
        <v>1.2914000000000001</v>
      </c>
      <c r="U24" s="2">
        <v>1.2766999999999999</v>
      </c>
      <c r="V24" s="2">
        <v>1.28</v>
      </c>
      <c r="W24" s="2">
        <v>1.1774</v>
      </c>
      <c r="X24" s="2">
        <v>2.875</v>
      </c>
      <c r="Y24" s="2">
        <v>2.8353000000000002</v>
      </c>
    </row>
    <row r="25" spans="1:25" ht="15" customHeight="1" x14ac:dyDescent="0.2">
      <c r="A25" t="s">
        <v>22</v>
      </c>
      <c r="B25" s="77">
        <v>5.2900000000000003E-2</v>
      </c>
      <c r="C25" s="2">
        <v>2.8561000000000001</v>
      </c>
      <c r="D25" s="2">
        <v>2.8237999999999999</v>
      </c>
      <c r="E25" s="2">
        <v>0.49759999999999999</v>
      </c>
      <c r="F25" s="2">
        <v>0.43759999999999999</v>
      </c>
      <c r="G25" s="2">
        <v>2.8715999999999999</v>
      </c>
      <c r="H25" s="2">
        <v>2.8494000000000002</v>
      </c>
      <c r="I25" s="2">
        <v>1.6082000000000001</v>
      </c>
      <c r="J25" s="2">
        <v>1.4499</v>
      </c>
      <c r="K25" s="2">
        <v>2.8197999999999999</v>
      </c>
      <c r="L25" s="2">
        <v>2.8319000000000001</v>
      </c>
      <c r="M25" s="2">
        <v>0.67079999999999995</v>
      </c>
      <c r="N25" s="2">
        <v>0.6129</v>
      </c>
      <c r="O25" s="2">
        <v>2.6486999999999998</v>
      </c>
      <c r="P25" s="2">
        <v>2.5945999999999998</v>
      </c>
      <c r="Q25" s="2">
        <v>1.7628999999999999</v>
      </c>
      <c r="R25" s="2">
        <v>1.7443</v>
      </c>
      <c r="S25" s="2">
        <v>2.7953000000000001</v>
      </c>
      <c r="T25" s="2">
        <v>2.8159000000000001</v>
      </c>
      <c r="U25" s="2">
        <v>2.3224999999999998</v>
      </c>
      <c r="V25" s="2">
        <v>2.1490999999999998</v>
      </c>
      <c r="W25" s="2">
        <v>2.1631</v>
      </c>
      <c r="X25" s="2">
        <v>2.0415999999999999</v>
      </c>
      <c r="Y25" s="77">
        <v>6.2399999999999997E-2</v>
      </c>
    </row>
    <row r="26" spans="1:25" ht="15" customHeight="1" x14ac:dyDescent="0.2">
      <c r="A26" t="s">
        <v>23</v>
      </c>
      <c r="B26" s="2">
        <v>3.0613000000000001</v>
      </c>
      <c r="C26" s="2">
        <v>3.0920000000000001</v>
      </c>
      <c r="D26" s="2">
        <v>3.1082000000000001</v>
      </c>
      <c r="E26" s="2">
        <v>3.0831</v>
      </c>
      <c r="F26" s="2">
        <v>0.71319999999999995</v>
      </c>
      <c r="G26" s="2">
        <v>0.67279999999999995</v>
      </c>
      <c r="H26" s="2">
        <v>2.7711999999999999</v>
      </c>
      <c r="I26" s="2">
        <v>2.6974</v>
      </c>
      <c r="J26" s="2">
        <v>0.58260000000000001</v>
      </c>
      <c r="K26" s="2">
        <v>0.5474</v>
      </c>
      <c r="L26" s="2">
        <v>2.9535999999999998</v>
      </c>
      <c r="M26" s="2">
        <v>3.0419</v>
      </c>
      <c r="N26" s="2">
        <v>3.1040999999999999</v>
      </c>
      <c r="O26" s="2">
        <v>3.0790000000000002</v>
      </c>
      <c r="P26" s="2">
        <v>3.0405000000000002</v>
      </c>
      <c r="Q26" s="2">
        <v>3.0249999999999999</v>
      </c>
      <c r="R26" s="2">
        <v>2.8456000000000001</v>
      </c>
      <c r="S26" s="2">
        <v>2.7742</v>
      </c>
      <c r="T26" s="2">
        <v>3.0198999999999998</v>
      </c>
      <c r="U26" s="2">
        <v>3.0259</v>
      </c>
      <c r="V26" s="2">
        <v>6.7400000000000002E-2</v>
      </c>
      <c r="W26" s="2">
        <v>6.1600000000000002E-2</v>
      </c>
      <c r="X26" s="2">
        <v>1.6236999999999999</v>
      </c>
      <c r="Y26" s="2">
        <v>1.6640999999999999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  <c r="U46" t="s">
        <v>317</v>
      </c>
    </row>
    <row r="47" spans="1:25" ht="15" customHeight="1" thickBot="1" x14ac:dyDescent="0.25"/>
    <row r="48" spans="1:25" ht="15" customHeight="1" x14ac:dyDescent="0.2">
      <c r="U48" s="17" t="s">
        <v>318</v>
      </c>
      <c r="V48" s="17"/>
    </row>
    <row r="49" spans="2:29" ht="15" customHeight="1" x14ac:dyDescent="0.2">
      <c r="C49" t="s">
        <v>205</v>
      </c>
      <c r="D49" t="s">
        <v>206</v>
      </c>
      <c r="U49" t="s">
        <v>319</v>
      </c>
      <c r="V49">
        <v>0.98750058573754718</v>
      </c>
    </row>
    <row r="50" spans="2:29" ht="15" customHeight="1" x14ac:dyDescent="0.2">
      <c r="B50" t="s">
        <v>207</v>
      </c>
      <c r="C50">
        <v>200</v>
      </c>
      <c r="D50" s="3">
        <f>AVERAGE(B11,Y11)</f>
        <v>2.5303500000000003</v>
      </c>
      <c r="U50" t="s">
        <v>320</v>
      </c>
      <c r="V50">
        <v>0.9751574068319987</v>
      </c>
    </row>
    <row r="51" spans="2:29" ht="15" customHeight="1" x14ac:dyDescent="0.2">
      <c r="B51" t="s">
        <v>208</v>
      </c>
      <c r="C51">
        <v>150</v>
      </c>
      <c r="D51" s="3">
        <f>AVERAGE(B13,Y13)</f>
        <v>2.2517500000000004</v>
      </c>
      <c r="U51" t="s">
        <v>321</v>
      </c>
      <c r="V51">
        <v>0.97018888819839844</v>
      </c>
    </row>
    <row r="52" spans="2:29" ht="15" customHeight="1" x14ac:dyDescent="0.2">
      <c r="B52" t="s">
        <v>209</v>
      </c>
      <c r="C52">
        <v>100</v>
      </c>
      <c r="D52" s="3">
        <f>AVERAGE(B15,Y15)</f>
        <v>1.5709</v>
      </c>
      <c r="U52" t="s">
        <v>322</v>
      </c>
      <c r="V52">
        <v>0.16057644037085253</v>
      </c>
    </row>
    <row r="53" spans="2:29" ht="15" customHeight="1" thickBot="1" x14ac:dyDescent="0.25">
      <c r="B53" t="s">
        <v>210</v>
      </c>
      <c r="C53">
        <v>80</v>
      </c>
      <c r="D53" s="3">
        <f>AVERAGE(B17,Y17)</f>
        <v>1.32975</v>
      </c>
      <c r="U53" s="15" t="s">
        <v>323</v>
      </c>
      <c r="V53" s="15">
        <v>7</v>
      </c>
    </row>
    <row r="54" spans="2:29" ht="15" customHeight="1" x14ac:dyDescent="0.2">
      <c r="B54" t="s">
        <v>211</v>
      </c>
      <c r="C54">
        <v>40</v>
      </c>
      <c r="D54" s="3">
        <f>AVERAGE(B19,Y19)</f>
        <v>0.62870000000000004</v>
      </c>
    </row>
    <row r="55" spans="2:29" ht="15" customHeight="1" thickBot="1" x14ac:dyDescent="0.25">
      <c r="B55" t="s">
        <v>212</v>
      </c>
      <c r="C55">
        <v>20</v>
      </c>
      <c r="D55" s="3">
        <f>AVERAGE(B21,Y21)</f>
        <v>0.29964999999999997</v>
      </c>
      <c r="U55" t="s">
        <v>324</v>
      </c>
    </row>
    <row r="56" spans="2:29" ht="15" customHeight="1" x14ac:dyDescent="0.2">
      <c r="B56" t="s">
        <v>213</v>
      </c>
      <c r="C56">
        <v>10</v>
      </c>
      <c r="D56" s="3">
        <f>AVERAGE(B23,Y23)</f>
        <v>0.17830000000000001</v>
      </c>
      <c r="U56" s="16"/>
      <c r="V56" s="16" t="s">
        <v>329</v>
      </c>
      <c r="W56" s="16" t="s">
        <v>330</v>
      </c>
      <c r="X56" s="16" t="s">
        <v>331</v>
      </c>
      <c r="Y56" s="16" t="s">
        <v>13</v>
      </c>
      <c r="Z56" s="16" t="s">
        <v>332</v>
      </c>
    </row>
    <row r="57" spans="2:29" ht="15" customHeight="1" x14ac:dyDescent="0.2">
      <c r="U57" t="s">
        <v>325</v>
      </c>
      <c r="V57">
        <v>1</v>
      </c>
      <c r="W57">
        <v>5.0607100282748458</v>
      </c>
      <c r="X57">
        <v>5.0607100282748458</v>
      </c>
      <c r="Y57">
        <v>196.26723350444283</v>
      </c>
      <c r="Z57">
        <v>3.3324503673762143E-5</v>
      </c>
    </row>
    <row r="58" spans="2:29" ht="15" customHeight="1" x14ac:dyDescent="0.2">
      <c r="U58" t="s">
        <v>326</v>
      </c>
      <c r="V58">
        <v>5</v>
      </c>
      <c r="W58">
        <v>0.12892396601086978</v>
      </c>
      <c r="X58">
        <v>2.5784793202173955E-2</v>
      </c>
    </row>
    <row r="59" spans="2:29" ht="15" customHeight="1" thickBot="1" x14ac:dyDescent="0.25">
      <c r="U59" s="15" t="s">
        <v>327</v>
      </c>
      <c r="V59" s="15">
        <v>6</v>
      </c>
      <c r="W59" s="15">
        <v>5.1896339942857157</v>
      </c>
      <c r="X59" s="15"/>
      <c r="Y59" s="15"/>
      <c r="Z59" s="15"/>
    </row>
    <row r="60" spans="2:29" ht="15" customHeight="1" thickBot="1" x14ac:dyDescent="0.25"/>
    <row r="61" spans="2:29" ht="15" customHeight="1" x14ac:dyDescent="0.2">
      <c r="U61" s="16"/>
      <c r="V61" s="16" t="s">
        <v>333</v>
      </c>
      <c r="W61" s="16" t="s">
        <v>322</v>
      </c>
      <c r="X61" s="16" t="s">
        <v>334</v>
      </c>
      <c r="Y61" s="16" t="s">
        <v>335</v>
      </c>
      <c r="Z61" s="16" t="s">
        <v>336</v>
      </c>
      <c r="AA61" s="16" t="s">
        <v>337</v>
      </c>
      <c r="AB61" s="16" t="s">
        <v>338</v>
      </c>
      <c r="AC61" s="16" t="s">
        <v>339</v>
      </c>
    </row>
    <row r="62" spans="2:29" ht="15" customHeight="1" x14ac:dyDescent="0.2">
      <c r="U62" t="s">
        <v>328</v>
      </c>
      <c r="V62">
        <v>0.13432608695652148</v>
      </c>
      <c r="W62">
        <v>0.10044750712589737</v>
      </c>
      <c r="X62">
        <v>1.3372764621043496</v>
      </c>
      <c r="Y62">
        <v>0.2387399546319425</v>
      </c>
      <c r="Z62">
        <v>-0.12388245029625961</v>
      </c>
      <c r="AA62">
        <v>0.39253462420930257</v>
      </c>
      <c r="AB62">
        <v>-0.12388245029625961</v>
      </c>
      <c r="AC62">
        <v>0.39253462420930257</v>
      </c>
    </row>
    <row r="63" spans="2:29" ht="15" customHeight="1" thickBot="1" x14ac:dyDescent="0.25">
      <c r="U63" s="15" t="s">
        <v>340</v>
      </c>
      <c r="V63" s="15">
        <v>1.3081862318840584E-2</v>
      </c>
      <c r="W63" s="15">
        <v>9.3378237752483374E-4</v>
      </c>
      <c r="X63" s="15">
        <v>14.009540802768763</v>
      </c>
      <c r="Y63" s="15">
        <v>3.3324503673762143E-5</v>
      </c>
      <c r="Z63" s="15">
        <v>1.0681498300737955E-2</v>
      </c>
      <c r="AA63" s="15">
        <v>1.5482226336943213E-2</v>
      </c>
      <c r="AB63" s="15">
        <v>1.0681498300737955E-2</v>
      </c>
      <c r="AC63" s="15">
        <v>1.5482226336943213E-2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5C89F-AC8D-4600-8B5F-3B075C731078}">
  <sheetPr codeName="Sheet22"/>
  <dimension ref="A1:AB63"/>
  <sheetViews>
    <sheetView workbookViewId="0">
      <selection activeCell="M17" sqref="M17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9" width="8" customWidth="1"/>
    <col min="20" max="20" width="13.140625" customWidth="1"/>
    <col min="21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1644</v>
      </c>
    </row>
    <row r="3" spans="1:25" ht="15" customHeight="1" x14ac:dyDescent="0.2">
      <c r="A3" t="s">
        <v>1645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2.7168000000000001</v>
      </c>
      <c r="C11" s="2">
        <v>2.8986999999999998</v>
      </c>
      <c r="D11" s="2">
        <v>2.8395999999999999</v>
      </c>
      <c r="E11" s="2">
        <v>2.8748</v>
      </c>
      <c r="F11" s="2">
        <v>2.8353999999999999</v>
      </c>
      <c r="G11" s="2">
        <v>2.883</v>
      </c>
      <c r="H11" s="2">
        <v>2.8552</v>
      </c>
      <c r="I11" s="2">
        <v>2.8662000000000001</v>
      </c>
      <c r="J11" s="2">
        <v>2.9258999999999999</v>
      </c>
      <c r="K11" s="2">
        <v>2.9346000000000001</v>
      </c>
      <c r="L11" s="2">
        <v>2.8773</v>
      </c>
      <c r="M11" s="2">
        <v>2.9194</v>
      </c>
      <c r="N11" s="2">
        <v>2.9342000000000001</v>
      </c>
      <c r="O11" s="2">
        <v>2.9131</v>
      </c>
      <c r="P11" s="2">
        <v>2.9034</v>
      </c>
      <c r="Q11" s="2">
        <v>2.3776999999999999</v>
      </c>
      <c r="R11" s="2">
        <v>2.2982</v>
      </c>
      <c r="S11" s="2">
        <v>0.1487</v>
      </c>
      <c r="T11" s="2">
        <v>0.13439999999999999</v>
      </c>
      <c r="U11" s="2">
        <v>2.1086999999999998</v>
      </c>
      <c r="V11" s="2">
        <v>2.0103</v>
      </c>
      <c r="W11" s="2">
        <v>2.4073000000000002</v>
      </c>
      <c r="X11" s="2">
        <v>2.3786</v>
      </c>
      <c r="Y11" s="77">
        <v>2.4382000000000001</v>
      </c>
    </row>
    <row r="12" spans="1:25" ht="15" customHeight="1" x14ac:dyDescent="0.2">
      <c r="A12" t="s">
        <v>9</v>
      </c>
      <c r="B12" s="2">
        <v>2.6888000000000001</v>
      </c>
      <c r="C12" s="2">
        <v>2.5470999999999999</v>
      </c>
      <c r="D12" s="2">
        <v>2.7774000000000001</v>
      </c>
      <c r="E12" s="2">
        <v>2.7869000000000002</v>
      </c>
      <c r="F12" s="2">
        <v>2.4140999999999999</v>
      </c>
      <c r="G12" s="2">
        <v>2.3702000000000001</v>
      </c>
      <c r="H12" s="2">
        <v>2.7650000000000001</v>
      </c>
      <c r="I12" s="2">
        <v>2.8020999999999998</v>
      </c>
      <c r="J12" s="2">
        <v>1.1202000000000001</v>
      </c>
      <c r="K12" s="2">
        <v>1.0359</v>
      </c>
      <c r="L12" s="2">
        <v>1.3186</v>
      </c>
      <c r="M12" s="2">
        <v>1.2877000000000001</v>
      </c>
      <c r="N12" s="2">
        <v>2.5550999999999999</v>
      </c>
      <c r="O12" s="2">
        <v>2.4601999999999999</v>
      </c>
      <c r="P12" s="2">
        <v>2.7637</v>
      </c>
      <c r="Q12" s="2">
        <v>2.7736000000000001</v>
      </c>
      <c r="R12" s="2">
        <v>0.91559999999999997</v>
      </c>
      <c r="S12" s="2">
        <v>0.91049999999999998</v>
      </c>
      <c r="T12" s="2">
        <v>2.7685</v>
      </c>
      <c r="U12" s="2">
        <v>2.7179000000000002</v>
      </c>
      <c r="V12" s="2">
        <v>0.1246</v>
      </c>
      <c r="W12" s="2">
        <v>0.12640000000000001</v>
      </c>
      <c r="X12" s="2">
        <v>0.77070000000000005</v>
      </c>
      <c r="Y12" s="2">
        <v>0.78259999999999996</v>
      </c>
    </row>
    <row r="13" spans="1:25" ht="15" customHeight="1" x14ac:dyDescent="0.2">
      <c r="A13" t="s">
        <v>10</v>
      </c>
      <c r="B13" s="77">
        <v>2.2745000000000002</v>
      </c>
      <c r="C13" s="2">
        <v>2.7723</v>
      </c>
      <c r="D13" s="2">
        <v>2.8224</v>
      </c>
      <c r="E13" s="2">
        <v>2.8664999999999998</v>
      </c>
      <c r="F13" s="2">
        <v>2.8100999999999998</v>
      </c>
      <c r="G13" s="2">
        <v>2.8559999999999999</v>
      </c>
      <c r="H13" s="2">
        <v>2.9142999999999999</v>
      </c>
      <c r="I13" s="2">
        <v>2.1781999999999999</v>
      </c>
      <c r="J13" s="2">
        <v>2.2240000000000002</v>
      </c>
      <c r="K13" s="2">
        <v>0.52310000000000001</v>
      </c>
      <c r="L13" s="2">
        <v>0.51570000000000005</v>
      </c>
      <c r="M13" s="2">
        <v>1.3742000000000001</v>
      </c>
      <c r="N13" s="2">
        <v>1.3826000000000001</v>
      </c>
      <c r="O13" s="2">
        <v>0.93059999999999998</v>
      </c>
      <c r="P13" s="2">
        <v>0.92190000000000005</v>
      </c>
      <c r="Q13" s="2">
        <v>1.2771999999999999</v>
      </c>
      <c r="R13" s="2">
        <v>1.2214</v>
      </c>
      <c r="S13" s="2">
        <v>1.3102</v>
      </c>
      <c r="T13" s="2">
        <v>1.3428</v>
      </c>
      <c r="U13" s="2">
        <v>1.8367</v>
      </c>
      <c r="V13" s="2">
        <v>1.7571000000000001</v>
      </c>
      <c r="W13" s="2">
        <v>1.3791</v>
      </c>
      <c r="X13" s="2">
        <v>1.4370000000000001</v>
      </c>
      <c r="Y13" s="77">
        <v>2.1501000000000001</v>
      </c>
    </row>
    <row r="14" spans="1:25" ht="15" customHeight="1" x14ac:dyDescent="0.2">
      <c r="A14" t="s">
        <v>11</v>
      </c>
      <c r="B14" s="2">
        <v>2.6149</v>
      </c>
      <c r="C14" s="2">
        <v>2.6181999999999999</v>
      </c>
      <c r="D14" s="2">
        <v>2.6379999999999999</v>
      </c>
      <c r="E14" s="2">
        <v>2.6232000000000002</v>
      </c>
      <c r="F14" s="2">
        <v>0.15459999999999999</v>
      </c>
      <c r="G14" s="2">
        <v>0.158</v>
      </c>
      <c r="H14" s="2">
        <v>8.0799999999999997E-2</v>
      </c>
      <c r="I14" s="2">
        <v>8.8700000000000001E-2</v>
      </c>
      <c r="J14" s="2">
        <v>2.8087</v>
      </c>
      <c r="K14" s="2">
        <v>2.8119000000000001</v>
      </c>
      <c r="L14" s="2">
        <v>8.3199999999999996E-2</v>
      </c>
      <c r="M14" s="2">
        <v>8.6499999999999994E-2</v>
      </c>
      <c r="N14" s="2">
        <v>1.0896999999999999</v>
      </c>
      <c r="O14" s="2">
        <v>0.99619999999999997</v>
      </c>
      <c r="P14" s="2">
        <v>6.8000000000000005E-2</v>
      </c>
      <c r="Q14" s="2">
        <v>7.3999999999999996E-2</v>
      </c>
      <c r="R14" s="2">
        <v>1.8197000000000001</v>
      </c>
      <c r="S14" s="2">
        <v>1.8055000000000001</v>
      </c>
      <c r="T14" s="2">
        <v>0.92420000000000002</v>
      </c>
      <c r="U14" s="2">
        <v>0.84640000000000004</v>
      </c>
      <c r="V14" s="2">
        <v>0.1434</v>
      </c>
      <c r="W14" s="2">
        <v>0.1394</v>
      </c>
      <c r="X14" s="2">
        <v>0.112</v>
      </c>
      <c r="Y14" s="2">
        <v>9.4899999999999998E-2</v>
      </c>
    </row>
    <row r="15" spans="1:25" ht="15" customHeight="1" x14ac:dyDescent="0.2">
      <c r="A15" t="s">
        <v>12</v>
      </c>
      <c r="B15" s="77">
        <v>1.3436999999999999</v>
      </c>
      <c r="C15" s="2">
        <v>2.8546999999999998</v>
      </c>
      <c r="D15" s="2">
        <v>2.8481000000000001</v>
      </c>
      <c r="E15" s="2">
        <v>1.3441000000000001</v>
      </c>
      <c r="F15" s="2">
        <v>1.41</v>
      </c>
      <c r="G15" s="2">
        <v>2.8195999999999999</v>
      </c>
      <c r="H15" s="2">
        <v>2.8264</v>
      </c>
      <c r="I15" s="2">
        <v>0.28870000000000001</v>
      </c>
      <c r="J15" s="2">
        <v>0.27750000000000002</v>
      </c>
      <c r="K15" s="2">
        <v>2.0013999999999998</v>
      </c>
      <c r="L15" s="2">
        <v>2.0548000000000002</v>
      </c>
      <c r="M15" s="2">
        <v>0.71179999999999999</v>
      </c>
      <c r="N15" s="2">
        <v>0.71</v>
      </c>
      <c r="O15" s="2">
        <v>2.0318000000000001</v>
      </c>
      <c r="P15" s="2">
        <v>2.1025</v>
      </c>
      <c r="Q15" s="2">
        <v>1.3345</v>
      </c>
      <c r="R15" s="2">
        <v>1.3622000000000001</v>
      </c>
      <c r="S15" s="2">
        <v>0.4657</v>
      </c>
      <c r="T15" s="2">
        <v>0.4365</v>
      </c>
      <c r="U15" s="2">
        <v>0.54600000000000004</v>
      </c>
      <c r="V15" s="2">
        <v>0.44940000000000002</v>
      </c>
      <c r="W15" s="2">
        <v>1.8138000000000001</v>
      </c>
      <c r="X15" s="2">
        <v>1.6538999999999999</v>
      </c>
      <c r="Y15" s="77">
        <v>1.4904999999999999</v>
      </c>
    </row>
    <row r="16" spans="1:25" ht="15" customHeight="1" x14ac:dyDescent="0.2">
      <c r="A16" t="s">
        <v>13</v>
      </c>
      <c r="B16" s="2">
        <v>0.50219999999999998</v>
      </c>
      <c r="C16" s="2">
        <v>0.51239999999999997</v>
      </c>
      <c r="D16" s="2">
        <v>0.1719</v>
      </c>
      <c r="E16" s="2">
        <v>0.18440000000000001</v>
      </c>
      <c r="F16" s="2">
        <v>0.87909999999999999</v>
      </c>
      <c r="G16" s="2">
        <v>0.81179999999999997</v>
      </c>
      <c r="H16" s="2">
        <v>2.7479</v>
      </c>
      <c r="I16" s="2">
        <v>2.7867999999999999</v>
      </c>
      <c r="J16" s="2">
        <v>2.8435000000000001</v>
      </c>
      <c r="K16" s="2">
        <v>2.8235000000000001</v>
      </c>
      <c r="L16" s="2">
        <v>2.6214</v>
      </c>
      <c r="M16" s="2">
        <v>2.5661999999999998</v>
      </c>
      <c r="N16" s="2">
        <v>0.13009999999999999</v>
      </c>
      <c r="O16" s="2">
        <v>0.1171</v>
      </c>
      <c r="P16" s="2">
        <v>2.2574000000000001</v>
      </c>
      <c r="Q16" s="2">
        <v>2.2509999999999999</v>
      </c>
      <c r="R16" s="2">
        <v>1.3177000000000001</v>
      </c>
      <c r="S16" s="2">
        <v>1.2794000000000001</v>
      </c>
      <c r="T16" s="2">
        <v>0.1469</v>
      </c>
      <c r="U16" s="2">
        <v>0.15679999999999999</v>
      </c>
      <c r="V16" s="2">
        <v>8.5699999999999998E-2</v>
      </c>
      <c r="W16" s="2">
        <v>8.9800000000000005E-2</v>
      </c>
      <c r="X16" s="2">
        <v>1.677</v>
      </c>
      <c r="Y16" s="2">
        <v>1.603</v>
      </c>
    </row>
    <row r="17" spans="1:25" ht="15" customHeight="1" x14ac:dyDescent="0.2">
      <c r="A17" t="s">
        <v>14</v>
      </c>
      <c r="B17" s="77">
        <v>1.2412000000000001</v>
      </c>
      <c r="C17" s="2">
        <v>1.0268999999999999</v>
      </c>
      <c r="D17" s="2">
        <v>0.9758</v>
      </c>
      <c r="E17" s="2">
        <v>1.4383999999999999</v>
      </c>
      <c r="F17" s="2">
        <v>1.3854</v>
      </c>
      <c r="G17" s="2">
        <v>0.96089999999999998</v>
      </c>
      <c r="H17" s="2">
        <v>0.97719999999999996</v>
      </c>
      <c r="I17" s="2">
        <v>2.2096</v>
      </c>
      <c r="J17" s="2">
        <v>2.2204000000000002</v>
      </c>
      <c r="K17" s="2">
        <v>0.85019999999999996</v>
      </c>
      <c r="L17" s="2">
        <v>0.85650000000000004</v>
      </c>
      <c r="M17" s="2">
        <v>0.5101</v>
      </c>
      <c r="N17" s="2">
        <v>0.55349999999999999</v>
      </c>
      <c r="O17" s="2">
        <v>2.8801000000000001</v>
      </c>
      <c r="P17" s="2">
        <v>2.8300999999999998</v>
      </c>
      <c r="Q17" s="2">
        <v>0.15859999999999999</v>
      </c>
      <c r="R17" s="2">
        <v>0.15679999999999999</v>
      </c>
      <c r="S17" s="2">
        <v>2.5893999999999999</v>
      </c>
      <c r="T17" s="2">
        <v>2.5545</v>
      </c>
      <c r="U17" s="2">
        <v>0.65939999999999999</v>
      </c>
      <c r="V17" s="2">
        <v>0.64090000000000003</v>
      </c>
      <c r="W17" s="2">
        <v>2.7614000000000001</v>
      </c>
      <c r="X17" s="2">
        <v>2.7589000000000001</v>
      </c>
      <c r="Y17" s="77">
        <v>1.2138</v>
      </c>
    </row>
    <row r="18" spans="1:25" ht="15" customHeight="1" x14ac:dyDescent="0.2">
      <c r="A18" t="s">
        <v>15</v>
      </c>
      <c r="B18" s="2">
        <v>1.0691999999999999</v>
      </c>
      <c r="C18" s="2">
        <v>0.99880000000000002</v>
      </c>
      <c r="D18" s="2">
        <v>9.1600000000000001E-2</v>
      </c>
      <c r="E18" s="2">
        <v>8.8999999999999996E-2</v>
      </c>
      <c r="F18" s="2">
        <v>0.62680000000000002</v>
      </c>
      <c r="G18" s="2">
        <v>0.60309999999999997</v>
      </c>
      <c r="H18" s="2">
        <v>1.0677000000000001</v>
      </c>
      <c r="I18" s="2">
        <v>1.089</v>
      </c>
      <c r="J18" s="2">
        <v>0.62350000000000005</v>
      </c>
      <c r="K18" s="2">
        <v>0.60229999999999995</v>
      </c>
      <c r="L18" s="2">
        <v>1.7954000000000001</v>
      </c>
      <c r="M18" s="2">
        <v>1.647</v>
      </c>
      <c r="N18" s="2">
        <v>0.1045</v>
      </c>
      <c r="O18" s="2">
        <v>9.8699999999999996E-2</v>
      </c>
      <c r="P18" s="2">
        <v>1.4739</v>
      </c>
      <c r="Q18" s="2">
        <v>1.5567</v>
      </c>
      <c r="R18" s="2">
        <v>8.1699999999999995E-2</v>
      </c>
      <c r="S18" s="2">
        <v>7.8E-2</v>
      </c>
      <c r="T18" s="2">
        <v>0.3997</v>
      </c>
      <c r="U18" s="2">
        <v>0.40010000000000001</v>
      </c>
      <c r="V18" s="2">
        <v>1.1637999999999999</v>
      </c>
      <c r="W18" s="2">
        <v>1.2483</v>
      </c>
      <c r="X18" s="2">
        <v>7.5300000000000006E-2</v>
      </c>
      <c r="Y18" s="2">
        <v>7.6700000000000004E-2</v>
      </c>
    </row>
    <row r="19" spans="1:25" ht="15" customHeight="1" x14ac:dyDescent="0.2">
      <c r="A19" t="s">
        <v>16</v>
      </c>
      <c r="B19" s="77">
        <v>0.65529999999999999</v>
      </c>
      <c r="C19" s="2">
        <v>1.5379</v>
      </c>
      <c r="D19" s="2">
        <v>1.597</v>
      </c>
      <c r="E19" s="2">
        <v>2.8721000000000001</v>
      </c>
      <c r="F19" s="2">
        <v>2.8662999999999998</v>
      </c>
      <c r="G19" s="2">
        <v>2.8153000000000001</v>
      </c>
      <c r="H19" s="2">
        <v>2.8039999999999998</v>
      </c>
      <c r="I19" s="2">
        <v>2.8953000000000002</v>
      </c>
      <c r="J19" s="2">
        <v>2.9253999999999998</v>
      </c>
      <c r="K19" s="2">
        <v>2.8849999999999998</v>
      </c>
      <c r="L19" s="2">
        <v>2.8990999999999998</v>
      </c>
      <c r="M19" s="2">
        <v>2.9154</v>
      </c>
      <c r="N19" s="2">
        <v>2.8334999999999999</v>
      </c>
      <c r="O19" s="2">
        <v>2.5497999999999998</v>
      </c>
      <c r="P19" s="2">
        <v>2.6850000000000001</v>
      </c>
      <c r="Q19" s="2">
        <v>2.7033</v>
      </c>
      <c r="R19" s="2">
        <v>2.7059000000000002</v>
      </c>
      <c r="S19" s="2">
        <v>2.7309999999999999</v>
      </c>
      <c r="T19" s="2">
        <v>2.7452000000000001</v>
      </c>
      <c r="U19" s="2">
        <v>2.8188</v>
      </c>
      <c r="V19" s="2">
        <v>2.7862</v>
      </c>
      <c r="W19" s="2">
        <v>2.2298</v>
      </c>
      <c r="X19" s="2">
        <v>2.2418</v>
      </c>
      <c r="Y19" s="77">
        <v>0.61880000000000002</v>
      </c>
    </row>
    <row r="20" spans="1:25" ht="15" customHeight="1" x14ac:dyDescent="0.2">
      <c r="A20" t="s">
        <v>17</v>
      </c>
      <c r="B20" s="2">
        <v>0.12479999999999999</v>
      </c>
      <c r="C20" s="2">
        <v>0.12330000000000001</v>
      </c>
      <c r="D20" s="2">
        <v>0.85709999999999997</v>
      </c>
      <c r="E20" s="2">
        <v>0.88460000000000005</v>
      </c>
      <c r="F20" s="2">
        <v>1.0503</v>
      </c>
      <c r="G20" s="2">
        <v>1.0071000000000001</v>
      </c>
      <c r="H20" s="2">
        <v>6.8199999999999997E-2</v>
      </c>
      <c r="I20" s="2">
        <v>7.7399999999999997E-2</v>
      </c>
      <c r="J20" s="2">
        <v>1.5869</v>
      </c>
      <c r="K20" s="2">
        <v>1.6035999999999999</v>
      </c>
      <c r="L20" s="2">
        <v>1.6479999999999999</v>
      </c>
      <c r="M20" s="2">
        <v>1.5705</v>
      </c>
      <c r="N20" s="2">
        <v>2.9359000000000002</v>
      </c>
      <c r="O20" s="2">
        <v>2.9013</v>
      </c>
      <c r="P20" s="2">
        <v>6.6900000000000001E-2</v>
      </c>
      <c r="Q20" s="2">
        <v>6.5699999999999995E-2</v>
      </c>
      <c r="R20" s="2">
        <v>0.69489999999999996</v>
      </c>
      <c r="S20" s="2">
        <v>0.62549999999999994</v>
      </c>
      <c r="T20" s="2">
        <v>0.72809999999999997</v>
      </c>
      <c r="U20" s="2">
        <v>0.74350000000000005</v>
      </c>
      <c r="V20" s="2">
        <v>2.8239999999999998</v>
      </c>
      <c r="W20" s="2">
        <v>2.8384999999999998</v>
      </c>
      <c r="X20" s="2">
        <v>1.6946000000000001</v>
      </c>
      <c r="Y20" s="2">
        <v>1.8411</v>
      </c>
    </row>
    <row r="21" spans="1:25" ht="15" customHeight="1" x14ac:dyDescent="0.2">
      <c r="A21" t="s">
        <v>18</v>
      </c>
      <c r="B21" s="77">
        <v>0.3145</v>
      </c>
      <c r="C21" s="2">
        <v>2.9167000000000001</v>
      </c>
      <c r="D21" s="2">
        <v>2.9100999999999999</v>
      </c>
      <c r="E21" s="2">
        <v>0.98719999999999997</v>
      </c>
      <c r="F21" s="2">
        <v>0.94520000000000004</v>
      </c>
      <c r="G21" s="2">
        <v>2.8578999999999999</v>
      </c>
      <c r="H21" s="2">
        <v>2.8742999999999999</v>
      </c>
      <c r="I21" s="2">
        <v>1.2032</v>
      </c>
      <c r="J21" s="2">
        <v>1.1041000000000001</v>
      </c>
      <c r="K21" s="2">
        <v>2.7673999999999999</v>
      </c>
      <c r="L21" s="2">
        <v>2.7835000000000001</v>
      </c>
      <c r="M21" s="2">
        <v>0.39100000000000001</v>
      </c>
      <c r="N21" s="2">
        <v>0.39979999999999999</v>
      </c>
      <c r="O21" s="2">
        <v>2.5470999999999999</v>
      </c>
      <c r="P21" s="2">
        <v>2.5701000000000001</v>
      </c>
      <c r="Q21" s="2">
        <v>1.9137</v>
      </c>
      <c r="R21" s="2">
        <v>1.9403999999999999</v>
      </c>
      <c r="S21" s="2">
        <v>2.786</v>
      </c>
      <c r="T21" s="2">
        <v>2.8148</v>
      </c>
      <c r="U21" s="2">
        <v>0.105</v>
      </c>
      <c r="V21" s="2">
        <v>9.2799999999999994E-2</v>
      </c>
      <c r="W21" s="2">
        <v>0.37119999999999997</v>
      </c>
      <c r="X21" s="2">
        <v>0.36570000000000003</v>
      </c>
      <c r="Y21" s="77">
        <v>0.28660000000000002</v>
      </c>
    </row>
    <row r="22" spans="1:25" ht="15" customHeight="1" x14ac:dyDescent="0.2">
      <c r="A22" t="s">
        <v>19</v>
      </c>
      <c r="B22" s="2">
        <v>0.1052</v>
      </c>
      <c r="C22" s="2">
        <v>9.9699999999999997E-2</v>
      </c>
      <c r="D22" s="2">
        <v>2.5912999999999999</v>
      </c>
      <c r="E22" s="2">
        <v>2.7404000000000002</v>
      </c>
      <c r="F22" s="2">
        <v>2.7599</v>
      </c>
      <c r="G22" s="2">
        <v>2.7759</v>
      </c>
      <c r="H22" s="2">
        <v>0.13059999999999999</v>
      </c>
      <c r="I22" s="2">
        <v>0.14119999999999999</v>
      </c>
      <c r="J22" s="2">
        <v>0.1235</v>
      </c>
      <c r="K22" s="2">
        <v>0.12889999999999999</v>
      </c>
      <c r="L22" s="2">
        <v>1.5855999999999999</v>
      </c>
      <c r="M22" s="2">
        <v>1.5880000000000001</v>
      </c>
      <c r="N22" s="2">
        <v>8.3699999999999997E-2</v>
      </c>
      <c r="O22" s="2">
        <v>7.5600000000000001E-2</v>
      </c>
      <c r="P22" s="2">
        <v>8.2400000000000001E-2</v>
      </c>
      <c r="Q22" s="2">
        <v>9.0499999999999997E-2</v>
      </c>
      <c r="R22" s="2">
        <v>2.4980000000000002</v>
      </c>
      <c r="S22" s="2">
        <v>2.3946000000000001</v>
      </c>
      <c r="T22" s="2">
        <v>2.8515999999999999</v>
      </c>
      <c r="U22" s="2">
        <v>2.8220000000000001</v>
      </c>
      <c r="V22" s="2">
        <v>0.2923</v>
      </c>
      <c r="W22" s="2">
        <v>0.26790000000000003</v>
      </c>
      <c r="X22" s="2">
        <v>9.1600000000000001E-2</v>
      </c>
      <c r="Y22" s="2">
        <v>9.2799999999999994E-2</v>
      </c>
    </row>
    <row r="23" spans="1:25" ht="15" customHeight="1" x14ac:dyDescent="0.2">
      <c r="A23" t="s">
        <v>20</v>
      </c>
      <c r="B23" s="77">
        <v>0.17810000000000001</v>
      </c>
      <c r="C23" s="2">
        <v>2.0428999999999999</v>
      </c>
      <c r="D23" s="2">
        <v>1.8878999999999999</v>
      </c>
      <c r="E23" s="2">
        <v>2.8649</v>
      </c>
      <c r="F23" s="2">
        <v>2.8719999999999999</v>
      </c>
      <c r="G23" s="2">
        <v>0.20100000000000001</v>
      </c>
      <c r="H23" s="2">
        <v>0.1928</v>
      </c>
      <c r="I23" s="2">
        <v>2.5870000000000002</v>
      </c>
      <c r="J23" s="2">
        <v>2.4786999999999999</v>
      </c>
      <c r="K23" s="2">
        <v>0.38750000000000001</v>
      </c>
      <c r="L23" s="2">
        <v>0.37190000000000001</v>
      </c>
      <c r="M23" s="2">
        <v>2.7614999999999998</v>
      </c>
      <c r="N23" s="2">
        <v>2.7595000000000001</v>
      </c>
      <c r="O23" s="2">
        <v>0.27929999999999999</v>
      </c>
      <c r="P23" s="2">
        <v>0.25840000000000002</v>
      </c>
      <c r="Q23" s="2">
        <v>2.8517999999999999</v>
      </c>
      <c r="R23" s="2">
        <v>2.8441999999999998</v>
      </c>
      <c r="S23" s="2">
        <v>2.2911000000000001</v>
      </c>
      <c r="T23" s="2">
        <v>2.1251000000000002</v>
      </c>
      <c r="U23" s="2">
        <v>2.8329</v>
      </c>
      <c r="V23" s="2">
        <v>2.8022999999999998</v>
      </c>
      <c r="W23" s="2">
        <v>0.80689999999999995</v>
      </c>
      <c r="X23" s="2">
        <v>0.77490000000000003</v>
      </c>
      <c r="Y23" s="77">
        <v>0.16300000000000001</v>
      </c>
    </row>
    <row r="24" spans="1:25" ht="15" customHeight="1" x14ac:dyDescent="0.2">
      <c r="A24" t="s">
        <v>21</v>
      </c>
      <c r="B24" s="2">
        <v>0.1026</v>
      </c>
      <c r="C24" s="2">
        <v>0.1031</v>
      </c>
      <c r="D24" s="2">
        <v>7.5899999999999995E-2</v>
      </c>
      <c r="E24" s="2">
        <v>7.6200000000000004E-2</v>
      </c>
      <c r="F24" s="2">
        <v>2.9348999999999998</v>
      </c>
      <c r="G24" s="2">
        <v>2.9295</v>
      </c>
      <c r="H24" s="2">
        <v>1.8325</v>
      </c>
      <c r="I24" s="2">
        <v>1.8473999999999999</v>
      </c>
      <c r="J24" s="2">
        <v>2.9022999999999999</v>
      </c>
      <c r="K24" s="2">
        <v>2.8894000000000002</v>
      </c>
      <c r="L24" s="2">
        <v>0.97430000000000005</v>
      </c>
      <c r="M24" s="2">
        <v>1.0228999999999999</v>
      </c>
      <c r="N24" s="2">
        <v>7.3300000000000004E-2</v>
      </c>
      <c r="O24" s="2">
        <v>6.5299999999999997E-2</v>
      </c>
      <c r="P24" s="2">
        <v>1.9798</v>
      </c>
      <c r="Q24" s="2">
        <v>2.0089999999999999</v>
      </c>
      <c r="R24" s="2">
        <v>0.9829</v>
      </c>
      <c r="S24" s="2">
        <v>0.91459999999999997</v>
      </c>
      <c r="T24" s="2">
        <v>0.47689999999999999</v>
      </c>
      <c r="U24" s="2">
        <v>0.4536</v>
      </c>
      <c r="V24" s="2">
        <v>2.8567999999999998</v>
      </c>
      <c r="W24" s="2">
        <v>2.8978000000000002</v>
      </c>
      <c r="X24" s="2">
        <v>0.95669999999999999</v>
      </c>
      <c r="Y24" s="2">
        <v>0.87790000000000001</v>
      </c>
    </row>
    <row r="25" spans="1:25" ht="15" customHeight="1" x14ac:dyDescent="0.2">
      <c r="A25" t="s">
        <v>22</v>
      </c>
      <c r="B25" s="77">
        <v>5.1999999999999998E-2</v>
      </c>
      <c r="C25" s="2">
        <v>2.8673000000000002</v>
      </c>
      <c r="D25" s="2">
        <v>2.8521000000000001</v>
      </c>
      <c r="E25" s="2">
        <v>0.63619999999999999</v>
      </c>
      <c r="F25" s="2">
        <v>0.56259999999999999</v>
      </c>
      <c r="G25" s="2">
        <v>0.47599999999999998</v>
      </c>
      <c r="H25" s="2">
        <v>0.4672</v>
      </c>
      <c r="I25" s="2">
        <v>1.7854000000000001</v>
      </c>
      <c r="J25" s="2">
        <v>1.6016999999999999</v>
      </c>
      <c r="K25" s="2">
        <v>2.8319999999999999</v>
      </c>
      <c r="L25" s="2">
        <v>2.7953999999999999</v>
      </c>
      <c r="M25" s="2">
        <v>2.4066999999999998</v>
      </c>
      <c r="N25" s="2">
        <v>2.3054000000000001</v>
      </c>
      <c r="O25" s="2">
        <v>0.66059999999999997</v>
      </c>
      <c r="P25" s="2">
        <v>0.59850000000000003</v>
      </c>
      <c r="Q25" s="2">
        <v>2.1751999999999998</v>
      </c>
      <c r="R25" s="2">
        <v>2.1061999999999999</v>
      </c>
      <c r="S25" s="2">
        <v>2.7322000000000002</v>
      </c>
      <c r="T25" s="2">
        <v>2.7362000000000002</v>
      </c>
      <c r="U25" s="2">
        <v>1.7457</v>
      </c>
      <c r="V25" s="2">
        <v>1.5839000000000001</v>
      </c>
      <c r="W25" s="2">
        <v>2.7519</v>
      </c>
      <c r="X25" s="2">
        <v>2.7614000000000001</v>
      </c>
      <c r="Y25" s="77">
        <v>6.3500000000000001E-2</v>
      </c>
    </row>
    <row r="26" spans="1:25" ht="15" customHeight="1" x14ac:dyDescent="0.2">
      <c r="A26" t="s">
        <v>23</v>
      </c>
      <c r="B26" s="2">
        <v>8.6199999999999999E-2</v>
      </c>
      <c r="C26" s="2">
        <v>8.1699999999999995E-2</v>
      </c>
      <c r="D26" s="2">
        <v>0.60460000000000003</v>
      </c>
      <c r="E26" s="2">
        <v>0.65080000000000005</v>
      </c>
      <c r="F26" s="2">
        <v>1.0297000000000001</v>
      </c>
      <c r="G26" s="2">
        <v>0.9607</v>
      </c>
      <c r="H26" s="2">
        <v>2.6233</v>
      </c>
      <c r="I26" s="2">
        <v>2.5146000000000002</v>
      </c>
      <c r="J26" s="2">
        <v>3.0598000000000001</v>
      </c>
      <c r="K26" s="2">
        <v>3.0863999999999998</v>
      </c>
      <c r="L26" s="2">
        <v>1.1171</v>
      </c>
      <c r="M26" s="2">
        <v>1.1422000000000001</v>
      </c>
      <c r="N26" s="2">
        <v>0.17069999999999999</v>
      </c>
      <c r="O26" s="2">
        <v>0.17460000000000001</v>
      </c>
      <c r="P26" s="2">
        <v>0.30869999999999997</v>
      </c>
      <c r="Q26" s="2">
        <v>0.29170000000000001</v>
      </c>
      <c r="R26" s="2">
        <v>2.6101999999999999</v>
      </c>
      <c r="S26" s="2">
        <v>2.5533999999999999</v>
      </c>
      <c r="T26" s="2">
        <v>1.768</v>
      </c>
      <c r="U26" s="2">
        <v>1.5536000000000001</v>
      </c>
      <c r="V26" s="2">
        <v>0.33710000000000001</v>
      </c>
      <c r="W26" s="2">
        <v>0.33239999999999997</v>
      </c>
      <c r="X26" s="2">
        <v>9.0700000000000003E-2</v>
      </c>
      <c r="Y26" s="2">
        <v>8.9899999999999994E-2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  <c r="T46" t="s">
        <v>317</v>
      </c>
    </row>
    <row r="47" spans="1:25" ht="15" customHeight="1" thickBot="1" x14ac:dyDescent="0.25"/>
    <row r="48" spans="1:25" ht="15" customHeight="1" x14ac:dyDescent="0.2">
      <c r="T48" s="17" t="s">
        <v>318</v>
      </c>
      <c r="U48" s="17"/>
    </row>
    <row r="49" spans="2:28" ht="15" customHeight="1" x14ac:dyDescent="0.2">
      <c r="C49" t="s">
        <v>205</v>
      </c>
      <c r="D49" t="s">
        <v>206</v>
      </c>
      <c r="T49" t="s">
        <v>319</v>
      </c>
      <c r="U49">
        <v>0.99456043937963423</v>
      </c>
    </row>
    <row r="50" spans="2:28" ht="15" customHeight="1" x14ac:dyDescent="0.2">
      <c r="B50" t="s">
        <v>207</v>
      </c>
      <c r="C50">
        <v>200</v>
      </c>
      <c r="D50" s="3">
        <f>AVERAGE(B11,Y11)</f>
        <v>2.5775000000000001</v>
      </c>
      <c r="T50" t="s">
        <v>320</v>
      </c>
      <c r="U50">
        <v>0.98915046757901104</v>
      </c>
    </row>
    <row r="51" spans="2:28" ht="15" customHeight="1" x14ac:dyDescent="0.2">
      <c r="B51" t="s">
        <v>208</v>
      </c>
      <c r="C51">
        <v>150</v>
      </c>
      <c r="D51" s="3">
        <f>AVERAGE(B13,Y13)</f>
        <v>2.2122999999999999</v>
      </c>
      <c r="T51" t="s">
        <v>321</v>
      </c>
      <c r="U51">
        <v>0.98698056109481325</v>
      </c>
    </row>
    <row r="52" spans="2:28" ht="15" customHeight="1" x14ac:dyDescent="0.2">
      <c r="B52" t="s">
        <v>209</v>
      </c>
      <c r="C52">
        <v>100</v>
      </c>
      <c r="D52" s="3">
        <f>AVERAGE(B15,Y15)</f>
        <v>1.4171</v>
      </c>
      <c r="T52" t="s">
        <v>322</v>
      </c>
      <c r="U52">
        <v>0.10574206346001865</v>
      </c>
    </row>
    <row r="53" spans="2:28" ht="15" customHeight="1" thickBot="1" x14ac:dyDescent="0.25">
      <c r="B53" t="s">
        <v>210</v>
      </c>
      <c r="C53">
        <v>80</v>
      </c>
      <c r="D53" s="3">
        <f>AVERAGE(B17,Y17)</f>
        <v>1.2275</v>
      </c>
      <c r="T53" s="15" t="s">
        <v>323</v>
      </c>
      <c r="U53" s="15">
        <v>7</v>
      </c>
    </row>
    <row r="54" spans="2:28" ht="15" customHeight="1" x14ac:dyDescent="0.2">
      <c r="B54" t="s">
        <v>211</v>
      </c>
      <c r="C54">
        <v>40</v>
      </c>
      <c r="D54" s="3">
        <f>AVERAGE(B19,Y19)</f>
        <v>0.63705000000000001</v>
      </c>
    </row>
    <row r="55" spans="2:28" ht="15" customHeight="1" thickBot="1" x14ac:dyDescent="0.25">
      <c r="B55" t="s">
        <v>212</v>
      </c>
      <c r="C55">
        <v>20</v>
      </c>
      <c r="D55" s="3">
        <f>AVERAGE(B21,Y21)</f>
        <v>0.30054999999999998</v>
      </c>
      <c r="T55" t="s">
        <v>324</v>
      </c>
    </row>
    <row r="56" spans="2:28" ht="15" customHeight="1" x14ac:dyDescent="0.2">
      <c r="B56" t="s">
        <v>213</v>
      </c>
      <c r="C56">
        <v>10</v>
      </c>
      <c r="D56" s="3">
        <f>AVERAGE(B23,Y23)</f>
        <v>0.17055000000000001</v>
      </c>
      <c r="T56" s="16"/>
      <c r="U56" s="16" t="s">
        <v>329</v>
      </c>
      <c r="V56" s="16" t="s">
        <v>330</v>
      </c>
      <c r="W56" s="16" t="s">
        <v>331</v>
      </c>
      <c r="X56" s="16" t="s">
        <v>13</v>
      </c>
      <c r="Y56" s="16" t="s">
        <v>332</v>
      </c>
    </row>
    <row r="57" spans="2:28" ht="15" customHeight="1" x14ac:dyDescent="0.2">
      <c r="T57" t="s">
        <v>325</v>
      </c>
      <c r="U57">
        <v>1</v>
      </c>
      <c r="V57">
        <v>5.0970266586475157</v>
      </c>
      <c r="W57">
        <v>5.0970266586475157</v>
      </c>
      <c r="X57">
        <v>455.84935331657988</v>
      </c>
      <c r="Y57">
        <v>4.1792337324710813E-6</v>
      </c>
    </row>
    <row r="58" spans="2:28" ht="15" customHeight="1" x14ac:dyDescent="0.2">
      <c r="T58" t="s">
        <v>326</v>
      </c>
      <c r="U58">
        <v>5</v>
      </c>
      <c r="V58">
        <v>5.590691992391305E-2</v>
      </c>
      <c r="W58">
        <v>1.1181383984782609E-2</v>
      </c>
    </row>
    <row r="59" spans="2:28" ht="15" customHeight="1" thickBot="1" x14ac:dyDescent="0.25">
      <c r="T59" s="15" t="s">
        <v>327</v>
      </c>
      <c r="U59" s="15">
        <v>6</v>
      </c>
      <c r="V59" s="15">
        <v>5.152933578571429</v>
      </c>
      <c r="W59" s="15"/>
      <c r="X59" s="15"/>
      <c r="Y59" s="15"/>
    </row>
    <row r="60" spans="2:28" ht="15" customHeight="1" thickBot="1" x14ac:dyDescent="0.25"/>
    <row r="61" spans="2:28" ht="15" customHeight="1" x14ac:dyDescent="0.2">
      <c r="T61" s="16"/>
      <c r="U61" s="16" t="s">
        <v>333</v>
      </c>
      <c r="V61" s="16" t="s">
        <v>322</v>
      </c>
      <c r="W61" s="16" t="s">
        <v>334</v>
      </c>
      <c r="X61" s="16" t="s">
        <v>335</v>
      </c>
      <c r="Y61" s="16" t="s">
        <v>336</v>
      </c>
      <c r="Z61" s="16" t="s">
        <v>337</v>
      </c>
      <c r="AA61" s="16" t="s">
        <v>338</v>
      </c>
      <c r="AB61" s="16" t="s">
        <v>339</v>
      </c>
    </row>
    <row r="62" spans="2:28" ht="15" customHeight="1" x14ac:dyDescent="0.2">
      <c r="T62" t="s">
        <v>328</v>
      </c>
      <c r="U62">
        <v>9.5045652173912476E-2</v>
      </c>
      <c r="V62">
        <v>6.6146233210655409E-2</v>
      </c>
      <c r="W62">
        <v>1.4369019604067446</v>
      </c>
      <c r="X62">
        <v>0.21024550344769863</v>
      </c>
      <c r="Y62">
        <v>-7.4988653413161882E-2</v>
      </c>
      <c r="Z62">
        <v>0.26507995776098681</v>
      </c>
      <c r="AA62">
        <v>-7.4988653413161882E-2</v>
      </c>
      <c r="AB62">
        <v>0.26507995776098681</v>
      </c>
    </row>
    <row r="63" spans="2:28" ht="15" customHeight="1" thickBot="1" x14ac:dyDescent="0.25">
      <c r="T63" s="15" t="s">
        <v>340</v>
      </c>
      <c r="U63" s="15">
        <v>1.3128717391304353E-2</v>
      </c>
      <c r="V63" s="15">
        <v>6.1491010259062348E-4</v>
      </c>
      <c r="W63" s="15">
        <v>21.350628874030388</v>
      </c>
      <c r="X63" s="15">
        <v>4.1792337324710737E-6</v>
      </c>
      <c r="Y63" s="15">
        <v>1.1548040651035634E-2</v>
      </c>
      <c r="Z63" s="15">
        <v>1.4709394131573073E-2</v>
      </c>
      <c r="AA63" s="15">
        <v>1.1548040651035634E-2</v>
      </c>
      <c r="AB63" s="15">
        <v>1.4709394131573073E-2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47EB-0784-4C8C-921A-36C8BE954FD8}">
  <sheetPr codeName="Sheet23"/>
  <dimension ref="A1:AB63"/>
  <sheetViews>
    <sheetView topLeftCell="A22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0" width="8" customWidth="1"/>
    <col min="21" max="21" width="11.85546875" customWidth="1"/>
    <col min="22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1646</v>
      </c>
    </row>
    <row r="3" spans="1:25" ht="15" customHeight="1" x14ac:dyDescent="0.2">
      <c r="A3" t="s">
        <v>1647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2.7206999999999999</v>
      </c>
      <c r="C11" s="2">
        <v>7.4200000000000002E-2</v>
      </c>
      <c r="D11" s="2">
        <v>7.2499999999999995E-2</v>
      </c>
      <c r="E11" s="2">
        <v>0.1036</v>
      </c>
      <c r="F11" s="2">
        <v>9.5399999999999999E-2</v>
      </c>
      <c r="G11" s="2">
        <v>8.3099999999999993E-2</v>
      </c>
      <c r="H11" s="2">
        <v>7.8E-2</v>
      </c>
      <c r="I11" s="2">
        <v>0.64839999999999998</v>
      </c>
      <c r="J11" s="2">
        <v>0.63539999999999996</v>
      </c>
      <c r="K11" s="2">
        <v>1.8369</v>
      </c>
      <c r="L11" s="2">
        <v>1.7358</v>
      </c>
      <c r="M11" s="2">
        <v>2.9264000000000001</v>
      </c>
      <c r="N11" s="2">
        <v>2.9453999999999998</v>
      </c>
      <c r="O11" s="2">
        <v>0.72130000000000005</v>
      </c>
      <c r="P11" s="2">
        <v>0.68820000000000003</v>
      </c>
      <c r="Q11" s="2">
        <v>0.56669999999999998</v>
      </c>
      <c r="R11" s="2">
        <v>0.58520000000000005</v>
      </c>
      <c r="S11" s="2">
        <v>0.92369999999999997</v>
      </c>
      <c r="T11" s="2">
        <v>0.85750000000000004</v>
      </c>
      <c r="U11" s="2">
        <v>0.83520000000000005</v>
      </c>
      <c r="V11" s="2">
        <v>0.80169999999999997</v>
      </c>
      <c r="W11" s="2">
        <v>6.4199999999999993E-2</v>
      </c>
      <c r="X11" s="2">
        <v>6.2899999999999998E-2</v>
      </c>
      <c r="Y11" s="77">
        <v>2.3043</v>
      </c>
    </row>
    <row r="12" spans="1:25" ht="15" customHeight="1" x14ac:dyDescent="0.2">
      <c r="A12" t="s">
        <v>9</v>
      </c>
      <c r="B12" s="2">
        <v>0.28639999999999999</v>
      </c>
      <c r="C12" s="2">
        <v>0.25929999999999997</v>
      </c>
      <c r="D12" s="2">
        <v>8.9700000000000002E-2</v>
      </c>
      <c r="E12" s="2">
        <v>9.4299999999999995E-2</v>
      </c>
      <c r="F12" s="2">
        <v>2.7846000000000002</v>
      </c>
      <c r="G12" s="2">
        <v>2.7433999999999998</v>
      </c>
      <c r="H12" s="2">
        <v>2.7717999999999998</v>
      </c>
      <c r="I12" s="2">
        <v>2.8073000000000001</v>
      </c>
      <c r="J12" s="2">
        <v>2.7907000000000002</v>
      </c>
      <c r="K12" s="2">
        <v>2.8090000000000002</v>
      </c>
      <c r="L12" s="2">
        <v>2.6067999999999998</v>
      </c>
      <c r="M12" s="2">
        <v>2.6202999999999999</v>
      </c>
      <c r="N12" s="2">
        <v>0.94750000000000001</v>
      </c>
      <c r="O12" s="2">
        <v>0.88429999999999997</v>
      </c>
      <c r="P12" s="2">
        <v>7.1599999999999997E-2</v>
      </c>
      <c r="Q12" s="2">
        <v>7.9399999999999998E-2</v>
      </c>
      <c r="R12" s="2">
        <v>0.33689999999999998</v>
      </c>
      <c r="S12" s="2">
        <v>0.33139999999999997</v>
      </c>
      <c r="T12" s="2">
        <v>0.60850000000000004</v>
      </c>
      <c r="U12" s="2">
        <v>0.61990000000000001</v>
      </c>
      <c r="V12" s="2">
        <v>2.8012999999999999</v>
      </c>
      <c r="W12" s="2">
        <v>2.7833999999999999</v>
      </c>
      <c r="X12" s="2">
        <v>0.78739999999999999</v>
      </c>
      <c r="Y12" s="2">
        <v>0.81399999999999995</v>
      </c>
    </row>
    <row r="13" spans="1:25" ht="15" customHeight="1" x14ac:dyDescent="0.2">
      <c r="A13" t="s">
        <v>10</v>
      </c>
      <c r="B13" s="77">
        <v>2.0346000000000002</v>
      </c>
      <c r="C13" s="2">
        <v>0.82250000000000001</v>
      </c>
      <c r="D13" s="2">
        <v>0.78749999999999998</v>
      </c>
      <c r="E13" s="2">
        <v>0.31990000000000002</v>
      </c>
      <c r="F13" s="2">
        <v>0.28770000000000001</v>
      </c>
      <c r="G13" s="2">
        <v>2.8852000000000002</v>
      </c>
      <c r="H13" s="2">
        <v>2.9131</v>
      </c>
      <c r="I13" s="2">
        <v>9.5899999999999999E-2</v>
      </c>
      <c r="J13" s="2">
        <v>8.5999999999999993E-2</v>
      </c>
      <c r="K13" s="2">
        <v>0.18360000000000001</v>
      </c>
      <c r="L13" s="2">
        <v>0.1855</v>
      </c>
      <c r="M13" s="2">
        <v>1.2018</v>
      </c>
      <c r="N13" s="2">
        <v>1.1938</v>
      </c>
      <c r="O13" s="2">
        <v>2.8443999999999998</v>
      </c>
      <c r="P13" s="2">
        <v>2.855</v>
      </c>
      <c r="Q13" s="2">
        <v>0.48380000000000001</v>
      </c>
      <c r="R13" s="2">
        <v>0.45179999999999998</v>
      </c>
      <c r="S13" s="2">
        <v>1.5383</v>
      </c>
      <c r="T13" s="2">
        <v>1.5498000000000001</v>
      </c>
      <c r="U13" s="2">
        <v>7.8899999999999998E-2</v>
      </c>
      <c r="V13" s="2">
        <v>7.7299999999999994E-2</v>
      </c>
      <c r="W13" s="2">
        <v>1.3047</v>
      </c>
      <c r="X13" s="2">
        <v>1.2706</v>
      </c>
      <c r="Y13" s="77">
        <v>2.2342</v>
      </c>
    </row>
    <row r="14" spans="1:25" ht="15" customHeight="1" x14ac:dyDescent="0.2">
      <c r="A14" t="s">
        <v>11</v>
      </c>
      <c r="B14" s="2">
        <v>7.6399999999999996E-2</v>
      </c>
      <c r="C14" s="2">
        <v>8.6900000000000005E-2</v>
      </c>
      <c r="D14" s="2">
        <v>2.8321000000000001</v>
      </c>
      <c r="E14" s="2">
        <v>2.7766000000000002</v>
      </c>
      <c r="F14" s="2">
        <v>0.3478</v>
      </c>
      <c r="G14" s="2">
        <v>0.3543</v>
      </c>
      <c r="H14" s="2">
        <v>0.76390000000000002</v>
      </c>
      <c r="I14" s="2">
        <v>0.80940000000000001</v>
      </c>
      <c r="J14" s="2">
        <v>0.73819999999999997</v>
      </c>
      <c r="K14" s="2">
        <v>0.75319999999999998</v>
      </c>
      <c r="L14" s="2">
        <v>1.5576000000000001</v>
      </c>
      <c r="M14" s="2">
        <v>1.5476000000000001</v>
      </c>
      <c r="N14" s="2">
        <v>1.5641</v>
      </c>
      <c r="O14" s="2">
        <v>1.5138</v>
      </c>
      <c r="P14" s="2">
        <v>1.3796999999999999</v>
      </c>
      <c r="Q14" s="2">
        <v>1.4274</v>
      </c>
      <c r="R14" s="2">
        <v>2.81</v>
      </c>
      <c r="S14" s="2">
        <v>2.8163999999999998</v>
      </c>
      <c r="T14" s="2">
        <v>1.8499000000000001</v>
      </c>
      <c r="U14" s="2">
        <v>1.8995</v>
      </c>
      <c r="V14" s="2">
        <v>0.86339999999999995</v>
      </c>
      <c r="W14" s="2">
        <v>0.87460000000000004</v>
      </c>
      <c r="X14" s="2">
        <v>0.16719999999999999</v>
      </c>
      <c r="Y14" s="2">
        <v>0.17299999999999999</v>
      </c>
    </row>
    <row r="15" spans="1:25" ht="15" customHeight="1" x14ac:dyDescent="0.2">
      <c r="A15" t="s">
        <v>12</v>
      </c>
      <c r="B15" s="77">
        <v>1.6539999999999999</v>
      </c>
      <c r="C15" s="2">
        <v>2.5320999999999998</v>
      </c>
      <c r="D15" s="2">
        <v>2.4310999999999998</v>
      </c>
      <c r="E15" s="2">
        <v>0.111</v>
      </c>
      <c r="F15" s="2">
        <v>0.11269999999999999</v>
      </c>
      <c r="G15" s="2">
        <v>6.93E-2</v>
      </c>
      <c r="H15" s="2">
        <v>6.6699999999999995E-2</v>
      </c>
      <c r="I15" s="2">
        <v>2.8984999999999999</v>
      </c>
      <c r="J15" s="2">
        <v>2.8723000000000001</v>
      </c>
      <c r="K15" s="2">
        <v>1.3577999999999999</v>
      </c>
      <c r="L15" s="2">
        <v>1.3549</v>
      </c>
      <c r="M15" s="2">
        <v>2.8521999999999998</v>
      </c>
      <c r="N15" s="2">
        <v>2.9131</v>
      </c>
      <c r="O15" s="2">
        <v>0.43269999999999997</v>
      </c>
      <c r="P15" s="2">
        <v>0.44130000000000003</v>
      </c>
      <c r="Q15" s="2">
        <v>2.4232</v>
      </c>
      <c r="R15" s="2">
        <v>2.4312</v>
      </c>
      <c r="S15" s="2">
        <v>2.847</v>
      </c>
      <c r="T15" s="2">
        <v>2.8428</v>
      </c>
      <c r="U15" s="2">
        <v>1.0995999999999999</v>
      </c>
      <c r="V15" s="2">
        <v>1.1145</v>
      </c>
      <c r="W15" s="2">
        <v>0.20480000000000001</v>
      </c>
      <c r="X15" s="2">
        <v>0.20860000000000001</v>
      </c>
      <c r="Y15" s="77">
        <v>1.3582000000000001</v>
      </c>
    </row>
    <row r="16" spans="1:25" ht="15" customHeight="1" x14ac:dyDescent="0.2">
      <c r="A16" t="s">
        <v>13</v>
      </c>
      <c r="B16" s="2">
        <v>9.2799999999999994E-2</v>
      </c>
      <c r="C16" s="2">
        <v>9.8900000000000002E-2</v>
      </c>
      <c r="D16" s="2">
        <v>1.2618</v>
      </c>
      <c r="E16" s="2">
        <v>1.3080000000000001</v>
      </c>
      <c r="F16" s="2">
        <v>2.4698000000000002</v>
      </c>
      <c r="G16" s="2">
        <v>2.4333999999999998</v>
      </c>
      <c r="H16" s="2">
        <v>0.3417</v>
      </c>
      <c r="I16" s="2">
        <v>0.34770000000000001</v>
      </c>
      <c r="J16" s="2">
        <v>1.6052</v>
      </c>
      <c r="K16" s="2">
        <v>1.5582</v>
      </c>
      <c r="L16" s="2">
        <v>1.3725000000000001</v>
      </c>
      <c r="M16" s="2">
        <v>1.2918000000000001</v>
      </c>
      <c r="N16" s="2">
        <v>2.7357</v>
      </c>
      <c r="O16" s="2">
        <v>2.6587999999999998</v>
      </c>
      <c r="P16" s="2">
        <v>2.3611</v>
      </c>
      <c r="Q16" s="2">
        <v>2.4283000000000001</v>
      </c>
      <c r="R16" s="2">
        <v>0.17660000000000001</v>
      </c>
      <c r="S16" s="2">
        <v>0.19109999999999999</v>
      </c>
      <c r="T16" s="2">
        <v>7.1400000000000005E-2</v>
      </c>
      <c r="U16" s="2">
        <v>7.7799999999999994E-2</v>
      </c>
      <c r="V16" s="2">
        <v>2.2690999999999999</v>
      </c>
      <c r="W16" s="2">
        <v>2.3824999999999998</v>
      </c>
      <c r="X16" s="2">
        <v>1.4296</v>
      </c>
      <c r="Y16" s="2">
        <v>1.4459</v>
      </c>
    </row>
    <row r="17" spans="1:25" ht="15" customHeight="1" x14ac:dyDescent="0.2">
      <c r="A17" t="s">
        <v>14</v>
      </c>
      <c r="B17" s="77">
        <v>1.3515999999999999</v>
      </c>
      <c r="C17" s="2">
        <v>2.0718999999999999</v>
      </c>
      <c r="D17" s="2">
        <v>2.089</v>
      </c>
      <c r="E17" s="2">
        <v>0.68889999999999996</v>
      </c>
      <c r="F17" s="2">
        <v>0.67190000000000005</v>
      </c>
      <c r="G17" s="2">
        <v>0.41239999999999999</v>
      </c>
      <c r="H17" s="2">
        <v>0.4108</v>
      </c>
      <c r="I17" s="2">
        <v>0.2671</v>
      </c>
      <c r="J17" s="2">
        <v>0.26390000000000002</v>
      </c>
      <c r="K17" s="2">
        <v>0.40610000000000002</v>
      </c>
      <c r="L17" s="2">
        <v>0.43090000000000001</v>
      </c>
      <c r="M17" s="2">
        <v>0.47970000000000002</v>
      </c>
      <c r="N17" s="2">
        <v>0.53059999999999996</v>
      </c>
      <c r="O17" s="2">
        <v>6.9199999999999998E-2</v>
      </c>
      <c r="P17" s="2">
        <v>6.8099999999999994E-2</v>
      </c>
      <c r="Q17" s="2">
        <v>2.6547000000000001</v>
      </c>
      <c r="R17" s="2">
        <v>2.7734999999999999</v>
      </c>
      <c r="S17" s="2">
        <v>0.13089999999999999</v>
      </c>
      <c r="T17" s="2">
        <v>0.1212</v>
      </c>
      <c r="U17" s="2">
        <v>1.1402000000000001</v>
      </c>
      <c r="V17" s="2">
        <v>1.1128</v>
      </c>
      <c r="W17" s="2">
        <v>0.17499999999999999</v>
      </c>
      <c r="X17" s="2">
        <v>0.16919999999999999</v>
      </c>
      <c r="Y17" s="77">
        <v>1.1524000000000001</v>
      </c>
    </row>
    <row r="18" spans="1:25" ht="15" customHeight="1" x14ac:dyDescent="0.2">
      <c r="A18" t="s">
        <v>15</v>
      </c>
      <c r="B18" s="2">
        <v>0.13120000000000001</v>
      </c>
      <c r="C18" s="2">
        <v>0.13</v>
      </c>
      <c r="D18" s="2">
        <v>0.32390000000000002</v>
      </c>
      <c r="E18" s="2">
        <v>0.32269999999999999</v>
      </c>
      <c r="F18" s="2">
        <v>9.9199999999999997E-2</v>
      </c>
      <c r="G18" s="2">
        <v>0.1045</v>
      </c>
      <c r="H18" s="2">
        <v>1.3608</v>
      </c>
      <c r="I18" s="2">
        <v>1.3616999999999999</v>
      </c>
      <c r="J18" s="2">
        <v>8.5300000000000001E-2</v>
      </c>
      <c r="K18" s="2">
        <v>8.1799999999999998E-2</v>
      </c>
      <c r="L18" s="2">
        <v>7.5700000000000003E-2</v>
      </c>
      <c r="M18" s="2">
        <v>7.5700000000000003E-2</v>
      </c>
      <c r="N18" s="2">
        <v>0.70469999999999999</v>
      </c>
      <c r="O18" s="2">
        <v>0.68120000000000003</v>
      </c>
      <c r="P18" s="2">
        <v>9.1600000000000001E-2</v>
      </c>
      <c r="Q18" s="2">
        <v>9.6799999999999997E-2</v>
      </c>
      <c r="R18" s="2">
        <v>7.2499999999999995E-2</v>
      </c>
      <c r="S18" s="2">
        <v>7.3400000000000007E-2</v>
      </c>
      <c r="T18" s="2">
        <v>0.28820000000000001</v>
      </c>
      <c r="U18" s="2">
        <v>0.27110000000000001</v>
      </c>
      <c r="V18" s="2">
        <v>1.9604999999999999</v>
      </c>
      <c r="W18" s="2">
        <v>1.9769000000000001</v>
      </c>
      <c r="X18" s="2">
        <v>2.3435000000000001</v>
      </c>
      <c r="Y18" s="2">
        <v>2.4110999999999998</v>
      </c>
    </row>
    <row r="19" spans="1:25" ht="15" customHeight="1" x14ac:dyDescent="0.2">
      <c r="A19" t="s">
        <v>16</v>
      </c>
      <c r="B19" s="77">
        <v>0.66539999999999999</v>
      </c>
      <c r="C19" s="2">
        <v>0.89690000000000003</v>
      </c>
      <c r="D19" s="2">
        <v>0.94</v>
      </c>
      <c r="E19" s="2">
        <v>0.19409999999999999</v>
      </c>
      <c r="F19" s="2">
        <v>0.1958</v>
      </c>
      <c r="G19" s="2">
        <v>2.8974000000000002</v>
      </c>
      <c r="H19" s="2">
        <v>2.9167999999999998</v>
      </c>
      <c r="I19" s="2">
        <v>1.8351999999999999</v>
      </c>
      <c r="J19" s="2">
        <v>1.8027</v>
      </c>
      <c r="K19" s="2">
        <v>9.0800000000000006E-2</v>
      </c>
      <c r="L19" s="2">
        <v>9.3899999999999997E-2</v>
      </c>
      <c r="M19" s="2">
        <v>1.1776</v>
      </c>
      <c r="N19" s="2">
        <v>1.2310000000000001</v>
      </c>
      <c r="O19" s="2">
        <v>2.8767</v>
      </c>
      <c r="P19" s="2">
        <v>2.8969999999999998</v>
      </c>
      <c r="Q19" s="2">
        <v>0.77380000000000004</v>
      </c>
      <c r="R19" s="2">
        <v>0.81110000000000004</v>
      </c>
      <c r="S19" s="2">
        <v>0.25030000000000002</v>
      </c>
      <c r="T19" s="2">
        <v>0.2571</v>
      </c>
      <c r="U19" s="2">
        <v>0.98929999999999996</v>
      </c>
      <c r="V19" s="2">
        <v>0.99390000000000001</v>
      </c>
      <c r="W19" s="2">
        <v>1.2156</v>
      </c>
      <c r="X19" s="2">
        <v>1.1893</v>
      </c>
      <c r="Y19" s="77">
        <v>0.58520000000000005</v>
      </c>
    </row>
    <row r="20" spans="1:25" ht="15" customHeight="1" x14ac:dyDescent="0.2">
      <c r="A20" t="s">
        <v>17</v>
      </c>
      <c r="B20" s="2">
        <v>2.8683999999999998</v>
      </c>
      <c r="C20" s="2">
        <v>2.8645</v>
      </c>
      <c r="D20" s="2">
        <v>0.2389</v>
      </c>
      <c r="E20" s="2">
        <v>0.23580000000000001</v>
      </c>
      <c r="F20" s="2">
        <v>2.1002000000000001</v>
      </c>
      <c r="G20" s="2">
        <v>2.0005000000000002</v>
      </c>
      <c r="H20" s="2">
        <v>2.9569999999999999</v>
      </c>
      <c r="I20" s="2">
        <v>2.8734000000000002</v>
      </c>
      <c r="J20" s="2">
        <v>2.8744999999999998</v>
      </c>
      <c r="K20" s="2">
        <v>2.8820000000000001</v>
      </c>
      <c r="L20" s="2">
        <v>0.15010000000000001</v>
      </c>
      <c r="M20" s="2">
        <v>0.13930000000000001</v>
      </c>
      <c r="N20" s="2">
        <v>0.1037</v>
      </c>
      <c r="O20" s="2">
        <v>9.1700000000000004E-2</v>
      </c>
      <c r="P20" s="2">
        <v>7.1099999999999997E-2</v>
      </c>
      <c r="Q20" s="2">
        <v>7.5499999999999998E-2</v>
      </c>
      <c r="R20" s="2">
        <v>0.12670000000000001</v>
      </c>
      <c r="S20" s="2">
        <v>0.12659999999999999</v>
      </c>
      <c r="T20" s="2">
        <v>6.5199999999999994E-2</v>
      </c>
      <c r="U20" s="2">
        <v>7.3400000000000007E-2</v>
      </c>
      <c r="V20" s="2">
        <v>1.5925</v>
      </c>
      <c r="W20" s="2">
        <v>1.5951</v>
      </c>
      <c r="X20" s="2">
        <v>1.7211000000000001</v>
      </c>
      <c r="Y20" s="2">
        <v>1.8675999999999999</v>
      </c>
    </row>
    <row r="21" spans="1:25" ht="15" customHeight="1" x14ac:dyDescent="0.2">
      <c r="A21" t="s">
        <v>18</v>
      </c>
      <c r="B21" s="77">
        <v>0.30509999999999998</v>
      </c>
      <c r="C21" s="2">
        <v>1.2204999999999999</v>
      </c>
      <c r="D21" s="2">
        <v>1.1069</v>
      </c>
      <c r="E21" s="2">
        <v>0.91459999999999997</v>
      </c>
      <c r="F21" s="2">
        <v>0.89419999999999999</v>
      </c>
      <c r="G21" s="2">
        <v>0.28839999999999999</v>
      </c>
      <c r="H21" s="2">
        <v>0.30049999999999999</v>
      </c>
      <c r="I21" s="2">
        <v>0.11990000000000001</v>
      </c>
      <c r="J21" s="2">
        <v>0.10979999999999999</v>
      </c>
      <c r="K21" s="2">
        <v>6.6600000000000006E-2</v>
      </c>
      <c r="L21" s="2">
        <v>6.6299999999999998E-2</v>
      </c>
      <c r="M21" s="2">
        <v>8.5099999999999995E-2</v>
      </c>
      <c r="N21" s="2">
        <v>9.2999999999999999E-2</v>
      </c>
      <c r="O21" s="2">
        <v>2.7395</v>
      </c>
      <c r="P21" s="2">
        <v>2.7284999999999999</v>
      </c>
      <c r="Q21" s="2">
        <v>2.7256999999999998</v>
      </c>
      <c r="R21" s="2">
        <v>2.7507999999999999</v>
      </c>
      <c r="S21" s="2">
        <v>1.8723000000000001</v>
      </c>
      <c r="T21" s="2">
        <v>1.8985000000000001</v>
      </c>
      <c r="U21" s="2">
        <v>2.5531999999999999</v>
      </c>
      <c r="V21" s="2">
        <v>2.5091999999999999</v>
      </c>
      <c r="W21" s="2">
        <v>0.45169999999999999</v>
      </c>
      <c r="X21" s="2">
        <v>0.4083</v>
      </c>
      <c r="Y21" s="77">
        <v>0.2717</v>
      </c>
    </row>
    <row r="22" spans="1:25" ht="15" customHeight="1" x14ac:dyDescent="0.2">
      <c r="A22" t="s">
        <v>19</v>
      </c>
      <c r="B22" s="2">
        <v>0.13139999999999999</v>
      </c>
      <c r="C22" s="2">
        <v>0.12870000000000001</v>
      </c>
      <c r="D22" s="2">
        <v>0.86819999999999997</v>
      </c>
      <c r="E22" s="2">
        <v>0.94599999999999995</v>
      </c>
      <c r="F22" s="2">
        <v>0.72</v>
      </c>
      <c r="G22" s="2">
        <v>0.71909999999999996</v>
      </c>
      <c r="H22" s="2">
        <v>2.8129</v>
      </c>
      <c r="I22" s="2">
        <v>2.7982</v>
      </c>
      <c r="J22" s="2">
        <v>0.91810000000000003</v>
      </c>
      <c r="K22" s="2">
        <v>0.91249999999999998</v>
      </c>
      <c r="L22" s="2">
        <v>5.8000000000000003E-2</v>
      </c>
      <c r="M22" s="2">
        <v>5.8200000000000002E-2</v>
      </c>
      <c r="N22" s="2">
        <v>2.4828999999999999</v>
      </c>
      <c r="O22" s="2">
        <v>2.4820000000000002</v>
      </c>
      <c r="P22" s="2">
        <v>0.8518</v>
      </c>
      <c r="Q22" s="2">
        <v>0.86219999999999997</v>
      </c>
      <c r="R22" s="2">
        <v>6.3799999999999996E-2</v>
      </c>
      <c r="S22" s="2">
        <v>5.9799999999999999E-2</v>
      </c>
      <c r="T22" s="2">
        <v>1.0509999999999999</v>
      </c>
      <c r="U22" s="2">
        <v>1.0902000000000001</v>
      </c>
      <c r="V22" s="2">
        <v>2.1071</v>
      </c>
      <c r="W22" s="2">
        <v>2.0990000000000002</v>
      </c>
      <c r="X22" s="2">
        <v>1.7851999999999999</v>
      </c>
      <c r="Y22" s="2">
        <v>1.7710999999999999</v>
      </c>
    </row>
    <row r="23" spans="1:25" ht="15" customHeight="1" x14ac:dyDescent="0.2">
      <c r="A23" t="s">
        <v>20</v>
      </c>
      <c r="B23" s="77">
        <v>0.16919999999999999</v>
      </c>
      <c r="C23" s="2">
        <v>1.1156999999999999</v>
      </c>
      <c r="D23" s="2">
        <v>0.98540000000000005</v>
      </c>
      <c r="E23" s="2">
        <v>2.8805999999999998</v>
      </c>
      <c r="F23" s="2">
        <v>2.8963999999999999</v>
      </c>
      <c r="G23" s="2">
        <v>6.1899999999999997E-2</v>
      </c>
      <c r="H23" s="2">
        <v>5.8299999999999998E-2</v>
      </c>
      <c r="I23" s="2">
        <v>6.3600000000000004E-2</v>
      </c>
      <c r="J23" s="2">
        <v>5.7700000000000001E-2</v>
      </c>
      <c r="K23" s="2">
        <v>1.4993000000000001</v>
      </c>
      <c r="L23" s="2">
        <v>1.4155</v>
      </c>
      <c r="M23" s="2">
        <v>2.8696000000000002</v>
      </c>
      <c r="N23" s="2">
        <v>2.8391000000000002</v>
      </c>
      <c r="O23" s="2">
        <v>1.3652</v>
      </c>
      <c r="P23" s="2">
        <v>1.2866</v>
      </c>
      <c r="Q23" s="2">
        <v>1.7115</v>
      </c>
      <c r="R23" s="2">
        <v>1.5773999999999999</v>
      </c>
      <c r="S23" s="2">
        <v>2.4035000000000002</v>
      </c>
      <c r="T23" s="2">
        <v>2.2934999999999999</v>
      </c>
      <c r="U23" s="2">
        <v>0.39929999999999999</v>
      </c>
      <c r="V23" s="2">
        <v>0.35949999999999999</v>
      </c>
      <c r="W23" s="2">
        <v>1.6903999999999999</v>
      </c>
      <c r="X23" s="2">
        <v>1.6420999999999999</v>
      </c>
      <c r="Y23" s="77">
        <v>0.1419</v>
      </c>
    </row>
    <row r="24" spans="1:25" ht="15" customHeight="1" x14ac:dyDescent="0.2">
      <c r="A24" t="s">
        <v>21</v>
      </c>
      <c r="B24" s="2">
        <v>0.95079999999999998</v>
      </c>
      <c r="C24" s="2">
        <v>0.91549999999999998</v>
      </c>
      <c r="D24" s="2">
        <v>0.85609999999999997</v>
      </c>
      <c r="E24" s="2">
        <v>0.9546</v>
      </c>
      <c r="F24" s="2">
        <v>1.7905</v>
      </c>
      <c r="G24" s="2">
        <v>1.6783999999999999</v>
      </c>
      <c r="H24" s="2">
        <v>2.2400000000000002</v>
      </c>
      <c r="I24" s="2">
        <v>2.0314000000000001</v>
      </c>
      <c r="J24" s="2">
        <v>1.837</v>
      </c>
      <c r="K24" s="2">
        <v>1.7849999999999999</v>
      </c>
      <c r="L24" s="2">
        <v>1.2478</v>
      </c>
      <c r="M24" s="2">
        <v>1.2563</v>
      </c>
      <c r="N24" s="2">
        <v>2.8831000000000002</v>
      </c>
      <c r="O24" s="2">
        <v>2.8633000000000002</v>
      </c>
      <c r="P24" s="2">
        <v>0.54220000000000002</v>
      </c>
      <c r="Q24" s="2">
        <v>0.52990000000000004</v>
      </c>
      <c r="R24" s="2">
        <v>6.7400000000000002E-2</v>
      </c>
      <c r="S24" s="2">
        <v>6.7000000000000004E-2</v>
      </c>
      <c r="T24" s="2">
        <v>6.4799999999999996E-2</v>
      </c>
      <c r="U24" s="2">
        <v>6.5699999999999995E-2</v>
      </c>
      <c r="V24" s="2">
        <v>1.0921000000000001</v>
      </c>
      <c r="W24" s="2">
        <v>1.1174999999999999</v>
      </c>
      <c r="X24" s="2">
        <v>0.75849999999999995</v>
      </c>
      <c r="Y24" s="2">
        <v>0.78990000000000005</v>
      </c>
    </row>
    <row r="25" spans="1:25" ht="15" customHeight="1" x14ac:dyDescent="0.2">
      <c r="A25" t="s">
        <v>22</v>
      </c>
      <c r="B25" s="77">
        <v>5.0500000000000003E-2</v>
      </c>
      <c r="C25" s="2">
        <v>6.1600000000000002E-2</v>
      </c>
      <c r="D25" s="2">
        <v>6.0999999999999999E-2</v>
      </c>
      <c r="E25" s="2">
        <v>5.8599999999999999E-2</v>
      </c>
      <c r="F25" s="2">
        <v>5.8799999999999998E-2</v>
      </c>
      <c r="G25" s="2">
        <v>0.75529999999999997</v>
      </c>
      <c r="H25" s="2">
        <v>0.68340000000000001</v>
      </c>
      <c r="I25" s="2">
        <v>8.3000000000000004E-2</v>
      </c>
      <c r="J25" s="2">
        <v>7.4399999999999994E-2</v>
      </c>
      <c r="K25" s="2">
        <v>1.3903000000000001</v>
      </c>
      <c r="L25" s="2">
        <v>1.1948000000000001</v>
      </c>
      <c r="M25" s="2">
        <v>0.1143</v>
      </c>
      <c r="N25" s="2">
        <v>0.1125</v>
      </c>
      <c r="O25" s="2">
        <v>0.1178</v>
      </c>
      <c r="P25" s="2">
        <v>0.11600000000000001</v>
      </c>
      <c r="Q25" s="2">
        <v>0.1605</v>
      </c>
      <c r="R25" s="2">
        <v>0.1444</v>
      </c>
      <c r="S25" s="2">
        <v>2.6236999999999999</v>
      </c>
      <c r="T25" s="2">
        <v>2.5874000000000001</v>
      </c>
      <c r="U25" s="2">
        <v>0.35770000000000002</v>
      </c>
      <c r="V25" s="2">
        <v>0.30609999999999998</v>
      </c>
      <c r="W25" s="2">
        <v>0.1057</v>
      </c>
      <c r="X25" s="2">
        <v>9.8799999999999999E-2</v>
      </c>
      <c r="Y25" s="77">
        <v>5.5399999999999998E-2</v>
      </c>
    </row>
    <row r="26" spans="1:25" ht="15" customHeight="1" x14ac:dyDescent="0.2">
      <c r="A26" t="s">
        <v>23</v>
      </c>
      <c r="B26" s="2">
        <v>0.19889999999999999</v>
      </c>
      <c r="C26" s="2">
        <v>0.193</v>
      </c>
      <c r="D26" s="2">
        <v>0.76690000000000003</v>
      </c>
      <c r="E26" s="2">
        <v>0.87</v>
      </c>
      <c r="F26" s="2">
        <v>2.9287000000000001</v>
      </c>
      <c r="G26" s="2">
        <v>2.8730000000000002</v>
      </c>
      <c r="H26" s="2">
        <v>2.9072</v>
      </c>
      <c r="I26" s="2">
        <v>2.8877999999999999</v>
      </c>
      <c r="J26" s="2">
        <v>6.1199999999999997E-2</v>
      </c>
      <c r="K26" s="2">
        <v>6.3100000000000003E-2</v>
      </c>
      <c r="L26" s="2">
        <v>2.2012999999999998</v>
      </c>
      <c r="M26" s="2">
        <v>2.2404999999999999</v>
      </c>
      <c r="N26" s="2">
        <v>2.7972999999999999</v>
      </c>
      <c r="O26" s="2">
        <v>2.823</v>
      </c>
      <c r="P26" s="2">
        <v>2.2517</v>
      </c>
      <c r="Q26" s="2">
        <v>2.2035999999999998</v>
      </c>
      <c r="R26" s="2">
        <v>0.52410000000000001</v>
      </c>
      <c r="S26" s="2">
        <v>0.5131</v>
      </c>
      <c r="T26" s="2">
        <v>0.31780000000000003</v>
      </c>
      <c r="U26" s="2">
        <v>0.33079999999999998</v>
      </c>
      <c r="V26" s="2">
        <v>2.9333999999999998</v>
      </c>
      <c r="W26" s="2">
        <v>2.9550999999999998</v>
      </c>
      <c r="X26" s="2">
        <v>1.3852</v>
      </c>
      <c r="Y26" s="2">
        <v>1.3852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  <c r="T46" t="s">
        <v>317</v>
      </c>
    </row>
    <row r="47" spans="1:25" ht="15" customHeight="1" thickBot="1" x14ac:dyDescent="0.25"/>
    <row r="48" spans="1:25" ht="15" customHeight="1" x14ac:dyDescent="0.2">
      <c r="T48" s="17" t="s">
        <v>318</v>
      </c>
      <c r="U48" s="17"/>
    </row>
    <row r="49" spans="2:28" ht="15" customHeight="1" x14ac:dyDescent="0.2">
      <c r="C49" t="s">
        <v>205</v>
      </c>
      <c r="D49" t="s">
        <v>206</v>
      </c>
      <c r="T49" t="s">
        <v>319</v>
      </c>
      <c r="U49">
        <v>0.99230087738724648</v>
      </c>
    </row>
    <row r="50" spans="2:28" ht="15" customHeight="1" x14ac:dyDescent="0.2">
      <c r="B50" t="s">
        <v>207</v>
      </c>
      <c r="C50">
        <v>200</v>
      </c>
      <c r="D50" s="3">
        <f>AVERAGE(B11,Y11)</f>
        <v>2.5125000000000002</v>
      </c>
      <c r="T50" t="s">
        <v>320</v>
      </c>
      <c r="U50">
        <v>0.98466103126349924</v>
      </c>
    </row>
    <row r="51" spans="2:28" ht="15" customHeight="1" x14ac:dyDescent="0.2">
      <c r="B51" t="s">
        <v>208</v>
      </c>
      <c r="C51">
        <v>150</v>
      </c>
      <c r="D51" s="3">
        <f>AVERAGE(B13,Y13)</f>
        <v>2.1344000000000003</v>
      </c>
      <c r="T51" t="s">
        <v>321</v>
      </c>
      <c r="U51">
        <v>0.98159323751619909</v>
      </c>
    </row>
    <row r="52" spans="2:28" ht="15" customHeight="1" x14ac:dyDescent="0.2">
      <c r="B52" t="s">
        <v>209</v>
      </c>
      <c r="C52">
        <v>100</v>
      </c>
      <c r="D52" s="3">
        <f>AVERAGE(B15,Y15)</f>
        <v>1.5061</v>
      </c>
      <c r="T52" t="s">
        <v>322</v>
      </c>
      <c r="U52">
        <v>0.12314939069382716</v>
      </c>
    </row>
    <row r="53" spans="2:28" ht="15" customHeight="1" thickBot="1" x14ac:dyDescent="0.25">
      <c r="B53" t="s">
        <v>210</v>
      </c>
      <c r="C53">
        <v>80</v>
      </c>
      <c r="D53" s="3">
        <f>AVERAGE(B17,Y17)</f>
        <v>1.252</v>
      </c>
      <c r="T53" s="15" t="s">
        <v>323</v>
      </c>
      <c r="U53" s="15">
        <v>7</v>
      </c>
    </row>
    <row r="54" spans="2:28" ht="15" customHeight="1" x14ac:dyDescent="0.2">
      <c r="B54" t="s">
        <v>211</v>
      </c>
      <c r="C54">
        <v>40</v>
      </c>
      <c r="D54" s="3">
        <f>AVERAGE(B19,Y19)</f>
        <v>0.62529999999999997</v>
      </c>
    </row>
    <row r="55" spans="2:28" ht="15" customHeight="1" thickBot="1" x14ac:dyDescent="0.25">
      <c r="B55" t="s">
        <v>212</v>
      </c>
      <c r="C55">
        <v>20</v>
      </c>
      <c r="D55" s="3">
        <f>AVERAGE(B21,Y21)</f>
        <v>0.28839999999999999</v>
      </c>
      <c r="T55" t="s">
        <v>324</v>
      </c>
    </row>
    <row r="56" spans="2:28" ht="15" customHeight="1" x14ac:dyDescent="0.2">
      <c r="B56" t="s">
        <v>213</v>
      </c>
      <c r="C56">
        <v>10</v>
      </c>
      <c r="D56" s="3">
        <f>AVERAGE(B23,Y23)</f>
        <v>0.15554999999999999</v>
      </c>
      <c r="T56" s="16"/>
      <c r="U56" s="16" t="s">
        <v>329</v>
      </c>
      <c r="V56" s="16" t="s">
        <v>330</v>
      </c>
      <c r="W56" s="16" t="s">
        <v>331</v>
      </c>
      <c r="X56" s="16" t="s">
        <v>13</v>
      </c>
      <c r="Y56" s="16" t="s">
        <v>332</v>
      </c>
    </row>
    <row r="57" spans="2:28" ht="15" customHeight="1" x14ac:dyDescent="0.2">
      <c r="T57" t="s">
        <v>325</v>
      </c>
      <c r="U57">
        <v>1</v>
      </c>
      <c r="V57">
        <v>4.867714830001554</v>
      </c>
      <c r="W57">
        <v>4.867714830001554</v>
      </c>
      <c r="X57">
        <v>320.96715502144411</v>
      </c>
      <c r="Y57">
        <v>9.9486307590786489E-6</v>
      </c>
    </row>
    <row r="58" spans="2:28" ht="15" customHeight="1" x14ac:dyDescent="0.2">
      <c r="T58" t="s">
        <v>326</v>
      </c>
      <c r="U58">
        <v>5</v>
      </c>
      <c r="V58">
        <v>7.5828862141304409E-2</v>
      </c>
      <c r="W58">
        <v>1.5165772428260883E-2</v>
      </c>
    </row>
    <row r="59" spans="2:28" ht="15" customHeight="1" thickBot="1" x14ac:dyDescent="0.25">
      <c r="T59" s="15" t="s">
        <v>327</v>
      </c>
      <c r="U59" s="15">
        <v>6</v>
      </c>
      <c r="V59" s="15">
        <v>4.9435436921428586</v>
      </c>
      <c r="W59" s="15"/>
      <c r="X59" s="15"/>
      <c r="Y59" s="15"/>
    </row>
    <row r="60" spans="2:28" ht="15" customHeight="1" thickBot="1" x14ac:dyDescent="0.25"/>
    <row r="61" spans="2:28" ht="15" customHeight="1" x14ac:dyDescent="0.2">
      <c r="T61" s="16"/>
      <c r="U61" s="16" t="s">
        <v>333</v>
      </c>
      <c r="V61" s="16" t="s">
        <v>322</v>
      </c>
      <c r="W61" s="16" t="s">
        <v>334</v>
      </c>
      <c r="X61" s="16" t="s">
        <v>335</v>
      </c>
      <c r="Y61" s="16" t="s">
        <v>336</v>
      </c>
      <c r="Z61" s="16" t="s">
        <v>337</v>
      </c>
      <c r="AA61" s="16" t="s">
        <v>338</v>
      </c>
      <c r="AB61" s="16" t="s">
        <v>339</v>
      </c>
    </row>
    <row r="62" spans="2:28" ht="15" customHeight="1" x14ac:dyDescent="0.2">
      <c r="T62" t="s">
        <v>328</v>
      </c>
      <c r="U62">
        <v>0.11089347826086882</v>
      </c>
      <c r="V62">
        <v>7.7035269126027442E-2</v>
      </c>
      <c r="W62">
        <v>1.4395156857237734</v>
      </c>
      <c r="X62">
        <v>0.20954313923924181</v>
      </c>
      <c r="Y62">
        <v>-8.7131985257852346E-2</v>
      </c>
      <c r="Z62">
        <v>0.30891894177959001</v>
      </c>
      <c r="AA62">
        <v>-8.7131985257852346E-2</v>
      </c>
      <c r="AB62">
        <v>0.30891894177959001</v>
      </c>
    </row>
    <row r="63" spans="2:28" ht="15" customHeight="1" thickBot="1" x14ac:dyDescent="0.25">
      <c r="T63" s="15" t="s">
        <v>340</v>
      </c>
      <c r="U63" s="15">
        <v>1.2829992753623197E-2</v>
      </c>
      <c r="V63" s="15">
        <v>7.161370034560197E-4</v>
      </c>
      <c r="W63" s="15">
        <v>17.915556229753079</v>
      </c>
      <c r="X63" s="15">
        <v>9.9486307590786303E-6</v>
      </c>
      <c r="Y63" s="15">
        <v>1.0989103980712131E-2</v>
      </c>
      <c r="Z63" s="15">
        <v>1.4670881526534263E-2</v>
      </c>
      <c r="AA63" s="15">
        <v>1.0989103980712131E-2</v>
      </c>
      <c r="AB63" s="15">
        <v>1.4670881526534263E-2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674A5-8C42-4C3D-9561-1356B604B140}">
  <sheetPr codeName="Sheet24"/>
  <dimension ref="A1:AA66"/>
  <sheetViews>
    <sheetView topLeftCell="A31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18" width="8" style="60" customWidth="1"/>
    <col min="19" max="19" width="11" style="60" customWidth="1"/>
    <col min="20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2335</v>
      </c>
    </row>
    <row r="3" spans="1:25" ht="15" customHeight="1" x14ac:dyDescent="0.2">
      <c r="A3" s="60" t="s">
        <v>2336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2.7930999999999999</v>
      </c>
      <c r="C11" s="62">
        <v>0.64</v>
      </c>
      <c r="D11" s="62">
        <v>0.60799999999999998</v>
      </c>
      <c r="E11" s="62">
        <v>1.9131</v>
      </c>
      <c r="F11" s="62">
        <v>1.7495000000000001</v>
      </c>
      <c r="G11" s="62">
        <v>1.5591999999999999</v>
      </c>
      <c r="H11" s="62">
        <v>1.4561999999999999</v>
      </c>
      <c r="I11" s="62">
        <v>1.629</v>
      </c>
      <c r="J11" s="62">
        <v>1.6771</v>
      </c>
      <c r="K11" s="62">
        <v>0.40189999999999998</v>
      </c>
      <c r="L11" s="62">
        <v>0.37919999999999998</v>
      </c>
      <c r="M11" s="62">
        <v>0.40839999999999999</v>
      </c>
      <c r="N11" s="62">
        <v>0.3841</v>
      </c>
      <c r="O11" s="62">
        <v>0.36809999999999998</v>
      </c>
      <c r="P11" s="62">
        <v>0.37</v>
      </c>
      <c r="Q11" s="62">
        <v>9.98E-2</v>
      </c>
      <c r="R11" s="62">
        <v>9.4799999999999995E-2</v>
      </c>
      <c r="S11" s="62">
        <v>0.51780000000000004</v>
      </c>
      <c r="T11" s="62">
        <v>0.48280000000000001</v>
      </c>
      <c r="U11" s="62">
        <v>1.1930000000000001</v>
      </c>
      <c r="V11" s="62">
        <v>1.2749999999999999</v>
      </c>
      <c r="W11" s="62">
        <v>0.1008</v>
      </c>
      <c r="X11" s="62">
        <v>9.6100000000000005E-2</v>
      </c>
      <c r="Y11" s="74">
        <v>2.4478</v>
      </c>
    </row>
    <row r="12" spans="1:25" ht="15" customHeight="1" x14ac:dyDescent="0.2">
      <c r="A12" s="60" t="s">
        <v>9</v>
      </c>
      <c r="B12" s="62">
        <v>2.8068</v>
      </c>
      <c r="C12" s="62">
        <v>2.7911000000000001</v>
      </c>
      <c r="D12" s="62">
        <v>1.9047000000000001</v>
      </c>
      <c r="E12" s="62">
        <v>2.0002</v>
      </c>
      <c r="F12" s="62">
        <v>1.1208</v>
      </c>
      <c r="G12" s="62">
        <v>1.1071</v>
      </c>
      <c r="H12" s="62">
        <v>1.0852999999999999</v>
      </c>
      <c r="I12" s="62">
        <v>1.1380999999999999</v>
      </c>
      <c r="J12" s="62">
        <v>2.4601999999999999</v>
      </c>
      <c r="K12" s="62">
        <v>2.4866999999999999</v>
      </c>
      <c r="L12" s="62">
        <v>2.8633999999999999</v>
      </c>
      <c r="M12" s="62">
        <v>2.8317000000000001</v>
      </c>
      <c r="N12" s="62">
        <v>2.8277000000000001</v>
      </c>
      <c r="O12" s="62">
        <v>2.8067000000000002</v>
      </c>
      <c r="P12" s="62">
        <v>1.7990999999999999</v>
      </c>
      <c r="Q12" s="62">
        <v>1.9893000000000001</v>
      </c>
      <c r="R12" s="62">
        <v>2.7909000000000002</v>
      </c>
      <c r="S12" s="62">
        <v>2.7970000000000002</v>
      </c>
      <c r="T12" s="62">
        <v>2.8067000000000002</v>
      </c>
      <c r="U12" s="62">
        <v>2.7907999999999999</v>
      </c>
      <c r="V12" s="62">
        <v>2.7018</v>
      </c>
      <c r="W12" s="62">
        <v>2.7161</v>
      </c>
      <c r="X12" s="62">
        <v>0.61439999999999995</v>
      </c>
      <c r="Y12" s="62">
        <v>0.55730000000000002</v>
      </c>
    </row>
    <row r="13" spans="1:25" ht="15" customHeight="1" x14ac:dyDescent="0.2">
      <c r="A13" s="60" t="s">
        <v>10</v>
      </c>
      <c r="B13" s="74">
        <v>2.4546000000000001</v>
      </c>
      <c r="C13" s="62">
        <v>2.1377000000000002</v>
      </c>
      <c r="D13" s="62">
        <v>2.1663000000000001</v>
      </c>
      <c r="E13" s="62">
        <v>0.1085</v>
      </c>
      <c r="F13" s="62">
        <v>9.1800000000000007E-2</v>
      </c>
      <c r="G13" s="62">
        <v>2.7056</v>
      </c>
      <c r="H13" s="62">
        <v>2.7052999999999998</v>
      </c>
      <c r="I13" s="62">
        <v>2.7050000000000001</v>
      </c>
      <c r="J13" s="62">
        <v>2.7877999999999998</v>
      </c>
      <c r="K13" s="62">
        <v>1.5337000000000001</v>
      </c>
      <c r="L13" s="62">
        <v>1.5407</v>
      </c>
      <c r="M13" s="62">
        <v>1.9977</v>
      </c>
      <c r="N13" s="62">
        <v>1.8307</v>
      </c>
      <c r="O13" s="62">
        <v>1.8119000000000001</v>
      </c>
      <c r="P13" s="62">
        <v>1.7576000000000001</v>
      </c>
      <c r="Q13" s="62">
        <v>1.9065000000000001</v>
      </c>
      <c r="R13" s="62">
        <v>1.8452999999999999</v>
      </c>
      <c r="S13" s="62">
        <v>1.1323000000000001</v>
      </c>
      <c r="T13" s="62">
        <v>1.0812999999999999</v>
      </c>
      <c r="U13" s="62">
        <v>2.4523999999999999</v>
      </c>
      <c r="V13" s="62">
        <v>2.327</v>
      </c>
      <c r="W13" s="62">
        <v>1.1872</v>
      </c>
      <c r="X13" s="62">
        <v>1.105</v>
      </c>
      <c r="Y13" s="74">
        <v>2.1987000000000001</v>
      </c>
    </row>
    <row r="14" spans="1:25" ht="15" customHeight="1" x14ac:dyDescent="0.2">
      <c r="A14" s="60" t="s">
        <v>11</v>
      </c>
      <c r="B14" s="62">
        <v>2.8050000000000002</v>
      </c>
      <c r="C14" s="62">
        <v>2.8115999999999999</v>
      </c>
      <c r="D14" s="62">
        <v>1.5960000000000001</v>
      </c>
      <c r="E14" s="62">
        <v>1.4515</v>
      </c>
      <c r="F14" s="62">
        <v>1.2115</v>
      </c>
      <c r="G14" s="62">
        <v>1.2241</v>
      </c>
      <c r="H14" s="62">
        <v>1.8983000000000001</v>
      </c>
      <c r="I14" s="62">
        <v>1.9483999999999999</v>
      </c>
      <c r="J14" s="62">
        <v>1.93</v>
      </c>
      <c r="K14" s="62">
        <v>1.6553</v>
      </c>
      <c r="L14" s="62">
        <v>2.8298999999999999</v>
      </c>
      <c r="M14" s="62">
        <v>2.8946999999999998</v>
      </c>
      <c r="N14" s="62">
        <v>2.8618000000000001</v>
      </c>
      <c r="O14" s="62">
        <v>2.8500999999999999</v>
      </c>
      <c r="P14" s="62">
        <v>2.8378999999999999</v>
      </c>
      <c r="Q14" s="62">
        <v>2.7915000000000001</v>
      </c>
      <c r="R14" s="62">
        <v>2.8041</v>
      </c>
      <c r="S14" s="62">
        <v>2.8043999999999998</v>
      </c>
      <c r="T14" s="62">
        <v>0.62639999999999996</v>
      </c>
      <c r="U14" s="62">
        <v>0.65759999999999996</v>
      </c>
      <c r="V14" s="62">
        <v>0.26950000000000002</v>
      </c>
      <c r="W14" s="62">
        <v>0.26500000000000001</v>
      </c>
      <c r="X14" s="62">
        <v>2.3607999999999998</v>
      </c>
      <c r="Y14" s="62">
        <v>2.3633000000000002</v>
      </c>
    </row>
    <row r="15" spans="1:25" ht="15" customHeight="1" x14ac:dyDescent="0.2">
      <c r="A15" s="60" t="s">
        <v>12</v>
      </c>
      <c r="B15" s="74">
        <v>1.7992999999999999</v>
      </c>
      <c r="C15" s="62">
        <v>2.9419</v>
      </c>
      <c r="D15" s="62">
        <v>2.9089</v>
      </c>
      <c r="E15" s="62">
        <v>2.8572000000000002</v>
      </c>
      <c r="F15" s="62">
        <v>2.8748</v>
      </c>
      <c r="G15" s="62">
        <v>2.8391999999999999</v>
      </c>
      <c r="H15" s="62">
        <v>2.9001000000000001</v>
      </c>
      <c r="I15" s="62">
        <v>2.5024000000000002</v>
      </c>
      <c r="J15" s="62">
        <v>2.4636999999999998</v>
      </c>
      <c r="K15" s="62">
        <v>2.7999000000000001</v>
      </c>
      <c r="L15" s="62">
        <v>2.7728000000000002</v>
      </c>
      <c r="M15" s="62">
        <v>1.8915</v>
      </c>
      <c r="N15" s="62">
        <v>1.8404</v>
      </c>
      <c r="O15" s="62">
        <v>2.8904999999999998</v>
      </c>
      <c r="P15" s="62">
        <v>2.8397999999999999</v>
      </c>
      <c r="Q15" s="62">
        <v>2.8769999999999998</v>
      </c>
      <c r="R15" s="62">
        <v>2.8456999999999999</v>
      </c>
      <c r="S15" s="62">
        <v>1.4653</v>
      </c>
      <c r="T15" s="62">
        <v>1.43</v>
      </c>
      <c r="U15" s="62">
        <v>2.7814000000000001</v>
      </c>
      <c r="V15" s="62">
        <v>2.7187999999999999</v>
      </c>
      <c r="W15" s="62">
        <v>1.5676000000000001</v>
      </c>
      <c r="X15" s="62">
        <v>1.5405</v>
      </c>
      <c r="Y15" s="74">
        <v>1.4509000000000001</v>
      </c>
    </row>
    <row r="16" spans="1:25" ht="15" customHeight="1" x14ac:dyDescent="0.2">
      <c r="A16" s="60" t="s">
        <v>13</v>
      </c>
      <c r="B16" s="62">
        <v>1.6881999999999999</v>
      </c>
      <c r="C16" s="62">
        <v>1.6433</v>
      </c>
      <c r="D16" s="62">
        <v>6.7799999999999999E-2</v>
      </c>
      <c r="E16" s="62">
        <v>6.7100000000000007E-2</v>
      </c>
      <c r="F16" s="62">
        <v>2.7696999999999998</v>
      </c>
      <c r="G16" s="62">
        <v>2.7635999999999998</v>
      </c>
      <c r="H16" s="62">
        <v>7.7499999999999999E-2</v>
      </c>
      <c r="I16" s="62">
        <v>8.0199999999999994E-2</v>
      </c>
      <c r="J16" s="62">
        <v>7.7700000000000005E-2</v>
      </c>
      <c r="K16" s="62">
        <v>7.2300000000000003E-2</v>
      </c>
      <c r="L16" s="62">
        <v>7.6799999999999993E-2</v>
      </c>
      <c r="M16" s="62">
        <v>7.6399999999999996E-2</v>
      </c>
      <c r="N16" s="62">
        <v>1.6988000000000001</v>
      </c>
      <c r="O16" s="62">
        <v>1.6617</v>
      </c>
      <c r="P16" s="62">
        <v>1.9301999999999999</v>
      </c>
      <c r="Q16" s="62">
        <v>2.0476999999999999</v>
      </c>
      <c r="R16" s="62">
        <v>1.9006000000000001</v>
      </c>
      <c r="S16" s="62">
        <v>1.8261000000000001</v>
      </c>
      <c r="T16" s="62">
        <v>7.8299999999999995E-2</v>
      </c>
      <c r="U16" s="62">
        <v>7.8799999999999995E-2</v>
      </c>
      <c r="V16" s="62">
        <v>2.5855999999999999</v>
      </c>
      <c r="W16" s="62">
        <v>2.6265000000000001</v>
      </c>
      <c r="X16" s="62">
        <v>0.3332</v>
      </c>
      <c r="Y16" s="62">
        <v>0.33300000000000002</v>
      </c>
    </row>
    <row r="17" spans="1:25" ht="15" customHeight="1" x14ac:dyDescent="0.2">
      <c r="A17" s="60" t="s">
        <v>14</v>
      </c>
      <c r="B17" s="74">
        <v>1.3112999999999999</v>
      </c>
      <c r="C17" s="62">
        <v>2.0497999999999998</v>
      </c>
      <c r="D17" s="62">
        <v>1.9429000000000001</v>
      </c>
      <c r="E17" s="62">
        <v>1.7314000000000001</v>
      </c>
      <c r="F17" s="62">
        <v>1.6789000000000001</v>
      </c>
      <c r="G17" s="62">
        <v>7.5999999999999998E-2</v>
      </c>
      <c r="H17" s="62">
        <v>7.5499999999999998E-2</v>
      </c>
      <c r="I17" s="62">
        <v>0.91690000000000005</v>
      </c>
      <c r="J17" s="62">
        <v>0.93840000000000001</v>
      </c>
      <c r="K17" s="62">
        <v>2.8578999999999999</v>
      </c>
      <c r="L17" s="62">
        <v>2.8957000000000002</v>
      </c>
      <c r="M17" s="62">
        <v>2.9201000000000001</v>
      </c>
      <c r="N17" s="62">
        <v>2.9441000000000002</v>
      </c>
      <c r="O17" s="62">
        <v>0.75600000000000001</v>
      </c>
      <c r="P17" s="62">
        <v>0.74860000000000004</v>
      </c>
      <c r="Q17" s="62">
        <v>2.6783000000000001</v>
      </c>
      <c r="R17" s="62">
        <v>2.6566000000000001</v>
      </c>
      <c r="S17" s="62">
        <v>2.5821999999999998</v>
      </c>
      <c r="T17" s="62">
        <v>2.4106999999999998</v>
      </c>
      <c r="U17" s="62">
        <v>2.7930000000000001</v>
      </c>
      <c r="V17" s="62">
        <v>2.7534000000000001</v>
      </c>
      <c r="W17" s="62">
        <v>0.44440000000000002</v>
      </c>
      <c r="X17" s="62">
        <v>0.42709999999999998</v>
      </c>
      <c r="Y17" s="74">
        <v>1.5081</v>
      </c>
    </row>
    <row r="18" spans="1:25" ht="15" customHeight="1" x14ac:dyDescent="0.2">
      <c r="A18" s="60" t="s">
        <v>15</v>
      </c>
      <c r="B18" s="62">
        <v>0.67430000000000001</v>
      </c>
      <c r="C18" s="62">
        <v>0.66390000000000005</v>
      </c>
      <c r="D18" s="62">
        <v>8.0699999999999994E-2</v>
      </c>
      <c r="E18" s="62">
        <v>8.5599999999999996E-2</v>
      </c>
      <c r="F18" s="62">
        <v>1.2196</v>
      </c>
      <c r="G18" s="62">
        <v>1.1536</v>
      </c>
      <c r="H18" s="62">
        <v>7.5700000000000003E-2</v>
      </c>
      <c r="I18" s="62">
        <v>0.1028</v>
      </c>
      <c r="J18" s="62">
        <v>0.1076</v>
      </c>
      <c r="K18" s="62">
        <v>0.1111</v>
      </c>
      <c r="L18" s="62">
        <v>0.96050000000000002</v>
      </c>
      <c r="M18" s="62">
        <v>0.86870000000000003</v>
      </c>
      <c r="N18" s="62">
        <v>2.6608999999999998</v>
      </c>
      <c r="O18" s="62">
        <v>2.5653000000000001</v>
      </c>
      <c r="P18" s="62">
        <v>2.4775999999999998</v>
      </c>
      <c r="Q18" s="62">
        <v>2.4990999999999999</v>
      </c>
      <c r="R18" s="62">
        <v>2.3433000000000002</v>
      </c>
      <c r="S18" s="62">
        <v>2.2616999999999998</v>
      </c>
      <c r="T18" s="62">
        <v>8.1799999999999998E-2</v>
      </c>
      <c r="U18" s="62">
        <v>7.6499999999999999E-2</v>
      </c>
      <c r="V18" s="62">
        <v>2.3046000000000002</v>
      </c>
      <c r="W18" s="62">
        <v>2.302</v>
      </c>
      <c r="X18" s="62">
        <v>8.9800000000000005E-2</v>
      </c>
      <c r="Y18" s="62">
        <v>8.7499999999999994E-2</v>
      </c>
    </row>
    <row r="19" spans="1:25" ht="15" customHeight="1" x14ac:dyDescent="0.2">
      <c r="A19" s="60" t="s">
        <v>16</v>
      </c>
      <c r="B19" s="74">
        <v>0.66620000000000001</v>
      </c>
      <c r="C19" s="62">
        <v>2.8875999999999999</v>
      </c>
      <c r="D19" s="62">
        <v>2.8885000000000001</v>
      </c>
      <c r="E19" s="62">
        <v>2.8037999999999998</v>
      </c>
      <c r="F19" s="62">
        <v>2.8115999999999999</v>
      </c>
      <c r="G19" s="62">
        <v>2.75</v>
      </c>
      <c r="H19" s="62">
        <v>2.8542999999999998</v>
      </c>
      <c r="I19" s="62">
        <v>2.7635999999999998</v>
      </c>
      <c r="J19" s="62">
        <v>2.8292999999999999</v>
      </c>
      <c r="K19" s="62">
        <v>2.8784999999999998</v>
      </c>
      <c r="L19" s="62">
        <v>2.8866999999999998</v>
      </c>
      <c r="M19" s="62">
        <v>2.8733</v>
      </c>
      <c r="N19" s="62">
        <v>2.9108999999999998</v>
      </c>
      <c r="O19" s="62">
        <v>2.8761000000000001</v>
      </c>
      <c r="P19" s="62">
        <v>2.8698999999999999</v>
      </c>
      <c r="Q19" s="62">
        <v>2.0198999999999998</v>
      </c>
      <c r="R19" s="62">
        <v>1.986</v>
      </c>
      <c r="S19" s="62">
        <v>2.8616999999999999</v>
      </c>
      <c r="T19" s="62">
        <v>2.8140999999999998</v>
      </c>
      <c r="U19" s="62">
        <v>9.6100000000000005E-2</v>
      </c>
      <c r="V19" s="62">
        <v>8.9899999999999994E-2</v>
      </c>
      <c r="W19" s="62">
        <v>2.7713000000000001</v>
      </c>
      <c r="X19" s="62">
        <v>2.7856000000000001</v>
      </c>
      <c r="Y19" s="74">
        <v>0.80620000000000003</v>
      </c>
    </row>
    <row r="20" spans="1:25" ht="15" customHeight="1" x14ac:dyDescent="0.2">
      <c r="A20" s="60" t="s">
        <v>17</v>
      </c>
      <c r="B20" s="62">
        <v>2.9722</v>
      </c>
      <c r="C20" s="62">
        <v>2.9569999999999999</v>
      </c>
      <c r="D20" s="62">
        <v>7.3200000000000001E-2</v>
      </c>
      <c r="E20" s="62">
        <v>6.54E-2</v>
      </c>
      <c r="F20" s="62">
        <v>0.75509999999999999</v>
      </c>
      <c r="G20" s="62">
        <v>0.72160000000000002</v>
      </c>
      <c r="H20" s="62">
        <v>8.4099999999999994E-2</v>
      </c>
      <c r="I20" s="62">
        <v>8.6400000000000005E-2</v>
      </c>
      <c r="J20" s="62">
        <v>7.8100000000000003E-2</v>
      </c>
      <c r="K20" s="62">
        <v>7.2099999999999997E-2</v>
      </c>
      <c r="L20" s="62">
        <v>6.7199999999999996E-2</v>
      </c>
      <c r="M20" s="62">
        <v>6.6400000000000001E-2</v>
      </c>
      <c r="N20" s="62">
        <v>0.57369999999999999</v>
      </c>
      <c r="O20" s="62">
        <v>0.56889999999999996</v>
      </c>
      <c r="P20" s="62">
        <v>1.7670999999999999</v>
      </c>
      <c r="Q20" s="62">
        <v>1.7325999999999999</v>
      </c>
      <c r="R20" s="62">
        <v>1.2847999999999999</v>
      </c>
      <c r="S20" s="62">
        <v>1.2306999999999999</v>
      </c>
      <c r="T20" s="62">
        <v>6.6799999999999998E-2</v>
      </c>
      <c r="U20" s="62">
        <v>6.5100000000000005E-2</v>
      </c>
      <c r="V20" s="62">
        <v>7.1900000000000006E-2</v>
      </c>
      <c r="W20" s="62">
        <v>6.4199999999999993E-2</v>
      </c>
      <c r="X20" s="62">
        <v>6.8500000000000005E-2</v>
      </c>
      <c r="Y20" s="62">
        <v>7.5399999999999995E-2</v>
      </c>
    </row>
    <row r="21" spans="1:25" ht="15" customHeight="1" x14ac:dyDescent="0.2">
      <c r="A21" s="60" t="s">
        <v>18</v>
      </c>
      <c r="B21" s="74">
        <v>0.32979999999999998</v>
      </c>
      <c r="C21" s="62">
        <v>1.9576</v>
      </c>
      <c r="D21" s="62">
        <v>1.8139000000000001</v>
      </c>
      <c r="E21" s="62">
        <v>2.4864999999999999</v>
      </c>
      <c r="F21" s="62">
        <v>2.4319999999999999</v>
      </c>
      <c r="G21" s="62">
        <v>0.1726</v>
      </c>
      <c r="H21" s="62">
        <v>0.16039999999999999</v>
      </c>
      <c r="I21" s="62">
        <v>2.8738000000000001</v>
      </c>
      <c r="J21" s="62">
        <v>2.9184000000000001</v>
      </c>
      <c r="K21" s="62">
        <v>1.7522</v>
      </c>
      <c r="L21" s="62">
        <v>1.7554000000000001</v>
      </c>
      <c r="M21" s="62">
        <v>2.8673999999999999</v>
      </c>
      <c r="N21" s="62">
        <v>2.8576000000000001</v>
      </c>
      <c r="O21" s="62">
        <v>2.8631000000000002</v>
      </c>
      <c r="P21" s="62">
        <v>2.8563999999999998</v>
      </c>
      <c r="Q21" s="62">
        <v>2.8325</v>
      </c>
      <c r="R21" s="62">
        <v>2.8763999999999998</v>
      </c>
      <c r="S21" s="62">
        <v>2.7553000000000001</v>
      </c>
      <c r="T21" s="62">
        <v>2.7475000000000001</v>
      </c>
      <c r="U21" s="62">
        <v>2.8822999999999999</v>
      </c>
      <c r="V21" s="62">
        <v>2.8317999999999999</v>
      </c>
      <c r="W21" s="62">
        <v>2.8170999999999999</v>
      </c>
      <c r="X21" s="62">
        <v>2.8153999999999999</v>
      </c>
      <c r="Y21" s="74">
        <v>0.33679999999999999</v>
      </c>
    </row>
    <row r="22" spans="1:25" ht="15" customHeight="1" x14ac:dyDescent="0.2">
      <c r="A22" s="60" t="s">
        <v>19</v>
      </c>
      <c r="B22" s="62">
        <v>0.31040000000000001</v>
      </c>
      <c r="C22" s="62">
        <v>0.29920000000000002</v>
      </c>
      <c r="D22" s="62">
        <v>8.4500000000000006E-2</v>
      </c>
      <c r="E22" s="62">
        <v>8.5000000000000006E-2</v>
      </c>
      <c r="F22" s="62">
        <v>0.14360000000000001</v>
      </c>
      <c r="G22" s="62">
        <v>0.1467</v>
      </c>
      <c r="H22" s="62">
        <v>0.21740000000000001</v>
      </c>
      <c r="I22" s="62">
        <v>0.221</v>
      </c>
      <c r="J22" s="62">
        <v>0.31990000000000002</v>
      </c>
      <c r="K22" s="62">
        <v>0.29759999999999998</v>
      </c>
      <c r="L22" s="62">
        <v>1.9855</v>
      </c>
      <c r="M22" s="62">
        <v>2.0552999999999999</v>
      </c>
      <c r="N22" s="62">
        <v>2.8894000000000002</v>
      </c>
      <c r="O22" s="62">
        <v>2.9222000000000001</v>
      </c>
      <c r="P22" s="62">
        <v>2.1615000000000002</v>
      </c>
      <c r="Q22" s="62">
        <v>2.1074000000000002</v>
      </c>
      <c r="R22" s="62">
        <v>2.1836000000000002</v>
      </c>
      <c r="S22" s="62">
        <v>2.1436999999999999</v>
      </c>
      <c r="T22" s="62">
        <v>0.54369999999999996</v>
      </c>
      <c r="U22" s="62">
        <v>0.53310000000000002</v>
      </c>
      <c r="V22" s="62">
        <v>2.5722</v>
      </c>
      <c r="W22" s="62">
        <v>2.6905999999999999</v>
      </c>
      <c r="X22" s="62">
        <v>2.8980000000000001</v>
      </c>
      <c r="Y22" s="62">
        <v>2.9009999999999998</v>
      </c>
    </row>
    <row r="23" spans="1:25" ht="15" customHeight="1" x14ac:dyDescent="0.2">
      <c r="A23" s="60" t="s">
        <v>20</v>
      </c>
      <c r="B23" s="74">
        <v>0.18</v>
      </c>
      <c r="C23" s="62">
        <v>2.9506000000000001</v>
      </c>
      <c r="D23" s="62">
        <v>2.9390999999999998</v>
      </c>
      <c r="E23" s="62">
        <v>2.8368000000000002</v>
      </c>
      <c r="F23" s="62">
        <v>2.8509000000000002</v>
      </c>
      <c r="G23" s="62">
        <v>2.7341000000000002</v>
      </c>
      <c r="H23" s="62">
        <v>2.7433999999999998</v>
      </c>
      <c r="I23" s="62">
        <v>2.7</v>
      </c>
      <c r="J23" s="62">
        <v>2.7791000000000001</v>
      </c>
      <c r="K23" s="62">
        <v>2.8706999999999998</v>
      </c>
      <c r="L23" s="62">
        <v>2.8656999999999999</v>
      </c>
      <c r="M23" s="62">
        <v>2.6312000000000002</v>
      </c>
      <c r="N23" s="62">
        <v>2.5223</v>
      </c>
      <c r="O23" s="62">
        <v>2.74</v>
      </c>
      <c r="P23" s="62">
        <v>2.6694</v>
      </c>
      <c r="Q23" s="62">
        <v>1.1595</v>
      </c>
      <c r="R23" s="62">
        <v>1.0762</v>
      </c>
      <c r="S23" s="62">
        <v>2.8273999999999999</v>
      </c>
      <c r="T23" s="62">
        <v>2.8089</v>
      </c>
      <c r="U23" s="62">
        <v>2.0951</v>
      </c>
      <c r="V23" s="62">
        <v>1.9101999999999999</v>
      </c>
      <c r="W23" s="62">
        <v>2.8645999999999998</v>
      </c>
      <c r="X23" s="62">
        <v>2.8262999999999998</v>
      </c>
      <c r="Y23" s="74">
        <v>0.19</v>
      </c>
    </row>
    <row r="24" spans="1:25" ht="15" customHeight="1" x14ac:dyDescent="0.2">
      <c r="A24" s="60" t="s">
        <v>21</v>
      </c>
      <c r="B24" s="62">
        <v>2.9489000000000001</v>
      </c>
      <c r="C24" s="62">
        <v>2.9590999999999998</v>
      </c>
      <c r="D24" s="62">
        <v>1.1904999999999999</v>
      </c>
      <c r="E24" s="62">
        <v>1.1254999999999999</v>
      </c>
      <c r="F24" s="62">
        <v>0.9587</v>
      </c>
      <c r="G24" s="62">
        <v>0.90690000000000004</v>
      </c>
      <c r="H24" s="62">
        <v>0.35859999999999997</v>
      </c>
      <c r="I24" s="62">
        <v>0.35560000000000003</v>
      </c>
      <c r="J24" s="62">
        <v>1.9763999999999999</v>
      </c>
      <c r="K24" s="62">
        <v>2.2261000000000002</v>
      </c>
      <c r="L24" s="62">
        <v>0.20610000000000001</v>
      </c>
      <c r="M24" s="62">
        <v>0.19220000000000001</v>
      </c>
      <c r="N24" s="62">
        <v>0.24379999999999999</v>
      </c>
      <c r="O24" s="62">
        <v>0.2268</v>
      </c>
      <c r="P24" s="62">
        <v>1.1293</v>
      </c>
      <c r="Q24" s="62">
        <v>1.1536</v>
      </c>
      <c r="R24" s="62">
        <v>2.8944000000000001</v>
      </c>
      <c r="S24" s="62">
        <v>2.9340999999999999</v>
      </c>
      <c r="T24" s="62">
        <v>1.2129000000000001</v>
      </c>
      <c r="U24" s="62">
        <v>1.1744000000000001</v>
      </c>
      <c r="V24" s="62">
        <v>2.8900999999999999</v>
      </c>
      <c r="W24" s="62">
        <v>2.9432999999999998</v>
      </c>
      <c r="X24" s="62">
        <v>1.6984999999999999</v>
      </c>
      <c r="Y24" s="62">
        <v>1.7989999999999999</v>
      </c>
    </row>
    <row r="25" spans="1:25" ht="15" customHeight="1" x14ac:dyDescent="0.2">
      <c r="A25" s="60" t="s">
        <v>22</v>
      </c>
      <c r="B25" s="74">
        <v>4.9099999999999998E-2</v>
      </c>
      <c r="C25" s="62">
        <v>1.5293000000000001</v>
      </c>
      <c r="D25" s="62">
        <v>1.4672000000000001</v>
      </c>
      <c r="E25" s="62">
        <v>1.8839999999999999</v>
      </c>
      <c r="F25" s="62">
        <v>1.758</v>
      </c>
      <c r="G25" s="62">
        <v>1.3454999999999999</v>
      </c>
      <c r="H25" s="62">
        <v>1.2473000000000001</v>
      </c>
      <c r="I25" s="62">
        <v>2.8948999999999998</v>
      </c>
      <c r="J25" s="62">
        <v>2.9264000000000001</v>
      </c>
      <c r="K25" s="62">
        <v>0.1013</v>
      </c>
      <c r="L25" s="62">
        <v>8.1199999999999994E-2</v>
      </c>
      <c r="M25" s="62">
        <v>0.98670000000000002</v>
      </c>
      <c r="N25" s="62">
        <v>0.90920000000000001</v>
      </c>
      <c r="O25" s="62">
        <v>2.8439000000000001</v>
      </c>
      <c r="P25" s="62">
        <v>2.8271999999999999</v>
      </c>
      <c r="Q25" s="62">
        <v>2.8454999999999999</v>
      </c>
      <c r="R25" s="62">
        <v>2.8408000000000002</v>
      </c>
      <c r="S25" s="62">
        <v>2.8704000000000001</v>
      </c>
      <c r="T25" s="62">
        <v>2.8336999999999999</v>
      </c>
      <c r="U25" s="62">
        <v>2.827</v>
      </c>
      <c r="V25" s="62">
        <v>2.8153999999999999</v>
      </c>
      <c r="W25" s="62">
        <v>2.3685</v>
      </c>
      <c r="X25" s="62">
        <v>2.3001999999999998</v>
      </c>
      <c r="Y25" s="74">
        <v>7.4099999999999999E-2</v>
      </c>
    </row>
    <row r="26" spans="1:25" ht="15" customHeight="1" x14ac:dyDescent="0.2">
      <c r="A26" s="60" t="s">
        <v>23</v>
      </c>
      <c r="B26" s="62">
        <v>3.0794000000000001</v>
      </c>
      <c r="C26" s="62">
        <v>3.0962000000000001</v>
      </c>
      <c r="D26" s="62">
        <v>0.1118</v>
      </c>
      <c r="E26" s="62">
        <v>9.4799999999999995E-2</v>
      </c>
      <c r="F26" s="62">
        <v>2.9618000000000002</v>
      </c>
      <c r="G26" s="62">
        <v>2.8955000000000002</v>
      </c>
      <c r="H26" s="62">
        <v>7.7700000000000005E-2</v>
      </c>
      <c r="I26" s="62">
        <v>7.1599999999999997E-2</v>
      </c>
      <c r="J26" s="62">
        <v>6.7900000000000002E-2</v>
      </c>
      <c r="K26" s="62">
        <v>6.1600000000000002E-2</v>
      </c>
      <c r="L26" s="62">
        <v>0.43109999999999998</v>
      </c>
      <c r="M26" s="62">
        <v>0.43090000000000001</v>
      </c>
      <c r="N26" s="62">
        <v>3.1063999999999998</v>
      </c>
      <c r="O26" s="62">
        <v>3.0727000000000002</v>
      </c>
      <c r="P26" s="62">
        <v>1.7231000000000001</v>
      </c>
      <c r="Q26" s="62">
        <v>1.7363</v>
      </c>
      <c r="R26" s="62">
        <v>1.5315000000000001</v>
      </c>
      <c r="S26" s="62">
        <v>1.4489000000000001</v>
      </c>
      <c r="T26" s="62">
        <v>1.7225999999999999</v>
      </c>
      <c r="U26" s="62">
        <v>1.7947</v>
      </c>
      <c r="V26" s="62">
        <v>1.0513999999999999</v>
      </c>
      <c r="W26" s="62">
        <v>0.96209999999999996</v>
      </c>
      <c r="X26" s="62">
        <v>1.7344999999999999</v>
      </c>
      <c r="Y26" s="62">
        <v>1.7175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7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7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7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7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7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7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7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7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7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7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7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7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7" ht="12.75" x14ac:dyDescent="0.2">
      <c r="A46" s="60" t="s">
        <v>369</v>
      </c>
      <c r="S46" t="s">
        <v>317</v>
      </c>
      <c r="T46"/>
      <c r="U46"/>
      <c r="V46"/>
      <c r="W46"/>
      <c r="X46"/>
      <c r="Y46"/>
      <c r="Z46"/>
      <c r="AA46"/>
    </row>
    <row r="47" spans="1:27" ht="15" customHeight="1" thickBot="1" x14ac:dyDescent="0.25">
      <c r="S47"/>
      <c r="T47"/>
      <c r="U47"/>
      <c r="V47"/>
      <c r="W47"/>
      <c r="X47"/>
      <c r="Y47"/>
      <c r="Z47"/>
      <c r="AA47"/>
    </row>
    <row r="48" spans="1:27" ht="15" customHeight="1" x14ac:dyDescent="0.2">
      <c r="S48" s="17" t="s">
        <v>318</v>
      </c>
      <c r="T48" s="17"/>
      <c r="U48"/>
      <c r="V48"/>
      <c r="W48"/>
      <c r="X48"/>
      <c r="Y48"/>
      <c r="Z48"/>
      <c r="AA48"/>
    </row>
    <row r="49" spans="2:27" ht="15" customHeight="1" x14ac:dyDescent="0.2">
      <c r="B49"/>
      <c r="C49" t="s">
        <v>205</v>
      </c>
      <c r="D49" t="s">
        <v>206</v>
      </c>
      <c r="S49" t="s">
        <v>319</v>
      </c>
      <c r="T49">
        <v>0.98683032938971227</v>
      </c>
      <c r="U49"/>
      <c r="V49"/>
      <c r="W49"/>
      <c r="X49"/>
      <c r="Y49"/>
      <c r="Z49"/>
      <c r="AA49"/>
    </row>
    <row r="50" spans="2:27" ht="15" customHeight="1" x14ac:dyDescent="0.2">
      <c r="B50" t="s">
        <v>207</v>
      </c>
      <c r="C50">
        <v>200</v>
      </c>
      <c r="D50" s="3">
        <f>AVERAGE(B11,Y11)</f>
        <v>2.6204499999999999</v>
      </c>
      <c r="S50" t="s">
        <v>320</v>
      </c>
      <c r="T50">
        <v>0.97383409900340812</v>
      </c>
      <c r="U50"/>
      <c r="V50"/>
      <c r="W50"/>
      <c r="X50"/>
      <c r="Y50"/>
      <c r="Z50"/>
      <c r="AA50"/>
    </row>
    <row r="51" spans="2:27" ht="15" customHeight="1" x14ac:dyDescent="0.2">
      <c r="B51" t="s">
        <v>208</v>
      </c>
      <c r="C51">
        <v>150</v>
      </c>
      <c r="D51" s="3">
        <f>AVERAGE(B13,Y13)</f>
        <v>2.3266499999999999</v>
      </c>
      <c r="S51" t="s">
        <v>321</v>
      </c>
      <c r="T51">
        <v>0.96860091880408972</v>
      </c>
      <c r="U51"/>
      <c r="V51"/>
      <c r="W51"/>
      <c r="X51"/>
      <c r="Y51"/>
      <c r="Z51"/>
      <c r="AA51"/>
    </row>
    <row r="52" spans="2:27" ht="15" customHeight="1" x14ac:dyDescent="0.2">
      <c r="B52" t="s">
        <v>209</v>
      </c>
      <c r="C52">
        <v>100</v>
      </c>
      <c r="D52" s="3">
        <f>AVERAGE(B15,Y15)</f>
        <v>1.6251</v>
      </c>
      <c r="S52" t="s">
        <v>322</v>
      </c>
      <c r="T52">
        <v>0.16823330901482403</v>
      </c>
      <c r="U52"/>
      <c r="V52"/>
      <c r="W52"/>
      <c r="X52"/>
      <c r="Y52"/>
      <c r="Z52"/>
      <c r="AA52"/>
    </row>
    <row r="53" spans="2:27" ht="15" customHeight="1" thickBot="1" x14ac:dyDescent="0.25">
      <c r="B53" t="s">
        <v>210</v>
      </c>
      <c r="C53">
        <v>80</v>
      </c>
      <c r="D53" s="3">
        <f>AVERAGE(B17,Y17)</f>
        <v>1.4097</v>
      </c>
      <c r="S53" s="15" t="s">
        <v>323</v>
      </c>
      <c r="T53" s="15">
        <v>7</v>
      </c>
      <c r="U53"/>
      <c r="V53"/>
      <c r="W53"/>
      <c r="X53"/>
      <c r="Y53"/>
      <c r="Z53"/>
      <c r="AA53"/>
    </row>
    <row r="54" spans="2:27" ht="15" customHeight="1" x14ac:dyDescent="0.2">
      <c r="B54" t="s">
        <v>211</v>
      </c>
      <c r="C54">
        <v>40</v>
      </c>
      <c r="D54" s="3">
        <f>AVERAGE(B19,Y19)</f>
        <v>0.73619999999999997</v>
      </c>
      <c r="S54"/>
      <c r="T54"/>
      <c r="U54"/>
      <c r="V54"/>
      <c r="W54"/>
      <c r="X54"/>
      <c r="Y54"/>
      <c r="Z54"/>
      <c r="AA54"/>
    </row>
    <row r="55" spans="2:27" ht="15" customHeight="1" thickBot="1" x14ac:dyDescent="0.25">
      <c r="B55" t="s">
        <v>212</v>
      </c>
      <c r="C55">
        <v>20</v>
      </c>
      <c r="D55" s="3">
        <f>AVERAGE(B21,Y21)</f>
        <v>0.33329999999999999</v>
      </c>
      <c r="S55" t="s">
        <v>324</v>
      </c>
      <c r="T55"/>
      <c r="U55"/>
      <c r="V55"/>
      <c r="W55"/>
      <c r="X55"/>
      <c r="Y55"/>
      <c r="Z55"/>
      <c r="AA55"/>
    </row>
    <row r="56" spans="2:27" ht="15" customHeight="1" x14ac:dyDescent="0.2">
      <c r="B56" t="s">
        <v>213</v>
      </c>
      <c r="C56">
        <v>10</v>
      </c>
      <c r="D56" s="3">
        <f>AVERAGE(B23,Y23)</f>
        <v>0.185</v>
      </c>
      <c r="S56" s="16"/>
      <c r="T56" s="16" t="s">
        <v>329</v>
      </c>
      <c r="U56" s="16" t="s">
        <v>330</v>
      </c>
      <c r="V56" s="16" t="s">
        <v>331</v>
      </c>
      <c r="W56" s="16" t="s">
        <v>13</v>
      </c>
      <c r="X56" s="16" t="s">
        <v>332</v>
      </c>
      <c r="Y56"/>
      <c r="Z56"/>
      <c r="AA56"/>
    </row>
    <row r="57" spans="2:27" ht="15" customHeight="1" x14ac:dyDescent="0.2">
      <c r="S57" t="s">
        <v>325</v>
      </c>
      <c r="T57">
        <v>1</v>
      </c>
      <c r="U57">
        <v>5.2667567722610418</v>
      </c>
      <c r="V57">
        <v>5.2667567722610418</v>
      </c>
      <c r="W57">
        <v>186.08839403815148</v>
      </c>
      <c r="X57">
        <v>3.7959474449787028E-5</v>
      </c>
      <c r="Y57"/>
      <c r="Z57"/>
      <c r="AA57"/>
    </row>
    <row r="58" spans="2:27" ht="15" customHeight="1" x14ac:dyDescent="0.2">
      <c r="S58" t="s">
        <v>326</v>
      </c>
      <c r="T58">
        <v>5</v>
      </c>
      <c r="U58">
        <v>0.14151223131038634</v>
      </c>
      <c r="V58">
        <v>2.8302446262077268E-2</v>
      </c>
      <c r="W58"/>
      <c r="X58"/>
      <c r="Y58"/>
      <c r="Z58"/>
      <c r="AA58"/>
    </row>
    <row r="59" spans="2:27" ht="15" customHeight="1" thickBot="1" x14ac:dyDescent="0.25">
      <c r="S59" s="15" t="s">
        <v>327</v>
      </c>
      <c r="T59" s="15">
        <v>6</v>
      </c>
      <c r="U59" s="15">
        <v>5.4082690035714283</v>
      </c>
      <c r="V59" s="15"/>
      <c r="W59" s="15"/>
      <c r="X59" s="15"/>
      <c r="Y59"/>
      <c r="Z59"/>
      <c r="AA59"/>
    </row>
    <row r="60" spans="2:27" ht="15" customHeight="1" thickBot="1" x14ac:dyDescent="0.25">
      <c r="S60"/>
      <c r="T60"/>
      <c r="U60"/>
      <c r="V60"/>
      <c r="W60"/>
      <c r="X60"/>
      <c r="Y60"/>
      <c r="Z60"/>
      <c r="AA60"/>
    </row>
    <row r="61" spans="2:27" ht="15" customHeight="1" x14ac:dyDescent="0.2">
      <c r="S61" s="16"/>
      <c r="T61" s="16" t="s">
        <v>333</v>
      </c>
      <c r="U61" s="16" t="s">
        <v>322</v>
      </c>
      <c r="V61" s="16" t="s">
        <v>334</v>
      </c>
      <c r="W61" s="16" t="s">
        <v>335</v>
      </c>
      <c r="X61" s="16" t="s">
        <v>336</v>
      </c>
      <c r="Y61" s="16" t="s">
        <v>337</v>
      </c>
      <c r="Z61" s="16" t="s">
        <v>338</v>
      </c>
      <c r="AA61" s="16" t="s">
        <v>339</v>
      </c>
    </row>
    <row r="62" spans="2:27" ht="15" customHeight="1" x14ac:dyDescent="0.2">
      <c r="S62" t="s">
        <v>328</v>
      </c>
      <c r="T62">
        <v>0.17558405797101417</v>
      </c>
      <c r="U62">
        <v>0.10523720956232649</v>
      </c>
      <c r="V62">
        <v>1.6684598413551144</v>
      </c>
      <c r="W62">
        <v>0.15609657751534833</v>
      </c>
      <c r="X62">
        <v>-9.4936801362954626E-2</v>
      </c>
      <c r="Y62">
        <v>0.44610491730498297</v>
      </c>
      <c r="Z62">
        <v>-9.4936801362954626E-2</v>
      </c>
      <c r="AA62">
        <v>0.44610491730498297</v>
      </c>
    </row>
    <row r="63" spans="2:27" ht="15" customHeight="1" thickBot="1" x14ac:dyDescent="0.25">
      <c r="S63" s="15" t="s">
        <v>340</v>
      </c>
      <c r="T63" s="15">
        <v>1.3345519323671499E-2</v>
      </c>
      <c r="U63" s="15">
        <v>9.7830851716431289E-4</v>
      </c>
      <c r="V63" s="15">
        <v>13.641421994724428</v>
      </c>
      <c r="W63" s="15">
        <v>3.7959474449787028E-5</v>
      </c>
      <c r="X63" s="15">
        <v>1.0830697219800619E-2</v>
      </c>
      <c r="Y63" s="15">
        <v>1.586034142754238E-2</v>
      </c>
      <c r="Z63" s="15">
        <v>1.0830697219800619E-2</v>
      </c>
      <c r="AA63" s="15">
        <v>1.586034142754238E-2</v>
      </c>
    </row>
    <row r="64" spans="2:27" ht="15" customHeight="1" x14ac:dyDescent="0.2">
      <c r="S64"/>
      <c r="T64"/>
      <c r="U64"/>
      <c r="V64"/>
      <c r="W64"/>
      <c r="X64"/>
      <c r="Y64"/>
      <c r="Z64"/>
      <c r="AA64"/>
    </row>
    <row r="65" spans="19:27" ht="15" customHeight="1" x14ac:dyDescent="0.2">
      <c r="S65"/>
      <c r="T65"/>
      <c r="U65"/>
      <c r="V65"/>
      <c r="W65"/>
      <c r="X65"/>
      <c r="Y65"/>
      <c r="Z65"/>
      <c r="AA65"/>
    </row>
    <row r="66" spans="19:27" ht="15" customHeight="1" x14ac:dyDescent="0.2">
      <c r="S66"/>
      <c r="T66"/>
      <c r="U66"/>
      <c r="V66"/>
      <c r="W66"/>
      <c r="X66"/>
      <c r="Y66"/>
      <c r="Z66"/>
      <c r="AA66"/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C3682-427A-4CD7-A179-3A84F11F919C}">
  <sheetPr codeName="Sheet25"/>
  <dimension ref="A1:AA66"/>
  <sheetViews>
    <sheetView topLeftCell="A22" workbookViewId="0">
      <selection activeCell="AB47" sqref="AB47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18" width="8" style="60" customWidth="1"/>
    <col min="19" max="19" width="13.28515625" style="60" customWidth="1"/>
    <col min="20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2337</v>
      </c>
    </row>
    <row r="3" spans="1:25" ht="15" customHeight="1" x14ac:dyDescent="0.2">
      <c r="A3" s="60" t="s">
        <v>2338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2.7732000000000001</v>
      </c>
      <c r="C11" s="62">
        <v>1.1559999999999999</v>
      </c>
      <c r="D11" s="62">
        <v>1.1531</v>
      </c>
      <c r="E11" s="62">
        <v>2.0074000000000001</v>
      </c>
      <c r="F11" s="62">
        <v>1.8303</v>
      </c>
      <c r="G11" s="62">
        <v>0.30590000000000001</v>
      </c>
      <c r="H11" s="62">
        <v>0.27</v>
      </c>
      <c r="I11" s="62">
        <v>0.33400000000000002</v>
      </c>
      <c r="J11" s="62">
        <v>0.31690000000000002</v>
      </c>
      <c r="K11" s="62">
        <v>2.8228</v>
      </c>
      <c r="L11" s="62">
        <v>2.7570999999999999</v>
      </c>
      <c r="M11" s="62">
        <v>6.9400000000000003E-2</v>
      </c>
      <c r="N11" s="62">
        <v>6.6600000000000006E-2</v>
      </c>
      <c r="O11" s="62">
        <v>0.68179999999999996</v>
      </c>
      <c r="P11" s="62">
        <v>0.64059999999999995</v>
      </c>
      <c r="Q11" s="62">
        <v>2.9081999999999999</v>
      </c>
      <c r="R11" s="62">
        <v>2.8776000000000002</v>
      </c>
      <c r="S11" s="62">
        <v>0.13159999999999999</v>
      </c>
      <c r="T11" s="62">
        <v>0.1123</v>
      </c>
      <c r="U11" s="62">
        <v>2.9098000000000002</v>
      </c>
      <c r="V11" s="62">
        <v>2.8978999999999999</v>
      </c>
      <c r="W11" s="62">
        <v>1.7463</v>
      </c>
      <c r="X11" s="62">
        <v>1.6757</v>
      </c>
      <c r="Y11" s="74">
        <v>2.3805999999999998</v>
      </c>
    </row>
    <row r="12" spans="1:25" ht="15" customHeight="1" x14ac:dyDescent="0.2">
      <c r="A12" s="60" t="s">
        <v>9</v>
      </c>
      <c r="B12" s="62">
        <v>0.1588</v>
      </c>
      <c r="C12" s="62">
        <v>0.1744</v>
      </c>
      <c r="D12" s="62">
        <v>0.16470000000000001</v>
      </c>
      <c r="E12" s="62">
        <v>0.1845</v>
      </c>
      <c r="F12" s="62">
        <v>0.4012</v>
      </c>
      <c r="G12" s="62">
        <v>0.38529999999999998</v>
      </c>
      <c r="H12" s="62">
        <v>0.42209999999999998</v>
      </c>
      <c r="I12" s="62">
        <v>0.45290000000000002</v>
      </c>
      <c r="J12" s="62">
        <v>2.7702</v>
      </c>
      <c r="K12" s="62">
        <v>2.7913999999999999</v>
      </c>
      <c r="L12" s="62">
        <v>2.7160000000000002</v>
      </c>
      <c r="M12" s="62">
        <v>2.7035</v>
      </c>
      <c r="N12" s="62">
        <v>0.45979999999999999</v>
      </c>
      <c r="O12" s="62">
        <v>0.45910000000000001</v>
      </c>
      <c r="P12" s="62">
        <v>0.42880000000000001</v>
      </c>
      <c r="Q12" s="62">
        <v>0.39900000000000002</v>
      </c>
      <c r="R12" s="62">
        <v>2.8405999999999998</v>
      </c>
      <c r="S12" s="62">
        <v>2.8052000000000001</v>
      </c>
      <c r="T12" s="62">
        <v>2.8016999999999999</v>
      </c>
      <c r="U12" s="62">
        <v>2.7444999999999999</v>
      </c>
      <c r="V12" s="62">
        <v>2.7559999999999998</v>
      </c>
      <c r="W12" s="62">
        <v>2.7685</v>
      </c>
      <c r="X12" s="62">
        <v>2.7707999999999999</v>
      </c>
      <c r="Y12" s="62">
        <v>2.7452999999999999</v>
      </c>
    </row>
    <row r="13" spans="1:25" ht="15" customHeight="1" x14ac:dyDescent="0.2">
      <c r="A13" s="60" t="s">
        <v>10</v>
      </c>
      <c r="B13" s="74">
        <v>2.3155999999999999</v>
      </c>
      <c r="C13" s="62">
        <v>2.8285</v>
      </c>
      <c r="D13" s="62">
        <v>2.8849999999999998</v>
      </c>
      <c r="E13" s="62">
        <v>2.1804999999999999</v>
      </c>
      <c r="F13" s="62">
        <v>2.0760000000000001</v>
      </c>
      <c r="G13" s="62">
        <v>2.27</v>
      </c>
      <c r="H13" s="62">
        <v>2.1972</v>
      </c>
      <c r="I13" s="62">
        <v>0.15329999999999999</v>
      </c>
      <c r="J13" s="62">
        <v>0.14810000000000001</v>
      </c>
      <c r="K13" s="62">
        <v>0.16039999999999999</v>
      </c>
      <c r="L13" s="62">
        <v>0.16</v>
      </c>
      <c r="M13" s="62">
        <v>2.5691999999999999</v>
      </c>
      <c r="N13" s="62">
        <v>2.5520999999999998</v>
      </c>
      <c r="O13" s="62">
        <v>1.5524</v>
      </c>
      <c r="P13" s="62">
        <v>1.4922</v>
      </c>
      <c r="Q13" s="62">
        <v>1.7191000000000001</v>
      </c>
      <c r="R13" s="62">
        <v>1.671</v>
      </c>
      <c r="S13" s="62">
        <v>2.8411</v>
      </c>
      <c r="T13" s="62">
        <v>2.8003999999999998</v>
      </c>
      <c r="U13" s="62">
        <v>2.7332999999999998</v>
      </c>
      <c r="V13" s="62">
        <v>2.7187999999999999</v>
      </c>
      <c r="W13" s="62">
        <v>2.8304</v>
      </c>
      <c r="X13" s="62">
        <v>2.7869000000000002</v>
      </c>
      <c r="Y13" s="74">
        <v>1.7109000000000001</v>
      </c>
    </row>
    <row r="14" spans="1:25" ht="15" customHeight="1" x14ac:dyDescent="0.2">
      <c r="A14" s="60" t="s">
        <v>11</v>
      </c>
      <c r="B14" s="62">
        <v>1.8369</v>
      </c>
      <c r="C14" s="62">
        <v>1.8513999999999999</v>
      </c>
      <c r="D14" s="62">
        <v>2.8460000000000001</v>
      </c>
      <c r="E14" s="62">
        <v>2.7730999999999999</v>
      </c>
      <c r="F14" s="62">
        <v>2.2616999999999998</v>
      </c>
      <c r="G14" s="62">
        <v>2.3563999999999998</v>
      </c>
      <c r="H14" s="62">
        <v>2.6930000000000001</v>
      </c>
      <c r="I14" s="62">
        <v>2.7724000000000002</v>
      </c>
      <c r="J14" s="62">
        <v>1.3017000000000001</v>
      </c>
      <c r="K14" s="62">
        <v>1.3126</v>
      </c>
      <c r="L14" s="62">
        <v>1.3499000000000001</v>
      </c>
      <c r="M14" s="62">
        <v>1.3080000000000001</v>
      </c>
      <c r="N14" s="62">
        <v>0.73650000000000004</v>
      </c>
      <c r="O14" s="62">
        <v>0.74109999999999998</v>
      </c>
      <c r="P14" s="62">
        <v>0.6452</v>
      </c>
      <c r="Q14" s="62">
        <v>0.70509999999999995</v>
      </c>
      <c r="R14" s="62">
        <v>2.5461999999999998</v>
      </c>
      <c r="S14" s="62">
        <v>2.5573000000000001</v>
      </c>
      <c r="T14" s="62">
        <v>1.6684000000000001</v>
      </c>
      <c r="U14" s="62">
        <v>1.7883</v>
      </c>
      <c r="V14" s="62">
        <v>0.79730000000000001</v>
      </c>
      <c r="W14" s="62">
        <v>0.8357</v>
      </c>
      <c r="X14" s="62">
        <v>1.1428</v>
      </c>
      <c r="Y14" s="62">
        <v>1.2130000000000001</v>
      </c>
    </row>
    <row r="15" spans="1:25" ht="15" customHeight="1" x14ac:dyDescent="0.2">
      <c r="A15" s="60" t="s">
        <v>12</v>
      </c>
      <c r="B15" s="74">
        <v>1.6386000000000001</v>
      </c>
      <c r="C15" s="62">
        <v>0.15670000000000001</v>
      </c>
      <c r="D15" s="62">
        <v>0.14979999999999999</v>
      </c>
      <c r="E15" s="62">
        <v>2.6675</v>
      </c>
      <c r="F15" s="62">
        <v>2.7616000000000001</v>
      </c>
      <c r="G15" s="62">
        <v>2.2397</v>
      </c>
      <c r="H15" s="62">
        <v>2.2159</v>
      </c>
      <c r="I15" s="62">
        <v>2.4512</v>
      </c>
      <c r="J15" s="62">
        <v>2.4603999999999999</v>
      </c>
      <c r="K15" s="62">
        <v>1.9781</v>
      </c>
      <c r="L15" s="62">
        <v>1.9759</v>
      </c>
      <c r="M15" s="62">
        <v>2.1132</v>
      </c>
      <c r="N15" s="62">
        <v>2.0708000000000002</v>
      </c>
      <c r="O15" s="62">
        <v>1.2036</v>
      </c>
      <c r="P15" s="62">
        <v>1.1892</v>
      </c>
      <c r="Q15" s="62">
        <v>0.73850000000000005</v>
      </c>
      <c r="R15" s="62">
        <v>0.77359999999999995</v>
      </c>
      <c r="S15" s="62">
        <v>0.27279999999999999</v>
      </c>
      <c r="T15" s="62">
        <v>0.28439999999999999</v>
      </c>
      <c r="U15" s="62">
        <v>0.21729999999999999</v>
      </c>
      <c r="V15" s="62">
        <v>0.2024</v>
      </c>
      <c r="W15" s="62">
        <v>0.11310000000000001</v>
      </c>
      <c r="X15" s="62">
        <v>0.1114</v>
      </c>
      <c r="Y15" s="74">
        <v>1.1822999999999999</v>
      </c>
    </row>
    <row r="16" spans="1:25" ht="15" customHeight="1" x14ac:dyDescent="0.2">
      <c r="A16" s="60" t="s">
        <v>13</v>
      </c>
      <c r="B16" s="62">
        <v>0.10780000000000001</v>
      </c>
      <c r="C16" s="62">
        <v>0.1169</v>
      </c>
      <c r="D16" s="62">
        <v>0.1065</v>
      </c>
      <c r="E16" s="62">
        <v>0.1114</v>
      </c>
      <c r="F16" s="62">
        <v>0.2087</v>
      </c>
      <c r="G16" s="62">
        <v>0.20219999999999999</v>
      </c>
      <c r="H16" s="62">
        <v>0.16719999999999999</v>
      </c>
      <c r="I16" s="62">
        <v>0.1893</v>
      </c>
      <c r="J16" s="62">
        <v>2.7320000000000002</v>
      </c>
      <c r="K16" s="62">
        <v>2.6894999999999998</v>
      </c>
      <c r="L16" s="62">
        <v>2.6598000000000002</v>
      </c>
      <c r="M16" s="62">
        <v>2.5571000000000002</v>
      </c>
      <c r="N16" s="62">
        <v>1.3305</v>
      </c>
      <c r="O16" s="62">
        <v>1.2064999999999999</v>
      </c>
      <c r="P16" s="62">
        <v>0.7984</v>
      </c>
      <c r="Q16" s="62">
        <v>0.91490000000000005</v>
      </c>
      <c r="R16" s="62">
        <v>0.6038</v>
      </c>
      <c r="S16" s="62">
        <v>0.62790000000000001</v>
      </c>
      <c r="T16" s="62">
        <v>0.67959999999999998</v>
      </c>
      <c r="U16" s="62">
        <v>0.72970000000000002</v>
      </c>
      <c r="V16" s="62">
        <v>0.72789999999999999</v>
      </c>
      <c r="W16" s="62">
        <v>0.73819999999999997</v>
      </c>
      <c r="X16" s="62">
        <v>0.57120000000000004</v>
      </c>
      <c r="Y16" s="62">
        <v>0.5323</v>
      </c>
    </row>
    <row r="17" spans="1:25" ht="15" customHeight="1" x14ac:dyDescent="0.2">
      <c r="A17" s="60" t="s">
        <v>14</v>
      </c>
      <c r="B17" s="74">
        <v>1.2986</v>
      </c>
      <c r="C17" s="62">
        <v>0.1419</v>
      </c>
      <c r="D17" s="62">
        <v>0.1497</v>
      </c>
      <c r="E17" s="62">
        <v>8.8099999999999998E-2</v>
      </c>
      <c r="F17" s="62">
        <v>8.6300000000000002E-2</v>
      </c>
      <c r="G17" s="62">
        <v>8.9399999999999993E-2</v>
      </c>
      <c r="H17" s="62">
        <v>9.2700000000000005E-2</v>
      </c>
      <c r="I17" s="62">
        <v>2.4641999999999999</v>
      </c>
      <c r="J17" s="62">
        <v>2.5228000000000002</v>
      </c>
      <c r="K17" s="62">
        <v>2.0840000000000001</v>
      </c>
      <c r="L17" s="62">
        <v>2.1998000000000002</v>
      </c>
      <c r="M17" s="62">
        <v>2.7852999999999999</v>
      </c>
      <c r="N17" s="62">
        <v>2.8725000000000001</v>
      </c>
      <c r="O17" s="62">
        <v>2.1593</v>
      </c>
      <c r="P17" s="62">
        <v>2.1316000000000002</v>
      </c>
      <c r="Q17" s="62">
        <v>2.8889999999999998</v>
      </c>
      <c r="R17" s="62">
        <v>2.8422000000000001</v>
      </c>
      <c r="S17" s="62">
        <v>2.8235000000000001</v>
      </c>
      <c r="T17" s="62">
        <v>2.8260999999999998</v>
      </c>
      <c r="U17" s="62">
        <v>1.2592000000000001</v>
      </c>
      <c r="V17" s="62">
        <v>1.1875</v>
      </c>
      <c r="W17" s="62">
        <v>1.0671999999999999</v>
      </c>
      <c r="X17" s="62">
        <v>0.96899999999999997</v>
      </c>
      <c r="Y17" s="74">
        <v>1.1638999999999999</v>
      </c>
    </row>
    <row r="18" spans="1:25" ht="15" customHeight="1" x14ac:dyDescent="0.2">
      <c r="A18" s="60" t="s">
        <v>15</v>
      </c>
      <c r="B18" s="62">
        <v>2.6297000000000001</v>
      </c>
      <c r="C18" s="62">
        <v>2.5495000000000001</v>
      </c>
      <c r="D18" s="62">
        <v>2.1371000000000002</v>
      </c>
      <c r="E18" s="62">
        <v>2.2618</v>
      </c>
      <c r="F18" s="62">
        <v>2.7530999999999999</v>
      </c>
      <c r="G18" s="62">
        <v>2.7058</v>
      </c>
      <c r="H18" s="62">
        <v>1.7166999999999999</v>
      </c>
      <c r="I18" s="62">
        <v>1.6137999999999999</v>
      </c>
      <c r="J18" s="62">
        <v>0.78269999999999995</v>
      </c>
      <c r="K18" s="62">
        <v>0.71250000000000002</v>
      </c>
      <c r="L18" s="62">
        <v>0.73129999999999995</v>
      </c>
      <c r="M18" s="62">
        <v>0.68230000000000002</v>
      </c>
      <c r="N18" s="62">
        <v>2.5135999999999998</v>
      </c>
      <c r="O18" s="62">
        <v>2.4148999999999998</v>
      </c>
      <c r="P18" s="62">
        <v>1.054</v>
      </c>
      <c r="Q18" s="62">
        <v>1.2070000000000001</v>
      </c>
      <c r="R18" s="62">
        <v>0.69069999999999998</v>
      </c>
      <c r="S18" s="62">
        <v>0.7379</v>
      </c>
      <c r="T18" s="62">
        <v>0.94950000000000001</v>
      </c>
      <c r="U18" s="62">
        <v>0.84019999999999995</v>
      </c>
      <c r="V18" s="62">
        <v>0.87070000000000003</v>
      </c>
      <c r="W18" s="62">
        <v>0.88080000000000003</v>
      </c>
      <c r="X18" s="62">
        <v>0.97760000000000002</v>
      </c>
      <c r="Y18" s="62">
        <v>0.91779999999999995</v>
      </c>
    </row>
    <row r="19" spans="1:25" ht="15" customHeight="1" x14ac:dyDescent="0.2">
      <c r="A19" s="60" t="s">
        <v>16</v>
      </c>
      <c r="B19" s="74">
        <v>0.73119999999999996</v>
      </c>
      <c r="C19" s="62">
        <v>0.4708</v>
      </c>
      <c r="D19" s="62">
        <v>0.4471</v>
      </c>
      <c r="E19" s="62">
        <v>0.62729999999999997</v>
      </c>
      <c r="F19" s="62">
        <v>0.63690000000000002</v>
      </c>
      <c r="G19" s="62">
        <v>2.8685</v>
      </c>
      <c r="H19" s="62">
        <v>2.8595000000000002</v>
      </c>
      <c r="I19" s="62">
        <v>2.8349000000000002</v>
      </c>
      <c r="J19" s="62">
        <v>2.9723000000000002</v>
      </c>
      <c r="K19" s="62">
        <v>2.7715999999999998</v>
      </c>
      <c r="L19" s="62">
        <v>2.7957000000000001</v>
      </c>
      <c r="M19" s="62">
        <v>2.0836999999999999</v>
      </c>
      <c r="N19" s="62">
        <v>2.0703</v>
      </c>
      <c r="O19" s="62">
        <v>0.41299999999999998</v>
      </c>
      <c r="P19" s="62">
        <v>0.4052</v>
      </c>
      <c r="Q19" s="62">
        <v>0.2767</v>
      </c>
      <c r="R19" s="62">
        <v>0.25640000000000002</v>
      </c>
      <c r="S19" s="62">
        <v>1.7882</v>
      </c>
      <c r="T19" s="62">
        <v>1.754</v>
      </c>
      <c r="U19" s="62">
        <v>1.9080999999999999</v>
      </c>
      <c r="V19" s="62">
        <v>1.8619000000000001</v>
      </c>
      <c r="W19" s="62">
        <v>2.6880000000000002</v>
      </c>
      <c r="X19" s="62">
        <v>2.6116000000000001</v>
      </c>
      <c r="Y19" s="74">
        <v>0.63300000000000001</v>
      </c>
    </row>
    <row r="20" spans="1:25" ht="15" customHeight="1" x14ac:dyDescent="0.2">
      <c r="A20" s="60" t="s">
        <v>17</v>
      </c>
      <c r="B20" s="62">
        <v>1.0373000000000001</v>
      </c>
      <c r="C20" s="62">
        <v>1.0125999999999999</v>
      </c>
      <c r="D20" s="62">
        <v>0.82950000000000002</v>
      </c>
      <c r="E20" s="62">
        <v>0.86629999999999996</v>
      </c>
      <c r="F20" s="62">
        <v>0.23860000000000001</v>
      </c>
      <c r="G20" s="62">
        <v>0.25669999999999998</v>
      </c>
      <c r="H20" s="62">
        <v>0.17630000000000001</v>
      </c>
      <c r="I20" s="62">
        <v>0.18759999999999999</v>
      </c>
      <c r="J20" s="62">
        <v>1.7071000000000001</v>
      </c>
      <c r="K20" s="62">
        <v>1.6637</v>
      </c>
      <c r="L20" s="62">
        <v>1.4126000000000001</v>
      </c>
      <c r="M20" s="62">
        <v>1.3586</v>
      </c>
      <c r="N20" s="62">
        <v>2.4946000000000002</v>
      </c>
      <c r="O20" s="62">
        <v>2.4104000000000001</v>
      </c>
      <c r="P20" s="62">
        <v>2.7427999999999999</v>
      </c>
      <c r="Q20" s="62">
        <v>2.7023999999999999</v>
      </c>
      <c r="R20" s="62">
        <v>2.8639999999999999</v>
      </c>
      <c r="S20" s="62">
        <v>2.8704999999999998</v>
      </c>
      <c r="T20" s="62">
        <v>2.7570000000000001</v>
      </c>
      <c r="U20" s="62">
        <v>2.8172000000000001</v>
      </c>
      <c r="V20" s="62">
        <v>1.3133999999999999</v>
      </c>
      <c r="W20" s="62">
        <v>1.4120999999999999</v>
      </c>
      <c r="X20" s="62">
        <v>1.1447000000000001</v>
      </c>
      <c r="Y20" s="62">
        <v>1.3747</v>
      </c>
    </row>
    <row r="21" spans="1:25" ht="15" customHeight="1" x14ac:dyDescent="0.2">
      <c r="A21" s="60" t="s">
        <v>18</v>
      </c>
      <c r="B21" s="74">
        <v>0.32569999999999999</v>
      </c>
      <c r="C21" s="62">
        <v>2.7818000000000001</v>
      </c>
      <c r="D21" s="62">
        <v>2.702</v>
      </c>
      <c r="E21" s="62">
        <v>0.92410000000000003</v>
      </c>
      <c r="F21" s="62">
        <v>0.94079999999999997</v>
      </c>
      <c r="G21" s="62">
        <v>1.2607999999999999</v>
      </c>
      <c r="H21" s="62">
        <v>1.2378</v>
      </c>
      <c r="I21" s="62">
        <v>2.6141999999999999</v>
      </c>
      <c r="J21" s="62">
        <v>2.6061000000000001</v>
      </c>
      <c r="K21" s="62">
        <v>2.1915</v>
      </c>
      <c r="L21" s="62">
        <v>2.0815000000000001</v>
      </c>
      <c r="M21" s="62">
        <v>2.8689</v>
      </c>
      <c r="N21" s="62">
        <v>2.8277999999999999</v>
      </c>
      <c r="O21" s="62">
        <v>2.8247</v>
      </c>
      <c r="P21" s="62">
        <v>2.7936999999999999</v>
      </c>
      <c r="Q21" s="62">
        <v>1.5971</v>
      </c>
      <c r="R21" s="62">
        <v>1.7526999999999999</v>
      </c>
      <c r="S21" s="62">
        <v>1.4646999999999999</v>
      </c>
      <c r="T21" s="62">
        <v>1.4360999999999999</v>
      </c>
      <c r="U21" s="62">
        <v>0.34449999999999997</v>
      </c>
      <c r="V21" s="62">
        <v>0.31640000000000001</v>
      </c>
      <c r="W21" s="62">
        <v>0.2306</v>
      </c>
      <c r="X21" s="62">
        <v>0.19350000000000001</v>
      </c>
      <c r="Y21" s="74">
        <v>0.24790000000000001</v>
      </c>
    </row>
    <row r="22" spans="1:25" ht="15" customHeight="1" x14ac:dyDescent="0.2">
      <c r="A22" s="60" t="s">
        <v>19</v>
      </c>
      <c r="B22" s="62">
        <v>2.9647000000000001</v>
      </c>
      <c r="C22" s="62">
        <v>2.9636999999999998</v>
      </c>
      <c r="D22" s="62">
        <v>2.8408000000000002</v>
      </c>
      <c r="E22" s="62">
        <v>2.8553999999999999</v>
      </c>
      <c r="F22" s="62">
        <v>2.5221</v>
      </c>
      <c r="G22" s="62">
        <v>2.5318999999999998</v>
      </c>
      <c r="H22" s="62">
        <v>0.82930000000000004</v>
      </c>
      <c r="I22" s="62">
        <v>0.90349999999999997</v>
      </c>
      <c r="J22" s="62">
        <v>2.8502999999999998</v>
      </c>
      <c r="K22" s="62">
        <v>2.871</v>
      </c>
      <c r="L22" s="62">
        <v>2.2109000000000001</v>
      </c>
      <c r="M22" s="62">
        <v>2.2336999999999998</v>
      </c>
      <c r="N22" s="62">
        <v>2.1475</v>
      </c>
      <c r="O22" s="62">
        <v>2.2218</v>
      </c>
      <c r="P22" s="62">
        <v>2.1461000000000001</v>
      </c>
      <c r="Q22" s="62">
        <v>2.3167</v>
      </c>
      <c r="R22" s="62">
        <v>2.8174999999999999</v>
      </c>
      <c r="S22" s="62">
        <v>2.7997999999999998</v>
      </c>
      <c r="T22" s="62">
        <v>2.6884999999999999</v>
      </c>
      <c r="U22" s="62">
        <v>2.6331000000000002</v>
      </c>
      <c r="V22" s="62">
        <v>1.8873</v>
      </c>
      <c r="W22" s="62">
        <v>1.8898999999999999</v>
      </c>
      <c r="X22" s="62">
        <v>1.4321999999999999</v>
      </c>
      <c r="Y22" s="62">
        <v>1.3934</v>
      </c>
    </row>
    <row r="23" spans="1:25" ht="15" customHeight="1" x14ac:dyDescent="0.2">
      <c r="A23" s="60" t="s">
        <v>20</v>
      </c>
      <c r="B23" s="74">
        <v>0.1827</v>
      </c>
      <c r="C23" s="62">
        <v>0.59199999999999997</v>
      </c>
      <c r="D23" s="62">
        <v>0.52739999999999998</v>
      </c>
      <c r="E23" s="62">
        <v>0.32329999999999998</v>
      </c>
      <c r="F23" s="62">
        <v>0.29559999999999997</v>
      </c>
      <c r="G23" s="62">
        <v>0.93679999999999997</v>
      </c>
      <c r="H23" s="62">
        <v>0.83650000000000002</v>
      </c>
      <c r="I23" s="62">
        <v>0.57979999999999998</v>
      </c>
      <c r="J23" s="62">
        <v>0.49940000000000001</v>
      </c>
      <c r="K23" s="62">
        <v>1.2318</v>
      </c>
      <c r="L23" s="62">
        <v>1.0487</v>
      </c>
      <c r="M23" s="62">
        <v>0.99950000000000006</v>
      </c>
      <c r="N23" s="62">
        <v>0.89980000000000004</v>
      </c>
      <c r="O23" s="62">
        <v>0.51859999999999995</v>
      </c>
      <c r="P23" s="62">
        <v>0.53259999999999996</v>
      </c>
      <c r="Q23" s="62">
        <v>0.42099999999999999</v>
      </c>
      <c r="R23" s="62">
        <v>0.39269999999999999</v>
      </c>
      <c r="S23" s="62">
        <v>1.6155999999999999</v>
      </c>
      <c r="T23" s="62">
        <v>1.371</v>
      </c>
      <c r="U23" s="62">
        <v>1.0911</v>
      </c>
      <c r="V23" s="62">
        <v>0.99350000000000005</v>
      </c>
      <c r="W23" s="62">
        <v>1.8088</v>
      </c>
      <c r="X23" s="62">
        <v>1.7017</v>
      </c>
      <c r="Y23" s="74">
        <v>0.15770000000000001</v>
      </c>
    </row>
    <row r="24" spans="1:25" ht="15" customHeight="1" x14ac:dyDescent="0.2">
      <c r="A24" s="60" t="s">
        <v>21</v>
      </c>
      <c r="B24" s="62">
        <v>2.0708000000000002</v>
      </c>
      <c r="C24" s="62">
        <v>1.7608999999999999</v>
      </c>
      <c r="D24" s="62">
        <v>0.52959999999999996</v>
      </c>
      <c r="E24" s="62">
        <v>0.5222</v>
      </c>
      <c r="F24" s="62">
        <v>2.8675000000000002</v>
      </c>
      <c r="G24" s="62">
        <v>2.8351000000000002</v>
      </c>
      <c r="H24" s="62">
        <v>2.5204</v>
      </c>
      <c r="I24" s="62">
        <v>2.3336999999999999</v>
      </c>
      <c r="J24" s="62">
        <v>2.8847</v>
      </c>
      <c r="K24" s="62">
        <v>2.8690000000000002</v>
      </c>
      <c r="L24" s="62">
        <v>2.7031999999999998</v>
      </c>
      <c r="M24" s="62">
        <v>2.6415999999999999</v>
      </c>
      <c r="N24" s="62">
        <v>2.8290000000000002</v>
      </c>
      <c r="O24" s="62">
        <v>2.8018999999999998</v>
      </c>
      <c r="P24" s="62">
        <v>1.9338</v>
      </c>
      <c r="Q24" s="62">
        <v>1.7746999999999999</v>
      </c>
      <c r="R24" s="62">
        <v>2.8841000000000001</v>
      </c>
      <c r="S24" s="62">
        <v>2.915</v>
      </c>
      <c r="T24" s="62">
        <v>0.87629999999999997</v>
      </c>
      <c r="U24" s="62">
        <v>0.8387</v>
      </c>
      <c r="V24" s="62">
        <v>2.8466</v>
      </c>
      <c r="W24" s="62">
        <v>2.8961999999999999</v>
      </c>
      <c r="X24" s="62">
        <v>2.8847</v>
      </c>
      <c r="Y24" s="62">
        <v>2.8321999999999998</v>
      </c>
    </row>
    <row r="25" spans="1:25" ht="15" customHeight="1" x14ac:dyDescent="0.2">
      <c r="A25" s="60" t="s">
        <v>22</v>
      </c>
      <c r="B25" s="74">
        <v>5.28E-2</v>
      </c>
      <c r="C25" s="62">
        <v>2.9169999999999998</v>
      </c>
      <c r="D25" s="62">
        <v>2.8336999999999999</v>
      </c>
      <c r="E25" s="62">
        <v>2.1213000000000002</v>
      </c>
      <c r="F25" s="62">
        <v>1.9134</v>
      </c>
      <c r="G25" s="62">
        <v>1.738</v>
      </c>
      <c r="H25" s="62">
        <v>1.6351</v>
      </c>
      <c r="I25" s="62">
        <v>2.8435999999999999</v>
      </c>
      <c r="J25" s="62">
        <v>2.8331</v>
      </c>
      <c r="K25" s="62">
        <v>2.8007</v>
      </c>
      <c r="L25" s="62">
        <v>2.7793000000000001</v>
      </c>
      <c r="M25" s="62">
        <v>2.7715999999999998</v>
      </c>
      <c r="N25" s="62">
        <v>2.7065999999999999</v>
      </c>
      <c r="O25" s="62">
        <v>2.8462999999999998</v>
      </c>
      <c r="P25" s="62">
        <v>2.8607999999999998</v>
      </c>
      <c r="Q25" s="62">
        <v>2.7119</v>
      </c>
      <c r="R25" s="62">
        <v>2.6718000000000002</v>
      </c>
      <c r="S25" s="62">
        <v>2.2134</v>
      </c>
      <c r="T25" s="62">
        <v>2.1143999999999998</v>
      </c>
      <c r="U25" s="62">
        <v>2.8155000000000001</v>
      </c>
      <c r="V25" s="62">
        <v>2.8035999999999999</v>
      </c>
      <c r="W25" s="62">
        <v>2.7545999999999999</v>
      </c>
      <c r="X25" s="62">
        <v>2.7856000000000001</v>
      </c>
      <c r="Y25" s="74">
        <v>6.6100000000000006E-2</v>
      </c>
    </row>
    <row r="26" spans="1:25" ht="15" customHeight="1" x14ac:dyDescent="0.2">
      <c r="A26" s="60" t="s">
        <v>23</v>
      </c>
      <c r="B26" s="62">
        <v>2.4792000000000001</v>
      </c>
      <c r="C26" s="62">
        <v>2.1612</v>
      </c>
      <c r="D26" s="62">
        <v>1.3738999999999999</v>
      </c>
      <c r="E26" s="62">
        <v>1.4326000000000001</v>
      </c>
      <c r="F26" s="62">
        <v>1.5085</v>
      </c>
      <c r="G26" s="62">
        <v>1.3954</v>
      </c>
      <c r="H26" s="62">
        <v>3.0718000000000001</v>
      </c>
      <c r="I26" s="62">
        <v>3.0758000000000001</v>
      </c>
      <c r="J26" s="62">
        <v>3.0512000000000001</v>
      </c>
      <c r="K26" s="62">
        <v>3.0674999999999999</v>
      </c>
      <c r="L26" s="62">
        <v>1.8989</v>
      </c>
      <c r="M26" s="62">
        <v>2.0228000000000002</v>
      </c>
      <c r="N26" s="62">
        <v>1.0864</v>
      </c>
      <c r="O26" s="62">
        <v>1.0348999999999999</v>
      </c>
      <c r="P26" s="62">
        <v>0.2238</v>
      </c>
      <c r="Q26" s="62">
        <v>0.2223</v>
      </c>
      <c r="R26" s="62">
        <v>1.7222999999999999</v>
      </c>
      <c r="S26" s="62">
        <v>1.8627</v>
      </c>
      <c r="T26" s="62">
        <v>0.92749999999999999</v>
      </c>
      <c r="U26" s="62">
        <v>0.88360000000000005</v>
      </c>
      <c r="V26" s="62">
        <v>0.47599999999999998</v>
      </c>
      <c r="W26" s="62">
        <v>0.47110000000000002</v>
      </c>
      <c r="X26" s="62">
        <v>0.3679</v>
      </c>
      <c r="Y26" s="62">
        <v>0.37580000000000002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7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7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7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7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7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7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7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7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7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7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7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7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7" ht="12.75" x14ac:dyDescent="0.2">
      <c r="A46" s="60" t="s">
        <v>369</v>
      </c>
      <c r="S46" t="s">
        <v>317</v>
      </c>
      <c r="T46"/>
      <c r="U46"/>
      <c r="V46"/>
      <c r="W46"/>
      <c r="X46"/>
      <c r="Y46"/>
      <c r="Z46"/>
      <c r="AA46"/>
    </row>
    <row r="47" spans="1:27" ht="15" customHeight="1" thickBot="1" x14ac:dyDescent="0.25">
      <c r="S47"/>
      <c r="T47"/>
      <c r="U47"/>
      <c r="V47"/>
      <c r="W47"/>
      <c r="X47"/>
      <c r="Y47"/>
      <c r="Z47"/>
      <c r="AA47"/>
    </row>
    <row r="48" spans="1:27" ht="15" customHeight="1" x14ac:dyDescent="0.2">
      <c r="S48" s="17" t="s">
        <v>318</v>
      </c>
      <c r="T48" s="17"/>
      <c r="U48"/>
      <c r="V48"/>
      <c r="W48"/>
      <c r="X48"/>
      <c r="Y48"/>
      <c r="Z48"/>
      <c r="AA48"/>
    </row>
    <row r="49" spans="2:27" ht="15" customHeight="1" x14ac:dyDescent="0.2">
      <c r="B49"/>
      <c r="C49" t="s">
        <v>205</v>
      </c>
      <c r="D49" t="s">
        <v>206</v>
      </c>
      <c r="S49" t="s">
        <v>319</v>
      </c>
      <c r="T49">
        <v>0.9966616929676273</v>
      </c>
      <c r="U49"/>
      <c r="V49"/>
      <c r="W49"/>
      <c r="X49"/>
      <c r="Y49"/>
      <c r="Z49"/>
      <c r="AA49"/>
    </row>
    <row r="50" spans="2:27" ht="15" customHeight="1" x14ac:dyDescent="0.2">
      <c r="B50" t="s">
        <v>207</v>
      </c>
      <c r="C50">
        <v>200</v>
      </c>
      <c r="D50" s="3">
        <f>AVERAGE(B11,Y11)</f>
        <v>2.5769000000000002</v>
      </c>
      <c r="S50" t="s">
        <v>320</v>
      </c>
      <c r="T50">
        <v>0.9933345302290969</v>
      </c>
      <c r="U50"/>
      <c r="V50"/>
      <c r="W50"/>
      <c r="X50"/>
      <c r="Y50"/>
      <c r="Z50"/>
      <c r="AA50"/>
    </row>
    <row r="51" spans="2:27" ht="15" customHeight="1" x14ac:dyDescent="0.2">
      <c r="B51" t="s">
        <v>208</v>
      </c>
      <c r="C51">
        <v>150</v>
      </c>
      <c r="D51" s="3">
        <f>AVERAGE(B13,Y13)</f>
        <v>2.0132500000000002</v>
      </c>
      <c r="S51" t="s">
        <v>321</v>
      </c>
      <c r="T51">
        <v>0.99200143627491622</v>
      </c>
      <c r="U51"/>
      <c r="V51"/>
      <c r="W51"/>
      <c r="X51"/>
      <c r="Y51"/>
      <c r="Z51"/>
      <c r="AA51"/>
    </row>
    <row r="52" spans="2:27" ht="15" customHeight="1" x14ac:dyDescent="0.2">
      <c r="B52" t="s">
        <v>209</v>
      </c>
      <c r="C52">
        <v>100</v>
      </c>
      <c r="D52" s="3">
        <f>AVERAGE(B15,Y15)</f>
        <v>1.41045</v>
      </c>
      <c r="S52" t="s">
        <v>322</v>
      </c>
      <c r="T52">
        <v>7.9700786994762657E-2</v>
      </c>
      <c r="U52"/>
      <c r="V52"/>
      <c r="W52"/>
      <c r="X52"/>
      <c r="Y52"/>
      <c r="Z52"/>
      <c r="AA52"/>
    </row>
    <row r="53" spans="2:27" ht="15" customHeight="1" thickBot="1" x14ac:dyDescent="0.25">
      <c r="B53" t="s">
        <v>210</v>
      </c>
      <c r="C53">
        <v>80</v>
      </c>
      <c r="D53" s="3">
        <f>AVERAGE(B17,Y17)</f>
        <v>1.23125</v>
      </c>
      <c r="S53" s="15" t="s">
        <v>323</v>
      </c>
      <c r="T53" s="15">
        <v>7</v>
      </c>
      <c r="U53"/>
      <c r="V53"/>
      <c r="W53"/>
      <c r="X53"/>
      <c r="Y53"/>
      <c r="Z53"/>
      <c r="AA53"/>
    </row>
    <row r="54" spans="2:27" ht="15" customHeight="1" x14ac:dyDescent="0.2">
      <c r="B54" t="s">
        <v>211</v>
      </c>
      <c r="C54">
        <v>40</v>
      </c>
      <c r="D54" s="3">
        <f>AVERAGE(B19,Y19)</f>
        <v>0.68209999999999993</v>
      </c>
      <c r="S54"/>
      <c r="T54"/>
      <c r="U54"/>
      <c r="V54"/>
      <c r="W54"/>
      <c r="X54"/>
      <c r="Y54"/>
      <c r="Z54"/>
      <c r="AA54"/>
    </row>
    <row r="55" spans="2:27" ht="15" customHeight="1" thickBot="1" x14ac:dyDescent="0.25">
      <c r="B55" t="s">
        <v>212</v>
      </c>
      <c r="C55">
        <v>20</v>
      </c>
      <c r="D55" s="3">
        <f>AVERAGE(B21,Y21)</f>
        <v>0.2868</v>
      </c>
      <c r="S55" t="s">
        <v>324</v>
      </c>
      <c r="T55"/>
      <c r="U55"/>
      <c r="V55"/>
      <c r="W55"/>
      <c r="X55"/>
      <c r="Y55"/>
      <c r="Z55"/>
      <c r="AA55"/>
    </row>
    <row r="56" spans="2:27" ht="15" customHeight="1" x14ac:dyDescent="0.2">
      <c r="B56" t="s">
        <v>213</v>
      </c>
      <c r="C56">
        <v>10</v>
      </c>
      <c r="D56" s="3">
        <f>AVERAGE(B23,Y23)</f>
        <v>0.17020000000000002</v>
      </c>
      <c r="S56" s="16"/>
      <c r="T56" s="16" t="s">
        <v>329</v>
      </c>
      <c r="U56" s="16" t="s">
        <v>330</v>
      </c>
      <c r="V56" s="16" t="s">
        <v>331</v>
      </c>
      <c r="W56" s="16" t="s">
        <v>13</v>
      </c>
      <c r="X56" s="16" t="s">
        <v>332</v>
      </c>
      <c r="Y56"/>
      <c r="Z56"/>
      <c r="AA56"/>
    </row>
    <row r="57" spans="2:27" ht="15" customHeight="1" x14ac:dyDescent="0.2">
      <c r="S57" t="s">
        <v>325</v>
      </c>
      <c r="T57">
        <v>1</v>
      </c>
      <c r="U57">
        <v>4.7332559927620794</v>
      </c>
      <c r="V57">
        <v>4.7332559927620794</v>
      </c>
      <c r="W57">
        <v>745.13467495217458</v>
      </c>
      <c r="X57">
        <v>1.2345037331862654E-6</v>
      </c>
      <c r="Y57"/>
      <c r="Z57"/>
      <c r="AA57"/>
    </row>
    <row r="58" spans="2:27" ht="15" customHeight="1" x14ac:dyDescent="0.2">
      <c r="S58" t="s">
        <v>326</v>
      </c>
      <c r="T58">
        <v>5</v>
      </c>
      <c r="U58">
        <v>3.1761077237922639E-2</v>
      </c>
      <c r="V58">
        <v>6.3522154475845281E-3</v>
      </c>
      <c r="W58"/>
      <c r="X58"/>
      <c r="Y58"/>
      <c r="Z58"/>
      <c r="AA58"/>
    </row>
    <row r="59" spans="2:27" ht="15" customHeight="1" thickBot="1" x14ac:dyDescent="0.25">
      <c r="S59" s="15" t="s">
        <v>327</v>
      </c>
      <c r="T59" s="15">
        <v>6</v>
      </c>
      <c r="U59" s="15">
        <v>4.7650170700000016</v>
      </c>
      <c r="V59" s="15"/>
      <c r="W59" s="15"/>
      <c r="X59" s="15"/>
      <c r="Y59"/>
      <c r="Z59"/>
      <c r="AA59"/>
    </row>
    <row r="60" spans="2:27" ht="15" customHeight="1" thickBot="1" x14ac:dyDescent="0.25">
      <c r="S60"/>
      <c r="T60"/>
      <c r="U60"/>
      <c r="V60"/>
      <c r="W60"/>
      <c r="X60"/>
      <c r="Y60"/>
      <c r="Z60"/>
      <c r="AA60"/>
    </row>
    <row r="61" spans="2:27" ht="15" customHeight="1" x14ac:dyDescent="0.2">
      <c r="S61" s="16"/>
      <c r="T61" s="16" t="s">
        <v>333</v>
      </c>
      <c r="U61" s="16" t="s">
        <v>322</v>
      </c>
      <c r="V61" s="16" t="s">
        <v>334</v>
      </c>
      <c r="W61" s="16" t="s">
        <v>335</v>
      </c>
      <c r="X61" s="16" t="s">
        <v>336</v>
      </c>
      <c r="Y61" s="16" t="s">
        <v>337</v>
      </c>
      <c r="Z61" s="16" t="s">
        <v>338</v>
      </c>
      <c r="AA61" s="16" t="s">
        <v>339</v>
      </c>
    </row>
    <row r="62" spans="2:27" ht="15" customHeight="1" x14ac:dyDescent="0.2">
      <c r="S62" t="s">
        <v>328</v>
      </c>
      <c r="T62">
        <v>0.11143115942028925</v>
      </c>
      <c r="U62">
        <v>4.9856288700301975E-2</v>
      </c>
      <c r="V62">
        <v>2.2350472192209989</v>
      </c>
      <c r="W62">
        <v>7.5683756452168127E-2</v>
      </c>
      <c r="X62">
        <v>-1.6728510704947075E-2</v>
      </c>
      <c r="Y62">
        <v>0.23959082954552557</v>
      </c>
      <c r="Z62">
        <v>-1.6728510704947075E-2</v>
      </c>
      <c r="AA62">
        <v>0.23959082954552557</v>
      </c>
    </row>
    <row r="63" spans="2:27" ht="15" customHeight="1" thickBot="1" x14ac:dyDescent="0.25">
      <c r="S63" s="15" t="s">
        <v>340</v>
      </c>
      <c r="T63" s="15">
        <v>1.2651553140096628E-2</v>
      </c>
      <c r="U63" s="15">
        <v>4.6347515363205768E-4</v>
      </c>
      <c r="V63" s="15">
        <v>27.297155070669454</v>
      </c>
      <c r="W63" s="15">
        <v>1.2345037331862633E-6</v>
      </c>
      <c r="X63" s="15">
        <v>1.146015232890131E-2</v>
      </c>
      <c r="Y63" s="15">
        <v>1.3842953951291946E-2</v>
      </c>
      <c r="Z63" s="15">
        <v>1.146015232890131E-2</v>
      </c>
      <c r="AA63" s="15">
        <v>1.3842953951291946E-2</v>
      </c>
    </row>
    <row r="64" spans="2:27" ht="15" customHeight="1" x14ac:dyDescent="0.2">
      <c r="S64"/>
      <c r="T64"/>
      <c r="U64"/>
      <c r="V64"/>
      <c r="W64"/>
      <c r="X64"/>
      <c r="Y64"/>
      <c r="Z64"/>
      <c r="AA64"/>
    </row>
    <row r="65" spans="19:27" ht="15" customHeight="1" x14ac:dyDescent="0.2">
      <c r="S65"/>
      <c r="T65"/>
      <c r="U65"/>
      <c r="V65"/>
      <c r="W65"/>
      <c r="X65"/>
      <c r="Y65"/>
      <c r="Z65"/>
      <c r="AA65"/>
    </row>
    <row r="66" spans="19:27" ht="15" customHeight="1" x14ac:dyDescent="0.2">
      <c r="S66"/>
      <c r="T66"/>
      <c r="U66"/>
      <c r="V66"/>
      <c r="W66"/>
      <c r="X66"/>
      <c r="Y66"/>
      <c r="Z66"/>
      <c r="AA66"/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3B8B-DDBB-4D07-A739-10FEB3732BCB}">
  <sheetPr codeName="Sheet26"/>
  <dimension ref="A1:AH66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7" width="8" customWidth="1"/>
    <col min="18" max="18" width="12" customWidth="1"/>
    <col min="19" max="24" width="8" customWidth="1"/>
    <col min="25" max="25" width="11.28515625" customWidth="1"/>
  </cols>
  <sheetData>
    <row r="1" spans="1:33" ht="15" customHeight="1" x14ac:dyDescent="0.2">
      <c r="A1" t="s">
        <v>0</v>
      </c>
    </row>
    <row r="2" spans="1:33" ht="15" customHeight="1" x14ac:dyDescent="0.2">
      <c r="A2" t="s">
        <v>2685</v>
      </c>
    </row>
    <row r="3" spans="1:33" ht="15" customHeight="1" x14ac:dyDescent="0.2">
      <c r="A3" t="s">
        <v>2686</v>
      </c>
    </row>
    <row r="4" spans="1:33" ht="15" customHeight="1" x14ac:dyDescent="0.25">
      <c r="A4" t="s">
        <v>3</v>
      </c>
      <c r="AB4" s="94"/>
    </row>
    <row r="5" spans="1:33" ht="15" customHeight="1" x14ac:dyDescent="0.2">
      <c r="A5" t="s">
        <v>349</v>
      </c>
    </row>
    <row r="6" spans="1:33" ht="15" customHeight="1" x14ac:dyDescent="0.2">
      <c r="A6" t="s">
        <v>5</v>
      </c>
      <c r="AB6" s="93"/>
      <c r="AD6" s="24"/>
      <c r="AG6" s="24"/>
    </row>
    <row r="7" spans="1:33" ht="15" customHeight="1" x14ac:dyDescent="0.2">
      <c r="A7" t="s">
        <v>3</v>
      </c>
      <c r="AB7" s="93"/>
      <c r="AC7" s="24"/>
      <c r="AD7" s="24"/>
      <c r="AF7" s="24"/>
      <c r="AG7" s="24"/>
    </row>
    <row r="8" spans="1:33" ht="15" customHeight="1" x14ac:dyDescent="0.2">
      <c r="A8" t="s">
        <v>6</v>
      </c>
      <c r="AC8" s="24"/>
      <c r="AF8" s="24"/>
    </row>
    <row r="9" spans="1:33" ht="15" customHeight="1" x14ac:dyDescent="0.2">
      <c r="A9" t="s">
        <v>3</v>
      </c>
      <c r="AC9" s="24"/>
    </row>
    <row r="10" spans="1:33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  <c r="AC10" s="24"/>
      <c r="AD10" s="1"/>
      <c r="AF10" s="24"/>
    </row>
    <row r="11" spans="1:33" ht="15" customHeight="1" x14ac:dyDescent="0.2">
      <c r="A11" t="s">
        <v>8</v>
      </c>
      <c r="B11" s="77">
        <v>2.7443</v>
      </c>
      <c r="C11" s="2">
        <v>5.8799999999999998E-2</v>
      </c>
      <c r="D11" s="2">
        <v>5.9799999999999999E-2</v>
      </c>
      <c r="E11" s="2">
        <v>5.5800000000000002E-2</v>
      </c>
      <c r="F11" s="2">
        <v>5.7000000000000002E-2</v>
      </c>
      <c r="G11" s="2">
        <v>2.8551000000000002</v>
      </c>
      <c r="H11" s="2">
        <v>2.9007000000000001</v>
      </c>
      <c r="I11" s="2">
        <v>0.88849999999999996</v>
      </c>
      <c r="J11" s="2">
        <v>0.88529999999999998</v>
      </c>
      <c r="K11" s="2">
        <v>0.93589999999999995</v>
      </c>
      <c r="L11" s="2">
        <v>0.88790000000000002</v>
      </c>
      <c r="M11" s="2">
        <v>0.80549999999999999</v>
      </c>
      <c r="N11" s="2">
        <v>0.73880000000000001</v>
      </c>
      <c r="O11" s="2">
        <v>8.2500000000000004E-2</v>
      </c>
      <c r="P11" s="2">
        <v>8.1900000000000001E-2</v>
      </c>
      <c r="Q11" s="2">
        <v>8.8499999999999995E-2</v>
      </c>
      <c r="R11" s="2">
        <v>8.8999999999999996E-2</v>
      </c>
      <c r="S11" s="2">
        <v>0.28060000000000002</v>
      </c>
      <c r="T11" s="2">
        <v>0.2646</v>
      </c>
      <c r="U11" s="2">
        <v>0.21440000000000001</v>
      </c>
      <c r="V11" s="2">
        <v>0.2195</v>
      </c>
      <c r="W11" s="2">
        <v>9.4200000000000006E-2</v>
      </c>
      <c r="X11" s="2">
        <v>9.11E-2</v>
      </c>
      <c r="Y11" s="77">
        <v>2.4192999999999998</v>
      </c>
      <c r="AC11" s="24"/>
    </row>
    <row r="12" spans="1:33" ht="15" customHeight="1" x14ac:dyDescent="0.2">
      <c r="A12" t="s">
        <v>9</v>
      </c>
      <c r="B12" s="2">
        <v>2.3820000000000001</v>
      </c>
      <c r="C12" s="2">
        <v>2.4291</v>
      </c>
      <c r="D12" s="2">
        <v>0.76619999999999999</v>
      </c>
      <c r="E12" s="2">
        <v>0.77939999999999998</v>
      </c>
      <c r="F12" s="2">
        <v>1.0342</v>
      </c>
      <c r="G12" s="2">
        <v>1.0837000000000001</v>
      </c>
      <c r="H12" s="2">
        <v>0.43980000000000002</v>
      </c>
      <c r="I12" s="2">
        <v>0.46800000000000003</v>
      </c>
      <c r="J12" s="2">
        <v>2.7216999999999998</v>
      </c>
      <c r="K12" s="2">
        <v>2.7566000000000002</v>
      </c>
      <c r="L12" s="2">
        <v>0.3241</v>
      </c>
      <c r="M12" s="2">
        <v>0.36559999999999998</v>
      </c>
      <c r="N12" s="2">
        <v>0.34610000000000002</v>
      </c>
      <c r="O12" s="2">
        <v>0.36230000000000001</v>
      </c>
      <c r="P12" s="2">
        <v>2.6309</v>
      </c>
      <c r="Q12" s="2">
        <v>2.6892999999999998</v>
      </c>
      <c r="R12" s="2">
        <v>0.2681</v>
      </c>
      <c r="S12" s="2">
        <v>0.27850000000000003</v>
      </c>
      <c r="T12" s="2">
        <v>2.7017000000000002</v>
      </c>
      <c r="U12" s="2">
        <v>2.7065999999999999</v>
      </c>
      <c r="V12" s="2">
        <v>0.52849999999999997</v>
      </c>
      <c r="W12" s="2">
        <v>0.57420000000000004</v>
      </c>
      <c r="X12" s="2">
        <v>0.94669999999999999</v>
      </c>
      <c r="Y12" s="2">
        <v>1.0081</v>
      </c>
      <c r="AC12" s="24"/>
    </row>
    <row r="13" spans="1:33" ht="15" customHeight="1" x14ac:dyDescent="0.2">
      <c r="A13" t="s">
        <v>10</v>
      </c>
      <c r="B13" s="77">
        <v>2.3891</v>
      </c>
      <c r="C13" s="2">
        <v>9.7699999999999995E-2</v>
      </c>
      <c r="D13" s="2">
        <v>8.8200000000000001E-2</v>
      </c>
      <c r="E13" s="2">
        <v>0.29189999999999999</v>
      </c>
      <c r="F13" s="2">
        <v>0.26279999999999998</v>
      </c>
      <c r="G13" s="2">
        <v>0.30420000000000003</v>
      </c>
      <c r="H13" s="2">
        <v>0.30399999999999999</v>
      </c>
      <c r="I13" s="2">
        <v>1.6775</v>
      </c>
      <c r="J13" s="2">
        <v>1.9381999999999999</v>
      </c>
      <c r="K13" s="2">
        <v>1.6341000000000001</v>
      </c>
      <c r="L13" s="2">
        <v>1.5911</v>
      </c>
      <c r="M13" s="2">
        <v>8.2900000000000001E-2</v>
      </c>
      <c r="N13" s="2">
        <v>7.9399999999999998E-2</v>
      </c>
      <c r="O13" s="2">
        <v>6.6900000000000001E-2</v>
      </c>
      <c r="P13" s="2">
        <v>6.7000000000000004E-2</v>
      </c>
      <c r="Q13" s="2">
        <v>0.995</v>
      </c>
      <c r="R13" s="2">
        <v>0.98040000000000005</v>
      </c>
      <c r="S13" s="2">
        <v>0.90190000000000003</v>
      </c>
      <c r="T13" s="2">
        <v>0.87819999999999998</v>
      </c>
      <c r="U13" s="2">
        <v>1.6882999999999999</v>
      </c>
      <c r="V13" s="2">
        <v>1.5932999999999999</v>
      </c>
      <c r="W13" s="2">
        <v>0.76429999999999998</v>
      </c>
      <c r="X13" s="2">
        <v>0.70779999999999998</v>
      </c>
      <c r="Y13" s="77">
        <v>2.1398000000000001</v>
      </c>
    </row>
    <row r="14" spans="1:33" ht="15" customHeight="1" x14ac:dyDescent="0.2">
      <c r="A14" t="s">
        <v>11</v>
      </c>
      <c r="B14" s="2">
        <v>2.4698000000000002</v>
      </c>
      <c r="C14" s="2">
        <v>2.4535</v>
      </c>
      <c r="D14" s="2">
        <v>2.8304999999999998</v>
      </c>
      <c r="E14" s="2">
        <v>2.8506999999999998</v>
      </c>
      <c r="F14" s="2">
        <v>1.548</v>
      </c>
      <c r="G14" s="2">
        <v>1.6435</v>
      </c>
      <c r="H14" s="2">
        <v>0.50080000000000002</v>
      </c>
      <c r="I14" s="2">
        <v>0.59550000000000003</v>
      </c>
      <c r="J14" s="2">
        <v>2.4354</v>
      </c>
      <c r="K14" s="2">
        <v>2.3140000000000001</v>
      </c>
      <c r="L14" s="2">
        <v>1.8207</v>
      </c>
      <c r="M14" s="2">
        <v>1.8004</v>
      </c>
      <c r="N14" s="2">
        <v>1.1887000000000001</v>
      </c>
      <c r="O14" s="2">
        <v>1.4228000000000001</v>
      </c>
      <c r="P14" s="2">
        <v>0.1249</v>
      </c>
      <c r="Q14" s="2">
        <v>0.14349999999999999</v>
      </c>
      <c r="R14" s="2">
        <v>7.9600000000000004E-2</v>
      </c>
      <c r="S14" s="2">
        <v>7.9799999999999996E-2</v>
      </c>
      <c r="T14" s="2">
        <v>0.17480000000000001</v>
      </c>
      <c r="U14" s="2">
        <v>0.19489999999999999</v>
      </c>
      <c r="V14" s="2">
        <v>0.1923</v>
      </c>
      <c r="W14" s="2">
        <v>0.2064</v>
      </c>
      <c r="X14" s="2">
        <v>0.17019999999999999</v>
      </c>
      <c r="Y14" s="2">
        <v>0.12559999999999999</v>
      </c>
      <c r="AB14" s="93"/>
      <c r="AD14" s="24"/>
      <c r="AG14" s="24"/>
    </row>
    <row r="15" spans="1:33" ht="15" customHeight="1" x14ac:dyDescent="0.2">
      <c r="A15" t="s">
        <v>12</v>
      </c>
      <c r="B15" s="77">
        <v>1.6758999999999999</v>
      </c>
      <c r="C15" s="2">
        <v>7.3200000000000001E-2</v>
      </c>
      <c r="D15" s="2">
        <v>6.8500000000000005E-2</v>
      </c>
      <c r="E15" s="2">
        <v>1.6839</v>
      </c>
      <c r="F15" s="2">
        <v>1.7696000000000001</v>
      </c>
      <c r="G15" s="2">
        <v>0.54669999999999996</v>
      </c>
      <c r="H15" s="2">
        <v>0.51929999999999998</v>
      </c>
      <c r="I15" s="2">
        <v>0.28310000000000002</v>
      </c>
      <c r="J15" s="2">
        <v>0.27029999999999998</v>
      </c>
      <c r="K15" s="2">
        <v>0.1956</v>
      </c>
      <c r="L15" s="2">
        <v>0.17560000000000001</v>
      </c>
      <c r="M15" s="2">
        <v>0.1132</v>
      </c>
      <c r="N15" s="2">
        <v>0.1116</v>
      </c>
      <c r="O15" s="2">
        <v>9.8599999999999993E-2</v>
      </c>
      <c r="P15" s="2">
        <v>0.1011</v>
      </c>
      <c r="Q15" s="2">
        <v>9.4600000000000004E-2</v>
      </c>
      <c r="R15" s="2">
        <v>9.2999999999999999E-2</v>
      </c>
      <c r="S15" s="2">
        <v>7.1499999999999994E-2</v>
      </c>
      <c r="T15" s="2">
        <v>7.0000000000000007E-2</v>
      </c>
      <c r="U15" s="2">
        <v>1.2058</v>
      </c>
      <c r="V15" s="2">
        <v>1.0065999999999999</v>
      </c>
      <c r="W15" s="2">
        <v>2.8306</v>
      </c>
      <c r="X15" s="2">
        <v>2.7997999999999998</v>
      </c>
      <c r="Y15" s="77">
        <v>1.3778999999999999</v>
      </c>
      <c r="AB15" s="93"/>
      <c r="AC15" s="24"/>
      <c r="AF15" s="24"/>
    </row>
    <row r="16" spans="1:33" ht="15" customHeight="1" x14ac:dyDescent="0.2">
      <c r="A16" t="s">
        <v>13</v>
      </c>
      <c r="B16" s="2">
        <v>0.1759</v>
      </c>
      <c r="C16" s="2">
        <v>0.17219999999999999</v>
      </c>
      <c r="D16" s="2">
        <v>0.16539999999999999</v>
      </c>
      <c r="E16" s="2">
        <v>0.17910000000000001</v>
      </c>
      <c r="F16" s="2">
        <v>7.6200000000000004E-2</v>
      </c>
      <c r="G16" s="2">
        <v>8.2100000000000006E-2</v>
      </c>
      <c r="H16" s="2">
        <v>7.2800000000000004E-2</v>
      </c>
      <c r="I16" s="2">
        <v>8.2799999999999999E-2</v>
      </c>
      <c r="J16" s="2">
        <v>2.8694999999999999</v>
      </c>
      <c r="K16" s="2">
        <v>2.9207000000000001</v>
      </c>
      <c r="L16" s="2">
        <v>2.9178000000000002</v>
      </c>
      <c r="M16" s="2">
        <v>2.9028999999999998</v>
      </c>
      <c r="N16" s="2">
        <v>2.9428000000000001</v>
      </c>
      <c r="O16" s="2">
        <v>2.9297</v>
      </c>
      <c r="P16" s="2">
        <v>2.4672999999999998</v>
      </c>
      <c r="Q16" s="2">
        <v>2.5678999999999998</v>
      </c>
      <c r="R16" s="2">
        <v>0.1046</v>
      </c>
      <c r="S16" s="2">
        <v>0.1042</v>
      </c>
      <c r="T16" s="2">
        <v>1.7616000000000001</v>
      </c>
      <c r="U16" s="2">
        <v>1.9119999999999999</v>
      </c>
      <c r="V16" s="2">
        <v>1.3007</v>
      </c>
      <c r="W16" s="2">
        <v>1.2935000000000001</v>
      </c>
      <c r="X16" s="2">
        <v>0.90690000000000004</v>
      </c>
      <c r="Y16" s="2">
        <v>1.0394000000000001</v>
      </c>
      <c r="AC16" s="24"/>
      <c r="AF16" s="24"/>
    </row>
    <row r="17" spans="1:34" ht="15" customHeight="1" x14ac:dyDescent="0.2">
      <c r="A17" t="s">
        <v>14</v>
      </c>
      <c r="B17" s="77">
        <v>1.3582000000000001</v>
      </c>
      <c r="C17" s="2">
        <v>2.8854000000000002</v>
      </c>
      <c r="D17" s="2">
        <v>2.9573</v>
      </c>
      <c r="E17" s="2">
        <v>9.0499999999999997E-2</v>
      </c>
      <c r="F17" s="2">
        <v>8.5199999999999998E-2</v>
      </c>
      <c r="G17" s="2">
        <v>7.8E-2</v>
      </c>
      <c r="H17" s="2">
        <v>8.1699999999999995E-2</v>
      </c>
      <c r="I17" s="2">
        <v>0.63829999999999998</v>
      </c>
      <c r="J17" s="2">
        <v>0.63819999999999999</v>
      </c>
      <c r="K17" s="2">
        <v>2.8401000000000001</v>
      </c>
      <c r="L17" s="2">
        <v>2.8645999999999998</v>
      </c>
      <c r="M17" s="2">
        <v>0.19239999999999999</v>
      </c>
      <c r="N17" s="2">
        <v>0.1956</v>
      </c>
      <c r="O17" s="2">
        <v>0.1807</v>
      </c>
      <c r="P17" s="2">
        <v>0.1827</v>
      </c>
      <c r="Q17" s="2">
        <v>0.91149999999999998</v>
      </c>
      <c r="R17" s="2">
        <v>0.82440000000000002</v>
      </c>
      <c r="S17" s="2">
        <v>0.75360000000000005</v>
      </c>
      <c r="T17" s="2">
        <v>0.65590000000000004</v>
      </c>
      <c r="U17" s="2">
        <v>7.7799999999999994E-2</v>
      </c>
      <c r="V17" s="2">
        <v>7.5399999999999995E-2</v>
      </c>
      <c r="W17" s="2">
        <v>8.3000000000000004E-2</v>
      </c>
      <c r="X17" s="2">
        <v>7.7499999999999999E-2</v>
      </c>
      <c r="Y17" s="77">
        <v>1.2931999999999999</v>
      </c>
      <c r="AC17" s="24"/>
    </row>
    <row r="18" spans="1:34" ht="15" customHeight="1" x14ac:dyDescent="0.2">
      <c r="A18" t="s">
        <v>15</v>
      </c>
      <c r="B18" s="2">
        <v>2.5283000000000002</v>
      </c>
      <c r="C18" s="2">
        <v>2.5284</v>
      </c>
      <c r="D18" s="2">
        <v>0.9546</v>
      </c>
      <c r="E18" s="2">
        <v>0.9617</v>
      </c>
      <c r="F18" s="2">
        <v>5.5399999999999998E-2</v>
      </c>
      <c r="G18" s="2">
        <v>5.5800000000000002E-2</v>
      </c>
      <c r="H18" s="2">
        <v>2.6509</v>
      </c>
      <c r="I18" s="2">
        <v>2.5941999999999998</v>
      </c>
      <c r="J18" s="2">
        <v>0.1991</v>
      </c>
      <c r="K18" s="2">
        <v>0.1744</v>
      </c>
      <c r="L18" s="2">
        <v>2.8273000000000001</v>
      </c>
      <c r="M18" s="2">
        <v>2.7637999999999998</v>
      </c>
      <c r="N18" s="2">
        <v>0.65080000000000005</v>
      </c>
      <c r="O18" s="2">
        <v>0.64670000000000005</v>
      </c>
      <c r="P18" s="2">
        <v>0.43869999999999998</v>
      </c>
      <c r="Q18" s="2">
        <v>0.46229999999999999</v>
      </c>
      <c r="R18" s="2">
        <v>1.3121</v>
      </c>
      <c r="S18" s="2">
        <v>1.3775999999999999</v>
      </c>
      <c r="T18" s="2">
        <v>0.73640000000000005</v>
      </c>
      <c r="U18" s="2">
        <v>0.74139999999999995</v>
      </c>
      <c r="V18" s="2">
        <v>2.9089999999999998</v>
      </c>
      <c r="W18" s="2">
        <v>2.8601000000000001</v>
      </c>
      <c r="X18" s="2">
        <v>2.0836999999999999</v>
      </c>
      <c r="Y18" s="2">
        <v>2.0457999999999998</v>
      </c>
      <c r="AC18" s="24"/>
      <c r="AF18" s="24"/>
    </row>
    <row r="19" spans="1:34" ht="15" customHeight="1" x14ac:dyDescent="0.2">
      <c r="A19" t="s">
        <v>16</v>
      </c>
      <c r="B19" s="77">
        <v>0.65949999999999998</v>
      </c>
      <c r="C19" s="2">
        <v>2.3241000000000001</v>
      </c>
      <c r="D19" s="2">
        <v>2.3431000000000002</v>
      </c>
      <c r="E19" s="2">
        <v>1.7783</v>
      </c>
      <c r="F19" s="2">
        <v>1.7013</v>
      </c>
      <c r="G19" s="2">
        <v>0.34499999999999997</v>
      </c>
      <c r="H19" s="2">
        <v>0.29970000000000002</v>
      </c>
      <c r="I19" s="2">
        <v>0.27850000000000003</v>
      </c>
      <c r="J19" s="2">
        <v>0.26219999999999999</v>
      </c>
      <c r="K19" s="2">
        <v>9.7199999999999995E-2</v>
      </c>
      <c r="L19" s="2">
        <v>9.2399999999999996E-2</v>
      </c>
      <c r="M19" s="2">
        <v>2.8515999999999999</v>
      </c>
      <c r="N19" s="2">
        <v>2.8633999999999999</v>
      </c>
      <c r="O19" s="2">
        <v>2.8134000000000001</v>
      </c>
      <c r="P19" s="2">
        <v>2.8220999999999998</v>
      </c>
      <c r="Q19" s="2">
        <v>2.2930000000000001</v>
      </c>
      <c r="R19" s="2">
        <v>2.2665999999999999</v>
      </c>
      <c r="S19" s="2">
        <v>2.7915000000000001</v>
      </c>
      <c r="T19" s="2">
        <v>2.7370000000000001</v>
      </c>
      <c r="U19" s="2">
        <v>1.5367999999999999</v>
      </c>
      <c r="V19" s="2">
        <v>1.5471999999999999</v>
      </c>
      <c r="W19" s="2">
        <v>1.4939</v>
      </c>
      <c r="X19" s="2">
        <v>1.3183</v>
      </c>
      <c r="Y19" s="77">
        <v>0.64410000000000001</v>
      </c>
      <c r="AC19" s="24"/>
    </row>
    <row r="20" spans="1:34" ht="15" customHeight="1" x14ac:dyDescent="0.2">
      <c r="A20" t="s">
        <v>17</v>
      </c>
      <c r="B20" s="2">
        <v>2.8323999999999998</v>
      </c>
      <c r="C20" s="2">
        <v>2.8561000000000001</v>
      </c>
      <c r="D20" s="2">
        <v>2.9689999999999999</v>
      </c>
      <c r="E20" s="2">
        <v>2.9093</v>
      </c>
      <c r="F20" s="2">
        <v>1.7444</v>
      </c>
      <c r="G20" s="2">
        <v>1.7679</v>
      </c>
      <c r="H20" s="2">
        <v>1.9955000000000001</v>
      </c>
      <c r="I20" s="2">
        <v>1.9761</v>
      </c>
      <c r="J20" s="2">
        <v>2.7601</v>
      </c>
      <c r="K20" s="2">
        <v>2.7622</v>
      </c>
      <c r="L20" s="2">
        <v>2.5703999999999998</v>
      </c>
      <c r="M20" s="2">
        <v>2.5103</v>
      </c>
      <c r="N20" s="2">
        <v>1.2785</v>
      </c>
      <c r="O20" s="2">
        <v>1.2645999999999999</v>
      </c>
      <c r="P20" s="2">
        <v>0.53580000000000005</v>
      </c>
      <c r="Q20" s="2">
        <v>0.58799999999999997</v>
      </c>
      <c r="R20" s="2">
        <v>0.2475</v>
      </c>
      <c r="S20" s="2">
        <v>0.2424</v>
      </c>
      <c r="T20" s="2">
        <v>0.2087</v>
      </c>
      <c r="U20" s="2">
        <v>0.2142</v>
      </c>
      <c r="V20" s="2">
        <v>1.3132999999999999</v>
      </c>
      <c r="W20" s="2">
        <v>1.2718</v>
      </c>
      <c r="X20" s="2">
        <v>0.61</v>
      </c>
      <c r="Y20" s="2">
        <v>0.67759999999999998</v>
      </c>
    </row>
    <row r="21" spans="1:34" ht="15" customHeight="1" x14ac:dyDescent="0.2">
      <c r="A21" t="s">
        <v>18</v>
      </c>
      <c r="B21" s="77">
        <v>0.32490000000000002</v>
      </c>
      <c r="C21" s="2">
        <v>0.28070000000000001</v>
      </c>
      <c r="D21" s="2">
        <v>0.25879999999999997</v>
      </c>
      <c r="E21" s="2">
        <v>2.3782000000000001</v>
      </c>
      <c r="F21" s="2">
        <v>2.3841999999999999</v>
      </c>
      <c r="G21" s="2">
        <v>2.6669999999999998</v>
      </c>
      <c r="H21" s="2">
        <v>2.6273</v>
      </c>
      <c r="I21" s="2">
        <v>2.2862</v>
      </c>
      <c r="J21" s="2">
        <v>2.2591000000000001</v>
      </c>
      <c r="K21" s="2">
        <v>2.6939000000000002</v>
      </c>
      <c r="L21" s="2">
        <v>2.6646999999999998</v>
      </c>
      <c r="M21" s="2">
        <v>2.6522000000000001</v>
      </c>
      <c r="N21" s="2">
        <v>2.625</v>
      </c>
      <c r="O21" s="2">
        <v>2.8773</v>
      </c>
      <c r="P21" s="2">
        <v>2.8580000000000001</v>
      </c>
      <c r="Q21" s="2">
        <v>8.5300000000000001E-2</v>
      </c>
      <c r="R21" s="2">
        <v>8.09E-2</v>
      </c>
      <c r="S21" s="2">
        <v>2.6758999999999999</v>
      </c>
      <c r="T21" s="2">
        <v>2.6629999999999998</v>
      </c>
      <c r="U21" s="2">
        <v>0.46529999999999999</v>
      </c>
      <c r="V21" s="2">
        <v>0.44030000000000002</v>
      </c>
      <c r="W21" s="2">
        <v>1.5212000000000001</v>
      </c>
      <c r="X21" s="2">
        <v>1.3965000000000001</v>
      </c>
      <c r="Y21" s="77">
        <v>0.32429999999999998</v>
      </c>
      <c r="AB21" s="93"/>
      <c r="AD21" s="24"/>
      <c r="AG21" s="24"/>
    </row>
    <row r="22" spans="1:34" ht="15" customHeight="1" x14ac:dyDescent="0.2">
      <c r="A22" t="s">
        <v>19</v>
      </c>
      <c r="B22" s="2">
        <v>9.0700000000000003E-2</v>
      </c>
      <c r="C22" s="2">
        <v>8.9300000000000004E-2</v>
      </c>
      <c r="D22" s="2">
        <v>8.5400000000000004E-2</v>
      </c>
      <c r="E22" s="2">
        <v>8.6199999999999999E-2</v>
      </c>
      <c r="F22" s="2">
        <v>0.1346</v>
      </c>
      <c r="G22" s="2">
        <v>0.1268</v>
      </c>
      <c r="H22" s="2">
        <v>2.4350999999999998</v>
      </c>
      <c r="I22" s="2">
        <v>2.4285000000000001</v>
      </c>
      <c r="J22" s="2">
        <v>1.2414000000000001</v>
      </c>
      <c r="K22" s="2">
        <v>1.1126</v>
      </c>
      <c r="L22" s="2">
        <v>2.3595999999999999</v>
      </c>
      <c r="M22" s="2">
        <v>2.4258000000000002</v>
      </c>
      <c r="N22" s="2">
        <v>0.75549999999999995</v>
      </c>
      <c r="O22" s="2">
        <v>0.87380000000000002</v>
      </c>
      <c r="P22" s="2">
        <v>1.1919</v>
      </c>
      <c r="Q22" s="2">
        <v>1.2879</v>
      </c>
      <c r="R22" s="2">
        <v>2.8422999999999998</v>
      </c>
      <c r="S22" s="2">
        <v>2.8222</v>
      </c>
      <c r="T22" s="2">
        <v>0.74580000000000002</v>
      </c>
      <c r="U22" s="2">
        <v>0.83460000000000001</v>
      </c>
      <c r="V22" s="2">
        <v>1.0612999999999999</v>
      </c>
      <c r="W22" s="2">
        <v>1.1335</v>
      </c>
      <c r="X22" s="2">
        <v>0.95079999999999998</v>
      </c>
      <c r="Y22" s="2">
        <v>0.9405</v>
      </c>
      <c r="AB22" s="93"/>
      <c r="AC22" s="24"/>
      <c r="AD22" s="24"/>
      <c r="AF22" s="24"/>
    </row>
    <row r="23" spans="1:34" ht="15" customHeight="1" x14ac:dyDescent="0.2">
      <c r="A23" t="s">
        <v>20</v>
      </c>
      <c r="B23" s="77">
        <v>0.24349999999999999</v>
      </c>
      <c r="C23" s="2">
        <v>0.1045</v>
      </c>
      <c r="D23" s="2">
        <v>9.8500000000000004E-2</v>
      </c>
      <c r="E23" s="2">
        <v>1.0207999999999999</v>
      </c>
      <c r="F23" s="2">
        <v>0.95779999999999998</v>
      </c>
      <c r="G23" s="2">
        <v>0.84640000000000004</v>
      </c>
      <c r="H23" s="2">
        <v>0.77429999999999999</v>
      </c>
      <c r="I23" s="2">
        <v>0.75149999999999995</v>
      </c>
      <c r="J23" s="2">
        <v>0.73070000000000002</v>
      </c>
      <c r="K23" s="2">
        <v>0.48659999999999998</v>
      </c>
      <c r="L23" s="2">
        <v>0.44400000000000001</v>
      </c>
      <c r="M23" s="2">
        <v>2.7865000000000002</v>
      </c>
      <c r="N23" s="2">
        <v>2.7555999999999998</v>
      </c>
      <c r="O23" s="2">
        <v>0.1056</v>
      </c>
      <c r="P23" s="2">
        <v>9.4799999999999995E-2</v>
      </c>
      <c r="Q23" s="2">
        <v>2.8279000000000001</v>
      </c>
      <c r="R23" s="2">
        <v>2.8969999999999998</v>
      </c>
      <c r="S23" s="2">
        <v>2.7786</v>
      </c>
      <c r="T23" s="2">
        <v>2.7117</v>
      </c>
      <c r="U23" s="2">
        <v>1.1900999999999999</v>
      </c>
      <c r="V23" s="2">
        <v>1.0789</v>
      </c>
      <c r="W23" s="2">
        <v>2.3271000000000002</v>
      </c>
      <c r="X23" s="2">
        <v>2.3532000000000002</v>
      </c>
      <c r="Y23" s="77">
        <v>0.19120000000000001</v>
      </c>
      <c r="AC23" s="24"/>
      <c r="AD23" s="24"/>
      <c r="AF23" s="24"/>
    </row>
    <row r="24" spans="1:34" ht="15" customHeight="1" x14ac:dyDescent="0.2">
      <c r="A24" t="s">
        <v>21</v>
      </c>
      <c r="B24" s="2">
        <v>0.11550000000000001</v>
      </c>
      <c r="C24" s="2">
        <v>0.113</v>
      </c>
      <c r="D24" s="2">
        <v>9.9199999999999997E-2</v>
      </c>
      <c r="E24" s="2">
        <v>9.9199999999999997E-2</v>
      </c>
      <c r="F24" s="2">
        <v>1.5039</v>
      </c>
      <c r="G24" s="2">
        <v>1.4196</v>
      </c>
      <c r="H24" s="2">
        <v>0.96079999999999999</v>
      </c>
      <c r="I24" s="2">
        <v>0.88939999999999997</v>
      </c>
      <c r="J24" s="2">
        <v>2.2563</v>
      </c>
      <c r="K24" s="2">
        <v>2.2564000000000002</v>
      </c>
      <c r="L24" s="2">
        <v>2.9144999999999999</v>
      </c>
      <c r="M24" s="2">
        <v>2.9297</v>
      </c>
      <c r="N24" s="2">
        <v>1.5463</v>
      </c>
      <c r="O24" s="2">
        <v>1.4804999999999999</v>
      </c>
      <c r="P24" s="2">
        <v>1.3217000000000001</v>
      </c>
      <c r="Q24" s="2">
        <v>1.2108000000000001</v>
      </c>
      <c r="R24" s="2">
        <v>0.99829999999999997</v>
      </c>
      <c r="S24" s="2">
        <v>1.0134000000000001</v>
      </c>
      <c r="T24" s="2">
        <v>0.80310000000000004</v>
      </c>
      <c r="U24" s="2">
        <v>0.8538</v>
      </c>
      <c r="V24" s="2">
        <v>2.8946000000000001</v>
      </c>
      <c r="W24" s="2">
        <v>2.9514</v>
      </c>
      <c r="X24" s="2">
        <v>2.8854000000000002</v>
      </c>
      <c r="Y24" s="2">
        <v>2.8656000000000001</v>
      </c>
      <c r="AC24" s="24"/>
      <c r="AD24" s="24"/>
    </row>
    <row r="25" spans="1:34" ht="15" customHeight="1" x14ac:dyDescent="0.2">
      <c r="A25" t="s">
        <v>22</v>
      </c>
      <c r="B25" s="77">
        <v>4.6199999999999998E-2</v>
      </c>
      <c r="C25" s="2">
        <v>2.1678000000000002</v>
      </c>
      <c r="D25" s="2">
        <v>2.0609999999999999</v>
      </c>
      <c r="E25" s="2">
        <v>2.8473999999999999</v>
      </c>
      <c r="F25" s="2">
        <v>2.8664000000000001</v>
      </c>
      <c r="G25" s="2">
        <v>2.8999000000000001</v>
      </c>
      <c r="H25" s="2">
        <v>2.8917000000000002</v>
      </c>
      <c r="I25" s="2">
        <v>0.96899999999999997</v>
      </c>
      <c r="J25" s="2">
        <v>0.90210000000000001</v>
      </c>
      <c r="K25" s="2">
        <v>2.8582000000000001</v>
      </c>
      <c r="L25" s="2">
        <v>2.8492999999999999</v>
      </c>
      <c r="M25" s="2">
        <v>8.3299999999999999E-2</v>
      </c>
      <c r="N25" s="2">
        <v>7.0999999999999994E-2</v>
      </c>
      <c r="O25" s="2">
        <v>2.3696000000000002</v>
      </c>
      <c r="P25" s="2">
        <v>2.3317000000000001</v>
      </c>
      <c r="Q25" s="2">
        <v>2.4540000000000002</v>
      </c>
      <c r="R25" s="2">
        <v>2.4304999999999999</v>
      </c>
      <c r="S25" s="2">
        <v>9.5600000000000004E-2</v>
      </c>
      <c r="T25" s="2">
        <v>8.5900000000000004E-2</v>
      </c>
      <c r="U25" s="2">
        <v>2.8277000000000001</v>
      </c>
      <c r="V25" s="2">
        <v>2.8246000000000002</v>
      </c>
      <c r="W25" s="2">
        <v>2.7936999999999999</v>
      </c>
      <c r="X25" s="2">
        <v>2.8256999999999999</v>
      </c>
      <c r="Y25" s="77">
        <v>7.7499999999999999E-2</v>
      </c>
      <c r="AC25" s="24"/>
      <c r="AD25" s="167"/>
      <c r="AF25" s="24"/>
    </row>
    <row r="26" spans="1:34" ht="15" customHeight="1" x14ac:dyDescent="0.2">
      <c r="A26" t="s">
        <v>23</v>
      </c>
      <c r="B26" s="2">
        <v>2.8536000000000001</v>
      </c>
      <c r="C26" s="2">
        <v>2.7585000000000002</v>
      </c>
      <c r="D26" s="2">
        <v>2.0857999999999999</v>
      </c>
      <c r="E26" s="2">
        <v>1.9228000000000001</v>
      </c>
      <c r="F26" s="2">
        <v>0.35859999999999997</v>
      </c>
      <c r="G26" s="2">
        <v>0.33900000000000002</v>
      </c>
      <c r="H26" s="2">
        <v>3.1097999999999999</v>
      </c>
      <c r="I26" s="2">
        <v>3.0842000000000001</v>
      </c>
      <c r="J26" s="2">
        <v>3.0638999999999998</v>
      </c>
      <c r="K26" s="2">
        <v>3.0188999999999999</v>
      </c>
      <c r="L26" s="2">
        <v>1.1856</v>
      </c>
      <c r="M26" s="2">
        <v>1.2003999999999999</v>
      </c>
      <c r="N26" s="2">
        <v>1.5709</v>
      </c>
      <c r="O26" s="2">
        <v>1.4756</v>
      </c>
      <c r="P26" s="2">
        <v>0.84340000000000004</v>
      </c>
      <c r="Q26" s="2">
        <v>0.81979999999999997</v>
      </c>
      <c r="R26" s="2">
        <v>7.4300000000000005E-2</v>
      </c>
      <c r="S26" s="2">
        <v>7.1800000000000003E-2</v>
      </c>
      <c r="T26" s="2">
        <v>3.0325000000000002</v>
      </c>
      <c r="U26" s="2">
        <v>3.0152999999999999</v>
      </c>
      <c r="V26" s="2">
        <v>3.0173999999999999</v>
      </c>
      <c r="W26" s="2">
        <v>3.0699000000000001</v>
      </c>
      <c r="X26" s="2">
        <v>1.8434999999999999</v>
      </c>
      <c r="Y26" s="2">
        <v>1.7799</v>
      </c>
      <c r="AC26" s="24"/>
    </row>
    <row r="28" spans="1:34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  <c r="AB28" s="93"/>
      <c r="AD28" s="24"/>
      <c r="AG28" s="24"/>
      <c r="AH28" s="24"/>
    </row>
    <row r="29" spans="1:34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  <c r="AC29" s="24"/>
      <c r="AF29" s="24"/>
    </row>
    <row r="30" spans="1:34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  <c r="AC30" s="24"/>
      <c r="AF30" s="24"/>
    </row>
    <row r="31" spans="1:34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  <c r="AC31" s="24"/>
    </row>
    <row r="32" spans="1:34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  <c r="AC32" s="24"/>
    </row>
    <row r="33" spans="1:34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  <c r="AC33" s="24"/>
    </row>
    <row r="34" spans="1:34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34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  <c r="AB35" s="93"/>
      <c r="AD35" s="24"/>
      <c r="AG35" s="24"/>
      <c r="AH35" s="24"/>
    </row>
    <row r="36" spans="1:34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  <c r="AC36" s="24"/>
      <c r="AD36" s="24"/>
      <c r="AF36" s="24"/>
    </row>
    <row r="37" spans="1:34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  <c r="AC37" s="24"/>
      <c r="AD37" s="294"/>
      <c r="AF37" s="24"/>
    </row>
    <row r="38" spans="1:34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  <c r="AC38" s="24"/>
    </row>
    <row r="39" spans="1:34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  <c r="AC39" s="24"/>
    </row>
    <row r="40" spans="1:34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  <c r="AC40" s="24"/>
    </row>
    <row r="41" spans="1:34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34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  <c r="AB42" s="93"/>
      <c r="AD42" s="24"/>
      <c r="AG42" s="24"/>
      <c r="AH42" s="24"/>
    </row>
    <row r="43" spans="1:34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  <c r="AC43" s="24"/>
      <c r="AF43" s="24"/>
    </row>
    <row r="44" spans="1:34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  <c r="AC44" s="24"/>
      <c r="AF44" s="24"/>
    </row>
    <row r="45" spans="1:34" ht="15" customHeight="1" x14ac:dyDescent="0.2">
      <c r="AC45" s="24"/>
    </row>
    <row r="46" spans="1:34" ht="12.75" x14ac:dyDescent="0.2">
      <c r="A46" t="s">
        <v>369</v>
      </c>
      <c r="AC46" s="24"/>
    </row>
    <row r="47" spans="1:34" ht="15" customHeight="1" x14ac:dyDescent="0.2">
      <c r="AC47" s="24"/>
    </row>
    <row r="48" spans="1:34" ht="15" customHeight="1" x14ac:dyDescent="0.2">
      <c r="AC48" s="24"/>
    </row>
    <row r="49" spans="2:29" ht="15" customHeight="1" x14ac:dyDescent="0.2">
      <c r="C49" t="s">
        <v>205</v>
      </c>
      <c r="D49" t="s">
        <v>206</v>
      </c>
      <c r="R49" t="s">
        <v>317</v>
      </c>
      <c r="AC49" s="24"/>
    </row>
    <row r="50" spans="2:29" ht="15" customHeight="1" thickBot="1" x14ac:dyDescent="0.25">
      <c r="B50" t="s">
        <v>207</v>
      </c>
      <c r="C50">
        <v>200</v>
      </c>
      <c r="D50" s="3">
        <f>AVERAGE(B11,Y11)</f>
        <v>2.5817999999999999</v>
      </c>
    </row>
    <row r="51" spans="2:29" ht="15" customHeight="1" x14ac:dyDescent="0.2">
      <c r="B51" t="s">
        <v>208</v>
      </c>
      <c r="C51">
        <v>150</v>
      </c>
      <c r="D51" s="3">
        <f>AVERAGE(B13,Y13)</f>
        <v>2.2644500000000001</v>
      </c>
      <c r="R51" s="17" t="s">
        <v>318</v>
      </c>
      <c r="S51" s="17"/>
    </row>
    <row r="52" spans="2:29" ht="15" customHeight="1" x14ac:dyDescent="0.2">
      <c r="B52" t="s">
        <v>209</v>
      </c>
      <c r="C52">
        <v>100</v>
      </c>
      <c r="D52" s="3">
        <f>AVERAGE(B15,Y15)</f>
        <v>1.5268999999999999</v>
      </c>
      <c r="R52" t="s">
        <v>319</v>
      </c>
      <c r="S52">
        <v>0.99117947886264079</v>
      </c>
    </row>
    <row r="53" spans="2:29" ht="15" customHeight="1" x14ac:dyDescent="0.2">
      <c r="B53" t="s">
        <v>210</v>
      </c>
      <c r="C53">
        <v>80</v>
      </c>
      <c r="D53" s="3">
        <f>AVERAGE(B17,Y17)</f>
        <v>1.3256999999999999</v>
      </c>
      <c r="R53" t="s">
        <v>320</v>
      </c>
      <c r="S53">
        <v>0.98243675931841612</v>
      </c>
    </row>
    <row r="54" spans="2:29" ht="15" customHeight="1" x14ac:dyDescent="0.2">
      <c r="B54" t="s">
        <v>211</v>
      </c>
      <c r="C54">
        <v>40</v>
      </c>
      <c r="D54" s="3">
        <f>AVERAGE(B19,Y19)</f>
        <v>0.65179999999999993</v>
      </c>
      <c r="R54" t="s">
        <v>321</v>
      </c>
      <c r="S54">
        <v>0.97892411118209943</v>
      </c>
    </row>
    <row r="55" spans="2:29" ht="15" customHeight="1" x14ac:dyDescent="0.2">
      <c r="B55" t="s">
        <v>212</v>
      </c>
      <c r="C55">
        <v>20</v>
      </c>
      <c r="D55" s="3">
        <f>AVERAGE(B21,Y21)</f>
        <v>0.3246</v>
      </c>
      <c r="R55" t="s">
        <v>322</v>
      </c>
      <c r="S55">
        <v>0.13466758454271788</v>
      </c>
    </row>
    <row r="56" spans="2:29" ht="15" customHeight="1" thickBot="1" x14ac:dyDescent="0.25">
      <c r="B56" t="s">
        <v>213</v>
      </c>
      <c r="C56">
        <v>10</v>
      </c>
      <c r="D56" s="3">
        <f>AVERAGE(B23,Y23)</f>
        <v>0.21734999999999999</v>
      </c>
      <c r="R56" s="15" t="s">
        <v>323</v>
      </c>
      <c r="S56" s="15">
        <v>7</v>
      </c>
    </row>
    <row r="58" spans="2:29" ht="15" customHeight="1" thickBot="1" x14ac:dyDescent="0.25">
      <c r="R58" t="s">
        <v>324</v>
      </c>
    </row>
    <row r="59" spans="2:29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9" ht="15" customHeight="1" x14ac:dyDescent="0.2">
      <c r="R60" t="s">
        <v>325</v>
      </c>
      <c r="S60">
        <v>1</v>
      </c>
      <c r="T60">
        <v>5.0721968076528645</v>
      </c>
      <c r="U60">
        <v>5.0721968076528645</v>
      </c>
      <c r="V60">
        <v>279.68550255892109</v>
      </c>
      <c r="W60">
        <v>1.3967999004020357E-5</v>
      </c>
    </row>
    <row r="61" spans="2:29" ht="15" customHeight="1" x14ac:dyDescent="0.2">
      <c r="R61" t="s">
        <v>326</v>
      </c>
      <c r="S61">
        <v>5</v>
      </c>
      <c r="T61">
        <v>9.0676791632850348E-2</v>
      </c>
      <c r="U61">
        <v>1.813535832657007E-2</v>
      </c>
    </row>
    <row r="62" spans="2:29" ht="15" customHeight="1" thickBot="1" x14ac:dyDescent="0.25">
      <c r="R62" s="15" t="s">
        <v>327</v>
      </c>
      <c r="S62" s="15">
        <v>6</v>
      </c>
      <c r="T62" s="15">
        <v>5.1628735992857147</v>
      </c>
      <c r="U62" s="15"/>
      <c r="V62" s="15"/>
      <c r="W62" s="15"/>
    </row>
    <row r="63" spans="2:29" ht="15" customHeight="1" thickBot="1" x14ac:dyDescent="0.25"/>
    <row r="64" spans="2:29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0.14779710144927471</v>
      </c>
      <c r="T65">
        <v>8.4240397450219204E-2</v>
      </c>
      <c r="U65">
        <v>1.754468235226615</v>
      </c>
      <c r="V65">
        <v>0.13971561179019887</v>
      </c>
      <c r="W65">
        <v>-6.8749734063042522E-2</v>
      </c>
      <c r="X65">
        <v>0.36434393696159195</v>
      </c>
      <c r="Y65">
        <v>-6.8749734063042522E-2</v>
      </c>
      <c r="Z65">
        <v>0.36434393696159195</v>
      </c>
    </row>
    <row r="66" spans="18:26" ht="15" customHeight="1" thickBot="1" x14ac:dyDescent="0.25">
      <c r="R66" s="15" t="s">
        <v>340</v>
      </c>
      <c r="S66" s="15">
        <v>1.3096700483091793E-2</v>
      </c>
      <c r="T66" s="15">
        <v>7.8311747962157201E-4</v>
      </c>
      <c r="U66" s="15">
        <v>16.723800481915621</v>
      </c>
      <c r="V66" s="15">
        <v>1.3967999004020357E-5</v>
      </c>
      <c r="W66" s="15">
        <v>1.1083632914807288E-2</v>
      </c>
      <c r="X66" s="15">
        <v>1.5109768051376298E-2</v>
      </c>
      <c r="Y66" s="15">
        <v>1.1083632914807288E-2</v>
      </c>
      <c r="Z66" s="15">
        <v>1.5109768051376298E-2</v>
      </c>
    </row>
  </sheetData>
  <pageMargins left="0.75" right="0.75" top="1" bottom="1" header="0.5" footer="0.5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A8A72-551B-4379-9369-130DE3B3823B}">
  <sheetPr codeName="Sheet27"/>
  <dimension ref="A1:AA65"/>
  <sheetViews>
    <sheetView topLeftCell="A4" workbookViewId="0">
      <selection activeCell="N17" sqref="N17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8" width="8" customWidth="1"/>
    <col min="19" max="19" width="11.140625" customWidth="1"/>
    <col min="20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2687</v>
      </c>
    </row>
    <row r="3" spans="1:25" ht="15" customHeight="1" x14ac:dyDescent="0.2">
      <c r="A3" t="s">
        <v>2688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2.7288000000000001</v>
      </c>
      <c r="C11" s="2">
        <v>0.77890000000000004</v>
      </c>
      <c r="D11" s="2">
        <v>0.76749999999999996</v>
      </c>
      <c r="E11" s="2">
        <v>0.48010000000000003</v>
      </c>
      <c r="F11" s="2">
        <v>0.4219</v>
      </c>
      <c r="G11" s="2">
        <v>0.11509999999999999</v>
      </c>
      <c r="H11" s="2">
        <v>0.10829999999999999</v>
      </c>
      <c r="I11" s="2">
        <v>0.1217</v>
      </c>
      <c r="J11" s="2">
        <v>0.1205</v>
      </c>
      <c r="K11" s="2">
        <v>2.8975</v>
      </c>
      <c r="L11" s="2">
        <v>2.851</v>
      </c>
      <c r="M11" s="2">
        <v>2.8414000000000001</v>
      </c>
      <c r="N11" s="2">
        <v>2.8809</v>
      </c>
      <c r="O11" s="2">
        <v>2.9476</v>
      </c>
      <c r="P11" s="2">
        <v>2.9384000000000001</v>
      </c>
      <c r="Q11" s="2">
        <v>2.8866999999999998</v>
      </c>
      <c r="R11" s="2">
        <v>2.8578999999999999</v>
      </c>
      <c r="S11" s="2">
        <v>1.9543999999999999</v>
      </c>
      <c r="T11" s="2">
        <v>1.8616999999999999</v>
      </c>
      <c r="U11" s="2">
        <v>1.5447</v>
      </c>
      <c r="V11" s="2">
        <v>1.4349000000000001</v>
      </c>
      <c r="W11" s="2">
        <v>0.3906</v>
      </c>
      <c r="X11" s="2">
        <v>0.37119999999999997</v>
      </c>
      <c r="Y11" s="77">
        <v>2.2885</v>
      </c>
    </row>
    <row r="12" spans="1:25" ht="15" customHeight="1" x14ac:dyDescent="0.2">
      <c r="A12" t="s">
        <v>9</v>
      </c>
      <c r="B12" s="2">
        <v>0.6724</v>
      </c>
      <c r="C12" s="2">
        <v>0.52900000000000003</v>
      </c>
      <c r="D12" s="2">
        <v>0.31469999999999998</v>
      </c>
      <c r="E12" s="2">
        <v>0.30709999999999998</v>
      </c>
      <c r="F12" s="2">
        <v>2.8300999999999998</v>
      </c>
      <c r="G12" s="2">
        <v>2.7932000000000001</v>
      </c>
      <c r="H12" s="2">
        <v>2.7822</v>
      </c>
      <c r="I12" s="2">
        <v>2.8218000000000001</v>
      </c>
      <c r="J12" s="2">
        <v>2.7667000000000002</v>
      </c>
      <c r="K12" s="2">
        <v>2.7690999999999999</v>
      </c>
      <c r="L12" s="2">
        <v>2.7267999999999999</v>
      </c>
      <c r="M12" s="2">
        <v>2.7073999999999998</v>
      </c>
      <c r="N12" s="2">
        <v>2.6111</v>
      </c>
      <c r="O12" s="2">
        <v>2.6499000000000001</v>
      </c>
      <c r="P12" s="2">
        <v>1.8463000000000001</v>
      </c>
      <c r="Q12" s="2">
        <v>1.7531000000000001</v>
      </c>
      <c r="R12" s="2">
        <v>2.8245</v>
      </c>
      <c r="S12" s="2">
        <v>2.7774999999999999</v>
      </c>
      <c r="T12" s="2">
        <v>2.3237999999999999</v>
      </c>
      <c r="U12" s="2">
        <v>2.3668999999999998</v>
      </c>
      <c r="V12" s="2">
        <v>2.5596000000000001</v>
      </c>
      <c r="W12" s="2">
        <v>2.5825999999999998</v>
      </c>
      <c r="X12" s="2">
        <v>0.90310000000000001</v>
      </c>
      <c r="Y12" s="2">
        <v>0.9486</v>
      </c>
    </row>
    <row r="13" spans="1:25" ht="15" customHeight="1" x14ac:dyDescent="0.2">
      <c r="A13" t="s">
        <v>10</v>
      </c>
      <c r="B13" s="77">
        <v>2.3942000000000001</v>
      </c>
      <c r="C13" s="2">
        <v>0.35630000000000001</v>
      </c>
      <c r="D13" s="2">
        <v>0.3216</v>
      </c>
      <c r="E13" s="2">
        <v>7.9299999999999995E-2</v>
      </c>
      <c r="F13" s="2">
        <v>7.5200000000000003E-2</v>
      </c>
      <c r="G13" s="2">
        <v>7.3800000000000004E-2</v>
      </c>
      <c r="H13" s="2">
        <v>7.6799999999999993E-2</v>
      </c>
      <c r="I13" s="2">
        <v>2.8475000000000001</v>
      </c>
      <c r="J13" s="2">
        <v>2.8613</v>
      </c>
      <c r="K13" s="2">
        <v>2.8816000000000002</v>
      </c>
      <c r="L13" s="2">
        <v>2.8946000000000001</v>
      </c>
      <c r="M13" s="2">
        <v>2.7892999999999999</v>
      </c>
      <c r="N13" s="2">
        <v>2.8315000000000001</v>
      </c>
      <c r="O13" s="2">
        <v>2.6724999999999999</v>
      </c>
      <c r="P13" s="2">
        <v>2.6890000000000001</v>
      </c>
      <c r="Q13" s="2">
        <v>2.7141999999999999</v>
      </c>
      <c r="R13" s="2">
        <v>2.6404999999999998</v>
      </c>
      <c r="S13" s="2">
        <v>2.1545000000000001</v>
      </c>
      <c r="T13" s="2">
        <v>2.2530999999999999</v>
      </c>
      <c r="U13" s="2">
        <v>1.3351</v>
      </c>
      <c r="V13" s="2">
        <v>1.3898999999999999</v>
      </c>
      <c r="W13" s="2">
        <v>0.3342</v>
      </c>
      <c r="X13" s="2">
        <v>0.36509999999999998</v>
      </c>
      <c r="Y13" s="77">
        <v>2.0806</v>
      </c>
    </row>
    <row r="14" spans="1:25" ht="15" customHeight="1" x14ac:dyDescent="0.2">
      <c r="A14" t="s">
        <v>11</v>
      </c>
      <c r="B14" s="2">
        <v>2.9161999999999999</v>
      </c>
      <c r="C14" s="2">
        <v>2.9043000000000001</v>
      </c>
      <c r="D14" s="2">
        <v>2.597</v>
      </c>
      <c r="E14" s="2">
        <v>2.5663</v>
      </c>
      <c r="F14" s="2">
        <v>2.9544999999999999</v>
      </c>
      <c r="G14" s="2">
        <v>2.9318</v>
      </c>
      <c r="H14" s="2">
        <v>2.8469000000000002</v>
      </c>
      <c r="I14" s="2">
        <v>2.9036</v>
      </c>
      <c r="J14" s="2">
        <v>2.0665</v>
      </c>
      <c r="K14" s="2">
        <v>2.0613000000000001</v>
      </c>
      <c r="L14" s="2">
        <v>0.67349999999999999</v>
      </c>
      <c r="M14" s="2">
        <v>0.62629999999999997</v>
      </c>
      <c r="N14" s="2">
        <v>1.4944999999999999</v>
      </c>
      <c r="O14" s="2">
        <v>1.4108000000000001</v>
      </c>
      <c r="P14" s="2">
        <v>2.6303000000000001</v>
      </c>
      <c r="Q14" s="2">
        <v>2.6179999999999999</v>
      </c>
      <c r="R14" s="2">
        <v>2.8603999999999998</v>
      </c>
      <c r="S14" s="2">
        <v>2.8214000000000001</v>
      </c>
      <c r="T14" s="2">
        <v>2.7791000000000001</v>
      </c>
      <c r="U14" s="2">
        <v>2.7391999999999999</v>
      </c>
      <c r="V14" s="2">
        <v>7.1300000000000002E-2</v>
      </c>
      <c r="W14" s="2">
        <v>6.4699999999999994E-2</v>
      </c>
      <c r="X14" s="2">
        <v>6.3299999999999995E-2</v>
      </c>
      <c r="Y14" s="2">
        <v>6.5000000000000002E-2</v>
      </c>
    </row>
    <row r="15" spans="1:25" ht="15" customHeight="1" x14ac:dyDescent="0.2">
      <c r="A15" t="s">
        <v>12</v>
      </c>
      <c r="B15" s="77">
        <v>1.6942999999999999</v>
      </c>
      <c r="C15" s="2">
        <v>2.9081999999999999</v>
      </c>
      <c r="D15" s="2">
        <v>2.9016999999999999</v>
      </c>
      <c r="E15" s="2">
        <v>2.8233000000000001</v>
      </c>
      <c r="F15" s="2">
        <v>2.8677000000000001</v>
      </c>
      <c r="G15" s="2">
        <v>1.4258999999999999</v>
      </c>
      <c r="H15" s="2">
        <v>1.3234999999999999</v>
      </c>
      <c r="I15" s="2">
        <v>1.2087000000000001</v>
      </c>
      <c r="J15" s="2">
        <v>1.163</v>
      </c>
      <c r="K15" s="2">
        <v>1.4908999999999999</v>
      </c>
      <c r="L15" s="2">
        <v>1.4736</v>
      </c>
      <c r="M15" s="2">
        <v>0.86939999999999995</v>
      </c>
      <c r="N15" s="2">
        <v>0.84709999999999996</v>
      </c>
      <c r="O15" s="2">
        <v>2.6932999999999998</v>
      </c>
      <c r="P15" s="2">
        <v>2.6985000000000001</v>
      </c>
      <c r="Q15" s="2">
        <v>1.6719999999999999</v>
      </c>
      <c r="R15" s="2">
        <v>1.6614</v>
      </c>
      <c r="S15" s="2">
        <v>0.10349999999999999</v>
      </c>
      <c r="T15" s="2">
        <v>0.1013</v>
      </c>
      <c r="U15" s="2">
        <v>8.6999999999999994E-2</v>
      </c>
      <c r="V15" s="2">
        <v>8.14E-2</v>
      </c>
      <c r="W15" s="2">
        <v>2.8001</v>
      </c>
      <c r="X15" s="2">
        <v>2.7949000000000002</v>
      </c>
      <c r="Y15" s="77">
        <v>1.2822</v>
      </c>
    </row>
    <row r="16" spans="1:25" ht="15" customHeight="1" x14ac:dyDescent="0.2">
      <c r="A16" t="s">
        <v>13</v>
      </c>
      <c r="B16" s="2">
        <v>9.0800000000000006E-2</v>
      </c>
      <c r="C16" s="2">
        <v>8.9599999999999999E-2</v>
      </c>
      <c r="D16" s="2">
        <v>2.3081</v>
      </c>
      <c r="E16" s="2">
        <v>2.3835999999999999</v>
      </c>
      <c r="F16" s="2">
        <v>8.9300000000000004E-2</v>
      </c>
      <c r="G16" s="2">
        <v>8.9399999999999993E-2</v>
      </c>
      <c r="H16" s="2">
        <v>7.8E-2</v>
      </c>
      <c r="I16" s="2">
        <v>8.8200000000000001E-2</v>
      </c>
      <c r="J16" s="2">
        <v>2.9470999999999998</v>
      </c>
      <c r="K16" s="2">
        <v>2.9247999999999998</v>
      </c>
      <c r="L16" s="2">
        <v>2.9102000000000001</v>
      </c>
      <c r="M16" s="2">
        <v>2.8491</v>
      </c>
      <c r="N16" s="2">
        <v>1.0492999999999999</v>
      </c>
      <c r="O16" s="2">
        <v>0.95899999999999996</v>
      </c>
      <c r="P16" s="2">
        <v>0.99150000000000005</v>
      </c>
      <c r="Q16" s="2">
        <v>0.99539999999999995</v>
      </c>
      <c r="R16" s="2">
        <v>0.78420000000000001</v>
      </c>
      <c r="S16" s="2">
        <v>0.74539999999999995</v>
      </c>
      <c r="T16" s="2">
        <v>0.45540000000000003</v>
      </c>
      <c r="U16" s="2">
        <v>0.4637</v>
      </c>
      <c r="V16" s="2">
        <v>1.6902999999999999</v>
      </c>
      <c r="W16" s="2">
        <v>1.8501000000000001</v>
      </c>
      <c r="X16" s="2">
        <v>1.5987</v>
      </c>
      <c r="Y16" s="2">
        <v>1.5510999999999999</v>
      </c>
    </row>
    <row r="17" spans="1:25" ht="15" customHeight="1" x14ac:dyDescent="0.2">
      <c r="A17" t="s">
        <v>14</v>
      </c>
      <c r="B17" s="77">
        <v>1.5118</v>
      </c>
      <c r="C17" s="2">
        <v>2.7966000000000002</v>
      </c>
      <c r="D17" s="2">
        <v>2.8092000000000001</v>
      </c>
      <c r="E17" s="2">
        <v>2.8448000000000002</v>
      </c>
      <c r="F17" s="2">
        <v>2.8883999999999999</v>
      </c>
      <c r="G17" s="2">
        <v>2.5133000000000001</v>
      </c>
      <c r="H17" s="2">
        <v>2.5680000000000001</v>
      </c>
      <c r="I17" s="2">
        <v>1.6858</v>
      </c>
      <c r="J17" s="2">
        <v>1.6572</v>
      </c>
      <c r="K17" s="2">
        <v>1.2231000000000001</v>
      </c>
      <c r="L17" s="2">
        <v>1.3111999999999999</v>
      </c>
      <c r="M17" s="2">
        <v>2.0573999999999999</v>
      </c>
      <c r="N17" s="2">
        <v>2.1408</v>
      </c>
      <c r="O17" s="2">
        <v>7.3200000000000001E-2</v>
      </c>
      <c r="P17" s="2">
        <v>6.9500000000000006E-2</v>
      </c>
      <c r="Q17" s="2">
        <v>2.8874</v>
      </c>
      <c r="R17" s="2">
        <v>2.8391999999999999</v>
      </c>
      <c r="S17" s="2">
        <v>2.7582</v>
      </c>
      <c r="T17" s="2">
        <v>2.7909000000000002</v>
      </c>
      <c r="U17" s="2">
        <v>2.5880999999999998</v>
      </c>
      <c r="V17" s="2">
        <v>2.5272000000000001</v>
      </c>
      <c r="W17" s="2">
        <v>1.6265000000000001</v>
      </c>
      <c r="X17" s="2">
        <v>1.6126</v>
      </c>
      <c r="Y17" s="77">
        <v>1.1252</v>
      </c>
    </row>
    <row r="18" spans="1:25" ht="15" customHeight="1" x14ac:dyDescent="0.2">
      <c r="A18" t="s">
        <v>15</v>
      </c>
      <c r="B18" s="2">
        <v>2.9588999999999999</v>
      </c>
      <c r="C18" s="2">
        <v>2.9485000000000001</v>
      </c>
      <c r="D18" s="2">
        <v>2.6410999999999998</v>
      </c>
      <c r="E18" s="2">
        <v>2.6415999999999999</v>
      </c>
      <c r="F18" s="2">
        <v>2.8235000000000001</v>
      </c>
      <c r="G18" s="2">
        <v>2.8174000000000001</v>
      </c>
      <c r="H18" s="2">
        <v>2.4777999999999998</v>
      </c>
      <c r="I18" s="2">
        <v>2.4908000000000001</v>
      </c>
      <c r="J18" s="2">
        <v>8.3500000000000005E-2</v>
      </c>
      <c r="K18" s="2">
        <v>8.2799999999999999E-2</v>
      </c>
      <c r="L18" s="2">
        <v>7.0499999999999993E-2</v>
      </c>
      <c r="M18" s="2">
        <v>7.0699999999999999E-2</v>
      </c>
      <c r="N18" s="2">
        <v>2.0264000000000002</v>
      </c>
      <c r="O18" s="2">
        <v>1.9550000000000001</v>
      </c>
      <c r="P18" s="2">
        <v>1.5745</v>
      </c>
      <c r="Q18" s="2">
        <v>1.6423000000000001</v>
      </c>
      <c r="R18" s="2">
        <v>2.8858999999999999</v>
      </c>
      <c r="S18" s="2">
        <v>2.8500999999999999</v>
      </c>
      <c r="T18" s="2">
        <v>2.5146999999999999</v>
      </c>
      <c r="U18" s="2">
        <v>2.3687999999999998</v>
      </c>
      <c r="V18" s="2">
        <v>1.5379</v>
      </c>
      <c r="W18" s="2">
        <v>1.5659000000000001</v>
      </c>
      <c r="X18" s="2">
        <v>2.7772000000000001</v>
      </c>
      <c r="Y18" s="2">
        <v>2.7923</v>
      </c>
    </row>
    <row r="19" spans="1:25" ht="15" customHeight="1" x14ac:dyDescent="0.2">
      <c r="A19" t="s">
        <v>16</v>
      </c>
      <c r="B19" s="77">
        <v>0.73780000000000001</v>
      </c>
      <c r="C19" s="2">
        <v>2.9009</v>
      </c>
      <c r="D19" s="2">
        <v>2.8245</v>
      </c>
      <c r="E19" s="2">
        <v>1.7837000000000001</v>
      </c>
      <c r="F19" s="2">
        <v>1.8118000000000001</v>
      </c>
      <c r="G19" s="2">
        <v>0.87070000000000003</v>
      </c>
      <c r="H19" s="2">
        <v>0.81930000000000003</v>
      </c>
      <c r="I19" s="2">
        <v>0.56989999999999996</v>
      </c>
      <c r="J19" s="2">
        <v>0.55369999999999997</v>
      </c>
      <c r="K19" s="2">
        <v>2.1949000000000001</v>
      </c>
      <c r="L19" s="2">
        <v>2.2477</v>
      </c>
      <c r="M19" s="2">
        <v>1.2366999999999999</v>
      </c>
      <c r="N19" s="2">
        <v>1.2984</v>
      </c>
      <c r="O19" s="2">
        <v>2.5613000000000001</v>
      </c>
      <c r="P19" s="2">
        <v>2.6423999999999999</v>
      </c>
      <c r="Q19" s="2">
        <v>1.2801</v>
      </c>
      <c r="R19" s="2">
        <v>1.3440000000000001</v>
      </c>
      <c r="S19" s="2">
        <v>8.8099999999999998E-2</v>
      </c>
      <c r="T19" s="2">
        <v>8.7800000000000003E-2</v>
      </c>
      <c r="U19" s="2">
        <v>2.4539</v>
      </c>
      <c r="V19" s="2">
        <v>2.4506999999999999</v>
      </c>
      <c r="W19" s="2">
        <v>2.5773000000000001</v>
      </c>
      <c r="X19" s="2">
        <v>2.5369000000000002</v>
      </c>
      <c r="Y19" s="77">
        <v>0.61880000000000002</v>
      </c>
    </row>
    <row r="20" spans="1:25" ht="15" customHeight="1" x14ac:dyDescent="0.2">
      <c r="A20" t="s">
        <v>17</v>
      </c>
      <c r="B20" s="2">
        <v>7.2999999999999995E-2</v>
      </c>
      <c r="C20" s="2">
        <v>6.8500000000000005E-2</v>
      </c>
      <c r="D20" s="2">
        <v>6.1899999999999997E-2</v>
      </c>
      <c r="E20" s="2">
        <v>6.6600000000000006E-2</v>
      </c>
      <c r="F20" s="2">
        <v>1.1474</v>
      </c>
      <c r="G20" s="2">
        <v>1.1515</v>
      </c>
      <c r="H20" s="2">
        <v>0.3034</v>
      </c>
      <c r="I20" s="2">
        <v>0.32219999999999999</v>
      </c>
      <c r="J20" s="2">
        <v>2.8378000000000001</v>
      </c>
      <c r="K20" s="2">
        <v>2.8102999999999998</v>
      </c>
      <c r="L20" s="2">
        <v>2.2799</v>
      </c>
      <c r="M20" s="2">
        <v>2.1863999999999999</v>
      </c>
      <c r="N20" s="2">
        <v>1.8089999999999999</v>
      </c>
      <c r="O20" s="2">
        <v>1.7210000000000001</v>
      </c>
      <c r="P20" s="2">
        <v>0.8397</v>
      </c>
      <c r="Q20" s="2">
        <v>0.87109999999999999</v>
      </c>
      <c r="R20" s="2">
        <v>1.5044</v>
      </c>
      <c r="S20" s="2">
        <v>1.3619000000000001</v>
      </c>
      <c r="T20" s="2">
        <v>1.2350000000000001</v>
      </c>
      <c r="U20" s="2">
        <v>1.2101</v>
      </c>
      <c r="V20" s="2">
        <v>0.42330000000000001</v>
      </c>
      <c r="W20" s="2">
        <v>0.40210000000000001</v>
      </c>
      <c r="X20" s="2">
        <v>0.2225</v>
      </c>
      <c r="Y20" s="2">
        <v>0.24579999999999999</v>
      </c>
    </row>
    <row r="21" spans="1:25" ht="15" customHeight="1" x14ac:dyDescent="0.2">
      <c r="A21" t="s">
        <v>18</v>
      </c>
      <c r="B21" s="77">
        <v>0.31369999999999998</v>
      </c>
      <c r="C21" s="2">
        <v>2.1074000000000002</v>
      </c>
      <c r="D21" s="2">
        <v>2.1059999999999999</v>
      </c>
      <c r="E21" s="2">
        <v>2.8921000000000001</v>
      </c>
      <c r="F21" s="2">
        <v>2.7804000000000002</v>
      </c>
      <c r="G21" s="2">
        <v>2.1055000000000001</v>
      </c>
      <c r="H21" s="2">
        <v>1.9998</v>
      </c>
      <c r="I21" s="2">
        <v>2.8725000000000001</v>
      </c>
      <c r="J21" s="2">
        <v>2.8609</v>
      </c>
      <c r="K21" s="2">
        <v>2.2997999999999998</v>
      </c>
      <c r="L21" s="2">
        <v>2.1577999999999999</v>
      </c>
      <c r="M21" s="2">
        <v>1.8378000000000001</v>
      </c>
      <c r="N21" s="2">
        <v>1.8362000000000001</v>
      </c>
      <c r="O21" s="2">
        <v>0.70850000000000002</v>
      </c>
      <c r="P21" s="2">
        <v>0.69889999999999997</v>
      </c>
      <c r="Q21" s="2">
        <v>9.64E-2</v>
      </c>
      <c r="R21" s="2">
        <v>9.1999999999999998E-2</v>
      </c>
      <c r="S21" s="2">
        <v>7.9299999999999995E-2</v>
      </c>
      <c r="T21" s="2">
        <v>7.7700000000000005E-2</v>
      </c>
      <c r="U21" s="2">
        <v>0.57699999999999996</v>
      </c>
      <c r="V21" s="2">
        <v>0.55179999999999996</v>
      </c>
      <c r="W21" s="2">
        <v>0.53180000000000005</v>
      </c>
      <c r="X21" s="2">
        <v>0.51780000000000004</v>
      </c>
      <c r="Y21" s="77">
        <v>0.161</v>
      </c>
    </row>
    <row r="22" spans="1:25" ht="15" customHeight="1" x14ac:dyDescent="0.2">
      <c r="A22" t="s">
        <v>19</v>
      </c>
      <c r="B22" s="2">
        <v>8.3799999999999999E-2</v>
      </c>
      <c r="C22" s="2">
        <v>7.7799999999999994E-2</v>
      </c>
      <c r="D22" s="2">
        <v>5.8999999999999997E-2</v>
      </c>
      <c r="E22" s="2">
        <v>6.4799999999999996E-2</v>
      </c>
      <c r="F22" s="2">
        <v>1.6131</v>
      </c>
      <c r="G22" s="2">
        <v>1.6760999999999999</v>
      </c>
      <c r="H22" s="2">
        <v>0.52639999999999998</v>
      </c>
      <c r="I22" s="2">
        <v>0.54630000000000001</v>
      </c>
      <c r="J22" s="2">
        <v>1.7025999999999999</v>
      </c>
      <c r="K22" s="2">
        <v>1.6933</v>
      </c>
      <c r="L22" s="2">
        <v>1.0450999999999999</v>
      </c>
      <c r="M22" s="2">
        <v>1.0184</v>
      </c>
      <c r="N22" s="2">
        <v>1.6321000000000001</v>
      </c>
      <c r="O22" s="2">
        <v>1.738</v>
      </c>
      <c r="P22" s="2">
        <v>1.1811</v>
      </c>
      <c r="Q22" s="2">
        <v>1.2583</v>
      </c>
      <c r="R22" s="2">
        <v>2.7105000000000001</v>
      </c>
      <c r="S22" s="2">
        <v>2.633</v>
      </c>
      <c r="T22" s="2">
        <v>1.8577999999999999</v>
      </c>
      <c r="U22" s="2">
        <v>1.7779</v>
      </c>
      <c r="V22" s="2">
        <v>2.8552</v>
      </c>
      <c r="W22" s="2">
        <v>2.8418000000000001</v>
      </c>
      <c r="X22" s="2">
        <v>2.6417999999999999</v>
      </c>
      <c r="Y22" s="2">
        <v>2.5706000000000002</v>
      </c>
    </row>
    <row r="23" spans="1:25" ht="15" customHeight="1" x14ac:dyDescent="0.2">
      <c r="A23" t="s">
        <v>20</v>
      </c>
      <c r="B23" s="77">
        <v>0.1875</v>
      </c>
      <c r="C23" s="2">
        <v>0.59819999999999995</v>
      </c>
      <c r="D23" s="2">
        <v>0.49399999999999999</v>
      </c>
      <c r="E23" s="2">
        <v>0.48380000000000001</v>
      </c>
      <c r="F23" s="2">
        <v>0.41830000000000001</v>
      </c>
      <c r="G23" s="2">
        <v>0.55759999999999998</v>
      </c>
      <c r="H23" s="2">
        <v>0.49569999999999997</v>
      </c>
      <c r="I23" s="2">
        <v>0.41420000000000001</v>
      </c>
      <c r="J23" s="2">
        <v>0.34460000000000002</v>
      </c>
      <c r="K23" s="2">
        <v>1.2266999999999999</v>
      </c>
      <c r="L23" s="2">
        <v>1.0505</v>
      </c>
      <c r="M23" s="2">
        <v>0.72870000000000001</v>
      </c>
      <c r="N23" s="2">
        <v>0.66200000000000003</v>
      </c>
      <c r="O23" s="2">
        <v>0.54469999999999996</v>
      </c>
      <c r="P23" s="2">
        <v>0.47370000000000001</v>
      </c>
      <c r="Q23" s="2">
        <v>0.45440000000000003</v>
      </c>
      <c r="R23" s="2">
        <v>0.41420000000000001</v>
      </c>
      <c r="S23" s="2">
        <v>2.2833000000000001</v>
      </c>
      <c r="T23" s="2">
        <v>2.0348000000000002</v>
      </c>
      <c r="U23" s="2">
        <v>1.5152000000000001</v>
      </c>
      <c r="V23" s="2">
        <v>1.3263</v>
      </c>
      <c r="W23" s="2">
        <v>0.38269999999999998</v>
      </c>
      <c r="X23" s="2">
        <v>0.31290000000000001</v>
      </c>
      <c r="Y23" s="77">
        <v>0.14460000000000001</v>
      </c>
    </row>
    <row r="24" spans="1:25" ht="15" customHeight="1" x14ac:dyDescent="0.2">
      <c r="A24" t="s">
        <v>21</v>
      </c>
      <c r="B24" s="2">
        <v>2.9251999999999998</v>
      </c>
      <c r="C24" s="2">
        <v>2.9506000000000001</v>
      </c>
      <c r="D24" s="2">
        <v>2.7785000000000002</v>
      </c>
      <c r="E24" s="2">
        <v>2.8445999999999998</v>
      </c>
      <c r="F24" s="2">
        <v>0.14460000000000001</v>
      </c>
      <c r="G24" s="2">
        <v>0.13750000000000001</v>
      </c>
      <c r="H24" s="2">
        <v>0.13389999999999999</v>
      </c>
      <c r="I24" s="2">
        <v>0.13200000000000001</v>
      </c>
      <c r="J24" s="2">
        <v>2.903</v>
      </c>
      <c r="K24" s="2">
        <v>2.9043000000000001</v>
      </c>
      <c r="L24" s="2">
        <v>2.7730000000000001</v>
      </c>
      <c r="M24" s="2">
        <v>2.7052</v>
      </c>
      <c r="N24" s="2">
        <v>2.4329999999999998</v>
      </c>
      <c r="O24" s="2">
        <v>2.2526999999999999</v>
      </c>
      <c r="P24" s="2">
        <v>2.8148</v>
      </c>
      <c r="Q24" s="2">
        <v>2.7612999999999999</v>
      </c>
      <c r="R24" s="2">
        <v>1.4117</v>
      </c>
      <c r="S24" s="2">
        <v>1.2968</v>
      </c>
      <c r="T24" s="2">
        <v>1.1215999999999999</v>
      </c>
      <c r="U24" s="2">
        <v>1.1021000000000001</v>
      </c>
      <c r="V24" s="2">
        <v>2.8647999999999998</v>
      </c>
      <c r="W24" s="2">
        <v>2.8982999999999999</v>
      </c>
      <c r="X24" s="2">
        <v>2.8797000000000001</v>
      </c>
      <c r="Y24" s="2">
        <v>2.8428</v>
      </c>
    </row>
    <row r="25" spans="1:25" ht="15" customHeight="1" x14ac:dyDescent="0.2">
      <c r="A25" t="s">
        <v>22</v>
      </c>
      <c r="B25" s="77">
        <v>5.16E-2</v>
      </c>
      <c r="C25" s="2">
        <v>0.30570000000000003</v>
      </c>
      <c r="D25" s="2">
        <v>0.28179999999999999</v>
      </c>
      <c r="E25" s="2">
        <v>7.0699999999999999E-2</v>
      </c>
      <c r="F25" s="2">
        <v>6.9400000000000003E-2</v>
      </c>
      <c r="G25" s="2">
        <v>6.7799999999999999E-2</v>
      </c>
      <c r="H25" s="2">
        <v>6.5199999999999994E-2</v>
      </c>
      <c r="I25" s="2">
        <v>2.8288000000000002</v>
      </c>
      <c r="J25" s="2">
        <v>2.7947000000000002</v>
      </c>
      <c r="K25" s="2">
        <v>0.76349999999999996</v>
      </c>
      <c r="L25" s="2">
        <v>0.66649999999999998</v>
      </c>
      <c r="M25" s="2">
        <v>2.1846000000000001</v>
      </c>
      <c r="N25" s="2">
        <v>1.9854000000000001</v>
      </c>
      <c r="O25" s="2">
        <v>1.4514</v>
      </c>
      <c r="P25" s="2">
        <v>1.3169</v>
      </c>
      <c r="Q25" s="2">
        <v>2.8102</v>
      </c>
      <c r="R25" s="2">
        <v>2.7629999999999999</v>
      </c>
      <c r="S25" s="2">
        <v>2.7498999999999998</v>
      </c>
      <c r="T25" s="2">
        <v>2.7397999999999998</v>
      </c>
      <c r="U25" s="2">
        <v>0.91559999999999997</v>
      </c>
      <c r="V25" s="2">
        <v>0.79020000000000001</v>
      </c>
      <c r="W25" s="2">
        <v>0.74950000000000006</v>
      </c>
      <c r="X25" s="2">
        <v>0.69720000000000004</v>
      </c>
      <c r="Y25" s="77">
        <v>6.0100000000000001E-2</v>
      </c>
    </row>
    <row r="26" spans="1:25" ht="15" customHeight="1" x14ac:dyDescent="0.2">
      <c r="A26" t="s">
        <v>23</v>
      </c>
      <c r="B26" s="2">
        <v>1.5803</v>
      </c>
      <c r="C26" s="2">
        <v>1.4198</v>
      </c>
      <c r="D26" s="2">
        <v>0.9708</v>
      </c>
      <c r="E26" s="2">
        <v>1.0137</v>
      </c>
      <c r="F26" s="2">
        <v>3.0729000000000002</v>
      </c>
      <c r="G26" s="2">
        <v>3.0491999999999999</v>
      </c>
      <c r="H26" s="2">
        <v>3.0295999999999998</v>
      </c>
      <c r="I26" s="2">
        <v>3.0203000000000002</v>
      </c>
      <c r="J26" s="2">
        <v>2.5461999999999998</v>
      </c>
      <c r="K26" s="2">
        <v>2.4472999999999998</v>
      </c>
      <c r="L26" s="2">
        <v>1.1556999999999999</v>
      </c>
      <c r="M26" s="2">
        <v>1.1987000000000001</v>
      </c>
      <c r="N26" s="2">
        <v>0.44819999999999999</v>
      </c>
      <c r="O26" s="2">
        <v>0.43730000000000002</v>
      </c>
      <c r="P26" s="2">
        <v>0.3412</v>
      </c>
      <c r="Q26" s="2">
        <v>0.34639999999999999</v>
      </c>
      <c r="R26" s="2">
        <v>0.18340000000000001</v>
      </c>
      <c r="S26" s="2">
        <v>0.18459999999999999</v>
      </c>
      <c r="T26" s="2">
        <v>0.17699999999999999</v>
      </c>
      <c r="U26" s="2">
        <v>0.1782</v>
      </c>
      <c r="V26" s="2">
        <v>1.26</v>
      </c>
      <c r="W26" s="2">
        <v>1.2964</v>
      </c>
      <c r="X26" s="2">
        <v>0.35260000000000002</v>
      </c>
      <c r="Y26" s="2">
        <v>0.35399999999999998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S48" t="s">
        <v>317</v>
      </c>
    </row>
    <row r="49" spans="2:27" ht="15" customHeight="1" thickBot="1" x14ac:dyDescent="0.25">
      <c r="C49" t="s">
        <v>205</v>
      </c>
      <c r="D49" t="s">
        <v>206</v>
      </c>
    </row>
    <row r="50" spans="2:27" ht="15" customHeight="1" x14ac:dyDescent="0.2">
      <c r="B50" t="s">
        <v>207</v>
      </c>
      <c r="C50">
        <v>200</v>
      </c>
      <c r="D50" s="3">
        <f>AVERAGE(B11,Y11)</f>
        <v>2.5086500000000003</v>
      </c>
      <c r="S50" s="17" t="s">
        <v>318</v>
      </c>
      <c r="T50" s="17"/>
    </row>
    <row r="51" spans="2:27" ht="15" customHeight="1" x14ac:dyDescent="0.2">
      <c r="B51" t="s">
        <v>208</v>
      </c>
      <c r="C51">
        <v>150</v>
      </c>
      <c r="D51" s="3">
        <f>AVERAGE(B13,Y13)</f>
        <v>2.2374000000000001</v>
      </c>
      <c r="S51" t="s">
        <v>319</v>
      </c>
      <c r="T51">
        <v>0.98715835000784968</v>
      </c>
    </row>
    <row r="52" spans="2:27" ht="15" customHeight="1" x14ac:dyDescent="0.2">
      <c r="B52" t="s">
        <v>209</v>
      </c>
      <c r="C52">
        <v>100</v>
      </c>
      <c r="D52" s="3">
        <f>AVERAGE(B15,Y15)</f>
        <v>1.4882499999999999</v>
      </c>
      <c r="S52" t="s">
        <v>320</v>
      </c>
      <c r="T52">
        <v>0.97448160799022021</v>
      </c>
    </row>
    <row r="53" spans="2:27" ht="15" customHeight="1" x14ac:dyDescent="0.2">
      <c r="B53" t="s">
        <v>210</v>
      </c>
      <c r="C53">
        <v>80</v>
      </c>
      <c r="D53" s="3">
        <f>AVERAGE(B17,Y17)</f>
        <v>1.3185</v>
      </c>
      <c r="S53" t="s">
        <v>321</v>
      </c>
      <c r="T53">
        <v>0.96937792958826419</v>
      </c>
    </row>
    <row r="54" spans="2:27" ht="15" customHeight="1" x14ac:dyDescent="0.2">
      <c r="B54" t="s">
        <v>211</v>
      </c>
      <c r="C54">
        <v>40</v>
      </c>
      <c r="D54" s="3">
        <f>AVERAGE(B19,Y19)</f>
        <v>0.67830000000000001</v>
      </c>
      <c r="S54" t="s">
        <v>322</v>
      </c>
      <c r="T54">
        <v>0.16205958121334108</v>
      </c>
    </row>
    <row r="55" spans="2:27" ht="15" customHeight="1" thickBot="1" x14ac:dyDescent="0.25">
      <c r="B55" t="s">
        <v>212</v>
      </c>
      <c r="C55">
        <v>20</v>
      </c>
      <c r="D55" s="3">
        <f>AVERAGE(B21,Y21)</f>
        <v>0.23735000000000001</v>
      </c>
      <c r="S55" s="15" t="s">
        <v>323</v>
      </c>
      <c r="T55" s="15">
        <v>7</v>
      </c>
    </row>
    <row r="56" spans="2:27" ht="15" customHeight="1" x14ac:dyDescent="0.2">
      <c r="B56" t="s">
        <v>213</v>
      </c>
      <c r="C56">
        <v>10</v>
      </c>
      <c r="D56" s="3">
        <f>AVERAGE(B23,Y23)</f>
        <v>0.16605</v>
      </c>
    </row>
    <row r="57" spans="2:27" ht="15" customHeight="1" thickBot="1" x14ac:dyDescent="0.25">
      <c r="S57" t="s">
        <v>324</v>
      </c>
    </row>
    <row r="58" spans="2:27" ht="15" customHeight="1" x14ac:dyDescent="0.2">
      <c r="S58" s="16"/>
      <c r="T58" s="16" t="s">
        <v>329</v>
      </c>
      <c r="U58" s="16" t="s">
        <v>330</v>
      </c>
      <c r="V58" s="16" t="s">
        <v>331</v>
      </c>
      <c r="W58" s="16" t="s">
        <v>13</v>
      </c>
      <c r="X58" s="16" t="s">
        <v>332</v>
      </c>
    </row>
    <row r="59" spans="2:27" ht="15" customHeight="1" x14ac:dyDescent="0.2">
      <c r="S59" t="s">
        <v>325</v>
      </c>
      <c r="T59">
        <v>1</v>
      </c>
      <c r="U59">
        <v>5.0146401206847839</v>
      </c>
      <c r="V59">
        <v>5.0146401206847839</v>
      </c>
      <c r="W59">
        <v>190.93711069583711</v>
      </c>
      <c r="X59">
        <v>3.5646068507082999E-5</v>
      </c>
    </row>
    <row r="60" spans="2:27" ht="15" customHeight="1" x14ac:dyDescent="0.2">
      <c r="S60" t="s">
        <v>326</v>
      </c>
      <c r="T60">
        <v>5</v>
      </c>
      <c r="U60">
        <v>0.13131653931521745</v>
      </c>
      <c r="V60">
        <v>2.626330786304349E-2</v>
      </c>
    </row>
    <row r="61" spans="2:27" ht="15" customHeight="1" thickBot="1" x14ac:dyDescent="0.25">
      <c r="S61" s="15" t="s">
        <v>327</v>
      </c>
      <c r="T61" s="15">
        <v>6</v>
      </c>
      <c r="U61" s="15">
        <v>5.1459566600000013</v>
      </c>
      <c r="V61" s="15"/>
      <c r="W61" s="15"/>
      <c r="X61" s="15"/>
    </row>
    <row r="62" spans="2:27" ht="15" customHeight="1" thickBot="1" x14ac:dyDescent="0.25"/>
    <row r="63" spans="2:27" ht="15" customHeight="1" x14ac:dyDescent="0.2">
      <c r="S63" s="16"/>
      <c r="T63" s="16" t="s">
        <v>333</v>
      </c>
      <c r="U63" s="16" t="s">
        <v>322</v>
      </c>
      <c r="V63" s="16" t="s">
        <v>334</v>
      </c>
      <c r="W63" s="16" t="s">
        <v>335</v>
      </c>
      <c r="X63" s="16" t="s">
        <v>336</v>
      </c>
      <c r="Y63" s="16" t="s">
        <v>337</v>
      </c>
      <c r="Z63" s="16" t="s">
        <v>338</v>
      </c>
      <c r="AA63" s="16" t="s">
        <v>339</v>
      </c>
    </row>
    <row r="64" spans="2:27" ht="15" customHeight="1" x14ac:dyDescent="0.2">
      <c r="S64" t="s">
        <v>328</v>
      </c>
      <c r="T64">
        <v>0.11731304347826055</v>
      </c>
      <c r="U64">
        <v>0.10137527585710421</v>
      </c>
      <c r="V64">
        <v>1.1572155289976402</v>
      </c>
      <c r="W64">
        <v>0.29946005438927131</v>
      </c>
      <c r="X64">
        <v>-0.14328039922263219</v>
      </c>
      <c r="Y64">
        <v>0.37790648617915329</v>
      </c>
      <c r="Z64">
        <v>-0.14328039922263219</v>
      </c>
      <c r="AA64">
        <v>0.37790648617915329</v>
      </c>
    </row>
    <row r="65" spans="19:27" ht="15" customHeight="1" thickBot="1" x14ac:dyDescent="0.25">
      <c r="S65" s="15" t="s">
        <v>340</v>
      </c>
      <c r="T65" s="15">
        <v>1.3022181159420294E-2</v>
      </c>
      <c r="U65" s="15">
        <v>9.4240712209448939E-4</v>
      </c>
      <c r="V65" s="15">
        <v>13.817999518593027</v>
      </c>
      <c r="W65" s="15">
        <v>3.5646068507082999E-5</v>
      </c>
      <c r="X65" s="15">
        <v>1.0599646529589904E-2</v>
      </c>
      <c r="Y65" s="15">
        <v>1.5444715789250683E-2</v>
      </c>
      <c r="Z65" s="15">
        <v>1.0599646529589904E-2</v>
      </c>
      <c r="AA65" s="15">
        <v>1.5444715789250683E-2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FC1A2-80B0-41DC-AE02-B69E2147927E}">
  <sheetPr codeName="Sheet28"/>
  <dimension ref="A1:AB66"/>
  <sheetViews>
    <sheetView topLeftCell="A13" workbookViewId="0">
      <selection activeCell="O43" sqref="O43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9" width="8" customWidth="1"/>
    <col min="20" max="20" width="13.140625" customWidth="1"/>
    <col min="21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2689</v>
      </c>
    </row>
    <row r="3" spans="1:25" ht="15" customHeight="1" x14ac:dyDescent="0.2">
      <c r="A3" t="s">
        <v>2690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2.7498</v>
      </c>
      <c r="C11" s="2">
        <v>7.1599999999999997E-2</v>
      </c>
      <c r="D11" s="2">
        <v>7.0099999999999996E-2</v>
      </c>
      <c r="E11" s="2">
        <v>1.1355999999999999</v>
      </c>
      <c r="F11" s="2">
        <v>0.98240000000000005</v>
      </c>
      <c r="G11" s="2">
        <v>2.9098000000000002</v>
      </c>
      <c r="H11" s="2">
        <v>2.8925000000000001</v>
      </c>
      <c r="I11" s="2">
        <v>2.5667</v>
      </c>
      <c r="J11" s="2">
        <v>2.5716999999999999</v>
      </c>
      <c r="K11" s="2">
        <v>1.3069999999999999</v>
      </c>
      <c r="L11" s="2">
        <v>1.2391000000000001</v>
      </c>
      <c r="M11" s="2">
        <v>1.5122</v>
      </c>
      <c r="N11" s="2">
        <v>1.4943</v>
      </c>
      <c r="O11" s="2">
        <v>2.9030999999999998</v>
      </c>
      <c r="P11" s="2">
        <v>2.8877999999999999</v>
      </c>
      <c r="Q11" s="2">
        <v>2.4874000000000001</v>
      </c>
      <c r="R11" s="2">
        <v>2.4984000000000002</v>
      </c>
      <c r="S11" s="2">
        <v>2.7201</v>
      </c>
      <c r="T11" s="2">
        <v>2.6997</v>
      </c>
      <c r="U11" s="2">
        <v>1.585</v>
      </c>
      <c r="V11" s="2">
        <v>1.4987999999999999</v>
      </c>
      <c r="W11" s="2">
        <v>2.8719000000000001</v>
      </c>
      <c r="X11" s="2">
        <v>2.8662999999999998</v>
      </c>
      <c r="Y11" s="77">
        <v>2.1682999999999999</v>
      </c>
    </row>
    <row r="12" spans="1:25" ht="15" customHeight="1" x14ac:dyDescent="0.2">
      <c r="A12" t="s">
        <v>9</v>
      </c>
      <c r="B12" s="2">
        <v>0.75770000000000004</v>
      </c>
      <c r="C12" s="2">
        <v>0.66879999999999995</v>
      </c>
      <c r="D12" s="2">
        <v>0.56679999999999997</v>
      </c>
      <c r="E12" s="2">
        <v>0.60940000000000005</v>
      </c>
      <c r="F12" s="2">
        <v>1.0746</v>
      </c>
      <c r="G12" s="2">
        <v>1.0731999999999999</v>
      </c>
      <c r="H12" s="2">
        <v>0.77049999999999996</v>
      </c>
      <c r="I12" s="2">
        <v>0.75019999999999998</v>
      </c>
      <c r="J12" s="2">
        <v>2.7926000000000002</v>
      </c>
      <c r="K12" s="2">
        <v>2.8109999999999999</v>
      </c>
      <c r="L12" s="2">
        <v>2.6225000000000001</v>
      </c>
      <c r="M12" s="2">
        <v>2.6316000000000002</v>
      </c>
      <c r="N12" s="2">
        <v>2.7776999999999998</v>
      </c>
      <c r="O12" s="2">
        <v>2.7663000000000002</v>
      </c>
      <c r="P12" s="2">
        <v>2.7858999999999998</v>
      </c>
      <c r="Q12" s="2">
        <v>2.7951999999999999</v>
      </c>
      <c r="R12" s="2">
        <v>0.63160000000000005</v>
      </c>
      <c r="S12" s="2">
        <v>0.57779999999999998</v>
      </c>
      <c r="T12" s="2">
        <v>2.8172999999999999</v>
      </c>
      <c r="U12" s="2">
        <v>2.7715000000000001</v>
      </c>
      <c r="V12" s="2">
        <v>0.59730000000000005</v>
      </c>
      <c r="W12" s="2">
        <v>0.57979999999999998</v>
      </c>
      <c r="X12" s="2">
        <v>2.7886000000000002</v>
      </c>
      <c r="Y12" s="2">
        <v>2.7465000000000002</v>
      </c>
    </row>
    <row r="13" spans="1:25" ht="15" customHeight="1" x14ac:dyDescent="0.2">
      <c r="A13" t="s">
        <v>10</v>
      </c>
      <c r="B13" s="77">
        <v>2.4119999999999999</v>
      </c>
      <c r="C13" s="2">
        <v>2.4897999999999998</v>
      </c>
      <c r="D13" s="2">
        <v>2.4068999999999998</v>
      </c>
      <c r="E13" s="2">
        <v>2.8896000000000002</v>
      </c>
      <c r="F13" s="2">
        <v>2.8309000000000002</v>
      </c>
      <c r="G13" s="2">
        <v>2.8073999999999999</v>
      </c>
      <c r="H13" s="2">
        <v>2.8355000000000001</v>
      </c>
      <c r="I13" s="2">
        <v>1.1901999999999999</v>
      </c>
      <c r="J13" s="2">
        <v>1.1792</v>
      </c>
      <c r="K13" s="2">
        <v>0.97140000000000004</v>
      </c>
      <c r="L13" s="2">
        <v>0.94430000000000003</v>
      </c>
      <c r="M13" s="2">
        <v>1.282</v>
      </c>
      <c r="N13" s="2">
        <v>1.2638</v>
      </c>
      <c r="O13" s="2">
        <v>0.37309999999999999</v>
      </c>
      <c r="P13" s="2">
        <v>0.3483</v>
      </c>
      <c r="Q13" s="2">
        <v>2.8691</v>
      </c>
      <c r="R13" s="2">
        <v>2.8643000000000001</v>
      </c>
      <c r="S13" s="2">
        <v>2.8319000000000001</v>
      </c>
      <c r="T13" s="2">
        <v>2.8033000000000001</v>
      </c>
      <c r="U13" s="2">
        <v>0.34760000000000002</v>
      </c>
      <c r="V13" s="2">
        <v>0.31919999999999998</v>
      </c>
      <c r="W13" s="2">
        <v>0.29199999999999998</v>
      </c>
      <c r="X13" s="2">
        <v>0.2959</v>
      </c>
      <c r="Y13" s="77">
        <v>1.4340999999999999</v>
      </c>
    </row>
    <row r="14" spans="1:25" ht="15" customHeight="1" x14ac:dyDescent="0.2">
      <c r="A14" t="s">
        <v>11</v>
      </c>
      <c r="B14" s="2">
        <v>9.9900000000000003E-2</v>
      </c>
      <c r="C14" s="2">
        <v>0.1095</v>
      </c>
      <c r="D14" s="2">
        <v>2.0916999999999999</v>
      </c>
      <c r="E14" s="2">
        <v>2.1097000000000001</v>
      </c>
      <c r="F14" s="2">
        <v>2.8692000000000002</v>
      </c>
      <c r="G14" s="2">
        <v>2.8056999999999999</v>
      </c>
      <c r="H14" s="2">
        <v>2.4472999999999998</v>
      </c>
      <c r="I14" s="2">
        <v>2.4992000000000001</v>
      </c>
      <c r="J14" s="2">
        <v>1.4935</v>
      </c>
      <c r="K14" s="2">
        <v>1.4812000000000001</v>
      </c>
      <c r="L14" s="2">
        <v>2.8441000000000001</v>
      </c>
      <c r="M14" s="2">
        <v>2.843</v>
      </c>
      <c r="N14" s="2">
        <v>1.1393</v>
      </c>
      <c r="O14" s="2">
        <v>1.1174999999999999</v>
      </c>
      <c r="P14" s="2">
        <v>9.5600000000000004E-2</v>
      </c>
      <c r="Q14" s="2">
        <v>0.1033</v>
      </c>
      <c r="R14" s="2">
        <v>7.51E-2</v>
      </c>
      <c r="S14" s="2">
        <v>7.5999999999999998E-2</v>
      </c>
      <c r="T14" s="2">
        <v>1.04</v>
      </c>
      <c r="U14" s="2">
        <v>1.1140000000000001</v>
      </c>
      <c r="V14" s="2">
        <v>1.0968</v>
      </c>
      <c r="W14" s="2">
        <v>1.0785</v>
      </c>
      <c r="X14" s="2">
        <v>2.7602000000000002</v>
      </c>
      <c r="Y14" s="2">
        <v>2.7418</v>
      </c>
    </row>
    <row r="15" spans="1:25" ht="15" customHeight="1" x14ac:dyDescent="0.2">
      <c r="A15" t="s">
        <v>12</v>
      </c>
      <c r="B15" s="77">
        <v>1.6812</v>
      </c>
      <c r="C15" s="2">
        <v>2.8622999999999998</v>
      </c>
      <c r="D15" s="2">
        <v>2.8256999999999999</v>
      </c>
      <c r="E15" s="2">
        <v>2.2707000000000002</v>
      </c>
      <c r="F15" s="2">
        <v>2.4432</v>
      </c>
      <c r="G15" s="2">
        <v>0.1012</v>
      </c>
      <c r="H15" s="2">
        <v>9.1300000000000006E-2</v>
      </c>
      <c r="I15" s="2">
        <v>8.5599999999999996E-2</v>
      </c>
      <c r="J15" s="2">
        <v>7.9699999999999993E-2</v>
      </c>
      <c r="K15" s="2">
        <v>2.9253999999999998</v>
      </c>
      <c r="L15" s="2">
        <v>2.8889</v>
      </c>
      <c r="M15" s="2">
        <v>2.8178000000000001</v>
      </c>
      <c r="N15" s="2">
        <v>2.8552</v>
      </c>
      <c r="O15" s="2">
        <v>0.7752</v>
      </c>
      <c r="P15" s="2">
        <v>0.7681</v>
      </c>
      <c r="Q15" s="2">
        <v>0.62350000000000005</v>
      </c>
      <c r="R15" s="2">
        <v>0.65539999999999998</v>
      </c>
      <c r="S15" s="2">
        <v>0.86729999999999996</v>
      </c>
      <c r="T15" s="2">
        <v>0.84099999999999997</v>
      </c>
      <c r="U15" s="2">
        <v>2.8355999999999999</v>
      </c>
      <c r="V15" s="2">
        <v>2.8549000000000002</v>
      </c>
      <c r="W15" s="2">
        <v>1.1496999999999999</v>
      </c>
      <c r="X15" s="2">
        <v>1.0539000000000001</v>
      </c>
      <c r="Y15" s="77">
        <v>1.3452999999999999</v>
      </c>
    </row>
    <row r="16" spans="1:25" ht="15" customHeight="1" x14ac:dyDescent="0.2">
      <c r="A16" t="s">
        <v>13</v>
      </c>
      <c r="B16" s="2">
        <v>7.6300000000000007E-2</v>
      </c>
      <c r="C16" s="2">
        <v>8.4500000000000006E-2</v>
      </c>
      <c r="D16" s="2">
        <v>0.85799999999999998</v>
      </c>
      <c r="E16" s="2">
        <v>0.98440000000000005</v>
      </c>
      <c r="F16" s="2">
        <v>0.10009999999999999</v>
      </c>
      <c r="G16" s="2">
        <v>0.1045</v>
      </c>
      <c r="H16" s="2">
        <v>6.3399999999999998E-2</v>
      </c>
      <c r="I16" s="2">
        <v>7.3999999999999996E-2</v>
      </c>
      <c r="J16" s="2">
        <v>0.88039999999999996</v>
      </c>
      <c r="K16" s="2">
        <v>0.8831</v>
      </c>
      <c r="L16" s="2">
        <v>0.16650000000000001</v>
      </c>
      <c r="M16" s="2">
        <v>0.16320000000000001</v>
      </c>
      <c r="N16" s="2">
        <v>0.1835</v>
      </c>
      <c r="O16" s="2">
        <v>0.16600000000000001</v>
      </c>
      <c r="P16" s="2">
        <v>5.91E-2</v>
      </c>
      <c r="Q16" s="2">
        <v>6.6199999999999995E-2</v>
      </c>
      <c r="R16" s="2">
        <v>8.1600000000000006E-2</v>
      </c>
      <c r="S16" s="2">
        <v>8.2000000000000003E-2</v>
      </c>
      <c r="T16" s="2">
        <v>2.7515999999999998</v>
      </c>
      <c r="U16" s="2">
        <v>2.7267999999999999</v>
      </c>
      <c r="V16" s="2">
        <v>0.83950000000000002</v>
      </c>
      <c r="W16" s="2">
        <v>0.88719999999999999</v>
      </c>
      <c r="X16" s="2">
        <v>2.2869999999999999</v>
      </c>
      <c r="Y16" s="2">
        <v>2.2458999999999998</v>
      </c>
    </row>
    <row r="17" spans="1:25" ht="15" customHeight="1" x14ac:dyDescent="0.2">
      <c r="A17" t="s">
        <v>14</v>
      </c>
      <c r="B17" s="77">
        <v>1.5212000000000001</v>
      </c>
      <c r="C17" s="2">
        <v>0.85009999999999997</v>
      </c>
      <c r="D17" s="2">
        <v>0.82499999999999996</v>
      </c>
      <c r="E17" s="2">
        <v>0.37869999999999998</v>
      </c>
      <c r="F17" s="2">
        <v>0.34970000000000001</v>
      </c>
      <c r="G17" s="2">
        <v>0.42749999999999999</v>
      </c>
      <c r="H17" s="2">
        <v>0.42399999999999999</v>
      </c>
      <c r="I17" s="2">
        <v>1.1264000000000001</v>
      </c>
      <c r="J17" s="2">
        <v>1.1283000000000001</v>
      </c>
      <c r="K17" s="2">
        <v>0.65620000000000001</v>
      </c>
      <c r="L17" s="2">
        <v>0.67249999999999999</v>
      </c>
      <c r="M17" s="2">
        <v>2.8010999999999999</v>
      </c>
      <c r="N17" s="2">
        <v>2.8582000000000001</v>
      </c>
      <c r="O17" s="2">
        <v>2.6796000000000002</v>
      </c>
      <c r="P17" s="2">
        <v>2.6657000000000002</v>
      </c>
      <c r="Q17" s="2">
        <v>2.5749</v>
      </c>
      <c r="R17" s="2">
        <v>2.5628000000000002</v>
      </c>
      <c r="S17" s="2">
        <v>2.0585</v>
      </c>
      <c r="T17" s="2">
        <v>1.9891000000000001</v>
      </c>
      <c r="U17" s="2">
        <v>1.2431000000000001</v>
      </c>
      <c r="V17" s="2">
        <v>1.198</v>
      </c>
      <c r="W17" s="2">
        <v>1.1771</v>
      </c>
      <c r="X17" s="2">
        <v>1.1554</v>
      </c>
      <c r="Y17" s="77">
        <v>1.1946000000000001</v>
      </c>
    </row>
    <row r="18" spans="1:25" ht="15" customHeight="1" x14ac:dyDescent="0.2">
      <c r="A18" t="s">
        <v>15</v>
      </c>
      <c r="B18" s="2">
        <v>1.9355</v>
      </c>
      <c r="C18" s="2">
        <v>1.8138000000000001</v>
      </c>
      <c r="D18" s="2">
        <v>2.7523</v>
      </c>
      <c r="E18" s="2">
        <v>2.6970000000000001</v>
      </c>
      <c r="F18" s="2">
        <v>2.2923</v>
      </c>
      <c r="G18" s="2">
        <v>2.1515</v>
      </c>
      <c r="H18" s="2">
        <v>0.1129</v>
      </c>
      <c r="I18" s="2">
        <v>0.1114</v>
      </c>
      <c r="J18" s="2">
        <v>0.10929999999999999</v>
      </c>
      <c r="K18" s="2">
        <v>0.1036</v>
      </c>
      <c r="L18" s="2">
        <v>7.7200000000000005E-2</v>
      </c>
      <c r="M18" s="2">
        <v>7.5399999999999995E-2</v>
      </c>
      <c r="N18" s="2">
        <v>2.9020000000000001</v>
      </c>
      <c r="O18" s="2">
        <v>2.8894000000000002</v>
      </c>
      <c r="P18" s="2">
        <v>2.8365</v>
      </c>
      <c r="Q18" s="2">
        <v>2.8694999999999999</v>
      </c>
      <c r="R18" s="2">
        <v>0.94320000000000004</v>
      </c>
      <c r="S18" s="2">
        <v>0.91059999999999997</v>
      </c>
      <c r="T18" s="2">
        <v>0.97060000000000002</v>
      </c>
      <c r="U18" s="2">
        <v>0.91979999999999995</v>
      </c>
      <c r="V18" s="2">
        <v>6.9900000000000004E-2</v>
      </c>
      <c r="W18" s="2">
        <v>7.1800000000000003E-2</v>
      </c>
      <c r="X18" s="2">
        <v>2.5354999999999999</v>
      </c>
      <c r="Y18" s="2">
        <v>2.5667</v>
      </c>
    </row>
    <row r="19" spans="1:25" ht="15" customHeight="1" x14ac:dyDescent="0.2">
      <c r="A19" t="s">
        <v>16</v>
      </c>
      <c r="B19" s="77">
        <v>0.70030000000000003</v>
      </c>
      <c r="C19" s="2">
        <v>0.33260000000000001</v>
      </c>
      <c r="D19" s="2">
        <v>0.33450000000000002</v>
      </c>
      <c r="E19" s="2">
        <v>0.23780000000000001</v>
      </c>
      <c r="F19" s="2">
        <v>0.22850000000000001</v>
      </c>
      <c r="G19" s="2">
        <v>5.96E-2</v>
      </c>
      <c r="H19" s="2">
        <v>5.8799999999999998E-2</v>
      </c>
      <c r="I19" s="2">
        <v>6.2E-2</v>
      </c>
      <c r="J19" s="2">
        <v>5.4699999999999999E-2</v>
      </c>
      <c r="K19" s="2">
        <v>6.2199999999999998E-2</v>
      </c>
      <c r="L19" s="2">
        <v>6.2899999999999998E-2</v>
      </c>
      <c r="M19" s="2">
        <v>6.08E-2</v>
      </c>
      <c r="N19" s="2">
        <v>6.9199999999999998E-2</v>
      </c>
      <c r="O19" s="2">
        <v>0.69510000000000005</v>
      </c>
      <c r="P19" s="2">
        <v>0.7419</v>
      </c>
      <c r="Q19" s="2">
        <v>0.74790000000000001</v>
      </c>
      <c r="R19" s="2">
        <v>0.70169999999999999</v>
      </c>
      <c r="S19" s="2">
        <v>1.5569999999999999</v>
      </c>
      <c r="T19" s="2">
        <v>1.5592999999999999</v>
      </c>
      <c r="U19" s="2">
        <v>2.8540000000000001</v>
      </c>
      <c r="V19" s="2">
        <v>2.8012000000000001</v>
      </c>
      <c r="W19" s="2">
        <v>2.3946000000000001</v>
      </c>
      <c r="X19" s="2">
        <v>2.3736000000000002</v>
      </c>
      <c r="Y19" s="77">
        <v>0.62029999999999996</v>
      </c>
    </row>
    <row r="20" spans="1:25" ht="15" customHeight="1" x14ac:dyDescent="0.2">
      <c r="A20" t="s">
        <v>17</v>
      </c>
      <c r="B20" s="2">
        <v>2.9138999999999999</v>
      </c>
      <c r="C20" s="2">
        <v>2.9167000000000001</v>
      </c>
      <c r="D20" s="2">
        <v>0.70709999999999995</v>
      </c>
      <c r="E20" s="2">
        <v>0.66320000000000001</v>
      </c>
      <c r="F20" s="2">
        <v>2.9253</v>
      </c>
      <c r="G20" s="2">
        <v>2.9161999999999999</v>
      </c>
      <c r="H20" s="2">
        <v>0.1154</v>
      </c>
      <c r="I20" s="2">
        <v>0.1273</v>
      </c>
      <c r="J20" s="2">
        <v>2.9188999999999998</v>
      </c>
      <c r="K20" s="2">
        <v>2.8675000000000002</v>
      </c>
      <c r="L20" s="2">
        <v>0.2427</v>
      </c>
      <c r="M20" s="2">
        <v>0.22489999999999999</v>
      </c>
      <c r="N20" s="2">
        <v>2.5392000000000001</v>
      </c>
      <c r="O20" s="2">
        <v>2.4091</v>
      </c>
      <c r="P20" s="2">
        <v>2.9319000000000002</v>
      </c>
      <c r="Q20" s="2">
        <v>2.8832</v>
      </c>
      <c r="R20" s="2">
        <v>2.8969</v>
      </c>
      <c r="S20" s="2">
        <v>2.8755000000000002</v>
      </c>
      <c r="T20" s="2">
        <v>0.89159999999999995</v>
      </c>
      <c r="U20" s="2">
        <v>0.89359999999999995</v>
      </c>
      <c r="V20" s="2">
        <v>0.41799999999999998</v>
      </c>
      <c r="W20" s="2">
        <v>0.4274</v>
      </c>
      <c r="X20" s="2">
        <v>2.4563999999999999</v>
      </c>
      <c r="Y20" s="2">
        <v>2.5924</v>
      </c>
    </row>
    <row r="21" spans="1:25" ht="15" customHeight="1" x14ac:dyDescent="0.2">
      <c r="A21" t="s">
        <v>18</v>
      </c>
      <c r="B21" s="77">
        <v>0.3296</v>
      </c>
      <c r="C21" s="2">
        <v>2.0124</v>
      </c>
      <c r="D21" s="2">
        <v>1.9856</v>
      </c>
      <c r="E21" s="2">
        <v>2.8544999999999998</v>
      </c>
      <c r="F21" s="2">
        <v>2.7633999999999999</v>
      </c>
      <c r="G21" s="2">
        <v>2.1829000000000001</v>
      </c>
      <c r="H21" s="2">
        <v>2.0975999999999999</v>
      </c>
      <c r="I21" s="2">
        <v>0.40639999999999998</v>
      </c>
      <c r="J21" s="2">
        <v>0.3664</v>
      </c>
      <c r="K21" s="2">
        <v>0.32590000000000002</v>
      </c>
      <c r="L21" s="2">
        <v>0.30409999999999998</v>
      </c>
      <c r="M21" s="2">
        <v>0.91620000000000001</v>
      </c>
      <c r="N21" s="2">
        <v>0.97799999999999998</v>
      </c>
      <c r="O21" s="2">
        <v>2.8022</v>
      </c>
      <c r="P21" s="2">
        <v>2.7700999999999998</v>
      </c>
      <c r="Q21" s="2">
        <v>0.80379999999999996</v>
      </c>
      <c r="R21" s="2">
        <v>0.76280000000000003</v>
      </c>
      <c r="S21" s="2">
        <v>0.61709999999999998</v>
      </c>
      <c r="T21" s="2">
        <v>0.60309999999999997</v>
      </c>
      <c r="U21" s="2">
        <v>2.7953999999999999</v>
      </c>
      <c r="V21" s="2">
        <v>2.7286000000000001</v>
      </c>
      <c r="W21" s="2">
        <v>2.6373000000000002</v>
      </c>
      <c r="X21" s="2">
        <v>2.597</v>
      </c>
      <c r="Y21" s="77">
        <v>0.28010000000000002</v>
      </c>
    </row>
    <row r="22" spans="1:25" ht="15" customHeight="1" x14ac:dyDescent="0.2">
      <c r="A22" t="s">
        <v>19</v>
      </c>
      <c r="B22" s="2">
        <v>1.9663999999999999</v>
      </c>
      <c r="C22" s="2">
        <v>1.8366</v>
      </c>
      <c r="D22" s="2">
        <v>7.8399999999999997E-2</v>
      </c>
      <c r="E22" s="2">
        <v>7.7899999999999997E-2</v>
      </c>
      <c r="F22" s="2">
        <v>2.9201000000000001</v>
      </c>
      <c r="G22" s="2">
        <v>2.9401000000000002</v>
      </c>
      <c r="H22" s="2">
        <v>1.5362</v>
      </c>
      <c r="I22" s="2">
        <v>1.4816</v>
      </c>
      <c r="J22" s="2">
        <v>2.3279999999999998</v>
      </c>
      <c r="K22" s="2">
        <v>2.2597</v>
      </c>
      <c r="L22" s="2">
        <v>2.8702000000000001</v>
      </c>
      <c r="M22" s="2">
        <v>2.8950999999999998</v>
      </c>
      <c r="N22" s="2">
        <v>9.64E-2</v>
      </c>
      <c r="O22" s="2">
        <v>8.2299999999999998E-2</v>
      </c>
      <c r="P22" s="2">
        <v>1.9621</v>
      </c>
      <c r="Q22" s="2">
        <v>1.9616</v>
      </c>
      <c r="R22" s="2">
        <v>2.8833000000000002</v>
      </c>
      <c r="S22" s="2">
        <v>2.8450000000000002</v>
      </c>
      <c r="T22" s="2">
        <v>2.3477000000000001</v>
      </c>
      <c r="U22" s="2">
        <v>2.2932000000000001</v>
      </c>
      <c r="V22" s="2">
        <v>2.8214999999999999</v>
      </c>
      <c r="W22" s="2">
        <v>2.7942</v>
      </c>
      <c r="X22" s="2">
        <v>0.93059999999999998</v>
      </c>
      <c r="Y22" s="2">
        <v>0.84199999999999997</v>
      </c>
    </row>
    <row r="23" spans="1:25" ht="15" customHeight="1" x14ac:dyDescent="0.2">
      <c r="A23" t="s">
        <v>20</v>
      </c>
      <c r="B23" s="77">
        <v>0.18890000000000001</v>
      </c>
      <c r="C23" s="2">
        <v>0.23630000000000001</v>
      </c>
      <c r="D23" s="2">
        <v>0.2145</v>
      </c>
      <c r="E23" s="2">
        <v>0.1938</v>
      </c>
      <c r="F23" s="2">
        <v>0.1794</v>
      </c>
      <c r="G23" s="2">
        <v>0.502</v>
      </c>
      <c r="H23" s="2">
        <v>0.46639999999999998</v>
      </c>
      <c r="I23" s="2">
        <v>0.3876</v>
      </c>
      <c r="J23" s="2">
        <v>0.33760000000000001</v>
      </c>
      <c r="K23" s="2">
        <v>2.8822000000000001</v>
      </c>
      <c r="L23" s="2">
        <v>2.8416999999999999</v>
      </c>
      <c r="M23" s="2">
        <v>2.5987</v>
      </c>
      <c r="N23" s="2">
        <v>2.4828999999999999</v>
      </c>
      <c r="O23" s="2">
        <v>2.7915999999999999</v>
      </c>
      <c r="P23" s="2">
        <v>2.8368000000000002</v>
      </c>
      <c r="Q23" s="2">
        <v>2.8228</v>
      </c>
      <c r="R23" s="2">
        <v>2.8593000000000002</v>
      </c>
      <c r="S23" s="2">
        <v>2.016</v>
      </c>
      <c r="T23" s="2">
        <v>1.6986000000000001</v>
      </c>
      <c r="U23" s="2">
        <v>0.62849999999999995</v>
      </c>
      <c r="V23" s="2">
        <v>0.53059999999999996</v>
      </c>
      <c r="W23" s="2">
        <v>2.8414999999999999</v>
      </c>
      <c r="X23" s="2">
        <v>2.8515999999999999</v>
      </c>
      <c r="Y23" s="77">
        <v>0.16109999999999999</v>
      </c>
    </row>
    <row r="24" spans="1:25" ht="15" customHeight="1" x14ac:dyDescent="0.2">
      <c r="A24" t="s">
        <v>21</v>
      </c>
      <c r="B24" s="2">
        <v>2.9331</v>
      </c>
      <c r="C24" s="2">
        <v>2.9624000000000001</v>
      </c>
      <c r="D24" s="2">
        <v>2.9613</v>
      </c>
      <c r="E24" s="2">
        <v>2.9567000000000001</v>
      </c>
      <c r="F24" s="2">
        <v>0.1132</v>
      </c>
      <c r="G24" s="2">
        <v>0.10009999999999999</v>
      </c>
      <c r="H24" s="2">
        <v>1.5198</v>
      </c>
      <c r="I24" s="2">
        <v>1.4810000000000001</v>
      </c>
      <c r="J24" s="2">
        <v>2.2399</v>
      </c>
      <c r="K24" s="2">
        <v>2.0442</v>
      </c>
      <c r="L24" s="2">
        <v>9.98E-2</v>
      </c>
      <c r="M24" s="2">
        <v>9.7100000000000006E-2</v>
      </c>
      <c r="N24" s="2">
        <v>1.8429</v>
      </c>
      <c r="O24" s="2">
        <v>1.6056999999999999</v>
      </c>
      <c r="P24" s="2">
        <v>2.8235999999999999</v>
      </c>
      <c r="Q24" s="2">
        <v>2.7700999999999998</v>
      </c>
      <c r="R24" s="2">
        <v>0.83960000000000001</v>
      </c>
      <c r="S24" s="2">
        <v>0.81200000000000006</v>
      </c>
      <c r="T24" s="2">
        <v>2.8980000000000001</v>
      </c>
      <c r="U24" s="2">
        <v>2.8454000000000002</v>
      </c>
      <c r="V24" s="2">
        <v>0.64880000000000004</v>
      </c>
      <c r="W24" s="2">
        <v>0.56599999999999995</v>
      </c>
      <c r="X24" s="2">
        <v>0.19120000000000001</v>
      </c>
      <c r="Y24" s="2">
        <v>0.1812</v>
      </c>
    </row>
    <row r="25" spans="1:25" ht="15" customHeight="1" x14ac:dyDescent="0.2">
      <c r="A25" t="s">
        <v>22</v>
      </c>
      <c r="B25" s="77">
        <v>5.0799999999999998E-2</v>
      </c>
      <c r="C25" s="2">
        <v>2.9201999999999999</v>
      </c>
      <c r="D25" s="2">
        <v>2.8755999999999999</v>
      </c>
      <c r="E25" s="2">
        <v>6.9000000000000006E-2</v>
      </c>
      <c r="F25" s="2">
        <v>6.7100000000000007E-2</v>
      </c>
      <c r="G25" s="2">
        <v>1.4069</v>
      </c>
      <c r="H25" s="2">
        <v>1.3853</v>
      </c>
      <c r="I25" s="2">
        <v>1.0620000000000001</v>
      </c>
      <c r="J25" s="2">
        <v>0.97989999999999999</v>
      </c>
      <c r="K25" s="2">
        <v>2.8283999999999998</v>
      </c>
      <c r="L25" s="2">
        <v>2.8288000000000002</v>
      </c>
      <c r="M25" s="2">
        <v>7.9200000000000007E-2</v>
      </c>
      <c r="N25" s="2">
        <v>8.0600000000000005E-2</v>
      </c>
      <c r="O25" s="2">
        <v>7.2800000000000004E-2</v>
      </c>
      <c r="P25" s="2">
        <v>7.3899999999999993E-2</v>
      </c>
      <c r="Q25" s="2">
        <v>1.6662999999999999</v>
      </c>
      <c r="R25" s="2">
        <v>1.5719000000000001</v>
      </c>
      <c r="S25" s="2">
        <v>2.7227000000000001</v>
      </c>
      <c r="T25" s="2">
        <v>2.7075</v>
      </c>
      <c r="U25" s="2">
        <v>1.3036000000000001</v>
      </c>
      <c r="V25" s="2">
        <v>1.1291</v>
      </c>
      <c r="W25" s="2">
        <v>0.88460000000000005</v>
      </c>
      <c r="X25" s="2">
        <v>0.88380000000000003</v>
      </c>
      <c r="Y25" s="77">
        <v>5.3600000000000002E-2</v>
      </c>
    </row>
    <row r="26" spans="1:25" ht="15" customHeight="1" x14ac:dyDescent="0.2">
      <c r="A26" t="s">
        <v>23</v>
      </c>
      <c r="B26" s="2">
        <v>3.0642</v>
      </c>
      <c r="C26" s="2">
        <v>3.0817999999999999</v>
      </c>
      <c r="D26" s="2">
        <v>0.12189999999999999</v>
      </c>
      <c r="E26" s="2">
        <v>0.11849999999999999</v>
      </c>
      <c r="F26" s="2">
        <v>0.93620000000000003</v>
      </c>
      <c r="G26" s="2">
        <v>0.82410000000000005</v>
      </c>
      <c r="H26" s="2">
        <v>1.1922999999999999</v>
      </c>
      <c r="I26" s="2">
        <v>1.1268</v>
      </c>
      <c r="J26" s="2">
        <v>3.0973000000000002</v>
      </c>
      <c r="K26" s="2">
        <v>3.1179000000000001</v>
      </c>
      <c r="L26" s="2">
        <v>2.1629999999999998</v>
      </c>
      <c r="M26" s="2">
        <v>2.3448000000000002</v>
      </c>
      <c r="N26" s="2">
        <v>3.1128</v>
      </c>
      <c r="O26" s="2">
        <v>3.0686</v>
      </c>
      <c r="P26" s="2">
        <v>2.2378999999999998</v>
      </c>
      <c r="Q26" s="2">
        <v>2.0619000000000001</v>
      </c>
      <c r="R26" s="2">
        <v>1.5004999999999999</v>
      </c>
      <c r="S26" s="2">
        <v>1.4381999999999999</v>
      </c>
      <c r="T26" s="2">
        <v>1.9390000000000001</v>
      </c>
      <c r="U26" s="2">
        <v>1.7903</v>
      </c>
      <c r="V26" s="2">
        <v>0.12479999999999999</v>
      </c>
      <c r="W26" s="2">
        <v>0.1186</v>
      </c>
      <c r="X26" s="2">
        <v>8.8800000000000004E-2</v>
      </c>
      <c r="Y26" s="2">
        <v>9.2499999999999999E-2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8" ht="15" customHeight="1" x14ac:dyDescent="0.2">
      <c r="C49" t="s">
        <v>205</v>
      </c>
      <c r="D49" t="s">
        <v>206</v>
      </c>
      <c r="T49" t="s">
        <v>317</v>
      </c>
    </row>
    <row r="50" spans="2:28" ht="15" customHeight="1" thickBot="1" x14ac:dyDescent="0.25">
      <c r="B50" t="s">
        <v>207</v>
      </c>
      <c r="C50">
        <v>200</v>
      </c>
      <c r="D50" s="3">
        <f>AVERAGE(B11,Y11)</f>
        <v>2.45905</v>
      </c>
    </row>
    <row r="51" spans="2:28" ht="15" customHeight="1" x14ac:dyDescent="0.2">
      <c r="B51" t="s">
        <v>208</v>
      </c>
      <c r="C51">
        <v>150</v>
      </c>
      <c r="D51" s="3">
        <f>AVERAGE(B13,Y13)</f>
        <v>1.9230499999999999</v>
      </c>
      <c r="T51" s="17" t="s">
        <v>318</v>
      </c>
      <c r="U51" s="17"/>
    </row>
    <row r="52" spans="2:28" ht="15" customHeight="1" x14ac:dyDescent="0.2">
      <c r="B52" t="s">
        <v>209</v>
      </c>
      <c r="C52">
        <v>100</v>
      </c>
      <c r="D52" s="3">
        <f>AVERAGE(B15,Y15)</f>
        <v>1.51325</v>
      </c>
      <c r="T52" t="s">
        <v>319</v>
      </c>
      <c r="U52">
        <v>0.98718915623310111</v>
      </c>
    </row>
    <row r="53" spans="2:28" ht="15" customHeight="1" x14ac:dyDescent="0.2">
      <c r="B53" t="s">
        <v>210</v>
      </c>
      <c r="C53">
        <v>80</v>
      </c>
      <c r="D53" s="3">
        <f>AVERAGE(B17,Y17)</f>
        <v>1.3579000000000001</v>
      </c>
      <c r="T53" t="s">
        <v>320</v>
      </c>
      <c r="U53">
        <v>0.97454243018422215</v>
      </c>
    </row>
    <row r="54" spans="2:28" ht="15" customHeight="1" x14ac:dyDescent="0.2">
      <c r="B54" t="s">
        <v>211</v>
      </c>
      <c r="C54">
        <v>40</v>
      </c>
      <c r="D54" s="3">
        <f>AVERAGE(B19,Y19)</f>
        <v>0.6603</v>
      </c>
      <c r="T54" t="s">
        <v>321</v>
      </c>
      <c r="U54">
        <v>0.96945091622106661</v>
      </c>
    </row>
    <row r="55" spans="2:28" ht="15" customHeight="1" x14ac:dyDescent="0.2">
      <c r="B55" t="s">
        <v>212</v>
      </c>
      <c r="C55">
        <v>20</v>
      </c>
      <c r="D55" s="3">
        <f>AVERAGE(B21,Y21)</f>
        <v>0.30485000000000001</v>
      </c>
      <c r="T55" t="s">
        <v>322</v>
      </c>
      <c r="U55">
        <v>0.14923665168786393</v>
      </c>
    </row>
    <row r="56" spans="2:28" ht="15" customHeight="1" thickBot="1" x14ac:dyDescent="0.25">
      <c r="B56" t="s">
        <v>213</v>
      </c>
      <c r="C56">
        <v>10</v>
      </c>
      <c r="D56" s="3">
        <f>AVERAGE(B23,Y23)</f>
        <v>0.17499999999999999</v>
      </c>
      <c r="T56" s="15" t="s">
        <v>323</v>
      </c>
      <c r="U56" s="15">
        <v>7</v>
      </c>
    </row>
    <row r="58" spans="2:28" ht="15" customHeight="1" thickBot="1" x14ac:dyDescent="0.25">
      <c r="T58" t="s">
        <v>324</v>
      </c>
    </row>
    <row r="59" spans="2:28" ht="15" customHeight="1" x14ac:dyDescent="0.2">
      <c r="T59" s="16"/>
      <c r="U59" s="16" t="s">
        <v>329</v>
      </c>
      <c r="V59" s="16" t="s">
        <v>330</v>
      </c>
      <c r="W59" s="16" t="s">
        <v>331</v>
      </c>
      <c r="X59" s="16" t="s">
        <v>13</v>
      </c>
      <c r="Y59" s="16" t="s">
        <v>332</v>
      </c>
    </row>
    <row r="60" spans="2:28" ht="15" customHeight="1" x14ac:dyDescent="0.2">
      <c r="T60" t="s">
        <v>325</v>
      </c>
      <c r="U60">
        <v>1</v>
      </c>
      <c r="V60">
        <v>4.2628966761078324</v>
      </c>
      <c r="W60">
        <v>4.2628966761078324</v>
      </c>
      <c r="X60">
        <v>191.40523569933058</v>
      </c>
      <c r="Y60">
        <v>3.5433259221866958E-5</v>
      </c>
    </row>
    <row r="61" spans="2:28" ht="15" customHeight="1" x14ac:dyDescent="0.2">
      <c r="T61" t="s">
        <v>326</v>
      </c>
      <c r="U61">
        <v>5</v>
      </c>
      <c r="V61">
        <v>0.11135789103502411</v>
      </c>
      <c r="W61">
        <v>2.2271578207004823E-2</v>
      </c>
    </row>
    <row r="62" spans="2:28" ht="15" customHeight="1" thickBot="1" x14ac:dyDescent="0.25">
      <c r="T62" s="15" t="s">
        <v>327</v>
      </c>
      <c r="U62" s="15">
        <v>6</v>
      </c>
      <c r="V62" s="15">
        <v>4.3742545671428568</v>
      </c>
      <c r="W62" s="15"/>
      <c r="X62" s="15"/>
      <c r="Y62" s="15"/>
    </row>
    <row r="63" spans="2:28" ht="15" customHeight="1" thickBot="1" x14ac:dyDescent="0.25"/>
    <row r="64" spans="2:28" ht="15" customHeight="1" x14ac:dyDescent="0.2">
      <c r="T64" s="16"/>
      <c r="U64" s="16" t="s">
        <v>333</v>
      </c>
      <c r="V64" s="16" t="s">
        <v>322</v>
      </c>
      <c r="W64" s="16" t="s">
        <v>334</v>
      </c>
      <c r="X64" s="16" t="s">
        <v>335</v>
      </c>
      <c r="Y64" s="16" t="s">
        <v>336</v>
      </c>
      <c r="Z64" s="16" t="s">
        <v>337</v>
      </c>
      <c r="AA64" s="16" t="s">
        <v>338</v>
      </c>
      <c r="AB64" s="16" t="s">
        <v>339</v>
      </c>
    </row>
    <row r="65" spans="20:28" ht="15" customHeight="1" x14ac:dyDescent="0.2">
      <c r="T65" t="s">
        <v>328</v>
      </c>
      <c r="U65">
        <v>0.16992898550724633</v>
      </c>
      <c r="V65">
        <v>9.3353978947604124E-2</v>
      </c>
      <c r="W65">
        <v>1.8202650537543847</v>
      </c>
      <c r="X65">
        <v>0.12836539001824246</v>
      </c>
      <c r="Y65">
        <v>-7.0045057059839794E-2</v>
      </c>
      <c r="Z65">
        <v>0.40990302807433243</v>
      </c>
      <c r="AA65">
        <v>-7.0045057059839794E-2</v>
      </c>
      <c r="AB65">
        <v>0.40990302807433243</v>
      </c>
    </row>
    <row r="66" spans="20:28" ht="15" customHeight="1" thickBot="1" x14ac:dyDescent="0.25">
      <c r="T66" s="15" t="s">
        <v>340</v>
      </c>
      <c r="U66" s="15">
        <v>1.2006495169082127E-2</v>
      </c>
      <c r="V66" s="15">
        <v>8.6783936114848896E-4</v>
      </c>
      <c r="W66" s="15">
        <v>13.834928106041268</v>
      </c>
      <c r="X66" s="15">
        <v>3.5433259221866958E-5</v>
      </c>
      <c r="Y66" s="15">
        <v>9.7756430710635982E-3</v>
      </c>
      <c r="Z66" s="15">
        <v>1.4237347267100657E-2</v>
      </c>
      <c r="AA66" s="15">
        <v>9.7756430710635982E-3</v>
      </c>
      <c r="AB66" s="15">
        <v>1.4237347267100657E-2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324AA-6C4C-48DA-A303-F16EA8414850}">
  <sheetPr codeName="Sheet29"/>
  <dimension ref="A1:AA64"/>
  <sheetViews>
    <sheetView topLeftCell="A16" workbookViewId="0">
      <selection activeCell="C60" sqref="C60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8" width="8" customWidth="1"/>
    <col min="19" max="19" width="10.28515625" customWidth="1"/>
    <col min="20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2904</v>
      </c>
    </row>
    <row r="3" spans="1:25" ht="15" customHeight="1" x14ac:dyDescent="0.2">
      <c r="A3" t="s">
        <v>2905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2.6920999999999999</v>
      </c>
      <c r="C11" s="2">
        <v>8.6400000000000005E-2</v>
      </c>
      <c r="D11" s="2">
        <v>8.9399999999999993E-2</v>
      </c>
      <c r="E11" s="2">
        <v>1.3745000000000001</v>
      </c>
      <c r="F11" s="2">
        <v>1.2399</v>
      </c>
      <c r="G11" s="2">
        <v>0.1051</v>
      </c>
      <c r="H11" s="2">
        <v>0.1026</v>
      </c>
      <c r="I11" s="2">
        <v>0.63080000000000003</v>
      </c>
      <c r="J11" s="2">
        <v>0.62370000000000003</v>
      </c>
      <c r="K11" s="2">
        <v>2.9350999999999998</v>
      </c>
      <c r="L11" s="2">
        <v>2.8731</v>
      </c>
      <c r="M11" s="2">
        <v>2.9407000000000001</v>
      </c>
      <c r="N11" s="2">
        <v>2.9565000000000001</v>
      </c>
      <c r="O11" s="2">
        <v>0.7591</v>
      </c>
      <c r="P11" s="2">
        <v>0.77549999999999997</v>
      </c>
      <c r="Q11" s="2">
        <v>2.8873000000000002</v>
      </c>
      <c r="R11" s="2">
        <v>2.8576999999999999</v>
      </c>
      <c r="S11" s="2">
        <v>0.46660000000000001</v>
      </c>
      <c r="T11" s="2">
        <v>0.42059999999999997</v>
      </c>
      <c r="U11" s="2">
        <v>1.1647000000000001</v>
      </c>
      <c r="V11" s="2">
        <v>1.1625000000000001</v>
      </c>
      <c r="W11" s="2">
        <v>2.8847999999999998</v>
      </c>
      <c r="X11" s="2">
        <v>2.8740000000000001</v>
      </c>
      <c r="Y11" s="77">
        <v>2.5091999999999999</v>
      </c>
    </row>
    <row r="12" spans="1:25" ht="15" customHeight="1" x14ac:dyDescent="0.2">
      <c r="A12" t="s">
        <v>9</v>
      </c>
      <c r="B12" s="2">
        <v>2.8052000000000001</v>
      </c>
      <c r="C12" s="2">
        <v>2.8357000000000001</v>
      </c>
      <c r="D12" s="2">
        <v>2.8067000000000002</v>
      </c>
      <c r="E12" s="2">
        <v>2.8165</v>
      </c>
      <c r="F12" s="2">
        <v>2.8262</v>
      </c>
      <c r="G12" s="2">
        <v>2.8069000000000002</v>
      </c>
      <c r="H12" s="2">
        <v>2.798</v>
      </c>
      <c r="I12" s="2">
        <v>2.8464</v>
      </c>
      <c r="J12" s="2">
        <v>2.7921</v>
      </c>
      <c r="K12" s="2">
        <v>2.7890000000000001</v>
      </c>
      <c r="L12" s="2">
        <v>2.8037999999999998</v>
      </c>
      <c r="M12" s="2">
        <v>2.7890000000000001</v>
      </c>
      <c r="N12" s="2">
        <v>2.7766999999999999</v>
      </c>
      <c r="O12" s="2">
        <v>2.7671999999999999</v>
      </c>
      <c r="P12" s="2">
        <v>0.33350000000000002</v>
      </c>
      <c r="Q12" s="2">
        <v>0.32579999999999998</v>
      </c>
      <c r="R12" s="2">
        <v>0.27079999999999999</v>
      </c>
      <c r="S12" s="2">
        <v>0.28849999999999998</v>
      </c>
      <c r="T12" s="2">
        <v>0.20169999999999999</v>
      </c>
      <c r="U12" s="2">
        <v>0.18429999999999999</v>
      </c>
      <c r="V12" s="2">
        <v>2.4236</v>
      </c>
      <c r="W12" s="2">
        <v>2.4826999999999999</v>
      </c>
      <c r="X12" s="2">
        <v>2.7078000000000002</v>
      </c>
      <c r="Y12" s="2">
        <v>2.6913999999999998</v>
      </c>
    </row>
    <row r="13" spans="1:25" ht="15" customHeight="1" x14ac:dyDescent="0.2">
      <c r="A13" t="s">
        <v>10</v>
      </c>
      <c r="B13" s="77">
        <v>2.4679000000000002</v>
      </c>
      <c r="C13" s="2">
        <v>2.8355000000000001</v>
      </c>
      <c r="D13" s="2">
        <v>2.9051999999999998</v>
      </c>
      <c r="E13" s="2">
        <v>1.4233</v>
      </c>
      <c r="F13" s="2">
        <v>1.3086</v>
      </c>
      <c r="G13" s="2">
        <v>7.8399999999999997E-2</v>
      </c>
      <c r="H13" s="2">
        <v>7.8E-2</v>
      </c>
      <c r="I13" s="2">
        <v>1.4473</v>
      </c>
      <c r="J13" s="2">
        <v>1.4233</v>
      </c>
      <c r="K13" s="2">
        <v>0.45679999999999998</v>
      </c>
      <c r="L13" s="2">
        <v>0.45479999999999998</v>
      </c>
      <c r="M13" s="2">
        <v>1.2639</v>
      </c>
      <c r="N13" s="2">
        <v>1.2385999999999999</v>
      </c>
      <c r="O13" s="2">
        <v>2.8012999999999999</v>
      </c>
      <c r="P13" s="2">
        <v>2.8147000000000002</v>
      </c>
      <c r="Q13" s="2">
        <v>2.8689</v>
      </c>
      <c r="R13" s="2">
        <v>2.8719000000000001</v>
      </c>
      <c r="S13" s="2">
        <v>2.8071999999999999</v>
      </c>
      <c r="T13" s="2">
        <v>2.7884000000000002</v>
      </c>
      <c r="U13" s="2">
        <v>2.8681999999999999</v>
      </c>
      <c r="V13" s="2">
        <v>2.8127</v>
      </c>
      <c r="W13" s="2">
        <v>1.9559</v>
      </c>
      <c r="X13" s="2">
        <v>1.9946999999999999</v>
      </c>
      <c r="Y13" s="77">
        <v>2.1320000000000001</v>
      </c>
    </row>
    <row r="14" spans="1:25" ht="15" customHeight="1" x14ac:dyDescent="0.2">
      <c r="A14" t="s">
        <v>11</v>
      </c>
      <c r="B14" s="2">
        <v>2.8359999999999999</v>
      </c>
      <c r="C14" s="2">
        <v>2.8107000000000002</v>
      </c>
      <c r="D14" s="2">
        <v>2.7290999999999999</v>
      </c>
      <c r="E14" s="2">
        <v>2.6964999999999999</v>
      </c>
      <c r="F14" s="2">
        <v>2.8454000000000002</v>
      </c>
      <c r="G14" s="2">
        <v>2.8069000000000002</v>
      </c>
      <c r="H14" s="2">
        <v>2.7774999999999999</v>
      </c>
      <c r="I14" s="2">
        <v>2.8008999999999999</v>
      </c>
      <c r="J14" s="2">
        <v>2.8563999999999998</v>
      </c>
      <c r="K14" s="2">
        <v>2.8426</v>
      </c>
      <c r="L14" s="2">
        <v>2.78</v>
      </c>
      <c r="M14" s="2">
        <v>2.7532999999999999</v>
      </c>
      <c r="N14" s="2">
        <v>2.7395999999999998</v>
      </c>
      <c r="O14" s="2">
        <v>2.7608999999999999</v>
      </c>
      <c r="P14" s="2">
        <v>2.8336999999999999</v>
      </c>
      <c r="Q14" s="2">
        <v>2.8233999999999999</v>
      </c>
      <c r="R14" s="2">
        <v>2.8500999999999999</v>
      </c>
      <c r="S14" s="2">
        <v>2.819</v>
      </c>
      <c r="T14" s="2">
        <v>2.7498</v>
      </c>
      <c r="U14" s="2">
        <v>2.7212000000000001</v>
      </c>
      <c r="V14" s="2">
        <v>1.1323000000000001</v>
      </c>
      <c r="W14" s="2">
        <v>1.1679999999999999</v>
      </c>
      <c r="X14" s="2">
        <v>1.6789000000000001</v>
      </c>
      <c r="Y14" s="2">
        <v>1.6830000000000001</v>
      </c>
    </row>
    <row r="15" spans="1:25" ht="15" customHeight="1" x14ac:dyDescent="0.2">
      <c r="A15" t="s">
        <v>12</v>
      </c>
      <c r="B15" s="77">
        <v>1.9219999999999999</v>
      </c>
      <c r="C15" s="2">
        <v>2.1810999999999998</v>
      </c>
      <c r="D15" s="2">
        <v>2.0179</v>
      </c>
      <c r="E15" s="2">
        <v>2.8588</v>
      </c>
      <c r="F15" s="2">
        <v>2.8696000000000002</v>
      </c>
      <c r="G15" s="2">
        <v>1.3848</v>
      </c>
      <c r="H15" s="2">
        <v>1.3599000000000001</v>
      </c>
      <c r="I15" s="2">
        <v>2.0102000000000002</v>
      </c>
      <c r="J15" s="2">
        <v>1.9738</v>
      </c>
      <c r="K15" s="2">
        <v>2.8126000000000002</v>
      </c>
      <c r="L15" s="2">
        <v>2.8725000000000001</v>
      </c>
      <c r="M15" s="2">
        <v>2.8184</v>
      </c>
      <c r="N15" s="2">
        <v>2.8447</v>
      </c>
      <c r="O15" s="2">
        <v>0.51629999999999998</v>
      </c>
      <c r="P15" s="2">
        <v>0.50919999999999999</v>
      </c>
      <c r="Q15" s="2">
        <v>1.2918000000000001</v>
      </c>
      <c r="R15" s="2">
        <v>1.3616999999999999</v>
      </c>
      <c r="S15" s="2">
        <v>1.4371</v>
      </c>
      <c r="T15" s="2">
        <v>1.401</v>
      </c>
      <c r="U15" s="2">
        <v>2.1800999999999999</v>
      </c>
      <c r="V15" s="2">
        <v>1.9846999999999999</v>
      </c>
      <c r="W15" s="2">
        <v>1.6254999999999999</v>
      </c>
      <c r="X15" s="2">
        <v>1.6012</v>
      </c>
      <c r="Y15" s="77">
        <v>1.5333000000000001</v>
      </c>
    </row>
    <row r="16" spans="1:25" ht="15" customHeight="1" x14ac:dyDescent="0.2">
      <c r="A16" t="s">
        <v>13</v>
      </c>
      <c r="B16" s="2">
        <v>2.8858999999999999</v>
      </c>
      <c r="C16" s="2">
        <v>2.8466999999999998</v>
      </c>
      <c r="D16" s="2">
        <v>1.2663</v>
      </c>
      <c r="E16" s="2">
        <v>1.3568</v>
      </c>
      <c r="F16" s="2">
        <v>2.82</v>
      </c>
      <c r="G16" s="2">
        <v>2.7877000000000001</v>
      </c>
      <c r="H16" s="2">
        <v>0.15179999999999999</v>
      </c>
      <c r="I16" s="2">
        <v>0.1512</v>
      </c>
      <c r="J16" s="2">
        <v>2.0379999999999998</v>
      </c>
      <c r="K16" s="2">
        <v>1.9440999999999999</v>
      </c>
      <c r="L16" s="2">
        <v>0.85729999999999995</v>
      </c>
      <c r="M16" s="2">
        <v>0.81740000000000002</v>
      </c>
      <c r="N16" s="2">
        <v>2.8218000000000001</v>
      </c>
      <c r="O16" s="2">
        <v>2.7602000000000002</v>
      </c>
      <c r="P16" s="2">
        <v>1.6026</v>
      </c>
      <c r="Q16" s="2">
        <v>1.679</v>
      </c>
      <c r="R16" s="2">
        <v>2.8262</v>
      </c>
      <c r="S16" s="2">
        <v>2.8001999999999998</v>
      </c>
      <c r="T16" s="2">
        <v>2.4331999999999998</v>
      </c>
      <c r="U16" s="2">
        <v>2.4186000000000001</v>
      </c>
      <c r="V16" s="2">
        <v>2.7974999999999999</v>
      </c>
      <c r="W16" s="2">
        <v>2.7629000000000001</v>
      </c>
      <c r="X16" s="2">
        <v>2.7393000000000001</v>
      </c>
      <c r="Y16" s="2">
        <v>2.7389999999999999</v>
      </c>
    </row>
    <row r="17" spans="1:25" ht="15" customHeight="1" x14ac:dyDescent="0.2">
      <c r="A17" t="s">
        <v>14</v>
      </c>
      <c r="B17" s="77">
        <v>1.5318000000000001</v>
      </c>
      <c r="C17" s="2">
        <v>1.9301999999999999</v>
      </c>
      <c r="D17" s="2">
        <v>1.9120999999999999</v>
      </c>
      <c r="E17" s="2">
        <v>1.1341000000000001</v>
      </c>
      <c r="F17" s="2">
        <v>1.0887</v>
      </c>
      <c r="G17" s="2">
        <v>1.9810000000000001</v>
      </c>
      <c r="H17" s="2">
        <v>2.0057999999999998</v>
      </c>
      <c r="I17" s="2">
        <v>2.7585000000000002</v>
      </c>
      <c r="J17" s="2">
        <v>2.7854000000000001</v>
      </c>
      <c r="K17" s="2">
        <v>1.0826</v>
      </c>
      <c r="L17" s="2">
        <v>1.1746000000000001</v>
      </c>
      <c r="M17" s="2">
        <v>2.7063000000000001</v>
      </c>
      <c r="N17" s="2">
        <v>2.7949999999999999</v>
      </c>
      <c r="O17" s="2">
        <v>0.54190000000000005</v>
      </c>
      <c r="P17" s="2">
        <v>0.52690000000000003</v>
      </c>
      <c r="Q17" s="2">
        <v>0.4698</v>
      </c>
      <c r="R17" s="2">
        <v>0.4839</v>
      </c>
      <c r="S17" s="2">
        <v>1.6025</v>
      </c>
      <c r="T17" s="2">
        <v>1.5649999999999999</v>
      </c>
      <c r="U17" s="2">
        <v>2.6928999999999998</v>
      </c>
      <c r="V17" s="2">
        <v>2.6118000000000001</v>
      </c>
      <c r="W17" s="2">
        <v>0.11260000000000001</v>
      </c>
      <c r="X17" s="2">
        <v>0.10589999999999999</v>
      </c>
      <c r="Y17" s="77">
        <v>1.1333</v>
      </c>
    </row>
    <row r="18" spans="1:25" ht="15" customHeight="1" x14ac:dyDescent="0.2">
      <c r="A18" t="s">
        <v>15</v>
      </c>
      <c r="B18" s="2">
        <v>2.9820000000000002</v>
      </c>
      <c r="C18" s="2">
        <v>2.9605000000000001</v>
      </c>
      <c r="D18" s="2">
        <v>2.9260000000000002</v>
      </c>
      <c r="E18" s="2">
        <v>2.8860000000000001</v>
      </c>
      <c r="F18" s="2">
        <v>2.9011</v>
      </c>
      <c r="G18" s="2">
        <v>2.8738000000000001</v>
      </c>
      <c r="H18" s="2">
        <v>0.57950000000000002</v>
      </c>
      <c r="I18" s="2">
        <v>0.57799999999999996</v>
      </c>
      <c r="J18" s="2">
        <v>0.72389999999999999</v>
      </c>
      <c r="K18" s="2">
        <v>0.71109999999999995</v>
      </c>
      <c r="L18" s="2">
        <v>1.8673</v>
      </c>
      <c r="M18" s="2">
        <v>1.7673000000000001</v>
      </c>
      <c r="N18" s="2">
        <v>2.9167000000000001</v>
      </c>
      <c r="O18" s="2">
        <v>2.9119999999999999</v>
      </c>
      <c r="P18" s="2">
        <v>2.6263000000000001</v>
      </c>
      <c r="Q18" s="2">
        <v>2.7563</v>
      </c>
      <c r="R18" s="2">
        <v>2.9211999999999998</v>
      </c>
      <c r="S18" s="2">
        <v>2.92</v>
      </c>
      <c r="T18" s="2">
        <v>1.0479000000000001</v>
      </c>
      <c r="U18" s="2">
        <v>0.93889999999999996</v>
      </c>
      <c r="V18" s="2">
        <v>2.8494000000000002</v>
      </c>
      <c r="W18" s="2">
        <v>2.8860000000000001</v>
      </c>
      <c r="X18" s="2">
        <v>2.8163999999999998</v>
      </c>
      <c r="Y18" s="2">
        <v>2.8325999999999998</v>
      </c>
    </row>
    <row r="19" spans="1:25" ht="15" customHeight="1" x14ac:dyDescent="0.2">
      <c r="A19" t="s">
        <v>16</v>
      </c>
      <c r="B19" s="77">
        <v>0.69330000000000003</v>
      </c>
      <c r="C19" s="2">
        <v>2.8605999999999998</v>
      </c>
      <c r="D19" s="2">
        <v>2.8311000000000002</v>
      </c>
      <c r="E19" s="2">
        <v>8.4099999999999994E-2</v>
      </c>
      <c r="F19" s="2">
        <v>7.8700000000000006E-2</v>
      </c>
      <c r="G19" s="2">
        <v>2.3837999999999999</v>
      </c>
      <c r="H19" s="2">
        <v>2.3193999999999999</v>
      </c>
      <c r="I19" s="2">
        <v>2.9413</v>
      </c>
      <c r="J19" s="2">
        <v>2.9428000000000001</v>
      </c>
      <c r="K19" s="2">
        <v>2.1093000000000002</v>
      </c>
      <c r="L19" s="2">
        <v>2.1694</v>
      </c>
      <c r="M19" s="2">
        <v>0.2419</v>
      </c>
      <c r="N19" s="2">
        <v>0.25490000000000002</v>
      </c>
      <c r="O19" s="2">
        <v>2.7709000000000001</v>
      </c>
      <c r="P19" s="2">
        <v>2.8128000000000002</v>
      </c>
      <c r="Q19" s="2">
        <v>2.0558000000000001</v>
      </c>
      <c r="R19" s="2">
        <v>2.0291999999999999</v>
      </c>
      <c r="S19" s="2">
        <v>2.4499</v>
      </c>
      <c r="T19" s="2">
        <v>2.4906999999999999</v>
      </c>
      <c r="U19" s="2">
        <v>1.2399</v>
      </c>
      <c r="V19" s="2">
        <v>1.2231000000000001</v>
      </c>
      <c r="W19" s="2">
        <v>2.8452000000000002</v>
      </c>
      <c r="X19" s="2">
        <v>2.7603</v>
      </c>
      <c r="Y19" s="77">
        <v>0.64429999999999998</v>
      </c>
    </row>
    <row r="20" spans="1:25" ht="15" customHeight="1" x14ac:dyDescent="0.2">
      <c r="A20" t="s">
        <v>17</v>
      </c>
      <c r="B20" s="2">
        <v>2.8380000000000001</v>
      </c>
      <c r="C20" s="2">
        <v>2.8294999999999999</v>
      </c>
      <c r="D20" s="2">
        <v>0.96689999999999998</v>
      </c>
      <c r="E20" s="2">
        <v>0.97</v>
      </c>
      <c r="F20" s="2">
        <v>2.9054000000000002</v>
      </c>
      <c r="G20" s="2">
        <v>2.8904000000000001</v>
      </c>
      <c r="H20" s="2">
        <v>0.36940000000000001</v>
      </c>
      <c r="I20" s="2">
        <v>0.36120000000000002</v>
      </c>
      <c r="J20" s="2">
        <v>2.8622000000000001</v>
      </c>
      <c r="K20" s="2">
        <v>2.8431000000000002</v>
      </c>
      <c r="L20" s="2">
        <v>2.6366000000000001</v>
      </c>
      <c r="M20" s="2">
        <v>2.5038999999999998</v>
      </c>
      <c r="N20" s="2">
        <v>2.9447999999999999</v>
      </c>
      <c r="O20" s="2">
        <v>2.8894000000000002</v>
      </c>
      <c r="P20" s="2">
        <v>2.8849</v>
      </c>
      <c r="Q20" s="2">
        <v>2.8603000000000001</v>
      </c>
      <c r="R20" s="2">
        <v>2.8847</v>
      </c>
      <c r="S20" s="2">
        <v>2.9087000000000001</v>
      </c>
      <c r="T20" s="2">
        <v>1.4963</v>
      </c>
      <c r="U20" s="2">
        <v>1.5746</v>
      </c>
      <c r="V20" s="2">
        <v>2.702</v>
      </c>
      <c r="W20" s="2">
        <v>2.7437</v>
      </c>
      <c r="X20" s="2">
        <v>1.8161</v>
      </c>
      <c r="Y20" s="2">
        <v>1.8443000000000001</v>
      </c>
    </row>
    <row r="21" spans="1:25" ht="15" customHeight="1" x14ac:dyDescent="0.2">
      <c r="A21" t="s">
        <v>18</v>
      </c>
      <c r="B21" s="77">
        <v>0.34210000000000002</v>
      </c>
      <c r="C21" s="2">
        <v>0.68859999999999999</v>
      </c>
      <c r="D21" s="2">
        <v>0.64749999999999996</v>
      </c>
      <c r="E21" s="2">
        <v>2.3883999999999999</v>
      </c>
      <c r="F21" s="2">
        <v>2.3262</v>
      </c>
      <c r="G21" s="2">
        <v>1.2121</v>
      </c>
      <c r="H21" s="2">
        <v>1.2585999999999999</v>
      </c>
      <c r="I21" s="2">
        <v>1.3957999999999999</v>
      </c>
      <c r="J21" s="2">
        <v>1.282</v>
      </c>
      <c r="K21" s="2">
        <v>2.8462000000000001</v>
      </c>
      <c r="L21" s="2">
        <v>2.8593000000000002</v>
      </c>
      <c r="M21" s="2">
        <v>2.7749999999999999</v>
      </c>
      <c r="N21" s="2">
        <v>2.7934000000000001</v>
      </c>
      <c r="O21" s="2">
        <v>2.6720000000000002</v>
      </c>
      <c r="P21" s="2">
        <v>2.7138</v>
      </c>
      <c r="Q21" s="2">
        <v>9.4899999999999998E-2</v>
      </c>
      <c r="R21" s="2">
        <v>8.9099999999999999E-2</v>
      </c>
      <c r="S21" s="2">
        <v>8.8400000000000006E-2</v>
      </c>
      <c r="T21" s="2">
        <v>9.3399999999999997E-2</v>
      </c>
      <c r="U21" s="2">
        <v>2.7610000000000001</v>
      </c>
      <c r="V21" s="2">
        <v>2.7170999999999998</v>
      </c>
      <c r="W21" s="2">
        <v>1.4574</v>
      </c>
      <c r="X21" s="2">
        <v>1.3798999999999999</v>
      </c>
      <c r="Y21" s="77">
        <v>0.32029999999999997</v>
      </c>
    </row>
    <row r="22" spans="1:25" ht="15" customHeight="1" x14ac:dyDescent="0.2">
      <c r="A22" t="s">
        <v>19</v>
      </c>
      <c r="B22" s="2">
        <v>2.8374000000000001</v>
      </c>
      <c r="C22" s="2">
        <v>2.7698999999999998</v>
      </c>
      <c r="D22" s="2">
        <v>1.1306</v>
      </c>
      <c r="E22" s="2">
        <v>1.1716</v>
      </c>
      <c r="F22" s="2">
        <v>2.7812999999999999</v>
      </c>
      <c r="G22" s="2">
        <v>2.8420000000000001</v>
      </c>
      <c r="H22" s="2">
        <v>0.44740000000000002</v>
      </c>
      <c r="I22" s="2">
        <v>0.43769999999999998</v>
      </c>
      <c r="J22" s="2">
        <v>2.7612000000000001</v>
      </c>
      <c r="K22" s="2">
        <v>2.762</v>
      </c>
      <c r="L22" s="2">
        <v>0.99870000000000003</v>
      </c>
      <c r="M22" s="2">
        <v>0.97629999999999995</v>
      </c>
      <c r="N22" s="2">
        <v>2.8860999999999999</v>
      </c>
      <c r="O22" s="2">
        <v>2.8875999999999999</v>
      </c>
      <c r="P22" s="2">
        <v>2.3437999999999999</v>
      </c>
      <c r="Q22" s="2">
        <v>2.3839000000000001</v>
      </c>
      <c r="R22" s="2">
        <v>2.8429000000000002</v>
      </c>
      <c r="S22" s="2">
        <v>2.7968000000000002</v>
      </c>
      <c r="T22" s="2">
        <v>1.6936</v>
      </c>
      <c r="U22" s="2">
        <v>1.5773999999999999</v>
      </c>
      <c r="V22" s="2">
        <v>1.4313</v>
      </c>
      <c r="W22" s="2">
        <v>1.5129999999999999</v>
      </c>
      <c r="X22" s="2">
        <v>2.7593999999999999</v>
      </c>
      <c r="Y22" s="2">
        <v>2.7275</v>
      </c>
    </row>
    <row r="23" spans="1:25" ht="15" customHeight="1" x14ac:dyDescent="0.2">
      <c r="A23" t="s">
        <v>20</v>
      </c>
      <c r="B23" s="77">
        <v>0.1633</v>
      </c>
      <c r="C23" s="2">
        <v>1.6161000000000001</v>
      </c>
      <c r="D23" s="2">
        <v>1.4334</v>
      </c>
      <c r="E23" s="2">
        <v>2.8689</v>
      </c>
      <c r="F23" s="2">
        <v>2.8891</v>
      </c>
      <c r="G23" s="2">
        <v>2.8584999999999998</v>
      </c>
      <c r="H23" s="2">
        <v>2.8666999999999998</v>
      </c>
      <c r="I23" s="2">
        <v>2.8972000000000002</v>
      </c>
      <c r="J23" s="2">
        <v>2.8902000000000001</v>
      </c>
      <c r="K23" s="2">
        <v>2.8633999999999999</v>
      </c>
      <c r="L23" s="2">
        <v>2.8706</v>
      </c>
      <c r="M23" s="2">
        <v>1.7352000000000001</v>
      </c>
      <c r="N23" s="2">
        <v>1.6577</v>
      </c>
      <c r="O23" s="2">
        <v>1.8956999999999999</v>
      </c>
      <c r="P23" s="2">
        <v>1.9020999999999999</v>
      </c>
      <c r="Q23" s="2">
        <v>2.0350999999999999</v>
      </c>
      <c r="R23" s="2">
        <v>1.8824000000000001</v>
      </c>
      <c r="S23" s="2">
        <v>2.3262</v>
      </c>
      <c r="T23" s="2">
        <v>2.2414000000000001</v>
      </c>
      <c r="U23" s="2">
        <v>2.8513000000000002</v>
      </c>
      <c r="V23" s="2">
        <v>2.8096000000000001</v>
      </c>
      <c r="W23" s="2">
        <v>2.798</v>
      </c>
      <c r="X23" s="2">
        <v>2.8092000000000001</v>
      </c>
      <c r="Y23" s="77">
        <v>0.17860000000000001</v>
      </c>
    </row>
    <row r="24" spans="1:25" ht="15" customHeight="1" x14ac:dyDescent="0.2">
      <c r="A24" t="s">
        <v>21</v>
      </c>
      <c r="B24" s="2">
        <v>2.7107000000000001</v>
      </c>
      <c r="C24" s="2">
        <v>2.5809000000000002</v>
      </c>
      <c r="D24" s="2">
        <v>2.6778</v>
      </c>
      <c r="E24" s="2">
        <v>2.7822</v>
      </c>
      <c r="F24" s="2">
        <v>2.9634</v>
      </c>
      <c r="G24" s="2">
        <v>2.9466000000000001</v>
      </c>
      <c r="H24" s="2">
        <v>1.6216999999999999</v>
      </c>
      <c r="I24" s="2">
        <v>1.3944000000000001</v>
      </c>
      <c r="J24" s="2">
        <v>2.9066999999999998</v>
      </c>
      <c r="K24" s="2">
        <v>2.9068999999999998</v>
      </c>
      <c r="L24" s="2">
        <v>2.3481999999999998</v>
      </c>
      <c r="M24" s="2">
        <v>2.2793000000000001</v>
      </c>
      <c r="N24" s="2">
        <v>2.8908</v>
      </c>
      <c r="O24" s="2">
        <v>2.8875000000000002</v>
      </c>
      <c r="P24" s="2">
        <v>2.8357999999999999</v>
      </c>
      <c r="Q24" s="2">
        <v>2.8113999999999999</v>
      </c>
      <c r="R24" s="2">
        <v>2.2040999999999999</v>
      </c>
      <c r="S24" s="2">
        <v>1.9899</v>
      </c>
      <c r="T24" s="2">
        <v>0.49630000000000002</v>
      </c>
      <c r="U24" s="2">
        <v>0.47549999999999998</v>
      </c>
      <c r="V24" s="2">
        <v>0.26440000000000002</v>
      </c>
      <c r="W24" s="2">
        <v>0.26</v>
      </c>
      <c r="X24" s="2">
        <v>2.8833000000000002</v>
      </c>
      <c r="Y24" s="2">
        <v>2.8448000000000002</v>
      </c>
    </row>
    <row r="25" spans="1:25" ht="15" customHeight="1" x14ac:dyDescent="0.2">
      <c r="A25" t="s">
        <v>22</v>
      </c>
      <c r="B25" s="77">
        <v>5.2999999999999999E-2</v>
      </c>
      <c r="C25" s="2">
        <v>1.0848</v>
      </c>
      <c r="D25" s="2">
        <v>1.0487</v>
      </c>
      <c r="E25" s="2">
        <v>1.7761</v>
      </c>
      <c r="F25" s="2">
        <v>1.6756</v>
      </c>
      <c r="G25" s="2">
        <v>2.8835999999999999</v>
      </c>
      <c r="H25" s="2">
        <v>2.8717999999999999</v>
      </c>
      <c r="I25" s="2">
        <v>2.0617000000000001</v>
      </c>
      <c r="J25" s="2">
        <v>1.8862000000000001</v>
      </c>
      <c r="K25" s="2">
        <v>2.0891000000000002</v>
      </c>
      <c r="L25" s="2">
        <v>1.8646</v>
      </c>
      <c r="M25" s="2">
        <v>2.1495000000000002</v>
      </c>
      <c r="N25" s="2">
        <v>2.0459999999999998</v>
      </c>
      <c r="O25" s="2">
        <v>0.91759999999999997</v>
      </c>
      <c r="P25" s="2">
        <v>0.87060000000000004</v>
      </c>
      <c r="Q25" s="2">
        <v>0.69620000000000004</v>
      </c>
      <c r="R25" s="2">
        <v>0.69030000000000002</v>
      </c>
      <c r="S25" s="2">
        <v>2.0706000000000002</v>
      </c>
      <c r="T25" s="2">
        <v>2.0226999999999999</v>
      </c>
      <c r="U25" s="2">
        <v>2.0333000000000001</v>
      </c>
      <c r="V25" s="2">
        <v>1.9020999999999999</v>
      </c>
      <c r="W25" s="2">
        <v>2.7761999999999998</v>
      </c>
      <c r="X25" s="2">
        <v>2.8073999999999999</v>
      </c>
      <c r="Y25" s="77">
        <v>6.6100000000000006E-2</v>
      </c>
    </row>
    <row r="26" spans="1:25" ht="15" customHeight="1" x14ac:dyDescent="0.2">
      <c r="A26" t="s">
        <v>23</v>
      </c>
      <c r="B26" s="2">
        <v>3.0489999999999999</v>
      </c>
      <c r="C26" s="2">
        <v>3.1110000000000002</v>
      </c>
      <c r="D26" s="2">
        <v>0.29120000000000001</v>
      </c>
      <c r="E26" s="2">
        <v>0.29520000000000002</v>
      </c>
      <c r="F26" s="2">
        <v>3.0886999999999998</v>
      </c>
      <c r="G26" s="2">
        <v>3.0590000000000002</v>
      </c>
      <c r="H26" s="2">
        <v>1.0892999999999999</v>
      </c>
      <c r="I26" s="2">
        <v>1.0065</v>
      </c>
      <c r="J26" s="2">
        <v>3.0800999999999998</v>
      </c>
      <c r="K26" s="2">
        <v>3.1074000000000002</v>
      </c>
      <c r="L26" s="2">
        <v>2.3687999999999998</v>
      </c>
      <c r="M26" s="2">
        <v>2.4762</v>
      </c>
      <c r="N26" s="2">
        <v>2.4506000000000001</v>
      </c>
      <c r="O26" s="2">
        <v>2.3706</v>
      </c>
      <c r="P26" s="2">
        <v>0.1381</v>
      </c>
      <c r="Q26" s="2">
        <v>0.14050000000000001</v>
      </c>
      <c r="R26" s="2">
        <v>1.1264000000000001</v>
      </c>
      <c r="S26" s="2">
        <v>1.0835999999999999</v>
      </c>
      <c r="T26" s="2">
        <v>1.4142999999999999</v>
      </c>
      <c r="U26" s="2">
        <v>1.3027</v>
      </c>
      <c r="V26" s="2">
        <v>2.5278999999999998</v>
      </c>
      <c r="W26" s="2">
        <v>2.5564</v>
      </c>
      <c r="X26" s="2">
        <v>2.7844000000000002</v>
      </c>
      <c r="Y26" s="2">
        <v>2.7277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7" spans="1:25" ht="15" customHeight="1" x14ac:dyDescent="0.2">
      <c r="S47" t="s">
        <v>317</v>
      </c>
    </row>
    <row r="48" spans="1:25" ht="15" customHeight="1" thickBot="1" x14ac:dyDescent="0.25"/>
    <row r="49" spans="2:27" ht="15" customHeight="1" x14ac:dyDescent="0.2">
      <c r="C49" t="s">
        <v>205</v>
      </c>
      <c r="D49" t="s">
        <v>206</v>
      </c>
      <c r="S49" s="17" t="s">
        <v>318</v>
      </c>
      <c r="T49" s="17"/>
    </row>
    <row r="50" spans="2:27" ht="15" customHeight="1" x14ac:dyDescent="0.2">
      <c r="B50" t="s">
        <v>207</v>
      </c>
      <c r="C50">
        <v>200</v>
      </c>
      <c r="D50" s="3">
        <f>AVERAGE(B11,Y11)</f>
        <v>2.6006499999999999</v>
      </c>
      <c r="S50" t="s">
        <v>319</v>
      </c>
      <c r="T50">
        <v>0.98519830460323476</v>
      </c>
    </row>
    <row r="51" spans="2:27" ht="15" customHeight="1" x14ac:dyDescent="0.2">
      <c r="B51" t="s">
        <v>208</v>
      </c>
      <c r="C51">
        <v>150</v>
      </c>
      <c r="D51" s="3">
        <f>AVERAGE(B13,Y13)</f>
        <v>2.2999499999999999</v>
      </c>
      <c r="S51" t="s">
        <v>320</v>
      </c>
      <c r="T51">
        <v>0.97061569939308812</v>
      </c>
    </row>
    <row r="52" spans="2:27" ht="15" customHeight="1" x14ac:dyDescent="0.2">
      <c r="B52" t="s">
        <v>209</v>
      </c>
      <c r="C52">
        <v>100</v>
      </c>
      <c r="D52" s="3">
        <f>AVERAGE(B15,Y15)</f>
        <v>1.7276500000000001</v>
      </c>
      <c r="S52" t="s">
        <v>321</v>
      </c>
      <c r="T52">
        <v>0.96473883927170578</v>
      </c>
    </row>
    <row r="53" spans="2:27" ht="15" customHeight="1" x14ac:dyDescent="0.2">
      <c r="B53" t="s">
        <v>210</v>
      </c>
      <c r="C53">
        <v>80</v>
      </c>
      <c r="D53" s="3">
        <f>AVERAGE(B17,Y17)</f>
        <v>1.3325499999999999</v>
      </c>
      <c r="S53" t="s">
        <v>322</v>
      </c>
      <c r="T53">
        <v>0.17957478294181231</v>
      </c>
    </row>
    <row r="54" spans="2:27" ht="15" customHeight="1" thickBot="1" x14ac:dyDescent="0.25">
      <c r="B54" t="s">
        <v>211</v>
      </c>
      <c r="C54">
        <v>40</v>
      </c>
      <c r="D54" s="3">
        <f>AVERAGE(B19,Y19)</f>
        <v>0.66880000000000006</v>
      </c>
      <c r="S54" s="15" t="s">
        <v>323</v>
      </c>
      <c r="T54" s="15">
        <v>7</v>
      </c>
    </row>
    <row r="55" spans="2:27" ht="15" customHeight="1" x14ac:dyDescent="0.2">
      <c r="B55" t="s">
        <v>212</v>
      </c>
      <c r="C55">
        <v>20</v>
      </c>
      <c r="D55" s="3">
        <f>AVERAGE(B21,Y21)</f>
        <v>0.33119999999999999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0.17094999999999999</v>
      </c>
      <c r="S56" t="s">
        <v>324</v>
      </c>
    </row>
    <row r="57" spans="2:27" ht="15" customHeight="1" x14ac:dyDescent="0.2">
      <c r="S57" s="16"/>
      <c r="T57" s="16" t="s">
        <v>329</v>
      </c>
      <c r="U57" s="16" t="s">
        <v>330</v>
      </c>
      <c r="V57" s="16" t="s">
        <v>331</v>
      </c>
      <c r="W57" s="16" t="s">
        <v>13</v>
      </c>
      <c r="X57" s="16" t="s">
        <v>332</v>
      </c>
    </row>
    <row r="58" spans="2:27" ht="15" customHeight="1" x14ac:dyDescent="0.2">
      <c r="S58" t="s">
        <v>325</v>
      </c>
      <c r="T58">
        <v>1</v>
      </c>
      <c r="U58">
        <v>5.3258957102284326</v>
      </c>
      <c r="V58">
        <v>5.3258957102284326</v>
      </c>
      <c r="W58">
        <v>165.15889086105668</v>
      </c>
      <c r="X58">
        <v>5.0790213878645466E-5</v>
      </c>
    </row>
    <row r="59" spans="2:27" ht="15" customHeight="1" x14ac:dyDescent="0.2">
      <c r="S59" t="s">
        <v>326</v>
      </c>
      <c r="T59">
        <v>5</v>
      </c>
      <c r="U59">
        <v>0.16123551334299502</v>
      </c>
      <c r="V59">
        <v>3.2247102668599002E-2</v>
      </c>
    </row>
    <row r="60" spans="2:27" ht="15" customHeight="1" thickBot="1" x14ac:dyDescent="0.25">
      <c r="S60" s="15" t="s">
        <v>327</v>
      </c>
      <c r="T60" s="15">
        <v>6</v>
      </c>
      <c r="U60" s="15">
        <v>5.4871312235714278</v>
      </c>
      <c r="V60" s="15"/>
      <c r="W60" s="15"/>
      <c r="X60" s="15"/>
    </row>
    <row r="61" spans="2:27" ht="15" customHeight="1" thickBot="1" x14ac:dyDescent="0.25"/>
    <row r="62" spans="2:27" ht="15" customHeight="1" x14ac:dyDescent="0.2">
      <c r="S62" s="16"/>
      <c r="T62" s="16" t="s">
        <v>333</v>
      </c>
      <c r="U62" s="16" t="s">
        <v>322</v>
      </c>
      <c r="V62" s="16" t="s">
        <v>334</v>
      </c>
      <c r="W62" s="16" t="s">
        <v>335</v>
      </c>
      <c r="X62" s="16" t="s">
        <v>336</v>
      </c>
      <c r="Y62" s="16" t="s">
        <v>337</v>
      </c>
      <c r="Z62" s="16" t="s">
        <v>338</v>
      </c>
      <c r="AA62" s="16" t="s">
        <v>339</v>
      </c>
    </row>
    <row r="63" spans="2:27" ht="15" customHeight="1" x14ac:dyDescent="0.2">
      <c r="S63" t="s">
        <v>328</v>
      </c>
      <c r="T63">
        <v>0.1542297101449277</v>
      </c>
      <c r="U63">
        <v>0.11233179193361516</v>
      </c>
      <c r="V63">
        <v>1.3729836183515438</v>
      </c>
      <c r="W63">
        <v>0.22813340084384892</v>
      </c>
      <c r="X63">
        <v>-0.13452835376410138</v>
      </c>
      <c r="Y63">
        <v>0.44298777405395678</v>
      </c>
      <c r="Z63">
        <v>-0.13452835376410138</v>
      </c>
      <c r="AA63">
        <v>0.44298777405395678</v>
      </c>
    </row>
    <row r="64" spans="2:27" ht="15" customHeight="1" thickBot="1" x14ac:dyDescent="0.25">
      <c r="S64" s="15" t="s">
        <v>340</v>
      </c>
      <c r="T64" s="15">
        <v>1.3420236714975844E-2</v>
      </c>
      <c r="U64" s="15">
        <v>1.044261333553319E-3</v>
      </c>
      <c r="V64" s="15">
        <v>12.851415908803848</v>
      </c>
      <c r="W64" s="15">
        <v>5.0790213878645466E-5</v>
      </c>
      <c r="X64" s="15">
        <v>1.0735877499286327E-2</v>
      </c>
      <c r="Y64" s="15">
        <v>1.610459593066536E-2</v>
      </c>
      <c r="Z64" s="15">
        <v>1.0735877499286327E-2</v>
      </c>
      <c r="AA64" s="15">
        <v>1.610459593066536E-2</v>
      </c>
    </row>
  </sheetData>
  <pageMargins left="0.75" right="0.75" top="1" bottom="1" header="0.5" footer="0.5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85F5F-AA19-42AB-831D-AA11D7EA0E37}">
  <sheetPr codeName="Sheet30"/>
  <dimension ref="A1:AA68"/>
  <sheetViews>
    <sheetView topLeftCell="A13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18" width="8" style="60" customWidth="1"/>
    <col min="19" max="19" width="13.5703125" style="60" customWidth="1"/>
    <col min="20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2906</v>
      </c>
    </row>
    <row r="3" spans="1:25" ht="15" customHeight="1" x14ac:dyDescent="0.2">
      <c r="A3" s="60" t="s">
        <v>2907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2.617</v>
      </c>
      <c r="C11" s="62">
        <v>0.92100000000000004</v>
      </c>
      <c r="D11" s="62">
        <v>0.88229999999999997</v>
      </c>
      <c r="E11" s="62">
        <v>2.9127000000000001</v>
      </c>
      <c r="F11" s="62">
        <v>2.8751000000000002</v>
      </c>
      <c r="G11" s="62">
        <v>0.52590000000000003</v>
      </c>
      <c r="H11" s="62">
        <v>0.4657</v>
      </c>
      <c r="I11" s="62">
        <v>2.7061000000000002</v>
      </c>
      <c r="J11" s="62">
        <v>2.7614000000000001</v>
      </c>
      <c r="K11" s="62">
        <v>8.2600000000000007E-2</v>
      </c>
      <c r="L11" s="62">
        <v>7.9000000000000001E-2</v>
      </c>
      <c r="M11" s="62">
        <v>2.94</v>
      </c>
      <c r="N11" s="62">
        <v>2.9590999999999998</v>
      </c>
      <c r="O11" s="62">
        <v>2.7719999999999998</v>
      </c>
      <c r="P11" s="62">
        <v>2.7978999999999998</v>
      </c>
      <c r="Q11" s="62">
        <v>2.6576</v>
      </c>
      <c r="R11" s="62">
        <v>2.8875999999999999</v>
      </c>
      <c r="S11" s="62">
        <v>2.6783000000000001</v>
      </c>
      <c r="T11" s="62">
        <v>2.5638999999999998</v>
      </c>
      <c r="U11" s="62">
        <v>2.8473000000000002</v>
      </c>
      <c r="V11" s="62">
        <v>2.8378999999999999</v>
      </c>
      <c r="W11" s="62">
        <v>2.8831000000000002</v>
      </c>
      <c r="X11" s="62">
        <v>2.8586</v>
      </c>
      <c r="Y11" s="74">
        <v>2.1004</v>
      </c>
    </row>
    <row r="12" spans="1:25" ht="15" customHeight="1" x14ac:dyDescent="0.2">
      <c r="A12" s="60" t="s">
        <v>9</v>
      </c>
      <c r="B12" s="62">
        <v>2.702</v>
      </c>
      <c r="C12" s="62">
        <v>2.5287000000000002</v>
      </c>
      <c r="D12" s="62">
        <v>1.6328</v>
      </c>
      <c r="E12" s="62">
        <v>1.8449</v>
      </c>
      <c r="F12" s="62">
        <v>1.3504</v>
      </c>
      <c r="G12" s="62">
        <v>1.2535000000000001</v>
      </c>
      <c r="H12" s="62">
        <v>2.7128000000000001</v>
      </c>
      <c r="I12" s="62">
        <v>2.5459999999999998</v>
      </c>
      <c r="J12" s="62">
        <v>2.1636000000000002</v>
      </c>
      <c r="K12" s="62">
        <v>2.1945000000000001</v>
      </c>
      <c r="L12" s="62">
        <v>2.0225</v>
      </c>
      <c r="M12" s="62">
        <v>1.9105000000000001</v>
      </c>
      <c r="N12" s="62">
        <v>2.8102999999999998</v>
      </c>
      <c r="O12" s="62">
        <v>2.7985000000000002</v>
      </c>
      <c r="P12" s="62">
        <v>2.7658999999999998</v>
      </c>
      <c r="Q12" s="62">
        <v>2.6932</v>
      </c>
      <c r="R12" s="62">
        <v>2.8157999999999999</v>
      </c>
      <c r="S12" s="62">
        <v>2.7753999999999999</v>
      </c>
      <c r="T12" s="62">
        <v>2.2570999999999999</v>
      </c>
      <c r="U12" s="62">
        <v>2.1120000000000001</v>
      </c>
      <c r="V12" s="62">
        <v>0.20319999999999999</v>
      </c>
      <c r="W12" s="62">
        <v>0.20480000000000001</v>
      </c>
      <c r="X12" s="62">
        <v>2.7890999999999999</v>
      </c>
      <c r="Y12" s="62">
        <v>2.7366999999999999</v>
      </c>
    </row>
    <row r="13" spans="1:25" ht="15" customHeight="1" x14ac:dyDescent="0.2">
      <c r="A13" s="60" t="s">
        <v>10</v>
      </c>
      <c r="B13" s="74">
        <v>2.3834</v>
      </c>
      <c r="C13" s="62">
        <v>2.8431999999999999</v>
      </c>
      <c r="D13" s="62">
        <v>2.8422000000000001</v>
      </c>
      <c r="E13" s="62">
        <v>2.7027999999999999</v>
      </c>
      <c r="F13" s="62">
        <v>2.7071000000000001</v>
      </c>
      <c r="G13" s="62">
        <v>2.7519999999999998</v>
      </c>
      <c r="H13" s="62">
        <v>2.8041</v>
      </c>
      <c r="I13" s="62">
        <v>2.5670999999999999</v>
      </c>
      <c r="J13" s="62">
        <v>2.5945999999999998</v>
      </c>
      <c r="K13" s="62">
        <v>5.1200000000000002E-2</v>
      </c>
      <c r="L13" s="62">
        <v>4.7399999999999998E-2</v>
      </c>
      <c r="M13" s="62">
        <v>2.7755000000000001</v>
      </c>
      <c r="N13" s="62">
        <v>2.7610999999999999</v>
      </c>
      <c r="O13" s="62">
        <v>1.9117999999999999</v>
      </c>
      <c r="P13" s="62">
        <v>1.8966000000000001</v>
      </c>
      <c r="Q13" s="2">
        <v>2.8538000000000001</v>
      </c>
      <c r="R13" s="62">
        <v>2.8771</v>
      </c>
      <c r="S13" s="62">
        <v>2.8639999999999999</v>
      </c>
      <c r="T13" s="62">
        <v>2.8033999999999999</v>
      </c>
      <c r="U13" s="62">
        <v>2.7823000000000002</v>
      </c>
      <c r="V13" s="62">
        <v>2.7549000000000001</v>
      </c>
      <c r="W13" s="62">
        <v>2.7258</v>
      </c>
      <c r="X13" s="62">
        <v>2.7111000000000001</v>
      </c>
      <c r="Y13" s="74">
        <v>1.8792</v>
      </c>
    </row>
    <row r="14" spans="1:25" ht="15" customHeight="1" x14ac:dyDescent="0.2">
      <c r="A14" s="60" t="s">
        <v>11</v>
      </c>
      <c r="B14" s="62">
        <v>2.8517999999999999</v>
      </c>
      <c r="C14" s="62">
        <v>2.8246000000000002</v>
      </c>
      <c r="D14" s="62">
        <v>2.8170000000000002</v>
      </c>
      <c r="E14" s="62">
        <v>2.7624</v>
      </c>
      <c r="F14" s="62">
        <v>1.1673</v>
      </c>
      <c r="G14" s="62">
        <v>1.1955</v>
      </c>
      <c r="H14" s="62">
        <v>2.7940999999999998</v>
      </c>
      <c r="I14" s="62">
        <v>2.7911000000000001</v>
      </c>
      <c r="J14" s="62">
        <v>0.79449999999999998</v>
      </c>
      <c r="K14" s="62">
        <v>0.77429999999999999</v>
      </c>
      <c r="L14" s="62">
        <v>2.8561000000000001</v>
      </c>
      <c r="M14" s="62">
        <v>2.8411</v>
      </c>
      <c r="N14" s="62">
        <v>2.5642</v>
      </c>
      <c r="O14" s="62">
        <v>2.5236999999999998</v>
      </c>
      <c r="P14" s="62">
        <v>0.63619999999999999</v>
      </c>
      <c r="Q14" s="62">
        <v>0.60819999999999996</v>
      </c>
      <c r="R14" s="62">
        <v>0.70860000000000001</v>
      </c>
      <c r="S14" s="62">
        <v>0.71779999999999999</v>
      </c>
      <c r="T14" s="62">
        <v>2.8325999999999998</v>
      </c>
      <c r="U14" s="62">
        <v>2.7841</v>
      </c>
      <c r="V14" s="62">
        <v>2.8132000000000001</v>
      </c>
      <c r="W14" s="62">
        <v>2.7797000000000001</v>
      </c>
      <c r="X14" s="62">
        <v>2.6909999999999998</v>
      </c>
      <c r="Y14" s="62">
        <v>2.6877</v>
      </c>
    </row>
    <row r="15" spans="1:25" ht="15" customHeight="1" x14ac:dyDescent="0.2">
      <c r="A15" s="60" t="s">
        <v>12</v>
      </c>
      <c r="B15" s="74">
        <v>1.7897000000000001</v>
      </c>
      <c r="C15" s="62">
        <v>2.8984999999999999</v>
      </c>
      <c r="D15" s="62">
        <v>2.8591000000000002</v>
      </c>
      <c r="E15" s="62">
        <v>1.6472</v>
      </c>
      <c r="F15" s="62">
        <v>1.7592000000000001</v>
      </c>
      <c r="G15" s="62">
        <v>1.0427999999999999</v>
      </c>
      <c r="H15" s="62">
        <v>1.0248999999999999</v>
      </c>
      <c r="I15" s="62">
        <v>2.8563000000000001</v>
      </c>
      <c r="J15" s="62">
        <v>2.8330000000000002</v>
      </c>
      <c r="K15" s="62">
        <v>2.9026999999999998</v>
      </c>
      <c r="L15" s="62">
        <v>2.8831000000000002</v>
      </c>
      <c r="M15" s="62">
        <v>1.3766</v>
      </c>
      <c r="N15" s="62">
        <v>1.3627</v>
      </c>
      <c r="O15" s="62">
        <v>2.8365999999999998</v>
      </c>
      <c r="P15" s="62">
        <v>2.8418999999999999</v>
      </c>
      <c r="Q15" s="62">
        <v>1.2798</v>
      </c>
      <c r="R15" s="62">
        <v>1.4631000000000001</v>
      </c>
      <c r="S15" s="62">
        <v>1.7838000000000001</v>
      </c>
      <c r="T15" s="62">
        <v>1.7726999999999999</v>
      </c>
      <c r="U15" s="62">
        <v>2.8224</v>
      </c>
      <c r="V15" s="62">
        <v>2.8281000000000001</v>
      </c>
      <c r="W15" s="62">
        <v>2.8037999999999998</v>
      </c>
      <c r="X15" s="62">
        <v>2.7551000000000001</v>
      </c>
      <c r="Y15" s="74">
        <v>1.3918999999999999</v>
      </c>
    </row>
    <row r="16" spans="1:25" ht="15" customHeight="1" x14ac:dyDescent="0.2">
      <c r="A16" s="60" t="s">
        <v>13</v>
      </c>
      <c r="B16" s="62">
        <v>2.8269000000000002</v>
      </c>
      <c r="C16" s="62">
        <v>2.7852000000000001</v>
      </c>
      <c r="D16" s="62">
        <v>2.8561000000000001</v>
      </c>
      <c r="E16" s="62">
        <v>2.7816000000000001</v>
      </c>
      <c r="F16" s="62">
        <v>1.3151999999999999</v>
      </c>
      <c r="G16" s="62">
        <v>1.2304999999999999</v>
      </c>
      <c r="H16" s="62">
        <v>2.9154</v>
      </c>
      <c r="I16" s="62">
        <v>2.8485</v>
      </c>
      <c r="J16" s="62">
        <v>2.3243999999999998</v>
      </c>
      <c r="K16" s="62">
        <v>2.2532000000000001</v>
      </c>
      <c r="L16" s="62">
        <v>0.31969999999999998</v>
      </c>
      <c r="M16" s="62">
        <v>0.30359999999999998</v>
      </c>
      <c r="N16" s="62">
        <v>2.8462999999999998</v>
      </c>
      <c r="O16" s="62">
        <v>2.7683</v>
      </c>
      <c r="P16" s="62">
        <v>2.8218000000000001</v>
      </c>
      <c r="Q16" s="62">
        <v>2.8189000000000002</v>
      </c>
      <c r="R16" s="62">
        <v>0.128</v>
      </c>
      <c r="S16" s="62">
        <v>0.12909999999999999</v>
      </c>
      <c r="T16" s="62">
        <v>2.7869999999999999</v>
      </c>
      <c r="U16" s="62">
        <v>2.7928999999999999</v>
      </c>
      <c r="V16" s="62">
        <v>2.2702</v>
      </c>
      <c r="W16" s="62">
        <v>2.2290000000000001</v>
      </c>
      <c r="X16" s="62">
        <v>0.78359999999999996</v>
      </c>
      <c r="Y16" s="62">
        <v>0.68220000000000003</v>
      </c>
    </row>
    <row r="17" spans="1:25" ht="15" customHeight="1" x14ac:dyDescent="0.2">
      <c r="A17" s="60" t="s">
        <v>14</v>
      </c>
      <c r="B17" s="74">
        <v>1.4851000000000001</v>
      </c>
      <c r="C17" s="62">
        <v>2.9226000000000001</v>
      </c>
      <c r="D17" s="62">
        <v>2.9049</v>
      </c>
      <c r="E17" s="62">
        <v>2.8037000000000001</v>
      </c>
      <c r="F17" s="62">
        <v>2.8229000000000002</v>
      </c>
      <c r="G17" s="62">
        <v>2.7160000000000002</v>
      </c>
      <c r="H17" s="62">
        <v>2.8891</v>
      </c>
      <c r="I17" s="62">
        <v>2.8683000000000001</v>
      </c>
      <c r="J17" s="62">
        <v>2.9302999999999999</v>
      </c>
      <c r="K17" s="62">
        <v>1.3187</v>
      </c>
      <c r="L17" s="62">
        <v>1.4001999999999999</v>
      </c>
      <c r="M17" s="62">
        <v>2.8130999999999999</v>
      </c>
      <c r="N17" s="62">
        <v>2.9222999999999999</v>
      </c>
      <c r="O17" s="62">
        <v>2.8256999999999999</v>
      </c>
      <c r="P17" s="62">
        <v>2.7511000000000001</v>
      </c>
      <c r="Q17" s="62">
        <v>2.7961</v>
      </c>
      <c r="R17" s="62">
        <v>2.8289</v>
      </c>
      <c r="S17" s="62">
        <v>2.7456999999999998</v>
      </c>
      <c r="T17" s="62">
        <v>2.7178</v>
      </c>
      <c r="U17" s="62">
        <v>2.5367999999999999</v>
      </c>
      <c r="V17" s="62">
        <v>2.4746000000000001</v>
      </c>
      <c r="W17" s="62">
        <v>0.46160000000000001</v>
      </c>
      <c r="X17" s="62">
        <v>0.43780000000000002</v>
      </c>
      <c r="Y17" s="74">
        <v>1.1383000000000001</v>
      </c>
    </row>
    <row r="18" spans="1:25" ht="15" customHeight="1" x14ac:dyDescent="0.2">
      <c r="A18" s="60" t="s">
        <v>15</v>
      </c>
      <c r="B18" s="62">
        <v>2.9506999999999999</v>
      </c>
      <c r="C18" s="62">
        <v>2.9298000000000002</v>
      </c>
      <c r="D18" s="62">
        <v>2.8414999999999999</v>
      </c>
      <c r="E18" s="62">
        <v>2.7976000000000001</v>
      </c>
      <c r="F18" s="62">
        <v>0.1047</v>
      </c>
      <c r="G18" s="62">
        <v>0.10100000000000001</v>
      </c>
      <c r="H18" s="62">
        <v>0.64949999999999997</v>
      </c>
      <c r="I18" s="62">
        <v>0.60909999999999997</v>
      </c>
      <c r="J18" s="62">
        <v>2.3479999999999999</v>
      </c>
      <c r="K18" s="62">
        <v>2.1640000000000001</v>
      </c>
      <c r="L18" s="62">
        <v>2.7330000000000001</v>
      </c>
      <c r="M18" s="62">
        <v>2.5928</v>
      </c>
      <c r="N18" s="62">
        <v>1.2968</v>
      </c>
      <c r="O18" s="62">
        <v>1.1752</v>
      </c>
      <c r="P18" s="62">
        <v>2.8864000000000001</v>
      </c>
      <c r="Q18" s="62">
        <v>2.9100999999999999</v>
      </c>
      <c r="R18" s="62">
        <v>1.4729000000000001</v>
      </c>
      <c r="S18" s="62">
        <v>1.3667</v>
      </c>
      <c r="T18" s="62">
        <v>2.8397999999999999</v>
      </c>
      <c r="U18" s="62">
        <v>2.9293999999999998</v>
      </c>
      <c r="V18" s="62">
        <v>2.1248999999999998</v>
      </c>
      <c r="W18" s="62">
        <v>1.9192</v>
      </c>
      <c r="X18" s="62">
        <v>2.8649</v>
      </c>
      <c r="Y18" s="62">
        <v>2.8815</v>
      </c>
    </row>
    <row r="19" spans="1:25" ht="15" customHeight="1" x14ac:dyDescent="0.2">
      <c r="A19" s="60" t="s">
        <v>16</v>
      </c>
      <c r="B19" s="74">
        <v>0.56240000000000001</v>
      </c>
      <c r="C19" s="62">
        <v>2.8961999999999999</v>
      </c>
      <c r="D19" s="62">
        <v>2.8313000000000001</v>
      </c>
      <c r="E19" s="62">
        <v>1.3633</v>
      </c>
      <c r="F19" s="62">
        <v>1.2809999999999999</v>
      </c>
      <c r="G19" s="62">
        <v>2.8717000000000001</v>
      </c>
      <c r="H19" s="62">
        <v>2.9001000000000001</v>
      </c>
      <c r="I19" s="62">
        <v>2.2643</v>
      </c>
      <c r="J19" s="62">
        <v>2.2061999999999999</v>
      </c>
      <c r="K19" s="62">
        <v>2.9178999999999999</v>
      </c>
      <c r="L19" s="62">
        <v>2.8828</v>
      </c>
      <c r="M19" s="62">
        <v>0.46750000000000003</v>
      </c>
      <c r="N19" s="62">
        <v>0.46910000000000002</v>
      </c>
      <c r="O19" s="62">
        <v>2.2444000000000002</v>
      </c>
      <c r="P19" s="62">
        <v>2.2400000000000002</v>
      </c>
      <c r="Q19" s="62">
        <v>1.0023</v>
      </c>
      <c r="R19" s="62">
        <v>0.97570000000000001</v>
      </c>
      <c r="S19" s="62">
        <v>2.7795999999999998</v>
      </c>
      <c r="T19" s="62">
        <v>2.8260000000000001</v>
      </c>
      <c r="U19" s="62">
        <v>1.3980999999999999</v>
      </c>
      <c r="V19" s="62">
        <v>1.361</v>
      </c>
      <c r="W19" s="62">
        <v>2.8488000000000002</v>
      </c>
      <c r="X19" s="62">
        <v>2.7623000000000002</v>
      </c>
      <c r="Y19" s="74">
        <v>0.60270000000000001</v>
      </c>
    </row>
    <row r="20" spans="1:25" ht="15" customHeight="1" x14ac:dyDescent="0.2">
      <c r="A20" s="60" t="s">
        <v>17</v>
      </c>
      <c r="B20" s="62">
        <v>2.9211</v>
      </c>
      <c r="C20" s="62">
        <v>2.9203999999999999</v>
      </c>
      <c r="D20" s="62">
        <v>2.9188000000000001</v>
      </c>
      <c r="E20" s="62">
        <v>2.8889999999999998</v>
      </c>
      <c r="F20" s="62">
        <v>1.8949</v>
      </c>
      <c r="G20" s="62">
        <v>1.8526</v>
      </c>
      <c r="H20" s="62">
        <v>2.8553000000000002</v>
      </c>
      <c r="I20" s="62">
        <v>2.7471000000000001</v>
      </c>
      <c r="J20" s="62">
        <v>2.7210999999999999</v>
      </c>
      <c r="K20" s="62">
        <v>2.6261000000000001</v>
      </c>
      <c r="L20" s="62">
        <v>2.4510999999999998</v>
      </c>
      <c r="M20" s="62">
        <v>2.2536</v>
      </c>
      <c r="N20" s="62">
        <v>1.0982000000000001</v>
      </c>
      <c r="O20" s="62">
        <v>1.0285</v>
      </c>
      <c r="P20" s="62">
        <v>2.5893000000000002</v>
      </c>
      <c r="Q20" s="62">
        <v>2.5501999999999998</v>
      </c>
      <c r="R20" s="62">
        <v>1.5751999999999999</v>
      </c>
      <c r="S20" s="62">
        <v>1.4137</v>
      </c>
      <c r="T20" s="62">
        <v>2.2261000000000002</v>
      </c>
      <c r="U20" s="62">
        <v>2.27</v>
      </c>
      <c r="V20" s="62">
        <v>0.64370000000000005</v>
      </c>
      <c r="W20" s="62">
        <v>0.61350000000000005</v>
      </c>
      <c r="X20" s="62">
        <v>2.9121999999999999</v>
      </c>
      <c r="Y20" s="62">
        <v>2.8652000000000002</v>
      </c>
    </row>
    <row r="21" spans="1:25" ht="15" customHeight="1" x14ac:dyDescent="0.2">
      <c r="A21" s="60" t="s">
        <v>18</v>
      </c>
      <c r="B21" s="74">
        <v>0.3231</v>
      </c>
      <c r="C21" s="62">
        <v>2.2326999999999999</v>
      </c>
      <c r="D21" s="62">
        <v>2.1613000000000002</v>
      </c>
      <c r="E21" s="62">
        <v>1.7301</v>
      </c>
      <c r="F21" s="62">
        <v>1.6576</v>
      </c>
      <c r="G21" s="62">
        <v>0.98699999999999999</v>
      </c>
      <c r="H21" s="62">
        <v>0.95599999999999996</v>
      </c>
      <c r="I21" s="62">
        <v>2.8807999999999998</v>
      </c>
      <c r="J21" s="62">
        <v>2.8845000000000001</v>
      </c>
      <c r="K21" s="62">
        <v>1.2428999999999999</v>
      </c>
      <c r="L21" s="62">
        <v>1.2118</v>
      </c>
      <c r="M21" s="62">
        <v>1.4095</v>
      </c>
      <c r="N21" s="62">
        <v>1.4340999999999999</v>
      </c>
      <c r="O21" s="62">
        <v>1.1181000000000001</v>
      </c>
      <c r="P21" s="62">
        <v>1.0829</v>
      </c>
      <c r="Q21" s="62">
        <v>2.6387</v>
      </c>
      <c r="R21" s="62">
        <v>2.7679</v>
      </c>
      <c r="S21" s="62">
        <v>2.8102999999999998</v>
      </c>
      <c r="T21" s="62">
        <v>2.8380000000000001</v>
      </c>
      <c r="U21" s="62">
        <v>2.8083</v>
      </c>
      <c r="V21" s="62">
        <v>2.7524000000000002</v>
      </c>
      <c r="W21" s="62">
        <v>2.7667000000000002</v>
      </c>
      <c r="X21" s="62">
        <v>2.7677</v>
      </c>
      <c r="Y21" s="74">
        <v>0.29930000000000001</v>
      </c>
    </row>
    <row r="22" spans="1:25" ht="15" customHeight="1" x14ac:dyDescent="0.2">
      <c r="A22" s="60" t="s">
        <v>19</v>
      </c>
      <c r="B22" s="62">
        <v>0.70220000000000005</v>
      </c>
      <c r="C22" s="62">
        <v>0.68210000000000004</v>
      </c>
      <c r="D22" s="62">
        <v>2.9531999999999998</v>
      </c>
      <c r="E22" s="62">
        <v>2.9403999999999999</v>
      </c>
      <c r="F22" s="62">
        <v>2.8734999999999999</v>
      </c>
      <c r="G22" s="62">
        <v>2.8816999999999999</v>
      </c>
      <c r="H22" s="62">
        <v>2.8742999999999999</v>
      </c>
      <c r="I22" s="62">
        <v>2.8565999999999998</v>
      </c>
      <c r="J22" s="62">
        <v>2.9091</v>
      </c>
      <c r="K22" s="62">
        <v>2.9340999999999999</v>
      </c>
      <c r="L22" s="62">
        <v>2.8816999999999999</v>
      </c>
      <c r="M22" s="62">
        <v>2.9165999999999999</v>
      </c>
      <c r="N22" s="62">
        <v>2.8631000000000002</v>
      </c>
      <c r="O22" s="62">
        <v>2.8553000000000002</v>
      </c>
      <c r="P22" s="62">
        <v>0.84130000000000005</v>
      </c>
      <c r="Q22" s="62">
        <v>0.79310000000000003</v>
      </c>
      <c r="R22" s="62">
        <v>2.0333000000000001</v>
      </c>
      <c r="S22" s="62">
        <v>1.9218999999999999</v>
      </c>
      <c r="T22" s="62">
        <v>2.9192</v>
      </c>
      <c r="U22" s="62">
        <v>2.8740000000000001</v>
      </c>
      <c r="V22" s="62">
        <v>2.8519000000000001</v>
      </c>
      <c r="W22" s="62">
        <v>2.8290000000000002</v>
      </c>
      <c r="X22" s="62">
        <v>1.2659</v>
      </c>
      <c r="Y22" s="62">
        <v>1.2797000000000001</v>
      </c>
    </row>
    <row r="23" spans="1:25" ht="15" customHeight="1" x14ac:dyDescent="0.2">
      <c r="A23" s="60" t="s">
        <v>20</v>
      </c>
      <c r="B23" s="74">
        <v>0.18509999999999999</v>
      </c>
      <c r="C23" s="62">
        <v>2.9683000000000002</v>
      </c>
      <c r="D23" s="62">
        <v>2.9089</v>
      </c>
      <c r="E23" s="62">
        <v>0.97409999999999997</v>
      </c>
      <c r="F23" s="62">
        <v>0.86529999999999996</v>
      </c>
      <c r="G23" s="62">
        <v>2.8069000000000002</v>
      </c>
      <c r="H23" s="62">
        <v>2.8388</v>
      </c>
      <c r="I23" s="62">
        <v>1.3582000000000001</v>
      </c>
      <c r="J23" s="62">
        <v>1.4227000000000001</v>
      </c>
      <c r="K23" s="62">
        <v>2.9087999999999998</v>
      </c>
      <c r="L23" s="62">
        <v>2.8702999999999999</v>
      </c>
      <c r="M23" s="62">
        <v>2.8138000000000001</v>
      </c>
      <c r="N23" s="62">
        <v>2.7879</v>
      </c>
      <c r="O23" s="62">
        <v>2.6652</v>
      </c>
      <c r="P23" s="62">
        <v>2.6339000000000001</v>
      </c>
      <c r="Q23" s="62">
        <v>2.8039000000000001</v>
      </c>
      <c r="R23" s="62">
        <v>2.8109999999999999</v>
      </c>
      <c r="S23" s="62">
        <v>2.8187000000000002</v>
      </c>
      <c r="T23" s="62">
        <v>2.8349000000000002</v>
      </c>
      <c r="U23" s="62">
        <v>2.8081</v>
      </c>
      <c r="V23" s="62">
        <v>2.7711000000000001</v>
      </c>
      <c r="W23" s="62">
        <v>2.7722000000000002</v>
      </c>
      <c r="X23" s="62">
        <v>2.7980999999999998</v>
      </c>
      <c r="Y23" s="74">
        <v>6.9000000000000006E-2</v>
      </c>
    </row>
    <row r="24" spans="1:25" ht="15" customHeight="1" x14ac:dyDescent="0.2">
      <c r="A24" s="60" t="s">
        <v>21</v>
      </c>
      <c r="B24" s="62">
        <v>2.9218000000000002</v>
      </c>
      <c r="C24" s="62">
        <v>2.9447000000000001</v>
      </c>
      <c r="D24" s="62">
        <v>1.3759999999999999</v>
      </c>
      <c r="E24" s="62">
        <v>1.4227000000000001</v>
      </c>
      <c r="F24" s="62">
        <v>2.1488999999999998</v>
      </c>
      <c r="G24" s="62">
        <v>1.8603000000000001</v>
      </c>
      <c r="H24" s="62">
        <v>2.1745999999999999</v>
      </c>
      <c r="I24" s="62">
        <v>1.8523000000000001</v>
      </c>
      <c r="J24" s="62">
        <v>2.5935000000000001</v>
      </c>
      <c r="K24" s="62">
        <v>2.3727999999999998</v>
      </c>
      <c r="L24" s="62">
        <v>2.7728000000000002</v>
      </c>
      <c r="M24" s="62">
        <v>2.7296999999999998</v>
      </c>
      <c r="N24" s="62">
        <v>2.7273000000000001</v>
      </c>
      <c r="O24" s="62">
        <v>2.6322999999999999</v>
      </c>
      <c r="P24" s="62">
        <v>0.67600000000000005</v>
      </c>
      <c r="Q24" s="62">
        <v>0.64359999999999995</v>
      </c>
      <c r="R24" s="62">
        <v>0.58599999999999997</v>
      </c>
      <c r="S24" s="62">
        <v>0.55969999999999998</v>
      </c>
      <c r="T24" s="62">
        <v>1.3623000000000001</v>
      </c>
      <c r="U24" s="62">
        <v>1.3131999999999999</v>
      </c>
      <c r="V24" s="62">
        <v>2.8675999999999999</v>
      </c>
      <c r="W24" s="62">
        <v>2.9020000000000001</v>
      </c>
      <c r="X24" s="62">
        <v>0.1245</v>
      </c>
      <c r="Y24" s="62">
        <v>5.6000000000000001E-2</v>
      </c>
    </row>
    <row r="25" spans="1:25" ht="15" customHeight="1" x14ac:dyDescent="0.2">
      <c r="A25" s="60" t="s">
        <v>22</v>
      </c>
      <c r="B25" s="74">
        <v>5.0700000000000002E-2</v>
      </c>
      <c r="C25" s="62">
        <v>2.8614000000000002</v>
      </c>
      <c r="D25" s="62">
        <v>2.8210000000000002</v>
      </c>
      <c r="E25" s="62">
        <v>2.8247</v>
      </c>
      <c r="F25" s="62">
        <v>2.8321999999999998</v>
      </c>
      <c r="G25" s="62">
        <v>2.1478000000000002</v>
      </c>
      <c r="H25" s="62">
        <v>2.0301</v>
      </c>
      <c r="I25" s="62">
        <v>2.6147999999999998</v>
      </c>
      <c r="J25" s="62">
        <v>2.8344999999999998</v>
      </c>
      <c r="K25" s="62">
        <v>2.68</v>
      </c>
      <c r="L25" s="62">
        <v>2.5952000000000002</v>
      </c>
      <c r="M25" s="62">
        <v>2.6880000000000002</v>
      </c>
      <c r="N25" s="62">
        <v>2.5935999999999999</v>
      </c>
      <c r="O25" s="62">
        <v>2.3536999999999999</v>
      </c>
      <c r="P25" s="62">
        <v>2.2797000000000001</v>
      </c>
      <c r="Q25" s="62">
        <v>2.6570999999999998</v>
      </c>
      <c r="R25" s="62">
        <v>2.8167</v>
      </c>
      <c r="S25" s="62">
        <v>0.70409999999999995</v>
      </c>
      <c r="T25" s="62">
        <v>0.62239999999999995</v>
      </c>
      <c r="U25" s="62">
        <v>2.7134</v>
      </c>
      <c r="V25" s="62">
        <v>2.6227</v>
      </c>
      <c r="W25" s="62">
        <v>2.7061999999999999</v>
      </c>
      <c r="X25" s="62">
        <v>2.7151999999999998</v>
      </c>
      <c r="Y25" s="74">
        <v>5.9900000000000002E-2</v>
      </c>
    </row>
    <row r="26" spans="1:25" ht="15" customHeight="1" x14ac:dyDescent="0.2">
      <c r="A26" s="60" t="s">
        <v>23</v>
      </c>
      <c r="B26" s="62">
        <v>1.5239</v>
      </c>
      <c r="C26" s="62">
        <v>1.2710999999999999</v>
      </c>
      <c r="D26" s="62">
        <v>0.74750000000000005</v>
      </c>
      <c r="E26" s="62">
        <v>0.70479999999999998</v>
      </c>
      <c r="F26" s="62">
        <v>0.68840000000000001</v>
      </c>
      <c r="G26" s="62">
        <v>0.60019999999999996</v>
      </c>
      <c r="H26" s="62">
        <v>1.7302</v>
      </c>
      <c r="I26" s="62">
        <v>1.3968</v>
      </c>
      <c r="J26" s="62">
        <v>1.6789000000000001</v>
      </c>
      <c r="K26" s="62">
        <v>1.5672999999999999</v>
      </c>
      <c r="L26" s="62">
        <v>0.70469999999999999</v>
      </c>
      <c r="M26" s="62">
        <v>0.70789999999999997</v>
      </c>
      <c r="N26" s="62">
        <v>0.60009999999999997</v>
      </c>
      <c r="O26" s="62">
        <v>0.57579999999999998</v>
      </c>
      <c r="P26" s="62">
        <v>1.3900999999999999</v>
      </c>
      <c r="Q26" s="62">
        <v>1.1548</v>
      </c>
      <c r="R26" s="62">
        <v>2.8752</v>
      </c>
      <c r="S26" s="62">
        <v>2.7526000000000002</v>
      </c>
      <c r="T26" s="62">
        <v>2.6703999999999999</v>
      </c>
      <c r="U26" s="62">
        <v>2.4462000000000002</v>
      </c>
      <c r="V26" s="62">
        <v>2.3978999999999999</v>
      </c>
      <c r="W26" s="62">
        <v>2.3115000000000001</v>
      </c>
      <c r="X26" s="62">
        <v>2.9817</v>
      </c>
      <c r="Y26" s="62">
        <v>2.7639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7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7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7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7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7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7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7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7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7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7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7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7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7" ht="12.75" x14ac:dyDescent="0.2">
      <c r="A46" s="60" t="s">
        <v>369</v>
      </c>
    </row>
    <row r="48" spans="1:27" ht="15" customHeight="1" x14ac:dyDescent="0.2">
      <c r="S48" t="s">
        <v>317</v>
      </c>
      <c r="T48"/>
      <c r="U48"/>
      <c r="V48"/>
      <c r="W48"/>
      <c r="X48"/>
      <c r="Y48"/>
      <c r="Z48"/>
      <c r="AA48"/>
    </row>
    <row r="49" spans="2:27" ht="15" customHeight="1" thickBot="1" x14ac:dyDescent="0.25">
      <c r="B49"/>
      <c r="C49" t="s">
        <v>205</v>
      </c>
      <c r="D49" t="s">
        <v>206</v>
      </c>
      <c r="S49"/>
      <c r="T49"/>
      <c r="U49"/>
      <c r="V49"/>
      <c r="W49"/>
      <c r="X49"/>
      <c r="Y49"/>
      <c r="Z49"/>
      <c r="AA49"/>
    </row>
    <row r="50" spans="2:27" ht="15" customHeight="1" x14ac:dyDescent="0.2">
      <c r="B50" t="s">
        <v>207</v>
      </c>
      <c r="C50">
        <v>200</v>
      </c>
      <c r="D50" s="3">
        <f>AVERAGE(B11,Y11)</f>
        <v>2.3586999999999998</v>
      </c>
      <c r="S50" s="17" t="s">
        <v>318</v>
      </c>
      <c r="T50" s="17"/>
      <c r="U50"/>
      <c r="V50"/>
      <c r="W50"/>
      <c r="X50"/>
      <c r="Y50"/>
      <c r="Z50"/>
      <c r="AA50"/>
    </row>
    <row r="51" spans="2:27" ht="15" customHeight="1" x14ac:dyDescent="0.2">
      <c r="B51" t="s">
        <v>208</v>
      </c>
      <c r="C51">
        <v>150</v>
      </c>
      <c r="D51" s="3">
        <f>AVERAGE(B13,Y13)</f>
        <v>2.1313</v>
      </c>
      <c r="S51" t="s">
        <v>319</v>
      </c>
      <c r="T51">
        <v>0.9796040975529523</v>
      </c>
      <c r="U51"/>
      <c r="V51"/>
      <c r="W51"/>
      <c r="X51"/>
      <c r="Y51"/>
      <c r="Z51"/>
      <c r="AA51"/>
    </row>
    <row r="52" spans="2:27" ht="15" customHeight="1" x14ac:dyDescent="0.2">
      <c r="B52" t="s">
        <v>209</v>
      </c>
      <c r="C52">
        <v>100</v>
      </c>
      <c r="D52" s="3">
        <f>AVERAGE(B15,Y15)</f>
        <v>1.5908</v>
      </c>
      <c r="S52" t="s">
        <v>320</v>
      </c>
      <c r="T52">
        <v>0.95962418794253412</v>
      </c>
      <c r="U52"/>
      <c r="V52"/>
      <c r="W52"/>
      <c r="X52"/>
      <c r="Y52"/>
      <c r="Z52"/>
      <c r="AA52"/>
    </row>
    <row r="53" spans="2:27" ht="15" customHeight="1" x14ac:dyDescent="0.2">
      <c r="B53" t="s">
        <v>210</v>
      </c>
      <c r="C53">
        <v>80</v>
      </c>
      <c r="D53" s="3">
        <f>AVERAGE(B17,Y17)</f>
        <v>1.3117000000000001</v>
      </c>
      <c r="S53" t="s">
        <v>321</v>
      </c>
      <c r="T53">
        <v>0.95154902553104093</v>
      </c>
      <c r="U53"/>
      <c r="V53"/>
      <c r="W53"/>
      <c r="X53"/>
      <c r="Y53"/>
      <c r="Z53"/>
      <c r="AA53"/>
    </row>
    <row r="54" spans="2:27" ht="15" customHeight="1" x14ac:dyDescent="0.2">
      <c r="B54" t="s">
        <v>211</v>
      </c>
      <c r="C54">
        <v>40</v>
      </c>
      <c r="D54" s="3">
        <f>AVERAGE(B19,Y19)</f>
        <v>0.58255000000000001</v>
      </c>
      <c r="S54" t="s">
        <v>322</v>
      </c>
      <c r="T54">
        <v>0.19476442875053387</v>
      </c>
      <c r="U54"/>
      <c r="V54"/>
      <c r="W54"/>
      <c r="X54"/>
      <c r="Y54"/>
      <c r="Z54"/>
      <c r="AA54"/>
    </row>
    <row r="55" spans="2:27" ht="15" customHeight="1" thickBot="1" x14ac:dyDescent="0.25">
      <c r="B55" t="s">
        <v>212</v>
      </c>
      <c r="C55">
        <v>20</v>
      </c>
      <c r="D55" s="3">
        <f>AVERAGE(B21,Y21)</f>
        <v>0.31120000000000003</v>
      </c>
      <c r="S55" s="15" t="s">
        <v>323</v>
      </c>
      <c r="T55" s="15">
        <v>7</v>
      </c>
      <c r="U55"/>
      <c r="V55"/>
      <c r="W55"/>
      <c r="X55"/>
      <c r="Y55"/>
      <c r="Z55"/>
      <c r="AA55"/>
    </row>
    <row r="56" spans="2:27" ht="15" customHeight="1" x14ac:dyDescent="0.2">
      <c r="B56" t="s">
        <v>213</v>
      </c>
      <c r="C56">
        <v>10</v>
      </c>
      <c r="D56" s="3">
        <f>AVERAGE(B23,Y23)</f>
        <v>0.12705</v>
      </c>
      <c r="S56"/>
      <c r="T56"/>
      <c r="U56"/>
      <c r="V56"/>
      <c r="W56"/>
      <c r="X56"/>
      <c r="Y56"/>
      <c r="Z56"/>
      <c r="AA56"/>
    </row>
    <row r="57" spans="2:27" ht="15" customHeight="1" thickBot="1" x14ac:dyDescent="0.25">
      <c r="S57" t="s">
        <v>324</v>
      </c>
      <c r="T57"/>
      <c r="U57"/>
      <c r="V57"/>
      <c r="W57"/>
      <c r="X57"/>
      <c r="Y57"/>
      <c r="Z57"/>
      <c r="AA57"/>
    </row>
    <row r="58" spans="2:27" ht="15" customHeight="1" x14ac:dyDescent="0.2">
      <c r="S58" s="16"/>
      <c r="T58" s="16" t="s">
        <v>329</v>
      </c>
      <c r="U58" s="16" t="s">
        <v>330</v>
      </c>
      <c r="V58" s="16" t="s">
        <v>331</v>
      </c>
      <c r="W58" s="16" t="s">
        <v>13</v>
      </c>
      <c r="X58" s="16" t="s">
        <v>332</v>
      </c>
      <c r="Y58"/>
      <c r="Z58"/>
      <c r="AA58"/>
    </row>
    <row r="59" spans="2:27" ht="15" customHeight="1" x14ac:dyDescent="0.2">
      <c r="S59" t="s">
        <v>325</v>
      </c>
      <c r="T59">
        <v>1</v>
      </c>
      <c r="U59">
        <v>4.5078473714673901</v>
      </c>
      <c r="V59">
        <v>4.5078473714673901</v>
      </c>
      <c r="W59">
        <v>118.8365185790847</v>
      </c>
      <c r="X59">
        <v>1.1286240548275201E-4</v>
      </c>
      <c r="Y59"/>
      <c r="Z59"/>
      <c r="AA59"/>
    </row>
    <row r="60" spans="2:27" ht="15" customHeight="1" x14ac:dyDescent="0.2">
      <c r="S60" t="s">
        <v>326</v>
      </c>
      <c r="T60">
        <v>5</v>
      </c>
      <c r="U60">
        <v>0.18966591353260889</v>
      </c>
      <c r="V60">
        <v>3.7933182706521781E-2</v>
      </c>
      <c r="W60"/>
      <c r="X60"/>
      <c r="Y60"/>
      <c r="Z60"/>
      <c r="AA60"/>
    </row>
    <row r="61" spans="2:27" ht="15" customHeight="1" thickBot="1" x14ac:dyDescent="0.25">
      <c r="S61" s="15" t="s">
        <v>327</v>
      </c>
      <c r="T61" s="15">
        <v>6</v>
      </c>
      <c r="U61" s="15">
        <v>4.6975132849999994</v>
      </c>
      <c r="V61" s="15"/>
      <c r="W61" s="15"/>
      <c r="X61" s="15"/>
      <c r="Y61"/>
      <c r="Z61"/>
      <c r="AA61"/>
    </row>
    <row r="62" spans="2:27" ht="15" customHeight="1" thickBot="1" x14ac:dyDescent="0.25">
      <c r="S62"/>
      <c r="T62"/>
      <c r="U62"/>
      <c r="V62"/>
      <c r="W62"/>
      <c r="X62"/>
      <c r="Y62"/>
      <c r="Z62"/>
      <c r="AA62"/>
    </row>
    <row r="63" spans="2:27" ht="15" customHeight="1" x14ac:dyDescent="0.2">
      <c r="S63" s="16"/>
      <c r="T63" s="16" t="s">
        <v>333</v>
      </c>
      <c r="U63" s="16" t="s">
        <v>322</v>
      </c>
      <c r="V63" s="16" t="s">
        <v>334</v>
      </c>
      <c r="W63" s="16" t="s">
        <v>335</v>
      </c>
      <c r="X63" s="16" t="s">
        <v>336</v>
      </c>
      <c r="Y63" s="16" t="s">
        <v>337</v>
      </c>
      <c r="Z63" s="16" t="s">
        <v>338</v>
      </c>
      <c r="AA63" s="16" t="s">
        <v>339</v>
      </c>
    </row>
    <row r="64" spans="2:27" ht="15" customHeight="1" x14ac:dyDescent="0.2">
      <c r="S64" t="s">
        <v>328</v>
      </c>
      <c r="T64">
        <v>0.1436173913043477</v>
      </c>
      <c r="U64">
        <v>0.12183357222023536</v>
      </c>
      <c r="V64">
        <v>1.1787998060562017</v>
      </c>
      <c r="W64">
        <v>0.29151353372941569</v>
      </c>
      <c r="X64">
        <v>-0.1695657764156745</v>
      </c>
      <c r="Y64">
        <v>0.45680055902436989</v>
      </c>
      <c r="Z64">
        <v>-0.1695657764156745</v>
      </c>
      <c r="AA64">
        <v>0.45680055902436989</v>
      </c>
    </row>
    <row r="65" spans="19:27" ht="15" customHeight="1" thickBot="1" x14ac:dyDescent="0.25">
      <c r="S65" s="15" t="s">
        <v>340</v>
      </c>
      <c r="T65" s="15">
        <v>1.2346630434782613E-2</v>
      </c>
      <c r="U65" s="15">
        <v>1.1325919974058149E-3</v>
      </c>
      <c r="V65" s="15">
        <v>10.901216380711135</v>
      </c>
      <c r="W65" s="15">
        <v>1.128624054827516E-4</v>
      </c>
      <c r="X65" s="15">
        <v>9.4352100190641733E-3</v>
      </c>
      <c r="Y65" s="15">
        <v>1.5258050850501054E-2</v>
      </c>
      <c r="Z65" s="15">
        <v>9.4352100190641733E-3</v>
      </c>
      <c r="AA65" s="15">
        <v>1.5258050850501054E-2</v>
      </c>
    </row>
    <row r="66" spans="19:27" ht="15" customHeight="1" x14ac:dyDescent="0.2">
      <c r="S66"/>
      <c r="T66"/>
      <c r="U66"/>
      <c r="V66"/>
      <c r="W66"/>
      <c r="X66"/>
      <c r="Y66"/>
      <c r="Z66"/>
      <c r="AA66"/>
    </row>
    <row r="67" spans="19:27" ht="15" customHeight="1" x14ac:dyDescent="0.2">
      <c r="S67"/>
      <c r="T67"/>
      <c r="U67"/>
      <c r="V67"/>
      <c r="W67"/>
      <c r="X67"/>
      <c r="Y67"/>
      <c r="Z67"/>
      <c r="AA67"/>
    </row>
    <row r="68" spans="19:27" ht="15" customHeight="1" x14ac:dyDescent="0.2">
      <c r="S68"/>
      <c r="T68"/>
      <c r="U68"/>
      <c r="V68"/>
      <c r="W68"/>
      <c r="X68"/>
      <c r="Y68"/>
      <c r="Z68"/>
      <c r="AA68"/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7CFCF-C7B2-40FF-B90D-3B8E8D17B071}">
  <sheetPr codeName="Sheet31"/>
  <dimension ref="A1:AA67"/>
  <sheetViews>
    <sheetView topLeftCell="A28" workbookViewId="0">
      <selection activeCell="S47" sqref="S47:AA67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18" width="8" style="60" customWidth="1"/>
    <col min="19" max="19" width="11.140625" style="60" customWidth="1"/>
    <col min="20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3162</v>
      </c>
    </row>
    <row r="3" spans="1:25" ht="15" customHeight="1" x14ac:dyDescent="0.2">
      <c r="A3" s="60" t="s">
        <v>3161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2.7787000000000002</v>
      </c>
      <c r="C11" s="62">
        <v>1.9875</v>
      </c>
      <c r="D11" s="62">
        <v>1.8401000000000001</v>
      </c>
      <c r="E11" s="62">
        <v>2.2629999999999999</v>
      </c>
      <c r="F11" s="62">
        <v>2.1857000000000002</v>
      </c>
      <c r="G11" s="62">
        <v>0.24970000000000001</v>
      </c>
      <c r="H11" s="62">
        <v>0.23300000000000001</v>
      </c>
      <c r="I11" s="62">
        <v>2.6514000000000002</v>
      </c>
      <c r="J11" s="62">
        <v>2.6150000000000002</v>
      </c>
      <c r="K11" s="62">
        <v>0.59540000000000004</v>
      </c>
      <c r="L11" s="62">
        <v>0.50839999999999996</v>
      </c>
      <c r="M11" s="62">
        <v>0.35210000000000002</v>
      </c>
      <c r="N11" s="62">
        <v>0.2772</v>
      </c>
      <c r="O11" s="62">
        <v>0.1305</v>
      </c>
      <c r="P11" s="62">
        <v>0.15509999999999999</v>
      </c>
      <c r="Q11" s="62">
        <v>0.90069999999999995</v>
      </c>
      <c r="R11" s="62">
        <v>0.74960000000000004</v>
      </c>
      <c r="S11" s="62">
        <v>0.51870000000000005</v>
      </c>
      <c r="T11" s="62">
        <v>0.38279999999999997</v>
      </c>
      <c r="U11" s="62">
        <v>1.6240000000000001</v>
      </c>
      <c r="V11" s="62">
        <v>1.5356000000000001</v>
      </c>
      <c r="W11" s="62">
        <v>0.85640000000000005</v>
      </c>
      <c r="X11" s="62">
        <v>0.82950000000000002</v>
      </c>
      <c r="Y11" s="74">
        <v>2.1747999999999998</v>
      </c>
    </row>
    <row r="12" spans="1:25" ht="15" customHeight="1" x14ac:dyDescent="0.2">
      <c r="A12" s="60" t="s">
        <v>9</v>
      </c>
      <c r="B12" s="62">
        <v>1.149</v>
      </c>
      <c r="C12" s="62">
        <v>0.94479999999999997</v>
      </c>
      <c r="D12" s="62">
        <v>0.90490000000000004</v>
      </c>
      <c r="E12" s="62">
        <v>0.88939999999999997</v>
      </c>
      <c r="F12" s="62">
        <v>1.5940000000000001</v>
      </c>
      <c r="G12" s="62">
        <v>1.3595999999999999</v>
      </c>
      <c r="H12" s="62">
        <v>1.833</v>
      </c>
      <c r="I12" s="62">
        <v>1.8005</v>
      </c>
      <c r="J12" s="62">
        <v>2.8460000000000001</v>
      </c>
      <c r="K12" s="62">
        <v>2.8298999999999999</v>
      </c>
      <c r="L12" s="62">
        <v>2.718</v>
      </c>
      <c r="M12" s="62">
        <v>2.7551000000000001</v>
      </c>
      <c r="N12" s="62">
        <v>0.995</v>
      </c>
      <c r="O12" s="62">
        <v>0.94669999999999999</v>
      </c>
      <c r="P12" s="62">
        <v>1.7558</v>
      </c>
      <c r="Q12" s="62">
        <v>1.6846000000000001</v>
      </c>
      <c r="R12" s="62">
        <v>2.2665999999999999</v>
      </c>
      <c r="S12" s="62">
        <v>2.0358000000000001</v>
      </c>
      <c r="T12" s="62">
        <v>2.0571999999999999</v>
      </c>
      <c r="U12" s="62">
        <v>1.8137000000000001</v>
      </c>
      <c r="V12" s="62">
        <v>1.6657999999999999</v>
      </c>
      <c r="W12" s="62">
        <v>1.6636</v>
      </c>
      <c r="X12" s="62">
        <v>0.74809999999999999</v>
      </c>
      <c r="Y12" s="62">
        <v>0.6764</v>
      </c>
    </row>
    <row r="13" spans="1:25" ht="15" customHeight="1" x14ac:dyDescent="0.2">
      <c r="A13" s="60" t="s">
        <v>10</v>
      </c>
      <c r="B13" s="74">
        <v>2.4634</v>
      </c>
      <c r="C13" s="62">
        <v>2.8656000000000001</v>
      </c>
      <c r="D13" s="62">
        <v>2.9186999999999999</v>
      </c>
      <c r="E13" s="62">
        <v>2.2603</v>
      </c>
      <c r="F13" s="62">
        <v>2.0121000000000002</v>
      </c>
      <c r="G13" s="62">
        <v>1.6591</v>
      </c>
      <c r="H13" s="62">
        <v>1.66</v>
      </c>
      <c r="I13" s="62">
        <v>2.5973000000000002</v>
      </c>
      <c r="J13" s="62">
        <v>2.7183000000000002</v>
      </c>
      <c r="K13" s="62">
        <v>2.5985</v>
      </c>
      <c r="L13" s="62">
        <v>2.5013999999999998</v>
      </c>
      <c r="M13" s="62">
        <v>0.2031</v>
      </c>
      <c r="N13" s="62">
        <v>0.1666</v>
      </c>
      <c r="O13" s="62">
        <v>2.8754</v>
      </c>
      <c r="P13" s="62">
        <v>2.8693</v>
      </c>
      <c r="Q13" s="62">
        <v>2.7799</v>
      </c>
      <c r="R13" s="62">
        <v>2.6877</v>
      </c>
      <c r="S13" s="62">
        <v>0.3231</v>
      </c>
      <c r="T13" s="62">
        <v>0.25290000000000001</v>
      </c>
      <c r="U13" s="62">
        <v>0.1072</v>
      </c>
      <c r="V13" s="62">
        <v>0.1104</v>
      </c>
      <c r="W13" s="62">
        <v>1.3794</v>
      </c>
      <c r="X13" s="62">
        <v>1.1777</v>
      </c>
      <c r="Y13" s="74">
        <v>1.7906</v>
      </c>
    </row>
    <row r="14" spans="1:25" ht="15" customHeight="1" x14ac:dyDescent="0.2">
      <c r="A14" s="60" t="s">
        <v>11</v>
      </c>
      <c r="B14" s="62">
        <v>2.7517</v>
      </c>
      <c r="C14" s="62">
        <v>2.6440000000000001</v>
      </c>
      <c r="D14" s="62">
        <v>2.4300000000000002</v>
      </c>
      <c r="E14" s="62">
        <v>2.165</v>
      </c>
      <c r="F14" s="62">
        <v>2.2054999999999998</v>
      </c>
      <c r="G14" s="62">
        <v>2.1143999999999998</v>
      </c>
      <c r="H14" s="62">
        <v>2.2050999999999998</v>
      </c>
      <c r="I14" s="62">
        <v>2.0678000000000001</v>
      </c>
      <c r="J14" s="62">
        <v>2.4918</v>
      </c>
      <c r="K14" s="62">
        <v>2.1738</v>
      </c>
      <c r="L14" s="62">
        <v>1.1473</v>
      </c>
      <c r="M14" s="62">
        <v>1.083</v>
      </c>
      <c r="N14" s="62">
        <v>2.0268000000000002</v>
      </c>
      <c r="O14" s="62">
        <v>2.1118000000000001</v>
      </c>
      <c r="P14" s="62">
        <v>1.6208</v>
      </c>
      <c r="Q14" s="62">
        <v>1.6795</v>
      </c>
      <c r="R14" s="62">
        <v>0.33410000000000001</v>
      </c>
      <c r="S14" s="62">
        <v>0.3049</v>
      </c>
      <c r="T14" s="62">
        <v>0.15970000000000001</v>
      </c>
      <c r="U14" s="62">
        <v>0.1643</v>
      </c>
      <c r="V14" s="62">
        <v>2.2858000000000001</v>
      </c>
      <c r="W14" s="62">
        <v>2.3717000000000001</v>
      </c>
      <c r="X14" s="62">
        <v>2.2692999999999999</v>
      </c>
      <c r="Y14" s="62">
        <v>2.1907999999999999</v>
      </c>
    </row>
    <row r="15" spans="1:25" ht="15" customHeight="1" x14ac:dyDescent="0.2">
      <c r="A15" s="60" t="s">
        <v>12</v>
      </c>
      <c r="B15" s="74">
        <v>1.8452</v>
      </c>
      <c r="C15" s="62">
        <v>2.4767000000000001</v>
      </c>
      <c r="D15" s="62">
        <v>2.4083999999999999</v>
      </c>
      <c r="E15" s="62">
        <v>0.62739999999999996</v>
      </c>
      <c r="F15" s="62">
        <v>0.6079</v>
      </c>
      <c r="G15" s="62">
        <v>1.4473</v>
      </c>
      <c r="H15" s="62">
        <v>1.3662000000000001</v>
      </c>
      <c r="I15" s="62">
        <v>1.5368999999999999</v>
      </c>
      <c r="J15" s="62">
        <v>1.478</v>
      </c>
      <c r="K15" s="62">
        <v>0.93359999999999999</v>
      </c>
      <c r="L15" s="62">
        <v>0.8649</v>
      </c>
      <c r="M15" s="62">
        <v>1.8655999999999999</v>
      </c>
      <c r="N15" s="62">
        <v>1.8509</v>
      </c>
      <c r="O15" s="62">
        <v>1.5933999999999999</v>
      </c>
      <c r="P15" s="62">
        <v>1.5582</v>
      </c>
      <c r="Q15" s="62">
        <v>1.6126</v>
      </c>
      <c r="R15" s="62">
        <v>1.4669000000000001</v>
      </c>
      <c r="S15" s="62">
        <v>0.6482</v>
      </c>
      <c r="T15" s="62">
        <v>0.62</v>
      </c>
      <c r="U15" s="62">
        <v>0.81989999999999996</v>
      </c>
      <c r="V15" s="62">
        <v>0.68230000000000002</v>
      </c>
      <c r="W15" s="62">
        <v>0.14130000000000001</v>
      </c>
      <c r="X15" s="62">
        <v>0.13020000000000001</v>
      </c>
      <c r="Y15" s="74">
        <v>1.1951000000000001</v>
      </c>
    </row>
    <row r="16" spans="1:25" ht="15" customHeight="1" x14ac:dyDescent="0.2">
      <c r="A16" s="60" t="s">
        <v>13</v>
      </c>
      <c r="B16" s="62">
        <v>0.68220000000000003</v>
      </c>
      <c r="C16" s="62">
        <v>0.64459999999999995</v>
      </c>
      <c r="D16" s="62">
        <v>2.9485000000000001</v>
      </c>
      <c r="E16" s="62">
        <v>2.9634</v>
      </c>
      <c r="F16" s="62">
        <v>7.4999999999999997E-2</v>
      </c>
      <c r="G16" s="62">
        <v>6.88E-2</v>
      </c>
      <c r="H16" s="62">
        <v>0.57599999999999996</v>
      </c>
      <c r="I16" s="62">
        <v>0.50170000000000003</v>
      </c>
      <c r="J16" s="62">
        <v>0.2324</v>
      </c>
      <c r="K16" s="62">
        <v>0.2026</v>
      </c>
      <c r="L16" s="62">
        <v>0.19980000000000001</v>
      </c>
      <c r="M16" s="62">
        <v>0.18210000000000001</v>
      </c>
      <c r="N16" s="62">
        <v>0.22500000000000001</v>
      </c>
      <c r="O16" s="62">
        <v>0.24060000000000001</v>
      </c>
      <c r="P16" s="62">
        <v>0.13689999999999999</v>
      </c>
      <c r="Q16" s="62">
        <v>0.13689999999999999</v>
      </c>
      <c r="R16" s="62">
        <v>0.14899999999999999</v>
      </c>
      <c r="S16" s="62">
        <v>0.14430000000000001</v>
      </c>
      <c r="T16" s="62">
        <v>0.12089999999999999</v>
      </c>
      <c r="U16" s="62">
        <v>0.12670000000000001</v>
      </c>
      <c r="V16" s="62">
        <v>6.6299999999999998E-2</v>
      </c>
      <c r="W16" s="62">
        <v>6.2700000000000006E-2</v>
      </c>
      <c r="X16" s="62">
        <v>1.1849000000000001</v>
      </c>
      <c r="Y16" s="62">
        <v>1.1558999999999999</v>
      </c>
    </row>
    <row r="17" spans="1:25" ht="15" customHeight="1" x14ac:dyDescent="0.2">
      <c r="A17" s="60" t="s">
        <v>14</v>
      </c>
      <c r="B17" s="74">
        <v>1.4951000000000001</v>
      </c>
      <c r="C17" s="62">
        <v>0.11799999999999999</v>
      </c>
      <c r="D17" s="62">
        <v>0.10920000000000001</v>
      </c>
      <c r="E17" s="62">
        <v>0.12709999999999999</v>
      </c>
      <c r="F17" s="62">
        <v>0.1246</v>
      </c>
      <c r="G17" s="62">
        <v>8.1199999999999994E-2</v>
      </c>
      <c r="H17" s="62">
        <v>8.43E-2</v>
      </c>
      <c r="I17" s="62">
        <v>2.9481999999999999</v>
      </c>
      <c r="J17" s="62">
        <v>2.9131999999999998</v>
      </c>
      <c r="K17" s="62">
        <v>0.1082</v>
      </c>
      <c r="L17" s="62">
        <v>9.6799999999999997E-2</v>
      </c>
      <c r="M17" s="62">
        <v>7.8299999999999995E-2</v>
      </c>
      <c r="N17" s="62">
        <v>7.4200000000000002E-2</v>
      </c>
      <c r="O17" s="62">
        <v>8.43E-2</v>
      </c>
      <c r="P17" s="62">
        <v>8.5099999999999995E-2</v>
      </c>
      <c r="Q17" s="62">
        <v>1.4711000000000001</v>
      </c>
      <c r="R17" s="62">
        <v>1.2972999999999999</v>
      </c>
      <c r="S17" s="62">
        <v>2.8512</v>
      </c>
      <c r="T17" s="62">
        <v>2.8681999999999999</v>
      </c>
      <c r="U17" s="62">
        <v>1.1095999999999999</v>
      </c>
      <c r="V17" s="62">
        <v>0.90849999999999997</v>
      </c>
      <c r="W17" s="62">
        <v>1.6043000000000001</v>
      </c>
      <c r="X17" s="62">
        <v>1.3568</v>
      </c>
      <c r="Y17" s="74">
        <v>1.0411999999999999</v>
      </c>
    </row>
    <row r="18" spans="1:25" ht="15" customHeight="1" x14ac:dyDescent="0.2">
      <c r="A18" s="60" t="s">
        <v>15</v>
      </c>
      <c r="B18" s="62">
        <v>8.6800000000000002E-2</v>
      </c>
      <c r="C18" s="62">
        <v>8.4900000000000003E-2</v>
      </c>
      <c r="D18" s="62">
        <v>1.6952</v>
      </c>
      <c r="E18" s="62">
        <v>1.5791999999999999</v>
      </c>
      <c r="F18" s="62">
        <v>2.9152999999999998</v>
      </c>
      <c r="G18" s="62">
        <v>2.8944999999999999</v>
      </c>
      <c r="H18" s="62">
        <v>2.9413</v>
      </c>
      <c r="I18" s="62">
        <v>2.9567999999999999</v>
      </c>
      <c r="J18" s="62">
        <v>0.82640000000000002</v>
      </c>
      <c r="K18" s="62">
        <v>0.7429</v>
      </c>
      <c r="L18" s="62">
        <v>1.0173000000000001</v>
      </c>
      <c r="M18" s="62">
        <v>0.87429999999999997</v>
      </c>
      <c r="N18" s="62">
        <v>1.0607</v>
      </c>
      <c r="O18" s="62">
        <v>1.0194000000000001</v>
      </c>
      <c r="P18" s="62">
        <v>1.2504</v>
      </c>
      <c r="Q18" s="62">
        <v>1.2005999999999999</v>
      </c>
      <c r="R18" s="62">
        <v>7.7899999999999997E-2</v>
      </c>
      <c r="S18" s="62">
        <v>7.3300000000000004E-2</v>
      </c>
      <c r="T18" s="62">
        <v>1.1876</v>
      </c>
      <c r="U18" s="62">
        <v>1.2184999999999999</v>
      </c>
      <c r="V18" s="62">
        <v>8.8999999999999996E-2</v>
      </c>
      <c r="W18" s="62">
        <v>0.22140000000000001</v>
      </c>
      <c r="X18" s="62">
        <v>0.111</v>
      </c>
      <c r="Y18" s="62">
        <v>0.11409999999999999</v>
      </c>
    </row>
    <row r="19" spans="1:25" ht="15" customHeight="1" x14ac:dyDescent="0.2">
      <c r="A19" s="60" t="s">
        <v>16</v>
      </c>
      <c r="B19" s="74">
        <v>0.62150000000000005</v>
      </c>
      <c r="C19" s="62">
        <v>7.2800000000000004E-2</v>
      </c>
      <c r="D19" s="62">
        <v>7.1999999999999995E-2</v>
      </c>
      <c r="E19" s="62">
        <v>0.87280000000000002</v>
      </c>
      <c r="F19" s="62">
        <v>0.84430000000000005</v>
      </c>
      <c r="G19" s="62">
        <v>1.6448</v>
      </c>
      <c r="H19" s="62">
        <v>1.5402</v>
      </c>
      <c r="I19" s="62">
        <v>2.8022</v>
      </c>
      <c r="J19" s="62">
        <v>2.8065000000000002</v>
      </c>
      <c r="K19" s="62">
        <v>0.33900000000000002</v>
      </c>
      <c r="L19" s="62">
        <v>0.32890000000000003</v>
      </c>
      <c r="M19" s="62">
        <v>2.0015000000000001</v>
      </c>
      <c r="N19" s="62">
        <v>1.6666000000000001</v>
      </c>
      <c r="O19" s="62">
        <v>2.2601</v>
      </c>
      <c r="P19" s="62">
        <v>2.2583000000000002</v>
      </c>
      <c r="Q19" s="62">
        <v>2.5859999999999999</v>
      </c>
      <c r="R19" s="62">
        <v>2.5558000000000001</v>
      </c>
      <c r="S19" s="62">
        <v>0.65290000000000004</v>
      </c>
      <c r="T19" s="62">
        <v>0.59599999999999997</v>
      </c>
      <c r="U19" s="62">
        <v>0.53600000000000003</v>
      </c>
      <c r="V19" s="62">
        <v>0.53169999999999995</v>
      </c>
      <c r="W19" s="62">
        <v>2.7711000000000001</v>
      </c>
      <c r="X19" s="62">
        <v>2.7774000000000001</v>
      </c>
      <c r="Y19" s="74">
        <v>0.56840000000000002</v>
      </c>
    </row>
    <row r="20" spans="1:25" ht="15" customHeight="1" x14ac:dyDescent="0.2">
      <c r="A20" s="60" t="s">
        <v>17</v>
      </c>
      <c r="B20" s="62">
        <v>1.8983000000000001</v>
      </c>
      <c r="C20" s="62">
        <v>1.8565</v>
      </c>
      <c r="D20" s="62">
        <v>2.7562000000000002</v>
      </c>
      <c r="E20" s="62">
        <v>2.6499000000000001</v>
      </c>
      <c r="F20" s="62">
        <v>0.755</v>
      </c>
      <c r="G20" s="62">
        <v>0.66890000000000005</v>
      </c>
      <c r="H20" s="62">
        <v>2.9226999999999999</v>
      </c>
      <c r="I20" s="62">
        <v>2.8925999999999998</v>
      </c>
      <c r="J20" s="62">
        <v>2.9611999999999998</v>
      </c>
      <c r="K20" s="62">
        <v>2.9359999999999999</v>
      </c>
      <c r="L20" s="62">
        <v>2.9432999999999998</v>
      </c>
      <c r="M20" s="62">
        <v>2.8999000000000001</v>
      </c>
      <c r="N20" s="62">
        <v>2.2997999999999998</v>
      </c>
      <c r="O20" s="62">
        <v>2.1316999999999999</v>
      </c>
      <c r="P20" s="62">
        <v>2.2658</v>
      </c>
      <c r="Q20" s="62">
        <v>2.2229999999999999</v>
      </c>
      <c r="R20" s="62">
        <v>1.0871999999999999</v>
      </c>
      <c r="S20" s="62">
        <v>1.0609999999999999</v>
      </c>
      <c r="T20" s="62">
        <v>2.8740999999999999</v>
      </c>
      <c r="U20" s="62">
        <v>2.9016000000000002</v>
      </c>
      <c r="V20" s="62">
        <v>1.3744000000000001</v>
      </c>
      <c r="W20" s="62">
        <v>1.3422000000000001</v>
      </c>
      <c r="X20" s="62">
        <v>1.6109</v>
      </c>
      <c r="Y20" s="62">
        <v>1.5535000000000001</v>
      </c>
    </row>
    <row r="21" spans="1:25" ht="15" customHeight="1" x14ac:dyDescent="0.2">
      <c r="A21" s="60" t="s">
        <v>18</v>
      </c>
      <c r="B21" s="74">
        <v>0.29199999999999998</v>
      </c>
      <c r="C21" s="62">
        <v>2.8653</v>
      </c>
      <c r="D21" s="62">
        <v>2.8597000000000001</v>
      </c>
      <c r="E21" s="62">
        <v>2.9102999999999999</v>
      </c>
      <c r="F21" s="62">
        <v>2.9203000000000001</v>
      </c>
      <c r="G21" s="62">
        <v>2.8365999999999998</v>
      </c>
      <c r="H21" s="62">
        <v>2.8523999999999998</v>
      </c>
      <c r="I21" s="62">
        <v>0.95750000000000002</v>
      </c>
      <c r="J21" s="62">
        <v>0.98040000000000005</v>
      </c>
      <c r="K21" s="62">
        <v>1.3206</v>
      </c>
      <c r="L21" s="62">
        <v>1.2551000000000001</v>
      </c>
      <c r="M21" s="62">
        <v>2.8948999999999998</v>
      </c>
      <c r="N21" s="62">
        <v>2.8576999999999999</v>
      </c>
      <c r="O21" s="62">
        <v>2.8744999999999998</v>
      </c>
      <c r="P21" s="62">
        <v>2.8654999999999999</v>
      </c>
      <c r="Q21" s="62">
        <v>7.8399999999999997E-2</v>
      </c>
      <c r="R21" s="62">
        <v>6.7400000000000002E-2</v>
      </c>
      <c r="S21" s="62">
        <v>0.74709999999999999</v>
      </c>
      <c r="T21" s="62">
        <v>0.75329999999999997</v>
      </c>
      <c r="U21" s="62">
        <v>2.8719000000000001</v>
      </c>
      <c r="V21" s="62">
        <v>2.8233000000000001</v>
      </c>
      <c r="W21" s="62">
        <v>1.8384</v>
      </c>
      <c r="X21" s="62">
        <v>1.5887</v>
      </c>
      <c r="Y21" s="74">
        <v>0.27779999999999999</v>
      </c>
    </row>
    <row r="22" spans="1:25" ht="15" customHeight="1" x14ac:dyDescent="0.2">
      <c r="A22" s="60" t="s">
        <v>19</v>
      </c>
      <c r="B22" s="62">
        <v>1.2259</v>
      </c>
      <c r="C22" s="62">
        <v>1.0724</v>
      </c>
      <c r="D22" s="62">
        <v>2.9298999999999999</v>
      </c>
      <c r="E22" s="62">
        <v>2.8613</v>
      </c>
      <c r="F22" s="62">
        <v>0.1573</v>
      </c>
      <c r="G22" s="62">
        <v>0.14460000000000001</v>
      </c>
      <c r="H22" s="62">
        <v>0.1726</v>
      </c>
      <c r="I22" s="62">
        <v>0.1686</v>
      </c>
      <c r="J22" s="62">
        <v>0.61729999999999996</v>
      </c>
      <c r="K22" s="62">
        <v>0.5756</v>
      </c>
      <c r="L22" s="62">
        <v>0.70940000000000003</v>
      </c>
      <c r="M22" s="62">
        <v>0.66669999999999996</v>
      </c>
      <c r="N22" s="62">
        <v>0.91990000000000005</v>
      </c>
      <c r="O22" s="62">
        <v>0.98650000000000004</v>
      </c>
      <c r="P22" s="62">
        <v>1.3365</v>
      </c>
      <c r="Q22" s="62">
        <v>1.403</v>
      </c>
      <c r="R22" s="62">
        <v>0.32650000000000001</v>
      </c>
      <c r="S22" s="62">
        <v>0.30840000000000001</v>
      </c>
      <c r="T22" s="62">
        <v>0.46129999999999999</v>
      </c>
      <c r="U22" s="62">
        <v>0.47370000000000001</v>
      </c>
      <c r="V22" s="62">
        <v>7.9200000000000007E-2</v>
      </c>
      <c r="W22" s="62">
        <v>8.0799999999999997E-2</v>
      </c>
      <c r="X22" s="62">
        <v>0.1072</v>
      </c>
      <c r="Y22" s="62">
        <v>0.1055</v>
      </c>
    </row>
    <row r="23" spans="1:25" ht="15" customHeight="1" x14ac:dyDescent="0.2">
      <c r="A23" s="60" t="s">
        <v>20</v>
      </c>
      <c r="B23" s="74">
        <v>0.17280000000000001</v>
      </c>
      <c r="C23" s="62">
        <v>0.50739999999999996</v>
      </c>
      <c r="D23" s="62">
        <v>0.42599999999999999</v>
      </c>
      <c r="E23" s="62">
        <v>2.8372999999999999</v>
      </c>
      <c r="F23" s="62">
        <v>2.8483000000000001</v>
      </c>
      <c r="G23" s="62">
        <v>1.0209999999999999</v>
      </c>
      <c r="H23" s="62">
        <v>0.89829999999999999</v>
      </c>
      <c r="I23" s="62">
        <v>2.9457</v>
      </c>
      <c r="J23" s="62">
        <v>2.9369000000000001</v>
      </c>
      <c r="K23" s="62">
        <v>0.93759999999999999</v>
      </c>
      <c r="L23" s="62">
        <v>0.81559999999999999</v>
      </c>
      <c r="M23" s="62">
        <v>0.7218</v>
      </c>
      <c r="N23" s="62">
        <v>0.57240000000000002</v>
      </c>
      <c r="O23" s="62">
        <v>0.58789999999999998</v>
      </c>
      <c r="P23" s="62">
        <v>0.50449999999999995</v>
      </c>
      <c r="Q23" s="62">
        <v>0.66679999999999995</v>
      </c>
      <c r="R23" s="62">
        <v>0.63500000000000001</v>
      </c>
      <c r="S23" s="62">
        <v>2.4016000000000002</v>
      </c>
      <c r="T23" s="62">
        <v>2.1711999999999998</v>
      </c>
      <c r="U23" s="62">
        <v>2.8664999999999998</v>
      </c>
      <c r="V23" s="62">
        <v>2.8332999999999999</v>
      </c>
      <c r="W23" s="62">
        <v>2.3382999999999998</v>
      </c>
      <c r="X23" s="62">
        <v>2.1934</v>
      </c>
      <c r="Y23" s="74">
        <v>0.1605</v>
      </c>
    </row>
    <row r="24" spans="1:25" ht="15" customHeight="1" x14ac:dyDescent="0.2">
      <c r="A24" s="60" t="s">
        <v>21</v>
      </c>
      <c r="B24" s="62">
        <v>2.7492999999999999</v>
      </c>
      <c r="C24" s="62">
        <v>2.5491000000000001</v>
      </c>
      <c r="D24" s="62">
        <v>2.7244999999999999</v>
      </c>
      <c r="E24" s="62">
        <v>2.5981999999999998</v>
      </c>
      <c r="F24" s="62">
        <v>0.51200000000000001</v>
      </c>
      <c r="G24" s="62">
        <v>0.45550000000000002</v>
      </c>
      <c r="H24" s="62">
        <v>0.7611</v>
      </c>
      <c r="I24" s="62">
        <v>0.70630000000000004</v>
      </c>
      <c r="J24" s="62">
        <v>1.6721999999999999</v>
      </c>
      <c r="K24" s="62">
        <v>1.5303</v>
      </c>
      <c r="L24" s="62">
        <v>2.7852000000000001</v>
      </c>
      <c r="M24" s="62">
        <v>2.7241</v>
      </c>
      <c r="N24" s="62">
        <v>1.2372000000000001</v>
      </c>
      <c r="O24" s="62">
        <v>1.0799000000000001</v>
      </c>
      <c r="P24" s="62">
        <v>7.1199999999999999E-2</v>
      </c>
      <c r="Q24" s="62">
        <v>7.17E-2</v>
      </c>
      <c r="R24" s="62">
        <v>1.1923999999999999</v>
      </c>
      <c r="S24" s="62">
        <v>1.1755</v>
      </c>
      <c r="T24" s="62">
        <v>1.3150999999999999</v>
      </c>
      <c r="U24" s="62">
        <v>1.3714999999999999</v>
      </c>
      <c r="V24" s="62">
        <v>1.1688000000000001</v>
      </c>
      <c r="W24" s="62">
        <v>1.0643</v>
      </c>
      <c r="X24" s="62">
        <v>1.7071000000000001</v>
      </c>
      <c r="Y24" s="62">
        <v>1.6597</v>
      </c>
    </row>
    <row r="25" spans="1:25" ht="15" customHeight="1" x14ac:dyDescent="0.2">
      <c r="A25" s="60" t="s">
        <v>22</v>
      </c>
      <c r="B25" s="74">
        <v>4.6699999999999998E-2</v>
      </c>
      <c r="C25" s="62">
        <v>1.5688</v>
      </c>
      <c r="D25" s="62">
        <v>1.4119999999999999</v>
      </c>
      <c r="E25" s="62">
        <v>1.7896000000000001</v>
      </c>
      <c r="F25" s="62">
        <v>1.6612</v>
      </c>
      <c r="G25" s="62">
        <v>2.8847999999999998</v>
      </c>
      <c r="H25" s="62">
        <v>2.8786</v>
      </c>
      <c r="I25" s="62">
        <v>0.57430000000000003</v>
      </c>
      <c r="J25" s="62">
        <v>0.5252</v>
      </c>
      <c r="K25" s="62">
        <v>0.76739999999999997</v>
      </c>
      <c r="L25" s="62">
        <v>0.65759999999999996</v>
      </c>
      <c r="M25" s="62">
        <v>0.6472</v>
      </c>
      <c r="N25" s="62">
        <v>0.52890000000000004</v>
      </c>
      <c r="O25" s="62">
        <v>2.0520999999999998</v>
      </c>
      <c r="P25" s="62">
        <v>1.8878999999999999</v>
      </c>
      <c r="Q25" s="62">
        <v>2.85</v>
      </c>
      <c r="R25" s="62">
        <v>2.8313000000000001</v>
      </c>
      <c r="S25" s="62">
        <v>2.859</v>
      </c>
      <c r="T25" s="62">
        <v>2.7906</v>
      </c>
      <c r="U25" s="62">
        <v>2.8393000000000002</v>
      </c>
      <c r="V25" s="62">
        <v>2.8271000000000002</v>
      </c>
      <c r="W25" s="62">
        <v>2.8098000000000001</v>
      </c>
      <c r="X25" s="62">
        <v>2.8306</v>
      </c>
      <c r="Y25" s="74">
        <v>7.3800000000000004E-2</v>
      </c>
    </row>
    <row r="26" spans="1:25" ht="15" customHeight="1" x14ac:dyDescent="0.2">
      <c r="A26" s="60" t="s">
        <v>23</v>
      </c>
      <c r="B26" s="62">
        <v>2.0013999999999998</v>
      </c>
      <c r="C26" s="62">
        <v>1.7556</v>
      </c>
      <c r="D26" s="62">
        <v>2.3805000000000001</v>
      </c>
      <c r="E26" s="62">
        <v>2.2530000000000001</v>
      </c>
      <c r="F26" s="62">
        <v>0.90569999999999995</v>
      </c>
      <c r="G26" s="62">
        <v>0.8</v>
      </c>
      <c r="H26" s="62">
        <v>3.0966999999999998</v>
      </c>
      <c r="I26" s="62">
        <v>3.0848</v>
      </c>
      <c r="J26" s="62">
        <v>2.5817000000000001</v>
      </c>
      <c r="K26" s="62">
        <v>2.4569000000000001</v>
      </c>
      <c r="L26" s="62">
        <v>3.0916000000000001</v>
      </c>
      <c r="M26" s="62">
        <v>3.0710999999999999</v>
      </c>
      <c r="N26" s="62">
        <v>0.28510000000000002</v>
      </c>
      <c r="O26" s="62">
        <v>0.23810000000000001</v>
      </c>
      <c r="P26" s="62">
        <v>0.63770000000000004</v>
      </c>
      <c r="Q26" s="62">
        <v>0.59609999999999996</v>
      </c>
      <c r="R26" s="62">
        <v>0.33639999999999998</v>
      </c>
      <c r="S26" s="62">
        <v>0.32</v>
      </c>
      <c r="T26" s="62">
        <v>0.18770000000000001</v>
      </c>
      <c r="U26" s="62">
        <v>0.18429999999999999</v>
      </c>
      <c r="V26" s="62">
        <v>1.4590000000000001</v>
      </c>
      <c r="W26" s="62">
        <v>1.2763</v>
      </c>
      <c r="X26" s="62">
        <v>3.0314000000000001</v>
      </c>
      <c r="Y26" s="62">
        <v>3.0194000000000001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7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7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7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7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7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7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7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7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7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7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7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7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7" ht="12.75" x14ac:dyDescent="0.2">
      <c r="A46" s="60" t="s">
        <v>369</v>
      </c>
    </row>
    <row r="47" spans="1:27" ht="15" customHeight="1" x14ac:dyDescent="0.2">
      <c r="S47" t="s">
        <v>317</v>
      </c>
      <c r="T47"/>
      <c r="U47"/>
      <c r="V47"/>
      <c r="W47"/>
      <c r="X47"/>
      <c r="Y47"/>
      <c r="Z47"/>
      <c r="AA47"/>
    </row>
    <row r="48" spans="1:27" ht="15" customHeight="1" thickBot="1" x14ac:dyDescent="0.25">
      <c r="S48"/>
      <c r="T48"/>
      <c r="U48"/>
      <c r="V48"/>
      <c r="W48"/>
      <c r="X48"/>
      <c r="Y48"/>
      <c r="Z48"/>
      <c r="AA48"/>
    </row>
    <row r="49" spans="2:27" ht="15" customHeight="1" x14ac:dyDescent="0.2">
      <c r="B49"/>
      <c r="C49" t="s">
        <v>205</v>
      </c>
      <c r="D49" t="s">
        <v>206</v>
      </c>
      <c r="S49" s="17" t="s">
        <v>318</v>
      </c>
      <c r="T49" s="17"/>
      <c r="U49"/>
      <c r="V49"/>
      <c r="W49"/>
      <c r="X49"/>
      <c r="Y49"/>
      <c r="Z49"/>
      <c r="AA49"/>
    </row>
    <row r="50" spans="2:27" ht="15" customHeight="1" x14ac:dyDescent="0.2">
      <c r="B50" t="s">
        <v>207</v>
      </c>
      <c r="C50">
        <v>200</v>
      </c>
      <c r="D50" s="3">
        <f>AVERAGE(B11,Y11)</f>
        <v>2.47675</v>
      </c>
      <c r="S50" t="s">
        <v>319</v>
      </c>
      <c r="T50">
        <v>0.99031729298377047</v>
      </c>
      <c r="U50"/>
      <c r="V50"/>
      <c r="W50"/>
      <c r="X50"/>
      <c r="Y50"/>
      <c r="Z50"/>
      <c r="AA50"/>
    </row>
    <row r="51" spans="2:27" ht="15" customHeight="1" x14ac:dyDescent="0.2">
      <c r="B51" t="s">
        <v>208</v>
      </c>
      <c r="C51">
        <v>150</v>
      </c>
      <c r="D51" s="3">
        <f>AVERAGE(B13,Y13)</f>
        <v>2.1269999999999998</v>
      </c>
      <c r="S51" t="s">
        <v>320</v>
      </c>
      <c r="T51">
        <v>0.9807283407827031</v>
      </c>
      <c r="U51"/>
      <c r="V51"/>
      <c r="W51"/>
      <c r="X51"/>
      <c r="Y51"/>
      <c r="Z51"/>
      <c r="AA51"/>
    </row>
    <row r="52" spans="2:27" ht="15" customHeight="1" x14ac:dyDescent="0.2">
      <c r="B52" t="s">
        <v>209</v>
      </c>
      <c r="C52">
        <v>100</v>
      </c>
      <c r="D52" s="3">
        <f>AVERAGE(B15,Y15)</f>
        <v>1.5201500000000001</v>
      </c>
      <c r="S52" t="s">
        <v>321</v>
      </c>
      <c r="T52">
        <v>0.97687400893924381</v>
      </c>
      <c r="U52"/>
      <c r="V52"/>
      <c r="W52"/>
      <c r="X52"/>
      <c r="Y52"/>
      <c r="Z52"/>
      <c r="AA52"/>
    </row>
    <row r="53" spans="2:27" ht="15" customHeight="1" x14ac:dyDescent="0.2">
      <c r="B53" t="s">
        <v>210</v>
      </c>
      <c r="C53">
        <v>80</v>
      </c>
      <c r="D53" s="3">
        <f>AVERAGE(B17,Y17)</f>
        <v>1.2681499999999999</v>
      </c>
      <c r="S53" t="s">
        <v>322</v>
      </c>
      <c r="T53">
        <v>0.13697281359808539</v>
      </c>
      <c r="U53"/>
      <c r="V53"/>
      <c r="W53"/>
      <c r="X53"/>
      <c r="Y53"/>
      <c r="Z53"/>
      <c r="AA53"/>
    </row>
    <row r="54" spans="2:27" ht="15" customHeight="1" thickBot="1" x14ac:dyDescent="0.25">
      <c r="B54" t="s">
        <v>211</v>
      </c>
      <c r="C54">
        <v>40</v>
      </c>
      <c r="D54" s="3">
        <f>AVERAGE(B19,Y19)</f>
        <v>0.59495000000000009</v>
      </c>
      <c r="S54" s="15" t="s">
        <v>323</v>
      </c>
      <c r="T54" s="15">
        <v>7</v>
      </c>
      <c r="U54"/>
      <c r="V54"/>
      <c r="W54"/>
      <c r="X54"/>
      <c r="Y54"/>
      <c r="Z54"/>
      <c r="AA54"/>
    </row>
    <row r="55" spans="2:27" ht="15" customHeight="1" x14ac:dyDescent="0.2">
      <c r="B55" t="s">
        <v>212</v>
      </c>
      <c r="C55">
        <v>20</v>
      </c>
      <c r="D55" s="3">
        <f>AVERAGE(B21,Y21)</f>
        <v>0.28489999999999999</v>
      </c>
      <c r="S55"/>
      <c r="T55"/>
      <c r="U55"/>
      <c r="V55"/>
      <c r="W55"/>
      <c r="X55"/>
      <c r="Y55"/>
      <c r="Z55"/>
      <c r="AA55"/>
    </row>
    <row r="56" spans="2:27" ht="15" customHeight="1" thickBot="1" x14ac:dyDescent="0.25">
      <c r="B56" t="s">
        <v>213</v>
      </c>
      <c r="C56">
        <v>10</v>
      </c>
      <c r="D56" s="3">
        <f>AVERAGE(B23,Y23)</f>
        <v>0.16665000000000002</v>
      </c>
      <c r="S56" t="s">
        <v>324</v>
      </c>
      <c r="T56"/>
      <c r="U56"/>
      <c r="V56"/>
      <c r="W56"/>
      <c r="X56"/>
      <c r="Y56"/>
      <c r="Z56"/>
      <c r="AA56"/>
    </row>
    <row r="57" spans="2:27" ht="15" customHeight="1" x14ac:dyDescent="0.2">
      <c r="S57" s="16"/>
      <c r="T57" s="16" t="s">
        <v>329</v>
      </c>
      <c r="U57" s="16" t="s">
        <v>330</v>
      </c>
      <c r="V57" s="16" t="s">
        <v>331</v>
      </c>
      <c r="W57" s="16" t="s">
        <v>13</v>
      </c>
      <c r="X57" s="16" t="s">
        <v>332</v>
      </c>
      <c r="Y57"/>
      <c r="Z57"/>
      <c r="AA57"/>
    </row>
    <row r="58" spans="2:27" ht="15" customHeight="1" x14ac:dyDescent="0.2">
      <c r="S58" t="s">
        <v>325</v>
      </c>
      <c r="T58">
        <v>1</v>
      </c>
      <c r="U58">
        <v>4.7738456838179779</v>
      </c>
      <c r="V58">
        <v>4.7738456838179779</v>
      </c>
      <c r="W58">
        <v>254.44834036460938</v>
      </c>
      <c r="X58">
        <v>1.7627443475833891E-5</v>
      </c>
      <c r="Y58"/>
      <c r="Z58"/>
      <c r="AA58"/>
    </row>
    <row r="59" spans="2:27" ht="15" customHeight="1" x14ac:dyDescent="0.2">
      <c r="S59" t="s">
        <v>326</v>
      </c>
      <c r="T59">
        <v>5</v>
      </c>
      <c r="U59">
        <v>9.3807758324879226E-2</v>
      </c>
      <c r="V59">
        <v>1.8761551664975847E-2</v>
      </c>
      <c r="W59"/>
      <c r="X59"/>
      <c r="Y59"/>
      <c r="Z59"/>
      <c r="AA59"/>
    </row>
    <row r="60" spans="2:27" ht="15" customHeight="1" thickBot="1" x14ac:dyDescent="0.25">
      <c r="S60" s="15" t="s">
        <v>327</v>
      </c>
      <c r="T60" s="15">
        <v>6</v>
      </c>
      <c r="U60" s="15">
        <v>4.8676534421428572</v>
      </c>
      <c r="V60" s="15"/>
      <c r="W60" s="15"/>
      <c r="X60" s="15"/>
      <c r="Y60"/>
      <c r="Z60"/>
      <c r="AA60"/>
    </row>
    <row r="61" spans="2:27" ht="15" customHeight="1" thickBot="1" x14ac:dyDescent="0.25">
      <c r="S61"/>
      <c r="T61"/>
      <c r="U61"/>
      <c r="V61"/>
      <c r="W61"/>
      <c r="X61"/>
      <c r="Y61"/>
      <c r="Z61"/>
      <c r="AA61"/>
    </row>
    <row r="62" spans="2:27" ht="15" customHeight="1" x14ac:dyDescent="0.2">
      <c r="S62" s="16"/>
      <c r="T62" s="16" t="s">
        <v>333</v>
      </c>
      <c r="U62" s="16" t="s">
        <v>322</v>
      </c>
      <c r="V62" s="16" t="s">
        <v>334</v>
      </c>
      <c r="W62" s="16" t="s">
        <v>335</v>
      </c>
      <c r="X62" s="16" t="s">
        <v>336</v>
      </c>
      <c r="Y62" s="16" t="s">
        <v>337</v>
      </c>
      <c r="Z62" s="16" t="s">
        <v>338</v>
      </c>
      <c r="AA62" s="16" t="s">
        <v>339</v>
      </c>
    </row>
    <row r="63" spans="2:27" ht="15" customHeight="1" x14ac:dyDescent="0.2">
      <c r="S63" t="s">
        <v>328</v>
      </c>
      <c r="T63">
        <v>0.11644855072463733</v>
      </c>
      <c r="U63">
        <v>8.5682417907461103E-2</v>
      </c>
      <c r="V63">
        <v>1.3590717158612906</v>
      </c>
      <c r="W63">
        <v>0.23221233404841027</v>
      </c>
      <c r="X63">
        <v>-0.10380511638168191</v>
      </c>
      <c r="Y63">
        <v>0.33670221783095655</v>
      </c>
      <c r="Z63">
        <v>-0.10380511638168191</v>
      </c>
      <c r="AA63">
        <v>0.33670221783095655</v>
      </c>
    </row>
    <row r="64" spans="2:27" ht="15" customHeight="1" thickBot="1" x14ac:dyDescent="0.25">
      <c r="S64" s="15" t="s">
        <v>340</v>
      </c>
      <c r="T64" s="15">
        <v>1.270568357487923E-2</v>
      </c>
      <c r="U64" s="15">
        <v>7.9652282266622402E-4</v>
      </c>
      <c r="V64" s="15">
        <v>15.951436937298451</v>
      </c>
      <c r="W64" s="15">
        <v>1.7627443475833891E-5</v>
      </c>
      <c r="X64" s="15">
        <v>1.0658156475263669E-2</v>
      </c>
      <c r="Y64" s="15">
        <v>1.4753210674494791E-2</v>
      </c>
      <c r="Z64" s="15">
        <v>1.0658156475263669E-2</v>
      </c>
      <c r="AA64" s="15">
        <v>1.4753210674494791E-2</v>
      </c>
    </row>
    <row r="65" spans="19:27" ht="15" customHeight="1" x14ac:dyDescent="0.2">
      <c r="S65"/>
      <c r="T65"/>
      <c r="U65"/>
      <c r="V65"/>
      <c r="W65"/>
      <c r="X65"/>
      <c r="Y65"/>
      <c r="Z65"/>
      <c r="AA65"/>
    </row>
    <row r="66" spans="19:27" ht="15" customHeight="1" x14ac:dyDescent="0.2">
      <c r="S66"/>
      <c r="T66"/>
      <c r="U66"/>
      <c r="V66"/>
      <c r="W66"/>
      <c r="X66"/>
      <c r="Y66"/>
      <c r="Z66"/>
      <c r="AA66"/>
    </row>
    <row r="67" spans="19:27" ht="15" customHeight="1" x14ac:dyDescent="0.2">
      <c r="S67"/>
      <c r="T67"/>
      <c r="U67"/>
      <c r="V67"/>
      <c r="W67"/>
      <c r="X67"/>
      <c r="Y67"/>
      <c r="Z67"/>
      <c r="AA67"/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D903-97D9-4685-B751-C7467D165302}">
  <sheetPr codeName="Sheet32"/>
  <dimension ref="A1:AA67"/>
  <sheetViews>
    <sheetView topLeftCell="A34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18" width="8" style="60" customWidth="1"/>
    <col min="19" max="19" width="11.42578125" style="60" customWidth="1"/>
    <col min="20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3163</v>
      </c>
    </row>
    <row r="3" spans="1:25" ht="15" customHeight="1" x14ac:dyDescent="0.2">
      <c r="A3" s="60" t="s">
        <v>3164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2.7397</v>
      </c>
      <c r="C11" s="62">
        <v>0.34150000000000003</v>
      </c>
      <c r="D11" s="62">
        <v>0.32600000000000001</v>
      </c>
      <c r="E11" s="62">
        <v>0.37669999999999998</v>
      </c>
      <c r="F11" s="62">
        <v>0.33040000000000003</v>
      </c>
      <c r="G11" s="62">
        <v>2.1692999999999998</v>
      </c>
      <c r="H11" s="62">
        <v>1.9555</v>
      </c>
      <c r="I11" s="62">
        <v>2.2551999999999999</v>
      </c>
      <c r="J11" s="62">
        <v>2.2073999999999998</v>
      </c>
      <c r="K11" s="62">
        <v>1.1417999999999999</v>
      </c>
      <c r="L11" s="62">
        <v>1.0968</v>
      </c>
      <c r="M11" s="62">
        <v>1.5826</v>
      </c>
      <c r="N11" s="62">
        <v>1.4248000000000001</v>
      </c>
      <c r="O11" s="62">
        <v>0.71689999999999998</v>
      </c>
      <c r="P11" s="62">
        <v>0.73950000000000005</v>
      </c>
      <c r="Q11" s="62">
        <v>1.0071000000000001</v>
      </c>
      <c r="R11" s="62">
        <v>0.96730000000000005</v>
      </c>
      <c r="S11" s="62">
        <v>1.6405000000000001</v>
      </c>
      <c r="T11" s="62">
        <v>1.5036</v>
      </c>
      <c r="U11" s="62">
        <v>0.69940000000000002</v>
      </c>
      <c r="V11" s="62">
        <v>0.67710000000000004</v>
      </c>
      <c r="W11" s="62">
        <v>2.6154999999999999</v>
      </c>
      <c r="X11" s="62">
        <v>2.6309</v>
      </c>
      <c r="Y11" s="74">
        <v>2.1863999999999999</v>
      </c>
    </row>
    <row r="12" spans="1:25" ht="15" customHeight="1" x14ac:dyDescent="0.2">
      <c r="A12" s="60" t="s">
        <v>9</v>
      </c>
      <c r="B12" s="62">
        <v>8.9499999999999996E-2</v>
      </c>
      <c r="C12" s="62">
        <v>9.1399999999999995E-2</v>
      </c>
      <c r="D12" s="62">
        <v>0.60429999999999995</v>
      </c>
      <c r="E12" s="62">
        <v>0.59870000000000001</v>
      </c>
      <c r="F12" s="62">
        <v>0.64549999999999996</v>
      </c>
      <c r="G12" s="62">
        <v>0.61770000000000003</v>
      </c>
      <c r="H12" s="62">
        <v>1.5932999999999999</v>
      </c>
      <c r="I12" s="62">
        <v>1.4994000000000001</v>
      </c>
      <c r="J12" s="62">
        <v>1.3567</v>
      </c>
      <c r="K12" s="62">
        <v>1.4827999999999999</v>
      </c>
      <c r="L12" s="62">
        <v>0.29699999999999999</v>
      </c>
      <c r="M12" s="62">
        <v>0.2964</v>
      </c>
      <c r="N12" s="62">
        <v>0.31209999999999999</v>
      </c>
      <c r="O12" s="62">
        <v>0.34989999999999999</v>
      </c>
      <c r="P12" s="62">
        <v>2.8026</v>
      </c>
      <c r="Q12" s="62">
        <v>2.8048000000000002</v>
      </c>
      <c r="R12" s="62">
        <v>1.5701000000000001</v>
      </c>
      <c r="S12" s="62">
        <v>1.6074999999999999</v>
      </c>
      <c r="T12" s="62">
        <v>0.92149999999999999</v>
      </c>
      <c r="U12" s="62">
        <v>0.90710000000000002</v>
      </c>
      <c r="V12" s="62">
        <v>1.3153999999999999</v>
      </c>
      <c r="W12" s="62">
        <v>1.2625999999999999</v>
      </c>
      <c r="X12" s="62">
        <v>0.40060000000000001</v>
      </c>
      <c r="Y12" s="62">
        <v>0.3891</v>
      </c>
    </row>
    <row r="13" spans="1:25" ht="15" customHeight="1" x14ac:dyDescent="0.2">
      <c r="A13" s="60" t="s">
        <v>10</v>
      </c>
      <c r="B13" s="74">
        <v>2.3791000000000002</v>
      </c>
      <c r="C13" s="62">
        <v>2.8380000000000001</v>
      </c>
      <c r="D13" s="62">
        <v>2.9056999999999999</v>
      </c>
      <c r="E13" s="62">
        <v>9.5500000000000002E-2</v>
      </c>
      <c r="F13" s="62">
        <v>8.4400000000000003E-2</v>
      </c>
      <c r="G13" s="62">
        <v>0.1069</v>
      </c>
      <c r="H13" s="62">
        <v>0.1046</v>
      </c>
      <c r="I13" s="62">
        <v>0.15859999999999999</v>
      </c>
      <c r="J13" s="62">
        <v>0.1525</v>
      </c>
      <c r="K13" s="62">
        <v>2.6368999999999998</v>
      </c>
      <c r="L13" s="62">
        <v>2.5907</v>
      </c>
      <c r="M13" s="62">
        <v>8.3599999999999994E-2</v>
      </c>
      <c r="N13" s="62">
        <v>8.4900000000000003E-2</v>
      </c>
      <c r="O13" s="62">
        <v>1.2896000000000001</v>
      </c>
      <c r="P13" s="62">
        <v>1.2594000000000001</v>
      </c>
      <c r="Q13" s="62">
        <v>2.1947000000000001</v>
      </c>
      <c r="R13" s="62">
        <v>2.1844000000000001</v>
      </c>
      <c r="S13" s="62">
        <v>2.5021</v>
      </c>
      <c r="T13" s="62">
        <v>2.5691000000000002</v>
      </c>
      <c r="U13" s="62">
        <v>1.4894000000000001</v>
      </c>
      <c r="V13" s="62">
        <v>1.6343000000000001</v>
      </c>
      <c r="W13" s="62">
        <v>1.9701</v>
      </c>
      <c r="X13" s="62">
        <v>2.0912000000000002</v>
      </c>
      <c r="Y13" s="74">
        <v>1.9710000000000001</v>
      </c>
    </row>
    <row r="14" spans="1:25" ht="15" customHeight="1" x14ac:dyDescent="0.2">
      <c r="A14" s="60" t="s">
        <v>11</v>
      </c>
      <c r="B14" s="62">
        <v>1.1917</v>
      </c>
      <c r="C14" s="62">
        <v>1.1777</v>
      </c>
      <c r="D14" s="62">
        <v>9.5000000000000001E-2</v>
      </c>
      <c r="E14" s="62">
        <v>8.9700000000000002E-2</v>
      </c>
      <c r="F14" s="62">
        <v>0.96030000000000004</v>
      </c>
      <c r="G14" s="62">
        <v>1.0586</v>
      </c>
      <c r="H14" s="62">
        <v>1.635</v>
      </c>
      <c r="I14" s="62">
        <v>1.5742</v>
      </c>
      <c r="J14" s="62">
        <v>0.69920000000000004</v>
      </c>
      <c r="K14" s="62">
        <v>0.6744</v>
      </c>
      <c r="L14" s="62">
        <v>9.6100000000000005E-2</v>
      </c>
      <c r="M14" s="62">
        <v>0.1024</v>
      </c>
      <c r="N14" s="62">
        <v>2.7917999999999998</v>
      </c>
      <c r="O14" s="62">
        <v>2.8166000000000002</v>
      </c>
      <c r="P14" s="62">
        <v>1.5642</v>
      </c>
      <c r="Q14" s="62">
        <v>1.5325</v>
      </c>
      <c r="R14" s="62">
        <v>0.54139999999999999</v>
      </c>
      <c r="S14" s="62">
        <v>0.55800000000000005</v>
      </c>
      <c r="T14" s="62">
        <v>0.38550000000000001</v>
      </c>
      <c r="U14" s="62">
        <v>0.38019999999999998</v>
      </c>
      <c r="V14" s="62">
        <v>0.11459999999999999</v>
      </c>
      <c r="W14" s="62">
        <v>0.1206</v>
      </c>
      <c r="X14" s="62">
        <v>2.7324000000000002</v>
      </c>
      <c r="Y14" s="62">
        <v>2.7239</v>
      </c>
    </row>
    <row r="15" spans="1:25" ht="15" customHeight="1" x14ac:dyDescent="0.2">
      <c r="A15" s="60" t="s">
        <v>12</v>
      </c>
      <c r="B15" s="74">
        <v>1.7883</v>
      </c>
      <c r="C15" s="62">
        <v>9.4899999999999998E-2</v>
      </c>
      <c r="D15" s="62">
        <v>8.3599999999999994E-2</v>
      </c>
      <c r="E15" s="62">
        <v>1.2478</v>
      </c>
      <c r="F15" s="62">
        <v>1.3337000000000001</v>
      </c>
      <c r="G15" s="62">
        <v>1.0972</v>
      </c>
      <c r="H15" s="62">
        <v>1.0155000000000001</v>
      </c>
      <c r="I15" s="62">
        <v>2.3296999999999999</v>
      </c>
      <c r="J15" s="62">
        <v>2.3201999999999998</v>
      </c>
      <c r="K15" s="62">
        <v>1.8821000000000001</v>
      </c>
      <c r="L15" s="62">
        <v>1.8556999999999999</v>
      </c>
      <c r="M15" s="62">
        <v>2.1276000000000002</v>
      </c>
      <c r="N15" s="62">
        <v>2.0699000000000001</v>
      </c>
      <c r="O15" s="62">
        <v>0.42520000000000002</v>
      </c>
      <c r="P15" s="62">
        <v>0.40870000000000001</v>
      </c>
      <c r="Q15" s="62">
        <v>0.7006</v>
      </c>
      <c r="R15" s="62">
        <v>0.76070000000000004</v>
      </c>
      <c r="S15" s="62">
        <v>2.8976999999999999</v>
      </c>
      <c r="T15" s="62">
        <v>2.8637000000000001</v>
      </c>
      <c r="U15" s="62">
        <v>2.8365999999999998</v>
      </c>
      <c r="V15" s="62">
        <v>2.8599000000000001</v>
      </c>
      <c r="W15" s="62">
        <v>0.88959999999999995</v>
      </c>
      <c r="X15" s="62">
        <v>0.84140000000000004</v>
      </c>
      <c r="Y15" s="74">
        <v>1.4363999999999999</v>
      </c>
    </row>
    <row r="16" spans="1:25" ht="15" customHeight="1" x14ac:dyDescent="0.2">
      <c r="A16" s="60" t="s">
        <v>13</v>
      </c>
      <c r="B16" s="62">
        <v>0.18140000000000001</v>
      </c>
      <c r="C16" s="62">
        <v>0.1827</v>
      </c>
      <c r="D16" s="62">
        <v>1.4971000000000001</v>
      </c>
      <c r="E16" s="62">
        <v>1.5925</v>
      </c>
      <c r="F16" s="62">
        <v>2.3574999999999999</v>
      </c>
      <c r="G16" s="62">
        <v>2.1120000000000001</v>
      </c>
      <c r="H16" s="62">
        <v>2.9256000000000002</v>
      </c>
      <c r="I16" s="62">
        <v>2.9481999999999999</v>
      </c>
      <c r="J16" s="62">
        <v>0.77110000000000001</v>
      </c>
      <c r="K16" s="62">
        <v>0.69940000000000002</v>
      </c>
      <c r="L16" s="62">
        <v>2.1987000000000001</v>
      </c>
      <c r="M16" s="62">
        <v>1.9878</v>
      </c>
      <c r="N16" s="62">
        <v>2.9300999999999999</v>
      </c>
      <c r="O16" s="62">
        <v>2.8243999999999998</v>
      </c>
      <c r="P16" s="62">
        <v>0.58450000000000002</v>
      </c>
      <c r="Q16" s="62">
        <v>0.57850000000000001</v>
      </c>
      <c r="R16" s="62">
        <v>0.1157</v>
      </c>
      <c r="S16" s="62">
        <v>0.1145</v>
      </c>
      <c r="T16" s="62">
        <v>2.8254000000000001</v>
      </c>
      <c r="U16" s="62">
        <v>2.8506</v>
      </c>
      <c r="V16" s="62">
        <v>2.3824000000000001</v>
      </c>
      <c r="W16" s="62">
        <v>2.4655999999999998</v>
      </c>
      <c r="X16" s="62">
        <v>2.6360999999999999</v>
      </c>
      <c r="Y16" s="62">
        <v>2.6393</v>
      </c>
    </row>
    <row r="17" spans="1:25" ht="15" customHeight="1" x14ac:dyDescent="0.2">
      <c r="A17" s="60" t="s">
        <v>14</v>
      </c>
      <c r="B17" s="74">
        <v>1.4873000000000001</v>
      </c>
      <c r="C17" s="62">
        <v>1.0972999999999999</v>
      </c>
      <c r="D17" s="62">
        <v>1.0499000000000001</v>
      </c>
      <c r="E17" s="62">
        <v>1.0499000000000001</v>
      </c>
      <c r="F17" s="62">
        <v>1.0199</v>
      </c>
      <c r="G17" s="62">
        <v>1.6456</v>
      </c>
      <c r="H17" s="62">
        <v>1.6379999999999999</v>
      </c>
      <c r="I17" s="62">
        <v>1.0883</v>
      </c>
      <c r="J17" s="62">
        <v>1.0593999999999999</v>
      </c>
      <c r="K17" s="62">
        <v>1.3599000000000001</v>
      </c>
      <c r="L17" s="62">
        <v>1.3782000000000001</v>
      </c>
      <c r="M17" s="62">
        <v>1.5196000000000001</v>
      </c>
      <c r="N17" s="62">
        <v>1.5673999999999999</v>
      </c>
      <c r="O17" s="62">
        <v>2.0931999999999999</v>
      </c>
      <c r="P17" s="62">
        <v>2.0089000000000001</v>
      </c>
      <c r="Q17" s="62">
        <v>1.1705000000000001</v>
      </c>
      <c r="R17" s="62">
        <v>1.3075000000000001</v>
      </c>
      <c r="S17" s="62">
        <v>2.0121000000000002</v>
      </c>
      <c r="T17" s="62">
        <v>1.9556</v>
      </c>
      <c r="U17" s="62">
        <v>0.1179</v>
      </c>
      <c r="V17" s="62">
        <v>0.1142</v>
      </c>
      <c r="W17" s="62">
        <v>2.7221000000000002</v>
      </c>
      <c r="X17" s="62">
        <v>2.6768000000000001</v>
      </c>
      <c r="Y17" s="74">
        <v>1.1032</v>
      </c>
    </row>
    <row r="18" spans="1:25" ht="15" customHeight="1" x14ac:dyDescent="0.2">
      <c r="A18" s="60" t="s">
        <v>15</v>
      </c>
      <c r="B18" s="62">
        <v>2.3081999999999998</v>
      </c>
      <c r="C18" s="62">
        <v>2.1839</v>
      </c>
      <c r="D18" s="62">
        <v>2.3047</v>
      </c>
      <c r="E18" s="62">
        <v>2.2515000000000001</v>
      </c>
      <c r="F18" s="62">
        <v>2.2991000000000001</v>
      </c>
      <c r="G18" s="62">
        <v>2.1036999999999999</v>
      </c>
      <c r="H18" s="62">
        <v>2.8986000000000001</v>
      </c>
      <c r="I18" s="62">
        <v>2.9165000000000001</v>
      </c>
      <c r="J18" s="62">
        <v>2.8902000000000001</v>
      </c>
      <c r="K18" s="62">
        <v>2.8952</v>
      </c>
      <c r="L18" s="62">
        <v>2.9517000000000002</v>
      </c>
      <c r="M18" s="62">
        <v>2.7957999999999998</v>
      </c>
      <c r="N18" s="62">
        <v>2.9123000000000001</v>
      </c>
      <c r="O18" s="62">
        <v>2.8126000000000002</v>
      </c>
      <c r="P18" s="62">
        <v>0.68479999999999996</v>
      </c>
      <c r="Q18" s="62">
        <v>0.71109999999999995</v>
      </c>
      <c r="R18" s="62">
        <v>1.8916999999999999</v>
      </c>
      <c r="S18" s="62">
        <v>1.8029999999999999</v>
      </c>
      <c r="T18" s="62">
        <v>1.4967999999999999</v>
      </c>
      <c r="U18" s="62">
        <v>1.3012999999999999</v>
      </c>
      <c r="V18" s="62">
        <v>8.4699999999999998E-2</v>
      </c>
      <c r="W18" s="62">
        <v>8.8900000000000007E-2</v>
      </c>
      <c r="X18" s="62">
        <v>1.2638</v>
      </c>
      <c r="Y18" s="62">
        <v>1.0573999999999999</v>
      </c>
    </row>
    <row r="19" spans="1:25" ht="15" customHeight="1" x14ac:dyDescent="0.2">
      <c r="A19" s="60" t="s">
        <v>16</v>
      </c>
      <c r="B19" s="74">
        <v>0.59870000000000001</v>
      </c>
      <c r="C19" s="62">
        <v>1.1526000000000001</v>
      </c>
      <c r="D19" s="62">
        <v>1.2222999999999999</v>
      </c>
      <c r="E19" s="62">
        <v>2.8797000000000001</v>
      </c>
      <c r="F19" s="62">
        <v>2.8782999999999999</v>
      </c>
      <c r="G19" s="62">
        <v>2.1650999999999998</v>
      </c>
      <c r="H19" s="62">
        <v>2.0550000000000002</v>
      </c>
      <c r="I19" s="62">
        <v>2.9102000000000001</v>
      </c>
      <c r="J19" s="62">
        <v>2.9249000000000001</v>
      </c>
      <c r="K19" s="62">
        <v>0.1565</v>
      </c>
      <c r="L19" s="62">
        <v>0.16500000000000001</v>
      </c>
      <c r="M19" s="62">
        <v>2.9235000000000002</v>
      </c>
      <c r="N19" s="62">
        <v>2.8652000000000002</v>
      </c>
      <c r="O19" s="62">
        <v>0.82509999999999994</v>
      </c>
      <c r="P19" s="62">
        <v>0.81430000000000002</v>
      </c>
      <c r="Q19" s="62">
        <v>2.7888999999999999</v>
      </c>
      <c r="R19" s="62">
        <v>2.7551000000000001</v>
      </c>
      <c r="S19" s="62">
        <v>2.7847</v>
      </c>
      <c r="T19" s="62">
        <v>2.8161</v>
      </c>
      <c r="U19" s="62">
        <v>1.4311</v>
      </c>
      <c r="V19" s="62">
        <v>1.4036999999999999</v>
      </c>
      <c r="W19" s="62">
        <v>2.8473999999999999</v>
      </c>
      <c r="X19" s="62">
        <v>2.7501000000000002</v>
      </c>
      <c r="Y19" s="74">
        <v>0.6069</v>
      </c>
    </row>
    <row r="20" spans="1:25" ht="15" customHeight="1" x14ac:dyDescent="0.2">
      <c r="A20" s="60" t="s">
        <v>17</v>
      </c>
      <c r="B20" s="62">
        <v>2.9220000000000002</v>
      </c>
      <c r="C20" s="62">
        <v>2.9357000000000002</v>
      </c>
      <c r="D20" s="62">
        <v>1.6146</v>
      </c>
      <c r="E20" s="62">
        <v>1.7013</v>
      </c>
      <c r="F20" s="62">
        <v>2.6861000000000002</v>
      </c>
      <c r="G20" s="62">
        <v>2.5988000000000002</v>
      </c>
      <c r="H20" s="62">
        <v>2.9203999999999999</v>
      </c>
      <c r="I20" s="62">
        <v>2.8803999999999998</v>
      </c>
      <c r="J20" s="62">
        <v>0.16819999999999999</v>
      </c>
      <c r="K20" s="62">
        <v>0.16170000000000001</v>
      </c>
      <c r="L20" s="62">
        <v>1.2885</v>
      </c>
      <c r="M20" s="62">
        <v>1.2050000000000001</v>
      </c>
      <c r="N20" s="62">
        <v>2.2890000000000001</v>
      </c>
      <c r="O20" s="62">
        <v>2.1745999999999999</v>
      </c>
      <c r="P20" s="62">
        <v>9.2399999999999996E-2</v>
      </c>
      <c r="Q20" s="62">
        <v>9.5500000000000002E-2</v>
      </c>
      <c r="R20" s="62">
        <v>2.8761000000000001</v>
      </c>
      <c r="S20" s="62">
        <v>2.9041999999999999</v>
      </c>
      <c r="T20" s="62">
        <v>0.8609</v>
      </c>
      <c r="U20" s="62">
        <v>0.89259999999999995</v>
      </c>
      <c r="V20" s="62">
        <v>1.4974000000000001</v>
      </c>
      <c r="W20" s="62">
        <v>1.4821</v>
      </c>
      <c r="X20" s="62">
        <v>2.9055</v>
      </c>
      <c r="Y20" s="62">
        <v>2.8525999999999998</v>
      </c>
    </row>
    <row r="21" spans="1:25" ht="15" customHeight="1" x14ac:dyDescent="0.2">
      <c r="A21" s="60" t="s">
        <v>18</v>
      </c>
      <c r="B21" s="74">
        <v>0.31469999999999998</v>
      </c>
      <c r="C21" s="62">
        <v>0.43169999999999997</v>
      </c>
      <c r="D21" s="62">
        <v>0.40250000000000002</v>
      </c>
      <c r="E21" s="62">
        <v>0.36280000000000001</v>
      </c>
      <c r="F21" s="62">
        <v>0.35749999999999998</v>
      </c>
      <c r="G21" s="62">
        <v>2.9102999999999999</v>
      </c>
      <c r="H21" s="62">
        <v>2.8671000000000002</v>
      </c>
      <c r="I21" s="62">
        <v>1.9327000000000001</v>
      </c>
      <c r="J21" s="62">
        <v>1.8016000000000001</v>
      </c>
      <c r="K21" s="62">
        <v>1.1055999999999999</v>
      </c>
      <c r="L21" s="62">
        <v>1.0283</v>
      </c>
      <c r="M21" s="62">
        <v>2.7976000000000001</v>
      </c>
      <c r="N21" s="62">
        <v>2.7336999999999998</v>
      </c>
      <c r="O21" s="62">
        <v>1.1642999999999999</v>
      </c>
      <c r="P21" s="62">
        <v>1.1589</v>
      </c>
      <c r="Q21" s="62">
        <v>2.8576999999999999</v>
      </c>
      <c r="R21" s="62">
        <v>2.8281999999999998</v>
      </c>
      <c r="S21" s="62">
        <v>0.86709999999999998</v>
      </c>
      <c r="T21" s="62">
        <v>0.87770000000000004</v>
      </c>
      <c r="U21" s="62">
        <v>2.8193000000000001</v>
      </c>
      <c r="V21" s="62">
        <v>2.7837999999999998</v>
      </c>
      <c r="W21" s="62">
        <v>0.2331</v>
      </c>
      <c r="X21" s="62">
        <v>0.21490000000000001</v>
      </c>
      <c r="Y21" s="74">
        <v>0.30280000000000001</v>
      </c>
    </row>
    <row r="22" spans="1:25" ht="15" customHeight="1" x14ac:dyDescent="0.2">
      <c r="A22" s="60" t="s">
        <v>19</v>
      </c>
      <c r="B22" s="62">
        <v>0.45590000000000003</v>
      </c>
      <c r="C22" s="62">
        <v>0.43740000000000001</v>
      </c>
      <c r="D22" s="62">
        <v>2.8527999999999998</v>
      </c>
      <c r="E22" s="62">
        <v>2.8900999999999999</v>
      </c>
      <c r="F22" s="62">
        <v>2.8938000000000001</v>
      </c>
      <c r="G22" s="62">
        <v>2.9319999999999999</v>
      </c>
      <c r="H22" s="62">
        <v>2.7528999999999999</v>
      </c>
      <c r="I22" s="62">
        <v>2.7118000000000002</v>
      </c>
      <c r="J22" s="62">
        <v>0.25969999999999999</v>
      </c>
      <c r="K22" s="62">
        <v>0.24679999999999999</v>
      </c>
      <c r="L22" s="62">
        <v>2.8908</v>
      </c>
      <c r="M22" s="62">
        <v>2.9135</v>
      </c>
      <c r="N22" s="62">
        <v>0.5605</v>
      </c>
      <c r="O22" s="62">
        <v>0.55549999999999999</v>
      </c>
      <c r="P22" s="62">
        <v>2.8755000000000002</v>
      </c>
      <c r="Q22" s="62">
        <v>2.8807</v>
      </c>
      <c r="R22" s="62">
        <v>1.8439000000000001</v>
      </c>
      <c r="S22" s="62">
        <v>1.8172999999999999</v>
      </c>
      <c r="T22" s="62">
        <v>2.7614000000000001</v>
      </c>
      <c r="U22" s="62">
        <v>2.7141000000000002</v>
      </c>
      <c r="V22" s="62">
        <v>0.96399999999999997</v>
      </c>
      <c r="W22" s="62">
        <v>0.88900000000000001</v>
      </c>
      <c r="X22" s="62">
        <v>2.8483000000000001</v>
      </c>
      <c r="Y22" s="62">
        <v>2.8186</v>
      </c>
    </row>
    <row r="23" spans="1:25" ht="15" customHeight="1" x14ac:dyDescent="0.2">
      <c r="A23" s="60" t="s">
        <v>20</v>
      </c>
      <c r="B23" s="74">
        <v>0.1777</v>
      </c>
      <c r="C23" s="62">
        <v>2.1848000000000001</v>
      </c>
      <c r="D23" s="62">
        <v>1.9007000000000001</v>
      </c>
      <c r="E23" s="62">
        <v>1.9142999999999999</v>
      </c>
      <c r="F23" s="62">
        <v>1.8781000000000001</v>
      </c>
      <c r="G23" s="62">
        <v>2.8348</v>
      </c>
      <c r="H23" s="62">
        <v>2.7686999999999999</v>
      </c>
      <c r="I23" s="62">
        <v>1.3262</v>
      </c>
      <c r="J23" s="62">
        <v>1.1915</v>
      </c>
      <c r="K23" s="62">
        <v>0.54379999999999995</v>
      </c>
      <c r="L23" s="62">
        <v>0.4521</v>
      </c>
      <c r="M23" s="62">
        <v>1.998</v>
      </c>
      <c r="N23" s="62">
        <v>1.7201</v>
      </c>
      <c r="O23" s="62">
        <v>0.89529999999999998</v>
      </c>
      <c r="P23" s="62">
        <v>0.88619999999999999</v>
      </c>
      <c r="Q23" s="62">
        <v>2.5013000000000001</v>
      </c>
      <c r="R23" s="62">
        <v>2.2917999999999998</v>
      </c>
      <c r="S23" s="62">
        <v>0.91569999999999996</v>
      </c>
      <c r="T23" s="62">
        <v>0.79239999999999999</v>
      </c>
      <c r="U23" s="62">
        <v>2.5526</v>
      </c>
      <c r="V23" s="62">
        <v>2.3832</v>
      </c>
      <c r="W23" s="62">
        <v>1.0219</v>
      </c>
      <c r="X23" s="62">
        <v>0.92479999999999996</v>
      </c>
      <c r="Y23" s="74">
        <v>0.15659999999999999</v>
      </c>
    </row>
    <row r="24" spans="1:25" ht="15" customHeight="1" x14ac:dyDescent="0.2">
      <c r="A24" s="60" t="s">
        <v>21</v>
      </c>
      <c r="B24" s="62">
        <v>1.5485</v>
      </c>
      <c r="C24" s="62">
        <v>1.3748</v>
      </c>
      <c r="D24" s="62">
        <v>2.5442</v>
      </c>
      <c r="E24" s="62">
        <v>2.4790999999999999</v>
      </c>
      <c r="F24" s="62">
        <v>0.39600000000000002</v>
      </c>
      <c r="G24" s="62">
        <v>0.33150000000000002</v>
      </c>
      <c r="H24" s="62">
        <v>0.76470000000000005</v>
      </c>
      <c r="I24" s="62">
        <v>0.59730000000000005</v>
      </c>
      <c r="J24" s="62">
        <v>0.33179999999999998</v>
      </c>
      <c r="K24" s="62">
        <v>0.309</v>
      </c>
      <c r="L24" s="62">
        <v>1.3451</v>
      </c>
      <c r="M24" s="62">
        <v>1.2701</v>
      </c>
      <c r="N24" s="62">
        <v>0.70130000000000003</v>
      </c>
      <c r="O24" s="62">
        <v>0.63949999999999996</v>
      </c>
      <c r="P24" s="62">
        <v>1.8193999999999999</v>
      </c>
      <c r="Q24" s="62">
        <v>1.742</v>
      </c>
      <c r="R24" s="62">
        <v>0.1694</v>
      </c>
      <c r="S24" s="62">
        <v>0.16059999999999999</v>
      </c>
      <c r="T24" s="62">
        <v>1.9910000000000001</v>
      </c>
      <c r="U24" s="62">
        <v>1.8622000000000001</v>
      </c>
      <c r="V24" s="62">
        <v>7.8299999999999995E-2</v>
      </c>
      <c r="W24" s="62">
        <v>7.3999999999999996E-2</v>
      </c>
      <c r="X24" s="62">
        <v>6.2799999999999995E-2</v>
      </c>
      <c r="Y24" s="62">
        <v>6.6400000000000001E-2</v>
      </c>
    </row>
    <row r="25" spans="1:25" ht="15" customHeight="1" x14ac:dyDescent="0.2">
      <c r="A25" s="60" t="s">
        <v>22</v>
      </c>
      <c r="B25" s="74">
        <v>5.2400000000000002E-2</v>
      </c>
      <c r="C25" s="62">
        <v>0.18590000000000001</v>
      </c>
      <c r="D25" s="62">
        <v>0.17680000000000001</v>
      </c>
      <c r="E25" s="62">
        <v>1.427</v>
      </c>
      <c r="F25" s="62">
        <v>1.1984999999999999</v>
      </c>
      <c r="G25" s="62">
        <v>2.8734000000000002</v>
      </c>
      <c r="H25" s="62">
        <v>2.8610000000000002</v>
      </c>
      <c r="I25" s="62">
        <v>0.42070000000000002</v>
      </c>
      <c r="J25" s="62">
        <v>0.35549999999999998</v>
      </c>
      <c r="K25" s="62">
        <v>0.1036</v>
      </c>
      <c r="L25" s="62">
        <v>8.9300000000000004E-2</v>
      </c>
      <c r="M25" s="62">
        <v>2.6204000000000001</v>
      </c>
      <c r="N25" s="62">
        <v>2.4573</v>
      </c>
      <c r="O25" s="62">
        <v>0.1948</v>
      </c>
      <c r="P25" s="62">
        <v>0.1777</v>
      </c>
      <c r="Q25" s="62">
        <v>1.2170000000000001</v>
      </c>
      <c r="R25" s="62">
        <v>1.2016</v>
      </c>
      <c r="S25" s="62">
        <v>0.54779999999999995</v>
      </c>
      <c r="T25" s="62">
        <v>0.48599999999999999</v>
      </c>
      <c r="U25" s="62">
        <v>0.84860000000000002</v>
      </c>
      <c r="V25" s="62">
        <v>0.74409999999999998</v>
      </c>
      <c r="W25" s="62">
        <v>0.1676</v>
      </c>
      <c r="X25" s="62">
        <v>0.16470000000000001</v>
      </c>
      <c r="Y25" s="74">
        <v>6.0499999999999998E-2</v>
      </c>
    </row>
    <row r="26" spans="1:25" ht="15" customHeight="1" x14ac:dyDescent="0.2">
      <c r="A26" s="60" t="s">
        <v>23</v>
      </c>
      <c r="B26" s="62">
        <v>1.1113999999999999</v>
      </c>
      <c r="C26" s="62">
        <v>0.9516</v>
      </c>
      <c r="D26" s="62">
        <v>3.0844</v>
      </c>
      <c r="E26" s="62">
        <v>3.0783</v>
      </c>
      <c r="F26" s="62">
        <v>0.1341</v>
      </c>
      <c r="G26" s="62">
        <v>0.12820000000000001</v>
      </c>
      <c r="H26" s="62">
        <v>1.6359999999999999</v>
      </c>
      <c r="I26" s="62">
        <v>1.4543999999999999</v>
      </c>
      <c r="J26" s="62">
        <v>3.0743</v>
      </c>
      <c r="K26" s="62">
        <v>3.1070000000000002</v>
      </c>
      <c r="L26" s="62">
        <v>2.0661</v>
      </c>
      <c r="M26" s="62">
        <v>2.2328000000000001</v>
      </c>
      <c r="N26" s="62">
        <v>0.59650000000000003</v>
      </c>
      <c r="O26" s="62">
        <v>0.57689999999999997</v>
      </c>
      <c r="P26" s="62">
        <v>2.4177</v>
      </c>
      <c r="Q26" s="62">
        <v>2.3285</v>
      </c>
      <c r="R26" s="62">
        <v>0.18179999999999999</v>
      </c>
      <c r="S26" s="62">
        <v>0.17699999999999999</v>
      </c>
      <c r="T26" s="62">
        <v>0.1709</v>
      </c>
      <c r="U26" s="62">
        <v>0.16830000000000001</v>
      </c>
      <c r="V26" s="62">
        <v>2.5661</v>
      </c>
      <c r="W26" s="62">
        <v>2.5966999999999998</v>
      </c>
      <c r="X26" s="62">
        <v>1.5494000000000001</v>
      </c>
      <c r="Y26" s="62">
        <v>1.4967999999999999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7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7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7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7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7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7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7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7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7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7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7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7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7" ht="12.75" x14ac:dyDescent="0.2">
      <c r="A46" s="60" t="s">
        <v>369</v>
      </c>
    </row>
    <row r="47" spans="1:27" ht="15" customHeight="1" x14ac:dyDescent="0.2">
      <c r="S47" t="s">
        <v>317</v>
      </c>
      <c r="T47"/>
      <c r="U47"/>
      <c r="V47"/>
      <c r="W47"/>
      <c r="X47"/>
      <c r="Y47"/>
      <c r="Z47"/>
      <c r="AA47"/>
    </row>
    <row r="48" spans="1:27" ht="15" customHeight="1" thickBot="1" x14ac:dyDescent="0.25">
      <c r="S48"/>
      <c r="T48"/>
      <c r="U48"/>
      <c r="V48"/>
      <c r="W48"/>
      <c r="X48"/>
      <c r="Y48"/>
      <c r="Z48"/>
      <c r="AA48"/>
    </row>
    <row r="49" spans="2:27" ht="15" customHeight="1" x14ac:dyDescent="0.2">
      <c r="B49"/>
      <c r="C49" t="s">
        <v>205</v>
      </c>
      <c r="D49" t="s">
        <v>206</v>
      </c>
      <c r="S49" s="17" t="s">
        <v>318</v>
      </c>
      <c r="T49" s="17"/>
      <c r="U49"/>
      <c r="V49"/>
      <c r="W49"/>
      <c r="X49"/>
      <c r="Y49"/>
      <c r="Z49"/>
      <c r="AA49"/>
    </row>
    <row r="50" spans="2:27" ht="15" customHeight="1" x14ac:dyDescent="0.2">
      <c r="B50" t="s">
        <v>207</v>
      </c>
      <c r="C50">
        <v>200</v>
      </c>
      <c r="D50" s="3">
        <f>AVERAGE(B11,Y11)</f>
        <v>2.46305</v>
      </c>
      <c r="S50" t="s">
        <v>319</v>
      </c>
      <c r="T50">
        <v>0.9853572987991096</v>
      </c>
      <c r="U50"/>
      <c r="V50"/>
      <c r="W50"/>
      <c r="X50"/>
      <c r="Y50"/>
      <c r="Z50"/>
      <c r="AA50"/>
    </row>
    <row r="51" spans="2:27" ht="15" customHeight="1" x14ac:dyDescent="0.2">
      <c r="B51" t="s">
        <v>208</v>
      </c>
      <c r="C51">
        <v>150</v>
      </c>
      <c r="D51" s="3">
        <f>AVERAGE(B13,Y13)</f>
        <v>2.1750500000000001</v>
      </c>
      <c r="S51" t="s">
        <v>320</v>
      </c>
      <c r="T51">
        <v>0.97092900629667778</v>
      </c>
      <c r="U51"/>
      <c r="V51"/>
      <c r="W51"/>
      <c r="X51"/>
      <c r="Y51"/>
      <c r="Z51"/>
      <c r="AA51"/>
    </row>
    <row r="52" spans="2:27" ht="15" customHeight="1" x14ac:dyDescent="0.2">
      <c r="B52" t="s">
        <v>209</v>
      </c>
      <c r="C52">
        <v>100</v>
      </c>
      <c r="D52" s="3">
        <f>AVERAGE(B15,Y15)</f>
        <v>1.6123499999999999</v>
      </c>
      <c r="S52" t="s">
        <v>321</v>
      </c>
      <c r="T52">
        <v>0.96511480755601331</v>
      </c>
      <c r="U52"/>
      <c r="V52"/>
      <c r="W52"/>
      <c r="X52"/>
      <c r="Y52"/>
      <c r="Z52"/>
      <c r="AA52"/>
    </row>
    <row r="53" spans="2:27" ht="15" customHeight="1" x14ac:dyDescent="0.2">
      <c r="B53" t="s">
        <v>210</v>
      </c>
      <c r="C53">
        <v>80</v>
      </c>
      <c r="D53" s="3">
        <f>AVERAGE(B17,Y17)</f>
        <v>1.29525</v>
      </c>
      <c r="S53" t="s">
        <v>322</v>
      </c>
      <c r="T53">
        <v>0.1694020090624552</v>
      </c>
      <c r="U53"/>
      <c r="V53"/>
      <c r="W53"/>
      <c r="X53"/>
      <c r="Y53"/>
      <c r="Z53"/>
      <c r="AA53"/>
    </row>
    <row r="54" spans="2:27" ht="15" customHeight="1" thickBot="1" x14ac:dyDescent="0.25">
      <c r="B54" t="s">
        <v>211</v>
      </c>
      <c r="C54">
        <v>40</v>
      </c>
      <c r="D54" s="3">
        <f>AVERAGE(B19,Y19)</f>
        <v>0.6028</v>
      </c>
      <c r="S54" s="15" t="s">
        <v>323</v>
      </c>
      <c r="T54" s="15">
        <v>7</v>
      </c>
      <c r="U54"/>
      <c r="V54"/>
      <c r="W54"/>
      <c r="X54"/>
      <c r="Y54"/>
      <c r="Z54"/>
      <c r="AA54"/>
    </row>
    <row r="55" spans="2:27" ht="15" customHeight="1" x14ac:dyDescent="0.2">
      <c r="B55" t="s">
        <v>212</v>
      </c>
      <c r="C55">
        <v>20</v>
      </c>
      <c r="D55" s="3">
        <f>AVERAGE(B21,Y21)</f>
        <v>0.30874999999999997</v>
      </c>
      <c r="S55"/>
      <c r="T55"/>
      <c r="U55"/>
      <c r="V55"/>
      <c r="W55"/>
      <c r="X55"/>
      <c r="Y55"/>
      <c r="Z55"/>
      <c r="AA55"/>
    </row>
    <row r="56" spans="2:27" ht="15" customHeight="1" thickBot="1" x14ac:dyDescent="0.25">
      <c r="B56" t="s">
        <v>213</v>
      </c>
      <c r="C56">
        <v>10</v>
      </c>
      <c r="D56" s="3">
        <f>AVERAGE(B23,Y23)</f>
        <v>0.16714999999999999</v>
      </c>
      <c r="S56" t="s">
        <v>324</v>
      </c>
      <c r="T56"/>
      <c r="U56"/>
      <c r="V56"/>
      <c r="W56"/>
      <c r="X56"/>
      <c r="Y56"/>
      <c r="Z56"/>
      <c r="AA56"/>
    </row>
    <row r="57" spans="2:27" ht="15" customHeight="1" x14ac:dyDescent="0.2">
      <c r="S57" s="16"/>
      <c r="T57" s="16" t="s">
        <v>329</v>
      </c>
      <c r="U57" s="16" t="s">
        <v>330</v>
      </c>
      <c r="V57" s="16" t="s">
        <v>331</v>
      </c>
      <c r="W57" s="16" t="s">
        <v>13</v>
      </c>
      <c r="X57" s="16" t="s">
        <v>332</v>
      </c>
      <c r="Y57"/>
      <c r="Z57"/>
      <c r="AA57"/>
    </row>
    <row r="58" spans="2:27" ht="15" customHeight="1" x14ac:dyDescent="0.2">
      <c r="S58" t="s">
        <v>325</v>
      </c>
      <c r="T58">
        <v>1</v>
      </c>
      <c r="U58">
        <v>4.7921975887708772</v>
      </c>
      <c r="V58">
        <v>4.7921975887708772</v>
      </c>
      <c r="W58">
        <v>166.99274476223377</v>
      </c>
      <c r="X58">
        <v>4.9441491502178634E-5</v>
      </c>
      <c r="Y58"/>
      <c r="Z58"/>
      <c r="AA58"/>
    </row>
    <row r="59" spans="2:27" ht="15" customHeight="1" x14ac:dyDescent="0.2">
      <c r="S59" t="s">
        <v>326</v>
      </c>
      <c r="T59">
        <v>5</v>
      </c>
      <c r="U59">
        <v>0.14348520337198076</v>
      </c>
      <c r="V59">
        <v>2.869704067439615E-2</v>
      </c>
      <c r="W59"/>
      <c r="X59"/>
      <c r="Y59"/>
      <c r="Z59"/>
      <c r="AA59"/>
    </row>
    <row r="60" spans="2:27" ht="15" customHeight="1" thickBot="1" x14ac:dyDescent="0.25">
      <c r="S60" s="15" t="s">
        <v>327</v>
      </c>
      <c r="T60" s="15">
        <v>6</v>
      </c>
      <c r="U60" s="15">
        <v>4.9356827921428579</v>
      </c>
      <c r="V60" s="15"/>
      <c r="W60" s="15"/>
      <c r="X60" s="15"/>
      <c r="Y60"/>
      <c r="Z60"/>
      <c r="AA60"/>
    </row>
    <row r="61" spans="2:27" ht="15" customHeight="1" thickBot="1" x14ac:dyDescent="0.25">
      <c r="S61"/>
      <c r="T61"/>
      <c r="U61"/>
      <c r="V61"/>
      <c r="W61"/>
      <c r="X61"/>
      <c r="Y61"/>
      <c r="Z61"/>
      <c r="AA61"/>
    </row>
    <row r="62" spans="2:27" ht="15" customHeight="1" x14ac:dyDescent="0.2">
      <c r="S62" s="16"/>
      <c r="T62" s="16" t="s">
        <v>333</v>
      </c>
      <c r="U62" s="16" t="s">
        <v>322</v>
      </c>
      <c r="V62" s="16" t="s">
        <v>334</v>
      </c>
      <c r="W62" s="16" t="s">
        <v>335</v>
      </c>
      <c r="X62" s="16" t="s">
        <v>336</v>
      </c>
      <c r="Y62" s="16" t="s">
        <v>337</v>
      </c>
      <c r="Z62" s="16" t="s">
        <v>338</v>
      </c>
      <c r="AA62" s="16" t="s">
        <v>339</v>
      </c>
    </row>
    <row r="63" spans="2:27" ht="15" customHeight="1" x14ac:dyDescent="0.2">
      <c r="S63" t="s">
        <v>328</v>
      </c>
      <c r="T63">
        <v>0.14090724637681129</v>
      </c>
      <c r="U63">
        <v>0.10596828197924736</v>
      </c>
      <c r="V63">
        <v>1.3297115301388609</v>
      </c>
      <c r="W63">
        <v>0.24104529769830507</v>
      </c>
      <c r="X63">
        <v>-0.13149289443262902</v>
      </c>
      <c r="Y63">
        <v>0.4133073871862516</v>
      </c>
      <c r="Z63">
        <v>-0.13149289443262902</v>
      </c>
      <c r="AA63">
        <v>0.4133073871862516</v>
      </c>
    </row>
    <row r="64" spans="2:27" ht="15" customHeight="1" thickBot="1" x14ac:dyDescent="0.25">
      <c r="S64" s="15" t="s">
        <v>340</v>
      </c>
      <c r="T64" s="15">
        <v>1.2730082125603868E-2</v>
      </c>
      <c r="U64" s="15">
        <v>9.8510472902808323E-4</v>
      </c>
      <c r="V64" s="15">
        <v>12.922567266694099</v>
      </c>
      <c r="W64" s="15">
        <v>4.9441491502178634E-5</v>
      </c>
      <c r="X64" s="15">
        <v>1.0197789802964843E-2</v>
      </c>
      <c r="Y64" s="15">
        <v>1.5262374448242893E-2</v>
      </c>
      <c r="Z64" s="15">
        <v>1.0197789802964843E-2</v>
      </c>
      <c r="AA64" s="15">
        <v>1.5262374448242893E-2</v>
      </c>
    </row>
    <row r="65" spans="19:27" ht="15" customHeight="1" x14ac:dyDescent="0.2">
      <c r="S65"/>
      <c r="T65"/>
      <c r="U65"/>
      <c r="V65"/>
      <c r="W65"/>
      <c r="X65"/>
      <c r="Y65"/>
      <c r="Z65"/>
      <c r="AA65"/>
    </row>
    <row r="66" spans="19:27" ht="15" customHeight="1" x14ac:dyDescent="0.2">
      <c r="S66"/>
      <c r="T66"/>
      <c r="U66"/>
      <c r="V66"/>
      <c r="W66"/>
      <c r="X66"/>
      <c r="Y66"/>
      <c r="Z66"/>
      <c r="AA66"/>
    </row>
    <row r="67" spans="19:27" ht="15" customHeight="1" x14ac:dyDescent="0.2">
      <c r="S67"/>
      <c r="T67"/>
      <c r="U67"/>
      <c r="V67"/>
      <c r="W67"/>
      <c r="X67"/>
      <c r="Y67"/>
      <c r="Z67"/>
      <c r="AA67"/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C5F5-B836-42A2-A58B-083FA07E211A}">
  <sheetPr codeName="Sheet33"/>
  <dimension ref="A1:Z65"/>
  <sheetViews>
    <sheetView workbookViewId="0">
      <selection activeCell="R48" sqref="R48:Z68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7" width="8" customWidth="1"/>
    <col min="18" max="18" width="12.7109375" customWidth="1"/>
    <col min="19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3165</v>
      </c>
    </row>
    <row r="3" spans="1:25" ht="15" customHeight="1" x14ac:dyDescent="0.2">
      <c r="A3" t="s">
        <v>3166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2.8037999999999998</v>
      </c>
      <c r="C11" s="2">
        <v>2.8582000000000001</v>
      </c>
      <c r="D11" s="2">
        <v>2.8978999999999999</v>
      </c>
      <c r="E11" s="2">
        <v>0.64980000000000004</v>
      </c>
      <c r="F11" s="2">
        <v>0.56520000000000004</v>
      </c>
      <c r="G11" s="2">
        <v>1.5924</v>
      </c>
      <c r="H11" s="2">
        <v>1.4782</v>
      </c>
      <c r="I11" s="2">
        <v>9.7100000000000006E-2</v>
      </c>
      <c r="J11" s="2">
        <v>9.6199999999999994E-2</v>
      </c>
      <c r="K11" s="2">
        <v>0.19239999999999999</v>
      </c>
      <c r="L11" s="2">
        <v>0.1782</v>
      </c>
      <c r="M11" s="2">
        <v>0.82589999999999997</v>
      </c>
      <c r="N11" s="2">
        <v>0.73180000000000001</v>
      </c>
      <c r="O11" s="2">
        <v>8.5999999999999993E-2</v>
      </c>
      <c r="P11" s="2">
        <v>8.9800000000000005E-2</v>
      </c>
      <c r="Q11" s="2">
        <v>0.36899999999999999</v>
      </c>
      <c r="R11" s="2">
        <v>0.34179999999999999</v>
      </c>
      <c r="S11" s="2">
        <v>9.0700000000000003E-2</v>
      </c>
      <c r="T11" s="2">
        <v>8.8099999999999998E-2</v>
      </c>
      <c r="U11" s="2">
        <v>1.1488</v>
      </c>
      <c r="V11" s="2">
        <v>1.1416999999999999</v>
      </c>
      <c r="W11" s="2">
        <v>1.6949000000000001</v>
      </c>
      <c r="X11" s="2">
        <v>1.5813999999999999</v>
      </c>
      <c r="Y11" s="77">
        <v>2.5623</v>
      </c>
    </row>
    <row r="12" spans="1:25" ht="15" customHeight="1" x14ac:dyDescent="0.2">
      <c r="A12" t="s">
        <v>9</v>
      </c>
      <c r="B12" s="2">
        <v>0.39279999999999998</v>
      </c>
      <c r="C12" s="2">
        <v>0.37630000000000002</v>
      </c>
      <c r="D12" s="2">
        <v>1.2844</v>
      </c>
      <c r="E12" s="2">
        <v>1.2694000000000001</v>
      </c>
      <c r="F12" s="2">
        <v>2.8027000000000002</v>
      </c>
      <c r="G12" s="2">
        <v>2.8083</v>
      </c>
      <c r="H12" s="2">
        <v>0.51170000000000004</v>
      </c>
      <c r="I12" s="2">
        <v>0.46310000000000001</v>
      </c>
      <c r="J12" s="2">
        <v>8.3299999999999999E-2</v>
      </c>
      <c r="K12" s="2">
        <v>7.7600000000000002E-2</v>
      </c>
      <c r="L12" s="2">
        <v>0.2661</v>
      </c>
      <c r="M12" s="2">
        <v>0.24709999999999999</v>
      </c>
      <c r="N12" s="2">
        <v>0.71689999999999998</v>
      </c>
      <c r="O12" s="2">
        <v>0.65359999999999996</v>
      </c>
      <c r="P12" s="2">
        <v>1.4487000000000001</v>
      </c>
      <c r="Q12" s="2">
        <v>1.3525</v>
      </c>
      <c r="R12" s="2">
        <v>0.78469999999999995</v>
      </c>
      <c r="S12" s="2">
        <v>0.70799999999999996</v>
      </c>
      <c r="T12" s="2">
        <v>1.3294999999999999</v>
      </c>
      <c r="U12" s="2">
        <v>1.3548</v>
      </c>
      <c r="V12" s="2">
        <v>9.2600000000000002E-2</v>
      </c>
      <c r="W12" s="2">
        <v>9.1899999999999996E-2</v>
      </c>
      <c r="X12" s="2">
        <v>1.6658999999999999</v>
      </c>
      <c r="Y12" s="2">
        <v>1.4377</v>
      </c>
    </row>
    <row r="13" spans="1:25" ht="15" customHeight="1" x14ac:dyDescent="0.2">
      <c r="A13" t="s">
        <v>10</v>
      </c>
      <c r="B13" s="77">
        <v>2.3986999999999998</v>
      </c>
      <c r="C13" s="2">
        <v>1.0604</v>
      </c>
      <c r="D13" s="2">
        <v>1.0121</v>
      </c>
      <c r="E13" s="2">
        <v>1.2471000000000001</v>
      </c>
      <c r="F13" s="2">
        <v>1.1256999999999999</v>
      </c>
      <c r="G13" s="2">
        <v>9.1999999999999998E-2</v>
      </c>
      <c r="H13" s="2">
        <v>9.5200000000000007E-2</v>
      </c>
      <c r="I13" s="2">
        <v>2.7021999999999999</v>
      </c>
      <c r="J13" s="2">
        <v>2.7679</v>
      </c>
      <c r="K13" s="2">
        <v>2.9089</v>
      </c>
      <c r="L13" s="2">
        <v>2.8723000000000001</v>
      </c>
      <c r="M13" s="2">
        <v>2.7683</v>
      </c>
      <c r="N13" s="2">
        <v>2.7149999999999999</v>
      </c>
      <c r="O13" s="2">
        <v>0.1177</v>
      </c>
      <c r="P13" s="2">
        <v>0.11020000000000001</v>
      </c>
      <c r="Q13" s="2">
        <v>0.89870000000000005</v>
      </c>
      <c r="R13" s="2">
        <v>0.86660000000000004</v>
      </c>
      <c r="S13" s="2">
        <v>9.3100000000000002E-2</v>
      </c>
      <c r="T13" s="2">
        <v>0.09</v>
      </c>
      <c r="U13" s="2">
        <v>0.55189999999999995</v>
      </c>
      <c r="V13" s="2">
        <v>0.50670000000000004</v>
      </c>
      <c r="W13" s="2">
        <v>0.12870000000000001</v>
      </c>
      <c r="X13" s="2">
        <v>0.1263</v>
      </c>
      <c r="Y13" s="77">
        <v>2.1614</v>
      </c>
    </row>
    <row r="14" spans="1:25" ht="15" customHeight="1" x14ac:dyDescent="0.2">
      <c r="A14" t="s">
        <v>11</v>
      </c>
      <c r="B14" s="2">
        <v>0.44719999999999999</v>
      </c>
      <c r="C14" s="2">
        <v>0.41710000000000003</v>
      </c>
      <c r="D14" s="2">
        <v>2.8241999999999998</v>
      </c>
      <c r="E14" s="2">
        <v>2.8439000000000001</v>
      </c>
      <c r="F14" s="2">
        <v>0.88539999999999996</v>
      </c>
      <c r="G14" s="2">
        <v>0.81059999999999999</v>
      </c>
      <c r="H14" s="2">
        <v>2.8155999999999999</v>
      </c>
      <c r="I14" s="2">
        <v>2.8342999999999998</v>
      </c>
      <c r="J14" s="2">
        <v>0.13</v>
      </c>
      <c r="K14" s="2">
        <v>0.11459999999999999</v>
      </c>
      <c r="L14" s="2">
        <v>0.29949999999999999</v>
      </c>
      <c r="M14" s="2">
        <v>0.27629999999999999</v>
      </c>
      <c r="N14" s="2">
        <v>1.0174000000000001</v>
      </c>
      <c r="O14" s="2">
        <v>1.0236000000000001</v>
      </c>
      <c r="P14" s="2">
        <v>2.7946</v>
      </c>
      <c r="Q14" s="2">
        <v>2.7523</v>
      </c>
      <c r="R14" s="2">
        <v>0.27689999999999998</v>
      </c>
      <c r="S14" s="2">
        <v>0.26390000000000002</v>
      </c>
      <c r="T14" s="2">
        <v>2.7856999999999998</v>
      </c>
      <c r="U14" s="2">
        <v>2.7709999999999999</v>
      </c>
      <c r="V14" s="2">
        <v>1.0482</v>
      </c>
      <c r="W14" s="2">
        <v>0.91890000000000005</v>
      </c>
      <c r="X14" s="2">
        <v>2.4453</v>
      </c>
      <c r="Y14" s="2">
        <v>2.4643999999999999</v>
      </c>
    </row>
    <row r="15" spans="1:25" ht="15" customHeight="1" x14ac:dyDescent="0.2">
      <c r="A15" t="s">
        <v>12</v>
      </c>
      <c r="B15" s="77">
        <v>1.7857000000000001</v>
      </c>
      <c r="C15" s="2">
        <v>2.5708000000000002</v>
      </c>
      <c r="D15" s="2">
        <v>2.5371000000000001</v>
      </c>
      <c r="E15" s="2">
        <v>0.1484</v>
      </c>
      <c r="F15" s="2">
        <v>0.15609999999999999</v>
      </c>
      <c r="G15" s="2">
        <v>2.6282000000000001</v>
      </c>
      <c r="H15" s="2">
        <v>2.6842000000000001</v>
      </c>
      <c r="I15" s="2">
        <v>0.46500000000000002</v>
      </c>
      <c r="J15" s="2">
        <v>0.441</v>
      </c>
      <c r="K15" s="2">
        <v>0.1192</v>
      </c>
      <c r="L15" s="2">
        <v>0.1114</v>
      </c>
      <c r="M15" s="2">
        <v>0.30170000000000002</v>
      </c>
      <c r="N15" s="2">
        <v>0.30819999999999997</v>
      </c>
      <c r="O15" s="2">
        <v>9.01E-2</v>
      </c>
      <c r="P15" s="2">
        <v>9.2899999999999996E-2</v>
      </c>
      <c r="Q15" s="2">
        <v>0.5423</v>
      </c>
      <c r="R15" s="2">
        <v>0.54910000000000003</v>
      </c>
      <c r="S15" s="2">
        <v>0.23749999999999999</v>
      </c>
      <c r="T15" s="2">
        <v>0.2228</v>
      </c>
      <c r="U15" s="2">
        <v>2.5750999999999999</v>
      </c>
      <c r="V15" s="2">
        <v>2.3612000000000002</v>
      </c>
      <c r="W15" s="2">
        <v>0.1668</v>
      </c>
      <c r="X15" s="2">
        <v>0.1512</v>
      </c>
      <c r="Y15" s="77">
        <v>1.5273000000000001</v>
      </c>
    </row>
    <row r="16" spans="1:25" ht="15" customHeight="1" x14ac:dyDescent="0.2">
      <c r="A16" t="s">
        <v>13</v>
      </c>
      <c r="B16" s="2">
        <v>1.3484</v>
      </c>
      <c r="C16" s="2">
        <v>1.2466999999999999</v>
      </c>
      <c r="D16" s="2">
        <v>2.8241999999999998</v>
      </c>
      <c r="E16" s="2">
        <v>2.8479999999999999</v>
      </c>
      <c r="F16" s="2">
        <v>1.7233000000000001</v>
      </c>
      <c r="G16" s="2">
        <v>1.5343</v>
      </c>
      <c r="H16" s="2">
        <v>2.7448000000000001</v>
      </c>
      <c r="I16" s="2">
        <v>2.7004999999999999</v>
      </c>
      <c r="J16" s="2">
        <v>1.1932</v>
      </c>
      <c r="K16" s="2">
        <v>1.1244000000000001</v>
      </c>
      <c r="L16" s="2">
        <v>0.94359999999999999</v>
      </c>
      <c r="M16" s="2">
        <v>0.86140000000000005</v>
      </c>
      <c r="N16" s="2">
        <v>1.6633</v>
      </c>
      <c r="O16" s="2">
        <v>1.5592999999999999</v>
      </c>
      <c r="P16" s="2">
        <v>2.8452999999999999</v>
      </c>
      <c r="Q16" s="2">
        <v>2.8328000000000002</v>
      </c>
      <c r="R16" s="2">
        <v>1.821</v>
      </c>
      <c r="S16" s="2">
        <v>1.6692</v>
      </c>
      <c r="T16" s="2">
        <v>2.7944</v>
      </c>
      <c r="U16" s="2">
        <v>2.7751999999999999</v>
      </c>
      <c r="V16" s="2">
        <v>0.78800000000000003</v>
      </c>
      <c r="W16" s="2">
        <v>0.75790000000000002</v>
      </c>
      <c r="X16" s="2">
        <v>2.5733999999999999</v>
      </c>
      <c r="Y16" s="2">
        <v>2.6114999999999999</v>
      </c>
    </row>
    <row r="17" spans="1:25" ht="15" customHeight="1" x14ac:dyDescent="0.2">
      <c r="A17" t="s">
        <v>14</v>
      </c>
      <c r="B17" s="77">
        <v>1.5585</v>
      </c>
      <c r="C17" s="2">
        <v>2.2349999999999999</v>
      </c>
      <c r="D17" s="2">
        <v>2.1545000000000001</v>
      </c>
      <c r="E17" s="2">
        <v>1.0768</v>
      </c>
      <c r="F17" s="2">
        <v>1.0469999999999999</v>
      </c>
      <c r="G17" s="2">
        <v>0.58350000000000002</v>
      </c>
      <c r="H17" s="2">
        <v>0.60050000000000003</v>
      </c>
      <c r="I17" s="2">
        <v>2.7330000000000001</v>
      </c>
      <c r="J17" s="2">
        <v>2.7524000000000002</v>
      </c>
      <c r="K17" s="2">
        <v>1.286</v>
      </c>
      <c r="L17" s="2">
        <v>1.2483</v>
      </c>
      <c r="M17" s="2">
        <v>0.105</v>
      </c>
      <c r="N17" s="2">
        <v>0.10639999999999999</v>
      </c>
      <c r="O17" s="2">
        <v>1.9825999999999999</v>
      </c>
      <c r="P17" s="2">
        <v>2.0009000000000001</v>
      </c>
      <c r="Q17" s="2">
        <v>1.3933</v>
      </c>
      <c r="R17" s="2">
        <v>1.3481000000000001</v>
      </c>
      <c r="S17" s="2">
        <v>1.1215999999999999</v>
      </c>
      <c r="T17" s="2">
        <v>1.0036</v>
      </c>
      <c r="U17" s="2">
        <v>0.88729999999999998</v>
      </c>
      <c r="V17" s="2">
        <v>0.84570000000000001</v>
      </c>
      <c r="W17" s="2">
        <v>9.3899999999999997E-2</v>
      </c>
      <c r="X17" s="2">
        <v>8.9899999999999994E-2</v>
      </c>
      <c r="Y17" s="77">
        <v>1.4630000000000001</v>
      </c>
    </row>
    <row r="18" spans="1:25" ht="15" customHeight="1" x14ac:dyDescent="0.2">
      <c r="A18" t="s">
        <v>15</v>
      </c>
      <c r="B18" s="2">
        <v>1.284</v>
      </c>
      <c r="C18" s="2">
        <v>1.1960999999999999</v>
      </c>
      <c r="D18" s="2">
        <v>2.9129</v>
      </c>
      <c r="E18" s="2">
        <v>2.8807999999999998</v>
      </c>
      <c r="F18" s="2">
        <v>0.95930000000000004</v>
      </c>
      <c r="G18" s="2">
        <v>0.85950000000000004</v>
      </c>
      <c r="H18" s="2">
        <v>2.9358</v>
      </c>
      <c r="I18" s="2">
        <v>2.9590999999999998</v>
      </c>
      <c r="J18" s="2">
        <v>1.9355</v>
      </c>
      <c r="K18" s="2">
        <v>1.8006</v>
      </c>
      <c r="L18" s="2">
        <v>2.8847999999999998</v>
      </c>
      <c r="M18" s="2">
        <v>2.8468</v>
      </c>
      <c r="N18" s="2">
        <v>1.1420999999999999</v>
      </c>
      <c r="O18" s="2">
        <v>1.0423</v>
      </c>
      <c r="P18" s="2">
        <v>2.9361999999999999</v>
      </c>
      <c r="Q18" s="2">
        <v>2.895</v>
      </c>
      <c r="R18" s="2">
        <v>2.7431999999999999</v>
      </c>
      <c r="S18" s="2">
        <v>2.6909000000000001</v>
      </c>
      <c r="T18" s="2">
        <v>2.6189</v>
      </c>
      <c r="U18" s="2">
        <v>2.5350000000000001</v>
      </c>
      <c r="V18" s="2">
        <v>2.1587999999999998</v>
      </c>
      <c r="W18" s="2">
        <v>2.0951</v>
      </c>
      <c r="X18" s="2">
        <v>1.4059999999999999</v>
      </c>
      <c r="Y18" s="2">
        <v>1.4383999999999999</v>
      </c>
    </row>
    <row r="19" spans="1:25" ht="15" customHeight="1" x14ac:dyDescent="0.2">
      <c r="A19" t="s">
        <v>16</v>
      </c>
      <c r="B19" s="77">
        <v>0.6391</v>
      </c>
      <c r="C19" s="2">
        <v>0.98870000000000002</v>
      </c>
      <c r="D19" s="2">
        <v>0.94630000000000003</v>
      </c>
      <c r="E19" s="2">
        <v>1.5706</v>
      </c>
      <c r="F19" s="2">
        <v>1.5204</v>
      </c>
      <c r="G19" s="2">
        <v>0.90920000000000001</v>
      </c>
      <c r="H19" s="2">
        <v>0.91930000000000001</v>
      </c>
      <c r="I19" s="2">
        <v>0.96440000000000003</v>
      </c>
      <c r="J19" s="2">
        <v>0.90490000000000004</v>
      </c>
      <c r="K19" s="2">
        <v>2.6</v>
      </c>
      <c r="L19" s="2">
        <v>2.5988000000000002</v>
      </c>
      <c r="M19" s="2">
        <v>1.4476</v>
      </c>
      <c r="N19" s="2">
        <v>1.3779999999999999</v>
      </c>
      <c r="O19" s="2">
        <v>1.1778</v>
      </c>
      <c r="P19" s="2">
        <v>1.1732</v>
      </c>
      <c r="Q19" s="2">
        <v>1.0115000000000001</v>
      </c>
      <c r="R19" s="2">
        <v>1.0429999999999999</v>
      </c>
      <c r="S19" s="2">
        <v>2.6937000000000002</v>
      </c>
      <c r="T19" s="2">
        <v>2.6642000000000001</v>
      </c>
      <c r="U19" s="2">
        <v>0.1067</v>
      </c>
      <c r="V19" s="2">
        <v>9.1399999999999995E-2</v>
      </c>
      <c r="W19" s="2">
        <v>2.0823</v>
      </c>
      <c r="X19" s="2">
        <v>1.9596</v>
      </c>
      <c r="Y19" s="77">
        <v>0.66439999999999999</v>
      </c>
    </row>
    <row r="20" spans="1:25" ht="15" customHeight="1" x14ac:dyDescent="0.2">
      <c r="A20" t="s">
        <v>17</v>
      </c>
      <c r="B20" s="2">
        <v>2.9624000000000001</v>
      </c>
      <c r="C20" s="2">
        <v>2.9497</v>
      </c>
      <c r="D20" s="2">
        <v>2.9620000000000002</v>
      </c>
      <c r="E20" s="2">
        <v>2.9066999999999998</v>
      </c>
      <c r="F20" s="2">
        <v>2.9434999999999998</v>
      </c>
      <c r="G20" s="2">
        <v>2.9397000000000002</v>
      </c>
      <c r="H20" s="2">
        <v>2.9264000000000001</v>
      </c>
      <c r="I20" s="2">
        <v>2.9283999999999999</v>
      </c>
      <c r="J20" s="2">
        <v>1.1329</v>
      </c>
      <c r="K20" s="2">
        <v>1.1264000000000001</v>
      </c>
      <c r="L20" s="2">
        <v>2.8151000000000002</v>
      </c>
      <c r="M20" s="2">
        <v>2.7208000000000001</v>
      </c>
      <c r="N20" s="2">
        <v>1.7294</v>
      </c>
      <c r="O20" s="2">
        <v>1.6295999999999999</v>
      </c>
      <c r="P20" s="2">
        <v>2.9238</v>
      </c>
      <c r="Q20" s="2">
        <v>2.8740999999999999</v>
      </c>
      <c r="R20" s="2">
        <v>0.49719999999999998</v>
      </c>
      <c r="S20" s="2">
        <v>0.45800000000000002</v>
      </c>
      <c r="T20" s="2">
        <v>2.8852000000000002</v>
      </c>
      <c r="U20" s="2">
        <v>2.8935</v>
      </c>
      <c r="V20" s="2">
        <v>1.0712999999999999</v>
      </c>
      <c r="W20" s="2">
        <v>1.0177</v>
      </c>
      <c r="X20" s="2">
        <v>2.8466999999999998</v>
      </c>
      <c r="Y20" s="2">
        <v>2.8845999999999998</v>
      </c>
    </row>
    <row r="21" spans="1:25" ht="15" customHeight="1" x14ac:dyDescent="0.2">
      <c r="A21" t="s">
        <v>18</v>
      </c>
      <c r="B21" s="77">
        <v>0.30830000000000002</v>
      </c>
      <c r="C21" s="2">
        <v>1.4730000000000001</v>
      </c>
      <c r="D21" s="2">
        <v>1.3471</v>
      </c>
      <c r="E21" s="2">
        <v>0.36309999999999998</v>
      </c>
      <c r="F21" s="2">
        <v>0.35970000000000002</v>
      </c>
      <c r="G21" s="2">
        <v>0.92249999999999999</v>
      </c>
      <c r="H21" s="2">
        <v>0.91410000000000002</v>
      </c>
      <c r="I21" s="2">
        <v>0.63600000000000001</v>
      </c>
      <c r="J21" s="2">
        <v>0.63380000000000003</v>
      </c>
      <c r="K21" s="2">
        <v>0.155</v>
      </c>
      <c r="L21" s="2">
        <v>0.15329999999999999</v>
      </c>
      <c r="M21" s="2">
        <v>1.3006</v>
      </c>
      <c r="N21" s="2">
        <v>1.3275999999999999</v>
      </c>
      <c r="O21" s="2">
        <v>8.1299999999999997E-2</v>
      </c>
      <c r="P21" s="2">
        <v>8.0199999999999994E-2</v>
      </c>
      <c r="Q21" s="2">
        <v>1.4737</v>
      </c>
      <c r="R21" s="2">
        <v>1.4877</v>
      </c>
      <c r="S21" s="2">
        <v>2.1265999999999998</v>
      </c>
      <c r="T21" s="2">
        <v>2.1869999999999998</v>
      </c>
      <c r="U21" s="2">
        <v>2.2627000000000002</v>
      </c>
      <c r="V21" s="2">
        <v>2.1983999999999999</v>
      </c>
      <c r="W21" s="2">
        <v>1.2683</v>
      </c>
      <c r="X21" s="2">
        <v>1.1474</v>
      </c>
      <c r="Y21" s="77">
        <v>0.33029999999999998</v>
      </c>
    </row>
    <row r="22" spans="1:25" ht="15" customHeight="1" x14ac:dyDescent="0.2">
      <c r="A22" t="s">
        <v>19</v>
      </c>
      <c r="B22" s="2">
        <v>1.5441</v>
      </c>
      <c r="C22" s="2">
        <v>1.4068000000000001</v>
      </c>
      <c r="D22" s="2">
        <v>2.7982</v>
      </c>
      <c r="E22" s="2">
        <v>2.7764000000000002</v>
      </c>
      <c r="F22" s="2">
        <v>2.1158000000000001</v>
      </c>
      <c r="G22" s="2">
        <v>2.0053999999999998</v>
      </c>
      <c r="H22" s="2">
        <v>2.6964999999999999</v>
      </c>
      <c r="I22" s="2">
        <v>2.6092</v>
      </c>
      <c r="J22" s="2">
        <v>2.1309</v>
      </c>
      <c r="K22" s="2">
        <v>1.9937</v>
      </c>
      <c r="L22" s="2">
        <v>1.3024</v>
      </c>
      <c r="M22" s="2">
        <v>1.2579</v>
      </c>
      <c r="N22" s="2">
        <v>2.7820999999999998</v>
      </c>
      <c r="O22" s="2">
        <v>2.7948</v>
      </c>
      <c r="P22" s="2">
        <v>2.7709000000000001</v>
      </c>
      <c r="Q22" s="2">
        <v>2.6800999999999999</v>
      </c>
      <c r="R22" s="2">
        <v>2.3252000000000002</v>
      </c>
      <c r="S22" s="2">
        <v>2.2591999999999999</v>
      </c>
      <c r="T22" s="2">
        <v>1.9636</v>
      </c>
      <c r="U22" s="2">
        <v>1.9484999999999999</v>
      </c>
      <c r="V22" s="2">
        <v>2.8548</v>
      </c>
      <c r="W22" s="2">
        <v>2.8542999999999998</v>
      </c>
      <c r="X22" s="2">
        <v>2.8759999999999999</v>
      </c>
      <c r="Y22" s="2">
        <v>2.8746999999999998</v>
      </c>
    </row>
    <row r="23" spans="1:25" ht="15" customHeight="1" x14ac:dyDescent="0.2">
      <c r="A23" t="s">
        <v>20</v>
      </c>
      <c r="B23" s="77">
        <v>0.1694</v>
      </c>
      <c r="C23" s="2">
        <v>2.0646</v>
      </c>
      <c r="D23" s="2">
        <v>1.9384999999999999</v>
      </c>
      <c r="E23" s="2">
        <v>0.86450000000000005</v>
      </c>
      <c r="F23" s="2">
        <v>0.81840000000000002</v>
      </c>
      <c r="G23" s="2">
        <v>2.8479000000000001</v>
      </c>
      <c r="H23" s="2">
        <v>2.8285</v>
      </c>
      <c r="I23" s="2">
        <v>1.4442999999999999</v>
      </c>
      <c r="J23" s="2">
        <v>1.4218999999999999</v>
      </c>
      <c r="K23" s="2">
        <v>1.0979000000000001</v>
      </c>
      <c r="L23" s="2">
        <v>0.93969999999999998</v>
      </c>
      <c r="M23" s="2">
        <v>0.1234</v>
      </c>
      <c r="N23" s="2">
        <v>0.11310000000000001</v>
      </c>
      <c r="O23" s="2">
        <v>1.5746</v>
      </c>
      <c r="P23" s="2">
        <v>1.4271</v>
      </c>
      <c r="Q23" s="2">
        <v>1.1147</v>
      </c>
      <c r="R23" s="2">
        <v>1.0741000000000001</v>
      </c>
      <c r="S23" s="2">
        <v>1.1035999999999999</v>
      </c>
      <c r="T23" s="2">
        <v>0.97330000000000005</v>
      </c>
      <c r="U23" s="2">
        <v>0.73470000000000002</v>
      </c>
      <c r="V23" s="2">
        <v>0.60629999999999995</v>
      </c>
      <c r="W23" s="2">
        <v>2.7968999999999999</v>
      </c>
      <c r="X23" s="2">
        <v>2.7187000000000001</v>
      </c>
      <c r="Y23" s="77">
        <v>0.183</v>
      </c>
    </row>
    <row r="24" spans="1:25" ht="15" customHeight="1" x14ac:dyDescent="0.2">
      <c r="A24" t="s">
        <v>21</v>
      </c>
      <c r="B24" s="2">
        <v>2.8872</v>
      </c>
      <c r="C24" s="2">
        <v>2.8062</v>
      </c>
      <c r="D24" s="2">
        <v>2.956</v>
      </c>
      <c r="E24" s="2">
        <v>2.9295</v>
      </c>
      <c r="F24" s="2">
        <v>2.2995999999999999</v>
      </c>
      <c r="G24" s="2">
        <v>2.0905999999999998</v>
      </c>
      <c r="H24" s="2">
        <v>2.9581</v>
      </c>
      <c r="I24" s="2">
        <v>2.972</v>
      </c>
      <c r="J24" s="2">
        <v>2.7646000000000002</v>
      </c>
      <c r="K24" s="2">
        <v>2.7181999999999999</v>
      </c>
      <c r="L24" s="2">
        <v>2.9144000000000001</v>
      </c>
      <c r="M24" s="2">
        <v>2.9380999999999999</v>
      </c>
      <c r="N24" s="2">
        <v>2.3304999999999998</v>
      </c>
      <c r="O24" s="2">
        <v>2.0849000000000002</v>
      </c>
      <c r="P24" s="2">
        <v>2.8982999999999999</v>
      </c>
      <c r="Q24" s="2">
        <v>2.9308000000000001</v>
      </c>
      <c r="R24" s="2">
        <v>2.8952</v>
      </c>
      <c r="S24" s="2">
        <v>2.9457</v>
      </c>
      <c r="T24" s="2">
        <v>2.8879999999999999</v>
      </c>
      <c r="U24" s="2">
        <v>2.8517000000000001</v>
      </c>
      <c r="V24" s="2">
        <v>0.67200000000000004</v>
      </c>
      <c r="W24" s="2">
        <v>0.57989999999999997</v>
      </c>
      <c r="X24" s="2">
        <v>2.9239000000000002</v>
      </c>
      <c r="Y24" s="2">
        <v>2.8919000000000001</v>
      </c>
    </row>
    <row r="25" spans="1:25" ht="15" customHeight="1" x14ac:dyDescent="0.2">
      <c r="A25" t="s">
        <v>22</v>
      </c>
      <c r="B25" s="77">
        <v>4.6899999999999997E-2</v>
      </c>
      <c r="C25" s="2">
        <v>1.7730999999999999</v>
      </c>
      <c r="D25" s="2">
        <v>1.6540999999999999</v>
      </c>
      <c r="E25" s="2">
        <v>0.72089999999999999</v>
      </c>
      <c r="F25" s="2">
        <v>0.65890000000000004</v>
      </c>
      <c r="G25" s="2">
        <v>2.718</v>
      </c>
      <c r="H25" s="2">
        <v>2.7221000000000002</v>
      </c>
      <c r="I25" s="2">
        <v>2.6697000000000002</v>
      </c>
      <c r="J25" s="2">
        <v>2.6501000000000001</v>
      </c>
      <c r="K25" s="2">
        <v>0.3947</v>
      </c>
      <c r="L25" s="2">
        <v>0.36249999999999999</v>
      </c>
      <c r="M25" s="2">
        <v>0.1754</v>
      </c>
      <c r="N25" s="2">
        <v>0.15909999999999999</v>
      </c>
      <c r="O25" s="2">
        <v>1.2976000000000001</v>
      </c>
      <c r="P25" s="2">
        <v>1.1944999999999999</v>
      </c>
      <c r="Q25" s="2">
        <v>2.1703000000000001</v>
      </c>
      <c r="R25" s="2">
        <v>2.0352999999999999</v>
      </c>
      <c r="S25" s="2">
        <v>1.2103999999999999</v>
      </c>
      <c r="T25" s="2">
        <v>1.0263</v>
      </c>
      <c r="U25" s="2">
        <v>1.7749999999999999</v>
      </c>
      <c r="V25" s="2">
        <v>1.6106</v>
      </c>
      <c r="W25" s="2">
        <v>1.6676</v>
      </c>
      <c r="X25" s="2">
        <v>1.5512999999999999</v>
      </c>
      <c r="Y25" s="77">
        <v>7.2700000000000001E-2</v>
      </c>
    </row>
    <row r="26" spans="1:25" ht="15" customHeight="1" x14ac:dyDescent="0.2">
      <c r="A26" t="s">
        <v>23</v>
      </c>
      <c r="B26" s="2">
        <v>3.0579999999999998</v>
      </c>
      <c r="C26" s="2">
        <v>3.069</v>
      </c>
      <c r="D26" s="2">
        <v>2.9618000000000002</v>
      </c>
      <c r="E26" s="2">
        <v>2.9215</v>
      </c>
      <c r="F26" s="2">
        <v>2.5533000000000001</v>
      </c>
      <c r="G26" s="2">
        <v>2.3077999999999999</v>
      </c>
      <c r="H26" s="2">
        <v>2.8464999999999998</v>
      </c>
      <c r="I26" s="2">
        <v>2.6974999999999998</v>
      </c>
      <c r="J26" s="2">
        <v>3.0991</v>
      </c>
      <c r="K26" s="2">
        <v>3.0348000000000002</v>
      </c>
      <c r="L26" s="2">
        <v>3.0827</v>
      </c>
      <c r="M26" s="2">
        <v>3.0727000000000002</v>
      </c>
      <c r="N26" s="2">
        <v>8.8200000000000001E-2</v>
      </c>
      <c r="O26" s="2">
        <v>8.2900000000000001E-2</v>
      </c>
      <c r="P26" s="2">
        <v>0.71079999999999999</v>
      </c>
      <c r="Q26" s="2">
        <v>0.69159999999999999</v>
      </c>
      <c r="R26" s="2">
        <v>3.0459999999999998</v>
      </c>
      <c r="S26" s="2">
        <v>3.0228999999999999</v>
      </c>
      <c r="T26" s="2">
        <v>2.6429999999999998</v>
      </c>
      <c r="U26" s="2">
        <v>2.4758</v>
      </c>
      <c r="V26" s="2">
        <v>3.0188000000000001</v>
      </c>
      <c r="W26" s="2">
        <v>3.0697999999999999</v>
      </c>
      <c r="X26" s="2">
        <v>3.0131999999999999</v>
      </c>
      <c r="Y26" s="2">
        <v>3.0045000000000002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2.6830499999999997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2.2800500000000001</v>
      </c>
      <c r="R51" t="s">
        <v>319</v>
      </c>
      <c r="S51">
        <v>0.98560316638943435</v>
      </c>
    </row>
    <row r="52" spans="2:26" ht="15" customHeight="1" x14ac:dyDescent="0.2">
      <c r="B52" t="s">
        <v>209</v>
      </c>
      <c r="C52">
        <v>100</v>
      </c>
      <c r="D52" s="3">
        <f>AVERAGE(B15,Y15)</f>
        <v>1.6565000000000001</v>
      </c>
      <c r="R52" t="s">
        <v>320</v>
      </c>
      <c r="S52">
        <v>0.97141360159687906</v>
      </c>
    </row>
    <row r="53" spans="2:26" ht="15" customHeight="1" x14ac:dyDescent="0.2">
      <c r="B53" t="s">
        <v>210</v>
      </c>
      <c r="C53">
        <v>80</v>
      </c>
      <c r="D53" s="3">
        <f>AVERAGE(B17,Y17)</f>
        <v>1.51075</v>
      </c>
      <c r="R53" t="s">
        <v>321</v>
      </c>
      <c r="S53">
        <v>0.96569632191625487</v>
      </c>
    </row>
    <row r="54" spans="2:26" ht="15" customHeight="1" x14ac:dyDescent="0.2">
      <c r="B54" t="s">
        <v>211</v>
      </c>
      <c r="C54">
        <v>40</v>
      </c>
      <c r="D54" s="3">
        <f>AVERAGE(B19,Y19)</f>
        <v>0.65175000000000005</v>
      </c>
      <c r="R54" t="s">
        <v>322</v>
      </c>
      <c r="S54">
        <v>0.18028917881644815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0.31930000000000003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0.1762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5.5227332042941688</v>
      </c>
      <c r="U59">
        <v>5.5227332042941688</v>
      </c>
      <c r="V59">
        <v>169.90835779627682</v>
      </c>
      <c r="W59">
        <v>4.739838172761738E-5</v>
      </c>
    </row>
    <row r="60" spans="2:26" ht="15" customHeight="1" x14ac:dyDescent="0.2">
      <c r="R60" t="s">
        <v>326</v>
      </c>
      <c r="S60">
        <v>5</v>
      </c>
      <c r="T60">
        <v>0.1625209399915461</v>
      </c>
      <c r="U60">
        <v>3.2504187998309217E-2</v>
      </c>
    </row>
    <row r="61" spans="2:26" ht="15" customHeight="1" thickBot="1" x14ac:dyDescent="0.25">
      <c r="R61" s="15" t="s">
        <v>327</v>
      </c>
      <c r="S61" s="15">
        <v>6</v>
      </c>
      <c r="T61" s="15">
        <v>5.6852541442857145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0.15400144927536186</v>
      </c>
      <c r="T64">
        <v>0.11277867744522861</v>
      </c>
      <c r="U64">
        <v>1.3655191988765185</v>
      </c>
      <c r="V64">
        <v>0.23031352573023897</v>
      </c>
      <c r="W64">
        <v>-0.13590537041242978</v>
      </c>
      <c r="X64">
        <v>0.4439082689631535</v>
      </c>
      <c r="Y64">
        <v>-0.13590537041242978</v>
      </c>
      <c r="Z64">
        <v>0.4439082689631535</v>
      </c>
    </row>
    <row r="65" spans="18:26" ht="15" customHeight="1" thickBot="1" x14ac:dyDescent="0.25">
      <c r="R65" s="15" t="s">
        <v>340</v>
      </c>
      <c r="S65" s="15">
        <v>1.3665983091787445E-2</v>
      </c>
      <c r="T65" s="15">
        <v>1.0484156807089213E-3</v>
      </c>
      <c r="U65" s="15">
        <v>13.034890018572341</v>
      </c>
      <c r="V65" s="15">
        <v>4.739838172761738E-5</v>
      </c>
      <c r="W65" s="15">
        <v>1.0970944786760809E-2</v>
      </c>
      <c r="X65" s="15">
        <v>1.6361021396814081E-2</v>
      </c>
      <c r="Y65" s="15">
        <v>1.0970944786760809E-2</v>
      </c>
      <c r="Z65" s="15">
        <v>1.6361021396814081E-2</v>
      </c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24475-0C6A-4722-BEEB-243F32E402C6}">
  <sheetPr codeName="Sheet34"/>
  <dimension ref="A1:Z65"/>
  <sheetViews>
    <sheetView workbookViewId="0">
      <selection activeCell="S80" sqref="S80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17" width="8" customWidth="1"/>
    <col min="18" max="18" width="9.140625" customWidth="1"/>
    <col min="19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3167</v>
      </c>
    </row>
    <row r="3" spans="1:25" ht="15" customHeight="1" x14ac:dyDescent="0.2">
      <c r="A3" t="s">
        <v>3168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2.7940999999999998</v>
      </c>
      <c r="C11" s="2">
        <v>2.5082</v>
      </c>
      <c r="D11" s="2">
        <v>2.5377999999999998</v>
      </c>
      <c r="E11" s="2">
        <v>2.8801999999999999</v>
      </c>
      <c r="F11" s="2">
        <v>2.8843999999999999</v>
      </c>
      <c r="G11" s="2">
        <v>2.8275999999999999</v>
      </c>
      <c r="H11" s="2">
        <v>2.8757999999999999</v>
      </c>
      <c r="I11" s="2">
        <v>2.8837999999999999</v>
      </c>
      <c r="J11" s="2">
        <v>2.8986000000000001</v>
      </c>
      <c r="K11" s="2">
        <v>2.8090000000000002</v>
      </c>
      <c r="L11" s="2">
        <v>2.7179000000000002</v>
      </c>
      <c r="M11" s="2">
        <v>2.4398</v>
      </c>
      <c r="N11" s="2">
        <v>2.2864</v>
      </c>
      <c r="O11" s="2">
        <v>2.9535</v>
      </c>
      <c r="P11" s="2">
        <v>2.9085000000000001</v>
      </c>
      <c r="Q11" s="2">
        <v>2.7494000000000001</v>
      </c>
      <c r="R11" s="2">
        <v>2.7446999999999999</v>
      </c>
      <c r="S11" s="2">
        <v>2.8881000000000001</v>
      </c>
      <c r="T11" s="2">
        <v>2.9142999999999999</v>
      </c>
      <c r="U11" s="2">
        <v>2.9171</v>
      </c>
      <c r="V11" s="2">
        <v>2.8706999999999998</v>
      </c>
      <c r="W11" s="2">
        <v>2.7583000000000002</v>
      </c>
      <c r="X11" s="2">
        <v>2.7044000000000001</v>
      </c>
      <c r="Y11" s="77">
        <v>2.3797999999999999</v>
      </c>
    </row>
    <row r="12" spans="1:25" ht="15" customHeight="1" x14ac:dyDescent="0.2">
      <c r="A12" t="s">
        <v>9</v>
      </c>
      <c r="B12" s="2">
        <v>0.35539999999999999</v>
      </c>
      <c r="C12" s="2">
        <v>0.33300000000000002</v>
      </c>
      <c r="D12" s="2">
        <v>2.7900999999999998</v>
      </c>
      <c r="E12" s="2">
        <v>2.8170000000000002</v>
      </c>
      <c r="F12" s="2">
        <v>7.1400000000000005E-2</v>
      </c>
      <c r="G12" s="2">
        <v>6.6500000000000004E-2</v>
      </c>
      <c r="H12" s="2">
        <v>0.97770000000000001</v>
      </c>
      <c r="I12" s="2">
        <v>0.90500000000000003</v>
      </c>
      <c r="J12" s="2">
        <v>2.8380000000000001</v>
      </c>
      <c r="K12" s="2">
        <v>2.8214999999999999</v>
      </c>
      <c r="L12" s="2">
        <v>1.6645000000000001</v>
      </c>
      <c r="M12" s="2">
        <v>1.6433</v>
      </c>
      <c r="N12" s="2">
        <v>0.10009999999999999</v>
      </c>
      <c r="O12" s="2">
        <v>8.9300000000000004E-2</v>
      </c>
      <c r="P12" s="2">
        <v>2.1998000000000002</v>
      </c>
      <c r="Q12" s="2">
        <v>2.1177000000000001</v>
      </c>
      <c r="R12" s="2">
        <v>2.7911999999999999</v>
      </c>
      <c r="S12" s="2">
        <v>2.7871999999999999</v>
      </c>
      <c r="T12" s="2">
        <v>2.3645999999999998</v>
      </c>
      <c r="U12" s="2">
        <v>2.2307000000000001</v>
      </c>
      <c r="V12" s="2">
        <v>2.7385000000000002</v>
      </c>
      <c r="W12" s="2">
        <v>2.7547999999999999</v>
      </c>
      <c r="X12" s="2">
        <v>2.8058999999999998</v>
      </c>
      <c r="Y12" s="2">
        <v>2.7873999999999999</v>
      </c>
    </row>
    <row r="13" spans="1:25" ht="15" customHeight="1" x14ac:dyDescent="0.2">
      <c r="A13" t="s">
        <v>10</v>
      </c>
      <c r="B13" s="77">
        <v>2.5255999999999998</v>
      </c>
      <c r="C13" s="2">
        <v>2.8601999999999999</v>
      </c>
      <c r="D13" s="2">
        <v>2.8616000000000001</v>
      </c>
      <c r="E13" s="2">
        <v>1.2052</v>
      </c>
      <c r="F13" s="2">
        <v>1.1085</v>
      </c>
      <c r="G13" s="2">
        <v>2.8433999999999999</v>
      </c>
      <c r="H13" s="2">
        <v>2.8481999999999998</v>
      </c>
      <c r="I13" s="2">
        <v>8.0100000000000005E-2</v>
      </c>
      <c r="J13" s="2">
        <v>0.08</v>
      </c>
      <c r="K13" s="2">
        <v>0.123</v>
      </c>
      <c r="L13" s="2">
        <v>0.1229</v>
      </c>
      <c r="M13" s="2">
        <v>1.2259</v>
      </c>
      <c r="N13" s="2">
        <v>1.0797000000000001</v>
      </c>
      <c r="O13" s="2">
        <v>1.6434</v>
      </c>
      <c r="P13" s="2">
        <v>1.5452999999999999</v>
      </c>
      <c r="Q13" s="2">
        <v>2.8380000000000001</v>
      </c>
      <c r="R13" s="2">
        <v>2.8441000000000001</v>
      </c>
      <c r="S13" s="2">
        <v>2.8085</v>
      </c>
      <c r="T13" s="2">
        <v>2.7993000000000001</v>
      </c>
      <c r="U13" s="2">
        <v>2.3294000000000001</v>
      </c>
      <c r="V13" s="2">
        <v>2.1707000000000001</v>
      </c>
      <c r="W13" s="2">
        <v>1.8819999999999999</v>
      </c>
      <c r="X13" s="2">
        <v>1.651</v>
      </c>
      <c r="Y13" s="77">
        <v>2.0533999999999999</v>
      </c>
    </row>
    <row r="14" spans="1:25" ht="15" customHeight="1" x14ac:dyDescent="0.2">
      <c r="A14" t="s">
        <v>11</v>
      </c>
      <c r="B14" s="2">
        <v>2.6606999999999998</v>
      </c>
      <c r="C14" s="2">
        <v>2.5905999999999998</v>
      </c>
      <c r="D14" s="2">
        <v>1.9982</v>
      </c>
      <c r="E14" s="2">
        <v>1.8263</v>
      </c>
      <c r="F14" s="2">
        <v>2.5550999999999999</v>
      </c>
      <c r="G14" s="2">
        <v>2.4474</v>
      </c>
      <c r="H14" s="2">
        <v>0.48749999999999999</v>
      </c>
      <c r="I14" s="2">
        <v>0.4627</v>
      </c>
      <c r="J14" s="2">
        <v>1.4890000000000001</v>
      </c>
      <c r="K14" s="2">
        <v>1.2176</v>
      </c>
      <c r="L14" s="2">
        <v>2.8195000000000001</v>
      </c>
      <c r="M14" s="2">
        <v>2.89</v>
      </c>
      <c r="N14" s="2">
        <v>0.24879999999999999</v>
      </c>
      <c r="O14" s="2">
        <v>0.2331</v>
      </c>
      <c r="P14" s="2">
        <v>2.8448000000000002</v>
      </c>
      <c r="Q14" s="2">
        <v>2.8010000000000002</v>
      </c>
      <c r="R14" s="2">
        <v>9.5299999999999996E-2</v>
      </c>
      <c r="S14" s="2">
        <v>9.4500000000000001E-2</v>
      </c>
      <c r="T14" s="2">
        <v>2.738</v>
      </c>
      <c r="U14" s="2">
        <v>2.7229999999999999</v>
      </c>
      <c r="V14" s="2">
        <v>2.7444999999999999</v>
      </c>
      <c r="W14" s="2">
        <v>2.7618</v>
      </c>
      <c r="X14" s="2">
        <v>2.8047</v>
      </c>
      <c r="Y14" s="2">
        <v>2.7565</v>
      </c>
    </row>
    <row r="15" spans="1:25" ht="15" customHeight="1" x14ac:dyDescent="0.2">
      <c r="A15" t="s">
        <v>12</v>
      </c>
      <c r="B15" s="77">
        <v>1.8721000000000001</v>
      </c>
      <c r="C15" s="2">
        <v>2.7604000000000002</v>
      </c>
      <c r="D15" s="2">
        <v>2.7568999999999999</v>
      </c>
      <c r="E15" s="2">
        <v>2.8633999999999999</v>
      </c>
      <c r="F15" s="2">
        <v>2.8420000000000001</v>
      </c>
      <c r="G15" s="2">
        <v>1.9589000000000001</v>
      </c>
      <c r="H15" s="2">
        <v>1.9488000000000001</v>
      </c>
      <c r="I15" s="2">
        <v>2.8755000000000002</v>
      </c>
      <c r="J15" s="2">
        <v>2.8795000000000002</v>
      </c>
      <c r="K15" s="2">
        <v>2.8231999999999999</v>
      </c>
      <c r="L15" s="2">
        <v>2.7801999999999998</v>
      </c>
      <c r="M15" s="2">
        <v>2.8475999999999999</v>
      </c>
      <c r="N15" s="2">
        <v>2.8574000000000002</v>
      </c>
      <c r="O15" s="2">
        <v>2.7132000000000001</v>
      </c>
      <c r="P15" s="2">
        <v>2.7014</v>
      </c>
      <c r="Q15" s="2">
        <v>2.5952000000000002</v>
      </c>
      <c r="R15" s="2">
        <v>2.5954999999999999</v>
      </c>
      <c r="S15" s="2">
        <v>2.8584999999999998</v>
      </c>
      <c r="T15" s="2">
        <v>2.8298000000000001</v>
      </c>
      <c r="U15" s="2">
        <v>2.8161</v>
      </c>
      <c r="V15" s="2">
        <v>2.7770000000000001</v>
      </c>
      <c r="W15" s="2">
        <v>2.8170000000000002</v>
      </c>
      <c r="X15" s="2">
        <v>2.8045</v>
      </c>
      <c r="Y15" s="77">
        <v>1.4738</v>
      </c>
    </row>
    <row r="16" spans="1:25" ht="15" customHeight="1" x14ac:dyDescent="0.2">
      <c r="A16" t="s">
        <v>13</v>
      </c>
      <c r="B16" s="2">
        <v>1.7276</v>
      </c>
      <c r="C16" s="2">
        <v>1.6514</v>
      </c>
      <c r="D16" s="2">
        <v>2.6932999999999998</v>
      </c>
      <c r="E16" s="2">
        <v>2.6560999999999999</v>
      </c>
      <c r="F16" s="2">
        <v>0.12889999999999999</v>
      </c>
      <c r="G16" s="2">
        <v>0.12509999999999999</v>
      </c>
      <c r="H16" s="2">
        <v>2.8207</v>
      </c>
      <c r="I16" s="2">
        <v>2.8258000000000001</v>
      </c>
      <c r="J16" s="2">
        <v>2.3799000000000001</v>
      </c>
      <c r="K16" s="2">
        <v>2.3351999999999999</v>
      </c>
      <c r="L16" s="2">
        <v>2.8188</v>
      </c>
      <c r="M16" s="2">
        <v>2.8372999999999999</v>
      </c>
      <c r="N16" s="2">
        <v>1.5197000000000001</v>
      </c>
      <c r="O16" s="2">
        <v>1.4074</v>
      </c>
      <c r="P16" s="2">
        <v>2.7528999999999999</v>
      </c>
      <c r="Q16" s="2">
        <v>2.7873000000000001</v>
      </c>
      <c r="R16" s="2">
        <v>0.58960000000000001</v>
      </c>
      <c r="S16" s="2">
        <v>0.5635</v>
      </c>
      <c r="T16" s="2">
        <v>2.7568000000000001</v>
      </c>
      <c r="U16" s="2">
        <v>2.7338</v>
      </c>
      <c r="V16" s="2">
        <v>2.7728999999999999</v>
      </c>
      <c r="W16" s="2">
        <v>2.7562000000000002</v>
      </c>
      <c r="X16" s="2">
        <v>2.8001</v>
      </c>
      <c r="Y16" s="2">
        <v>2.762</v>
      </c>
    </row>
    <row r="17" spans="1:25" ht="15" customHeight="1" x14ac:dyDescent="0.2">
      <c r="A17" t="s">
        <v>14</v>
      </c>
      <c r="B17" s="77">
        <v>1.4824999999999999</v>
      </c>
      <c r="C17" s="2">
        <v>2.8767</v>
      </c>
      <c r="D17" s="2">
        <v>2.9129999999999998</v>
      </c>
      <c r="E17" s="2">
        <v>2.6326000000000001</v>
      </c>
      <c r="F17" s="2">
        <v>2.6991000000000001</v>
      </c>
      <c r="G17" s="2">
        <v>2.2947000000000002</v>
      </c>
      <c r="H17" s="2">
        <v>2.3841999999999999</v>
      </c>
      <c r="I17" s="2">
        <v>2.9228999999999998</v>
      </c>
      <c r="J17" s="2">
        <v>2.8942000000000001</v>
      </c>
      <c r="K17" s="2">
        <v>2.8260000000000001</v>
      </c>
      <c r="L17" s="2">
        <v>2.8420999999999998</v>
      </c>
      <c r="M17" s="2">
        <v>2.8206000000000002</v>
      </c>
      <c r="N17" s="2">
        <v>2.8593999999999999</v>
      </c>
      <c r="O17" s="2">
        <v>2.7845</v>
      </c>
      <c r="P17" s="2">
        <v>2.7587999999999999</v>
      </c>
      <c r="Q17" s="2">
        <v>2.5468000000000002</v>
      </c>
      <c r="R17" s="2">
        <v>2.8508</v>
      </c>
      <c r="S17" s="2">
        <v>2.6880000000000002</v>
      </c>
      <c r="T17" s="2">
        <v>2.6873</v>
      </c>
      <c r="U17" s="2">
        <v>2.8043999999999998</v>
      </c>
      <c r="V17" s="2">
        <v>2.7509000000000001</v>
      </c>
      <c r="W17" s="2">
        <v>2.5893999999999999</v>
      </c>
      <c r="X17" s="2">
        <v>2.5802</v>
      </c>
      <c r="Y17" s="77">
        <v>1.3883000000000001</v>
      </c>
    </row>
    <row r="18" spans="1:25" ht="15" customHeight="1" x14ac:dyDescent="0.2">
      <c r="A18" t="s">
        <v>15</v>
      </c>
      <c r="B18" s="2">
        <v>2.9333999999999998</v>
      </c>
      <c r="C18" s="2">
        <v>2.8519000000000001</v>
      </c>
      <c r="D18" s="2">
        <v>2.3437000000000001</v>
      </c>
      <c r="E18" s="2">
        <v>2.3083999999999998</v>
      </c>
      <c r="F18" s="2">
        <v>1.6698999999999999</v>
      </c>
      <c r="G18" s="2">
        <v>1.5537000000000001</v>
      </c>
      <c r="H18" s="2">
        <v>2.8239000000000001</v>
      </c>
      <c r="I18" s="2">
        <v>2.7942999999999998</v>
      </c>
      <c r="J18" s="2">
        <v>2.8525</v>
      </c>
      <c r="K18" s="2">
        <v>2.7147999999999999</v>
      </c>
      <c r="L18" s="2">
        <v>2.9304999999999999</v>
      </c>
      <c r="M18" s="2">
        <v>2.9053</v>
      </c>
      <c r="N18" s="2">
        <v>2.8176000000000001</v>
      </c>
      <c r="O18" s="2">
        <v>2.8323</v>
      </c>
      <c r="P18" s="2">
        <v>2.9079000000000002</v>
      </c>
      <c r="Q18" s="2">
        <v>2.8986000000000001</v>
      </c>
      <c r="R18" s="2">
        <v>0.1608</v>
      </c>
      <c r="S18" s="2">
        <v>0.15409999999999999</v>
      </c>
      <c r="T18" s="2">
        <v>1.0238</v>
      </c>
      <c r="U18" s="2">
        <v>1.0133000000000001</v>
      </c>
      <c r="V18" s="2">
        <v>1.1617999999999999</v>
      </c>
      <c r="W18" s="2">
        <v>1.1435</v>
      </c>
      <c r="X18" s="2">
        <v>1.5174000000000001</v>
      </c>
      <c r="Y18" s="2">
        <v>1.3863000000000001</v>
      </c>
    </row>
    <row r="19" spans="1:25" ht="15" customHeight="1" x14ac:dyDescent="0.2">
      <c r="A19" t="s">
        <v>16</v>
      </c>
      <c r="B19" s="77">
        <v>0.67320000000000002</v>
      </c>
      <c r="C19" s="2">
        <v>2.7669999999999999</v>
      </c>
      <c r="D19" s="2">
        <v>2.7338</v>
      </c>
      <c r="E19" s="2">
        <v>2.4964</v>
      </c>
      <c r="F19" s="2">
        <v>2.4390999999999998</v>
      </c>
      <c r="G19" s="2">
        <v>2.8416000000000001</v>
      </c>
      <c r="H19" s="2">
        <v>2.8605</v>
      </c>
      <c r="I19" s="2">
        <v>2.8412000000000002</v>
      </c>
      <c r="J19" s="2">
        <v>2.8689</v>
      </c>
      <c r="K19" s="2">
        <v>1.7081</v>
      </c>
      <c r="L19" s="2">
        <v>1.6427</v>
      </c>
      <c r="M19" s="2">
        <v>2.86</v>
      </c>
      <c r="N19" s="2">
        <v>2.8898999999999999</v>
      </c>
      <c r="O19" s="2">
        <v>1.4783999999999999</v>
      </c>
      <c r="P19" s="2">
        <v>1.4545999999999999</v>
      </c>
      <c r="Q19" s="2">
        <v>2.9055</v>
      </c>
      <c r="R19" s="2">
        <v>2.8767999999999998</v>
      </c>
      <c r="S19" s="2">
        <v>1.1532</v>
      </c>
      <c r="T19" s="2">
        <v>1.0979000000000001</v>
      </c>
      <c r="U19" s="2">
        <v>1.2153</v>
      </c>
      <c r="V19" s="2">
        <v>1.1800999999999999</v>
      </c>
      <c r="W19" s="2">
        <v>1.7007000000000001</v>
      </c>
      <c r="X19" s="2">
        <v>1.6147</v>
      </c>
      <c r="Y19" s="77">
        <v>0.64280000000000004</v>
      </c>
    </row>
    <row r="20" spans="1:25" ht="15" customHeight="1" x14ac:dyDescent="0.2">
      <c r="A20" t="s">
        <v>17</v>
      </c>
      <c r="B20" s="2">
        <v>1.0285</v>
      </c>
      <c r="C20" s="2">
        <v>1.0267999999999999</v>
      </c>
      <c r="D20" s="2">
        <v>2.9523999999999999</v>
      </c>
      <c r="E20" s="2">
        <v>2.8992</v>
      </c>
      <c r="F20" s="2">
        <v>1.8735999999999999</v>
      </c>
      <c r="G20" s="2">
        <v>1.7164999999999999</v>
      </c>
      <c r="H20" s="2">
        <v>2.77</v>
      </c>
      <c r="I20" s="2">
        <v>2.6785000000000001</v>
      </c>
      <c r="J20" s="2">
        <v>0.17069999999999999</v>
      </c>
      <c r="K20" s="2">
        <v>0.15909999999999999</v>
      </c>
      <c r="L20" s="2">
        <v>0.42420000000000002</v>
      </c>
      <c r="M20" s="2">
        <v>0.40279999999999999</v>
      </c>
      <c r="N20" s="2">
        <v>0.60970000000000002</v>
      </c>
      <c r="O20" s="2">
        <v>0.55859999999999999</v>
      </c>
      <c r="P20" s="2">
        <v>2.8999000000000001</v>
      </c>
      <c r="Q20" s="2">
        <v>2.8818999999999999</v>
      </c>
      <c r="R20" s="2">
        <v>2.8996</v>
      </c>
      <c r="S20" s="2">
        <v>2.8904000000000001</v>
      </c>
      <c r="T20" s="2">
        <v>2.8895</v>
      </c>
      <c r="U20" s="2">
        <v>2.8948</v>
      </c>
      <c r="V20" s="2">
        <v>0.1046</v>
      </c>
      <c r="W20" s="2">
        <v>9.8900000000000002E-2</v>
      </c>
      <c r="X20" s="2">
        <v>0.5615</v>
      </c>
      <c r="Y20" s="2">
        <v>0.50009999999999999</v>
      </c>
    </row>
    <row r="21" spans="1:25" ht="15" customHeight="1" x14ac:dyDescent="0.2">
      <c r="A21" t="s">
        <v>18</v>
      </c>
      <c r="B21" s="77">
        <v>0.34570000000000001</v>
      </c>
      <c r="C21" s="2">
        <v>2.8041999999999998</v>
      </c>
      <c r="D21" s="2">
        <v>2.7664</v>
      </c>
      <c r="E21" s="2">
        <v>2.9035000000000002</v>
      </c>
      <c r="F21" s="2">
        <v>2.9094000000000002</v>
      </c>
      <c r="G21" s="2">
        <v>2.3035000000000001</v>
      </c>
      <c r="H21" s="2">
        <v>2.3048000000000002</v>
      </c>
      <c r="I21" s="2">
        <v>2.3056999999999999</v>
      </c>
      <c r="J21" s="2">
        <v>2.4072</v>
      </c>
      <c r="K21" s="2">
        <v>2.87</v>
      </c>
      <c r="L21" s="2">
        <v>2.8672</v>
      </c>
      <c r="M21" s="2">
        <v>2.5674999999999999</v>
      </c>
      <c r="N21" s="2">
        <v>2.5669</v>
      </c>
      <c r="O21" s="2">
        <v>1.5802</v>
      </c>
      <c r="P21" s="2">
        <v>1.5797000000000001</v>
      </c>
      <c r="Q21" s="2">
        <v>0.24179999999999999</v>
      </c>
      <c r="R21" s="2">
        <v>0.24929999999999999</v>
      </c>
      <c r="S21" s="2">
        <v>1.5888</v>
      </c>
      <c r="T21" s="2">
        <v>1.6274999999999999</v>
      </c>
      <c r="U21" s="2">
        <v>2.4272999999999998</v>
      </c>
      <c r="V21" s="2">
        <v>2.3801999999999999</v>
      </c>
      <c r="W21" s="2">
        <v>2.8</v>
      </c>
      <c r="X21" s="2">
        <v>2.8089</v>
      </c>
      <c r="Y21" s="77">
        <v>0.33860000000000001</v>
      </c>
    </row>
    <row r="22" spans="1:25" ht="15" customHeight="1" x14ac:dyDescent="0.2">
      <c r="A22" t="s">
        <v>19</v>
      </c>
      <c r="B22" s="2">
        <v>9.2299999999999993E-2</v>
      </c>
      <c r="C22" s="2">
        <v>8.3500000000000005E-2</v>
      </c>
      <c r="D22" s="2">
        <v>2.7723</v>
      </c>
      <c r="E22" s="2">
        <v>2.7065999999999999</v>
      </c>
      <c r="F22" s="2">
        <v>1.0085</v>
      </c>
      <c r="G22" s="2">
        <v>0.95179999999999998</v>
      </c>
      <c r="H22" s="2">
        <v>1.9704999999999999</v>
      </c>
      <c r="I22" s="2">
        <v>1.8331</v>
      </c>
      <c r="J22" s="2">
        <v>0.18609999999999999</v>
      </c>
      <c r="K22" s="2">
        <v>0.17369999999999999</v>
      </c>
      <c r="L22" s="2">
        <v>1.3926000000000001</v>
      </c>
      <c r="M22" s="2">
        <v>1.3815999999999999</v>
      </c>
      <c r="N22" s="2">
        <v>2.8748</v>
      </c>
      <c r="O22" s="2">
        <v>2.8942999999999999</v>
      </c>
      <c r="P22" s="2">
        <v>2.9201000000000001</v>
      </c>
      <c r="Q22" s="2">
        <v>2.8730000000000002</v>
      </c>
      <c r="R22" s="2">
        <v>2.4857999999999998</v>
      </c>
      <c r="S22" s="2">
        <v>2.4163999999999999</v>
      </c>
      <c r="T22" s="2">
        <v>2.8765000000000001</v>
      </c>
      <c r="U22" s="2">
        <v>2.8736999999999999</v>
      </c>
      <c r="V22" s="2">
        <v>0.82169999999999999</v>
      </c>
      <c r="W22" s="2">
        <v>0.84150000000000003</v>
      </c>
      <c r="X22" s="2">
        <v>2.8144</v>
      </c>
      <c r="Y22" s="2">
        <v>2.7425999999999999</v>
      </c>
    </row>
    <row r="23" spans="1:25" ht="15" customHeight="1" x14ac:dyDescent="0.2">
      <c r="A23" t="s">
        <v>20</v>
      </c>
      <c r="B23" s="77">
        <v>0.1825</v>
      </c>
      <c r="C23" s="2">
        <v>2.9104999999999999</v>
      </c>
      <c r="D23" s="2">
        <v>2.8570000000000002</v>
      </c>
      <c r="E23" s="2">
        <v>2.8668999999999998</v>
      </c>
      <c r="F23" s="2">
        <v>2.8704999999999998</v>
      </c>
      <c r="G23" s="2">
        <v>2.5196999999999998</v>
      </c>
      <c r="H23" s="2">
        <v>2.4643000000000002</v>
      </c>
      <c r="I23" s="2">
        <v>2.6741000000000001</v>
      </c>
      <c r="J23" s="2">
        <v>2.7061000000000002</v>
      </c>
      <c r="K23" s="2">
        <v>2.8643000000000001</v>
      </c>
      <c r="L23" s="2">
        <v>2.8742999999999999</v>
      </c>
      <c r="M23" s="2">
        <v>2.2946</v>
      </c>
      <c r="N23" s="2">
        <v>2.1095000000000002</v>
      </c>
      <c r="O23" s="2">
        <v>2.5547</v>
      </c>
      <c r="P23" s="2">
        <v>2.448</v>
      </c>
      <c r="Q23" s="2">
        <v>2.8165</v>
      </c>
      <c r="R23" s="2">
        <v>2.8954</v>
      </c>
      <c r="S23" s="2">
        <v>2.8628999999999998</v>
      </c>
      <c r="T23" s="2">
        <v>2.8546999999999998</v>
      </c>
      <c r="U23" s="2">
        <v>2.6932999999999998</v>
      </c>
      <c r="V23" s="2">
        <v>2.6034000000000002</v>
      </c>
      <c r="W23" s="2">
        <v>2.8586999999999998</v>
      </c>
      <c r="X23" s="2">
        <v>2.8384999999999998</v>
      </c>
      <c r="Y23" s="77">
        <v>0.17879999999999999</v>
      </c>
    </row>
    <row r="24" spans="1:25" ht="15" customHeight="1" x14ac:dyDescent="0.2">
      <c r="A24" t="s">
        <v>21</v>
      </c>
      <c r="B24" s="2">
        <v>1.7702</v>
      </c>
      <c r="C24" s="2">
        <v>1.5961000000000001</v>
      </c>
      <c r="D24" s="2">
        <v>2.9399000000000002</v>
      </c>
      <c r="E24" s="2">
        <v>2.9125000000000001</v>
      </c>
      <c r="F24" s="2">
        <v>0.20910000000000001</v>
      </c>
      <c r="G24" s="2">
        <v>0.1905</v>
      </c>
      <c r="H24" s="2">
        <v>0.20949999999999999</v>
      </c>
      <c r="I24" s="2">
        <v>0.19950000000000001</v>
      </c>
      <c r="J24" s="2">
        <v>2.5771000000000002</v>
      </c>
      <c r="K24" s="2">
        <v>2.4786999999999999</v>
      </c>
      <c r="L24" s="2">
        <v>2.1675</v>
      </c>
      <c r="M24" s="2">
        <v>2.0222000000000002</v>
      </c>
      <c r="N24" s="2">
        <v>1.2661</v>
      </c>
      <c r="O24" s="2">
        <v>1.115</v>
      </c>
      <c r="P24" s="2">
        <v>2.8807999999999998</v>
      </c>
      <c r="Q24" s="2">
        <v>2.8952</v>
      </c>
      <c r="R24" s="2">
        <v>1.4469000000000001</v>
      </c>
      <c r="S24" s="2">
        <v>1.4115</v>
      </c>
      <c r="T24" s="2">
        <v>2.899</v>
      </c>
      <c r="U24" s="2">
        <v>2.8645</v>
      </c>
      <c r="V24" s="2">
        <v>2.8277000000000001</v>
      </c>
      <c r="W24" s="2">
        <v>2.8159999999999998</v>
      </c>
      <c r="X24" s="2">
        <v>2.5583999999999998</v>
      </c>
      <c r="Y24" s="2">
        <v>2.4990999999999999</v>
      </c>
    </row>
    <row r="25" spans="1:25" ht="15" customHeight="1" x14ac:dyDescent="0.2">
      <c r="A25" t="s">
        <v>22</v>
      </c>
      <c r="B25" s="77">
        <v>4.7E-2</v>
      </c>
      <c r="C25" s="2">
        <v>2.9214000000000002</v>
      </c>
      <c r="D25" s="2">
        <v>2.9011</v>
      </c>
      <c r="E25" s="2">
        <v>1.6409</v>
      </c>
      <c r="F25" s="2">
        <v>1.5851</v>
      </c>
      <c r="G25" s="2">
        <v>2.8965999999999998</v>
      </c>
      <c r="H25" s="2">
        <v>2.9011</v>
      </c>
      <c r="I25" s="2">
        <v>2.8784000000000001</v>
      </c>
      <c r="J25" s="2">
        <v>2.9085999999999999</v>
      </c>
      <c r="K25" s="2">
        <v>2.8567</v>
      </c>
      <c r="L25" s="2">
        <v>2.8249</v>
      </c>
      <c r="M25" s="2">
        <v>2.7608000000000001</v>
      </c>
      <c r="N25" s="2">
        <v>2.7452999999999999</v>
      </c>
      <c r="O25" s="2">
        <v>2.5335999999999999</v>
      </c>
      <c r="P25" s="2">
        <v>2.4634999999999998</v>
      </c>
      <c r="Q25" s="2">
        <v>1.4503999999999999</v>
      </c>
      <c r="R25" s="2">
        <v>1.3069999999999999</v>
      </c>
      <c r="S25" s="2">
        <v>2.8668999999999998</v>
      </c>
      <c r="T25" s="2">
        <v>2.8271999999999999</v>
      </c>
      <c r="U25" s="2">
        <v>0.94840000000000002</v>
      </c>
      <c r="V25" s="2">
        <v>0.81899999999999995</v>
      </c>
      <c r="W25" s="2">
        <v>2.7690000000000001</v>
      </c>
      <c r="X25" s="2">
        <v>2.7823000000000002</v>
      </c>
      <c r="Y25" s="77">
        <v>7.4399999999999994E-2</v>
      </c>
    </row>
    <row r="26" spans="1:25" ht="15" customHeight="1" x14ac:dyDescent="0.2">
      <c r="A26" t="s">
        <v>23</v>
      </c>
      <c r="B26" s="2">
        <v>1.0573999999999999</v>
      </c>
      <c r="C26" s="2">
        <v>0.93910000000000005</v>
      </c>
      <c r="D26" s="2">
        <v>3.0127000000000002</v>
      </c>
      <c r="E26" s="2">
        <v>3.016</v>
      </c>
      <c r="F26" s="2">
        <v>2.4714</v>
      </c>
      <c r="G26" s="2">
        <v>2.3275000000000001</v>
      </c>
      <c r="H26" s="2">
        <v>3.0819000000000001</v>
      </c>
      <c r="I26" s="2">
        <v>3.0800999999999998</v>
      </c>
      <c r="J26" s="2">
        <v>1.1735</v>
      </c>
      <c r="K26" s="2">
        <v>1.0789</v>
      </c>
      <c r="L26" s="2">
        <v>2.9447999999999999</v>
      </c>
      <c r="M26" s="2">
        <v>2.8887</v>
      </c>
      <c r="N26" s="2">
        <v>2.6535000000000002</v>
      </c>
      <c r="O26" s="2">
        <v>2.4876</v>
      </c>
      <c r="P26" s="2">
        <v>3.0512000000000001</v>
      </c>
      <c r="Q26" s="2">
        <v>3.0255999999999998</v>
      </c>
      <c r="R26" s="2">
        <v>3.0326</v>
      </c>
      <c r="S26" s="2">
        <v>3.0144000000000002</v>
      </c>
      <c r="T26" s="2">
        <v>2.9426999999999999</v>
      </c>
      <c r="U26" s="2">
        <v>2.8736999999999999</v>
      </c>
      <c r="V26" s="2">
        <v>1.224</v>
      </c>
      <c r="W26" s="2">
        <v>1.0363</v>
      </c>
      <c r="X26" s="2">
        <v>2.9773999999999998</v>
      </c>
      <c r="Y26" s="2">
        <v>2.9632999999999998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2.5869499999999999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2.2894999999999999</v>
      </c>
      <c r="R51" t="s">
        <v>319</v>
      </c>
      <c r="S51">
        <v>0.98398985784721227</v>
      </c>
    </row>
    <row r="52" spans="2:26" ht="15" customHeight="1" x14ac:dyDescent="0.2">
      <c r="B52" t="s">
        <v>209</v>
      </c>
      <c r="C52">
        <v>100</v>
      </c>
      <c r="D52" s="3">
        <f>AVERAGE(B15,Y15)</f>
        <v>1.6729500000000002</v>
      </c>
      <c r="R52" t="s">
        <v>320</v>
      </c>
      <c r="S52">
        <v>0.96823604034617705</v>
      </c>
    </row>
    <row r="53" spans="2:26" ht="15" customHeight="1" x14ac:dyDescent="0.2">
      <c r="B53" t="s">
        <v>210</v>
      </c>
      <c r="C53">
        <v>80</v>
      </c>
      <c r="D53" s="3">
        <f>AVERAGE(B17,Y17)</f>
        <v>1.4354</v>
      </c>
      <c r="R53" t="s">
        <v>321</v>
      </c>
      <c r="S53">
        <v>0.9618832484154124</v>
      </c>
    </row>
    <row r="54" spans="2:26" ht="15" customHeight="1" x14ac:dyDescent="0.2">
      <c r="B54" t="s">
        <v>211</v>
      </c>
      <c r="C54">
        <v>40</v>
      </c>
      <c r="D54" s="3">
        <f>AVERAGE(B19,Y19)</f>
        <v>0.65800000000000003</v>
      </c>
      <c r="R54" t="s">
        <v>322</v>
      </c>
      <c r="S54">
        <v>0.18478268608441112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0.34215000000000001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0.18064999999999998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5.2040224889028641</v>
      </c>
      <c r="U59">
        <v>5.2040224889028641</v>
      </c>
      <c r="V59">
        <v>152.41110536885546</v>
      </c>
      <c r="W59">
        <v>6.1759918598116629E-5</v>
      </c>
    </row>
    <row r="60" spans="2:26" ht="15" customHeight="1" x14ac:dyDescent="0.2">
      <c r="R60" t="s">
        <v>326</v>
      </c>
      <c r="S60">
        <v>5</v>
      </c>
      <c r="T60">
        <v>0.17072320538285013</v>
      </c>
      <c r="U60">
        <v>3.4144641076570025E-2</v>
      </c>
    </row>
    <row r="61" spans="2:26" ht="15" customHeight="1" thickBot="1" x14ac:dyDescent="0.25">
      <c r="R61" s="15" t="s">
        <v>327</v>
      </c>
      <c r="S61" s="15">
        <v>6</v>
      </c>
      <c r="T61" s="15">
        <v>5.3747456942857141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0.17230289855072445</v>
      </c>
      <c r="T64">
        <v>0.11558956055035012</v>
      </c>
      <c r="U64">
        <v>1.4906441181223311</v>
      </c>
      <c r="V64">
        <v>0.19624719128770843</v>
      </c>
      <c r="W64">
        <v>-0.12482952618918958</v>
      </c>
      <c r="X64">
        <v>0.46943532329063847</v>
      </c>
      <c r="Y64">
        <v>-0.12482952618918958</v>
      </c>
      <c r="Z64">
        <v>0.46943532329063847</v>
      </c>
    </row>
    <row r="65" spans="18:26" ht="15" customHeight="1" thickBot="1" x14ac:dyDescent="0.25">
      <c r="R65" s="15" t="s">
        <v>340</v>
      </c>
      <c r="S65" s="15">
        <v>1.3265799516908214E-2</v>
      </c>
      <c r="T65" s="15">
        <v>1.0745462755235341E-3</v>
      </c>
      <c r="U65" s="15">
        <v>12.345489272153429</v>
      </c>
      <c r="V65" s="15">
        <v>6.1759918598116751E-5</v>
      </c>
      <c r="W65" s="15">
        <v>1.0503590379496762E-2</v>
      </c>
      <c r="X65" s="15">
        <v>1.6028008654319664E-2</v>
      </c>
      <c r="Y65" s="15">
        <v>1.0503590379496762E-2</v>
      </c>
      <c r="Z65" s="15">
        <v>1.6028008654319664E-2</v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BBAF7-7B41-41BB-9A64-EE02139D1F49}">
  <sheetPr codeName="Sheet35"/>
  <dimension ref="A1:Z65"/>
  <sheetViews>
    <sheetView topLeftCell="A10" workbookViewId="0">
      <selection activeCell="R48" sqref="R48:Z68"/>
    </sheetView>
  </sheetViews>
  <sheetFormatPr defaultColWidth="9.140625" defaultRowHeight="15" customHeight="1" x14ac:dyDescent="0.2"/>
  <cols>
    <col min="1" max="1" width="22.42578125" customWidth="1"/>
    <col min="2" max="2" width="11.28515625" customWidth="1"/>
    <col min="3" max="3" width="8" customWidth="1"/>
    <col min="4" max="5" width="8.140625" customWidth="1"/>
    <col min="6" max="17" width="8" customWidth="1"/>
    <col min="18" max="18" width="13.28515625" customWidth="1"/>
    <col min="19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3903</v>
      </c>
    </row>
    <row r="3" spans="1:25" ht="15" customHeight="1" x14ac:dyDescent="0.2">
      <c r="A3" t="s">
        <v>3904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2.7982</v>
      </c>
      <c r="C11" s="2">
        <v>2.8938000000000001</v>
      </c>
      <c r="D11" s="2">
        <v>2.9497</v>
      </c>
      <c r="E11" s="2">
        <v>2.9235000000000002</v>
      </c>
      <c r="F11" s="2">
        <v>2.9302000000000001</v>
      </c>
      <c r="G11" s="2">
        <v>2.8807999999999998</v>
      </c>
      <c r="H11" s="2">
        <v>2.9260000000000002</v>
      </c>
      <c r="I11" s="2">
        <v>2.2360000000000002</v>
      </c>
      <c r="J11" s="2">
        <v>2.2545000000000002</v>
      </c>
      <c r="K11" s="2">
        <v>2.3729</v>
      </c>
      <c r="L11" s="2">
        <v>2.2393999999999998</v>
      </c>
      <c r="M11" s="2">
        <v>1.7557</v>
      </c>
      <c r="N11" s="2">
        <v>1.7365999999999999</v>
      </c>
      <c r="O11" s="2">
        <v>2.8738000000000001</v>
      </c>
      <c r="P11" s="2">
        <v>2.8449</v>
      </c>
      <c r="Q11" s="2">
        <v>2.5920000000000001</v>
      </c>
      <c r="R11" s="2">
        <v>2.5238</v>
      </c>
      <c r="S11" s="2">
        <v>0.1119</v>
      </c>
      <c r="T11" s="2">
        <v>0.1081</v>
      </c>
      <c r="U11" s="2">
        <v>0.10489999999999999</v>
      </c>
      <c r="V11" s="2">
        <v>0.1052</v>
      </c>
      <c r="W11" s="2">
        <v>2.589</v>
      </c>
      <c r="X11" s="2">
        <v>2.4742000000000002</v>
      </c>
      <c r="Y11" s="77">
        <v>2.5825999999999998</v>
      </c>
    </row>
    <row r="12" spans="1:25" ht="15" customHeight="1" x14ac:dyDescent="0.2">
      <c r="A12" t="s">
        <v>9</v>
      </c>
      <c r="B12" s="2">
        <v>2.7970000000000002</v>
      </c>
      <c r="C12" s="2">
        <v>2.7671000000000001</v>
      </c>
      <c r="D12" s="2">
        <v>1.1536</v>
      </c>
      <c r="E12" s="2">
        <v>1.0779000000000001</v>
      </c>
      <c r="F12" s="2">
        <v>0.90659999999999996</v>
      </c>
      <c r="G12" s="2">
        <v>0.81950000000000001</v>
      </c>
      <c r="H12" s="2">
        <v>0.39979999999999999</v>
      </c>
      <c r="I12" s="2">
        <v>0.36799999999999999</v>
      </c>
      <c r="J12" s="2">
        <v>2.0651000000000002</v>
      </c>
      <c r="K12" s="2">
        <v>1.9146000000000001</v>
      </c>
      <c r="L12" s="2">
        <v>2.2101000000000002</v>
      </c>
      <c r="M12" s="2">
        <v>2.0992999999999999</v>
      </c>
      <c r="N12" s="2">
        <v>0.45829999999999999</v>
      </c>
      <c r="O12" s="2">
        <v>0.43030000000000002</v>
      </c>
      <c r="P12" s="2">
        <v>0.32890000000000003</v>
      </c>
      <c r="Q12" s="2">
        <v>0.32190000000000002</v>
      </c>
      <c r="R12" s="2">
        <v>0.29630000000000001</v>
      </c>
      <c r="S12" s="2">
        <v>0.28999999999999998</v>
      </c>
      <c r="T12" s="2">
        <v>0.1777</v>
      </c>
      <c r="U12" s="2">
        <v>0.18190000000000001</v>
      </c>
      <c r="V12" s="2">
        <v>2.5829</v>
      </c>
      <c r="W12" s="2">
        <v>2.5581</v>
      </c>
      <c r="X12" s="2">
        <v>2.5804</v>
      </c>
      <c r="Y12" s="2">
        <v>2.4217</v>
      </c>
    </row>
    <row r="13" spans="1:25" ht="15" customHeight="1" x14ac:dyDescent="0.2">
      <c r="A13" t="s">
        <v>10</v>
      </c>
      <c r="B13" s="77">
        <v>2.5512999999999999</v>
      </c>
      <c r="C13" s="2">
        <v>2.5003000000000002</v>
      </c>
      <c r="D13" s="2">
        <v>2.4906000000000001</v>
      </c>
      <c r="E13" s="2">
        <v>2.2734999999999999</v>
      </c>
      <c r="F13" s="2">
        <v>2.1815000000000002</v>
      </c>
      <c r="G13" s="2">
        <v>1.3472</v>
      </c>
      <c r="H13" s="2">
        <v>1.2977000000000001</v>
      </c>
      <c r="I13" s="2">
        <v>2.9458000000000002</v>
      </c>
      <c r="J13" s="2">
        <v>2.9186000000000001</v>
      </c>
      <c r="K13" s="2">
        <v>2.9209999999999998</v>
      </c>
      <c r="L13" s="2">
        <v>2.8871000000000002</v>
      </c>
      <c r="M13" s="2">
        <v>2.0737000000000001</v>
      </c>
      <c r="N13" s="2">
        <v>2.0076000000000001</v>
      </c>
      <c r="O13" s="2">
        <v>2.8851</v>
      </c>
      <c r="P13" s="2">
        <v>2.8601000000000001</v>
      </c>
      <c r="Q13" s="2">
        <v>2.8431999999999999</v>
      </c>
      <c r="R13" s="2">
        <v>2.8622999999999998</v>
      </c>
      <c r="S13" s="2">
        <v>2.8509000000000002</v>
      </c>
      <c r="T13" s="2">
        <v>2.8414999999999999</v>
      </c>
      <c r="U13" s="2">
        <v>6.6500000000000004E-2</v>
      </c>
      <c r="V13" s="2">
        <v>5.7500000000000002E-2</v>
      </c>
      <c r="W13" s="2">
        <v>2.7919</v>
      </c>
      <c r="X13" s="2">
        <v>2.7890999999999999</v>
      </c>
      <c r="Y13" s="77">
        <v>2.2826</v>
      </c>
    </row>
    <row r="14" spans="1:25" ht="15" customHeight="1" x14ac:dyDescent="0.2">
      <c r="A14" t="s">
        <v>11</v>
      </c>
      <c r="B14" s="2">
        <v>1.7635000000000001</v>
      </c>
      <c r="C14" s="2">
        <v>1.637</v>
      </c>
      <c r="D14" s="2">
        <v>1.2233000000000001</v>
      </c>
      <c r="E14" s="2">
        <v>1.1149</v>
      </c>
      <c r="F14" s="2">
        <v>1.8374999999999999</v>
      </c>
      <c r="G14" s="2">
        <v>1.7162999999999999</v>
      </c>
      <c r="H14" s="2">
        <v>1.4397</v>
      </c>
      <c r="I14" s="2">
        <v>1.3778999999999999</v>
      </c>
      <c r="J14" s="2">
        <v>2.9491999999999998</v>
      </c>
      <c r="K14" s="2">
        <v>2.9636</v>
      </c>
      <c r="L14" s="2">
        <v>2.9121000000000001</v>
      </c>
      <c r="M14" s="2">
        <v>2.9723000000000002</v>
      </c>
      <c r="N14" s="2">
        <v>0.72219999999999995</v>
      </c>
      <c r="O14" s="2">
        <v>0.7016</v>
      </c>
      <c r="P14" s="2">
        <v>0.64859999999999995</v>
      </c>
      <c r="Q14" s="2">
        <v>0.63519999999999999</v>
      </c>
      <c r="R14" s="2">
        <v>8.3000000000000004E-2</v>
      </c>
      <c r="S14" s="2">
        <v>8.09E-2</v>
      </c>
      <c r="T14" s="2">
        <v>7.0000000000000007E-2</v>
      </c>
      <c r="U14" s="2">
        <v>7.2800000000000004E-2</v>
      </c>
      <c r="V14" s="2">
        <v>1.7957000000000001</v>
      </c>
      <c r="W14" s="2">
        <v>1.7091000000000001</v>
      </c>
      <c r="X14" s="2">
        <v>2.3464999999999998</v>
      </c>
      <c r="Y14" s="2">
        <v>2.3243</v>
      </c>
    </row>
    <row r="15" spans="1:25" ht="15" customHeight="1" x14ac:dyDescent="0.2">
      <c r="A15" t="s">
        <v>12</v>
      </c>
      <c r="B15" s="77">
        <v>1.8801000000000001</v>
      </c>
      <c r="C15" s="2">
        <v>2.9661</v>
      </c>
      <c r="D15" s="2">
        <v>2.9357000000000002</v>
      </c>
      <c r="E15" s="2">
        <v>2.9026000000000001</v>
      </c>
      <c r="F15" s="2">
        <v>2.9058999999999999</v>
      </c>
      <c r="G15" s="2">
        <v>2.8329</v>
      </c>
      <c r="H15" s="2">
        <v>2.8487</v>
      </c>
      <c r="I15" s="2">
        <v>2.8313999999999999</v>
      </c>
      <c r="J15" s="2">
        <v>2.8285</v>
      </c>
      <c r="K15" s="2">
        <v>2.3382000000000001</v>
      </c>
      <c r="L15" s="2">
        <v>2.2597</v>
      </c>
      <c r="M15" s="2">
        <v>1.7778</v>
      </c>
      <c r="N15" s="2">
        <v>1.7071000000000001</v>
      </c>
      <c r="O15" s="2">
        <v>2.9009</v>
      </c>
      <c r="P15" s="2">
        <v>2.8466999999999998</v>
      </c>
      <c r="Q15" s="2">
        <v>2.9222000000000001</v>
      </c>
      <c r="R15" s="2">
        <v>2.8856000000000002</v>
      </c>
      <c r="S15" s="2">
        <v>2.8586</v>
      </c>
      <c r="T15" s="2">
        <v>2.8348</v>
      </c>
      <c r="U15" s="2">
        <v>2.839</v>
      </c>
      <c r="V15" s="2">
        <v>2.8016000000000001</v>
      </c>
      <c r="W15" s="2">
        <v>2.8325999999999998</v>
      </c>
      <c r="X15" s="2">
        <v>2.8180999999999998</v>
      </c>
      <c r="Y15" s="77">
        <v>1.7528999999999999</v>
      </c>
    </row>
    <row r="16" spans="1:25" ht="15" customHeight="1" x14ac:dyDescent="0.2">
      <c r="A16" t="s">
        <v>13</v>
      </c>
      <c r="B16" s="2">
        <v>2.6657000000000002</v>
      </c>
      <c r="C16" s="2">
        <v>2.5219999999999998</v>
      </c>
      <c r="D16" s="2">
        <v>2.403</v>
      </c>
      <c r="E16" s="2">
        <v>2.3199999999999998</v>
      </c>
      <c r="F16" s="2">
        <v>1.7049000000000001</v>
      </c>
      <c r="G16" s="2">
        <v>1.5443</v>
      </c>
      <c r="H16" s="2">
        <v>1.2487999999999999</v>
      </c>
      <c r="I16" s="2">
        <v>1.1813</v>
      </c>
      <c r="J16" s="2">
        <v>1.2098</v>
      </c>
      <c r="K16" s="2">
        <v>1.1355</v>
      </c>
      <c r="L16" s="2">
        <v>1.0948</v>
      </c>
      <c r="M16" s="2">
        <v>1.0684</v>
      </c>
      <c r="N16" s="2">
        <v>1.4109</v>
      </c>
      <c r="O16" s="2">
        <v>1.3151999999999999</v>
      </c>
      <c r="P16" s="2">
        <v>9.4100000000000003E-2</v>
      </c>
      <c r="Q16" s="2">
        <v>9.5399999999999999E-2</v>
      </c>
      <c r="R16" s="2">
        <v>0.24679999999999999</v>
      </c>
      <c r="S16" s="2">
        <v>0.23269999999999999</v>
      </c>
      <c r="T16" s="2">
        <v>1.4592000000000001</v>
      </c>
      <c r="U16" s="2">
        <v>1.3912</v>
      </c>
      <c r="V16" s="2">
        <v>1.2685</v>
      </c>
      <c r="W16" s="2">
        <v>1.3303</v>
      </c>
      <c r="X16" s="2">
        <v>0.95250000000000001</v>
      </c>
      <c r="Y16" s="2">
        <v>1.0967</v>
      </c>
    </row>
    <row r="17" spans="1:25" ht="15" customHeight="1" x14ac:dyDescent="0.2">
      <c r="A17" t="s">
        <v>14</v>
      </c>
      <c r="B17" s="77">
        <v>1.5688</v>
      </c>
      <c r="C17" s="2">
        <v>2.8797000000000001</v>
      </c>
      <c r="D17" s="2">
        <v>2.9498000000000002</v>
      </c>
      <c r="E17" s="2">
        <v>2.8923000000000001</v>
      </c>
      <c r="F17" s="2">
        <v>2.8868</v>
      </c>
      <c r="G17" s="2">
        <v>2.4060999999999999</v>
      </c>
      <c r="H17" s="2">
        <v>2.9060000000000001</v>
      </c>
      <c r="I17" s="2">
        <v>1.9843999999999999</v>
      </c>
      <c r="J17" s="2">
        <v>1.9279999999999999</v>
      </c>
      <c r="K17" s="2">
        <v>1.7181999999999999</v>
      </c>
      <c r="L17" s="2">
        <v>1.6648000000000001</v>
      </c>
      <c r="M17" s="2">
        <v>1.7157</v>
      </c>
      <c r="N17" s="2">
        <v>1.6802999999999999</v>
      </c>
      <c r="O17" s="2">
        <v>1.028</v>
      </c>
      <c r="P17" s="2">
        <v>0.97660000000000002</v>
      </c>
      <c r="Q17" s="2">
        <v>2.7555000000000001</v>
      </c>
      <c r="R17" s="2">
        <v>2.7563</v>
      </c>
      <c r="S17" s="2">
        <v>1.4058999999999999</v>
      </c>
      <c r="T17" s="2">
        <v>1.3134999999999999</v>
      </c>
      <c r="U17" s="2">
        <v>2.8472</v>
      </c>
      <c r="V17" s="2">
        <v>2.7743000000000002</v>
      </c>
      <c r="W17" s="2">
        <v>2.5394000000000001</v>
      </c>
      <c r="X17" s="2">
        <v>2.4710999999999999</v>
      </c>
      <c r="Y17" s="77">
        <v>1.4440999999999999</v>
      </c>
    </row>
    <row r="18" spans="1:25" ht="15" customHeight="1" x14ac:dyDescent="0.2">
      <c r="A18" t="s">
        <v>15</v>
      </c>
      <c r="B18" s="2">
        <v>0.89439999999999997</v>
      </c>
      <c r="C18" s="2">
        <v>0.81169999999999998</v>
      </c>
      <c r="D18" s="2">
        <v>9.4E-2</v>
      </c>
      <c r="E18" s="2">
        <v>8.7800000000000003E-2</v>
      </c>
      <c r="F18" s="2">
        <v>0.47710000000000002</v>
      </c>
      <c r="G18" s="2">
        <v>0.43169999999999997</v>
      </c>
      <c r="H18" s="2">
        <v>1.0145</v>
      </c>
      <c r="I18" s="2">
        <v>0.94710000000000005</v>
      </c>
      <c r="J18" s="2">
        <v>0.18809999999999999</v>
      </c>
      <c r="K18" s="2">
        <v>0.1643</v>
      </c>
      <c r="L18" s="2">
        <v>2.5743999999999998</v>
      </c>
      <c r="M18" s="2">
        <v>2.4110999999999998</v>
      </c>
      <c r="N18" s="2">
        <v>0.78639999999999999</v>
      </c>
      <c r="O18" s="2">
        <v>0.7238</v>
      </c>
      <c r="P18" s="2">
        <v>2.0314000000000001</v>
      </c>
      <c r="Q18" s="2">
        <v>2.0367000000000002</v>
      </c>
      <c r="R18" s="2">
        <v>2.8801999999999999</v>
      </c>
      <c r="S18" s="2">
        <v>2.8485999999999998</v>
      </c>
      <c r="T18" s="2">
        <v>0.1013</v>
      </c>
      <c r="U18" s="2">
        <v>9.1899999999999996E-2</v>
      </c>
      <c r="V18" s="2">
        <v>2.9289999999999998</v>
      </c>
      <c r="W18" s="2">
        <v>2.8691</v>
      </c>
      <c r="X18" s="2">
        <v>2.8635000000000002</v>
      </c>
      <c r="Y18" s="2">
        <v>2.8292000000000002</v>
      </c>
    </row>
    <row r="19" spans="1:25" ht="15" customHeight="1" x14ac:dyDescent="0.2">
      <c r="A19" t="s">
        <v>16</v>
      </c>
      <c r="B19" s="77">
        <v>0.70889999999999997</v>
      </c>
      <c r="C19" s="2">
        <v>1.8325</v>
      </c>
      <c r="D19" s="2">
        <v>1.7433000000000001</v>
      </c>
      <c r="E19" s="2">
        <v>2.9075000000000002</v>
      </c>
      <c r="F19" s="2">
        <v>2.9055</v>
      </c>
      <c r="G19" s="2">
        <v>0.88329999999999997</v>
      </c>
      <c r="H19" s="2">
        <v>0.84989999999999999</v>
      </c>
      <c r="I19" s="2">
        <v>2.9298000000000002</v>
      </c>
      <c r="J19" s="2">
        <v>2.9344000000000001</v>
      </c>
      <c r="K19" s="2">
        <v>1.5907</v>
      </c>
      <c r="L19" s="2">
        <v>1.4452</v>
      </c>
      <c r="M19" s="2">
        <v>0.99880000000000002</v>
      </c>
      <c r="N19" s="2">
        <v>0.94820000000000004</v>
      </c>
      <c r="O19" s="2">
        <v>2.8778000000000001</v>
      </c>
      <c r="P19" s="2">
        <v>2.8849</v>
      </c>
      <c r="Q19" s="2">
        <v>2.8429000000000002</v>
      </c>
      <c r="R19" s="2">
        <v>2.8165</v>
      </c>
      <c r="S19" s="2">
        <v>2.8506</v>
      </c>
      <c r="T19" s="2">
        <v>2.8092999999999999</v>
      </c>
      <c r="U19" s="2">
        <v>2.5476000000000001</v>
      </c>
      <c r="V19" s="2">
        <v>2.488</v>
      </c>
      <c r="W19" s="2">
        <v>2.8168000000000002</v>
      </c>
      <c r="X19" s="2">
        <v>2.8264</v>
      </c>
      <c r="Y19" s="77">
        <v>0.69910000000000005</v>
      </c>
    </row>
    <row r="20" spans="1:25" ht="15" customHeight="1" x14ac:dyDescent="0.2">
      <c r="A20" t="s">
        <v>17</v>
      </c>
      <c r="B20" s="2">
        <v>2.9617</v>
      </c>
      <c r="C20" s="2">
        <v>2.9485999999999999</v>
      </c>
      <c r="D20" s="2">
        <v>0.877</v>
      </c>
      <c r="E20" s="2">
        <v>0.78059999999999996</v>
      </c>
      <c r="F20" s="2">
        <v>2.2320000000000002</v>
      </c>
      <c r="G20" s="2">
        <v>2.1019000000000001</v>
      </c>
      <c r="H20" s="2">
        <v>2.0831</v>
      </c>
      <c r="I20" s="2">
        <v>2.1049000000000002</v>
      </c>
      <c r="J20" s="2">
        <v>2.7233000000000001</v>
      </c>
      <c r="K20" s="2">
        <v>2.6509</v>
      </c>
      <c r="L20" s="2">
        <v>1.1485000000000001</v>
      </c>
      <c r="M20" s="2">
        <v>1.1213</v>
      </c>
      <c r="N20" s="2">
        <v>1.4285000000000001</v>
      </c>
      <c r="O20" s="2">
        <v>1.3495999999999999</v>
      </c>
      <c r="P20" s="2">
        <v>2.7021999999999999</v>
      </c>
      <c r="Q20" s="2">
        <v>2.6682000000000001</v>
      </c>
      <c r="R20" s="2">
        <v>0.1774</v>
      </c>
      <c r="S20" s="2">
        <v>0.1633</v>
      </c>
      <c r="T20" s="2">
        <v>2.3340999999999998</v>
      </c>
      <c r="U20" s="2">
        <v>2.3249</v>
      </c>
      <c r="V20" s="2">
        <v>2.8589000000000002</v>
      </c>
      <c r="W20" s="2">
        <v>2.8479999999999999</v>
      </c>
      <c r="X20" s="2">
        <v>1.9877</v>
      </c>
      <c r="Y20" s="2">
        <v>1.9146000000000001</v>
      </c>
    </row>
    <row r="21" spans="1:25" ht="15" customHeight="1" x14ac:dyDescent="0.2">
      <c r="A21" t="s">
        <v>18</v>
      </c>
      <c r="B21" s="77">
        <v>0.32850000000000001</v>
      </c>
      <c r="C21" s="2">
        <v>2.9083999999999999</v>
      </c>
      <c r="D21" s="2">
        <v>2.8891</v>
      </c>
      <c r="E21" s="2">
        <v>2.3645</v>
      </c>
      <c r="F21" s="2">
        <v>2.3130000000000002</v>
      </c>
      <c r="G21" s="2">
        <v>2.8094999999999999</v>
      </c>
      <c r="H21" s="2">
        <v>2.8096999999999999</v>
      </c>
      <c r="I21" s="2">
        <v>0.57889999999999997</v>
      </c>
      <c r="J21" s="2">
        <v>0.57199999999999995</v>
      </c>
      <c r="K21" s="2">
        <v>0.50790000000000002</v>
      </c>
      <c r="L21" s="2">
        <v>0.4904</v>
      </c>
      <c r="M21" s="2">
        <v>2.5341</v>
      </c>
      <c r="N21" s="2">
        <v>2.5085999999999999</v>
      </c>
      <c r="O21" s="2">
        <v>2.4024000000000001</v>
      </c>
      <c r="P21" s="2">
        <v>2.3504999999999998</v>
      </c>
      <c r="Q21" s="2">
        <v>2.7488999999999999</v>
      </c>
      <c r="R21" s="2">
        <v>2.7517999999999998</v>
      </c>
      <c r="S21" s="2">
        <v>2.6482000000000001</v>
      </c>
      <c r="T21" s="2">
        <v>2.629</v>
      </c>
      <c r="U21" s="2">
        <v>0.64529999999999998</v>
      </c>
      <c r="V21" s="2">
        <v>0.64449999999999996</v>
      </c>
      <c r="W21" s="2">
        <v>0.55489999999999995</v>
      </c>
      <c r="X21" s="2">
        <v>0.53669999999999995</v>
      </c>
      <c r="Y21" s="77">
        <v>0.34760000000000002</v>
      </c>
    </row>
    <row r="22" spans="1:25" ht="15" customHeight="1" x14ac:dyDescent="0.2">
      <c r="A22" t="s">
        <v>19</v>
      </c>
      <c r="B22" s="2">
        <v>1.2114</v>
      </c>
      <c r="C22" s="2">
        <v>1.1008</v>
      </c>
      <c r="D22" s="2">
        <v>0.8679</v>
      </c>
      <c r="E22" s="2">
        <v>0.80220000000000002</v>
      </c>
      <c r="F22" s="2">
        <v>2.9386000000000001</v>
      </c>
      <c r="G22" s="2">
        <v>2.8976999999999999</v>
      </c>
      <c r="H22" s="2">
        <v>2.0825</v>
      </c>
      <c r="I22" s="2">
        <v>1.9851000000000001</v>
      </c>
      <c r="J22" s="2">
        <v>2.9540000000000002</v>
      </c>
      <c r="K22" s="2">
        <v>2.8912</v>
      </c>
      <c r="L22" s="2">
        <v>2.9001000000000001</v>
      </c>
      <c r="M22" s="2">
        <v>2.8736000000000002</v>
      </c>
      <c r="N22" s="2">
        <v>0.63519999999999999</v>
      </c>
      <c r="O22" s="2">
        <v>0.62780000000000002</v>
      </c>
      <c r="P22" s="2">
        <v>0.3019</v>
      </c>
      <c r="Q22" s="2">
        <v>0.29089999999999999</v>
      </c>
      <c r="R22" s="2">
        <v>1.8875</v>
      </c>
      <c r="S22" s="2">
        <v>1.8611</v>
      </c>
      <c r="T22" s="2">
        <v>2.8717000000000001</v>
      </c>
      <c r="U22" s="2">
        <v>2.8573</v>
      </c>
      <c r="V22" s="2">
        <v>2.8839000000000001</v>
      </c>
      <c r="W22" s="2">
        <v>2.8748</v>
      </c>
      <c r="X22" s="2">
        <v>2.9007999999999998</v>
      </c>
      <c r="Y22" s="2">
        <v>2.9051</v>
      </c>
    </row>
    <row r="23" spans="1:25" ht="15" customHeight="1" x14ac:dyDescent="0.2">
      <c r="A23" t="s">
        <v>20</v>
      </c>
      <c r="B23" s="77">
        <v>0.17660000000000001</v>
      </c>
      <c r="C23" s="2">
        <v>9.3600000000000003E-2</v>
      </c>
      <c r="D23" s="2">
        <v>9.4700000000000006E-2</v>
      </c>
      <c r="E23" s="2">
        <v>1.2632000000000001</v>
      </c>
      <c r="F23" s="2">
        <v>1.1375</v>
      </c>
      <c r="G23" s="2">
        <v>2.2038000000000002</v>
      </c>
      <c r="H23" s="2">
        <v>2.1255999999999999</v>
      </c>
      <c r="I23" s="2">
        <v>1.7323</v>
      </c>
      <c r="J23" s="2">
        <v>1.6651</v>
      </c>
      <c r="K23" s="2">
        <v>1.7782</v>
      </c>
      <c r="L23" s="2">
        <v>1.5971</v>
      </c>
      <c r="M23" s="2">
        <v>1.5412999999999999</v>
      </c>
      <c r="N23" s="2">
        <v>1.3686</v>
      </c>
      <c r="O23" s="2">
        <v>2.3384</v>
      </c>
      <c r="P23" s="2">
        <v>2.1888000000000001</v>
      </c>
      <c r="Q23" s="2">
        <v>2.0977999999999999</v>
      </c>
      <c r="R23" s="2">
        <v>2.0318999999999998</v>
      </c>
      <c r="S23" s="2">
        <v>1.0516000000000001</v>
      </c>
      <c r="T23" s="2">
        <v>0.89770000000000005</v>
      </c>
      <c r="U23" s="2">
        <v>2.8774999999999999</v>
      </c>
      <c r="V23" s="2">
        <v>2.8351999999999999</v>
      </c>
      <c r="W23" s="2">
        <v>2.8372999999999999</v>
      </c>
      <c r="X23" s="2">
        <v>2.8174999999999999</v>
      </c>
      <c r="Y23" s="77">
        <v>0.1888</v>
      </c>
    </row>
    <row r="24" spans="1:25" ht="15" customHeight="1" x14ac:dyDescent="0.2">
      <c r="A24" t="s">
        <v>21</v>
      </c>
      <c r="B24" s="2">
        <v>2.8774999999999999</v>
      </c>
      <c r="C24" s="2">
        <v>2.7343999999999999</v>
      </c>
      <c r="D24" s="2">
        <v>2.6105</v>
      </c>
      <c r="E24" s="2">
        <v>2.3946000000000001</v>
      </c>
      <c r="F24" s="2">
        <v>0.36320000000000002</v>
      </c>
      <c r="G24" s="2">
        <v>0.31630000000000003</v>
      </c>
      <c r="H24" s="2">
        <v>0.2868</v>
      </c>
      <c r="I24" s="2">
        <v>0.26029999999999998</v>
      </c>
      <c r="J24" s="2">
        <v>2.9323999999999999</v>
      </c>
      <c r="K24" s="2">
        <v>2.9514</v>
      </c>
      <c r="L24" s="2">
        <v>2.9054000000000002</v>
      </c>
      <c r="M24" s="2">
        <v>2.8864000000000001</v>
      </c>
      <c r="N24" s="2">
        <v>2.5415000000000001</v>
      </c>
      <c r="O24" s="2">
        <v>2.3473999999999999</v>
      </c>
      <c r="P24" s="2">
        <v>2.4952000000000001</v>
      </c>
      <c r="Q24" s="2">
        <v>2.4211999999999998</v>
      </c>
      <c r="R24" s="2">
        <v>2.1467000000000001</v>
      </c>
      <c r="S24" s="2">
        <v>1.9712000000000001</v>
      </c>
      <c r="T24" s="2">
        <v>1.7173</v>
      </c>
      <c r="U24" s="2">
        <v>1.6221000000000001</v>
      </c>
      <c r="V24" s="2">
        <v>2.9079999999999999</v>
      </c>
      <c r="W24" s="2">
        <v>2.9605000000000001</v>
      </c>
      <c r="X24" s="2">
        <v>2.9203999999999999</v>
      </c>
      <c r="Y24" s="2">
        <v>2.9083000000000001</v>
      </c>
    </row>
    <row r="25" spans="1:25" ht="15" customHeight="1" x14ac:dyDescent="0.2">
      <c r="A25" t="s">
        <v>22</v>
      </c>
      <c r="B25" s="77">
        <v>4.7399999999999998E-2</v>
      </c>
      <c r="C25" s="2">
        <v>2.8936000000000002</v>
      </c>
      <c r="D25" s="2">
        <v>2.9037000000000002</v>
      </c>
      <c r="E25" s="2">
        <v>2.8704999999999998</v>
      </c>
      <c r="F25" s="2">
        <v>2.8997000000000002</v>
      </c>
      <c r="G25" s="2">
        <v>2.6979000000000002</v>
      </c>
      <c r="H25" s="2">
        <v>2.7153999999999998</v>
      </c>
      <c r="I25" s="2">
        <v>1.2138</v>
      </c>
      <c r="J25" s="2">
        <v>1.1354</v>
      </c>
      <c r="K25" s="2">
        <v>0.7964</v>
      </c>
      <c r="L25" s="2">
        <v>0.77710000000000001</v>
      </c>
      <c r="M25" s="2">
        <v>2.8723999999999998</v>
      </c>
      <c r="N25" s="2">
        <v>2.8462000000000001</v>
      </c>
      <c r="O25" s="2">
        <v>2.4424999999999999</v>
      </c>
      <c r="P25" s="2">
        <v>2.4502000000000002</v>
      </c>
      <c r="Q25" s="2">
        <v>2.8353000000000002</v>
      </c>
      <c r="R25" s="2">
        <v>2.8193000000000001</v>
      </c>
      <c r="S25" s="2">
        <v>2.4621</v>
      </c>
      <c r="T25" s="2">
        <v>2.3388</v>
      </c>
      <c r="U25" s="2">
        <v>0.15939999999999999</v>
      </c>
      <c r="V25" s="2">
        <v>0.159</v>
      </c>
      <c r="W25" s="2">
        <v>0.2218</v>
      </c>
      <c r="X25" s="2">
        <v>0.2104</v>
      </c>
      <c r="Y25" s="77">
        <v>7.1400000000000005E-2</v>
      </c>
    </row>
    <row r="26" spans="1:25" ht="15" customHeight="1" x14ac:dyDescent="0.2">
      <c r="A26" t="s">
        <v>23</v>
      </c>
      <c r="B26" s="2">
        <v>2.9459</v>
      </c>
      <c r="C26" s="2">
        <v>2.7492999999999999</v>
      </c>
      <c r="D26" s="2">
        <v>2.8614000000000002</v>
      </c>
      <c r="E26" s="2">
        <v>2.7353000000000001</v>
      </c>
      <c r="F26" s="2">
        <v>0.46610000000000001</v>
      </c>
      <c r="G26" s="2">
        <v>0.40789999999999998</v>
      </c>
      <c r="H26" s="2">
        <v>0.4007</v>
      </c>
      <c r="I26" s="2">
        <v>0.36220000000000002</v>
      </c>
      <c r="J26" s="2">
        <v>0.35780000000000001</v>
      </c>
      <c r="K26" s="2">
        <v>0.31369999999999998</v>
      </c>
      <c r="L26" s="2">
        <v>0.48620000000000002</v>
      </c>
      <c r="M26" s="2">
        <v>0.43290000000000001</v>
      </c>
      <c r="N26" s="2">
        <v>1.0246</v>
      </c>
      <c r="O26" s="2">
        <v>0.92259999999999998</v>
      </c>
      <c r="P26" s="2">
        <v>0.69879999999999998</v>
      </c>
      <c r="Q26" s="2">
        <v>0.63480000000000003</v>
      </c>
      <c r="R26" s="2">
        <v>1.1544000000000001</v>
      </c>
      <c r="S26" s="2">
        <v>1.0339</v>
      </c>
      <c r="T26" s="2">
        <v>0.76519999999999999</v>
      </c>
      <c r="U26" s="2">
        <v>0.66710000000000003</v>
      </c>
      <c r="V26" s="2">
        <v>1.7654000000000001</v>
      </c>
      <c r="W26" s="2">
        <v>1.5323</v>
      </c>
      <c r="X26" s="2">
        <v>1.284</v>
      </c>
      <c r="Y26" s="2">
        <v>1.2252000000000001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2.6903999999999999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2.4169499999999999</v>
      </c>
      <c r="R51" t="s">
        <v>319</v>
      </c>
      <c r="S51">
        <v>0.9800479421550935</v>
      </c>
    </row>
    <row r="52" spans="2:26" ht="15" customHeight="1" x14ac:dyDescent="0.2">
      <c r="B52" t="s">
        <v>209</v>
      </c>
      <c r="C52">
        <v>100</v>
      </c>
      <c r="D52" s="3">
        <f>AVERAGE(B15,Y15)</f>
        <v>1.8165</v>
      </c>
      <c r="R52" t="s">
        <v>320</v>
      </c>
      <c r="S52">
        <v>0.96049396892243344</v>
      </c>
    </row>
    <row r="53" spans="2:26" ht="15" customHeight="1" x14ac:dyDescent="0.2">
      <c r="B53" t="s">
        <v>210</v>
      </c>
      <c r="C53">
        <v>80</v>
      </c>
      <c r="D53" s="3">
        <f>AVERAGE(B17,Y17)</f>
        <v>1.5064500000000001</v>
      </c>
      <c r="R53" t="s">
        <v>321</v>
      </c>
      <c r="S53">
        <v>0.95259276270692017</v>
      </c>
    </row>
    <row r="54" spans="2:26" ht="15" customHeight="1" x14ac:dyDescent="0.2">
      <c r="B54" t="s">
        <v>211</v>
      </c>
      <c r="C54">
        <v>40</v>
      </c>
      <c r="D54" s="3">
        <f>AVERAGE(B19,Y19)</f>
        <v>0.70399999999999996</v>
      </c>
      <c r="R54" t="s">
        <v>322</v>
      </c>
      <c r="S54">
        <v>0.21727967465595824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0.33805000000000002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0.1827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5.7390426220498618</v>
      </c>
      <c r="U59">
        <v>5.7390426220498618</v>
      </c>
      <c r="V59">
        <v>121.56295415206222</v>
      </c>
      <c r="W59">
        <v>1.0684770658255907E-4</v>
      </c>
    </row>
    <row r="60" spans="2:26" ht="15" customHeight="1" x14ac:dyDescent="0.2">
      <c r="R60" t="s">
        <v>326</v>
      </c>
      <c r="S60">
        <v>5</v>
      </c>
      <c r="T60">
        <v>0.23605228509299533</v>
      </c>
      <c r="U60">
        <v>4.7210457018599064E-2</v>
      </c>
    </row>
    <row r="61" spans="2:26" ht="15" customHeight="1" thickBot="1" x14ac:dyDescent="0.25">
      <c r="R61" s="15" t="s">
        <v>327</v>
      </c>
      <c r="S61" s="15">
        <v>6</v>
      </c>
      <c r="T61" s="15">
        <v>5.9750949071428572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0.18520362318840577</v>
      </c>
      <c r="T64">
        <v>0.13591783214219691</v>
      </c>
      <c r="U64">
        <v>1.36261460523183</v>
      </c>
      <c r="V64">
        <v>0.23116713318228607</v>
      </c>
      <c r="W64">
        <v>-0.1641842872553913</v>
      </c>
      <c r="X64">
        <v>0.53459153363220291</v>
      </c>
      <c r="Y64">
        <v>-0.1641842872553913</v>
      </c>
      <c r="Z64">
        <v>0.53459153363220291</v>
      </c>
    </row>
    <row r="65" spans="18:26" ht="15" customHeight="1" thickBot="1" x14ac:dyDescent="0.25">
      <c r="R65" s="15" t="s">
        <v>340</v>
      </c>
      <c r="S65" s="15">
        <v>1.3931041062801935E-2</v>
      </c>
      <c r="T65" s="15">
        <v>1.2635224116282723E-3</v>
      </c>
      <c r="U65" s="15">
        <v>11.025559131040124</v>
      </c>
      <c r="V65" s="15">
        <v>1.0684770658255907E-4</v>
      </c>
      <c r="W65" s="15">
        <v>1.0683053302550908E-2</v>
      </c>
      <c r="X65" s="15">
        <v>1.7179028823052965E-2</v>
      </c>
      <c r="Y65" s="15">
        <v>1.0683053302550908E-2</v>
      </c>
      <c r="Z65" s="15">
        <v>1.7179028823052965E-2</v>
      </c>
    </row>
  </sheetData>
  <pageMargins left="0.75" right="0.75" top="1" bottom="1" header="0.5" footer="0.5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F7BB-C8F3-49F3-8803-5A703A2D7FE1}">
  <sheetPr codeName="Sheet36"/>
  <dimension ref="A1:Z65"/>
  <sheetViews>
    <sheetView topLeftCell="A34" workbookViewId="0">
      <selection activeCell="X75" sqref="X75"/>
    </sheetView>
  </sheetViews>
  <sheetFormatPr defaultColWidth="9.140625" defaultRowHeight="15" customHeight="1" x14ac:dyDescent="0.2"/>
  <cols>
    <col min="1" max="1" width="22.42578125" customWidth="1"/>
    <col min="2" max="2" width="11.28515625" customWidth="1"/>
    <col min="3" max="3" width="8" customWidth="1"/>
    <col min="4" max="5" width="8.140625" customWidth="1"/>
    <col min="6" max="17" width="8" customWidth="1"/>
    <col min="18" max="18" width="14" customWidth="1"/>
    <col min="19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3905</v>
      </c>
    </row>
    <row r="3" spans="1:25" ht="15" customHeight="1" x14ac:dyDescent="0.2">
      <c r="A3" t="s">
        <v>3906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2.8258999999999999</v>
      </c>
      <c r="C11" s="2">
        <v>2.9317000000000002</v>
      </c>
      <c r="D11" s="2">
        <v>2.8795999999999999</v>
      </c>
      <c r="E11" s="2">
        <v>2.8653</v>
      </c>
      <c r="F11" s="2">
        <v>2.8666</v>
      </c>
      <c r="G11" s="2">
        <v>0.78110000000000002</v>
      </c>
      <c r="H11" s="2">
        <v>0.66649999999999998</v>
      </c>
      <c r="I11" s="2">
        <v>0.68559999999999999</v>
      </c>
      <c r="J11" s="2">
        <v>0.60329999999999995</v>
      </c>
      <c r="K11" s="2">
        <v>8.2000000000000003E-2</v>
      </c>
      <c r="L11" s="2">
        <v>8.5400000000000004E-2</v>
      </c>
      <c r="M11" s="2">
        <v>8.1699999999999995E-2</v>
      </c>
      <c r="N11" s="2">
        <v>8.1699999999999995E-2</v>
      </c>
      <c r="O11" s="2">
        <v>2.9445000000000001</v>
      </c>
      <c r="P11" s="2">
        <v>2.9358</v>
      </c>
      <c r="Q11" s="2">
        <v>2.7561</v>
      </c>
      <c r="R11" s="2">
        <v>2.8612000000000002</v>
      </c>
      <c r="S11" s="2">
        <v>2.3481000000000001</v>
      </c>
      <c r="T11" s="2">
        <v>2.1879</v>
      </c>
      <c r="U11" s="2">
        <v>1.8459000000000001</v>
      </c>
      <c r="V11" s="2">
        <v>1.8139000000000001</v>
      </c>
      <c r="W11" s="2">
        <v>2.3050999999999999</v>
      </c>
      <c r="X11" s="2">
        <v>2.1743999999999999</v>
      </c>
      <c r="Y11" s="77">
        <v>2.5792999999999999</v>
      </c>
    </row>
    <row r="12" spans="1:25" ht="15" customHeight="1" x14ac:dyDescent="0.2">
      <c r="A12" t="s">
        <v>9</v>
      </c>
      <c r="B12" s="2">
        <v>2.7282999999999999</v>
      </c>
      <c r="C12" s="2">
        <v>2.6434000000000002</v>
      </c>
      <c r="D12" s="2">
        <v>2.7637</v>
      </c>
      <c r="E12" s="2">
        <v>2.7685</v>
      </c>
      <c r="F12" s="2">
        <v>0.85929999999999995</v>
      </c>
      <c r="G12" s="2">
        <v>0.76870000000000005</v>
      </c>
      <c r="H12" s="2">
        <v>0.44740000000000002</v>
      </c>
      <c r="I12" s="2">
        <v>0.42580000000000001</v>
      </c>
      <c r="J12" s="2">
        <v>2.8008999999999999</v>
      </c>
      <c r="K12" s="2">
        <v>2.8037999999999998</v>
      </c>
      <c r="L12" s="2">
        <v>2.8003</v>
      </c>
      <c r="M12" s="2">
        <v>2.7671999999999999</v>
      </c>
      <c r="N12" s="2">
        <v>0.12</v>
      </c>
      <c r="O12" s="2">
        <v>9.8699999999999996E-2</v>
      </c>
      <c r="P12" s="2">
        <v>0.09</v>
      </c>
      <c r="Q12" s="2">
        <v>9.9299999999999999E-2</v>
      </c>
      <c r="R12" s="2">
        <v>1.6498999999999999</v>
      </c>
      <c r="S12" s="2">
        <v>1.5295000000000001</v>
      </c>
      <c r="T12" s="2">
        <v>1.5091000000000001</v>
      </c>
      <c r="U12" s="2">
        <v>1.4154</v>
      </c>
      <c r="V12" s="2">
        <v>0.22670000000000001</v>
      </c>
      <c r="W12" s="2">
        <v>0.2074</v>
      </c>
      <c r="X12" s="2">
        <v>0.20519999999999999</v>
      </c>
      <c r="Y12" s="2">
        <v>0.19270000000000001</v>
      </c>
    </row>
    <row r="13" spans="1:25" ht="15" customHeight="1" x14ac:dyDescent="0.2">
      <c r="A13" t="s">
        <v>10</v>
      </c>
      <c r="B13" s="77">
        <v>2.5007999999999999</v>
      </c>
      <c r="C13" s="2">
        <v>2.2702</v>
      </c>
      <c r="D13" s="2">
        <v>2.1665999999999999</v>
      </c>
      <c r="E13" s="2">
        <v>0.89139999999999997</v>
      </c>
      <c r="F13" s="2">
        <v>0.83599999999999997</v>
      </c>
      <c r="G13" s="2">
        <v>0.70730000000000004</v>
      </c>
      <c r="H13" s="2">
        <v>0.63849999999999996</v>
      </c>
      <c r="I13" s="2">
        <v>2.8481000000000001</v>
      </c>
      <c r="J13" s="2">
        <v>2.8690000000000002</v>
      </c>
      <c r="K13" s="2">
        <v>2.7623000000000002</v>
      </c>
      <c r="L13" s="2">
        <v>2.6972999999999998</v>
      </c>
      <c r="M13" s="2">
        <v>2.8367</v>
      </c>
      <c r="N13" s="2">
        <v>2.8138000000000001</v>
      </c>
      <c r="O13" s="2">
        <v>1.2966</v>
      </c>
      <c r="P13" s="2">
        <v>1.1612</v>
      </c>
      <c r="Q13" s="2">
        <v>2.8471000000000002</v>
      </c>
      <c r="R13" s="2">
        <v>2.8561000000000001</v>
      </c>
      <c r="S13" s="2">
        <v>2.5148000000000001</v>
      </c>
      <c r="T13" s="2">
        <v>2.4807000000000001</v>
      </c>
      <c r="U13" s="2">
        <v>2.8292999999999999</v>
      </c>
      <c r="V13" s="2">
        <v>2.7826</v>
      </c>
      <c r="W13" s="2">
        <v>2.4841000000000002</v>
      </c>
      <c r="X13" s="2">
        <v>2.3180999999999998</v>
      </c>
      <c r="Y13" s="77">
        <v>2.2037</v>
      </c>
    </row>
    <row r="14" spans="1:25" ht="15" customHeight="1" x14ac:dyDescent="0.2">
      <c r="A14" t="s">
        <v>11</v>
      </c>
      <c r="B14" s="2">
        <v>1.2904</v>
      </c>
      <c r="C14" s="2">
        <v>1.1748000000000001</v>
      </c>
      <c r="D14" s="2">
        <v>0.71360000000000001</v>
      </c>
      <c r="E14" s="2">
        <v>0.68710000000000004</v>
      </c>
      <c r="F14" s="2">
        <v>9.9000000000000005E-2</v>
      </c>
      <c r="G14" s="2">
        <v>0.10390000000000001</v>
      </c>
      <c r="H14" s="2">
        <v>0.09</v>
      </c>
      <c r="I14" s="2">
        <v>9.5500000000000002E-2</v>
      </c>
      <c r="J14" s="2">
        <v>0.4854</v>
      </c>
      <c r="K14" s="2">
        <v>0.4551</v>
      </c>
      <c r="L14" s="2">
        <v>1.9831000000000001</v>
      </c>
      <c r="M14" s="2">
        <v>1.8844000000000001</v>
      </c>
      <c r="N14" s="2">
        <v>2.4986999999999999</v>
      </c>
      <c r="O14" s="2">
        <v>2.4380999999999999</v>
      </c>
      <c r="P14" s="2">
        <v>2.2423999999999999</v>
      </c>
      <c r="Q14" s="2">
        <v>2.2244999999999999</v>
      </c>
      <c r="R14" s="2">
        <v>1.2222999999999999</v>
      </c>
      <c r="S14" s="2">
        <v>1.2064999999999999</v>
      </c>
      <c r="T14" s="2">
        <v>0.91859999999999997</v>
      </c>
      <c r="U14" s="2">
        <v>0.90359999999999996</v>
      </c>
      <c r="V14" s="2">
        <v>2.8380000000000001</v>
      </c>
      <c r="W14" s="2">
        <v>2.8248000000000002</v>
      </c>
      <c r="X14" s="2">
        <v>1.8912</v>
      </c>
      <c r="Y14" s="2">
        <v>2.0244</v>
      </c>
    </row>
    <row r="15" spans="1:25" ht="15" customHeight="1" x14ac:dyDescent="0.2">
      <c r="A15" t="s">
        <v>12</v>
      </c>
      <c r="B15" s="77">
        <v>1.9316</v>
      </c>
      <c r="C15" s="2">
        <v>2.1280999999999999</v>
      </c>
      <c r="D15" s="2">
        <v>2.0326</v>
      </c>
      <c r="E15" s="2">
        <v>1.3082</v>
      </c>
      <c r="F15" s="2">
        <v>1.3169</v>
      </c>
      <c r="G15" s="2">
        <v>2.0758000000000001</v>
      </c>
      <c r="H15" s="2">
        <v>2.0485000000000002</v>
      </c>
      <c r="I15" s="2">
        <v>1.7615000000000001</v>
      </c>
      <c r="J15" s="2">
        <v>1.6251</v>
      </c>
      <c r="K15" s="2">
        <v>2.8614999999999999</v>
      </c>
      <c r="L15" s="2">
        <v>2.8742000000000001</v>
      </c>
      <c r="M15" s="2">
        <v>2.6179999999999999</v>
      </c>
      <c r="N15" s="2">
        <v>2.5318000000000001</v>
      </c>
      <c r="O15" s="2">
        <v>2.8210000000000002</v>
      </c>
      <c r="P15" s="2">
        <v>2.8485</v>
      </c>
      <c r="Q15" s="2">
        <v>2.8641000000000001</v>
      </c>
      <c r="R15" s="2">
        <v>2.8437999999999999</v>
      </c>
      <c r="S15" s="2">
        <v>1.2808999999999999</v>
      </c>
      <c r="T15" s="2">
        <v>1.2075</v>
      </c>
      <c r="U15" s="2">
        <v>1.1889000000000001</v>
      </c>
      <c r="V15" s="2">
        <v>1.0828</v>
      </c>
      <c r="W15" s="2">
        <v>1.5642</v>
      </c>
      <c r="X15" s="2">
        <v>1.5284</v>
      </c>
      <c r="Y15" s="77">
        <v>1.6035999999999999</v>
      </c>
    </row>
    <row r="16" spans="1:25" ht="15" customHeight="1" x14ac:dyDescent="0.2">
      <c r="A16" t="s">
        <v>13</v>
      </c>
      <c r="B16" s="2">
        <v>0.34399999999999997</v>
      </c>
      <c r="C16" s="2">
        <v>0.3261</v>
      </c>
      <c r="D16" s="2">
        <v>0.3014</v>
      </c>
      <c r="E16" s="2">
        <v>0.2984</v>
      </c>
      <c r="F16" s="2">
        <v>2.3986999999999998</v>
      </c>
      <c r="G16" s="2">
        <v>2.3206000000000002</v>
      </c>
      <c r="H16" s="2">
        <v>2.0407999999999999</v>
      </c>
      <c r="I16" s="2">
        <v>1.9611000000000001</v>
      </c>
      <c r="J16" s="2">
        <v>2.7023000000000001</v>
      </c>
      <c r="K16" s="2">
        <v>2.8248000000000002</v>
      </c>
      <c r="L16" s="2">
        <v>2.7774999999999999</v>
      </c>
      <c r="M16" s="2">
        <v>2.6572</v>
      </c>
      <c r="N16" s="2">
        <v>0.36109999999999998</v>
      </c>
      <c r="O16" s="2">
        <v>0.31769999999999998</v>
      </c>
      <c r="P16" s="2">
        <v>5.3100000000000001E-2</v>
      </c>
      <c r="Q16" s="2">
        <v>5.62E-2</v>
      </c>
      <c r="R16" s="2">
        <v>2.3334999999999999</v>
      </c>
      <c r="S16" s="2">
        <v>2.1993999999999998</v>
      </c>
      <c r="T16" s="2">
        <v>0.85319999999999996</v>
      </c>
      <c r="U16" s="2">
        <v>0.80230000000000001</v>
      </c>
      <c r="V16" s="2">
        <v>1.1258999999999999</v>
      </c>
      <c r="W16" s="2">
        <v>1.0893999999999999</v>
      </c>
      <c r="X16" s="2">
        <v>0.72750000000000004</v>
      </c>
      <c r="Y16" s="2">
        <v>0.66339999999999999</v>
      </c>
    </row>
    <row r="17" spans="1:25" ht="15" customHeight="1" x14ac:dyDescent="0.2">
      <c r="A17" t="s">
        <v>14</v>
      </c>
      <c r="B17" s="77">
        <v>1.536</v>
      </c>
      <c r="C17" s="2">
        <v>1.2412000000000001</v>
      </c>
      <c r="D17" s="2">
        <v>1.1819</v>
      </c>
      <c r="E17" s="2">
        <v>2.8212000000000002</v>
      </c>
      <c r="F17" s="2">
        <v>2.8552</v>
      </c>
      <c r="G17" s="2">
        <v>2.5918000000000001</v>
      </c>
      <c r="H17" s="2">
        <v>2.7534999999999998</v>
      </c>
      <c r="I17" s="2">
        <v>1.2549999999999999</v>
      </c>
      <c r="J17" s="2">
        <v>1.2252000000000001</v>
      </c>
      <c r="K17" s="2">
        <v>1.9260999999999999</v>
      </c>
      <c r="L17" s="2">
        <v>2.0171000000000001</v>
      </c>
      <c r="M17" s="2">
        <v>2.7183000000000002</v>
      </c>
      <c r="N17" s="2">
        <v>2.8111000000000002</v>
      </c>
      <c r="O17" s="2">
        <v>1.3355999999999999</v>
      </c>
      <c r="P17" s="2">
        <v>1.3010999999999999</v>
      </c>
      <c r="Q17" s="2">
        <v>1.2885</v>
      </c>
      <c r="R17" s="2">
        <v>1.2949999999999999</v>
      </c>
      <c r="S17" s="2">
        <v>1.4907999999999999</v>
      </c>
      <c r="T17" s="2">
        <v>1.4633</v>
      </c>
      <c r="U17" s="2">
        <v>0.91839999999999999</v>
      </c>
      <c r="V17" s="2">
        <v>0.87350000000000005</v>
      </c>
      <c r="W17" s="2">
        <v>1.4160999999999999</v>
      </c>
      <c r="X17" s="2">
        <v>1.2803</v>
      </c>
      <c r="Y17" s="77">
        <v>1.2461</v>
      </c>
    </row>
    <row r="18" spans="1:25" ht="15" customHeight="1" x14ac:dyDescent="0.2">
      <c r="A18" t="s">
        <v>15</v>
      </c>
      <c r="B18" s="2">
        <v>2.9550000000000001</v>
      </c>
      <c r="C18" s="2">
        <v>2.9445000000000001</v>
      </c>
      <c r="D18" s="2">
        <v>2.8279999999999998</v>
      </c>
      <c r="E18" s="2">
        <v>2.7547000000000001</v>
      </c>
      <c r="F18" s="2">
        <v>0.42370000000000002</v>
      </c>
      <c r="G18" s="2">
        <v>0.3886</v>
      </c>
      <c r="H18" s="2">
        <v>2.9243000000000001</v>
      </c>
      <c r="I18" s="2">
        <v>2.9315000000000002</v>
      </c>
      <c r="J18" s="2">
        <v>1.7313000000000001</v>
      </c>
      <c r="K18" s="2">
        <v>1.6152</v>
      </c>
      <c r="L18" s="2">
        <v>1.1153</v>
      </c>
      <c r="M18" s="2">
        <v>1.0170999999999999</v>
      </c>
      <c r="N18" s="2">
        <v>9.2600000000000002E-2</v>
      </c>
      <c r="O18" s="2">
        <v>8.5199999999999998E-2</v>
      </c>
      <c r="P18" s="2">
        <v>8.2900000000000001E-2</v>
      </c>
      <c r="Q18" s="2">
        <v>8.9099999999999999E-2</v>
      </c>
      <c r="R18" s="2">
        <v>2.8618999999999999</v>
      </c>
      <c r="S18" s="2">
        <v>2.8365</v>
      </c>
      <c r="T18" s="2">
        <v>0.96030000000000004</v>
      </c>
      <c r="U18" s="2">
        <v>0.93489999999999995</v>
      </c>
      <c r="V18" s="2">
        <v>2.8209</v>
      </c>
      <c r="W18" s="2">
        <v>2.8058999999999998</v>
      </c>
      <c r="X18" s="2">
        <v>2.7157</v>
      </c>
      <c r="Y18" s="2">
        <v>2.5819999999999999</v>
      </c>
    </row>
    <row r="19" spans="1:25" ht="15" customHeight="1" x14ac:dyDescent="0.2">
      <c r="A19" t="s">
        <v>16</v>
      </c>
      <c r="B19" s="77">
        <v>0.74519999999999997</v>
      </c>
      <c r="C19" s="2">
        <v>1.8001</v>
      </c>
      <c r="D19" s="2">
        <v>1.7829999999999999</v>
      </c>
      <c r="E19" s="2">
        <v>1.4077</v>
      </c>
      <c r="F19" s="2">
        <v>1.4018999999999999</v>
      </c>
      <c r="G19" s="2">
        <v>0.66349999999999998</v>
      </c>
      <c r="H19" s="2">
        <v>0.64529999999999998</v>
      </c>
      <c r="I19" s="2">
        <v>0.47970000000000002</v>
      </c>
      <c r="J19" s="2">
        <v>0.45229999999999998</v>
      </c>
      <c r="K19" s="2">
        <v>2.9251999999999998</v>
      </c>
      <c r="L19" s="2">
        <v>2.9287999999999998</v>
      </c>
      <c r="M19" s="2">
        <v>2.9157999999999999</v>
      </c>
      <c r="N19" s="2">
        <v>2.8557999999999999</v>
      </c>
      <c r="O19" s="2">
        <v>1.2853000000000001</v>
      </c>
      <c r="P19" s="2">
        <v>1.3131999999999999</v>
      </c>
      <c r="Q19" s="2">
        <v>0.95430000000000004</v>
      </c>
      <c r="R19" s="2">
        <v>0.9294</v>
      </c>
      <c r="S19" s="2">
        <v>1.8741000000000001</v>
      </c>
      <c r="T19" s="2">
        <v>1.7641</v>
      </c>
      <c r="U19" s="2">
        <v>1.3278000000000001</v>
      </c>
      <c r="V19" s="2">
        <v>1.3154999999999999</v>
      </c>
      <c r="W19" s="2">
        <v>0.72929999999999995</v>
      </c>
      <c r="X19" s="2">
        <v>0.66769999999999996</v>
      </c>
      <c r="Y19" s="77">
        <v>0.61990000000000001</v>
      </c>
    </row>
    <row r="20" spans="1:25" ht="15" customHeight="1" x14ac:dyDescent="0.2">
      <c r="A20" t="s">
        <v>17</v>
      </c>
      <c r="B20" s="2">
        <v>2.9218999999999999</v>
      </c>
      <c r="C20" s="2">
        <v>2.9289999999999998</v>
      </c>
      <c r="D20" s="2">
        <v>2.8732000000000002</v>
      </c>
      <c r="E20" s="2">
        <v>2.8492000000000002</v>
      </c>
      <c r="F20" s="2">
        <v>2.8847</v>
      </c>
      <c r="G20" s="2">
        <v>2.9028</v>
      </c>
      <c r="H20" s="2">
        <v>2.0329999999999999</v>
      </c>
      <c r="I20" s="2">
        <v>1.9509000000000001</v>
      </c>
      <c r="J20" s="2">
        <v>2.8538999999999999</v>
      </c>
      <c r="K20" s="2">
        <v>2.8003</v>
      </c>
      <c r="L20" s="2">
        <v>2.4443999999999999</v>
      </c>
      <c r="M20" s="2">
        <v>2.3313999999999999</v>
      </c>
      <c r="N20" s="2">
        <v>2.0651999999999999</v>
      </c>
      <c r="O20" s="2">
        <v>1.9038999999999999</v>
      </c>
      <c r="P20" s="2">
        <v>2.9325000000000001</v>
      </c>
      <c r="Q20" s="2">
        <v>2.9036</v>
      </c>
      <c r="R20" s="2">
        <v>7.8299999999999995E-2</v>
      </c>
      <c r="S20" s="2">
        <v>7.1900000000000006E-2</v>
      </c>
      <c r="T20" s="2">
        <v>2.0329999999999999</v>
      </c>
      <c r="U20" s="2">
        <v>2.0781999999999998</v>
      </c>
      <c r="V20" s="2">
        <v>2.8304</v>
      </c>
      <c r="W20" s="2">
        <v>2.8552</v>
      </c>
      <c r="X20" s="2">
        <v>2.6724999999999999</v>
      </c>
      <c r="Y20" s="2">
        <v>2.5939000000000001</v>
      </c>
    </row>
    <row r="21" spans="1:25" ht="15" customHeight="1" x14ac:dyDescent="0.2">
      <c r="A21" t="s">
        <v>18</v>
      </c>
      <c r="B21" s="77">
        <v>0.33800000000000002</v>
      </c>
      <c r="C21" s="2">
        <v>0.64610000000000001</v>
      </c>
      <c r="D21" s="2">
        <v>0.61250000000000004</v>
      </c>
      <c r="E21" s="2">
        <v>1.6886000000000001</v>
      </c>
      <c r="F21" s="2">
        <v>1.6044</v>
      </c>
      <c r="G21" s="2">
        <v>1.1920999999999999</v>
      </c>
      <c r="H21" s="2">
        <v>1.1485000000000001</v>
      </c>
      <c r="I21" s="2">
        <v>2.4531000000000001</v>
      </c>
      <c r="J21" s="2">
        <v>2.4239000000000002</v>
      </c>
      <c r="K21" s="2">
        <v>2.3100999999999998</v>
      </c>
      <c r="L21" s="2">
        <v>2.2014</v>
      </c>
      <c r="M21" s="2">
        <v>2.0415999999999999</v>
      </c>
      <c r="N21" s="2">
        <v>2.0171999999999999</v>
      </c>
      <c r="O21" s="2">
        <v>2.8624999999999998</v>
      </c>
      <c r="P21" s="2">
        <v>2.8445</v>
      </c>
      <c r="Q21" s="2">
        <v>1.7713000000000001</v>
      </c>
      <c r="R21" s="2">
        <v>1.839</v>
      </c>
      <c r="S21" s="2">
        <v>1.6840999999999999</v>
      </c>
      <c r="T21" s="2">
        <v>1.629</v>
      </c>
      <c r="U21" s="2">
        <v>2.5112000000000001</v>
      </c>
      <c r="V21" s="2">
        <v>2.4060999999999999</v>
      </c>
      <c r="W21" s="2">
        <v>2.7747000000000002</v>
      </c>
      <c r="X21" s="2">
        <v>2.7761</v>
      </c>
      <c r="Y21" s="77">
        <v>0.3135</v>
      </c>
    </row>
    <row r="22" spans="1:25" ht="15" customHeight="1" x14ac:dyDescent="0.2">
      <c r="A22" t="s">
        <v>19</v>
      </c>
      <c r="B22" s="2">
        <v>2.9590000000000001</v>
      </c>
      <c r="C22" s="2">
        <v>2.9468999999999999</v>
      </c>
      <c r="D22" s="2">
        <v>2.8226</v>
      </c>
      <c r="E22" s="2">
        <v>2.8323</v>
      </c>
      <c r="F22" s="2">
        <v>2.6303999999999998</v>
      </c>
      <c r="G22" s="2">
        <v>2.6261999999999999</v>
      </c>
      <c r="H22" s="2">
        <v>2.9224999999999999</v>
      </c>
      <c r="I22" s="2">
        <v>2.8984999999999999</v>
      </c>
      <c r="J22" s="2">
        <v>1.369</v>
      </c>
      <c r="K22" s="2">
        <v>1.2704</v>
      </c>
      <c r="L22" s="2">
        <v>0.47810000000000002</v>
      </c>
      <c r="M22" s="2">
        <v>0.45119999999999999</v>
      </c>
      <c r="N22" s="2">
        <v>2.4392</v>
      </c>
      <c r="O22" s="2">
        <v>2.4005999999999998</v>
      </c>
      <c r="P22" s="2">
        <v>2.3395000000000001</v>
      </c>
      <c r="Q22" s="2">
        <v>2.2768999999999999</v>
      </c>
      <c r="R22" s="2">
        <v>0.11219999999999999</v>
      </c>
      <c r="S22" s="2">
        <v>0.1036</v>
      </c>
      <c r="T22" s="2">
        <v>0.1211</v>
      </c>
      <c r="U22" s="2">
        <v>0.1221</v>
      </c>
      <c r="V22" s="2">
        <v>2.8454000000000002</v>
      </c>
      <c r="W22" s="2">
        <v>2.8334999999999999</v>
      </c>
      <c r="X22" s="2">
        <v>2.5863</v>
      </c>
      <c r="Y22" s="2">
        <v>2.4474</v>
      </c>
    </row>
    <row r="23" spans="1:25" ht="15" customHeight="1" x14ac:dyDescent="0.2">
      <c r="A23" t="s">
        <v>20</v>
      </c>
      <c r="B23" s="77">
        <v>0.1875</v>
      </c>
      <c r="C23" s="2">
        <v>2.7433000000000001</v>
      </c>
      <c r="D23" s="2">
        <v>2.5724999999999998</v>
      </c>
      <c r="E23" s="2">
        <v>2.5383</v>
      </c>
      <c r="F23" s="2">
        <v>2.4729000000000001</v>
      </c>
      <c r="G23" s="2">
        <v>1.141</v>
      </c>
      <c r="H23" s="2">
        <v>1.0083</v>
      </c>
      <c r="I23" s="2">
        <v>1.1967000000000001</v>
      </c>
      <c r="J23" s="2">
        <v>1.089</v>
      </c>
      <c r="K23" s="2">
        <v>0.29449999999999998</v>
      </c>
      <c r="L23" s="2">
        <v>0.25919999999999999</v>
      </c>
      <c r="M23" s="2">
        <v>0.4269</v>
      </c>
      <c r="N23" s="2">
        <v>0.37419999999999998</v>
      </c>
      <c r="O23" s="2">
        <v>2.0440999999999998</v>
      </c>
      <c r="P23" s="2">
        <v>1.8933</v>
      </c>
      <c r="Q23" s="2">
        <v>1.5519000000000001</v>
      </c>
      <c r="R23" s="2">
        <v>1.3633</v>
      </c>
      <c r="S23" s="2">
        <v>1.0107999999999999</v>
      </c>
      <c r="T23" s="2">
        <v>0.86140000000000005</v>
      </c>
      <c r="U23" s="2">
        <v>0.86809999999999998</v>
      </c>
      <c r="V23" s="2">
        <v>0.77290000000000003</v>
      </c>
      <c r="W23" s="2">
        <v>1.8292999999999999</v>
      </c>
      <c r="X23" s="2">
        <v>1.6863999999999999</v>
      </c>
      <c r="Y23" s="77">
        <v>0.16370000000000001</v>
      </c>
    </row>
    <row r="24" spans="1:25" ht="15" customHeight="1" x14ac:dyDescent="0.2">
      <c r="A24" t="s">
        <v>21</v>
      </c>
      <c r="B24" s="2">
        <v>0.71440000000000003</v>
      </c>
      <c r="C24" s="2">
        <v>0.56459999999999999</v>
      </c>
      <c r="D24" s="2">
        <v>0.96860000000000002</v>
      </c>
      <c r="E24" s="2">
        <v>0.89190000000000003</v>
      </c>
      <c r="F24" s="2">
        <v>2.8757999999999999</v>
      </c>
      <c r="G24" s="2">
        <v>2.7698</v>
      </c>
      <c r="H24" s="2">
        <v>2.8540000000000001</v>
      </c>
      <c r="I24" s="2">
        <v>2.8029999999999999</v>
      </c>
      <c r="J24" s="2">
        <v>9.74E-2</v>
      </c>
      <c r="K24" s="2">
        <v>9.1999999999999998E-2</v>
      </c>
      <c r="L24" s="2">
        <v>0.10009999999999999</v>
      </c>
      <c r="M24" s="2">
        <v>9.3700000000000006E-2</v>
      </c>
      <c r="N24" s="2">
        <v>2.8729</v>
      </c>
      <c r="O24" s="2">
        <v>2.8780999999999999</v>
      </c>
      <c r="P24" s="2">
        <v>2.7660999999999998</v>
      </c>
      <c r="Q24" s="2">
        <v>2.6863000000000001</v>
      </c>
      <c r="R24" s="2">
        <v>1.6596</v>
      </c>
      <c r="S24" s="2">
        <v>1.4563999999999999</v>
      </c>
      <c r="T24" s="2">
        <v>1.1778999999999999</v>
      </c>
      <c r="U24" s="2">
        <v>1.0082</v>
      </c>
      <c r="V24" s="2">
        <v>1.2222999999999999</v>
      </c>
      <c r="W24" s="2">
        <v>1.0354000000000001</v>
      </c>
      <c r="X24" s="2">
        <v>2.8984999999999999</v>
      </c>
      <c r="Y24" s="2">
        <v>2.8477999999999999</v>
      </c>
    </row>
    <row r="25" spans="1:25" ht="15" customHeight="1" x14ac:dyDescent="0.2">
      <c r="A25" t="s">
        <v>22</v>
      </c>
      <c r="B25" s="77">
        <v>5.3400000000000003E-2</v>
      </c>
      <c r="C25" s="2">
        <v>1.2927</v>
      </c>
      <c r="D25" s="2">
        <v>1.2055</v>
      </c>
      <c r="E25" s="2">
        <v>0.1162</v>
      </c>
      <c r="F25" s="2">
        <v>0.1109</v>
      </c>
      <c r="G25" s="2">
        <v>0.1103</v>
      </c>
      <c r="H25" s="2">
        <v>0.1036</v>
      </c>
      <c r="I25" s="2">
        <v>1.5265</v>
      </c>
      <c r="J25" s="2">
        <v>1.3640000000000001</v>
      </c>
      <c r="K25" s="2">
        <v>1.5519000000000001</v>
      </c>
      <c r="L25" s="2">
        <v>1.3287</v>
      </c>
      <c r="M25" s="2">
        <v>8.9200000000000002E-2</v>
      </c>
      <c r="N25" s="2">
        <v>9.1999999999999998E-2</v>
      </c>
      <c r="O25" s="2">
        <v>0.72360000000000002</v>
      </c>
      <c r="P25" s="2">
        <v>0.69369999999999998</v>
      </c>
      <c r="Q25" s="2">
        <v>1.4520999999999999</v>
      </c>
      <c r="R25" s="2">
        <v>1.3435999999999999</v>
      </c>
      <c r="S25" s="2">
        <v>1.2892999999999999</v>
      </c>
      <c r="T25" s="2">
        <v>1.1353</v>
      </c>
      <c r="U25" s="2">
        <v>1.8507</v>
      </c>
      <c r="V25" s="2">
        <v>1.7156</v>
      </c>
      <c r="W25" s="2">
        <v>1.2926</v>
      </c>
      <c r="X25" s="2">
        <v>1.1641999999999999</v>
      </c>
      <c r="Y25" s="77">
        <v>6.1199999999999997E-2</v>
      </c>
    </row>
    <row r="26" spans="1:25" ht="15" customHeight="1" x14ac:dyDescent="0.2">
      <c r="A26" t="s">
        <v>23</v>
      </c>
      <c r="B26" s="2">
        <v>1.8553999999999999</v>
      </c>
      <c r="C26" s="2">
        <v>1.4618</v>
      </c>
      <c r="D26" s="2">
        <v>1.4922</v>
      </c>
      <c r="E26" s="2">
        <v>1.4294</v>
      </c>
      <c r="F26" s="2">
        <v>3.0849000000000002</v>
      </c>
      <c r="G26" s="2">
        <v>3.0453000000000001</v>
      </c>
      <c r="H26" s="2">
        <v>3.0651000000000002</v>
      </c>
      <c r="I26" s="2">
        <v>3.0619000000000001</v>
      </c>
      <c r="J26" s="2">
        <v>3.0848</v>
      </c>
      <c r="K26" s="2">
        <v>3.1206</v>
      </c>
      <c r="L26" s="2">
        <v>3.0573000000000001</v>
      </c>
      <c r="M26" s="2">
        <v>2.9813000000000001</v>
      </c>
      <c r="N26" s="2">
        <v>1.5277000000000001</v>
      </c>
      <c r="O26" s="2">
        <v>1.3861000000000001</v>
      </c>
      <c r="P26" s="2">
        <v>1.532</v>
      </c>
      <c r="Q26" s="2">
        <v>1.3994</v>
      </c>
      <c r="R26" s="2">
        <v>0.67020000000000002</v>
      </c>
      <c r="S26" s="2">
        <v>0.57530000000000003</v>
      </c>
      <c r="T26" s="2">
        <v>0.4723</v>
      </c>
      <c r="U26" s="2">
        <v>0.41289999999999999</v>
      </c>
      <c r="V26" s="2">
        <v>2.9847999999999999</v>
      </c>
      <c r="W26" s="2">
        <v>3.0026999999999999</v>
      </c>
      <c r="X26" s="2">
        <v>2.3898000000000001</v>
      </c>
      <c r="Y26" s="2">
        <v>2.1985000000000001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2.7025999999999999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2.3522499999999997</v>
      </c>
      <c r="R51" t="s">
        <v>319</v>
      </c>
      <c r="S51">
        <v>0.98650156916361098</v>
      </c>
    </row>
    <row r="52" spans="2:26" ht="15" customHeight="1" x14ac:dyDescent="0.2">
      <c r="B52" t="s">
        <v>209</v>
      </c>
      <c r="C52">
        <v>100</v>
      </c>
      <c r="D52" s="3">
        <f>AVERAGE(B15,Y15)</f>
        <v>1.7675999999999998</v>
      </c>
      <c r="R52" t="s">
        <v>320</v>
      </c>
      <c r="S52">
        <v>0.97318534596226669</v>
      </c>
    </row>
    <row r="53" spans="2:26" ht="15" customHeight="1" x14ac:dyDescent="0.2">
      <c r="B53" t="s">
        <v>210</v>
      </c>
      <c r="C53">
        <v>80</v>
      </c>
      <c r="D53" s="3">
        <f>AVERAGE(B17,Y17)</f>
        <v>1.3910499999999999</v>
      </c>
      <c r="R53" t="s">
        <v>321</v>
      </c>
      <c r="S53">
        <v>0.96782241515472001</v>
      </c>
    </row>
    <row r="54" spans="2:26" ht="15" customHeight="1" x14ac:dyDescent="0.2">
      <c r="B54" t="s">
        <v>211</v>
      </c>
      <c r="C54">
        <v>40</v>
      </c>
      <c r="D54" s="3">
        <f>AVERAGE(B19,Y19)</f>
        <v>0.68254999999999999</v>
      </c>
      <c r="R54" t="s">
        <v>322</v>
      </c>
      <c r="S54">
        <v>0.1776311537453886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0.32574999999999998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0.17560000000000001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5.7257402246668381</v>
      </c>
      <c r="U59">
        <v>5.7257402246668381</v>
      </c>
      <c r="V59">
        <v>181.46520641154027</v>
      </c>
      <c r="W59">
        <v>4.0365866979323901E-5</v>
      </c>
    </row>
    <row r="60" spans="2:26" ht="15" customHeight="1" x14ac:dyDescent="0.2">
      <c r="R60" t="s">
        <v>326</v>
      </c>
      <c r="S60">
        <v>5</v>
      </c>
      <c r="T60">
        <v>0.15776413390458938</v>
      </c>
      <c r="U60">
        <v>3.1552826780917878E-2</v>
      </c>
    </row>
    <row r="61" spans="2:26" ht="15" customHeight="1" thickBot="1" x14ac:dyDescent="0.25">
      <c r="R61" s="15" t="s">
        <v>327</v>
      </c>
      <c r="S61" s="15">
        <v>6</v>
      </c>
      <c r="T61" s="15">
        <v>5.8835043585714271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0.14978115942028936</v>
      </c>
      <c r="T64">
        <v>0.11111596782450561</v>
      </c>
      <c r="U64">
        <v>1.3479715143808204</v>
      </c>
      <c r="V64">
        <v>0.23551572091458825</v>
      </c>
      <c r="W64">
        <v>-0.13585152911853399</v>
      </c>
      <c r="X64">
        <v>0.4354138479591127</v>
      </c>
      <c r="Y64">
        <v>-0.13585152911853399</v>
      </c>
      <c r="Z64">
        <v>0.4354138479591127</v>
      </c>
    </row>
    <row r="65" spans="18:26" ht="15" customHeight="1" thickBot="1" x14ac:dyDescent="0.25">
      <c r="R65" s="15" t="s">
        <v>340</v>
      </c>
      <c r="S65" s="15">
        <v>1.3914886473429955E-2</v>
      </c>
      <c r="T65" s="15">
        <v>1.0329587620934483E-3</v>
      </c>
      <c r="U65" s="15">
        <v>13.470902212232865</v>
      </c>
      <c r="V65" s="15">
        <v>4.0365866979323901E-5</v>
      </c>
      <c r="W65" s="15">
        <v>1.1259581442631162E-2</v>
      </c>
      <c r="X65" s="15">
        <v>1.6570191504228747E-2</v>
      </c>
      <c r="Y65" s="15">
        <v>1.1259581442631162E-2</v>
      </c>
      <c r="Z65" s="15">
        <v>1.6570191504228747E-2</v>
      </c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23AB-A995-4E64-9F2D-F696D38073B7}">
  <sheetPr codeName="Sheet37"/>
  <dimension ref="A1:Z65"/>
  <sheetViews>
    <sheetView topLeftCell="A32" workbookViewId="0">
      <selection activeCell="A60" sqref="A60"/>
    </sheetView>
  </sheetViews>
  <sheetFormatPr defaultColWidth="9.140625" defaultRowHeight="15" customHeight="1" x14ac:dyDescent="0.2"/>
  <cols>
    <col min="1" max="1" width="22.42578125" customWidth="1"/>
    <col min="2" max="2" width="11.28515625" customWidth="1"/>
    <col min="3" max="3" width="8" customWidth="1"/>
    <col min="4" max="5" width="8.140625" customWidth="1"/>
    <col min="6" max="17" width="8" customWidth="1"/>
    <col min="18" max="18" width="12" customWidth="1"/>
    <col min="19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3907</v>
      </c>
    </row>
    <row r="3" spans="1:25" ht="15" customHeight="1" x14ac:dyDescent="0.2">
      <c r="A3" t="s">
        <v>3908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2.8372999999999999</v>
      </c>
      <c r="C11" s="2">
        <v>2.4921000000000002</v>
      </c>
      <c r="D11" s="2">
        <v>2.4386000000000001</v>
      </c>
      <c r="E11" s="2">
        <v>2.9216000000000002</v>
      </c>
      <c r="F11" s="2">
        <v>2.9020999999999999</v>
      </c>
      <c r="G11" s="2">
        <v>2.9134000000000002</v>
      </c>
      <c r="H11" s="2">
        <v>2.8967999999999998</v>
      </c>
      <c r="I11" s="2">
        <v>2.8393999999999999</v>
      </c>
      <c r="J11" s="2">
        <v>2.9249999999999998</v>
      </c>
      <c r="K11" s="2">
        <v>2.802</v>
      </c>
      <c r="L11" s="2">
        <v>2.7362000000000002</v>
      </c>
      <c r="M11" s="2">
        <v>2.2006999999999999</v>
      </c>
      <c r="N11" s="2">
        <v>2.1183999999999998</v>
      </c>
      <c r="O11" s="2">
        <v>2.9462999999999999</v>
      </c>
      <c r="P11" s="2">
        <v>2.9384000000000001</v>
      </c>
      <c r="Q11" s="2">
        <v>2.8845000000000001</v>
      </c>
      <c r="R11" s="2">
        <v>2.8658000000000001</v>
      </c>
      <c r="S11" s="2">
        <v>2.9209999999999998</v>
      </c>
      <c r="T11" s="2">
        <v>2.9033000000000002</v>
      </c>
      <c r="U11" s="2">
        <v>2.8117999999999999</v>
      </c>
      <c r="V11" s="2">
        <v>2.8161</v>
      </c>
      <c r="W11" s="2">
        <v>2.8702000000000001</v>
      </c>
      <c r="X11" s="2">
        <v>2.8805999999999998</v>
      </c>
      <c r="Y11" s="77">
        <v>2.4693999999999998</v>
      </c>
    </row>
    <row r="12" spans="1:25" ht="15" customHeight="1" x14ac:dyDescent="0.2">
      <c r="A12" t="s">
        <v>9</v>
      </c>
      <c r="B12" s="2">
        <v>2.7801</v>
      </c>
      <c r="C12" s="2">
        <v>2.7486000000000002</v>
      </c>
      <c r="D12" s="2">
        <v>2.7881999999999998</v>
      </c>
      <c r="E12" s="2">
        <v>2.8003</v>
      </c>
      <c r="F12" s="2">
        <v>2.4131</v>
      </c>
      <c r="G12" s="2">
        <v>2.2629000000000001</v>
      </c>
      <c r="H12" s="2">
        <v>1.1758</v>
      </c>
      <c r="I12" s="2">
        <v>1.085</v>
      </c>
      <c r="J12" s="2">
        <v>2.1802999999999999</v>
      </c>
      <c r="K12" s="2">
        <v>2.0872000000000002</v>
      </c>
      <c r="L12" s="2">
        <v>1.7384999999999999</v>
      </c>
      <c r="M12" s="2">
        <v>1.5646</v>
      </c>
      <c r="N12" s="2">
        <v>1.8386</v>
      </c>
      <c r="O12" s="2">
        <v>1.6741999999999999</v>
      </c>
      <c r="P12" s="2">
        <v>0.1004</v>
      </c>
      <c r="Q12" s="2">
        <v>0.1076</v>
      </c>
      <c r="R12" s="2">
        <v>1.627</v>
      </c>
      <c r="S12" s="2">
        <v>1.4673</v>
      </c>
      <c r="T12" s="2">
        <v>2.8129</v>
      </c>
      <c r="U12" s="2">
        <v>2.7707000000000002</v>
      </c>
      <c r="V12" s="2">
        <v>2.7921999999999998</v>
      </c>
      <c r="W12" s="2">
        <v>2.7355999999999998</v>
      </c>
      <c r="X12" s="2">
        <v>1.3058000000000001</v>
      </c>
      <c r="Y12" s="2">
        <v>1.1634</v>
      </c>
    </row>
    <row r="13" spans="1:25" ht="15" customHeight="1" x14ac:dyDescent="0.2">
      <c r="A13" t="s">
        <v>10</v>
      </c>
      <c r="B13" s="77">
        <v>2.5192999999999999</v>
      </c>
      <c r="C13" s="2">
        <v>2.8418999999999999</v>
      </c>
      <c r="D13" s="2">
        <v>2.8690000000000002</v>
      </c>
      <c r="E13" s="2">
        <v>9.9500000000000005E-2</v>
      </c>
      <c r="F13" s="2">
        <v>8.9700000000000002E-2</v>
      </c>
      <c r="G13" s="2">
        <v>8.6599999999999996E-2</v>
      </c>
      <c r="H13" s="2">
        <v>8.8999999999999996E-2</v>
      </c>
      <c r="I13" s="2">
        <v>1.3861000000000001</v>
      </c>
      <c r="J13" s="2">
        <v>1.3055000000000001</v>
      </c>
      <c r="K13" s="2">
        <v>1.3003</v>
      </c>
      <c r="L13" s="2">
        <v>1.2432000000000001</v>
      </c>
      <c r="M13" s="2">
        <v>1.7333000000000001</v>
      </c>
      <c r="N13" s="2">
        <v>1.6572</v>
      </c>
      <c r="O13" s="2">
        <v>1.0226999999999999</v>
      </c>
      <c r="P13" s="2">
        <v>0.94310000000000005</v>
      </c>
      <c r="Q13" s="2">
        <v>2.8717999999999999</v>
      </c>
      <c r="R13" s="2">
        <v>2.8677000000000001</v>
      </c>
      <c r="S13" s="2">
        <v>2.8184</v>
      </c>
      <c r="T13" s="2">
        <v>2.7871999999999999</v>
      </c>
      <c r="U13" s="2">
        <v>2.8429000000000002</v>
      </c>
      <c r="V13" s="2">
        <v>2.7875999999999999</v>
      </c>
      <c r="W13" s="2">
        <v>2.6425000000000001</v>
      </c>
      <c r="X13" s="2">
        <v>2.4845000000000002</v>
      </c>
      <c r="Y13" s="77">
        <v>2.0440999999999998</v>
      </c>
    </row>
    <row r="14" spans="1:25" ht="15" customHeight="1" x14ac:dyDescent="0.2">
      <c r="A14" t="s">
        <v>11</v>
      </c>
      <c r="B14" s="2">
        <v>2.8105000000000002</v>
      </c>
      <c r="C14" s="2">
        <v>2.6993999999999998</v>
      </c>
      <c r="D14" s="2">
        <v>2.9304000000000001</v>
      </c>
      <c r="E14" s="2">
        <v>2.8641999999999999</v>
      </c>
      <c r="F14" s="2">
        <v>0.3765</v>
      </c>
      <c r="G14" s="2">
        <v>0.36630000000000001</v>
      </c>
      <c r="H14" s="2">
        <v>1.6800999999999999</v>
      </c>
      <c r="I14" s="2">
        <v>1.6415</v>
      </c>
      <c r="J14" s="2">
        <v>2.9527999999999999</v>
      </c>
      <c r="K14" s="2">
        <v>2.9504999999999999</v>
      </c>
      <c r="L14" s="2">
        <v>2.9030999999999998</v>
      </c>
      <c r="M14" s="2">
        <v>2.8451</v>
      </c>
      <c r="N14" s="2">
        <v>0.49840000000000001</v>
      </c>
      <c r="O14" s="2">
        <v>0.47689999999999999</v>
      </c>
      <c r="P14" s="2">
        <v>2.6312000000000002</v>
      </c>
      <c r="Q14" s="2">
        <v>2.5552999999999999</v>
      </c>
      <c r="R14" s="2">
        <v>2.9140000000000001</v>
      </c>
      <c r="S14" s="2">
        <v>2.8835999999999999</v>
      </c>
      <c r="T14" s="2">
        <v>1.9863</v>
      </c>
      <c r="U14" s="2">
        <v>1.9625999999999999</v>
      </c>
      <c r="V14" s="2">
        <v>2.5531999999999999</v>
      </c>
      <c r="W14" s="2">
        <v>2.5363000000000002</v>
      </c>
      <c r="X14" s="2">
        <v>2.8664999999999998</v>
      </c>
      <c r="Y14" s="2">
        <v>2.8193999999999999</v>
      </c>
    </row>
    <row r="15" spans="1:25" ht="15" customHeight="1" x14ac:dyDescent="0.2">
      <c r="A15" t="s">
        <v>12</v>
      </c>
      <c r="B15" s="77">
        <v>1.9511000000000001</v>
      </c>
      <c r="C15" s="2">
        <v>0.77559999999999996</v>
      </c>
      <c r="D15" s="2">
        <v>0.72089999999999999</v>
      </c>
      <c r="E15" s="2">
        <v>0.65659999999999996</v>
      </c>
      <c r="F15" s="2">
        <v>0.6663</v>
      </c>
      <c r="G15" s="2">
        <v>2.8378000000000001</v>
      </c>
      <c r="H15" s="2">
        <v>2.8346</v>
      </c>
      <c r="I15" s="2">
        <v>2.3860999999999999</v>
      </c>
      <c r="J15" s="2">
        <v>2.3622999999999998</v>
      </c>
      <c r="K15" s="2">
        <v>2.0203000000000002</v>
      </c>
      <c r="L15" s="2">
        <v>1.9814000000000001</v>
      </c>
      <c r="M15" s="2">
        <v>2.1768000000000001</v>
      </c>
      <c r="N15" s="2">
        <v>2.1208999999999998</v>
      </c>
      <c r="O15" s="2">
        <v>2.6623999999999999</v>
      </c>
      <c r="P15" s="2">
        <v>2.6459000000000001</v>
      </c>
      <c r="Q15" s="2">
        <v>2.8961999999999999</v>
      </c>
      <c r="R15" s="2">
        <v>2.8567999999999998</v>
      </c>
      <c r="S15" s="2">
        <v>1.3069</v>
      </c>
      <c r="T15" s="2">
        <v>1.2287999999999999</v>
      </c>
      <c r="U15" s="2">
        <v>1.2613000000000001</v>
      </c>
      <c r="V15" s="2">
        <v>1.1574</v>
      </c>
      <c r="W15" s="2">
        <v>1.8486</v>
      </c>
      <c r="X15" s="2">
        <v>1.7914000000000001</v>
      </c>
      <c r="Y15" s="77">
        <v>1.5627</v>
      </c>
    </row>
    <row r="16" spans="1:25" ht="15" customHeight="1" x14ac:dyDescent="0.2">
      <c r="A16" t="s">
        <v>13</v>
      </c>
      <c r="B16" s="2">
        <v>1.5889</v>
      </c>
      <c r="C16" s="2">
        <v>1.4777</v>
      </c>
      <c r="D16" s="2">
        <v>0.68830000000000002</v>
      </c>
      <c r="E16" s="2">
        <v>0.67679999999999996</v>
      </c>
      <c r="F16" s="2">
        <v>1.2115</v>
      </c>
      <c r="G16" s="2">
        <v>1.0879000000000001</v>
      </c>
      <c r="H16" s="2">
        <v>1.1425000000000001</v>
      </c>
      <c r="I16" s="2">
        <v>1.1395</v>
      </c>
      <c r="J16" s="2">
        <v>8.3599999999999994E-2</v>
      </c>
      <c r="K16" s="2">
        <v>7.85E-2</v>
      </c>
      <c r="L16" s="2">
        <v>2.6164999999999998</v>
      </c>
      <c r="M16" s="2">
        <v>2.5011000000000001</v>
      </c>
      <c r="N16" s="2">
        <v>1.3238000000000001</v>
      </c>
      <c r="O16" s="2">
        <v>1.2010000000000001</v>
      </c>
      <c r="P16" s="2">
        <v>1.111</v>
      </c>
      <c r="Q16" s="2">
        <v>1.1166</v>
      </c>
      <c r="R16" s="2">
        <v>2.7719999999999998</v>
      </c>
      <c r="S16" s="2">
        <v>2.7284000000000002</v>
      </c>
      <c r="T16" s="2">
        <v>1.7491000000000001</v>
      </c>
      <c r="U16" s="2">
        <v>1.7258</v>
      </c>
      <c r="V16" s="2">
        <v>1.1436999999999999</v>
      </c>
      <c r="W16" s="2">
        <v>1.0821000000000001</v>
      </c>
      <c r="X16" s="2">
        <v>1.2884</v>
      </c>
      <c r="Y16" s="2">
        <v>1.1976</v>
      </c>
    </row>
    <row r="17" spans="1:25" ht="15" customHeight="1" x14ac:dyDescent="0.2">
      <c r="A17" t="s">
        <v>14</v>
      </c>
      <c r="B17" s="77">
        <v>1.5773999999999999</v>
      </c>
      <c r="C17" s="2">
        <v>1.5539000000000001</v>
      </c>
      <c r="D17" s="2">
        <v>1.5230999999999999</v>
      </c>
      <c r="E17" s="2">
        <v>2.8633999999999999</v>
      </c>
      <c r="F17" s="2">
        <v>2.8959000000000001</v>
      </c>
      <c r="G17" s="2">
        <v>2.7050000000000001</v>
      </c>
      <c r="H17" s="2">
        <v>2.9024999999999999</v>
      </c>
      <c r="I17" s="2">
        <v>2.87</v>
      </c>
      <c r="J17" s="2">
        <v>2.9424999999999999</v>
      </c>
      <c r="K17" s="2">
        <v>2.8416999999999999</v>
      </c>
      <c r="L17" s="2">
        <v>2.8119999999999998</v>
      </c>
      <c r="M17" s="2">
        <v>1.413</v>
      </c>
      <c r="N17" s="2">
        <v>1.4479</v>
      </c>
      <c r="O17" s="2">
        <v>1.3838999999999999</v>
      </c>
      <c r="P17" s="2">
        <v>1.3261000000000001</v>
      </c>
      <c r="Q17" s="2">
        <v>0.57569999999999999</v>
      </c>
      <c r="R17" s="2">
        <v>0.5585</v>
      </c>
      <c r="S17" s="2">
        <v>0.59630000000000005</v>
      </c>
      <c r="T17" s="2">
        <v>0.58630000000000004</v>
      </c>
      <c r="U17" s="2">
        <v>1.9094</v>
      </c>
      <c r="V17" s="2">
        <v>1.8448</v>
      </c>
      <c r="W17" s="2">
        <v>0.48930000000000001</v>
      </c>
      <c r="X17" s="2">
        <v>0.45689999999999997</v>
      </c>
      <c r="Y17" s="77">
        <v>1.1525000000000001</v>
      </c>
    </row>
    <row r="18" spans="1:25" ht="15" customHeight="1" x14ac:dyDescent="0.2">
      <c r="A18" t="s">
        <v>15</v>
      </c>
      <c r="B18" s="2">
        <v>2.1352000000000002</v>
      </c>
      <c r="C18" s="2">
        <v>1.8912</v>
      </c>
      <c r="D18" s="2">
        <v>2.4702000000000002</v>
      </c>
      <c r="E18" s="2">
        <v>2.3660999999999999</v>
      </c>
      <c r="F18" s="2">
        <v>2.9091</v>
      </c>
      <c r="G18" s="2">
        <v>2.9047999999999998</v>
      </c>
      <c r="H18" s="2">
        <v>1.2111000000000001</v>
      </c>
      <c r="I18" s="2">
        <v>1.1468</v>
      </c>
      <c r="J18" s="2">
        <v>0.38919999999999999</v>
      </c>
      <c r="K18" s="2">
        <v>0.35410000000000003</v>
      </c>
      <c r="L18" s="2">
        <v>0.90259999999999996</v>
      </c>
      <c r="M18" s="2">
        <v>0.7984</v>
      </c>
      <c r="N18" s="2">
        <v>2.5912000000000002</v>
      </c>
      <c r="O18" s="2">
        <v>2.4756999999999998</v>
      </c>
      <c r="P18" s="2">
        <v>1.2654000000000001</v>
      </c>
      <c r="Q18" s="2">
        <v>1.2633000000000001</v>
      </c>
      <c r="R18" s="2">
        <v>0.84260000000000002</v>
      </c>
      <c r="S18" s="2">
        <v>0.76190000000000002</v>
      </c>
      <c r="T18" s="2">
        <v>1.0418000000000001</v>
      </c>
      <c r="U18" s="2">
        <v>0.95820000000000005</v>
      </c>
      <c r="V18" s="2">
        <v>2.5577000000000001</v>
      </c>
      <c r="W18" s="2">
        <v>2.4904000000000002</v>
      </c>
      <c r="X18" s="2">
        <v>7.5499999999999998E-2</v>
      </c>
      <c r="Y18" s="2">
        <v>7.4200000000000002E-2</v>
      </c>
    </row>
    <row r="19" spans="1:25" ht="15" customHeight="1" x14ac:dyDescent="0.2">
      <c r="A19" t="s">
        <v>16</v>
      </c>
      <c r="B19" s="77">
        <v>0.64949999999999997</v>
      </c>
      <c r="C19" s="2">
        <v>2.9359999999999999</v>
      </c>
      <c r="D19" s="2">
        <v>2.8696999999999999</v>
      </c>
      <c r="E19" s="2">
        <v>0.25069999999999998</v>
      </c>
      <c r="F19" s="2">
        <v>0.2402</v>
      </c>
      <c r="G19" s="2">
        <v>8.6900000000000005E-2</v>
      </c>
      <c r="H19" s="2">
        <v>8.2699999999999996E-2</v>
      </c>
      <c r="I19" s="2">
        <v>0.1187</v>
      </c>
      <c r="J19" s="2">
        <v>0.109</v>
      </c>
      <c r="K19" s="2">
        <v>2.9001999999999999</v>
      </c>
      <c r="L19" s="2">
        <v>2.9131999999999998</v>
      </c>
      <c r="M19" s="2">
        <v>1.8757999999999999</v>
      </c>
      <c r="N19" s="2">
        <v>1.9282999999999999</v>
      </c>
      <c r="O19" s="2">
        <v>2.3321999999999998</v>
      </c>
      <c r="P19" s="2">
        <v>2.2778</v>
      </c>
      <c r="Q19" s="2">
        <v>2.6819000000000002</v>
      </c>
      <c r="R19" s="2">
        <v>2.6638999999999999</v>
      </c>
      <c r="S19" s="2">
        <v>1.5378000000000001</v>
      </c>
      <c r="T19" s="2">
        <v>1.4826999999999999</v>
      </c>
      <c r="U19" s="2">
        <v>0.8165</v>
      </c>
      <c r="V19" s="2">
        <v>0.77290000000000003</v>
      </c>
      <c r="W19" s="2">
        <v>2.6562000000000001</v>
      </c>
      <c r="X19" s="2">
        <v>2.5377999999999998</v>
      </c>
      <c r="Y19" s="77">
        <v>0.69820000000000004</v>
      </c>
    </row>
    <row r="20" spans="1:25" ht="15" customHeight="1" x14ac:dyDescent="0.2">
      <c r="A20" t="s">
        <v>17</v>
      </c>
      <c r="B20" s="2">
        <v>1.2031000000000001</v>
      </c>
      <c r="C20" s="2">
        <v>1.1006</v>
      </c>
      <c r="D20" s="2">
        <v>2.2332999999999998</v>
      </c>
      <c r="E20" s="2">
        <v>2.1472000000000002</v>
      </c>
      <c r="F20" s="2">
        <v>0.15890000000000001</v>
      </c>
      <c r="G20" s="2">
        <v>0.1487</v>
      </c>
      <c r="H20" s="2">
        <v>1.91</v>
      </c>
      <c r="I20" s="2">
        <v>1.8424</v>
      </c>
      <c r="J20" s="2">
        <v>2.9178999999999999</v>
      </c>
      <c r="K20" s="2">
        <v>2.9036</v>
      </c>
      <c r="L20" s="2">
        <v>1.0834999999999999</v>
      </c>
      <c r="M20" s="2">
        <v>0.98709999999999998</v>
      </c>
      <c r="N20" s="2">
        <v>1.1808000000000001</v>
      </c>
      <c r="O20" s="2">
        <v>1.0772999999999999</v>
      </c>
      <c r="P20" s="2">
        <v>1.8559000000000001</v>
      </c>
      <c r="Q20" s="2">
        <v>1.8325</v>
      </c>
      <c r="R20" s="2">
        <v>1.0255000000000001</v>
      </c>
      <c r="S20" s="2">
        <v>0.92589999999999995</v>
      </c>
      <c r="T20" s="2">
        <v>2.0125000000000002</v>
      </c>
      <c r="U20" s="2">
        <v>2.0383</v>
      </c>
      <c r="V20" s="2">
        <v>2.1810999999999998</v>
      </c>
      <c r="W20" s="2">
        <v>2.169</v>
      </c>
      <c r="X20" s="2">
        <v>2.8755000000000002</v>
      </c>
      <c r="Y20" s="2">
        <v>2.8088000000000002</v>
      </c>
    </row>
    <row r="21" spans="1:25" ht="15" customHeight="1" x14ac:dyDescent="0.2">
      <c r="A21" t="s">
        <v>18</v>
      </c>
      <c r="B21" s="77">
        <v>0.3407</v>
      </c>
      <c r="C21" s="2">
        <v>2.2012999999999998</v>
      </c>
      <c r="D21" s="2">
        <v>2.1473</v>
      </c>
      <c r="E21" s="2">
        <v>2.1995</v>
      </c>
      <c r="F21" s="2">
        <v>2.1572</v>
      </c>
      <c r="G21" s="2">
        <v>2.1577999999999999</v>
      </c>
      <c r="H21" s="2">
        <v>2.1051000000000002</v>
      </c>
      <c r="I21" s="2">
        <v>0.1211</v>
      </c>
      <c r="J21" s="2">
        <v>0.1052</v>
      </c>
      <c r="K21" s="2">
        <v>2.7347000000000001</v>
      </c>
      <c r="L21" s="2">
        <v>2.7176</v>
      </c>
      <c r="M21" s="2">
        <v>2.0949</v>
      </c>
      <c r="N21" s="2">
        <v>2.1000999999999999</v>
      </c>
      <c r="O21" s="2">
        <v>1.7755000000000001</v>
      </c>
      <c r="P21" s="2">
        <v>1.796</v>
      </c>
      <c r="Q21" s="2">
        <v>0.1067</v>
      </c>
      <c r="R21" s="2">
        <v>9.7900000000000001E-2</v>
      </c>
      <c r="S21" s="2">
        <v>9.8799999999999999E-2</v>
      </c>
      <c r="T21" s="2">
        <v>0.10050000000000001</v>
      </c>
      <c r="U21" s="2">
        <v>0.4703</v>
      </c>
      <c r="V21" s="2">
        <v>0.44429999999999997</v>
      </c>
      <c r="W21" s="2">
        <v>2.7827999999999999</v>
      </c>
      <c r="X21" s="2">
        <v>2.794</v>
      </c>
      <c r="Y21" s="77">
        <v>0.34449999999999997</v>
      </c>
    </row>
    <row r="22" spans="1:25" ht="15" customHeight="1" x14ac:dyDescent="0.2">
      <c r="A22" t="s">
        <v>19</v>
      </c>
      <c r="B22" s="2">
        <v>0.62</v>
      </c>
      <c r="C22" s="2">
        <v>0.55900000000000005</v>
      </c>
      <c r="D22" s="2">
        <v>1.0134000000000001</v>
      </c>
      <c r="E22" s="2">
        <v>0.99780000000000002</v>
      </c>
      <c r="F22" s="2">
        <v>2.5531000000000001</v>
      </c>
      <c r="G22" s="2">
        <v>2.5387</v>
      </c>
      <c r="H22" s="2">
        <v>0.86839999999999995</v>
      </c>
      <c r="I22" s="2">
        <v>0.8286</v>
      </c>
      <c r="J22" s="2">
        <v>2.3464</v>
      </c>
      <c r="K22" s="2">
        <v>2.2505999999999999</v>
      </c>
      <c r="L22" s="2">
        <v>0.99790000000000001</v>
      </c>
      <c r="M22" s="2">
        <v>0.96319999999999995</v>
      </c>
      <c r="N22" s="2">
        <v>0.29830000000000001</v>
      </c>
      <c r="O22" s="2">
        <v>0.27929999999999999</v>
      </c>
      <c r="P22" s="2">
        <v>0.76739999999999997</v>
      </c>
      <c r="Q22" s="2">
        <v>0.73740000000000006</v>
      </c>
      <c r="R22" s="2">
        <v>0.94359999999999999</v>
      </c>
      <c r="S22" s="2">
        <v>0.85580000000000001</v>
      </c>
      <c r="T22" s="2">
        <v>0.2001</v>
      </c>
      <c r="U22" s="2">
        <v>0.19239999999999999</v>
      </c>
      <c r="V22" s="2">
        <v>2.5804</v>
      </c>
      <c r="W22" s="2">
        <v>2.4687999999999999</v>
      </c>
      <c r="X22" s="2">
        <v>1.6509</v>
      </c>
      <c r="Y22" s="2">
        <v>1.5862000000000001</v>
      </c>
    </row>
    <row r="23" spans="1:25" ht="15" customHeight="1" x14ac:dyDescent="0.2">
      <c r="A23" t="s">
        <v>20</v>
      </c>
      <c r="B23" s="77">
        <v>0.18809999999999999</v>
      </c>
      <c r="C23" s="2">
        <v>1.7714000000000001</v>
      </c>
      <c r="D23" s="2">
        <v>1.5406</v>
      </c>
      <c r="E23" s="2">
        <v>2.4897</v>
      </c>
      <c r="F23" s="2">
        <v>2.3151999999999999</v>
      </c>
      <c r="G23" s="2">
        <v>2.6861999999999999</v>
      </c>
      <c r="H23" s="2">
        <v>2.5548999999999999</v>
      </c>
      <c r="I23" s="2">
        <v>2.7286999999999999</v>
      </c>
      <c r="J23" s="2">
        <v>2.7294</v>
      </c>
      <c r="K23" s="2">
        <v>1.5579000000000001</v>
      </c>
      <c r="L23" s="2">
        <v>1.4229000000000001</v>
      </c>
      <c r="M23" s="2">
        <v>1.3177000000000001</v>
      </c>
      <c r="N23" s="2">
        <v>1.2048000000000001</v>
      </c>
      <c r="O23" s="2">
        <v>1.2000999999999999</v>
      </c>
      <c r="P23" s="2">
        <v>1.0895999999999999</v>
      </c>
      <c r="Q23" s="2">
        <v>1.8857999999999999</v>
      </c>
      <c r="R23" s="2">
        <v>1.6837</v>
      </c>
      <c r="S23" s="2">
        <v>2.6886000000000001</v>
      </c>
      <c r="T23" s="2">
        <v>2.6427</v>
      </c>
      <c r="U23" s="2">
        <v>1.0024999999999999</v>
      </c>
      <c r="V23" s="2">
        <v>0.88300000000000001</v>
      </c>
      <c r="W23" s="2">
        <v>2.7852000000000001</v>
      </c>
      <c r="X23" s="2">
        <v>2.7991999999999999</v>
      </c>
      <c r="Y23" s="77">
        <v>0.1716</v>
      </c>
    </row>
    <row r="24" spans="1:25" ht="15" customHeight="1" x14ac:dyDescent="0.2">
      <c r="A24" t="s">
        <v>21</v>
      </c>
      <c r="B24" s="2">
        <v>2.7471999999999999</v>
      </c>
      <c r="C24" s="2">
        <v>2.5676000000000001</v>
      </c>
      <c r="D24" s="2">
        <v>1.8544</v>
      </c>
      <c r="E24" s="2">
        <v>1.6884999999999999</v>
      </c>
      <c r="F24" s="2">
        <v>0.99429999999999996</v>
      </c>
      <c r="G24" s="2">
        <v>0.8347</v>
      </c>
      <c r="H24" s="2">
        <v>1.3144</v>
      </c>
      <c r="I24" s="2">
        <v>1.1204000000000001</v>
      </c>
      <c r="J24" s="2">
        <v>7.0599999999999996E-2</v>
      </c>
      <c r="K24" s="2">
        <v>6.8500000000000005E-2</v>
      </c>
      <c r="L24" s="2">
        <v>0.52990000000000004</v>
      </c>
      <c r="M24" s="2">
        <v>0.47720000000000001</v>
      </c>
      <c r="N24" s="2">
        <v>0.66239999999999999</v>
      </c>
      <c r="O24" s="2">
        <v>0.57479999999999998</v>
      </c>
      <c r="P24" s="2">
        <v>1.8106</v>
      </c>
      <c r="Q24" s="2">
        <v>1.6140000000000001</v>
      </c>
      <c r="R24" s="2">
        <v>1.0731999999999999</v>
      </c>
      <c r="S24" s="2">
        <v>0.91269999999999996</v>
      </c>
      <c r="T24" s="2">
        <v>2.7730000000000001</v>
      </c>
      <c r="U24" s="2">
        <v>2.6634000000000002</v>
      </c>
      <c r="V24" s="2">
        <v>2.5390999999999999</v>
      </c>
      <c r="W24" s="2">
        <v>2.3978000000000002</v>
      </c>
      <c r="X24" s="2">
        <v>0.34520000000000001</v>
      </c>
      <c r="Y24" s="2">
        <v>0.29759999999999998</v>
      </c>
    </row>
    <row r="25" spans="1:25" ht="15" customHeight="1" x14ac:dyDescent="0.2">
      <c r="A25" t="s">
        <v>22</v>
      </c>
      <c r="B25" s="77">
        <v>5.3800000000000001E-2</v>
      </c>
      <c r="C25" s="2">
        <v>0.7107</v>
      </c>
      <c r="D25" s="2">
        <v>0.66349999999999998</v>
      </c>
      <c r="E25" s="2">
        <v>0.99199999999999999</v>
      </c>
      <c r="F25" s="2">
        <v>0.88080000000000003</v>
      </c>
      <c r="G25" s="2">
        <v>2.9024999999999999</v>
      </c>
      <c r="H25" s="2">
        <v>2.8769999999999998</v>
      </c>
      <c r="I25" s="2">
        <v>2.6503999999999999</v>
      </c>
      <c r="J25" s="2">
        <v>2.4739</v>
      </c>
      <c r="K25" s="2">
        <v>2.8231000000000002</v>
      </c>
      <c r="L25" s="2">
        <v>2.8302999999999998</v>
      </c>
      <c r="M25" s="2">
        <v>2.7633000000000001</v>
      </c>
      <c r="N25" s="2">
        <v>2.7778</v>
      </c>
      <c r="O25" s="2">
        <v>0.46689999999999998</v>
      </c>
      <c r="P25" s="2">
        <v>0.42220000000000002</v>
      </c>
      <c r="Q25" s="2">
        <v>0.15740000000000001</v>
      </c>
      <c r="R25" s="2">
        <v>0.14660000000000001</v>
      </c>
      <c r="S25" s="2">
        <v>2.7328999999999999</v>
      </c>
      <c r="T25" s="2">
        <v>2.7307999999999999</v>
      </c>
      <c r="U25" s="2">
        <v>1.2265999999999999</v>
      </c>
      <c r="V25" s="2">
        <v>1.1036999999999999</v>
      </c>
      <c r="W25" s="2">
        <v>2.5308000000000002</v>
      </c>
      <c r="X25" s="2">
        <v>2.2776999999999998</v>
      </c>
      <c r="Y25" s="77">
        <v>6.54E-2</v>
      </c>
    </row>
    <row r="26" spans="1:25" ht="15" customHeight="1" x14ac:dyDescent="0.2">
      <c r="A26" t="s">
        <v>23</v>
      </c>
      <c r="B26" s="2">
        <v>2.9085000000000001</v>
      </c>
      <c r="C26" s="2">
        <v>2.6616</v>
      </c>
      <c r="D26" s="2">
        <v>2.4466999999999999</v>
      </c>
      <c r="E26" s="2">
        <v>2.3807999999999998</v>
      </c>
      <c r="F26" s="2">
        <v>2.9331</v>
      </c>
      <c r="G26" s="2">
        <v>2.7715000000000001</v>
      </c>
      <c r="H26" s="2">
        <v>1.3192999999999999</v>
      </c>
      <c r="I26" s="2">
        <v>1.1536</v>
      </c>
      <c r="J26" s="2">
        <v>2.6269999999999998</v>
      </c>
      <c r="K26" s="2">
        <v>2.4815999999999998</v>
      </c>
      <c r="L26" s="2">
        <v>1.3364</v>
      </c>
      <c r="M26" s="2">
        <v>1.2326999999999999</v>
      </c>
      <c r="N26" s="2">
        <v>0.79859999999999998</v>
      </c>
      <c r="O26" s="2">
        <v>0.73809999999999998</v>
      </c>
      <c r="P26" s="2">
        <v>2.4087000000000001</v>
      </c>
      <c r="Q26" s="2">
        <v>2.2597</v>
      </c>
      <c r="R26" s="2">
        <v>0.27910000000000001</v>
      </c>
      <c r="S26" s="2">
        <v>0.26150000000000001</v>
      </c>
      <c r="T26" s="2">
        <v>2.8210999999999999</v>
      </c>
      <c r="U26" s="2">
        <v>2.6978</v>
      </c>
      <c r="V26" s="2">
        <v>2.8529</v>
      </c>
      <c r="W26" s="2">
        <v>2.7664</v>
      </c>
      <c r="X26" s="2">
        <v>0.58689999999999998</v>
      </c>
      <c r="Y26" s="2">
        <v>0.53069999999999995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2.6533499999999997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2.2816999999999998</v>
      </c>
      <c r="R51" t="s">
        <v>319</v>
      </c>
      <c r="S51">
        <v>0.98643781950680076</v>
      </c>
    </row>
    <row r="52" spans="2:26" ht="15" customHeight="1" x14ac:dyDescent="0.2">
      <c r="B52" t="s">
        <v>209</v>
      </c>
      <c r="C52">
        <v>100</v>
      </c>
      <c r="D52" s="3">
        <f>AVERAGE(B15,Y15)</f>
        <v>1.7568999999999999</v>
      </c>
      <c r="R52" t="s">
        <v>320</v>
      </c>
      <c r="S52">
        <v>0.97305957175333169</v>
      </c>
    </row>
    <row r="53" spans="2:26" ht="15" customHeight="1" x14ac:dyDescent="0.2">
      <c r="B53" t="s">
        <v>210</v>
      </c>
      <c r="C53">
        <v>80</v>
      </c>
      <c r="D53" s="3">
        <f>AVERAGE(B17,Y17)</f>
        <v>1.3649499999999999</v>
      </c>
      <c r="R53" t="s">
        <v>321</v>
      </c>
      <c r="S53">
        <v>0.96767148610399789</v>
      </c>
    </row>
    <row r="54" spans="2:26" ht="15" customHeight="1" x14ac:dyDescent="0.2">
      <c r="B54" t="s">
        <v>211</v>
      </c>
      <c r="C54">
        <v>40</v>
      </c>
      <c r="D54" s="3">
        <f>AVERAGE(B19,Y19)</f>
        <v>0.67385000000000006</v>
      </c>
      <c r="R54" t="s">
        <v>322</v>
      </c>
      <c r="S54">
        <v>0.173212682112731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0.34260000000000002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0.17985000000000001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5.4183157723479969</v>
      </c>
      <c r="U59">
        <v>5.4183157723479969</v>
      </c>
      <c r="V59">
        <v>180.59467407940522</v>
      </c>
      <c r="W59">
        <v>4.0842749410581293E-5</v>
      </c>
    </row>
    <row r="60" spans="2:26" ht="15" customHeight="1" x14ac:dyDescent="0.2">
      <c r="R60" t="s">
        <v>326</v>
      </c>
      <c r="S60">
        <v>5</v>
      </c>
      <c r="T60">
        <v>0.15001316622343003</v>
      </c>
      <c r="U60">
        <v>3.0002633244686005E-2</v>
      </c>
    </row>
    <row r="61" spans="2:26" ht="15" customHeight="1" thickBot="1" x14ac:dyDescent="0.25">
      <c r="R61" s="15" t="s">
        <v>327</v>
      </c>
      <c r="S61" s="15">
        <v>6</v>
      </c>
      <c r="T61" s="15">
        <v>5.568328938571427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0.16164202898550672</v>
      </c>
      <c r="T64">
        <v>0.10835202275397141</v>
      </c>
      <c r="U64">
        <v>1.4918229016595086</v>
      </c>
      <c r="V64">
        <v>0.19595042477207261</v>
      </c>
      <c r="W64">
        <v>-0.11688571256030489</v>
      </c>
      <c r="X64">
        <v>0.44016977053131834</v>
      </c>
      <c r="Y64">
        <v>-0.11688571256030489</v>
      </c>
      <c r="Z64">
        <v>0.44016977053131834</v>
      </c>
    </row>
    <row r="65" spans="18:26" ht="15" customHeight="1" thickBot="1" x14ac:dyDescent="0.25">
      <c r="R65" s="15" t="s">
        <v>340</v>
      </c>
      <c r="S65" s="15">
        <v>1.3536176328502418E-2</v>
      </c>
      <c r="T65" s="15">
        <v>1.007264513692872E-3</v>
      </c>
      <c r="U65" s="15">
        <v>13.43855178504757</v>
      </c>
      <c r="V65" s="15">
        <v>4.0842749410581293E-5</v>
      </c>
      <c r="W65" s="15">
        <v>1.0946920465922475E-2</v>
      </c>
      <c r="X65" s="15">
        <v>1.612543219108236E-2</v>
      </c>
      <c r="Y65" s="15">
        <v>1.0946920465922475E-2</v>
      </c>
      <c r="Z65" s="15">
        <v>1.612543219108236E-2</v>
      </c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08DC0-14C8-4813-9671-1579080CA7F9}">
  <sheetPr codeName="Sheet38"/>
  <dimension ref="A1:Z65"/>
  <sheetViews>
    <sheetView topLeftCell="A25" workbookViewId="0">
      <selection activeCell="M73" sqref="M73"/>
    </sheetView>
  </sheetViews>
  <sheetFormatPr defaultColWidth="9.140625" defaultRowHeight="15" customHeight="1" x14ac:dyDescent="0.2"/>
  <cols>
    <col min="1" max="1" width="22.42578125" customWidth="1"/>
    <col min="2" max="2" width="11.28515625" customWidth="1"/>
    <col min="3" max="3" width="8" customWidth="1"/>
    <col min="4" max="5" width="8.140625" customWidth="1"/>
    <col min="6" max="17" width="8" customWidth="1"/>
    <col min="18" max="18" width="13" customWidth="1"/>
    <col min="19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3909</v>
      </c>
    </row>
    <row r="3" spans="1:25" ht="15" customHeight="1" x14ac:dyDescent="0.2">
      <c r="A3" t="s">
        <v>3910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2.9125000000000001</v>
      </c>
      <c r="C11" s="2">
        <v>2.8776999999999999</v>
      </c>
      <c r="D11" s="2">
        <v>2.9255</v>
      </c>
      <c r="E11" s="2">
        <v>2.7711999999999999</v>
      </c>
      <c r="F11" s="2">
        <v>2.7309000000000001</v>
      </c>
      <c r="G11" s="2">
        <v>2.0948000000000002</v>
      </c>
      <c r="H11" s="2">
        <v>2.1631999999999998</v>
      </c>
      <c r="I11" s="2">
        <v>2.2345000000000002</v>
      </c>
      <c r="J11" s="2">
        <v>2.3367</v>
      </c>
      <c r="K11" s="2">
        <v>1.6662999999999999</v>
      </c>
      <c r="L11" s="2">
        <v>1.6778</v>
      </c>
      <c r="M11" s="2">
        <v>1.5960000000000001</v>
      </c>
      <c r="N11" s="2">
        <v>1.6255999999999999</v>
      </c>
      <c r="O11" s="2">
        <v>1.3688</v>
      </c>
      <c r="P11" s="2">
        <v>1.4081999999999999</v>
      </c>
      <c r="Q11" s="2">
        <v>2.7330000000000001</v>
      </c>
      <c r="R11" s="2">
        <v>2.6907000000000001</v>
      </c>
      <c r="S11" s="2">
        <v>1.8635999999999999</v>
      </c>
      <c r="T11" s="2">
        <v>2.2713000000000001</v>
      </c>
      <c r="U11" s="2">
        <v>2.5089000000000001</v>
      </c>
      <c r="V11" s="2">
        <v>2.5842000000000001</v>
      </c>
      <c r="W11" s="2">
        <v>0.77949999999999997</v>
      </c>
      <c r="X11" s="2">
        <v>0.50780000000000003</v>
      </c>
      <c r="Y11" s="77">
        <v>2.6404999999999998</v>
      </c>
    </row>
    <row r="12" spans="1:25" ht="15" customHeight="1" x14ac:dyDescent="0.2">
      <c r="A12" t="s">
        <v>9</v>
      </c>
      <c r="B12" s="2">
        <v>0.1467</v>
      </c>
      <c r="C12" s="2">
        <v>1.0226</v>
      </c>
      <c r="D12" s="2">
        <v>1.2290000000000001</v>
      </c>
      <c r="E12" s="2">
        <v>0.75480000000000003</v>
      </c>
      <c r="F12" s="2">
        <v>0.41339999999999999</v>
      </c>
      <c r="G12" s="2">
        <v>0.38440000000000002</v>
      </c>
      <c r="H12" s="2">
        <v>2.7063000000000001</v>
      </c>
      <c r="I12" s="2">
        <v>2.6606000000000001</v>
      </c>
      <c r="J12" s="2">
        <v>2.7288999999999999</v>
      </c>
      <c r="K12" s="2">
        <v>2.6989999999999998</v>
      </c>
      <c r="L12" s="2">
        <v>2.8713000000000002</v>
      </c>
      <c r="M12" s="2">
        <v>2.8452999999999999</v>
      </c>
      <c r="N12" s="2">
        <v>0.20610000000000001</v>
      </c>
      <c r="O12" s="2">
        <v>0.191</v>
      </c>
      <c r="P12" s="2">
        <v>2.6044999999999998</v>
      </c>
      <c r="Q12" s="2">
        <v>2.5143</v>
      </c>
      <c r="R12" s="2">
        <v>1.1859</v>
      </c>
      <c r="S12" s="2">
        <v>1.1321000000000001</v>
      </c>
      <c r="T12" s="2">
        <v>2.4135</v>
      </c>
      <c r="U12" s="2">
        <v>2.4350000000000001</v>
      </c>
      <c r="V12" s="2">
        <v>2.7418</v>
      </c>
      <c r="W12" s="2">
        <v>2.7650999999999999</v>
      </c>
      <c r="X12" s="2">
        <v>1.3067</v>
      </c>
      <c r="Y12" s="2">
        <v>1.2061999999999999</v>
      </c>
    </row>
    <row r="13" spans="1:25" ht="15" customHeight="1" x14ac:dyDescent="0.2">
      <c r="A13" t="s">
        <v>10</v>
      </c>
      <c r="B13" s="77">
        <v>2.7877000000000001</v>
      </c>
      <c r="C13" s="2">
        <v>2.8149000000000002</v>
      </c>
      <c r="D13" s="2">
        <v>2.8854000000000002</v>
      </c>
      <c r="E13" s="2">
        <v>2.3376999999999999</v>
      </c>
      <c r="F13" s="2">
        <v>2.3420000000000001</v>
      </c>
      <c r="G13" s="2">
        <v>2.7139000000000002</v>
      </c>
      <c r="H13" s="2">
        <v>2.7429999999999999</v>
      </c>
      <c r="I13" s="2">
        <v>2.6787999999999998</v>
      </c>
      <c r="J13" s="2">
        <v>2.7444000000000002</v>
      </c>
      <c r="K13" s="2">
        <v>2.8837999999999999</v>
      </c>
      <c r="L13" s="2">
        <v>2.8599000000000001</v>
      </c>
      <c r="M13" s="2">
        <v>0.99009999999999998</v>
      </c>
      <c r="N13" s="2">
        <v>0.96030000000000004</v>
      </c>
      <c r="O13" s="2">
        <v>2.4032</v>
      </c>
      <c r="P13" s="2">
        <v>2.3448000000000002</v>
      </c>
      <c r="Q13" s="2">
        <v>1.7761</v>
      </c>
      <c r="R13" s="2">
        <v>1.7667999999999999</v>
      </c>
      <c r="S13" s="2">
        <v>0.8649</v>
      </c>
      <c r="T13" s="2">
        <v>0.9466</v>
      </c>
      <c r="U13" s="2">
        <v>2.0446</v>
      </c>
      <c r="V13" s="2">
        <v>2.0482999999999998</v>
      </c>
      <c r="W13" s="2">
        <v>1.8758999999999999</v>
      </c>
      <c r="X13" s="2">
        <v>1.2447999999999999</v>
      </c>
      <c r="Y13" s="77">
        <v>2.2309000000000001</v>
      </c>
    </row>
    <row r="14" spans="1:25" ht="15" customHeight="1" x14ac:dyDescent="0.2">
      <c r="A14" t="s">
        <v>11</v>
      </c>
      <c r="B14" s="2">
        <v>0.78710000000000002</v>
      </c>
      <c r="C14" s="2">
        <v>1.3956999999999999</v>
      </c>
      <c r="D14" s="2">
        <v>2.149</v>
      </c>
      <c r="E14" s="2">
        <v>1.8975</v>
      </c>
      <c r="F14" s="2">
        <v>2.0851000000000002</v>
      </c>
      <c r="G14" s="2">
        <v>1.7999000000000001</v>
      </c>
      <c r="H14" s="2">
        <v>2.5855999999999999</v>
      </c>
      <c r="I14" s="2">
        <v>2.5649999999999999</v>
      </c>
      <c r="J14" s="2">
        <v>1.754</v>
      </c>
      <c r="K14" s="2">
        <v>1.5887</v>
      </c>
      <c r="L14" s="2">
        <v>1.8384</v>
      </c>
      <c r="M14" s="2">
        <v>1.6733</v>
      </c>
      <c r="N14" s="2">
        <v>0.442</v>
      </c>
      <c r="O14" s="2">
        <v>0.4294</v>
      </c>
      <c r="P14" s="2">
        <v>0.1038</v>
      </c>
      <c r="Q14" s="2">
        <v>0.1062</v>
      </c>
      <c r="R14" s="2">
        <v>0.53100000000000003</v>
      </c>
      <c r="S14" s="2">
        <v>0.51480000000000004</v>
      </c>
      <c r="T14" s="2">
        <v>1.0397000000000001</v>
      </c>
      <c r="U14" s="2">
        <v>1.0485</v>
      </c>
      <c r="V14" s="2">
        <v>2.6246</v>
      </c>
      <c r="W14" s="2">
        <v>2.6244999999999998</v>
      </c>
      <c r="X14" s="2">
        <v>1.1786000000000001</v>
      </c>
      <c r="Y14" s="2">
        <v>1.2307999999999999</v>
      </c>
    </row>
    <row r="15" spans="1:25" ht="15" customHeight="1" x14ac:dyDescent="0.2">
      <c r="A15" t="s">
        <v>12</v>
      </c>
      <c r="B15" s="77">
        <v>2.5379</v>
      </c>
      <c r="C15" s="2">
        <v>2.9668999999999999</v>
      </c>
      <c r="D15" s="2">
        <v>2.9363999999999999</v>
      </c>
      <c r="E15" s="2">
        <v>1.823</v>
      </c>
      <c r="F15" s="2">
        <v>1.889</v>
      </c>
      <c r="G15" s="2">
        <v>2.7879999999999998</v>
      </c>
      <c r="H15" s="2">
        <v>2.8761999999999999</v>
      </c>
      <c r="I15" s="2">
        <v>2.8734999999999999</v>
      </c>
      <c r="J15" s="2">
        <v>2.879</v>
      </c>
      <c r="K15" s="2">
        <v>2.3677000000000001</v>
      </c>
      <c r="L15" s="2">
        <v>2.2768000000000002</v>
      </c>
      <c r="M15" s="2">
        <v>2.8679000000000001</v>
      </c>
      <c r="N15" s="2">
        <v>2.8738000000000001</v>
      </c>
      <c r="O15" s="2">
        <v>2.6669</v>
      </c>
      <c r="P15" s="2">
        <v>2.5695000000000001</v>
      </c>
      <c r="Q15" s="2">
        <v>2.9155000000000002</v>
      </c>
      <c r="R15" s="2">
        <v>2.8868999999999998</v>
      </c>
      <c r="S15" s="2">
        <v>2.7656000000000001</v>
      </c>
      <c r="T15" s="2">
        <v>2.7151000000000001</v>
      </c>
      <c r="U15" s="2">
        <v>0.61850000000000005</v>
      </c>
      <c r="V15" s="2">
        <v>0.56059999999999999</v>
      </c>
      <c r="W15" s="2">
        <v>2.8184999999999998</v>
      </c>
      <c r="X15" s="2">
        <v>2.7976000000000001</v>
      </c>
      <c r="Y15" s="77">
        <v>2.2309999999999999</v>
      </c>
    </row>
    <row r="16" spans="1:25" ht="15" customHeight="1" x14ac:dyDescent="0.2">
      <c r="A16" t="s">
        <v>13</v>
      </c>
      <c r="B16" s="2">
        <v>0.10249999999999999</v>
      </c>
      <c r="C16" s="2">
        <v>0.1031</v>
      </c>
      <c r="D16" s="2">
        <v>1.3361000000000001</v>
      </c>
      <c r="E16" s="2">
        <v>1.3527</v>
      </c>
      <c r="F16" s="2">
        <v>1.4195</v>
      </c>
      <c r="G16" s="2">
        <v>1.3173999999999999</v>
      </c>
      <c r="H16" s="2">
        <v>1.1981999999999999</v>
      </c>
      <c r="I16" s="2">
        <v>1.2102999999999999</v>
      </c>
      <c r="J16" s="2">
        <v>2.5935999999999999</v>
      </c>
      <c r="K16" s="2">
        <v>2.6513</v>
      </c>
      <c r="L16" s="2">
        <v>2.9504000000000001</v>
      </c>
      <c r="M16" s="2">
        <v>2.9327000000000001</v>
      </c>
      <c r="N16" s="2">
        <v>1.9911000000000001</v>
      </c>
      <c r="O16" s="2">
        <v>1.9316</v>
      </c>
      <c r="P16" s="2">
        <v>2.9251</v>
      </c>
      <c r="Q16" s="2">
        <v>2.8913000000000002</v>
      </c>
      <c r="R16" s="2">
        <v>2.9218999999999999</v>
      </c>
      <c r="S16" s="2">
        <v>2.9205000000000001</v>
      </c>
      <c r="T16" s="2">
        <v>2.8940000000000001</v>
      </c>
      <c r="U16" s="2">
        <v>2.8645999999999998</v>
      </c>
      <c r="V16" s="2">
        <v>2.8262</v>
      </c>
      <c r="W16" s="2">
        <v>2.8174999999999999</v>
      </c>
      <c r="X16" s="2">
        <v>2.8597999999999999</v>
      </c>
      <c r="Y16" s="2">
        <v>2.8283</v>
      </c>
    </row>
    <row r="17" spans="1:25" ht="15" customHeight="1" x14ac:dyDescent="0.2">
      <c r="A17" t="s">
        <v>14</v>
      </c>
      <c r="B17" s="77">
        <v>2.218</v>
      </c>
      <c r="C17" s="2">
        <v>2.8740000000000001</v>
      </c>
      <c r="D17" s="2">
        <v>2.9401000000000002</v>
      </c>
      <c r="E17" s="2">
        <v>2.2968999999999999</v>
      </c>
      <c r="F17" s="2">
        <v>2.3353000000000002</v>
      </c>
      <c r="G17" s="2">
        <v>1.4572000000000001</v>
      </c>
      <c r="H17" s="2">
        <v>1.9346000000000001</v>
      </c>
      <c r="I17" s="2">
        <v>2.6760000000000002</v>
      </c>
      <c r="J17" s="2">
        <v>2.7183999999999999</v>
      </c>
      <c r="K17" s="2">
        <v>2.0924</v>
      </c>
      <c r="L17" s="2">
        <v>2.1312000000000002</v>
      </c>
      <c r="M17" s="2">
        <v>2.7606999999999999</v>
      </c>
      <c r="N17" s="2">
        <v>2.8317999999999999</v>
      </c>
      <c r="O17" s="2">
        <v>2.7964000000000002</v>
      </c>
      <c r="P17" s="2">
        <v>2.8336999999999999</v>
      </c>
      <c r="Q17" s="2">
        <v>2.3593000000000002</v>
      </c>
      <c r="R17" s="2">
        <v>2.3332000000000002</v>
      </c>
      <c r="S17" s="2">
        <v>1.2994000000000001</v>
      </c>
      <c r="T17" s="2">
        <v>0.90780000000000005</v>
      </c>
      <c r="U17" s="2">
        <v>1.9456</v>
      </c>
      <c r="V17" s="2">
        <v>1.8481000000000001</v>
      </c>
      <c r="W17" s="2">
        <v>1.7655000000000001</v>
      </c>
      <c r="X17" s="2">
        <v>1.663</v>
      </c>
      <c r="Y17" s="77">
        <v>1.6065</v>
      </c>
    </row>
    <row r="18" spans="1:25" ht="15" customHeight="1" x14ac:dyDescent="0.2">
      <c r="A18" t="s">
        <v>15</v>
      </c>
      <c r="B18" s="2">
        <v>2.8628999999999998</v>
      </c>
      <c r="C18" s="2">
        <v>2.7448999999999999</v>
      </c>
      <c r="D18" s="2">
        <v>2.956</v>
      </c>
      <c r="E18" s="2">
        <v>2.9235000000000002</v>
      </c>
      <c r="F18" s="2">
        <v>2.9199000000000002</v>
      </c>
      <c r="G18" s="2">
        <v>2.8671000000000002</v>
      </c>
      <c r="H18" s="2">
        <v>2.9750999999999999</v>
      </c>
      <c r="I18" s="2">
        <v>3.0019</v>
      </c>
      <c r="J18" s="2">
        <v>0.41860000000000003</v>
      </c>
      <c r="K18" s="2">
        <v>0.36</v>
      </c>
      <c r="L18" s="2">
        <v>1.0717000000000001</v>
      </c>
      <c r="M18" s="2">
        <v>1.0104</v>
      </c>
      <c r="N18" s="2">
        <v>1.7343</v>
      </c>
      <c r="O18" s="2">
        <v>1.6831</v>
      </c>
      <c r="P18" s="2">
        <v>1.2715000000000001</v>
      </c>
      <c r="Q18" s="2">
        <v>1.3648</v>
      </c>
      <c r="R18" s="2">
        <v>0.90510000000000002</v>
      </c>
      <c r="S18" s="2">
        <v>0.84889999999999999</v>
      </c>
      <c r="T18" s="2">
        <v>2.0489999999999999</v>
      </c>
      <c r="U18" s="2">
        <v>2.0062000000000002</v>
      </c>
      <c r="V18" s="2">
        <v>2.9238</v>
      </c>
      <c r="W18" s="2">
        <v>2.8691</v>
      </c>
      <c r="X18" s="2">
        <v>2.8553999999999999</v>
      </c>
      <c r="Y18" s="2">
        <v>2.8066</v>
      </c>
    </row>
    <row r="19" spans="1:25" ht="15" customHeight="1" x14ac:dyDescent="0.2">
      <c r="A19" t="s">
        <v>16</v>
      </c>
      <c r="B19" s="77">
        <v>1.1048</v>
      </c>
      <c r="C19" s="2">
        <v>2.9297</v>
      </c>
      <c r="D19" s="2">
        <v>2.9239999999999999</v>
      </c>
      <c r="E19" s="2">
        <v>2.302</v>
      </c>
      <c r="F19" s="2">
        <v>2.3008000000000002</v>
      </c>
      <c r="G19" s="2">
        <v>2.2061999999999999</v>
      </c>
      <c r="H19" s="2">
        <v>2.2307000000000001</v>
      </c>
      <c r="I19" s="2">
        <v>1.6125</v>
      </c>
      <c r="J19" s="2">
        <v>1.6456</v>
      </c>
      <c r="K19" s="2">
        <v>1.4379999999999999</v>
      </c>
      <c r="L19" s="2">
        <v>1.3427</v>
      </c>
      <c r="M19" s="2">
        <v>2.0028999999999999</v>
      </c>
      <c r="N19" s="2">
        <v>1.8696999999999999</v>
      </c>
      <c r="O19" s="2">
        <v>1.4127000000000001</v>
      </c>
      <c r="P19" s="2">
        <v>1.4314</v>
      </c>
      <c r="Q19" s="2">
        <v>2.004</v>
      </c>
      <c r="R19" s="2">
        <v>1.9819</v>
      </c>
      <c r="S19" s="2">
        <v>1.5821000000000001</v>
      </c>
      <c r="T19" s="2">
        <v>1.5891</v>
      </c>
      <c r="U19" s="2">
        <v>0.81540000000000001</v>
      </c>
      <c r="V19" s="2">
        <v>0.80310000000000004</v>
      </c>
      <c r="W19" s="2">
        <v>2.7970000000000002</v>
      </c>
      <c r="X19" s="2">
        <v>2.8109000000000002</v>
      </c>
      <c r="Y19" s="77">
        <v>0.85860000000000003</v>
      </c>
    </row>
    <row r="20" spans="1:25" ht="15" customHeight="1" x14ac:dyDescent="0.2">
      <c r="A20" t="s">
        <v>17</v>
      </c>
      <c r="B20" s="2">
        <v>2.9822000000000002</v>
      </c>
      <c r="C20" s="2">
        <v>2.9719000000000002</v>
      </c>
      <c r="D20" s="2">
        <v>2.9847999999999999</v>
      </c>
      <c r="E20" s="2">
        <v>2.9075000000000002</v>
      </c>
      <c r="F20" s="2">
        <v>1.0544</v>
      </c>
      <c r="G20" s="2">
        <v>0.96120000000000005</v>
      </c>
      <c r="H20" s="2">
        <v>2.9504000000000001</v>
      </c>
      <c r="I20" s="2">
        <v>2.9436</v>
      </c>
      <c r="J20" s="2">
        <v>2.6953</v>
      </c>
      <c r="K20" s="2">
        <v>2.6113</v>
      </c>
      <c r="L20" s="2">
        <v>2.9405999999999999</v>
      </c>
      <c r="M20" s="2">
        <v>2.9173</v>
      </c>
      <c r="N20" s="2">
        <v>2.9045000000000001</v>
      </c>
      <c r="O20" s="2">
        <v>2.9098999999999999</v>
      </c>
      <c r="P20" s="2">
        <v>2.9060999999999999</v>
      </c>
      <c r="Q20" s="2">
        <v>2.8944000000000001</v>
      </c>
      <c r="R20" s="2">
        <v>1.6543000000000001</v>
      </c>
      <c r="S20" s="2">
        <v>1.4702999999999999</v>
      </c>
      <c r="T20" s="2">
        <v>2.7717000000000001</v>
      </c>
      <c r="U20" s="2">
        <v>2.7789999999999999</v>
      </c>
      <c r="V20" s="2">
        <v>1.5019</v>
      </c>
      <c r="W20" s="2">
        <v>1.4142999999999999</v>
      </c>
      <c r="X20" s="2">
        <v>1.2351000000000001</v>
      </c>
      <c r="Y20" s="2">
        <v>1.2251000000000001</v>
      </c>
    </row>
    <row r="21" spans="1:25" ht="15" customHeight="1" x14ac:dyDescent="0.2">
      <c r="A21" t="s">
        <v>18</v>
      </c>
      <c r="B21" s="77">
        <v>0.53639999999999999</v>
      </c>
      <c r="C21" s="2">
        <v>0.18709999999999999</v>
      </c>
      <c r="D21" s="2">
        <v>0.18279999999999999</v>
      </c>
      <c r="E21" s="2">
        <v>2.1459999999999999</v>
      </c>
      <c r="F21" s="2">
        <v>2.0752999999999999</v>
      </c>
      <c r="G21" s="2">
        <v>0.86499999999999999</v>
      </c>
      <c r="H21" s="2">
        <v>0.8337</v>
      </c>
      <c r="I21" s="2">
        <v>1.4198999999999999</v>
      </c>
      <c r="J21" s="2">
        <v>1.3895</v>
      </c>
      <c r="K21" s="2">
        <v>1.4617</v>
      </c>
      <c r="L21" s="2">
        <v>1.3788</v>
      </c>
      <c r="M21" s="2">
        <v>2.8233000000000001</v>
      </c>
      <c r="N21" s="2">
        <v>2.7976999999999999</v>
      </c>
      <c r="O21" s="2">
        <v>0.5968</v>
      </c>
      <c r="P21" s="2">
        <v>0.59489999999999998</v>
      </c>
      <c r="Q21" s="2">
        <v>2.7541000000000002</v>
      </c>
      <c r="R21" s="2">
        <v>2.7549999999999999</v>
      </c>
      <c r="S21" s="2">
        <v>1.5242</v>
      </c>
      <c r="T21" s="2">
        <v>1.3707</v>
      </c>
      <c r="U21" s="2">
        <v>2.4483999999999999</v>
      </c>
      <c r="V21" s="2">
        <v>2.4379</v>
      </c>
      <c r="W21" s="2">
        <v>0.79879999999999995</v>
      </c>
      <c r="X21" s="2">
        <v>0.82509999999999994</v>
      </c>
      <c r="Y21" s="77">
        <v>0.54010000000000002</v>
      </c>
    </row>
    <row r="22" spans="1:25" ht="15" customHeight="1" x14ac:dyDescent="0.2">
      <c r="A22" t="s">
        <v>19</v>
      </c>
      <c r="B22" s="2">
        <v>2.9902000000000002</v>
      </c>
      <c r="C22" s="2">
        <v>2.9260000000000002</v>
      </c>
      <c r="D22" s="2">
        <v>2.9784999999999999</v>
      </c>
      <c r="E22" s="2">
        <v>2.9344000000000001</v>
      </c>
      <c r="F22" s="2">
        <v>1.6676</v>
      </c>
      <c r="G22" s="2">
        <v>1.6332</v>
      </c>
      <c r="H22" s="2">
        <v>1.4574</v>
      </c>
      <c r="I22" s="2">
        <v>1.3718999999999999</v>
      </c>
      <c r="J22" s="2">
        <v>1.8163</v>
      </c>
      <c r="K22" s="2">
        <v>1.6242000000000001</v>
      </c>
      <c r="L22" s="2">
        <v>2.9247000000000001</v>
      </c>
      <c r="M22" s="2">
        <v>2.923</v>
      </c>
      <c r="N22" s="2">
        <v>2.2601</v>
      </c>
      <c r="O22" s="2">
        <v>2.1556000000000002</v>
      </c>
      <c r="P22" s="2">
        <v>0.85719999999999996</v>
      </c>
      <c r="Q22" s="2">
        <v>0.82310000000000005</v>
      </c>
      <c r="R22" s="2">
        <v>2.0901000000000001</v>
      </c>
      <c r="S22" s="2">
        <v>2.0444</v>
      </c>
      <c r="T22" s="2">
        <v>2.8997999999999999</v>
      </c>
      <c r="U22" s="2">
        <v>2.8858000000000001</v>
      </c>
      <c r="V22" s="2">
        <v>0.1072</v>
      </c>
      <c r="W22" s="2">
        <v>0.10009999999999999</v>
      </c>
      <c r="X22" s="2">
        <v>1.0651999999999999</v>
      </c>
      <c r="Y22" s="2">
        <v>1.0068999999999999</v>
      </c>
    </row>
    <row r="23" spans="1:25" ht="15" customHeight="1" x14ac:dyDescent="0.2">
      <c r="A23" t="s">
        <v>20</v>
      </c>
      <c r="B23" s="77">
        <v>0.28620000000000001</v>
      </c>
      <c r="C23" s="2">
        <v>0.68799999999999994</v>
      </c>
      <c r="D23" s="2">
        <v>0.62339999999999995</v>
      </c>
      <c r="E23" s="2">
        <v>2.8633000000000002</v>
      </c>
      <c r="F23" s="2">
        <v>2.8694999999999999</v>
      </c>
      <c r="G23" s="2">
        <v>2.4527000000000001</v>
      </c>
      <c r="H23" s="2">
        <v>2.4775</v>
      </c>
      <c r="I23" s="2">
        <v>0.95669999999999999</v>
      </c>
      <c r="J23" s="2">
        <v>0.96509999999999996</v>
      </c>
      <c r="K23" s="2">
        <v>2.5508000000000002</v>
      </c>
      <c r="L23" s="2">
        <v>2.4725000000000001</v>
      </c>
      <c r="M23" s="2">
        <v>2.7549999999999999</v>
      </c>
      <c r="N23" s="2">
        <v>2.7444000000000002</v>
      </c>
      <c r="O23" s="2">
        <v>2.1846999999999999</v>
      </c>
      <c r="P23" s="2">
        <v>2.0644999999999998</v>
      </c>
      <c r="Q23" s="2">
        <v>0.24879999999999999</v>
      </c>
      <c r="R23" s="2">
        <v>0.23849999999999999</v>
      </c>
      <c r="S23" s="2">
        <v>1.1313</v>
      </c>
      <c r="T23" s="2">
        <v>0.95940000000000003</v>
      </c>
      <c r="U23" s="2">
        <v>1.2941</v>
      </c>
      <c r="V23" s="2">
        <v>1.3067</v>
      </c>
      <c r="W23" s="2">
        <v>2.8241999999999998</v>
      </c>
      <c r="X23" s="2">
        <v>2.778</v>
      </c>
      <c r="Y23" s="77">
        <v>0.23549999999999999</v>
      </c>
    </row>
    <row r="24" spans="1:25" ht="15" customHeight="1" x14ac:dyDescent="0.2">
      <c r="A24" t="s">
        <v>21</v>
      </c>
      <c r="B24" s="2">
        <v>0.11459999999999999</v>
      </c>
      <c r="C24" s="2">
        <v>0.11700000000000001</v>
      </c>
      <c r="D24" s="2">
        <v>1.6012999999999999</v>
      </c>
      <c r="E24" s="2">
        <v>1.5133000000000001</v>
      </c>
      <c r="F24" s="2">
        <v>2.2793000000000001</v>
      </c>
      <c r="G24" s="2">
        <v>2.1194999999999999</v>
      </c>
      <c r="H24" s="2">
        <v>2.1472000000000002</v>
      </c>
      <c r="I24" s="2">
        <v>2.0634000000000001</v>
      </c>
      <c r="J24" s="2">
        <v>0.34639999999999999</v>
      </c>
      <c r="K24" s="2">
        <v>0.31819999999999998</v>
      </c>
      <c r="L24" s="2">
        <v>0.39760000000000001</v>
      </c>
      <c r="M24" s="2">
        <v>0.39100000000000001</v>
      </c>
      <c r="N24" s="2">
        <v>2.9296000000000002</v>
      </c>
      <c r="O24" s="2">
        <v>2.9198</v>
      </c>
      <c r="P24" s="2">
        <v>2.8860999999999999</v>
      </c>
      <c r="Q24" s="2">
        <v>2.8601000000000001</v>
      </c>
      <c r="R24" s="2">
        <v>2.8028</v>
      </c>
      <c r="S24" s="2">
        <v>2.8068</v>
      </c>
      <c r="T24" s="2">
        <v>2.3835000000000002</v>
      </c>
      <c r="U24" s="2">
        <v>2.2723</v>
      </c>
      <c r="V24" s="2">
        <v>2.4371999999999998</v>
      </c>
      <c r="W24" s="2">
        <v>2.2944</v>
      </c>
      <c r="X24" s="2">
        <v>2.9156</v>
      </c>
      <c r="Y24" s="2">
        <v>2.8883000000000001</v>
      </c>
    </row>
    <row r="25" spans="1:25" ht="15" customHeight="1" x14ac:dyDescent="0.2">
      <c r="A25" t="s">
        <v>22</v>
      </c>
      <c r="B25" s="77">
        <v>4.9500000000000002E-2</v>
      </c>
      <c r="C25" s="2">
        <v>0.32290000000000002</v>
      </c>
      <c r="D25" s="2">
        <v>0.33100000000000002</v>
      </c>
      <c r="E25" s="2">
        <v>2.8651</v>
      </c>
      <c r="F25" s="2">
        <v>2.8978000000000002</v>
      </c>
      <c r="G25" s="2">
        <v>2.8435000000000001</v>
      </c>
      <c r="H25" s="2">
        <v>2.8431999999999999</v>
      </c>
      <c r="I25" s="2">
        <v>2.8811</v>
      </c>
      <c r="J25" s="2">
        <v>2.9236</v>
      </c>
      <c r="K25" s="2">
        <v>2.8235000000000001</v>
      </c>
      <c r="L25" s="2">
        <v>2.7928000000000002</v>
      </c>
      <c r="M25" s="2">
        <v>2.6089000000000002</v>
      </c>
      <c r="N25" s="2">
        <v>2.5524</v>
      </c>
      <c r="O25" s="2">
        <v>0.1598</v>
      </c>
      <c r="P25" s="2">
        <v>0.156</v>
      </c>
      <c r="Q25" s="2">
        <v>1.4833000000000001</v>
      </c>
      <c r="R25" s="2">
        <v>1.4411</v>
      </c>
      <c r="S25" s="2">
        <v>1.4849000000000001</v>
      </c>
      <c r="T25" s="2">
        <v>1.3219000000000001</v>
      </c>
      <c r="U25" s="2">
        <v>0.32579999999999998</v>
      </c>
      <c r="V25" s="2">
        <v>0.33600000000000002</v>
      </c>
      <c r="W25" s="2">
        <v>0.39419999999999999</v>
      </c>
      <c r="X25" s="2">
        <v>0.37669999999999998</v>
      </c>
      <c r="Y25" s="77">
        <v>7.2300000000000003E-2</v>
      </c>
    </row>
    <row r="26" spans="1:25" ht="15" customHeight="1" x14ac:dyDescent="0.2">
      <c r="A26" t="s">
        <v>23</v>
      </c>
      <c r="B26" s="2">
        <v>2.5769000000000002</v>
      </c>
      <c r="C26" s="2">
        <v>2.4024999999999999</v>
      </c>
      <c r="D26" s="2">
        <v>1.3062</v>
      </c>
      <c r="E26" s="2">
        <v>1.2379</v>
      </c>
      <c r="F26" s="2">
        <v>0.18559999999999999</v>
      </c>
      <c r="G26" s="2">
        <v>0.17499999999999999</v>
      </c>
      <c r="H26" s="2">
        <v>1.6947000000000001</v>
      </c>
      <c r="I26" s="2">
        <v>1.5803</v>
      </c>
      <c r="J26" s="2">
        <v>3.1120999999999999</v>
      </c>
      <c r="K26" s="2">
        <v>3.0453000000000001</v>
      </c>
      <c r="L26" s="2">
        <v>3.0888</v>
      </c>
      <c r="M26" s="2">
        <v>3.0882999999999998</v>
      </c>
      <c r="N26" s="2">
        <v>3.0831</v>
      </c>
      <c r="O26" s="2">
        <v>3.0642999999999998</v>
      </c>
      <c r="P26" s="2">
        <v>2.9714</v>
      </c>
      <c r="Q26" s="2">
        <v>2.9222000000000001</v>
      </c>
      <c r="R26" s="2">
        <v>2.9115000000000002</v>
      </c>
      <c r="S26" s="2">
        <v>2.7915999999999999</v>
      </c>
      <c r="T26" s="2">
        <v>3.0299</v>
      </c>
      <c r="U26" s="2">
        <v>3.0167000000000002</v>
      </c>
      <c r="V26" s="2">
        <v>1.7997000000000001</v>
      </c>
      <c r="W26" s="2">
        <v>1.6586000000000001</v>
      </c>
      <c r="X26" s="2">
        <v>0.70979999999999999</v>
      </c>
      <c r="Y26" s="2">
        <v>0.52890000000000004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2.7765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2.5093000000000001</v>
      </c>
      <c r="R51" t="s">
        <v>319</v>
      </c>
      <c r="S51">
        <v>0.93656233415596102</v>
      </c>
    </row>
    <row r="52" spans="2:26" ht="15" customHeight="1" x14ac:dyDescent="0.2">
      <c r="B52" t="s">
        <v>209</v>
      </c>
      <c r="C52">
        <v>100</v>
      </c>
      <c r="D52" s="3">
        <f>AVERAGE(B15,Y15)</f>
        <v>2.3844500000000002</v>
      </c>
      <c r="R52" t="s">
        <v>320</v>
      </c>
      <c r="S52">
        <v>0.87714900575966204</v>
      </c>
    </row>
    <row r="53" spans="2:26" ht="15" customHeight="1" x14ac:dyDescent="0.2">
      <c r="B53" t="s">
        <v>210</v>
      </c>
      <c r="C53">
        <v>80</v>
      </c>
      <c r="D53" s="3">
        <f>AVERAGE(B17,Y17)</f>
        <v>1.91225</v>
      </c>
      <c r="R53" t="s">
        <v>321</v>
      </c>
      <c r="S53">
        <v>0.85257880691159438</v>
      </c>
    </row>
    <row r="54" spans="2:26" ht="15" customHeight="1" x14ac:dyDescent="0.2">
      <c r="B54" t="s">
        <v>211</v>
      </c>
      <c r="C54">
        <v>40</v>
      </c>
      <c r="D54" s="3">
        <f>AVERAGE(B19,Y19)</f>
        <v>0.98170000000000002</v>
      </c>
      <c r="R54" t="s">
        <v>322</v>
      </c>
      <c r="S54">
        <v>0.39102353764142322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0.53825000000000001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0.26085000000000003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5.4584646893376467</v>
      </c>
      <c r="U59">
        <v>5.4584646893376467</v>
      </c>
      <c r="V59">
        <v>35.699711312212216</v>
      </c>
      <c r="W59">
        <v>1.881051001697761E-3</v>
      </c>
    </row>
    <row r="60" spans="2:26" ht="15" customHeight="1" x14ac:dyDescent="0.2">
      <c r="R60" t="s">
        <v>326</v>
      </c>
      <c r="S60">
        <v>5</v>
      </c>
      <c r="T60">
        <v>0.76449703494806776</v>
      </c>
      <c r="U60">
        <v>0.15289940698961355</v>
      </c>
    </row>
    <row r="61" spans="2:26" ht="15" customHeight="1" thickBot="1" x14ac:dyDescent="0.25">
      <c r="R61" s="15" t="s">
        <v>327</v>
      </c>
      <c r="S61" s="15">
        <v>6</v>
      </c>
      <c r="T61" s="15">
        <v>6.2229617242857147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0.45879420289854989</v>
      </c>
      <c r="T64">
        <v>0.24460213150147769</v>
      </c>
      <c r="U64">
        <v>1.8756754083959331</v>
      </c>
      <c r="V64">
        <v>0.11953881222682303</v>
      </c>
      <c r="W64">
        <v>-0.16997559329707401</v>
      </c>
      <c r="X64">
        <v>1.0875639990941739</v>
      </c>
      <c r="Y64">
        <v>-0.16997559329707401</v>
      </c>
      <c r="Z64">
        <v>1.0875639990941739</v>
      </c>
    </row>
    <row r="65" spans="18:26" ht="15" customHeight="1" thickBot="1" x14ac:dyDescent="0.25">
      <c r="R65" s="15" t="s">
        <v>340</v>
      </c>
      <c r="S65" s="15">
        <v>1.3586234299516916E-2</v>
      </c>
      <c r="T65" s="15">
        <v>2.2738758425813084E-3</v>
      </c>
      <c r="U65" s="15">
        <v>5.9749235402816874</v>
      </c>
      <c r="V65" s="15">
        <v>1.8810510016977573E-3</v>
      </c>
      <c r="W65" s="15">
        <v>7.7410503620851832E-3</v>
      </c>
      <c r="X65" s="15">
        <v>1.9431418236948647E-2</v>
      </c>
      <c r="Y65" s="15">
        <v>7.7410503620851832E-3</v>
      </c>
      <c r="Z65" s="15">
        <v>1.9431418236948647E-2</v>
      </c>
    </row>
  </sheetData>
  <pageMargins left="0.75" right="0.75" top="1" bottom="1" header="0.5" footer="0.5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6DC9-B245-4CFD-83B4-6F5DFFEE2DD2}">
  <sheetPr codeName="Sheet39"/>
  <dimension ref="A1:Z68"/>
  <sheetViews>
    <sheetView topLeftCell="A19" workbookViewId="0">
      <selection activeCell="AA47" sqref="AA47"/>
    </sheetView>
  </sheetViews>
  <sheetFormatPr defaultColWidth="9.140625" defaultRowHeight="15" customHeight="1" x14ac:dyDescent="0.2"/>
  <cols>
    <col min="1" max="1" width="22.42578125" style="60" customWidth="1"/>
    <col min="2" max="2" width="11.28515625" style="60" customWidth="1"/>
    <col min="3" max="3" width="8" style="60" customWidth="1"/>
    <col min="4" max="5" width="8.140625" style="60" customWidth="1"/>
    <col min="6" max="17" width="8" style="60" customWidth="1"/>
    <col min="18" max="18" width="11.42578125" style="60" customWidth="1"/>
    <col min="19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3911</v>
      </c>
    </row>
    <row r="3" spans="1:25" ht="15" customHeight="1" x14ac:dyDescent="0.2">
      <c r="A3" s="60" t="s">
        <v>3912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2.8277000000000001</v>
      </c>
      <c r="C11" s="62">
        <v>0.58350000000000002</v>
      </c>
      <c r="D11" s="62">
        <v>0.54220000000000002</v>
      </c>
      <c r="E11" s="62">
        <v>2.9047000000000001</v>
      </c>
      <c r="F11" s="62">
        <v>2.8767</v>
      </c>
      <c r="G11" s="62">
        <v>1.0609</v>
      </c>
      <c r="H11" s="62">
        <v>0.91859999999999997</v>
      </c>
      <c r="I11" s="62">
        <v>2.8671000000000002</v>
      </c>
      <c r="J11" s="62">
        <v>2.9314</v>
      </c>
      <c r="K11" s="62">
        <v>1.9699</v>
      </c>
      <c r="L11" s="62">
        <v>1.8343</v>
      </c>
      <c r="M11" s="62">
        <v>0.88200000000000001</v>
      </c>
      <c r="N11" s="62">
        <v>0.77700000000000002</v>
      </c>
      <c r="O11" s="62">
        <v>2.1535000000000002</v>
      </c>
      <c r="P11" s="62">
        <v>2.0245000000000002</v>
      </c>
      <c r="Q11" s="62">
        <v>1.4094</v>
      </c>
      <c r="R11" s="62">
        <v>1.5547</v>
      </c>
      <c r="S11" s="62">
        <v>2.927</v>
      </c>
      <c r="T11" s="62">
        <v>2.9295</v>
      </c>
      <c r="U11" s="62">
        <v>2.8374999999999999</v>
      </c>
      <c r="V11" s="62">
        <v>2.8178000000000001</v>
      </c>
      <c r="W11" s="62">
        <v>0.45250000000000001</v>
      </c>
      <c r="X11" s="62">
        <v>0.38140000000000002</v>
      </c>
      <c r="Y11" s="74">
        <v>2.5920999999999998</v>
      </c>
    </row>
    <row r="12" spans="1:25" ht="15" customHeight="1" x14ac:dyDescent="0.2">
      <c r="A12" s="60" t="s">
        <v>9</v>
      </c>
      <c r="B12" s="62">
        <v>2.2713000000000001</v>
      </c>
      <c r="C12" s="62">
        <v>1.9510000000000001</v>
      </c>
      <c r="D12" s="62">
        <v>2.8043999999999998</v>
      </c>
      <c r="E12" s="62">
        <v>2.8184</v>
      </c>
      <c r="F12" s="62">
        <v>2.6383999999999999</v>
      </c>
      <c r="G12" s="62">
        <v>2.4967000000000001</v>
      </c>
      <c r="H12" s="62">
        <v>2.1429</v>
      </c>
      <c r="I12" s="62">
        <v>2.0065</v>
      </c>
      <c r="J12" s="62">
        <v>0.39560000000000001</v>
      </c>
      <c r="K12" s="62">
        <v>0.37190000000000001</v>
      </c>
      <c r="L12" s="62">
        <v>2.8102</v>
      </c>
      <c r="M12" s="62">
        <v>2.7968999999999999</v>
      </c>
      <c r="N12" s="62">
        <v>0.4577</v>
      </c>
      <c r="O12" s="62">
        <v>0.39290000000000003</v>
      </c>
      <c r="P12" s="62">
        <v>2.5148000000000001</v>
      </c>
      <c r="Q12" s="62">
        <v>2.5169999999999999</v>
      </c>
      <c r="R12" s="62">
        <v>0.58009999999999995</v>
      </c>
      <c r="S12" s="62">
        <v>0.52210000000000001</v>
      </c>
      <c r="T12" s="62">
        <v>2.7111999999999998</v>
      </c>
      <c r="U12" s="62">
        <v>2.6553</v>
      </c>
      <c r="V12" s="62">
        <v>2.8191000000000002</v>
      </c>
      <c r="W12" s="62">
        <v>2.7993000000000001</v>
      </c>
      <c r="X12" s="62">
        <v>2.7923</v>
      </c>
      <c r="Y12" s="62">
        <v>2.7545000000000002</v>
      </c>
    </row>
    <row r="13" spans="1:25" ht="15" customHeight="1" x14ac:dyDescent="0.2">
      <c r="A13" s="60" t="s">
        <v>10</v>
      </c>
      <c r="B13" s="74">
        <v>2.5124</v>
      </c>
      <c r="C13" s="62">
        <v>2.8426999999999998</v>
      </c>
      <c r="D13" s="62">
        <v>2.9085000000000001</v>
      </c>
      <c r="E13" s="62">
        <v>0.8629</v>
      </c>
      <c r="F13" s="62">
        <v>0.79859999999999998</v>
      </c>
      <c r="G13" s="62">
        <v>2.8719000000000001</v>
      </c>
      <c r="H13" s="62">
        <v>2.9358</v>
      </c>
      <c r="I13" s="62">
        <v>1.2230000000000001</v>
      </c>
      <c r="J13" s="62">
        <v>1.121</v>
      </c>
      <c r="K13" s="62">
        <v>2.9053</v>
      </c>
      <c r="L13" s="62">
        <v>2.8919999999999999</v>
      </c>
      <c r="M13" s="62">
        <v>1.5606</v>
      </c>
      <c r="N13" s="62">
        <v>1.4452</v>
      </c>
      <c r="O13" s="62">
        <v>2.8479000000000001</v>
      </c>
      <c r="P13" s="62">
        <v>2.8624999999999998</v>
      </c>
      <c r="Q13" s="62">
        <v>0.95609999999999995</v>
      </c>
      <c r="R13" s="62">
        <v>0.87870000000000004</v>
      </c>
      <c r="S13" s="62">
        <v>2.0678000000000001</v>
      </c>
      <c r="T13" s="62">
        <v>1.9429000000000001</v>
      </c>
      <c r="U13" s="62">
        <v>0.12989999999999999</v>
      </c>
      <c r="V13" s="62">
        <v>0.12859999999999999</v>
      </c>
      <c r="W13" s="62">
        <v>1.1801999999999999</v>
      </c>
      <c r="X13" s="62">
        <v>1.0798000000000001</v>
      </c>
      <c r="Y13" s="74">
        <v>2.2658999999999998</v>
      </c>
    </row>
    <row r="14" spans="1:25" ht="15" customHeight="1" x14ac:dyDescent="0.2">
      <c r="A14" s="60" t="s">
        <v>11</v>
      </c>
      <c r="B14" s="62">
        <v>2.7290999999999999</v>
      </c>
      <c r="C14" s="62">
        <v>2.6316999999999999</v>
      </c>
      <c r="D14" s="62">
        <v>2.8386999999999998</v>
      </c>
      <c r="E14" s="62">
        <v>2.7812999999999999</v>
      </c>
      <c r="F14" s="62">
        <v>2.8647</v>
      </c>
      <c r="G14" s="62">
        <v>2.8287</v>
      </c>
      <c r="H14" s="62">
        <v>2.7199</v>
      </c>
      <c r="I14" s="62">
        <v>2.7185000000000001</v>
      </c>
      <c r="J14" s="62">
        <v>1.2108000000000001</v>
      </c>
      <c r="K14" s="62">
        <v>1.1713</v>
      </c>
      <c r="L14" s="62">
        <v>0.92849999999999999</v>
      </c>
      <c r="M14" s="62">
        <v>0.86850000000000005</v>
      </c>
      <c r="N14" s="62">
        <v>2.7631999999999999</v>
      </c>
      <c r="O14" s="62">
        <v>2.8108</v>
      </c>
      <c r="P14" s="62">
        <v>2.8163999999999998</v>
      </c>
      <c r="Q14" s="62">
        <v>2.8048000000000002</v>
      </c>
      <c r="R14" s="62">
        <v>2.5251999999999999</v>
      </c>
      <c r="S14" s="62">
        <v>2.5034000000000001</v>
      </c>
      <c r="T14" s="62">
        <v>1.2191000000000001</v>
      </c>
      <c r="U14" s="62">
        <v>1.2143999999999999</v>
      </c>
      <c r="V14" s="62">
        <v>2.1640999999999999</v>
      </c>
      <c r="W14" s="62">
        <v>2.0766</v>
      </c>
      <c r="X14" s="62">
        <v>2.7597999999999998</v>
      </c>
      <c r="Y14" s="62">
        <v>2.7606999999999999</v>
      </c>
    </row>
    <row r="15" spans="1:25" ht="15" customHeight="1" x14ac:dyDescent="0.2">
      <c r="A15" s="60" t="s">
        <v>12</v>
      </c>
      <c r="B15" s="74">
        <v>1.9790000000000001</v>
      </c>
      <c r="C15" s="62">
        <v>2.012</v>
      </c>
      <c r="D15" s="62">
        <v>1.9202999999999999</v>
      </c>
      <c r="E15" s="62">
        <v>2.8700999999999999</v>
      </c>
      <c r="F15" s="62">
        <v>2.9014000000000002</v>
      </c>
      <c r="G15" s="62">
        <v>2.1909999999999998</v>
      </c>
      <c r="H15" s="62">
        <v>2.1027999999999998</v>
      </c>
      <c r="I15" s="62">
        <v>2.9260000000000002</v>
      </c>
      <c r="J15" s="62">
        <v>2.9076</v>
      </c>
      <c r="K15" s="62">
        <v>2.8102</v>
      </c>
      <c r="L15" s="62">
        <v>2.7974000000000001</v>
      </c>
      <c r="M15" s="62">
        <v>2.8508</v>
      </c>
      <c r="N15" s="62">
        <v>2.9119999999999999</v>
      </c>
      <c r="O15" s="62">
        <v>2.7707000000000002</v>
      </c>
      <c r="P15" s="62">
        <v>2.7850000000000001</v>
      </c>
      <c r="Q15" s="62">
        <v>2.5322</v>
      </c>
      <c r="R15" s="62">
        <v>2.4988000000000001</v>
      </c>
      <c r="S15" s="62">
        <v>1.2461</v>
      </c>
      <c r="T15" s="62">
        <v>1.1766000000000001</v>
      </c>
      <c r="U15" s="62">
        <v>1.8907</v>
      </c>
      <c r="V15" s="62">
        <v>1.6796</v>
      </c>
      <c r="W15" s="62">
        <v>2.8414999999999999</v>
      </c>
      <c r="X15" s="62">
        <v>2.8191999999999999</v>
      </c>
      <c r="Y15" s="74">
        <v>1.6981999999999999</v>
      </c>
    </row>
    <row r="16" spans="1:25" ht="15" customHeight="1" x14ac:dyDescent="0.2">
      <c r="A16" s="60" t="s">
        <v>13</v>
      </c>
      <c r="B16" s="62">
        <v>2.9580000000000002</v>
      </c>
      <c r="C16" s="62">
        <v>2.9238</v>
      </c>
      <c r="D16" s="62">
        <v>2.9131</v>
      </c>
      <c r="E16" s="62">
        <v>2.8340000000000001</v>
      </c>
      <c r="F16" s="62">
        <v>1.6257999999999999</v>
      </c>
      <c r="G16" s="62">
        <v>1.5361</v>
      </c>
      <c r="H16" s="62">
        <v>2.9373</v>
      </c>
      <c r="I16" s="62">
        <v>2.9474</v>
      </c>
      <c r="J16" s="62">
        <v>0.85250000000000004</v>
      </c>
      <c r="K16" s="62">
        <v>0.79610000000000003</v>
      </c>
      <c r="L16" s="62">
        <v>2.9216000000000002</v>
      </c>
      <c r="M16" s="62">
        <v>2.8492000000000002</v>
      </c>
      <c r="N16" s="62">
        <v>2.0034999999999998</v>
      </c>
      <c r="O16" s="62">
        <v>1.8383</v>
      </c>
      <c r="P16" s="62">
        <v>2.9276</v>
      </c>
      <c r="Q16" s="62">
        <v>2.8502999999999998</v>
      </c>
      <c r="R16" s="62">
        <v>2.5754000000000001</v>
      </c>
      <c r="S16" s="62">
        <v>2.5064000000000002</v>
      </c>
      <c r="T16" s="62">
        <v>2.8538000000000001</v>
      </c>
      <c r="U16" s="62">
        <v>2.8740999999999999</v>
      </c>
      <c r="V16" s="62">
        <v>2.85</v>
      </c>
      <c r="W16" s="62">
        <v>2.8331</v>
      </c>
      <c r="X16" s="62">
        <v>2.6305999999999998</v>
      </c>
      <c r="Y16" s="62">
        <v>2.4781</v>
      </c>
    </row>
    <row r="17" spans="1:25" ht="15" customHeight="1" x14ac:dyDescent="0.2">
      <c r="A17" s="60" t="s">
        <v>14</v>
      </c>
      <c r="B17" s="74">
        <v>1.5909</v>
      </c>
      <c r="C17" s="62">
        <v>2.8794</v>
      </c>
      <c r="D17" s="62">
        <v>2.8755000000000002</v>
      </c>
      <c r="E17" s="62">
        <v>2.8296999999999999</v>
      </c>
      <c r="F17" s="62">
        <v>2.8759999999999999</v>
      </c>
      <c r="G17" s="62">
        <v>2.7448000000000001</v>
      </c>
      <c r="H17" s="62">
        <v>2.8567999999999998</v>
      </c>
      <c r="I17" s="62">
        <v>0.77890000000000004</v>
      </c>
      <c r="J17" s="62">
        <v>0.76060000000000005</v>
      </c>
      <c r="K17" s="62">
        <v>2.8795999999999999</v>
      </c>
      <c r="L17" s="62">
        <v>2.8843000000000001</v>
      </c>
      <c r="M17" s="62">
        <v>2.8193999999999999</v>
      </c>
      <c r="N17" s="62">
        <v>2.9098000000000002</v>
      </c>
      <c r="O17" s="62">
        <v>2.7814999999999999</v>
      </c>
      <c r="P17" s="62">
        <v>2.7826</v>
      </c>
      <c r="Q17" s="62">
        <v>1.9924999999999999</v>
      </c>
      <c r="R17" s="62">
        <v>2.0164</v>
      </c>
      <c r="S17" s="62">
        <v>2.8279000000000001</v>
      </c>
      <c r="T17" s="62">
        <v>2.8329</v>
      </c>
      <c r="U17" s="62">
        <v>1.0334000000000001</v>
      </c>
      <c r="V17" s="62">
        <v>0.99260000000000004</v>
      </c>
      <c r="W17" s="62">
        <v>2.7825000000000002</v>
      </c>
      <c r="X17" s="62">
        <v>2.7778999999999998</v>
      </c>
      <c r="Y17" s="74">
        <v>1.2693000000000001</v>
      </c>
    </row>
    <row r="18" spans="1:25" ht="15" customHeight="1" x14ac:dyDescent="0.2">
      <c r="A18" s="60" t="s">
        <v>15</v>
      </c>
      <c r="B18" s="62">
        <v>1.9792000000000001</v>
      </c>
      <c r="C18" s="62">
        <v>1.7367999999999999</v>
      </c>
      <c r="D18" s="62">
        <v>2.9457</v>
      </c>
      <c r="E18" s="62">
        <v>2.8957999999999999</v>
      </c>
      <c r="F18" s="62">
        <v>2.8883999999999999</v>
      </c>
      <c r="G18" s="62">
        <v>2.8271999999999999</v>
      </c>
      <c r="H18" s="62">
        <v>2.8879000000000001</v>
      </c>
      <c r="I18" s="62">
        <v>2.9129999999999998</v>
      </c>
      <c r="J18" s="62">
        <v>2.8915999999999999</v>
      </c>
      <c r="K18" s="62">
        <v>2.9409999999999998</v>
      </c>
      <c r="L18" s="62">
        <v>2.9134000000000002</v>
      </c>
      <c r="M18" s="62">
        <v>2.8416000000000001</v>
      </c>
      <c r="N18" s="62">
        <v>2.9009</v>
      </c>
      <c r="O18" s="62">
        <v>2.8530000000000002</v>
      </c>
      <c r="P18" s="62">
        <v>2.9009</v>
      </c>
      <c r="Q18" s="62">
        <v>2.9380000000000002</v>
      </c>
      <c r="R18" s="62">
        <v>2.4036</v>
      </c>
      <c r="S18" s="62">
        <v>2.2658999999999998</v>
      </c>
      <c r="T18" s="62">
        <v>2.0586000000000002</v>
      </c>
      <c r="U18" s="62">
        <v>1.9593</v>
      </c>
      <c r="V18" s="62">
        <v>2.8228</v>
      </c>
      <c r="W18" s="62">
        <v>2.8092000000000001</v>
      </c>
      <c r="X18" s="62">
        <v>1.9559</v>
      </c>
      <c r="Y18" s="62">
        <v>1.7205999999999999</v>
      </c>
    </row>
    <row r="19" spans="1:25" ht="15" customHeight="1" x14ac:dyDescent="0.2">
      <c r="A19" s="60" t="s">
        <v>16</v>
      </c>
      <c r="B19" s="74">
        <v>0.78359999999999996</v>
      </c>
      <c r="C19" s="62">
        <v>0.81089999999999995</v>
      </c>
      <c r="D19" s="62">
        <v>0.80720000000000003</v>
      </c>
      <c r="E19" s="62">
        <v>0.65549999999999997</v>
      </c>
      <c r="F19" s="62">
        <v>0.63839999999999997</v>
      </c>
      <c r="G19" s="62">
        <v>0.70109999999999995</v>
      </c>
      <c r="H19" s="62">
        <v>0.66520000000000001</v>
      </c>
      <c r="I19" s="62">
        <v>2.9668999999999999</v>
      </c>
      <c r="J19" s="62">
        <v>2.9348999999999998</v>
      </c>
      <c r="K19" s="62">
        <v>0.99519999999999997</v>
      </c>
      <c r="L19" s="62">
        <v>0.99570000000000003</v>
      </c>
      <c r="M19" s="62">
        <v>2.9220000000000002</v>
      </c>
      <c r="N19" s="62">
        <v>2.8858999999999999</v>
      </c>
      <c r="O19" s="62">
        <v>0.96630000000000005</v>
      </c>
      <c r="P19" s="62">
        <v>0.96350000000000002</v>
      </c>
      <c r="Q19" s="62">
        <v>0.77300000000000002</v>
      </c>
      <c r="R19" s="62">
        <v>0.68879999999999997</v>
      </c>
      <c r="S19" s="62">
        <v>2.4540999999999999</v>
      </c>
      <c r="T19" s="62">
        <v>2.3730000000000002</v>
      </c>
      <c r="U19" s="62">
        <v>1.6679999999999999</v>
      </c>
      <c r="V19" s="62">
        <v>1.5589999999999999</v>
      </c>
      <c r="W19" s="62">
        <v>2.8302999999999998</v>
      </c>
      <c r="X19" s="62">
        <v>2.7389999999999999</v>
      </c>
      <c r="Y19" s="74">
        <v>0.63980000000000004</v>
      </c>
    </row>
    <row r="20" spans="1:25" ht="15" customHeight="1" x14ac:dyDescent="0.2">
      <c r="A20" s="60" t="s">
        <v>17</v>
      </c>
      <c r="B20" s="62">
        <v>2.9359999999999999</v>
      </c>
      <c r="C20" s="62">
        <v>2.9369000000000001</v>
      </c>
      <c r="D20" s="62">
        <v>2.9033000000000002</v>
      </c>
      <c r="E20" s="62">
        <v>2.8860999999999999</v>
      </c>
      <c r="F20" s="62">
        <v>2.9007000000000001</v>
      </c>
      <c r="G20" s="62">
        <v>2.8738000000000001</v>
      </c>
      <c r="H20" s="62">
        <v>2.9169999999999998</v>
      </c>
      <c r="I20" s="62">
        <v>2.8239999999999998</v>
      </c>
      <c r="J20" s="62">
        <v>2.9079000000000002</v>
      </c>
      <c r="K20" s="62">
        <v>2.8952</v>
      </c>
      <c r="L20" s="62">
        <v>2.9058999999999999</v>
      </c>
      <c r="M20" s="62">
        <v>2.8146</v>
      </c>
      <c r="N20" s="62">
        <v>2.1798999999999999</v>
      </c>
      <c r="O20" s="62">
        <v>1.8958999999999999</v>
      </c>
      <c r="P20" s="62">
        <v>1.4594</v>
      </c>
      <c r="Q20" s="62">
        <v>1.4027000000000001</v>
      </c>
      <c r="R20" s="62">
        <v>2.7027000000000001</v>
      </c>
      <c r="S20" s="62">
        <v>2.4735</v>
      </c>
      <c r="T20" s="62">
        <v>2.8466999999999998</v>
      </c>
      <c r="U20" s="62">
        <v>2.8881999999999999</v>
      </c>
      <c r="V20" s="62">
        <v>1.5229999999999999</v>
      </c>
      <c r="W20" s="62">
        <v>1.4504999999999999</v>
      </c>
      <c r="X20" s="62">
        <v>2.8788999999999998</v>
      </c>
      <c r="Y20" s="62">
        <v>2.8224</v>
      </c>
    </row>
    <row r="21" spans="1:25" ht="15" customHeight="1" x14ac:dyDescent="0.2">
      <c r="A21" s="60" t="s">
        <v>18</v>
      </c>
      <c r="B21" s="74">
        <v>0.37280000000000002</v>
      </c>
      <c r="C21" s="62">
        <v>2.9493</v>
      </c>
      <c r="D21" s="62">
        <v>2.9169</v>
      </c>
      <c r="E21" s="62">
        <v>2.1288999999999998</v>
      </c>
      <c r="F21" s="62">
        <v>2.0394999999999999</v>
      </c>
      <c r="G21" s="62">
        <v>2.8856000000000002</v>
      </c>
      <c r="H21" s="62">
        <v>2.8906000000000001</v>
      </c>
      <c r="I21" s="62">
        <v>2.3523999999999998</v>
      </c>
      <c r="J21" s="62">
        <v>2.2854000000000001</v>
      </c>
      <c r="K21" s="62">
        <v>2.8851</v>
      </c>
      <c r="L21" s="62">
        <v>2.9131999999999998</v>
      </c>
      <c r="M21" s="62">
        <v>0.1164</v>
      </c>
      <c r="N21" s="62">
        <v>0.11899999999999999</v>
      </c>
      <c r="O21" s="62">
        <v>0.3362</v>
      </c>
      <c r="P21" s="62">
        <v>0.32990000000000003</v>
      </c>
      <c r="Q21" s="62">
        <v>0.1333</v>
      </c>
      <c r="R21" s="62">
        <v>0.1244</v>
      </c>
      <c r="S21" s="62">
        <v>1.2710999999999999</v>
      </c>
      <c r="T21" s="62">
        <v>1.1909000000000001</v>
      </c>
      <c r="U21" s="62">
        <v>0.42530000000000001</v>
      </c>
      <c r="V21" s="62">
        <v>0.39629999999999999</v>
      </c>
      <c r="W21" s="62">
        <v>2.7747000000000002</v>
      </c>
      <c r="X21" s="62">
        <v>2.7728999999999999</v>
      </c>
      <c r="Y21" s="74">
        <v>0.3256</v>
      </c>
    </row>
    <row r="22" spans="1:25" ht="15" customHeight="1" x14ac:dyDescent="0.2">
      <c r="A22" s="60" t="s">
        <v>19</v>
      </c>
      <c r="B22" s="62">
        <v>1.2793000000000001</v>
      </c>
      <c r="C22" s="62">
        <v>1.1194</v>
      </c>
      <c r="D22" s="62">
        <v>0.6704</v>
      </c>
      <c r="E22" s="62">
        <v>0.65480000000000005</v>
      </c>
      <c r="F22" s="62">
        <v>2.5859999999999999</v>
      </c>
      <c r="G22" s="62">
        <v>2.5739999999999998</v>
      </c>
      <c r="H22" s="62">
        <v>1.7396</v>
      </c>
      <c r="I22" s="62">
        <v>1.6221000000000001</v>
      </c>
      <c r="J22" s="62">
        <v>2.2158000000000002</v>
      </c>
      <c r="K22" s="62">
        <v>2.1353</v>
      </c>
      <c r="L22" s="62">
        <v>1.1518999999999999</v>
      </c>
      <c r="M22" s="62">
        <v>1.0819000000000001</v>
      </c>
      <c r="N22" s="62">
        <v>2.8795000000000002</v>
      </c>
      <c r="O22" s="62">
        <v>2.8733</v>
      </c>
      <c r="P22" s="62">
        <v>2.8883999999999999</v>
      </c>
      <c r="Q22" s="62">
        <v>2.8589000000000002</v>
      </c>
      <c r="R22" s="62">
        <v>1.3664000000000001</v>
      </c>
      <c r="S22" s="62">
        <v>1.2430000000000001</v>
      </c>
      <c r="T22" s="62">
        <v>1.7883</v>
      </c>
      <c r="U22" s="62">
        <v>1.663</v>
      </c>
      <c r="V22" s="62">
        <v>2.8565</v>
      </c>
      <c r="W22" s="62">
        <v>2.8450000000000002</v>
      </c>
      <c r="X22" s="62">
        <v>2.8331</v>
      </c>
      <c r="Y22" s="62">
        <v>2.7942</v>
      </c>
    </row>
    <row r="23" spans="1:25" ht="15" customHeight="1" x14ac:dyDescent="0.2">
      <c r="A23" s="60" t="s">
        <v>20</v>
      </c>
      <c r="B23" s="74">
        <v>0.18779999999999999</v>
      </c>
      <c r="C23" s="62">
        <v>2.9803999999999999</v>
      </c>
      <c r="D23" s="62">
        <v>2.9563999999999999</v>
      </c>
      <c r="E23" s="62">
        <v>2.8864000000000001</v>
      </c>
      <c r="F23" s="62">
        <v>2.9064000000000001</v>
      </c>
      <c r="G23" s="62">
        <v>2.8460000000000001</v>
      </c>
      <c r="H23" s="62">
        <v>2.8502999999999998</v>
      </c>
      <c r="I23" s="62">
        <v>2.8512</v>
      </c>
      <c r="J23" s="62">
        <v>2.8559000000000001</v>
      </c>
      <c r="K23" s="62">
        <v>2.8532000000000002</v>
      </c>
      <c r="L23" s="62">
        <v>2.8420000000000001</v>
      </c>
      <c r="M23" s="62">
        <v>2.5781000000000001</v>
      </c>
      <c r="N23" s="62">
        <v>2.4548999999999999</v>
      </c>
      <c r="O23" s="62">
        <v>0.4415</v>
      </c>
      <c r="P23" s="62">
        <v>0.41909999999999997</v>
      </c>
      <c r="Q23" s="62">
        <v>2.4676999999999998</v>
      </c>
      <c r="R23" s="62">
        <v>2.3759999999999999</v>
      </c>
      <c r="S23" s="62">
        <v>0.93149999999999999</v>
      </c>
      <c r="T23" s="62">
        <v>0.79090000000000005</v>
      </c>
      <c r="U23" s="62">
        <v>0.80769999999999997</v>
      </c>
      <c r="V23" s="62">
        <v>0.74619999999999997</v>
      </c>
      <c r="W23" s="62">
        <v>2.6440000000000001</v>
      </c>
      <c r="X23" s="62">
        <v>2.5644999999999998</v>
      </c>
      <c r="Y23" s="74">
        <v>0.16950000000000001</v>
      </c>
    </row>
    <row r="24" spans="1:25" ht="15" customHeight="1" x14ac:dyDescent="0.2">
      <c r="A24" s="60" t="s">
        <v>21</v>
      </c>
      <c r="B24" s="62">
        <v>2.347</v>
      </c>
      <c r="C24" s="62">
        <v>2.0691999999999999</v>
      </c>
      <c r="D24" s="62">
        <v>2.7126999999999999</v>
      </c>
      <c r="E24" s="62">
        <v>2.6120000000000001</v>
      </c>
      <c r="F24" s="62">
        <v>2.9321999999999999</v>
      </c>
      <c r="G24" s="62">
        <v>2.8874</v>
      </c>
      <c r="H24" s="62">
        <v>2.9192999999999998</v>
      </c>
      <c r="I24" s="62">
        <v>2.9415</v>
      </c>
      <c r="J24" s="62">
        <v>2.2242999999999999</v>
      </c>
      <c r="K24" s="62">
        <v>1.9578</v>
      </c>
      <c r="L24" s="62">
        <v>2.9058999999999999</v>
      </c>
      <c r="M24" s="62">
        <v>2.8631000000000002</v>
      </c>
      <c r="N24" s="62">
        <v>2.7928999999999999</v>
      </c>
      <c r="O24" s="62">
        <v>2.6863999999999999</v>
      </c>
      <c r="P24" s="62">
        <v>2.8847</v>
      </c>
      <c r="Q24" s="62">
        <v>2.8797999999999999</v>
      </c>
      <c r="R24" s="62">
        <v>1.4033</v>
      </c>
      <c r="S24" s="62">
        <v>1.1979</v>
      </c>
      <c r="T24" s="62">
        <v>2.9264999999999999</v>
      </c>
      <c r="U24" s="62">
        <v>2.8835999999999999</v>
      </c>
      <c r="V24" s="62">
        <v>2.1855000000000002</v>
      </c>
      <c r="W24" s="62">
        <v>1.9538</v>
      </c>
      <c r="X24" s="62">
        <v>2.8993000000000002</v>
      </c>
      <c r="Y24" s="62">
        <v>2.8450000000000002</v>
      </c>
    </row>
    <row r="25" spans="1:25" ht="15" customHeight="1" x14ac:dyDescent="0.2">
      <c r="A25" s="60" t="s">
        <v>22</v>
      </c>
      <c r="B25" s="74">
        <v>5.4800000000000001E-2</v>
      </c>
      <c r="C25" s="62">
        <v>2.7280000000000002</v>
      </c>
      <c r="D25" s="62">
        <v>2.6516000000000002</v>
      </c>
      <c r="E25" s="62">
        <v>2.8824999999999998</v>
      </c>
      <c r="F25" s="62">
        <v>2.9094000000000002</v>
      </c>
      <c r="G25" s="62">
        <v>2.8656000000000001</v>
      </c>
      <c r="H25" s="62">
        <v>2.8439999999999999</v>
      </c>
      <c r="I25" s="62">
        <v>2.2614999999999998</v>
      </c>
      <c r="J25" s="62">
        <v>2.0427</v>
      </c>
      <c r="K25" s="62">
        <v>1.8627</v>
      </c>
      <c r="L25" s="62">
        <v>1.6307</v>
      </c>
      <c r="M25" s="62">
        <v>1.9409000000000001</v>
      </c>
      <c r="N25" s="62">
        <v>1.7984</v>
      </c>
      <c r="O25" s="62">
        <v>1.8227</v>
      </c>
      <c r="P25" s="62">
        <v>1.6473</v>
      </c>
      <c r="Q25" s="62">
        <v>1.679</v>
      </c>
      <c r="R25" s="62">
        <v>1.6171</v>
      </c>
      <c r="S25" s="62">
        <v>2.7978999999999998</v>
      </c>
      <c r="T25" s="62">
        <v>2.8140000000000001</v>
      </c>
      <c r="U25" s="62">
        <v>0.52149999999999996</v>
      </c>
      <c r="V25" s="62">
        <v>0.46810000000000002</v>
      </c>
      <c r="W25" s="62">
        <v>0.43059999999999998</v>
      </c>
      <c r="X25" s="62">
        <v>0.3871</v>
      </c>
      <c r="Y25" s="74">
        <v>5.8400000000000001E-2</v>
      </c>
    </row>
    <row r="26" spans="1:25" ht="15" customHeight="1" x14ac:dyDescent="0.2">
      <c r="A26" s="60" t="s">
        <v>23</v>
      </c>
      <c r="B26" s="62">
        <v>3.0573999999999999</v>
      </c>
      <c r="C26" s="62">
        <v>3.0992999999999999</v>
      </c>
      <c r="D26" s="62">
        <v>3.1175000000000002</v>
      </c>
      <c r="E26" s="62">
        <v>3.0926999999999998</v>
      </c>
      <c r="F26" s="62">
        <v>3.0634000000000001</v>
      </c>
      <c r="G26" s="62">
        <v>3.0301999999999998</v>
      </c>
      <c r="H26" s="62">
        <v>2.9386999999999999</v>
      </c>
      <c r="I26" s="62">
        <v>2.7744</v>
      </c>
      <c r="J26" s="62">
        <v>3.0600999999999998</v>
      </c>
      <c r="K26" s="62">
        <v>3.0619999999999998</v>
      </c>
      <c r="L26" s="62">
        <v>3.1404000000000001</v>
      </c>
      <c r="M26" s="62">
        <v>3.1135000000000002</v>
      </c>
      <c r="N26" s="62">
        <v>2.6212</v>
      </c>
      <c r="O26" s="62">
        <v>2.4617</v>
      </c>
      <c r="P26" s="62">
        <v>3.0769000000000002</v>
      </c>
      <c r="Q26" s="62">
        <v>3.0590000000000002</v>
      </c>
      <c r="R26" s="62">
        <v>2.9056000000000002</v>
      </c>
      <c r="S26" s="62">
        <v>2.7944</v>
      </c>
      <c r="T26" s="62">
        <v>2.3736000000000002</v>
      </c>
      <c r="U26" s="62">
        <v>2.1505000000000001</v>
      </c>
      <c r="V26" s="62">
        <v>3.0236999999999998</v>
      </c>
      <c r="W26" s="62">
        <v>3.0295000000000001</v>
      </c>
      <c r="X26" s="62">
        <v>2.9220999999999999</v>
      </c>
      <c r="Y26" s="62">
        <v>2.8300999999999998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2.7099000000000002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2.3891499999999999</v>
      </c>
      <c r="R51" t="s">
        <v>319</v>
      </c>
      <c r="S51">
        <v>0.98294906734143794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1.8386</v>
      </c>
      <c r="R52" t="s">
        <v>320</v>
      </c>
      <c r="S52">
        <v>0.96618886898740275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1.4300999999999999</v>
      </c>
      <c r="R53" t="s">
        <v>321</v>
      </c>
      <c r="S53">
        <v>0.95942664278488332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0.7117</v>
      </c>
      <c r="R54" t="s">
        <v>322</v>
      </c>
      <c r="S54">
        <v>0.20061860748585914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0.34920000000000001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0.17865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5.7506211709378885</v>
      </c>
      <c r="U59">
        <v>5.7506211709378885</v>
      </c>
      <c r="V59">
        <v>142.88029415925493</v>
      </c>
      <c r="W59">
        <v>7.2251284330288111E-5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0.20123912834782604</v>
      </c>
      <c r="U60">
        <v>4.024782566956521E-2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5.9518602992857144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0.17717826086956467</v>
      </c>
      <c r="T64">
        <v>0.12549561416658056</v>
      </c>
      <c r="U64">
        <v>1.4118283100665296</v>
      </c>
      <c r="V64">
        <v>0.21709813865876548</v>
      </c>
      <c r="W64">
        <v>-0.1454184853590707</v>
      </c>
      <c r="X64">
        <v>0.49977500709820005</v>
      </c>
      <c r="Y64">
        <v>-0.1454184853590707</v>
      </c>
      <c r="Z64">
        <v>0.49977500709820005</v>
      </c>
    </row>
    <row r="65" spans="18:26" ht="15" customHeight="1" thickBot="1" x14ac:dyDescent="0.25">
      <c r="R65" s="15" t="s">
        <v>340</v>
      </c>
      <c r="S65" s="15">
        <v>1.3945086956521743E-2</v>
      </c>
      <c r="T65" s="15">
        <v>1.1666351542057936E-3</v>
      </c>
      <c r="U65" s="15">
        <v>11.953254542560989</v>
      </c>
      <c r="V65" s="15">
        <v>7.2251284330288111E-5</v>
      </c>
      <c r="W65" s="15">
        <v>1.0946155820305559E-2</v>
      </c>
      <c r="X65" s="15">
        <v>1.6944018092737927E-2</v>
      </c>
      <c r="Y65" s="15">
        <v>1.0946155820305559E-2</v>
      </c>
      <c r="Z65" s="15">
        <v>1.6944018092737927E-2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1D7A-DE6B-4956-B7D4-F2FD5EB8D29A}">
  <sheetPr codeName="Sheet40"/>
  <dimension ref="A1:Z68"/>
  <sheetViews>
    <sheetView workbookViewId="0">
      <selection activeCell="N38" sqref="N38"/>
    </sheetView>
  </sheetViews>
  <sheetFormatPr defaultColWidth="9.140625" defaultRowHeight="15" customHeight="1" x14ac:dyDescent="0.2"/>
  <cols>
    <col min="1" max="1" width="22.42578125" style="60" customWidth="1"/>
    <col min="2" max="2" width="11.28515625" style="60" customWidth="1"/>
    <col min="3" max="3" width="8" style="60" customWidth="1"/>
    <col min="4" max="5" width="8.140625" style="60" customWidth="1"/>
    <col min="6" max="17" width="8" style="60" customWidth="1"/>
    <col min="18" max="18" width="11.42578125" style="60" customWidth="1"/>
    <col min="19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3913</v>
      </c>
    </row>
    <row r="3" spans="1:25" ht="15" customHeight="1" x14ac:dyDescent="0.2">
      <c r="A3" s="60" t="s">
        <v>3914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2.8498999999999999</v>
      </c>
      <c r="C11" s="62">
        <v>0.42709999999999998</v>
      </c>
      <c r="D11" s="62">
        <v>0.40229999999999999</v>
      </c>
      <c r="E11" s="62">
        <v>2.9220000000000002</v>
      </c>
      <c r="F11" s="62">
        <v>2.8917999999999999</v>
      </c>
      <c r="G11" s="62">
        <v>1.8170999999999999</v>
      </c>
      <c r="H11" s="62">
        <v>1.649</v>
      </c>
      <c r="I11" s="62">
        <v>2.8923999999999999</v>
      </c>
      <c r="J11" s="62">
        <v>2.948</v>
      </c>
      <c r="K11" s="62">
        <v>0.37069999999999997</v>
      </c>
      <c r="L11" s="62">
        <v>0.33600000000000002</v>
      </c>
      <c r="M11" s="62">
        <v>2.8675000000000002</v>
      </c>
      <c r="N11" s="62">
        <v>2.8610000000000002</v>
      </c>
      <c r="O11" s="62">
        <v>2.9207999999999998</v>
      </c>
      <c r="P11" s="62">
        <v>2.8957999999999999</v>
      </c>
      <c r="Q11" s="62">
        <v>2.9094000000000002</v>
      </c>
      <c r="R11" s="62">
        <v>2.8832</v>
      </c>
      <c r="S11" s="62">
        <v>1.9136</v>
      </c>
      <c r="T11" s="62">
        <v>1.6720999999999999</v>
      </c>
      <c r="U11" s="62">
        <v>2.9337</v>
      </c>
      <c r="V11" s="62">
        <v>2.9148999999999998</v>
      </c>
      <c r="W11" s="62">
        <v>0.2087</v>
      </c>
      <c r="X11" s="62">
        <v>0.1835</v>
      </c>
      <c r="Y11" s="74">
        <v>2.5314000000000001</v>
      </c>
    </row>
    <row r="12" spans="1:25" ht="15" customHeight="1" x14ac:dyDescent="0.2">
      <c r="A12" s="60" t="s">
        <v>9</v>
      </c>
      <c r="B12" s="62">
        <v>1.6021000000000001</v>
      </c>
      <c r="C12" s="62">
        <v>1.3137000000000001</v>
      </c>
      <c r="D12" s="62">
        <v>2.8111000000000002</v>
      </c>
      <c r="E12" s="62">
        <v>2.8298000000000001</v>
      </c>
      <c r="F12" s="62">
        <v>0.1845</v>
      </c>
      <c r="G12" s="62">
        <v>0.16200000000000001</v>
      </c>
      <c r="H12" s="62">
        <v>1.3737999999999999</v>
      </c>
      <c r="I12" s="62">
        <v>1.2564</v>
      </c>
      <c r="J12" s="62">
        <v>2.5022000000000002</v>
      </c>
      <c r="K12" s="62">
        <v>2.4603000000000002</v>
      </c>
      <c r="L12" s="62">
        <v>1.8698999999999999</v>
      </c>
      <c r="M12" s="62">
        <v>1.8058000000000001</v>
      </c>
      <c r="N12" s="62">
        <v>2.5348999999999999</v>
      </c>
      <c r="O12" s="62">
        <v>2.4249000000000001</v>
      </c>
      <c r="P12" s="62">
        <v>1.7693000000000001</v>
      </c>
      <c r="Q12" s="62">
        <v>1.6217999999999999</v>
      </c>
      <c r="R12" s="62">
        <v>2.8439000000000001</v>
      </c>
      <c r="S12" s="62">
        <v>2.8106</v>
      </c>
      <c r="T12" s="62">
        <v>2.7136</v>
      </c>
      <c r="U12" s="62">
        <v>2.589</v>
      </c>
      <c r="V12" s="62">
        <v>2.2787000000000002</v>
      </c>
      <c r="W12" s="62">
        <v>2.2334999999999998</v>
      </c>
      <c r="X12" s="62">
        <v>2.7909999999999999</v>
      </c>
      <c r="Y12" s="62">
        <v>2.7565</v>
      </c>
    </row>
    <row r="13" spans="1:25" ht="15" customHeight="1" x14ac:dyDescent="0.2">
      <c r="A13" s="60" t="s">
        <v>10</v>
      </c>
      <c r="B13" s="74">
        <v>2.5773000000000001</v>
      </c>
      <c r="C13" s="62">
        <v>1.4551000000000001</v>
      </c>
      <c r="D13" s="62">
        <v>1.3261000000000001</v>
      </c>
      <c r="E13" s="62">
        <v>2.5394000000000001</v>
      </c>
      <c r="F13" s="62">
        <v>2.4554999999999998</v>
      </c>
      <c r="G13" s="62">
        <v>2.5670000000000002</v>
      </c>
      <c r="H13" s="62">
        <v>2.4563000000000001</v>
      </c>
      <c r="I13" s="62">
        <v>0.95520000000000005</v>
      </c>
      <c r="J13" s="62">
        <v>0.88639999999999997</v>
      </c>
      <c r="K13" s="62">
        <v>2.9236</v>
      </c>
      <c r="L13" s="62">
        <v>2.9068000000000001</v>
      </c>
      <c r="M13" s="62">
        <v>0.62960000000000005</v>
      </c>
      <c r="N13" s="62">
        <v>0.62139999999999995</v>
      </c>
      <c r="O13" s="62">
        <v>2.8426999999999998</v>
      </c>
      <c r="P13" s="62">
        <v>2.8698000000000001</v>
      </c>
      <c r="Q13" s="62">
        <v>1.1660999999999999</v>
      </c>
      <c r="R13" s="62">
        <v>1.0192000000000001</v>
      </c>
      <c r="S13" s="62">
        <v>1.0324</v>
      </c>
      <c r="T13" s="62">
        <v>0.99239999999999995</v>
      </c>
      <c r="U13" s="62">
        <v>0.79430000000000001</v>
      </c>
      <c r="V13" s="62">
        <v>0.7873</v>
      </c>
      <c r="W13" s="62">
        <v>2.8287</v>
      </c>
      <c r="X13" s="62">
        <v>2.7566000000000002</v>
      </c>
      <c r="Y13" s="74">
        <v>2.1781000000000001</v>
      </c>
    </row>
    <row r="14" spans="1:25" ht="15" customHeight="1" x14ac:dyDescent="0.2">
      <c r="A14" s="60" t="s">
        <v>11</v>
      </c>
      <c r="B14" s="62">
        <v>2.3481999999999998</v>
      </c>
      <c r="C14" s="62">
        <v>2.2176999999999998</v>
      </c>
      <c r="D14" s="62">
        <v>2.8420000000000001</v>
      </c>
      <c r="E14" s="62">
        <v>2.7850999999999999</v>
      </c>
      <c r="F14" s="62">
        <v>2.5977000000000001</v>
      </c>
      <c r="G14" s="62">
        <v>2.5729000000000002</v>
      </c>
      <c r="H14" s="62">
        <v>2.7623000000000002</v>
      </c>
      <c r="I14" s="62">
        <v>2.8403999999999998</v>
      </c>
      <c r="J14" s="62">
        <v>0.30940000000000001</v>
      </c>
      <c r="K14" s="62">
        <v>0.30809999999999998</v>
      </c>
      <c r="L14" s="62">
        <v>1.9401999999999999</v>
      </c>
      <c r="M14" s="62">
        <v>1.8220000000000001</v>
      </c>
      <c r="N14" s="62">
        <v>2.3403</v>
      </c>
      <c r="O14" s="62">
        <v>2.2644000000000002</v>
      </c>
      <c r="P14" s="62">
        <v>2.1128</v>
      </c>
      <c r="Q14" s="62">
        <v>2.0386000000000002</v>
      </c>
      <c r="R14" s="62">
        <v>2.2740999999999998</v>
      </c>
      <c r="S14" s="62">
        <v>2.1758000000000002</v>
      </c>
      <c r="T14" s="62">
        <v>1.5777000000000001</v>
      </c>
      <c r="U14" s="62">
        <v>1.5498000000000001</v>
      </c>
      <c r="V14" s="62">
        <v>2.1903999999999999</v>
      </c>
      <c r="W14" s="62">
        <v>2.0720000000000001</v>
      </c>
      <c r="X14" s="62">
        <v>2.7709000000000001</v>
      </c>
      <c r="Y14" s="62">
        <v>2.7713000000000001</v>
      </c>
    </row>
    <row r="15" spans="1:25" ht="15" customHeight="1" x14ac:dyDescent="0.2">
      <c r="A15" s="60" t="s">
        <v>12</v>
      </c>
      <c r="B15" s="74">
        <v>2.0165999999999999</v>
      </c>
      <c r="C15" s="62">
        <v>9.2799999999999994E-2</v>
      </c>
      <c r="D15" s="62">
        <v>8.8800000000000004E-2</v>
      </c>
      <c r="E15" s="62">
        <v>2.8136000000000001</v>
      </c>
      <c r="F15" s="62">
        <v>2.8592</v>
      </c>
      <c r="G15" s="62">
        <v>8.6099999999999996E-2</v>
      </c>
      <c r="H15" s="62">
        <v>7.7700000000000005E-2</v>
      </c>
      <c r="I15" s="62">
        <v>8.6099999999999996E-2</v>
      </c>
      <c r="J15" s="62">
        <v>7.9699999999999993E-2</v>
      </c>
      <c r="K15" s="62">
        <v>0.40770000000000001</v>
      </c>
      <c r="L15" s="62">
        <v>0.40899999999999997</v>
      </c>
      <c r="M15" s="62">
        <v>1.2473000000000001</v>
      </c>
      <c r="N15" s="62">
        <v>1.1772</v>
      </c>
      <c r="O15" s="62">
        <v>1.9306000000000001</v>
      </c>
      <c r="P15" s="62">
        <v>1.8271999999999999</v>
      </c>
      <c r="Q15" s="62">
        <v>2.1899000000000002</v>
      </c>
      <c r="R15" s="62">
        <v>2.1722000000000001</v>
      </c>
      <c r="S15" s="62">
        <v>1.155</v>
      </c>
      <c r="T15" s="62">
        <v>1.0610999999999999</v>
      </c>
      <c r="U15" s="62">
        <v>1.0973999999999999</v>
      </c>
      <c r="V15" s="62">
        <v>0.97340000000000004</v>
      </c>
      <c r="W15" s="62">
        <v>2.5148999999999999</v>
      </c>
      <c r="X15" s="62">
        <v>2.5354000000000001</v>
      </c>
      <c r="Y15" s="74">
        <v>1.696</v>
      </c>
    </row>
    <row r="16" spans="1:25" ht="15" customHeight="1" x14ac:dyDescent="0.2">
      <c r="A16" s="60" t="s">
        <v>13</v>
      </c>
      <c r="B16" s="62">
        <v>2.7511999999999999</v>
      </c>
      <c r="C16" s="62">
        <v>2.6356999999999999</v>
      </c>
      <c r="D16" s="62">
        <v>2.9384999999999999</v>
      </c>
      <c r="E16" s="62">
        <v>2.8538000000000001</v>
      </c>
      <c r="F16" s="62">
        <v>2.7683</v>
      </c>
      <c r="G16" s="62">
        <v>2.7042999999999999</v>
      </c>
      <c r="H16" s="62">
        <v>2.9357000000000002</v>
      </c>
      <c r="I16" s="62">
        <v>2.9453</v>
      </c>
      <c r="J16" s="62">
        <v>2.0804999999999998</v>
      </c>
      <c r="K16" s="62">
        <v>2.1023000000000001</v>
      </c>
      <c r="L16" s="62">
        <v>2.9283999999999999</v>
      </c>
      <c r="M16" s="62">
        <v>2.8422999999999998</v>
      </c>
      <c r="N16" s="62">
        <v>2.2585000000000002</v>
      </c>
      <c r="O16" s="62">
        <v>2.1057000000000001</v>
      </c>
      <c r="P16" s="62">
        <v>2.9586999999999999</v>
      </c>
      <c r="Q16" s="62">
        <v>2.8940000000000001</v>
      </c>
      <c r="R16" s="62">
        <v>0.42280000000000001</v>
      </c>
      <c r="S16" s="62">
        <v>0.41310000000000002</v>
      </c>
      <c r="T16" s="62">
        <v>2.863</v>
      </c>
      <c r="U16" s="62">
        <v>2.8822000000000001</v>
      </c>
      <c r="V16" s="62">
        <v>0.123</v>
      </c>
      <c r="W16" s="62">
        <v>0.1144</v>
      </c>
      <c r="X16" s="62">
        <v>2.8595000000000002</v>
      </c>
      <c r="Y16" s="62">
        <v>2.8319999999999999</v>
      </c>
    </row>
    <row r="17" spans="1:25" ht="15" customHeight="1" x14ac:dyDescent="0.2">
      <c r="A17" s="60" t="s">
        <v>14</v>
      </c>
      <c r="B17" s="74">
        <v>1.6331</v>
      </c>
      <c r="C17" s="62">
        <v>1.2727999999999999</v>
      </c>
      <c r="D17" s="62">
        <v>1.2552000000000001</v>
      </c>
      <c r="E17" s="62">
        <v>1.5837000000000001</v>
      </c>
      <c r="F17" s="62">
        <v>1.5132000000000001</v>
      </c>
      <c r="G17" s="62">
        <v>2.6985000000000001</v>
      </c>
      <c r="H17" s="62">
        <v>2.8243</v>
      </c>
      <c r="I17" s="62">
        <v>8.7800000000000003E-2</v>
      </c>
      <c r="J17" s="62">
        <v>7.8799999999999995E-2</v>
      </c>
      <c r="K17" s="62">
        <v>2.3940999999999999</v>
      </c>
      <c r="L17" s="62">
        <v>2.5827</v>
      </c>
      <c r="M17" s="62">
        <v>1.5188999999999999</v>
      </c>
      <c r="N17" s="62">
        <v>1.5667</v>
      </c>
      <c r="O17" s="62">
        <v>5.1999999999999998E-2</v>
      </c>
      <c r="P17" s="62">
        <v>5.0799999999999998E-2</v>
      </c>
      <c r="Q17" s="62">
        <v>2.8856999999999999</v>
      </c>
      <c r="R17" s="62">
        <v>2.8639999999999999</v>
      </c>
      <c r="S17" s="62">
        <v>1.7813000000000001</v>
      </c>
      <c r="T17" s="62">
        <v>1.7948999999999999</v>
      </c>
      <c r="U17" s="62">
        <v>7.1800000000000003E-2</v>
      </c>
      <c r="V17" s="62">
        <v>7.1499999999999994E-2</v>
      </c>
      <c r="W17" s="62">
        <v>1.4094</v>
      </c>
      <c r="X17" s="62">
        <v>1.3066</v>
      </c>
      <c r="Y17" s="74">
        <v>1.3012999999999999</v>
      </c>
    </row>
    <row r="18" spans="1:25" ht="15" customHeight="1" x14ac:dyDescent="0.2">
      <c r="A18" s="60" t="s">
        <v>15</v>
      </c>
      <c r="B18" s="62">
        <v>2.4245999999999999</v>
      </c>
      <c r="C18" s="62">
        <v>2.2427999999999999</v>
      </c>
      <c r="D18" s="62">
        <v>1.5287999999999999</v>
      </c>
      <c r="E18" s="62">
        <v>1.4744999999999999</v>
      </c>
      <c r="F18" s="62">
        <v>2.6972999999999998</v>
      </c>
      <c r="G18" s="62">
        <v>2.5001000000000002</v>
      </c>
      <c r="H18" s="62">
        <v>2.2755000000000001</v>
      </c>
      <c r="I18" s="62">
        <v>2.1463000000000001</v>
      </c>
      <c r="J18" s="62">
        <v>0.13589999999999999</v>
      </c>
      <c r="K18" s="62">
        <v>0.12429999999999999</v>
      </c>
      <c r="L18" s="62">
        <v>0.109</v>
      </c>
      <c r="M18" s="62">
        <v>0.10829999999999999</v>
      </c>
      <c r="N18" s="62">
        <v>1.1726000000000001</v>
      </c>
      <c r="O18" s="62">
        <v>1.0931999999999999</v>
      </c>
      <c r="P18" s="62">
        <v>2.8906000000000001</v>
      </c>
      <c r="Q18" s="62">
        <v>2.9397000000000002</v>
      </c>
      <c r="R18" s="62">
        <v>2.5718000000000001</v>
      </c>
      <c r="S18" s="62">
        <v>2.3751000000000002</v>
      </c>
      <c r="T18" s="62">
        <v>2.85</v>
      </c>
      <c r="U18" s="62">
        <v>2.9272</v>
      </c>
      <c r="V18" s="62">
        <v>2.4169</v>
      </c>
      <c r="W18" s="62">
        <v>2.3119000000000001</v>
      </c>
      <c r="X18" s="62">
        <v>2.8734999999999999</v>
      </c>
      <c r="Y18" s="62">
        <v>2.8969999999999998</v>
      </c>
    </row>
    <row r="19" spans="1:25" ht="15" customHeight="1" x14ac:dyDescent="0.2">
      <c r="A19" s="60" t="s">
        <v>16</v>
      </c>
      <c r="B19" s="74">
        <v>0.79239999999999999</v>
      </c>
      <c r="C19" s="62">
        <v>0.1208</v>
      </c>
      <c r="D19" s="62">
        <v>0.12280000000000001</v>
      </c>
      <c r="E19" s="62">
        <v>0.1181</v>
      </c>
      <c r="F19" s="62">
        <v>0.1191</v>
      </c>
      <c r="G19" s="62">
        <v>2.8334000000000001</v>
      </c>
      <c r="H19" s="62">
        <v>2.8292000000000002</v>
      </c>
      <c r="I19" s="62">
        <v>2.5556000000000001</v>
      </c>
      <c r="J19" s="62">
        <v>2.5419</v>
      </c>
      <c r="K19" s="62">
        <v>1.1328</v>
      </c>
      <c r="L19" s="62">
        <v>1.0985</v>
      </c>
      <c r="M19" s="62">
        <v>0.62519999999999998</v>
      </c>
      <c r="N19" s="62">
        <v>0.71560000000000001</v>
      </c>
      <c r="O19" s="62">
        <v>2.2629000000000001</v>
      </c>
      <c r="P19" s="62">
        <v>2.2425999999999999</v>
      </c>
      <c r="Q19" s="62">
        <v>2.8462999999999998</v>
      </c>
      <c r="R19" s="62">
        <v>2.8456000000000001</v>
      </c>
      <c r="S19" s="62">
        <v>0.29709999999999998</v>
      </c>
      <c r="T19" s="62">
        <v>0.26829999999999998</v>
      </c>
      <c r="U19" s="62">
        <v>2.4510999999999998</v>
      </c>
      <c r="V19" s="62">
        <v>2.3858000000000001</v>
      </c>
      <c r="W19" s="62">
        <v>1.5138</v>
      </c>
      <c r="X19" s="62">
        <v>1.4012</v>
      </c>
      <c r="Y19" s="74">
        <v>0.63739999999999997</v>
      </c>
    </row>
    <row r="20" spans="1:25" ht="15" customHeight="1" x14ac:dyDescent="0.2">
      <c r="A20" s="60" t="s">
        <v>17</v>
      </c>
      <c r="B20" s="62">
        <v>0.17630000000000001</v>
      </c>
      <c r="C20" s="62">
        <v>0.16919999999999999</v>
      </c>
      <c r="D20" s="62">
        <v>2.8338000000000001</v>
      </c>
      <c r="E20" s="62">
        <v>2.8010999999999999</v>
      </c>
      <c r="F20" s="62">
        <v>0.1376</v>
      </c>
      <c r="G20" s="62">
        <v>0.13100000000000001</v>
      </c>
      <c r="H20" s="62">
        <v>0.11559999999999999</v>
      </c>
      <c r="I20" s="62">
        <v>0.124</v>
      </c>
      <c r="J20" s="62">
        <v>2.92</v>
      </c>
      <c r="K20" s="62">
        <v>2.8927999999999998</v>
      </c>
      <c r="L20" s="62">
        <v>2.9622999999999999</v>
      </c>
      <c r="M20" s="62">
        <v>2.8723999999999998</v>
      </c>
      <c r="N20" s="62">
        <v>0.12770000000000001</v>
      </c>
      <c r="O20" s="62">
        <v>0.11260000000000001</v>
      </c>
      <c r="P20" s="62">
        <v>2.4813000000000001</v>
      </c>
      <c r="Q20" s="62">
        <v>2.4765999999999999</v>
      </c>
      <c r="R20" s="62">
        <v>2.5099999999999998</v>
      </c>
      <c r="S20" s="62">
        <v>2.2374000000000001</v>
      </c>
      <c r="T20" s="62">
        <v>2.3645999999999998</v>
      </c>
      <c r="U20" s="62">
        <v>2.4058000000000002</v>
      </c>
      <c r="V20" s="62">
        <v>1.9951000000000001</v>
      </c>
      <c r="W20" s="62">
        <v>2.016</v>
      </c>
      <c r="X20" s="62">
        <v>2.9198</v>
      </c>
      <c r="Y20" s="62">
        <v>2.8733</v>
      </c>
    </row>
    <row r="21" spans="1:25" ht="15" customHeight="1" x14ac:dyDescent="0.2">
      <c r="A21" s="60" t="s">
        <v>18</v>
      </c>
      <c r="B21" s="74">
        <v>0.36909999999999998</v>
      </c>
      <c r="C21" s="62">
        <v>1.0741000000000001</v>
      </c>
      <c r="D21" s="62">
        <v>1.0306999999999999</v>
      </c>
      <c r="E21" s="62">
        <v>0.68810000000000004</v>
      </c>
      <c r="F21" s="62">
        <v>0.66990000000000005</v>
      </c>
      <c r="G21" s="62">
        <v>2.9247000000000001</v>
      </c>
      <c r="H21" s="62">
        <v>2.8813</v>
      </c>
      <c r="I21" s="62">
        <v>1.0465</v>
      </c>
      <c r="J21" s="62">
        <v>0.98409999999999997</v>
      </c>
      <c r="K21" s="62">
        <v>2.8944999999999999</v>
      </c>
      <c r="L21" s="62">
        <v>2.9348000000000001</v>
      </c>
      <c r="M21" s="62">
        <v>2.3086000000000002</v>
      </c>
      <c r="N21" s="62">
        <v>2.2968000000000002</v>
      </c>
      <c r="O21" s="62">
        <v>2.7179000000000002</v>
      </c>
      <c r="P21" s="62">
        <v>2.7193000000000001</v>
      </c>
      <c r="Q21" s="62">
        <v>0.1764</v>
      </c>
      <c r="R21" s="62">
        <v>0.17249999999999999</v>
      </c>
      <c r="S21" s="62">
        <v>1.7524</v>
      </c>
      <c r="T21" s="62">
        <v>1.7181999999999999</v>
      </c>
      <c r="U21" s="62">
        <v>2.1313</v>
      </c>
      <c r="V21" s="62">
        <v>2.1707000000000001</v>
      </c>
      <c r="W21" s="62">
        <v>2.2757000000000001</v>
      </c>
      <c r="X21" s="62">
        <v>2.2225999999999999</v>
      </c>
      <c r="Y21" s="74">
        <v>0.34310000000000002</v>
      </c>
    </row>
    <row r="22" spans="1:25" ht="15" customHeight="1" x14ac:dyDescent="0.2">
      <c r="A22" s="60" t="s">
        <v>19</v>
      </c>
      <c r="B22" s="62">
        <v>2.9043999999999999</v>
      </c>
      <c r="C22" s="62">
        <v>2.8227000000000002</v>
      </c>
      <c r="D22" s="62">
        <v>2.9496000000000002</v>
      </c>
      <c r="E22" s="62">
        <v>2.9363999999999999</v>
      </c>
      <c r="F22" s="62">
        <v>2.0057</v>
      </c>
      <c r="G22" s="62">
        <v>1.9604999999999999</v>
      </c>
      <c r="H22" s="62">
        <v>2.9441999999999999</v>
      </c>
      <c r="I22" s="62">
        <v>2.9342000000000001</v>
      </c>
      <c r="J22" s="62">
        <v>0.71199999999999997</v>
      </c>
      <c r="K22" s="62">
        <v>0.68779999999999997</v>
      </c>
      <c r="L22" s="62">
        <v>2.8864000000000001</v>
      </c>
      <c r="M22" s="62">
        <v>2.9241999999999999</v>
      </c>
      <c r="N22" s="62">
        <v>2.8761000000000001</v>
      </c>
      <c r="O22" s="62">
        <v>2.8643999999999998</v>
      </c>
      <c r="P22" s="62">
        <v>2.9108999999999998</v>
      </c>
      <c r="Q22" s="62">
        <v>2.9249000000000001</v>
      </c>
      <c r="R22" s="62">
        <v>2.6699000000000002</v>
      </c>
      <c r="S22" s="62">
        <v>2.5329999999999999</v>
      </c>
      <c r="T22" s="62">
        <v>1.7859</v>
      </c>
      <c r="U22" s="62">
        <v>1.6578999999999999</v>
      </c>
      <c r="V22" s="62">
        <v>1.3279000000000001</v>
      </c>
      <c r="W22" s="62">
        <v>1.2133</v>
      </c>
      <c r="X22" s="62">
        <v>1.1881999999999999</v>
      </c>
      <c r="Y22" s="62">
        <v>1.0589</v>
      </c>
    </row>
    <row r="23" spans="1:25" ht="15" customHeight="1" x14ac:dyDescent="0.2">
      <c r="A23" s="60" t="s">
        <v>20</v>
      </c>
      <c r="B23" s="74">
        <v>0.2009</v>
      </c>
      <c r="C23" s="62">
        <v>0.1241</v>
      </c>
      <c r="D23" s="62">
        <v>0.1167</v>
      </c>
      <c r="E23" s="62">
        <v>2.7945000000000002</v>
      </c>
      <c r="F23" s="62">
        <v>2.7477</v>
      </c>
      <c r="G23" s="62">
        <v>2.7164000000000001</v>
      </c>
      <c r="H23" s="62">
        <v>2.5973999999999999</v>
      </c>
      <c r="I23" s="62">
        <v>0.99280000000000002</v>
      </c>
      <c r="J23" s="62">
        <v>0.88170000000000004</v>
      </c>
      <c r="K23" s="62">
        <v>0.1333</v>
      </c>
      <c r="L23" s="62">
        <v>0.13639999999999999</v>
      </c>
      <c r="M23" s="62">
        <v>2.8195000000000001</v>
      </c>
      <c r="N23" s="62">
        <v>2.7624</v>
      </c>
      <c r="O23" s="62">
        <v>2.5295000000000001</v>
      </c>
      <c r="P23" s="62">
        <v>2.4180999999999999</v>
      </c>
      <c r="Q23" s="62">
        <v>2.8740000000000001</v>
      </c>
      <c r="R23" s="62">
        <v>2.8283999999999998</v>
      </c>
      <c r="S23" s="62">
        <v>2.8397000000000001</v>
      </c>
      <c r="T23" s="62">
        <v>2.8565</v>
      </c>
      <c r="U23" s="62">
        <v>2.8401999999999998</v>
      </c>
      <c r="V23" s="62">
        <v>2.8132999999999999</v>
      </c>
      <c r="W23" s="62">
        <v>0.24399999999999999</v>
      </c>
      <c r="X23" s="62">
        <v>0.21909999999999999</v>
      </c>
      <c r="Y23" s="74">
        <v>0.1671</v>
      </c>
    </row>
    <row r="24" spans="1:25" ht="15" customHeight="1" x14ac:dyDescent="0.2">
      <c r="A24" s="60" t="s">
        <v>21</v>
      </c>
      <c r="B24" s="62">
        <v>0.12590000000000001</v>
      </c>
      <c r="C24" s="62">
        <v>0.1148</v>
      </c>
      <c r="D24" s="62">
        <v>2.4624000000000001</v>
      </c>
      <c r="E24" s="62">
        <v>2.2896000000000001</v>
      </c>
      <c r="F24" s="62">
        <v>1.1725000000000001</v>
      </c>
      <c r="G24" s="62">
        <v>0.97199999999999998</v>
      </c>
      <c r="H24" s="62">
        <v>2.9268999999999998</v>
      </c>
      <c r="I24" s="62">
        <v>2.9579</v>
      </c>
      <c r="J24" s="62">
        <v>1.639</v>
      </c>
      <c r="K24" s="62">
        <v>1.4301999999999999</v>
      </c>
      <c r="L24" s="62">
        <v>1.3892</v>
      </c>
      <c r="M24" s="62">
        <v>1.2623</v>
      </c>
      <c r="N24" s="62">
        <v>2.8801999999999999</v>
      </c>
      <c r="O24" s="62">
        <v>2.8395999999999999</v>
      </c>
      <c r="P24" s="62">
        <v>2.8441000000000001</v>
      </c>
      <c r="Q24" s="62">
        <v>2.7848000000000002</v>
      </c>
      <c r="R24" s="62">
        <v>2.7641</v>
      </c>
      <c r="S24" s="62">
        <v>2.6897000000000002</v>
      </c>
      <c r="T24" s="62">
        <v>2.7511999999999999</v>
      </c>
      <c r="U24" s="62">
        <v>2.6040000000000001</v>
      </c>
      <c r="V24" s="62">
        <v>2.6865000000000001</v>
      </c>
      <c r="W24" s="62">
        <v>2.5943000000000001</v>
      </c>
      <c r="X24" s="62">
        <v>2.9184000000000001</v>
      </c>
      <c r="Y24" s="62">
        <v>2.8748</v>
      </c>
    </row>
    <row r="25" spans="1:25" ht="15" customHeight="1" x14ac:dyDescent="0.2">
      <c r="A25" s="60" t="s">
        <v>22</v>
      </c>
      <c r="B25" s="74">
        <v>5.4300000000000001E-2</v>
      </c>
      <c r="C25" s="62">
        <v>1.8177000000000001</v>
      </c>
      <c r="D25" s="62">
        <v>1.7232000000000001</v>
      </c>
      <c r="E25" s="62">
        <v>2.8504999999999998</v>
      </c>
      <c r="F25" s="62">
        <v>2.7982</v>
      </c>
      <c r="G25" s="62">
        <v>1.4279999999999999</v>
      </c>
      <c r="H25" s="62">
        <v>1.2910999999999999</v>
      </c>
      <c r="I25" s="62">
        <v>2.2376999999999998</v>
      </c>
      <c r="J25" s="62">
        <v>2.0943999999999998</v>
      </c>
      <c r="K25" s="62">
        <v>2.8452999999999999</v>
      </c>
      <c r="L25" s="62">
        <v>2.8586</v>
      </c>
      <c r="M25" s="62">
        <v>0.33</v>
      </c>
      <c r="N25" s="62">
        <v>0.29160000000000003</v>
      </c>
      <c r="O25" s="62">
        <v>1.4829000000000001</v>
      </c>
      <c r="P25" s="62">
        <v>1.3282</v>
      </c>
      <c r="Q25" s="62">
        <v>2.7315999999999998</v>
      </c>
      <c r="R25" s="62">
        <v>2.6905999999999999</v>
      </c>
      <c r="S25" s="62">
        <v>2.0198999999999998</v>
      </c>
      <c r="T25" s="62">
        <v>1.8444</v>
      </c>
      <c r="U25" s="62">
        <v>0.93259999999999998</v>
      </c>
      <c r="V25" s="62">
        <v>0.86570000000000003</v>
      </c>
      <c r="W25" s="62">
        <v>2.7677</v>
      </c>
      <c r="X25" s="62">
        <v>2.7766000000000002</v>
      </c>
      <c r="Y25" s="74">
        <v>6.5199999999999994E-2</v>
      </c>
    </row>
    <row r="26" spans="1:25" ht="15" customHeight="1" x14ac:dyDescent="0.2">
      <c r="A26" s="60" t="s">
        <v>23</v>
      </c>
      <c r="B26" s="62">
        <v>0.15859999999999999</v>
      </c>
      <c r="C26" s="62">
        <v>0.15049999999999999</v>
      </c>
      <c r="D26" s="62">
        <v>3.0329000000000002</v>
      </c>
      <c r="E26" s="62">
        <v>3.0125999999999999</v>
      </c>
      <c r="F26" s="62">
        <v>2.2326000000000001</v>
      </c>
      <c r="G26" s="62">
        <v>2.0299999999999998</v>
      </c>
      <c r="H26" s="62">
        <v>3.1314000000000002</v>
      </c>
      <c r="I26" s="62">
        <v>3.1254</v>
      </c>
      <c r="J26" s="62">
        <v>2.2921999999999998</v>
      </c>
      <c r="K26" s="62">
        <v>2.1354000000000002</v>
      </c>
      <c r="L26" s="62">
        <v>2.9140000000000001</v>
      </c>
      <c r="M26" s="62">
        <v>2.8065000000000002</v>
      </c>
      <c r="N26" s="62">
        <v>0.1386</v>
      </c>
      <c r="O26" s="62">
        <v>0.1201</v>
      </c>
      <c r="P26" s="62">
        <v>9.5600000000000004E-2</v>
      </c>
      <c r="Q26" s="62">
        <v>9.8199999999999996E-2</v>
      </c>
      <c r="R26" s="62">
        <v>2.9403999999999999</v>
      </c>
      <c r="S26" s="62">
        <v>2.8340000000000001</v>
      </c>
      <c r="T26" s="62">
        <v>2.4321999999999999</v>
      </c>
      <c r="U26" s="62">
        <v>2.2103000000000002</v>
      </c>
      <c r="V26" s="62">
        <v>3.0343</v>
      </c>
      <c r="W26" s="62">
        <v>3.0611000000000002</v>
      </c>
      <c r="X26" s="62">
        <v>3.0427</v>
      </c>
      <c r="Y26" s="62">
        <v>3.0112000000000001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2.6906499999999998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2.3776999999999999</v>
      </c>
      <c r="R51" t="s">
        <v>319</v>
      </c>
      <c r="S51">
        <v>0.98051915640721365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1.8563000000000001</v>
      </c>
      <c r="R52" t="s">
        <v>320</v>
      </c>
      <c r="S52">
        <v>0.96141781608151389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1.4672000000000001</v>
      </c>
      <c r="R53" t="s">
        <v>321</v>
      </c>
      <c r="S53">
        <v>0.95370137929781662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0.71489999999999998</v>
      </c>
      <c r="R54" t="s">
        <v>322</v>
      </c>
      <c r="S54">
        <v>0.21280550687546065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0.35609999999999997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0.184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5.6423638405031058</v>
      </c>
      <c r="U59">
        <v>5.6423638405031058</v>
      </c>
      <c r="V59">
        <v>124.59349347781024</v>
      </c>
      <c r="W59">
        <v>1.0067595071995947E-4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0.22643091878260863</v>
      </c>
      <c r="U60">
        <v>4.5286183756521728E-2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5.8687947592857146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0.19413260869565208</v>
      </c>
      <c r="T64">
        <v>0.13311904672276642</v>
      </c>
      <c r="U64">
        <v>1.458338333055768</v>
      </c>
      <c r="V64">
        <v>0.20455085892020533</v>
      </c>
      <c r="W64">
        <v>-0.1480607947871132</v>
      </c>
      <c r="X64">
        <v>0.53632601217841736</v>
      </c>
      <c r="Y64">
        <v>-0.1480607947871132</v>
      </c>
      <c r="Z64">
        <v>0.53632601217841736</v>
      </c>
    </row>
    <row r="65" spans="18:26" ht="15" customHeight="1" thickBot="1" x14ac:dyDescent="0.25">
      <c r="R65" s="15" t="s">
        <v>340</v>
      </c>
      <c r="S65" s="15">
        <v>1.3813202898550727E-2</v>
      </c>
      <c r="T65" s="15">
        <v>1.2375042795917846E-3</v>
      </c>
      <c r="U65" s="15">
        <v>11.162145558888319</v>
      </c>
      <c r="V65" s="15">
        <v>1.0067595071995947E-4</v>
      </c>
      <c r="W65" s="15">
        <v>1.0632096875909882E-2</v>
      </c>
      <c r="X65" s="15">
        <v>1.6994308921191574E-2</v>
      </c>
      <c r="Y65" s="15">
        <v>1.0632096875909882E-2</v>
      </c>
      <c r="Z65" s="15">
        <v>1.6994308921191574E-2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3EE37-F71A-4E4F-8479-26143BB81FDA}">
  <sheetPr codeName="Sheet41"/>
  <dimension ref="A1:Z66"/>
  <sheetViews>
    <sheetView topLeftCell="A19" workbookViewId="0">
      <selection activeCell="B49" sqref="B49:D56"/>
    </sheetView>
  </sheetViews>
  <sheetFormatPr defaultColWidth="9.140625" defaultRowHeight="15" customHeight="1" x14ac:dyDescent="0.2"/>
  <cols>
    <col min="1" max="1" width="22.42578125" customWidth="1"/>
    <col min="2" max="2" width="11.28515625" customWidth="1"/>
    <col min="3" max="3" width="8" customWidth="1"/>
    <col min="4" max="5" width="8.140625" customWidth="1"/>
    <col min="6" max="17" width="8" customWidth="1"/>
    <col min="18" max="18" width="11.7109375" customWidth="1"/>
    <col min="19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3916</v>
      </c>
    </row>
    <row r="3" spans="1:25" ht="15" customHeight="1" x14ac:dyDescent="0.2">
      <c r="A3" t="s">
        <v>3915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2.8172000000000001</v>
      </c>
      <c r="C11" s="2">
        <v>1.8689</v>
      </c>
      <c r="D11" s="2">
        <v>1.9054</v>
      </c>
      <c r="E11" s="2">
        <v>2.8428</v>
      </c>
      <c r="F11" s="2">
        <v>2.8473000000000002</v>
      </c>
      <c r="G11" s="2">
        <v>2.2501000000000002</v>
      </c>
      <c r="H11" s="2">
        <v>2.3233000000000001</v>
      </c>
      <c r="I11" s="2">
        <v>2.8944000000000001</v>
      </c>
      <c r="J11" s="2">
        <v>2.8921000000000001</v>
      </c>
      <c r="K11" s="2">
        <v>1.4189000000000001</v>
      </c>
      <c r="L11" s="2">
        <v>1.3485</v>
      </c>
      <c r="M11" s="2">
        <v>1.3829</v>
      </c>
      <c r="N11" s="2">
        <v>1.4323999999999999</v>
      </c>
      <c r="O11" s="2">
        <v>2.5908000000000002</v>
      </c>
      <c r="P11" s="2">
        <v>2.6278999999999999</v>
      </c>
      <c r="Q11" s="2">
        <v>2.8712</v>
      </c>
      <c r="R11" s="2">
        <v>2.8462000000000001</v>
      </c>
      <c r="S11" s="2">
        <v>2.3307000000000002</v>
      </c>
      <c r="T11" s="2">
        <v>2.3121</v>
      </c>
      <c r="U11" s="2">
        <v>2.8828</v>
      </c>
      <c r="V11" s="2">
        <v>2.8483000000000001</v>
      </c>
      <c r="W11" s="2">
        <v>2.5583999999999998</v>
      </c>
      <c r="X11" s="2">
        <v>2.4468999999999999</v>
      </c>
      <c r="Y11" s="77">
        <v>2.5831</v>
      </c>
    </row>
    <row r="12" spans="1:25" ht="15" customHeight="1" x14ac:dyDescent="0.2">
      <c r="A12" t="s">
        <v>9</v>
      </c>
      <c r="B12" s="2">
        <v>2.8037000000000001</v>
      </c>
      <c r="C12" s="2">
        <v>2.7749000000000001</v>
      </c>
      <c r="D12" s="2">
        <v>2.7970000000000002</v>
      </c>
      <c r="E12" s="2">
        <v>2.8279999999999998</v>
      </c>
      <c r="F12" s="2">
        <v>2.7951999999999999</v>
      </c>
      <c r="G12" s="2">
        <v>2.7820999999999998</v>
      </c>
      <c r="H12" s="2">
        <v>2.8108</v>
      </c>
      <c r="I12" s="2">
        <v>2.7688999999999999</v>
      </c>
      <c r="J12" s="2">
        <v>2.8277999999999999</v>
      </c>
      <c r="K12" s="2">
        <v>2.8134000000000001</v>
      </c>
      <c r="L12" s="2">
        <v>2.8231999999999999</v>
      </c>
      <c r="M12" s="2">
        <v>2.8106</v>
      </c>
      <c r="N12" s="2">
        <v>2.7143000000000002</v>
      </c>
      <c r="O12" s="2">
        <v>2.7057000000000002</v>
      </c>
      <c r="P12" s="2">
        <v>2.7559999999999998</v>
      </c>
      <c r="Q12" s="2">
        <v>2.7568999999999999</v>
      </c>
      <c r="R12" s="2">
        <v>2.7370999999999999</v>
      </c>
      <c r="S12" s="2">
        <v>2.7014999999999998</v>
      </c>
      <c r="T12" s="2">
        <v>2.7985000000000002</v>
      </c>
      <c r="U12" s="2">
        <v>2.7791999999999999</v>
      </c>
      <c r="V12" s="2">
        <v>0.20649999999999999</v>
      </c>
      <c r="W12" s="2">
        <v>0.20069999999999999</v>
      </c>
      <c r="X12" s="2">
        <v>2.7911999999999999</v>
      </c>
      <c r="Y12" s="2">
        <v>2.7909999999999999</v>
      </c>
    </row>
    <row r="13" spans="1:25" ht="15" customHeight="1" x14ac:dyDescent="0.2">
      <c r="A13" t="s">
        <v>10</v>
      </c>
      <c r="B13" s="77">
        <v>2.5571999999999999</v>
      </c>
      <c r="C13" s="2">
        <v>2.7551999999999999</v>
      </c>
      <c r="D13" s="2">
        <v>2.8077999999999999</v>
      </c>
      <c r="E13" s="2">
        <v>0.126</v>
      </c>
      <c r="F13" s="2">
        <v>0.11360000000000001</v>
      </c>
      <c r="G13" s="2">
        <v>2.6503999999999999</v>
      </c>
      <c r="H13" s="2">
        <v>2.6463999999999999</v>
      </c>
      <c r="I13" s="2">
        <v>0.13780000000000001</v>
      </c>
      <c r="J13" s="2">
        <v>0.13789999999999999</v>
      </c>
      <c r="K13" s="2">
        <v>0.8145</v>
      </c>
      <c r="L13" s="2">
        <v>0.80549999999999999</v>
      </c>
      <c r="M13" s="2">
        <v>2.0251000000000001</v>
      </c>
      <c r="N13" s="2">
        <v>1.9902</v>
      </c>
      <c r="O13" s="2">
        <v>2.8847999999999998</v>
      </c>
      <c r="P13" s="2">
        <v>2.8690000000000002</v>
      </c>
      <c r="Q13" s="2">
        <v>1.8908</v>
      </c>
      <c r="R13" s="2">
        <v>1.8386</v>
      </c>
      <c r="S13" s="2">
        <v>2.806</v>
      </c>
      <c r="T13" s="2">
        <v>2.8010000000000002</v>
      </c>
      <c r="U13" s="2">
        <v>1.0706</v>
      </c>
      <c r="V13" s="2">
        <v>1.0463</v>
      </c>
      <c r="W13" s="2">
        <v>2.8176999999999999</v>
      </c>
      <c r="X13" s="2">
        <v>2.8022999999999998</v>
      </c>
      <c r="Y13" s="77">
        <v>2.2282999999999999</v>
      </c>
    </row>
    <row r="14" spans="1:25" ht="15" customHeight="1" x14ac:dyDescent="0.2">
      <c r="A14" t="s">
        <v>11</v>
      </c>
      <c r="B14" s="2">
        <v>2.8805000000000001</v>
      </c>
      <c r="C14" s="2">
        <v>2.8875000000000002</v>
      </c>
      <c r="D14" s="2">
        <v>2.9148999999999998</v>
      </c>
      <c r="E14" s="2">
        <v>2.9201000000000001</v>
      </c>
      <c r="F14" s="2">
        <v>2.0350000000000001</v>
      </c>
      <c r="G14" s="2">
        <v>1.9513</v>
      </c>
      <c r="H14" s="2">
        <v>2.8969</v>
      </c>
      <c r="I14" s="2">
        <v>2.9278</v>
      </c>
      <c r="J14" s="2">
        <v>0.37930000000000003</v>
      </c>
      <c r="K14" s="2">
        <v>0.36680000000000001</v>
      </c>
      <c r="L14" s="2">
        <v>1.7003999999999999</v>
      </c>
      <c r="M14" s="2">
        <v>1.6958</v>
      </c>
      <c r="N14" s="2">
        <v>2.9148000000000001</v>
      </c>
      <c r="O14" s="2">
        <v>2.9020999999999999</v>
      </c>
      <c r="P14" s="2">
        <v>2.8948</v>
      </c>
      <c r="Q14" s="2">
        <v>2.8452000000000002</v>
      </c>
      <c r="R14" s="2">
        <v>2.2406999999999999</v>
      </c>
      <c r="S14" s="2">
        <v>2.1347999999999998</v>
      </c>
      <c r="T14" s="2">
        <v>2.8342000000000001</v>
      </c>
      <c r="U14" s="2">
        <v>2.8285</v>
      </c>
      <c r="V14" s="2">
        <v>1.9553</v>
      </c>
      <c r="W14" s="2">
        <v>1.9378</v>
      </c>
      <c r="X14" s="2">
        <v>2.8409</v>
      </c>
      <c r="Y14" s="2">
        <v>2.7955999999999999</v>
      </c>
    </row>
    <row r="15" spans="1:25" ht="15" customHeight="1" x14ac:dyDescent="0.2">
      <c r="A15" t="s">
        <v>12</v>
      </c>
      <c r="B15" s="77">
        <v>2.0024999999999999</v>
      </c>
      <c r="C15" s="2">
        <v>2.8969</v>
      </c>
      <c r="D15" s="2">
        <v>2.8860000000000001</v>
      </c>
      <c r="E15" s="2">
        <v>2.8460000000000001</v>
      </c>
      <c r="F15" s="2">
        <v>2.8401000000000001</v>
      </c>
      <c r="G15" s="2">
        <v>2.5876999999999999</v>
      </c>
      <c r="H15" s="2">
        <v>2.6286999999999998</v>
      </c>
      <c r="I15" s="2">
        <v>2.8843999999999999</v>
      </c>
      <c r="J15" s="2">
        <v>2.9016000000000002</v>
      </c>
      <c r="K15" s="2">
        <v>0.8861</v>
      </c>
      <c r="L15" s="2">
        <v>0.83560000000000001</v>
      </c>
      <c r="M15" s="2">
        <v>2.4645999999999999</v>
      </c>
      <c r="N15" s="2">
        <v>2.3774999999999999</v>
      </c>
      <c r="O15" s="2">
        <v>2.8997000000000002</v>
      </c>
      <c r="P15" s="2">
        <v>2.8828</v>
      </c>
      <c r="Q15" s="2">
        <v>2.8997000000000002</v>
      </c>
      <c r="R15" s="2">
        <v>2.847</v>
      </c>
      <c r="S15" s="2">
        <v>1.1408</v>
      </c>
      <c r="T15" s="2">
        <v>1.1005</v>
      </c>
      <c r="U15" s="2">
        <v>2.6667000000000001</v>
      </c>
      <c r="V15" s="2">
        <v>2.6074999999999999</v>
      </c>
      <c r="W15" s="2">
        <v>2.8454000000000002</v>
      </c>
      <c r="X15" s="2">
        <v>2.8264</v>
      </c>
      <c r="Y15" s="77">
        <v>1.7898000000000001</v>
      </c>
    </row>
    <row r="16" spans="1:25" ht="15" customHeight="1" x14ac:dyDescent="0.2">
      <c r="A16" t="s">
        <v>13</v>
      </c>
      <c r="B16" s="2">
        <v>2.0672000000000001</v>
      </c>
      <c r="C16" s="2">
        <v>1.9673</v>
      </c>
      <c r="D16" s="2">
        <v>2.9416000000000002</v>
      </c>
      <c r="E16" s="2">
        <v>2.9561000000000002</v>
      </c>
      <c r="F16" s="2">
        <v>2.9220000000000002</v>
      </c>
      <c r="G16" s="2">
        <v>2.9887000000000001</v>
      </c>
      <c r="H16" s="2">
        <v>2.9154</v>
      </c>
      <c r="I16" s="2">
        <v>2.9230999999999998</v>
      </c>
      <c r="J16" s="2">
        <v>2.6728999999999998</v>
      </c>
      <c r="K16" s="2">
        <v>2.6808000000000001</v>
      </c>
      <c r="L16" s="2">
        <v>2.4392</v>
      </c>
      <c r="M16" s="2">
        <v>2.3222</v>
      </c>
      <c r="N16" s="2">
        <v>2.9649000000000001</v>
      </c>
      <c r="O16" s="2">
        <v>2.9447999999999999</v>
      </c>
      <c r="P16" s="2">
        <v>2.9411999999999998</v>
      </c>
      <c r="Q16" s="2">
        <v>2.9157000000000002</v>
      </c>
      <c r="R16" s="2">
        <v>1.8934</v>
      </c>
      <c r="S16" s="2">
        <v>1.8398000000000001</v>
      </c>
      <c r="T16" s="2">
        <v>2.8948</v>
      </c>
      <c r="U16" s="2">
        <v>2.8662000000000001</v>
      </c>
      <c r="V16" s="2">
        <v>2.8702000000000001</v>
      </c>
      <c r="W16" s="2">
        <v>2.8576999999999999</v>
      </c>
      <c r="X16" s="2">
        <v>2.9121000000000001</v>
      </c>
      <c r="Y16" s="2">
        <v>2.8776999999999999</v>
      </c>
    </row>
    <row r="17" spans="1:25" ht="15" customHeight="1" x14ac:dyDescent="0.2">
      <c r="A17" t="s">
        <v>14</v>
      </c>
      <c r="B17" s="77">
        <v>1.2821</v>
      </c>
      <c r="C17" s="2">
        <v>2.8736000000000002</v>
      </c>
      <c r="D17" s="2">
        <v>2.9512999999999998</v>
      </c>
      <c r="E17" s="2">
        <v>2.3919999999999999</v>
      </c>
      <c r="F17" s="2">
        <v>2.3656999999999999</v>
      </c>
      <c r="G17" s="2">
        <v>2.8020999999999998</v>
      </c>
      <c r="H17" s="2">
        <v>2.8437999999999999</v>
      </c>
      <c r="I17" s="2">
        <v>2.9171999999999998</v>
      </c>
      <c r="J17" s="2">
        <v>2.8692000000000002</v>
      </c>
      <c r="K17" s="2">
        <v>1.5002</v>
      </c>
      <c r="L17" s="2">
        <v>1.5126999999999999</v>
      </c>
      <c r="M17" s="2">
        <v>2.8929</v>
      </c>
      <c r="N17" s="2">
        <v>2.9194</v>
      </c>
      <c r="O17" s="2">
        <v>2.8315999999999999</v>
      </c>
      <c r="P17" s="2">
        <v>2.8313999999999999</v>
      </c>
      <c r="Q17" s="2">
        <v>1.9668000000000001</v>
      </c>
      <c r="R17" s="2">
        <v>1.9280999999999999</v>
      </c>
      <c r="S17" s="2">
        <v>2.3083999999999998</v>
      </c>
      <c r="T17" s="2">
        <v>2.2244000000000002</v>
      </c>
      <c r="U17" s="2">
        <v>2.8262999999999998</v>
      </c>
      <c r="V17" s="2">
        <v>2.7812000000000001</v>
      </c>
      <c r="W17" s="2">
        <v>2.6909000000000001</v>
      </c>
      <c r="X17" s="2">
        <v>2.6707000000000001</v>
      </c>
      <c r="Y17" s="77">
        <v>1.6474</v>
      </c>
    </row>
    <row r="18" spans="1:25" ht="15" customHeight="1" x14ac:dyDescent="0.2">
      <c r="A18" t="s">
        <v>15</v>
      </c>
      <c r="B18" s="2">
        <v>2.9413</v>
      </c>
      <c r="C18" s="2">
        <v>2.8691</v>
      </c>
      <c r="D18" s="2">
        <v>2.5941000000000001</v>
      </c>
      <c r="E18" s="2">
        <v>2.5644999999999998</v>
      </c>
      <c r="F18" s="2">
        <v>2.8980999999999999</v>
      </c>
      <c r="G18" s="2">
        <v>2.9041000000000001</v>
      </c>
      <c r="H18" s="2">
        <v>2.9384000000000001</v>
      </c>
      <c r="I18" s="2">
        <v>2.9443999999999999</v>
      </c>
      <c r="J18" s="2">
        <v>2.9830999999999999</v>
      </c>
      <c r="K18" s="2">
        <v>2.9192999999999998</v>
      </c>
      <c r="L18" s="2">
        <v>2.9384999999999999</v>
      </c>
      <c r="M18" s="2">
        <v>2.9062999999999999</v>
      </c>
      <c r="N18" s="2">
        <v>2.8856999999999999</v>
      </c>
      <c r="O18" s="2">
        <v>2.9380999999999999</v>
      </c>
      <c r="P18" s="2">
        <v>2.1465000000000001</v>
      </c>
      <c r="Q18" s="2">
        <v>2.1907000000000001</v>
      </c>
      <c r="R18" s="2">
        <v>0.56910000000000005</v>
      </c>
      <c r="S18" s="2">
        <v>0.54790000000000005</v>
      </c>
      <c r="T18" s="2">
        <v>0.50509999999999999</v>
      </c>
      <c r="U18" s="2">
        <v>0.53569999999999995</v>
      </c>
      <c r="V18" s="2">
        <v>2.5175999999999998</v>
      </c>
      <c r="W18" s="2">
        <v>2.4714999999999998</v>
      </c>
      <c r="X18" s="2">
        <v>0.8952</v>
      </c>
      <c r="Y18" s="2">
        <v>0.86839999999999995</v>
      </c>
    </row>
    <row r="19" spans="1:25" ht="15" customHeight="1" x14ac:dyDescent="0.2">
      <c r="A19" t="s">
        <v>16</v>
      </c>
      <c r="B19" s="77">
        <v>0.69730000000000003</v>
      </c>
      <c r="C19" s="2">
        <v>1.3419000000000001</v>
      </c>
      <c r="D19" s="2">
        <v>1.3229</v>
      </c>
      <c r="E19" s="2">
        <v>2.891</v>
      </c>
      <c r="F19" s="2">
        <v>2.8714</v>
      </c>
      <c r="G19" s="2">
        <v>0.1414</v>
      </c>
      <c r="H19" s="2">
        <v>0.1263</v>
      </c>
      <c r="I19" s="2">
        <v>1.6800999999999999</v>
      </c>
      <c r="J19" s="2">
        <v>1.6935</v>
      </c>
      <c r="K19" s="2">
        <v>0.69189999999999996</v>
      </c>
      <c r="L19" s="2">
        <v>0.66979999999999995</v>
      </c>
      <c r="M19" s="2">
        <v>2.8812000000000002</v>
      </c>
      <c r="N19" s="2">
        <v>2.9121999999999999</v>
      </c>
      <c r="O19" s="2">
        <v>0.71879999999999999</v>
      </c>
      <c r="P19" s="2">
        <v>0.72440000000000004</v>
      </c>
      <c r="Q19" s="2">
        <v>2.2702</v>
      </c>
      <c r="R19" s="2">
        <v>2.2793000000000001</v>
      </c>
      <c r="S19" s="2">
        <v>2.5796999999999999</v>
      </c>
      <c r="T19" s="2">
        <v>2.5284</v>
      </c>
      <c r="U19" s="2">
        <v>2.8452000000000002</v>
      </c>
      <c r="V19" s="2">
        <v>2.7976000000000001</v>
      </c>
      <c r="W19" s="2">
        <v>1.2405999999999999</v>
      </c>
      <c r="X19" s="2">
        <v>1.1677999999999999</v>
      </c>
      <c r="Y19" s="77">
        <v>0.73640000000000005</v>
      </c>
    </row>
    <row r="20" spans="1:25" ht="15" customHeight="1" x14ac:dyDescent="0.2">
      <c r="A20" t="s">
        <v>17</v>
      </c>
      <c r="B20" s="2">
        <v>1.5298</v>
      </c>
      <c r="C20" s="2">
        <v>1.4182999999999999</v>
      </c>
      <c r="D20" s="2">
        <v>0.77949999999999997</v>
      </c>
      <c r="E20" s="2">
        <v>0.74939999999999996</v>
      </c>
      <c r="F20" s="2">
        <v>2.9039999999999999</v>
      </c>
      <c r="G20" s="2">
        <v>2.8887</v>
      </c>
      <c r="H20" s="2">
        <v>2.0655999999999999</v>
      </c>
      <c r="I20" s="2">
        <v>1.9936</v>
      </c>
      <c r="J20" s="2">
        <v>1.2557</v>
      </c>
      <c r="K20" s="2">
        <v>1.2321</v>
      </c>
      <c r="L20" s="2">
        <v>2.0514999999999999</v>
      </c>
      <c r="M20" s="2">
        <v>2.0358000000000001</v>
      </c>
      <c r="N20" s="2">
        <v>2.0912000000000002</v>
      </c>
      <c r="O20" s="2">
        <v>2.0596000000000001</v>
      </c>
      <c r="P20" s="2">
        <v>0.89739999999999998</v>
      </c>
      <c r="Q20" s="2">
        <v>0.88680000000000003</v>
      </c>
      <c r="R20" s="2">
        <v>8.2100000000000006E-2</v>
      </c>
      <c r="S20" s="2">
        <v>7.8899999999999998E-2</v>
      </c>
      <c r="T20" s="2">
        <v>0.87860000000000005</v>
      </c>
      <c r="U20" s="2">
        <v>0.91210000000000002</v>
      </c>
      <c r="V20" s="2">
        <v>1.401</v>
      </c>
      <c r="W20" s="2">
        <v>1.323</v>
      </c>
      <c r="X20" s="2">
        <v>0.1885</v>
      </c>
      <c r="Y20" s="2">
        <v>0.18310000000000001</v>
      </c>
    </row>
    <row r="21" spans="1:25" ht="15" customHeight="1" x14ac:dyDescent="0.2">
      <c r="A21" t="s">
        <v>18</v>
      </c>
      <c r="B21" s="77">
        <v>0.34260000000000002</v>
      </c>
      <c r="C21" s="2">
        <v>2.8874</v>
      </c>
      <c r="D21" s="2">
        <v>2.8792</v>
      </c>
      <c r="E21" s="2">
        <v>2.8997999999999999</v>
      </c>
      <c r="F21" s="2">
        <v>2.8963000000000001</v>
      </c>
      <c r="G21" s="2">
        <v>2.8477999999999999</v>
      </c>
      <c r="H21" s="2">
        <v>2.8481000000000001</v>
      </c>
      <c r="I21" s="2">
        <v>0.89329999999999998</v>
      </c>
      <c r="J21" s="2">
        <v>0.8972</v>
      </c>
      <c r="K21" s="2">
        <v>2.4658000000000002</v>
      </c>
      <c r="L21" s="2">
        <v>2.4902000000000002</v>
      </c>
      <c r="M21" s="2">
        <v>2.6105</v>
      </c>
      <c r="N21" s="2">
        <v>2.593</v>
      </c>
      <c r="O21" s="2">
        <v>2.8140999999999998</v>
      </c>
      <c r="P21" s="2">
        <v>2.8149999999999999</v>
      </c>
      <c r="Q21" s="2">
        <v>2.8624000000000001</v>
      </c>
      <c r="R21" s="2">
        <v>2.8353000000000002</v>
      </c>
      <c r="S21" s="2">
        <v>2.8304999999999998</v>
      </c>
      <c r="T21" s="2">
        <v>2.8048999999999999</v>
      </c>
      <c r="U21" s="2">
        <v>2.6208</v>
      </c>
      <c r="V21" s="2">
        <v>2.6446000000000001</v>
      </c>
      <c r="W21" s="2">
        <v>2.7806999999999999</v>
      </c>
      <c r="X21" s="2">
        <v>2.7810999999999999</v>
      </c>
      <c r="Y21" s="77">
        <v>0.33900000000000002</v>
      </c>
    </row>
    <row r="22" spans="1:25" ht="15" customHeight="1" x14ac:dyDescent="0.2">
      <c r="A22" t="s">
        <v>19</v>
      </c>
      <c r="B22" s="2">
        <v>0.7157</v>
      </c>
      <c r="C22" s="2">
        <v>0.64229999999999998</v>
      </c>
      <c r="D22" s="2">
        <v>0.93600000000000005</v>
      </c>
      <c r="E22" s="2">
        <v>0.91779999999999995</v>
      </c>
      <c r="F22" s="2">
        <v>2.4382000000000001</v>
      </c>
      <c r="G22" s="2">
        <v>2.4134000000000002</v>
      </c>
      <c r="H22" s="2">
        <v>2.9597000000000002</v>
      </c>
      <c r="I22" s="2">
        <v>2.9034</v>
      </c>
      <c r="J22" s="2">
        <v>9.2200000000000004E-2</v>
      </c>
      <c r="K22" s="2">
        <v>8.2100000000000006E-2</v>
      </c>
      <c r="L22" s="2">
        <v>2.8469000000000002</v>
      </c>
      <c r="M22" s="2">
        <v>2.8090999999999999</v>
      </c>
      <c r="N22" s="2">
        <v>2.6707000000000001</v>
      </c>
      <c r="O22" s="2">
        <v>2.6852999999999998</v>
      </c>
      <c r="P22" s="2">
        <v>2.4786000000000001</v>
      </c>
      <c r="Q22" s="2">
        <v>2.4239999999999999</v>
      </c>
      <c r="R22" s="2">
        <v>0.5161</v>
      </c>
      <c r="S22" s="2">
        <v>0.51590000000000003</v>
      </c>
      <c r="T22" s="2">
        <v>1.1577999999999999</v>
      </c>
      <c r="U22" s="2">
        <v>1.1552</v>
      </c>
      <c r="V22" s="2">
        <v>0.246</v>
      </c>
      <c r="W22" s="2">
        <v>0.25800000000000001</v>
      </c>
      <c r="X22" s="2">
        <v>2.8298000000000001</v>
      </c>
      <c r="Y22" s="2">
        <v>2.8315000000000001</v>
      </c>
    </row>
    <row r="23" spans="1:25" ht="15" customHeight="1" x14ac:dyDescent="0.2">
      <c r="A23" t="s">
        <v>20</v>
      </c>
      <c r="B23" s="77">
        <v>0.17680000000000001</v>
      </c>
      <c r="C23" s="2">
        <v>1.9370000000000001</v>
      </c>
      <c r="D23" s="2">
        <v>1.9380999999999999</v>
      </c>
      <c r="E23" s="2">
        <v>1.7309000000000001</v>
      </c>
      <c r="F23" s="2">
        <v>1.6380999999999999</v>
      </c>
      <c r="G23" s="2">
        <v>0.90529999999999999</v>
      </c>
      <c r="H23" s="2">
        <v>0.85650000000000004</v>
      </c>
      <c r="I23" s="2">
        <v>2.1789000000000001</v>
      </c>
      <c r="J23" s="2">
        <v>2.2730000000000001</v>
      </c>
      <c r="K23" s="2">
        <v>2.8805999999999998</v>
      </c>
      <c r="L23" s="2">
        <v>2.9011</v>
      </c>
      <c r="M23" s="2">
        <v>2.8948</v>
      </c>
      <c r="N23" s="2">
        <v>2.8961999999999999</v>
      </c>
      <c r="O23" s="2">
        <v>0.15479999999999999</v>
      </c>
      <c r="P23" s="2">
        <v>0.13120000000000001</v>
      </c>
      <c r="Q23" s="2">
        <v>2.7587000000000002</v>
      </c>
      <c r="R23" s="2">
        <v>2.8538999999999999</v>
      </c>
      <c r="S23" s="2">
        <v>2.8647999999999998</v>
      </c>
      <c r="T23" s="2">
        <v>2.8658999999999999</v>
      </c>
      <c r="U23" s="2">
        <v>2.8488000000000002</v>
      </c>
      <c r="V23" s="2">
        <v>2.8052000000000001</v>
      </c>
      <c r="W23" s="2">
        <v>2.7269999999999999</v>
      </c>
      <c r="X23" s="2">
        <v>2.7341000000000002</v>
      </c>
      <c r="Y23" s="77">
        <v>0.1963</v>
      </c>
    </row>
    <row r="24" spans="1:25" ht="15" customHeight="1" x14ac:dyDescent="0.2">
      <c r="A24" t="s">
        <v>21</v>
      </c>
      <c r="B24" s="2">
        <v>2.1366000000000001</v>
      </c>
      <c r="C24" s="2">
        <v>2.0099</v>
      </c>
      <c r="D24" s="2">
        <v>0.28310000000000002</v>
      </c>
      <c r="E24" s="2">
        <v>0.25969999999999999</v>
      </c>
      <c r="F24" s="2">
        <v>3.0200999999999998</v>
      </c>
      <c r="G24" s="2">
        <v>2.9952999999999999</v>
      </c>
      <c r="H24" s="2">
        <v>2.9291</v>
      </c>
      <c r="I24" s="2">
        <v>2.9352999999999998</v>
      </c>
      <c r="J24" s="2">
        <v>2.9237000000000002</v>
      </c>
      <c r="K24" s="2">
        <v>2.9472</v>
      </c>
      <c r="L24" s="2">
        <v>2.6015999999999999</v>
      </c>
      <c r="M24" s="2">
        <v>2.5869</v>
      </c>
      <c r="N24" s="2">
        <v>1.3968</v>
      </c>
      <c r="O24" s="2">
        <v>1.3714999999999999</v>
      </c>
      <c r="P24" s="2">
        <v>2.6257000000000001</v>
      </c>
      <c r="Q24" s="2">
        <v>2.5901000000000001</v>
      </c>
      <c r="R24" s="2">
        <v>0.99080000000000001</v>
      </c>
      <c r="S24" s="2">
        <v>0.93369999999999997</v>
      </c>
      <c r="T24" s="2">
        <v>2.9497</v>
      </c>
      <c r="U24" s="2">
        <v>2.9032</v>
      </c>
      <c r="V24" s="2">
        <v>2.8719000000000001</v>
      </c>
      <c r="W24" s="2">
        <v>2.9249999999999998</v>
      </c>
      <c r="X24" s="2">
        <v>1.9458</v>
      </c>
      <c r="Y24" s="2">
        <v>1.9242999999999999</v>
      </c>
    </row>
    <row r="25" spans="1:25" ht="15" customHeight="1" x14ac:dyDescent="0.2">
      <c r="A25" t="s">
        <v>22</v>
      </c>
      <c r="B25" s="77">
        <v>4.9200000000000001E-2</v>
      </c>
      <c r="C25" s="2">
        <v>2.9277000000000002</v>
      </c>
      <c r="D25" s="2">
        <v>2.9148999999999998</v>
      </c>
      <c r="E25" s="2">
        <v>2.8496000000000001</v>
      </c>
      <c r="F25" s="2">
        <v>2.8801999999999999</v>
      </c>
      <c r="G25" s="2">
        <v>2.8437999999999999</v>
      </c>
      <c r="H25" s="2">
        <v>2.8597000000000001</v>
      </c>
      <c r="I25" s="2">
        <v>2.0133000000000001</v>
      </c>
      <c r="J25" s="2">
        <v>2.0455000000000001</v>
      </c>
      <c r="K25" s="2">
        <v>2.8721999999999999</v>
      </c>
      <c r="L25" s="2">
        <v>2.8603999999999998</v>
      </c>
      <c r="M25" s="2">
        <v>2.8485999999999998</v>
      </c>
      <c r="N25" s="2">
        <v>2.8368000000000002</v>
      </c>
      <c r="O25" s="2">
        <v>2.7025999999999999</v>
      </c>
      <c r="P25" s="2">
        <v>2.6949999999999998</v>
      </c>
      <c r="Q25" s="2">
        <v>2.8106</v>
      </c>
      <c r="R25" s="2">
        <v>2.8052000000000001</v>
      </c>
      <c r="S25" s="2">
        <v>2.8428</v>
      </c>
      <c r="T25" s="2">
        <v>2.7972999999999999</v>
      </c>
      <c r="U25" s="2">
        <v>0.10639999999999999</v>
      </c>
      <c r="V25" s="2">
        <v>9.4100000000000003E-2</v>
      </c>
      <c r="W25" s="2">
        <v>2.8001999999999998</v>
      </c>
      <c r="X25" s="2">
        <v>2.8260000000000001</v>
      </c>
      <c r="Y25" s="77">
        <v>7.8E-2</v>
      </c>
    </row>
    <row r="26" spans="1:25" ht="15" customHeight="1" x14ac:dyDescent="0.2">
      <c r="A26" t="s">
        <v>23</v>
      </c>
      <c r="B26" s="2">
        <v>0.25080000000000002</v>
      </c>
      <c r="C26" s="2">
        <v>0.251</v>
      </c>
      <c r="D26" s="2">
        <v>1.7706999999999999</v>
      </c>
      <c r="E26" s="2">
        <v>1.7097</v>
      </c>
      <c r="F26" s="2">
        <v>1.1876</v>
      </c>
      <c r="G26" s="2">
        <v>1.1627000000000001</v>
      </c>
      <c r="H26" s="2">
        <v>2.7566999999999999</v>
      </c>
      <c r="I26" s="2">
        <v>2.7273000000000001</v>
      </c>
      <c r="J26" s="2">
        <v>1.6777</v>
      </c>
      <c r="K26" s="2">
        <v>1.6375</v>
      </c>
      <c r="L26" s="2">
        <v>3.0491999999999999</v>
      </c>
      <c r="M26" s="2">
        <v>3.0373999999999999</v>
      </c>
      <c r="N26" s="2">
        <v>0.86799999999999999</v>
      </c>
      <c r="O26" s="2">
        <v>0.8155</v>
      </c>
      <c r="P26" s="2">
        <v>3.0011000000000001</v>
      </c>
      <c r="Q26" s="2">
        <v>2.9815</v>
      </c>
      <c r="R26" s="2">
        <v>2.3511000000000002</v>
      </c>
      <c r="S26" s="2">
        <v>2.3043999999999998</v>
      </c>
      <c r="T26" s="2">
        <v>1.9984</v>
      </c>
      <c r="U26" s="2">
        <v>1.9629000000000001</v>
      </c>
      <c r="V26" s="2">
        <v>1.1742999999999999</v>
      </c>
      <c r="W26" s="2">
        <v>1.1311</v>
      </c>
      <c r="X26" s="2">
        <v>2.9975999999999998</v>
      </c>
      <c r="Y26" s="2">
        <v>2.9727000000000001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2.7001499999999998</v>
      </c>
    </row>
    <row r="51" spans="2:26" ht="15" customHeight="1" x14ac:dyDescent="0.2">
      <c r="B51" t="s">
        <v>208</v>
      </c>
      <c r="C51">
        <v>150</v>
      </c>
      <c r="D51" s="3">
        <f>AVERAGE(B13,Y13)</f>
        <v>2.3927499999999999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1.89615</v>
      </c>
      <c r="R52" t="s">
        <v>319</v>
      </c>
      <c r="S52">
        <v>0.9788682656568487</v>
      </c>
    </row>
    <row r="53" spans="2:26" ht="15" customHeight="1" x14ac:dyDescent="0.2">
      <c r="B53" t="s">
        <v>210</v>
      </c>
      <c r="C53">
        <v>80</v>
      </c>
      <c r="D53" s="3">
        <f>AVERAGE(B17,Y17)</f>
        <v>1.46475</v>
      </c>
      <c r="R53" t="s">
        <v>320</v>
      </c>
      <c r="S53">
        <v>0.95818308151004694</v>
      </c>
    </row>
    <row r="54" spans="2:26" ht="15" customHeight="1" x14ac:dyDescent="0.2">
      <c r="B54" t="s">
        <v>211</v>
      </c>
      <c r="C54">
        <v>40</v>
      </c>
      <c r="D54" s="3">
        <f>AVERAGE(B19,Y19)</f>
        <v>0.71684999999999999</v>
      </c>
      <c r="R54" t="s">
        <v>321</v>
      </c>
      <c r="S54">
        <v>0.94981969781205644</v>
      </c>
    </row>
    <row r="55" spans="2:26" ht="15" customHeight="1" x14ac:dyDescent="0.2">
      <c r="B55" t="s">
        <v>212</v>
      </c>
      <c r="C55">
        <v>20</v>
      </c>
      <c r="D55" s="3">
        <f>AVERAGE(B21,Y21)</f>
        <v>0.34079999999999999</v>
      </c>
      <c r="R55" t="s">
        <v>322</v>
      </c>
      <c r="S55">
        <v>0.22374573496488348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0.18654999999999999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5.7355623797108342</v>
      </c>
      <c r="U60">
        <v>5.7355623797108342</v>
      </c>
      <c r="V60">
        <v>114.56882956837909</v>
      </c>
      <c r="W60">
        <v>1.2327000812340999E-4</v>
      </c>
    </row>
    <row r="61" spans="2:26" ht="15" customHeight="1" x14ac:dyDescent="0.2">
      <c r="R61" t="s">
        <v>326</v>
      </c>
      <c r="S61">
        <v>5</v>
      </c>
      <c r="T61">
        <v>0.25031076957487941</v>
      </c>
      <c r="U61">
        <v>5.0062153914975885E-2</v>
      </c>
    </row>
    <row r="62" spans="2:26" ht="15" customHeight="1" thickBot="1" x14ac:dyDescent="0.25">
      <c r="R62" s="15" t="s">
        <v>327</v>
      </c>
      <c r="S62" s="15">
        <v>6</v>
      </c>
      <c r="T62" s="15">
        <v>5.9858731492857133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0.19170144927536192</v>
      </c>
      <c r="T65">
        <v>0.13996263247191668</v>
      </c>
      <c r="U65">
        <v>1.3696616438950344</v>
      </c>
      <c r="V65">
        <v>0.22910124512060234</v>
      </c>
      <c r="W65">
        <v>-0.16808395142478855</v>
      </c>
      <c r="X65">
        <v>0.55148684997551234</v>
      </c>
      <c r="Y65">
        <v>-0.16808395142478855</v>
      </c>
      <c r="Z65">
        <v>0.55148684997551234</v>
      </c>
    </row>
    <row r="66" spans="18:26" ht="15" customHeight="1" thickBot="1" x14ac:dyDescent="0.25">
      <c r="R66" s="15" t="s">
        <v>340</v>
      </c>
      <c r="S66" s="15">
        <v>1.392681642512078E-2</v>
      </c>
      <c r="T66" s="15">
        <v>1.3011237755303654E-3</v>
      </c>
      <c r="U66" s="15">
        <v>10.703682990839145</v>
      </c>
      <c r="V66" s="15">
        <v>1.2327000812340969E-4</v>
      </c>
      <c r="W66" s="15">
        <v>1.0582171281827882E-2</v>
      </c>
      <c r="X66" s="15">
        <v>1.7271461568413679E-2</v>
      </c>
      <c r="Y66" s="15">
        <v>1.0582171281827882E-2</v>
      </c>
      <c r="Z66" s="15">
        <v>1.7271461568413679E-2</v>
      </c>
    </row>
  </sheetData>
  <pageMargins left="0.75" right="0.75" top="1" bottom="1" header="0.5" footer="0.5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366FA-C423-4198-8F18-BED1C4AFC0B2}">
  <sheetPr codeName="Absorbance_1_01"/>
  <dimension ref="A1:Z65"/>
  <sheetViews>
    <sheetView topLeftCell="A7" workbookViewId="0">
      <selection activeCell="D20" sqref="D20:E20"/>
    </sheetView>
  </sheetViews>
  <sheetFormatPr defaultColWidth="9.140625" defaultRowHeight="15" customHeight="1" x14ac:dyDescent="0.2"/>
  <cols>
    <col min="1" max="1" width="21.28515625" customWidth="1"/>
    <col min="2" max="2" width="11.28515625" customWidth="1"/>
    <col min="3" max="3" width="8" customWidth="1"/>
    <col min="4" max="5" width="8.140625" customWidth="1"/>
    <col min="6" max="17" width="8" customWidth="1"/>
    <col min="18" max="18" width="10.28515625" customWidth="1"/>
    <col min="19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4972</v>
      </c>
    </row>
    <row r="3" spans="1:25" ht="15" customHeight="1" x14ac:dyDescent="0.2">
      <c r="A3" t="s">
        <v>4973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2.8163999999999998</v>
      </c>
      <c r="C11" s="2">
        <v>2.0424000000000002</v>
      </c>
      <c r="D11" s="2">
        <v>2.0807000000000002</v>
      </c>
      <c r="E11" s="2">
        <v>2.9077999999999999</v>
      </c>
      <c r="F11" s="2">
        <v>2.9510999999999998</v>
      </c>
      <c r="G11" s="2">
        <v>2.8967000000000001</v>
      </c>
      <c r="H11" s="2">
        <v>2.9335</v>
      </c>
      <c r="I11" s="2">
        <v>2.8919000000000001</v>
      </c>
      <c r="J11" s="2">
        <v>2.8913000000000002</v>
      </c>
      <c r="K11" s="2">
        <v>2.8860999999999999</v>
      </c>
      <c r="L11" s="2">
        <v>2.9203000000000001</v>
      </c>
      <c r="M11" s="2">
        <v>2.9678</v>
      </c>
      <c r="N11" s="2">
        <v>2.9521999999999999</v>
      </c>
      <c r="O11" s="2">
        <v>0.1545</v>
      </c>
      <c r="P11" s="2">
        <v>0.14929999999999999</v>
      </c>
      <c r="Q11" s="2">
        <v>0.19969999999999999</v>
      </c>
      <c r="R11" s="2">
        <v>0.2278</v>
      </c>
      <c r="S11" s="2">
        <v>2.8306</v>
      </c>
      <c r="T11" s="2">
        <v>2.8622000000000001</v>
      </c>
      <c r="U11" s="2">
        <v>2.7926000000000002</v>
      </c>
      <c r="V11" s="2">
        <v>2.8212000000000002</v>
      </c>
      <c r="W11" s="2">
        <v>2.8744999999999998</v>
      </c>
      <c r="X11" s="2">
        <v>2.8231999999999999</v>
      </c>
      <c r="Y11" s="77">
        <v>2.6577000000000002</v>
      </c>
    </row>
    <row r="12" spans="1:25" ht="15" customHeight="1" x14ac:dyDescent="0.2">
      <c r="A12" t="s">
        <v>9</v>
      </c>
      <c r="B12" s="2">
        <v>2.7970000000000002</v>
      </c>
      <c r="C12" s="2">
        <v>2.7795000000000001</v>
      </c>
      <c r="D12" s="2">
        <v>2.7823000000000002</v>
      </c>
      <c r="E12" s="2">
        <v>2.8107000000000002</v>
      </c>
      <c r="F12" s="2">
        <v>2.5794999999999999</v>
      </c>
      <c r="G12" s="2">
        <v>2.5425</v>
      </c>
      <c r="H12" s="2">
        <v>2.7033999999999998</v>
      </c>
      <c r="I12" s="2">
        <v>2.6570999999999998</v>
      </c>
      <c r="J12" s="2">
        <v>0.15559999999999999</v>
      </c>
      <c r="K12" s="2">
        <v>0.1462</v>
      </c>
      <c r="L12" s="2">
        <v>2.6968000000000001</v>
      </c>
      <c r="M12" s="2">
        <v>2.7092999999999998</v>
      </c>
      <c r="N12" s="2">
        <v>0.1239</v>
      </c>
      <c r="O12" s="2">
        <v>0.1066</v>
      </c>
      <c r="P12" s="2">
        <v>0.1195</v>
      </c>
      <c r="Q12" s="2">
        <v>0.12939999999999999</v>
      </c>
      <c r="R12" s="2">
        <v>0.437</v>
      </c>
      <c r="S12" s="2">
        <v>0.42620000000000002</v>
      </c>
      <c r="T12" s="2">
        <v>0.12479999999999999</v>
      </c>
      <c r="U12" s="2">
        <v>0.13</v>
      </c>
      <c r="V12" s="2">
        <v>0.19750000000000001</v>
      </c>
      <c r="W12" s="2">
        <v>0.20830000000000001</v>
      </c>
      <c r="X12" s="2">
        <v>0.111</v>
      </c>
      <c r="Y12" s="2">
        <v>0.1057</v>
      </c>
    </row>
    <row r="13" spans="1:25" ht="15" customHeight="1" x14ac:dyDescent="0.2">
      <c r="A13" t="s">
        <v>10</v>
      </c>
      <c r="B13" s="77">
        <v>2.6027</v>
      </c>
      <c r="C13" s="2">
        <v>2.8563999999999998</v>
      </c>
      <c r="D13" s="2">
        <v>2.9174000000000002</v>
      </c>
      <c r="E13" s="2">
        <v>9.7100000000000006E-2</v>
      </c>
      <c r="F13" s="2">
        <v>9.06E-2</v>
      </c>
      <c r="G13" s="2">
        <v>2.8393000000000002</v>
      </c>
      <c r="H13" s="2">
        <v>2.8582000000000001</v>
      </c>
      <c r="I13" s="2">
        <v>2.8904999999999998</v>
      </c>
      <c r="J13" s="2">
        <v>2.89</v>
      </c>
      <c r="K13" s="2">
        <v>2.8431000000000002</v>
      </c>
      <c r="L13" s="2">
        <v>2.8431999999999999</v>
      </c>
      <c r="M13" s="2">
        <v>2.8868</v>
      </c>
      <c r="N13" s="2">
        <v>2.8653</v>
      </c>
      <c r="O13" s="2">
        <v>2.8683000000000001</v>
      </c>
      <c r="P13" s="2">
        <v>2.8513000000000002</v>
      </c>
      <c r="Q13" s="2">
        <v>0.1028</v>
      </c>
      <c r="R13" s="2">
        <v>9.4399999999999998E-2</v>
      </c>
      <c r="S13" s="2">
        <v>2.8294000000000001</v>
      </c>
      <c r="T13" s="2">
        <v>2.8246000000000002</v>
      </c>
      <c r="U13" s="2">
        <v>2.8212999999999999</v>
      </c>
      <c r="V13" s="2">
        <v>2.8024</v>
      </c>
      <c r="W13" s="2">
        <v>0.22109999999999999</v>
      </c>
      <c r="X13" s="2">
        <v>0.19389999999999999</v>
      </c>
      <c r="Y13" s="77">
        <v>2.3393000000000002</v>
      </c>
    </row>
    <row r="14" spans="1:25" ht="15" customHeight="1" x14ac:dyDescent="0.2">
      <c r="A14" t="s">
        <v>11</v>
      </c>
      <c r="B14" s="2">
        <v>2.8934000000000002</v>
      </c>
      <c r="C14" s="2">
        <v>2.9036</v>
      </c>
      <c r="D14" s="2">
        <v>0.1613</v>
      </c>
      <c r="E14" s="2">
        <v>0.14760000000000001</v>
      </c>
      <c r="F14" s="2">
        <v>0.1298</v>
      </c>
      <c r="G14" s="2">
        <v>0.1318</v>
      </c>
      <c r="H14" s="2">
        <v>2.8155999999999999</v>
      </c>
      <c r="I14" s="2">
        <v>2.8403999999999998</v>
      </c>
      <c r="J14" s="2">
        <v>1.9619</v>
      </c>
      <c r="K14" s="2">
        <v>1.7808999999999999</v>
      </c>
      <c r="L14" s="2">
        <v>2.6629999999999998</v>
      </c>
      <c r="M14" s="2">
        <v>2.6273</v>
      </c>
      <c r="N14" s="2">
        <v>2.4281000000000001</v>
      </c>
      <c r="O14" s="2">
        <v>2.512</v>
      </c>
      <c r="P14" s="2">
        <v>2.9281999999999999</v>
      </c>
      <c r="Q14" s="2">
        <v>2.8736999999999999</v>
      </c>
      <c r="R14" s="2">
        <v>2.8702000000000001</v>
      </c>
      <c r="S14" s="2">
        <v>2.8820999999999999</v>
      </c>
      <c r="T14" s="2">
        <v>1.1258999999999999</v>
      </c>
      <c r="U14" s="2">
        <v>1.1574</v>
      </c>
      <c r="V14" s="2">
        <v>2.6831</v>
      </c>
      <c r="W14" s="2">
        <v>2.6802000000000001</v>
      </c>
      <c r="X14" s="2">
        <v>0.91659999999999997</v>
      </c>
      <c r="Y14" s="2">
        <v>0.99619999999999997</v>
      </c>
    </row>
    <row r="15" spans="1:25" ht="15" customHeight="1" x14ac:dyDescent="0.2">
      <c r="A15" t="s">
        <v>12</v>
      </c>
      <c r="B15" s="77">
        <v>1.7419</v>
      </c>
      <c r="C15" s="2">
        <v>2.9148000000000001</v>
      </c>
      <c r="D15" s="2">
        <v>2.9018999999999999</v>
      </c>
      <c r="E15" s="2">
        <v>2.8397000000000001</v>
      </c>
      <c r="F15" s="2">
        <v>2.8371</v>
      </c>
      <c r="G15" s="2">
        <v>2.6362999999999999</v>
      </c>
      <c r="H15" s="2">
        <v>2.6785000000000001</v>
      </c>
      <c r="I15" s="2">
        <v>2.8744000000000001</v>
      </c>
      <c r="J15" s="2">
        <v>2.8856999999999999</v>
      </c>
      <c r="K15" s="2">
        <v>2.8557999999999999</v>
      </c>
      <c r="L15" s="2">
        <v>2.8633999999999999</v>
      </c>
      <c r="M15" s="2">
        <v>1.6529</v>
      </c>
      <c r="N15" s="2">
        <v>1.6249</v>
      </c>
      <c r="O15" s="2">
        <v>2.8656999999999999</v>
      </c>
      <c r="P15" s="2">
        <v>2.863</v>
      </c>
      <c r="Q15" s="2">
        <v>2.9102000000000001</v>
      </c>
      <c r="R15" s="2">
        <v>2.8673000000000002</v>
      </c>
      <c r="S15" s="2">
        <v>2.3445999999999998</v>
      </c>
      <c r="T15" s="2">
        <v>2.2656999999999998</v>
      </c>
      <c r="U15" s="2">
        <v>1.9352</v>
      </c>
      <c r="V15" s="2">
        <v>1.8177000000000001</v>
      </c>
      <c r="W15" s="2">
        <v>2.6160000000000001</v>
      </c>
      <c r="X15" s="2">
        <v>2.5931999999999999</v>
      </c>
      <c r="Y15" s="77">
        <v>1.8431999999999999</v>
      </c>
    </row>
    <row r="16" spans="1:25" ht="15" customHeight="1" x14ac:dyDescent="0.2">
      <c r="A16" t="s">
        <v>13</v>
      </c>
      <c r="B16" s="2">
        <v>2.9348999999999998</v>
      </c>
      <c r="C16" s="2">
        <v>2.9129999999999998</v>
      </c>
      <c r="D16" s="2">
        <v>2.85</v>
      </c>
      <c r="E16" s="2">
        <v>2.8212999999999999</v>
      </c>
      <c r="F16" s="2">
        <v>1.1835</v>
      </c>
      <c r="G16" s="2">
        <v>1.1356999999999999</v>
      </c>
      <c r="H16" s="2">
        <v>7.2900000000000006E-2</v>
      </c>
      <c r="I16" s="2">
        <v>8.1699999999999995E-2</v>
      </c>
      <c r="J16" s="2">
        <v>2.8935</v>
      </c>
      <c r="K16" s="2">
        <v>2.9272</v>
      </c>
      <c r="L16" s="2">
        <v>2.9329000000000001</v>
      </c>
      <c r="M16" s="2">
        <v>2.9323000000000001</v>
      </c>
      <c r="N16" s="2">
        <v>2.4371</v>
      </c>
      <c r="O16" s="2">
        <v>2.3963000000000001</v>
      </c>
      <c r="P16" s="2">
        <v>2.7305000000000001</v>
      </c>
      <c r="Q16" s="2">
        <v>2.7361</v>
      </c>
      <c r="R16" s="2">
        <v>1.4131</v>
      </c>
      <c r="S16" s="2">
        <v>1.3421000000000001</v>
      </c>
      <c r="T16" s="2">
        <v>2.6143000000000001</v>
      </c>
      <c r="U16" s="2">
        <v>2.5554999999999999</v>
      </c>
      <c r="V16" s="2">
        <v>0.1024</v>
      </c>
      <c r="W16" s="2">
        <v>9.9299999999999999E-2</v>
      </c>
      <c r="X16" s="2">
        <v>0.17399999999999999</v>
      </c>
      <c r="Y16" s="2">
        <v>0.1699</v>
      </c>
    </row>
    <row r="17" spans="1:25" ht="15" customHeight="1" x14ac:dyDescent="0.2">
      <c r="A17" t="s">
        <v>14</v>
      </c>
      <c r="B17" s="77">
        <v>1.4576</v>
      </c>
      <c r="C17" s="2">
        <v>0.1144</v>
      </c>
      <c r="D17" s="2">
        <v>0.12089999999999999</v>
      </c>
      <c r="E17" s="2">
        <v>2.8666999999999998</v>
      </c>
      <c r="F17" s="2">
        <v>2.8708999999999998</v>
      </c>
      <c r="G17" s="2">
        <v>2.8010000000000002</v>
      </c>
      <c r="H17" s="2">
        <v>2.8738999999999999</v>
      </c>
      <c r="I17" s="2">
        <v>0.91890000000000005</v>
      </c>
      <c r="J17" s="2">
        <v>0.93600000000000005</v>
      </c>
      <c r="K17" s="2">
        <v>2.7677999999999998</v>
      </c>
      <c r="L17" s="2">
        <v>2.8096999999999999</v>
      </c>
      <c r="M17" s="2">
        <v>2.8197999999999999</v>
      </c>
      <c r="N17" s="2">
        <v>2.84</v>
      </c>
      <c r="O17" s="2">
        <v>0.1489</v>
      </c>
      <c r="P17" s="2">
        <v>0.1535</v>
      </c>
      <c r="Q17" s="2">
        <v>0.16639999999999999</v>
      </c>
      <c r="R17" s="2">
        <v>0.15989999999999999</v>
      </c>
      <c r="S17" s="2">
        <v>2.6996000000000002</v>
      </c>
      <c r="T17" s="2">
        <v>2.6212</v>
      </c>
      <c r="U17" s="2">
        <v>0.1037</v>
      </c>
      <c r="V17" s="2">
        <v>9.9400000000000002E-2</v>
      </c>
      <c r="W17" s="2">
        <v>8.3799999999999999E-2</v>
      </c>
      <c r="X17" s="2">
        <v>8.2400000000000001E-2</v>
      </c>
      <c r="Y17" s="77">
        <v>1.5039</v>
      </c>
    </row>
    <row r="18" spans="1:25" ht="15" customHeight="1" x14ac:dyDescent="0.2">
      <c r="A18" t="s">
        <v>15</v>
      </c>
      <c r="B18" s="2">
        <v>2.9026999999999998</v>
      </c>
      <c r="C18" s="2">
        <v>2.8060999999999998</v>
      </c>
      <c r="D18" s="2">
        <v>2.9226000000000001</v>
      </c>
      <c r="E18" s="2">
        <v>2.8864999999999998</v>
      </c>
      <c r="F18" s="2">
        <v>2.3833000000000002</v>
      </c>
      <c r="G18" s="2">
        <v>2.3188</v>
      </c>
      <c r="H18" s="2">
        <v>1.1648000000000001</v>
      </c>
      <c r="I18" s="2">
        <v>1.1665000000000001</v>
      </c>
      <c r="J18" s="2">
        <v>2.3862000000000001</v>
      </c>
      <c r="K18" s="2">
        <v>2.2025999999999999</v>
      </c>
      <c r="L18" s="2">
        <v>2.9397000000000002</v>
      </c>
      <c r="M18" s="2">
        <v>2.92</v>
      </c>
      <c r="N18" s="2">
        <v>0.1002</v>
      </c>
      <c r="O18" s="2">
        <v>9.2399999999999996E-2</v>
      </c>
      <c r="P18" s="2">
        <v>1.1771</v>
      </c>
      <c r="Q18" s="2">
        <v>1.2041999999999999</v>
      </c>
      <c r="R18" s="2">
        <v>1.4293</v>
      </c>
      <c r="S18" s="2">
        <v>1.4155</v>
      </c>
      <c r="T18" s="2">
        <v>2.8992</v>
      </c>
      <c r="U18" s="2">
        <v>2.9085999999999999</v>
      </c>
      <c r="V18" s="2">
        <v>2.9255</v>
      </c>
      <c r="W18" s="2">
        <v>2.8767</v>
      </c>
      <c r="X18" s="2">
        <v>2.8731</v>
      </c>
      <c r="Y18" s="2">
        <v>2.863</v>
      </c>
    </row>
    <row r="19" spans="1:25" ht="15" customHeight="1" x14ac:dyDescent="0.2">
      <c r="A19" t="s">
        <v>16</v>
      </c>
      <c r="B19" s="77">
        <v>0.7389</v>
      </c>
      <c r="C19" s="2">
        <v>1.9113</v>
      </c>
      <c r="D19" s="2">
        <v>1.8720000000000001</v>
      </c>
      <c r="E19" s="2">
        <v>2.8813</v>
      </c>
      <c r="F19" s="2">
        <v>2.8915999999999999</v>
      </c>
      <c r="G19" s="2">
        <v>2.8475999999999999</v>
      </c>
      <c r="H19" s="2">
        <v>2.8831000000000002</v>
      </c>
      <c r="I19" s="2">
        <v>2.8765999999999998</v>
      </c>
      <c r="J19" s="2">
        <v>2.9194</v>
      </c>
      <c r="K19" s="2">
        <v>1.036</v>
      </c>
      <c r="L19" s="2">
        <v>0.97629999999999995</v>
      </c>
      <c r="M19" s="2">
        <v>2.8599000000000001</v>
      </c>
      <c r="N19" s="2">
        <v>2.9015</v>
      </c>
      <c r="O19" s="2">
        <v>2.8700999999999999</v>
      </c>
      <c r="P19" s="2">
        <v>2.8693</v>
      </c>
      <c r="Q19" s="2">
        <v>2.8969</v>
      </c>
      <c r="R19" s="2">
        <v>2.8637000000000001</v>
      </c>
      <c r="S19" s="2">
        <v>2.8576000000000001</v>
      </c>
      <c r="T19" s="2">
        <v>2.8182</v>
      </c>
      <c r="U19" s="2">
        <v>2.8347000000000002</v>
      </c>
      <c r="V19" s="2">
        <v>2.7772999999999999</v>
      </c>
      <c r="W19" s="2">
        <v>1.2664</v>
      </c>
      <c r="X19" s="2">
        <v>1.2162999999999999</v>
      </c>
      <c r="Y19" s="77">
        <v>0.69840000000000002</v>
      </c>
    </row>
    <row r="20" spans="1:25" ht="15" customHeight="1" x14ac:dyDescent="0.2">
      <c r="A20" t="s">
        <v>17</v>
      </c>
      <c r="B20" s="2">
        <v>2.5975999999999999</v>
      </c>
      <c r="C20" s="2">
        <v>2.5581999999999998</v>
      </c>
      <c r="D20" s="2">
        <v>8.7099999999999997E-2</v>
      </c>
      <c r="E20" s="2">
        <v>8.7499999999999994E-2</v>
      </c>
      <c r="F20" s="2">
        <v>2.9045000000000001</v>
      </c>
      <c r="G20" s="2">
        <v>2.8639999999999999</v>
      </c>
      <c r="H20" s="2">
        <v>2.9315000000000002</v>
      </c>
      <c r="I20" s="2">
        <v>2.9165000000000001</v>
      </c>
      <c r="J20" s="2">
        <v>2.9460000000000002</v>
      </c>
      <c r="K20" s="2">
        <v>2.9255</v>
      </c>
      <c r="L20" s="2">
        <v>2.8492000000000002</v>
      </c>
      <c r="M20" s="2">
        <v>2.7835000000000001</v>
      </c>
      <c r="N20" s="2">
        <v>2.6297000000000001</v>
      </c>
      <c r="O20" s="2">
        <v>2.5339999999999998</v>
      </c>
      <c r="P20" s="2">
        <v>1.9155</v>
      </c>
      <c r="Q20" s="2">
        <v>1.8847</v>
      </c>
      <c r="R20" s="2">
        <v>2.8206000000000002</v>
      </c>
      <c r="S20" s="2">
        <v>2.7648000000000001</v>
      </c>
      <c r="T20" s="2">
        <v>2.8988</v>
      </c>
      <c r="U20" s="2">
        <v>2.9041000000000001</v>
      </c>
      <c r="V20" s="2">
        <v>1.4927999999999999</v>
      </c>
      <c r="W20" s="2">
        <v>1.4184000000000001</v>
      </c>
      <c r="X20" s="2">
        <v>1.9632000000000001</v>
      </c>
      <c r="Y20" s="2">
        <v>1.9319</v>
      </c>
    </row>
    <row r="21" spans="1:25" ht="15" customHeight="1" x14ac:dyDescent="0.2">
      <c r="A21" t="s">
        <v>18</v>
      </c>
      <c r="B21" s="77">
        <v>0.3488</v>
      </c>
      <c r="C21" s="2">
        <v>2.8715999999999999</v>
      </c>
      <c r="D21" s="2">
        <v>2.8773</v>
      </c>
      <c r="E21" s="2">
        <v>2.9035000000000002</v>
      </c>
      <c r="F21" s="2">
        <v>2.9135</v>
      </c>
      <c r="G21" s="2">
        <v>0.1734</v>
      </c>
      <c r="H21" s="2">
        <v>0.16270000000000001</v>
      </c>
      <c r="I21" s="2">
        <v>1.8373999999999999</v>
      </c>
      <c r="J21" s="2">
        <v>1.8847</v>
      </c>
      <c r="K21" s="2">
        <v>0.36930000000000002</v>
      </c>
      <c r="L21" s="2">
        <v>0.35549999999999998</v>
      </c>
      <c r="M21" s="2">
        <v>0.80879999999999996</v>
      </c>
      <c r="N21" s="2">
        <v>0.79490000000000005</v>
      </c>
      <c r="O21" s="2">
        <v>0.74419999999999997</v>
      </c>
      <c r="P21" s="2">
        <v>0.72650000000000003</v>
      </c>
      <c r="Q21" s="2">
        <v>2.8488000000000002</v>
      </c>
      <c r="R21" s="2">
        <v>2.8582000000000001</v>
      </c>
      <c r="S21" s="2">
        <v>0.50319999999999998</v>
      </c>
      <c r="T21" s="2">
        <v>0.49769999999999998</v>
      </c>
      <c r="U21" s="2">
        <v>2.8589000000000002</v>
      </c>
      <c r="V21" s="2">
        <v>2.8269000000000002</v>
      </c>
      <c r="W21" s="2">
        <v>2.7692000000000001</v>
      </c>
      <c r="X21" s="2">
        <v>2.7772999999999999</v>
      </c>
      <c r="Y21" s="77">
        <v>0.33379999999999999</v>
      </c>
    </row>
    <row r="22" spans="1:25" ht="15" customHeight="1" x14ac:dyDescent="0.2">
      <c r="A22" t="s">
        <v>19</v>
      </c>
      <c r="B22" s="2">
        <v>2.7370999999999999</v>
      </c>
      <c r="C22" s="2">
        <v>2.5626000000000002</v>
      </c>
      <c r="D22" s="2">
        <v>1.2897000000000001</v>
      </c>
      <c r="E22" s="2">
        <v>1.2524999999999999</v>
      </c>
      <c r="F22" s="2">
        <v>9.7600000000000006E-2</v>
      </c>
      <c r="G22" s="2">
        <v>9.5799999999999996E-2</v>
      </c>
      <c r="H22" s="2">
        <v>8.2799999999999999E-2</v>
      </c>
      <c r="I22" s="2">
        <v>8.8200000000000001E-2</v>
      </c>
      <c r="J22" s="2">
        <v>1.3947000000000001</v>
      </c>
      <c r="K22" s="2">
        <v>1.3454999999999999</v>
      </c>
      <c r="L22" s="2">
        <v>0.42149999999999999</v>
      </c>
      <c r="M22" s="2">
        <v>0.4113</v>
      </c>
      <c r="N22" s="2">
        <v>2.1078000000000001</v>
      </c>
      <c r="O22" s="2">
        <v>2.1217000000000001</v>
      </c>
      <c r="P22" s="2">
        <v>1.7755000000000001</v>
      </c>
      <c r="Q22" s="2">
        <v>1.6791</v>
      </c>
      <c r="R22" s="2">
        <v>0.18640000000000001</v>
      </c>
      <c r="S22" s="2">
        <v>0.1812</v>
      </c>
      <c r="T22" s="2">
        <v>0.13370000000000001</v>
      </c>
      <c r="U22" s="2">
        <v>0.1363</v>
      </c>
      <c r="V22" s="2">
        <v>0.60350000000000004</v>
      </c>
      <c r="W22" s="2">
        <v>0.59599999999999997</v>
      </c>
      <c r="X22" s="2">
        <v>0.40360000000000001</v>
      </c>
      <c r="Y22" s="2">
        <v>0.40620000000000001</v>
      </c>
    </row>
    <row r="23" spans="1:25" ht="15" customHeight="1" x14ac:dyDescent="0.2">
      <c r="A23" t="s">
        <v>20</v>
      </c>
      <c r="B23" s="77">
        <v>0.1709</v>
      </c>
      <c r="C23" s="2">
        <v>2.6214</v>
      </c>
      <c r="D23" s="2">
        <v>2.5712999999999999</v>
      </c>
      <c r="E23" s="2">
        <v>2.6777000000000002</v>
      </c>
      <c r="F23" s="2">
        <v>2.6339000000000001</v>
      </c>
      <c r="G23" s="2">
        <v>2.8595000000000002</v>
      </c>
      <c r="H23" s="2">
        <v>2.8382000000000001</v>
      </c>
      <c r="I23" s="2">
        <v>2.8593000000000002</v>
      </c>
      <c r="J23" s="2">
        <v>2.8919000000000001</v>
      </c>
      <c r="K23" s="2">
        <v>2.7787000000000002</v>
      </c>
      <c r="L23" s="2">
        <v>2.7751999999999999</v>
      </c>
      <c r="M23" s="2">
        <v>0.22450000000000001</v>
      </c>
      <c r="N23" s="2">
        <v>0.22789999999999999</v>
      </c>
      <c r="O23" s="2">
        <v>0.24560000000000001</v>
      </c>
      <c r="P23" s="2">
        <v>0.2472</v>
      </c>
      <c r="Q23" s="2">
        <v>2.8228</v>
      </c>
      <c r="R23" s="2">
        <v>2.8805999999999998</v>
      </c>
      <c r="S23" s="2">
        <v>2.8022</v>
      </c>
      <c r="T23" s="2">
        <v>2.7898000000000001</v>
      </c>
      <c r="U23" s="2">
        <v>0.71850000000000003</v>
      </c>
      <c r="V23" s="2">
        <v>0.67730000000000001</v>
      </c>
      <c r="W23" s="2">
        <v>0.13900000000000001</v>
      </c>
      <c r="X23" s="2">
        <v>0.13600000000000001</v>
      </c>
      <c r="Y23" s="77">
        <v>0.1308</v>
      </c>
    </row>
    <row r="24" spans="1:25" ht="15" customHeight="1" x14ac:dyDescent="0.2">
      <c r="A24" t="s">
        <v>21</v>
      </c>
      <c r="B24" s="2">
        <v>2.0764</v>
      </c>
      <c r="C24" s="2">
        <v>1.9036999999999999</v>
      </c>
      <c r="D24" s="2">
        <v>0.88690000000000002</v>
      </c>
      <c r="E24" s="2">
        <v>0.81240000000000001</v>
      </c>
      <c r="F24" s="2">
        <v>2.9979</v>
      </c>
      <c r="G24" s="2">
        <v>2.9710999999999999</v>
      </c>
      <c r="H24" s="2">
        <v>2.9420999999999999</v>
      </c>
      <c r="I24" s="2">
        <v>2.9596</v>
      </c>
      <c r="J24" s="2">
        <v>1.0532999999999999</v>
      </c>
      <c r="K24" s="2">
        <v>0.98450000000000004</v>
      </c>
      <c r="L24" s="2">
        <v>2.8906999999999998</v>
      </c>
      <c r="M24" s="2">
        <v>2.9155000000000002</v>
      </c>
      <c r="N24" s="2">
        <v>2.2589999999999999</v>
      </c>
      <c r="O24" s="2">
        <v>2.1694</v>
      </c>
      <c r="P24" s="2">
        <v>1.6081000000000001</v>
      </c>
      <c r="Q24" s="2">
        <v>1.5429999999999999</v>
      </c>
      <c r="R24" s="2">
        <v>1.1335999999999999</v>
      </c>
      <c r="S24" s="2">
        <v>1.1297999999999999</v>
      </c>
      <c r="T24" s="2">
        <v>0.47920000000000001</v>
      </c>
      <c r="U24" s="2">
        <v>0.49199999999999999</v>
      </c>
      <c r="V24" s="2">
        <v>0.82450000000000001</v>
      </c>
      <c r="W24" s="2">
        <v>0.77049999999999996</v>
      </c>
      <c r="X24" s="2">
        <v>0.50639999999999996</v>
      </c>
      <c r="Y24" s="2">
        <v>0.52290000000000003</v>
      </c>
    </row>
    <row r="25" spans="1:25" ht="15" customHeight="1" x14ac:dyDescent="0.2">
      <c r="A25" t="s">
        <v>22</v>
      </c>
      <c r="B25" s="77">
        <v>4.8399999999999999E-2</v>
      </c>
      <c r="C25" s="2">
        <v>2.9119000000000002</v>
      </c>
      <c r="D25" s="2">
        <v>2.8973</v>
      </c>
      <c r="E25" s="2">
        <v>2.8344999999999998</v>
      </c>
      <c r="F25" s="2">
        <v>2.8723999999999998</v>
      </c>
      <c r="G25" s="2">
        <v>2.9138999999999999</v>
      </c>
      <c r="H25" s="2">
        <v>2.8923000000000001</v>
      </c>
      <c r="I25" s="2">
        <v>2.8725999999999998</v>
      </c>
      <c r="J25" s="2">
        <v>2.9076</v>
      </c>
      <c r="K25" s="2">
        <v>2.5417000000000001</v>
      </c>
      <c r="L25" s="2">
        <v>2.4790999999999999</v>
      </c>
      <c r="M25" s="2">
        <v>2.8774000000000002</v>
      </c>
      <c r="N25" s="2">
        <v>2.8656999999999999</v>
      </c>
      <c r="O25" s="2">
        <v>1.8442000000000001</v>
      </c>
      <c r="P25" s="2">
        <v>1.8067</v>
      </c>
      <c r="Q25" s="2">
        <v>2.8553000000000002</v>
      </c>
      <c r="R25" s="2">
        <v>2.8517999999999999</v>
      </c>
      <c r="S25" s="2">
        <v>1.0065</v>
      </c>
      <c r="T25" s="2">
        <v>0.9446</v>
      </c>
      <c r="U25" s="2">
        <v>2.8331</v>
      </c>
      <c r="V25" s="2">
        <v>2.8231999999999999</v>
      </c>
      <c r="W25" s="2">
        <v>2.7976999999999999</v>
      </c>
      <c r="X25" s="2">
        <v>2.8212000000000002</v>
      </c>
      <c r="Y25" s="77">
        <v>7.6700000000000004E-2</v>
      </c>
    </row>
    <row r="26" spans="1:25" ht="15" customHeight="1" x14ac:dyDescent="0.2">
      <c r="A26" t="s">
        <v>23</v>
      </c>
      <c r="B26" s="2">
        <v>3.0676000000000001</v>
      </c>
      <c r="C26" s="2">
        <v>3.0960000000000001</v>
      </c>
      <c r="D26" s="2">
        <v>3.0379</v>
      </c>
      <c r="E26" s="2">
        <v>3.0364</v>
      </c>
      <c r="F26" s="2">
        <v>2.8129</v>
      </c>
      <c r="G26" s="2">
        <v>2.7210999999999999</v>
      </c>
      <c r="H26" s="2">
        <v>3.0684999999999998</v>
      </c>
      <c r="I26" s="2">
        <v>3.0762</v>
      </c>
      <c r="J26" s="2">
        <v>0.68789999999999996</v>
      </c>
      <c r="K26" s="2">
        <v>0.61919999999999997</v>
      </c>
      <c r="L26" s="2">
        <v>0.37740000000000001</v>
      </c>
      <c r="M26" s="2">
        <v>0.39029999999999998</v>
      </c>
      <c r="N26" s="2">
        <v>2.8794</v>
      </c>
      <c r="O26" s="2">
        <v>2.8856000000000002</v>
      </c>
      <c r="P26" s="2">
        <v>2.8454000000000002</v>
      </c>
      <c r="Q26" s="2">
        <v>2.8730000000000002</v>
      </c>
      <c r="R26" s="2">
        <v>3.0206</v>
      </c>
      <c r="S26" s="2">
        <v>3.0150000000000001</v>
      </c>
      <c r="T26" s="2">
        <v>2.9125000000000001</v>
      </c>
      <c r="U26" s="2">
        <v>2.9022000000000001</v>
      </c>
      <c r="V26" s="2">
        <v>2.9487999999999999</v>
      </c>
      <c r="W26" s="2">
        <v>2.9632000000000001</v>
      </c>
      <c r="X26" s="2">
        <v>3.0162</v>
      </c>
      <c r="Y26" s="2">
        <v>3.0028999999999999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2.73705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2.4710000000000001</v>
      </c>
      <c r="R51" t="s">
        <v>319</v>
      </c>
      <c r="S51">
        <v>0.98268880826112137</v>
      </c>
    </row>
    <row r="52" spans="2:26" ht="15" customHeight="1" x14ac:dyDescent="0.2">
      <c r="B52" t="s">
        <v>209</v>
      </c>
      <c r="C52">
        <v>100</v>
      </c>
      <c r="D52" s="3">
        <f>AVERAGE(B15,Y15)</f>
        <v>1.7925499999999999</v>
      </c>
      <c r="R52" t="s">
        <v>320</v>
      </c>
      <c r="S52">
        <v>0.9656772938816629</v>
      </c>
    </row>
    <row r="53" spans="2:26" ht="15" customHeight="1" x14ac:dyDescent="0.2">
      <c r="B53" t="s">
        <v>210</v>
      </c>
      <c r="C53">
        <v>80</v>
      </c>
      <c r="D53" s="3">
        <f>AVERAGE(B17,Y17)</f>
        <v>1.48075</v>
      </c>
      <c r="R53" t="s">
        <v>321</v>
      </c>
      <c r="S53">
        <v>0.95881275265799548</v>
      </c>
    </row>
    <row r="54" spans="2:26" ht="15" customHeight="1" x14ac:dyDescent="0.2">
      <c r="B54" t="s">
        <v>211</v>
      </c>
      <c r="C54">
        <v>40</v>
      </c>
      <c r="D54" s="3">
        <f>AVERAGE(B19,Y19)</f>
        <v>0.71865000000000001</v>
      </c>
      <c r="R54" t="s">
        <v>322</v>
      </c>
      <c r="S54">
        <v>0.20695157108871381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0.34129999999999999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0.15084999999999998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6.0250125782624231</v>
      </c>
      <c r="U59">
        <v>6.0250125782624231</v>
      </c>
      <c r="V59">
        <v>140.67615918048824</v>
      </c>
      <c r="W59">
        <v>7.502944463005111E-5</v>
      </c>
    </row>
    <row r="60" spans="2:26" ht="15" customHeight="1" x14ac:dyDescent="0.2">
      <c r="R60" t="s">
        <v>326</v>
      </c>
      <c r="S60">
        <v>5</v>
      </c>
      <c r="T60">
        <v>0.21414476388043482</v>
      </c>
      <c r="U60">
        <v>4.2828952776086962E-2</v>
      </c>
    </row>
    <row r="61" spans="2:26" ht="15" customHeight="1" thickBot="1" x14ac:dyDescent="0.25">
      <c r="R61" s="15" t="s">
        <v>327</v>
      </c>
      <c r="S61" s="15">
        <v>6</v>
      </c>
      <c r="T61" s="15">
        <v>6.2391573421428577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0.16111521739130419</v>
      </c>
      <c r="T64">
        <v>0.12945715675126265</v>
      </c>
      <c r="U64">
        <v>1.2445446928891613</v>
      </c>
      <c r="V64">
        <v>0.26845377066125459</v>
      </c>
      <c r="W64">
        <v>-0.17166499824661474</v>
      </c>
      <c r="X64">
        <v>0.49389543302922312</v>
      </c>
      <c r="Y64">
        <v>-0.17166499824661474</v>
      </c>
      <c r="Z64">
        <v>0.49389543302922312</v>
      </c>
    </row>
    <row r="65" spans="18:26" ht="15" customHeight="1" thickBot="1" x14ac:dyDescent="0.25">
      <c r="R65" s="15" t="s">
        <v>340</v>
      </c>
      <c r="S65" s="15">
        <v>1.4273905797101456E-2</v>
      </c>
      <c r="T65" s="15">
        <v>1.203462535583749E-3</v>
      </c>
      <c r="U65" s="15">
        <v>11.860698089930805</v>
      </c>
      <c r="V65" s="15">
        <v>7.502944463005111E-5</v>
      </c>
      <c r="W65" s="15">
        <v>1.1180306863261049E-2</v>
      </c>
      <c r="X65" s="15">
        <v>1.7367504730941865E-2</v>
      </c>
      <c r="Y65" s="15">
        <v>1.1180306863261049E-2</v>
      </c>
      <c r="Z65" s="15">
        <v>1.7367504730941865E-2</v>
      </c>
    </row>
  </sheetData>
  <pageMargins left="0.75" right="0.75" top="1" bottom="1" header="0.5" footer="0.5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EAB64-0882-465B-AF0B-7E2C71CC4EE1}">
  <sheetPr codeName="Sheet42"/>
  <dimension ref="A1:AA66"/>
  <sheetViews>
    <sheetView topLeftCell="A19" workbookViewId="0">
      <selection activeCell="B49" sqref="B49:D56"/>
    </sheetView>
  </sheetViews>
  <sheetFormatPr defaultColWidth="9.140625" defaultRowHeight="15" customHeight="1" x14ac:dyDescent="0.2"/>
  <cols>
    <col min="1" max="1" width="21.2851562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4970</v>
      </c>
    </row>
    <row r="3" spans="1:25" ht="15" customHeight="1" x14ac:dyDescent="0.2">
      <c r="A3" t="s">
        <v>4971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2.8774999999999999</v>
      </c>
      <c r="C11" s="2">
        <v>2.7785000000000002</v>
      </c>
      <c r="D11" s="2">
        <v>2.7330000000000001</v>
      </c>
      <c r="E11" s="2">
        <v>2.5457000000000001</v>
      </c>
      <c r="F11" s="2">
        <v>2.605</v>
      </c>
      <c r="G11" s="2">
        <v>2.4596</v>
      </c>
      <c r="H11" s="2">
        <v>2.5680000000000001</v>
      </c>
      <c r="I11" s="2">
        <v>2.4624999999999999</v>
      </c>
      <c r="J11" s="2">
        <v>2.9055</v>
      </c>
      <c r="K11" s="2">
        <v>2.8700999999999999</v>
      </c>
      <c r="L11" s="2">
        <v>2.7277</v>
      </c>
      <c r="M11" s="2">
        <v>2.5556999999999999</v>
      </c>
      <c r="N11" s="2">
        <v>2.6682999999999999</v>
      </c>
      <c r="O11" s="2">
        <v>2.1214</v>
      </c>
      <c r="P11" s="2">
        <v>2.6032999999999999</v>
      </c>
      <c r="Q11" s="2">
        <v>1.4054</v>
      </c>
      <c r="R11" s="2">
        <v>2.8862000000000001</v>
      </c>
      <c r="S11" s="2">
        <v>1.3027</v>
      </c>
      <c r="T11" s="2">
        <v>1.2782</v>
      </c>
      <c r="U11" s="2">
        <v>2.7766000000000002</v>
      </c>
      <c r="V11" s="2">
        <v>2.8037999999999998</v>
      </c>
      <c r="W11" s="2">
        <v>0.1171</v>
      </c>
      <c r="X11" s="2">
        <v>0.1066</v>
      </c>
      <c r="Y11" s="77">
        <v>2.73</v>
      </c>
    </row>
    <row r="12" spans="1:25" ht="15" customHeight="1" x14ac:dyDescent="0.2">
      <c r="A12" t="s">
        <v>9</v>
      </c>
      <c r="B12" s="2">
        <v>2.8073999999999999</v>
      </c>
      <c r="C12" s="2">
        <v>2.7825000000000002</v>
      </c>
      <c r="D12" s="2">
        <v>2.6789999999999998</v>
      </c>
      <c r="E12" s="2">
        <v>2.6635</v>
      </c>
      <c r="F12" s="2">
        <v>2.6858</v>
      </c>
      <c r="G12" s="2">
        <v>2.6739999999999999</v>
      </c>
      <c r="H12" s="2">
        <v>2.6911</v>
      </c>
      <c r="I12" s="2">
        <v>2.5687000000000002</v>
      </c>
      <c r="J12" s="2">
        <v>1.9019999999999999</v>
      </c>
      <c r="K12" s="2">
        <v>1.9525999999999999</v>
      </c>
      <c r="L12" s="2">
        <v>2.8652000000000002</v>
      </c>
      <c r="M12" s="2">
        <v>2.7759999999999998</v>
      </c>
      <c r="N12" s="2">
        <v>1.7490000000000001</v>
      </c>
      <c r="O12" s="2">
        <v>1.796</v>
      </c>
      <c r="P12" s="2">
        <v>1.2708999999999999</v>
      </c>
      <c r="Q12" s="2">
        <v>1.2653000000000001</v>
      </c>
      <c r="R12" s="2">
        <v>2.4525000000000001</v>
      </c>
      <c r="S12" s="2">
        <v>2.4205000000000001</v>
      </c>
      <c r="T12" s="2">
        <v>1.9522999999999999</v>
      </c>
      <c r="U12" s="2">
        <v>1.9648000000000001</v>
      </c>
      <c r="V12" s="2">
        <v>2.3708</v>
      </c>
      <c r="W12" s="2">
        <v>2.3622000000000001</v>
      </c>
      <c r="X12" s="2">
        <v>1.0326</v>
      </c>
      <c r="Y12" s="2">
        <v>1.0149999999999999</v>
      </c>
    </row>
    <row r="13" spans="1:25" ht="15" customHeight="1" x14ac:dyDescent="0.2">
      <c r="A13" t="s">
        <v>10</v>
      </c>
      <c r="B13" s="77">
        <v>2.7197</v>
      </c>
      <c r="C13" s="2">
        <v>1.8983000000000001</v>
      </c>
      <c r="D13" s="2">
        <v>1.9531000000000001</v>
      </c>
      <c r="E13" s="2">
        <v>1.371</v>
      </c>
      <c r="F13" s="2">
        <v>1.3101</v>
      </c>
      <c r="G13" s="2">
        <v>1.1751</v>
      </c>
      <c r="H13" s="2">
        <v>1.1871</v>
      </c>
      <c r="I13" s="2">
        <v>0.85189999999999999</v>
      </c>
      <c r="J13" s="2">
        <v>0.9194</v>
      </c>
      <c r="K13" s="2">
        <v>7.8200000000000006E-2</v>
      </c>
      <c r="L13" s="2">
        <v>7.5999999999999998E-2</v>
      </c>
      <c r="M13" s="2">
        <v>2.6105999999999998</v>
      </c>
      <c r="N13" s="2">
        <v>2.6225000000000001</v>
      </c>
      <c r="O13" s="2">
        <v>2.6073</v>
      </c>
      <c r="P13" s="2">
        <v>2.5905</v>
      </c>
      <c r="Q13" s="2">
        <v>1.9928999999999999</v>
      </c>
      <c r="R13" s="2">
        <v>2.0085000000000002</v>
      </c>
      <c r="S13" s="2">
        <v>2.4563000000000001</v>
      </c>
      <c r="T13" s="2">
        <v>2.4127000000000001</v>
      </c>
      <c r="U13" s="2">
        <v>1.7924</v>
      </c>
      <c r="V13" s="2">
        <v>1.7578</v>
      </c>
      <c r="W13" s="2">
        <v>2.7589000000000001</v>
      </c>
      <c r="X13" s="2">
        <v>2.7328000000000001</v>
      </c>
      <c r="Y13" s="77">
        <v>2.0421999999999998</v>
      </c>
    </row>
    <row r="14" spans="1:25" ht="15" customHeight="1" x14ac:dyDescent="0.2">
      <c r="A14" t="s">
        <v>11</v>
      </c>
      <c r="B14" s="2">
        <v>2.3435999999999999</v>
      </c>
      <c r="C14" s="2">
        <v>2.2553000000000001</v>
      </c>
      <c r="D14" s="2">
        <v>2.8557000000000001</v>
      </c>
      <c r="E14" s="2">
        <v>2.6547000000000001</v>
      </c>
      <c r="F14" s="2">
        <v>1.7898000000000001</v>
      </c>
      <c r="G14" s="2">
        <v>1.7457</v>
      </c>
      <c r="H14" s="2">
        <v>1.502</v>
      </c>
      <c r="I14" s="2">
        <v>1.5046999999999999</v>
      </c>
      <c r="J14" s="2">
        <v>2.9632999999999998</v>
      </c>
      <c r="K14" s="2">
        <v>2.9769999999999999</v>
      </c>
      <c r="L14" s="2">
        <v>2.8751000000000002</v>
      </c>
      <c r="M14" s="2">
        <v>2.8025000000000002</v>
      </c>
      <c r="N14" s="2">
        <v>2.2725</v>
      </c>
      <c r="O14" s="2">
        <v>2.2654999999999998</v>
      </c>
      <c r="P14" s="2">
        <v>2.8521000000000001</v>
      </c>
      <c r="Q14" s="2">
        <v>2.7092000000000001</v>
      </c>
      <c r="R14" s="2">
        <v>2.3599000000000001</v>
      </c>
      <c r="S14" s="2">
        <v>2.3862000000000001</v>
      </c>
      <c r="T14" s="2">
        <v>1.9688000000000001</v>
      </c>
      <c r="U14" s="2">
        <v>2.0078</v>
      </c>
      <c r="V14" s="2">
        <v>2.1732</v>
      </c>
      <c r="W14" s="2">
        <v>2.1833999999999998</v>
      </c>
      <c r="X14" s="2">
        <v>2.8801999999999999</v>
      </c>
      <c r="Y14" s="2">
        <v>2.7578</v>
      </c>
    </row>
    <row r="15" spans="1:25" ht="15" customHeight="1" x14ac:dyDescent="0.2">
      <c r="A15" t="s">
        <v>12</v>
      </c>
      <c r="B15" s="77">
        <v>2.2791999999999999</v>
      </c>
      <c r="C15" s="2">
        <v>9.4200000000000006E-2</v>
      </c>
      <c r="D15" s="2">
        <v>9.0999999999999998E-2</v>
      </c>
      <c r="E15" s="2">
        <v>7.85E-2</v>
      </c>
      <c r="F15" s="2">
        <v>7.7499999999999999E-2</v>
      </c>
      <c r="G15" s="2">
        <v>2.8973</v>
      </c>
      <c r="H15" s="2">
        <v>2.8469000000000002</v>
      </c>
      <c r="I15" s="2">
        <v>2.8761999999999999</v>
      </c>
      <c r="J15" s="2">
        <v>2.9037999999999999</v>
      </c>
      <c r="K15" s="2">
        <v>2.8336000000000001</v>
      </c>
      <c r="L15" s="2">
        <v>2.7134999999999998</v>
      </c>
      <c r="M15" s="2">
        <v>2.7507000000000001</v>
      </c>
      <c r="N15" s="2">
        <v>2.7645</v>
      </c>
      <c r="O15" s="2">
        <v>2.7595999999999998</v>
      </c>
      <c r="P15" s="2">
        <v>2.7804000000000002</v>
      </c>
      <c r="Q15" s="2">
        <v>1.8421000000000001</v>
      </c>
      <c r="R15" s="2">
        <v>1.8533999999999999</v>
      </c>
      <c r="S15" s="2">
        <v>2.8576999999999999</v>
      </c>
      <c r="T15" s="2">
        <v>2.7959000000000001</v>
      </c>
      <c r="U15" s="2">
        <v>2.7366000000000001</v>
      </c>
      <c r="V15" s="2">
        <v>2.7917000000000001</v>
      </c>
      <c r="W15" s="2">
        <v>2.5718000000000001</v>
      </c>
      <c r="X15" s="2">
        <v>2.5415999999999999</v>
      </c>
      <c r="Y15" s="77">
        <v>1.9946999999999999</v>
      </c>
    </row>
    <row r="16" spans="1:25" ht="15" customHeight="1" x14ac:dyDescent="0.2">
      <c r="A16" t="s">
        <v>13</v>
      </c>
      <c r="B16" s="2">
        <v>0.92249999999999999</v>
      </c>
      <c r="C16" s="2">
        <v>0.95079999999999998</v>
      </c>
      <c r="D16" s="2">
        <v>0.78259999999999996</v>
      </c>
      <c r="E16" s="2">
        <v>0.77049999999999996</v>
      </c>
      <c r="F16" s="2">
        <v>2.2151000000000001</v>
      </c>
      <c r="G16" s="2">
        <v>2.1581999999999999</v>
      </c>
      <c r="H16" s="2">
        <v>2.9203000000000001</v>
      </c>
      <c r="I16" s="2">
        <v>2.8932000000000002</v>
      </c>
      <c r="J16" s="2">
        <v>2.9074</v>
      </c>
      <c r="K16" s="2">
        <v>2.9304999999999999</v>
      </c>
      <c r="L16" s="2">
        <v>2.8978000000000002</v>
      </c>
      <c r="M16" s="2">
        <v>2.8679000000000001</v>
      </c>
      <c r="N16" s="2">
        <v>2.4942000000000002</v>
      </c>
      <c r="O16" s="2">
        <v>2.4134000000000002</v>
      </c>
      <c r="P16" s="2">
        <v>2.9014000000000002</v>
      </c>
      <c r="Q16" s="2">
        <v>2.9127000000000001</v>
      </c>
      <c r="R16" s="2">
        <v>2.9091</v>
      </c>
      <c r="S16" s="2">
        <v>2.8896000000000002</v>
      </c>
      <c r="T16" s="2">
        <v>2.5895000000000001</v>
      </c>
      <c r="U16" s="2">
        <v>2.5381999999999998</v>
      </c>
      <c r="V16" s="2">
        <v>2.8727999999999998</v>
      </c>
      <c r="W16" s="2">
        <v>2.8588</v>
      </c>
      <c r="X16" s="2">
        <v>2.8651</v>
      </c>
      <c r="Y16" s="2">
        <v>2.8405999999999998</v>
      </c>
    </row>
    <row r="17" spans="1:25" ht="15" customHeight="1" x14ac:dyDescent="0.2">
      <c r="A17" t="s">
        <v>14</v>
      </c>
      <c r="B17" s="77">
        <v>1.8340000000000001</v>
      </c>
      <c r="C17" s="2">
        <v>1.9829000000000001</v>
      </c>
      <c r="D17" s="2">
        <v>1.9103000000000001</v>
      </c>
      <c r="E17" s="2">
        <v>0.65029999999999999</v>
      </c>
      <c r="F17" s="2">
        <v>0.6421</v>
      </c>
      <c r="G17" s="2">
        <v>0.3569</v>
      </c>
      <c r="H17" s="2">
        <v>0.35709999999999997</v>
      </c>
      <c r="I17" s="2">
        <v>2.1741999999999999</v>
      </c>
      <c r="J17" s="2">
        <v>2.3014000000000001</v>
      </c>
      <c r="K17" s="2">
        <v>1.5663</v>
      </c>
      <c r="L17" s="2">
        <v>1.5757000000000001</v>
      </c>
      <c r="M17" s="2">
        <v>2.8706</v>
      </c>
      <c r="N17" s="2">
        <v>2.8809999999999998</v>
      </c>
      <c r="O17" s="2">
        <v>1.5367</v>
      </c>
      <c r="P17" s="2">
        <v>1.5507</v>
      </c>
      <c r="Q17" s="2">
        <v>0.79759999999999998</v>
      </c>
      <c r="R17" s="2">
        <v>0.75160000000000005</v>
      </c>
      <c r="S17" s="2">
        <v>0.38340000000000002</v>
      </c>
      <c r="T17" s="2">
        <v>0.35220000000000001</v>
      </c>
      <c r="U17" s="2">
        <v>2.2547999999999999</v>
      </c>
      <c r="V17" s="2">
        <v>2.2058</v>
      </c>
      <c r="W17" s="2">
        <v>1.9852000000000001</v>
      </c>
      <c r="X17" s="2">
        <v>1.9675</v>
      </c>
      <c r="Y17" s="77">
        <v>1.6780999999999999</v>
      </c>
    </row>
    <row r="18" spans="1:25" ht="15" customHeight="1" x14ac:dyDescent="0.2">
      <c r="A18" t="s">
        <v>15</v>
      </c>
      <c r="B18" s="2">
        <v>2.9479000000000002</v>
      </c>
      <c r="C18" s="2">
        <v>2.8445</v>
      </c>
      <c r="D18" s="2">
        <v>2.8043</v>
      </c>
      <c r="E18" s="2">
        <v>2.7239</v>
      </c>
      <c r="F18" s="2">
        <v>2.8538999999999999</v>
      </c>
      <c r="G18" s="2">
        <v>2.8105000000000002</v>
      </c>
      <c r="H18" s="2">
        <v>2.8671000000000002</v>
      </c>
      <c r="I18" s="2">
        <v>2.9094000000000002</v>
      </c>
      <c r="J18" s="2">
        <v>2.7467999999999999</v>
      </c>
      <c r="K18" s="2">
        <v>2.6374</v>
      </c>
      <c r="L18" s="2">
        <v>2.9392</v>
      </c>
      <c r="M18" s="2">
        <v>2.9014000000000002</v>
      </c>
      <c r="N18" s="2">
        <v>2.0057</v>
      </c>
      <c r="O18" s="2">
        <v>1.8932</v>
      </c>
      <c r="P18" s="2">
        <v>2.9561999999999999</v>
      </c>
      <c r="Q18" s="2">
        <v>2.8860000000000001</v>
      </c>
      <c r="R18" s="2">
        <v>2.9009</v>
      </c>
      <c r="S18" s="2">
        <v>2.8795000000000002</v>
      </c>
      <c r="T18" s="2">
        <v>2.8679999999999999</v>
      </c>
      <c r="U18" s="2">
        <v>2.8512</v>
      </c>
      <c r="V18" s="2">
        <v>2.8016999999999999</v>
      </c>
      <c r="W18" s="2">
        <v>2.8073999999999999</v>
      </c>
      <c r="X18" s="2">
        <v>2.8521000000000001</v>
      </c>
      <c r="Y18" s="2">
        <v>2.8020999999999998</v>
      </c>
    </row>
    <row r="19" spans="1:25" ht="15" customHeight="1" x14ac:dyDescent="0.2">
      <c r="A19" t="s">
        <v>16</v>
      </c>
      <c r="B19" s="77">
        <v>0.73019999999999996</v>
      </c>
      <c r="C19" s="2">
        <v>2.8931</v>
      </c>
      <c r="D19" s="2">
        <v>2.8561000000000001</v>
      </c>
      <c r="E19" s="2">
        <v>2.7433999999999998</v>
      </c>
      <c r="F19" s="2">
        <v>2.8031999999999999</v>
      </c>
      <c r="G19" s="2">
        <v>7.4700000000000003E-2</v>
      </c>
      <c r="H19" s="2">
        <v>7.0999999999999994E-2</v>
      </c>
      <c r="I19" s="2">
        <v>7.4099999999999999E-2</v>
      </c>
      <c r="J19" s="2">
        <v>7.4800000000000005E-2</v>
      </c>
      <c r="K19" s="2">
        <v>2.9068000000000001</v>
      </c>
      <c r="L19" s="2">
        <v>2.7949000000000002</v>
      </c>
      <c r="M19" s="2">
        <v>2.6229</v>
      </c>
      <c r="N19" s="2">
        <v>2.7019000000000002</v>
      </c>
      <c r="O19" s="2">
        <v>2.4573</v>
      </c>
      <c r="P19" s="2">
        <v>2.6312000000000002</v>
      </c>
      <c r="Q19" s="2">
        <v>2.6741999999999999</v>
      </c>
      <c r="R19" s="2">
        <v>2.8950999999999998</v>
      </c>
      <c r="S19" s="2">
        <v>2.8504</v>
      </c>
      <c r="T19" s="2">
        <v>2.8014000000000001</v>
      </c>
      <c r="U19" s="2">
        <v>2.7925</v>
      </c>
      <c r="V19" s="2">
        <v>2.7450000000000001</v>
      </c>
      <c r="W19" s="2">
        <v>2.6997</v>
      </c>
      <c r="X19" s="2">
        <v>2.7423999999999999</v>
      </c>
      <c r="Y19" s="77">
        <v>0.88759999999999994</v>
      </c>
    </row>
    <row r="20" spans="1:25" ht="15" customHeight="1" x14ac:dyDescent="0.2">
      <c r="A20" t="s">
        <v>17</v>
      </c>
      <c r="B20" s="2">
        <v>0.1497</v>
      </c>
      <c r="C20" s="2">
        <v>0.15260000000000001</v>
      </c>
      <c r="D20" s="2">
        <v>2.9830999999999999</v>
      </c>
      <c r="E20" s="2">
        <v>2.9028</v>
      </c>
      <c r="F20" s="2">
        <v>2.7829999999999999</v>
      </c>
      <c r="G20" s="2">
        <v>2.7574000000000001</v>
      </c>
      <c r="H20" s="2">
        <v>2.7381000000000002</v>
      </c>
      <c r="I20" s="2">
        <v>2.7158000000000002</v>
      </c>
      <c r="J20" s="2">
        <v>5.96E-2</v>
      </c>
      <c r="K20" s="2">
        <v>0.05</v>
      </c>
      <c r="L20" s="2">
        <v>2.9449000000000001</v>
      </c>
      <c r="M20" s="2">
        <v>2.9214000000000002</v>
      </c>
      <c r="N20" s="2">
        <v>2.8683000000000001</v>
      </c>
      <c r="O20" s="2">
        <v>2.8064</v>
      </c>
      <c r="P20" s="2">
        <v>2.8445999999999998</v>
      </c>
      <c r="Q20" s="2">
        <v>2.8348</v>
      </c>
      <c r="R20" s="2">
        <v>2.9361000000000002</v>
      </c>
      <c r="S20" s="2">
        <v>2.9190999999999998</v>
      </c>
      <c r="T20" s="2">
        <v>2.8751000000000002</v>
      </c>
      <c r="U20" s="2">
        <v>2.7953999999999999</v>
      </c>
      <c r="V20" s="2">
        <v>2.2723</v>
      </c>
      <c r="W20" s="2">
        <v>2.1842000000000001</v>
      </c>
      <c r="X20" s="2">
        <v>2.8929</v>
      </c>
      <c r="Y20" s="2">
        <v>2.8874</v>
      </c>
    </row>
    <row r="21" spans="1:25" ht="15" customHeight="1" x14ac:dyDescent="0.2">
      <c r="A21" t="s">
        <v>18</v>
      </c>
      <c r="B21" s="77">
        <v>0.40529999999999999</v>
      </c>
      <c r="C21" s="2">
        <v>2.8975</v>
      </c>
      <c r="D21" s="2">
        <v>2.7307999999999999</v>
      </c>
      <c r="E21" s="2">
        <v>2.5516000000000001</v>
      </c>
      <c r="F21" s="2">
        <v>2.5790000000000002</v>
      </c>
      <c r="G21" s="2">
        <v>2.4820000000000002</v>
      </c>
      <c r="H21" s="2">
        <v>2.5872000000000002</v>
      </c>
      <c r="I21" s="2">
        <v>2.5853999999999999</v>
      </c>
      <c r="J21" s="2">
        <v>2.9302999999999999</v>
      </c>
      <c r="K21" s="2">
        <v>2.8414999999999999</v>
      </c>
      <c r="L21" s="2">
        <v>2.746</v>
      </c>
      <c r="M21" s="2">
        <v>2.5722</v>
      </c>
      <c r="N21" s="2">
        <v>2.5969000000000002</v>
      </c>
      <c r="O21" s="2">
        <v>2.1156000000000001</v>
      </c>
      <c r="P21" s="2">
        <v>2.1366000000000001</v>
      </c>
      <c r="Q21" s="2">
        <v>0.88029999999999997</v>
      </c>
      <c r="R21" s="2">
        <v>0.88009999999999999</v>
      </c>
      <c r="S21" s="2">
        <v>0.76659999999999995</v>
      </c>
      <c r="T21" s="2">
        <v>0.76600000000000001</v>
      </c>
      <c r="U21" s="2">
        <v>2.7881999999999998</v>
      </c>
      <c r="V21" s="2">
        <v>2.7456999999999998</v>
      </c>
      <c r="W21" s="2">
        <v>2.411</v>
      </c>
      <c r="X21" s="2">
        <v>2.3500999999999999</v>
      </c>
      <c r="Y21" s="77">
        <v>0.39150000000000001</v>
      </c>
    </row>
    <row r="22" spans="1:25" ht="15" customHeight="1" x14ac:dyDescent="0.2">
      <c r="A22" t="s">
        <v>19</v>
      </c>
      <c r="B22" s="2">
        <v>1.0815999999999999</v>
      </c>
      <c r="C22" s="2">
        <v>1.0023</v>
      </c>
      <c r="D22" s="2">
        <v>0.93479999999999996</v>
      </c>
      <c r="E22" s="2">
        <v>0.90329999999999999</v>
      </c>
      <c r="F22" s="2">
        <v>2.0741999999999998</v>
      </c>
      <c r="G22" s="2">
        <v>1.966</v>
      </c>
      <c r="H22" s="2">
        <v>2.9681000000000002</v>
      </c>
      <c r="I22" s="2">
        <v>2.8866999999999998</v>
      </c>
      <c r="J22" s="2">
        <v>2.9365000000000001</v>
      </c>
      <c r="K22" s="2">
        <v>2.8755000000000002</v>
      </c>
      <c r="L22" s="2">
        <v>1.5744</v>
      </c>
      <c r="M22" s="2">
        <v>1.5667</v>
      </c>
      <c r="N22" s="2">
        <v>2.7631999999999999</v>
      </c>
      <c r="O22" s="2">
        <v>2.7810999999999999</v>
      </c>
      <c r="P22" s="2">
        <v>2.9430000000000001</v>
      </c>
      <c r="Q22" s="2">
        <v>2.8717000000000001</v>
      </c>
      <c r="R22" s="2">
        <v>2.8186</v>
      </c>
      <c r="S22" s="2">
        <v>2.7867000000000002</v>
      </c>
      <c r="T22" s="2">
        <v>2.7669999999999999</v>
      </c>
      <c r="U22" s="2">
        <v>2.7603</v>
      </c>
      <c r="V22" s="2">
        <v>2.4355000000000002</v>
      </c>
      <c r="W22" s="2">
        <v>2.4321999999999999</v>
      </c>
      <c r="X22" s="2">
        <v>2.4691999999999998</v>
      </c>
      <c r="Y22" s="2">
        <v>2.3468</v>
      </c>
    </row>
    <row r="23" spans="1:25" ht="15" customHeight="1" x14ac:dyDescent="0.2">
      <c r="A23" t="s">
        <v>20</v>
      </c>
      <c r="B23" s="77">
        <v>0.19589999999999999</v>
      </c>
      <c r="C23" s="2">
        <v>2.9215</v>
      </c>
      <c r="D23" s="2">
        <v>2.8723000000000001</v>
      </c>
      <c r="E23" s="2">
        <v>2.6819999999999999</v>
      </c>
      <c r="F23" s="2">
        <v>2.6417999999999999</v>
      </c>
      <c r="G23" s="2">
        <v>1.7543</v>
      </c>
      <c r="H23" s="2">
        <v>1.7464</v>
      </c>
      <c r="I23" s="2">
        <v>0.90180000000000005</v>
      </c>
      <c r="J23" s="2">
        <v>0.96179999999999999</v>
      </c>
      <c r="K23" s="2">
        <v>2.8788999999999998</v>
      </c>
      <c r="L23" s="2">
        <v>2.8912</v>
      </c>
      <c r="M23" s="2">
        <v>2.8222999999999998</v>
      </c>
      <c r="N23" s="2">
        <v>2.8218999999999999</v>
      </c>
      <c r="O23" s="2">
        <v>2.8001999999999998</v>
      </c>
      <c r="P23" s="2">
        <v>2.8113000000000001</v>
      </c>
      <c r="Q23" s="2">
        <v>2.7014</v>
      </c>
      <c r="R23" s="2">
        <v>2.8281999999999998</v>
      </c>
      <c r="S23" s="2">
        <v>2.7501000000000002</v>
      </c>
      <c r="T23" s="2">
        <v>2.7155999999999998</v>
      </c>
      <c r="U23" s="2">
        <v>2.2763</v>
      </c>
      <c r="V23" s="2">
        <v>2.2241</v>
      </c>
      <c r="W23" s="2">
        <v>2.8565999999999998</v>
      </c>
      <c r="X23" s="2">
        <v>2.8471000000000002</v>
      </c>
      <c r="Y23" s="77">
        <v>0.19950000000000001</v>
      </c>
    </row>
    <row r="24" spans="1:25" ht="15" customHeight="1" x14ac:dyDescent="0.2">
      <c r="A24" t="s">
        <v>21</v>
      </c>
      <c r="B24" s="2">
        <v>2.9567000000000001</v>
      </c>
      <c r="C24" s="2">
        <v>2.8923000000000001</v>
      </c>
      <c r="D24" s="2">
        <v>2.9281999999999999</v>
      </c>
      <c r="E24" s="2">
        <v>2.8746</v>
      </c>
      <c r="F24" s="2">
        <v>1.7746999999999999</v>
      </c>
      <c r="G24" s="2">
        <v>1.7185999999999999</v>
      </c>
      <c r="H24" s="2">
        <v>2.9466999999999999</v>
      </c>
      <c r="I24" s="2">
        <v>2.9725000000000001</v>
      </c>
      <c r="J24" s="2">
        <v>2.9133</v>
      </c>
      <c r="K24" s="2">
        <v>2.9297</v>
      </c>
      <c r="L24" s="2">
        <v>2.9117999999999999</v>
      </c>
      <c r="M24" s="2">
        <v>2.9022000000000001</v>
      </c>
      <c r="N24" s="2">
        <v>2.2225999999999999</v>
      </c>
      <c r="O24" s="2">
        <v>2.1257000000000001</v>
      </c>
      <c r="P24" s="2">
        <v>2.4361999999999999</v>
      </c>
      <c r="Q24" s="2">
        <v>2.3422000000000001</v>
      </c>
      <c r="R24" s="2">
        <v>1.512</v>
      </c>
      <c r="S24" s="2">
        <v>1.4998</v>
      </c>
      <c r="T24" s="2">
        <v>2.9594</v>
      </c>
      <c r="U24" s="2">
        <v>2.9047999999999998</v>
      </c>
      <c r="V24" s="2">
        <v>2.5937000000000001</v>
      </c>
      <c r="W24" s="2">
        <v>2.5257999999999998</v>
      </c>
      <c r="X24" s="2">
        <v>2.9211999999999998</v>
      </c>
      <c r="Y24" s="2">
        <v>2.8902000000000001</v>
      </c>
    </row>
    <row r="25" spans="1:25" ht="15" customHeight="1" x14ac:dyDescent="0.2">
      <c r="A25" t="s">
        <v>22</v>
      </c>
      <c r="B25" s="77">
        <v>4.9599999999999998E-2</v>
      </c>
      <c r="C25" s="2">
        <v>2.9251999999999998</v>
      </c>
      <c r="D25" s="2">
        <v>2.8953000000000002</v>
      </c>
      <c r="E25" s="2">
        <v>2.8182999999999998</v>
      </c>
      <c r="F25" s="2">
        <v>2.8321999999999998</v>
      </c>
      <c r="G25" s="2">
        <v>2.7968999999999999</v>
      </c>
      <c r="H25" s="2">
        <v>2.7229999999999999</v>
      </c>
      <c r="I25" s="2">
        <v>0.50960000000000005</v>
      </c>
      <c r="J25" s="2">
        <v>0.51329999999999998</v>
      </c>
      <c r="K25" s="2">
        <v>0.49209999999999998</v>
      </c>
      <c r="L25" s="2">
        <v>0.49769999999999998</v>
      </c>
      <c r="M25" s="2">
        <v>2.8439999999999999</v>
      </c>
      <c r="N25" s="2">
        <v>2.8329</v>
      </c>
      <c r="O25" s="2">
        <v>2.8195000000000001</v>
      </c>
      <c r="P25" s="2">
        <v>2.7549000000000001</v>
      </c>
      <c r="Q25" s="2">
        <v>2.5861000000000001</v>
      </c>
      <c r="R25" s="2">
        <v>2.8647</v>
      </c>
      <c r="S25" s="2">
        <v>2.8454999999999999</v>
      </c>
      <c r="T25" s="2">
        <v>2.7069999999999999</v>
      </c>
      <c r="U25" s="2">
        <v>2.1015000000000001</v>
      </c>
      <c r="V25" s="2">
        <v>2.1383000000000001</v>
      </c>
      <c r="W25" s="2">
        <v>2.7763</v>
      </c>
      <c r="X25" s="2">
        <v>2.7267999999999999</v>
      </c>
      <c r="Y25" s="77">
        <v>7.5600000000000001E-2</v>
      </c>
    </row>
    <row r="26" spans="1:25" ht="15" customHeight="1" x14ac:dyDescent="0.2">
      <c r="A26" t="s">
        <v>23</v>
      </c>
      <c r="B26" s="2">
        <v>3.0613999999999999</v>
      </c>
      <c r="C26" s="2">
        <v>3.0682999999999998</v>
      </c>
      <c r="D26" s="2">
        <v>2.9948999999999999</v>
      </c>
      <c r="E26" s="2">
        <v>3.0335000000000001</v>
      </c>
      <c r="F26" s="2">
        <v>8.5400000000000004E-2</v>
      </c>
      <c r="G26" s="2">
        <v>7.5499999999999998E-2</v>
      </c>
      <c r="H26" s="2">
        <v>7.5200000000000003E-2</v>
      </c>
      <c r="I26" s="2">
        <v>7.4800000000000005E-2</v>
      </c>
      <c r="J26" s="2">
        <v>3.0680999999999998</v>
      </c>
      <c r="K26" s="2">
        <v>3.0038</v>
      </c>
      <c r="L26" s="2">
        <v>3.0337000000000001</v>
      </c>
      <c r="M26" s="2">
        <v>3.0061</v>
      </c>
      <c r="N26" s="2">
        <v>2.8725999999999998</v>
      </c>
      <c r="O26" s="2">
        <v>2.8169</v>
      </c>
      <c r="P26" s="2">
        <v>2.7355999999999998</v>
      </c>
      <c r="Q26" s="2">
        <v>2.7342</v>
      </c>
      <c r="R26" s="2">
        <v>2.9738000000000002</v>
      </c>
      <c r="S26" s="2">
        <v>2.9359000000000002</v>
      </c>
      <c r="T26" s="2">
        <v>3.0230999999999999</v>
      </c>
      <c r="U26" s="2">
        <v>2.9996999999999998</v>
      </c>
      <c r="V26" s="2">
        <v>2.9571999999999998</v>
      </c>
      <c r="W26" s="2">
        <v>3.0240999999999998</v>
      </c>
      <c r="X26" s="2">
        <v>2.9792999999999998</v>
      </c>
      <c r="Y26" s="2">
        <v>2.9883999999999999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7" ht="15" customHeight="1" x14ac:dyDescent="0.2">
      <c r="C49" t="s">
        <v>205</v>
      </c>
      <c r="D49" t="s">
        <v>206</v>
      </c>
      <c r="S49" t="s">
        <v>317</v>
      </c>
    </row>
    <row r="50" spans="2:27" ht="15" customHeight="1" thickBot="1" x14ac:dyDescent="0.25">
      <c r="B50" t="s">
        <v>207</v>
      </c>
      <c r="C50">
        <v>200</v>
      </c>
      <c r="D50" s="3">
        <f>AVERAGE(B11,Y11)</f>
        <v>2.80375</v>
      </c>
    </row>
    <row r="51" spans="2:27" ht="15" customHeight="1" x14ac:dyDescent="0.2">
      <c r="B51" t="s">
        <v>208</v>
      </c>
      <c r="C51">
        <v>150</v>
      </c>
      <c r="D51" s="3">
        <f>AVERAGE(B13,Y13)</f>
        <v>2.3809499999999999</v>
      </c>
      <c r="S51" s="17" t="s">
        <v>318</v>
      </c>
      <c r="T51" s="17"/>
    </row>
    <row r="52" spans="2:27" ht="15" customHeight="1" x14ac:dyDescent="0.2">
      <c r="B52" t="s">
        <v>209</v>
      </c>
      <c r="C52">
        <v>100</v>
      </c>
      <c r="D52" s="3">
        <f>AVERAGE(B15,Y15)</f>
        <v>2.1369499999999997</v>
      </c>
      <c r="S52" t="s">
        <v>319</v>
      </c>
      <c r="T52">
        <v>0.96086122326728474</v>
      </c>
    </row>
    <row r="53" spans="2:27" ht="15" customHeight="1" x14ac:dyDescent="0.2">
      <c r="B53" t="s">
        <v>210</v>
      </c>
      <c r="C53">
        <v>80</v>
      </c>
      <c r="D53" s="3">
        <f>AVERAGE(B17,Y17)</f>
        <v>1.7560500000000001</v>
      </c>
      <c r="S53" t="s">
        <v>320</v>
      </c>
      <c r="T53">
        <v>0.92325429037870277</v>
      </c>
    </row>
    <row r="54" spans="2:27" ht="15" customHeight="1" x14ac:dyDescent="0.2">
      <c r="B54" t="s">
        <v>211</v>
      </c>
      <c r="C54">
        <v>40</v>
      </c>
      <c r="D54" s="3">
        <f>AVERAGE(B19,Y19)</f>
        <v>0.80889999999999995</v>
      </c>
      <c r="S54" t="s">
        <v>321</v>
      </c>
      <c r="T54">
        <v>0.90790514845444326</v>
      </c>
    </row>
    <row r="55" spans="2:27" ht="15" customHeight="1" x14ac:dyDescent="0.2">
      <c r="B55" t="s">
        <v>212</v>
      </c>
      <c r="C55">
        <v>20</v>
      </c>
      <c r="D55" s="3">
        <f>AVERAGE(B21,Y21)</f>
        <v>0.39839999999999998</v>
      </c>
      <c r="S55" t="s">
        <v>322</v>
      </c>
      <c r="T55">
        <v>0.31180819947858529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0.19769999999999999</v>
      </c>
      <c r="S56" s="15" t="s">
        <v>323</v>
      </c>
      <c r="T56" s="15">
        <v>7</v>
      </c>
    </row>
    <row r="58" spans="2:27" ht="15" customHeight="1" thickBot="1" x14ac:dyDescent="0.25">
      <c r="S58" t="s">
        <v>324</v>
      </c>
    </row>
    <row r="59" spans="2:27" ht="15" customHeight="1" x14ac:dyDescent="0.2">
      <c r="S59" s="16"/>
      <c r="T59" s="16" t="s">
        <v>329</v>
      </c>
      <c r="U59" s="16" t="s">
        <v>330</v>
      </c>
      <c r="V59" s="16" t="s">
        <v>331</v>
      </c>
      <c r="W59" s="16" t="s">
        <v>13</v>
      </c>
      <c r="X59" s="16" t="s">
        <v>332</v>
      </c>
    </row>
    <row r="60" spans="2:27" ht="15" customHeight="1" x14ac:dyDescent="0.2">
      <c r="S60" t="s">
        <v>325</v>
      </c>
      <c r="T60">
        <v>1</v>
      </c>
      <c r="U60">
        <v>5.8480664079753275</v>
      </c>
      <c r="V60">
        <v>5.8480664079753275</v>
      </c>
      <c r="W60">
        <v>60.15022174754224</v>
      </c>
      <c r="X60">
        <v>5.6990791160939911E-4</v>
      </c>
    </row>
    <row r="61" spans="2:27" ht="15" customHeight="1" x14ac:dyDescent="0.2">
      <c r="S61" t="s">
        <v>326</v>
      </c>
      <c r="T61">
        <v>5</v>
      </c>
      <c r="U61">
        <v>0.48612176631038617</v>
      </c>
      <c r="V61">
        <v>9.7224353262077234E-2</v>
      </c>
    </row>
    <row r="62" spans="2:27" ht="15" customHeight="1" thickBot="1" x14ac:dyDescent="0.25">
      <c r="S62" s="15" t="s">
        <v>327</v>
      </c>
      <c r="T62" s="15">
        <v>6</v>
      </c>
      <c r="U62" s="15">
        <v>6.334188174285714</v>
      </c>
      <c r="V62" s="15"/>
      <c r="W62" s="15"/>
      <c r="X62" s="15"/>
    </row>
    <row r="63" spans="2:27" ht="15" customHeight="1" thickBot="1" x14ac:dyDescent="0.25"/>
    <row r="64" spans="2:27" ht="15" customHeight="1" x14ac:dyDescent="0.2">
      <c r="S64" s="16"/>
      <c r="T64" s="16" t="s">
        <v>333</v>
      </c>
      <c r="U64" s="16" t="s">
        <v>322</v>
      </c>
      <c r="V64" s="16" t="s">
        <v>334</v>
      </c>
      <c r="W64" s="16" t="s">
        <v>335</v>
      </c>
      <c r="X64" s="16" t="s">
        <v>336</v>
      </c>
      <c r="Y64" s="16" t="s">
        <v>337</v>
      </c>
      <c r="Z64" s="16" t="s">
        <v>338</v>
      </c>
      <c r="AA64" s="16" t="s">
        <v>339</v>
      </c>
    </row>
    <row r="65" spans="19:27" ht="15" customHeight="1" x14ac:dyDescent="0.2">
      <c r="S65" t="s">
        <v>328</v>
      </c>
      <c r="T65">
        <v>0.29215072463768088</v>
      </c>
      <c r="U65">
        <v>0.19504951203740609</v>
      </c>
      <c r="V65">
        <v>1.4978285338219814</v>
      </c>
      <c r="W65">
        <v>0.19444518002287195</v>
      </c>
      <c r="X65">
        <v>-0.20924000805540199</v>
      </c>
      <c r="Y65">
        <v>0.79354145733076376</v>
      </c>
      <c r="Z65">
        <v>-0.20924000805540199</v>
      </c>
      <c r="AA65">
        <v>0.79354145733076376</v>
      </c>
    </row>
    <row r="66" spans="19:27" ht="15" customHeight="1" thickBot="1" x14ac:dyDescent="0.25">
      <c r="S66" s="15" t="s">
        <v>340</v>
      </c>
      <c r="T66" s="15">
        <v>1.4062741545893723E-2</v>
      </c>
      <c r="U66" s="15">
        <v>1.81322366574083E-3</v>
      </c>
      <c r="V66" s="15">
        <v>7.7556574026669232</v>
      </c>
      <c r="W66" s="15">
        <v>5.6990791160939911E-4</v>
      </c>
      <c r="X66" s="15">
        <v>9.4017017267944529E-3</v>
      </c>
      <c r="Y66" s="15">
        <v>1.8723781364992993E-2</v>
      </c>
      <c r="Z66" s="15">
        <v>9.4017017267944529E-3</v>
      </c>
      <c r="AA66" s="15">
        <v>1.8723781364992993E-2</v>
      </c>
    </row>
  </sheetData>
  <pageMargins left="0.75" right="0.75" top="1" bottom="1" header="0.5" footer="0.5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1A291-CFFC-44B9-9F82-CD034564840C}">
  <sheetPr codeName="Sheet43"/>
  <dimension ref="A1:AA66"/>
  <sheetViews>
    <sheetView topLeftCell="A34" workbookViewId="0">
      <selection activeCell="B49" sqref="B49:D56"/>
    </sheetView>
  </sheetViews>
  <sheetFormatPr defaultColWidth="9.140625" defaultRowHeight="15" customHeight="1" x14ac:dyDescent="0.2"/>
  <cols>
    <col min="1" max="1" width="22.4257812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4968</v>
      </c>
    </row>
    <row r="3" spans="1:25" ht="15" customHeight="1" x14ac:dyDescent="0.2">
      <c r="A3" t="s">
        <v>4969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2.8233999999999999</v>
      </c>
      <c r="C11" s="2">
        <v>0.3856</v>
      </c>
      <c r="D11" s="2">
        <v>0.38419999999999999</v>
      </c>
      <c r="E11" s="2">
        <v>2.9177</v>
      </c>
      <c r="F11" s="2">
        <v>2.9451000000000001</v>
      </c>
      <c r="G11" s="2">
        <v>2.5867</v>
      </c>
      <c r="H11" s="2">
        <v>2.6457000000000002</v>
      </c>
      <c r="I11" s="2">
        <v>2.8910999999999998</v>
      </c>
      <c r="J11" s="2">
        <v>2.9049</v>
      </c>
      <c r="K11" s="2">
        <v>1.4440999999999999</v>
      </c>
      <c r="L11" s="2">
        <v>1.4054</v>
      </c>
      <c r="M11" s="2">
        <v>2.9655</v>
      </c>
      <c r="N11" s="2">
        <v>2.9615</v>
      </c>
      <c r="O11" s="2">
        <v>2.7673999999999999</v>
      </c>
      <c r="P11" s="2">
        <v>2.7839999999999998</v>
      </c>
      <c r="Q11" s="2">
        <v>2.8866999999999998</v>
      </c>
      <c r="R11" s="2">
        <v>2.8694000000000002</v>
      </c>
      <c r="S11" s="2">
        <v>1.5337000000000001</v>
      </c>
      <c r="T11" s="2">
        <v>1.4899</v>
      </c>
      <c r="U11" s="2">
        <v>2.9249000000000001</v>
      </c>
      <c r="V11" s="2">
        <v>2.8597999999999999</v>
      </c>
      <c r="W11" s="2">
        <v>2.7604000000000002</v>
      </c>
      <c r="X11" s="2">
        <v>2.6823999999999999</v>
      </c>
      <c r="Y11" s="77">
        <v>2.6873999999999998</v>
      </c>
    </row>
    <row r="12" spans="1:25" ht="15" customHeight="1" x14ac:dyDescent="0.2">
      <c r="A12" t="s">
        <v>9</v>
      </c>
      <c r="B12" s="2">
        <v>2.2839999999999998</v>
      </c>
      <c r="C12" s="2">
        <v>2.2612999999999999</v>
      </c>
      <c r="D12" s="2">
        <v>1.4499</v>
      </c>
      <c r="E12" s="2">
        <v>1.4100999999999999</v>
      </c>
      <c r="F12" s="2">
        <v>9.74E-2</v>
      </c>
      <c r="G12" s="2">
        <v>9.5000000000000001E-2</v>
      </c>
      <c r="H12" s="2">
        <v>1.6971000000000001</v>
      </c>
      <c r="I12" s="2">
        <v>1.6183000000000001</v>
      </c>
      <c r="J12" s="2">
        <v>1.0108999999999999</v>
      </c>
      <c r="K12" s="2">
        <v>1.0634999999999999</v>
      </c>
      <c r="L12" s="2">
        <v>2.8714</v>
      </c>
      <c r="M12" s="2">
        <v>2.8485999999999998</v>
      </c>
      <c r="N12" s="2">
        <v>2.8123</v>
      </c>
      <c r="O12" s="2">
        <v>2.7770999999999999</v>
      </c>
      <c r="P12" s="2">
        <v>2.8026</v>
      </c>
      <c r="Q12" s="2">
        <v>2.8167</v>
      </c>
      <c r="R12" s="2">
        <v>0.1162</v>
      </c>
      <c r="S12" s="2">
        <v>0.1134</v>
      </c>
      <c r="T12" s="2">
        <v>0.1</v>
      </c>
      <c r="U12" s="2">
        <v>0.10680000000000001</v>
      </c>
      <c r="V12" s="2">
        <v>0.1328</v>
      </c>
      <c r="W12" s="2">
        <v>0.13350000000000001</v>
      </c>
      <c r="X12" s="2">
        <v>0.10929999999999999</v>
      </c>
      <c r="Y12" s="2">
        <v>0.1108</v>
      </c>
    </row>
    <row r="13" spans="1:25" ht="15" customHeight="1" x14ac:dyDescent="0.2">
      <c r="A13" t="s">
        <v>10</v>
      </c>
      <c r="B13" s="77">
        <v>2.5844</v>
      </c>
      <c r="C13" s="2">
        <v>2.6608999999999998</v>
      </c>
      <c r="D13" s="2">
        <v>2.7294999999999998</v>
      </c>
      <c r="E13" s="2">
        <v>1.7985</v>
      </c>
      <c r="F13" s="2">
        <v>1.7424999999999999</v>
      </c>
      <c r="G13" s="2">
        <v>2.8513999999999999</v>
      </c>
      <c r="H13" s="2">
        <v>2.8757000000000001</v>
      </c>
      <c r="I13" s="2">
        <v>2.7603</v>
      </c>
      <c r="J13" s="2">
        <v>2.8340999999999998</v>
      </c>
      <c r="K13" s="2">
        <v>2.8950999999999998</v>
      </c>
      <c r="L13" s="2">
        <v>2.8603999999999998</v>
      </c>
      <c r="M13" s="2">
        <v>0.34949999999999998</v>
      </c>
      <c r="N13" s="2">
        <v>0.34110000000000001</v>
      </c>
      <c r="O13" s="2">
        <v>2.8740999999999999</v>
      </c>
      <c r="P13" s="2">
        <v>2.8437999999999999</v>
      </c>
      <c r="Q13" s="2">
        <v>2.8374999999999999</v>
      </c>
      <c r="R13" s="2">
        <v>2.8443000000000001</v>
      </c>
      <c r="S13" s="2">
        <v>2.8397000000000001</v>
      </c>
      <c r="T13" s="2">
        <v>2.8334999999999999</v>
      </c>
      <c r="U13" s="2">
        <v>2.7959000000000001</v>
      </c>
      <c r="V13" s="2">
        <v>2.7745000000000002</v>
      </c>
      <c r="W13" s="2">
        <v>2.8048000000000002</v>
      </c>
      <c r="X13" s="2">
        <v>2.7902</v>
      </c>
      <c r="Y13" s="77">
        <v>2.3675000000000002</v>
      </c>
    </row>
    <row r="14" spans="1:25" ht="15" customHeight="1" x14ac:dyDescent="0.2">
      <c r="A14" t="s">
        <v>11</v>
      </c>
      <c r="B14" s="2">
        <v>7.2099999999999997E-2</v>
      </c>
      <c r="C14" s="2">
        <v>8.0699999999999994E-2</v>
      </c>
      <c r="D14" s="2">
        <v>2.8382999999999998</v>
      </c>
      <c r="E14" s="2">
        <v>2.8698999999999999</v>
      </c>
      <c r="F14" s="2">
        <v>8.4500000000000006E-2</v>
      </c>
      <c r="G14" s="2">
        <v>8.2100000000000006E-2</v>
      </c>
      <c r="H14" s="2">
        <v>2.786</v>
      </c>
      <c r="I14" s="2">
        <v>2.7913999999999999</v>
      </c>
      <c r="J14" s="2">
        <v>7.6999999999999999E-2</v>
      </c>
      <c r="K14" s="2">
        <v>7.1499999999999994E-2</v>
      </c>
      <c r="L14" s="2">
        <v>2.8311000000000002</v>
      </c>
      <c r="M14" s="2">
        <v>2.8875999999999999</v>
      </c>
      <c r="N14" s="2">
        <v>2.8597000000000001</v>
      </c>
      <c r="O14" s="2">
        <v>2.8584999999999998</v>
      </c>
      <c r="P14" s="2">
        <v>2.8435999999999999</v>
      </c>
      <c r="Q14" s="2">
        <v>2.7985000000000002</v>
      </c>
      <c r="R14" s="2">
        <v>0.1002</v>
      </c>
      <c r="S14" s="2">
        <v>0.1009</v>
      </c>
      <c r="T14" s="2">
        <v>2.8285999999999998</v>
      </c>
      <c r="U14" s="2">
        <v>2.8058000000000001</v>
      </c>
      <c r="V14" s="2">
        <v>1.3837999999999999</v>
      </c>
      <c r="W14" s="2">
        <v>1.3640000000000001</v>
      </c>
      <c r="X14" s="2">
        <v>0.94359999999999999</v>
      </c>
      <c r="Y14" s="2">
        <v>0.96089999999999998</v>
      </c>
    </row>
    <row r="15" spans="1:25" ht="15" customHeight="1" x14ac:dyDescent="0.2">
      <c r="A15" t="s">
        <v>12</v>
      </c>
      <c r="B15" s="77">
        <v>1.9683999999999999</v>
      </c>
      <c r="C15" s="2">
        <v>1.1733</v>
      </c>
      <c r="D15" s="2">
        <v>1.2302999999999999</v>
      </c>
      <c r="E15" s="2">
        <v>2.8862999999999999</v>
      </c>
      <c r="F15" s="2">
        <v>2.8828</v>
      </c>
      <c r="G15" s="2">
        <v>0.10150000000000001</v>
      </c>
      <c r="H15" s="2">
        <v>9.35E-2</v>
      </c>
      <c r="I15" s="2">
        <v>2.1709999999999998</v>
      </c>
      <c r="J15" s="2">
        <v>2.1848000000000001</v>
      </c>
      <c r="K15" s="2">
        <v>1.5318000000000001</v>
      </c>
      <c r="L15" s="2">
        <v>1.4839</v>
      </c>
      <c r="M15" s="2">
        <v>2.86</v>
      </c>
      <c r="N15" s="2">
        <v>2.8807</v>
      </c>
      <c r="O15" s="2">
        <v>2.8502999999999998</v>
      </c>
      <c r="P15" s="2">
        <v>2.8492999999999999</v>
      </c>
      <c r="Q15" s="2">
        <v>2.9235000000000002</v>
      </c>
      <c r="R15" s="2">
        <v>2.8795000000000002</v>
      </c>
      <c r="S15" s="2">
        <v>0.90749999999999997</v>
      </c>
      <c r="T15" s="2">
        <v>0.84189999999999998</v>
      </c>
      <c r="U15" s="2">
        <v>2.8395999999999999</v>
      </c>
      <c r="V15" s="2">
        <v>2.8132999999999999</v>
      </c>
      <c r="W15" s="2">
        <v>2.6570999999999998</v>
      </c>
      <c r="X15" s="2">
        <v>2.6002999999999998</v>
      </c>
      <c r="Y15" s="77">
        <v>1.8411999999999999</v>
      </c>
    </row>
    <row r="16" spans="1:25" ht="15" customHeight="1" x14ac:dyDescent="0.2">
      <c r="A16" t="s">
        <v>13</v>
      </c>
      <c r="B16" s="2">
        <v>2.2873000000000001</v>
      </c>
      <c r="C16" s="2">
        <v>2.1798999999999999</v>
      </c>
      <c r="D16" s="2">
        <v>1.2828999999999999</v>
      </c>
      <c r="E16" s="2">
        <v>1.254</v>
      </c>
      <c r="F16" s="2">
        <v>9.5200000000000007E-2</v>
      </c>
      <c r="G16" s="2">
        <v>9.7199999999999995E-2</v>
      </c>
      <c r="H16" s="2">
        <v>7.9600000000000004E-2</v>
      </c>
      <c r="I16" s="2">
        <v>8.7400000000000005E-2</v>
      </c>
      <c r="J16" s="2">
        <v>1.1366000000000001</v>
      </c>
      <c r="K16" s="2">
        <v>1.0826</v>
      </c>
      <c r="L16" s="2">
        <v>2.9548000000000001</v>
      </c>
      <c r="M16" s="2">
        <v>2.9405000000000001</v>
      </c>
      <c r="N16" s="2">
        <v>2.3393999999999999</v>
      </c>
      <c r="O16" s="2">
        <v>2.3182999999999998</v>
      </c>
      <c r="P16" s="2">
        <v>1.7939000000000001</v>
      </c>
      <c r="Q16" s="2">
        <v>1.8675999999999999</v>
      </c>
      <c r="R16" s="2">
        <v>2.4891999999999999</v>
      </c>
      <c r="S16" s="2">
        <v>2.4643999999999999</v>
      </c>
      <c r="T16" s="2">
        <v>2.3614999999999999</v>
      </c>
      <c r="U16" s="2">
        <v>2.3288000000000002</v>
      </c>
      <c r="V16" s="2">
        <v>2.8544</v>
      </c>
      <c r="W16" s="2">
        <v>2.8458999999999999</v>
      </c>
      <c r="X16" s="2">
        <v>1.5663</v>
      </c>
      <c r="Y16" s="2">
        <v>1.6245000000000001</v>
      </c>
    </row>
    <row r="17" spans="1:25" ht="15" customHeight="1" x14ac:dyDescent="0.2">
      <c r="A17" t="s">
        <v>14</v>
      </c>
      <c r="B17" s="77">
        <v>1.464</v>
      </c>
      <c r="C17" s="2">
        <v>2.8744000000000001</v>
      </c>
      <c r="D17" s="2">
        <v>2.9571999999999998</v>
      </c>
      <c r="E17" s="2">
        <v>2.8207</v>
      </c>
      <c r="F17" s="2">
        <v>2.8264999999999998</v>
      </c>
      <c r="G17" s="2">
        <v>2.8744000000000001</v>
      </c>
      <c r="H17" s="2">
        <v>2.8942999999999999</v>
      </c>
      <c r="I17" s="2">
        <v>2.8113000000000001</v>
      </c>
      <c r="J17" s="2">
        <v>2.8414000000000001</v>
      </c>
      <c r="K17" s="2">
        <v>2.8353999999999999</v>
      </c>
      <c r="L17" s="2">
        <v>2.8490000000000002</v>
      </c>
      <c r="M17" s="2">
        <v>1.8072999999999999</v>
      </c>
      <c r="N17" s="2">
        <v>1.7136</v>
      </c>
      <c r="O17" s="2">
        <v>2.0499999999999998</v>
      </c>
      <c r="P17" s="2">
        <v>2.056</v>
      </c>
      <c r="Q17" s="2">
        <v>0.1082</v>
      </c>
      <c r="R17" s="2">
        <v>0.10829999999999999</v>
      </c>
      <c r="S17" s="2">
        <v>2.4628999999999999</v>
      </c>
      <c r="T17" s="2">
        <v>2.3645999999999998</v>
      </c>
      <c r="U17" s="2">
        <v>2.5444</v>
      </c>
      <c r="V17" s="2">
        <v>2.5051000000000001</v>
      </c>
      <c r="W17" s="2">
        <v>2.1009000000000002</v>
      </c>
      <c r="X17" s="2">
        <v>2.0703999999999998</v>
      </c>
      <c r="Y17" s="77">
        <v>1.5488999999999999</v>
      </c>
    </row>
    <row r="18" spans="1:25" ht="15" customHeight="1" x14ac:dyDescent="0.2">
      <c r="A18" t="s">
        <v>15</v>
      </c>
      <c r="B18" s="2">
        <v>2.9468999999999999</v>
      </c>
      <c r="C18" s="2">
        <v>2.8754</v>
      </c>
      <c r="D18" s="2">
        <v>2.9337</v>
      </c>
      <c r="E18" s="2">
        <v>2.8900999999999999</v>
      </c>
      <c r="F18" s="2">
        <v>2.5373999999999999</v>
      </c>
      <c r="G18" s="2">
        <v>2.4398</v>
      </c>
      <c r="H18" s="2">
        <v>2.9489000000000001</v>
      </c>
      <c r="I18" s="2">
        <v>2.9912999999999998</v>
      </c>
      <c r="J18" s="2">
        <v>2.9862000000000002</v>
      </c>
      <c r="K18" s="2">
        <v>2.9203000000000001</v>
      </c>
      <c r="L18" s="2">
        <v>2.0449999999999999</v>
      </c>
      <c r="M18" s="2">
        <v>1.9638</v>
      </c>
      <c r="N18" s="2">
        <v>2.7991000000000001</v>
      </c>
      <c r="O18" s="2">
        <v>2.7761999999999998</v>
      </c>
      <c r="P18" s="2">
        <v>2.5598000000000001</v>
      </c>
      <c r="Q18" s="2">
        <v>2.5632999999999999</v>
      </c>
      <c r="R18" s="2">
        <v>2.8925999999999998</v>
      </c>
      <c r="S18" s="2">
        <v>2.8984000000000001</v>
      </c>
      <c r="T18" s="2">
        <v>2.8963000000000001</v>
      </c>
      <c r="U18" s="2">
        <v>2.9016999999999999</v>
      </c>
      <c r="V18" s="2">
        <v>1.7664</v>
      </c>
      <c r="W18" s="2">
        <v>1.7148000000000001</v>
      </c>
      <c r="X18" s="2">
        <v>1.2903</v>
      </c>
      <c r="Y18" s="2">
        <v>1.2814000000000001</v>
      </c>
    </row>
    <row r="19" spans="1:25" ht="15" customHeight="1" x14ac:dyDescent="0.2">
      <c r="A19" t="s">
        <v>16</v>
      </c>
      <c r="B19" s="77">
        <v>0.78149999999999997</v>
      </c>
      <c r="C19" s="2">
        <v>1.0269999999999999</v>
      </c>
      <c r="D19" s="2">
        <v>1.0223</v>
      </c>
      <c r="E19" s="2">
        <v>2.8955000000000002</v>
      </c>
      <c r="F19" s="2">
        <v>2.9005000000000001</v>
      </c>
      <c r="G19" s="2">
        <v>1.4044000000000001</v>
      </c>
      <c r="H19" s="2">
        <v>1.3935</v>
      </c>
      <c r="I19" s="2">
        <v>2.8921999999999999</v>
      </c>
      <c r="J19" s="2">
        <v>2.9222999999999999</v>
      </c>
      <c r="K19" s="2">
        <v>9.3200000000000005E-2</v>
      </c>
      <c r="L19" s="2">
        <v>8.0299999999999996E-2</v>
      </c>
      <c r="M19" s="2">
        <v>0.56020000000000003</v>
      </c>
      <c r="N19" s="2">
        <v>0.65059999999999996</v>
      </c>
      <c r="O19" s="2">
        <v>0.20530000000000001</v>
      </c>
      <c r="P19" s="2">
        <v>0.2024</v>
      </c>
      <c r="Q19" s="2">
        <v>2.1248999999999998</v>
      </c>
      <c r="R19" s="2">
        <v>2.1286999999999998</v>
      </c>
      <c r="S19" s="2">
        <v>8.4900000000000003E-2</v>
      </c>
      <c r="T19" s="2">
        <v>8.4099999999999994E-2</v>
      </c>
      <c r="U19" s="2">
        <v>2.8090000000000002</v>
      </c>
      <c r="V19" s="2">
        <v>2.7692000000000001</v>
      </c>
      <c r="W19" s="2">
        <v>1.9312</v>
      </c>
      <c r="X19" s="2">
        <v>1.8791</v>
      </c>
      <c r="Y19" s="77">
        <v>0.69379999999999997</v>
      </c>
    </row>
    <row r="20" spans="1:25" ht="15" customHeight="1" x14ac:dyDescent="0.2">
      <c r="A20" t="s">
        <v>17</v>
      </c>
      <c r="B20" s="2">
        <v>2.9815999999999998</v>
      </c>
      <c r="C20" s="2">
        <v>2.9819</v>
      </c>
      <c r="D20" s="2">
        <v>2.9758</v>
      </c>
      <c r="E20" s="2">
        <v>2.9142999999999999</v>
      </c>
      <c r="F20" s="2">
        <v>2.7761</v>
      </c>
      <c r="G20" s="2">
        <v>2.7256</v>
      </c>
      <c r="H20" s="2">
        <v>2.6032000000000002</v>
      </c>
      <c r="I20" s="2">
        <v>2.5663</v>
      </c>
      <c r="J20" s="2">
        <v>1.4964</v>
      </c>
      <c r="K20" s="2">
        <v>1.4906999999999999</v>
      </c>
      <c r="L20" s="2">
        <v>0.84109999999999996</v>
      </c>
      <c r="M20" s="2">
        <v>0.81130000000000002</v>
      </c>
      <c r="N20" s="2">
        <v>2.7305000000000001</v>
      </c>
      <c r="O20" s="2">
        <v>2.7284000000000002</v>
      </c>
      <c r="P20" s="2">
        <v>1.1348</v>
      </c>
      <c r="Q20" s="2">
        <v>1.2249000000000001</v>
      </c>
      <c r="R20" s="2">
        <v>6.6500000000000004E-2</v>
      </c>
      <c r="S20" s="2">
        <v>6.2100000000000002E-2</v>
      </c>
      <c r="T20" s="2">
        <v>6.0400000000000002E-2</v>
      </c>
      <c r="U20" s="2">
        <v>6.1400000000000003E-2</v>
      </c>
      <c r="V20" s="2">
        <v>1.9330000000000001</v>
      </c>
      <c r="W20" s="2">
        <v>1.8487</v>
      </c>
      <c r="X20" s="2">
        <v>1.4302999999999999</v>
      </c>
      <c r="Y20" s="2">
        <v>1.3501000000000001</v>
      </c>
    </row>
    <row r="21" spans="1:25" ht="15" customHeight="1" x14ac:dyDescent="0.2">
      <c r="A21" t="s">
        <v>18</v>
      </c>
      <c r="B21" s="77">
        <v>0.34570000000000001</v>
      </c>
      <c r="C21" s="2">
        <v>2.8902999999999999</v>
      </c>
      <c r="D21" s="2">
        <v>2.8944000000000001</v>
      </c>
      <c r="E21" s="2">
        <v>0.71899999999999997</v>
      </c>
      <c r="F21" s="2">
        <v>0.66969999999999996</v>
      </c>
      <c r="G21" s="2">
        <v>2.8376000000000001</v>
      </c>
      <c r="H21" s="2">
        <v>2.8485999999999998</v>
      </c>
      <c r="I21" s="2">
        <v>0.9304</v>
      </c>
      <c r="J21" s="2">
        <v>0.90910000000000002</v>
      </c>
      <c r="K21" s="2">
        <v>0.7944</v>
      </c>
      <c r="L21" s="2">
        <v>0.79069999999999996</v>
      </c>
      <c r="M21" s="2">
        <v>0.14069999999999999</v>
      </c>
      <c r="N21" s="2">
        <v>0.1346</v>
      </c>
      <c r="O21" s="2">
        <v>1.0964</v>
      </c>
      <c r="P21" s="2">
        <v>1.0636000000000001</v>
      </c>
      <c r="Q21" s="2">
        <v>2.3715000000000002</v>
      </c>
      <c r="R21" s="2">
        <v>2.3719999999999999</v>
      </c>
      <c r="S21" s="2">
        <v>2.8317999999999999</v>
      </c>
      <c r="T21" s="2">
        <v>2.8121</v>
      </c>
      <c r="U21" s="2">
        <v>1.7115</v>
      </c>
      <c r="V21" s="2">
        <v>1.6575</v>
      </c>
      <c r="W21" s="2">
        <v>1.2853000000000001</v>
      </c>
      <c r="X21" s="2">
        <v>1.2196</v>
      </c>
      <c r="Y21" s="77">
        <v>0.33239999999999997</v>
      </c>
    </row>
    <row r="22" spans="1:25" ht="15" customHeight="1" x14ac:dyDescent="0.2">
      <c r="A22" t="s">
        <v>19</v>
      </c>
      <c r="B22" s="2">
        <v>2.2850999999999999</v>
      </c>
      <c r="C22" s="2">
        <v>2.1233</v>
      </c>
      <c r="D22" s="2">
        <v>2.9758</v>
      </c>
      <c r="E22" s="2">
        <v>2.9300999999999999</v>
      </c>
      <c r="F22" s="2">
        <v>0.1361</v>
      </c>
      <c r="G22" s="2">
        <v>0.1202</v>
      </c>
      <c r="H22" s="2">
        <v>0.12640000000000001</v>
      </c>
      <c r="I22" s="2">
        <v>0.129</v>
      </c>
      <c r="J22" s="2">
        <v>0.39460000000000001</v>
      </c>
      <c r="K22" s="2">
        <v>0.37190000000000001</v>
      </c>
      <c r="L22" s="2">
        <v>2.9287000000000001</v>
      </c>
      <c r="M22" s="2">
        <v>2.9358</v>
      </c>
      <c r="N22" s="2">
        <v>2.8588</v>
      </c>
      <c r="O22" s="2">
        <v>2.8845999999999998</v>
      </c>
      <c r="P22" s="2">
        <v>2.5230000000000001</v>
      </c>
      <c r="Q22" s="2">
        <v>2.6069</v>
      </c>
      <c r="R22" s="2">
        <v>8.0799999999999997E-2</v>
      </c>
      <c r="S22" s="2">
        <v>7.6399999999999996E-2</v>
      </c>
      <c r="T22" s="2">
        <v>1.3713</v>
      </c>
      <c r="U22" s="2">
        <v>1.3456999999999999</v>
      </c>
      <c r="V22" s="2">
        <v>6.1899999999999997E-2</v>
      </c>
      <c r="W22" s="2">
        <v>5.9200000000000003E-2</v>
      </c>
      <c r="X22" s="2">
        <v>2.1758999999999999</v>
      </c>
      <c r="Y22" s="2">
        <v>2.0773000000000001</v>
      </c>
    </row>
    <row r="23" spans="1:25" ht="15" customHeight="1" x14ac:dyDescent="0.2">
      <c r="A23" t="s">
        <v>20</v>
      </c>
      <c r="B23" s="77">
        <v>0.16550000000000001</v>
      </c>
      <c r="C23" s="2">
        <v>1.8407</v>
      </c>
      <c r="D23" s="2">
        <v>1.8829</v>
      </c>
      <c r="E23" s="2">
        <v>2.9129999999999998</v>
      </c>
      <c r="F23" s="2">
        <v>2.9464000000000001</v>
      </c>
      <c r="G23" s="2">
        <v>2.5316000000000001</v>
      </c>
      <c r="H23" s="2">
        <v>2.5474000000000001</v>
      </c>
      <c r="I23" s="2">
        <v>1.3426</v>
      </c>
      <c r="J23" s="2">
        <v>1.3374999999999999</v>
      </c>
      <c r="K23" s="2">
        <v>2.6840999999999999</v>
      </c>
      <c r="L23" s="2">
        <v>2.6497000000000002</v>
      </c>
      <c r="M23" s="2">
        <v>2.0310999999999999</v>
      </c>
      <c r="N23" s="2">
        <v>1.9383999999999999</v>
      </c>
      <c r="O23" s="2">
        <v>7.46E-2</v>
      </c>
      <c r="P23" s="2">
        <v>6.8699999999999997E-2</v>
      </c>
      <c r="Q23" s="2">
        <v>0.61909999999999998</v>
      </c>
      <c r="R23" s="2">
        <v>0.61680000000000001</v>
      </c>
      <c r="S23" s="2">
        <v>0.1041</v>
      </c>
      <c r="T23" s="2">
        <v>0.1024</v>
      </c>
      <c r="U23" s="2">
        <v>2.2259000000000002</v>
      </c>
      <c r="V23" s="2">
        <v>2.2092000000000001</v>
      </c>
      <c r="W23" s="2">
        <v>0.1196</v>
      </c>
      <c r="X23" s="2">
        <v>0.11169999999999999</v>
      </c>
      <c r="Y23" s="77">
        <v>0.17760000000000001</v>
      </c>
    </row>
    <row r="24" spans="1:25" ht="15" customHeight="1" x14ac:dyDescent="0.2">
      <c r="A24" t="s">
        <v>21</v>
      </c>
      <c r="B24" s="2">
        <v>1.7157</v>
      </c>
      <c r="C24" s="2">
        <v>1.5753999999999999</v>
      </c>
      <c r="D24" s="2">
        <v>1.6528</v>
      </c>
      <c r="E24" s="2">
        <v>1.5017</v>
      </c>
      <c r="F24" s="2">
        <v>7.0300000000000001E-2</v>
      </c>
      <c r="G24" s="2">
        <v>6.7500000000000004E-2</v>
      </c>
      <c r="H24" s="2">
        <v>7.2400000000000006E-2</v>
      </c>
      <c r="I24" s="2">
        <v>7.8E-2</v>
      </c>
      <c r="J24" s="2">
        <v>0.21240000000000001</v>
      </c>
      <c r="K24" s="2">
        <v>0.2</v>
      </c>
      <c r="L24" s="2">
        <v>2.5642999999999998</v>
      </c>
      <c r="M24" s="2">
        <v>2.5754000000000001</v>
      </c>
      <c r="N24" s="2">
        <v>2.9285000000000001</v>
      </c>
      <c r="O24" s="2">
        <v>2.9083999999999999</v>
      </c>
      <c r="P24" s="2">
        <v>2.84</v>
      </c>
      <c r="Q24" s="2">
        <v>2.8677999999999999</v>
      </c>
      <c r="R24" s="2">
        <v>8.5199999999999998E-2</v>
      </c>
      <c r="S24" s="2">
        <v>8.2100000000000006E-2</v>
      </c>
      <c r="T24" s="2">
        <v>0.14050000000000001</v>
      </c>
      <c r="U24" s="2">
        <v>0.14829999999999999</v>
      </c>
      <c r="V24" s="2">
        <v>2.9011</v>
      </c>
      <c r="W24" s="2">
        <v>2.95</v>
      </c>
      <c r="X24" s="2">
        <v>2.9184000000000001</v>
      </c>
      <c r="Y24" s="2">
        <v>2.8921000000000001</v>
      </c>
    </row>
    <row r="25" spans="1:25" ht="15" customHeight="1" x14ac:dyDescent="0.2">
      <c r="A25" t="s">
        <v>22</v>
      </c>
      <c r="B25" s="77">
        <v>4.7699999999999999E-2</v>
      </c>
      <c r="C25" s="2">
        <v>2.9209000000000001</v>
      </c>
      <c r="D25" s="2">
        <v>2.9243999999999999</v>
      </c>
      <c r="E25" s="2">
        <v>0.42970000000000003</v>
      </c>
      <c r="F25" s="2">
        <v>0.42030000000000001</v>
      </c>
      <c r="G25" s="2">
        <v>2.7027000000000001</v>
      </c>
      <c r="H25" s="2">
        <v>2.7374999999999998</v>
      </c>
      <c r="I25" s="2">
        <v>1.6245000000000001</v>
      </c>
      <c r="J25" s="2">
        <v>1.6012999999999999</v>
      </c>
      <c r="K25" s="2">
        <v>1.2942</v>
      </c>
      <c r="L25" s="2">
        <v>1.2513000000000001</v>
      </c>
      <c r="M25" s="2">
        <v>0.34789999999999999</v>
      </c>
      <c r="N25" s="2">
        <v>0.35110000000000002</v>
      </c>
      <c r="O25" s="2">
        <v>2.8060999999999998</v>
      </c>
      <c r="P25" s="2">
        <v>2.7982</v>
      </c>
      <c r="Q25" s="2">
        <v>1.3108</v>
      </c>
      <c r="R25" s="2">
        <v>1.3265</v>
      </c>
      <c r="S25" s="2">
        <v>2.8540000000000001</v>
      </c>
      <c r="T25" s="2">
        <v>2.8319999999999999</v>
      </c>
      <c r="U25" s="2">
        <v>0.47470000000000001</v>
      </c>
      <c r="V25" s="2">
        <v>0.46589999999999998</v>
      </c>
      <c r="W25" s="2">
        <v>0.33739999999999998</v>
      </c>
      <c r="X25" s="2">
        <v>0.33160000000000001</v>
      </c>
      <c r="Y25" s="77">
        <v>7.0699999999999999E-2</v>
      </c>
    </row>
    <row r="26" spans="1:25" ht="15" customHeight="1" x14ac:dyDescent="0.2">
      <c r="A26" t="s">
        <v>23</v>
      </c>
      <c r="B26" s="2">
        <v>1.2118</v>
      </c>
      <c r="C26" s="2">
        <v>1.1319999999999999</v>
      </c>
      <c r="D26" s="2">
        <v>1.2843</v>
      </c>
      <c r="E26" s="2">
        <v>1.1843999999999999</v>
      </c>
      <c r="F26" s="2">
        <v>0.1096</v>
      </c>
      <c r="G26" s="2">
        <v>0.1046</v>
      </c>
      <c r="H26" s="2">
        <v>0.11269999999999999</v>
      </c>
      <c r="I26" s="2">
        <v>0.1174</v>
      </c>
      <c r="J26" s="2">
        <v>0.1075</v>
      </c>
      <c r="K26" s="2">
        <v>9.9599999999999994E-2</v>
      </c>
      <c r="L26" s="2">
        <v>3.044</v>
      </c>
      <c r="M26" s="2">
        <v>3.0354999999999999</v>
      </c>
      <c r="N26" s="2">
        <v>8.5500000000000007E-2</v>
      </c>
      <c r="O26" s="2">
        <v>8.0699999999999994E-2</v>
      </c>
      <c r="P26" s="2">
        <v>8.6199999999999999E-2</v>
      </c>
      <c r="Q26" s="2">
        <v>8.8400000000000006E-2</v>
      </c>
      <c r="R26" s="2">
        <v>1.4087000000000001</v>
      </c>
      <c r="S26" s="2">
        <v>1.3446</v>
      </c>
      <c r="T26" s="2">
        <v>1.3942000000000001</v>
      </c>
      <c r="U26" s="2">
        <v>1.3549</v>
      </c>
      <c r="V26" s="2">
        <v>1.5254000000000001</v>
      </c>
      <c r="W26" s="2">
        <v>1.4584999999999999</v>
      </c>
      <c r="X26" s="2">
        <v>1.4225000000000001</v>
      </c>
      <c r="Y26" s="2">
        <v>1.4403999999999999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7" ht="15" customHeight="1" x14ac:dyDescent="0.2">
      <c r="C49" t="s">
        <v>205</v>
      </c>
      <c r="D49" t="s">
        <v>206</v>
      </c>
      <c r="S49" t="s">
        <v>317</v>
      </c>
    </row>
    <row r="50" spans="2:27" ht="15" customHeight="1" thickBot="1" x14ac:dyDescent="0.25">
      <c r="B50" t="s">
        <v>207</v>
      </c>
      <c r="C50">
        <v>200</v>
      </c>
      <c r="D50" s="3">
        <f>AVERAGE(B11,Y11)</f>
        <v>2.7553999999999998</v>
      </c>
    </row>
    <row r="51" spans="2:27" ht="15" customHeight="1" x14ac:dyDescent="0.2">
      <c r="B51" t="s">
        <v>208</v>
      </c>
      <c r="C51">
        <v>150</v>
      </c>
      <c r="D51" s="3">
        <f>AVERAGE(B13,Y13)</f>
        <v>2.4759500000000001</v>
      </c>
      <c r="S51" s="17" t="s">
        <v>318</v>
      </c>
      <c r="T51" s="17"/>
    </row>
    <row r="52" spans="2:27" ht="15" customHeight="1" x14ac:dyDescent="0.2">
      <c r="B52" t="s">
        <v>209</v>
      </c>
      <c r="C52">
        <v>100</v>
      </c>
      <c r="D52" s="3">
        <f>AVERAGE(B15,Y15)</f>
        <v>1.9047999999999998</v>
      </c>
      <c r="S52" t="s">
        <v>319</v>
      </c>
      <c r="T52">
        <v>0.97902856960717188</v>
      </c>
    </row>
    <row r="53" spans="2:27" ht="15" customHeight="1" x14ac:dyDescent="0.2">
      <c r="B53" t="s">
        <v>210</v>
      </c>
      <c r="C53">
        <v>80</v>
      </c>
      <c r="D53" s="3">
        <f>AVERAGE(B17,Y17)</f>
        <v>1.5064500000000001</v>
      </c>
      <c r="S53" t="s">
        <v>320</v>
      </c>
      <c r="T53">
        <v>0.95849694010706499</v>
      </c>
    </row>
    <row r="54" spans="2:27" ht="15" customHeight="1" x14ac:dyDescent="0.2">
      <c r="B54" t="s">
        <v>211</v>
      </c>
      <c r="C54">
        <v>40</v>
      </c>
      <c r="D54" s="3">
        <f>AVERAGE(B19,Y19)</f>
        <v>0.73764999999999992</v>
      </c>
      <c r="S54" t="s">
        <v>321</v>
      </c>
      <c r="T54">
        <v>0.95019632812847798</v>
      </c>
    </row>
    <row r="55" spans="2:27" ht="15" customHeight="1" x14ac:dyDescent="0.2">
      <c r="B55" t="s">
        <v>212</v>
      </c>
      <c r="C55">
        <v>20</v>
      </c>
      <c r="D55" s="3">
        <f>AVERAGE(B21,Y21)</f>
        <v>0.33904999999999996</v>
      </c>
      <c r="S55" t="s">
        <v>322</v>
      </c>
      <c r="T55">
        <v>0.22927962114936457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0.17155000000000001</v>
      </c>
      <c r="S56" s="15" t="s">
        <v>323</v>
      </c>
      <c r="T56" s="15">
        <v>7</v>
      </c>
    </row>
    <row r="58" spans="2:27" ht="15" customHeight="1" thickBot="1" x14ac:dyDescent="0.25">
      <c r="S58" t="s">
        <v>324</v>
      </c>
    </row>
    <row r="59" spans="2:27" ht="15" customHeight="1" x14ac:dyDescent="0.2">
      <c r="S59" s="16"/>
      <c r="T59" s="16" t="s">
        <v>329</v>
      </c>
      <c r="U59" s="16" t="s">
        <v>330</v>
      </c>
      <c r="V59" s="16" t="s">
        <v>331</v>
      </c>
      <c r="W59" s="16" t="s">
        <v>13</v>
      </c>
      <c r="X59" s="16" t="s">
        <v>332</v>
      </c>
    </row>
    <row r="60" spans="2:27" ht="15" customHeight="1" x14ac:dyDescent="0.2">
      <c r="S60" t="s">
        <v>325</v>
      </c>
      <c r="T60">
        <v>1</v>
      </c>
      <c r="U60">
        <v>6.0703192059137336</v>
      </c>
      <c r="V60">
        <v>6.0703192059137336</v>
      </c>
      <c r="W60">
        <v>115.4730449489373</v>
      </c>
      <c r="X60">
        <v>1.2095595861348924E-4</v>
      </c>
    </row>
    <row r="61" spans="2:27" ht="15" customHeight="1" x14ac:dyDescent="0.2">
      <c r="S61" t="s">
        <v>326</v>
      </c>
      <c r="T61">
        <v>5</v>
      </c>
      <c r="U61">
        <v>0.2628457233719807</v>
      </c>
      <c r="V61">
        <v>5.2569144674396141E-2</v>
      </c>
    </row>
    <row r="62" spans="2:27" ht="15" customHeight="1" thickBot="1" x14ac:dyDescent="0.25">
      <c r="S62" s="15" t="s">
        <v>327</v>
      </c>
      <c r="T62" s="15">
        <v>6</v>
      </c>
      <c r="U62" s="15">
        <v>6.3331649292857142</v>
      </c>
      <c r="V62" s="15"/>
      <c r="W62" s="15"/>
      <c r="X62" s="15"/>
    </row>
    <row r="63" spans="2:27" ht="15" customHeight="1" thickBot="1" x14ac:dyDescent="0.25"/>
    <row r="64" spans="2:27" ht="15" customHeight="1" x14ac:dyDescent="0.2">
      <c r="S64" s="16"/>
      <c r="T64" s="16" t="s">
        <v>333</v>
      </c>
      <c r="U64" s="16" t="s">
        <v>322</v>
      </c>
      <c r="V64" s="16" t="s">
        <v>334</v>
      </c>
      <c r="W64" s="16" t="s">
        <v>335</v>
      </c>
      <c r="X64" s="16" t="s">
        <v>336</v>
      </c>
      <c r="Y64" s="16" t="s">
        <v>337</v>
      </c>
      <c r="Z64" s="16" t="s">
        <v>338</v>
      </c>
      <c r="AA64" s="16" t="s">
        <v>339</v>
      </c>
    </row>
    <row r="65" spans="19:27" ht="15" customHeight="1" x14ac:dyDescent="0.2">
      <c r="S65" t="s">
        <v>328</v>
      </c>
      <c r="T65">
        <v>0.18490942028985446</v>
      </c>
      <c r="U65">
        <v>0.14342431757756352</v>
      </c>
      <c r="V65">
        <v>1.2892473425216466</v>
      </c>
      <c r="W65">
        <v>0.25373014946668032</v>
      </c>
      <c r="X65">
        <v>-0.18377452526356458</v>
      </c>
      <c r="Y65">
        <v>0.55359336584327345</v>
      </c>
      <c r="Z65">
        <v>-0.18377452526356458</v>
      </c>
      <c r="AA65">
        <v>0.55359336584327345</v>
      </c>
    </row>
    <row r="66" spans="19:27" ht="15" customHeight="1" thickBot="1" x14ac:dyDescent="0.25">
      <c r="S66" s="15" t="s">
        <v>340</v>
      </c>
      <c r="T66" s="15">
        <v>1.4327473429951698E-2</v>
      </c>
      <c r="U66" s="15">
        <v>1.3333043705563998E-3</v>
      </c>
      <c r="V66" s="15">
        <v>10.745838494456232</v>
      </c>
      <c r="W66" s="15">
        <v>1.2095595861348903E-4</v>
      </c>
      <c r="X66" s="15">
        <v>1.0900105433624907E-2</v>
      </c>
      <c r="Y66" s="15">
        <v>1.7754841426278489E-2</v>
      </c>
      <c r="Z66" s="15">
        <v>1.0900105433624907E-2</v>
      </c>
      <c r="AA66" s="15">
        <v>1.7754841426278489E-2</v>
      </c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01F3A-B7E2-4FBF-B134-646DAA843F3A}">
  <sheetPr codeName="Sheet44"/>
  <dimension ref="A1:AA66"/>
  <sheetViews>
    <sheetView topLeftCell="A30" workbookViewId="0">
      <selection activeCell="B49" sqref="B49:D56"/>
    </sheetView>
  </sheetViews>
  <sheetFormatPr defaultColWidth="9.140625" defaultRowHeight="15" customHeight="1" x14ac:dyDescent="0.2"/>
  <cols>
    <col min="1" max="1" width="22.4257812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4966</v>
      </c>
    </row>
    <row r="3" spans="1:25" ht="15" customHeight="1" x14ac:dyDescent="0.2">
      <c r="A3" t="s">
        <v>4967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2.8469000000000002</v>
      </c>
      <c r="C11" s="2">
        <v>1.0746</v>
      </c>
      <c r="D11" s="2">
        <v>1.1882999999999999</v>
      </c>
      <c r="E11" s="2">
        <v>1.9931000000000001</v>
      </c>
      <c r="F11" s="2">
        <v>1.9682999999999999</v>
      </c>
      <c r="G11" s="2">
        <v>1.2271000000000001</v>
      </c>
      <c r="H11" s="2">
        <v>1.2276</v>
      </c>
      <c r="I11" s="2">
        <v>1.1669</v>
      </c>
      <c r="J11" s="2">
        <v>1.0968</v>
      </c>
      <c r="K11" s="2">
        <v>0.13650000000000001</v>
      </c>
      <c r="L11" s="2">
        <v>0.1338</v>
      </c>
      <c r="M11" s="2">
        <v>1.9118999999999999</v>
      </c>
      <c r="N11" s="2">
        <v>2.0024000000000002</v>
      </c>
      <c r="O11" s="2">
        <v>2.883</v>
      </c>
      <c r="P11" s="2">
        <v>2.9011</v>
      </c>
      <c r="Q11" s="2">
        <v>2.1412</v>
      </c>
      <c r="R11" s="2">
        <v>2.3767</v>
      </c>
      <c r="S11" s="2">
        <v>1.8583000000000001</v>
      </c>
      <c r="T11" s="2">
        <v>1.8501000000000001</v>
      </c>
      <c r="U11" s="2">
        <v>1.0112000000000001</v>
      </c>
      <c r="V11" s="2">
        <v>1.0465</v>
      </c>
      <c r="W11" s="2">
        <v>2.0085999999999999</v>
      </c>
      <c r="X11" s="2">
        <v>1.9492</v>
      </c>
      <c r="Y11" s="77">
        <v>2.4801000000000002</v>
      </c>
    </row>
    <row r="12" spans="1:25" ht="15" customHeight="1" x14ac:dyDescent="0.2">
      <c r="A12" t="s">
        <v>9</v>
      </c>
      <c r="B12" s="2">
        <v>0.1118</v>
      </c>
      <c r="C12" s="2">
        <v>0.12</v>
      </c>
      <c r="D12" s="2">
        <v>0.1133</v>
      </c>
      <c r="E12" s="2">
        <v>0.1089</v>
      </c>
      <c r="F12" s="2">
        <v>1.4710000000000001</v>
      </c>
      <c r="G12" s="2">
        <v>1.403</v>
      </c>
      <c r="H12" s="2">
        <v>1.1489</v>
      </c>
      <c r="I12" s="2">
        <v>1.0929</v>
      </c>
      <c r="J12" s="2">
        <v>2.7785000000000002</v>
      </c>
      <c r="K12" s="2">
        <v>2.8001</v>
      </c>
      <c r="L12" s="2">
        <v>2.6821999999999999</v>
      </c>
      <c r="M12" s="2">
        <v>2.6939000000000002</v>
      </c>
      <c r="N12" s="2">
        <v>1.6106</v>
      </c>
      <c r="O12" s="2">
        <v>1.5873999999999999</v>
      </c>
      <c r="P12" s="2">
        <v>2.1255000000000002</v>
      </c>
      <c r="Q12" s="2">
        <v>2.1044</v>
      </c>
      <c r="R12" s="2">
        <v>8.5000000000000006E-2</v>
      </c>
      <c r="S12" s="2">
        <v>8.5500000000000007E-2</v>
      </c>
      <c r="T12" s="2">
        <v>1.3504</v>
      </c>
      <c r="U12" s="2">
        <v>1.3493999999999999</v>
      </c>
      <c r="V12" s="2">
        <v>2.6789000000000001</v>
      </c>
      <c r="W12" s="2">
        <v>2.6269999999999998</v>
      </c>
      <c r="X12" s="2">
        <v>2.5457999999999998</v>
      </c>
      <c r="Y12" s="2">
        <v>2.5228999999999999</v>
      </c>
    </row>
    <row r="13" spans="1:25" ht="15" customHeight="1" x14ac:dyDescent="0.2">
      <c r="A13" t="s">
        <v>10</v>
      </c>
      <c r="B13" s="77">
        <v>2.6114999999999999</v>
      </c>
      <c r="C13" s="2">
        <v>2.6878000000000002</v>
      </c>
      <c r="D13" s="2">
        <v>2.6404000000000001</v>
      </c>
      <c r="E13" s="2">
        <v>0.5181</v>
      </c>
      <c r="F13" s="2">
        <v>0.45379999999999998</v>
      </c>
      <c r="G13" s="2">
        <v>2.8751000000000002</v>
      </c>
      <c r="H13" s="2">
        <v>2.9051</v>
      </c>
      <c r="I13" s="2">
        <v>1.8245</v>
      </c>
      <c r="J13" s="2">
        <v>1.6338999999999999</v>
      </c>
      <c r="K13" s="2">
        <v>1.0306999999999999</v>
      </c>
      <c r="L13" s="2">
        <v>0.95399999999999996</v>
      </c>
      <c r="M13" s="2">
        <v>2.8079999999999998</v>
      </c>
      <c r="N13" s="2">
        <v>2.8822000000000001</v>
      </c>
      <c r="O13" s="2">
        <v>2.8235999999999999</v>
      </c>
      <c r="P13" s="2">
        <v>2.8104</v>
      </c>
      <c r="Q13" s="2">
        <v>1.3454999999999999</v>
      </c>
      <c r="R13" s="2">
        <v>1.2595000000000001</v>
      </c>
      <c r="S13" s="2">
        <v>2.1606000000000001</v>
      </c>
      <c r="T13" s="2">
        <v>2.1766999999999999</v>
      </c>
      <c r="U13" s="2">
        <v>2.8601000000000001</v>
      </c>
      <c r="V13" s="2">
        <v>2.7949000000000002</v>
      </c>
      <c r="W13" s="2">
        <v>2.839</v>
      </c>
      <c r="X13" s="2">
        <v>2.7949999999999999</v>
      </c>
      <c r="Y13" s="77">
        <v>2.3883000000000001</v>
      </c>
    </row>
    <row r="14" spans="1:25" ht="15" customHeight="1" x14ac:dyDescent="0.2">
      <c r="A14" t="s">
        <v>11</v>
      </c>
      <c r="B14" s="2">
        <v>1.3677999999999999</v>
      </c>
      <c r="C14" s="2">
        <v>1.2641</v>
      </c>
      <c r="D14" s="2">
        <v>0.66120000000000001</v>
      </c>
      <c r="E14" s="2">
        <v>0.64380000000000004</v>
      </c>
      <c r="F14" s="2">
        <v>8.4500000000000006E-2</v>
      </c>
      <c r="G14" s="2">
        <v>8.5199999999999998E-2</v>
      </c>
      <c r="H14" s="2">
        <v>8.6199999999999999E-2</v>
      </c>
      <c r="I14" s="2">
        <v>9.4299999999999995E-2</v>
      </c>
      <c r="J14" s="2">
        <v>2.8443999999999998</v>
      </c>
      <c r="K14" s="2">
        <v>2.8273999999999999</v>
      </c>
      <c r="L14" s="2">
        <v>2.8331</v>
      </c>
      <c r="M14" s="2">
        <v>2.7942</v>
      </c>
      <c r="N14" s="2">
        <v>2.7829000000000002</v>
      </c>
      <c r="O14" s="2">
        <v>2.7623000000000002</v>
      </c>
      <c r="P14" s="2">
        <v>2.7934000000000001</v>
      </c>
      <c r="Q14" s="2">
        <v>2.7957000000000001</v>
      </c>
      <c r="R14" s="2">
        <v>8.5199999999999998E-2</v>
      </c>
      <c r="S14" s="2">
        <v>8.3099999999999993E-2</v>
      </c>
      <c r="T14" s="2">
        <v>0.1749</v>
      </c>
      <c r="U14" s="2">
        <v>0.18360000000000001</v>
      </c>
      <c r="V14" s="2">
        <v>1.3634999999999999</v>
      </c>
      <c r="W14" s="2">
        <v>1.3773</v>
      </c>
      <c r="X14" s="2">
        <v>2.5535999999999999</v>
      </c>
      <c r="Y14" s="2">
        <v>2.5602999999999998</v>
      </c>
    </row>
    <row r="15" spans="1:25" ht="15" customHeight="1" x14ac:dyDescent="0.2">
      <c r="A15" t="s">
        <v>12</v>
      </c>
      <c r="B15" s="77">
        <v>2.0691999999999999</v>
      </c>
      <c r="C15" s="2">
        <v>2.8751000000000002</v>
      </c>
      <c r="D15" s="2">
        <v>2.8649</v>
      </c>
      <c r="E15" s="2">
        <v>2.6503000000000001</v>
      </c>
      <c r="F15" s="2">
        <v>2.6876000000000002</v>
      </c>
      <c r="G15" s="2">
        <v>0.80649999999999999</v>
      </c>
      <c r="H15" s="2">
        <v>0.76970000000000005</v>
      </c>
      <c r="I15" s="2">
        <v>0.58109999999999995</v>
      </c>
      <c r="J15" s="2">
        <v>0.64470000000000005</v>
      </c>
      <c r="K15" s="2">
        <v>2.9073000000000002</v>
      </c>
      <c r="L15" s="2">
        <v>2.8597000000000001</v>
      </c>
      <c r="M15" s="2">
        <v>2.8488000000000002</v>
      </c>
      <c r="N15" s="2">
        <v>2.8772000000000002</v>
      </c>
      <c r="O15" s="2">
        <v>1.3493999999999999</v>
      </c>
      <c r="P15" s="2">
        <v>1.4127000000000001</v>
      </c>
      <c r="Q15" s="2">
        <v>2.6114000000000002</v>
      </c>
      <c r="R15" s="2">
        <v>2.6095000000000002</v>
      </c>
      <c r="S15" s="2">
        <v>2.4376000000000002</v>
      </c>
      <c r="T15" s="2">
        <v>2.3241000000000001</v>
      </c>
      <c r="U15" s="2">
        <v>2.3029999999999999</v>
      </c>
      <c r="V15" s="2">
        <v>2.1863999999999999</v>
      </c>
      <c r="W15" s="2">
        <v>0.39589999999999997</v>
      </c>
      <c r="X15" s="2">
        <v>0.38069999999999998</v>
      </c>
      <c r="Y15" s="77">
        <v>1.8980999999999999</v>
      </c>
    </row>
    <row r="16" spans="1:25" ht="15" customHeight="1" x14ac:dyDescent="0.2">
      <c r="A16" t="s">
        <v>13</v>
      </c>
      <c r="B16" s="2">
        <v>2.9474</v>
      </c>
      <c r="C16" s="2">
        <v>2.9241000000000001</v>
      </c>
      <c r="D16" s="2">
        <v>2.9104000000000001</v>
      </c>
      <c r="E16" s="2">
        <v>2.8363</v>
      </c>
      <c r="F16" s="2">
        <v>2.6959</v>
      </c>
      <c r="G16" s="2">
        <v>2.6818</v>
      </c>
      <c r="H16" s="2">
        <v>2.3963000000000001</v>
      </c>
      <c r="I16" s="2">
        <v>2.3877000000000002</v>
      </c>
      <c r="J16" s="2">
        <v>9.2899999999999996E-2</v>
      </c>
      <c r="K16" s="2">
        <v>8.7800000000000003E-2</v>
      </c>
      <c r="L16" s="2">
        <v>8.4900000000000003E-2</v>
      </c>
      <c r="M16" s="2">
        <v>9.2299999999999993E-2</v>
      </c>
      <c r="N16" s="2">
        <v>0.1019</v>
      </c>
      <c r="O16" s="2">
        <v>9.2899999999999996E-2</v>
      </c>
      <c r="P16" s="2">
        <v>9.0499999999999997E-2</v>
      </c>
      <c r="Q16" s="2">
        <v>9.35E-2</v>
      </c>
      <c r="R16" s="2">
        <v>2.0089000000000001</v>
      </c>
      <c r="S16" s="2">
        <v>1.9521999999999999</v>
      </c>
      <c r="T16" s="2">
        <v>1.7965</v>
      </c>
      <c r="U16" s="2">
        <v>1.7336</v>
      </c>
      <c r="V16" s="2">
        <v>0.1018</v>
      </c>
      <c r="W16" s="2">
        <v>9.7299999999999998E-2</v>
      </c>
      <c r="X16" s="2">
        <v>1.5411999999999999</v>
      </c>
      <c r="Y16" s="2">
        <v>1.2891999999999999</v>
      </c>
    </row>
    <row r="17" spans="1:25" ht="15" customHeight="1" x14ac:dyDescent="0.2">
      <c r="A17" t="s">
        <v>14</v>
      </c>
      <c r="B17" s="77">
        <v>1.619</v>
      </c>
      <c r="C17" s="2">
        <v>2.8967999999999998</v>
      </c>
      <c r="D17" s="2">
        <v>2.9024000000000001</v>
      </c>
      <c r="E17" s="2">
        <v>8.2100000000000006E-2</v>
      </c>
      <c r="F17" s="2">
        <v>6.9500000000000006E-2</v>
      </c>
      <c r="G17" s="2">
        <v>2.5634000000000001</v>
      </c>
      <c r="H17" s="2">
        <v>2.5769000000000002</v>
      </c>
      <c r="I17" s="2">
        <v>2.8001</v>
      </c>
      <c r="J17" s="2">
        <v>2.8864999999999998</v>
      </c>
      <c r="K17" s="2">
        <v>2.6480999999999999</v>
      </c>
      <c r="L17" s="2">
        <v>2.746</v>
      </c>
      <c r="M17" s="2">
        <v>2.8618000000000001</v>
      </c>
      <c r="N17" s="2">
        <v>2.9135</v>
      </c>
      <c r="O17" s="2">
        <v>2.7181999999999999</v>
      </c>
      <c r="P17" s="2">
        <v>2.7608999999999999</v>
      </c>
      <c r="Q17" s="2">
        <v>2.9003999999999999</v>
      </c>
      <c r="R17" s="2">
        <v>2.8591000000000002</v>
      </c>
      <c r="S17" s="2">
        <v>2.8371</v>
      </c>
      <c r="T17" s="2">
        <v>2.8601000000000001</v>
      </c>
      <c r="U17" s="2">
        <v>2.6831999999999998</v>
      </c>
      <c r="V17" s="2">
        <v>2.6511999999999998</v>
      </c>
      <c r="W17" s="2">
        <v>2.5558000000000001</v>
      </c>
      <c r="X17" s="2">
        <v>2.5409000000000002</v>
      </c>
      <c r="Y17" s="77">
        <v>1.427</v>
      </c>
    </row>
    <row r="18" spans="1:25" ht="15" customHeight="1" x14ac:dyDescent="0.2">
      <c r="A18" t="s">
        <v>15</v>
      </c>
      <c r="B18" s="2">
        <v>2.9527000000000001</v>
      </c>
      <c r="C18" s="2">
        <v>2.9474</v>
      </c>
      <c r="D18" s="2">
        <v>2.9184000000000001</v>
      </c>
      <c r="E18" s="2">
        <v>2.8713000000000002</v>
      </c>
      <c r="F18" s="2">
        <v>2.5242</v>
      </c>
      <c r="G18" s="2">
        <v>2.5935000000000001</v>
      </c>
      <c r="H18" s="2">
        <v>2.6572</v>
      </c>
      <c r="I18" s="2">
        <v>2.6089000000000002</v>
      </c>
      <c r="J18" s="2">
        <v>9.9900000000000003E-2</v>
      </c>
      <c r="K18" s="2">
        <v>9.7199999999999995E-2</v>
      </c>
      <c r="L18" s="2">
        <v>0.1003</v>
      </c>
      <c r="M18" s="2">
        <v>0.1019</v>
      </c>
      <c r="N18" s="2">
        <v>2.3591000000000002</v>
      </c>
      <c r="O18" s="2">
        <v>2.2846000000000002</v>
      </c>
      <c r="P18" s="2">
        <v>0.95599999999999996</v>
      </c>
      <c r="Q18" s="2">
        <v>1.0052000000000001</v>
      </c>
      <c r="R18" s="2">
        <v>2.8986000000000001</v>
      </c>
      <c r="S18" s="2">
        <v>2.8820000000000001</v>
      </c>
      <c r="T18" s="2">
        <v>2.5565000000000002</v>
      </c>
      <c r="U18" s="2">
        <v>2.2618</v>
      </c>
      <c r="V18" s="2">
        <v>2.7862</v>
      </c>
      <c r="W18" s="2">
        <v>2.7791000000000001</v>
      </c>
      <c r="X18" s="2">
        <v>2.3264999999999998</v>
      </c>
      <c r="Y18" s="2">
        <v>2.1865999999999999</v>
      </c>
    </row>
    <row r="19" spans="1:25" ht="15" customHeight="1" x14ac:dyDescent="0.2">
      <c r="A19" t="s">
        <v>16</v>
      </c>
      <c r="B19" s="77">
        <v>0.7389</v>
      </c>
      <c r="C19" s="2">
        <v>2.8338000000000001</v>
      </c>
      <c r="D19" s="2">
        <v>2.802</v>
      </c>
      <c r="E19" s="2">
        <v>2.8626</v>
      </c>
      <c r="F19" s="2">
        <v>2.8540000000000001</v>
      </c>
      <c r="G19" s="2">
        <v>1.1466000000000001</v>
      </c>
      <c r="H19" s="2">
        <v>1.1726000000000001</v>
      </c>
      <c r="I19" s="2">
        <v>0.96730000000000005</v>
      </c>
      <c r="J19" s="2">
        <v>0.93169999999999997</v>
      </c>
      <c r="K19" s="2">
        <v>1.4935</v>
      </c>
      <c r="L19" s="2">
        <v>1.5804</v>
      </c>
      <c r="M19" s="2">
        <v>0.95120000000000005</v>
      </c>
      <c r="N19" s="2">
        <v>1.0126999999999999</v>
      </c>
      <c r="O19" s="2">
        <v>2.1425000000000001</v>
      </c>
      <c r="P19" s="2">
        <v>2.1248999999999998</v>
      </c>
      <c r="Q19" s="2">
        <v>1.1725000000000001</v>
      </c>
      <c r="R19" s="2">
        <v>1.1545000000000001</v>
      </c>
      <c r="S19" s="2">
        <v>0.68210000000000004</v>
      </c>
      <c r="T19" s="2">
        <v>0.73640000000000005</v>
      </c>
      <c r="U19" s="2">
        <v>0.46389999999999998</v>
      </c>
      <c r="V19" s="2">
        <v>0.47370000000000001</v>
      </c>
      <c r="W19" s="2">
        <v>2.1739999999999999</v>
      </c>
      <c r="X19" s="2">
        <v>2.1236000000000002</v>
      </c>
      <c r="Y19" s="77">
        <v>0.82310000000000005</v>
      </c>
    </row>
    <row r="20" spans="1:25" ht="15" customHeight="1" x14ac:dyDescent="0.2">
      <c r="A20" t="s">
        <v>17</v>
      </c>
      <c r="B20" s="2">
        <v>0.10639999999999999</v>
      </c>
      <c r="C20" s="2">
        <v>0.11119999999999999</v>
      </c>
      <c r="D20" s="2">
        <v>9.1600000000000001E-2</v>
      </c>
      <c r="E20" s="2">
        <v>9.3399999999999997E-2</v>
      </c>
      <c r="F20" s="2">
        <v>2.9161999999999999</v>
      </c>
      <c r="G20" s="2">
        <v>2.9079000000000002</v>
      </c>
      <c r="H20" s="2">
        <v>2.8976000000000002</v>
      </c>
      <c r="I20" s="2">
        <v>2.8429000000000002</v>
      </c>
      <c r="J20" s="2">
        <v>0.13270000000000001</v>
      </c>
      <c r="K20" s="2">
        <v>0.12770000000000001</v>
      </c>
      <c r="L20" s="2">
        <v>0.1229</v>
      </c>
      <c r="M20" s="2">
        <v>0.12189999999999999</v>
      </c>
      <c r="N20" s="2">
        <v>9.0800000000000006E-2</v>
      </c>
      <c r="O20" s="2">
        <v>8.0699999999999994E-2</v>
      </c>
      <c r="P20" s="2">
        <v>2.8717000000000001</v>
      </c>
      <c r="Q20" s="2">
        <v>2.8721000000000001</v>
      </c>
      <c r="R20" s="2">
        <v>2.8841000000000001</v>
      </c>
      <c r="S20" s="2">
        <v>2.9079999999999999</v>
      </c>
      <c r="T20" s="2">
        <v>2.4710999999999999</v>
      </c>
      <c r="U20" s="2">
        <v>2.4887000000000001</v>
      </c>
      <c r="V20" s="2">
        <v>2.7985000000000002</v>
      </c>
      <c r="W20" s="2">
        <v>2.8214999999999999</v>
      </c>
      <c r="X20" s="2">
        <v>2.0756999999999999</v>
      </c>
      <c r="Y20" s="2">
        <v>2.2412000000000001</v>
      </c>
    </row>
    <row r="21" spans="1:25" ht="15" customHeight="1" x14ac:dyDescent="0.2">
      <c r="A21" t="s">
        <v>18</v>
      </c>
      <c r="B21" s="77">
        <v>0.34310000000000002</v>
      </c>
      <c r="C21" s="2">
        <v>2.9034</v>
      </c>
      <c r="D21" s="2">
        <v>2.8858000000000001</v>
      </c>
      <c r="E21" s="2">
        <v>2.9036</v>
      </c>
      <c r="F21" s="2">
        <v>2.8127</v>
      </c>
      <c r="G21" s="2">
        <v>2.794</v>
      </c>
      <c r="H21" s="2">
        <v>2.7608999999999999</v>
      </c>
      <c r="I21" s="2">
        <v>1.1878</v>
      </c>
      <c r="J21" s="2">
        <v>1.1704000000000001</v>
      </c>
      <c r="K21" s="2">
        <v>0.38729999999999998</v>
      </c>
      <c r="L21" s="2">
        <v>0.38390000000000002</v>
      </c>
      <c r="M21" s="2">
        <v>9.5600000000000004E-2</v>
      </c>
      <c r="N21" s="2">
        <v>0.1013</v>
      </c>
      <c r="O21" s="2">
        <v>8.6800000000000002E-2</v>
      </c>
      <c r="P21" s="2">
        <v>8.6300000000000002E-2</v>
      </c>
      <c r="Q21" s="2">
        <v>2.8690000000000002</v>
      </c>
      <c r="R21" s="2">
        <v>2.8662999999999998</v>
      </c>
      <c r="S21" s="2">
        <v>2.7879999999999998</v>
      </c>
      <c r="T21" s="2">
        <v>2.8498000000000001</v>
      </c>
      <c r="U21" s="2">
        <v>1.7445999999999999</v>
      </c>
      <c r="V21" s="2">
        <v>1.6729000000000001</v>
      </c>
      <c r="W21" s="2">
        <v>1.0565</v>
      </c>
      <c r="X21" s="2">
        <v>1.0595000000000001</v>
      </c>
      <c r="Y21" s="77">
        <v>0.36330000000000001</v>
      </c>
    </row>
    <row r="22" spans="1:25" ht="15" customHeight="1" x14ac:dyDescent="0.2">
      <c r="A22" t="s">
        <v>19</v>
      </c>
      <c r="B22" s="2">
        <v>0.1452</v>
      </c>
      <c r="C22" s="2">
        <v>0.1452</v>
      </c>
      <c r="D22" s="2">
        <v>2.5167999999999999</v>
      </c>
      <c r="E22" s="2">
        <v>2.7570999999999999</v>
      </c>
      <c r="F22" s="2">
        <v>2.6436000000000002</v>
      </c>
      <c r="G22" s="2">
        <v>2.5657999999999999</v>
      </c>
      <c r="H22" s="2">
        <v>2.5893999999999999</v>
      </c>
      <c r="I22" s="2">
        <v>2.6438999999999999</v>
      </c>
      <c r="J22" s="2">
        <v>2.6633</v>
      </c>
      <c r="K22" s="2">
        <v>2.6284000000000001</v>
      </c>
      <c r="L22" s="2">
        <v>1.0193000000000001</v>
      </c>
      <c r="M22" s="2">
        <v>0.98980000000000001</v>
      </c>
      <c r="N22" s="2">
        <v>2.8121</v>
      </c>
      <c r="O22" s="2">
        <v>2.8222</v>
      </c>
      <c r="P22" s="2">
        <v>2.1518999999999999</v>
      </c>
      <c r="Q22" s="2">
        <v>2.1915</v>
      </c>
      <c r="R22" s="2">
        <v>2.8738999999999999</v>
      </c>
      <c r="S22" s="2">
        <v>2.8365</v>
      </c>
      <c r="T22" s="2">
        <v>2.9060999999999999</v>
      </c>
      <c r="U22" s="2">
        <v>2.8729</v>
      </c>
      <c r="V22" s="2">
        <v>2.8241000000000001</v>
      </c>
      <c r="W22" s="2">
        <v>2.8144</v>
      </c>
      <c r="X22" s="2">
        <v>1.2718</v>
      </c>
      <c r="Y22" s="2">
        <v>1.1560999999999999</v>
      </c>
    </row>
    <row r="23" spans="1:25" ht="15" customHeight="1" x14ac:dyDescent="0.2">
      <c r="A23" t="s">
        <v>20</v>
      </c>
      <c r="B23" s="77">
        <v>0.15920000000000001</v>
      </c>
      <c r="C23" s="2">
        <v>2.9855</v>
      </c>
      <c r="D23" s="2">
        <v>2.9306000000000001</v>
      </c>
      <c r="E23" s="2">
        <v>2.8496999999999999</v>
      </c>
      <c r="F23" s="2">
        <v>2.8761000000000001</v>
      </c>
      <c r="G23" s="2">
        <v>2.7323</v>
      </c>
      <c r="H23" s="2">
        <v>2.7393999999999998</v>
      </c>
      <c r="I23" s="2">
        <v>2.4508000000000001</v>
      </c>
      <c r="J23" s="2">
        <v>2.4474999999999998</v>
      </c>
      <c r="K23" s="2">
        <v>2.613</v>
      </c>
      <c r="L23" s="2">
        <v>2.6360999999999999</v>
      </c>
      <c r="M23" s="2">
        <v>0.99029999999999996</v>
      </c>
      <c r="N23" s="2">
        <v>0.99529999999999996</v>
      </c>
      <c r="O23" s="2">
        <v>1.8035000000000001</v>
      </c>
      <c r="P23" s="2">
        <v>1.7968999999999999</v>
      </c>
      <c r="Q23" s="2">
        <v>0.92030000000000001</v>
      </c>
      <c r="R23" s="2">
        <v>0.9153</v>
      </c>
      <c r="S23" s="2">
        <v>1.0958000000000001</v>
      </c>
      <c r="T23" s="2">
        <v>1.0029999999999999</v>
      </c>
      <c r="U23" s="2">
        <v>2.8458000000000001</v>
      </c>
      <c r="V23" s="2">
        <v>2.8180999999999998</v>
      </c>
      <c r="W23" s="2">
        <v>0.75280000000000002</v>
      </c>
      <c r="X23" s="2">
        <v>0.78510000000000002</v>
      </c>
      <c r="Y23" s="77">
        <v>0.19259999999999999</v>
      </c>
    </row>
    <row r="24" spans="1:25" ht="15" customHeight="1" x14ac:dyDescent="0.2">
      <c r="A24" t="s">
        <v>21</v>
      </c>
      <c r="B24" s="2">
        <v>0.128</v>
      </c>
      <c r="C24" s="2">
        <v>0.13339999999999999</v>
      </c>
      <c r="D24" s="2">
        <v>2.5508999999999999</v>
      </c>
      <c r="E24" s="2">
        <v>2.5436000000000001</v>
      </c>
      <c r="F24" s="2">
        <v>2.9575999999999998</v>
      </c>
      <c r="G24" s="2">
        <v>2.9485999999999999</v>
      </c>
      <c r="H24" s="2">
        <v>2.9131999999999998</v>
      </c>
      <c r="I24" s="2">
        <v>2.9327999999999999</v>
      </c>
      <c r="J24" s="2">
        <v>1.1489</v>
      </c>
      <c r="K24" s="2">
        <v>1.0973999999999999</v>
      </c>
      <c r="L24" s="2">
        <v>0.56030000000000002</v>
      </c>
      <c r="M24" s="2">
        <v>0.52790000000000004</v>
      </c>
      <c r="N24" s="2">
        <v>0.1487</v>
      </c>
      <c r="O24" s="2">
        <v>0.13100000000000001</v>
      </c>
      <c r="P24" s="2">
        <v>2.8757999999999999</v>
      </c>
      <c r="Q24" s="2">
        <v>2.8658000000000001</v>
      </c>
      <c r="R24" s="2">
        <v>2.8521000000000001</v>
      </c>
      <c r="S24" s="2">
        <v>2.8414999999999999</v>
      </c>
      <c r="T24" s="2">
        <v>2.9110999999999998</v>
      </c>
      <c r="U24" s="2">
        <v>2.8668</v>
      </c>
      <c r="V24" s="2">
        <v>9.5799999999999996E-2</v>
      </c>
      <c r="W24" s="2">
        <v>8.6099999999999996E-2</v>
      </c>
      <c r="X24" s="2">
        <v>8.5500000000000007E-2</v>
      </c>
      <c r="Y24" s="2">
        <v>9.0700000000000003E-2</v>
      </c>
    </row>
    <row r="25" spans="1:25" ht="15" customHeight="1" x14ac:dyDescent="0.2">
      <c r="A25" t="s">
        <v>22</v>
      </c>
      <c r="B25" s="77">
        <v>5.1700000000000003E-2</v>
      </c>
      <c r="C25" s="2">
        <v>0.34989999999999999</v>
      </c>
      <c r="D25" s="2">
        <v>0.34689999999999999</v>
      </c>
      <c r="E25" s="2">
        <v>0.43190000000000001</v>
      </c>
      <c r="F25" s="2">
        <v>0.43240000000000001</v>
      </c>
      <c r="G25" s="2">
        <v>0.79590000000000005</v>
      </c>
      <c r="H25" s="2">
        <v>0.80030000000000001</v>
      </c>
      <c r="I25" s="2">
        <v>0.1545</v>
      </c>
      <c r="J25" s="2">
        <v>0.1484</v>
      </c>
      <c r="K25" s="2">
        <v>0.13830000000000001</v>
      </c>
      <c r="L25" s="2">
        <v>0.14419999999999999</v>
      </c>
      <c r="M25" s="2">
        <v>9.2600000000000002E-2</v>
      </c>
      <c r="N25" s="2">
        <v>9.8799999999999999E-2</v>
      </c>
      <c r="O25" s="2">
        <v>8.6900000000000005E-2</v>
      </c>
      <c r="P25" s="2">
        <v>8.6400000000000005E-2</v>
      </c>
      <c r="Q25" s="2">
        <v>0.9456</v>
      </c>
      <c r="R25" s="2">
        <v>0.92</v>
      </c>
      <c r="S25" s="2">
        <v>1.0153000000000001</v>
      </c>
      <c r="T25" s="2">
        <v>0.99719999999999998</v>
      </c>
      <c r="U25" s="2">
        <v>0.1198</v>
      </c>
      <c r="V25" s="2">
        <v>0.12540000000000001</v>
      </c>
      <c r="W25" s="2">
        <v>2.5421999999999998</v>
      </c>
      <c r="X25" s="2">
        <v>2.5766</v>
      </c>
      <c r="Y25" s="77">
        <v>5.8000000000000003E-2</v>
      </c>
    </row>
    <row r="26" spans="1:25" ht="15" customHeight="1" x14ac:dyDescent="0.2">
      <c r="A26" t="s">
        <v>23</v>
      </c>
      <c r="B26" s="2">
        <v>8.2699999999999996E-2</v>
      </c>
      <c r="C26" s="2">
        <v>8.4900000000000003E-2</v>
      </c>
      <c r="D26" s="2">
        <v>8.1500000000000003E-2</v>
      </c>
      <c r="E26" s="2">
        <v>7.9500000000000001E-2</v>
      </c>
      <c r="F26" s="2">
        <v>0.98780000000000001</v>
      </c>
      <c r="G26" s="2">
        <v>0.93210000000000004</v>
      </c>
      <c r="H26" s="2">
        <v>0.72660000000000002</v>
      </c>
      <c r="I26" s="2">
        <v>0.69679999999999997</v>
      </c>
      <c r="J26" s="2">
        <v>1.8635999999999999</v>
      </c>
      <c r="K26" s="2">
        <v>1.7643</v>
      </c>
      <c r="L26" s="2">
        <v>0.53300000000000003</v>
      </c>
      <c r="M26" s="2">
        <v>0.57750000000000001</v>
      </c>
      <c r="N26" s="2">
        <v>3.0672999999999999</v>
      </c>
      <c r="O26" s="2">
        <v>3.0415000000000001</v>
      </c>
      <c r="P26" s="2">
        <v>2.5392000000000001</v>
      </c>
      <c r="Q26" s="2">
        <v>2.516</v>
      </c>
      <c r="R26" s="2">
        <v>3.0539000000000001</v>
      </c>
      <c r="S26" s="2">
        <v>3.0434999999999999</v>
      </c>
      <c r="T26" s="2">
        <v>3.0263</v>
      </c>
      <c r="U26" s="2">
        <v>3.0152999999999999</v>
      </c>
      <c r="V26" s="2">
        <v>2.8706999999999998</v>
      </c>
      <c r="W26" s="2">
        <v>2.8687999999999998</v>
      </c>
      <c r="X26" s="2">
        <v>2.0013999999999998</v>
      </c>
      <c r="Y26" s="2">
        <v>1.9834000000000001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7" ht="15" customHeight="1" x14ac:dyDescent="0.2">
      <c r="C49" t="s">
        <v>205</v>
      </c>
      <c r="D49" t="s">
        <v>206</v>
      </c>
      <c r="S49" t="s">
        <v>317</v>
      </c>
    </row>
    <row r="50" spans="2:27" ht="15" customHeight="1" thickBot="1" x14ac:dyDescent="0.25">
      <c r="B50" t="s">
        <v>207</v>
      </c>
      <c r="C50">
        <v>200</v>
      </c>
      <c r="D50" s="3">
        <f>AVERAGE(B11,Y11)</f>
        <v>2.6635</v>
      </c>
    </row>
    <row r="51" spans="2:27" ht="15" customHeight="1" x14ac:dyDescent="0.2">
      <c r="B51" t="s">
        <v>208</v>
      </c>
      <c r="C51">
        <v>150</v>
      </c>
      <c r="D51" s="3">
        <f>AVERAGE(B13,Y13)</f>
        <v>2.4999000000000002</v>
      </c>
      <c r="S51" s="17" t="s">
        <v>318</v>
      </c>
      <c r="T51" s="17"/>
    </row>
    <row r="52" spans="2:27" ht="15" customHeight="1" x14ac:dyDescent="0.2">
      <c r="B52" t="s">
        <v>209</v>
      </c>
      <c r="C52">
        <v>100</v>
      </c>
      <c r="D52" s="3">
        <f>AVERAGE(B15,Y15)</f>
        <v>1.9836499999999999</v>
      </c>
      <c r="S52" t="s">
        <v>319</v>
      </c>
      <c r="T52">
        <v>0.96850631384468866</v>
      </c>
    </row>
    <row r="53" spans="2:27" ht="15" customHeight="1" x14ac:dyDescent="0.2">
      <c r="B53" t="s">
        <v>210</v>
      </c>
      <c r="C53">
        <v>80</v>
      </c>
      <c r="D53" s="3">
        <f>AVERAGE(B17,Y17)</f>
        <v>1.5230000000000001</v>
      </c>
      <c r="S53" t="s">
        <v>320</v>
      </c>
      <c r="T53">
        <v>0.93800447995702652</v>
      </c>
    </row>
    <row r="54" spans="2:27" ht="15" customHeight="1" x14ac:dyDescent="0.2">
      <c r="B54" t="s">
        <v>211</v>
      </c>
      <c r="C54">
        <v>40</v>
      </c>
      <c r="D54" s="3">
        <f>AVERAGE(B19,Y19)</f>
        <v>0.78100000000000003</v>
      </c>
      <c r="S54" t="s">
        <v>321</v>
      </c>
      <c r="T54">
        <v>0.92560537594843184</v>
      </c>
    </row>
    <row r="55" spans="2:27" ht="15" customHeight="1" x14ac:dyDescent="0.2">
      <c r="B55" t="s">
        <v>212</v>
      </c>
      <c r="C55">
        <v>20</v>
      </c>
      <c r="D55" s="3">
        <f>AVERAGE(B21,Y21)</f>
        <v>0.35320000000000001</v>
      </c>
      <c r="S55" t="s">
        <v>322</v>
      </c>
      <c r="T55">
        <v>0.27579899419686066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0.1759</v>
      </c>
      <c r="S56" s="15" t="s">
        <v>323</v>
      </c>
      <c r="T56" s="15">
        <v>7</v>
      </c>
    </row>
    <row r="58" spans="2:27" ht="15" customHeight="1" thickBot="1" x14ac:dyDescent="0.25">
      <c r="S58" t="s">
        <v>324</v>
      </c>
    </row>
    <row r="59" spans="2:27" ht="15" customHeight="1" x14ac:dyDescent="0.2">
      <c r="S59" s="16"/>
      <c r="T59" s="16" t="s">
        <v>329</v>
      </c>
      <c r="U59" s="16" t="s">
        <v>330</v>
      </c>
      <c r="V59" s="16" t="s">
        <v>331</v>
      </c>
      <c r="W59" s="16" t="s">
        <v>13</v>
      </c>
      <c r="X59" s="16" t="s">
        <v>332</v>
      </c>
    </row>
    <row r="60" spans="2:27" ht="15" customHeight="1" x14ac:dyDescent="0.2">
      <c r="S60" t="s">
        <v>325</v>
      </c>
      <c r="T60">
        <v>1</v>
      </c>
      <c r="U60">
        <v>5.7543989175714296</v>
      </c>
      <c r="V60">
        <v>5.7543989175714296</v>
      </c>
      <c r="W60">
        <v>75.650988918782303</v>
      </c>
      <c r="X60">
        <v>3.323882640255192E-4</v>
      </c>
    </row>
    <row r="61" spans="2:27" ht="15" customHeight="1" x14ac:dyDescent="0.2">
      <c r="S61" t="s">
        <v>326</v>
      </c>
      <c r="T61">
        <v>5</v>
      </c>
      <c r="U61">
        <v>0.3803254259999998</v>
      </c>
      <c r="V61">
        <v>7.6065085199999966E-2</v>
      </c>
    </row>
    <row r="62" spans="2:27" ht="15" customHeight="1" thickBot="1" x14ac:dyDescent="0.25">
      <c r="S62" s="15" t="s">
        <v>327</v>
      </c>
      <c r="T62" s="15">
        <v>6</v>
      </c>
      <c r="U62" s="15">
        <v>6.1347243435714294</v>
      </c>
      <c r="V62" s="15"/>
      <c r="W62" s="15"/>
      <c r="X62" s="15"/>
    </row>
    <row r="63" spans="2:27" ht="15" customHeight="1" thickBot="1" x14ac:dyDescent="0.25"/>
    <row r="64" spans="2:27" ht="15" customHeight="1" x14ac:dyDescent="0.2">
      <c r="S64" s="16"/>
      <c r="T64" s="16" t="s">
        <v>333</v>
      </c>
      <c r="U64" s="16" t="s">
        <v>322</v>
      </c>
      <c r="V64" s="16" t="s">
        <v>334</v>
      </c>
      <c r="W64" s="16" t="s">
        <v>335</v>
      </c>
      <c r="X64" s="16" t="s">
        <v>336</v>
      </c>
      <c r="Y64" s="16" t="s">
        <v>337</v>
      </c>
      <c r="Z64" s="16" t="s">
        <v>338</v>
      </c>
      <c r="AA64" s="16" t="s">
        <v>339</v>
      </c>
    </row>
    <row r="65" spans="19:27" ht="15" customHeight="1" x14ac:dyDescent="0.2">
      <c r="S65" t="s">
        <v>328</v>
      </c>
      <c r="T65">
        <v>0.23004999999999987</v>
      </c>
      <c r="U65">
        <v>0.17252419701746688</v>
      </c>
      <c r="V65">
        <v>1.3334361438975944</v>
      </c>
      <c r="W65">
        <v>0.23990768343663227</v>
      </c>
      <c r="X65">
        <v>-0.21343756706084144</v>
      </c>
      <c r="Y65">
        <v>0.67353756706084122</v>
      </c>
      <c r="Z65">
        <v>-0.21343756706084144</v>
      </c>
      <c r="AA65">
        <v>0.67353756706084122</v>
      </c>
    </row>
    <row r="66" spans="19:27" ht="15" customHeight="1" thickBot="1" x14ac:dyDescent="0.25">
      <c r="S66" s="15" t="s">
        <v>340</v>
      </c>
      <c r="T66" s="15">
        <v>1.3949666666666669E-2</v>
      </c>
      <c r="U66" s="15">
        <v>1.6038233250489325E-3</v>
      </c>
      <c r="V66" s="15">
        <v>8.6977576948764384</v>
      </c>
      <c r="W66" s="15">
        <v>3.323882640255192E-4</v>
      </c>
      <c r="X66" s="15">
        <v>9.8269075597260461E-3</v>
      </c>
      <c r="Y66" s="15">
        <v>1.8072425773607292E-2</v>
      </c>
      <c r="Z66" s="15">
        <v>9.8269075597260461E-3</v>
      </c>
      <c r="AA66" s="15">
        <v>1.8072425773607292E-2</v>
      </c>
    </row>
  </sheetData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2191-E96C-48EC-871A-D80DCDC742FB}">
  <sheetPr codeName="Sheet45"/>
  <dimension ref="A1:AA66"/>
  <sheetViews>
    <sheetView topLeftCell="A22" workbookViewId="0">
      <selection activeCell="B49" sqref="B49:D56"/>
    </sheetView>
  </sheetViews>
  <sheetFormatPr defaultColWidth="9.140625" defaultRowHeight="15" customHeight="1" x14ac:dyDescent="0.2"/>
  <cols>
    <col min="1" max="1" width="22.4257812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4964</v>
      </c>
    </row>
    <row r="3" spans="1:25" ht="15" customHeight="1" x14ac:dyDescent="0.2">
      <c r="A3" t="s">
        <v>4965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2.8174000000000001</v>
      </c>
      <c r="C11" s="2">
        <v>2.7010000000000001</v>
      </c>
      <c r="D11" s="2">
        <v>2.77</v>
      </c>
      <c r="E11" s="2">
        <v>1.988</v>
      </c>
      <c r="F11" s="2">
        <v>1.8824000000000001</v>
      </c>
      <c r="G11" s="2">
        <v>1.6406000000000001</v>
      </c>
      <c r="H11" s="2">
        <v>1.6427</v>
      </c>
      <c r="I11" s="2">
        <v>0.9113</v>
      </c>
      <c r="J11" s="2">
        <v>0.96740000000000004</v>
      </c>
      <c r="K11" s="2">
        <v>2.1111</v>
      </c>
      <c r="L11" s="2">
        <v>2.0832000000000002</v>
      </c>
      <c r="M11" s="2">
        <v>1.2553000000000001</v>
      </c>
      <c r="N11" s="2">
        <v>1.3049999999999999</v>
      </c>
      <c r="O11" s="2">
        <v>2.9091</v>
      </c>
      <c r="P11" s="2">
        <v>2.8860999999999999</v>
      </c>
      <c r="Q11" s="2">
        <v>2.8896999999999999</v>
      </c>
      <c r="R11" s="2">
        <v>2.8687</v>
      </c>
      <c r="S11" s="2">
        <v>0.84860000000000002</v>
      </c>
      <c r="T11" s="2">
        <v>0.85540000000000005</v>
      </c>
      <c r="U11" s="2">
        <v>0.38840000000000002</v>
      </c>
      <c r="V11" s="2">
        <v>0.41889999999999999</v>
      </c>
      <c r="W11" s="2">
        <v>2.8906999999999998</v>
      </c>
      <c r="X11" s="2">
        <v>2.8353999999999999</v>
      </c>
      <c r="Y11" s="77">
        <v>2.7033</v>
      </c>
    </row>
    <row r="12" spans="1:25" ht="15" customHeight="1" x14ac:dyDescent="0.2">
      <c r="A12" t="s">
        <v>9</v>
      </c>
      <c r="B12" s="2">
        <v>2.7559999999999998</v>
      </c>
      <c r="C12" s="2">
        <v>2.7183000000000002</v>
      </c>
      <c r="D12" s="2">
        <v>2.8045</v>
      </c>
      <c r="E12" s="2">
        <v>2.8288000000000002</v>
      </c>
      <c r="F12" s="2">
        <v>2.8163</v>
      </c>
      <c r="G12" s="2">
        <v>2.8047</v>
      </c>
      <c r="H12" s="2">
        <v>2.8515999999999999</v>
      </c>
      <c r="I12" s="2">
        <v>2.8292000000000002</v>
      </c>
      <c r="J12" s="2">
        <v>9.0200000000000002E-2</v>
      </c>
      <c r="K12" s="2">
        <v>8.3400000000000002E-2</v>
      </c>
      <c r="L12" s="2">
        <v>8.2500000000000004E-2</v>
      </c>
      <c r="M12" s="2">
        <v>8.6300000000000002E-2</v>
      </c>
      <c r="N12" s="2">
        <v>2.8277000000000001</v>
      </c>
      <c r="O12" s="2">
        <v>2.8079000000000001</v>
      </c>
      <c r="P12" s="2">
        <v>2.8048000000000002</v>
      </c>
      <c r="Q12" s="2">
        <v>2.8176000000000001</v>
      </c>
      <c r="R12" s="2">
        <v>2.5341999999999998</v>
      </c>
      <c r="S12" s="2">
        <v>2.4704999999999999</v>
      </c>
      <c r="T12" s="2">
        <v>2.8022</v>
      </c>
      <c r="U12" s="2">
        <v>2.7898000000000001</v>
      </c>
      <c r="V12" s="2">
        <v>2.6092</v>
      </c>
      <c r="W12" s="2">
        <v>2.5880999999999998</v>
      </c>
      <c r="X12" s="2">
        <v>2.8039999999999998</v>
      </c>
      <c r="Y12" s="2">
        <v>2.7949000000000002</v>
      </c>
    </row>
    <row r="13" spans="1:25" ht="15" customHeight="1" x14ac:dyDescent="0.2">
      <c r="A13" t="s">
        <v>10</v>
      </c>
      <c r="B13" s="77">
        <v>2.5363000000000002</v>
      </c>
      <c r="C13" s="2">
        <v>2.8666</v>
      </c>
      <c r="D13" s="2">
        <v>2.9165999999999999</v>
      </c>
      <c r="E13" s="2">
        <v>0.1197</v>
      </c>
      <c r="F13" s="2">
        <v>0.11409999999999999</v>
      </c>
      <c r="G13" s="2">
        <v>0.3569</v>
      </c>
      <c r="H13" s="2">
        <v>0.35589999999999999</v>
      </c>
      <c r="I13" s="2">
        <v>2.7084000000000001</v>
      </c>
      <c r="J13" s="2">
        <v>2.7685</v>
      </c>
      <c r="K13" s="2">
        <v>2.4024999999999999</v>
      </c>
      <c r="L13" s="2">
        <v>2.3921000000000001</v>
      </c>
      <c r="M13" s="2">
        <v>7.7299999999999994E-2</v>
      </c>
      <c r="N13" s="2">
        <v>7.9000000000000001E-2</v>
      </c>
      <c r="O13" s="2">
        <v>6.9199999999999998E-2</v>
      </c>
      <c r="P13" s="2">
        <v>6.8500000000000005E-2</v>
      </c>
      <c r="Q13" s="2">
        <v>2.7450999999999999</v>
      </c>
      <c r="R13" s="2">
        <v>2.7452000000000001</v>
      </c>
      <c r="S13" s="2">
        <v>0.71760000000000002</v>
      </c>
      <c r="T13" s="2">
        <v>0.7</v>
      </c>
      <c r="U13" s="2">
        <v>8.0699999999999994E-2</v>
      </c>
      <c r="V13" s="2">
        <v>7.4999999999999997E-2</v>
      </c>
      <c r="W13" s="2">
        <v>2.6901999999999999</v>
      </c>
      <c r="X13" s="2">
        <v>2.6278999999999999</v>
      </c>
      <c r="Y13" s="77">
        <v>2.4138999999999999</v>
      </c>
    </row>
    <row r="14" spans="1:25" ht="15" customHeight="1" x14ac:dyDescent="0.2">
      <c r="A14" t="s">
        <v>11</v>
      </c>
      <c r="B14" s="2">
        <v>7.3800000000000004E-2</v>
      </c>
      <c r="C14" s="2">
        <v>8.0199999999999994E-2</v>
      </c>
      <c r="D14" s="2">
        <v>2.8060999999999998</v>
      </c>
      <c r="E14" s="2">
        <v>2.8142</v>
      </c>
      <c r="F14" s="2">
        <v>0.95289999999999997</v>
      </c>
      <c r="G14" s="2">
        <v>0.93810000000000004</v>
      </c>
      <c r="H14" s="2">
        <v>2.8228</v>
      </c>
      <c r="I14" s="2">
        <v>2.8565999999999998</v>
      </c>
      <c r="J14" s="2">
        <v>0.44979999999999998</v>
      </c>
      <c r="K14" s="2">
        <v>0.39369999999999999</v>
      </c>
      <c r="L14" s="2">
        <v>2.7282999999999999</v>
      </c>
      <c r="M14" s="2">
        <v>2.7631000000000001</v>
      </c>
      <c r="N14" s="2">
        <v>2.8064</v>
      </c>
      <c r="O14" s="2">
        <v>2.8003</v>
      </c>
      <c r="P14" s="2">
        <v>2.6446999999999998</v>
      </c>
      <c r="Q14" s="2">
        <v>2.6113</v>
      </c>
      <c r="R14" s="2">
        <v>2.7688000000000001</v>
      </c>
      <c r="S14" s="2">
        <v>2.7726999999999999</v>
      </c>
      <c r="T14" s="2">
        <v>2.8119000000000001</v>
      </c>
      <c r="U14" s="2">
        <v>2.7989999999999999</v>
      </c>
      <c r="V14" s="2">
        <v>0.434</v>
      </c>
      <c r="W14" s="2">
        <v>0.42630000000000001</v>
      </c>
      <c r="X14" s="2">
        <v>2.8033000000000001</v>
      </c>
      <c r="Y14" s="2">
        <v>2.7698</v>
      </c>
    </row>
    <row r="15" spans="1:25" ht="15" customHeight="1" x14ac:dyDescent="0.2">
      <c r="A15" t="s">
        <v>12</v>
      </c>
      <c r="B15" s="77">
        <v>2.0021</v>
      </c>
      <c r="C15" s="2">
        <v>8.5099999999999995E-2</v>
      </c>
      <c r="D15" s="2">
        <v>8.3699999999999997E-2</v>
      </c>
      <c r="E15" s="2">
        <v>8.8900000000000007E-2</v>
      </c>
      <c r="F15" s="2">
        <v>9.01E-2</v>
      </c>
      <c r="G15" s="2">
        <v>1.9941</v>
      </c>
      <c r="H15" s="2">
        <v>1.9958</v>
      </c>
      <c r="I15" s="2">
        <v>1.9745999999999999</v>
      </c>
      <c r="J15" s="2">
        <v>1.9276</v>
      </c>
      <c r="K15" s="2">
        <v>2.8883000000000001</v>
      </c>
      <c r="L15" s="2">
        <v>2.8740000000000001</v>
      </c>
      <c r="M15" s="2">
        <v>2.8054999999999999</v>
      </c>
      <c r="N15" s="2">
        <v>2.8235999999999999</v>
      </c>
      <c r="O15" s="2">
        <v>2.8860000000000001</v>
      </c>
      <c r="P15" s="2">
        <v>2.8662000000000001</v>
      </c>
      <c r="Q15" s="2">
        <v>2.9144000000000001</v>
      </c>
      <c r="R15" s="2">
        <v>2.8736000000000002</v>
      </c>
      <c r="S15" s="2">
        <v>8.09E-2</v>
      </c>
      <c r="T15" s="2">
        <v>7.1800000000000003E-2</v>
      </c>
      <c r="U15" s="2">
        <v>7.3400000000000007E-2</v>
      </c>
      <c r="V15" s="2">
        <v>7.3999999999999996E-2</v>
      </c>
      <c r="W15" s="2">
        <v>2.7584</v>
      </c>
      <c r="X15" s="2">
        <v>2.7366000000000001</v>
      </c>
      <c r="Y15" s="77">
        <v>1.7842</v>
      </c>
    </row>
    <row r="16" spans="1:25" ht="15" customHeight="1" x14ac:dyDescent="0.2">
      <c r="A16" t="s">
        <v>13</v>
      </c>
      <c r="B16" s="2">
        <v>2.9325000000000001</v>
      </c>
      <c r="C16" s="2">
        <v>2.9211999999999998</v>
      </c>
      <c r="D16" s="2">
        <v>2.9447999999999999</v>
      </c>
      <c r="E16" s="2">
        <v>2.9527000000000001</v>
      </c>
      <c r="F16" s="2">
        <v>2.9178000000000002</v>
      </c>
      <c r="G16" s="2">
        <v>2.9719000000000002</v>
      </c>
      <c r="H16" s="2">
        <v>2.9075000000000002</v>
      </c>
      <c r="I16" s="2">
        <v>2.9055</v>
      </c>
      <c r="J16" s="2">
        <v>2.8744000000000001</v>
      </c>
      <c r="K16" s="2">
        <v>2.9361999999999999</v>
      </c>
      <c r="L16" s="2">
        <v>2.9339</v>
      </c>
      <c r="M16" s="2">
        <v>2.9196</v>
      </c>
      <c r="N16" s="2">
        <v>2.9174000000000002</v>
      </c>
      <c r="O16" s="2">
        <v>2.8956</v>
      </c>
      <c r="P16" s="2">
        <v>2.7694000000000001</v>
      </c>
      <c r="Q16" s="2">
        <v>2.7768999999999999</v>
      </c>
      <c r="R16" s="2">
        <v>2.0407000000000002</v>
      </c>
      <c r="S16" s="2">
        <v>1.9815</v>
      </c>
      <c r="T16" s="2">
        <v>1.6432</v>
      </c>
      <c r="U16" s="2">
        <v>1.6115999999999999</v>
      </c>
      <c r="V16" s="2">
        <v>2.3954</v>
      </c>
      <c r="W16" s="2">
        <v>2.3816999999999999</v>
      </c>
      <c r="X16" s="2">
        <v>1.0827</v>
      </c>
      <c r="Y16" s="2">
        <v>1.0821000000000001</v>
      </c>
    </row>
    <row r="17" spans="1:25" ht="15" customHeight="1" x14ac:dyDescent="0.2">
      <c r="A17" t="s">
        <v>14</v>
      </c>
      <c r="B17" s="77">
        <v>1.5940000000000001</v>
      </c>
      <c r="C17" s="2">
        <v>2.5889000000000002</v>
      </c>
      <c r="D17" s="2">
        <v>2.5857999999999999</v>
      </c>
      <c r="E17" s="2">
        <v>2.8757999999999999</v>
      </c>
      <c r="F17" s="2">
        <v>2.8856000000000002</v>
      </c>
      <c r="G17" s="2">
        <v>2.851</v>
      </c>
      <c r="H17" s="2">
        <v>2.879</v>
      </c>
      <c r="I17" s="2">
        <v>1.4410000000000001</v>
      </c>
      <c r="J17" s="2">
        <v>1.4515</v>
      </c>
      <c r="K17" s="2">
        <v>0.94499999999999995</v>
      </c>
      <c r="L17" s="2">
        <v>0.91969999999999996</v>
      </c>
      <c r="M17" s="2">
        <v>9.7299999999999998E-2</v>
      </c>
      <c r="N17" s="2">
        <v>0.1003</v>
      </c>
      <c r="O17" s="2">
        <v>9.7199999999999995E-2</v>
      </c>
      <c r="P17" s="2">
        <v>0.1014</v>
      </c>
      <c r="Q17" s="2">
        <v>2.8464999999999998</v>
      </c>
      <c r="R17" s="2">
        <v>2.9028999999999998</v>
      </c>
      <c r="S17" s="2">
        <v>2.8451</v>
      </c>
      <c r="T17" s="2">
        <v>2.8584000000000001</v>
      </c>
      <c r="U17" s="2">
        <v>2.8296000000000001</v>
      </c>
      <c r="V17" s="2">
        <v>2.778</v>
      </c>
      <c r="W17" s="2">
        <v>2.8075999999999999</v>
      </c>
      <c r="X17" s="2">
        <v>2.7805</v>
      </c>
      <c r="Y17" s="77">
        <v>1.5085999999999999</v>
      </c>
    </row>
    <row r="18" spans="1:25" ht="15" customHeight="1" x14ac:dyDescent="0.2">
      <c r="A18" t="s">
        <v>15</v>
      </c>
      <c r="B18" s="2">
        <v>2.2993000000000001</v>
      </c>
      <c r="C18" s="2">
        <v>2.1219000000000001</v>
      </c>
      <c r="D18" s="2">
        <v>1.9077</v>
      </c>
      <c r="E18" s="2">
        <v>1.8757999999999999</v>
      </c>
      <c r="F18" s="2">
        <v>0.108</v>
      </c>
      <c r="G18" s="2">
        <v>0.10150000000000001</v>
      </c>
      <c r="H18" s="2">
        <v>9.64E-2</v>
      </c>
      <c r="I18" s="2">
        <v>0.1142</v>
      </c>
      <c r="J18" s="2">
        <v>2.9578000000000002</v>
      </c>
      <c r="K18" s="2">
        <v>2.8858000000000001</v>
      </c>
      <c r="L18" s="2">
        <v>0.59830000000000005</v>
      </c>
      <c r="M18" s="2">
        <v>0.57789999999999997</v>
      </c>
      <c r="N18" s="2">
        <v>1.6736</v>
      </c>
      <c r="O18" s="2">
        <v>1.6472</v>
      </c>
      <c r="P18" s="2">
        <v>2.9117999999999999</v>
      </c>
      <c r="Q18" s="2">
        <v>2.8999000000000001</v>
      </c>
      <c r="R18" s="2">
        <v>2.8580000000000001</v>
      </c>
      <c r="S18" s="2">
        <v>2.8536999999999999</v>
      </c>
      <c r="T18" s="2">
        <v>2.6185</v>
      </c>
      <c r="U18" s="2">
        <v>2.5869</v>
      </c>
      <c r="V18" s="2">
        <v>1.1616</v>
      </c>
      <c r="W18" s="2">
        <v>1.1422000000000001</v>
      </c>
      <c r="X18" s="2">
        <v>0.82179999999999997</v>
      </c>
      <c r="Y18" s="2">
        <v>0.8024</v>
      </c>
    </row>
    <row r="19" spans="1:25" ht="15" customHeight="1" x14ac:dyDescent="0.2">
      <c r="A19" t="s">
        <v>16</v>
      </c>
      <c r="B19" s="77">
        <v>0.73729999999999996</v>
      </c>
      <c r="C19" s="2">
        <v>0.32829999999999998</v>
      </c>
      <c r="D19" s="2">
        <v>0.30909999999999999</v>
      </c>
      <c r="E19" s="2">
        <v>0.32850000000000001</v>
      </c>
      <c r="F19" s="2">
        <v>0.31530000000000002</v>
      </c>
      <c r="G19" s="2">
        <v>8.4400000000000003E-2</v>
      </c>
      <c r="H19" s="2">
        <v>8.4900000000000003E-2</v>
      </c>
      <c r="I19" s="2">
        <v>2.7029000000000001</v>
      </c>
      <c r="J19" s="2">
        <v>2.7513999999999998</v>
      </c>
      <c r="K19" s="2">
        <v>2.8883000000000001</v>
      </c>
      <c r="L19" s="2">
        <v>2.8856999999999999</v>
      </c>
      <c r="M19" s="2">
        <v>2.8469000000000002</v>
      </c>
      <c r="N19" s="2">
        <v>2.8834</v>
      </c>
      <c r="O19" s="2">
        <v>2.8203</v>
      </c>
      <c r="P19" s="2">
        <v>2.8165</v>
      </c>
      <c r="Q19" s="2">
        <v>2.9197000000000002</v>
      </c>
      <c r="R19" s="2">
        <v>2.8727</v>
      </c>
      <c r="S19" s="2">
        <v>2.8792</v>
      </c>
      <c r="T19" s="2">
        <v>2.8363999999999998</v>
      </c>
      <c r="U19" s="2">
        <v>2.8365999999999998</v>
      </c>
      <c r="V19" s="2">
        <v>2.7728000000000002</v>
      </c>
      <c r="W19" s="2">
        <v>2.7553999999999998</v>
      </c>
      <c r="X19" s="2">
        <v>2.7692000000000001</v>
      </c>
      <c r="Y19" s="77">
        <v>0.69279999999999997</v>
      </c>
    </row>
    <row r="20" spans="1:25" ht="15" customHeight="1" x14ac:dyDescent="0.2">
      <c r="A20" t="s">
        <v>17</v>
      </c>
      <c r="B20" s="2">
        <v>0.53910000000000002</v>
      </c>
      <c r="C20" s="2">
        <v>0.49159999999999998</v>
      </c>
      <c r="D20" s="2">
        <v>2.8932000000000002</v>
      </c>
      <c r="E20" s="2">
        <v>2.8008999999999999</v>
      </c>
      <c r="F20" s="2">
        <v>2.4117999999999999</v>
      </c>
      <c r="G20" s="2">
        <v>2.3069999999999999</v>
      </c>
      <c r="H20" s="2">
        <v>2.8212999999999999</v>
      </c>
      <c r="I20" s="2">
        <v>2.7551999999999999</v>
      </c>
      <c r="J20" s="2">
        <v>2.9285999999999999</v>
      </c>
      <c r="K20" s="2">
        <v>2.8965999999999998</v>
      </c>
      <c r="L20" s="2">
        <v>2.8929</v>
      </c>
      <c r="M20" s="2">
        <v>2.8607</v>
      </c>
      <c r="N20" s="2">
        <v>2.7511000000000001</v>
      </c>
      <c r="O20" s="2">
        <v>2.7324000000000002</v>
      </c>
      <c r="P20" s="2">
        <v>2.9117000000000002</v>
      </c>
      <c r="Q20" s="2">
        <v>2.8872</v>
      </c>
      <c r="R20" s="2">
        <v>0.9425</v>
      </c>
      <c r="S20" s="2">
        <v>0.91090000000000004</v>
      </c>
      <c r="T20" s="2">
        <v>2.8948999999999998</v>
      </c>
      <c r="U20" s="2">
        <v>2.9096000000000002</v>
      </c>
      <c r="V20" s="2">
        <v>2.8767999999999998</v>
      </c>
      <c r="W20" s="2">
        <v>2.8618000000000001</v>
      </c>
      <c r="X20" s="2">
        <v>2.8498999999999999</v>
      </c>
      <c r="Y20" s="2">
        <v>2.8871000000000002</v>
      </c>
    </row>
    <row r="21" spans="1:25" ht="15" customHeight="1" x14ac:dyDescent="0.2">
      <c r="A21" t="s">
        <v>18</v>
      </c>
      <c r="B21" s="77">
        <v>0.33410000000000001</v>
      </c>
      <c r="C21" s="2">
        <v>2.7743000000000002</v>
      </c>
      <c r="D21" s="2">
        <v>2.7795999999999998</v>
      </c>
      <c r="E21" s="2">
        <v>0.58860000000000001</v>
      </c>
      <c r="F21" s="2">
        <v>0.57609999999999995</v>
      </c>
      <c r="G21" s="2">
        <v>2.8355999999999999</v>
      </c>
      <c r="H21" s="2">
        <v>2.8437999999999999</v>
      </c>
      <c r="I21" s="2">
        <v>0.13120000000000001</v>
      </c>
      <c r="J21" s="2">
        <v>0.12820000000000001</v>
      </c>
      <c r="K21" s="2">
        <v>0.154</v>
      </c>
      <c r="L21" s="2">
        <v>0.15040000000000001</v>
      </c>
      <c r="M21" s="2">
        <v>0.71409999999999996</v>
      </c>
      <c r="N21" s="2">
        <v>0.69969999999999999</v>
      </c>
      <c r="O21" s="2">
        <v>1.0401</v>
      </c>
      <c r="P21" s="2">
        <v>1.0225</v>
      </c>
      <c r="Q21" s="2">
        <v>2.1713</v>
      </c>
      <c r="R21" s="2">
        <v>2.1787999999999998</v>
      </c>
      <c r="S21" s="2">
        <v>1.4570000000000001</v>
      </c>
      <c r="T21" s="2">
        <v>1.4519</v>
      </c>
      <c r="U21" s="2">
        <v>2.7988</v>
      </c>
      <c r="V21" s="2">
        <v>2.7805</v>
      </c>
      <c r="W21" s="2">
        <v>1.7088000000000001</v>
      </c>
      <c r="X21" s="2">
        <v>1.6972</v>
      </c>
      <c r="Y21" s="77">
        <v>0.32950000000000002</v>
      </c>
    </row>
    <row r="22" spans="1:25" ht="15" customHeight="1" x14ac:dyDescent="0.2">
      <c r="A22" t="s">
        <v>19</v>
      </c>
      <c r="B22" s="2">
        <v>2.8696999999999999</v>
      </c>
      <c r="C22" s="2">
        <v>2.7183999999999999</v>
      </c>
      <c r="D22" s="2">
        <v>2.9584000000000001</v>
      </c>
      <c r="E22" s="2">
        <v>2.9218000000000002</v>
      </c>
      <c r="F22" s="2">
        <v>0.12759999999999999</v>
      </c>
      <c r="G22" s="2">
        <v>0.1148</v>
      </c>
      <c r="H22" s="2">
        <v>2.9091999999999998</v>
      </c>
      <c r="I22" s="2">
        <v>2.8405999999999998</v>
      </c>
      <c r="J22" s="2">
        <v>2.8557000000000001</v>
      </c>
      <c r="K22" s="2">
        <v>2.7744</v>
      </c>
      <c r="L22" s="2">
        <v>2.8957999999999999</v>
      </c>
      <c r="M22" s="2">
        <v>2.8921000000000001</v>
      </c>
      <c r="N22" s="2">
        <v>2.0855000000000001</v>
      </c>
      <c r="O22" s="2">
        <v>2.1244000000000001</v>
      </c>
      <c r="P22" s="2">
        <v>2.9113000000000002</v>
      </c>
      <c r="Q22" s="2">
        <v>2.8523999999999998</v>
      </c>
      <c r="R22" s="2">
        <v>2.8826999999999998</v>
      </c>
      <c r="S22" s="2">
        <v>2.8633999999999999</v>
      </c>
      <c r="T22" s="2">
        <v>2.91</v>
      </c>
      <c r="U22" s="2">
        <v>2.8858000000000001</v>
      </c>
      <c r="V22" s="2">
        <v>1.1306</v>
      </c>
      <c r="W22" s="2">
        <v>1.1031</v>
      </c>
      <c r="X22" s="2">
        <v>2.2987000000000002</v>
      </c>
      <c r="Y22" s="2">
        <v>2.2753999999999999</v>
      </c>
    </row>
    <row r="23" spans="1:25" ht="15" customHeight="1" x14ac:dyDescent="0.2">
      <c r="A23" t="s">
        <v>20</v>
      </c>
      <c r="B23" s="77">
        <v>0.1628</v>
      </c>
      <c r="C23" s="2">
        <v>0.13600000000000001</v>
      </c>
      <c r="D23" s="2">
        <v>0.1348</v>
      </c>
      <c r="E23" s="2">
        <v>1.3561000000000001</v>
      </c>
      <c r="F23" s="2">
        <v>1.2317</v>
      </c>
      <c r="G23" s="2">
        <v>2.613</v>
      </c>
      <c r="H23" s="2">
        <v>2.6278999999999999</v>
      </c>
      <c r="I23" s="2">
        <v>2.6269</v>
      </c>
      <c r="J23" s="2">
        <v>2.7033</v>
      </c>
      <c r="K23" s="2">
        <v>8.8900000000000007E-2</v>
      </c>
      <c r="L23" s="2">
        <v>8.3099999999999993E-2</v>
      </c>
      <c r="M23" s="2">
        <v>8.2600000000000007E-2</v>
      </c>
      <c r="N23" s="2">
        <v>8.2400000000000001E-2</v>
      </c>
      <c r="O23" s="2">
        <v>0.92159999999999997</v>
      </c>
      <c r="P23" s="2">
        <v>0.86170000000000002</v>
      </c>
      <c r="Q23" s="2">
        <v>0.37830000000000003</v>
      </c>
      <c r="R23" s="2">
        <v>0.38940000000000002</v>
      </c>
      <c r="S23" s="2">
        <v>2.4565999999999999</v>
      </c>
      <c r="T23" s="2">
        <v>2.4150999999999998</v>
      </c>
      <c r="U23" s="2">
        <v>2.8690000000000002</v>
      </c>
      <c r="V23" s="2">
        <v>2.8302999999999998</v>
      </c>
      <c r="W23" s="2">
        <v>2.2686000000000002</v>
      </c>
      <c r="X23" s="2">
        <v>2.2541000000000002</v>
      </c>
      <c r="Y23" s="77">
        <v>0.18840000000000001</v>
      </c>
    </row>
    <row r="24" spans="1:25" ht="15" customHeight="1" x14ac:dyDescent="0.2">
      <c r="A24" t="s">
        <v>21</v>
      </c>
      <c r="B24" s="2">
        <v>2.9460999999999999</v>
      </c>
      <c r="C24" s="2">
        <v>2.9436</v>
      </c>
      <c r="D24" s="2">
        <v>2.9373999999999998</v>
      </c>
      <c r="E24" s="2">
        <v>2.9081999999999999</v>
      </c>
      <c r="F24" s="2">
        <v>0.72799999999999998</v>
      </c>
      <c r="G24" s="2">
        <v>0.72589999999999999</v>
      </c>
      <c r="H24" s="2">
        <v>0.97619999999999996</v>
      </c>
      <c r="I24" s="2">
        <v>0.94030000000000002</v>
      </c>
      <c r="J24" s="2">
        <v>8.2900000000000001E-2</v>
      </c>
      <c r="K24" s="2">
        <v>7.4200000000000002E-2</v>
      </c>
      <c r="L24" s="2">
        <v>9.3299999999999994E-2</v>
      </c>
      <c r="M24" s="2">
        <v>8.9300000000000004E-2</v>
      </c>
      <c r="N24" s="2">
        <v>2.7717000000000001</v>
      </c>
      <c r="O24" s="2">
        <v>2.6844999999999999</v>
      </c>
      <c r="P24" s="2">
        <v>9.5699999999999993E-2</v>
      </c>
      <c r="Q24" s="2">
        <v>8.9599999999999999E-2</v>
      </c>
      <c r="R24" s="2">
        <v>8.9499999999999996E-2</v>
      </c>
      <c r="S24" s="2">
        <v>8.6699999999999999E-2</v>
      </c>
      <c r="T24" s="2">
        <v>2.8898000000000001</v>
      </c>
      <c r="U24" s="2">
        <v>2.8551000000000002</v>
      </c>
      <c r="V24" s="2">
        <v>1.2040999999999999</v>
      </c>
      <c r="W24" s="2">
        <v>1.1355</v>
      </c>
      <c r="X24" s="2">
        <v>2.9106000000000001</v>
      </c>
      <c r="Y24" s="2">
        <v>2.8849999999999998</v>
      </c>
    </row>
    <row r="25" spans="1:25" ht="15" customHeight="1" x14ac:dyDescent="0.2">
      <c r="A25" t="s">
        <v>22</v>
      </c>
      <c r="B25" s="77">
        <v>4.7100000000000003E-2</v>
      </c>
      <c r="C25" s="2">
        <v>2.9281999999999999</v>
      </c>
      <c r="D25" s="2">
        <v>2.9291</v>
      </c>
      <c r="E25" s="2">
        <v>2.7679999999999998</v>
      </c>
      <c r="F25" s="2">
        <v>2.7793000000000001</v>
      </c>
      <c r="G25" s="2">
        <v>1.8534999999999999</v>
      </c>
      <c r="H25" s="2">
        <v>1.9077</v>
      </c>
      <c r="I25" s="2">
        <v>1.2567999999999999</v>
      </c>
      <c r="J25" s="2">
        <v>1.2470000000000001</v>
      </c>
      <c r="K25" s="2">
        <v>2.8628999999999998</v>
      </c>
      <c r="L25" s="2">
        <v>2.8523999999999998</v>
      </c>
      <c r="M25" s="2">
        <v>2.8662000000000001</v>
      </c>
      <c r="N25" s="2">
        <v>2.8683999999999998</v>
      </c>
      <c r="O25" s="2">
        <v>2.8408000000000002</v>
      </c>
      <c r="P25" s="2">
        <v>2.8243</v>
      </c>
      <c r="Q25" s="2">
        <v>2.1461999999999999</v>
      </c>
      <c r="R25" s="2">
        <v>2.1581000000000001</v>
      </c>
      <c r="S25" s="2">
        <v>2.8736999999999999</v>
      </c>
      <c r="T25" s="2">
        <v>2.8344</v>
      </c>
      <c r="U25" s="2">
        <v>1.3042</v>
      </c>
      <c r="V25" s="2">
        <v>1.2975000000000001</v>
      </c>
      <c r="W25" s="2">
        <v>2.7989999999999999</v>
      </c>
      <c r="X25" s="2">
        <v>2.8243999999999998</v>
      </c>
      <c r="Y25" s="77">
        <v>7.4999999999999997E-2</v>
      </c>
    </row>
    <row r="26" spans="1:25" ht="15" customHeight="1" x14ac:dyDescent="0.2">
      <c r="A26" t="s">
        <v>23</v>
      </c>
      <c r="B26" s="2">
        <v>1.0723</v>
      </c>
      <c r="C26" s="2">
        <v>1.0490999999999999</v>
      </c>
      <c r="D26" s="2">
        <v>2.9382000000000001</v>
      </c>
      <c r="E26" s="2">
        <v>2.9070999999999998</v>
      </c>
      <c r="F26" s="2">
        <v>0.85270000000000001</v>
      </c>
      <c r="G26" s="2">
        <v>0.81969999999999998</v>
      </c>
      <c r="H26" s="2">
        <v>3.0947</v>
      </c>
      <c r="I26" s="2">
        <v>3.0861999999999998</v>
      </c>
      <c r="J26" s="2">
        <v>0.1234</v>
      </c>
      <c r="K26" s="2">
        <v>0.11169999999999999</v>
      </c>
      <c r="L26" s="2">
        <v>2.8551000000000002</v>
      </c>
      <c r="M26" s="2">
        <v>2.8395999999999999</v>
      </c>
      <c r="N26" s="2">
        <v>2.04</v>
      </c>
      <c r="O26" s="2">
        <v>1.9636</v>
      </c>
      <c r="P26" s="2">
        <v>1.3025</v>
      </c>
      <c r="Q26" s="2">
        <v>1.2377</v>
      </c>
      <c r="R26" s="2">
        <v>0.1</v>
      </c>
      <c r="S26" s="2">
        <v>9.8199999999999996E-2</v>
      </c>
      <c r="T26" s="2">
        <v>3.0143</v>
      </c>
      <c r="U26" s="2">
        <v>3.0183</v>
      </c>
      <c r="V26" s="2">
        <v>2.4007999999999998</v>
      </c>
      <c r="W26" s="2">
        <v>2.3715999999999999</v>
      </c>
      <c r="X26" s="2">
        <v>1.4643999999999999</v>
      </c>
      <c r="Y26" s="2">
        <v>1.5144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7" ht="15" customHeight="1" x14ac:dyDescent="0.2">
      <c r="C49" t="s">
        <v>205</v>
      </c>
      <c r="D49" t="s">
        <v>206</v>
      </c>
      <c r="S49" t="s">
        <v>317</v>
      </c>
    </row>
    <row r="50" spans="2:27" ht="15" customHeight="1" thickBot="1" x14ac:dyDescent="0.25">
      <c r="B50" t="s">
        <v>207</v>
      </c>
      <c r="C50">
        <v>200</v>
      </c>
      <c r="D50" s="3">
        <f>AVERAGE(B11,Y11)</f>
        <v>2.7603499999999999</v>
      </c>
    </row>
    <row r="51" spans="2:27" ht="15" customHeight="1" x14ac:dyDescent="0.2">
      <c r="B51" t="s">
        <v>208</v>
      </c>
      <c r="C51">
        <v>150</v>
      </c>
      <c r="D51" s="3">
        <f>AVERAGE(B13,Y13)</f>
        <v>2.4751000000000003</v>
      </c>
      <c r="S51" s="17" t="s">
        <v>318</v>
      </c>
      <c r="T51" s="17"/>
    </row>
    <row r="52" spans="2:27" ht="15" customHeight="1" x14ac:dyDescent="0.2">
      <c r="B52" t="s">
        <v>209</v>
      </c>
      <c r="C52">
        <v>100</v>
      </c>
      <c r="D52" s="3">
        <f>AVERAGE(B15,Y15)</f>
        <v>1.8931499999999999</v>
      </c>
      <c r="S52" t="s">
        <v>319</v>
      </c>
      <c r="T52">
        <v>0.97837470238195334</v>
      </c>
    </row>
    <row r="53" spans="2:27" ht="15" customHeight="1" x14ac:dyDescent="0.2">
      <c r="B53" t="s">
        <v>210</v>
      </c>
      <c r="C53">
        <v>80</v>
      </c>
      <c r="D53" s="3">
        <f>AVERAGE(B17,Y17)</f>
        <v>1.5512999999999999</v>
      </c>
      <c r="S53" t="s">
        <v>320</v>
      </c>
      <c r="T53">
        <v>0.9572170582609757</v>
      </c>
    </row>
    <row r="54" spans="2:27" ht="15" customHeight="1" x14ac:dyDescent="0.2">
      <c r="B54" t="s">
        <v>211</v>
      </c>
      <c r="C54">
        <v>40</v>
      </c>
      <c r="D54" s="3">
        <f>AVERAGE(B19,Y19)</f>
        <v>0.71504999999999996</v>
      </c>
      <c r="S54" t="s">
        <v>321</v>
      </c>
      <c r="T54">
        <v>0.94866046991317088</v>
      </c>
    </row>
    <row r="55" spans="2:27" ht="15" customHeight="1" x14ac:dyDescent="0.2">
      <c r="B55" t="s">
        <v>212</v>
      </c>
      <c r="C55">
        <v>20</v>
      </c>
      <c r="D55" s="3">
        <f>AVERAGE(B21,Y21)</f>
        <v>0.33179999999999998</v>
      </c>
      <c r="S55" t="s">
        <v>322</v>
      </c>
      <c r="T55">
        <v>0.23365360202886415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0.17560000000000001</v>
      </c>
      <c r="S56" s="15" t="s">
        <v>323</v>
      </c>
      <c r="T56" s="15">
        <v>7</v>
      </c>
    </row>
    <row r="58" spans="2:27" ht="15" customHeight="1" thickBot="1" x14ac:dyDescent="0.25">
      <c r="S58" t="s">
        <v>324</v>
      </c>
    </row>
    <row r="59" spans="2:27" ht="15" customHeight="1" x14ac:dyDescent="0.2">
      <c r="S59" s="16"/>
      <c r="T59" s="16" t="s">
        <v>329</v>
      </c>
      <c r="U59" s="16" t="s">
        <v>330</v>
      </c>
      <c r="V59" s="16" t="s">
        <v>331</v>
      </c>
      <c r="W59" s="16" t="s">
        <v>13</v>
      </c>
      <c r="X59" s="16" t="s">
        <v>332</v>
      </c>
    </row>
    <row r="60" spans="2:27" ht="15" customHeight="1" x14ac:dyDescent="0.2">
      <c r="S60" t="s">
        <v>325</v>
      </c>
      <c r="T60">
        <v>1</v>
      </c>
      <c r="U60">
        <v>6.1073773155803996</v>
      </c>
      <c r="V60">
        <v>6.1073773155803996</v>
      </c>
      <c r="W60">
        <v>111.86900892650092</v>
      </c>
      <c r="X60">
        <v>1.3055969494776411E-4</v>
      </c>
    </row>
    <row r="61" spans="2:27" ht="15" customHeight="1" x14ac:dyDescent="0.2">
      <c r="S61" t="s">
        <v>326</v>
      </c>
      <c r="T61">
        <v>5</v>
      </c>
      <c r="U61">
        <v>0.27297002870531412</v>
      </c>
      <c r="V61">
        <v>5.4594005741062823E-2</v>
      </c>
    </row>
    <row r="62" spans="2:27" ht="15" customHeight="1" thickBot="1" x14ac:dyDescent="0.25">
      <c r="S62" s="15" t="s">
        <v>327</v>
      </c>
      <c r="T62" s="15">
        <v>6</v>
      </c>
      <c r="U62" s="15">
        <v>6.3803473442857142</v>
      </c>
      <c r="V62" s="15"/>
      <c r="W62" s="15"/>
      <c r="X62" s="15"/>
    </row>
    <row r="63" spans="2:27" ht="15" customHeight="1" thickBot="1" x14ac:dyDescent="0.25"/>
    <row r="64" spans="2:27" ht="15" customHeight="1" x14ac:dyDescent="0.2">
      <c r="S64" s="16"/>
      <c r="T64" s="16" t="s">
        <v>333</v>
      </c>
      <c r="U64" s="16" t="s">
        <v>322</v>
      </c>
      <c r="V64" s="16" t="s">
        <v>334</v>
      </c>
      <c r="W64" s="16" t="s">
        <v>335</v>
      </c>
      <c r="X64" s="16" t="s">
        <v>336</v>
      </c>
      <c r="Y64" s="16" t="s">
        <v>337</v>
      </c>
      <c r="Z64" s="16" t="s">
        <v>338</v>
      </c>
      <c r="AA64" s="16" t="s">
        <v>339</v>
      </c>
    </row>
    <row r="65" spans="19:27" ht="15" customHeight="1" x14ac:dyDescent="0.2">
      <c r="S65" t="s">
        <v>328</v>
      </c>
      <c r="T65">
        <v>0.18280942028985447</v>
      </c>
      <c r="U65">
        <v>0.14616043175812063</v>
      </c>
      <c r="V65">
        <v>1.2507449389064742</v>
      </c>
      <c r="W65">
        <v>0.26636618743898288</v>
      </c>
      <c r="X65">
        <v>-0.19290793067633161</v>
      </c>
      <c r="Y65">
        <v>0.55852677125604056</v>
      </c>
      <c r="Z65">
        <v>-0.19290793067633161</v>
      </c>
      <c r="AA65">
        <v>0.55852677125604056</v>
      </c>
    </row>
    <row r="66" spans="19:27" ht="15" customHeight="1" thickBot="1" x14ac:dyDescent="0.25">
      <c r="S66" s="15" t="s">
        <v>340</v>
      </c>
      <c r="T66" s="15">
        <v>1.4371140096618362E-2</v>
      </c>
      <c r="U66" s="15">
        <v>1.3587398968109017E-3</v>
      </c>
      <c r="V66" s="15">
        <v>10.576814687158937</v>
      </c>
      <c r="W66" s="15">
        <v>1.3055969494776373E-4</v>
      </c>
      <c r="X66" s="15">
        <v>1.0878387998521897E-2</v>
      </c>
      <c r="Y66" s="15">
        <v>1.7863892194714827E-2</v>
      </c>
      <c r="Z66" s="15">
        <v>1.0878387998521897E-2</v>
      </c>
      <c r="AA66" s="15">
        <v>1.7863892194714827E-2</v>
      </c>
    </row>
  </sheetData>
  <pageMargins left="0.75" right="0.75" top="1" bottom="1" header="0.5" footer="0.5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FD31A-ADD1-4AFC-88BE-054F470F04CE}">
  <sheetPr codeName="Sheet46"/>
  <dimension ref="A1:AA66"/>
  <sheetViews>
    <sheetView topLeftCell="A34" workbookViewId="0">
      <selection activeCell="B49" sqref="B49:D56"/>
    </sheetView>
  </sheetViews>
  <sheetFormatPr defaultColWidth="9.140625" defaultRowHeight="15" customHeight="1" x14ac:dyDescent="0.2"/>
  <cols>
    <col min="1" max="1" width="22.4257812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4962</v>
      </c>
    </row>
    <row r="3" spans="1:25" ht="15" customHeight="1" x14ac:dyDescent="0.2">
      <c r="A3" t="s">
        <v>4963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2.7464</v>
      </c>
      <c r="C11" s="2">
        <v>0.9919</v>
      </c>
      <c r="D11" s="2">
        <v>1.0268999999999999</v>
      </c>
      <c r="E11" s="2">
        <v>2.8929</v>
      </c>
      <c r="F11" s="2">
        <v>2.8549000000000002</v>
      </c>
      <c r="G11" s="2">
        <v>1.647</v>
      </c>
      <c r="H11" s="2">
        <v>1.5956999999999999</v>
      </c>
      <c r="I11" s="2">
        <v>1.4200999999999999</v>
      </c>
      <c r="J11" s="2">
        <v>1.4197</v>
      </c>
      <c r="K11" s="2">
        <v>2.9054000000000002</v>
      </c>
      <c r="L11" s="2">
        <v>2.8963000000000001</v>
      </c>
      <c r="M11" s="2">
        <v>0.2586</v>
      </c>
      <c r="N11" s="2">
        <v>0.25069999999999998</v>
      </c>
      <c r="O11" s="2">
        <v>2.2726000000000002</v>
      </c>
      <c r="P11" s="2">
        <v>2.3026</v>
      </c>
      <c r="Q11" s="2">
        <v>0.50590000000000002</v>
      </c>
      <c r="R11" s="2">
        <v>0.498</v>
      </c>
      <c r="S11" s="2">
        <v>1.5834999999999999</v>
      </c>
      <c r="T11" s="2">
        <v>1.5752999999999999</v>
      </c>
      <c r="U11" s="2">
        <v>2.4721000000000002</v>
      </c>
      <c r="V11" s="2">
        <v>2.5005999999999999</v>
      </c>
      <c r="W11" s="2">
        <v>8.6300000000000002E-2</v>
      </c>
      <c r="X11" s="2">
        <v>7.8600000000000003E-2</v>
      </c>
      <c r="Y11" s="77">
        <v>2.5739999999999998</v>
      </c>
    </row>
    <row r="12" spans="1:25" ht="15" customHeight="1" x14ac:dyDescent="0.2">
      <c r="A12" t="s">
        <v>9</v>
      </c>
      <c r="B12" s="2">
        <v>2.6703999999999999</v>
      </c>
      <c r="C12" s="2">
        <v>2.5348999999999999</v>
      </c>
      <c r="D12" s="2">
        <v>1.0682</v>
      </c>
      <c r="E12" s="2">
        <v>1.1172</v>
      </c>
      <c r="F12" s="2">
        <v>2.8161999999999998</v>
      </c>
      <c r="G12" s="2">
        <v>2.7930000000000001</v>
      </c>
      <c r="H12" s="2">
        <v>2.5649999999999999</v>
      </c>
      <c r="I12" s="2">
        <v>2.5754999999999999</v>
      </c>
      <c r="J12" s="2">
        <v>2.3677000000000001</v>
      </c>
      <c r="K12" s="2">
        <v>2.3645</v>
      </c>
      <c r="L12" s="2">
        <v>2.774</v>
      </c>
      <c r="M12" s="2">
        <v>2.7595999999999998</v>
      </c>
      <c r="N12" s="2">
        <v>1.8520000000000001</v>
      </c>
      <c r="O12" s="2">
        <v>1.7488999999999999</v>
      </c>
      <c r="P12" s="2">
        <v>2.7902999999999998</v>
      </c>
      <c r="Q12" s="2">
        <v>2.8128000000000002</v>
      </c>
      <c r="R12" s="2">
        <v>2.8288000000000002</v>
      </c>
      <c r="S12" s="2">
        <v>2.7789000000000001</v>
      </c>
      <c r="T12" s="2">
        <v>9.98E-2</v>
      </c>
      <c r="U12" s="2">
        <v>9.1600000000000001E-2</v>
      </c>
      <c r="V12" s="2">
        <v>2.794</v>
      </c>
      <c r="W12" s="2">
        <v>2.8069000000000002</v>
      </c>
      <c r="X12" s="2">
        <v>1.8326</v>
      </c>
      <c r="Y12" s="2">
        <v>1.8645</v>
      </c>
    </row>
    <row r="13" spans="1:25" ht="15" customHeight="1" x14ac:dyDescent="0.2">
      <c r="A13" t="s">
        <v>10</v>
      </c>
      <c r="B13" s="77">
        <v>2.5537000000000001</v>
      </c>
      <c r="C13" s="2">
        <v>2.6616</v>
      </c>
      <c r="D13" s="2">
        <v>2.6922999999999999</v>
      </c>
      <c r="E13" s="2">
        <v>1.2302</v>
      </c>
      <c r="F13" s="2">
        <v>1.1617999999999999</v>
      </c>
      <c r="G13" s="2">
        <v>2.2892999999999999</v>
      </c>
      <c r="H13" s="2">
        <v>2.2801</v>
      </c>
      <c r="I13" s="2">
        <v>0.7581</v>
      </c>
      <c r="J13" s="2">
        <v>0.74929999999999997</v>
      </c>
      <c r="K13" s="2">
        <v>0.82909999999999995</v>
      </c>
      <c r="L13" s="2">
        <v>0.8256</v>
      </c>
      <c r="M13" s="2">
        <v>0.4743</v>
      </c>
      <c r="N13" s="2">
        <v>0.49480000000000002</v>
      </c>
      <c r="O13" s="2">
        <v>0.65880000000000005</v>
      </c>
      <c r="P13" s="2">
        <v>0.64029999999999998</v>
      </c>
      <c r="Q13" s="2">
        <v>2.8512</v>
      </c>
      <c r="R13" s="2">
        <v>2.8666999999999998</v>
      </c>
      <c r="S13" s="2">
        <v>2.4053</v>
      </c>
      <c r="T13" s="2">
        <v>2.4380000000000002</v>
      </c>
      <c r="U13" s="2">
        <v>1.7505999999999999</v>
      </c>
      <c r="V13" s="2">
        <v>1.7837000000000001</v>
      </c>
      <c r="W13" s="2">
        <v>0.31830000000000003</v>
      </c>
      <c r="X13" s="2">
        <v>0.27860000000000001</v>
      </c>
      <c r="Y13" s="77">
        <v>2.3208000000000002</v>
      </c>
    </row>
    <row r="14" spans="1:25" ht="15" customHeight="1" x14ac:dyDescent="0.2">
      <c r="A14" t="s">
        <v>11</v>
      </c>
      <c r="B14" s="2">
        <v>2.7166000000000001</v>
      </c>
      <c r="C14" s="2">
        <v>2.6635</v>
      </c>
      <c r="D14" s="2">
        <v>2.8319000000000001</v>
      </c>
      <c r="E14" s="2">
        <v>2.7665000000000002</v>
      </c>
      <c r="F14" s="2">
        <v>2.8652000000000002</v>
      </c>
      <c r="G14" s="2">
        <v>2.7717000000000001</v>
      </c>
      <c r="H14" s="2">
        <v>2.7336</v>
      </c>
      <c r="I14" s="2">
        <v>2.7924000000000002</v>
      </c>
      <c r="J14" s="2">
        <v>2.7744</v>
      </c>
      <c r="K14" s="2">
        <v>2.7915999999999999</v>
      </c>
      <c r="L14" s="2">
        <v>2.7233000000000001</v>
      </c>
      <c r="M14" s="2">
        <v>2.6414</v>
      </c>
      <c r="N14" s="2">
        <v>2.0482999999999998</v>
      </c>
      <c r="O14" s="2">
        <v>2.0066000000000002</v>
      </c>
      <c r="P14" s="2">
        <v>2.8264</v>
      </c>
      <c r="Q14" s="2">
        <v>2.8239999999999998</v>
      </c>
      <c r="R14" s="2">
        <v>2.8315999999999999</v>
      </c>
      <c r="S14" s="2">
        <v>2.7949999999999999</v>
      </c>
      <c r="T14" s="2">
        <v>2.7105000000000001</v>
      </c>
      <c r="U14" s="2">
        <v>2.6791</v>
      </c>
      <c r="V14" s="2">
        <v>2.7646000000000002</v>
      </c>
      <c r="W14" s="2">
        <v>2.7622</v>
      </c>
      <c r="X14" s="2">
        <v>2.1776</v>
      </c>
      <c r="Y14" s="2">
        <v>2.2229000000000001</v>
      </c>
    </row>
    <row r="15" spans="1:25" ht="15" customHeight="1" x14ac:dyDescent="0.2">
      <c r="A15" t="s">
        <v>12</v>
      </c>
      <c r="B15" s="77">
        <v>1.9610000000000001</v>
      </c>
      <c r="C15" s="2">
        <v>2.1101999999999999</v>
      </c>
      <c r="D15" s="2">
        <v>2.1036999999999999</v>
      </c>
      <c r="E15" s="2">
        <v>0.51070000000000004</v>
      </c>
      <c r="F15" s="2">
        <v>0.52180000000000004</v>
      </c>
      <c r="G15" s="2">
        <v>0.1153</v>
      </c>
      <c r="H15" s="2">
        <v>0.1186</v>
      </c>
      <c r="I15" s="2">
        <v>0.41199999999999998</v>
      </c>
      <c r="J15" s="2">
        <v>0.48259999999999997</v>
      </c>
      <c r="K15" s="2">
        <v>2.8388</v>
      </c>
      <c r="L15" s="2">
        <v>2.7902</v>
      </c>
      <c r="M15" s="2">
        <v>1.3528</v>
      </c>
      <c r="N15" s="2">
        <v>1.3753</v>
      </c>
      <c r="O15" s="2">
        <v>7.0699999999999999E-2</v>
      </c>
      <c r="P15" s="2">
        <v>7.0599999999999996E-2</v>
      </c>
      <c r="Q15" s="2">
        <v>1.8111999999999999</v>
      </c>
      <c r="R15" s="2">
        <v>1.7968999999999999</v>
      </c>
      <c r="S15" s="2">
        <v>1.6375</v>
      </c>
      <c r="T15" s="2">
        <v>1.5396000000000001</v>
      </c>
      <c r="U15" s="2">
        <v>1.8508</v>
      </c>
      <c r="V15" s="2">
        <v>1.7661</v>
      </c>
      <c r="W15" s="2">
        <v>9.35E-2</v>
      </c>
      <c r="X15" s="2">
        <v>9.11E-2</v>
      </c>
      <c r="Y15" s="77">
        <v>1.5840000000000001</v>
      </c>
    </row>
    <row r="16" spans="1:25" ht="15" customHeight="1" x14ac:dyDescent="0.2">
      <c r="A16" t="s">
        <v>13</v>
      </c>
      <c r="B16" s="2">
        <v>1.0581</v>
      </c>
      <c r="C16" s="2">
        <v>1.0426</v>
      </c>
      <c r="D16" s="2">
        <v>2.82</v>
      </c>
      <c r="E16" s="2">
        <v>2.7589999999999999</v>
      </c>
      <c r="F16" s="2">
        <v>2.798</v>
      </c>
      <c r="G16" s="2">
        <v>2.7528999999999999</v>
      </c>
      <c r="H16" s="2">
        <v>1.5474000000000001</v>
      </c>
      <c r="I16" s="2">
        <v>1.5629</v>
      </c>
      <c r="J16" s="2">
        <v>2.7917000000000001</v>
      </c>
      <c r="K16" s="2">
        <v>2.7159</v>
      </c>
      <c r="L16" s="2">
        <v>2.7728999999999999</v>
      </c>
      <c r="M16" s="2">
        <v>2.7219000000000002</v>
      </c>
      <c r="N16" s="2">
        <v>2.7427999999999999</v>
      </c>
      <c r="O16" s="2">
        <v>2.637</v>
      </c>
      <c r="P16" s="2">
        <v>1.5609999999999999</v>
      </c>
      <c r="Q16" s="2">
        <v>1.58</v>
      </c>
      <c r="R16" s="2">
        <v>2.7717000000000001</v>
      </c>
      <c r="S16" s="2">
        <v>2.7353999999999998</v>
      </c>
      <c r="T16" s="2">
        <v>2.7682000000000002</v>
      </c>
      <c r="U16" s="2">
        <v>2.7797999999999998</v>
      </c>
      <c r="V16" s="2">
        <v>2.0333999999999999</v>
      </c>
      <c r="W16" s="2">
        <v>2.0306999999999999</v>
      </c>
      <c r="X16" s="2">
        <v>2.7431999999999999</v>
      </c>
      <c r="Y16" s="2">
        <v>2.7362000000000002</v>
      </c>
    </row>
    <row r="17" spans="1:25" ht="15" customHeight="1" x14ac:dyDescent="0.2">
      <c r="A17" t="s">
        <v>14</v>
      </c>
      <c r="B17" s="77">
        <v>1.4086000000000001</v>
      </c>
      <c r="C17" s="2">
        <v>6.1699999999999998E-2</v>
      </c>
      <c r="D17" s="2">
        <v>5.7299999999999997E-2</v>
      </c>
      <c r="E17" s="2">
        <v>8.3099999999999993E-2</v>
      </c>
      <c r="F17" s="2">
        <v>7.7799999999999994E-2</v>
      </c>
      <c r="G17" s="2">
        <v>7.9899999999999999E-2</v>
      </c>
      <c r="H17" s="2">
        <v>7.9899999999999999E-2</v>
      </c>
      <c r="I17" s="2">
        <v>2.6286999999999998</v>
      </c>
      <c r="J17" s="2">
        <v>2.7553000000000001</v>
      </c>
      <c r="K17" s="2">
        <v>2.8820000000000001</v>
      </c>
      <c r="L17" s="2">
        <v>2.8803000000000001</v>
      </c>
      <c r="M17" s="2">
        <v>0.1419</v>
      </c>
      <c r="N17" s="2">
        <v>0.14380000000000001</v>
      </c>
      <c r="O17" s="2">
        <v>2.2136</v>
      </c>
      <c r="P17" s="2">
        <v>2.2667000000000002</v>
      </c>
      <c r="Q17" s="2">
        <v>2.8988999999999998</v>
      </c>
      <c r="R17" s="2">
        <v>2.8580000000000001</v>
      </c>
      <c r="S17" s="2">
        <v>2.8109999999999999</v>
      </c>
      <c r="T17" s="2">
        <v>2.8090999999999999</v>
      </c>
      <c r="U17" s="2">
        <v>2.7416</v>
      </c>
      <c r="V17" s="2">
        <v>2.6831999999999998</v>
      </c>
      <c r="W17" s="2">
        <v>2.7544</v>
      </c>
      <c r="X17" s="2">
        <v>2.7585999999999999</v>
      </c>
      <c r="Y17" s="77">
        <v>1.4339</v>
      </c>
    </row>
    <row r="18" spans="1:25" ht="15" customHeight="1" x14ac:dyDescent="0.2">
      <c r="A18" t="s">
        <v>15</v>
      </c>
      <c r="B18" s="2">
        <v>2.9121999999999999</v>
      </c>
      <c r="C18" s="2">
        <v>2.8578999999999999</v>
      </c>
      <c r="D18" s="2">
        <v>2.8874</v>
      </c>
      <c r="E18" s="2">
        <v>2.8412999999999999</v>
      </c>
      <c r="F18" s="2">
        <v>2.5979000000000001</v>
      </c>
      <c r="G18" s="2">
        <v>2.5394999999999999</v>
      </c>
      <c r="H18" s="2">
        <v>2.8249</v>
      </c>
      <c r="I18" s="2">
        <v>2.7850999999999999</v>
      </c>
      <c r="J18" s="2">
        <v>0.52710000000000001</v>
      </c>
      <c r="K18" s="2">
        <v>0.48770000000000002</v>
      </c>
      <c r="L18" s="2">
        <v>2.7370999999999999</v>
      </c>
      <c r="M18" s="2">
        <v>2.6724999999999999</v>
      </c>
      <c r="N18" s="2">
        <v>2.9174000000000002</v>
      </c>
      <c r="O18" s="2">
        <v>2.9085999999999999</v>
      </c>
      <c r="P18" s="2">
        <v>2.1642000000000001</v>
      </c>
      <c r="Q18" s="2">
        <v>2.2166999999999999</v>
      </c>
      <c r="R18" s="2">
        <v>2.9199000000000002</v>
      </c>
      <c r="S18" s="2">
        <v>2.9247999999999998</v>
      </c>
      <c r="T18" s="2">
        <v>2.3142</v>
      </c>
      <c r="U18" s="2">
        <v>2.1945999999999999</v>
      </c>
      <c r="V18" s="2">
        <v>2.5045000000000002</v>
      </c>
      <c r="W18" s="2">
        <v>2.4563999999999999</v>
      </c>
      <c r="X18" s="2">
        <v>2.8372999999999999</v>
      </c>
      <c r="Y18" s="2">
        <v>2.8601000000000001</v>
      </c>
    </row>
    <row r="19" spans="1:25" ht="15" customHeight="1" x14ac:dyDescent="0.2">
      <c r="A19" t="s">
        <v>16</v>
      </c>
      <c r="B19" s="77">
        <v>0.70340000000000003</v>
      </c>
      <c r="C19" s="2">
        <v>2.9477000000000002</v>
      </c>
      <c r="D19" s="2">
        <v>2.8900999999999999</v>
      </c>
      <c r="E19" s="2">
        <v>2.8605</v>
      </c>
      <c r="F19" s="2">
        <v>2.8586999999999998</v>
      </c>
      <c r="G19" s="2">
        <v>2.6044</v>
      </c>
      <c r="H19" s="2">
        <v>2.6004999999999998</v>
      </c>
      <c r="I19" s="2">
        <v>2.9377</v>
      </c>
      <c r="J19" s="2">
        <v>2.9577</v>
      </c>
      <c r="K19" s="2">
        <v>2.9224000000000001</v>
      </c>
      <c r="L19" s="2">
        <v>2.9281999999999999</v>
      </c>
      <c r="M19" s="2">
        <v>2.8083</v>
      </c>
      <c r="N19" s="2">
        <v>2.8119999999999998</v>
      </c>
      <c r="O19" s="2">
        <v>2.8788999999999998</v>
      </c>
      <c r="P19" s="2">
        <v>2.8910999999999998</v>
      </c>
      <c r="Q19" s="2">
        <v>2.4039999999999999</v>
      </c>
      <c r="R19" s="2">
        <v>2.4504000000000001</v>
      </c>
      <c r="S19" s="2">
        <v>2.8342000000000001</v>
      </c>
      <c r="T19" s="2">
        <v>2.8290999999999999</v>
      </c>
      <c r="U19" s="2">
        <v>2.7383999999999999</v>
      </c>
      <c r="V19" s="2">
        <v>2.7267999999999999</v>
      </c>
      <c r="W19" s="2">
        <v>0.50180000000000002</v>
      </c>
      <c r="X19" s="2">
        <v>0.48349999999999999</v>
      </c>
      <c r="Y19" s="77">
        <v>0.70509999999999995</v>
      </c>
    </row>
    <row r="20" spans="1:25" ht="15" customHeight="1" x14ac:dyDescent="0.2">
      <c r="A20" t="s">
        <v>17</v>
      </c>
      <c r="B20" s="2">
        <v>2.9260999999999999</v>
      </c>
      <c r="C20" s="2">
        <v>2.9329999999999998</v>
      </c>
      <c r="D20" s="2">
        <v>2.8992</v>
      </c>
      <c r="E20" s="2">
        <v>2.9081999999999999</v>
      </c>
      <c r="F20" s="2">
        <v>2.9251999999999998</v>
      </c>
      <c r="G20" s="2">
        <v>2.9125000000000001</v>
      </c>
      <c r="H20" s="2">
        <v>1.2716000000000001</v>
      </c>
      <c r="I20" s="2">
        <v>1.2582</v>
      </c>
      <c r="J20" s="2">
        <v>2.8460000000000001</v>
      </c>
      <c r="K20" s="2">
        <v>2.8258000000000001</v>
      </c>
      <c r="L20" s="2">
        <v>2.9350000000000001</v>
      </c>
      <c r="M20" s="2">
        <v>2.8690000000000002</v>
      </c>
      <c r="N20" s="2">
        <v>1.2014</v>
      </c>
      <c r="O20" s="2">
        <v>1.1698</v>
      </c>
      <c r="P20" s="2">
        <v>2.6568000000000001</v>
      </c>
      <c r="Q20" s="2">
        <v>2.6343999999999999</v>
      </c>
      <c r="R20" s="2">
        <v>2.8715000000000002</v>
      </c>
      <c r="S20" s="2">
        <v>2.9405999999999999</v>
      </c>
      <c r="T20" s="2">
        <v>2.8380999999999998</v>
      </c>
      <c r="U20" s="2">
        <v>2.8668</v>
      </c>
      <c r="V20" s="2">
        <v>2.8347000000000002</v>
      </c>
      <c r="W20" s="2">
        <v>2.8609</v>
      </c>
      <c r="X20" s="2">
        <v>2.8851</v>
      </c>
      <c r="Y20" s="2">
        <v>2.8439000000000001</v>
      </c>
    </row>
    <row r="21" spans="1:25" ht="15" customHeight="1" x14ac:dyDescent="0.2">
      <c r="A21" t="s">
        <v>18</v>
      </c>
      <c r="B21" s="77">
        <v>0.28839999999999999</v>
      </c>
      <c r="C21" s="2">
        <v>2.9413999999999998</v>
      </c>
      <c r="D21" s="2">
        <v>2.9182999999999999</v>
      </c>
      <c r="E21" s="2">
        <v>1.6068</v>
      </c>
      <c r="F21" s="2">
        <v>1.5399</v>
      </c>
      <c r="G21" s="2">
        <v>2.5788000000000002</v>
      </c>
      <c r="H21" s="2">
        <v>2.5434000000000001</v>
      </c>
      <c r="I21" s="2">
        <v>2.9049999999999998</v>
      </c>
      <c r="J21" s="2">
        <v>2.8826000000000001</v>
      </c>
      <c r="K21" s="2">
        <v>2.1042000000000001</v>
      </c>
      <c r="L21" s="2">
        <v>2.0365000000000002</v>
      </c>
      <c r="M21" s="2">
        <v>2.1673</v>
      </c>
      <c r="N21" s="2">
        <v>2.2033999999999998</v>
      </c>
      <c r="O21" s="2">
        <v>1.3846000000000001</v>
      </c>
      <c r="P21" s="2">
        <v>1.4286000000000001</v>
      </c>
      <c r="Q21" s="2">
        <v>0.86170000000000002</v>
      </c>
      <c r="R21" s="2">
        <v>0.85860000000000003</v>
      </c>
      <c r="S21" s="2">
        <v>1.4610000000000001</v>
      </c>
      <c r="T21" s="2">
        <v>1.4499</v>
      </c>
      <c r="U21" s="2">
        <v>2.7888999999999999</v>
      </c>
      <c r="V21" s="2">
        <v>2.7509999999999999</v>
      </c>
      <c r="W21" s="2">
        <v>2.3681000000000001</v>
      </c>
      <c r="X21" s="2">
        <v>2.3567</v>
      </c>
      <c r="Y21" s="77">
        <v>0.35149999999999998</v>
      </c>
    </row>
    <row r="22" spans="1:25" ht="15" customHeight="1" x14ac:dyDescent="0.2">
      <c r="A22" t="s">
        <v>19</v>
      </c>
      <c r="B22" s="2">
        <v>2.9575</v>
      </c>
      <c r="C22" s="2">
        <v>2.9443000000000001</v>
      </c>
      <c r="D22" s="2">
        <v>1.8857999999999999</v>
      </c>
      <c r="E22" s="2">
        <v>1.9238</v>
      </c>
      <c r="F22" s="2">
        <v>2.8959999999999999</v>
      </c>
      <c r="G22" s="2">
        <v>2.9394999999999998</v>
      </c>
      <c r="H22" s="2">
        <v>2.6878000000000002</v>
      </c>
      <c r="I22" s="2">
        <v>2.6415000000000002</v>
      </c>
      <c r="J22" s="2">
        <v>2.3405999999999998</v>
      </c>
      <c r="K22" s="2">
        <v>2.3182</v>
      </c>
      <c r="L22" s="2">
        <v>2.8523000000000001</v>
      </c>
      <c r="M22" s="2">
        <v>2.8816000000000002</v>
      </c>
      <c r="N22" s="2">
        <v>2.8132999999999999</v>
      </c>
      <c r="O22" s="2">
        <v>2.8056999999999999</v>
      </c>
      <c r="P22" s="2">
        <v>2.3239999999999998</v>
      </c>
      <c r="Q22" s="2">
        <v>2.3012000000000001</v>
      </c>
      <c r="R22" s="2">
        <v>1.5878000000000001</v>
      </c>
      <c r="S22" s="2">
        <v>1.5371999999999999</v>
      </c>
      <c r="T22" s="2">
        <v>2.5794999999999999</v>
      </c>
      <c r="U22" s="2">
        <v>2.5527000000000002</v>
      </c>
      <c r="V22" s="2">
        <v>1.6853</v>
      </c>
      <c r="W22" s="2">
        <v>1.5704</v>
      </c>
      <c r="X22" s="2">
        <v>1.3836999999999999</v>
      </c>
      <c r="Y22" s="2">
        <v>1.2667999999999999</v>
      </c>
    </row>
    <row r="23" spans="1:25" ht="15" customHeight="1" x14ac:dyDescent="0.2">
      <c r="A23" t="s">
        <v>20</v>
      </c>
      <c r="B23" s="77">
        <v>0.17730000000000001</v>
      </c>
      <c r="C23" s="2">
        <v>2.9874000000000001</v>
      </c>
      <c r="D23" s="2">
        <v>2.9178999999999999</v>
      </c>
      <c r="E23" s="2">
        <v>2.1377000000000002</v>
      </c>
      <c r="F23" s="2">
        <v>2.1444999999999999</v>
      </c>
      <c r="G23" s="2">
        <v>2.8668999999999998</v>
      </c>
      <c r="H23" s="2">
        <v>2.8639000000000001</v>
      </c>
      <c r="I23" s="2">
        <v>2.7645</v>
      </c>
      <c r="J23" s="2">
        <v>2.7871999999999999</v>
      </c>
      <c r="K23" s="2">
        <v>2.8182999999999998</v>
      </c>
      <c r="L23" s="2">
        <v>2.8279999999999998</v>
      </c>
      <c r="M23" s="2">
        <v>2.819</v>
      </c>
      <c r="N23" s="2">
        <v>2.8026</v>
      </c>
      <c r="O23" s="2">
        <v>2.8203</v>
      </c>
      <c r="P23" s="2">
        <v>2.8319999999999999</v>
      </c>
      <c r="Q23" s="2">
        <v>2.6206999999999998</v>
      </c>
      <c r="R23" s="2">
        <v>2.6316000000000002</v>
      </c>
      <c r="S23" s="2">
        <v>2.2839999999999998</v>
      </c>
      <c r="T23" s="2">
        <v>2.1930000000000001</v>
      </c>
      <c r="U23" s="2">
        <v>2.7155</v>
      </c>
      <c r="V23" s="2">
        <v>2.7067000000000001</v>
      </c>
      <c r="W23" s="2">
        <v>2.6684999999999999</v>
      </c>
      <c r="X23" s="2">
        <v>2.6806000000000001</v>
      </c>
      <c r="Y23" s="77">
        <v>0.16600000000000001</v>
      </c>
    </row>
    <row r="24" spans="1:25" ht="15" customHeight="1" x14ac:dyDescent="0.2">
      <c r="A24" t="s">
        <v>21</v>
      </c>
      <c r="B24" s="2">
        <v>2.9182000000000001</v>
      </c>
      <c r="C24" s="2">
        <v>2.9432999999999998</v>
      </c>
      <c r="D24" s="2">
        <v>1.1805000000000001</v>
      </c>
      <c r="E24" s="2">
        <v>1.1482000000000001</v>
      </c>
      <c r="F24" s="2">
        <v>2.9287999999999998</v>
      </c>
      <c r="G24" s="2">
        <v>2.9157000000000002</v>
      </c>
      <c r="H24" s="2">
        <v>2.8839999999999999</v>
      </c>
      <c r="I24" s="2">
        <v>2.8780000000000001</v>
      </c>
      <c r="J24" s="2">
        <v>2.9217</v>
      </c>
      <c r="K24" s="2">
        <v>2.9075000000000002</v>
      </c>
      <c r="L24" s="2">
        <v>2.7690999999999999</v>
      </c>
      <c r="M24" s="2">
        <v>2.7128000000000001</v>
      </c>
      <c r="N24" s="2">
        <v>1.8324</v>
      </c>
      <c r="O24" s="2">
        <v>1.7501</v>
      </c>
      <c r="P24" s="2">
        <v>2.2473000000000001</v>
      </c>
      <c r="Q24" s="2">
        <v>2.1817000000000002</v>
      </c>
      <c r="R24" s="2">
        <v>2.8988</v>
      </c>
      <c r="S24" s="2">
        <v>2.9403999999999999</v>
      </c>
      <c r="T24" s="2">
        <v>2.9079000000000002</v>
      </c>
      <c r="U24" s="2">
        <v>2.8401000000000001</v>
      </c>
      <c r="V24" s="2">
        <v>2.8342000000000001</v>
      </c>
      <c r="W24" s="2">
        <v>2.8534000000000002</v>
      </c>
      <c r="X24" s="2">
        <v>1.3225</v>
      </c>
      <c r="Y24" s="2">
        <v>1.2565999999999999</v>
      </c>
    </row>
    <row r="25" spans="1:25" ht="15" customHeight="1" x14ac:dyDescent="0.2">
      <c r="A25" t="s">
        <v>22</v>
      </c>
      <c r="B25" s="77">
        <v>5.21E-2</v>
      </c>
      <c r="C25" s="2">
        <v>1.5677000000000001</v>
      </c>
      <c r="D25" s="2">
        <v>1.5527</v>
      </c>
      <c r="E25" s="2">
        <v>1.4083000000000001</v>
      </c>
      <c r="F25" s="2">
        <v>1.3758999999999999</v>
      </c>
      <c r="G25" s="2">
        <v>2.8313000000000001</v>
      </c>
      <c r="H25" s="2">
        <v>2.8187000000000002</v>
      </c>
      <c r="I25" s="2">
        <v>2.0373000000000001</v>
      </c>
      <c r="J25" s="2">
        <v>1.9824999999999999</v>
      </c>
      <c r="K25" s="2">
        <v>2.7902</v>
      </c>
      <c r="L25" s="2">
        <v>2.7890999999999999</v>
      </c>
      <c r="M25" s="2">
        <v>0.84060000000000001</v>
      </c>
      <c r="N25" s="2">
        <v>0.79339999999999999</v>
      </c>
      <c r="O25" s="2">
        <v>8.7900000000000006E-2</v>
      </c>
      <c r="P25" s="2">
        <v>8.9399999999999993E-2</v>
      </c>
      <c r="Q25" s="2">
        <v>0.79620000000000002</v>
      </c>
      <c r="R25" s="2">
        <v>0.8085</v>
      </c>
      <c r="S25" s="2">
        <v>0.14499999999999999</v>
      </c>
      <c r="T25" s="2">
        <v>0.1426</v>
      </c>
      <c r="U25" s="2">
        <v>0.153</v>
      </c>
      <c r="V25" s="2">
        <v>0.16200000000000001</v>
      </c>
      <c r="W25" s="2">
        <v>2.1459000000000001</v>
      </c>
      <c r="X25" s="2">
        <v>2.1526999999999998</v>
      </c>
      <c r="Y25" s="77">
        <v>5.74E-2</v>
      </c>
    </row>
    <row r="26" spans="1:25" ht="15" customHeight="1" x14ac:dyDescent="0.2">
      <c r="A26" t="s">
        <v>23</v>
      </c>
      <c r="B26" s="2">
        <v>3.0423</v>
      </c>
      <c r="C26" s="2">
        <v>3.0562</v>
      </c>
      <c r="D26" s="2">
        <v>1.4469000000000001</v>
      </c>
      <c r="E26" s="2">
        <v>1.5029999999999999</v>
      </c>
      <c r="F26" s="2">
        <v>2.895</v>
      </c>
      <c r="G26" s="2">
        <v>2.7814999999999999</v>
      </c>
      <c r="H26" s="2">
        <v>2.8102999999999998</v>
      </c>
      <c r="I26" s="2">
        <v>2.7742</v>
      </c>
      <c r="J26" s="2">
        <v>3.0255999999999998</v>
      </c>
      <c r="K26" s="2">
        <v>3.0489000000000002</v>
      </c>
      <c r="L26" s="2">
        <v>0.69279999999999997</v>
      </c>
      <c r="M26" s="2">
        <v>0.71319999999999995</v>
      </c>
      <c r="N26" s="2">
        <v>3.0030000000000001</v>
      </c>
      <c r="O26" s="2">
        <v>2.9554999999999998</v>
      </c>
      <c r="P26" s="2">
        <v>3.0316999999999998</v>
      </c>
      <c r="Q26" s="2">
        <v>3.0059</v>
      </c>
      <c r="R26" s="2">
        <v>3.0365000000000002</v>
      </c>
      <c r="S26" s="2">
        <v>3.0531000000000001</v>
      </c>
      <c r="T26" s="2">
        <v>2.9392</v>
      </c>
      <c r="U26" s="2">
        <v>2.9133</v>
      </c>
      <c r="V26" s="2">
        <v>2.7402000000000002</v>
      </c>
      <c r="W26" s="2">
        <v>2.7305000000000001</v>
      </c>
      <c r="X26" s="2">
        <v>2.7227999999999999</v>
      </c>
      <c r="Y26" s="2">
        <v>2.6625999999999999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7" ht="15" customHeight="1" x14ac:dyDescent="0.2">
      <c r="C49" t="s">
        <v>205</v>
      </c>
      <c r="D49" t="s">
        <v>206</v>
      </c>
      <c r="S49" t="s">
        <v>317</v>
      </c>
    </row>
    <row r="50" spans="2:27" ht="15" customHeight="1" thickBot="1" x14ac:dyDescent="0.25">
      <c r="B50" t="s">
        <v>207</v>
      </c>
      <c r="C50">
        <v>200</v>
      </c>
      <c r="D50" s="3">
        <f>AVERAGE(B11,Y11)</f>
        <v>2.6601999999999997</v>
      </c>
    </row>
    <row r="51" spans="2:27" ht="15" customHeight="1" x14ac:dyDescent="0.2">
      <c r="B51" t="s">
        <v>208</v>
      </c>
      <c r="C51">
        <v>150</v>
      </c>
      <c r="D51" s="3">
        <f>AVERAGE(B13,Y13)</f>
        <v>2.4372500000000001</v>
      </c>
      <c r="S51" s="17" t="s">
        <v>318</v>
      </c>
      <c r="T51" s="17"/>
    </row>
    <row r="52" spans="2:27" ht="15" customHeight="1" x14ac:dyDescent="0.2">
      <c r="B52" t="s">
        <v>209</v>
      </c>
      <c r="C52">
        <v>100</v>
      </c>
      <c r="D52" s="3">
        <f>AVERAGE(B15,Y15)</f>
        <v>1.7725</v>
      </c>
      <c r="S52" t="s">
        <v>319</v>
      </c>
      <c r="T52">
        <v>0.98157365316182965</v>
      </c>
    </row>
    <row r="53" spans="2:27" ht="15" customHeight="1" x14ac:dyDescent="0.2">
      <c r="B53" t="s">
        <v>210</v>
      </c>
      <c r="C53">
        <v>80</v>
      </c>
      <c r="D53" s="3">
        <f>AVERAGE(B17,Y17)</f>
        <v>1.4212500000000001</v>
      </c>
      <c r="S53" t="s">
        <v>320</v>
      </c>
      <c r="T53">
        <v>0.96348683658145984</v>
      </c>
    </row>
    <row r="54" spans="2:27" ht="15" customHeight="1" x14ac:dyDescent="0.2">
      <c r="B54" t="s">
        <v>211</v>
      </c>
      <c r="C54">
        <v>40</v>
      </c>
      <c r="D54" s="3">
        <f>AVERAGE(B19,Y19)</f>
        <v>0.70425000000000004</v>
      </c>
      <c r="S54" t="s">
        <v>321</v>
      </c>
      <c r="T54">
        <v>0.95618420389775183</v>
      </c>
    </row>
    <row r="55" spans="2:27" ht="15" customHeight="1" x14ac:dyDescent="0.2">
      <c r="B55" t="s">
        <v>212</v>
      </c>
      <c r="C55">
        <v>20</v>
      </c>
      <c r="D55" s="3">
        <f>AVERAGE(B21,Y21)</f>
        <v>0.31994999999999996</v>
      </c>
      <c r="S55" t="s">
        <v>322</v>
      </c>
      <c r="T55">
        <v>0.20842419725629849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0.17165000000000002</v>
      </c>
      <c r="S56" s="15" t="s">
        <v>323</v>
      </c>
      <c r="T56" s="15">
        <v>7</v>
      </c>
    </row>
    <row r="58" spans="2:27" ht="15" customHeight="1" thickBot="1" x14ac:dyDescent="0.25">
      <c r="S58" t="s">
        <v>324</v>
      </c>
    </row>
    <row r="59" spans="2:27" ht="15" customHeight="1" x14ac:dyDescent="0.2">
      <c r="S59" s="16"/>
      <c r="T59" s="16" t="s">
        <v>329</v>
      </c>
      <c r="U59" s="16" t="s">
        <v>330</v>
      </c>
      <c r="V59" s="16" t="s">
        <v>331</v>
      </c>
      <c r="W59" s="16" t="s">
        <v>13</v>
      </c>
      <c r="X59" s="16" t="s">
        <v>332</v>
      </c>
    </row>
    <row r="60" spans="2:27" ht="15" customHeight="1" x14ac:dyDescent="0.2">
      <c r="S60" t="s">
        <v>325</v>
      </c>
      <c r="T60">
        <v>1</v>
      </c>
      <c r="U60">
        <v>5.7314248721331937</v>
      </c>
      <c r="V60">
        <v>5.7314248721331937</v>
      </c>
      <c r="W60">
        <v>131.93691622077247</v>
      </c>
      <c r="X60">
        <v>8.7649890592090608E-5</v>
      </c>
    </row>
    <row r="61" spans="2:27" ht="15" customHeight="1" x14ac:dyDescent="0.2">
      <c r="S61" t="s">
        <v>326</v>
      </c>
      <c r="T61">
        <v>5</v>
      </c>
      <c r="U61">
        <v>0.21720323000966213</v>
      </c>
      <c r="V61">
        <v>4.3440646001932426E-2</v>
      </c>
    </row>
    <row r="62" spans="2:27" ht="15" customHeight="1" thickBot="1" x14ac:dyDescent="0.25">
      <c r="S62" s="15" t="s">
        <v>327</v>
      </c>
      <c r="T62" s="15">
        <v>6</v>
      </c>
      <c r="U62" s="15">
        <v>5.9486281021428562</v>
      </c>
      <c r="V62" s="15"/>
      <c r="W62" s="15"/>
      <c r="X62" s="15"/>
    </row>
    <row r="63" spans="2:27" ht="15" customHeight="1" thickBot="1" x14ac:dyDescent="0.25"/>
    <row r="64" spans="2:27" ht="15" customHeight="1" x14ac:dyDescent="0.2">
      <c r="S64" s="16"/>
      <c r="T64" s="16" t="s">
        <v>333</v>
      </c>
      <c r="U64" s="16" t="s">
        <v>322</v>
      </c>
      <c r="V64" s="16" t="s">
        <v>334</v>
      </c>
      <c r="W64" s="16" t="s">
        <v>335</v>
      </c>
      <c r="X64" s="16" t="s">
        <v>336</v>
      </c>
      <c r="Y64" s="16" t="s">
        <v>337</v>
      </c>
      <c r="Z64" s="16" t="s">
        <v>338</v>
      </c>
      <c r="AA64" s="16" t="s">
        <v>339</v>
      </c>
    </row>
    <row r="65" spans="19:27" ht="15" customHeight="1" x14ac:dyDescent="0.2">
      <c r="S65" t="s">
        <v>328</v>
      </c>
      <c r="T65">
        <v>0.1619963768115944</v>
      </c>
      <c r="U65">
        <v>0.13037834809863974</v>
      </c>
      <c r="V65">
        <v>1.2425098122046581</v>
      </c>
      <c r="W65">
        <v>0.26914212684387229</v>
      </c>
      <c r="X65">
        <v>-0.17315183657103739</v>
      </c>
      <c r="Y65">
        <v>0.49714459019422619</v>
      </c>
      <c r="Z65">
        <v>-0.17315183657103739</v>
      </c>
      <c r="AA65">
        <v>0.49714459019422619</v>
      </c>
    </row>
    <row r="66" spans="19:27" ht="15" customHeight="1" thickBot="1" x14ac:dyDescent="0.25">
      <c r="S66" s="15" t="s">
        <v>340</v>
      </c>
      <c r="T66" s="15">
        <v>1.39217922705314E-2</v>
      </c>
      <c r="U66" s="15">
        <v>1.2120261353297432E-3</v>
      </c>
      <c r="V66" s="15">
        <v>11.486379595885401</v>
      </c>
      <c r="W66" s="15">
        <v>8.7649890592090608E-5</v>
      </c>
      <c r="X66" s="15">
        <v>1.0806179902736281E-2</v>
      </c>
      <c r="Y66" s="15">
        <v>1.7037404638326519E-2</v>
      </c>
      <c r="Z66" s="15">
        <v>1.0806179902736281E-2</v>
      </c>
      <c r="AA66" s="15">
        <v>1.7037404638326519E-2</v>
      </c>
    </row>
  </sheetData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51B2-CAF9-4F3A-B2CD-70A15EBD2336}">
  <sheetPr codeName="Sheet47"/>
  <dimension ref="A1:AA66"/>
  <sheetViews>
    <sheetView topLeftCell="A28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4960</v>
      </c>
    </row>
    <row r="3" spans="1:25" ht="15" customHeight="1" x14ac:dyDescent="0.2">
      <c r="A3" t="s">
        <v>4961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2.7926000000000002</v>
      </c>
      <c r="C11" s="2">
        <v>2.7326000000000001</v>
      </c>
      <c r="D11" s="2">
        <v>2.7841</v>
      </c>
      <c r="E11" s="2">
        <v>2.7681</v>
      </c>
      <c r="F11" s="2">
        <v>2.6956000000000002</v>
      </c>
      <c r="G11" s="2">
        <v>2.8479999999999999</v>
      </c>
      <c r="H11" s="2">
        <v>2.8936000000000002</v>
      </c>
      <c r="I11" s="2">
        <v>1.7874000000000001</v>
      </c>
      <c r="J11" s="2">
        <v>1.8436999999999999</v>
      </c>
      <c r="K11" s="2">
        <v>0.1072</v>
      </c>
      <c r="L11" s="2">
        <v>0.10100000000000001</v>
      </c>
      <c r="M11" s="2">
        <v>9.8299999999999998E-2</v>
      </c>
      <c r="N11" s="2">
        <v>9.7900000000000001E-2</v>
      </c>
      <c r="O11" s="2">
        <v>0.46139999999999998</v>
      </c>
      <c r="P11" s="2">
        <v>0.45619999999999999</v>
      </c>
      <c r="Q11" s="2">
        <v>0.2334</v>
      </c>
      <c r="R11" s="2">
        <v>0.2263</v>
      </c>
      <c r="S11" s="2">
        <v>8.0199999999999994E-2</v>
      </c>
      <c r="T11" s="2">
        <v>7.5600000000000001E-2</v>
      </c>
      <c r="U11" s="2">
        <v>8.2900000000000001E-2</v>
      </c>
      <c r="V11" s="2">
        <v>8.6099999999999996E-2</v>
      </c>
      <c r="W11" s="2">
        <v>0.14330000000000001</v>
      </c>
      <c r="X11" s="2">
        <v>0.1406</v>
      </c>
      <c r="Y11" s="77">
        <v>2.6558000000000002</v>
      </c>
    </row>
    <row r="12" spans="1:25" ht="15" customHeight="1" x14ac:dyDescent="0.2">
      <c r="A12" t="s">
        <v>9</v>
      </c>
      <c r="B12" s="2">
        <v>2.0905999999999998</v>
      </c>
      <c r="C12" s="2">
        <v>1.9666999999999999</v>
      </c>
      <c r="D12" s="2">
        <v>1.0382</v>
      </c>
      <c r="E12" s="2">
        <v>0.9415</v>
      </c>
      <c r="F12" s="2">
        <v>2.8102999999999998</v>
      </c>
      <c r="G12" s="2">
        <v>2.7961</v>
      </c>
      <c r="H12" s="2">
        <v>1.3827</v>
      </c>
      <c r="I12" s="2">
        <v>1.2597</v>
      </c>
      <c r="J12" s="2">
        <v>0.1115</v>
      </c>
      <c r="K12" s="2">
        <v>0.10539999999999999</v>
      </c>
      <c r="L12" s="2">
        <v>2.1646999999999998</v>
      </c>
      <c r="M12" s="2">
        <v>2.1147</v>
      </c>
      <c r="N12" s="2">
        <v>2.8494999999999999</v>
      </c>
      <c r="O12" s="2">
        <v>2.8290000000000002</v>
      </c>
      <c r="P12" s="2">
        <v>2.7841</v>
      </c>
      <c r="Q12" s="2">
        <v>2.7896999999999998</v>
      </c>
      <c r="R12" s="2">
        <v>2.8174000000000001</v>
      </c>
      <c r="S12" s="2">
        <v>2.8130000000000002</v>
      </c>
      <c r="T12" s="2">
        <v>2.8119000000000001</v>
      </c>
      <c r="U12" s="2">
        <v>2.7812000000000001</v>
      </c>
      <c r="V12" s="2">
        <v>1.0454000000000001</v>
      </c>
      <c r="W12" s="2">
        <v>0.96050000000000002</v>
      </c>
      <c r="X12" s="2">
        <v>9.3899999999999997E-2</v>
      </c>
      <c r="Y12" s="2">
        <v>9.1899999999999996E-2</v>
      </c>
    </row>
    <row r="13" spans="1:25" ht="15" customHeight="1" x14ac:dyDescent="0.2">
      <c r="A13" t="s">
        <v>10</v>
      </c>
      <c r="B13" s="77">
        <v>2.5375000000000001</v>
      </c>
      <c r="C13" s="2">
        <v>0.19189999999999999</v>
      </c>
      <c r="D13" s="2">
        <v>0.19409999999999999</v>
      </c>
      <c r="E13" s="2">
        <v>1.1349</v>
      </c>
      <c r="F13" s="2">
        <v>1.0281</v>
      </c>
      <c r="G13" s="2">
        <v>1.1302000000000001</v>
      </c>
      <c r="H13" s="2">
        <v>1.1067</v>
      </c>
      <c r="I13" s="2">
        <v>1.3270999999999999</v>
      </c>
      <c r="J13" s="2">
        <v>1.3375999999999999</v>
      </c>
      <c r="K13" s="2">
        <v>0.83450000000000002</v>
      </c>
      <c r="L13" s="2">
        <v>0.7611</v>
      </c>
      <c r="M13" s="2">
        <v>0.32740000000000002</v>
      </c>
      <c r="N13" s="2">
        <v>0.2913</v>
      </c>
      <c r="O13" s="2">
        <v>0.29420000000000002</v>
      </c>
      <c r="P13" s="2">
        <v>0.27310000000000001</v>
      </c>
      <c r="Q13" s="2">
        <v>0.72160000000000002</v>
      </c>
      <c r="R13" s="2">
        <v>0.66290000000000004</v>
      </c>
      <c r="S13" s="2">
        <v>1.2944</v>
      </c>
      <c r="T13" s="2">
        <v>1.1400999999999999</v>
      </c>
      <c r="U13" s="2">
        <v>2.7490000000000001</v>
      </c>
      <c r="V13" s="2">
        <v>2.73</v>
      </c>
      <c r="W13" s="2">
        <v>0.66920000000000002</v>
      </c>
      <c r="X13" s="2">
        <v>0.56599999999999995</v>
      </c>
      <c r="Y13" s="77">
        <v>2.3610000000000002</v>
      </c>
    </row>
    <row r="14" spans="1:25" ht="15" customHeight="1" x14ac:dyDescent="0.2">
      <c r="A14" t="s">
        <v>11</v>
      </c>
      <c r="B14" s="2">
        <v>2.7667999999999999</v>
      </c>
      <c r="C14" s="2">
        <v>2.7134999999999998</v>
      </c>
      <c r="D14" s="2">
        <v>0.1633</v>
      </c>
      <c r="E14" s="2">
        <v>0.1426</v>
      </c>
      <c r="F14" s="2">
        <v>1.5862000000000001</v>
      </c>
      <c r="G14" s="2">
        <v>1.4583999999999999</v>
      </c>
      <c r="H14" s="2">
        <v>2.8077999999999999</v>
      </c>
      <c r="I14" s="2">
        <v>2.8250999999999999</v>
      </c>
      <c r="J14" s="2">
        <v>2.8721999999999999</v>
      </c>
      <c r="K14" s="2">
        <v>2.8847</v>
      </c>
      <c r="L14" s="2">
        <v>2.8288000000000002</v>
      </c>
      <c r="M14" s="2">
        <v>2.8788</v>
      </c>
      <c r="N14" s="2">
        <v>1.5232000000000001</v>
      </c>
      <c r="O14" s="2">
        <v>1.4644999999999999</v>
      </c>
      <c r="P14" s="2">
        <v>2.8361999999999998</v>
      </c>
      <c r="Q14" s="2">
        <v>2.7997000000000001</v>
      </c>
      <c r="R14" s="2">
        <v>2.524</v>
      </c>
      <c r="S14" s="2">
        <v>2.407</v>
      </c>
      <c r="T14" s="2">
        <v>2.8174999999999999</v>
      </c>
      <c r="U14" s="2">
        <v>2.8090999999999999</v>
      </c>
      <c r="V14" s="2">
        <v>1.9294</v>
      </c>
      <c r="W14" s="2">
        <v>1.8161</v>
      </c>
      <c r="X14" s="2">
        <v>2.6783999999999999</v>
      </c>
      <c r="Y14" s="2">
        <v>2.6888999999999998</v>
      </c>
    </row>
    <row r="15" spans="1:25" ht="15" customHeight="1" x14ac:dyDescent="0.2">
      <c r="A15" t="s">
        <v>12</v>
      </c>
      <c r="B15" s="77">
        <v>2.0844</v>
      </c>
      <c r="C15" s="2">
        <v>1.8360000000000001</v>
      </c>
      <c r="D15" s="2">
        <v>1.8205</v>
      </c>
      <c r="E15" s="2">
        <v>2.8849999999999998</v>
      </c>
      <c r="F15" s="2">
        <v>2.8662999999999998</v>
      </c>
      <c r="G15" s="2">
        <v>2.8574000000000002</v>
      </c>
      <c r="H15" s="2">
        <v>2.8961000000000001</v>
      </c>
      <c r="I15" s="2">
        <v>0.10009999999999999</v>
      </c>
      <c r="J15" s="2">
        <v>9.1899999999999996E-2</v>
      </c>
      <c r="K15" s="2">
        <v>0.56010000000000004</v>
      </c>
      <c r="L15" s="2">
        <v>0.50529999999999997</v>
      </c>
      <c r="M15" s="2">
        <v>0.2109</v>
      </c>
      <c r="N15" s="2">
        <v>0.19800000000000001</v>
      </c>
      <c r="O15" s="2">
        <v>1.1459999999999999</v>
      </c>
      <c r="P15" s="2">
        <v>1.0739000000000001</v>
      </c>
      <c r="Q15" s="2">
        <v>2.9182999999999999</v>
      </c>
      <c r="R15" s="2">
        <v>2.8641999999999999</v>
      </c>
      <c r="S15" s="2">
        <v>2.1320000000000001</v>
      </c>
      <c r="T15" s="2">
        <v>2.0346000000000002</v>
      </c>
      <c r="U15" s="2">
        <v>1.4148000000000001</v>
      </c>
      <c r="V15" s="2">
        <v>1.246</v>
      </c>
      <c r="W15" s="2">
        <v>2.7557</v>
      </c>
      <c r="X15" s="2">
        <v>2.7282000000000002</v>
      </c>
      <c r="Y15" s="77">
        <v>1.7156</v>
      </c>
    </row>
    <row r="16" spans="1:25" ht="15" customHeight="1" x14ac:dyDescent="0.2">
      <c r="A16" t="s">
        <v>13</v>
      </c>
      <c r="B16" s="2">
        <v>2.8050999999999999</v>
      </c>
      <c r="C16" s="2">
        <v>2.7162999999999999</v>
      </c>
      <c r="D16" s="2">
        <v>2.9407999999999999</v>
      </c>
      <c r="E16" s="2">
        <v>2.9544999999999999</v>
      </c>
      <c r="F16" s="2">
        <v>2.9148999999999998</v>
      </c>
      <c r="G16" s="2">
        <v>2.9394999999999998</v>
      </c>
      <c r="H16" s="2">
        <v>2.9083000000000001</v>
      </c>
      <c r="I16" s="2">
        <v>2.8956</v>
      </c>
      <c r="J16" s="2">
        <v>9.2100000000000001E-2</v>
      </c>
      <c r="K16" s="2">
        <v>7.9600000000000004E-2</v>
      </c>
      <c r="L16" s="2">
        <v>9.7900000000000001E-2</v>
      </c>
      <c r="M16" s="2">
        <v>9.9599999999999994E-2</v>
      </c>
      <c r="N16" s="2">
        <v>2.4784000000000002</v>
      </c>
      <c r="O16" s="2">
        <v>2.3582000000000001</v>
      </c>
      <c r="P16" s="2">
        <v>0.45</v>
      </c>
      <c r="Q16" s="2">
        <v>0.45350000000000001</v>
      </c>
      <c r="R16" s="2">
        <v>2.8698000000000001</v>
      </c>
      <c r="S16" s="2">
        <v>2.8357000000000001</v>
      </c>
      <c r="T16" s="2">
        <v>2.8862999999999999</v>
      </c>
      <c r="U16" s="2">
        <v>2.8609</v>
      </c>
      <c r="V16" s="2">
        <v>2.8584000000000001</v>
      </c>
      <c r="W16" s="2">
        <v>2.8574999999999999</v>
      </c>
      <c r="X16" s="2">
        <v>1.7755000000000001</v>
      </c>
      <c r="Y16" s="2">
        <v>1.7961</v>
      </c>
    </row>
    <row r="17" spans="1:25" ht="15" customHeight="1" x14ac:dyDescent="0.2">
      <c r="A17" t="s">
        <v>14</v>
      </c>
      <c r="B17" s="77">
        <v>1.6889000000000001</v>
      </c>
      <c r="C17" s="2">
        <v>1.5369999999999999</v>
      </c>
      <c r="D17" s="2">
        <v>1.4259999999999999</v>
      </c>
      <c r="E17" s="2">
        <v>2.87</v>
      </c>
      <c r="F17" s="2">
        <v>2.8694000000000002</v>
      </c>
      <c r="G17" s="2">
        <v>2.8035999999999999</v>
      </c>
      <c r="H17" s="2">
        <v>2.8736999999999999</v>
      </c>
      <c r="I17" s="2">
        <v>0.1333</v>
      </c>
      <c r="J17" s="2">
        <v>0.1186</v>
      </c>
      <c r="K17" s="2">
        <v>0.15479999999999999</v>
      </c>
      <c r="L17" s="2">
        <v>0.14349999999999999</v>
      </c>
      <c r="M17" s="2">
        <v>2.8763000000000001</v>
      </c>
      <c r="N17" s="2">
        <v>2.9302999999999999</v>
      </c>
      <c r="O17" s="2">
        <v>2.8601000000000001</v>
      </c>
      <c r="P17" s="2">
        <v>2.8834</v>
      </c>
      <c r="Q17" s="2">
        <v>0.1082</v>
      </c>
      <c r="R17" s="2">
        <v>9.6299999999999997E-2</v>
      </c>
      <c r="S17" s="2">
        <v>1.5262</v>
      </c>
      <c r="T17" s="2">
        <v>1.4120999999999999</v>
      </c>
      <c r="U17" s="2">
        <v>0.71679999999999999</v>
      </c>
      <c r="V17" s="2">
        <v>0.64490000000000003</v>
      </c>
      <c r="W17" s="2">
        <v>0.39600000000000002</v>
      </c>
      <c r="X17" s="2">
        <v>0.38179999999999997</v>
      </c>
      <c r="Y17" s="77">
        <v>1.4552</v>
      </c>
    </row>
    <row r="18" spans="1:25" ht="15" customHeight="1" x14ac:dyDescent="0.2">
      <c r="A18" t="s">
        <v>15</v>
      </c>
      <c r="B18" s="2">
        <v>0.69469999999999998</v>
      </c>
      <c r="C18" s="2">
        <v>0.62680000000000002</v>
      </c>
      <c r="D18" s="2">
        <v>1.6567000000000001</v>
      </c>
      <c r="E18" s="2">
        <v>1.581</v>
      </c>
      <c r="F18" s="2">
        <v>2.7363</v>
      </c>
      <c r="G18" s="2">
        <v>2.6897000000000002</v>
      </c>
      <c r="H18" s="2">
        <v>0.1363</v>
      </c>
      <c r="I18" s="2">
        <v>0.1305</v>
      </c>
      <c r="J18" s="2">
        <v>2.9725000000000001</v>
      </c>
      <c r="K18" s="2">
        <v>2.8797999999999999</v>
      </c>
      <c r="L18" s="2">
        <v>2.8866000000000001</v>
      </c>
      <c r="M18" s="2">
        <v>2.8325999999999998</v>
      </c>
      <c r="N18" s="2">
        <v>2.6615000000000002</v>
      </c>
      <c r="O18" s="2">
        <v>2.5318999999999998</v>
      </c>
      <c r="P18" s="2">
        <v>0.37669999999999998</v>
      </c>
      <c r="Q18" s="2">
        <v>0.3528</v>
      </c>
      <c r="R18" s="2">
        <v>8.1299999999999997E-2</v>
      </c>
      <c r="S18" s="2">
        <v>7.3899999999999993E-2</v>
      </c>
      <c r="T18" s="2">
        <v>2.8906999999999998</v>
      </c>
      <c r="U18" s="2">
        <v>2.9011999999999998</v>
      </c>
      <c r="V18" s="2">
        <v>0.90990000000000004</v>
      </c>
      <c r="W18" s="2">
        <v>0.83450000000000002</v>
      </c>
      <c r="X18" s="2">
        <v>0.5696</v>
      </c>
      <c r="Y18" s="2">
        <v>0.56630000000000003</v>
      </c>
    </row>
    <row r="19" spans="1:25" ht="15" customHeight="1" x14ac:dyDescent="0.2">
      <c r="A19" t="s">
        <v>16</v>
      </c>
      <c r="B19" s="77">
        <v>0.83640000000000003</v>
      </c>
      <c r="C19" s="2">
        <v>2.1970999999999998</v>
      </c>
      <c r="D19" s="2">
        <v>2.0996999999999999</v>
      </c>
      <c r="E19" s="2">
        <v>1.8987000000000001</v>
      </c>
      <c r="F19" s="2">
        <v>1.8352999999999999</v>
      </c>
      <c r="G19" s="2">
        <v>2.0554000000000001</v>
      </c>
      <c r="H19" s="2">
        <v>1.9812000000000001</v>
      </c>
      <c r="I19" s="2">
        <v>2.0672999999999999</v>
      </c>
      <c r="J19" s="2">
        <v>2.1297000000000001</v>
      </c>
      <c r="K19" s="2">
        <v>2.2869000000000002</v>
      </c>
      <c r="L19" s="2">
        <v>2.1943000000000001</v>
      </c>
      <c r="M19" s="2">
        <v>1.6141000000000001</v>
      </c>
      <c r="N19" s="2">
        <v>1.5411999999999999</v>
      </c>
      <c r="O19" s="2">
        <v>2.1951999999999998</v>
      </c>
      <c r="P19" s="2">
        <v>2.1355</v>
      </c>
      <c r="Q19" s="2">
        <v>2.8525</v>
      </c>
      <c r="R19" s="2">
        <v>2.8212999999999999</v>
      </c>
      <c r="S19" s="2">
        <v>2.8449</v>
      </c>
      <c r="T19" s="2">
        <v>2.7844000000000002</v>
      </c>
      <c r="U19" s="2">
        <v>0.73109999999999997</v>
      </c>
      <c r="V19" s="2">
        <v>0.67200000000000004</v>
      </c>
      <c r="W19" s="2">
        <v>0.1033</v>
      </c>
      <c r="X19" s="2">
        <v>9.7500000000000003E-2</v>
      </c>
      <c r="Y19" s="77">
        <v>0.69869999999999999</v>
      </c>
    </row>
    <row r="20" spans="1:25" ht="15" customHeight="1" x14ac:dyDescent="0.2">
      <c r="A20" t="s">
        <v>17</v>
      </c>
      <c r="B20" s="2">
        <v>2.0781000000000001</v>
      </c>
      <c r="C20" s="2">
        <v>1.8925000000000001</v>
      </c>
      <c r="D20" s="2">
        <v>2.9129999999999998</v>
      </c>
      <c r="E20" s="2">
        <v>2.8180999999999998</v>
      </c>
      <c r="F20" s="2">
        <v>2.5009999999999999</v>
      </c>
      <c r="G20" s="2">
        <v>2.4083000000000001</v>
      </c>
      <c r="H20" s="2">
        <v>2.8469000000000002</v>
      </c>
      <c r="I20" s="2">
        <v>2.819</v>
      </c>
      <c r="J20" s="2">
        <v>2.9660000000000002</v>
      </c>
      <c r="K20" s="2">
        <v>2.9449999999999998</v>
      </c>
      <c r="L20" s="2">
        <v>2.4382000000000001</v>
      </c>
      <c r="M20" s="2">
        <v>2.2618999999999998</v>
      </c>
      <c r="N20" s="2">
        <v>0.97950000000000004</v>
      </c>
      <c r="O20" s="2">
        <v>0.88380000000000003</v>
      </c>
      <c r="P20" s="2">
        <v>2.2231999999999998</v>
      </c>
      <c r="Q20" s="2">
        <v>2.1678000000000002</v>
      </c>
      <c r="R20" s="2">
        <v>1.5911</v>
      </c>
      <c r="S20" s="2">
        <v>1.4442999999999999</v>
      </c>
      <c r="T20" s="2">
        <v>0.34089999999999998</v>
      </c>
      <c r="U20" s="2">
        <v>0.33239999999999997</v>
      </c>
      <c r="V20" s="2">
        <v>0.29020000000000001</v>
      </c>
      <c r="W20" s="2">
        <v>0.2631</v>
      </c>
      <c r="X20" s="2">
        <v>1.8645</v>
      </c>
      <c r="Y20" s="2">
        <v>1.7466999999999999</v>
      </c>
    </row>
    <row r="21" spans="1:25" ht="15" customHeight="1" x14ac:dyDescent="0.2">
      <c r="A21" t="s">
        <v>18</v>
      </c>
      <c r="B21" s="77">
        <v>0.37409999999999999</v>
      </c>
      <c r="C21" s="2">
        <v>6.5000000000000002E-2</v>
      </c>
      <c r="D21" s="2">
        <v>6.6199999999999995E-2</v>
      </c>
      <c r="E21" s="2">
        <v>7.2099999999999997E-2</v>
      </c>
      <c r="F21" s="2">
        <v>7.2599999999999998E-2</v>
      </c>
      <c r="G21" s="2">
        <v>0.96409999999999996</v>
      </c>
      <c r="H21" s="2">
        <v>0.94710000000000005</v>
      </c>
      <c r="I21" s="2">
        <v>1.1556999999999999</v>
      </c>
      <c r="J21" s="2">
        <v>1.1514</v>
      </c>
      <c r="K21" s="2">
        <v>1.6140000000000001</v>
      </c>
      <c r="L21" s="2">
        <v>1.5286</v>
      </c>
      <c r="M21" s="2">
        <v>8.7099999999999997E-2</v>
      </c>
      <c r="N21" s="2">
        <v>7.9299999999999995E-2</v>
      </c>
      <c r="O21" s="2">
        <v>8.14E-2</v>
      </c>
      <c r="P21" s="2">
        <v>7.7899999999999997E-2</v>
      </c>
      <c r="Q21" s="2">
        <v>1.3271999999999999</v>
      </c>
      <c r="R21" s="2">
        <v>1.3006</v>
      </c>
      <c r="S21" s="2">
        <v>0.40289999999999998</v>
      </c>
      <c r="T21" s="2">
        <v>0.38040000000000002</v>
      </c>
      <c r="U21" s="2">
        <v>8.0600000000000005E-2</v>
      </c>
      <c r="V21" s="2">
        <v>8.2699999999999996E-2</v>
      </c>
      <c r="W21" s="2">
        <v>2.7995000000000001</v>
      </c>
      <c r="X21" s="2">
        <v>2.8121</v>
      </c>
      <c r="Y21" s="77">
        <v>0.37009999999999998</v>
      </c>
    </row>
    <row r="22" spans="1:25" ht="15" customHeight="1" x14ac:dyDescent="0.2">
      <c r="A22" t="s">
        <v>19</v>
      </c>
      <c r="B22" s="2">
        <v>2.6678000000000002</v>
      </c>
      <c r="C22" s="2">
        <v>2.4097</v>
      </c>
      <c r="D22" s="2">
        <v>0.81069999999999998</v>
      </c>
      <c r="E22" s="2">
        <v>0.75790000000000002</v>
      </c>
      <c r="F22" s="2">
        <v>2.3372000000000002</v>
      </c>
      <c r="G22" s="2">
        <v>2.2481</v>
      </c>
      <c r="H22" s="2">
        <v>2.9504999999999999</v>
      </c>
      <c r="I22" s="2">
        <v>2.9005999999999998</v>
      </c>
      <c r="J22" s="2">
        <v>1.5494000000000001</v>
      </c>
      <c r="K22" s="2">
        <v>1.4198</v>
      </c>
      <c r="L22" s="2">
        <v>0.84299999999999997</v>
      </c>
      <c r="M22" s="2">
        <v>0.82199999999999995</v>
      </c>
      <c r="N22" s="2">
        <v>2.8677000000000001</v>
      </c>
      <c r="O22" s="2">
        <v>2.9039999999999999</v>
      </c>
      <c r="P22" s="2">
        <v>0.11210000000000001</v>
      </c>
      <c r="Q22" s="2">
        <v>9.9099999999999994E-2</v>
      </c>
      <c r="R22" s="2">
        <v>2.8205</v>
      </c>
      <c r="S22" s="2">
        <v>2.7627000000000002</v>
      </c>
      <c r="T22" s="2">
        <v>0.1246</v>
      </c>
      <c r="U22" s="2">
        <v>0.1215</v>
      </c>
      <c r="V22" s="2">
        <v>2.8172000000000001</v>
      </c>
      <c r="W22" s="2">
        <v>2.7867999999999999</v>
      </c>
      <c r="X22" s="2">
        <v>0.96540000000000004</v>
      </c>
      <c r="Y22" s="2">
        <v>0.92269999999999996</v>
      </c>
    </row>
    <row r="23" spans="1:25" ht="15" customHeight="1" x14ac:dyDescent="0.2">
      <c r="A23" t="s">
        <v>20</v>
      </c>
      <c r="B23" s="77">
        <v>0.16239999999999999</v>
      </c>
      <c r="C23" s="2">
        <v>0.11260000000000001</v>
      </c>
      <c r="D23" s="2">
        <v>0.1134</v>
      </c>
      <c r="E23" s="2">
        <v>2.1808999999999998</v>
      </c>
      <c r="F23" s="2">
        <v>2.048</v>
      </c>
      <c r="G23" s="2">
        <v>0.12640000000000001</v>
      </c>
      <c r="H23" s="2">
        <v>0.1191</v>
      </c>
      <c r="I23" s="2">
        <v>1.7917000000000001</v>
      </c>
      <c r="J23" s="2">
        <v>1.8006</v>
      </c>
      <c r="K23" s="2">
        <v>0.1865</v>
      </c>
      <c r="L23" s="2">
        <v>0.1832</v>
      </c>
      <c r="M23" s="2">
        <v>2.9026000000000001</v>
      </c>
      <c r="N23" s="2">
        <v>2.9262000000000001</v>
      </c>
      <c r="O23" s="2">
        <v>2.8656999999999999</v>
      </c>
      <c r="P23" s="2">
        <v>2.8386999999999998</v>
      </c>
      <c r="Q23" s="2">
        <v>1.5739000000000001</v>
      </c>
      <c r="R23" s="2">
        <v>1.5246999999999999</v>
      </c>
      <c r="S23" s="2">
        <v>2.8552</v>
      </c>
      <c r="T23" s="2">
        <v>2.8462000000000001</v>
      </c>
      <c r="U23" s="2">
        <v>2.2814000000000001</v>
      </c>
      <c r="V23" s="2">
        <v>2.1897000000000002</v>
      </c>
      <c r="W23" s="2">
        <v>1.4131</v>
      </c>
      <c r="X23" s="2">
        <v>1.3893</v>
      </c>
      <c r="Y23" s="77">
        <v>0.18740000000000001</v>
      </c>
    </row>
    <row r="24" spans="1:25" ht="15" customHeight="1" x14ac:dyDescent="0.2">
      <c r="A24" t="s">
        <v>21</v>
      </c>
      <c r="B24" s="2">
        <v>9.01E-2</v>
      </c>
      <c r="C24" s="2">
        <v>8.77E-2</v>
      </c>
      <c r="D24" s="2">
        <v>0.41320000000000001</v>
      </c>
      <c r="E24" s="2">
        <v>0.36499999999999999</v>
      </c>
      <c r="F24" s="2">
        <v>3.0152000000000001</v>
      </c>
      <c r="G24" s="2">
        <v>2.9983</v>
      </c>
      <c r="H24" s="2">
        <v>2.9556</v>
      </c>
      <c r="I24" s="2">
        <v>2.9468999999999999</v>
      </c>
      <c r="J24" s="2">
        <v>2.1126999999999998</v>
      </c>
      <c r="K24" s="2">
        <v>1.9821</v>
      </c>
      <c r="L24" s="2">
        <v>1.7457</v>
      </c>
      <c r="M24" s="2">
        <v>1.637</v>
      </c>
      <c r="N24" s="2">
        <v>2.3540000000000001</v>
      </c>
      <c r="O24" s="2">
        <v>2.2362000000000002</v>
      </c>
      <c r="P24" s="2">
        <v>0.2485</v>
      </c>
      <c r="Q24" s="2">
        <v>0.22819999999999999</v>
      </c>
      <c r="R24" s="2">
        <v>1.8845000000000001</v>
      </c>
      <c r="S24" s="2">
        <v>1.7911999999999999</v>
      </c>
      <c r="T24" s="2">
        <v>0.1474</v>
      </c>
      <c r="U24" s="2">
        <v>0.1331</v>
      </c>
      <c r="V24" s="2">
        <v>0.10630000000000001</v>
      </c>
      <c r="W24" s="2">
        <v>0.1037</v>
      </c>
      <c r="X24" s="2">
        <v>2.0733999999999999</v>
      </c>
      <c r="Y24" s="2">
        <v>2.0632000000000001</v>
      </c>
    </row>
    <row r="25" spans="1:25" ht="15" customHeight="1" x14ac:dyDescent="0.2">
      <c r="A25" t="s">
        <v>22</v>
      </c>
      <c r="B25" s="77">
        <v>4.8500000000000001E-2</v>
      </c>
      <c r="C25" s="2">
        <v>0.11849999999999999</v>
      </c>
      <c r="D25" s="2">
        <v>0.1182</v>
      </c>
      <c r="E25" s="2">
        <v>2.8464</v>
      </c>
      <c r="F25" s="2">
        <v>2.8742000000000001</v>
      </c>
      <c r="G25" s="2">
        <v>0.13100000000000001</v>
      </c>
      <c r="H25" s="2">
        <v>0.12529999999999999</v>
      </c>
      <c r="I25" s="2">
        <v>1.3771</v>
      </c>
      <c r="J25" s="2">
        <v>1.2962</v>
      </c>
      <c r="K25" s="2">
        <v>2.1802000000000001</v>
      </c>
      <c r="L25" s="2">
        <v>2.0922000000000001</v>
      </c>
      <c r="M25" s="2">
        <v>1.1177999999999999</v>
      </c>
      <c r="N25" s="2">
        <v>1.0230999999999999</v>
      </c>
      <c r="O25" s="2">
        <v>0.1013</v>
      </c>
      <c r="P25" s="2">
        <v>9.9500000000000005E-2</v>
      </c>
      <c r="Q25" s="2">
        <v>9.2999999999999999E-2</v>
      </c>
      <c r="R25" s="2">
        <v>8.7999999999999995E-2</v>
      </c>
      <c r="S25" s="2">
        <v>2.8641999999999999</v>
      </c>
      <c r="T25" s="2">
        <v>2.8338000000000001</v>
      </c>
      <c r="U25" s="2">
        <v>0.13350000000000001</v>
      </c>
      <c r="V25" s="2">
        <v>0.12189999999999999</v>
      </c>
      <c r="W25" s="2">
        <v>0.14419999999999999</v>
      </c>
      <c r="X25" s="2">
        <v>0.13900000000000001</v>
      </c>
      <c r="Y25" s="77">
        <v>7.3499999999999996E-2</v>
      </c>
    </row>
    <row r="26" spans="1:25" ht="15" customHeight="1" x14ac:dyDescent="0.2">
      <c r="A26" t="s">
        <v>23</v>
      </c>
      <c r="B26" s="2">
        <v>3.0806</v>
      </c>
      <c r="C26" s="2">
        <v>3.1017999999999999</v>
      </c>
      <c r="D26" s="2">
        <v>0.11550000000000001</v>
      </c>
      <c r="E26" s="2">
        <v>9.7600000000000006E-2</v>
      </c>
      <c r="F26" s="2">
        <v>3.0223</v>
      </c>
      <c r="G26" s="2">
        <v>2.9430000000000001</v>
      </c>
      <c r="H26" s="2">
        <v>8.2199999999999995E-2</v>
      </c>
      <c r="I26" s="2">
        <v>7.6999999999999999E-2</v>
      </c>
      <c r="J26" s="2">
        <v>1.597</v>
      </c>
      <c r="K26" s="2">
        <v>1.4343999999999999</v>
      </c>
      <c r="L26" s="2">
        <v>0.1079</v>
      </c>
      <c r="M26" s="2">
        <v>0.10349999999999999</v>
      </c>
      <c r="N26" s="2">
        <v>1.3183</v>
      </c>
      <c r="O26" s="2">
        <v>1.103</v>
      </c>
      <c r="P26" s="2">
        <v>7.1199999999999999E-2</v>
      </c>
      <c r="Q26" s="2">
        <v>7.1800000000000003E-2</v>
      </c>
      <c r="R26" s="2">
        <v>8.4900000000000003E-2</v>
      </c>
      <c r="S26" s="2">
        <v>8.1900000000000001E-2</v>
      </c>
      <c r="T26" s="2">
        <v>2.9239999999999999</v>
      </c>
      <c r="U26" s="2">
        <v>2.9009999999999998</v>
      </c>
      <c r="V26" s="2">
        <v>2.9735</v>
      </c>
      <c r="W26" s="2">
        <v>3.0041000000000002</v>
      </c>
      <c r="X26" s="2">
        <v>2.9449999999999998</v>
      </c>
      <c r="Y26" s="2">
        <v>2.9135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7" ht="15" customHeight="1" x14ac:dyDescent="0.2">
      <c r="C49" t="s">
        <v>205</v>
      </c>
      <c r="D49" t="s">
        <v>206</v>
      </c>
      <c r="S49" t="s">
        <v>317</v>
      </c>
    </row>
    <row r="50" spans="2:27" ht="15" customHeight="1" thickBot="1" x14ac:dyDescent="0.25">
      <c r="B50" t="s">
        <v>207</v>
      </c>
      <c r="C50">
        <v>200</v>
      </c>
      <c r="D50" s="3">
        <f>AVERAGE(B11,Y11)</f>
        <v>2.7242000000000002</v>
      </c>
    </row>
    <row r="51" spans="2:27" ht="15" customHeight="1" x14ac:dyDescent="0.2">
      <c r="B51" t="s">
        <v>208</v>
      </c>
      <c r="C51">
        <v>150</v>
      </c>
      <c r="D51" s="3">
        <f>AVERAGE(B13,Y13)</f>
        <v>2.4492500000000001</v>
      </c>
      <c r="S51" s="17" t="s">
        <v>318</v>
      </c>
      <c r="T51" s="17"/>
    </row>
    <row r="52" spans="2:27" ht="15" customHeight="1" x14ac:dyDescent="0.2">
      <c r="B52" t="s">
        <v>209</v>
      </c>
      <c r="C52">
        <v>100</v>
      </c>
      <c r="D52" s="3">
        <f>AVERAGE(B15,Y15)</f>
        <v>1.9</v>
      </c>
      <c r="S52" t="s">
        <v>319</v>
      </c>
      <c r="T52">
        <v>0.97612967150546359</v>
      </c>
    </row>
    <row r="53" spans="2:27" ht="15" customHeight="1" x14ac:dyDescent="0.2">
      <c r="B53" t="s">
        <v>210</v>
      </c>
      <c r="C53">
        <v>80</v>
      </c>
      <c r="D53" s="3">
        <f>AVERAGE(B17,Y17)</f>
        <v>1.5720499999999999</v>
      </c>
      <c r="S53" t="s">
        <v>320</v>
      </c>
      <c r="T53">
        <v>0.95282913559336424</v>
      </c>
    </row>
    <row r="54" spans="2:27" ht="15" customHeight="1" x14ac:dyDescent="0.2">
      <c r="B54" t="s">
        <v>211</v>
      </c>
      <c r="C54">
        <v>40</v>
      </c>
      <c r="D54" s="3">
        <f>AVERAGE(B19,Y19)</f>
        <v>0.76754999999999995</v>
      </c>
      <c r="S54" t="s">
        <v>321</v>
      </c>
      <c r="T54">
        <v>0.94339496271203704</v>
      </c>
    </row>
    <row r="55" spans="2:27" ht="15" customHeight="1" x14ac:dyDescent="0.2">
      <c r="B55" t="s">
        <v>212</v>
      </c>
      <c r="C55">
        <v>20</v>
      </c>
      <c r="D55" s="3">
        <f>AVERAGE(B21,Y21)</f>
        <v>0.37209999999999999</v>
      </c>
      <c r="S55" t="s">
        <v>322</v>
      </c>
      <c r="T55">
        <v>0.23965286041596812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0.1749</v>
      </c>
      <c r="S56" s="15" t="s">
        <v>323</v>
      </c>
      <c r="T56" s="15">
        <v>7</v>
      </c>
    </row>
    <row r="58" spans="2:27" ht="15" customHeight="1" thickBot="1" x14ac:dyDescent="0.25">
      <c r="S58" t="s">
        <v>324</v>
      </c>
    </row>
    <row r="59" spans="2:27" ht="15" customHeight="1" x14ac:dyDescent="0.2">
      <c r="S59" s="16"/>
      <c r="T59" s="16" t="s">
        <v>329</v>
      </c>
      <c r="U59" s="16" t="s">
        <v>330</v>
      </c>
      <c r="V59" s="16" t="s">
        <v>331</v>
      </c>
      <c r="W59" s="16" t="s">
        <v>13</v>
      </c>
      <c r="X59" s="16" t="s">
        <v>332</v>
      </c>
    </row>
    <row r="60" spans="2:27" ht="15" customHeight="1" x14ac:dyDescent="0.2">
      <c r="S60" t="s">
        <v>325</v>
      </c>
      <c r="T60">
        <v>1</v>
      </c>
      <c r="U60">
        <v>5.8006469310436524</v>
      </c>
      <c r="V60">
        <v>5.8006469310436524</v>
      </c>
      <c r="W60">
        <v>100.99763355824001</v>
      </c>
      <c r="X60">
        <v>1.669258029618257E-4</v>
      </c>
    </row>
    <row r="61" spans="2:27" ht="15" customHeight="1" x14ac:dyDescent="0.2">
      <c r="S61" t="s">
        <v>326</v>
      </c>
      <c r="T61">
        <v>5</v>
      </c>
      <c r="U61">
        <v>0.2871674675277775</v>
      </c>
      <c r="V61">
        <v>5.7433493505555502E-2</v>
      </c>
    </row>
    <row r="62" spans="2:27" ht="15" customHeight="1" thickBot="1" x14ac:dyDescent="0.25">
      <c r="S62" s="15" t="s">
        <v>327</v>
      </c>
      <c r="T62" s="15">
        <v>6</v>
      </c>
      <c r="U62" s="15">
        <v>6.0878143985714299</v>
      </c>
      <c r="V62" s="15"/>
      <c r="W62" s="15"/>
      <c r="X62" s="15"/>
    </row>
    <row r="63" spans="2:27" ht="15" customHeight="1" thickBot="1" x14ac:dyDescent="0.25"/>
    <row r="64" spans="2:27" ht="15" customHeight="1" x14ac:dyDescent="0.2">
      <c r="S64" s="16"/>
      <c r="T64" s="16" t="s">
        <v>333</v>
      </c>
      <c r="U64" s="16" t="s">
        <v>322</v>
      </c>
      <c r="V64" s="16" t="s">
        <v>334</v>
      </c>
      <c r="W64" s="16" t="s">
        <v>335</v>
      </c>
      <c r="X64" s="16" t="s">
        <v>336</v>
      </c>
      <c r="Y64" s="16" t="s">
        <v>337</v>
      </c>
      <c r="Z64" s="16" t="s">
        <v>338</v>
      </c>
      <c r="AA64" s="16" t="s">
        <v>339</v>
      </c>
    </row>
    <row r="65" spans="19:27" ht="15" customHeight="1" x14ac:dyDescent="0.2">
      <c r="S65" t="s">
        <v>328</v>
      </c>
      <c r="T65">
        <v>0.22238333333333316</v>
      </c>
      <c r="U65">
        <v>0.14991322730021259</v>
      </c>
      <c r="V65">
        <v>1.4834136876260671</v>
      </c>
      <c r="W65">
        <v>0.19807700388823438</v>
      </c>
      <c r="X65">
        <v>-0.16298088568621144</v>
      </c>
      <c r="Y65">
        <v>0.6077475523528777</v>
      </c>
      <c r="Z65">
        <v>-0.16298088568621144</v>
      </c>
      <c r="AA65">
        <v>0.6077475523528777</v>
      </c>
    </row>
    <row r="66" spans="19:27" ht="15" customHeight="1" thickBot="1" x14ac:dyDescent="0.25">
      <c r="S66" s="15" t="s">
        <v>340</v>
      </c>
      <c r="T66" s="15">
        <v>1.4005611111111116E-2</v>
      </c>
      <c r="U66" s="15">
        <v>1.393626719231164E-3</v>
      </c>
      <c r="V66" s="15">
        <v>10.049757885553264</v>
      </c>
      <c r="W66" s="15">
        <v>1.669258029618257E-4</v>
      </c>
      <c r="X66" s="15">
        <v>1.0423179580998055E-2</v>
      </c>
      <c r="Y66" s="15">
        <v>1.7588042641224176E-2</v>
      </c>
      <c r="Z66" s="15">
        <v>1.0423179580998055E-2</v>
      </c>
      <c r="AA66" s="15">
        <v>1.7588042641224176E-2</v>
      </c>
    </row>
  </sheetData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7EE8C-D633-4EB4-84D3-93D99E1CAA8B}">
  <sheetPr codeName="Sheet48"/>
  <dimension ref="A1:AA66"/>
  <sheetViews>
    <sheetView topLeftCell="A28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4958</v>
      </c>
    </row>
    <row r="3" spans="1:25" ht="15" customHeight="1" x14ac:dyDescent="0.2">
      <c r="A3" t="s">
        <v>4959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2.84</v>
      </c>
      <c r="C11" s="2">
        <v>8.2299999999999998E-2</v>
      </c>
      <c r="D11" s="2">
        <v>8.1299999999999997E-2</v>
      </c>
      <c r="E11" s="2">
        <v>7.3700000000000002E-2</v>
      </c>
      <c r="F11" s="2">
        <v>7.0599999999999996E-2</v>
      </c>
      <c r="G11" s="2">
        <v>0.78420000000000001</v>
      </c>
      <c r="H11" s="2">
        <v>0.74650000000000005</v>
      </c>
      <c r="I11" s="2">
        <v>7.4200000000000002E-2</v>
      </c>
      <c r="J11" s="2">
        <v>7.4200000000000002E-2</v>
      </c>
      <c r="K11" s="2">
        <v>2.8742000000000001</v>
      </c>
      <c r="L11" s="2">
        <v>2.8820999999999999</v>
      </c>
      <c r="M11" s="2">
        <v>2.8902000000000001</v>
      </c>
      <c r="N11" s="2">
        <v>2.8690000000000002</v>
      </c>
      <c r="O11" s="2">
        <v>2.8445</v>
      </c>
      <c r="P11" s="2">
        <v>2.8065000000000002</v>
      </c>
      <c r="Q11" s="2">
        <v>2.8852000000000002</v>
      </c>
      <c r="R11" s="2">
        <v>2.8839000000000001</v>
      </c>
      <c r="S11" s="2">
        <v>2.8372999999999999</v>
      </c>
      <c r="T11" s="2">
        <v>2.8342999999999998</v>
      </c>
      <c r="U11" s="2">
        <v>2.9220999999999999</v>
      </c>
      <c r="V11" s="2">
        <v>2.8931</v>
      </c>
      <c r="W11" s="2">
        <v>2.7319</v>
      </c>
      <c r="X11" s="2">
        <v>2.6211000000000002</v>
      </c>
      <c r="Y11" s="77">
        <v>2.6223000000000001</v>
      </c>
    </row>
    <row r="12" spans="1:25" ht="15" customHeight="1" x14ac:dyDescent="0.2">
      <c r="A12" t="s">
        <v>9</v>
      </c>
      <c r="B12" s="2">
        <v>1.6617999999999999</v>
      </c>
      <c r="C12" s="2">
        <v>1.5286</v>
      </c>
      <c r="D12" s="2">
        <v>2.6421999999999999</v>
      </c>
      <c r="E12" s="2">
        <v>2.5779000000000001</v>
      </c>
      <c r="F12" s="2">
        <v>1.1327</v>
      </c>
      <c r="G12" s="2">
        <v>0.98609999999999998</v>
      </c>
      <c r="H12" s="2">
        <v>0.96220000000000006</v>
      </c>
      <c r="I12" s="2">
        <v>0.86360000000000003</v>
      </c>
      <c r="J12" s="2">
        <v>7.7100000000000002E-2</v>
      </c>
      <c r="K12" s="2">
        <v>6.5299999999999997E-2</v>
      </c>
      <c r="L12" s="2">
        <v>2.5489000000000002</v>
      </c>
      <c r="M12" s="2">
        <v>2.4567000000000001</v>
      </c>
      <c r="N12" s="2">
        <v>0.22040000000000001</v>
      </c>
      <c r="O12" s="2">
        <v>0.19589999999999999</v>
      </c>
      <c r="P12" s="2">
        <v>1.5525</v>
      </c>
      <c r="Q12" s="2">
        <v>1.4305000000000001</v>
      </c>
      <c r="R12" s="2">
        <v>1.4363999999999999</v>
      </c>
      <c r="S12" s="2">
        <v>1.3137000000000001</v>
      </c>
      <c r="T12" s="2">
        <v>2.2751000000000001</v>
      </c>
      <c r="U12" s="2">
        <v>2.1597</v>
      </c>
      <c r="V12" s="2">
        <v>2.7538999999999998</v>
      </c>
      <c r="W12" s="2">
        <v>2.7536</v>
      </c>
      <c r="X12" s="2">
        <v>1.2011000000000001</v>
      </c>
      <c r="Y12" s="2">
        <v>1.1039000000000001</v>
      </c>
    </row>
    <row r="13" spans="1:25" ht="15" customHeight="1" x14ac:dyDescent="0.2">
      <c r="A13" t="s">
        <v>10</v>
      </c>
      <c r="B13" s="77">
        <v>2.5592999999999999</v>
      </c>
      <c r="C13" s="2">
        <v>2.8073999999999999</v>
      </c>
      <c r="D13" s="2">
        <v>2.8264</v>
      </c>
      <c r="E13" s="2">
        <v>2.0587</v>
      </c>
      <c r="F13" s="2">
        <v>1.93</v>
      </c>
      <c r="G13" s="2">
        <v>2.8778000000000001</v>
      </c>
      <c r="H13" s="2">
        <v>2.8521999999999998</v>
      </c>
      <c r="I13" s="2">
        <v>2.8868999999999998</v>
      </c>
      <c r="J13" s="2">
        <v>2.9079000000000002</v>
      </c>
      <c r="K13" s="2">
        <v>2.2621000000000002</v>
      </c>
      <c r="L13" s="2">
        <v>2.1242999999999999</v>
      </c>
      <c r="M13" s="2">
        <v>2.9024000000000001</v>
      </c>
      <c r="N13" s="2">
        <v>2.8919999999999999</v>
      </c>
      <c r="O13" s="2">
        <v>2.8812000000000002</v>
      </c>
      <c r="P13" s="2">
        <v>2.8706999999999998</v>
      </c>
      <c r="Q13" s="2">
        <v>0.37269999999999998</v>
      </c>
      <c r="R13" s="2">
        <v>0.34329999999999999</v>
      </c>
      <c r="S13" s="2">
        <v>2.4676</v>
      </c>
      <c r="T13" s="2">
        <v>2.3306</v>
      </c>
      <c r="U13" s="2">
        <v>2.7906</v>
      </c>
      <c r="V13" s="2">
        <v>2.7839</v>
      </c>
      <c r="W13" s="2">
        <v>2.8058000000000001</v>
      </c>
      <c r="X13" s="2">
        <v>2.7913999999999999</v>
      </c>
      <c r="Y13" s="77">
        <v>2.1947999999999999</v>
      </c>
    </row>
    <row r="14" spans="1:25" ht="15" customHeight="1" x14ac:dyDescent="0.2">
      <c r="A14" t="s">
        <v>11</v>
      </c>
      <c r="B14" s="2">
        <v>2.4119000000000002</v>
      </c>
      <c r="C14" s="2">
        <v>2.2414000000000001</v>
      </c>
      <c r="D14" s="2">
        <v>1.8451</v>
      </c>
      <c r="E14" s="2">
        <v>1.6794</v>
      </c>
      <c r="F14" s="2">
        <v>2.8073999999999999</v>
      </c>
      <c r="G14" s="2">
        <v>2.7829000000000002</v>
      </c>
      <c r="H14" s="2">
        <v>2.2370999999999999</v>
      </c>
      <c r="I14" s="2">
        <v>2.1505999999999998</v>
      </c>
      <c r="J14" s="2">
        <v>2.8586</v>
      </c>
      <c r="K14" s="2">
        <v>2.8782000000000001</v>
      </c>
      <c r="L14" s="2">
        <v>2.8410000000000002</v>
      </c>
      <c r="M14" s="2">
        <v>2.9079999999999999</v>
      </c>
      <c r="N14" s="2">
        <v>7.5999999999999998E-2</v>
      </c>
      <c r="O14" s="2">
        <v>5.9499999999999997E-2</v>
      </c>
      <c r="P14" s="2">
        <v>2.4700000000000002</v>
      </c>
      <c r="Q14" s="2">
        <v>2.4188000000000001</v>
      </c>
      <c r="R14" s="2">
        <v>1.7706999999999999</v>
      </c>
      <c r="S14" s="2">
        <v>1.6456</v>
      </c>
      <c r="T14" s="2">
        <v>2.8331</v>
      </c>
      <c r="U14" s="2">
        <v>2.8134000000000001</v>
      </c>
      <c r="V14" s="2">
        <v>6.4799999999999996E-2</v>
      </c>
      <c r="W14" s="2">
        <v>5.8099999999999999E-2</v>
      </c>
      <c r="X14" s="2">
        <v>1.1246</v>
      </c>
      <c r="Y14" s="2">
        <v>1.1593</v>
      </c>
    </row>
    <row r="15" spans="1:25" ht="15" customHeight="1" x14ac:dyDescent="0.2">
      <c r="A15" t="s">
        <v>12</v>
      </c>
      <c r="B15" s="77">
        <v>1.9334</v>
      </c>
      <c r="C15" s="2">
        <v>7.6300000000000007E-2</v>
      </c>
      <c r="D15" s="2">
        <v>7.1999999999999995E-2</v>
      </c>
      <c r="E15" s="2">
        <v>0.12429999999999999</v>
      </c>
      <c r="F15" s="2">
        <v>0.1221</v>
      </c>
      <c r="G15" s="2">
        <v>0.1704</v>
      </c>
      <c r="H15" s="2">
        <v>0.15659999999999999</v>
      </c>
      <c r="I15" s="2">
        <v>2.9123999999999999</v>
      </c>
      <c r="J15" s="2">
        <v>2.9123999999999999</v>
      </c>
      <c r="K15" s="2">
        <v>2.7923</v>
      </c>
      <c r="L15" s="2">
        <v>2.7040999999999999</v>
      </c>
      <c r="M15" s="2">
        <v>2.5426000000000002</v>
      </c>
      <c r="N15" s="2">
        <v>2.4668000000000001</v>
      </c>
      <c r="O15" s="2">
        <v>2.8584999999999998</v>
      </c>
      <c r="P15" s="2">
        <v>2.8365</v>
      </c>
      <c r="Q15" s="2">
        <v>2.8687</v>
      </c>
      <c r="R15" s="2">
        <v>2.8854000000000002</v>
      </c>
      <c r="S15" s="2">
        <v>2.8416999999999999</v>
      </c>
      <c r="T15" s="2">
        <v>2.8395000000000001</v>
      </c>
      <c r="U15" s="2">
        <v>2.7839</v>
      </c>
      <c r="V15" s="2">
        <v>2.7709000000000001</v>
      </c>
      <c r="W15" s="2">
        <v>1.6380999999999999</v>
      </c>
      <c r="X15" s="2">
        <v>1.474</v>
      </c>
      <c r="Y15" s="77">
        <v>1.5871</v>
      </c>
    </row>
    <row r="16" spans="1:25" ht="15" customHeight="1" x14ac:dyDescent="0.2">
      <c r="A16" t="s">
        <v>13</v>
      </c>
      <c r="B16" s="2">
        <v>2.7456999999999998</v>
      </c>
      <c r="C16" s="2">
        <v>2.6202000000000001</v>
      </c>
      <c r="D16" s="2">
        <v>2.7599</v>
      </c>
      <c r="E16" s="2">
        <v>2.7061000000000002</v>
      </c>
      <c r="F16" s="2">
        <v>0.128</v>
      </c>
      <c r="G16" s="2">
        <v>0.1183</v>
      </c>
      <c r="H16" s="2">
        <v>2.9039000000000001</v>
      </c>
      <c r="I16" s="2">
        <v>2.8647999999999998</v>
      </c>
      <c r="J16" s="2">
        <v>2.4799000000000002</v>
      </c>
      <c r="K16" s="2">
        <v>2.3921000000000001</v>
      </c>
      <c r="L16" s="2">
        <v>2.9611999999999998</v>
      </c>
      <c r="M16" s="2">
        <v>2.9304999999999999</v>
      </c>
      <c r="N16" s="2">
        <v>2.9744999999999999</v>
      </c>
      <c r="O16" s="2">
        <v>2.9369999999999998</v>
      </c>
      <c r="P16" s="2">
        <v>2.9195000000000002</v>
      </c>
      <c r="Q16" s="2">
        <v>2.8858999999999999</v>
      </c>
      <c r="R16" s="2">
        <v>1.1220000000000001</v>
      </c>
      <c r="S16" s="2">
        <v>1.0219</v>
      </c>
      <c r="T16" s="2">
        <v>2.8944000000000001</v>
      </c>
      <c r="U16" s="2">
        <v>2.8557999999999999</v>
      </c>
      <c r="V16" s="2">
        <v>2.1505000000000001</v>
      </c>
      <c r="W16" s="2">
        <v>2.1196999999999999</v>
      </c>
      <c r="X16" s="2">
        <v>0.89610000000000001</v>
      </c>
      <c r="Y16" s="2">
        <v>0.88660000000000005</v>
      </c>
    </row>
    <row r="17" spans="1:25" ht="15" customHeight="1" x14ac:dyDescent="0.2">
      <c r="A17" t="s">
        <v>14</v>
      </c>
      <c r="B17" s="77">
        <v>1.6131</v>
      </c>
      <c r="C17" s="2">
        <v>0.47970000000000002</v>
      </c>
      <c r="D17" s="2">
        <v>0.4481</v>
      </c>
      <c r="E17" s="2">
        <v>0.97599999999999998</v>
      </c>
      <c r="F17" s="2">
        <v>0.96120000000000005</v>
      </c>
      <c r="G17" s="2">
        <v>2.7454000000000001</v>
      </c>
      <c r="H17" s="2">
        <v>2.7911999999999999</v>
      </c>
      <c r="I17" s="2">
        <v>7.1300000000000002E-2</v>
      </c>
      <c r="J17" s="2">
        <v>6.5699999999999995E-2</v>
      </c>
      <c r="K17" s="2">
        <v>0.12809999999999999</v>
      </c>
      <c r="L17" s="2">
        <v>0.12859999999999999</v>
      </c>
      <c r="M17" s="2">
        <v>1.1557999999999999</v>
      </c>
      <c r="N17" s="2">
        <v>1.1009</v>
      </c>
      <c r="O17" s="2">
        <v>2.7648000000000001</v>
      </c>
      <c r="P17" s="2">
        <v>2.8029000000000002</v>
      </c>
      <c r="Q17" s="2">
        <v>0.10299999999999999</v>
      </c>
      <c r="R17" s="2">
        <v>0.1012</v>
      </c>
      <c r="S17" s="2">
        <v>1.2008000000000001</v>
      </c>
      <c r="T17" s="2">
        <v>1.1052999999999999</v>
      </c>
      <c r="U17" s="2">
        <v>0.30580000000000002</v>
      </c>
      <c r="V17" s="2">
        <v>0.28720000000000001</v>
      </c>
      <c r="W17" s="2">
        <v>2.6695000000000002</v>
      </c>
      <c r="X17" s="2">
        <v>2.5718000000000001</v>
      </c>
      <c r="Y17" s="77">
        <v>1.3972</v>
      </c>
    </row>
    <row r="18" spans="1:25" ht="15" customHeight="1" x14ac:dyDescent="0.2">
      <c r="A18" t="s">
        <v>15</v>
      </c>
      <c r="B18" s="2">
        <v>1.4400999999999999</v>
      </c>
      <c r="C18" s="2">
        <v>1.2684</v>
      </c>
      <c r="D18" s="2">
        <v>0.1016</v>
      </c>
      <c r="E18" s="2">
        <v>9.6299999999999997E-2</v>
      </c>
      <c r="F18" s="2">
        <v>0.105</v>
      </c>
      <c r="G18" s="2">
        <v>9.9099999999999994E-2</v>
      </c>
      <c r="H18" s="2">
        <v>2.9430000000000001</v>
      </c>
      <c r="I18" s="2">
        <v>2.9632000000000001</v>
      </c>
      <c r="J18" s="2">
        <v>0.1232</v>
      </c>
      <c r="K18" s="2">
        <v>0.1046</v>
      </c>
      <c r="L18" s="2">
        <v>0.8387</v>
      </c>
      <c r="M18" s="2">
        <v>0.81189999999999996</v>
      </c>
      <c r="N18" s="2">
        <v>0.11020000000000001</v>
      </c>
      <c r="O18" s="2">
        <v>0.1074</v>
      </c>
      <c r="P18" s="2">
        <v>2.3761999999999999</v>
      </c>
      <c r="Q18" s="2">
        <v>2.2927</v>
      </c>
      <c r="R18" s="2">
        <v>1.2949999999999999</v>
      </c>
      <c r="S18" s="2">
        <v>1.141</v>
      </c>
      <c r="T18" s="2">
        <v>2.6381999999999999</v>
      </c>
      <c r="U18" s="2">
        <v>2.5863999999999998</v>
      </c>
      <c r="V18" s="2">
        <v>1.2229000000000001</v>
      </c>
      <c r="W18" s="2">
        <v>1.2370000000000001</v>
      </c>
      <c r="X18" s="2">
        <v>2.8715999999999999</v>
      </c>
      <c r="Y18" s="2">
        <v>2.8649</v>
      </c>
    </row>
    <row r="19" spans="1:25" ht="15" customHeight="1" x14ac:dyDescent="0.2">
      <c r="A19" t="s">
        <v>16</v>
      </c>
      <c r="B19" s="77">
        <v>0.72030000000000005</v>
      </c>
      <c r="C19" s="2">
        <v>9.11E-2</v>
      </c>
      <c r="D19" s="2">
        <v>9.1800000000000007E-2</v>
      </c>
      <c r="E19" s="2">
        <v>0.80649999999999999</v>
      </c>
      <c r="F19" s="2">
        <v>0.76949999999999996</v>
      </c>
      <c r="G19" s="2">
        <v>2.2050000000000001</v>
      </c>
      <c r="H19" s="2">
        <v>2.2014999999999998</v>
      </c>
      <c r="I19" s="2">
        <v>2.5720000000000001</v>
      </c>
      <c r="J19" s="2">
        <v>2.6206</v>
      </c>
      <c r="K19" s="2">
        <v>2.8182</v>
      </c>
      <c r="L19" s="2">
        <v>2.7991999999999999</v>
      </c>
      <c r="M19" s="2">
        <v>2.2027999999999999</v>
      </c>
      <c r="N19" s="2">
        <v>2.1684000000000001</v>
      </c>
      <c r="O19" s="2">
        <v>2.7646999999999999</v>
      </c>
      <c r="P19" s="2">
        <v>2.7416999999999998</v>
      </c>
      <c r="Q19" s="2">
        <v>2.8891</v>
      </c>
      <c r="R19" s="2">
        <v>2.8660999999999999</v>
      </c>
      <c r="S19" s="2">
        <v>2.8416000000000001</v>
      </c>
      <c r="T19" s="2">
        <v>2.7921</v>
      </c>
      <c r="U19" s="2">
        <v>2.7519999999999998</v>
      </c>
      <c r="V19" s="2">
        <v>2.7132000000000001</v>
      </c>
      <c r="W19" s="2">
        <v>1.2023999999999999</v>
      </c>
      <c r="X19" s="2">
        <v>1.0652999999999999</v>
      </c>
      <c r="Y19" s="77">
        <v>0.58360000000000001</v>
      </c>
    </row>
    <row r="20" spans="1:25" ht="15" customHeight="1" x14ac:dyDescent="0.2">
      <c r="A20" t="s">
        <v>17</v>
      </c>
      <c r="B20" s="2">
        <v>1.1384000000000001</v>
      </c>
      <c r="C20" s="2">
        <v>1.1135999999999999</v>
      </c>
      <c r="D20" s="2">
        <v>1.1007</v>
      </c>
      <c r="E20" s="2">
        <v>0.9919</v>
      </c>
      <c r="F20" s="2">
        <v>2.6576</v>
      </c>
      <c r="G20" s="2">
        <v>2.5200999999999998</v>
      </c>
      <c r="H20" s="2">
        <v>1.2390000000000001</v>
      </c>
      <c r="I20" s="2">
        <v>1.1286</v>
      </c>
      <c r="J20" s="2">
        <v>2.9335</v>
      </c>
      <c r="K20" s="2">
        <v>2.9104000000000001</v>
      </c>
      <c r="L20" s="2">
        <v>2.8832</v>
      </c>
      <c r="M20" s="2">
        <v>2.8464</v>
      </c>
      <c r="N20" s="2">
        <v>9.4200000000000006E-2</v>
      </c>
      <c r="O20" s="2">
        <v>8.3500000000000005E-2</v>
      </c>
      <c r="P20" s="2">
        <v>0.1082</v>
      </c>
      <c r="Q20" s="2">
        <v>0.1084</v>
      </c>
      <c r="R20" s="2">
        <v>0.72609999999999997</v>
      </c>
      <c r="S20" s="2">
        <v>0.63160000000000005</v>
      </c>
      <c r="T20" s="2">
        <v>1.3201000000000001</v>
      </c>
      <c r="U20" s="2">
        <v>1.3067</v>
      </c>
      <c r="V20" s="2">
        <v>1.5569</v>
      </c>
      <c r="W20" s="2">
        <v>1.4287000000000001</v>
      </c>
      <c r="X20" s="2">
        <v>1.9298</v>
      </c>
      <c r="Y20" s="2">
        <v>1.8123</v>
      </c>
    </row>
    <row r="21" spans="1:25" ht="15" customHeight="1" x14ac:dyDescent="0.2">
      <c r="A21" t="s">
        <v>18</v>
      </c>
      <c r="B21" s="77">
        <v>0.36549999999999999</v>
      </c>
      <c r="C21" s="2">
        <v>2.1444000000000001</v>
      </c>
      <c r="D21" s="2">
        <v>2.0630999999999999</v>
      </c>
      <c r="E21" s="2">
        <v>2.8978999999999999</v>
      </c>
      <c r="F21" s="2">
        <v>2.9032</v>
      </c>
      <c r="G21" s="2">
        <v>2.1052</v>
      </c>
      <c r="H21" s="2">
        <v>2.0775000000000001</v>
      </c>
      <c r="I21" s="2">
        <v>1.1817</v>
      </c>
      <c r="J21" s="2">
        <v>1.2141999999999999</v>
      </c>
      <c r="K21" s="2">
        <v>2.8818000000000001</v>
      </c>
      <c r="L21" s="2">
        <v>2.87</v>
      </c>
      <c r="M21" s="2">
        <v>1.4334</v>
      </c>
      <c r="N21" s="2">
        <v>1.3962000000000001</v>
      </c>
      <c r="O21" s="2">
        <v>1.9014</v>
      </c>
      <c r="P21" s="2">
        <v>1.8752</v>
      </c>
      <c r="Q21" s="2">
        <v>0.77929999999999999</v>
      </c>
      <c r="R21" s="2">
        <v>0.76649999999999996</v>
      </c>
      <c r="S21" s="2">
        <v>2.8035000000000001</v>
      </c>
      <c r="T21" s="2">
        <v>2.8022</v>
      </c>
      <c r="U21" s="2">
        <v>2.7875999999999999</v>
      </c>
      <c r="V21" s="2">
        <v>2.7225000000000001</v>
      </c>
      <c r="W21" s="2">
        <v>2.7831999999999999</v>
      </c>
      <c r="X21" s="2">
        <v>2.8073999999999999</v>
      </c>
      <c r="Y21" s="77">
        <v>0.31740000000000002</v>
      </c>
    </row>
    <row r="22" spans="1:25" ht="15" customHeight="1" x14ac:dyDescent="0.2">
      <c r="A22" t="s">
        <v>19</v>
      </c>
      <c r="B22" s="2">
        <v>2.8382999999999998</v>
      </c>
      <c r="C22" s="2">
        <v>2.7277</v>
      </c>
      <c r="D22" s="2">
        <v>2.3523000000000001</v>
      </c>
      <c r="E22" s="2">
        <v>2.2328999999999999</v>
      </c>
      <c r="F22" s="2">
        <v>2.9870999999999999</v>
      </c>
      <c r="G22" s="2">
        <v>2.9310999999999998</v>
      </c>
      <c r="H22" s="2">
        <v>2.0518000000000001</v>
      </c>
      <c r="I22" s="2">
        <v>1.9</v>
      </c>
      <c r="J22" s="2">
        <v>1.4015</v>
      </c>
      <c r="K22" s="2">
        <v>1.3516999999999999</v>
      </c>
      <c r="L22" s="2">
        <v>1.3911</v>
      </c>
      <c r="M22" s="2">
        <v>1.2741</v>
      </c>
      <c r="N22" s="2">
        <v>2.1257000000000001</v>
      </c>
      <c r="O22" s="2">
        <v>2.0463</v>
      </c>
      <c r="P22" s="2">
        <v>1.8440000000000001</v>
      </c>
      <c r="Q22" s="2">
        <v>1.722</v>
      </c>
      <c r="R22" s="2">
        <v>2.3818999999999999</v>
      </c>
      <c r="S22" s="2">
        <v>2.3146</v>
      </c>
      <c r="T22" s="2">
        <v>2.3538000000000001</v>
      </c>
      <c r="U22" s="2">
        <v>2.3035000000000001</v>
      </c>
      <c r="V22" s="2">
        <v>2.6120000000000001</v>
      </c>
      <c r="W22" s="2">
        <v>2.5543999999999998</v>
      </c>
      <c r="X22" s="2">
        <v>2.8197999999999999</v>
      </c>
      <c r="Y22" s="2">
        <v>2.7862</v>
      </c>
    </row>
    <row r="23" spans="1:25" ht="15" customHeight="1" x14ac:dyDescent="0.2">
      <c r="A23" t="s">
        <v>20</v>
      </c>
      <c r="B23" s="77">
        <v>0.16569999999999999</v>
      </c>
      <c r="C23" s="2">
        <v>2.3820999999999999</v>
      </c>
      <c r="D23" s="2">
        <v>2.3089</v>
      </c>
      <c r="E23" s="2">
        <v>0.2094</v>
      </c>
      <c r="F23" s="2">
        <v>0.1958</v>
      </c>
      <c r="G23" s="2">
        <v>2.8374000000000001</v>
      </c>
      <c r="H23" s="2">
        <v>2.7726000000000002</v>
      </c>
      <c r="I23" s="2">
        <v>2.8671000000000002</v>
      </c>
      <c r="J23" s="2">
        <v>2.9312999999999998</v>
      </c>
      <c r="K23" s="2">
        <v>2.8727999999999998</v>
      </c>
      <c r="L23" s="2">
        <v>2.8338000000000001</v>
      </c>
      <c r="M23" s="2">
        <v>2.2989000000000002</v>
      </c>
      <c r="N23" s="2">
        <v>2.2101999999999999</v>
      </c>
      <c r="O23" s="2">
        <v>2.7913999999999999</v>
      </c>
      <c r="P23" s="2">
        <v>2.7565</v>
      </c>
      <c r="Q23" s="2">
        <v>0.75139999999999996</v>
      </c>
      <c r="R23" s="2">
        <v>0.7177</v>
      </c>
      <c r="S23" s="2">
        <v>2.7702</v>
      </c>
      <c r="T23" s="2">
        <v>2.7336</v>
      </c>
      <c r="U23" s="2">
        <v>2.8241999999999998</v>
      </c>
      <c r="V23" s="2">
        <v>2.7673999999999999</v>
      </c>
      <c r="W23" s="2">
        <v>2.8380000000000001</v>
      </c>
      <c r="X23" s="2">
        <v>2.7906</v>
      </c>
      <c r="Y23" s="77">
        <v>0.18770000000000001</v>
      </c>
    </row>
    <row r="24" spans="1:25" ht="15" customHeight="1" x14ac:dyDescent="0.2">
      <c r="A24" t="s">
        <v>21</v>
      </c>
      <c r="B24" s="2">
        <v>2.9575</v>
      </c>
      <c r="C24" s="2">
        <v>2.9634</v>
      </c>
      <c r="D24" s="2">
        <v>2.9358</v>
      </c>
      <c r="E24" s="2">
        <v>2.9005999999999998</v>
      </c>
      <c r="F24" s="2">
        <v>2.9552</v>
      </c>
      <c r="G24" s="2">
        <v>2.9403000000000001</v>
      </c>
      <c r="H24" s="2">
        <v>0.61019999999999996</v>
      </c>
      <c r="I24" s="2">
        <v>0.57840000000000003</v>
      </c>
      <c r="J24" s="2">
        <v>0.59830000000000005</v>
      </c>
      <c r="K24" s="2">
        <v>0.53939999999999999</v>
      </c>
      <c r="L24" s="2">
        <v>2.9174000000000002</v>
      </c>
      <c r="M24" s="2">
        <v>2.9405999999999999</v>
      </c>
      <c r="N24" s="2">
        <v>2.8508</v>
      </c>
      <c r="O24" s="2">
        <v>2.8245</v>
      </c>
      <c r="P24" s="2">
        <v>2.8346</v>
      </c>
      <c r="Q24" s="2">
        <v>2.8218000000000001</v>
      </c>
      <c r="R24" s="2">
        <v>2.8380000000000001</v>
      </c>
      <c r="S24" s="2">
        <v>2.8538999999999999</v>
      </c>
      <c r="T24" s="2">
        <v>1.048</v>
      </c>
      <c r="U24" s="2">
        <v>1.0233000000000001</v>
      </c>
      <c r="V24" s="2">
        <v>0.94310000000000005</v>
      </c>
      <c r="W24" s="2">
        <v>0.86070000000000002</v>
      </c>
      <c r="X24" s="2">
        <v>2.9348000000000001</v>
      </c>
      <c r="Y24" s="2">
        <v>2.8994</v>
      </c>
    </row>
    <row r="25" spans="1:25" ht="15" customHeight="1" x14ac:dyDescent="0.2">
      <c r="A25" t="s">
        <v>22</v>
      </c>
      <c r="B25" s="77">
        <v>4.7199999999999999E-2</v>
      </c>
      <c r="C25" s="2">
        <v>2.9495</v>
      </c>
      <c r="D25" s="2">
        <v>2.9117999999999999</v>
      </c>
      <c r="E25" s="2">
        <v>2.8041999999999998</v>
      </c>
      <c r="F25" s="2">
        <v>2.8231999999999999</v>
      </c>
      <c r="G25" s="2">
        <v>0.08</v>
      </c>
      <c r="H25" s="2">
        <v>7.1499999999999994E-2</v>
      </c>
      <c r="I25" s="2">
        <v>2.8035999999999999</v>
      </c>
      <c r="J25" s="2">
        <v>2.8466</v>
      </c>
      <c r="K25" s="2">
        <v>2.8711000000000002</v>
      </c>
      <c r="L25" s="2">
        <v>2.7869999999999999</v>
      </c>
      <c r="M25" s="2">
        <v>2.7408999999999999</v>
      </c>
      <c r="N25" s="2">
        <v>2.7326000000000001</v>
      </c>
      <c r="O25" s="2">
        <v>2.7477999999999998</v>
      </c>
      <c r="P25" s="2">
        <v>2.7587999999999999</v>
      </c>
      <c r="Q25" s="2">
        <v>2.6911999999999998</v>
      </c>
      <c r="R25" s="2">
        <v>2.7858000000000001</v>
      </c>
      <c r="S25" s="2">
        <v>0.3715</v>
      </c>
      <c r="T25" s="2">
        <v>0.32950000000000002</v>
      </c>
      <c r="U25" s="2">
        <v>2.8264</v>
      </c>
      <c r="V25" s="2">
        <v>2.8069000000000002</v>
      </c>
      <c r="W25" s="2">
        <v>2.746</v>
      </c>
      <c r="X25" s="2">
        <v>2.7406000000000001</v>
      </c>
      <c r="Y25" s="77">
        <v>7.8899999999999998E-2</v>
      </c>
    </row>
    <row r="26" spans="1:25" ht="15" customHeight="1" x14ac:dyDescent="0.2">
      <c r="A26" t="s">
        <v>23</v>
      </c>
      <c r="B26" s="2">
        <v>0.1013</v>
      </c>
      <c r="C26" s="2">
        <v>0.1013</v>
      </c>
      <c r="D26" s="2">
        <v>9.5899999999999999E-2</v>
      </c>
      <c r="E26" s="2">
        <v>9.4500000000000001E-2</v>
      </c>
      <c r="F26" s="2">
        <v>2.8588</v>
      </c>
      <c r="G26" s="2">
        <v>2.7239</v>
      </c>
      <c r="H26" s="2">
        <v>0.48139999999999999</v>
      </c>
      <c r="I26" s="2">
        <v>0.42109999999999997</v>
      </c>
      <c r="J26" s="2">
        <v>0.46310000000000001</v>
      </c>
      <c r="K26" s="2">
        <v>0.40139999999999998</v>
      </c>
      <c r="L26" s="2">
        <v>0.36209999999999998</v>
      </c>
      <c r="M26" s="2">
        <v>0.32940000000000003</v>
      </c>
      <c r="N26" s="2">
        <v>7.6200000000000004E-2</v>
      </c>
      <c r="O26" s="2">
        <v>7.4099999999999999E-2</v>
      </c>
      <c r="P26" s="2">
        <v>7.5399999999999995E-2</v>
      </c>
      <c r="Q26" s="2">
        <v>7.6200000000000004E-2</v>
      </c>
      <c r="R26" s="2">
        <v>3.048</v>
      </c>
      <c r="S26" s="2">
        <v>3.0383</v>
      </c>
      <c r="T26" s="2">
        <v>9.5699999999999993E-2</v>
      </c>
      <c r="U26" s="2">
        <v>8.3599999999999994E-2</v>
      </c>
      <c r="V26" s="2">
        <v>8.7800000000000003E-2</v>
      </c>
      <c r="W26" s="2">
        <v>8.3799999999999999E-2</v>
      </c>
      <c r="X26" s="2">
        <v>0.85729999999999995</v>
      </c>
      <c r="Y26" s="2">
        <v>0.80479999999999996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7" ht="15" customHeight="1" x14ac:dyDescent="0.2">
      <c r="C49" t="s">
        <v>205</v>
      </c>
      <c r="D49" t="s">
        <v>206</v>
      </c>
      <c r="S49" t="s">
        <v>317</v>
      </c>
    </row>
    <row r="50" spans="2:27" ht="15" customHeight="1" thickBot="1" x14ac:dyDescent="0.25">
      <c r="B50" t="s">
        <v>207</v>
      </c>
      <c r="C50">
        <v>200</v>
      </c>
      <c r="D50" s="3">
        <f>AVERAGE(B11,Y11)</f>
        <v>2.73115</v>
      </c>
    </row>
    <row r="51" spans="2:27" ht="15" customHeight="1" x14ac:dyDescent="0.2">
      <c r="B51" t="s">
        <v>208</v>
      </c>
      <c r="C51">
        <v>150</v>
      </c>
      <c r="D51" s="3">
        <f>AVERAGE(B13,Y13)</f>
        <v>2.3770499999999997</v>
      </c>
      <c r="S51" s="17" t="s">
        <v>318</v>
      </c>
      <c r="T51" s="17"/>
    </row>
    <row r="52" spans="2:27" ht="15" customHeight="1" x14ac:dyDescent="0.2">
      <c r="B52" t="s">
        <v>209</v>
      </c>
      <c r="C52">
        <v>100</v>
      </c>
      <c r="D52" s="3">
        <f>AVERAGE(B15,Y15)</f>
        <v>1.7602500000000001</v>
      </c>
      <c r="S52" t="s">
        <v>319</v>
      </c>
      <c r="T52">
        <v>0.98445032659004106</v>
      </c>
    </row>
    <row r="53" spans="2:27" ht="15" customHeight="1" x14ac:dyDescent="0.2">
      <c r="B53" t="s">
        <v>210</v>
      </c>
      <c r="C53">
        <v>80</v>
      </c>
      <c r="D53" s="3">
        <f>AVERAGE(B17,Y17)</f>
        <v>1.50515</v>
      </c>
      <c r="S53" t="s">
        <v>320</v>
      </c>
      <c r="T53">
        <v>0.96914244552323858</v>
      </c>
    </row>
    <row r="54" spans="2:27" ht="15" customHeight="1" x14ac:dyDescent="0.2">
      <c r="B54" t="s">
        <v>211</v>
      </c>
      <c r="C54">
        <v>40</v>
      </c>
      <c r="D54" s="3">
        <f>AVERAGE(B19,Y19)</f>
        <v>0.65195000000000003</v>
      </c>
      <c r="S54" t="s">
        <v>321</v>
      </c>
      <c r="T54">
        <v>0.9629709346278863</v>
      </c>
    </row>
    <row r="55" spans="2:27" ht="15" customHeight="1" x14ac:dyDescent="0.2">
      <c r="B55" t="s">
        <v>212</v>
      </c>
      <c r="C55">
        <v>20</v>
      </c>
      <c r="D55" s="3">
        <f>AVERAGE(B21,Y21)</f>
        <v>0.34145000000000003</v>
      </c>
      <c r="S55" t="s">
        <v>322</v>
      </c>
      <c r="T55">
        <v>0.19298356459080609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0.1767</v>
      </c>
      <c r="S56" s="15" t="s">
        <v>323</v>
      </c>
      <c r="T56" s="15">
        <v>7</v>
      </c>
    </row>
    <row r="58" spans="2:27" ht="15" customHeight="1" thickBot="1" x14ac:dyDescent="0.25">
      <c r="S58" t="s">
        <v>324</v>
      </c>
    </row>
    <row r="59" spans="2:27" ht="15" customHeight="1" x14ac:dyDescent="0.2">
      <c r="S59" s="16"/>
      <c r="T59" s="16" t="s">
        <v>329</v>
      </c>
      <c r="U59" s="16" t="s">
        <v>330</v>
      </c>
      <c r="V59" s="16" t="s">
        <v>331</v>
      </c>
      <c r="W59" s="16" t="s">
        <v>13</v>
      </c>
      <c r="X59" s="16" t="s">
        <v>332</v>
      </c>
    </row>
    <row r="60" spans="2:27" ht="15" customHeight="1" x14ac:dyDescent="0.2">
      <c r="S60" t="s">
        <v>325</v>
      </c>
      <c r="T60">
        <v>1</v>
      </c>
      <c r="U60">
        <v>5.848395882560558</v>
      </c>
      <c r="V60">
        <v>5.848395882560558</v>
      </c>
      <c r="W60">
        <v>157.03487556881592</v>
      </c>
      <c r="X60">
        <v>5.7428786080614297E-5</v>
      </c>
    </row>
    <row r="61" spans="2:27" ht="15" customHeight="1" x14ac:dyDescent="0.2">
      <c r="S61" t="s">
        <v>326</v>
      </c>
      <c r="T61">
        <v>5</v>
      </c>
      <c r="U61">
        <v>0.18621328101086917</v>
      </c>
      <c r="V61">
        <v>3.7242656202173832E-2</v>
      </c>
    </row>
    <row r="62" spans="2:27" ht="15" customHeight="1" thickBot="1" x14ac:dyDescent="0.25">
      <c r="S62" s="15" t="s">
        <v>327</v>
      </c>
      <c r="T62" s="15">
        <v>6</v>
      </c>
      <c r="U62" s="15">
        <v>6.0346091635714272</v>
      </c>
      <c r="V62" s="15"/>
      <c r="W62" s="15"/>
      <c r="X62" s="15"/>
    </row>
    <row r="63" spans="2:27" ht="15" customHeight="1" thickBot="1" x14ac:dyDescent="0.25"/>
    <row r="64" spans="2:27" ht="15" customHeight="1" x14ac:dyDescent="0.2">
      <c r="S64" s="16"/>
      <c r="T64" s="16" t="s">
        <v>333</v>
      </c>
      <c r="U64" s="16" t="s">
        <v>322</v>
      </c>
      <c r="V64" s="16" t="s">
        <v>334</v>
      </c>
      <c r="W64" s="16" t="s">
        <v>335</v>
      </c>
      <c r="X64" s="16" t="s">
        <v>336</v>
      </c>
      <c r="Y64" s="16" t="s">
        <v>337</v>
      </c>
      <c r="Z64" s="16" t="s">
        <v>338</v>
      </c>
      <c r="AA64" s="16" t="s">
        <v>339</v>
      </c>
    </row>
    <row r="65" spans="19:27" ht="15" customHeight="1" x14ac:dyDescent="0.2">
      <c r="S65" t="s">
        <v>328</v>
      </c>
      <c r="T65">
        <v>0.1579739130434783</v>
      </c>
      <c r="U65">
        <v>0.12071956467989274</v>
      </c>
      <c r="V65">
        <v>1.3086024080882948</v>
      </c>
      <c r="W65">
        <v>0.24758771354934542</v>
      </c>
      <c r="X65">
        <v>-0.15234560712857725</v>
      </c>
      <c r="Y65">
        <v>0.46829343321553385</v>
      </c>
      <c r="Z65">
        <v>-0.15234560712857725</v>
      </c>
      <c r="AA65">
        <v>0.46829343321553385</v>
      </c>
    </row>
    <row r="66" spans="19:27" ht="15" customHeight="1" thickBot="1" x14ac:dyDescent="0.25">
      <c r="S66" s="15" t="s">
        <v>340</v>
      </c>
      <c r="T66" s="15">
        <v>1.406313768115942E-2</v>
      </c>
      <c r="U66" s="15">
        <v>1.1222359354251235E-3</v>
      </c>
      <c r="V66" s="15">
        <v>12.531355695566857</v>
      </c>
      <c r="W66" s="15">
        <v>5.7428786080614297E-5</v>
      </c>
      <c r="X66" s="15">
        <v>1.1178338370257269E-2</v>
      </c>
      <c r="Y66" s="15">
        <v>1.6947936992061572E-2</v>
      </c>
      <c r="Z66" s="15">
        <v>1.1178338370257269E-2</v>
      </c>
      <c r="AA66" s="15">
        <v>1.6947936992061572E-2</v>
      </c>
    </row>
  </sheetData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67B46-B2DF-47E2-83E0-B09427CCC790}">
  <sheetPr codeName="Sheet49"/>
  <dimension ref="A1:AA66"/>
  <sheetViews>
    <sheetView workbookViewId="0">
      <selection activeCell="O12" sqref="N12:O12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4956</v>
      </c>
    </row>
    <row r="3" spans="1:25" ht="15" customHeight="1" x14ac:dyDescent="0.2">
      <c r="A3" t="s">
        <v>4957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2.7667999999999999</v>
      </c>
      <c r="C11" s="2">
        <v>2.8776000000000002</v>
      </c>
      <c r="D11" s="2">
        <v>2.9306000000000001</v>
      </c>
      <c r="E11" s="2">
        <v>2.7429999999999999</v>
      </c>
      <c r="F11" s="2">
        <v>2.7324000000000002</v>
      </c>
      <c r="G11" s="2">
        <v>2.7675000000000001</v>
      </c>
      <c r="H11" s="2">
        <v>2.8650000000000002</v>
      </c>
      <c r="I11" s="2">
        <v>0.1696</v>
      </c>
      <c r="J11" s="2">
        <v>0.15920000000000001</v>
      </c>
      <c r="K11" s="2">
        <v>0.15679999999999999</v>
      </c>
      <c r="L11" s="2">
        <v>0.14610000000000001</v>
      </c>
      <c r="M11" s="2">
        <v>1.1917</v>
      </c>
      <c r="N11" s="2">
        <v>1.1204000000000001</v>
      </c>
      <c r="O11" s="2">
        <v>0.43440000000000001</v>
      </c>
      <c r="P11" s="2">
        <v>0.34960000000000002</v>
      </c>
      <c r="Q11" s="2">
        <v>2.8957000000000002</v>
      </c>
      <c r="R11" s="2">
        <v>2.8696999999999999</v>
      </c>
      <c r="S11" s="2">
        <v>2.8936000000000002</v>
      </c>
      <c r="T11" s="2">
        <v>2.8995000000000002</v>
      </c>
      <c r="U11" s="2">
        <v>0.10440000000000001</v>
      </c>
      <c r="V11" s="2">
        <v>9.9299999999999999E-2</v>
      </c>
      <c r="W11" s="2">
        <v>9.5699999999999993E-2</v>
      </c>
      <c r="X11" s="2">
        <v>9.2499999999999999E-2</v>
      </c>
      <c r="Y11" s="77">
        <v>2.6061999999999999</v>
      </c>
    </row>
    <row r="12" spans="1:25" ht="15" customHeight="1" x14ac:dyDescent="0.2">
      <c r="A12" t="s">
        <v>9</v>
      </c>
      <c r="B12" s="2">
        <v>0.63880000000000003</v>
      </c>
      <c r="C12" s="2">
        <v>0.61339999999999995</v>
      </c>
      <c r="D12" s="2">
        <v>2.7376999999999998</v>
      </c>
      <c r="E12" s="2">
        <v>2.7256999999999998</v>
      </c>
      <c r="F12" s="2">
        <v>0.20649999999999999</v>
      </c>
      <c r="G12" s="2">
        <v>0.19</v>
      </c>
      <c r="H12" s="2">
        <v>0.15490000000000001</v>
      </c>
      <c r="I12" s="2">
        <v>0.1487</v>
      </c>
      <c r="J12" s="2">
        <v>0.40350000000000003</v>
      </c>
      <c r="K12" s="2">
        <v>0.40629999999999999</v>
      </c>
      <c r="L12" s="2">
        <v>0.89770000000000005</v>
      </c>
      <c r="M12" s="2">
        <v>0.87819999999999998</v>
      </c>
      <c r="N12" s="2">
        <v>0.94989999999999997</v>
      </c>
      <c r="O12" s="2">
        <v>0.87180000000000002</v>
      </c>
      <c r="P12" s="2">
        <v>2.8149000000000002</v>
      </c>
      <c r="Q12" s="2">
        <v>2.8296999999999999</v>
      </c>
      <c r="R12" s="2">
        <v>1.9472</v>
      </c>
      <c r="S12" s="2">
        <v>1.7834000000000001</v>
      </c>
      <c r="T12" s="2">
        <v>2.8092999999999999</v>
      </c>
      <c r="U12" s="2">
        <v>2.7801</v>
      </c>
      <c r="V12" s="2">
        <v>2.7707999999999999</v>
      </c>
      <c r="W12" s="2">
        <v>2.7919</v>
      </c>
      <c r="X12" s="2">
        <v>1.6609</v>
      </c>
      <c r="Y12" s="2">
        <v>1.4604999999999999</v>
      </c>
    </row>
    <row r="13" spans="1:25" ht="15" customHeight="1" x14ac:dyDescent="0.2">
      <c r="A13" t="s">
        <v>10</v>
      </c>
      <c r="B13" s="77">
        <v>2.4763999999999999</v>
      </c>
      <c r="C13" s="2">
        <v>0.90359999999999996</v>
      </c>
      <c r="D13" s="2">
        <v>0.85650000000000004</v>
      </c>
      <c r="E13" s="2">
        <v>9.3799999999999994E-2</v>
      </c>
      <c r="F13" s="2">
        <v>9.2299999999999993E-2</v>
      </c>
      <c r="G13" s="2">
        <v>8.6999999999999994E-2</v>
      </c>
      <c r="H13" s="2">
        <v>9.3299999999999994E-2</v>
      </c>
      <c r="I13" s="2">
        <v>0.36840000000000001</v>
      </c>
      <c r="J13" s="2">
        <v>0.36459999999999998</v>
      </c>
      <c r="K13" s="2">
        <v>9.1499999999999998E-2</v>
      </c>
      <c r="L13" s="2">
        <v>8.7999999999999995E-2</v>
      </c>
      <c r="M13" s="2">
        <v>2.4195000000000002</v>
      </c>
      <c r="N13" s="2">
        <v>2.3321999999999998</v>
      </c>
      <c r="O13" s="2">
        <v>2.8378000000000001</v>
      </c>
      <c r="P13" s="2">
        <v>2.8098999999999998</v>
      </c>
      <c r="Q13" s="2">
        <v>0.14199999999999999</v>
      </c>
      <c r="R13" s="2">
        <v>0.13339999999999999</v>
      </c>
      <c r="S13" s="2">
        <v>2.5493999999999999</v>
      </c>
      <c r="T13" s="2">
        <v>2.4333999999999998</v>
      </c>
      <c r="U13" s="2">
        <v>2.7498999999999998</v>
      </c>
      <c r="V13" s="2">
        <v>2.7212000000000001</v>
      </c>
      <c r="W13" s="2">
        <v>0.96899999999999997</v>
      </c>
      <c r="X13" s="2">
        <v>0.82120000000000004</v>
      </c>
      <c r="Y13" s="77">
        <v>2.2726000000000002</v>
      </c>
    </row>
    <row r="14" spans="1:25" ht="15" customHeight="1" x14ac:dyDescent="0.2">
      <c r="A14" t="s">
        <v>11</v>
      </c>
      <c r="B14" s="2">
        <v>1.5306</v>
      </c>
      <c r="C14" s="2">
        <v>1.3684000000000001</v>
      </c>
      <c r="D14" s="2">
        <v>2.8283999999999998</v>
      </c>
      <c r="E14" s="2">
        <v>2.8506</v>
      </c>
      <c r="F14" s="2">
        <v>0.1295</v>
      </c>
      <c r="G14" s="2">
        <v>0.12520000000000001</v>
      </c>
      <c r="H14" s="2">
        <v>0.56610000000000005</v>
      </c>
      <c r="I14" s="2">
        <v>0.54069999999999996</v>
      </c>
      <c r="J14" s="2">
        <v>0.80220000000000002</v>
      </c>
      <c r="K14" s="2">
        <v>0.71379999999999999</v>
      </c>
      <c r="L14" s="2">
        <v>1.1355</v>
      </c>
      <c r="M14" s="2">
        <v>1.0545</v>
      </c>
      <c r="N14" s="2">
        <v>1.0921000000000001</v>
      </c>
      <c r="O14" s="2">
        <v>1.0645</v>
      </c>
      <c r="P14" s="2">
        <v>2.3235000000000001</v>
      </c>
      <c r="Q14" s="2">
        <v>2.2924000000000002</v>
      </c>
      <c r="R14" s="2">
        <v>1.7038</v>
      </c>
      <c r="S14" s="2">
        <v>1.5671999999999999</v>
      </c>
      <c r="T14" s="2">
        <v>1.1434</v>
      </c>
      <c r="U14" s="2">
        <v>1.1398999999999999</v>
      </c>
      <c r="V14" s="2">
        <v>2.5594000000000001</v>
      </c>
      <c r="W14" s="2">
        <v>2.5244</v>
      </c>
      <c r="X14" s="2">
        <v>2.6823000000000001</v>
      </c>
      <c r="Y14" s="2">
        <v>2.7105000000000001</v>
      </c>
    </row>
    <row r="15" spans="1:25" ht="15" customHeight="1" x14ac:dyDescent="0.2">
      <c r="A15" t="s">
        <v>12</v>
      </c>
      <c r="B15" s="77">
        <v>1.8564000000000001</v>
      </c>
      <c r="C15" s="2">
        <v>2.9409000000000001</v>
      </c>
      <c r="D15" s="2">
        <v>2.8990999999999998</v>
      </c>
      <c r="E15" s="2">
        <v>2.8782999999999999</v>
      </c>
      <c r="F15" s="2">
        <v>2.8666</v>
      </c>
      <c r="G15" s="2">
        <v>1.2625</v>
      </c>
      <c r="H15" s="2">
        <v>1.2138</v>
      </c>
      <c r="I15" s="2">
        <v>0.99719999999999998</v>
      </c>
      <c r="J15" s="2">
        <v>0.95340000000000003</v>
      </c>
      <c r="K15" s="2">
        <v>1.921</v>
      </c>
      <c r="L15" s="2">
        <v>1.7867999999999999</v>
      </c>
      <c r="M15" s="2">
        <v>0.1406</v>
      </c>
      <c r="N15" s="2">
        <v>0.13489999999999999</v>
      </c>
      <c r="O15" s="2">
        <v>0.1336</v>
      </c>
      <c r="P15" s="2">
        <v>0.13569999999999999</v>
      </c>
      <c r="Q15" s="2">
        <v>2.9113000000000002</v>
      </c>
      <c r="R15" s="2">
        <v>2.8656999999999999</v>
      </c>
      <c r="S15" s="2">
        <v>0.11849999999999999</v>
      </c>
      <c r="T15" s="2">
        <v>0.10639999999999999</v>
      </c>
      <c r="U15" s="2">
        <v>0.11070000000000001</v>
      </c>
      <c r="V15" s="2">
        <v>0.1043</v>
      </c>
      <c r="W15" s="2">
        <v>0.20150000000000001</v>
      </c>
      <c r="X15" s="2">
        <v>0.18920000000000001</v>
      </c>
      <c r="Y15" s="77">
        <v>1.825</v>
      </c>
    </row>
    <row r="16" spans="1:25" ht="15" customHeight="1" x14ac:dyDescent="0.2">
      <c r="A16" t="s">
        <v>13</v>
      </c>
      <c r="B16" s="2">
        <v>2.9476</v>
      </c>
      <c r="C16" s="2">
        <v>2.9357000000000002</v>
      </c>
      <c r="D16" s="2">
        <v>2.95</v>
      </c>
      <c r="E16" s="2">
        <v>2.9462000000000002</v>
      </c>
      <c r="F16" s="2">
        <v>8.4400000000000003E-2</v>
      </c>
      <c r="G16" s="2">
        <v>7.9699999999999993E-2</v>
      </c>
      <c r="H16" s="2">
        <v>1.9356</v>
      </c>
      <c r="I16" s="2">
        <v>1.8069</v>
      </c>
      <c r="J16" s="2">
        <v>2.8451</v>
      </c>
      <c r="K16" s="2">
        <v>2.8725000000000001</v>
      </c>
      <c r="L16" s="2">
        <v>7.5200000000000003E-2</v>
      </c>
      <c r="M16" s="2">
        <v>6.9699999999999998E-2</v>
      </c>
      <c r="N16" s="2">
        <v>8.09E-2</v>
      </c>
      <c r="O16" s="2">
        <v>7.8299999999999995E-2</v>
      </c>
      <c r="P16" s="2">
        <v>0.56200000000000006</v>
      </c>
      <c r="Q16" s="2">
        <v>0.58620000000000005</v>
      </c>
      <c r="R16" s="2">
        <v>7.4099999999999999E-2</v>
      </c>
      <c r="S16" s="2">
        <v>6.8099999999999994E-2</v>
      </c>
      <c r="T16" s="2">
        <v>1.3544</v>
      </c>
      <c r="U16" s="2">
        <v>1.3103</v>
      </c>
      <c r="V16" s="2">
        <v>2.8102999999999998</v>
      </c>
      <c r="W16" s="2">
        <v>2.7985000000000002</v>
      </c>
      <c r="X16" s="2">
        <v>0.79220000000000002</v>
      </c>
      <c r="Y16" s="2">
        <v>0.76419999999999999</v>
      </c>
    </row>
    <row r="17" spans="1:25" ht="15" customHeight="1" x14ac:dyDescent="0.2">
      <c r="A17" t="s">
        <v>14</v>
      </c>
      <c r="B17" s="77">
        <v>1.4346000000000001</v>
      </c>
      <c r="C17" s="2">
        <v>0.1143</v>
      </c>
      <c r="D17" s="2">
        <v>0.11210000000000001</v>
      </c>
      <c r="E17" s="2">
        <v>1.956</v>
      </c>
      <c r="F17" s="2">
        <v>1.9326000000000001</v>
      </c>
      <c r="G17" s="2">
        <v>2.6619999999999999</v>
      </c>
      <c r="H17" s="2">
        <v>2.7378999999999998</v>
      </c>
      <c r="I17" s="2">
        <v>8.2500000000000004E-2</v>
      </c>
      <c r="J17" s="2">
        <v>7.9100000000000004E-2</v>
      </c>
      <c r="K17" s="2">
        <v>2.8332000000000002</v>
      </c>
      <c r="L17" s="2">
        <v>2.8599000000000001</v>
      </c>
      <c r="M17" s="2">
        <v>2.8713000000000002</v>
      </c>
      <c r="N17" s="2">
        <v>2.9321999999999999</v>
      </c>
      <c r="O17" s="2">
        <v>2.5884</v>
      </c>
      <c r="P17" s="2">
        <v>2.6284000000000001</v>
      </c>
      <c r="Q17" s="2">
        <v>2.8210000000000002</v>
      </c>
      <c r="R17" s="2">
        <v>2.8862000000000001</v>
      </c>
      <c r="S17" s="2">
        <v>2.8001</v>
      </c>
      <c r="T17" s="2">
        <v>2.8012000000000001</v>
      </c>
      <c r="U17" s="2">
        <v>1.1462000000000001</v>
      </c>
      <c r="V17" s="2">
        <v>1.0783</v>
      </c>
      <c r="W17" s="2">
        <v>1.2393000000000001</v>
      </c>
      <c r="X17" s="2">
        <v>1.1667000000000001</v>
      </c>
      <c r="Y17" s="77">
        <v>1.5189999999999999</v>
      </c>
    </row>
    <row r="18" spans="1:25" ht="15" customHeight="1" x14ac:dyDescent="0.2">
      <c r="A18" t="s">
        <v>15</v>
      </c>
      <c r="B18" s="2">
        <v>2.8292000000000002</v>
      </c>
      <c r="C18" s="2">
        <v>2.6596000000000002</v>
      </c>
      <c r="D18" s="2">
        <v>2.7863000000000002</v>
      </c>
      <c r="E18" s="2">
        <v>2.698</v>
      </c>
      <c r="F18" s="2">
        <v>0.11990000000000001</v>
      </c>
      <c r="G18" s="2">
        <v>0.11210000000000001</v>
      </c>
      <c r="H18" s="2">
        <v>0.11119999999999999</v>
      </c>
      <c r="I18" s="2">
        <v>0.1158</v>
      </c>
      <c r="J18" s="2">
        <v>1.5335000000000001</v>
      </c>
      <c r="K18" s="2">
        <v>1.3449</v>
      </c>
      <c r="L18" s="2">
        <v>8.3199999999999996E-2</v>
      </c>
      <c r="M18" s="2">
        <v>7.9399999999999998E-2</v>
      </c>
      <c r="N18" s="2">
        <v>0.1038</v>
      </c>
      <c r="O18" s="2">
        <v>9.6000000000000002E-2</v>
      </c>
      <c r="P18" s="2">
        <v>1.3836999999999999</v>
      </c>
      <c r="Q18" s="2">
        <v>1.329</v>
      </c>
      <c r="R18" s="2">
        <v>0.34339999999999998</v>
      </c>
      <c r="S18" s="2">
        <v>0.32169999999999999</v>
      </c>
      <c r="T18" s="2">
        <v>2.8993000000000002</v>
      </c>
      <c r="U18" s="2">
        <v>2.9030999999999998</v>
      </c>
      <c r="V18" s="2">
        <v>2.9268999999999998</v>
      </c>
      <c r="W18" s="2">
        <v>2.8683000000000001</v>
      </c>
      <c r="X18" s="2">
        <v>0.41770000000000002</v>
      </c>
      <c r="Y18" s="2">
        <v>0.38619999999999999</v>
      </c>
    </row>
    <row r="19" spans="1:25" ht="15" customHeight="1" x14ac:dyDescent="0.2">
      <c r="A19" t="s">
        <v>16</v>
      </c>
      <c r="B19" s="77">
        <v>0.67159999999999997</v>
      </c>
      <c r="C19" s="2">
        <v>2.8252000000000002</v>
      </c>
      <c r="D19" s="2">
        <v>2.8346</v>
      </c>
      <c r="E19" s="2">
        <v>8.6499999999999994E-2</v>
      </c>
      <c r="F19" s="2">
        <v>8.3799999999999999E-2</v>
      </c>
      <c r="G19" s="2">
        <v>2.8494999999999999</v>
      </c>
      <c r="H19" s="2">
        <v>2.8757999999999999</v>
      </c>
      <c r="I19" s="2">
        <v>2.9015</v>
      </c>
      <c r="J19" s="2">
        <v>2.9169</v>
      </c>
      <c r="K19" s="2">
        <v>0.13730000000000001</v>
      </c>
      <c r="L19" s="2">
        <v>0.12720000000000001</v>
      </c>
      <c r="M19" s="2">
        <v>0.12529999999999999</v>
      </c>
      <c r="N19" s="2">
        <v>0.1212</v>
      </c>
      <c r="O19" s="2">
        <v>0.376</v>
      </c>
      <c r="P19" s="2">
        <v>0.36659999999999998</v>
      </c>
      <c r="Q19" s="2">
        <v>0.1081</v>
      </c>
      <c r="R19" s="2">
        <v>0.10539999999999999</v>
      </c>
      <c r="S19" s="2">
        <v>9.7199999999999995E-2</v>
      </c>
      <c r="T19" s="2">
        <v>9.6299999999999997E-2</v>
      </c>
      <c r="U19" s="2">
        <v>0.41860000000000003</v>
      </c>
      <c r="V19" s="2">
        <v>0.4143</v>
      </c>
      <c r="W19" s="2">
        <v>1.6927000000000001</v>
      </c>
      <c r="X19" s="2">
        <v>1.6584000000000001</v>
      </c>
      <c r="Y19" s="77">
        <v>0.75180000000000002</v>
      </c>
    </row>
    <row r="20" spans="1:25" ht="15" customHeight="1" x14ac:dyDescent="0.2">
      <c r="A20" t="s">
        <v>17</v>
      </c>
      <c r="B20" s="2">
        <v>0.3256</v>
      </c>
      <c r="C20" s="2">
        <v>0.31019999999999998</v>
      </c>
      <c r="D20" s="2">
        <v>2.9318</v>
      </c>
      <c r="E20" s="2">
        <v>2.8384999999999998</v>
      </c>
      <c r="F20" s="2">
        <v>6.6600000000000006E-2</v>
      </c>
      <c r="G20" s="2">
        <v>6.1699999999999998E-2</v>
      </c>
      <c r="H20" s="2">
        <v>6.7100000000000007E-2</v>
      </c>
      <c r="I20" s="2">
        <v>7.2499999999999995E-2</v>
      </c>
      <c r="J20" s="2">
        <v>2.9548000000000001</v>
      </c>
      <c r="K20" s="2">
        <v>2.9306999999999999</v>
      </c>
      <c r="L20" s="2">
        <v>0.3901</v>
      </c>
      <c r="M20" s="2">
        <v>0.36899999999999999</v>
      </c>
      <c r="N20" s="2">
        <v>0.3826</v>
      </c>
      <c r="O20" s="2">
        <v>0.36759999999999998</v>
      </c>
      <c r="P20" s="2">
        <v>1.0978000000000001</v>
      </c>
      <c r="Q20" s="2">
        <v>1.0915999999999999</v>
      </c>
      <c r="R20" s="2">
        <v>1.0106999999999999</v>
      </c>
      <c r="S20" s="2">
        <v>0.87949999999999995</v>
      </c>
      <c r="T20" s="2">
        <v>1.0603</v>
      </c>
      <c r="U20" s="2">
        <v>1.0621</v>
      </c>
      <c r="V20" s="2">
        <v>2.8690000000000002</v>
      </c>
      <c r="W20" s="2">
        <v>2.8681999999999999</v>
      </c>
      <c r="X20" s="2">
        <v>1.4806999999999999</v>
      </c>
      <c r="Y20" s="2">
        <v>1.3968</v>
      </c>
    </row>
    <row r="21" spans="1:25" ht="15" customHeight="1" x14ac:dyDescent="0.2">
      <c r="A21" t="s">
        <v>18</v>
      </c>
      <c r="B21" s="77">
        <v>0.30570000000000003</v>
      </c>
      <c r="C21" s="2">
        <v>1.4188000000000001</v>
      </c>
      <c r="D21" s="2">
        <v>1.3186</v>
      </c>
      <c r="E21" s="2">
        <v>2.6711999999999998</v>
      </c>
      <c r="F21" s="2">
        <v>2.6789000000000001</v>
      </c>
      <c r="G21" s="2">
        <v>0.14119999999999999</v>
      </c>
      <c r="H21" s="2">
        <v>0.13439999999999999</v>
      </c>
      <c r="I21" s="2">
        <v>1.0234000000000001</v>
      </c>
      <c r="J21" s="2">
        <v>1.0185999999999999</v>
      </c>
      <c r="K21" s="2">
        <v>2.5724</v>
      </c>
      <c r="L21" s="2">
        <v>2.5794999999999999</v>
      </c>
      <c r="M21" s="2">
        <v>2.8742999999999999</v>
      </c>
      <c r="N21" s="2">
        <v>2.8631000000000002</v>
      </c>
      <c r="O21" s="2">
        <v>2.5969000000000002</v>
      </c>
      <c r="P21" s="2">
        <v>2.5785999999999998</v>
      </c>
      <c r="Q21" s="2">
        <v>2.6594000000000002</v>
      </c>
      <c r="R21" s="2">
        <v>2.6598000000000002</v>
      </c>
      <c r="S21" s="2">
        <v>2.5459999999999998</v>
      </c>
      <c r="T21" s="2">
        <v>2.5406</v>
      </c>
      <c r="U21" s="2">
        <v>1.0978000000000001</v>
      </c>
      <c r="V21" s="2">
        <v>1.1053999999999999</v>
      </c>
      <c r="W21" s="2">
        <v>0.95320000000000005</v>
      </c>
      <c r="X21" s="2">
        <v>0.84030000000000005</v>
      </c>
      <c r="Y21" s="77">
        <v>0.34860000000000002</v>
      </c>
    </row>
    <row r="22" spans="1:25" ht="15" customHeight="1" x14ac:dyDescent="0.2">
      <c r="A22" t="s">
        <v>19</v>
      </c>
      <c r="B22" s="2">
        <v>1.6213</v>
      </c>
      <c r="C22" s="2">
        <v>1.4216</v>
      </c>
      <c r="D22" s="2">
        <v>1.2963</v>
      </c>
      <c r="E22" s="2">
        <v>1.2252000000000001</v>
      </c>
      <c r="F22" s="2">
        <v>2.9842</v>
      </c>
      <c r="G22" s="2">
        <v>2.9437000000000002</v>
      </c>
      <c r="H22" s="2">
        <v>2.8611</v>
      </c>
      <c r="I22" s="2">
        <v>2.7963</v>
      </c>
      <c r="J22" s="2">
        <v>2.7913999999999999</v>
      </c>
      <c r="K22" s="2">
        <v>2.7233000000000001</v>
      </c>
      <c r="L22" s="2">
        <v>2.2444000000000002</v>
      </c>
      <c r="M22" s="2">
        <v>2.1949999999999998</v>
      </c>
      <c r="N22" s="2">
        <v>1.8312999999999999</v>
      </c>
      <c r="O22" s="2">
        <v>1.7869999999999999</v>
      </c>
      <c r="P22" s="2">
        <v>2.8904000000000001</v>
      </c>
      <c r="Q22" s="2">
        <v>2.8334000000000001</v>
      </c>
      <c r="R22" s="2">
        <v>0.63139999999999996</v>
      </c>
      <c r="S22" s="2">
        <v>0.58850000000000002</v>
      </c>
      <c r="T22" s="2">
        <v>0.57220000000000004</v>
      </c>
      <c r="U22" s="2">
        <v>0.54749999999999999</v>
      </c>
      <c r="V22" s="2">
        <v>2.2484000000000002</v>
      </c>
      <c r="W22" s="2">
        <v>2.2027000000000001</v>
      </c>
      <c r="X22" s="2">
        <v>2.0127999999999999</v>
      </c>
      <c r="Y22" s="2">
        <v>1.8952</v>
      </c>
    </row>
    <row r="23" spans="1:25" ht="15" customHeight="1" x14ac:dyDescent="0.2">
      <c r="A23" t="s">
        <v>20</v>
      </c>
      <c r="B23" s="77">
        <v>0.15390000000000001</v>
      </c>
      <c r="C23" s="2">
        <v>8.43E-2</v>
      </c>
      <c r="D23" s="2">
        <v>8.4000000000000005E-2</v>
      </c>
      <c r="E23" s="2">
        <v>8.3599999999999994E-2</v>
      </c>
      <c r="F23" s="2">
        <v>8.5999999999999993E-2</v>
      </c>
      <c r="G23" s="2">
        <v>0.27050000000000002</v>
      </c>
      <c r="H23" s="2">
        <v>0.25609999999999999</v>
      </c>
      <c r="I23" s="2">
        <v>9.2700000000000005E-2</v>
      </c>
      <c r="J23" s="2">
        <v>9.2299999999999993E-2</v>
      </c>
      <c r="K23" s="2">
        <v>8.6300000000000002E-2</v>
      </c>
      <c r="L23" s="2">
        <v>8.2299999999999998E-2</v>
      </c>
      <c r="M23" s="2">
        <v>1.1294</v>
      </c>
      <c r="N23" s="2">
        <v>1.0605</v>
      </c>
      <c r="O23" s="2">
        <v>0.10290000000000001</v>
      </c>
      <c r="P23" s="2">
        <v>0.1007</v>
      </c>
      <c r="Q23" s="2">
        <v>0.1037</v>
      </c>
      <c r="R23" s="2">
        <v>9.8199999999999996E-2</v>
      </c>
      <c r="S23" s="2">
        <v>1.2827</v>
      </c>
      <c r="T23" s="2">
        <v>1.1411</v>
      </c>
      <c r="U23" s="2">
        <v>2.4300999999999999</v>
      </c>
      <c r="V23" s="2">
        <v>2.3026</v>
      </c>
      <c r="W23" s="2">
        <v>2.8525</v>
      </c>
      <c r="X23" s="2">
        <v>2.8083999999999998</v>
      </c>
      <c r="Y23" s="77">
        <v>0.1976</v>
      </c>
    </row>
    <row r="24" spans="1:25" ht="15" customHeight="1" x14ac:dyDescent="0.2">
      <c r="A24" t="s">
        <v>21</v>
      </c>
      <c r="B24" s="2">
        <v>2.9451999999999998</v>
      </c>
      <c r="C24" s="2">
        <v>2.9497</v>
      </c>
      <c r="D24" s="2">
        <v>2.9470000000000001</v>
      </c>
      <c r="E24" s="2">
        <v>2.9196</v>
      </c>
      <c r="F24" s="2">
        <v>0.1038</v>
      </c>
      <c r="G24" s="2">
        <v>8.8599999999999998E-2</v>
      </c>
      <c r="H24" s="2">
        <v>0.1905</v>
      </c>
      <c r="I24" s="2">
        <v>0.18410000000000001</v>
      </c>
      <c r="J24" s="2">
        <v>2.8492999999999999</v>
      </c>
      <c r="K24" s="2">
        <v>2.8414999999999999</v>
      </c>
      <c r="L24" s="2">
        <v>2.5846</v>
      </c>
      <c r="M24" s="2">
        <v>2.5550000000000002</v>
      </c>
      <c r="N24" s="2">
        <v>1.7954000000000001</v>
      </c>
      <c r="O24" s="2">
        <v>1.6554</v>
      </c>
      <c r="P24" s="2">
        <v>2.9005000000000001</v>
      </c>
      <c r="Q24" s="2">
        <v>2.9228000000000001</v>
      </c>
      <c r="R24" s="2">
        <v>9.64E-2</v>
      </c>
      <c r="S24" s="2">
        <v>9.1700000000000004E-2</v>
      </c>
      <c r="T24" s="2">
        <v>8.2900000000000001E-2</v>
      </c>
      <c r="U24" s="2">
        <v>8.5199999999999998E-2</v>
      </c>
      <c r="V24" s="2">
        <v>0.4536</v>
      </c>
      <c r="W24" s="2">
        <v>0.42980000000000002</v>
      </c>
      <c r="X24" s="2">
        <v>0.67649999999999999</v>
      </c>
      <c r="Y24" s="2">
        <v>0.64119999999999999</v>
      </c>
    </row>
    <row r="25" spans="1:25" ht="15" customHeight="1" x14ac:dyDescent="0.2">
      <c r="A25" t="s">
        <v>22</v>
      </c>
      <c r="B25" s="77">
        <v>4.9200000000000001E-2</v>
      </c>
      <c r="C25" s="2">
        <v>2.8757000000000001</v>
      </c>
      <c r="D25" s="2">
        <v>2.8628999999999998</v>
      </c>
      <c r="E25" s="2">
        <v>2.1492</v>
      </c>
      <c r="F25" s="2">
        <v>1.9990000000000001</v>
      </c>
      <c r="G25" s="2">
        <v>1.9941</v>
      </c>
      <c r="H25" s="2">
        <v>1.9207000000000001</v>
      </c>
      <c r="I25" s="2">
        <v>2.7578999999999998</v>
      </c>
      <c r="J25" s="2">
        <v>2.7570000000000001</v>
      </c>
      <c r="K25" s="2">
        <v>0.14269999999999999</v>
      </c>
      <c r="L25" s="2">
        <v>0.13300000000000001</v>
      </c>
      <c r="M25" s="2">
        <v>0.1245</v>
      </c>
      <c r="N25" s="2">
        <v>0.11890000000000001</v>
      </c>
      <c r="O25" s="2">
        <v>0.65210000000000001</v>
      </c>
      <c r="P25" s="2">
        <v>0.60829999999999995</v>
      </c>
      <c r="Q25" s="2">
        <v>1.4681</v>
      </c>
      <c r="R25" s="2">
        <v>1.3898999999999999</v>
      </c>
      <c r="S25" s="2">
        <v>2.8559000000000001</v>
      </c>
      <c r="T25" s="2">
        <v>2.8250999999999999</v>
      </c>
      <c r="U25" s="2">
        <v>2.8207</v>
      </c>
      <c r="V25" s="2">
        <v>2.8201000000000001</v>
      </c>
      <c r="W25" s="2">
        <v>0.54920000000000002</v>
      </c>
      <c r="X25" s="2">
        <v>0.49690000000000001</v>
      </c>
      <c r="Y25" s="77">
        <v>7.4099999999999999E-2</v>
      </c>
    </row>
    <row r="26" spans="1:25" ht="15" customHeight="1" x14ac:dyDescent="0.2">
      <c r="A26" t="s">
        <v>23</v>
      </c>
      <c r="B26" s="2">
        <v>3.0817000000000001</v>
      </c>
      <c r="C26" s="2">
        <v>3.0992999999999999</v>
      </c>
      <c r="D26" s="2">
        <v>3.0745</v>
      </c>
      <c r="E26" s="2">
        <v>3.0951</v>
      </c>
      <c r="F26" s="2">
        <v>1.5702</v>
      </c>
      <c r="G26" s="2">
        <v>1.4095</v>
      </c>
      <c r="H26" s="2">
        <v>1.1128</v>
      </c>
      <c r="I26" s="2">
        <v>1.0007999999999999</v>
      </c>
      <c r="J26" s="2">
        <v>0.99439999999999995</v>
      </c>
      <c r="K26" s="2">
        <v>0.89239999999999997</v>
      </c>
      <c r="L26" s="2">
        <v>1.0438000000000001</v>
      </c>
      <c r="M26" s="2">
        <v>1.0009999999999999</v>
      </c>
      <c r="N26" s="2">
        <v>3.0817000000000001</v>
      </c>
      <c r="O26" s="2">
        <v>3.0611999999999999</v>
      </c>
      <c r="P26" s="2">
        <v>3.0522</v>
      </c>
      <c r="Q26" s="2">
        <v>3.0266000000000002</v>
      </c>
      <c r="R26" s="2">
        <v>7.6600000000000001E-2</v>
      </c>
      <c r="S26" s="2">
        <v>7.1300000000000002E-2</v>
      </c>
      <c r="T26" s="2">
        <v>7.0000000000000007E-2</v>
      </c>
      <c r="U26" s="2">
        <v>7.1400000000000005E-2</v>
      </c>
      <c r="V26" s="2">
        <v>1.0759000000000001</v>
      </c>
      <c r="W26" s="2">
        <v>0.9446</v>
      </c>
      <c r="X26" s="2">
        <v>1.5069999999999999</v>
      </c>
      <c r="Y26" s="2">
        <v>1.3816999999999999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7" ht="15" customHeight="1" x14ac:dyDescent="0.2">
      <c r="C49" t="s">
        <v>205</v>
      </c>
      <c r="D49" t="s">
        <v>206</v>
      </c>
      <c r="S49" t="s">
        <v>317</v>
      </c>
    </row>
    <row r="50" spans="2:27" ht="15" customHeight="1" thickBot="1" x14ac:dyDescent="0.25">
      <c r="B50" t="s">
        <v>207</v>
      </c>
      <c r="C50">
        <v>200</v>
      </c>
      <c r="D50" s="3">
        <f>AVERAGE(B11,Y11)</f>
        <v>2.6864999999999997</v>
      </c>
    </row>
    <row r="51" spans="2:27" ht="15" customHeight="1" x14ac:dyDescent="0.2">
      <c r="B51" t="s">
        <v>208</v>
      </c>
      <c r="C51">
        <v>150</v>
      </c>
      <c r="D51" s="3">
        <f>AVERAGE(B13,Y13)</f>
        <v>2.3745000000000003</v>
      </c>
      <c r="S51" s="17" t="s">
        <v>318</v>
      </c>
      <c r="T51" s="17"/>
    </row>
    <row r="52" spans="2:27" ht="15" customHeight="1" x14ac:dyDescent="0.2">
      <c r="B52" t="s">
        <v>209</v>
      </c>
      <c r="C52">
        <v>100</v>
      </c>
      <c r="D52" s="3">
        <f>AVERAGE(B15,Y15)</f>
        <v>1.8407</v>
      </c>
      <c r="S52" t="s">
        <v>319</v>
      </c>
      <c r="T52">
        <v>0.98018080625657766</v>
      </c>
    </row>
    <row r="53" spans="2:27" ht="15" customHeight="1" x14ac:dyDescent="0.2">
      <c r="B53" t="s">
        <v>210</v>
      </c>
      <c r="C53">
        <v>80</v>
      </c>
      <c r="D53" s="3">
        <f>AVERAGE(B17,Y17)</f>
        <v>1.4767999999999999</v>
      </c>
      <c r="S53" t="s">
        <v>320</v>
      </c>
      <c r="T53">
        <v>0.9607544129537946</v>
      </c>
    </row>
    <row r="54" spans="2:27" ht="15" customHeight="1" x14ac:dyDescent="0.2">
      <c r="B54" t="s">
        <v>211</v>
      </c>
      <c r="C54">
        <v>40</v>
      </c>
      <c r="D54" s="3">
        <f>AVERAGE(B19,Y19)</f>
        <v>0.7117</v>
      </c>
      <c r="S54" t="s">
        <v>321</v>
      </c>
      <c r="T54">
        <v>0.95290529554455361</v>
      </c>
    </row>
    <row r="55" spans="2:27" ht="15" customHeight="1" x14ac:dyDescent="0.2">
      <c r="B55" t="s">
        <v>212</v>
      </c>
      <c r="C55">
        <v>20</v>
      </c>
      <c r="D55" s="3">
        <f>AVERAGE(B21,Y21)</f>
        <v>0.32715000000000005</v>
      </c>
      <c r="S55" t="s">
        <v>322</v>
      </c>
      <c r="T55">
        <v>0.21560311202357732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0.17575000000000002</v>
      </c>
      <c r="S56" s="15" t="s">
        <v>323</v>
      </c>
      <c r="T56" s="15">
        <v>7</v>
      </c>
    </row>
    <row r="58" spans="2:27" ht="15" customHeight="1" thickBot="1" x14ac:dyDescent="0.25">
      <c r="S58" t="s">
        <v>324</v>
      </c>
    </row>
    <row r="59" spans="2:27" ht="15" customHeight="1" x14ac:dyDescent="0.2">
      <c r="S59" s="16"/>
      <c r="T59" s="16" t="s">
        <v>329</v>
      </c>
      <c r="U59" s="16" t="s">
        <v>330</v>
      </c>
      <c r="V59" s="16" t="s">
        <v>331</v>
      </c>
      <c r="W59" s="16" t="s">
        <v>13</v>
      </c>
      <c r="X59" s="16" t="s">
        <v>332</v>
      </c>
    </row>
    <row r="60" spans="2:27" ht="15" customHeight="1" x14ac:dyDescent="0.2">
      <c r="S60" t="s">
        <v>325</v>
      </c>
      <c r="T60">
        <v>1</v>
      </c>
      <c r="U60">
        <v>5.6898604225716003</v>
      </c>
      <c r="V60">
        <v>5.6898604225716003</v>
      </c>
      <c r="W60">
        <v>122.40285918295217</v>
      </c>
      <c r="X60">
        <v>1.0508531914618154E-4</v>
      </c>
    </row>
    <row r="61" spans="2:27" ht="15" customHeight="1" x14ac:dyDescent="0.2">
      <c r="S61" t="s">
        <v>326</v>
      </c>
      <c r="T61">
        <v>5</v>
      </c>
      <c r="U61">
        <v>0.23242350957125613</v>
      </c>
      <c r="V61">
        <v>4.6484701914251227E-2</v>
      </c>
    </row>
    <row r="62" spans="2:27" ht="15" customHeight="1" thickBot="1" x14ac:dyDescent="0.25">
      <c r="S62" s="15" t="s">
        <v>327</v>
      </c>
      <c r="T62" s="15">
        <v>6</v>
      </c>
      <c r="U62" s="15">
        <v>5.9222839321428564</v>
      </c>
      <c r="V62" s="15"/>
      <c r="W62" s="15"/>
      <c r="X62" s="15"/>
    </row>
    <row r="63" spans="2:27" ht="15" customHeight="1" thickBot="1" x14ac:dyDescent="0.25"/>
    <row r="64" spans="2:27" ht="15" customHeight="1" x14ac:dyDescent="0.2">
      <c r="S64" s="16"/>
      <c r="T64" s="16" t="s">
        <v>333</v>
      </c>
      <c r="U64" s="16" t="s">
        <v>322</v>
      </c>
      <c r="V64" s="16" t="s">
        <v>334</v>
      </c>
      <c r="W64" s="16" t="s">
        <v>335</v>
      </c>
      <c r="X64" s="16" t="s">
        <v>336</v>
      </c>
      <c r="Y64" s="16" t="s">
        <v>337</v>
      </c>
      <c r="Z64" s="16" t="s">
        <v>338</v>
      </c>
      <c r="AA64" s="16" t="s">
        <v>339</v>
      </c>
    </row>
    <row r="65" spans="19:27" ht="15" customHeight="1" x14ac:dyDescent="0.2">
      <c r="S65" t="s">
        <v>328</v>
      </c>
      <c r="T65">
        <v>0.18148115942028964</v>
      </c>
      <c r="U65">
        <v>0.13486906971743423</v>
      </c>
      <c r="V65">
        <v>1.3456099296933903</v>
      </c>
      <c r="W65">
        <v>0.23622415702956051</v>
      </c>
      <c r="X65">
        <v>-0.16521082138451459</v>
      </c>
      <c r="Y65">
        <v>0.52817314022509387</v>
      </c>
      <c r="Z65">
        <v>-0.16521082138451459</v>
      </c>
      <c r="AA65">
        <v>0.52817314022509387</v>
      </c>
    </row>
    <row r="66" spans="19:27" ht="15" customHeight="1" thickBot="1" x14ac:dyDescent="0.25">
      <c r="S66" s="15" t="s">
        <v>340</v>
      </c>
      <c r="T66" s="15">
        <v>1.3871219806763287E-2</v>
      </c>
      <c r="U66" s="15">
        <v>1.2537728827601625E-3</v>
      </c>
      <c r="V66" s="15">
        <v>11.063582565469115</v>
      </c>
      <c r="W66" s="15">
        <v>1.0508531914618154E-4</v>
      </c>
      <c r="X66" s="15">
        <v>1.0648294008326634E-2</v>
      </c>
      <c r="Y66" s="15">
        <v>1.709414560519994E-2</v>
      </c>
      <c r="Z66" s="15">
        <v>1.0648294008326634E-2</v>
      </c>
      <c r="AA66" s="15">
        <v>1.709414560519994E-2</v>
      </c>
    </row>
  </sheetData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8EEA3-A976-4B94-AC9D-360380F61F7E}">
  <sheetPr codeName="Sheet50"/>
  <dimension ref="A1:AA66"/>
  <sheetViews>
    <sheetView topLeftCell="A28" workbookViewId="0">
      <selection activeCell="R75" sqref="R75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4954</v>
      </c>
    </row>
    <row r="3" spans="1:25" ht="15" customHeight="1" x14ac:dyDescent="0.2">
      <c r="A3" t="s">
        <v>4955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2">
        <v>2.8146</v>
      </c>
      <c r="C11" s="2">
        <v>1.5899000000000001</v>
      </c>
      <c r="D11" s="2">
        <v>1.4449000000000001</v>
      </c>
      <c r="E11" s="2">
        <v>2.6892</v>
      </c>
      <c r="F11" s="2">
        <v>2.5842999999999998</v>
      </c>
      <c r="G11" s="2">
        <v>2.5886999999999998</v>
      </c>
      <c r="H11" s="2">
        <v>2.6044</v>
      </c>
      <c r="I11" s="2">
        <v>1.8071999999999999</v>
      </c>
      <c r="J11" s="2">
        <v>1.9674</v>
      </c>
      <c r="K11" s="2">
        <v>2.4243000000000001</v>
      </c>
      <c r="L11" s="2">
        <v>2.2738</v>
      </c>
      <c r="M11" s="2">
        <v>2.8852000000000002</v>
      </c>
      <c r="N11" s="2">
        <v>2.8805999999999998</v>
      </c>
      <c r="O11" s="2">
        <v>2.9417</v>
      </c>
      <c r="P11" s="2">
        <v>2.8963000000000001</v>
      </c>
      <c r="Q11" s="2">
        <v>2.8216999999999999</v>
      </c>
      <c r="R11" s="2">
        <v>2.8759999999999999</v>
      </c>
      <c r="S11" s="2">
        <v>2.8940999999999999</v>
      </c>
      <c r="T11" s="2">
        <v>2.9077999999999999</v>
      </c>
      <c r="U11" s="2">
        <v>2.9188000000000001</v>
      </c>
      <c r="V11" s="2">
        <v>2.8772000000000002</v>
      </c>
      <c r="W11" s="2">
        <v>2.8757999999999999</v>
      </c>
      <c r="X11" s="2">
        <v>2.8243999999999998</v>
      </c>
      <c r="Y11" s="2">
        <v>2.5581999999999998</v>
      </c>
    </row>
    <row r="12" spans="1:25" ht="15" customHeight="1" x14ac:dyDescent="0.2">
      <c r="A12" t="s">
        <v>9</v>
      </c>
      <c r="B12" s="2">
        <v>2.7949000000000002</v>
      </c>
      <c r="C12" s="2">
        <v>2.7818999999999998</v>
      </c>
      <c r="D12" s="2">
        <v>1.0972</v>
      </c>
      <c r="E12" s="2">
        <v>1.0170999999999999</v>
      </c>
      <c r="F12" s="2">
        <v>1.8381000000000001</v>
      </c>
      <c r="G12" s="2">
        <v>1.6840999999999999</v>
      </c>
      <c r="H12" s="2">
        <v>2.8098999999999998</v>
      </c>
      <c r="I12" s="2">
        <v>2.7347999999999999</v>
      </c>
      <c r="J12" s="2">
        <v>0.15659999999999999</v>
      </c>
      <c r="K12" s="2">
        <v>0.14680000000000001</v>
      </c>
      <c r="L12" s="2">
        <v>0.3196</v>
      </c>
      <c r="M12" s="2">
        <v>0.33040000000000003</v>
      </c>
      <c r="N12" s="2">
        <v>0.21729999999999999</v>
      </c>
      <c r="O12" s="2">
        <v>0.2084</v>
      </c>
      <c r="P12" s="2">
        <v>1.7097</v>
      </c>
      <c r="Q12" s="2">
        <v>1.5677000000000001</v>
      </c>
      <c r="R12" s="2">
        <v>2.3605</v>
      </c>
      <c r="S12" s="2">
        <v>2.1636000000000002</v>
      </c>
      <c r="T12" s="2">
        <v>1.6015999999999999</v>
      </c>
      <c r="U12" s="2">
        <v>1.5215000000000001</v>
      </c>
      <c r="V12" s="2">
        <v>0.1017</v>
      </c>
      <c r="W12" s="2">
        <v>0.1051</v>
      </c>
      <c r="X12" s="2">
        <v>0.1045</v>
      </c>
      <c r="Y12" s="2">
        <v>0.10539999999999999</v>
      </c>
    </row>
    <row r="13" spans="1:25" ht="15" customHeight="1" x14ac:dyDescent="0.2">
      <c r="A13" t="s">
        <v>10</v>
      </c>
      <c r="B13" s="2">
        <v>2.6291000000000002</v>
      </c>
      <c r="C13" s="2">
        <v>2.6358999999999999</v>
      </c>
      <c r="D13" s="2">
        <v>2.5943000000000001</v>
      </c>
      <c r="E13" s="2">
        <v>2.5263</v>
      </c>
      <c r="F13" s="2">
        <v>2.4238</v>
      </c>
      <c r="G13" s="2">
        <v>2.7408000000000001</v>
      </c>
      <c r="H13" s="2">
        <v>2.7012999999999998</v>
      </c>
      <c r="I13" s="2">
        <v>2.9346999999999999</v>
      </c>
      <c r="J13" s="2">
        <v>2.9028999999999998</v>
      </c>
      <c r="K13" s="2">
        <v>2.9146000000000001</v>
      </c>
      <c r="L13" s="2">
        <v>2.875</v>
      </c>
      <c r="M13" s="2">
        <v>2.8883000000000001</v>
      </c>
      <c r="N13" s="2">
        <v>2.8822999999999999</v>
      </c>
      <c r="O13" s="2">
        <v>2.7315</v>
      </c>
      <c r="P13" s="2">
        <v>2.6766999999999999</v>
      </c>
      <c r="Q13" s="2">
        <v>1.6546000000000001</v>
      </c>
      <c r="R13" s="2">
        <v>1.5777000000000001</v>
      </c>
      <c r="S13" s="2">
        <v>1.4193</v>
      </c>
      <c r="T13" s="2">
        <v>1.2981</v>
      </c>
      <c r="U13" s="2">
        <v>0.122</v>
      </c>
      <c r="V13" s="2">
        <v>0.1235</v>
      </c>
      <c r="W13" s="2">
        <v>2.8140999999999998</v>
      </c>
      <c r="X13" s="2">
        <v>2.7991999999999999</v>
      </c>
      <c r="Y13" s="2">
        <v>2.2698999999999998</v>
      </c>
    </row>
    <row r="14" spans="1:25" ht="15" customHeight="1" x14ac:dyDescent="0.2">
      <c r="A14" t="s">
        <v>11</v>
      </c>
      <c r="B14" s="2">
        <v>0.16500000000000001</v>
      </c>
      <c r="C14" s="2">
        <v>0.1653</v>
      </c>
      <c r="D14" s="2">
        <v>2.8975</v>
      </c>
      <c r="E14" s="2">
        <v>2.8938999999999999</v>
      </c>
      <c r="F14" s="2">
        <v>2.8877999999999999</v>
      </c>
      <c r="G14" s="2">
        <v>2.8548</v>
      </c>
      <c r="H14" s="2">
        <v>2.8948999999999998</v>
      </c>
      <c r="I14" s="2">
        <v>2.9276</v>
      </c>
      <c r="J14" s="2">
        <v>0.30470000000000003</v>
      </c>
      <c r="K14" s="2">
        <v>0.27100000000000002</v>
      </c>
      <c r="L14" s="2">
        <v>0.22</v>
      </c>
      <c r="M14" s="2">
        <v>0.22489999999999999</v>
      </c>
      <c r="N14" s="2">
        <v>1.1347</v>
      </c>
      <c r="O14" s="2">
        <v>1.115</v>
      </c>
      <c r="P14" s="2">
        <v>8.6099999999999996E-2</v>
      </c>
      <c r="Q14" s="2">
        <v>8.9700000000000002E-2</v>
      </c>
      <c r="R14" s="2">
        <v>8.8400000000000006E-2</v>
      </c>
      <c r="S14" s="2">
        <v>9.0800000000000006E-2</v>
      </c>
      <c r="T14" s="2">
        <v>0.4214</v>
      </c>
      <c r="U14" s="2">
        <v>0.4113</v>
      </c>
      <c r="V14" s="2">
        <v>1.4655</v>
      </c>
      <c r="W14" s="2">
        <v>1.3817999999999999</v>
      </c>
      <c r="X14" s="2">
        <v>1.2047000000000001</v>
      </c>
      <c r="Y14" s="2">
        <v>1.1999</v>
      </c>
    </row>
    <row r="15" spans="1:25" ht="15" customHeight="1" x14ac:dyDescent="0.2">
      <c r="A15" t="s">
        <v>12</v>
      </c>
      <c r="B15" s="2">
        <v>2.0308999999999999</v>
      </c>
      <c r="C15" s="2">
        <v>2.9384000000000001</v>
      </c>
      <c r="D15" s="2">
        <v>2.9037999999999999</v>
      </c>
      <c r="E15" s="2">
        <v>2.8275999999999999</v>
      </c>
      <c r="F15" s="2">
        <v>2.8180999999999998</v>
      </c>
      <c r="G15" s="2">
        <v>2.3942000000000001</v>
      </c>
      <c r="H15" s="2">
        <v>2.3020999999999998</v>
      </c>
      <c r="I15" s="2">
        <v>2.3102999999999998</v>
      </c>
      <c r="J15" s="2">
        <v>2.2765</v>
      </c>
      <c r="K15" s="2">
        <v>2.7829999999999999</v>
      </c>
      <c r="L15" s="2">
        <v>2.6903999999999999</v>
      </c>
      <c r="M15" s="2">
        <v>2.8361000000000001</v>
      </c>
      <c r="N15" s="2">
        <v>2.8151000000000002</v>
      </c>
      <c r="O15" s="2">
        <v>2.7783000000000002</v>
      </c>
      <c r="P15" s="2">
        <v>2.7614000000000001</v>
      </c>
      <c r="Q15" s="2">
        <v>2.9302000000000001</v>
      </c>
      <c r="R15" s="2">
        <v>2.8895</v>
      </c>
      <c r="S15" s="2">
        <v>2.8614999999999999</v>
      </c>
      <c r="T15" s="2">
        <v>2.8357000000000001</v>
      </c>
      <c r="U15" s="2">
        <v>2.8441000000000001</v>
      </c>
      <c r="V15" s="2">
        <v>2.8277000000000001</v>
      </c>
      <c r="W15" s="2">
        <v>2.8075999999999999</v>
      </c>
      <c r="X15" s="2">
        <v>2.7885</v>
      </c>
      <c r="Y15" s="2">
        <v>1.7357</v>
      </c>
    </row>
    <row r="16" spans="1:25" ht="15" customHeight="1" x14ac:dyDescent="0.2">
      <c r="A16" t="s">
        <v>13</v>
      </c>
      <c r="B16" s="2">
        <v>2.7675000000000001</v>
      </c>
      <c r="C16" s="2">
        <v>2.6659000000000002</v>
      </c>
      <c r="D16" s="2">
        <v>1.974</v>
      </c>
      <c r="E16" s="2">
        <v>1.8645</v>
      </c>
      <c r="F16" s="2">
        <v>1.8051999999999999</v>
      </c>
      <c r="G16" s="2">
        <v>1.5951</v>
      </c>
      <c r="H16" s="2">
        <v>2.8052999999999999</v>
      </c>
      <c r="I16" s="2">
        <v>2.6880000000000002</v>
      </c>
      <c r="J16" s="2">
        <v>0.1135</v>
      </c>
      <c r="K16" s="2">
        <v>9.8599999999999993E-2</v>
      </c>
      <c r="L16" s="2">
        <v>9.35E-2</v>
      </c>
      <c r="M16" s="2">
        <v>9.01E-2</v>
      </c>
      <c r="N16" s="2">
        <v>0.4405</v>
      </c>
      <c r="O16" s="2">
        <v>0.4209</v>
      </c>
      <c r="P16" s="2">
        <v>2.2624</v>
      </c>
      <c r="Q16" s="2">
        <v>2.2488999999999999</v>
      </c>
      <c r="R16" s="2">
        <v>2.9159999999999999</v>
      </c>
      <c r="S16" s="2">
        <v>2.9091999999999998</v>
      </c>
      <c r="T16" s="2">
        <v>2.8895</v>
      </c>
      <c r="U16" s="2">
        <v>2.8723000000000001</v>
      </c>
      <c r="V16" s="2">
        <v>1.9981</v>
      </c>
      <c r="W16" s="2">
        <v>1.9709000000000001</v>
      </c>
      <c r="X16" s="2">
        <v>0.90380000000000005</v>
      </c>
      <c r="Y16" s="2">
        <v>0.9466</v>
      </c>
    </row>
    <row r="17" spans="1:25" ht="15" customHeight="1" x14ac:dyDescent="0.2">
      <c r="A17" t="s">
        <v>14</v>
      </c>
      <c r="B17" s="2">
        <v>1.4631000000000001</v>
      </c>
      <c r="C17" s="2">
        <v>1.7693000000000001</v>
      </c>
      <c r="D17" s="2">
        <v>1.6968000000000001</v>
      </c>
      <c r="E17" s="2">
        <v>2.8849999999999998</v>
      </c>
      <c r="F17" s="2">
        <v>2.8877999999999999</v>
      </c>
      <c r="G17" s="2">
        <v>2.8468</v>
      </c>
      <c r="H17" s="2">
        <v>2.8816999999999999</v>
      </c>
      <c r="I17" s="2">
        <v>2.8704000000000001</v>
      </c>
      <c r="J17" s="2">
        <v>2.8885000000000001</v>
      </c>
      <c r="K17" s="2">
        <v>2.8216999999999999</v>
      </c>
      <c r="L17" s="2">
        <v>2.8357000000000001</v>
      </c>
      <c r="M17" s="2">
        <v>2.2465999999999999</v>
      </c>
      <c r="N17" s="2">
        <v>2.0937000000000001</v>
      </c>
      <c r="O17" s="2">
        <v>2.802</v>
      </c>
      <c r="P17" s="2">
        <v>2.8416999999999999</v>
      </c>
      <c r="Q17" s="2">
        <v>2.8492999999999999</v>
      </c>
      <c r="R17" s="2">
        <v>2.9127000000000001</v>
      </c>
      <c r="S17" s="2">
        <v>8.3799999999999999E-2</v>
      </c>
      <c r="T17" s="2">
        <v>7.7799999999999994E-2</v>
      </c>
      <c r="U17" s="2">
        <v>8.7099999999999997E-2</v>
      </c>
      <c r="V17" s="2">
        <v>7.8299999999999995E-2</v>
      </c>
      <c r="W17" s="2">
        <v>2.8153999999999999</v>
      </c>
      <c r="X17" s="2">
        <v>2.7907000000000002</v>
      </c>
      <c r="Y17" s="2">
        <v>1.5431999999999999</v>
      </c>
    </row>
    <row r="18" spans="1:25" ht="15" customHeight="1" x14ac:dyDescent="0.2">
      <c r="A18" t="s">
        <v>15</v>
      </c>
      <c r="B18" s="2">
        <v>2.0177999999999998</v>
      </c>
      <c r="C18" s="2">
        <v>1.8603000000000001</v>
      </c>
      <c r="D18" s="2">
        <v>2.8098999999999998</v>
      </c>
      <c r="E18" s="2">
        <v>2.7753000000000001</v>
      </c>
      <c r="F18" s="2">
        <v>2.2728000000000002</v>
      </c>
      <c r="G18" s="2">
        <v>2.1156999999999999</v>
      </c>
      <c r="H18" s="2">
        <v>2.6888999999999998</v>
      </c>
      <c r="I18" s="2">
        <v>2.6168999999999998</v>
      </c>
      <c r="J18" s="2">
        <v>1.2359</v>
      </c>
      <c r="K18" s="2">
        <v>1.1659999999999999</v>
      </c>
      <c r="L18" s="2">
        <v>2.7898000000000001</v>
      </c>
      <c r="M18" s="2">
        <v>2.7244999999999999</v>
      </c>
      <c r="N18" s="2">
        <v>2.7690000000000001</v>
      </c>
      <c r="O18" s="2">
        <v>2.6602000000000001</v>
      </c>
      <c r="P18" s="2">
        <v>9.1300000000000006E-2</v>
      </c>
      <c r="Q18" s="2">
        <v>8.5900000000000004E-2</v>
      </c>
      <c r="R18" s="2">
        <v>9.9099999999999994E-2</v>
      </c>
      <c r="S18" s="2">
        <v>8.9399999999999993E-2</v>
      </c>
      <c r="T18" s="2">
        <v>2.8898000000000001</v>
      </c>
      <c r="U18" s="2">
        <v>2.9056999999999999</v>
      </c>
      <c r="V18" s="2">
        <v>0.18290000000000001</v>
      </c>
      <c r="W18" s="2">
        <v>0.16539999999999999</v>
      </c>
      <c r="X18" s="2">
        <v>0.14899999999999999</v>
      </c>
      <c r="Y18" s="2">
        <v>0.15279999999999999</v>
      </c>
    </row>
    <row r="19" spans="1:25" ht="15" customHeight="1" x14ac:dyDescent="0.2">
      <c r="A19" t="s">
        <v>16</v>
      </c>
      <c r="B19" s="2">
        <v>0.75209999999999999</v>
      </c>
      <c r="C19" s="2">
        <v>1.4354</v>
      </c>
      <c r="D19" s="2">
        <v>1.3552999999999999</v>
      </c>
      <c r="E19" s="2">
        <v>1.0345</v>
      </c>
      <c r="F19" s="2">
        <v>1.0072000000000001</v>
      </c>
      <c r="G19" s="2">
        <v>1.1226</v>
      </c>
      <c r="H19" s="2">
        <v>1.0946</v>
      </c>
      <c r="I19" s="2">
        <v>0.1613</v>
      </c>
      <c r="J19" s="2">
        <v>0.1706</v>
      </c>
      <c r="K19" s="2">
        <v>2.012</v>
      </c>
      <c r="L19" s="2">
        <v>1.9466000000000001</v>
      </c>
      <c r="M19" s="2">
        <v>2.8952</v>
      </c>
      <c r="N19" s="2">
        <v>2.9218000000000002</v>
      </c>
      <c r="O19" s="2">
        <v>1.2488999999999999</v>
      </c>
      <c r="P19" s="2">
        <v>1.1933</v>
      </c>
      <c r="Q19" s="2">
        <v>1.2889999999999999</v>
      </c>
      <c r="R19" s="2">
        <v>1.2787999999999999</v>
      </c>
      <c r="S19" s="2">
        <v>2.7218</v>
      </c>
      <c r="T19" s="2">
        <v>2.6579000000000002</v>
      </c>
      <c r="U19" s="2">
        <v>2.7576000000000001</v>
      </c>
      <c r="V19" s="2">
        <v>2.7143999999999999</v>
      </c>
      <c r="W19" s="2">
        <v>2.8111999999999999</v>
      </c>
      <c r="X19" s="2">
        <v>2.8367</v>
      </c>
      <c r="Y19" s="2">
        <v>0.69679999999999997</v>
      </c>
    </row>
    <row r="20" spans="1:25" ht="15" customHeight="1" x14ac:dyDescent="0.2">
      <c r="A20" t="s">
        <v>17</v>
      </c>
      <c r="B20" s="2">
        <v>0.67769999999999997</v>
      </c>
      <c r="C20" s="2">
        <v>0.64459999999999995</v>
      </c>
      <c r="D20" s="2">
        <v>2.9398</v>
      </c>
      <c r="E20" s="2">
        <v>2.8769</v>
      </c>
      <c r="F20" s="2">
        <v>2.7757999999999998</v>
      </c>
      <c r="G20" s="2">
        <v>2.7122000000000002</v>
      </c>
      <c r="H20" s="2">
        <v>2.3849999999999998</v>
      </c>
      <c r="I20" s="2">
        <v>2.2801</v>
      </c>
      <c r="J20" s="2">
        <v>8.7599999999999997E-2</v>
      </c>
      <c r="K20" s="2">
        <v>7.1800000000000003E-2</v>
      </c>
      <c r="L20" s="2">
        <v>7.6499999999999999E-2</v>
      </c>
      <c r="M20" s="2">
        <v>7.4999999999999997E-2</v>
      </c>
      <c r="N20" s="2">
        <v>0.1479</v>
      </c>
      <c r="O20" s="2">
        <v>0.1368</v>
      </c>
      <c r="P20" s="2">
        <v>2.91</v>
      </c>
      <c r="Q20" s="2">
        <v>2.8881999999999999</v>
      </c>
      <c r="R20" s="2">
        <v>2.8948</v>
      </c>
      <c r="S20" s="2">
        <v>2.8372999999999999</v>
      </c>
      <c r="T20" s="2">
        <v>2.8151000000000002</v>
      </c>
      <c r="U20" s="2">
        <v>2.8264</v>
      </c>
      <c r="V20" s="2">
        <v>2.8542999999999998</v>
      </c>
      <c r="W20" s="2">
        <v>2.8595000000000002</v>
      </c>
      <c r="X20" s="2">
        <v>2.8571</v>
      </c>
      <c r="Y20" s="2">
        <v>2.8852000000000002</v>
      </c>
    </row>
    <row r="21" spans="1:25" ht="15" customHeight="1" x14ac:dyDescent="0.2">
      <c r="A21" t="s">
        <v>18</v>
      </c>
      <c r="B21" s="2">
        <v>0.34799999999999998</v>
      </c>
      <c r="C21" s="2">
        <v>2.9068999999999998</v>
      </c>
      <c r="D21" s="2">
        <v>2.8833000000000002</v>
      </c>
      <c r="E21" s="2">
        <v>9.11E-2</v>
      </c>
      <c r="F21" s="2">
        <v>8.6699999999999999E-2</v>
      </c>
      <c r="G21" s="2">
        <v>8.6599999999999996E-2</v>
      </c>
      <c r="H21" s="2">
        <v>8.5400000000000004E-2</v>
      </c>
      <c r="I21" s="2">
        <v>2.57</v>
      </c>
      <c r="J21" s="2">
        <v>2.6215999999999999</v>
      </c>
      <c r="K21" s="2">
        <v>1.2089000000000001</v>
      </c>
      <c r="L21" s="2">
        <v>1.1559999999999999</v>
      </c>
      <c r="M21" s="2">
        <v>1.2789999999999999</v>
      </c>
      <c r="N21" s="2">
        <v>1.2584</v>
      </c>
      <c r="O21" s="2">
        <v>2.8613</v>
      </c>
      <c r="P21" s="2">
        <v>2.8643999999999998</v>
      </c>
      <c r="Q21" s="2">
        <v>2.4775</v>
      </c>
      <c r="R21" s="2">
        <v>2.4912999999999998</v>
      </c>
      <c r="S21" s="2">
        <v>2.2244999999999999</v>
      </c>
      <c r="T21" s="2">
        <v>2.2391999999999999</v>
      </c>
      <c r="U21" s="2">
        <v>2.8212999999999999</v>
      </c>
      <c r="V21" s="2">
        <v>2.7965</v>
      </c>
      <c r="W21" s="2">
        <v>2.5764999999999998</v>
      </c>
      <c r="X21" s="2">
        <v>2.4702000000000002</v>
      </c>
      <c r="Y21" s="2">
        <v>0.3377</v>
      </c>
    </row>
    <row r="22" spans="1:25" ht="15" customHeight="1" x14ac:dyDescent="0.2">
      <c r="A22" t="s">
        <v>19</v>
      </c>
      <c r="B22" s="2">
        <v>2.9617</v>
      </c>
      <c r="C22" s="2">
        <v>2.8719999999999999</v>
      </c>
      <c r="D22" s="2">
        <v>2.0278</v>
      </c>
      <c r="E22" s="2">
        <v>1.8455999999999999</v>
      </c>
      <c r="F22" s="2">
        <v>2.7402000000000002</v>
      </c>
      <c r="G22" s="2">
        <v>2.7549000000000001</v>
      </c>
      <c r="H22" s="2">
        <v>2.9201999999999999</v>
      </c>
      <c r="I22" s="2">
        <v>2.8397000000000001</v>
      </c>
      <c r="J22" s="2">
        <v>9.98E-2</v>
      </c>
      <c r="K22" s="2">
        <v>0.09</v>
      </c>
      <c r="L22" s="2">
        <v>8.6599999999999996E-2</v>
      </c>
      <c r="M22" s="2">
        <v>8.5199999999999998E-2</v>
      </c>
      <c r="N22" s="2">
        <v>1.7235</v>
      </c>
      <c r="O22" s="2">
        <v>1.6833</v>
      </c>
      <c r="P22" s="2">
        <v>0.21990000000000001</v>
      </c>
      <c r="Q22" s="2">
        <v>0.21</v>
      </c>
      <c r="R22" s="2">
        <v>0.19389999999999999</v>
      </c>
      <c r="S22" s="2">
        <v>0.18079999999999999</v>
      </c>
      <c r="T22" s="2">
        <v>0.85440000000000005</v>
      </c>
      <c r="U22" s="2">
        <v>0.8286</v>
      </c>
      <c r="V22" s="2">
        <v>7.2300000000000003E-2</v>
      </c>
      <c r="W22" s="2">
        <v>6.9800000000000001E-2</v>
      </c>
      <c r="X22" s="2">
        <v>7.4700000000000003E-2</v>
      </c>
      <c r="Y22" s="2">
        <v>7.8100000000000003E-2</v>
      </c>
    </row>
    <row r="23" spans="1:25" ht="15" customHeight="1" x14ac:dyDescent="0.2">
      <c r="A23" t="s">
        <v>20</v>
      </c>
      <c r="B23" s="2">
        <v>0.17330000000000001</v>
      </c>
      <c r="C23" s="2">
        <v>2.3803999999999998</v>
      </c>
      <c r="D23" s="2">
        <v>2.3073000000000001</v>
      </c>
      <c r="E23" s="2">
        <v>2.4721000000000002</v>
      </c>
      <c r="F23" s="2">
        <v>2.3165</v>
      </c>
      <c r="G23" s="2">
        <v>9.8100000000000007E-2</v>
      </c>
      <c r="H23" s="2">
        <v>9.2700000000000005E-2</v>
      </c>
      <c r="I23" s="2">
        <v>9.8299999999999998E-2</v>
      </c>
      <c r="J23" s="2">
        <v>9.8000000000000004E-2</v>
      </c>
      <c r="K23" s="2">
        <v>1.5335000000000001</v>
      </c>
      <c r="L23" s="2">
        <v>1.4635</v>
      </c>
      <c r="M23" s="2">
        <v>1.6198999999999999</v>
      </c>
      <c r="N23" s="2">
        <v>1.4956</v>
      </c>
      <c r="O23" s="2">
        <v>2.2284000000000002</v>
      </c>
      <c r="P23" s="2">
        <v>2.0846</v>
      </c>
      <c r="Q23" s="2">
        <v>1.7342</v>
      </c>
      <c r="R23" s="2">
        <v>1.6958</v>
      </c>
      <c r="S23" s="2">
        <v>2.7812999999999999</v>
      </c>
      <c r="T23" s="2">
        <v>2.7296</v>
      </c>
      <c r="U23" s="2">
        <v>2.7801999999999998</v>
      </c>
      <c r="V23" s="2">
        <v>2.7084000000000001</v>
      </c>
      <c r="W23" s="2">
        <v>2.7715000000000001</v>
      </c>
      <c r="X23" s="2">
        <v>2.7463000000000002</v>
      </c>
      <c r="Y23" s="2">
        <v>0.17910000000000001</v>
      </c>
    </row>
    <row r="24" spans="1:25" ht="15" customHeight="1" x14ac:dyDescent="0.2">
      <c r="A24" t="s">
        <v>21</v>
      </c>
      <c r="B24" s="2">
        <v>2.9420000000000002</v>
      </c>
      <c r="C24" s="2">
        <v>2.9350999999999998</v>
      </c>
      <c r="D24" s="2">
        <v>2.9296000000000002</v>
      </c>
      <c r="E24" s="2">
        <v>2.8797000000000001</v>
      </c>
      <c r="F24" s="2">
        <v>0.32669999999999999</v>
      </c>
      <c r="G24" s="2">
        <v>0.3014</v>
      </c>
      <c r="H24" s="2">
        <v>0.2457</v>
      </c>
      <c r="I24" s="2">
        <v>0.2364</v>
      </c>
      <c r="J24" s="2">
        <v>1.2504</v>
      </c>
      <c r="K24" s="2">
        <v>1.1721999999999999</v>
      </c>
      <c r="L24" s="2">
        <v>1.8037000000000001</v>
      </c>
      <c r="M24" s="2">
        <v>1.6766000000000001</v>
      </c>
      <c r="N24" s="2">
        <v>1.9037999999999999</v>
      </c>
      <c r="O24" s="2">
        <v>1.7798</v>
      </c>
      <c r="P24" s="2">
        <v>2.0924999999999998</v>
      </c>
      <c r="Q24" s="2">
        <v>1.9027000000000001</v>
      </c>
      <c r="R24" s="2">
        <v>1.1458999999999999</v>
      </c>
      <c r="S24" s="2">
        <v>1.0741000000000001</v>
      </c>
      <c r="T24" s="2">
        <v>1.0952</v>
      </c>
      <c r="U24" s="2">
        <v>1.0814999999999999</v>
      </c>
      <c r="V24" s="2">
        <v>0.56620000000000004</v>
      </c>
      <c r="W24" s="2">
        <v>0.50900000000000001</v>
      </c>
      <c r="X24" s="2">
        <v>0.26079999999999998</v>
      </c>
      <c r="Y24" s="2">
        <v>0.2661</v>
      </c>
    </row>
    <row r="25" spans="1:25" ht="15" customHeight="1" x14ac:dyDescent="0.2">
      <c r="A25" t="s">
        <v>22</v>
      </c>
      <c r="B25" s="2">
        <v>4.8399999999999999E-2</v>
      </c>
      <c r="C25" s="2">
        <v>1.1727000000000001</v>
      </c>
      <c r="D25" s="2">
        <v>1.0448</v>
      </c>
      <c r="E25" s="2">
        <v>0.74709999999999999</v>
      </c>
      <c r="F25" s="2">
        <v>0.67400000000000004</v>
      </c>
      <c r="G25" s="2">
        <v>2.7092000000000001</v>
      </c>
      <c r="H25" s="2">
        <v>2.6543999999999999</v>
      </c>
      <c r="I25" s="2">
        <v>0.15529999999999999</v>
      </c>
      <c r="J25" s="2">
        <v>0.15240000000000001</v>
      </c>
      <c r="K25" s="2">
        <v>0.13250000000000001</v>
      </c>
      <c r="L25" s="2">
        <v>0.12189999999999999</v>
      </c>
      <c r="M25" s="2">
        <v>0.78839999999999999</v>
      </c>
      <c r="N25" s="2">
        <v>0.70930000000000004</v>
      </c>
      <c r="O25" s="2">
        <v>2.0451000000000001</v>
      </c>
      <c r="P25" s="2">
        <v>1.9437</v>
      </c>
      <c r="Q25" s="2">
        <v>1.9423999999999999</v>
      </c>
      <c r="R25" s="2">
        <v>1.885</v>
      </c>
      <c r="S25" s="2">
        <v>2.8694999999999999</v>
      </c>
      <c r="T25" s="2">
        <v>2.8405999999999998</v>
      </c>
      <c r="U25" s="2">
        <v>2.8037999999999998</v>
      </c>
      <c r="V25" s="2">
        <v>2.8525999999999998</v>
      </c>
      <c r="W25" s="2">
        <v>2.7993999999999999</v>
      </c>
      <c r="X25" s="2">
        <v>2.8262999999999998</v>
      </c>
      <c r="Y25" s="2">
        <v>8.14E-2</v>
      </c>
    </row>
    <row r="26" spans="1:25" ht="15" customHeight="1" x14ac:dyDescent="0.2">
      <c r="A26" t="s">
        <v>23</v>
      </c>
      <c r="B26" s="2">
        <v>0.27710000000000001</v>
      </c>
      <c r="C26" s="2">
        <v>0.24279999999999999</v>
      </c>
      <c r="D26" s="2">
        <v>3.0798999999999999</v>
      </c>
      <c r="E26" s="2">
        <v>3.0983999999999998</v>
      </c>
      <c r="F26" s="2">
        <v>0.1094</v>
      </c>
      <c r="G26" s="2">
        <v>9.8400000000000001E-2</v>
      </c>
      <c r="H26" s="2">
        <v>0.1086</v>
      </c>
      <c r="I26" s="2">
        <v>0.1066</v>
      </c>
      <c r="J26" s="2">
        <v>3.0672000000000001</v>
      </c>
      <c r="K26" s="2">
        <v>2.9750000000000001</v>
      </c>
      <c r="L26" s="2">
        <v>1.9745999999999999</v>
      </c>
      <c r="M26" s="2">
        <v>1.7942</v>
      </c>
      <c r="N26" s="2">
        <v>2.2174</v>
      </c>
      <c r="O26" s="2">
        <v>2.0482</v>
      </c>
      <c r="P26" s="2">
        <v>3.0644</v>
      </c>
      <c r="Q26" s="2">
        <v>3.0430999999999999</v>
      </c>
      <c r="R26" s="2">
        <v>0.40450000000000003</v>
      </c>
      <c r="S26" s="2">
        <v>0.35699999999999998</v>
      </c>
      <c r="T26" s="2">
        <v>0.36940000000000001</v>
      </c>
      <c r="U26" s="2">
        <v>0.34749999999999998</v>
      </c>
      <c r="V26" s="2">
        <v>1.6979</v>
      </c>
      <c r="W26" s="2">
        <v>1.4831000000000001</v>
      </c>
      <c r="X26" s="2">
        <v>1.9858</v>
      </c>
      <c r="Y26" s="2">
        <v>1.6862999999999999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7" ht="15" customHeight="1" x14ac:dyDescent="0.2">
      <c r="C49" t="s">
        <v>205</v>
      </c>
      <c r="D49" t="s">
        <v>206</v>
      </c>
      <c r="S49" t="s">
        <v>317</v>
      </c>
    </row>
    <row r="50" spans="2:27" ht="15" customHeight="1" thickBot="1" x14ac:dyDescent="0.25">
      <c r="B50" t="s">
        <v>207</v>
      </c>
      <c r="C50">
        <v>200</v>
      </c>
      <c r="D50" s="3">
        <f>AVERAGE(B11,Y11)</f>
        <v>2.6863999999999999</v>
      </c>
    </row>
    <row r="51" spans="2:27" ht="15" customHeight="1" x14ac:dyDescent="0.2">
      <c r="B51" t="s">
        <v>208</v>
      </c>
      <c r="C51">
        <v>150</v>
      </c>
      <c r="D51" s="3">
        <f>AVERAGE(B13,Y13)</f>
        <v>2.4495</v>
      </c>
      <c r="S51" s="17" t="s">
        <v>318</v>
      </c>
      <c r="T51" s="17"/>
    </row>
    <row r="52" spans="2:27" ht="15" customHeight="1" x14ac:dyDescent="0.2">
      <c r="B52" t="s">
        <v>209</v>
      </c>
      <c r="C52">
        <v>100</v>
      </c>
      <c r="D52" s="3">
        <f>AVERAGE(B15,Y15)</f>
        <v>1.8833</v>
      </c>
      <c r="S52" t="s">
        <v>319</v>
      </c>
      <c r="T52">
        <v>0.97656693143341855</v>
      </c>
    </row>
    <row r="53" spans="2:27" ht="15" customHeight="1" x14ac:dyDescent="0.2">
      <c r="B53" t="s">
        <v>210</v>
      </c>
      <c r="C53">
        <v>80</v>
      </c>
      <c r="D53" s="3">
        <f>AVERAGE(B17,Y17)</f>
        <v>1.50315</v>
      </c>
      <c r="S53" t="s">
        <v>320</v>
      </c>
      <c r="T53">
        <v>0.95368297156928317</v>
      </c>
    </row>
    <row r="54" spans="2:27" ht="15" customHeight="1" x14ac:dyDescent="0.2">
      <c r="B54" t="s">
        <v>211</v>
      </c>
      <c r="C54">
        <v>40</v>
      </c>
      <c r="D54" s="3">
        <f>AVERAGE(B19,Y19)</f>
        <v>0.72445000000000004</v>
      </c>
      <c r="S54" t="s">
        <v>321</v>
      </c>
      <c r="T54">
        <v>0.94441956588313969</v>
      </c>
    </row>
    <row r="55" spans="2:27" ht="15" customHeight="1" x14ac:dyDescent="0.2">
      <c r="B55" t="s">
        <v>212</v>
      </c>
      <c r="C55">
        <v>20</v>
      </c>
      <c r="D55" s="3">
        <f>AVERAGE(B21,Y21)</f>
        <v>0.34284999999999999</v>
      </c>
      <c r="S55" t="s">
        <v>322</v>
      </c>
      <c r="T55">
        <v>0.23716432200252613</v>
      </c>
    </row>
    <row r="56" spans="2:27" ht="15" customHeight="1" thickBot="1" x14ac:dyDescent="0.25">
      <c r="B56" t="s">
        <v>213</v>
      </c>
      <c r="C56">
        <v>10</v>
      </c>
      <c r="D56" s="3">
        <f>AVERAGE(B23,Y23)</f>
        <v>0.17620000000000002</v>
      </c>
      <c r="S56" s="15" t="s">
        <v>323</v>
      </c>
      <c r="T56" s="15">
        <v>7</v>
      </c>
    </row>
    <row r="58" spans="2:27" ht="15" customHeight="1" thickBot="1" x14ac:dyDescent="0.25">
      <c r="S58" t="s">
        <v>324</v>
      </c>
    </row>
    <row r="59" spans="2:27" ht="15" customHeight="1" x14ac:dyDescent="0.2">
      <c r="S59" s="16"/>
      <c r="T59" s="16" t="s">
        <v>329</v>
      </c>
      <c r="U59" s="16" t="s">
        <v>330</v>
      </c>
      <c r="V59" s="16" t="s">
        <v>331</v>
      </c>
      <c r="W59" s="16" t="s">
        <v>13</v>
      </c>
      <c r="X59" s="16" t="s">
        <v>332</v>
      </c>
    </row>
    <row r="60" spans="2:27" ht="15" customHeight="1" x14ac:dyDescent="0.2">
      <c r="S60" t="s">
        <v>325</v>
      </c>
      <c r="T60">
        <v>1</v>
      </c>
      <c r="U60">
        <v>5.7907132061311248</v>
      </c>
      <c r="V60">
        <v>5.7907132061311248</v>
      </c>
      <c r="W60">
        <v>102.95165772517625</v>
      </c>
      <c r="X60">
        <v>1.5942372505756746E-4</v>
      </c>
    </row>
    <row r="61" spans="2:27" ht="15" customHeight="1" x14ac:dyDescent="0.2">
      <c r="S61" t="s">
        <v>326</v>
      </c>
      <c r="T61">
        <v>5</v>
      </c>
      <c r="U61">
        <v>0.28123457815458947</v>
      </c>
      <c r="V61">
        <v>5.6246915630917896E-2</v>
      </c>
    </row>
    <row r="62" spans="2:27" ht="15" customHeight="1" thickBot="1" x14ac:dyDescent="0.25">
      <c r="S62" s="15" t="s">
        <v>327</v>
      </c>
      <c r="T62" s="15">
        <v>6</v>
      </c>
      <c r="U62" s="15">
        <v>6.0719477842857144</v>
      </c>
      <c r="V62" s="15"/>
      <c r="W62" s="15"/>
      <c r="X62" s="15"/>
    </row>
    <row r="63" spans="2:27" ht="15" customHeight="1" thickBot="1" x14ac:dyDescent="0.25"/>
    <row r="64" spans="2:27" ht="15" customHeight="1" x14ac:dyDescent="0.2">
      <c r="S64" s="16"/>
      <c r="T64" s="16" t="s">
        <v>333</v>
      </c>
      <c r="U64" s="16" t="s">
        <v>322</v>
      </c>
      <c r="V64" s="16" t="s">
        <v>334</v>
      </c>
      <c r="W64" s="16" t="s">
        <v>335</v>
      </c>
      <c r="X64" s="16" t="s">
        <v>336</v>
      </c>
      <c r="Y64" s="16" t="s">
        <v>337</v>
      </c>
      <c r="Z64" s="16" t="s">
        <v>338</v>
      </c>
      <c r="AA64" s="16" t="s">
        <v>339</v>
      </c>
    </row>
    <row r="65" spans="19:27" ht="15" customHeight="1" x14ac:dyDescent="0.2">
      <c r="S65" t="s">
        <v>328</v>
      </c>
      <c r="T65">
        <v>0.19566884057971001</v>
      </c>
      <c r="U65">
        <v>0.14835653891280043</v>
      </c>
      <c r="V65">
        <v>1.3189094462140178</v>
      </c>
      <c r="W65">
        <v>0.24437295949560639</v>
      </c>
      <c r="X65">
        <v>-0.1856937835474069</v>
      </c>
      <c r="Y65">
        <v>0.57703146470682687</v>
      </c>
      <c r="Z65">
        <v>-0.1856937835474069</v>
      </c>
      <c r="AA65">
        <v>0.57703146470682687</v>
      </c>
    </row>
    <row r="66" spans="19:27" ht="15" customHeight="1" thickBot="1" x14ac:dyDescent="0.25">
      <c r="S66" s="15" t="s">
        <v>340</v>
      </c>
      <c r="T66" s="15">
        <v>1.3993613526570052E-2</v>
      </c>
      <c r="U66" s="15">
        <v>1.3791553975920803E-3</v>
      </c>
      <c r="V66" s="15">
        <v>10.146509632636056</v>
      </c>
      <c r="W66" s="15">
        <v>1.5942372505756733E-4</v>
      </c>
      <c r="X66" s="15">
        <v>1.044838171300007E-2</v>
      </c>
      <c r="Y66" s="15">
        <v>1.7538845340140032E-2</v>
      </c>
      <c r="Z66" s="15">
        <v>1.044838171300007E-2</v>
      </c>
      <c r="AA66" s="15">
        <v>1.7538845340140032E-2</v>
      </c>
    </row>
  </sheetData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5B5E-3AFF-4236-931B-F96916852BF5}">
  <sheetPr codeName="Sheet51"/>
  <dimension ref="A1:Z65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4952</v>
      </c>
    </row>
    <row r="3" spans="1:25" ht="15" customHeight="1" x14ac:dyDescent="0.2">
      <c r="A3" t="s">
        <v>4953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2.8186</v>
      </c>
      <c r="C11" s="2">
        <v>2.4451999999999998</v>
      </c>
      <c r="D11" s="2">
        <v>2.3746999999999998</v>
      </c>
      <c r="E11" s="2">
        <v>2.8275999999999999</v>
      </c>
      <c r="F11" s="2">
        <v>2.7351999999999999</v>
      </c>
      <c r="G11" s="2">
        <v>1.8092999999999999</v>
      </c>
      <c r="H11" s="2">
        <v>1.6848000000000001</v>
      </c>
      <c r="I11" s="2">
        <v>1.1575</v>
      </c>
      <c r="J11" s="2">
        <v>1.0632999999999999</v>
      </c>
      <c r="K11" s="2">
        <v>2.8403</v>
      </c>
      <c r="L11" s="2">
        <v>2.7391000000000001</v>
      </c>
      <c r="M11" s="2">
        <v>2.2852999999999999</v>
      </c>
      <c r="N11" s="2">
        <v>2.1528</v>
      </c>
      <c r="O11" s="2">
        <v>1.8326</v>
      </c>
      <c r="P11" s="2">
        <v>1.6668000000000001</v>
      </c>
      <c r="Q11" s="2">
        <v>2.3151000000000002</v>
      </c>
      <c r="R11" s="2">
        <v>2.1478000000000002</v>
      </c>
      <c r="S11" s="2">
        <v>1.0976999999999999</v>
      </c>
      <c r="T11" s="2">
        <v>0.99250000000000005</v>
      </c>
      <c r="U11" s="2">
        <v>0.81669999999999998</v>
      </c>
      <c r="V11" s="2">
        <v>0.72540000000000004</v>
      </c>
      <c r="W11" s="2">
        <v>2.0023</v>
      </c>
      <c r="X11" s="2">
        <v>1.7131000000000001</v>
      </c>
      <c r="Y11" s="77">
        <v>2.5878999999999999</v>
      </c>
    </row>
    <row r="12" spans="1:25" ht="15" customHeight="1" x14ac:dyDescent="0.2">
      <c r="A12" t="s">
        <v>9</v>
      </c>
      <c r="B12" s="2">
        <v>2.3832</v>
      </c>
      <c r="C12" s="2">
        <v>2.1246</v>
      </c>
      <c r="D12" s="2">
        <v>0.52900000000000003</v>
      </c>
      <c r="E12" s="2">
        <v>0.48780000000000001</v>
      </c>
      <c r="F12" s="2">
        <v>1.4072</v>
      </c>
      <c r="G12" s="2">
        <v>1.2534000000000001</v>
      </c>
      <c r="H12" s="2">
        <v>1.6911</v>
      </c>
      <c r="I12" s="2">
        <v>1.516</v>
      </c>
      <c r="J12" s="2">
        <v>2.0912999999999999</v>
      </c>
      <c r="K12" s="2">
        <v>1.9493</v>
      </c>
      <c r="L12" s="2">
        <v>2.7964000000000002</v>
      </c>
      <c r="M12" s="2">
        <v>2.7660999999999998</v>
      </c>
      <c r="N12" s="2">
        <v>2.4815999999999998</v>
      </c>
      <c r="O12" s="2">
        <v>2.3540999999999999</v>
      </c>
      <c r="P12" s="2">
        <v>2.1469999999999998</v>
      </c>
      <c r="Q12" s="2">
        <v>2.0171999999999999</v>
      </c>
      <c r="R12" s="2">
        <v>2.8426</v>
      </c>
      <c r="S12" s="2">
        <v>2.8046000000000002</v>
      </c>
      <c r="T12" s="2">
        <v>2.6930000000000001</v>
      </c>
      <c r="U12" s="2">
        <v>2.5747</v>
      </c>
      <c r="V12" s="2">
        <v>0.72470000000000001</v>
      </c>
      <c r="W12" s="2">
        <v>0.64100000000000001</v>
      </c>
      <c r="X12" s="2">
        <v>0.97609999999999997</v>
      </c>
      <c r="Y12" s="2">
        <v>0.94720000000000004</v>
      </c>
    </row>
    <row r="13" spans="1:25" ht="15" customHeight="1" x14ac:dyDescent="0.2">
      <c r="A13" t="s">
        <v>10</v>
      </c>
      <c r="B13" s="77">
        <v>2.5710999999999999</v>
      </c>
      <c r="C13" s="2">
        <v>0.71689999999999998</v>
      </c>
      <c r="D13" s="2">
        <v>0.65790000000000004</v>
      </c>
      <c r="E13" s="2">
        <v>0.78149999999999997</v>
      </c>
      <c r="F13" s="2">
        <v>0.71860000000000002</v>
      </c>
      <c r="G13" s="2">
        <v>0.9405</v>
      </c>
      <c r="H13" s="2">
        <v>0.8296</v>
      </c>
      <c r="I13" s="2">
        <v>8.3500000000000005E-2</v>
      </c>
      <c r="J13" s="2">
        <v>7.3300000000000004E-2</v>
      </c>
      <c r="K13" s="2">
        <v>7.5899999999999995E-2</v>
      </c>
      <c r="L13" s="2">
        <v>7.46E-2</v>
      </c>
      <c r="M13" s="2">
        <v>0.1113</v>
      </c>
      <c r="N13" s="2">
        <v>0.11650000000000001</v>
      </c>
      <c r="O13" s="2">
        <v>0.111</v>
      </c>
      <c r="P13" s="2">
        <v>0.10249999999999999</v>
      </c>
      <c r="Q13" s="2">
        <v>8.72E-2</v>
      </c>
      <c r="R13" s="2">
        <v>8.3299999999999999E-2</v>
      </c>
      <c r="S13" s="2">
        <v>8.6199999999999999E-2</v>
      </c>
      <c r="T13" s="2">
        <v>7.7499999999999999E-2</v>
      </c>
      <c r="U13" s="2">
        <v>9.6799999999999997E-2</v>
      </c>
      <c r="V13" s="2">
        <v>9.4E-2</v>
      </c>
      <c r="W13" s="2">
        <v>0.1013</v>
      </c>
      <c r="X13" s="2">
        <v>9.4100000000000003E-2</v>
      </c>
      <c r="Y13" s="77">
        <v>2.2524000000000002</v>
      </c>
    </row>
    <row r="14" spans="1:25" ht="15" customHeight="1" x14ac:dyDescent="0.2">
      <c r="A14" t="s">
        <v>11</v>
      </c>
      <c r="B14" s="2">
        <v>0.90959999999999996</v>
      </c>
      <c r="C14" s="2">
        <v>0.84789999999999999</v>
      </c>
      <c r="D14" s="2">
        <v>0.97819999999999996</v>
      </c>
      <c r="E14" s="2">
        <v>0.93730000000000002</v>
      </c>
      <c r="F14" s="2">
        <v>1.5364</v>
      </c>
      <c r="G14" s="2">
        <v>1.4911000000000001</v>
      </c>
      <c r="H14" s="2">
        <v>1.4470000000000001</v>
      </c>
      <c r="I14" s="2">
        <v>1.3825000000000001</v>
      </c>
      <c r="J14" s="2">
        <v>0.92410000000000003</v>
      </c>
      <c r="K14" s="2">
        <v>0.89319999999999999</v>
      </c>
      <c r="L14" s="2">
        <v>0.89839999999999998</v>
      </c>
      <c r="M14" s="2">
        <v>0.88019999999999998</v>
      </c>
      <c r="N14" s="2">
        <v>1.1515</v>
      </c>
      <c r="O14" s="2">
        <v>1.0692999999999999</v>
      </c>
      <c r="P14" s="2">
        <v>0.379</v>
      </c>
      <c r="Q14" s="2">
        <v>0.38300000000000001</v>
      </c>
      <c r="R14" s="2">
        <v>2.7976999999999999</v>
      </c>
      <c r="S14" s="2">
        <v>2.7486999999999999</v>
      </c>
      <c r="T14" s="2">
        <v>2.1103999999999998</v>
      </c>
      <c r="U14" s="2">
        <v>2.0777999999999999</v>
      </c>
      <c r="V14" s="2">
        <v>0.31290000000000001</v>
      </c>
      <c r="W14" s="2">
        <v>0.28460000000000002</v>
      </c>
      <c r="X14" s="2">
        <v>0.42259999999999998</v>
      </c>
      <c r="Y14" s="2">
        <v>0.43980000000000002</v>
      </c>
    </row>
    <row r="15" spans="1:25" ht="15" customHeight="1" x14ac:dyDescent="0.2">
      <c r="A15" t="s">
        <v>12</v>
      </c>
      <c r="B15" s="77">
        <v>1.9617</v>
      </c>
      <c r="C15" s="2">
        <v>0.1077</v>
      </c>
      <c r="D15" s="2">
        <v>0.1022</v>
      </c>
      <c r="E15" s="2">
        <v>9.0499999999999997E-2</v>
      </c>
      <c r="F15" s="2">
        <v>9.4200000000000006E-2</v>
      </c>
      <c r="G15" s="2">
        <v>0.106</v>
      </c>
      <c r="H15" s="2">
        <v>0.1014</v>
      </c>
      <c r="I15" s="2">
        <v>0.10539999999999999</v>
      </c>
      <c r="J15" s="2">
        <v>9.8100000000000007E-2</v>
      </c>
      <c r="K15" s="2">
        <v>7.4999999999999997E-2</v>
      </c>
      <c r="L15" s="2">
        <v>7.4800000000000005E-2</v>
      </c>
      <c r="M15" s="2">
        <v>7.9100000000000004E-2</v>
      </c>
      <c r="N15" s="2">
        <v>8.3000000000000004E-2</v>
      </c>
      <c r="O15" s="2">
        <v>0.2364</v>
      </c>
      <c r="P15" s="2">
        <v>0.22620000000000001</v>
      </c>
      <c r="Q15" s="2">
        <v>0.24229999999999999</v>
      </c>
      <c r="R15" s="2">
        <v>0.21809999999999999</v>
      </c>
      <c r="S15" s="2">
        <v>0.12379999999999999</v>
      </c>
      <c r="T15" s="2">
        <v>0.1132</v>
      </c>
      <c r="U15" s="2">
        <v>0.13059999999999999</v>
      </c>
      <c r="V15" s="2">
        <v>0.12130000000000001</v>
      </c>
      <c r="W15" s="2">
        <v>9.6600000000000005E-2</v>
      </c>
      <c r="X15" s="2">
        <v>9.4500000000000001E-2</v>
      </c>
      <c r="Y15" s="77">
        <v>1.7158</v>
      </c>
    </row>
    <row r="16" spans="1:25" ht="15" customHeight="1" x14ac:dyDescent="0.2">
      <c r="A16" t="s">
        <v>13</v>
      </c>
      <c r="B16" s="2">
        <v>1.6136999999999999</v>
      </c>
      <c r="C16" s="2">
        <v>1.5139</v>
      </c>
      <c r="D16" s="2">
        <v>0.64490000000000003</v>
      </c>
      <c r="E16" s="2">
        <v>0.57079999999999997</v>
      </c>
      <c r="F16" s="2">
        <v>1.8236000000000001</v>
      </c>
      <c r="G16" s="2">
        <v>1.6524000000000001</v>
      </c>
      <c r="H16" s="2">
        <v>2.2290000000000001</v>
      </c>
      <c r="I16" s="2">
        <v>2.1709000000000001</v>
      </c>
      <c r="J16" s="2">
        <v>0.35759999999999997</v>
      </c>
      <c r="K16" s="2">
        <v>0.33760000000000001</v>
      </c>
      <c r="L16" s="2">
        <v>1.2895000000000001</v>
      </c>
      <c r="M16" s="2">
        <v>1.2099</v>
      </c>
      <c r="N16" s="2">
        <v>0.41099999999999998</v>
      </c>
      <c r="O16" s="2">
        <v>0.38250000000000001</v>
      </c>
      <c r="P16" s="2">
        <v>1.2713000000000001</v>
      </c>
      <c r="Q16" s="2">
        <v>1.2210000000000001</v>
      </c>
      <c r="R16" s="2">
        <v>0.66579999999999995</v>
      </c>
      <c r="S16" s="2">
        <v>0.62219999999999998</v>
      </c>
      <c r="T16" s="2">
        <v>2.8708999999999998</v>
      </c>
      <c r="U16" s="2">
        <v>2.8641999999999999</v>
      </c>
      <c r="V16" s="2">
        <v>0.48770000000000002</v>
      </c>
      <c r="W16" s="2">
        <v>0.45279999999999998</v>
      </c>
      <c r="X16" s="2">
        <v>0.60719999999999996</v>
      </c>
      <c r="Y16" s="2">
        <v>0.54500000000000004</v>
      </c>
    </row>
    <row r="17" spans="1:25" ht="15" customHeight="1" x14ac:dyDescent="0.2">
      <c r="A17" t="s">
        <v>14</v>
      </c>
      <c r="B17" s="77">
        <v>1.6323000000000001</v>
      </c>
      <c r="C17" s="2">
        <v>9.5200000000000007E-2</v>
      </c>
      <c r="D17" s="2">
        <v>9.35E-2</v>
      </c>
      <c r="E17" s="2">
        <v>6.6400000000000001E-2</v>
      </c>
      <c r="F17" s="2">
        <v>6.2700000000000006E-2</v>
      </c>
      <c r="G17" s="2">
        <v>7.6300000000000007E-2</v>
      </c>
      <c r="H17" s="2">
        <v>7.7700000000000005E-2</v>
      </c>
      <c r="I17" s="2">
        <v>7.9699999999999993E-2</v>
      </c>
      <c r="J17" s="2">
        <v>7.3599999999999999E-2</v>
      </c>
      <c r="K17" s="2">
        <v>7.4899999999999994E-2</v>
      </c>
      <c r="L17" s="2">
        <v>7.7399999999999997E-2</v>
      </c>
      <c r="M17" s="2">
        <v>0.53090000000000004</v>
      </c>
      <c r="N17" s="2">
        <v>0.51659999999999995</v>
      </c>
      <c r="O17" s="2">
        <v>0.36580000000000001</v>
      </c>
      <c r="P17" s="2">
        <v>0.34960000000000002</v>
      </c>
      <c r="Q17" s="2">
        <v>0.51739999999999997</v>
      </c>
      <c r="R17" s="2">
        <v>0.49980000000000002</v>
      </c>
      <c r="S17" s="2">
        <v>0.40300000000000002</v>
      </c>
      <c r="T17" s="2">
        <v>0.37790000000000001</v>
      </c>
      <c r="U17" s="2">
        <v>0.36470000000000002</v>
      </c>
      <c r="V17" s="2">
        <v>0.34079999999999999</v>
      </c>
      <c r="W17" s="2">
        <v>1.1605000000000001</v>
      </c>
      <c r="X17" s="2">
        <v>1.0428999999999999</v>
      </c>
      <c r="Y17" s="77">
        <v>1.2543</v>
      </c>
    </row>
    <row r="18" spans="1:25" ht="15" customHeight="1" x14ac:dyDescent="0.2">
      <c r="A18" t="s">
        <v>15</v>
      </c>
      <c r="B18" s="2">
        <v>2.6432000000000002</v>
      </c>
      <c r="C18" s="2">
        <v>2.5112000000000001</v>
      </c>
      <c r="D18" s="2">
        <v>2.9</v>
      </c>
      <c r="E18" s="2">
        <v>2.8439999999999999</v>
      </c>
      <c r="F18" s="2">
        <v>2.1392000000000002</v>
      </c>
      <c r="G18" s="2">
        <v>1.9693000000000001</v>
      </c>
      <c r="H18" s="2">
        <v>1.8080000000000001</v>
      </c>
      <c r="I18" s="2">
        <v>1.704</v>
      </c>
      <c r="J18" s="2">
        <v>2.8435999999999999</v>
      </c>
      <c r="K18" s="2">
        <v>2.8727</v>
      </c>
      <c r="L18" s="2">
        <v>1.6262000000000001</v>
      </c>
      <c r="M18" s="2">
        <v>1.5189999999999999</v>
      </c>
      <c r="N18" s="2">
        <v>0.65539999999999998</v>
      </c>
      <c r="O18" s="2">
        <v>0.59730000000000005</v>
      </c>
      <c r="P18" s="2">
        <v>2.0289000000000001</v>
      </c>
      <c r="Q18" s="2">
        <v>2.0283000000000002</v>
      </c>
      <c r="R18" s="2">
        <v>1.3635999999999999</v>
      </c>
      <c r="S18" s="2">
        <v>1.3048</v>
      </c>
      <c r="T18" s="2">
        <v>0.59130000000000005</v>
      </c>
      <c r="U18" s="2">
        <v>0.55200000000000005</v>
      </c>
      <c r="V18" s="2">
        <v>0.97540000000000004</v>
      </c>
      <c r="W18" s="2">
        <v>0.90010000000000001</v>
      </c>
      <c r="X18" s="2">
        <v>2.4556</v>
      </c>
      <c r="Y18" s="2">
        <v>2.2949000000000002</v>
      </c>
    </row>
    <row r="19" spans="1:25" ht="15" customHeight="1" x14ac:dyDescent="0.2">
      <c r="A19" t="s">
        <v>16</v>
      </c>
      <c r="B19" s="77">
        <v>0.77290000000000003</v>
      </c>
      <c r="C19" s="2">
        <v>2.9380999999999999</v>
      </c>
      <c r="D19" s="2">
        <v>2.8704999999999998</v>
      </c>
      <c r="E19" s="2">
        <v>1.8288</v>
      </c>
      <c r="F19" s="2">
        <v>1.7252000000000001</v>
      </c>
      <c r="G19" s="2">
        <v>2.2103000000000002</v>
      </c>
      <c r="H19" s="2">
        <v>2.0872999999999999</v>
      </c>
      <c r="I19" s="2">
        <v>2.3047</v>
      </c>
      <c r="J19" s="2">
        <v>2.2706</v>
      </c>
      <c r="K19" s="2">
        <v>0.69159999999999999</v>
      </c>
      <c r="L19" s="2">
        <v>0.66490000000000005</v>
      </c>
      <c r="M19" s="2">
        <v>2.3744000000000001</v>
      </c>
      <c r="N19" s="2">
        <v>2.3946000000000001</v>
      </c>
      <c r="O19" s="2">
        <v>2.3755999999999999</v>
      </c>
      <c r="P19" s="2">
        <v>2.3058000000000001</v>
      </c>
      <c r="Q19" s="2">
        <v>0.1915</v>
      </c>
      <c r="R19" s="2">
        <v>0.17860000000000001</v>
      </c>
      <c r="S19" s="2">
        <v>1.9958</v>
      </c>
      <c r="T19" s="2">
        <v>1.7736000000000001</v>
      </c>
      <c r="U19" s="2">
        <v>0.48859999999999998</v>
      </c>
      <c r="V19" s="2">
        <v>0.43190000000000001</v>
      </c>
      <c r="W19" s="2">
        <v>0.69169999999999998</v>
      </c>
      <c r="X19" s="2">
        <v>0.62139999999999995</v>
      </c>
      <c r="Y19" s="77">
        <v>0.66790000000000005</v>
      </c>
    </row>
    <row r="20" spans="1:25" ht="15" customHeight="1" x14ac:dyDescent="0.2">
      <c r="A20" t="s">
        <v>17</v>
      </c>
      <c r="B20" s="2">
        <v>1.861</v>
      </c>
      <c r="C20" s="2">
        <v>1.6819</v>
      </c>
      <c r="D20" s="2">
        <v>0.98909999999999998</v>
      </c>
      <c r="E20" s="2">
        <v>0.9214</v>
      </c>
      <c r="F20" s="2">
        <v>1.9001999999999999</v>
      </c>
      <c r="G20" s="2">
        <v>1.7821</v>
      </c>
      <c r="H20" s="2">
        <v>1.3653999999999999</v>
      </c>
      <c r="I20" s="2">
        <v>1.2579</v>
      </c>
      <c r="J20" s="2">
        <v>0.251</v>
      </c>
      <c r="K20" s="2">
        <v>0.23419999999999999</v>
      </c>
      <c r="L20" s="2">
        <v>2.9535</v>
      </c>
      <c r="M20" s="2">
        <v>2.8862999999999999</v>
      </c>
      <c r="N20" s="2">
        <v>0.29189999999999999</v>
      </c>
      <c r="O20" s="2">
        <v>0.25969999999999999</v>
      </c>
      <c r="P20" s="2">
        <v>0.4375</v>
      </c>
      <c r="Q20" s="2">
        <v>0.42109999999999997</v>
      </c>
      <c r="R20" s="2">
        <v>0.43680000000000002</v>
      </c>
      <c r="S20" s="2">
        <v>0.39350000000000002</v>
      </c>
      <c r="T20" s="2">
        <v>2.8148</v>
      </c>
      <c r="U20" s="2">
        <v>2.8273000000000001</v>
      </c>
      <c r="V20" s="2">
        <v>1.9488000000000001</v>
      </c>
      <c r="W20" s="2">
        <v>1.8036000000000001</v>
      </c>
      <c r="X20" s="2">
        <v>0.39889999999999998</v>
      </c>
      <c r="Y20" s="2">
        <v>0.377</v>
      </c>
    </row>
    <row r="21" spans="1:25" ht="15" customHeight="1" x14ac:dyDescent="0.2">
      <c r="A21" t="s">
        <v>18</v>
      </c>
      <c r="B21" s="77">
        <v>0.3493</v>
      </c>
      <c r="C21" s="2">
        <v>0.48399999999999999</v>
      </c>
      <c r="D21" s="2">
        <v>0.44600000000000001</v>
      </c>
      <c r="E21" s="2">
        <v>1.1152</v>
      </c>
      <c r="F21" s="2">
        <v>1.0179</v>
      </c>
      <c r="G21" s="2">
        <v>1.3824000000000001</v>
      </c>
      <c r="H21" s="2">
        <v>1.246</v>
      </c>
      <c r="I21" s="2">
        <v>1.1348</v>
      </c>
      <c r="J21" s="2">
        <v>1.0660000000000001</v>
      </c>
      <c r="K21" s="2">
        <v>1.0195000000000001</v>
      </c>
      <c r="L21" s="2">
        <v>0.93149999999999999</v>
      </c>
      <c r="M21" s="2">
        <v>2.4527999999999999</v>
      </c>
      <c r="N21" s="2">
        <v>2.3860000000000001</v>
      </c>
      <c r="O21" s="2">
        <v>1.3786</v>
      </c>
      <c r="P21" s="2">
        <v>1.2672000000000001</v>
      </c>
      <c r="Q21" s="2">
        <v>2.7772000000000001</v>
      </c>
      <c r="R21" s="2">
        <v>2.7328999999999999</v>
      </c>
      <c r="S21" s="2">
        <v>2.5379999999999998</v>
      </c>
      <c r="T21" s="2">
        <v>2.4056000000000002</v>
      </c>
      <c r="U21" s="2">
        <v>0.87860000000000005</v>
      </c>
      <c r="V21" s="2">
        <v>0.77900000000000003</v>
      </c>
      <c r="W21" s="2">
        <v>1.6231</v>
      </c>
      <c r="X21" s="2">
        <v>1.4733000000000001</v>
      </c>
      <c r="Y21" s="77">
        <v>0.30869999999999997</v>
      </c>
    </row>
    <row r="22" spans="1:25" ht="15" customHeight="1" x14ac:dyDescent="0.2">
      <c r="A22" t="s">
        <v>19</v>
      </c>
      <c r="B22" s="2">
        <v>2.85</v>
      </c>
      <c r="C22" s="2">
        <v>2.7831000000000001</v>
      </c>
      <c r="D22" s="2">
        <v>0.9163</v>
      </c>
      <c r="E22" s="2">
        <v>0.89649999999999996</v>
      </c>
      <c r="F22" s="2">
        <v>2.5811000000000002</v>
      </c>
      <c r="G22" s="2">
        <v>2.5636999999999999</v>
      </c>
      <c r="H22" s="2">
        <v>1.2318</v>
      </c>
      <c r="I22" s="2">
        <v>1.1485000000000001</v>
      </c>
      <c r="J22" s="2">
        <v>0.5978</v>
      </c>
      <c r="K22" s="2">
        <v>0.55269999999999997</v>
      </c>
      <c r="L22" s="2">
        <v>0.50070000000000003</v>
      </c>
      <c r="M22" s="2">
        <v>0.47270000000000001</v>
      </c>
      <c r="N22" s="2">
        <v>0.51280000000000003</v>
      </c>
      <c r="O22" s="2">
        <v>0.47320000000000001</v>
      </c>
      <c r="P22" s="2">
        <v>0.48699999999999999</v>
      </c>
      <c r="Q22" s="2">
        <v>0.46589999999999998</v>
      </c>
      <c r="R22" s="2">
        <v>2.8414999999999999</v>
      </c>
      <c r="S22" s="2">
        <v>2.7650999999999999</v>
      </c>
      <c r="T22" s="2">
        <v>0.30009999999999998</v>
      </c>
      <c r="U22" s="2">
        <v>0.27389999999999998</v>
      </c>
      <c r="V22" s="2">
        <v>0.27250000000000002</v>
      </c>
      <c r="W22" s="2">
        <v>0.2472</v>
      </c>
      <c r="X22" s="2">
        <v>0.31140000000000001</v>
      </c>
      <c r="Y22" s="2">
        <v>0.28210000000000002</v>
      </c>
    </row>
    <row r="23" spans="1:25" ht="15" customHeight="1" x14ac:dyDescent="0.2">
      <c r="A23" t="s">
        <v>20</v>
      </c>
      <c r="B23" s="77">
        <v>0.17680000000000001</v>
      </c>
      <c r="C23" s="2">
        <v>2.0535999999999999</v>
      </c>
      <c r="D23" s="2">
        <v>1.9307000000000001</v>
      </c>
      <c r="E23" s="2">
        <v>0.59909999999999997</v>
      </c>
      <c r="F23" s="2">
        <v>0.54910000000000003</v>
      </c>
      <c r="G23" s="2">
        <v>1.2662</v>
      </c>
      <c r="H23" s="2">
        <v>1.1731</v>
      </c>
      <c r="I23" s="2">
        <v>2.6497999999999999</v>
      </c>
      <c r="J23" s="2">
        <v>2.6198000000000001</v>
      </c>
      <c r="K23" s="2">
        <v>0.3548</v>
      </c>
      <c r="L23" s="2">
        <v>0.32600000000000001</v>
      </c>
      <c r="M23" s="2">
        <v>2.8315999999999999</v>
      </c>
      <c r="N23" s="2">
        <v>2.7938000000000001</v>
      </c>
      <c r="O23" s="2">
        <v>1.6205000000000001</v>
      </c>
      <c r="P23" s="2">
        <v>1.5296000000000001</v>
      </c>
      <c r="Q23" s="2">
        <v>1.2467999999999999</v>
      </c>
      <c r="R23" s="2">
        <v>1.1336999999999999</v>
      </c>
      <c r="S23" s="2">
        <v>1.3213999999999999</v>
      </c>
      <c r="T23" s="2">
        <v>1.1486000000000001</v>
      </c>
      <c r="U23" s="2">
        <v>2.8397999999999999</v>
      </c>
      <c r="V23" s="2">
        <v>2.8247</v>
      </c>
      <c r="W23" s="2">
        <v>1.6554</v>
      </c>
      <c r="X23" s="2">
        <v>1.5450999999999999</v>
      </c>
      <c r="Y23" s="77">
        <v>0.18210000000000001</v>
      </c>
    </row>
    <row r="24" spans="1:25" ht="15" customHeight="1" x14ac:dyDescent="0.2">
      <c r="A24" t="s">
        <v>21</v>
      </c>
      <c r="B24" s="2">
        <v>0.41830000000000001</v>
      </c>
      <c r="C24" s="2">
        <v>0.37709999999999999</v>
      </c>
      <c r="D24" s="2">
        <v>0.41039999999999999</v>
      </c>
      <c r="E24" s="2">
        <v>0.37219999999999998</v>
      </c>
      <c r="F24" s="2">
        <v>2.3586</v>
      </c>
      <c r="G24" s="2">
        <v>2.1415000000000002</v>
      </c>
      <c r="H24" s="2">
        <v>2.8742999999999999</v>
      </c>
      <c r="I24" s="2">
        <v>2.8677000000000001</v>
      </c>
      <c r="J24" s="2">
        <v>1.3749</v>
      </c>
      <c r="K24" s="2">
        <v>1.2529999999999999</v>
      </c>
      <c r="L24" s="2">
        <v>0.92149999999999999</v>
      </c>
      <c r="M24" s="2">
        <v>0.82099999999999995</v>
      </c>
      <c r="N24" s="2">
        <v>1.0866</v>
      </c>
      <c r="O24" s="2">
        <v>0.97309999999999997</v>
      </c>
      <c r="P24" s="2">
        <v>0.67200000000000004</v>
      </c>
      <c r="Q24" s="2">
        <v>0.61799999999999999</v>
      </c>
      <c r="R24" s="2">
        <v>2.8172000000000001</v>
      </c>
      <c r="S24" s="2">
        <v>2.8151999999999999</v>
      </c>
      <c r="T24" s="2">
        <v>1.3804000000000001</v>
      </c>
      <c r="U24" s="2">
        <v>1.2644</v>
      </c>
      <c r="V24" s="2">
        <v>0.79020000000000001</v>
      </c>
      <c r="W24" s="2">
        <v>0.70620000000000005</v>
      </c>
      <c r="X24" s="2">
        <v>0.77339999999999998</v>
      </c>
      <c r="Y24" s="2">
        <v>0.70540000000000003</v>
      </c>
    </row>
    <row r="25" spans="1:25" ht="15" customHeight="1" x14ac:dyDescent="0.2">
      <c r="A25" t="s">
        <v>22</v>
      </c>
      <c r="B25" s="77">
        <v>5.21E-2</v>
      </c>
      <c r="C25" s="2">
        <v>0.71220000000000006</v>
      </c>
      <c r="D25" s="2">
        <v>0.64929999999999999</v>
      </c>
      <c r="E25" s="2">
        <v>1.9369000000000001</v>
      </c>
      <c r="F25" s="2">
        <v>1.7221</v>
      </c>
      <c r="G25" s="2">
        <v>0.74660000000000004</v>
      </c>
      <c r="H25" s="2">
        <v>0.67300000000000004</v>
      </c>
      <c r="I25" s="2">
        <v>0.55420000000000003</v>
      </c>
      <c r="J25" s="2">
        <v>0.47210000000000002</v>
      </c>
      <c r="K25" s="2">
        <v>1.6802999999999999</v>
      </c>
      <c r="L25" s="2">
        <v>1.4392</v>
      </c>
      <c r="M25" s="2">
        <v>1.3745000000000001</v>
      </c>
      <c r="N25" s="2">
        <v>1.1929000000000001</v>
      </c>
      <c r="O25" s="2">
        <v>1.7412000000000001</v>
      </c>
      <c r="P25" s="2">
        <v>1.5753999999999999</v>
      </c>
      <c r="Q25" s="2">
        <v>0.76919999999999999</v>
      </c>
      <c r="R25" s="2">
        <v>0.68569999999999998</v>
      </c>
      <c r="S25" s="2">
        <v>0.82</v>
      </c>
      <c r="T25" s="2">
        <v>0.7087</v>
      </c>
      <c r="U25" s="2">
        <v>2.1120000000000001</v>
      </c>
      <c r="V25" s="2">
        <v>1.95</v>
      </c>
      <c r="W25" s="2">
        <v>1.532</v>
      </c>
      <c r="X25" s="2">
        <v>1.389</v>
      </c>
      <c r="Y25" s="77">
        <v>6.0400000000000002E-2</v>
      </c>
    </row>
    <row r="26" spans="1:25" ht="15" customHeight="1" x14ac:dyDescent="0.2">
      <c r="A26" t="s">
        <v>23</v>
      </c>
      <c r="B26" s="2">
        <v>3.0066000000000002</v>
      </c>
      <c r="C26" s="2">
        <v>2.9874000000000001</v>
      </c>
      <c r="D26" s="2">
        <v>0.62390000000000001</v>
      </c>
      <c r="E26" s="2">
        <v>0.56599999999999995</v>
      </c>
      <c r="F26" s="2">
        <v>1.3125</v>
      </c>
      <c r="G26" s="2">
        <v>1.1332</v>
      </c>
      <c r="H26" s="2">
        <v>0.34610000000000002</v>
      </c>
      <c r="I26" s="2">
        <v>0.30869999999999997</v>
      </c>
      <c r="J26" s="2">
        <v>0.35620000000000002</v>
      </c>
      <c r="K26" s="2">
        <v>0.31609999999999999</v>
      </c>
      <c r="L26" s="2">
        <v>2.7810999999999999</v>
      </c>
      <c r="M26" s="2">
        <v>2.6631</v>
      </c>
      <c r="N26" s="2">
        <v>0.71779999999999999</v>
      </c>
      <c r="O26" s="2">
        <v>0.64649999999999996</v>
      </c>
      <c r="P26" s="2">
        <v>0.46160000000000001</v>
      </c>
      <c r="Q26" s="2">
        <v>0.41970000000000002</v>
      </c>
      <c r="R26" s="2">
        <v>0.47989999999999999</v>
      </c>
      <c r="S26" s="2">
        <v>0.42520000000000002</v>
      </c>
      <c r="T26" s="2">
        <v>1.1457999999999999</v>
      </c>
      <c r="U26" s="2">
        <v>0.99509999999999998</v>
      </c>
      <c r="V26" s="2">
        <v>1.4146000000000001</v>
      </c>
      <c r="W26" s="2">
        <v>1.2666999999999999</v>
      </c>
      <c r="X26" s="2">
        <v>3.0131000000000001</v>
      </c>
      <c r="Y26" s="2">
        <v>2.9731000000000001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2.7032499999999997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2.4117500000000001</v>
      </c>
      <c r="R51" t="s">
        <v>319</v>
      </c>
      <c r="S51">
        <v>0.9816503402546497</v>
      </c>
    </row>
    <row r="52" spans="2:26" ht="15" customHeight="1" x14ac:dyDescent="0.2">
      <c r="B52" t="s">
        <v>209</v>
      </c>
      <c r="C52">
        <v>100</v>
      </c>
      <c r="D52" s="3">
        <f>AVERAGE(B15,Y15)</f>
        <v>1.8387500000000001</v>
      </c>
      <c r="R52" t="s">
        <v>320</v>
      </c>
      <c r="S52">
        <v>0.96363739052206954</v>
      </c>
    </row>
    <row r="53" spans="2:26" ht="15" customHeight="1" x14ac:dyDescent="0.2">
      <c r="B53" t="s">
        <v>210</v>
      </c>
      <c r="C53">
        <v>80</v>
      </c>
      <c r="D53" s="3">
        <f>AVERAGE(B17,Y17)</f>
        <v>1.4433</v>
      </c>
      <c r="R53" t="s">
        <v>321</v>
      </c>
      <c r="S53">
        <v>0.9563648686264834</v>
      </c>
    </row>
    <row r="54" spans="2:26" ht="15" customHeight="1" x14ac:dyDescent="0.2">
      <c r="B54" t="s">
        <v>211</v>
      </c>
      <c r="C54">
        <v>40</v>
      </c>
      <c r="D54" s="3">
        <f>AVERAGE(B19,Y19)</f>
        <v>0.72040000000000004</v>
      </c>
      <c r="R54" t="s">
        <v>322</v>
      </c>
      <c r="S54">
        <v>0.20907788341970979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0.32899999999999996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0.17945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5.7922166176093848</v>
      </c>
      <c r="U59">
        <v>5.7922166176093848</v>
      </c>
      <c r="V59">
        <v>132.50388302122929</v>
      </c>
      <c r="W59">
        <v>8.6744364130855373E-5</v>
      </c>
    </row>
    <row r="60" spans="2:26" ht="15" customHeight="1" x14ac:dyDescent="0.2">
      <c r="R60" t="s">
        <v>326</v>
      </c>
      <c r="S60">
        <v>5</v>
      </c>
      <c r="T60">
        <v>0.2185678066763288</v>
      </c>
      <c r="U60">
        <v>4.3713561335265758E-2</v>
      </c>
    </row>
    <row r="61" spans="2:26" ht="15" customHeight="1" thickBot="1" x14ac:dyDescent="0.25">
      <c r="R61" s="15" t="s">
        <v>327</v>
      </c>
      <c r="S61" s="15">
        <v>6</v>
      </c>
      <c r="T61" s="15">
        <v>6.0107844242857134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0.17552028985507206</v>
      </c>
      <c r="T64">
        <v>0.13078725706066252</v>
      </c>
      <c r="U64">
        <v>1.3420289850842364</v>
      </c>
      <c r="V64">
        <v>0.23730217112463181</v>
      </c>
      <c r="W64">
        <v>-0.1606790574777644</v>
      </c>
      <c r="X64">
        <v>0.51171963718790847</v>
      </c>
      <c r="Y64">
        <v>-0.1606790574777644</v>
      </c>
      <c r="Z64">
        <v>0.51171963718790847</v>
      </c>
    </row>
    <row r="65" spans="18:26" ht="15" customHeight="1" thickBot="1" x14ac:dyDescent="0.25">
      <c r="R65" s="15" t="s">
        <v>340</v>
      </c>
      <c r="S65" s="15">
        <v>1.3995429951690827E-2</v>
      </c>
      <c r="T65" s="15">
        <v>1.215827444029921E-3</v>
      </c>
      <c r="U65" s="15">
        <v>11.511033099649628</v>
      </c>
      <c r="V65" s="15">
        <v>8.6744364130855224E-5</v>
      </c>
      <c r="W65" s="15">
        <v>1.0870046008799384E-2</v>
      </c>
      <c r="X65" s="15">
        <v>1.7120813894582271E-2</v>
      </c>
      <c r="Y65" s="15">
        <v>1.0870046008799384E-2</v>
      </c>
      <c r="Z65" s="15">
        <v>1.7120813894582271E-2</v>
      </c>
    </row>
  </sheetData>
  <pageMargins left="0.75" right="0.75" top="1" bottom="1" header="0.5" footer="0.5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65FEC-6AA9-4603-9DDC-BBDD3DF3CF8C}">
  <dimension ref="A1:Z65"/>
  <sheetViews>
    <sheetView topLeftCell="A25" workbookViewId="0">
      <selection activeCell="C73" sqref="C73"/>
    </sheetView>
  </sheetViews>
  <sheetFormatPr defaultColWidth="9.140625" defaultRowHeight="15" customHeight="1" x14ac:dyDescent="0.2"/>
  <cols>
    <col min="1" max="1" width="21.71093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4993</v>
      </c>
    </row>
    <row r="3" spans="1:25" ht="15" customHeight="1" x14ac:dyDescent="0.2">
      <c r="A3" t="s">
        <v>4994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2.851</v>
      </c>
      <c r="C11" s="2">
        <v>2.262</v>
      </c>
      <c r="D11" s="2">
        <v>2.3123999999999998</v>
      </c>
      <c r="E11" s="2">
        <v>0.88739999999999997</v>
      </c>
      <c r="F11" s="2">
        <v>0.86050000000000004</v>
      </c>
      <c r="G11" s="2">
        <v>0.62529999999999997</v>
      </c>
      <c r="H11" s="2">
        <v>0.60560000000000003</v>
      </c>
      <c r="I11" s="2">
        <v>2.8921000000000001</v>
      </c>
      <c r="J11" s="2">
        <v>2.9422999999999999</v>
      </c>
      <c r="K11" s="2">
        <v>2.8771</v>
      </c>
      <c r="L11" s="2">
        <v>2.8433999999999999</v>
      </c>
      <c r="M11" s="2">
        <v>2.0583</v>
      </c>
      <c r="N11" s="2">
        <v>2.0979000000000001</v>
      </c>
      <c r="O11" s="2">
        <v>0.90390000000000004</v>
      </c>
      <c r="P11" s="2">
        <v>0.88270000000000004</v>
      </c>
      <c r="Q11" s="2">
        <v>1.6636</v>
      </c>
      <c r="R11" s="2">
        <v>1.6594</v>
      </c>
      <c r="S11" s="2">
        <v>0.99329999999999996</v>
      </c>
      <c r="T11" s="2">
        <v>0.97940000000000005</v>
      </c>
      <c r="U11" s="2">
        <v>0.51129999999999998</v>
      </c>
      <c r="V11" s="2">
        <v>0.49320000000000003</v>
      </c>
      <c r="W11" s="2">
        <v>0.46329999999999999</v>
      </c>
      <c r="X11" s="2">
        <v>0.44109999999999999</v>
      </c>
      <c r="Y11" s="77">
        <v>2.6701999999999999</v>
      </c>
    </row>
    <row r="12" spans="1:25" ht="15" customHeight="1" x14ac:dyDescent="0.2">
      <c r="A12" t="s">
        <v>9</v>
      </c>
      <c r="B12" s="2">
        <v>0.28060000000000002</v>
      </c>
      <c r="C12" s="2">
        <v>0.26400000000000001</v>
      </c>
      <c r="D12" s="2">
        <v>0.24840000000000001</v>
      </c>
      <c r="E12" s="2">
        <v>0.25440000000000002</v>
      </c>
      <c r="F12" s="2">
        <v>2.4266000000000001</v>
      </c>
      <c r="G12" s="2">
        <v>2.3744999999999998</v>
      </c>
      <c r="H12" s="2">
        <v>1.9201999999999999</v>
      </c>
      <c r="I12" s="2">
        <v>1.8691</v>
      </c>
      <c r="J12" s="2">
        <v>0.60589999999999999</v>
      </c>
      <c r="K12" s="2">
        <v>0.61770000000000003</v>
      </c>
      <c r="L12" s="2">
        <v>1.0406</v>
      </c>
      <c r="M12" s="2">
        <v>1.0495000000000001</v>
      </c>
      <c r="N12" s="2">
        <v>0.41789999999999999</v>
      </c>
      <c r="O12" s="2">
        <v>0.40949999999999998</v>
      </c>
      <c r="P12" s="2">
        <v>1.0558000000000001</v>
      </c>
      <c r="Q12" s="2">
        <v>1.0507</v>
      </c>
      <c r="R12" s="2">
        <v>0.47089999999999999</v>
      </c>
      <c r="S12" s="2">
        <v>0.47049999999999997</v>
      </c>
      <c r="T12" s="2">
        <v>0.55530000000000002</v>
      </c>
      <c r="U12" s="2">
        <v>0.55810000000000004</v>
      </c>
      <c r="V12" s="2">
        <v>0.50349999999999995</v>
      </c>
      <c r="W12" s="2">
        <v>0.49880000000000002</v>
      </c>
      <c r="X12" s="2">
        <v>2.0691999999999999</v>
      </c>
      <c r="Y12" s="2">
        <v>2.1246999999999998</v>
      </c>
    </row>
    <row r="13" spans="1:25" ht="15" customHeight="1" x14ac:dyDescent="0.2">
      <c r="A13" t="s">
        <v>10</v>
      </c>
      <c r="B13" s="77">
        <v>2.4891999999999999</v>
      </c>
      <c r="C13" s="2">
        <v>2.3163999999999998</v>
      </c>
      <c r="D13" s="2">
        <v>2.2978999999999998</v>
      </c>
      <c r="E13" s="2">
        <v>0.93389999999999995</v>
      </c>
      <c r="F13" s="2">
        <v>0.8538</v>
      </c>
      <c r="G13" s="2">
        <v>0.92049999999999998</v>
      </c>
      <c r="H13" s="2">
        <v>0.87549999999999994</v>
      </c>
      <c r="I13" s="2">
        <v>1.1294</v>
      </c>
      <c r="J13" s="2">
        <v>1.1386000000000001</v>
      </c>
      <c r="K13" s="2">
        <v>0.48630000000000001</v>
      </c>
      <c r="L13" s="2">
        <v>0.48349999999999999</v>
      </c>
      <c r="M13" s="2">
        <v>0.44069999999999998</v>
      </c>
      <c r="N13" s="2">
        <v>0.4229</v>
      </c>
      <c r="O13" s="2">
        <v>0.60019999999999996</v>
      </c>
      <c r="P13" s="2">
        <v>0.59870000000000001</v>
      </c>
      <c r="Q13" s="2">
        <v>1.6408</v>
      </c>
      <c r="R13" s="2">
        <v>1.6083000000000001</v>
      </c>
      <c r="S13" s="2">
        <v>0.53190000000000004</v>
      </c>
      <c r="T13" s="2">
        <v>0.54869999999999997</v>
      </c>
      <c r="U13" s="2">
        <v>0.4945</v>
      </c>
      <c r="V13" s="2">
        <v>0.4975</v>
      </c>
      <c r="W13" s="2">
        <v>0.33579999999999999</v>
      </c>
      <c r="X13" s="2">
        <v>0.30930000000000002</v>
      </c>
      <c r="Y13" s="77">
        <v>2.3914</v>
      </c>
    </row>
    <row r="14" spans="1:25" ht="15" customHeight="1" x14ac:dyDescent="0.2">
      <c r="A14" t="s">
        <v>11</v>
      </c>
      <c r="B14" s="2">
        <v>0.57799999999999996</v>
      </c>
      <c r="C14" s="2">
        <v>0.58189999999999997</v>
      </c>
      <c r="D14" s="2">
        <v>0.47089999999999999</v>
      </c>
      <c r="E14" s="2">
        <v>0.48130000000000001</v>
      </c>
      <c r="F14" s="2">
        <v>2.8477999999999999</v>
      </c>
      <c r="G14" s="2">
        <v>2.7886000000000002</v>
      </c>
      <c r="H14" s="2">
        <v>2.7210999999999999</v>
      </c>
      <c r="I14" s="2">
        <v>2.7568999999999999</v>
      </c>
      <c r="J14" s="2">
        <v>0.65690000000000004</v>
      </c>
      <c r="K14" s="2">
        <v>0.67390000000000005</v>
      </c>
      <c r="L14" s="2">
        <v>0.44290000000000002</v>
      </c>
      <c r="M14" s="2">
        <v>0.44009999999999999</v>
      </c>
      <c r="N14" s="2">
        <v>0.95520000000000005</v>
      </c>
      <c r="O14" s="2">
        <v>0.93840000000000001</v>
      </c>
      <c r="P14" s="2">
        <v>2.6987000000000001</v>
      </c>
      <c r="Q14" s="2">
        <v>2.677</v>
      </c>
      <c r="R14" s="2">
        <v>2.9186999999999999</v>
      </c>
      <c r="S14" s="2">
        <v>2.9087999999999998</v>
      </c>
      <c r="T14" s="2">
        <v>0.33589999999999998</v>
      </c>
      <c r="U14" s="2">
        <v>0.31259999999999999</v>
      </c>
      <c r="V14" s="2">
        <v>0.96830000000000005</v>
      </c>
      <c r="W14" s="2">
        <v>0.95960000000000001</v>
      </c>
      <c r="X14" s="2">
        <v>0.34610000000000002</v>
      </c>
      <c r="Y14" s="2">
        <v>0.3669</v>
      </c>
    </row>
    <row r="15" spans="1:25" ht="15" customHeight="1" x14ac:dyDescent="0.2">
      <c r="A15" t="s">
        <v>12</v>
      </c>
      <c r="B15" s="77">
        <v>1.9655</v>
      </c>
      <c r="C15" s="2">
        <v>0.82040000000000002</v>
      </c>
      <c r="D15" s="2">
        <v>0.83589999999999998</v>
      </c>
      <c r="E15" s="2">
        <v>0.49640000000000001</v>
      </c>
      <c r="F15" s="2">
        <v>0.51570000000000005</v>
      </c>
      <c r="G15" s="2">
        <v>2.8365</v>
      </c>
      <c r="H15" s="2">
        <v>2.8603000000000001</v>
      </c>
      <c r="I15" s="2">
        <v>2.8083</v>
      </c>
      <c r="J15" s="2">
        <v>2.8071000000000002</v>
      </c>
      <c r="K15" s="2">
        <v>2.6204999999999998</v>
      </c>
      <c r="L15" s="2">
        <v>2.6726000000000001</v>
      </c>
      <c r="M15" s="2">
        <v>0.5514</v>
      </c>
      <c r="N15" s="2">
        <v>0.54349999999999998</v>
      </c>
      <c r="O15" s="2">
        <v>0.66769999999999996</v>
      </c>
      <c r="P15" s="2">
        <v>0.66200000000000003</v>
      </c>
      <c r="Q15" s="2">
        <v>0.37459999999999999</v>
      </c>
      <c r="R15" s="2">
        <v>0.37730000000000002</v>
      </c>
      <c r="S15" s="2">
        <v>2.6920999999999999</v>
      </c>
      <c r="T15" s="2">
        <v>2.7782</v>
      </c>
      <c r="U15" s="2">
        <v>0.39750000000000002</v>
      </c>
      <c r="V15" s="2">
        <v>0.44900000000000001</v>
      </c>
      <c r="W15" s="2">
        <v>2.1608999999999998</v>
      </c>
      <c r="X15" s="2">
        <v>2.4358</v>
      </c>
      <c r="Y15" s="77">
        <v>1.9095</v>
      </c>
    </row>
    <row r="16" spans="1:25" ht="15" customHeight="1" x14ac:dyDescent="0.2">
      <c r="A16" t="s">
        <v>13</v>
      </c>
      <c r="B16" s="2">
        <v>0.66559999999999997</v>
      </c>
      <c r="C16" s="2">
        <v>0.66879999999999995</v>
      </c>
      <c r="D16" s="2">
        <v>0.79139999999999999</v>
      </c>
      <c r="E16" s="2">
        <v>0.80730000000000002</v>
      </c>
      <c r="F16" s="2">
        <v>2.8927</v>
      </c>
      <c r="G16" s="2">
        <v>2.9359000000000002</v>
      </c>
      <c r="H16" s="2">
        <v>0.55049999999999999</v>
      </c>
      <c r="I16" s="2">
        <v>0.55940000000000001</v>
      </c>
      <c r="J16" s="2">
        <v>0.2155</v>
      </c>
      <c r="K16" s="2">
        <v>0.21490000000000001</v>
      </c>
      <c r="L16" s="2">
        <v>2.1389</v>
      </c>
      <c r="M16" s="2">
        <v>2.1313</v>
      </c>
      <c r="N16" s="2">
        <v>0.24579999999999999</v>
      </c>
      <c r="O16" s="2">
        <v>0.2505</v>
      </c>
      <c r="P16" s="2">
        <v>0.30940000000000001</v>
      </c>
      <c r="Q16" s="2">
        <v>0.32950000000000002</v>
      </c>
      <c r="R16" s="2">
        <v>0.26400000000000001</v>
      </c>
      <c r="S16" s="2">
        <v>0.26379999999999998</v>
      </c>
      <c r="T16" s="2">
        <v>2.6444999999999999</v>
      </c>
      <c r="U16" s="2">
        <v>2.6278000000000001</v>
      </c>
      <c r="V16" s="2">
        <v>0.46350000000000002</v>
      </c>
      <c r="W16" s="2">
        <v>0.4526</v>
      </c>
      <c r="X16" s="2">
        <v>1.1316999999999999</v>
      </c>
      <c r="Y16" s="2">
        <v>1.0693999999999999</v>
      </c>
    </row>
    <row r="17" spans="1:25" ht="15" customHeight="1" x14ac:dyDescent="0.2">
      <c r="A17" t="s">
        <v>14</v>
      </c>
      <c r="B17" s="77">
        <v>1.3703000000000001</v>
      </c>
      <c r="C17" s="2">
        <v>0.63</v>
      </c>
      <c r="D17" s="2">
        <v>0.63029999999999997</v>
      </c>
      <c r="E17" s="2">
        <v>0.99550000000000005</v>
      </c>
      <c r="F17" s="2">
        <v>0.97399999999999998</v>
      </c>
      <c r="G17" s="2">
        <v>0.80049999999999999</v>
      </c>
      <c r="H17" s="2">
        <v>0.8095</v>
      </c>
      <c r="I17" s="2">
        <v>1.625</v>
      </c>
      <c r="J17" s="2">
        <v>1.6946000000000001</v>
      </c>
      <c r="K17" s="2">
        <v>2.0716000000000001</v>
      </c>
      <c r="L17" s="2">
        <v>2.2700999999999998</v>
      </c>
      <c r="M17" s="2">
        <v>0.6694</v>
      </c>
      <c r="N17" s="2">
        <v>0.65800000000000003</v>
      </c>
      <c r="O17" s="2">
        <v>0.41849999999999998</v>
      </c>
      <c r="P17" s="2">
        <v>0.42709999999999998</v>
      </c>
      <c r="Q17" s="2">
        <v>0.68789999999999996</v>
      </c>
      <c r="R17" s="2">
        <v>0.68910000000000005</v>
      </c>
      <c r="S17" s="2">
        <v>0.46110000000000001</v>
      </c>
      <c r="T17" s="2">
        <v>0.55200000000000005</v>
      </c>
      <c r="U17" s="2">
        <v>1.1913</v>
      </c>
      <c r="V17" s="2">
        <v>1.5277000000000001</v>
      </c>
      <c r="W17" s="2">
        <v>0.56279999999999997</v>
      </c>
      <c r="X17" s="2">
        <v>0.65259999999999996</v>
      </c>
      <c r="Y17" s="77">
        <v>1.4322999999999999</v>
      </c>
    </row>
    <row r="18" spans="1:25" ht="15" customHeight="1" x14ac:dyDescent="0.2">
      <c r="A18" t="s">
        <v>15</v>
      </c>
      <c r="B18" s="2">
        <v>0.70509999999999995</v>
      </c>
      <c r="C18" s="2">
        <v>0.67190000000000005</v>
      </c>
      <c r="D18" s="2">
        <v>1.8048999999999999</v>
      </c>
      <c r="E18" s="2">
        <v>1.7618</v>
      </c>
      <c r="F18" s="2">
        <v>2.5501</v>
      </c>
      <c r="G18" s="2">
        <v>2.4339</v>
      </c>
      <c r="H18" s="2">
        <v>0.96209999999999996</v>
      </c>
      <c r="I18" s="2">
        <v>0.96160000000000001</v>
      </c>
      <c r="J18" s="2">
        <v>0.76100000000000001</v>
      </c>
      <c r="K18" s="2">
        <v>0.74239999999999995</v>
      </c>
      <c r="L18" s="2">
        <v>0.29360000000000003</v>
      </c>
      <c r="M18" s="2">
        <v>0.28899999999999998</v>
      </c>
      <c r="N18" s="2">
        <v>1.0617000000000001</v>
      </c>
      <c r="O18" s="2">
        <v>1.0513999999999999</v>
      </c>
      <c r="P18" s="2">
        <v>0.41039999999999999</v>
      </c>
      <c r="Q18" s="2">
        <v>0.4249</v>
      </c>
      <c r="R18" s="2">
        <v>0.4914</v>
      </c>
      <c r="S18" s="2">
        <v>0.46750000000000003</v>
      </c>
      <c r="T18" s="2">
        <v>0.24490000000000001</v>
      </c>
      <c r="U18" s="2">
        <v>0.23480000000000001</v>
      </c>
      <c r="V18" s="2">
        <v>0.82320000000000004</v>
      </c>
      <c r="W18" s="2">
        <v>0.79139999999999999</v>
      </c>
      <c r="X18" s="2">
        <v>0.34260000000000002</v>
      </c>
      <c r="Y18" s="2">
        <v>0.40260000000000001</v>
      </c>
    </row>
    <row r="19" spans="1:25" ht="15" customHeight="1" x14ac:dyDescent="0.2">
      <c r="A19" t="s">
        <v>16</v>
      </c>
      <c r="B19" s="77">
        <v>0.81220000000000003</v>
      </c>
      <c r="C19" s="2">
        <v>2.8982999999999999</v>
      </c>
      <c r="D19" s="2">
        <v>2.85</v>
      </c>
      <c r="E19" s="2">
        <v>0.37830000000000003</v>
      </c>
      <c r="F19" s="2">
        <v>0.378</v>
      </c>
      <c r="G19" s="2">
        <v>0.28079999999999999</v>
      </c>
      <c r="H19" s="2">
        <v>0.27429999999999999</v>
      </c>
      <c r="I19" s="2">
        <v>2.0562999999999998</v>
      </c>
      <c r="J19" s="2">
        <v>2.1168999999999998</v>
      </c>
      <c r="K19" s="2">
        <v>0.79300000000000004</v>
      </c>
      <c r="L19" s="2">
        <v>0.81030000000000002</v>
      </c>
      <c r="M19" s="2">
        <v>0.30009999999999998</v>
      </c>
      <c r="N19" s="2">
        <v>0.3412</v>
      </c>
      <c r="O19" s="2">
        <v>0.52810000000000001</v>
      </c>
      <c r="P19" s="2">
        <v>0.53480000000000005</v>
      </c>
      <c r="Q19" s="2">
        <v>0.2082</v>
      </c>
      <c r="R19" s="2">
        <v>0.20880000000000001</v>
      </c>
      <c r="S19" s="2">
        <v>0.48120000000000002</v>
      </c>
      <c r="T19" s="2">
        <v>0.49640000000000001</v>
      </c>
      <c r="U19" s="2">
        <v>0.22140000000000001</v>
      </c>
      <c r="V19" s="2">
        <v>0.21490000000000001</v>
      </c>
      <c r="W19" s="2">
        <v>0.76439999999999997</v>
      </c>
      <c r="X19" s="2">
        <v>0.74560000000000004</v>
      </c>
      <c r="Y19" s="77">
        <v>0.73</v>
      </c>
    </row>
    <row r="20" spans="1:25" ht="15" customHeight="1" x14ac:dyDescent="0.2">
      <c r="A20" t="s">
        <v>17</v>
      </c>
      <c r="B20" s="2">
        <v>1.0933999999999999</v>
      </c>
      <c r="C20" s="2">
        <v>1.0490999999999999</v>
      </c>
      <c r="D20" s="2">
        <v>0.68879999999999997</v>
      </c>
      <c r="E20" s="2">
        <v>0.68379999999999996</v>
      </c>
      <c r="F20" s="2">
        <v>1.4291</v>
      </c>
      <c r="G20" s="2">
        <v>1.4101999999999999</v>
      </c>
      <c r="H20" s="2">
        <v>1.0149999999999999</v>
      </c>
      <c r="I20" s="2">
        <v>1.0156000000000001</v>
      </c>
      <c r="J20" s="2">
        <v>0.9264</v>
      </c>
      <c r="K20" s="2">
        <v>0.92510000000000003</v>
      </c>
      <c r="L20" s="2">
        <v>0.44429999999999997</v>
      </c>
      <c r="M20" s="2">
        <v>0.41949999999999998</v>
      </c>
      <c r="N20" s="2">
        <v>1.9146000000000001</v>
      </c>
      <c r="O20" s="2">
        <v>1.9424999999999999</v>
      </c>
      <c r="P20" s="2">
        <v>0.4007</v>
      </c>
      <c r="Q20" s="2">
        <v>0.40789999999999998</v>
      </c>
      <c r="R20" s="2">
        <v>0.98680000000000001</v>
      </c>
      <c r="S20" s="2">
        <v>0.94920000000000004</v>
      </c>
      <c r="T20" s="2">
        <v>0.36680000000000001</v>
      </c>
      <c r="U20" s="2">
        <v>0.37119999999999997</v>
      </c>
      <c r="V20" s="2">
        <v>0.81589999999999996</v>
      </c>
      <c r="W20" s="2">
        <v>0.8054</v>
      </c>
      <c r="X20" s="2">
        <v>2.4056000000000002</v>
      </c>
      <c r="Y20" s="2">
        <v>2.3990999999999998</v>
      </c>
    </row>
    <row r="21" spans="1:25" ht="15" customHeight="1" x14ac:dyDescent="0.2">
      <c r="A21" t="s">
        <v>18</v>
      </c>
      <c r="B21" s="77">
        <v>0.36630000000000001</v>
      </c>
      <c r="C21" s="2">
        <v>0.41799999999999998</v>
      </c>
      <c r="D21" s="2">
        <v>0.42020000000000002</v>
      </c>
      <c r="E21" s="2">
        <v>2.9180000000000001</v>
      </c>
      <c r="F21" s="2">
        <v>2.8304</v>
      </c>
      <c r="G21" s="2">
        <v>0.48230000000000001</v>
      </c>
      <c r="H21" s="2">
        <v>0.4637</v>
      </c>
      <c r="I21" s="2">
        <v>0.42020000000000002</v>
      </c>
      <c r="J21" s="2">
        <v>0.39979999999999999</v>
      </c>
      <c r="K21" s="2">
        <v>0.3624</v>
      </c>
      <c r="L21" s="2">
        <v>0.35930000000000001</v>
      </c>
      <c r="M21" s="2">
        <v>2.8934000000000002</v>
      </c>
      <c r="N21" s="2">
        <v>2.8237999999999999</v>
      </c>
      <c r="O21" s="2">
        <v>0.44829999999999998</v>
      </c>
      <c r="P21" s="2">
        <v>0.45219999999999999</v>
      </c>
      <c r="Q21" s="2">
        <v>0.36380000000000001</v>
      </c>
      <c r="R21" s="2">
        <v>0.37340000000000001</v>
      </c>
      <c r="S21" s="2">
        <v>0.24510000000000001</v>
      </c>
      <c r="T21" s="2">
        <v>0.2485</v>
      </c>
      <c r="U21" s="2">
        <v>2.5192999999999999</v>
      </c>
      <c r="V21" s="2">
        <v>2.4399000000000002</v>
      </c>
      <c r="W21" s="2">
        <v>1.7706999999999999</v>
      </c>
      <c r="X21" s="2">
        <v>1.7104999999999999</v>
      </c>
      <c r="Y21" s="77">
        <v>0.34710000000000002</v>
      </c>
    </row>
    <row r="22" spans="1:25" ht="15" customHeight="1" x14ac:dyDescent="0.2">
      <c r="A22" t="s">
        <v>19</v>
      </c>
      <c r="B22" s="2">
        <v>1.7833000000000001</v>
      </c>
      <c r="C22" s="2">
        <v>1.6617</v>
      </c>
      <c r="D22" s="2">
        <v>0.32900000000000001</v>
      </c>
      <c r="E22" s="2">
        <v>0.32769999999999999</v>
      </c>
      <c r="F22" s="2">
        <v>0.75039999999999996</v>
      </c>
      <c r="G22" s="2">
        <v>0.7631</v>
      </c>
      <c r="H22" s="2">
        <v>0.5302</v>
      </c>
      <c r="I22" s="2">
        <v>0.52680000000000005</v>
      </c>
      <c r="J22" s="2">
        <v>0.88470000000000004</v>
      </c>
      <c r="K22" s="2">
        <v>0.87170000000000003</v>
      </c>
      <c r="L22" s="2">
        <v>0.87770000000000004</v>
      </c>
      <c r="M22" s="2">
        <v>0.88919999999999999</v>
      </c>
      <c r="N22" s="2">
        <v>0.75519999999999998</v>
      </c>
      <c r="O22" s="2">
        <v>0.77190000000000003</v>
      </c>
      <c r="P22" s="2">
        <v>0.5927</v>
      </c>
      <c r="Q22" s="2">
        <v>0.61360000000000003</v>
      </c>
      <c r="R22" s="2">
        <v>1.5941000000000001</v>
      </c>
      <c r="S22" s="2">
        <v>1.5590999999999999</v>
      </c>
      <c r="T22" s="2">
        <v>1.5799000000000001</v>
      </c>
      <c r="U22" s="2">
        <v>1.5239</v>
      </c>
      <c r="V22" s="2">
        <v>1.0299</v>
      </c>
      <c r="W22" s="2">
        <v>0.96630000000000005</v>
      </c>
      <c r="X22" s="2">
        <v>0.6956</v>
      </c>
      <c r="Y22" s="2">
        <v>0.6593</v>
      </c>
    </row>
    <row r="23" spans="1:25" ht="15" customHeight="1" x14ac:dyDescent="0.2">
      <c r="A23" t="s">
        <v>20</v>
      </c>
      <c r="B23" s="77">
        <v>0.1656</v>
      </c>
      <c r="C23" s="2">
        <v>0.27810000000000001</v>
      </c>
      <c r="D23" s="2">
        <v>0.26450000000000001</v>
      </c>
      <c r="E23" s="2">
        <v>2.8271000000000002</v>
      </c>
      <c r="F23" s="2">
        <v>2.8359000000000001</v>
      </c>
      <c r="G23" s="2">
        <v>0.69640000000000002</v>
      </c>
      <c r="H23" s="2">
        <v>0.6885</v>
      </c>
      <c r="I23" s="2">
        <v>0.31419999999999998</v>
      </c>
      <c r="J23" s="2">
        <v>0.32329999999999998</v>
      </c>
      <c r="K23" s="2">
        <v>0.16889999999999999</v>
      </c>
      <c r="L23" s="2">
        <v>0.17599999999999999</v>
      </c>
      <c r="M23" s="2">
        <v>1.6157999999999999</v>
      </c>
      <c r="N23" s="2">
        <v>1.5699000000000001</v>
      </c>
      <c r="O23" s="2">
        <v>0.60209999999999997</v>
      </c>
      <c r="P23" s="2">
        <v>0.60240000000000005</v>
      </c>
      <c r="Q23" s="2">
        <v>0.95140000000000002</v>
      </c>
      <c r="R23" s="2">
        <v>0.93430000000000002</v>
      </c>
      <c r="S23" s="2">
        <v>0.44750000000000001</v>
      </c>
      <c r="T23" s="2">
        <v>0.43809999999999999</v>
      </c>
      <c r="U23" s="2">
        <v>0.3483</v>
      </c>
      <c r="V23" s="2">
        <v>0.35210000000000002</v>
      </c>
      <c r="W23" s="2">
        <v>1.5851</v>
      </c>
      <c r="X23" s="2">
        <v>1.5992</v>
      </c>
      <c r="Y23" s="77">
        <v>0.16619999999999999</v>
      </c>
    </row>
    <row r="24" spans="1:25" ht="15" customHeight="1" x14ac:dyDescent="0.2">
      <c r="A24" t="s">
        <v>21</v>
      </c>
      <c r="B24" s="2">
        <v>1.7633000000000001</v>
      </c>
      <c r="C24" s="2">
        <v>1.6307</v>
      </c>
      <c r="D24" s="2">
        <v>2.5123000000000002</v>
      </c>
      <c r="E24" s="2">
        <v>2.4940000000000002</v>
      </c>
      <c r="F24" s="2">
        <v>1.8580000000000001</v>
      </c>
      <c r="G24" s="2">
        <v>1.7983</v>
      </c>
      <c r="H24" s="2">
        <v>0.59860000000000002</v>
      </c>
      <c r="I24" s="2">
        <v>0.56969999999999998</v>
      </c>
      <c r="J24" s="2">
        <v>0.32729999999999998</v>
      </c>
      <c r="K24" s="2">
        <v>0.31309999999999999</v>
      </c>
      <c r="L24" s="2">
        <v>1.0763</v>
      </c>
      <c r="M24" s="2">
        <v>1.0511999999999999</v>
      </c>
      <c r="N24" s="2">
        <v>0.56130000000000002</v>
      </c>
      <c r="O24" s="2">
        <v>0.52890000000000004</v>
      </c>
      <c r="P24" s="2">
        <v>1.0105999999999999</v>
      </c>
      <c r="Q24" s="2">
        <v>0.99970000000000003</v>
      </c>
      <c r="R24" s="2">
        <v>0.91039999999999999</v>
      </c>
      <c r="S24" s="2">
        <v>0.86750000000000005</v>
      </c>
      <c r="T24" s="2">
        <v>2.5684</v>
      </c>
      <c r="U24" s="2">
        <v>2.4872000000000001</v>
      </c>
      <c r="V24" s="2">
        <v>0.31230000000000002</v>
      </c>
      <c r="W24" s="2">
        <v>0.30170000000000002</v>
      </c>
      <c r="X24" s="2">
        <v>0.38479999999999998</v>
      </c>
      <c r="Y24" s="2">
        <v>0.37009999999999998</v>
      </c>
    </row>
    <row r="25" spans="1:25" ht="15" customHeight="1" x14ac:dyDescent="0.2">
      <c r="A25" t="s">
        <v>22</v>
      </c>
      <c r="B25" s="77">
        <v>5.3400000000000003E-2</v>
      </c>
      <c r="C25" s="2">
        <v>2.9119000000000002</v>
      </c>
      <c r="D25" s="2">
        <v>2.9119999999999999</v>
      </c>
      <c r="E25" s="2">
        <v>1.2312000000000001</v>
      </c>
      <c r="F25" s="2">
        <v>1.1798999999999999</v>
      </c>
      <c r="G25" s="2">
        <v>0.48060000000000003</v>
      </c>
      <c r="H25" s="2">
        <v>0.47949999999999998</v>
      </c>
      <c r="I25" s="2">
        <v>0.58420000000000005</v>
      </c>
      <c r="J25" s="2">
        <v>0.57909999999999995</v>
      </c>
      <c r="K25" s="2">
        <v>2.7989999999999999</v>
      </c>
      <c r="L25" s="2">
        <v>2.8197999999999999</v>
      </c>
      <c r="M25" s="2">
        <v>0.59340000000000004</v>
      </c>
      <c r="N25" s="2">
        <v>0.58260000000000001</v>
      </c>
      <c r="O25" s="2">
        <v>0.82579999999999998</v>
      </c>
      <c r="P25" s="2">
        <v>0.9284</v>
      </c>
      <c r="Q25" s="2">
        <v>0.69389999999999996</v>
      </c>
      <c r="R25" s="2">
        <v>0.83160000000000001</v>
      </c>
      <c r="S25" s="2">
        <v>0.86850000000000005</v>
      </c>
      <c r="T25" s="2">
        <v>0.87309999999999999</v>
      </c>
      <c r="U25" s="2">
        <v>0.39479999999999998</v>
      </c>
      <c r="V25" s="2">
        <v>0.39660000000000001</v>
      </c>
      <c r="W25" s="2">
        <v>0.99790000000000001</v>
      </c>
      <c r="X25" s="2">
        <v>0.99750000000000005</v>
      </c>
      <c r="Y25" s="77">
        <v>6.1400000000000003E-2</v>
      </c>
    </row>
    <row r="26" spans="1:25" ht="12.75" x14ac:dyDescent="0.2">
      <c r="A26" t="s">
        <v>23</v>
      </c>
      <c r="B26" s="2">
        <v>0.28449999999999998</v>
      </c>
      <c r="C26" s="2">
        <v>0.25969999999999999</v>
      </c>
      <c r="D26" s="2">
        <v>0.58530000000000004</v>
      </c>
      <c r="E26" s="2">
        <v>0.59289999999999998</v>
      </c>
      <c r="F26" s="2">
        <v>2.2665000000000002</v>
      </c>
      <c r="G26" s="2">
        <v>2.1606999999999998</v>
      </c>
      <c r="H26" s="2">
        <v>3.0773999999999999</v>
      </c>
      <c r="I26" s="2">
        <v>3.0592999999999999</v>
      </c>
      <c r="J26" s="2">
        <v>1.3491</v>
      </c>
      <c r="K26" s="2">
        <v>1.3178000000000001</v>
      </c>
      <c r="L26" s="2">
        <v>0.59670000000000001</v>
      </c>
      <c r="M26" s="2">
        <v>0.60840000000000005</v>
      </c>
      <c r="N26" s="2">
        <v>0.55159999999999998</v>
      </c>
      <c r="O26" s="2">
        <v>0.56020000000000003</v>
      </c>
      <c r="P26" s="2">
        <v>0.28460000000000002</v>
      </c>
      <c r="Q26" s="2">
        <v>0.29580000000000001</v>
      </c>
      <c r="R26" s="2">
        <v>1.1704000000000001</v>
      </c>
      <c r="S26" s="2">
        <v>1.1693</v>
      </c>
      <c r="T26" s="2">
        <v>2.7677999999999998</v>
      </c>
      <c r="U26" s="2">
        <v>2.7581000000000002</v>
      </c>
      <c r="V26" s="2">
        <v>0.53600000000000003</v>
      </c>
      <c r="W26" s="2">
        <v>0.52339999999999998</v>
      </c>
      <c r="X26" s="2">
        <v>2.8885999999999998</v>
      </c>
      <c r="Y26" s="2">
        <v>2.8403999999999998</v>
      </c>
    </row>
    <row r="27" spans="1:25" ht="12.75" x14ac:dyDescent="0.2"/>
    <row r="28" spans="1:25" ht="12.75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2.75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2.75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2.75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2.75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2.75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2.75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2.75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2.75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2.75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2.75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2.7606000000000002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2.4402999999999997</v>
      </c>
      <c r="R51" t="s">
        <v>319</v>
      </c>
      <c r="S51">
        <v>0.98042964825477041</v>
      </c>
    </row>
    <row r="52" spans="2:26" ht="15" customHeight="1" x14ac:dyDescent="0.2">
      <c r="B52" t="s">
        <v>209</v>
      </c>
      <c r="C52">
        <v>100</v>
      </c>
      <c r="D52" s="3">
        <f>AVERAGE(B15,Y15)</f>
        <v>1.9375</v>
      </c>
      <c r="R52" t="s">
        <v>320</v>
      </c>
      <c r="S52">
        <v>0.96124229517697291</v>
      </c>
    </row>
    <row r="53" spans="2:26" ht="15" customHeight="1" x14ac:dyDescent="0.2">
      <c r="B53" t="s">
        <v>210</v>
      </c>
      <c r="C53">
        <v>80</v>
      </c>
      <c r="D53" s="3">
        <f>AVERAGE(B17,Y17)</f>
        <v>1.4013</v>
      </c>
      <c r="R53" t="s">
        <v>321</v>
      </c>
      <c r="S53">
        <v>0.9534907542123674</v>
      </c>
    </row>
    <row r="54" spans="2:26" ht="15" customHeight="1" x14ac:dyDescent="0.2">
      <c r="B54" t="s">
        <v>211</v>
      </c>
      <c r="C54">
        <v>40</v>
      </c>
      <c r="D54" s="3">
        <f>AVERAGE(B19,Y19)</f>
        <v>0.77110000000000001</v>
      </c>
      <c r="R54" t="s">
        <v>322</v>
      </c>
      <c r="S54">
        <v>0.21974049004280305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0.35670000000000002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0.16589999999999999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5.9877685194644581</v>
      </c>
      <c r="U59">
        <v>5.9877685194644581</v>
      </c>
      <c r="V59">
        <v>124.00660714638983</v>
      </c>
      <c r="W59">
        <v>1.0183145636411976E-4</v>
      </c>
    </row>
    <row r="60" spans="2:26" ht="15" customHeight="1" x14ac:dyDescent="0.2">
      <c r="R60" t="s">
        <v>326</v>
      </c>
      <c r="S60">
        <v>5</v>
      </c>
      <c r="T60">
        <v>0.2414294148212561</v>
      </c>
      <c r="U60">
        <v>4.8285882964251223E-2</v>
      </c>
    </row>
    <row r="61" spans="2:26" ht="15" customHeight="1" thickBot="1" x14ac:dyDescent="0.25">
      <c r="R61" s="15" t="s">
        <v>327</v>
      </c>
      <c r="S61" s="15">
        <v>6</v>
      </c>
      <c r="T61" s="15">
        <v>6.2291979342857138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0.18508115942028991</v>
      </c>
      <c r="T64">
        <v>0.13745717857766865</v>
      </c>
      <c r="U64">
        <v>1.3464641231211643</v>
      </c>
      <c r="V64">
        <v>0.23596768415366345</v>
      </c>
      <c r="W64">
        <v>-0.16826376700928231</v>
      </c>
      <c r="X64">
        <v>0.53842608584986218</v>
      </c>
      <c r="Y64">
        <v>-0.16826376700928231</v>
      </c>
      <c r="Z64">
        <v>0.53842608584986218</v>
      </c>
    </row>
    <row r="65" spans="18:26" ht="15" customHeight="1" thickBot="1" x14ac:dyDescent="0.25">
      <c r="R65" s="15" t="s">
        <v>340</v>
      </c>
      <c r="S65" s="15">
        <v>1.4229719806763288E-2</v>
      </c>
      <c r="T65" s="15">
        <v>1.2778325186232381E-3</v>
      </c>
      <c r="U65" s="15">
        <v>11.135825391338974</v>
      </c>
      <c r="V65" s="15">
        <v>1.0183145636411994E-4</v>
      </c>
      <c r="W65" s="15">
        <v>1.0944946745404988E-2</v>
      </c>
      <c r="X65" s="15">
        <v>1.7514492868121588E-2</v>
      </c>
      <c r="Y65" s="15">
        <v>1.0944946745404988E-2</v>
      </c>
      <c r="Z65" s="15">
        <v>1.7514492868121588E-2</v>
      </c>
    </row>
  </sheetData>
  <pageMargins left="0.75" right="0.75" top="1" bottom="1" header="0.5" footer="0.5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4462-7653-44A8-88D3-32B78E4B4184}">
  <dimension ref="A1:Z65"/>
  <sheetViews>
    <sheetView workbookViewId="0">
      <selection activeCell="T36" sqref="T36:U36"/>
    </sheetView>
  </sheetViews>
  <sheetFormatPr defaultColWidth="9.140625" defaultRowHeight="15" customHeight="1" x14ac:dyDescent="0.2"/>
  <cols>
    <col min="1" max="1" width="21.71093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4995</v>
      </c>
    </row>
    <row r="3" spans="1:25" ht="15" customHeight="1" x14ac:dyDescent="0.2">
      <c r="A3" t="s">
        <v>4996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2.8046000000000002</v>
      </c>
      <c r="C11" s="2">
        <v>2.8113999999999999</v>
      </c>
      <c r="D11" s="2">
        <v>2.8538999999999999</v>
      </c>
      <c r="E11" s="2">
        <v>1.4095</v>
      </c>
      <c r="F11" s="2">
        <v>1.3244</v>
      </c>
      <c r="G11" s="2">
        <v>0.3916</v>
      </c>
      <c r="H11" s="2">
        <v>0.40100000000000002</v>
      </c>
      <c r="I11" s="2">
        <v>0.25280000000000002</v>
      </c>
      <c r="J11" s="2">
        <v>0.2646</v>
      </c>
      <c r="K11" s="2">
        <v>1.0699000000000001</v>
      </c>
      <c r="L11" s="2">
        <v>1.0299</v>
      </c>
      <c r="M11" s="2">
        <v>2.9369000000000001</v>
      </c>
      <c r="N11" s="2">
        <v>2.9258000000000002</v>
      </c>
      <c r="O11" s="2">
        <v>1.0016</v>
      </c>
      <c r="P11" s="2">
        <v>1.008</v>
      </c>
      <c r="Q11" s="2">
        <v>0.46810000000000002</v>
      </c>
      <c r="R11" s="2">
        <v>0.49440000000000001</v>
      </c>
      <c r="S11" s="2">
        <v>1.4315</v>
      </c>
      <c r="T11" s="2">
        <v>1.4056999999999999</v>
      </c>
      <c r="U11" s="2">
        <v>0.48049999999999998</v>
      </c>
      <c r="V11" s="2">
        <v>0.50739999999999996</v>
      </c>
      <c r="W11" s="2">
        <v>0.66180000000000005</v>
      </c>
      <c r="X11" s="2">
        <v>0.64019999999999999</v>
      </c>
      <c r="Y11" s="77">
        <v>2.4104999999999999</v>
      </c>
    </row>
    <row r="12" spans="1:25" ht="15" customHeight="1" x14ac:dyDescent="0.2">
      <c r="A12" t="s">
        <v>9</v>
      </c>
      <c r="B12" s="2">
        <v>1.5489999999999999</v>
      </c>
      <c r="C12" s="2">
        <v>1.5033000000000001</v>
      </c>
      <c r="D12" s="2">
        <v>1.0711999999999999</v>
      </c>
      <c r="E12" s="2">
        <v>1.0798000000000001</v>
      </c>
      <c r="F12" s="2">
        <v>0.47410000000000002</v>
      </c>
      <c r="G12" s="2">
        <v>0.46560000000000001</v>
      </c>
      <c r="H12" s="2">
        <v>2.6305000000000001</v>
      </c>
      <c r="I12" s="2">
        <v>2.5512999999999999</v>
      </c>
      <c r="J12" s="2">
        <v>1.3573</v>
      </c>
      <c r="K12" s="2">
        <v>1.3873</v>
      </c>
      <c r="L12" s="2">
        <v>1.2726</v>
      </c>
      <c r="M12" s="2">
        <v>1.3090999999999999</v>
      </c>
      <c r="N12" s="2">
        <v>1.6281000000000001</v>
      </c>
      <c r="O12" s="2">
        <v>1.5899000000000001</v>
      </c>
      <c r="P12" s="2">
        <v>0.95040000000000002</v>
      </c>
      <c r="Q12" s="2">
        <v>0.95860000000000001</v>
      </c>
      <c r="R12" s="2">
        <v>2.1280999999999999</v>
      </c>
      <c r="S12" s="2">
        <v>2.0945</v>
      </c>
      <c r="T12" s="2">
        <v>0.36880000000000002</v>
      </c>
      <c r="U12" s="2">
        <v>0.3876</v>
      </c>
      <c r="V12" s="2">
        <v>0.30759999999999998</v>
      </c>
      <c r="W12" s="2">
        <v>0.32229999999999998</v>
      </c>
      <c r="X12" s="2">
        <v>0.45029999999999998</v>
      </c>
      <c r="Y12" s="2">
        <v>0.4551</v>
      </c>
    </row>
    <row r="13" spans="1:25" ht="15" customHeight="1" x14ac:dyDescent="0.2">
      <c r="A13" t="s">
        <v>10</v>
      </c>
      <c r="B13" s="77">
        <v>2.6019000000000001</v>
      </c>
      <c r="C13" s="2">
        <v>0.78879999999999995</v>
      </c>
      <c r="D13" s="2">
        <v>0.7954</v>
      </c>
      <c r="E13" s="2">
        <v>2.8220000000000001</v>
      </c>
      <c r="F13" s="2">
        <v>2.8330000000000002</v>
      </c>
      <c r="G13" s="2">
        <v>0.22070000000000001</v>
      </c>
      <c r="H13" s="2">
        <v>0.2238</v>
      </c>
      <c r="I13" s="2">
        <v>0.44929999999999998</v>
      </c>
      <c r="J13" s="2">
        <v>0.46939999999999998</v>
      </c>
      <c r="K13" s="2">
        <v>1.7233000000000001</v>
      </c>
      <c r="L13" s="2">
        <v>1.7544999999999999</v>
      </c>
      <c r="M13" s="2">
        <v>2.2231000000000001</v>
      </c>
      <c r="N13" s="2">
        <v>2.1646000000000001</v>
      </c>
      <c r="O13" s="2">
        <v>0.61280000000000001</v>
      </c>
      <c r="P13" s="2">
        <v>0.60160000000000002</v>
      </c>
      <c r="Q13" s="2">
        <v>2.5284</v>
      </c>
      <c r="R13" s="2">
        <v>2.5474000000000001</v>
      </c>
      <c r="S13" s="2">
        <v>0.74019999999999997</v>
      </c>
      <c r="T13" s="2">
        <v>0.72299999999999998</v>
      </c>
      <c r="U13" s="2">
        <v>0.61750000000000005</v>
      </c>
      <c r="V13" s="2">
        <v>0.624</v>
      </c>
      <c r="W13" s="2">
        <v>0.46060000000000001</v>
      </c>
      <c r="X13" s="2">
        <v>0.4163</v>
      </c>
      <c r="Y13" s="77">
        <v>2.1114000000000002</v>
      </c>
    </row>
    <row r="14" spans="1:25" ht="15" customHeight="1" x14ac:dyDescent="0.2">
      <c r="A14" t="s">
        <v>11</v>
      </c>
      <c r="B14" s="2">
        <v>0.98909999999999998</v>
      </c>
      <c r="C14" s="2">
        <v>0.92510000000000003</v>
      </c>
      <c r="D14" s="2">
        <v>0.25750000000000001</v>
      </c>
      <c r="E14" s="2">
        <v>0.24460000000000001</v>
      </c>
      <c r="F14" s="2">
        <v>0.8911</v>
      </c>
      <c r="G14" s="2">
        <v>0.88919999999999999</v>
      </c>
      <c r="H14" s="2">
        <v>0.89770000000000005</v>
      </c>
      <c r="I14" s="2">
        <v>0.91259999999999997</v>
      </c>
      <c r="J14" s="2">
        <v>0.50990000000000002</v>
      </c>
      <c r="K14" s="2">
        <v>0.48349999999999999</v>
      </c>
      <c r="L14" s="2">
        <v>0.88490000000000002</v>
      </c>
      <c r="M14" s="2">
        <v>0.878</v>
      </c>
      <c r="N14" s="2">
        <v>0.65380000000000005</v>
      </c>
      <c r="O14" s="2">
        <v>0.67359999999999998</v>
      </c>
      <c r="P14" s="2">
        <v>0.31559999999999999</v>
      </c>
      <c r="Q14" s="2">
        <v>0.33650000000000002</v>
      </c>
      <c r="R14" s="2">
        <v>1.8914</v>
      </c>
      <c r="S14" s="2">
        <v>1.8483000000000001</v>
      </c>
      <c r="T14" s="2">
        <v>2.1417999999999999</v>
      </c>
      <c r="U14" s="2">
        <v>2.2061000000000002</v>
      </c>
      <c r="V14" s="2">
        <v>0.19919999999999999</v>
      </c>
      <c r="W14" s="2">
        <v>0.1986</v>
      </c>
      <c r="X14" s="2">
        <v>0.37730000000000002</v>
      </c>
      <c r="Y14" s="2">
        <v>0.43020000000000003</v>
      </c>
    </row>
    <row r="15" spans="1:25" ht="15" customHeight="1" x14ac:dyDescent="0.2">
      <c r="A15" t="s">
        <v>12</v>
      </c>
      <c r="B15" s="77">
        <v>2.0066000000000002</v>
      </c>
      <c r="C15" s="2">
        <v>1.3561000000000001</v>
      </c>
      <c r="D15" s="2">
        <v>1.4504999999999999</v>
      </c>
      <c r="E15" s="2">
        <v>2.5419</v>
      </c>
      <c r="F15" s="2">
        <v>2.5442</v>
      </c>
      <c r="G15" s="2">
        <v>0.73070000000000002</v>
      </c>
      <c r="H15" s="2">
        <v>0.74580000000000002</v>
      </c>
      <c r="I15" s="2">
        <v>0.76770000000000005</v>
      </c>
      <c r="J15" s="2">
        <v>0.76990000000000003</v>
      </c>
      <c r="K15" s="2">
        <v>0.43319999999999997</v>
      </c>
      <c r="L15" s="2">
        <v>0.43409999999999999</v>
      </c>
      <c r="M15" s="2">
        <v>0.85399999999999998</v>
      </c>
      <c r="N15" s="2">
        <v>0.84150000000000003</v>
      </c>
      <c r="O15" s="2">
        <v>2.4992999999999999</v>
      </c>
      <c r="P15" s="2">
        <v>2.5051999999999999</v>
      </c>
      <c r="Q15" s="2">
        <v>0.64500000000000002</v>
      </c>
      <c r="R15" s="2">
        <v>0.63690000000000002</v>
      </c>
      <c r="S15" s="2">
        <v>0.45369999999999999</v>
      </c>
      <c r="T15" s="2">
        <v>0.434</v>
      </c>
      <c r="U15" s="2">
        <v>0.85929999999999995</v>
      </c>
      <c r="V15" s="2">
        <v>0.85429999999999995</v>
      </c>
      <c r="W15" s="2">
        <v>0.51429999999999998</v>
      </c>
      <c r="X15" s="2">
        <v>0.52029999999999998</v>
      </c>
      <c r="Y15" s="77">
        <v>1.5608</v>
      </c>
    </row>
    <row r="16" spans="1:25" ht="15" customHeight="1" x14ac:dyDescent="0.2">
      <c r="A16" t="s">
        <v>13</v>
      </c>
      <c r="B16" s="2">
        <v>1.3863000000000001</v>
      </c>
      <c r="C16" s="2">
        <v>1.2965</v>
      </c>
      <c r="D16" s="2">
        <v>0.31</v>
      </c>
      <c r="E16" s="2">
        <v>0.30370000000000003</v>
      </c>
      <c r="F16" s="2">
        <v>2.2585000000000002</v>
      </c>
      <c r="G16" s="2">
        <v>2.1941999999999999</v>
      </c>
      <c r="H16" s="2">
        <v>0.34339999999999998</v>
      </c>
      <c r="I16" s="2">
        <v>0.35039999999999999</v>
      </c>
      <c r="J16" s="2">
        <v>2.4011</v>
      </c>
      <c r="K16" s="2">
        <v>2.4056999999999999</v>
      </c>
      <c r="L16" s="2">
        <v>0.34899999999999998</v>
      </c>
      <c r="M16" s="2">
        <v>0.35549999999999998</v>
      </c>
      <c r="N16" s="2">
        <v>0.57189999999999996</v>
      </c>
      <c r="O16" s="2">
        <v>0.56559999999999999</v>
      </c>
      <c r="P16" s="2">
        <v>0.40870000000000001</v>
      </c>
      <c r="Q16" s="2">
        <v>0.4345</v>
      </c>
      <c r="R16" s="2">
        <v>0.40899999999999997</v>
      </c>
      <c r="S16" s="2">
        <v>0.40079999999999999</v>
      </c>
      <c r="T16" s="2">
        <v>0.38629999999999998</v>
      </c>
      <c r="U16" s="2">
        <v>0.40510000000000002</v>
      </c>
      <c r="V16" s="2">
        <v>1.1679999999999999</v>
      </c>
      <c r="W16" s="2">
        <v>1.1646000000000001</v>
      </c>
      <c r="X16" s="2">
        <v>2.4874000000000001</v>
      </c>
      <c r="Y16" s="2">
        <v>2.5482999999999998</v>
      </c>
    </row>
    <row r="17" spans="1:25" ht="15" customHeight="1" x14ac:dyDescent="0.2">
      <c r="A17" t="s">
        <v>14</v>
      </c>
      <c r="B17" s="77">
        <v>1.5566</v>
      </c>
      <c r="C17" s="2">
        <v>0.70650000000000002</v>
      </c>
      <c r="D17" s="2">
        <v>0.7046</v>
      </c>
      <c r="E17" s="2">
        <v>0.28460000000000002</v>
      </c>
      <c r="F17" s="2">
        <v>0.28520000000000001</v>
      </c>
      <c r="G17" s="2">
        <v>1.5247999999999999</v>
      </c>
      <c r="H17" s="2">
        <v>1.5906</v>
      </c>
      <c r="I17" s="2">
        <v>1.4162999999999999</v>
      </c>
      <c r="J17" s="2">
        <v>1.4742999999999999</v>
      </c>
      <c r="K17" s="2">
        <v>2.58</v>
      </c>
      <c r="L17" s="2">
        <v>2.5891000000000002</v>
      </c>
      <c r="M17" s="2">
        <v>2.8855</v>
      </c>
      <c r="N17" s="2">
        <v>2.9293</v>
      </c>
      <c r="O17" s="2">
        <v>2.8087</v>
      </c>
      <c r="P17" s="2">
        <v>2.8592</v>
      </c>
      <c r="Q17" s="2">
        <v>1.2473000000000001</v>
      </c>
      <c r="R17" s="2">
        <v>1.2239</v>
      </c>
      <c r="S17" s="2">
        <v>2.2665000000000002</v>
      </c>
      <c r="T17" s="2">
        <v>2.2037</v>
      </c>
      <c r="U17" s="2">
        <v>2.702</v>
      </c>
      <c r="V17" s="2">
        <v>2.6314000000000002</v>
      </c>
      <c r="W17" s="2">
        <v>1.7393000000000001</v>
      </c>
      <c r="X17" s="2">
        <v>1.6856</v>
      </c>
      <c r="Y17" s="77">
        <v>1.4616</v>
      </c>
    </row>
    <row r="18" spans="1:25" ht="15" customHeight="1" x14ac:dyDescent="0.2">
      <c r="A18" t="s">
        <v>15</v>
      </c>
      <c r="B18" s="2">
        <v>0.30530000000000002</v>
      </c>
      <c r="C18" s="2">
        <v>0.28270000000000001</v>
      </c>
      <c r="D18" s="2">
        <v>0.66800000000000004</v>
      </c>
      <c r="E18" s="2">
        <v>0.6552</v>
      </c>
      <c r="F18" s="2">
        <v>0.37540000000000001</v>
      </c>
      <c r="G18" s="2">
        <v>0.36520000000000002</v>
      </c>
      <c r="H18" s="2">
        <v>1.1285000000000001</v>
      </c>
      <c r="I18" s="2">
        <v>1.1446000000000001</v>
      </c>
      <c r="J18" s="2">
        <v>0.3669</v>
      </c>
      <c r="K18" s="2">
        <v>0.3397</v>
      </c>
      <c r="L18" s="2">
        <v>1.0577000000000001</v>
      </c>
      <c r="M18" s="2">
        <v>1.056</v>
      </c>
      <c r="N18" s="2">
        <v>2.7589000000000001</v>
      </c>
      <c r="O18" s="2">
        <v>2.7360000000000002</v>
      </c>
      <c r="P18" s="2">
        <v>2.7793999999999999</v>
      </c>
      <c r="Q18" s="2">
        <v>2.7970999999999999</v>
      </c>
      <c r="R18" s="2">
        <v>1.1197999999999999</v>
      </c>
      <c r="S18" s="2">
        <v>1.1135999999999999</v>
      </c>
      <c r="T18" s="2">
        <v>0.19059999999999999</v>
      </c>
      <c r="U18" s="2">
        <v>0.1928</v>
      </c>
      <c r="V18" s="2">
        <v>1.2061999999999999</v>
      </c>
      <c r="W18" s="2">
        <v>1.2182999999999999</v>
      </c>
      <c r="X18" s="2">
        <v>1.2343999999999999</v>
      </c>
      <c r="Y18" s="2">
        <v>1.2525999999999999</v>
      </c>
    </row>
    <row r="19" spans="1:25" ht="15" customHeight="1" x14ac:dyDescent="0.2">
      <c r="A19" t="s">
        <v>16</v>
      </c>
      <c r="B19" s="77">
        <v>0.78969999999999996</v>
      </c>
      <c r="C19" s="2">
        <v>0.42199999999999999</v>
      </c>
      <c r="D19" s="2">
        <v>0.42320000000000002</v>
      </c>
      <c r="E19" s="2">
        <v>0.23</v>
      </c>
      <c r="F19" s="2">
        <v>0.22739999999999999</v>
      </c>
      <c r="G19" s="2">
        <v>1.4171</v>
      </c>
      <c r="H19" s="2">
        <v>1.3929</v>
      </c>
      <c r="I19" s="2">
        <v>2.7490999999999999</v>
      </c>
      <c r="J19" s="2">
        <v>2.7951000000000001</v>
      </c>
      <c r="K19" s="2">
        <v>0.45450000000000002</v>
      </c>
      <c r="L19" s="2">
        <v>0.44550000000000001</v>
      </c>
      <c r="M19" s="2">
        <v>0.28360000000000002</v>
      </c>
      <c r="N19" s="2">
        <v>0.2923</v>
      </c>
      <c r="O19" s="2">
        <v>1.0074000000000001</v>
      </c>
      <c r="P19" s="2">
        <v>1.0387999999999999</v>
      </c>
      <c r="Q19" s="2">
        <v>1.4280999999999999</v>
      </c>
      <c r="R19" s="2">
        <v>1.3865000000000001</v>
      </c>
      <c r="S19" s="2">
        <v>0.96199999999999997</v>
      </c>
      <c r="T19" s="2">
        <v>0.94950000000000001</v>
      </c>
      <c r="U19" s="2">
        <v>0.5756</v>
      </c>
      <c r="V19" s="2">
        <v>0.59540000000000004</v>
      </c>
      <c r="W19" s="2">
        <v>2.5718000000000001</v>
      </c>
      <c r="X19" s="2">
        <v>2.5676000000000001</v>
      </c>
      <c r="Y19" s="77">
        <v>0.63839999999999997</v>
      </c>
    </row>
    <row r="20" spans="1:25" ht="15" customHeight="1" x14ac:dyDescent="0.2">
      <c r="A20" t="s">
        <v>17</v>
      </c>
      <c r="B20" s="2">
        <v>2.0527000000000002</v>
      </c>
      <c r="C20" s="2">
        <v>1.9853000000000001</v>
      </c>
      <c r="D20" s="2">
        <v>0.55459999999999998</v>
      </c>
      <c r="E20" s="2">
        <v>0.53400000000000003</v>
      </c>
      <c r="F20" s="2">
        <v>2.6775000000000002</v>
      </c>
      <c r="G20" s="2">
        <v>2.6543000000000001</v>
      </c>
      <c r="H20" s="2">
        <v>2.6886000000000001</v>
      </c>
      <c r="I20" s="2">
        <v>2.6114999999999999</v>
      </c>
      <c r="J20" s="2">
        <v>2.3332999999999999</v>
      </c>
      <c r="K20" s="2">
        <v>2.3639000000000001</v>
      </c>
      <c r="L20" s="2">
        <v>0.76719999999999999</v>
      </c>
      <c r="M20" s="2">
        <v>0.78690000000000004</v>
      </c>
      <c r="N20" s="2">
        <v>0.48780000000000001</v>
      </c>
      <c r="O20" s="2">
        <v>0.47749999999999998</v>
      </c>
      <c r="P20" s="2">
        <v>0.4451</v>
      </c>
      <c r="Q20" s="2">
        <v>0.44219999999999998</v>
      </c>
      <c r="R20" s="2">
        <v>0.67549999999999999</v>
      </c>
      <c r="S20" s="2">
        <v>0.64049999999999996</v>
      </c>
      <c r="T20" s="2">
        <v>0.33589999999999998</v>
      </c>
      <c r="U20" s="2">
        <v>0.34239999999999998</v>
      </c>
      <c r="V20" s="2">
        <v>0.41170000000000001</v>
      </c>
      <c r="W20" s="2">
        <v>0.40350000000000003</v>
      </c>
      <c r="X20" s="2">
        <v>0.45660000000000001</v>
      </c>
      <c r="Y20" s="2">
        <v>0.45469999999999999</v>
      </c>
    </row>
    <row r="21" spans="1:25" ht="15" customHeight="1" x14ac:dyDescent="0.2">
      <c r="A21" t="s">
        <v>18</v>
      </c>
      <c r="B21" s="77">
        <v>0.34820000000000001</v>
      </c>
      <c r="C21" s="2">
        <v>2.1974</v>
      </c>
      <c r="D21" s="2">
        <v>2.1509</v>
      </c>
      <c r="E21" s="2">
        <v>2.2241</v>
      </c>
      <c r="F21" s="2">
        <v>2.2075999999999998</v>
      </c>
      <c r="G21" s="2">
        <v>0.99439999999999995</v>
      </c>
      <c r="H21" s="2">
        <v>0.98609999999999998</v>
      </c>
      <c r="I21" s="2">
        <v>1.3326</v>
      </c>
      <c r="J21" s="2">
        <v>1.3911</v>
      </c>
      <c r="K21" s="2">
        <v>1.6819999999999999</v>
      </c>
      <c r="L21" s="2">
        <v>1.7222</v>
      </c>
      <c r="M21" s="2">
        <v>1.6613</v>
      </c>
      <c r="N21" s="2">
        <v>1.6672</v>
      </c>
      <c r="O21" s="2">
        <v>1.8031999999999999</v>
      </c>
      <c r="P21" s="2">
        <v>1.8137000000000001</v>
      </c>
      <c r="Q21" s="2">
        <v>1.5236000000000001</v>
      </c>
      <c r="R21" s="2">
        <v>1.5905</v>
      </c>
      <c r="S21" s="2">
        <v>0.33200000000000002</v>
      </c>
      <c r="T21" s="2">
        <v>0.33600000000000002</v>
      </c>
      <c r="U21" s="2">
        <v>1.7706999999999999</v>
      </c>
      <c r="V21" s="2">
        <v>1.7675000000000001</v>
      </c>
      <c r="W21" s="2">
        <v>2.7909999999999999</v>
      </c>
      <c r="X21" s="2">
        <v>2.7869000000000002</v>
      </c>
      <c r="Y21" s="77">
        <v>0.30249999999999999</v>
      </c>
    </row>
    <row r="22" spans="1:25" ht="15" customHeight="1" x14ac:dyDescent="0.2">
      <c r="A22" t="s">
        <v>19</v>
      </c>
      <c r="B22" s="2">
        <v>1</v>
      </c>
      <c r="C22" s="2">
        <v>0.91849999999999998</v>
      </c>
      <c r="D22" s="2">
        <v>1.1836</v>
      </c>
      <c r="E22" s="2">
        <v>1.1709000000000001</v>
      </c>
      <c r="F22" s="2">
        <v>1.0016</v>
      </c>
      <c r="G22" s="2">
        <v>0.98899999999999999</v>
      </c>
      <c r="H22" s="2">
        <v>1.1910000000000001</v>
      </c>
      <c r="I22" s="2">
        <v>1.1474</v>
      </c>
      <c r="J22" s="2">
        <v>1.0617000000000001</v>
      </c>
      <c r="K22" s="2">
        <v>1.0509999999999999</v>
      </c>
      <c r="L22" s="2">
        <v>2.2338</v>
      </c>
      <c r="M22" s="2">
        <v>2.2399</v>
      </c>
      <c r="N22" s="2">
        <v>0.2354</v>
      </c>
      <c r="O22" s="2">
        <v>0.2349</v>
      </c>
      <c r="P22" s="2">
        <v>1.7144999999999999</v>
      </c>
      <c r="Q22" s="2">
        <v>1.7131000000000001</v>
      </c>
      <c r="R22" s="2">
        <v>0.31419999999999998</v>
      </c>
      <c r="S22" s="2">
        <v>0.31330000000000002</v>
      </c>
      <c r="T22" s="2">
        <v>2.3411</v>
      </c>
      <c r="U22" s="2">
        <v>2.3479000000000001</v>
      </c>
      <c r="V22" s="2">
        <v>1.1294</v>
      </c>
      <c r="W22" s="2">
        <v>1.1394</v>
      </c>
      <c r="X22" s="2">
        <v>1.1080000000000001</v>
      </c>
      <c r="Y22" s="2">
        <v>1.1093</v>
      </c>
    </row>
    <row r="23" spans="1:25" ht="15" customHeight="1" x14ac:dyDescent="0.2">
      <c r="A23" t="s">
        <v>20</v>
      </c>
      <c r="B23" s="77">
        <v>0.16309999999999999</v>
      </c>
      <c r="C23" s="2">
        <v>0.82369999999999999</v>
      </c>
      <c r="D23" s="2">
        <v>0.82210000000000005</v>
      </c>
      <c r="E23" s="2">
        <v>2.5937000000000001</v>
      </c>
      <c r="F23" s="2">
        <v>2.5476999999999999</v>
      </c>
      <c r="G23" s="2">
        <v>0.58440000000000003</v>
      </c>
      <c r="H23" s="2">
        <v>0.57730000000000004</v>
      </c>
      <c r="I23" s="2">
        <v>1.1025</v>
      </c>
      <c r="J23" s="2">
        <v>1.1491</v>
      </c>
      <c r="K23" s="2">
        <v>1.3091999999999999</v>
      </c>
      <c r="L23" s="2">
        <v>1.3019000000000001</v>
      </c>
      <c r="M23" s="2">
        <v>1.8047</v>
      </c>
      <c r="N23" s="2">
        <v>1.7484</v>
      </c>
      <c r="O23" s="2">
        <v>1.1938</v>
      </c>
      <c r="P23" s="2">
        <v>1.2097</v>
      </c>
      <c r="Q23" s="2">
        <v>0.36720000000000003</v>
      </c>
      <c r="R23" s="2">
        <v>0.38619999999999999</v>
      </c>
      <c r="S23" s="2">
        <v>1.6803999999999999</v>
      </c>
      <c r="T23" s="2">
        <v>1.5883</v>
      </c>
      <c r="U23" s="2">
        <v>1.2470000000000001</v>
      </c>
      <c r="V23" s="2">
        <v>1.2364999999999999</v>
      </c>
      <c r="W23" s="2">
        <v>1.5338000000000001</v>
      </c>
      <c r="X23" s="2">
        <v>1.5331999999999999</v>
      </c>
      <c r="Y23" s="77">
        <v>0.1668</v>
      </c>
    </row>
    <row r="24" spans="1:25" ht="15" customHeight="1" x14ac:dyDescent="0.2">
      <c r="A24" t="s">
        <v>21</v>
      </c>
      <c r="B24" s="2">
        <v>2.5219999999999998</v>
      </c>
      <c r="C24" s="2">
        <v>2.3130000000000002</v>
      </c>
      <c r="D24" s="2">
        <v>0.83550000000000002</v>
      </c>
      <c r="E24" s="2">
        <v>0.78439999999999999</v>
      </c>
      <c r="F24" s="2">
        <v>1.0403</v>
      </c>
      <c r="G24" s="2">
        <v>0.99509999999999998</v>
      </c>
      <c r="H24" s="2">
        <v>1.8386</v>
      </c>
      <c r="I24" s="2">
        <v>1.6917</v>
      </c>
      <c r="J24" s="2">
        <v>2.4321000000000002</v>
      </c>
      <c r="K24" s="2">
        <v>2.3986000000000001</v>
      </c>
      <c r="L24" s="2">
        <v>2.8431000000000002</v>
      </c>
      <c r="M24" s="2">
        <v>2.8449</v>
      </c>
      <c r="N24" s="2">
        <v>0.41839999999999999</v>
      </c>
      <c r="O24" s="2">
        <v>0.40229999999999999</v>
      </c>
      <c r="P24" s="2">
        <v>0.38719999999999999</v>
      </c>
      <c r="Q24" s="2">
        <v>0.36559999999999998</v>
      </c>
      <c r="R24" s="2">
        <v>0.37680000000000002</v>
      </c>
      <c r="S24" s="2">
        <v>0.374</v>
      </c>
      <c r="T24" s="2">
        <v>0.30159999999999998</v>
      </c>
      <c r="U24" s="2">
        <v>0.30930000000000002</v>
      </c>
      <c r="V24" s="2">
        <v>2.8730000000000002</v>
      </c>
      <c r="W24" s="2">
        <v>2.9196</v>
      </c>
      <c r="X24" s="2">
        <v>1.3059000000000001</v>
      </c>
      <c r="Y24" s="2">
        <v>1.2681</v>
      </c>
    </row>
    <row r="25" spans="1:25" ht="15" customHeight="1" x14ac:dyDescent="0.2">
      <c r="A25" t="s">
        <v>22</v>
      </c>
      <c r="B25" s="77">
        <v>4.9500000000000002E-2</v>
      </c>
      <c r="C25" s="2">
        <v>1.0788</v>
      </c>
      <c r="D25" s="2">
        <v>1.0708</v>
      </c>
      <c r="E25" s="2">
        <v>2.8559999999999999</v>
      </c>
      <c r="F25" s="2">
        <v>2.8723000000000001</v>
      </c>
      <c r="G25" s="2">
        <v>1.2184999999999999</v>
      </c>
      <c r="H25" s="2">
        <v>1.2219</v>
      </c>
      <c r="I25" s="2">
        <v>0.80820000000000003</v>
      </c>
      <c r="J25" s="2">
        <v>0.81269999999999998</v>
      </c>
      <c r="K25" s="2">
        <v>0.48609999999999998</v>
      </c>
      <c r="L25" s="2">
        <v>0.48380000000000001</v>
      </c>
      <c r="M25" s="2">
        <v>0.71419999999999995</v>
      </c>
      <c r="N25" s="2">
        <v>0.71460000000000001</v>
      </c>
      <c r="O25" s="2">
        <v>2.5383</v>
      </c>
      <c r="P25" s="2">
        <v>2.5743</v>
      </c>
      <c r="Q25" s="2">
        <v>2.3273000000000001</v>
      </c>
      <c r="R25" s="2">
        <v>2.4089999999999998</v>
      </c>
      <c r="S25" s="2">
        <v>1.3949</v>
      </c>
      <c r="T25" s="2">
        <v>1.3616999999999999</v>
      </c>
      <c r="U25" s="2">
        <v>1.4079999999999999</v>
      </c>
      <c r="V25" s="2">
        <v>1.4165000000000001</v>
      </c>
      <c r="W25" s="2">
        <v>2.4363000000000001</v>
      </c>
      <c r="X25" s="2">
        <v>2.4491000000000001</v>
      </c>
      <c r="Y25" s="77">
        <v>6.9400000000000003E-2</v>
      </c>
    </row>
    <row r="26" spans="1:25" ht="15" customHeight="1" x14ac:dyDescent="0.2">
      <c r="A26" t="s">
        <v>23</v>
      </c>
      <c r="B26" s="2">
        <v>0.89429999999999998</v>
      </c>
      <c r="C26" s="2">
        <v>0.82250000000000001</v>
      </c>
      <c r="D26" s="2">
        <v>2.5855999999999999</v>
      </c>
      <c r="E26" s="2">
        <v>2.5268999999999999</v>
      </c>
      <c r="F26" s="2">
        <v>2.3999000000000001</v>
      </c>
      <c r="G26" s="2">
        <v>2.3607999999999998</v>
      </c>
      <c r="H26" s="2">
        <v>0.93479999999999996</v>
      </c>
      <c r="I26" s="2">
        <v>0.90380000000000005</v>
      </c>
      <c r="J26" s="2">
        <v>2.0377000000000001</v>
      </c>
      <c r="K26" s="2">
        <v>2.0579999999999998</v>
      </c>
      <c r="L26" s="2">
        <v>0.2424</v>
      </c>
      <c r="M26" s="2">
        <v>0.24529999999999999</v>
      </c>
      <c r="N26" s="2">
        <v>0.2334</v>
      </c>
      <c r="O26" s="2">
        <v>0.23730000000000001</v>
      </c>
      <c r="P26" s="2">
        <v>0.34129999999999999</v>
      </c>
      <c r="Q26" s="2">
        <v>0.35630000000000001</v>
      </c>
      <c r="R26" s="2">
        <v>0.70150000000000001</v>
      </c>
      <c r="S26" s="2">
        <v>0.65039999999999998</v>
      </c>
      <c r="T26" s="2">
        <v>2.4773999999999998</v>
      </c>
      <c r="U26" s="2">
        <v>2.4344999999999999</v>
      </c>
      <c r="V26" s="2">
        <v>2.5026999999999999</v>
      </c>
      <c r="W26" s="2">
        <v>2.4462999999999999</v>
      </c>
      <c r="X26" s="2">
        <v>0.30449999999999999</v>
      </c>
      <c r="Y26" s="2">
        <v>0.312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2.6075499999999998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2.3566500000000001</v>
      </c>
      <c r="R51" t="s">
        <v>319</v>
      </c>
      <c r="S51">
        <v>0.97676780419940135</v>
      </c>
    </row>
    <row r="52" spans="2:26" ht="15" customHeight="1" x14ac:dyDescent="0.2">
      <c r="B52" t="s">
        <v>209</v>
      </c>
      <c r="C52">
        <v>100</v>
      </c>
      <c r="D52" s="3">
        <f>AVERAGE(B15,Y15)</f>
        <v>1.7837000000000001</v>
      </c>
      <c r="R52" t="s">
        <v>320</v>
      </c>
      <c r="S52">
        <v>0.95407534332052013</v>
      </c>
    </row>
    <row r="53" spans="2:26" ht="15" customHeight="1" x14ac:dyDescent="0.2">
      <c r="B53" t="s">
        <v>210</v>
      </c>
      <c r="C53">
        <v>80</v>
      </c>
      <c r="D53" s="3">
        <f>AVERAGE(B17,Y17)</f>
        <v>1.5091000000000001</v>
      </c>
      <c r="R53" t="s">
        <v>321</v>
      </c>
      <c r="S53">
        <v>0.9448904119846242</v>
      </c>
    </row>
    <row r="54" spans="2:26" ht="15" customHeight="1" x14ac:dyDescent="0.2">
      <c r="B54" t="s">
        <v>211</v>
      </c>
      <c r="C54">
        <v>40</v>
      </c>
      <c r="D54" s="3">
        <f>AVERAGE(B19,Y19)</f>
        <v>0.71404999999999996</v>
      </c>
      <c r="R54" t="s">
        <v>322</v>
      </c>
      <c r="S54">
        <v>0.22814387293223937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0.32535000000000003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0.16494999999999999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5.4066017155031059</v>
      </c>
      <c r="U59">
        <v>5.4066017155031059</v>
      </c>
      <c r="V59">
        <v>103.87397667218934</v>
      </c>
      <c r="W59">
        <v>1.5604605797712095E-4</v>
      </c>
    </row>
    <row r="60" spans="2:26" ht="15" customHeight="1" x14ac:dyDescent="0.2">
      <c r="R60" t="s">
        <v>326</v>
      </c>
      <c r="S60">
        <v>5</v>
      </c>
      <c r="T60">
        <v>0.26024813378260891</v>
      </c>
      <c r="U60">
        <v>5.2049626756521784E-2</v>
      </c>
    </row>
    <row r="61" spans="2:26" ht="15" customHeight="1" thickBot="1" x14ac:dyDescent="0.25">
      <c r="R61" s="15" t="s">
        <v>327</v>
      </c>
      <c r="S61" s="15">
        <v>6</v>
      </c>
      <c r="T61" s="15">
        <v>5.6668498492857147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0.1926326086956518</v>
      </c>
      <c r="T64">
        <v>0.14271385795553285</v>
      </c>
      <c r="U64">
        <v>1.3497820846218926</v>
      </c>
      <c r="V64">
        <v>0.2349739225406611</v>
      </c>
      <c r="W64">
        <v>-0.17422504225842217</v>
      </c>
      <c r="X64">
        <v>0.55949025964972576</v>
      </c>
      <c r="Y64">
        <v>-0.17422504225842217</v>
      </c>
      <c r="Z64">
        <v>0.55949025964972576</v>
      </c>
    </row>
    <row r="65" spans="18:26" ht="15" customHeight="1" thickBot="1" x14ac:dyDescent="0.25">
      <c r="R65" s="15" t="s">
        <v>340</v>
      </c>
      <c r="S65" s="15">
        <v>1.3521536231884063E-2</v>
      </c>
      <c r="T65" s="15">
        <v>1.3266997798206267E-3</v>
      </c>
      <c r="U65" s="15">
        <v>10.191858352243196</v>
      </c>
      <c r="V65" s="15">
        <v>1.5604605797712084E-4</v>
      </c>
      <c r="W65" s="15">
        <v>1.0111145876534462E-2</v>
      </c>
      <c r="X65" s="15">
        <v>1.6931926587233664E-2</v>
      </c>
      <c r="Y65" s="15">
        <v>1.0111145876534462E-2</v>
      </c>
      <c r="Z65" s="15">
        <v>1.6931926587233664E-2</v>
      </c>
    </row>
  </sheetData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8F122-8E61-48F8-A390-A72010D031CB}">
  <dimension ref="A1:Z65"/>
  <sheetViews>
    <sheetView topLeftCell="A3" workbookViewId="0">
      <selection activeCell="A39" sqref="A39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5430</v>
      </c>
    </row>
    <row r="3" spans="1:25" ht="15" customHeight="1" x14ac:dyDescent="0.2">
      <c r="A3" t="s">
        <v>5431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862">
        <v>2.8216000000000001</v>
      </c>
      <c r="C11" s="2">
        <v>0.1042</v>
      </c>
      <c r="D11" s="2">
        <v>0.1014</v>
      </c>
      <c r="E11" s="2">
        <v>0.1321</v>
      </c>
      <c r="F11" s="2">
        <v>0.1275</v>
      </c>
      <c r="G11" s="2">
        <v>0.1099</v>
      </c>
      <c r="H11" s="2">
        <v>0.11169999999999999</v>
      </c>
      <c r="I11" s="2">
        <v>1.0636000000000001</v>
      </c>
      <c r="J11" s="2">
        <v>1.0348999999999999</v>
      </c>
      <c r="K11" s="2">
        <v>9.2700000000000005E-2</v>
      </c>
      <c r="L11" s="2">
        <v>8.8599999999999998E-2</v>
      </c>
      <c r="M11" s="2">
        <v>0.1016</v>
      </c>
      <c r="N11" s="2">
        <v>0.10440000000000001</v>
      </c>
      <c r="O11" s="2">
        <v>8.1900000000000001E-2</v>
      </c>
      <c r="P11" s="2">
        <v>8.2100000000000006E-2</v>
      </c>
      <c r="Q11" s="2">
        <v>0.17</v>
      </c>
      <c r="R11" s="2">
        <v>0.1641</v>
      </c>
      <c r="S11" s="2">
        <v>7.9899999999999999E-2</v>
      </c>
      <c r="T11" s="2">
        <v>7.4300000000000005E-2</v>
      </c>
      <c r="U11" s="2">
        <v>8.5800000000000001E-2</v>
      </c>
      <c r="V11" s="2">
        <v>8.77E-2</v>
      </c>
      <c r="W11" s="2">
        <v>8.48E-2</v>
      </c>
      <c r="X11" s="2">
        <v>8.3099999999999993E-2</v>
      </c>
      <c r="Y11" s="862">
        <v>2.6113</v>
      </c>
    </row>
    <row r="12" spans="1:25" ht="15" customHeight="1" x14ac:dyDescent="0.2">
      <c r="A12" t="s">
        <v>9</v>
      </c>
      <c r="B12" s="2">
        <v>0.32469999999999999</v>
      </c>
      <c r="C12" s="2">
        <v>0.31140000000000001</v>
      </c>
      <c r="D12" s="2">
        <v>0.93820000000000003</v>
      </c>
      <c r="E12" s="2">
        <v>0.88539999999999996</v>
      </c>
      <c r="F12" s="2">
        <v>0.90359999999999996</v>
      </c>
      <c r="G12" s="2">
        <v>0.80369999999999997</v>
      </c>
      <c r="H12" s="2">
        <v>0.43790000000000001</v>
      </c>
      <c r="I12" s="2">
        <v>0.39290000000000003</v>
      </c>
      <c r="J12" s="2">
        <v>0.2646</v>
      </c>
      <c r="K12" s="2">
        <v>0.24340000000000001</v>
      </c>
      <c r="L12" s="2">
        <v>0.83940000000000003</v>
      </c>
      <c r="M12" s="2">
        <v>0.81200000000000006</v>
      </c>
      <c r="N12" s="2">
        <v>0.44840000000000002</v>
      </c>
      <c r="O12" s="2">
        <v>0.41099999999999998</v>
      </c>
      <c r="P12" s="2">
        <v>0.87450000000000006</v>
      </c>
      <c r="Q12" s="2">
        <v>0.84109999999999996</v>
      </c>
      <c r="R12" s="2">
        <v>1.2572000000000001</v>
      </c>
      <c r="S12" s="2">
        <v>1.1249</v>
      </c>
      <c r="T12" s="2">
        <v>1.1492</v>
      </c>
      <c r="U12" s="2">
        <v>1.0703</v>
      </c>
      <c r="V12" s="2">
        <v>1.5536000000000001</v>
      </c>
      <c r="W12" s="2">
        <v>1.4438</v>
      </c>
      <c r="X12" s="2">
        <v>0.22489999999999999</v>
      </c>
      <c r="Y12" s="2">
        <v>0.21099999999999999</v>
      </c>
    </row>
    <row r="13" spans="1:25" ht="15" customHeight="1" x14ac:dyDescent="0.2">
      <c r="A13" t="s">
        <v>10</v>
      </c>
      <c r="B13" s="862">
        <v>2.5851999999999999</v>
      </c>
      <c r="C13" s="2">
        <v>8.2100000000000006E-2</v>
      </c>
      <c r="D13" s="2">
        <v>7.8799999999999995E-2</v>
      </c>
      <c r="E13" s="2">
        <v>0.1145</v>
      </c>
      <c r="F13" s="2">
        <v>0.11360000000000001</v>
      </c>
      <c r="G13" s="2">
        <v>7.0300000000000001E-2</v>
      </c>
      <c r="H13" s="2">
        <v>7.0800000000000002E-2</v>
      </c>
      <c r="I13" s="2">
        <v>7.3300000000000004E-2</v>
      </c>
      <c r="J13" s="2">
        <v>7.4300000000000005E-2</v>
      </c>
      <c r="K13" s="2">
        <v>6.4600000000000005E-2</v>
      </c>
      <c r="L13" s="2">
        <v>6.2899999999999998E-2</v>
      </c>
      <c r="M13" s="2">
        <v>0.1012</v>
      </c>
      <c r="N13" s="2">
        <v>0.1</v>
      </c>
      <c r="O13" s="2">
        <v>6.6000000000000003E-2</v>
      </c>
      <c r="P13" s="2">
        <v>6.54E-2</v>
      </c>
      <c r="Q13" s="2">
        <v>7.5899999999999995E-2</v>
      </c>
      <c r="R13" s="2">
        <v>8.6099999999999996E-2</v>
      </c>
      <c r="S13" s="2">
        <v>5.4399999999999997E-2</v>
      </c>
      <c r="T13" s="2">
        <v>5.1200000000000002E-2</v>
      </c>
      <c r="U13" s="2">
        <v>7.8399999999999997E-2</v>
      </c>
      <c r="V13" s="2">
        <v>8.2699999999999996E-2</v>
      </c>
      <c r="W13" s="2">
        <v>0.14530000000000001</v>
      </c>
      <c r="X13" s="2">
        <v>0.13600000000000001</v>
      </c>
      <c r="Y13" s="862">
        <v>2.2559999999999998</v>
      </c>
    </row>
    <row r="14" spans="1:25" ht="15" customHeight="1" x14ac:dyDescent="0.2">
      <c r="A14" t="s">
        <v>11</v>
      </c>
      <c r="B14" s="2">
        <v>0.85109999999999997</v>
      </c>
      <c r="C14" s="2">
        <v>0.78</v>
      </c>
      <c r="D14" s="2">
        <v>0.85260000000000002</v>
      </c>
      <c r="E14" s="2">
        <v>0.78690000000000004</v>
      </c>
      <c r="F14" s="2">
        <v>0.54359999999999997</v>
      </c>
      <c r="G14" s="2">
        <v>0.51770000000000005</v>
      </c>
      <c r="H14" s="2">
        <v>2.6133999999999999</v>
      </c>
      <c r="I14" s="2">
        <v>2.6015999999999999</v>
      </c>
      <c r="J14" s="2">
        <v>2.8626</v>
      </c>
      <c r="K14" s="2">
        <v>2.8755000000000002</v>
      </c>
      <c r="L14" s="2">
        <v>0.2913</v>
      </c>
      <c r="M14" s="2">
        <v>0.27760000000000001</v>
      </c>
      <c r="N14" s="2">
        <v>1.087</v>
      </c>
      <c r="O14" s="2">
        <v>1.0448999999999999</v>
      </c>
      <c r="P14" s="2">
        <v>1.492</v>
      </c>
      <c r="Q14" s="2">
        <v>1.5004999999999999</v>
      </c>
      <c r="R14" s="2">
        <v>1.8827</v>
      </c>
      <c r="S14" s="2">
        <v>1.7825</v>
      </c>
      <c r="T14" s="2">
        <v>0.4824</v>
      </c>
      <c r="U14" s="2">
        <v>0.47270000000000001</v>
      </c>
      <c r="V14" s="2">
        <v>0.32300000000000001</v>
      </c>
      <c r="W14" s="2">
        <v>0.30370000000000003</v>
      </c>
      <c r="X14" s="2">
        <v>1.3064</v>
      </c>
      <c r="Y14" s="2">
        <v>1.3321000000000001</v>
      </c>
    </row>
    <row r="15" spans="1:25" ht="15" customHeight="1" x14ac:dyDescent="0.2">
      <c r="A15" t="s">
        <v>12</v>
      </c>
      <c r="B15" s="862">
        <v>1.8548</v>
      </c>
      <c r="C15" s="2">
        <v>7.6899999999999996E-2</v>
      </c>
      <c r="D15" s="2">
        <v>7.2599999999999998E-2</v>
      </c>
      <c r="E15" s="2">
        <v>8.2699999999999996E-2</v>
      </c>
      <c r="F15" s="2">
        <v>8.1799999999999998E-2</v>
      </c>
      <c r="G15" s="2">
        <v>7.7899999999999997E-2</v>
      </c>
      <c r="H15" s="2">
        <v>7.8899999999999998E-2</v>
      </c>
      <c r="I15" s="2">
        <v>8.3799999999999999E-2</v>
      </c>
      <c r="J15" s="2">
        <v>8.0199999999999994E-2</v>
      </c>
      <c r="K15" s="2">
        <v>0.1011</v>
      </c>
      <c r="L15" s="2">
        <v>9.7600000000000006E-2</v>
      </c>
      <c r="M15" s="2">
        <v>6.7299999999999999E-2</v>
      </c>
      <c r="N15" s="2">
        <v>7.0300000000000001E-2</v>
      </c>
      <c r="O15" s="2">
        <v>6.3700000000000007E-2</v>
      </c>
      <c r="P15" s="2">
        <v>6.4000000000000001E-2</v>
      </c>
      <c r="Q15" s="2">
        <v>6.8900000000000003E-2</v>
      </c>
      <c r="R15" s="2">
        <v>6.7900000000000002E-2</v>
      </c>
      <c r="S15" s="2">
        <v>0.09</v>
      </c>
      <c r="T15" s="2">
        <v>8.7999999999999995E-2</v>
      </c>
      <c r="U15" s="2">
        <v>6.5500000000000003E-2</v>
      </c>
      <c r="V15" s="2">
        <v>6.6799999999999998E-2</v>
      </c>
      <c r="W15" s="2">
        <v>6.9599999999999995E-2</v>
      </c>
      <c r="X15" s="2">
        <v>6.7199999999999996E-2</v>
      </c>
      <c r="Y15" s="862">
        <v>1.6741999999999999</v>
      </c>
    </row>
    <row r="16" spans="1:25" ht="15" customHeight="1" x14ac:dyDescent="0.2">
      <c r="A16" t="s">
        <v>13</v>
      </c>
      <c r="B16" s="2">
        <v>0.47549999999999998</v>
      </c>
      <c r="C16" s="2">
        <v>0.4572</v>
      </c>
      <c r="D16" s="2">
        <v>1.0161</v>
      </c>
      <c r="E16" s="2">
        <v>0.94420000000000004</v>
      </c>
      <c r="F16" s="2">
        <v>0.5484</v>
      </c>
      <c r="G16" s="2">
        <v>0.50670000000000004</v>
      </c>
      <c r="H16" s="2">
        <v>0.6139</v>
      </c>
      <c r="I16" s="2">
        <v>0.57740000000000002</v>
      </c>
      <c r="J16" s="2">
        <v>0.39450000000000002</v>
      </c>
      <c r="K16" s="2">
        <v>0.3589</v>
      </c>
      <c r="L16" s="2">
        <v>0.79239999999999999</v>
      </c>
      <c r="M16" s="2">
        <v>0.75249999999999995</v>
      </c>
      <c r="N16" s="2">
        <v>0.31330000000000002</v>
      </c>
      <c r="O16" s="2">
        <v>0.29499999999999998</v>
      </c>
      <c r="P16" s="2">
        <v>1.7672000000000001</v>
      </c>
      <c r="Q16" s="2">
        <v>1.7954000000000001</v>
      </c>
      <c r="R16" s="2">
        <v>1.9866999999999999</v>
      </c>
      <c r="S16" s="2">
        <v>1.8372999999999999</v>
      </c>
      <c r="T16" s="2">
        <v>0.92520000000000002</v>
      </c>
      <c r="U16" s="2">
        <v>0.86550000000000005</v>
      </c>
      <c r="V16" s="2">
        <v>0.37390000000000001</v>
      </c>
      <c r="W16" s="2">
        <v>0.37690000000000001</v>
      </c>
      <c r="X16" s="2">
        <v>0.6452</v>
      </c>
      <c r="Y16" s="2">
        <v>0.64800000000000002</v>
      </c>
    </row>
    <row r="17" spans="1:25" ht="15" customHeight="1" x14ac:dyDescent="0.2">
      <c r="A17" t="s">
        <v>14</v>
      </c>
      <c r="B17" s="862">
        <v>1.5367</v>
      </c>
      <c r="C17" s="2">
        <v>5.0599999999999999E-2</v>
      </c>
      <c r="D17" s="2">
        <v>4.9000000000000002E-2</v>
      </c>
      <c r="E17" s="2">
        <v>0.27779999999999999</v>
      </c>
      <c r="F17" s="2">
        <v>0.27329999999999999</v>
      </c>
      <c r="G17" s="2">
        <v>0.27629999999999999</v>
      </c>
      <c r="H17" s="2">
        <v>0.2823</v>
      </c>
      <c r="I17" s="2">
        <v>0.255</v>
      </c>
      <c r="J17" s="2">
        <v>0.26279999999999998</v>
      </c>
      <c r="K17" s="2">
        <v>0.2326</v>
      </c>
      <c r="L17" s="2">
        <v>0.22209999999999999</v>
      </c>
      <c r="M17" s="2">
        <v>1.3706</v>
      </c>
      <c r="N17" s="2">
        <v>1.3234999999999999</v>
      </c>
      <c r="O17" s="2">
        <v>0.2586</v>
      </c>
      <c r="P17" s="2">
        <v>0.2515</v>
      </c>
      <c r="Q17" s="2">
        <v>2.8020999999999998</v>
      </c>
      <c r="R17" s="2">
        <v>2.8831000000000002</v>
      </c>
      <c r="S17" s="2">
        <v>1.6958</v>
      </c>
      <c r="T17" s="2">
        <v>1.5328999999999999</v>
      </c>
      <c r="U17" s="2">
        <v>1.2087000000000001</v>
      </c>
      <c r="V17" s="2">
        <v>1.1192</v>
      </c>
      <c r="W17" s="2">
        <v>0.86860000000000004</v>
      </c>
      <c r="X17" s="2">
        <v>0.80989999999999995</v>
      </c>
      <c r="Y17" s="862">
        <v>1.3997999999999999</v>
      </c>
    </row>
    <row r="18" spans="1:25" ht="15" customHeight="1" x14ac:dyDescent="0.2">
      <c r="A18" t="s">
        <v>15</v>
      </c>
      <c r="B18" s="2">
        <v>2.3315999999999999</v>
      </c>
      <c r="C18" s="2">
        <v>2.0636000000000001</v>
      </c>
      <c r="D18" s="2">
        <v>0.89349999999999996</v>
      </c>
      <c r="E18" s="2">
        <v>0.80210000000000004</v>
      </c>
      <c r="F18" s="2">
        <v>0.70269999999999999</v>
      </c>
      <c r="G18" s="2">
        <v>0.62070000000000003</v>
      </c>
      <c r="H18" s="2">
        <v>2.4556</v>
      </c>
      <c r="I18" s="2">
        <v>2.3378999999999999</v>
      </c>
      <c r="J18" s="2">
        <v>1.4087000000000001</v>
      </c>
      <c r="K18" s="2">
        <v>1.2255</v>
      </c>
      <c r="L18" s="2">
        <v>2.9238</v>
      </c>
      <c r="M18" s="2">
        <v>2.9033000000000002</v>
      </c>
      <c r="N18" s="2">
        <v>1.9045000000000001</v>
      </c>
      <c r="O18" s="2">
        <v>1.7391000000000001</v>
      </c>
      <c r="P18" s="2">
        <v>1.2867</v>
      </c>
      <c r="Q18" s="2">
        <v>1.2155</v>
      </c>
      <c r="R18" s="2">
        <v>0.63490000000000002</v>
      </c>
      <c r="S18" s="2">
        <v>0.59389999999999998</v>
      </c>
      <c r="T18" s="2">
        <v>0.72470000000000001</v>
      </c>
      <c r="U18" s="2">
        <v>0.69969999999999999</v>
      </c>
      <c r="V18" s="2">
        <v>0.45750000000000002</v>
      </c>
      <c r="W18" s="2">
        <v>0.43509999999999999</v>
      </c>
      <c r="X18" s="2">
        <v>1.4928999999999999</v>
      </c>
      <c r="Y18" s="2">
        <v>1.4027000000000001</v>
      </c>
    </row>
    <row r="19" spans="1:25" ht="15" customHeight="1" x14ac:dyDescent="0.2">
      <c r="A19" t="s">
        <v>16</v>
      </c>
      <c r="B19" s="862">
        <v>0.74629999999999996</v>
      </c>
      <c r="C19" s="2">
        <v>0.61339999999999995</v>
      </c>
      <c r="D19" s="2">
        <v>0.57640000000000002</v>
      </c>
      <c r="E19" s="2">
        <v>0.2928</v>
      </c>
      <c r="F19" s="2">
        <v>0.28939999999999999</v>
      </c>
      <c r="G19" s="2">
        <v>0.43</v>
      </c>
      <c r="H19" s="2">
        <v>0.41149999999999998</v>
      </c>
      <c r="I19" s="2">
        <v>0.38269999999999998</v>
      </c>
      <c r="J19" s="2">
        <v>0.38290000000000002</v>
      </c>
      <c r="K19" s="2">
        <v>0.35659999999999997</v>
      </c>
      <c r="L19" s="2">
        <v>0.33689999999999998</v>
      </c>
      <c r="M19" s="2">
        <v>0.22070000000000001</v>
      </c>
      <c r="N19" s="2">
        <v>0.21410000000000001</v>
      </c>
      <c r="O19" s="2">
        <v>0.90310000000000001</v>
      </c>
      <c r="P19" s="2">
        <v>0.85209999999999997</v>
      </c>
      <c r="Q19" s="2">
        <v>0.90639999999999998</v>
      </c>
      <c r="R19" s="2">
        <v>0.91290000000000004</v>
      </c>
      <c r="S19" s="2">
        <v>2.4198</v>
      </c>
      <c r="T19" s="2">
        <v>2.3043999999999998</v>
      </c>
      <c r="U19" s="2">
        <v>0.23730000000000001</v>
      </c>
      <c r="V19" s="2">
        <v>0.22539999999999999</v>
      </c>
      <c r="W19" s="2">
        <v>1.2901</v>
      </c>
      <c r="X19" s="2">
        <v>1.2398</v>
      </c>
      <c r="Y19" s="862">
        <v>0.66539999999999999</v>
      </c>
    </row>
    <row r="20" spans="1:25" ht="15" customHeight="1" x14ac:dyDescent="0.2">
      <c r="A20" t="s">
        <v>17</v>
      </c>
      <c r="B20" s="2">
        <v>1.1077999999999999</v>
      </c>
      <c r="C20" s="2">
        <v>1.0345</v>
      </c>
      <c r="D20" s="2">
        <v>0.47310000000000002</v>
      </c>
      <c r="E20" s="2">
        <v>0.42830000000000001</v>
      </c>
      <c r="F20" s="2">
        <v>1.8337000000000001</v>
      </c>
      <c r="G20" s="2">
        <v>1.6603000000000001</v>
      </c>
      <c r="H20" s="2">
        <v>0.52010000000000001</v>
      </c>
      <c r="I20" s="2">
        <v>0.47720000000000001</v>
      </c>
      <c r="J20" s="2">
        <v>2.2174</v>
      </c>
      <c r="K20" s="2">
        <v>2.0767000000000002</v>
      </c>
      <c r="L20" s="2">
        <v>0.45710000000000001</v>
      </c>
      <c r="M20" s="2">
        <v>0.435</v>
      </c>
      <c r="N20" s="2">
        <v>1.5033000000000001</v>
      </c>
      <c r="O20" s="2">
        <v>1.3963000000000001</v>
      </c>
      <c r="P20" s="2">
        <v>0.7712</v>
      </c>
      <c r="Q20" s="2">
        <v>0.72819999999999996</v>
      </c>
      <c r="R20" s="2">
        <v>0.4269</v>
      </c>
      <c r="S20" s="2">
        <v>0.38040000000000002</v>
      </c>
      <c r="T20" s="2">
        <v>0.874</v>
      </c>
      <c r="U20" s="2">
        <v>0.84299999999999997</v>
      </c>
      <c r="V20" s="2">
        <v>0.32</v>
      </c>
      <c r="W20" s="2">
        <v>0.29409999999999997</v>
      </c>
      <c r="X20" s="2">
        <v>0.37430000000000002</v>
      </c>
      <c r="Y20" s="2">
        <v>0.36919999999999997</v>
      </c>
    </row>
    <row r="21" spans="1:25" ht="15" customHeight="1" x14ac:dyDescent="0.2">
      <c r="A21" t="s">
        <v>18</v>
      </c>
      <c r="B21" s="862">
        <v>0.3296</v>
      </c>
      <c r="C21" s="2">
        <v>0.49819999999999998</v>
      </c>
      <c r="D21" s="2">
        <v>0.46229999999999999</v>
      </c>
      <c r="E21" s="2">
        <v>0.3508</v>
      </c>
      <c r="F21" s="2">
        <v>0.34560000000000002</v>
      </c>
      <c r="G21" s="2">
        <v>2.8525999999999998</v>
      </c>
      <c r="H21" s="2">
        <v>2.8487</v>
      </c>
      <c r="I21" s="2">
        <v>0.4718</v>
      </c>
      <c r="J21" s="2">
        <v>0.47389999999999999</v>
      </c>
      <c r="K21" s="2">
        <v>0.2097</v>
      </c>
      <c r="L21" s="2">
        <v>0.20030000000000001</v>
      </c>
      <c r="M21" s="2">
        <v>1.4483999999999999</v>
      </c>
      <c r="N21" s="2">
        <v>1.3968</v>
      </c>
      <c r="O21" s="2">
        <v>1.7002999999999999</v>
      </c>
      <c r="P21" s="2">
        <v>1.6102000000000001</v>
      </c>
      <c r="Q21" s="2">
        <v>0.94589999999999996</v>
      </c>
      <c r="R21" s="2">
        <v>0.91469999999999996</v>
      </c>
      <c r="S21" s="2">
        <v>0.80159999999999998</v>
      </c>
      <c r="T21" s="2">
        <v>0.75560000000000005</v>
      </c>
      <c r="U21" s="2">
        <v>2.5486</v>
      </c>
      <c r="V21" s="2">
        <v>2.4293</v>
      </c>
      <c r="W21" s="2">
        <v>1.7173</v>
      </c>
      <c r="X21" s="2">
        <v>1.6438999999999999</v>
      </c>
      <c r="Y21" s="862">
        <v>0.33040000000000003</v>
      </c>
    </row>
    <row r="22" spans="1:25" ht="15" customHeight="1" x14ac:dyDescent="0.2">
      <c r="A22" t="s">
        <v>19</v>
      </c>
      <c r="B22" s="2">
        <v>0.3594</v>
      </c>
      <c r="C22" s="2">
        <v>0.32540000000000002</v>
      </c>
      <c r="D22" s="2">
        <v>0.24249999999999999</v>
      </c>
      <c r="E22" s="2">
        <v>0.2261</v>
      </c>
      <c r="F22" s="2">
        <v>1.9542999999999999</v>
      </c>
      <c r="G22" s="2">
        <v>1.8126</v>
      </c>
      <c r="H22" s="2">
        <v>1.0121</v>
      </c>
      <c r="I22" s="2">
        <v>0.90510000000000002</v>
      </c>
      <c r="J22" s="2">
        <v>0.38829999999999998</v>
      </c>
      <c r="K22" s="2">
        <v>0.35199999999999998</v>
      </c>
      <c r="L22" s="2">
        <v>0.31490000000000001</v>
      </c>
      <c r="M22" s="2">
        <v>0.30280000000000001</v>
      </c>
      <c r="N22" s="2">
        <v>0.61329999999999996</v>
      </c>
      <c r="O22" s="2">
        <v>0.59060000000000001</v>
      </c>
      <c r="P22" s="2">
        <v>0.24579999999999999</v>
      </c>
      <c r="Q22" s="2">
        <v>0.2301</v>
      </c>
      <c r="R22" s="2">
        <v>0.84130000000000005</v>
      </c>
      <c r="S22" s="2">
        <v>0.78590000000000004</v>
      </c>
      <c r="T22" s="2">
        <v>1.0019</v>
      </c>
      <c r="U22" s="2">
        <v>0.94199999999999995</v>
      </c>
      <c r="V22" s="2">
        <v>2.153</v>
      </c>
      <c r="W22" s="2">
        <v>2.1190000000000002</v>
      </c>
      <c r="X22" s="2">
        <v>1.3360000000000001</v>
      </c>
      <c r="Y22" s="2">
        <v>1.2301</v>
      </c>
    </row>
    <row r="23" spans="1:25" ht="15" customHeight="1" x14ac:dyDescent="0.2">
      <c r="A23" t="s">
        <v>20</v>
      </c>
      <c r="B23" s="862">
        <v>0.16669999999999999</v>
      </c>
      <c r="C23" s="2">
        <v>1.3956</v>
      </c>
      <c r="D23" s="2">
        <v>1.3015000000000001</v>
      </c>
      <c r="E23" s="2">
        <v>0.9335</v>
      </c>
      <c r="F23" s="2">
        <v>0.84189999999999998</v>
      </c>
      <c r="G23" s="2">
        <v>2.8822000000000001</v>
      </c>
      <c r="H23" s="2">
        <v>2.8542999999999998</v>
      </c>
      <c r="I23" s="2">
        <v>0.38600000000000001</v>
      </c>
      <c r="J23" s="2">
        <v>0.37409999999999999</v>
      </c>
      <c r="K23" s="2">
        <v>0.71589999999999998</v>
      </c>
      <c r="L23" s="2">
        <v>0.64049999999999996</v>
      </c>
      <c r="M23" s="2">
        <v>0.56130000000000002</v>
      </c>
      <c r="N23" s="2">
        <v>0.50539999999999996</v>
      </c>
      <c r="O23" s="2">
        <v>0.40089999999999998</v>
      </c>
      <c r="P23" s="2">
        <v>0.3553</v>
      </c>
      <c r="Q23" s="2">
        <v>0.54090000000000005</v>
      </c>
      <c r="R23" s="2">
        <v>0.51619999999999999</v>
      </c>
      <c r="S23" s="2">
        <v>0.4017</v>
      </c>
      <c r="T23" s="2">
        <v>0.35570000000000002</v>
      </c>
      <c r="U23" s="2">
        <v>0.23910000000000001</v>
      </c>
      <c r="V23" s="2">
        <v>0.22939999999999999</v>
      </c>
      <c r="W23" s="2">
        <v>0.39639999999999997</v>
      </c>
      <c r="X23" s="2">
        <v>0.35809999999999997</v>
      </c>
      <c r="Y23" s="862">
        <v>0.17280000000000001</v>
      </c>
    </row>
    <row r="24" spans="1:25" ht="15" customHeight="1" x14ac:dyDescent="0.2">
      <c r="A24" t="s">
        <v>21</v>
      </c>
      <c r="B24" s="2">
        <v>0.88360000000000005</v>
      </c>
      <c r="C24" s="2">
        <v>0.7661</v>
      </c>
      <c r="D24" s="2">
        <v>0.68389999999999995</v>
      </c>
      <c r="E24" s="2">
        <v>0.59289999999999998</v>
      </c>
      <c r="F24" s="2">
        <v>1.1539999999999999</v>
      </c>
      <c r="G24" s="2">
        <v>1.052</v>
      </c>
      <c r="H24" s="2">
        <v>1.92</v>
      </c>
      <c r="I24" s="2">
        <v>1.7664</v>
      </c>
      <c r="J24" s="2">
        <v>0.46229999999999999</v>
      </c>
      <c r="K24" s="2">
        <v>0.40579999999999999</v>
      </c>
      <c r="L24" s="2">
        <v>0.56430000000000002</v>
      </c>
      <c r="M24" s="2">
        <v>0.49759999999999999</v>
      </c>
      <c r="N24" s="2">
        <v>1.5521</v>
      </c>
      <c r="O24" s="2">
        <v>1.3983000000000001</v>
      </c>
      <c r="P24" s="2">
        <v>0.31680000000000003</v>
      </c>
      <c r="Q24" s="2">
        <v>0.28539999999999999</v>
      </c>
      <c r="R24" s="2">
        <v>2.7902999999999998</v>
      </c>
      <c r="S24" s="2">
        <v>2.7660999999999998</v>
      </c>
      <c r="T24" s="2">
        <v>1.2264999999999999</v>
      </c>
      <c r="U24" s="2">
        <v>1.1279999999999999</v>
      </c>
      <c r="V24" s="2">
        <v>0.55640000000000001</v>
      </c>
      <c r="W24" s="2">
        <v>0.51339999999999997</v>
      </c>
      <c r="X24" s="2">
        <v>0.98250000000000004</v>
      </c>
      <c r="Y24" s="2">
        <v>0.95740000000000003</v>
      </c>
    </row>
    <row r="25" spans="1:25" ht="15" customHeight="1" x14ac:dyDescent="0.2">
      <c r="A25" t="s">
        <v>22</v>
      </c>
      <c r="B25" s="862">
        <v>4.82E-2</v>
      </c>
      <c r="C25" s="2">
        <v>0.41980000000000001</v>
      </c>
      <c r="D25" s="2">
        <v>0.38030000000000003</v>
      </c>
      <c r="E25" s="2">
        <v>0.3659</v>
      </c>
      <c r="F25" s="2">
        <v>0.35049999999999998</v>
      </c>
      <c r="G25" s="2">
        <v>0.35170000000000001</v>
      </c>
      <c r="H25" s="2">
        <v>0.34699999999999998</v>
      </c>
      <c r="I25" s="2">
        <v>1.2661</v>
      </c>
      <c r="J25" s="2">
        <v>1.2001999999999999</v>
      </c>
      <c r="K25" s="2">
        <v>0.87619999999999998</v>
      </c>
      <c r="L25" s="2">
        <v>0.82069999999999999</v>
      </c>
      <c r="M25" s="2">
        <v>0.9042</v>
      </c>
      <c r="N25" s="2">
        <v>0.82840000000000003</v>
      </c>
      <c r="O25" s="2">
        <v>0.64259999999999995</v>
      </c>
      <c r="P25" s="2">
        <v>0.59470000000000001</v>
      </c>
      <c r="Q25" s="2">
        <v>0.34210000000000002</v>
      </c>
      <c r="R25" s="2">
        <v>0.32179999999999997</v>
      </c>
      <c r="S25" s="2">
        <v>0.59299999999999997</v>
      </c>
      <c r="T25" s="2">
        <v>0.52</v>
      </c>
      <c r="U25" s="2">
        <v>0.34570000000000001</v>
      </c>
      <c r="V25" s="2">
        <v>0.30790000000000001</v>
      </c>
      <c r="W25" s="2">
        <v>0.42609999999999998</v>
      </c>
      <c r="X25" s="2">
        <v>0.373</v>
      </c>
      <c r="Y25" s="862">
        <v>7.4399999999999994E-2</v>
      </c>
    </row>
    <row r="26" spans="1:25" ht="15" customHeight="1" x14ac:dyDescent="0.2">
      <c r="A26" t="s">
        <v>23</v>
      </c>
      <c r="B26" s="2">
        <v>1.0426</v>
      </c>
      <c r="C26" s="2">
        <v>0.90949999999999998</v>
      </c>
      <c r="D26" s="2">
        <v>2.6391</v>
      </c>
      <c r="E26" s="2">
        <v>2.4727999999999999</v>
      </c>
      <c r="F26" s="2">
        <v>1.1543000000000001</v>
      </c>
      <c r="G26" s="2">
        <v>1</v>
      </c>
      <c r="H26" s="2">
        <v>1.2507999999999999</v>
      </c>
      <c r="I26" s="2">
        <v>1.1432</v>
      </c>
      <c r="J26" s="2">
        <v>0.57869999999999999</v>
      </c>
      <c r="K26" s="2">
        <v>0.51349999999999996</v>
      </c>
      <c r="L26" s="2">
        <v>0.65910000000000002</v>
      </c>
      <c r="M26" s="2">
        <v>0.61170000000000002</v>
      </c>
      <c r="N26" s="2">
        <v>0.34620000000000001</v>
      </c>
      <c r="O26" s="2">
        <v>0.32219999999999999</v>
      </c>
      <c r="P26" s="2">
        <v>0.98209999999999997</v>
      </c>
      <c r="Q26" s="2">
        <v>0.92190000000000005</v>
      </c>
      <c r="R26" s="2">
        <v>0.31990000000000002</v>
      </c>
      <c r="S26" s="2">
        <v>0.29060000000000002</v>
      </c>
      <c r="T26" s="2">
        <v>1.0219</v>
      </c>
      <c r="U26" s="2">
        <v>0.9607</v>
      </c>
      <c r="V26" s="2">
        <v>0.63819999999999999</v>
      </c>
      <c r="W26" s="2">
        <v>0.57769999999999999</v>
      </c>
      <c r="X26" s="2">
        <v>0.38479999999999998</v>
      </c>
      <c r="Y26" s="2">
        <v>0.34739999999999999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2.71645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2.4205999999999999</v>
      </c>
      <c r="R51" t="s">
        <v>319</v>
      </c>
      <c r="S51">
        <v>0.98407154274548259</v>
      </c>
    </row>
    <row r="52" spans="2:26" ht="15" customHeight="1" x14ac:dyDescent="0.2">
      <c r="B52" t="s">
        <v>209</v>
      </c>
      <c r="C52">
        <v>100</v>
      </c>
      <c r="D52" s="3">
        <f>AVERAGE(B15,Y15)</f>
        <v>1.7645</v>
      </c>
      <c r="R52" t="s">
        <v>320</v>
      </c>
      <c r="S52">
        <v>0.96839680124147409</v>
      </c>
    </row>
    <row r="53" spans="2:26" ht="15" customHeight="1" x14ac:dyDescent="0.2">
      <c r="B53" t="s">
        <v>210</v>
      </c>
      <c r="C53">
        <v>80</v>
      </c>
      <c r="D53" s="3">
        <f>AVERAGE(B17,Y17)</f>
        <v>1.4682499999999998</v>
      </c>
      <c r="R53" t="s">
        <v>321</v>
      </c>
      <c r="S53">
        <v>0.96207616148976882</v>
      </c>
    </row>
    <row r="54" spans="2:26" ht="15" customHeight="1" x14ac:dyDescent="0.2">
      <c r="B54" t="s">
        <v>211</v>
      </c>
      <c r="C54">
        <v>40</v>
      </c>
      <c r="D54" s="3">
        <f>AVERAGE(B19,Y19)</f>
        <v>0.70584999999999998</v>
      </c>
      <c r="R54" t="s">
        <v>322</v>
      </c>
      <c r="S54">
        <v>0.19547316863518677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0.33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0.16975000000000001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5.8541873102900279</v>
      </c>
      <c r="U59">
        <v>5.8541873102900279</v>
      </c>
      <c r="V59">
        <v>153.21183286552895</v>
      </c>
      <c r="W59">
        <v>6.0977854489641034E-5</v>
      </c>
    </row>
    <row r="60" spans="2:26" ht="15" customHeight="1" x14ac:dyDescent="0.2">
      <c r="R60" t="s">
        <v>326</v>
      </c>
      <c r="S60">
        <v>5</v>
      </c>
      <c r="T60">
        <v>0.19104879828140081</v>
      </c>
      <c r="U60">
        <v>3.8209759656280165E-2</v>
      </c>
    </row>
    <row r="61" spans="2:26" ht="15" customHeight="1" thickBot="1" x14ac:dyDescent="0.25">
      <c r="R61" s="15" t="s">
        <v>327</v>
      </c>
      <c r="S61" s="15">
        <v>6</v>
      </c>
      <c r="T61" s="15">
        <v>6.0452361085714283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0.16190579710144926</v>
      </c>
      <c r="T64">
        <v>0.12227691966553721</v>
      </c>
      <c r="U64">
        <v>1.3240912311522772</v>
      </c>
      <c r="V64">
        <v>0.24277139449779711</v>
      </c>
      <c r="W64">
        <v>-0.15241703150834163</v>
      </c>
      <c r="X64">
        <v>0.47622862571124014</v>
      </c>
      <c r="Y64">
        <v>-0.15241703150834163</v>
      </c>
      <c r="Z64">
        <v>0.47622862571124014</v>
      </c>
    </row>
    <row r="65" spans="18:26" ht="15" customHeight="1" thickBot="1" x14ac:dyDescent="0.25">
      <c r="R65" s="15" t="s">
        <v>340</v>
      </c>
      <c r="S65" s="15">
        <v>1.4070099033816426E-2</v>
      </c>
      <c r="T65" s="15">
        <v>1.1367134539097044E-3</v>
      </c>
      <c r="U65" s="15">
        <v>12.377876751104322</v>
      </c>
      <c r="V65" s="15">
        <v>6.0977854489641034E-5</v>
      </c>
      <c r="W65" s="15">
        <v>1.1148084076872723E-2</v>
      </c>
      <c r="X65" s="15">
        <v>1.699211399076013E-2</v>
      </c>
      <c r="Y65" s="15">
        <v>1.1148084076872723E-2</v>
      </c>
      <c r="Z65" s="15">
        <v>1.699211399076013E-2</v>
      </c>
    </row>
  </sheetData>
  <pageMargins left="0.75" right="0.75" top="1" bottom="1" header="0.5" footer="0.5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465E-03EE-47B2-A019-DDB32B440BB3}">
  <dimension ref="A1:Z65"/>
  <sheetViews>
    <sheetView topLeftCell="A7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5432</v>
      </c>
    </row>
    <row r="3" spans="1:25" ht="15" customHeight="1" x14ac:dyDescent="0.2">
      <c r="A3" t="s">
        <v>5433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2.8020999999999998</v>
      </c>
      <c r="C11" s="2">
        <v>0.61229999999999996</v>
      </c>
      <c r="D11" s="2">
        <v>0.55130000000000001</v>
      </c>
      <c r="E11" s="2">
        <v>1.6641999999999999</v>
      </c>
      <c r="F11" s="2">
        <v>1.4681999999999999</v>
      </c>
      <c r="G11" s="2">
        <v>0.54420000000000002</v>
      </c>
      <c r="H11" s="2">
        <v>0.47760000000000002</v>
      </c>
      <c r="I11" s="2">
        <v>1.7052</v>
      </c>
      <c r="J11" s="2">
        <v>1.6109</v>
      </c>
      <c r="K11" s="2">
        <v>0.47670000000000001</v>
      </c>
      <c r="L11" s="2">
        <v>0.44969999999999999</v>
      </c>
      <c r="M11" s="2">
        <v>2.4559000000000002</v>
      </c>
      <c r="N11" s="2">
        <v>2.3311000000000002</v>
      </c>
      <c r="O11" s="2">
        <v>0.6109</v>
      </c>
      <c r="P11" s="2">
        <v>0.54179999999999995</v>
      </c>
      <c r="Q11" s="2">
        <v>0.39839999999999998</v>
      </c>
      <c r="R11" s="2">
        <v>0.35489999999999999</v>
      </c>
      <c r="S11" s="2">
        <v>0.74629999999999996</v>
      </c>
      <c r="T11" s="2">
        <v>0.65849999999999997</v>
      </c>
      <c r="U11" s="2">
        <v>2.8687999999999998</v>
      </c>
      <c r="V11" s="2">
        <v>2.8559999999999999</v>
      </c>
      <c r="W11" s="2">
        <v>2.7033</v>
      </c>
      <c r="X11" s="2">
        <v>2.5562999999999998</v>
      </c>
      <c r="Y11" s="77">
        <v>2.4676</v>
      </c>
    </row>
    <row r="12" spans="1:25" ht="15" customHeight="1" x14ac:dyDescent="0.2">
      <c r="A12" t="s">
        <v>9</v>
      </c>
      <c r="B12" s="2">
        <v>0.84289999999999998</v>
      </c>
      <c r="C12" s="2">
        <v>0.71099999999999997</v>
      </c>
      <c r="D12" s="2">
        <v>0.1711</v>
      </c>
      <c r="E12" s="2">
        <v>0.16539999999999999</v>
      </c>
      <c r="F12" s="2">
        <v>0.47489999999999999</v>
      </c>
      <c r="G12" s="2">
        <v>0.42749999999999999</v>
      </c>
      <c r="H12" s="2">
        <v>0.4637</v>
      </c>
      <c r="I12" s="2">
        <v>0.43080000000000002</v>
      </c>
      <c r="J12" s="2">
        <v>1.5014000000000001</v>
      </c>
      <c r="K12" s="2">
        <v>1.3657999999999999</v>
      </c>
      <c r="L12" s="2">
        <v>0.2036</v>
      </c>
      <c r="M12" s="2">
        <v>0.1963</v>
      </c>
      <c r="N12" s="2">
        <v>2.5148999999999999</v>
      </c>
      <c r="O12" s="2">
        <v>2.3527999999999998</v>
      </c>
      <c r="P12" s="2">
        <v>0.51200000000000001</v>
      </c>
      <c r="Q12" s="2">
        <v>0.47489999999999999</v>
      </c>
      <c r="R12" s="2">
        <v>0.33069999999999999</v>
      </c>
      <c r="S12" s="2">
        <v>0.31990000000000002</v>
      </c>
      <c r="T12" s="2">
        <v>9.0499999999999997E-2</v>
      </c>
      <c r="U12" s="2">
        <v>9.1399999999999995E-2</v>
      </c>
      <c r="V12" s="2">
        <v>1.2202</v>
      </c>
      <c r="W12" s="2">
        <v>1.1214</v>
      </c>
      <c r="X12" s="2">
        <v>2.7761999999999998</v>
      </c>
      <c r="Y12" s="2">
        <v>2.7473999999999998</v>
      </c>
    </row>
    <row r="13" spans="1:25" ht="15" customHeight="1" x14ac:dyDescent="0.2">
      <c r="A13" t="s">
        <v>10</v>
      </c>
      <c r="B13" s="77">
        <v>2.4986999999999999</v>
      </c>
      <c r="C13" s="2">
        <v>1.6776</v>
      </c>
      <c r="D13" s="2">
        <v>1.6022000000000001</v>
      </c>
      <c r="E13" s="2">
        <v>0.80700000000000005</v>
      </c>
      <c r="F13" s="2">
        <v>0.7409</v>
      </c>
      <c r="G13" s="2">
        <v>0.33250000000000002</v>
      </c>
      <c r="H13" s="2">
        <v>0.31369999999999998</v>
      </c>
      <c r="I13" s="2">
        <v>2.1735000000000002</v>
      </c>
      <c r="J13" s="2">
        <v>2.1015999999999999</v>
      </c>
      <c r="K13" s="2">
        <v>0.45739999999999997</v>
      </c>
      <c r="L13" s="2">
        <v>0.43709999999999999</v>
      </c>
      <c r="M13" s="2">
        <v>1.0671999999999999</v>
      </c>
      <c r="N13" s="2">
        <v>1.0597000000000001</v>
      </c>
      <c r="O13" s="2">
        <v>0.48720000000000002</v>
      </c>
      <c r="P13" s="2">
        <v>0.45169999999999999</v>
      </c>
      <c r="Q13" s="2">
        <v>0.55879999999999996</v>
      </c>
      <c r="R13" s="2">
        <v>0.51439999999999997</v>
      </c>
      <c r="S13" s="2">
        <v>1.6067</v>
      </c>
      <c r="T13" s="2">
        <v>1.5229999999999999</v>
      </c>
      <c r="U13" s="2">
        <v>0.36559999999999998</v>
      </c>
      <c r="V13" s="2">
        <v>0.34570000000000001</v>
      </c>
      <c r="W13" s="2">
        <v>1.6256999999999999</v>
      </c>
      <c r="X13" s="2">
        <v>1.4026000000000001</v>
      </c>
      <c r="Y13" s="77">
        <v>2.1137000000000001</v>
      </c>
    </row>
    <row r="14" spans="1:25" ht="15" customHeight="1" x14ac:dyDescent="0.2">
      <c r="A14" t="s">
        <v>11</v>
      </c>
      <c r="B14" s="2">
        <v>0.26369999999999999</v>
      </c>
      <c r="C14" s="2">
        <v>0.25669999999999998</v>
      </c>
      <c r="D14" s="2">
        <v>6.7199999999999996E-2</v>
      </c>
      <c r="E14" s="2">
        <v>6.3500000000000001E-2</v>
      </c>
      <c r="F14" s="2">
        <v>0.1046</v>
      </c>
      <c r="G14" s="2">
        <v>0.109</v>
      </c>
      <c r="H14" s="2">
        <v>1.9762999999999999</v>
      </c>
      <c r="I14" s="2">
        <v>1.9118999999999999</v>
      </c>
      <c r="J14" s="2">
        <v>0.39040000000000002</v>
      </c>
      <c r="K14" s="2">
        <v>0.37059999999999998</v>
      </c>
      <c r="L14" s="2">
        <v>1.1212</v>
      </c>
      <c r="M14" s="2">
        <v>1.0156000000000001</v>
      </c>
      <c r="N14" s="2">
        <v>0.31409999999999999</v>
      </c>
      <c r="O14" s="2">
        <v>0.28039999999999998</v>
      </c>
      <c r="P14" s="2">
        <v>0.58450000000000002</v>
      </c>
      <c r="Q14" s="2">
        <v>0.55640000000000001</v>
      </c>
      <c r="R14" s="2">
        <v>1.631</v>
      </c>
      <c r="S14" s="2">
        <v>1.5993999999999999</v>
      </c>
      <c r="T14" s="2">
        <v>0.80830000000000002</v>
      </c>
      <c r="U14" s="2">
        <v>0.80300000000000005</v>
      </c>
      <c r="V14" s="2">
        <v>0.6754</v>
      </c>
      <c r="W14" s="2">
        <v>0.65300000000000002</v>
      </c>
      <c r="X14" s="2">
        <v>0.35510000000000003</v>
      </c>
      <c r="Y14" s="2">
        <v>0.34649999999999997</v>
      </c>
    </row>
    <row r="15" spans="1:25" ht="15" customHeight="1" x14ac:dyDescent="0.2">
      <c r="A15" t="s">
        <v>12</v>
      </c>
      <c r="B15" s="77">
        <v>1.9215</v>
      </c>
      <c r="C15" s="2">
        <v>0.70430000000000004</v>
      </c>
      <c r="D15" s="2">
        <v>0.66169999999999995</v>
      </c>
      <c r="E15" s="2">
        <v>2.6292</v>
      </c>
      <c r="F15" s="2">
        <v>2.6635</v>
      </c>
      <c r="G15" s="2">
        <v>1.3597999999999999</v>
      </c>
      <c r="H15" s="2">
        <v>1.3313999999999999</v>
      </c>
      <c r="I15" s="2">
        <v>0.81410000000000005</v>
      </c>
      <c r="J15" s="2">
        <v>0.80740000000000001</v>
      </c>
      <c r="K15" s="2">
        <v>0.26450000000000001</v>
      </c>
      <c r="L15" s="2">
        <v>0.25669999999999998</v>
      </c>
      <c r="M15" s="2">
        <v>2.6795</v>
      </c>
      <c r="N15" s="2">
        <v>2.6996000000000002</v>
      </c>
      <c r="O15" s="2">
        <v>2.1957</v>
      </c>
      <c r="P15" s="2">
        <v>2.1467999999999998</v>
      </c>
      <c r="Q15" s="2">
        <v>1.5343</v>
      </c>
      <c r="R15" s="2">
        <v>1.4738</v>
      </c>
      <c r="S15" s="2">
        <v>1.4535</v>
      </c>
      <c r="T15" s="2">
        <v>1.3434999999999999</v>
      </c>
      <c r="U15" s="2">
        <v>0.7026</v>
      </c>
      <c r="V15" s="2">
        <v>0.64180000000000004</v>
      </c>
      <c r="W15" s="2">
        <v>0.35949999999999999</v>
      </c>
      <c r="X15" s="2">
        <v>0.33289999999999997</v>
      </c>
      <c r="Y15" s="77">
        <v>1.6456</v>
      </c>
    </row>
    <row r="16" spans="1:25" ht="15" customHeight="1" x14ac:dyDescent="0.2">
      <c r="A16" t="s">
        <v>13</v>
      </c>
      <c r="B16" s="2">
        <v>2.9554</v>
      </c>
      <c r="C16" s="2">
        <v>2.9142999999999999</v>
      </c>
      <c r="D16" s="2">
        <v>2.8134000000000001</v>
      </c>
      <c r="E16" s="2">
        <v>2.7359</v>
      </c>
      <c r="F16" s="2">
        <v>1.6313</v>
      </c>
      <c r="G16" s="2">
        <v>1.4693000000000001</v>
      </c>
      <c r="H16" s="2">
        <v>0.79430000000000001</v>
      </c>
      <c r="I16" s="2">
        <v>0.73080000000000001</v>
      </c>
      <c r="J16" s="2">
        <v>0.7923</v>
      </c>
      <c r="K16" s="2">
        <v>0.72950000000000004</v>
      </c>
      <c r="L16" s="2">
        <v>0.53859999999999997</v>
      </c>
      <c r="M16" s="2">
        <v>0.50649999999999995</v>
      </c>
      <c r="N16" s="2">
        <v>1.7062999999999999</v>
      </c>
      <c r="O16" s="2">
        <v>1.5391999999999999</v>
      </c>
      <c r="P16" s="2">
        <v>0.50900000000000001</v>
      </c>
      <c r="Q16" s="2">
        <v>0.4909</v>
      </c>
      <c r="R16" s="2">
        <v>0.81130000000000002</v>
      </c>
      <c r="S16" s="2">
        <v>0.75280000000000002</v>
      </c>
      <c r="T16" s="2">
        <v>0.59419999999999995</v>
      </c>
      <c r="U16" s="2">
        <v>0.58030000000000004</v>
      </c>
      <c r="V16" s="2">
        <v>1.7907</v>
      </c>
      <c r="W16" s="2">
        <v>1.7956000000000001</v>
      </c>
      <c r="X16" s="2">
        <v>1.0034000000000001</v>
      </c>
      <c r="Y16" s="2">
        <v>0.93120000000000003</v>
      </c>
    </row>
    <row r="17" spans="1:25" ht="15" customHeight="1" x14ac:dyDescent="0.2">
      <c r="A17" t="s">
        <v>14</v>
      </c>
      <c r="B17" s="77">
        <v>1.5</v>
      </c>
      <c r="C17" s="2">
        <v>0.25359999999999999</v>
      </c>
      <c r="D17" s="2">
        <v>0.2447</v>
      </c>
      <c r="E17" s="2">
        <v>2.6610999999999998</v>
      </c>
      <c r="F17" s="2">
        <v>2.6362000000000001</v>
      </c>
      <c r="G17" s="2">
        <v>0.34599999999999997</v>
      </c>
      <c r="H17" s="2">
        <v>0.34029999999999999</v>
      </c>
      <c r="I17" s="2">
        <v>0.2185</v>
      </c>
      <c r="J17" s="2">
        <v>0.218</v>
      </c>
      <c r="K17" s="2">
        <v>0.57850000000000001</v>
      </c>
      <c r="L17" s="2">
        <v>0.61509999999999998</v>
      </c>
      <c r="M17" s="2">
        <v>0.41930000000000001</v>
      </c>
      <c r="N17" s="2">
        <v>0.41949999999999998</v>
      </c>
      <c r="O17" s="2">
        <v>0.57499999999999996</v>
      </c>
      <c r="P17" s="2">
        <v>0.57050000000000001</v>
      </c>
      <c r="Q17" s="2">
        <v>0.64939999999999998</v>
      </c>
      <c r="R17" s="2">
        <v>0.62409999999999999</v>
      </c>
      <c r="S17" s="2">
        <v>0.49</v>
      </c>
      <c r="T17" s="2">
        <v>0.46989999999999998</v>
      </c>
      <c r="U17" s="2">
        <v>1.1427</v>
      </c>
      <c r="V17" s="2">
        <v>1.1108</v>
      </c>
      <c r="W17" s="2">
        <v>0.42270000000000002</v>
      </c>
      <c r="X17" s="2">
        <v>0.39810000000000001</v>
      </c>
      <c r="Y17" s="77">
        <v>1.2625999999999999</v>
      </c>
    </row>
    <row r="18" spans="1:25" ht="15" customHeight="1" x14ac:dyDescent="0.2">
      <c r="A18" t="s">
        <v>15</v>
      </c>
      <c r="B18" s="2">
        <v>1.0797000000000001</v>
      </c>
      <c r="C18" s="2">
        <v>0.91690000000000005</v>
      </c>
      <c r="D18" s="2">
        <v>2.8915999999999999</v>
      </c>
      <c r="E18" s="2">
        <v>2.8386999999999998</v>
      </c>
      <c r="F18" s="2">
        <v>2.8403999999999998</v>
      </c>
      <c r="G18" s="2">
        <v>2.8123999999999998</v>
      </c>
      <c r="H18" s="2">
        <v>1.0649999999999999</v>
      </c>
      <c r="I18" s="2">
        <v>0.97030000000000005</v>
      </c>
      <c r="J18" s="2">
        <v>0.70089999999999997</v>
      </c>
      <c r="K18" s="2">
        <v>0.62590000000000001</v>
      </c>
      <c r="L18" s="2">
        <v>0.49149999999999999</v>
      </c>
      <c r="M18" s="2">
        <v>0.45179999999999998</v>
      </c>
      <c r="N18" s="2">
        <v>0.21099999999999999</v>
      </c>
      <c r="O18" s="2">
        <v>0.19570000000000001</v>
      </c>
      <c r="P18" s="2">
        <v>1.6146</v>
      </c>
      <c r="Q18" s="2">
        <v>1.5619000000000001</v>
      </c>
      <c r="R18" s="2">
        <v>0.28060000000000002</v>
      </c>
      <c r="S18" s="2">
        <v>0.27150000000000002</v>
      </c>
      <c r="T18" s="2">
        <v>0.79679999999999995</v>
      </c>
      <c r="U18" s="2">
        <v>0.71950000000000003</v>
      </c>
      <c r="V18" s="2">
        <v>1.2547999999999999</v>
      </c>
      <c r="W18" s="2">
        <v>1.1803999999999999</v>
      </c>
      <c r="X18" s="2">
        <v>1.9779</v>
      </c>
      <c r="Y18" s="2">
        <v>1.8648</v>
      </c>
    </row>
    <row r="19" spans="1:25" ht="15" customHeight="1" x14ac:dyDescent="0.2">
      <c r="A19" t="s">
        <v>16</v>
      </c>
      <c r="B19" s="77">
        <v>0.69340000000000002</v>
      </c>
      <c r="C19" s="2">
        <v>1.7896000000000001</v>
      </c>
      <c r="D19" s="2">
        <v>1.7684</v>
      </c>
      <c r="E19" s="2">
        <v>1.1056999999999999</v>
      </c>
      <c r="F19" s="2">
        <v>1.0739000000000001</v>
      </c>
      <c r="G19" s="2">
        <v>2.2906</v>
      </c>
      <c r="H19" s="2">
        <v>2.2850000000000001</v>
      </c>
      <c r="I19" s="2">
        <v>0.9012</v>
      </c>
      <c r="J19" s="2">
        <v>0.91359999999999997</v>
      </c>
      <c r="K19" s="2">
        <v>0.9395</v>
      </c>
      <c r="L19" s="2">
        <v>0.89090000000000003</v>
      </c>
      <c r="M19" s="2">
        <v>0.54349999999999998</v>
      </c>
      <c r="N19" s="2">
        <v>0.54600000000000004</v>
      </c>
      <c r="O19" s="2">
        <v>1.3872</v>
      </c>
      <c r="P19" s="2">
        <v>1.3747</v>
      </c>
      <c r="Q19" s="2">
        <v>0.5544</v>
      </c>
      <c r="R19" s="2">
        <v>0.52729999999999999</v>
      </c>
      <c r="S19" s="2">
        <v>0.94769999999999999</v>
      </c>
      <c r="T19" s="2">
        <v>0.91779999999999995</v>
      </c>
      <c r="U19" s="2">
        <v>2.0623999999999998</v>
      </c>
      <c r="V19" s="2">
        <v>1.9662999999999999</v>
      </c>
      <c r="W19" s="2">
        <v>2.5585</v>
      </c>
      <c r="X19" s="2">
        <v>2.4361000000000002</v>
      </c>
      <c r="Y19" s="77">
        <v>0.67010000000000003</v>
      </c>
    </row>
    <row r="20" spans="1:25" ht="15" customHeight="1" x14ac:dyDescent="0.2">
      <c r="A20" t="s">
        <v>17</v>
      </c>
      <c r="B20" s="2">
        <v>0.25019999999999998</v>
      </c>
      <c r="C20" s="2">
        <v>0.2258</v>
      </c>
      <c r="D20" s="2">
        <v>2.7227000000000001</v>
      </c>
      <c r="E20" s="2">
        <v>2.6408999999999998</v>
      </c>
      <c r="F20" s="2">
        <v>0.63600000000000001</v>
      </c>
      <c r="G20" s="2">
        <v>0.58350000000000002</v>
      </c>
      <c r="H20" s="2">
        <v>2.2523</v>
      </c>
      <c r="I20" s="2">
        <v>2.1507999999999998</v>
      </c>
      <c r="J20" s="2">
        <v>1.7709999999999999</v>
      </c>
      <c r="K20" s="2">
        <v>1.6327</v>
      </c>
      <c r="L20" s="2">
        <v>0.84079999999999999</v>
      </c>
      <c r="M20" s="2">
        <v>0.74339999999999995</v>
      </c>
      <c r="N20" s="2">
        <v>0.64539999999999997</v>
      </c>
      <c r="O20" s="2">
        <v>0.58499999999999996</v>
      </c>
      <c r="P20" s="2">
        <v>0.61529999999999996</v>
      </c>
      <c r="Q20" s="2">
        <v>0.57320000000000004</v>
      </c>
      <c r="R20" s="2">
        <v>0.67300000000000004</v>
      </c>
      <c r="S20" s="2">
        <v>0.61639999999999995</v>
      </c>
      <c r="T20" s="2">
        <v>0.60529999999999995</v>
      </c>
      <c r="U20" s="2">
        <v>0.58189999999999997</v>
      </c>
      <c r="V20" s="2">
        <v>0.4526</v>
      </c>
      <c r="W20" s="2">
        <v>0.43940000000000001</v>
      </c>
      <c r="X20" s="2">
        <v>0.73660000000000003</v>
      </c>
      <c r="Y20" s="2">
        <v>0.75980000000000003</v>
      </c>
    </row>
    <row r="21" spans="1:25" ht="15" customHeight="1" x14ac:dyDescent="0.2">
      <c r="A21" t="s">
        <v>18</v>
      </c>
      <c r="B21" s="77">
        <v>0.32019999999999998</v>
      </c>
      <c r="C21" s="2">
        <v>2.5047999999999999</v>
      </c>
      <c r="D21" s="2">
        <v>2.4902000000000002</v>
      </c>
      <c r="E21" s="2">
        <v>2.5847000000000002</v>
      </c>
      <c r="F21" s="2">
        <v>2.5743999999999998</v>
      </c>
      <c r="G21" s="2">
        <v>0.50139999999999996</v>
      </c>
      <c r="H21" s="2">
        <v>0.4788</v>
      </c>
      <c r="I21" s="2">
        <v>2.3048000000000002</v>
      </c>
      <c r="J21" s="2">
        <v>2.2566000000000002</v>
      </c>
      <c r="K21" s="2">
        <v>0.15229999999999999</v>
      </c>
      <c r="L21" s="2">
        <v>0.1208</v>
      </c>
      <c r="M21" s="2">
        <v>1.177</v>
      </c>
      <c r="N21" s="2">
        <v>1.1172</v>
      </c>
      <c r="O21" s="2">
        <v>6.83E-2</v>
      </c>
      <c r="P21" s="2">
        <v>6.6299999999999998E-2</v>
      </c>
      <c r="Q21" s="2">
        <v>0.27839999999999998</v>
      </c>
      <c r="R21" s="2">
        <v>0.27200000000000002</v>
      </c>
      <c r="S21" s="2">
        <v>0.12690000000000001</v>
      </c>
      <c r="T21" s="2">
        <v>0.1263</v>
      </c>
      <c r="U21" s="2">
        <v>1.0273000000000001</v>
      </c>
      <c r="V21" s="2">
        <v>0.9486</v>
      </c>
      <c r="W21" s="2">
        <v>1.214</v>
      </c>
      <c r="X21" s="2">
        <v>1.1125</v>
      </c>
      <c r="Y21" s="77">
        <v>0.29360000000000003</v>
      </c>
    </row>
    <row r="22" spans="1:25" ht="15" customHeight="1" x14ac:dyDescent="0.2">
      <c r="A22" t="s">
        <v>19</v>
      </c>
      <c r="B22" s="2">
        <v>0.92610000000000003</v>
      </c>
      <c r="C22" s="2">
        <v>0.83340000000000003</v>
      </c>
      <c r="D22" s="2">
        <v>1.1269</v>
      </c>
      <c r="E22" s="2">
        <v>1.0577000000000001</v>
      </c>
      <c r="F22" s="2">
        <v>0.75860000000000005</v>
      </c>
      <c r="G22" s="2">
        <v>0.69920000000000004</v>
      </c>
      <c r="H22" s="2">
        <v>0.73740000000000006</v>
      </c>
      <c r="I22" s="2">
        <v>0.69389999999999996</v>
      </c>
      <c r="J22" s="2">
        <v>0.51829999999999998</v>
      </c>
      <c r="K22" s="2">
        <v>0.47660000000000002</v>
      </c>
      <c r="L22" s="2">
        <v>0.18970000000000001</v>
      </c>
      <c r="M22" s="2">
        <v>0.18079999999999999</v>
      </c>
      <c r="N22" s="2">
        <v>2.8435000000000001</v>
      </c>
      <c r="O22" s="2">
        <v>2.8393000000000002</v>
      </c>
      <c r="P22" s="2">
        <v>0.2964</v>
      </c>
      <c r="Q22" s="2">
        <v>0.28010000000000002</v>
      </c>
      <c r="R22" s="2">
        <v>0.30049999999999999</v>
      </c>
      <c r="S22" s="2">
        <v>0.2802</v>
      </c>
      <c r="T22" s="2">
        <v>0.33679999999999999</v>
      </c>
      <c r="U22" s="2">
        <v>0.33339999999999997</v>
      </c>
      <c r="V22" s="2">
        <v>2.8298000000000001</v>
      </c>
      <c r="W22" s="2">
        <v>2.8140999999999998</v>
      </c>
      <c r="X22" s="2">
        <v>0.47639999999999999</v>
      </c>
      <c r="Y22" s="2">
        <v>0.3841</v>
      </c>
    </row>
    <row r="23" spans="1:25" ht="15" customHeight="1" x14ac:dyDescent="0.2">
      <c r="A23" t="s">
        <v>20</v>
      </c>
      <c r="B23" s="77">
        <v>0.1721</v>
      </c>
      <c r="C23" s="2">
        <v>1.7015</v>
      </c>
      <c r="D23" s="2">
        <v>1.579</v>
      </c>
      <c r="E23" s="2">
        <v>0.90690000000000004</v>
      </c>
      <c r="F23" s="2">
        <v>0.81720000000000004</v>
      </c>
      <c r="G23" s="2">
        <v>1.0765</v>
      </c>
      <c r="H23" s="2">
        <v>0.97119999999999995</v>
      </c>
      <c r="I23" s="2">
        <v>0.1221</v>
      </c>
      <c r="J23" s="2">
        <v>0.1082</v>
      </c>
      <c r="K23" s="2">
        <v>0.1048</v>
      </c>
      <c r="L23" s="2">
        <v>0.1007</v>
      </c>
      <c r="M23" s="2">
        <v>0.23469999999999999</v>
      </c>
      <c r="N23" s="2">
        <v>0.22439999999999999</v>
      </c>
      <c r="O23" s="2">
        <v>1.1074999999999999</v>
      </c>
      <c r="P23" s="2">
        <v>1.0203</v>
      </c>
      <c r="Q23" s="2">
        <v>0.67559999999999998</v>
      </c>
      <c r="R23" s="2">
        <v>0.58489999999999998</v>
      </c>
      <c r="S23" s="2">
        <v>1.7697000000000001</v>
      </c>
      <c r="T23" s="2">
        <v>1.6009</v>
      </c>
      <c r="U23" s="2">
        <v>0.1434</v>
      </c>
      <c r="V23" s="2">
        <v>0.13450000000000001</v>
      </c>
      <c r="W23" s="2">
        <v>0.63200000000000001</v>
      </c>
      <c r="X23" s="2">
        <v>0.58040000000000003</v>
      </c>
      <c r="Y23" s="77">
        <v>0.15559999999999999</v>
      </c>
    </row>
    <row r="24" spans="1:25" ht="15" customHeight="1" x14ac:dyDescent="0.2">
      <c r="A24" t="s">
        <v>21</v>
      </c>
      <c r="B24" s="2">
        <v>0.4163</v>
      </c>
      <c r="C24" s="2">
        <v>0.38269999999999998</v>
      </c>
      <c r="D24" s="2">
        <v>0.51070000000000004</v>
      </c>
      <c r="E24" s="2">
        <v>0.45950000000000002</v>
      </c>
      <c r="F24" s="2">
        <v>0.31440000000000001</v>
      </c>
      <c r="G24" s="2">
        <v>0.29249999999999998</v>
      </c>
      <c r="H24" s="2">
        <v>2.8973</v>
      </c>
      <c r="I24" s="2">
        <v>2.9081000000000001</v>
      </c>
      <c r="J24" s="2">
        <v>1.028</v>
      </c>
      <c r="K24" s="2">
        <v>0.90100000000000002</v>
      </c>
      <c r="L24" s="2">
        <v>0.57179999999999997</v>
      </c>
      <c r="M24" s="2">
        <v>0.50449999999999995</v>
      </c>
      <c r="N24" s="2">
        <v>1.6948000000000001</v>
      </c>
      <c r="O24" s="2">
        <v>1.5335000000000001</v>
      </c>
      <c r="P24" s="2">
        <v>0.80830000000000002</v>
      </c>
      <c r="Q24" s="2">
        <v>0.7228</v>
      </c>
      <c r="R24" s="2">
        <v>2.8908</v>
      </c>
      <c r="S24" s="2">
        <v>2.9192999999999998</v>
      </c>
      <c r="T24" s="2">
        <v>2.4055</v>
      </c>
      <c r="U24" s="2">
        <v>2.2448000000000001</v>
      </c>
      <c r="V24" s="2">
        <v>0.83</v>
      </c>
      <c r="W24" s="2">
        <v>0.75409999999999999</v>
      </c>
      <c r="X24" s="2">
        <v>1.3841000000000001</v>
      </c>
      <c r="Y24" s="2">
        <v>1.2545999999999999</v>
      </c>
    </row>
    <row r="25" spans="1:25" ht="15" customHeight="1" x14ac:dyDescent="0.2">
      <c r="A25" t="s">
        <v>22</v>
      </c>
      <c r="B25" s="77">
        <v>5.2999999999999999E-2</v>
      </c>
      <c r="C25" s="2">
        <v>1.1335999999999999</v>
      </c>
      <c r="D25" s="2">
        <v>1.0528999999999999</v>
      </c>
      <c r="E25" s="2">
        <v>1.885</v>
      </c>
      <c r="F25" s="2">
        <v>1.6759999999999999</v>
      </c>
      <c r="G25" s="2">
        <v>2.0024000000000002</v>
      </c>
      <c r="H25" s="2">
        <v>1.8917999999999999</v>
      </c>
      <c r="I25" s="2">
        <v>0.22789999999999999</v>
      </c>
      <c r="J25" s="2">
        <v>0.19500000000000001</v>
      </c>
      <c r="K25" s="2">
        <v>0.38650000000000001</v>
      </c>
      <c r="L25" s="2">
        <v>0.3281</v>
      </c>
      <c r="M25" s="2">
        <v>0.27400000000000002</v>
      </c>
      <c r="N25" s="2">
        <v>0.25290000000000001</v>
      </c>
      <c r="O25" s="2">
        <v>0.50990000000000002</v>
      </c>
      <c r="P25" s="2">
        <v>0.45390000000000003</v>
      </c>
      <c r="Q25" s="2">
        <v>0.14949999999999999</v>
      </c>
      <c r="R25" s="2">
        <v>0.13689999999999999</v>
      </c>
      <c r="S25" s="2">
        <v>0.65610000000000002</v>
      </c>
      <c r="T25" s="2">
        <v>0.58460000000000001</v>
      </c>
      <c r="U25" s="2">
        <v>2.0485000000000002</v>
      </c>
      <c r="V25" s="2">
        <v>1.9433</v>
      </c>
      <c r="W25" s="2">
        <v>0.35560000000000003</v>
      </c>
      <c r="X25" s="2">
        <v>0.3261</v>
      </c>
      <c r="Y25" s="77">
        <v>5.9799999999999999E-2</v>
      </c>
    </row>
    <row r="26" spans="1:25" ht="15" customHeight="1" x14ac:dyDescent="0.2">
      <c r="A26" t="s">
        <v>23</v>
      </c>
      <c r="B26" s="2">
        <v>0.90790000000000004</v>
      </c>
      <c r="C26" s="2">
        <v>0.75780000000000003</v>
      </c>
      <c r="D26" s="2">
        <v>0.75249999999999995</v>
      </c>
      <c r="E26" s="2">
        <v>0.72099999999999997</v>
      </c>
      <c r="F26" s="2">
        <v>1.4218999999999999</v>
      </c>
      <c r="G26" s="2">
        <v>1.2786</v>
      </c>
      <c r="H26" s="2">
        <v>1.3307</v>
      </c>
      <c r="I26" s="2">
        <v>1.2032</v>
      </c>
      <c r="J26" s="2">
        <v>2.1366999999999998</v>
      </c>
      <c r="K26" s="2">
        <v>1.9765999999999999</v>
      </c>
      <c r="L26" s="2">
        <v>1.0269999999999999</v>
      </c>
      <c r="M26" s="2">
        <v>0.96609999999999996</v>
      </c>
      <c r="N26" s="2">
        <v>0.214</v>
      </c>
      <c r="O26" s="2">
        <v>0.19819999999999999</v>
      </c>
      <c r="P26" s="2">
        <v>1.0133000000000001</v>
      </c>
      <c r="Q26" s="2">
        <v>0.93279999999999996</v>
      </c>
      <c r="R26" s="2">
        <v>0.26679999999999998</v>
      </c>
      <c r="S26" s="2">
        <v>0.24399999999999999</v>
      </c>
      <c r="T26" s="2">
        <v>0.30309999999999998</v>
      </c>
      <c r="U26" s="2">
        <v>0.2828</v>
      </c>
      <c r="V26" s="2">
        <v>0.64590000000000003</v>
      </c>
      <c r="W26" s="2">
        <v>0.59509999999999996</v>
      </c>
      <c r="X26" s="2">
        <v>0.95820000000000005</v>
      </c>
      <c r="Y26" s="2">
        <v>0.87090000000000001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2.6348500000000001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2.3062</v>
      </c>
      <c r="R51" t="s">
        <v>319</v>
      </c>
      <c r="S51">
        <v>0.98297508245488252</v>
      </c>
    </row>
    <row r="52" spans="2:26" ht="15" customHeight="1" x14ac:dyDescent="0.2">
      <c r="B52" t="s">
        <v>209</v>
      </c>
      <c r="C52">
        <v>100</v>
      </c>
      <c r="D52" s="3">
        <f>AVERAGE(B15,Y15)</f>
        <v>1.78355</v>
      </c>
      <c r="R52" t="s">
        <v>320</v>
      </c>
      <c r="S52">
        <v>0.96624001272718318</v>
      </c>
    </row>
    <row r="53" spans="2:26" ht="15" customHeight="1" x14ac:dyDescent="0.2">
      <c r="B53" t="s">
        <v>210</v>
      </c>
      <c r="C53">
        <v>80</v>
      </c>
      <c r="D53" s="3">
        <f>AVERAGE(B17,Y17)</f>
        <v>1.3813</v>
      </c>
      <c r="R53" t="s">
        <v>321</v>
      </c>
      <c r="S53">
        <v>0.95948801527261973</v>
      </c>
    </row>
    <row r="54" spans="2:26" ht="15" customHeight="1" x14ac:dyDescent="0.2">
      <c r="B54" t="s">
        <v>211</v>
      </c>
      <c r="C54">
        <v>40</v>
      </c>
      <c r="D54" s="3">
        <f>AVERAGE(B19,Y19)</f>
        <v>0.68175000000000008</v>
      </c>
      <c r="R54" t="s">
        <v>322</v>
      </c>
      <c r="S54">
        <v>0.19601465369221066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0.30690000000000001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0.16385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5.4983176619753271</v>
      </c>
      <c r="U59">
        <v>5.4983176619753271</v>
      </c>
      <c r="V59">
        <v>143.10432123669537</v>
      </c>
      <c r="W59">
        <v>7.1977018768487421E-5</v>
      </c>
    </row>
    <row r="60" spans="2:26" ht="15" customHeight="1" x14ac:dyDescent="0.2">
      <c r="R60" t="s">
        <v>326</v>
      </c>
      <c r="S60">
        <v>5</v>
      </c>
      <c r="T60">
        <v>0.19210872231038637</v>
      </c>
      <c r="U60">
        <v>3.8421744462077273E-2</v>
      </c>
    </row>
    <row r="61" spans="2:26" ht="15" customHeight="1" thickBot="1" x14ac:dyDescent="0.25">
      <c r="R61" s="15" t="s">
        <v>327</v>
      </c>
      <c r="S61" s="15">
        <v>6</v>
      </c>
      <c r="T61" s="15">
        <v>5.6904263842857139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0.15385072463768124</v>
      </c>
      <c r="T64">
        <v>0.12261564198369521</v>
      </c>
      <c r="U64">
        <v>1.2547397880780946</v>
      </c>
      <c r="V64">
        <v>0.26502896200658937</v>
      </c>
      <c r="W64">
        <v>-0.16134281741049122</v>
      </c>
      <c r="X64">
        <v>0.46904426668585369</v>
      </c>
      <c r="Y64">
        <v>-0.16134281741049122</v>
      </c>
      <c r="Z64">
        <v>0.46904426668585369</v>
      </c>
    </row>
    <row r="65" spans="18:26" ht="15" customHeight="1" thickBot="1" x14ac:dyDescent="0.25">
      <c r="R65" s="15" t="s">
        <v>340</v>
      </c>
      <c r="S65" s="15">
        <v>1.3635741545893721E-2</v>
      </c>
      <c r="T65" s="15">
        <v>1.1398622919507905E-3</v>
      </c>
      <c r="U65" s="15">
        <v>11.962621837903903</v>
      </c>
      <c r="V65" s="15">
        <v>7.1977018768487421E-5</v>
      </c>
      <c r="W65" s="15">
        <v>1.0705632243078241E-2</v>
      </c>
      <c r="X65" s="15">
        <v>1.65658508487092E-2</v>
      </c>
      <c r="Y65" s="15">
        <v>1.0705632243078241E-2</v>
      </c>
      <c r="Z65" s="15">
        <v>1.65658508487092E-2</v>
      </c>
    </row>
  </sheetData>
  <pageMargins left="0.75" right="0.75" top="1" bottom="1" header="0.5" footer="0.5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EE90B-B02F-45A3-AEC9-1AF213827F39}">
  <dimension ref="A1:Z68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5451</v>
      </c>
    </row>
    <row r="3" spans="1:25" ht="15" customHeight="1" x14ac:dyDescent="0.2">
      <c r="A3" s="60" t="s">
        <v>5452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2.8029000000000002</v>
      </c>
      <c r="C11" s="62">
        <v>2.8786</v>
      </c>
      <c r="D11" s="62">
        <v>2.9300999999999999</v>
      </c>
      <c r="E11" s="62">
        <v>7.8399999999999997E-2</v>
      </c>
      <c r="F11" s="62">
        <v>6.6199999999999995E-2</v>
      </c>
      <c r="G11" s="62">
        <v>2.3368000000000002</v>
      </c>
      <c r="H11" s="62">
        <v>2.25</v>
      </c>
      <c r="I11" s="62">
        <v>0.28129999999999999</v>
      </c>
      <c r="J11" s="62">
        <v>0.26319999999999999</v>
      </c>
      <c r="K11" s="62">
        <v>1.0046999999999999</v>
      </c>
      <c r="L11" s="62">
        <v>0.88180000000000003</v>
      </c>
      <c r="M11" s="62">
        <v>0.44069999999999998</v>
      </c>
      <c r="N11" s="62">
        <v>0.4042</v>
      </c>
      <c r="O11" s="62">
        <v>0.307</v>
      </c>
      <c r="P11" s="62">
        <v>0.28199999999999997</v>
      </c>
      <c r="Q11" s="62">
        <v>2.3319000000000001</v>
      </c>
      <c r="R11" s="62">
        <v>2.1958000000000002</v>
      </c>
      <c r="S11" s="62">
        <v>2.3534000000000002</v>
      </c>
      <c r="T11" s="62">
        <v>2.1280999999999999</v>
      </c>
      <c r="U11" s="62">
        <v>2.8969</v>
      </c>
      <c r="V11" s="62">
        <v>2.8578000000000001</v>
      </c>
      <c r="W11" s="62">
        <v>1.7746999999999999</v>
      </c>
      <c r="X11" s="62">
        <v>1.5922000000000001</v>
      </c>
      <c r="Y11" s="74">
        <v>2.6318000000000001</v>
      </c>
    </row>
    <row r="12" spans="1:25" ht="15" customHeight="1" x14ac:dyDescent="0.2">
      <c r="A12" s="60" t="s">
        <v>9</v>
      </c>
      <c r="B12" s="62">
        <v>0.69199999999999995</v>
      </c>
      <c r="C12" s="62">
        <v>0.60309999999999997</v>
      </c>
      <c r="D12" s="62">
        <v>0.35249999999999998</v>
      </c>
      <c r="E12" s="62">
        <v>0.32750000000000001</v>
      </c>
      <c r="F12" s="62">
        <v>1.0350999999999999</v>
      </c>
      <c r="G12" s="62">
        <v>0.90380000000000005</v>
      </c>
      <c r="H12" s="62">
        <v>0.80469999999999997</v>
      </c>
      <c r="I12" s="62">
        <v>0.7419</v>
      </c>
      <c r="J12" s="62">
        <v>0.75760000000000005</v>
      </c>
      <c r="K12" s="62">
        <v>0.69650000000000001</v>
      </c>
      <c r="L12" s="62">
        <v>0.38319999999999999</v>
      </c>
      <c r="M12" s="62">
        <v>0.35770000000000002</v>
      </c>
      <c r="N12" s="62">
        <v>1.5987</v>
      </c>
      <c r="O12" s="62">
        <v>1.4675</v>
      </c>
      <c r="P12" s="62">
        <v>1.2350000000000001</v>
      </c>
      <c r="Q12" s="62">
        <v>1.1346000000000001</v>
      </c>
      <c r="R12" s="62">
        <v>0.39529999999999998</v>
      </c>
      <c r="S12" s="62">
        <v>0.35439999999999999</v>
      </c>
      <c r="T12" s="62">
        <v>0.89119999999999999</v>
      </c>
      <c r="U12" s="62">
        <v>0.85119999999999996</v>
      </c>
      <c r="V12" s="62">
        <v>2.4137</v>
      </c>
      <c r="W12" s="62">
        <v>2.3378000000000001</v>
      </c>
      <c r="X12" s="62">
        <v>0.61370000000000002</v>
      </c>
      <c r="Y12" s="62">
        <v>0.56799999999999995</v>
      </c>
    </row>
    <row r="13" spans="1:25" ht="15" customHeight="1" x14ac:dyDescent="0.2">
      <c r="A13" s="60" t="s">
        <v>10</v>
      </c>
      <c r="B13" s="74">
        <v>2.5828000000000002</v>
      </c>
      <c r="C13" s="62">
        <v>1.5810999999999999</v>
      </c>
      <c r="D13" s="62">
        <v>1.4867999999999999</v>
      </c>
      <c r="E13" s="62">
        <v>1.4398</v>
      </c>
      <c r="F13" s="62">
        <v>1.3501000000000001</v>
      </c>
      <c r="G13" s="62">
        <v>0.31730000000000003</v>
      </c>
      <c r="H13" s="62">
        <v>0.30159999999999998</v>
      </c>
      <c r="I13" s="62">
        <v>0.2555</v>
      </c>
      <c r="J13" s="62">
        <v>0.25290000000000001</v>
      </c>
      <c r="K13" s="62">
        <v>0.3322</v>
      </c>
      <c r="L13" s="62">
        <v>0.31219999999999998</v>
      </c>
      <c r="M13" s="62">
        <v>0.51</v>
      </c>
      <c r="N13" s="62">
        <v>0.47160000000000002</v>
      </c>
      <c r="O13" s="62">
        <v>0.54830000000000001</v>
      </c>
      <c r="P13" s="62">
        <v>0.50760000000000005</v>
      </c>
      <c r="Q13" s="62">
        <v>2.8281999999999998</v>
      </c>
      <c r="R13" s="62">
        <v>2.8201000000000001</v>
      </c>
      <c r="S13" s="62">
        <v>0.50170000000000003</v>
      </c>
      <c r="T13" s="62">
        <v>0.438</v>
      </c>
      <c r="U13" s="62">
        <v>0.39190000000000003</v>
      </c>
      <c r="V13" s="62">
        <v>0.37059999999999998</v>
      </c>
      <c r="W13" s="62">
        <v>0.32479999999999998</v>
      </c>
      <c r="X13" s="62">
        <v>0.2681</v>
      </c>
      <c r="Y13" s="74">
        <v>2.3273000000000001</v>
      </c>
    </row>
    <row r="14" spans="1:25" ht="15" customHeight="1" x14ac:dyDescent="0.2">
      <c r="A14" s="60" t="s">
        <v>11</v>
      </c>
      <c r="B14" s="62">
        <v>1.0062</v>
      </c>
      <c r="C14" s="62">
        <v>0.90510000000000002</v>
      </c>
      <c r="D14" s="62">
        <v>0.38919999999999999</v>
      </c>
      <c r="E14" s="62">
        <v>0.35499999999999998</v>
      </c>
      <c r="F14" s="62">
        <v>0.3679</v>
      </c>
      <c r="G14" s="62">
        <v>0.34589999999999999</v>
      </c>
      <c r="H14" s="62">
        <v>2.8936000000000002</v>
      </c>
      <c r="I14" s="62">
        <v>2.9203999999999999</v>
      </c>
      <c r="J14" s="62">
        <v>2.9222999999999999</v>
      </c>
      <c r="K14" s="62">
        <v>2.8994</v>
      </c>
      <c r="L14" s="62">
        <v>2.6507000000000001</v>
      </c>
      <c r="M14" s="62">
        <v>2.5684999999999998</v>
      </c>
      <c r="N14" s="62">
        <v>1.3842000000000001</v>
      </c>
      <c r="O14" s="62">
        <v>1.3312999999999999</v>
      </c>
      <c r="P14" s="62">
        <v>0.48609999999999998</v>
      </c>
      <c r="Q14" s="62">
        <v>0.48139999999999999</v>
      </c>
      <c r="R14" s="62">
        <v>2.8462999999999998</v>
      </c>
      <c r="S14" s="62">
        <v>2.8045</v>
      </c>
      <c r="T14" s="62">
        <v>0.76300000000000001</v>
      </c>
      <c r="U14" s="62">
        <v>0.75580000000000003</v>
      </c>
      <c r="V14" s="62">
        <v>0.31769999999999998</v>
      </c>
      <c r="W14" s="62">
        <v>0.32879999999999998</v>
      </c>
      <c r="X14" s="62">
        <v>0.32019999999999998</v>
      </c>
      <c r="Y14" s="62">
        <v>0.33850000000000002</v>
      </c>
    </row>
    <row r="15" spans="1:25" ht="15" customHeight="1" x14ac:dyDescent="0.2">
      <c r="A15" s="60" t="s">
        <v>12</v>
      </c>
      <c r="B15" s="74">
        <v>1.8846000000000001</v>
      </c>
      <c r="C15" s="62">
        <v>0.18920000000000001</v>
      </c>
      <c r="D15" s="62">
        <v>0.1807</v>
      </c>
      <c r="E15" s="62">
        <v>1.5214000000000001</v>
      </c>
      <c r="F15" s="62">
        <v>1.4626999999999999</v>
      </c>
      <c r="G15" s="62">
        <v>0.29970000000000002</v>
      </c>
      <c r="H15" s="62">
        <v>0.28699999999999998</v>
      </c>
      <c r="I15" s="62">
        <v>0.3513</v>
      </c>
      <c r="J15" s="62">
        <v>0.33139999999999997</v>
      </c>
      <c r="K15" s="62">
        <v>0.25359999999999999</v>
      </c>
      <c r="L15" s="62">
        <v>0.25750000000000001</v>
      </c>
      <c r="M15" s="62">
        <v>1.9092</v>
      </c>
      <c r="N15" s="62">
        <v>1.78</v>
      </c>
      <c r="O15" s="62">
        <v>0.39960000000000001</v>
      </c>
      <c r="P15" s="62">
        <v>0.37259999999999999</v>
      </c>
      <c r="Q15" s="62">
        <v>0.30449999999999999</v>
      </c>
      <c r="R15" s="62">
        <v>0.29189999999999999</v>
      </c>
      <c r="S15" s="62">
        <v>0.3483</v>
      </c>
      <c r="T15" s="62">
        <v>0.31530000000000002</v>
      </c>
      <c r="U15" s="62">
        <v>2.6812</v>
      </c>
      <c r="V15" s="62">
        <v>2.5798999999999999</v>
      </c>
      <c r="W15" s="62">
        <v>2.4773000000000001</v>
      </c>
      <c r="X15" s="62">
        <v>2.4352</v>
      </c>
      <c r="Y15" s="74">
        <v>1.7441</v>
      </c>
    </row>
    <row r="16" spans="1:25" ht="15" customHeight="1" x14ac:dyDescent="0.2">
      <c r="A16" s="60" t="s">
        <v>13</v>
      </c>
      <c r="B16" s="62">
        <v>0.45229999999999998</v>
      </c>
      <c r="C16" s="62">
        <v>0.42020000000000002</v>
      </c>
      <c r="D16" s="62">
        <v>0.48470000000000002</v>
      </c>
      <c r="E16" s="62">
        <v>0.45569999999999999</v>
      </c>
      <c r="F16" s="62">
        <v>0.25879999999999997</v>
      </c>
      <c r="G16" s="62">
        <v>0.24229999999999999</v>
      </c>
      <c r="H16" s="62">
        <v>2.6478000000000002</v>
      </c>
      <c r="I16" s="62">
        <v>2.5163000000000002</v>
      </c>
      <c r="J16" s="62">
        <v>0.88080000000000003</v>
      </c>
      <c r="K16" s="62">
        <v>0.79759999999999998</v>
      </c>
      <c r="L16" s="62">
        <v>0.3024</v>
      </c>
      <c r="M16" s="62">
        <v>0.2888</v>
      </c>
      <c r="N16" s="62">
        <v>0.9627</v>
      </c>
      <c r="O16" s="62">
        <v>0.93359999999999999</v>
      </c>
      <c r="P16" s="62">
        <v>0.12280000000000001</v>
      </c>
      <c r="Q16" s="62">
        <v>0.12479999999999999</v>
      </c>
      <c r="R16" s="62">
        <v>1.1511</v>
      </c>
      <c r="S16" s="62">
        <v>1.0682</v>
      </c>
      <c r="T16" s="62">
        <v>0.31559999999999999</v>
      </c>
      <c r="U16" s="62">
        <v>0.2989</v>
      </c>
      <c r="V16" s="62">
        <v>2.8025000000000002</v>
      </c>
      <c r="W16" s="62">
        <v>2.7831999999999999</v>
      </c>
      <c r="X16" s="62">
        <v>0.2671</v>
      </c>
      <c r="Y16" s="62">
        <v>0.27379999999999999</v>
      </c>
    </row>
    <row r="17" spans="1:25" ht="15" customHeight="1" x14ac:dyDescent="0.2">
      <c r="A17" s="60" t="s">
        <v>14</v>
      </c>
      <c r="B17" s="74">
        <v>1.5573999999999999</v>
      </c>
      <c r="C17" s="62">
        <v>2.548</v>
      </c>
      <c r="D17" s="62">
        <v>2.5162</v>
      </c>
      <c r="E17" s="62">
        <v>2.2563</v>
      </c>
      <c r="F17" s="62">
        <v>2.2464</v>
      </c>
      <c r="G17" s="62">
        <v>1.7828999999999999</v>
      </c>
      <c r="H17" s="62">
        <v>1.9004000000000001</v>
      </c>
      <c r="I17" s="62">
        <v>1.347</v>
      </c>
      <c r="J17" s="62">
        <v>1.3568</v>
      </c>
      <c r="K17" s="62">
        <v>0.89439999999999997</v>
      </c>
      <c r="L17" s="62">
        <v>0.84719999999999995</v>
      </c>
      <c r="M17" s="62">
        <v>1.8726</v>
      </c>
      <c r="N17" s="62">
        <v>1.7565999999999999</v>
      </c>
      <c r="O17" s="62">
        <v>0.30370000000000003</v>
      </c>
      <c r="P17" s="62">
        <v>0.2944</v>
      </c>
      <c r="Q17" s="62">
        <v>1.4663999999999999</v>
      </c>
      <c r="R17" s="62">
        <v>1.3863000000000001</v>
      </c>
      <c r="S17" s="62">
        <v>0.2833</v>
      </c>
      <c r="T17" s="62">
        <v>0.2591</v>
      </c>
      <c r="U17" s="62">
        <v>0.95960000000000001</v>
      </c>
      <c r="V17" s="62">
        <v>0.91569999999999996</v>
      </c>
      <c r="W17" s="62">
        <v>0.91990000000000005</v>
      </c>
      <c r="X17" s="62">
        <v>0.86219999999999997</v>
      </c>
      <c r="Y17" s="74">
        <v>1.4633</v>
      </c>
    </row>
    <row r="18" spans="1:25" ht="15" customHeight="1" x14ac:dyDescent="0.2">
      <c r="A18" s="60" t="s">
        <v>15</v>
      </c>
      <c r="B18" s="62">
        <v>2.9403999999999999</v>
      </c>
      <c r="C18" s="62">
        <v>2.8795000000000002</v>
      </c>
      <c r="D18" s="62">
        <v>1.8325</v>
      </c>
      <c r="E18" s="62">
        <v>1.694</v>
      </c>
      <c r="F18" s="62">
        <v>0.94979999999999998</v>
      </c>
      <c r="G18" s="62">
        <v>0.84670000000000001</v>
      </c>
      <c r="H18" s="62">
        <v>0.38729999999999998</v>
      </c>
      <c r="I18" s="62">
        <v>0.3725</v>
      </c>
      <c r="J18" s="62">
        <v>0.29160000000000003</v>
      </c>
      <c r="K18" s="62">
        <v>0.2621</v>
      </c>
      <c r="L18" s="62">
        <v>0.74680000000000002</v>
      </c>
      <c r="M18" s="62">
        <v>0.70979999999999999</v>
      </c>
      <c r="N18" s="62">
        <v>1.0578000000000001</v>
      </c>
      <c r="O18" s="62">
        <v>0.98029999999999995</v>
      </c>
      <c r="P18" s="62">
        <v>0.58540000000000003</v>
      </c>
      <c r="Q18" s="62">
        <v>0.5716</v>
      </c>
      <c r="R18" s="62">
        <v>0.27460000000000001</v>
      </c>
      <c r="S18" s="62">
        <v>0.2586</v>
      </c>
      <c r="T18" s="62">
        <v>2.7841999999999998</v>
      </c>
      <c r="U18" s="62">
        <v>2.7250999999999999</v>
      </c>
      <c r="V18" s="62">
        <v>1.8232999999999999</v>
      </c>
      <c r="W18" s="62">
        <v>1.7289000000000001</v>
      </c>
      <c r="X18" s="62">
        <v>0.2117</v>
      </c>
      <c r="Y18" s="62">
        <v>0.2109</v>
      </c>
    </row>
    <row r="19" spans="1:25" ht="15" customHeight="1" x14ac:dyDescent="0.2">
      <c r="A19" s="60" t="s">
        <v>16</v>
      </c>
      <c r="B19" s="74">
        <v>0.7127</v>
      </c>
      <c r="C19" s="62">
        <v>0.77070000000000005</v>
      </c>
      <c r="D19" s="62">
        <v>0.74870000000000003</v>
      </c>
      <c r="E19" s="62">
        <v>1.5026999999999999</v>
      </c>
      <c r="F19" s="62">
        <v>1.4741</v>
      </c>
      <c r="G19" s="62">
        <v>1.5863</v>
      </c>
      <c r="H19" s="62">
        <v>1.5190999999999999</v>
      </c>
      <c r="I19" s="62">
        <v>2.8752</v>
      </c>
      <c r="J19" s="62">
        <v>2.8862999999999999</v>
      </c>
      <c r="K19" s="62">
        <v>0.83879999999999999</v>
      </c>
      <c r="L19" s="62">
        <v>0.79430000000000001</v>
      </c>
      <c r="M19" s="62">
        <v>0.37209999999999999</v>
      </c>
      <c r="N19" s="62">
        <v>0.35899999999999999</v>
      </c>
      <c r="O19" s="62">
        <v>0.32540000000000002</v>
      </c>
      <c r="P19" s="62">
        <v>0.3125</v>
      </c>
      <c r="Q19" s="62">
        <v>0.25879999999999997</v>
      </c>
      <c r="R19" s="62">
        <v>0.24429999999999999</v>
      </c>
      <c r="S19" s="62">
        <v>0.27060000000000001</v>
      </c>
      <c r="T19" s="62">
        <v>0.25</v>
      </c>
      <c r="U19" s="62">
        <v>0.1938</v>
      </c>
      <c r="V19" s="62">
        <v>0.19189999999999999</v>
      </c>
      <c r="W19" s="62">
        <v>0.2712</v>
      </c>
      <c r="X19" s="62">
        <v>0.2591</v>
      </c>
      <c r="Y19" s="74">
        <v>0.75270000000000004</v>
      </c>
    </row>
    <row r="20" spans="1:25" ht="15" customHeight="1" x14ac:dyDescent="0.2">
      <c r="A20" s="60" t="s">
        <v>17</v>
      </c>
      <c r="B20" s="62">
        <v>0.49030000000000001</v>
      </c>
      <c r="C20" s="62">
        <v>0.4471</v>
      </c>
      <c r="D20" s="62">
        <v>0.39279999999999998</v>
      </c>
      <c r="E20" s="62">
        <v>0.3548</v>
      </c>
      <c r="F20" s="62">
        <v>2.9161000000000001</v>
      </c>
      <c r="G20" s="62">
        <v>2.8776999999999999</v>
      </c>
      <c r="H20" s="62">
        <v>0.35320000000000001</v>
      </c>
      <c r="I20" s="62">
        <v>0.32890000000000003</v>
      </c>
      <c r="J20" s="62">
        <v>0.27060000000000001</v>
      </c>
      <c r="K20" s="62">
        <v>0.25330000000000003</v>
      </c>
      <c r="L20" s="62">
        <v>2.8643999999999998</v>
      </c>
      <c r="M20" s="62">
        <v>2.8064</v>
      </c>
      <c r="N20" s="62">
        <v>0.38450000000000001</v>
      </c>
      <c r="O20" s="62">
        <v>0.34870000000000001</v>
      </c>
      <c r="P20" s="62">
        <v>1.1872</v>
      </c>
      <c r="Q20" s="62">
        <v>1.1169</v>
      </c>
      <c r="R20" s="62">
        <v>1.2346999999999999</v>
      </c>
      <c r="S20" s="62">
        <v>1.1346000000000001</v>
      </c>
      <c r="T20" s="62">
        <v>0.27100000000000002</v>
      </c>
      <c r="U20" s="62">
        <v>0.26619999999999999</v>
      </c>
      <c r="V20" s="62">
        <v>1.0487</v>
      </c>
      <c r="W20" s="62">
        <v>0.94299999999999995</v>
      </c>
      <c r="X20" s="62">
        <v>0.74619999999999997</v>
      </c>
      <c r="Y20" s="62">
        <v>0.68079999999999996</v>
      </c>
    </row>
    <row r="21" spans="1:25" ht="15" customHeight="1" x14ac:dyDescent="0.2">
      <c r="A21" s="60" t="s">
        <v>18</v>
      </c>
      <c r="B21" s="74">
        <v>0.32490000000000002</v>
      </c>
      <c r="C21" s="62">
        <v>0.3337</v>
      </c>
      <c r="D21" s="62">
        <v>0.31890000000000002</v>
      </c>
      <c r="E21" s="62">
        <v>0.49330000000000002</v>
      </c>
      <c r="F21" s="62">
        <v>0.47199999999999998</v>
      </c>
      <c r="G21" s="62">
        <v>0.34770000000000001</v>
      </c>
      <c r="H21" s="62">
        <v>0.33069999999999999</v>
      </c>
      <c r="I21" s="62">
        <v>2.86</v>
      </c>
      <c r="J21" s="62">
        <v>2.9062000000000001</v>
      </c>
      <c r="K21" s="62">
        <v>1.3158000000000001</v>
      </c>
      <c r="L21" s="62">
        <v>1.2534000000000001</v>
      </c>
      <c r="M21" s="62">
        <v>0.24429999999999999</v>
      </c>
      <c r="N21" s="62">
        <v>0.22950000000000001</v>
      </c>
      <c r="O21" s="62">
        <v>2.7566000000000002</v>
      </c>
      <c r="P21" s="62">
        <v>2.7494000000000001</v>
      </c>
      <c r="Q21" s="62">
        <v>2.0493999999999999</v>
      </c>
      <c r="R21" s="62">
        <v>2.0081000000000002</v>
      </c>
      <c r="S21" s="62">
        <v>0.26540000000000002</v>
      </c>
      <c r="T21" s="62">
        <v>0.24759999999999999</v>
      </c>
      <c r="U21" s="62">
        <v>0.22670000000000001</v>
      </c>
      <c r="V21" s="62">
        <v>0.21129999999999999</v>
      </c>
      <c r="W21" s="62">
        <v>0.74590000000000001</v>
      </c>
      <c r="X21" s="62">
        <v>0.68510000000000004</v>
      </c>
      <c r="Y21" s="74">
        <v>0.35039999999999999</v>
      </c>
    </row>
    <row r="22" spans="1:25" ht="15" customHeight="1" x14ac:dyDescent="0.2">
      <c r="A22" s="60" t="s">
        <v>19</v>
      </c>
      <c r="B22" s="62">
        <v>1.212</v>
      </c>
      <c r="C22" s="62">
        <v>1.0523</v>
      </c>
      <c r="D22" s="62">
        <v>0.60660000000000003</v>
      </c>
      <c r="E22" s="62">
        <v>0.55820000000000003</v>
      </c>
      <c r="F22" s="62">
        <v>0.19059999999999999</v>
      </c>
      <c r="G22" s="62">
        <v>0.1779</v>
      </c>
      <c r="H22" s="62">
        <v>0.35149999999999998</v>
      </c>
      <c r="I22" s="62">
        <v>0.32819999999999999</v>
      </c>
      <c r="J22" s="62">
        <v>0.9204</v>
      </c>
      <c r="K22" s="62">
        <v>0.85880000000000001</v>
      </c>
      <c r="L22" s="62">
        <v>0.63680000000000003</v>
      </c>
      <c r="M22" s="62">
        <v>0.61019999999999996</v>
      </c>
      <c r="N22" s="62">
        <v>0.32640000000000002</v>
      </c>
      <c r="O22" s="62">
        <v>0.315</v>
      </c>
      <c r="P22" s="62">
        <v>1.2182999999999999</v>
      </c>
      <c r="Q22" s="62">
        <v>1.1548</v>
      </c>
      <c r="R22" s="62">
        <v>0.33529999999999999</v>
      </c>
      <c r="S22" s="62">
        <v>0.31709999999999999</v>
      </c>
      <c r="T22" s="62">
        <v>0.32969999999999999</v>
      </c>
      <c r="U22" s="62">
        <v>0.31759999999999999</v>
      </c>
      <c r="V22" s="62">
        <v>2.6741000000000001</v>
      </c>
      <c r="W22" s="62">
        <v>2.6263000000000001</v>
      </c>
      <c r="X22" s="62">
        <v>0.71319999999999995</v>
      </c>
      <c r="Y22" s="62">
        <v>0.67179999999999995</v>
      </c>
    </row>
    <row r="23" spans="1:25" ht="15" customHeight="1" x14ac:dyDescent="0.2">
      <c r="A23" s="60" t="s">
        <v>20</v>
      </c>
      <c r="B23" s="74">
        <v>0.1671</v>
      </c>
      <c r="C23" s="62">
        <v>0.28249999999999997</v>
      </c>
      <c r="D23" s="62">
        <v>0.27139999999999997</v>
      </c>
      <c r="E23" s="62">
        <v>0.34820000000000001</v>
      </c>
      <c r="F23" s="62">
        <v>0.32740000000000002</v>
      </c>
      <c r="G23" s="62">
        <v>0.20680000000000001</v>
      </c>
      <c r="H23" s="62">
        <v>0.19989999999999999</v>
      </c>
      <c r="I23" s="62">
        <v>0.24540000000000001</v>
      </c>
      <c r="J23" s="62">
        <v>0.23449999999999999</v>
      </c>
      <c r="K23" s="62">
        <v>0.15279999999999999</v>
      </c>
      <c r="L23" s="62">
        <v>0.13919999999999999</v>
      </c>
      <c r="M23" s="62">
        <v>1.0672999999999999</v>
      </c>
      <c r="N23" s="62">
        <v>0.94650000000000001</v>
      </c>
      <c r="O23" s="62">
        <v>0.2898</v>
      </c>
      <c r="P23" s="62">
        <v>0.25829999999999997</v>
      </c>
      <c r="Q23" s="62">
        <v>1.4766999999999999</v>
      </c>
      <c r="R23" s="62">
        <v>1.3705000000000001</v>
      </c>
      <c r="S23" s="62">
        <v>2.8452000000000002</v>
      </c>
      <c r="T23" s="62">
        <v>2.8468</v>
      </c>
      <c r="U23" s="62">
        <v>0.18149999999999999</v>
      </c>
      <c r="V23" s="62">
        <v>0.16209999999999999</v>
      </c>
      <c r="W23" s="62">
        <v>0.19359999999999999</v>
      </c>
      <c r="X23" s="62">
        <v>0.1777</v>
      </c>
      <c r="Y23" s="74">
        <v>0.182</v>
      </c>
    </row>
    <row r="24" spans="1:25" ht="15" customHeight="1" x14ac:dyDescent="0.2">
      <c r="A24" s="60" t="s">
        <v>21</v>
      </c>
      <c r="B24" s="62">
        <v>0.70889999999999997</v>
      </c>
      <c r="C24" s="62">
        <v>0.58169999999999999</v>
      </c>
      <c r="D24" s="62">
        <v>1.8041</v>
      </c>
      <c r="E24" s="62">
        <v>1.5730999999999999</v>
      </c>
      <c r="F24" s="62">
        <v>0.2064</v>
      </c>
      <c r="G24" s="62">
        <v>0.18840000000000001</v>
      </c>
      <c r="H24" s="62">
        <v>0.21490000000000001</v>
      </c>
      <c r="I24" s="62">
        <v>0.19989999999999999</v>
      </c>
      <c r="J24" s="62">
        <v>2.907</v>
      </c>
      <c r="K24" s="62">
        <v>2.93</v>
      </c>
      <c r="L24" s="62">
        <v>2.8517999999999999</v>
      </c>
      <c r="M24" s="62">
        <v>2.8193999999999999</v>
      </c>
      <c r="N24" s="62">
        <v>0.79159999999999997</v>
      </c>
      <c r="O24" s="62">
        <v>0.70209999999999995</v>
      </c>
      <c r="P24" s="62">
        <v>1.1752</v>
      </c>
      <c r="Q24" s="62">
        <v>1.0612999999999999</v>
      </c>
      <c r="R24" s="62">
        <v>0.53169999999999995</v>
      </c>
      <c r="S24" s="62">
        <v>0.47339999999999999</v>
      </c>
      <c r="T24" s="62">
        <v>0.35170000000000001</v>
      </c>
      <c r="U24" s="62">
        <v>0.32840000000000003</v>
      </c>
      <c r="V24" s="62">
        <v>0.47949999999999998</v>
      </c>
      <c r="W24" s="62">
        <v>0.4304</v>
      </c>
      <c r="X24" s="62">
        <v>0.2777</v>
      </c>
      <c r="Y24" s="62">
        <v>0.26540000000000002</v>
      </c>
    </row>
    <row r="25" spans="1:25" ht="15" customHeight="1" x14ac:dyDescent="0.2">
      <c r="A25" s="60" t="s">
        <v>22</v>
      </c>
      <c r="B25" s="74">
        <v>4.9000000000000002E-2</v>
      </c>
      <c r="C25" s="62">
        <v>0.76359999999999995</v>
      </c>
      <c r="D25" s="62">
        <v>0.70699999999999996</v>
      </c>
      <c r="E25" s="62">
        <v>0.81899999999999995</v>
      </c>
      <c r="F25" s="62">
        <v>0.78239999999999998</v>
      </c>
      <c r="G25" s="62">
        <v>0.22070000000000001</v>
      </c>
      <c r="H25" s="62">
        <v>0.20780000000000001</v>
      </c>
      <c r="I25" s="62">
        <v>0.25879999999999997</v>
      </c>
      <c r="J25" s="62">
        <v>0.2324</v>
      </c>
      <c r="K25" s="62">
        <v>0.17</v>
      </c>
      <c r="L25" s="62">
        <v>0.15329999999999999</v>
      </c>
      <c r="M25" s="62">
        <v>0.2331</v>
      </c>
      <c r="N25" s="62">
        <v>0.2099</v>
      </c>
      <c r="O25" s="62">
        <v>1.6827000000000001</v>
      </c>
      <c r="P25" s="62">
        <v>1.5275000000000001</v>
      </c>
      <c r="Q25" s="62">
        <v>1.5286</v>
      </c>
      <c r="R25" s="62">
        <v>1.4296</v>
      </c>
      <c r="S25" s="62">
        <v>0.20899999999999999</v>
      </c>
      <c r="T25" s="62">
        <v>0.17849999999999999</v>
      </c>
      <c r="U25" s="62">
        <v>0.75749999999999995</v>
      </c>
      <c r="V25" s="62">
        <v>0.66349999999999998</v>
      </c>
      <c r="W25" s="62">
        <v>0.1883</v>
      </c>
      <c r="X25" s="62">
        <v>0.17</v>
      </c>
      <c r="Y25" s="74">
        <v>7.2599999999999998E-2</v>
      </c>
    </row>
    <row r="26" spans="1:25" ht="15" customHeight="1" x14ac:dyDescent="0.2">
      <c r="A26" s="60" t="s">
        <v>23</v>
      </c>
      <c r="B26" s="62">
        <v>0.30780000000000002</v>
      </c>
      <c r="C26" s="62">
        <v>0.26569999999999999</v>
      </c>
      <c r="D26" s="62">
        <v>0.24640000000000001</v>
      </c>
      <c r="E26" s="62">
        <v>0.20960000000000001</v>
      </c>
      <c r="F26" s="62">
        <v>0.68940000000000001</v>
      </c>
      <c r="G26" s="62">
        <v>0.60640000000000005</v>
      </c>
      <c r="H26" s="62">
        <v>0.64449999999999996</v>
      </c>
      <c r="I26" s="62">
        <v>0.58250000000000002</v>
      </c>
      <c r="J26" s="62">
        <v>1.012</v>
      </c>
      <c r="K26" s="62">
        <v>0.89610000000000001</v>
      </c>
      <c r="L26" s="62">
        <v>2.0444</v>
      </c>
      <c r="M26" s="62">
        <v>1.9151</v>
      </c>
      <c r="N26" s="62">
        <v>0.3468</v>
      </c>
      <c r="O26" s="62">
        <v>0.30640000000000001</v>
      </c>
      <c r="P26" s="62">
        <v>1.1279999999999999</v>
      </c>
      <c r="Q26" s="62">
        <v>1.0284</v>
      </c>
      <c r="R26" s="62">
        <v>0.19159999999999999</v>
      </c>
      <c r="S26" s="62">
        <v>0.17829999999999999</v>
      </c>
      <c r="T26" s="62">
        <v>0.33539999999999998</v>
      </c>
      <c r="U26" s="62">
        <v>0.30509999999999998</v>
      </c>
      <c r="V26" s="62">
        <v>1.1657999999999999</v>
      </c>
      <c r="W26" s="62">
        <v>1.0430999999999999</v>
      </c>
      <c r="X26" s="62">
        <v>0.2382</v>
      </c>
      <c r="Y26" s="62">
        <v>0.2316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2.7173500000000002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2.45505</v>
      </c>
      <c r="R51" t="s">
        <v>319</v>
      </c>
      <c r="S51">
        <v>0.98067681553664821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1.8143500000000001</v>
      </c>
      <c r="R52" t="s">
        <v>320</v>
      </c>
      <c r="S52">
        <v>0.96172701653110115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1.5103499999999999</v>
      </c>
      <c r="R53" t="s">
        <v>321</v>
      </c>
      <c r="S53">
        <v>0.95407241983732138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0.73270000000000002</v>
      </c>
      <c r="R54" t="s">
        <v>322</v>
      </c>
      <c r="S54">
        <v>0.21621902683887387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0.33765000000000001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0.17454999999999998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5.8737751757356813</v>
      </c>
      <c r="U59">
        <v>5.8737751757356813</v>
      </c>
      <c r="V59">
        <v>125.64045566406016</v>
      </c>
      <c r="W59">
        <v>9.8659751028463803E-5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0.23375333783574828</v>
      </c>
      <c r="U60">
        <v>4.6750667567149656E-2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6.1075285135714292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0.18368985507246371</v>
      </c>
      <c r="T64">
        <v>0.13525435106789613</v>
      </c>
      <c r="U64">
        <v>1.3581068085584436</v>
      </c>
      <c r="V64">
        <v>0.23249776006575004</v>
      </c>
      <c r="W64">
        <v>-0.1639925229734473</v>
      </c>
      <c r="X64">
        <v>0.53137223311837478</v>
      </c>
      <c r="Y64">
        <v>-0.1639925229734473</v>
      </c>
      <c r="Z64">
        <v>0.53137223311837478</v>
      </c>
    </row>
    <row r="65" spans="18:26" ht="15" customHeight="1" thickBot="1" x14ac:dyDescent="0.25">
      <c r="R65" s="15" t="s">
        <v>340</v>
      </c>
      <c r="S65" s="15">
        <v>1.4093618357487923E-2</v>
      </c>
      <c r="T65" s="15">
        <v>1.2573545439257239E-3</v>
      </c>
      <c r="U65" s="15">
        <v>11.208945341291486</v>
      </c>
      <c r="V65" s="15">
        <v>9.8659751028463979E-5</v>
      </c>
      <c r="W65" s="15">
        <v>1.0861485605917674E-2</v>
      </c>
      <c r="X65" s="15">
        <v>1.7325751109058173E-2</v>
      </c>
      <c r="Y65" s="15">
        <v>1.0861485605917674E-2</v>
      </c>
      <c r="Z65" s="15">
        <v>1.7325751109058173E-2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50A2E-F2B9-47B6-9DA0-8C7931274370}">
  <dimension ref="A1:Z68"/>
  <sheetViews>
    <sheetView topLeftCell="A4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5453</v>
      </c>
    </row>
    <row r="3" spans="1:25" ht="15" customHeight="1" x14ac:dyDescent="0.2">
      <c r="A3" s="60" t="s">
        <v>5454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2.8207</v>
      </c>
      <c r="C11" s="62">
        <v>0.20399999999999999</v>
      </c>
      <c r="D11" s="62">
        <v>0.18770000000000001</v>
      </c>
      <c r="E11" s="62">
        <v>0.95109999999999995</v>
      </c>
      <c r="F11" s="62">
        <v>0.82110000000000005</v>
      </c>
      <c r="G11" s="62">
        <v>0.50409999999999999</v>
      </c>
      <c r="H11" s="62">
        <v>0.46729999999999999</v>
      </c>
      <c r="I11" s="62">
        <v>0.52290000000000003</v>
      </c>
      <c r="J11" s="62">
        <v>0.45350000000000001</v>
      </c>
      <c r="K11" s="62">
        <v>0.24390000000000001</v>
      </c>
      <c r="L11" s="62">
        <v>0.22009999999999999</v>
      </c>
      <c r="M11" s="62">
        <v>0.26140000000000002</v>
      </c>
      <c r="N11" s="62">
        <v>0.2392</v>
      </c>
      <c r="O11" s="62">
        <v>2.1955</v>
      </c>
      <c r="P11" s="62">
        <v>2.0548999999999999</v>
      </c>
      <c r="Q11" s="62">
        <v>0.22919999999999999</v>
      </c>
      <c r="R11" s="62">
        <v>0.2019</v>
      </c>
      <c r="S11" s="62">
        <v>0.27279999999999999</v>
      </c>
      <c r="T11" s="62">
        <v>0.24579999999999999</v>
      </c>
      <c r="U11" s="62">
        <v>2.2584</v>
      </c>
      <c r="V11" s="62">
        <v>2.1236000000000002</v>
      </c>
      <c r="W11" s="62">
        <v>2.4621</v>
      </c>
      <c r="X11" s="62">
        <v>2.1673</v>
      </c>
      <c r="Y11" s="74">
        <v>2.5430000000000001</v>
      </c>
    </row>
    <row r="12" spans="1:25" ht="15" customHeight="1" x14ac:dyDescent="0.2">
      <c r="A12" s="60" t="s">
        <v>9</v>
      </c>
      <c r="B12" s="62">
        <v>2.3340000000000001</v>
      </c>
      <c r="C12" s="62">
        <v>2.0221</v>
      </c>
      <c r="D12" s="62">
        <v>1.0209999999999999</v>
      </c>
      <c r="E12" s="62">
        <v>0.92310000000000003</v>
      </c>
      <c r="F12" s="62">
        <v>2.3734000000000002</v>
      </c>
      <c r="G12" s="62">
        <v>2.1886000000000001</v>
      </c>
      <c r="H12" s="62">
        <v>0.75860000000000005</v>
      </c>
      <c r="I12" s="62">
        <v>0.70040000000000002</v>
      </c>
      <c r="J12" s="62">
        <v>2.302</v>
      </c>
      <c r="K12" s="62">
        <v>2.1678000000000002</v>
      </c>
      <c r="L12" s="62">
        <v>1.8496999999999999</v>
      </c>
      <c r="M12" s="62">
        <v>1.6914</v>
      </c>
      <c r="N12" s="62">
        <v>0.40229999999999999</v>
      </c>
      <c r="O12" s="62">
        <v>0.35560000000000003</v>
      </c>
      <c r="P12" s="62">
        <v>0.86760000000000004</v>
      </c>
      <c r="Q12" s="62">
        <v>0.76870000000000005</v>
      </c>
      <c r="R12" s="62">
        <v>0.36080000000000001</v>
      </c>
      <c r="S12" s="62">
        <v>0.32829999999999998</v>
      </c>
      <c r="T12" s="62">
        <v>1.3127</v>
      </c>
      <c r="U12" s="62">
        <v>1.2104999999999999</v>
      </c>
      <c r="V12" s="62">
        <v>2.7765</v>
      </c>
      <c r="W12" s="62">
        <v>2.7292999999999998</v>
      </c>
      <c r="X12" s="62">
        <v>0.65549999999999997</v>
      </c>
      <c r="Y12" s="62">
        <v>0.66420000000000001</v>
      </c>
    </row>
    <row r="13" spans="1:25" ht="15" customHeight="1" x14ac:dyDescent="0.2">
      <c r="A13" s="60" t="s">
        <v>10</v>
      </c>
      <c r="B13" s="74">
        <v>2.5154999999999998</v>
      </c>
      <c r="C13" s="62">
        <v>0.35589999999999999</v>
      </c>
      <c r="D13" s="62">
        <v>0.31630000000000003</v>
      </c>
      <c r="E13" s="62">
        <v>2.3454000000000002</v>
      </c>
      <c r="F13" s="62">
        <v>2.2282999999999999</v>
      </c>
      <c r="G13" s="62">
        <v>0.96619999999999995</v>
      </c>
      <c r="H13" s="62">
        <v>0.87960000000000005</v>
      </c>
      <c r="I13" s="62">
        <v>1.3314999999999999</v>
      </c>
      <c r="J13" s="62">
        <v>1.2504999999999999</v>
      </c>
      <c r="K13" s="62">
        <v>1.7676000000000001</v>
      </c>
      <c r="L13" s="62">
        <v>1.6608000000000001</v>
      </c>
      <c r="M13" s="62">
        <v>1.3717999999999999</v>
      </c>
      <c r="N13" s="62">
        <v>1.3128</v>
      </c>
      <c r="O13" s="62">
        <v>0.3362</v>
      </c>
      <c r="P13" s="62">
        <v>0.31080000000000002</v>
      </c>
      <c r="Q13" s="62">
        <v>0.27779999999999999</v>
      </c>
      <c r="R13" s="62">
        <v>0.25030000000000002</v>
      </c>
      <c r="S13" s="62">
        <v>0.89149999999999996</v>
      </c>
      <c r="T13" s="62">
        <v>0.80969999999999998</v>
      </c>
      <c r="U13" s="62">
        <v>0.3604</v>
      </c>
      <c r="V13" s="62">
        <v>0.31919999999999998</v>
      </c>
      <c r="W13" s="62">
        <v>1.3844000000000001</v>
      </c>
      <c r="X13" s="62">
        <v>1.1647000000000001</v>
      </c>
      <c r="Y13" s="74">
        <v>2.1797</v>
      </c>
    </row>
    <row r="14" spans="1:25" ht="15" customHeight="1" x14ac:dyDescent="0.2">
      <c r="A14" s="60" t="s">
        <v>11</v>
      </c>
      <c r="B14" s="62">
        <v>0.50009999999999999</v>
      </c>
      <c r="C14" s="62">
        <v>0.46439999999999998</v>
      </c>
      <c r="D14" s="62">
        <v>0.5403</v>
      </c>
      <c r="E14" s="62">
        <v>0.51859999999999995</v>
      </c>
      <c r="F14" s="62">
        <v>0.37690000000000001</v>
      </c>
      <c r="G14" s="62">
        <v>0.36559999999999998</v>
      </c>
      <c r="H14" s="62">
        <v>2.7416</v>
      </c>
      <c r="I14" s="62">
        <v>2.7879999999999998</v>
      </c>
      <c r="J14" s="62">
        <v>1.1898</v>
      </c>
      <c r="K14" s="62">
        <v>1.1395999999999999</v>
      </c>
      <c r="L14" s="62">
        <v>0.31590000000000001</v>
      </c>
      <c r="M14" s="62">
        <v>0.30470000000000003</v>
      </c>
      <c r="N14" s="62">
        <v>0.50670000000000004</v>
      </c>
      <c r="O14" s="62">
        <v>0.4657</v>
      </c>
      <c r="P14" s="62">
        <v>0.23430000000000001</v>
      </c>
      <c r="Q14" s="62">
        <v>0.2359</v>
      </c>
      <c r="R14" s="62">
        <v>0.26140000000000002</v>
      </c>
      <c r="S14" s="62">
        <v>0.25469999999999998</v>
      </c>
      <c r="T14" s="62">
        <v>0.32719999999999999</v>
      </c>
      <c r="U14" s="62">
        <v>0.33929999999999999</v>
      </c>
      <c r="V14" s="62">
        <v>0.27129999999999999</v>
      </c>
      <c r="W14" s="62">
        <v>0.26350000000000001</v>
      </c>
      <c r="X14" s="62">
        <v>2.3650000000000002</v>
      </c>
      <c r="Y14" s="62">
        <v>2.3801000000000001</v>
      </c>
    </row>
    <row r="15" spans="1:25" ht="15" customHeight="1" x14ac:dyDescent="0.2">
      <c r="A15" s="60" t="s">
        <v>12</v>
      </c>
      <c r="B15" s="74">
        <v>1.9423999999999999</v>
      </c>
      <c r="C15" s="62">
        <v>0.66700000000000004</v>
      </c>
      <c r="D15" s="62">
        <v>0.61219999999999997</v>
      </c>
      <c r="E15" s="62">
        <v>0.27239999999999998</v>
      </c>
      <c r="F15" s="62">
        <v>0.27239999999999998</v>
      </c>
      <c r="G15" s="62">
        <v>0.73839999999999995</v>
      </c>
      <c r="H15" s="62">
        <v>0.68189999999999995</v>
      </c>
      <c r="I15" s="62">
        <v>1.6178999999999999</v>
      </c>
      <c r="J15" s="62">
        <v>1.5795999999999999</v>
      </c>
      <c r="K15" s="62">
        <v>0.29509999999999997</v>
      </c>
      <c r="L15" s="62">
        <v>0.28989999999999999</v>
      </c>
      <c r="M15" s="62">
        <v>1.2372000000000001</v>
      </c>
      <c r="N15" s="62">
        <v>1.1028</v>
      </c>
      <c r="O15" s="62">
        <v>0.58289999999999997</v>
      </c>
      <c r="P15" s="62">
        <v>0.55679999999999996</v>
      </c>
      <c r="Q15" s="62">
        <v>1.0914999999999999</v>
      </c>
      <c r="R15" s="62">
        <v>1.0384</v>
      </c>
      <c r="S15" s="62">
        <v>0.41510000000000002</v>
      </c>
      <c r="T15" s="62">
        <v>0.373</v>
      </c>
      <c r="U15" s="62">
        <v>0.3019</v>
      </c>
      <c r="V15" s="62">
        <v>0.28560000000000002</v>
      </c>
      <c r="W15" s="62">
        <v>2.2738999999999998</v>
      </c>
      <c r="X15" s="62">
        <v>2.2355999999999998</v>
      </c>
      <c r="Y15" s="74">
        <v>1.667</v>
      </c>
    </row>
    <row r="16" spans="1:25" ht="15" customHeight="1" x14ac:dyDescent="0.2">
      <c r="A16" s="60" t="s">
        <v>13</v>
      </c>
      <c r="B16" s="62">
        <v>0.70830000000000004</v>
      </c>
      <c r="C16" s="62">
        <v>0.67390000000000005</v>
      </c>
      <c r="D16" s="62">
        <v>0.7329</v>
      </c>
      <c r="E16" s="62">
        <v>0.72570000000000001</v>
      </c>
      <c r="F16" s="62">
        <v>1.4681999999999999</v>
      </c>
      <c r="G16" s="62">
        <v>1.3161</v>
      </c>
      <c r="H16" s="62">
        <v>0.51249999999999996</v>
      </c>
      <c r="I16" s="62">
        <v>0.49940000000000001</v>
      </c>
      <c r="J16" s="62">
        <v>0.58560000000000001</v>
      </c>
      <c r="K16" s="62">
        <v>0.51249999999999996</v>
      </c>
      <c r="L16" s="62">
        <v>0.35</v>
      </c>
      <c r="M16" s="62">
        <v>0.35349999999999998</v>
      </c>
      <c r="N16" s="62">
        <v>0.59499999999999997</v>
      </c>
      <c r="O16" s="62">
        <v>0.53480000000000005</v>
      </c>
      <c r="P16" s="62">
        <v>0.26939999999999997</v>
      </c>
      <c r="Q16" s="62">
        <v>0.2727</v>
      </c>
      <c r="R16" s="62">
        <v>0.46510000000000001</v>
      </c>
      <c r="S16" s="62">
        <v>0.43890000000000001</v>
      </c>
      <c r="T16" s="62">
        <v>0.37840000000000001</v>
      </c>
      <c r="U16" s="62">
        <v>0.3669</v>
      </c>
      <c r="V16" s="62">
        <v>0.34799999999999998</v>
      </c>
      <c r="W16" s="62">
        <v>0.33629999999999999</v>
      </c>
      <c r="X16" s="62">
        <v>1.0861000000000001</v>
      </c>
      <c r="Y16" s="62">
        <v>0.97009999999999996</v>
      </c>
    </row>
    <row r="17" spans="1:25" ht="15" customHeight="1" x14ac:dyDescent="0.2">
      <c r="A17" s="60" t="s">
        <v>14</v>
      </c>
      <c r="B17" s="74">
        <v>1.5407999999999999</v>
      </c>
      <c r="C17" s="62">
        <v>0.67769999999999997</v>
      </c>
      <c r="D17" s="62">
        <v>0.66910000000000003</v>
      </c>
      <c r="E17" s="62">
        <v>0.72350000000000003</v>
      </c>
      <c r="F17" s="62">
        <v>0.68300000000000005</v>
      </c>
      <c r="G17" s="62">
        <v>0.80510000000000004</v>
      </c>
      <c r="H17" s="62">
        <v>0.81010000000000004</v>
      </c>
      <c r="I17" s="62">
        <v>0.65610000000000002</v>
      </c>
      <c r="J17" s="62">
        <v>0.67259999999999998</v>
      </c>
      <c r="K17" s="62">
        <v>0.20960000000000001</v>
      </c>
      <c r="L17" s="62">
        <v>0.2165</v>
      </c>
      <c r="M17" s="62">
        <v>0.36359999999999998</v>
      </c>
      <c r="N17" s="62">
        <v>0.35820000000000002</v>
      </c>
      <c r="O17" s="62">
        <v>0.41510000000000002</v>
      </c>
      <c r="P17" s="62">
        <v>0.39929999999999999</v>
      </c>
      <c r="Q17" s="62">
        <v>2.3681000000000001</v>
      </c>
      <c r="R17" s="62">
        <v>2.3719000000000001</v>
      </c>
      <c r="S17" s="62">
        <v>0.70660000000000001</v>
      </c>
      <c r="T17" s="62">
        <v>0.67620000000000002</v>
      </c>
      <c r="U17" s="62">
        <v>2.3033000000000001</v>
      </c>
      <c r="V17" s="62">
        <v>2.2633999999999999</v>
      </c>
      <c r="W17" s="62">
        <v>0.91700000000000004</v>
      </c>
      <c r="X17" s="62">
        <v>0.84379999999999999</v>
      </c>
      <c r="Y17" s="74">
        <v>1.2722</v>
      </c>
    </row>
    <row r="18" spans="1:25" ht="15" customHeight="1" x14ac:dyDescent="0.2">
      <c r="A18" s="60" t="s">
        <v>15</v>
      </c>
      <c r="B18" s="62">
        <v>2.7570999999999999</v>
      </c>
      <c r="C18" s="62">
        <v>2.6164000000000001</v>
      </c>
      <c r="D18" s="62">
        <v>0.251</v>
      </c>
      <c r="E18" s="62">
        <v>0.23519999999999999</v>
      </c>
      <c r="F18" s="62">
        <v>0.29370000000000002</v>
      </c>
      <c r="G18" s="62">
        <v>0.28260000000000002</v>
      </c>
      <c r="H18" s="62">
        <v>0.23549999999999999</v>
      </c>
      <c r="I18" s="62">
        <v>0.23069999999999999</v>
      </c>
      <c r="J18" s="62">
        <v>2.4304999999999999</v>
      </c>
      <c r="K18" s="62">
        <v>2.3262999999999998</v>
      </c>
      <c r="L18" s="62">
        <v>1.0670999999999999</v>
      </c>
      <c r="M18" s="62">
        <v>0.96960000000000002</v>
      </c>
      <c r="N18" s="62">
        <v>0.95069999999999999</v>
      </c>
      <c r="O18" s="62">
        <v>0.88039999999999996</v>
      </c>
      <c r="P18" s="62">
        <v>0.47170000000000001</v>
      </c>
      <c r="Q18" s="62">
        <v>0.45750000000000002</v>
      </c>
      <c r="R18" s="62">
        <v>0.63859999999999995</v>
      </c>
      <c r="S18" s="62">
        <v>0.58150000000000002</v>
      </c>
      <c r="T18" s="62">
        <v>0.61539999999999995</v>
      </c>
      <c r="U18" s="62">
        <v>0.56320000000000003</v>
      </c>
      <c r="V18" s="62">
        <v>0.58879999999999999</v>
      </c>
      <c r="W18" s="62">
        <v>0.54620000000000002</v>
      </c>
      <c r="X18" s="62">
        <v>2.7722000000000002</v>
      </c>
      <c r="Y18" s="62">
        <v>2.7738999999999998</v>
      </c>
    </row>
    <row r="19" spans="1:25" ht="15" customHeight="1" x14ac:dyDescent="0.2">
      <c r="A19" s="60" t="s">
        <v>16</v>
      </c>
      <c r="B19" s="74">
        <v>0.76619999999999999</v>
      </c>
      <c r="C19" s="62">
        <v>0.44069999999999998</v>
      </c>
      <c r="D19" s="62">
        <v>0.43740000000000001</v>
      </c>
      <c r="E19" s="62">
        <v>1.6712</v>
      </c>
      <c r="F19" s="62">
        <v>1.6580999999999999</v>
      </c>
      <c r="G19" s="62">
        <v>1.026</v>
      </c>
      <c r="H19" s="62">
        <v>0.95179999999999998</v>
      </c>
      <c r="I19" s="62">
        <v>2.7374999999999998</v>
      </c>
      <c r="J19" s="62">
        <v>2.7747000000000002</v>
      </c>
      <c r="K19" s="62">
        <v>2.4826000000000001</v>
      </c>
      <c r="L19" s="62">
        <v>2.5194000000000001</v>
      </c>
      <c r="M19" s="62">
        <v>0.28560000000000002</v>
      </c>
      <c r="N19" s="62">
        <v>0.29339999999999999</v>
      </c>
      <c r="O19" s="62">
        <v>1.0213000000000001</v>
      </c>
      <c r="P19" s="62">
        <v>1.0035000000000001</v>
      </c>
      <c r="Q19" s="62">
        <v>0.46800000000000003</v>
      </c>
      <c r="R19" s="62">
        <v>0.45479999999999998</v>
      </c>
      <c r="S19" s="62">
        <v>0.79159999999999997</v>
      </c>
      <c r="T19" s="62">
        <v>0.74909999999999999</v>
      </c>
      <c r="U19" s="62">
        <v>0.24099999999999999</v>
      </c>
      <c r="V19" s="62">
        <v>0.22589999999999999</v>
      </c>
      <c r="W19" s="62">
        <v>0.66510000000000002</v>
      </c>
      <c r="X19" s="62">
        <v>0.61850000000000005</v>
      </c>
      <c r="Y19" s="74">
        <v>0.65080000000000005</v>
      </c>
    </row>
    <row r="20" spans="1:25" ht="15" customHeight="1" x14ac:dyDescent="0.2">
      <c r="A20" s="60" t="s">
        <v>17</v>
      </c>
      <c r="B20" s="62">
        <v>2.5703999999999998</v>
      </c>
      <c r="C20" s="62">
        <v>2.4205000000000001</v>
      </c>
      <c r="D20" s="62">
        <v>0.3463</v>
      </c>
      <c r="E20" s="62">
        <v>0.32579999999999998</v>
      </c>
      <c r="F20" s="62">
        <v>0.22819999999999999</v>
      </c>
      <c r="G20" s="62">
        <v>0.2162</v>
      </c>
      <c r="H20" s="62">
        <v>0.67720000000000002</v>
      </c>
      <c r="I20" s="62">
        <v>0.62909999999999999</v>
      </c>
      <c r="J20" s="62">
        <v>0.63219999999999998</v>
      </c>
      <c r="K20" s="62">
        <v>0.57240000000000002</v>
      </c>
      <c r="L20" s="62">
        <v>0.3347</v>
      </c>
      <c r="M20" s="62">
        <v>0.30170000000000002</v>
      </c>
      <c r="N20" s="62">
        <v>0.28949999999999998</v>
      </c>
      <c r="O20" s="62">
        <v>0.26069999999999999</v>
      </c>
      <c r="P20" s="62">
        <v>2.8309000000000002</v>
      </c>
      <c r="Q20" s="62">
        <v>2.7126000000000001</v>
      </c>
      <c r="R20" s="62">
        <v>1.3822000000000001</v>
      </c>
      <c r="S20" s="62">
        <v>1.2394000000000001</v>
      </c>
      <c r="T20" s="62">
        <v>0.33879999999999999</v>
      </c>
      <c r="U20" s="62">
        <v>0.32290000000000002</v>
      </c>
      <c r="V20" s="62">
        <v>0.3352</v>
      </c>
      <c r="W20" s="62">
        <v>0.30719999999999997</v>
      </c>
      <c r="X20" s="62">
        <v>2.1194999999999999</v>
      </c>
      <c r="Y20" s="62">
        <v>2.0255000000000001</v>
      </c>
    </row>
    <row r="21" spans="1:25" ht="15" customHeight="1" x14ac:dyDescent="0.2">
      <c r="A21" s="60" t="s">
        <v>18</v>
      </c>
      <c r="B21" s="74">
        <v>0.34210000000000002</v>
      </c>
      <c r="C21" s="62">
        <v>0.99919999999999998</v>
      </c>
      <c r="D21" s="62">
        <v>0.94130000000000003</v>
      </c>
      <c r="E21" s="62">
        <v>0.66779999999999995</v>
      </c>
      <c r="F21" s="62">
        <v>0.63319999999999999</v>
      </c>
      <c r="G21" s="62">
        <v>0.38329999999999997</v>
      </c>
      <c r="H21" s="62">
        <v>0.3715</v>
      </c>
      <c r="I21" s="62">
        <v>0.4491</v>
      </c>
      <c r="J21" s="62">
        <v>0.42859999999999998</v>
      </c>
      <c r="K21" s="62">
        <v>0.20549999999999999</v>
      </c>
      <c r="L21" s="62">
        <v>0.1968</v>
      </c>
      <c r="M21" s="62">
        <v>2.6013000000000002</v>
      </c>
      <c r="N21" s="62">
        <v>2.5823999999999998</v>
      </c>
      <c r="O21" s="62">
        <v>0.40100000000000002</v>
      </c>
      <c r="P21" s="62">
        <v>0.37240000000000001</v>
      </c>
      <c r="Q21" s="62">
        <v>0.2823</v>
      </c>
      <c r="R21" s="62">
        <v>0.27239999999999998</v>
      </c>
      <c r="S21" s="62">
        <v>2.0884999999999998</v>
      </c>
      <c r="T21" s="62">
        <v>1.9835</v>
      </c>
      <c r="U21" s="62">
        <v>0.92010000000000003</v>
      </c>
      <c r="V21" s="62">
        <v>0.84440000000000004</v>
      </c>
      <c r="W21" s="62">
        <v>0.48720000000000002</v>
      </c>
      <c r="X21" s="62">
        <v>0.43440000000000001</v>
      </c>
      <c r="Y21" s="74">
        <v>0.30370000000000003</v>
      </c>
    </row>
    <row r="22" spans="1:25" ht="15" customHeight="1" x14ac:dyDescent="0.2">
      <c r="A22" s="60" t="s">
        <v>19</v>
      </c>
      <c r="B22" s="62">
        <v>1.0882000000000001</v>
      </c>
      <c r="C22" s="62">
        <v>0.95730000000000004</v>
      </c>
      <c r="D22" s="62">
        <v>1.8956</v>
      </c>
      <c r="E22" s="62">
        <v>1.8399000000000001</v>
      </c>
      <c r="F22" s="62">
        <v>0.8831</v>
      </c>
      <c r="G22" s="62">
        <v>0.81330000000000002</v>
      </c>
      <c r="H22" s="62">
        <v>0.26050000000000001</v>
      </c>
      <c r="I22" s="62">
        <v>0.25919999999999999</v>
      </c>
      <c r="J22" s="62">
        <v>0.37819999999999998</v>
      </c>
      <c r="K22" s="62">
        <v>0.37480000000000002</v>
      </c>
      <c r="L22" s="62">
        <v>1.0426</v>
      </c>
      <c r="M22" s="62">
        <v>1.0414000000000001</v>
      </c>
      <c r="N22" s="62">
        <v>0.46710000000000002</v>
      </c>
      <c r="O22" s="62">
        <v>0.43070000000000003</v>
      </c>
      <c r="P22" s="62">
        <v>0.93300000000000005</v>
      </c>
      <c r="Q22" s="62">
        <v>0.87280000000000002</v>
      </c>
      <c r="R22" s="62">
        <v>1.3406</v>
      </c>
      <c r="S22" s="62">
        <v>1.2113</v>
      </c>
      <c r="T22" s="62">
        <v>0.31519999999999998</v>
      </c>
      <c r="U22" s="62">
        <v>0.28910000000000002</v>
      </c>
      <c r="V22" s="62">
        <v>0.83779999999999999</v>
      </c>
      <c r="W22" s="62">
        <v>0.76370000000000005</v>
      </c>
      <c r="X22" s="62">
        <v>0.39040000000000002</v>
      </c>
      <c r="Y22" s="62">
        <v>0.34910000000000002</v>
      </c>
    </row>
    <row r="23" spans="1:25" ht="15" customHeight="1" x14ac:dyDescent="0.2">
      <c r="A23" s="60" t="s">
        <v>20</v>
      </c>
      <c r="B23" s="74">
        <v>0.17829999999999999</v>
      </c>
      <c r="C23" s="62">
        <v>0.55369999999999997</v>
      </c>
      <c r="D23" s="62">
        <v>0.51649999999999996</v>
      </c>
      <c r="E23" s="62">
        <v>2.7865000000000002</v>
      </c>
      <c r="F23" s="62">
        <v>2.7770999999999999</v>
      </c>
      <c r="G23" s="62">
        <v>1.3655999999999999</v>
      </c>
      <c r="H23" s="62">
        <v>1.2119</v>
      </c>
      <c r="I23" s="62">
        <v>0.73599999999999999</v>
      </c>
      <c r="J23" s="62">
        <v>0.63009999999999999</v>
      </c>
      <c r="K23" s="62">
        <v>0.19400000000000001</v>
      </c>
      <c r="L23" s="62">
        <v>0.1759</v>
      </c>
      <c r="M23" s="62">
        <v>0.47810000000000002</v>
      </c>
      <c r="N23" s="62">
        <v>0.43180000000000002</v>
      </c>
      <c r="O23" s="62">
        <v>0.35570000000000002</v>
      </c>
      <c r="P23" s="62">
        <v>0.34229999999999999</v>
      </c>
      <c r="Q23" s="62">
        <v>0.3105</v>
      </c>
      <c r="R23" s="62">
        <v>0.26939999999999997</v>
      </c>
      <c r="S23" s="62">
        <v>0.25540000000000002</v>
      </c>
      <c r="T23" s="62">
        <v>0.22950000000000001</v>
      </c>
      <c r="U23" s="62">
        <v>2.8269000000000002</v>
      </c>
      <c r="V23" s="62">
        <v>2.7993999999999999</v>
      </c>
      <c r="W23" s="62">
        <v>2.8123</v>
      </c>
      <c r="X23" s="62">
        <v>2.8108</v>
      </c>
      <c r="Y23" s="74">
        <v>0.1772</v>
      </c>
    </row>
    <row r="24" spans="1:25" ht="15" customHeight="1" x14ac:dyDescent="0.2">
      <c r="A24" s="60" t="s">
        <v>21</v>
      </c>
      <c r="B24" s="62">
        <v>1.3738999999999999</v>
      </c>
      <c r="C24" s="62">
        <v>1.1805000000000001</v>
      </c>
      <c r="D24" s="62">
        <v>0.34570000000000001</v>
      </c>
      <c r="E24" s="62">
        <v>0.308</v>
      </c>
      <c r="F24" s="62">
        <v>2.7477</v>
      </c>
      <c r="G24" s="62">
        <v>2.6112000000000002</v>
      </c>
      <c r="H24" s="62">
        <v>1.5098</v>
      </c>
      <c r="I24" s="62">
        <v>1.3147</v>
      </c>
      <c r="J24" s="62">
        <v>0.50990000000000002</v>
      </c>
      <c r="K24" s="62">
        <v>0.44340000000000002</v>
      </c>
      <c r="L24" s="62">
        <v>0.74519999999999997</v>
      </c>
      <c r="M24" s="62">
        <v>0.68830000000000002</v>
      </c>
      <c r="N24" s="62">
        <v>0.60799999999999998</v>
      </c>
      <c r="O24" s="62">
        <v>0.52229999999999999</v>
      </c>
      <c r="P24" s="62">
        <v>2.8414000000000001</v>
      </c>
      <c r="Q24" s="62">
        <v>2.794</v>
      </c>
      <c r="R24" s="62">
        <v>2.1873999999999998</v>
      </c>
      <c r="S24" s="62">
        <v>1.964</v>
      </c>
      <c r="T24" s="62">
        <v>0.32100000000000001</v>
      </c>
      <c r="U24" s="62">
        <v>0.28610000000000002</v>
      </c>
      <c r="V24" s="62">
        <v>2.6467000000000001</v>
      </c>
      <c r="W24" s="62">
        <v>2.5068999999999999</v>
      </c>
      <c r="X24" s="62">
        <v>0.34250000000000003</v>
      </c>
      <c r="Y24" s="62">
        <v>0.30299999999999999</v>
      </c>
    </row>
    <row r="25" spans="1:25" ht="15" customHeight="1" x14ac:dyDescent="0.2">
      <c r="A25" s="60" t="s">
        <v>22</v>
      </c>
      <c r="B25" s="74">
        <v>5.3999999999999999E-2</v>
      </c>
      <c r="C25" s="62">
        <v>2.8401000000000001</v>
      </c>
      <c r="D25" s="62">
        <v>2.8315000000000001</v>
      </c>
      <c r="E25" s="62">
        <v>2.6998000000000002</v>
      </c>
      <c r="F25" s="62">
        <v>2.645</v>
      </c>
      <c r="G25" s="62">
        <v>1.5528999999999999</v>
      </c>
      <c r="H25" s="62">
        <v>1.4474</v>
      </c>
      <c r="I25" s="62">
        <v>2.7397999999999998</v>
      </c>
      <c r="J25" s="62">
        <v>2.6863000000000001</v>
      </c>
      <c r="K25" s="62">
        <v>2.5430999999999999</v>
      </c>
      <c r="L25" s="62">
        <v>2.4268000000000001</v>
      </c>
      <c r="M25" s="62">
        <v>0.48459999999999998</v>
      </c>
      <c r="N25" s="62">
        <v>0.42830000000000001</v>
      </c>
      <c r="O25" s="62">
        <v>0.37669999999999998</v>
      </c>
      <c r="P25" s="62">
        <v>0.34089999999999998</v>
      </c>
      <c r="Q25" s="62">
        <v>0.2954</v>
      </c>
      <c r="R25" s="62">
        <v>0.26919999999999999</v>
      </c>
      <c r="S25" s="62">
        <v>0.20730000000000001</v>
      </c>
      <c r="T25" s="62">
        <v>0.19370000000000001</v>
      </c>
      <c r="U25" s="62">
        <v>2.6739999999999999</v>
      </c>
      <c r="V25" s="62">
        <v>2.6433</v>
      </c>
      <c r="W25" s="62">
        <v>1.4133</v>
      </c>
      <c r="X25" s="62">
        <v>1.3257000000000001</v>
      </c>
      <c r="Y25" s="74">
        <v>6.6799999999999998E-2</v>
      </c>
    </row>
    <row r="26" spans="1:25" ht="15" customHeight="1" x14ac:dyDescent="0.2">
      <c r="A26" s="60" t="s">
        <v>23</v>
      </c>
      <c r="B26" s="62">
        <v>0.96140000000000003</v>
      </c>
      <c r="C26" s="62">
        <v>0.77449999999999997</v>
      </c>
      <c r="D26" s="62">
        <v>0.39029999999999998</v>
      </c>
      <c r="E26" s="62">
        <v>0.36649999999999999</v>
      </c>
      <c r="F26" s="62">
        <v>0.33350000000000002</v>
      </c>
      <c r="G26" s="62">
        <v>0.28139999999999998</v>
      </c>
      <c r="H26" s="62">
        <v>0.61680000000000001</v>
      </c>
      <c r="I26" s="62">
        <v>0.54830000000000001</v>
      </c>
      <c r="J26" s="62">
        <v>0.9728</v>
      </c>
      <c r="K26" s="62">
        <v>0.87</v>
      </c>
      <c r="L26" s="62">
        <v>1.3635999999999999</v>
      </c>
      <c r="M26" s="62">
        <v>1.2656000000000001</v>
      </c>
      <c r="N26" s="62">
        <v>2.2235999999999998</v>
      </c>
      <c r="O26" s="62">
        <v>2.0994000000000002</v>
      </c>
      <c r="P26" s="62">
        <v>0.34110000000000001</v>
      </c>
      <c r="Q26" s="62">
        <v>0.31130000000000002</v>
      </c>
      <c r="R26" s="62">
        <v>0.98929999999999996</v>
      </c>
      <c r="S26" s="62">
        <v>0.88319999999999999</v>
      </c>
      <c r="T26" s="62">
        <v>0.42780000000000001</v>
      </c>
      <c r="U26" s="62">
        <v>0.37840000000000001</v>
      </c>
      <c r="V26" s="62">
        <v>0.62470000000000003</v>
      </c>
      <c r="W26" s="62">
        <v>0.56620000000000004</v>
      </c>
      <c r="X26" s="62">
        <v>0.54859999999999998</v>
      </c>
      <c r="Y26" s="62">
        <v>0.50229999999999997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2.6818499999999998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2.3475999999999999</v>
      </c>
      <c r="R51" t="s">
        <v>319</v>
      </c>
      <c r="S51">
        <v>0.98373018767585996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1.8047</v>
      </c>
      <c r="R52" t="s">
        <v>320</v>
      </c>
      <c r="S52">
        <v>0.96772508214478259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1.4064999999999999</v>
      </c>
      <c r="R53" t="s">
        <v>321</v>
      </c>
      <c r="S53">
        <v>0.96127009857373902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0.70850000000000002</v>
      </c>
      <c r="R54" t="s">
        <v>322</v>
      </c>
      <c r="S54">
        <v>0.19381803422182753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0.32290000000000002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0.17774999999999999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5.6317740873376456</v>
      </c>
      <c r="U59">
        <v>5.6317740873376456</v>
      </c>
      <c r="V59">
        <v>149.91906199202705</v>
      </c>
      <c r="W59">
        <v>6.4285696604611504E-5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0.18782715194806757</v>
      </c>
      <c r="U60">
        <v>3.7565430389613512E-2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5.8196012392857135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0.16709420289855048</v>
      </c>
      <c r="T64">
        <v>0.12124156151837531</v>
      </c>
      <c r="U64">
        <v>1.3781924350522801</v>
      </c>
      <c r="V64">
        <v>0.22662355774216975</v>
      </c>
      <c r="W64">
        <v>-0.14456715286476796</v>
      </c>
      <c r="X64">
        <v>0.47875555866186892</v>
      </c>
      <c r="Y64">
        <v>-0.14456715286476796</v>
      </c>
      <c r="Z64">
        <v>0.47875555866186892</v>
      </c>
    </row>
    <row r="65" spans="18:26" ht="15" customHeight="1" thickBot="1" x14ac:dyDescent="0.25">
      <c r="R65" s="15" t="s">
        <v>340</v>
      </c>
      <c r="S65" s="15">
        <v>1.3800234299516913E-2</v>
      </c>
      <c r="T65" s="15">
        <v>1.1270885341888516E-3</v>
      </c>
      <c r="U65" s="15">
        <v>12.2441439877203</v>
      </c>
      <c r="V65" s="15">
        <v>6.4285696604611382E-5</v>
      </c>
      <c r="W65" s="15">
        <v>1.0902960986377091E-2</v>
      </c>
      <c r="X65" s="15">
        <v>1.6697507612656735E-2</v>
      </c>
      <c r="Y65" s="15">
        <v>1.0902960986377091E-2</v>
      </c>
      <c r="Z65" s="15">
        <v>1.6697507612656735E-2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47D3A-5FFB-4FC8-8C74-AD0EAC7A8980}">
  <dimension ref="A1:Z69"/>
  <sheetViews>
    <sheetView topLeftCell="A22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5458</v>
      </c>
    </row>
    <row r="3" spans="1:25" ht="15" customHeight="1" x14ac:dyDescent="0.2">
      <c r="A3" s="60" t="s">
        <v>5459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2.7671999999999999</v>
      </c>
      <c r="C11" s="62">
        <v>2.9302999999999999</v>
      </c>
      <c r="D11" s="62">
        <v>2.8755999999999999</v>
      </c>
      <c r="E11" s="62">
        <v>0.23080000000000001</v>
      </c>
      <c r="F11" s="62">
        <v>0.19839999999999999</v>
      </c>
      <c r="G11" s="62">
        <v>1.2491000000000001</v>
      </c>
      <c r="H11" s="62">
        <v>1.1315</v>
      </c>
      <c r="I11" s="62">
        <v>0.41849999999999998</v>
      </c>
      <c r="J11" s="62">
        <v>0.36680000000000001</v>
      </c>
      <c r="K11" s="62">
        <v>0.9214</v>
      </c>
      <c r="L11" s="62">
        <v>0.82269999999999999</v>
      </c>
      <c r="M11" s="62">
        <v>0.85050000000000003</v>
      </c>
      <c r="N11" s="62">
        <v>0.752</v>
      </c>
      <c r="O11" s="62">
        <v>0.33839999999999998</v>
      </c>
      <c r="P11" s="62">
        <v>0.311</v>
      </c>
      <c r="Q11" s="62">
        <v>1.0625</v>
      </c>
      <c r="R11" s="62">
        <v>0.92100000000000004</v>
      </c>
      <c r="S11" s="62">
        <v>0.42530000000000001</v>
      </c>
      <c r="T11" s="62">
        <v>0.38529999999999998</v>
      </c>
      <c r="U11" s="62">
        <v>1.1213</v>
      </c>
      <c r="V11" s="62">
        <v>0.97299999999999998</v>
      </c>
      <c r="W11" s="62">
        <v>0.66479999999999995</v>
      </c>
      <c r="X11" s="62">
        <v>0.59089999999999998</v>
      </c>
      <c r="Y11" s="74">
        <v>2.6423999999999999</v>
      </c>
    </row>
    <row r="12" spans="1:25" ht="15" customHeight="1" x14ac:dyDescent="0.2">
      <c r="A12" s="60" t="s">
        <v>9</v>
      </c>
      <c r="B12" s="62">
        <v>0.31490000000000001</v>
      </c>
      <c r="C12" s="62">
        <v>0.27760000000000001</v>
      </c>
      <c r="D12" s="62">
        <v>1.7502</v>
      </c>
      <c r="E12" s="62">
        <v>1.6620999999999999</v>
      </c>
      <c r="F12" s="62">
        <v>0.64239999999999997</v>
      </c>
      <c r="G12" s="62">
        <v>0.58199999999999996</v>
      </c>
      <c r="H12" s="62">
        <v>2.4207000000000001</v>
      </c>
      <c r="I12" s="62">
        <v>2.2927</v>
      </c>
      <c r="J12" s="62">
        <v>0.97260000000000002</v>
      </c>
      <c r="K12" s="62">
        <v>0.87960000000000005</v>
      </c>
      <c r="L12" s="62">
        <v>0.40799999999999997</v>
      </c>
      <c r="M12" s="62">
        <v>0.37340000000000001</v>
      </c>
      <c r="N12" s="62">
        <v>0.27489999999999998</v>
      </c>
      <c r="O12" s="62">
        <v>0.24890000000000001</v>
      </c>
      <c r="P12" s="62">
        <v>1.0627</v>
      </c>
      <c r="Q12" s="62">
        <v>0.98340000000000005</v>
      </c>
      <c r="R12" s="62">
        <v>1.0177</v>
      </c>
      <c r="S12" s="62">
        <v>0.9173</v>
      </c>
      <c r="T12" s="62">
        <v>0.72929999999999995</v>
      </c>
      <c r="U12" s="62">
        <v>0.67369999999999997</v>
      </c>
      <c r="V12" s="62">
        <v>2.4251999999999998</v>
      </c>
      <c r="W12" s="62">
        <v>2.3079999999999998</v>
      </c>
      <c r="X12" s="62">
        <v>2.5568</v>
      </c>
      <c r="Y12" s="62">
        <v>2.536</v>
      </c>
    </row>
    <row r="13" spans="1:25" ht="15" customHeight="1" x14ac:dyDescent="0.2">
      <c r="A13" s="60" t="s">
        <v>10</v>
      </c>
      <c r="B13" s="74">
        <v>2.5118</v>
      </c>
      <c r="C13" s="62">
        <v>0.30349999999999999</v>
      </c>
      <c r="D13" s="62">
        <v>0.28770000000000001</v>
      </c>
      <c r="E13" s="62">
        <v>2.5985</v>
      </c>
      <c r="F13" s="62">
        <v>2.5135999999999998</v>
      </c>
      <c r="G13" s="62">
        <v>1.2130000000000001</v>
      </c>
      <c r="H13" s="62">
        <v>1.1282000000000001</v>
      </c>
      <c r="I13" s="62">
        <v>0.52339999999999998</v>
      </c>
      <c r="J13" s="62">
        <v>0.49020000000000002</v>
      </c>
      <c r="K13" s="62">
        <v>1.9373</v>
      </c>
      <c r="L13" s="62">
        <v>1.8221000000000001</v>
      </c>
      <c r="M13" s="62">
        <v>0.91769999999999996</v>
      </c>
      <c r="N13" s="62">
        <v>0.86470000000000002</v>
      </c>
      <c r="O13" s="62">
        <v>0.376</v>
      </c>
      <c r="P13" s="62">
        <v>0.3463</v>
      </c>
      <c r="Q13" s="62">
        <v>2.8391999999999999</v>
      </c>
      <c r="R13" s="62">
        <v>2.8475999999999999</v>
      </c>
      <c r="S13" s="62">
        <v>0.4304</v>
      </c>
      <c r="T13" s="62">
        <v>0.40179999999999999</v>
      </c>
      <c r="U13" s="62">
        <v>0.31850000000000001</v>
      </c>
      <c r="V13" s="62">
        <v>0.29809999999999998</v>
      </c>
      <c r="W13" s="62">
        <v>1.7343</v>
      </c>
      <c r="X13" s="62">
        <v>1.5149999999999999</v>
      </c>
      <c r="Y13" s="74">
        <v>2.2587000000000002</v>
      </c>
    </row>
    <row r="14" spans="1:25" ht="15" customHeight="1" x14ac:dyDescent="0.2">
      <c r="A14" s="60" t="s">
        <v>11</v>
      </c>
      <c r="B14" s="62">
        <v>2.6017999999999999</v>
      </c>
      <c r="C14" s="62">
        <v>2.5179</v>
      </c>
      <c r="D14" s="62">
        <v>1.9665999999999999</v>
      </c>
      <c r="E14" s="62">
        <v>1.8975</v>
      </c>
      <c r="F14" s="62">
        <v>0.85040000000000004</v>
      </c>
      <c r="G14" s="62">
        <v>0.8115</v>
      </c>
      <c r="H14" s="62">
        <v>0.50560000000000005</v>
      </c>
      <c r="I14" s="62">
        <v>0.47410000000000002</v>
      </c>
      <c r="J14" s="62">
        <v>1.4215</v>
      </c>
      <c r="K14" s="62">
        <v>1.3745000000000001</v>
      </c>
      <c r="L14" s="62">
        <v>0.49359999999999998</v>
      </c>
      <c r="M14" s="62">
        <v>0.46429999999999999</v>
      </c>
      <c r="N14" s="62">
        <v>0.33550000000000002</v>
      </c>
      <c r="O14" s="62">
        <v>0.3135</v>
      </c>
      <c r="P14" s="62">
        <v>0.89419999999999999</v>
      </c>
      <c r="Q14" s="62">
        <v>0.89629999999999999</v>
      </c>
      <c r="R14" s="62">
        <v>0.46889999999999998</v>
      </c>
      <c r="S14" s="62">
        <v>0.45179999999999998</v>
      </c>
      <c r="T14" s="62">
        <v>0.79579999999999995</v>
      </c>
      <c r="U14" s="62">
        <v>0.79990000000000006</v>
      </c>
      <c r="V14" s="62">
        <v>1.2724</v>
      </c>
      <c r="W14" s="62">
        <v>1.2404999999999999</v>
      </c>
      <c r="X14" s="62">
        <v>1.0537000000000001</v>
      </c>
      <c r="Y14" s="62">
        <v>1.0158</v>
      </c>
    </row>
    <row r="15" spans="1:25" ht="15" customHeight="1" x14ac:dyDescent="0.2">
      <c r="A15" s="60" t="s">
        <v>12</v>
      </c>
      <c r="B15" s="74">
        <v>1.8174999999999999</v>
      </c>
      <c r="C15" s="62">
        <v>0.39319999999999999</v>
      </c>
      <c r="D15" s="62">
        <v>0.3589</v>
      </c>
      <c r="E15" s="62">
        <v>0.39340000000000003</v>
      </c>
      <c r="F15" s="62">
        <v>0.3831</v>
      </c>
      <c r="G15" s="62">
        <v>0.44600000000000001</v>
      </c>
      <c r="H15" s="62">
        <v>0.4173</v>
      </c>
      <c r="I15" s="62">
        <v>1.8958999999999999</v>
      </c>
      <c r="J15" s="62">
        <v>1.8455999999999999</v>
      </c>
      <c r="K15" s="62">
        <v>0.54810000000000003</v>
      </c>
      <c r="L15" s="62">
        <v>0.52080000000000004</v>
      </c>
      <c r="M15" s="62">
        <v>2.5329000000000002</v>
      </c>
      <c r="N15" s="62">
        <v>2.5007999999999999</v>
      </c>
      <c r="O15" s="62">
        <v>2.7692999999999999</v>
      </c>
      <c r="P15" s="62">
        <v>2.7507000000000001</v>
      </c>
      <c r="Q15" s="62">
        <v>2.2385000000000002</v>
      </c>
      <c r="R15" s="62">
        <v>2.1511</v>
      </c>
      <c r="S15" s="62">
        <v>1.7021999999999999</v>
      </c>
      <c r="T15" s="62">
        <v>1.5851999999999999</v>
      </c>
      <c r="U15" s="62">
        <v>0.48759999999999998</v>
      </c>
      <c r="V15" s="62">
        <v>0.43940000000000001</v>
      </c>
      <c r="W15" s="62">
        <v>1.1176999999999999</v>
      </c>
      <c r="X15" s="62">
        <v>1.0275000000000001</v>
      </c>
      <c r="Y15" s="74">
        <v>1.7928999999999999</v>
      </c>
    </row>
    <row r="16" spans="1:25" ht="15" customHeight="1" x14ac:dyDescent="0.2">
      <c r="A16" s="60" t="s">
        <v>13</v>
      </c>
      <c r="B16" s="62">
        <v>0.73180000000000001</v>
      </c>
      <c r="C16" s="62">
        <v>0.69069999999999998</v>
      </c>
      <c r="D16" s="62">
        <v>1.3742000000000001</v>
      </c>
      <c r="E16" s="62">
        <v>1.2831999999999999</v>
      </c>
      <c r="F16" s="62">
        <v>1.5591999999999999</v>
      </c>
      <c r="G16" s="62">
        <v>1.419</v>
      </c>
      <c r="H16" s="62">
        <v>1.5759000000000001</v>
      </c>
      <c r="I16" s="62">
        <v>1.5365</v>
      </c>
      <c r="J16" s="62">
        <v>0.18090000000000001</v>
      </c>
      <c r="K16" s="62">
        <v>0.17199999999999999</v>
      </c>
      <c r="L16" s="62">
        <v>0.3795</v>
      </c>
      <c r="M16" s="62">
        <v>0.34410000000000002</v>
      </c>
      <c r="N16" s="62">
        <v>2.8109000000000002</v>
      </c>
      <c r="O16" s="62">
        <v>2.6772999999999998</v>
      </c>
      <c r="P16" s="62">
        <v>0.61399999999999999</v>
      </c>
      <c r="Q16" s="62">
        <v>0.59789999999999999</v>
      </c>
      <c r="R16" s="62">
        <v>0.57889999999999997</v>
      </c>
      <c r="S16" s="62">
        <v>0.54690000000000005</v>
      </c>
      <c r="T16" s="62">
        <v>2.7004000000000001</v>
      </c>
      <c r="U16" s="62">
        <v>2.6713</v>
      </c>
      <c r="V16" s="62">
        <v>1.9739</v>
      </c>
      <c r="W16" s="62">
        <v>1.9165000000000001</v>
      </c>
      <c r="X16" s="62">
        <v>0.53920000000000001</v>
      </c>
      <c r="Y16" s="62">
        <v>0.49540000000000001</v>
      </c>
    </row>
    <row r="17" spans="1:25" ht="15" customHeight="1" x14ac:dyDescent="0.2">
      <c r="A17" s="60" t="s">
        <v>14</v>
      </c>
      <c r="B17" s="74">
        <v>1.4036</v>
      </c>
      <c r="C17" s="62">
        <v>0.28149999999999997</v>
      </c>
      <c r="D17" s="62">
        <v>0.26679999999999998</v>
      </c>
      <c r="E17" s="62">
        <v>0.24979999999999999</v>
      </c>
      <c r="F17" s="62">
        <v>0.2382</v>
      </c>
      <c r="G17" s="62">
        <v>2.4504999999999999</v>
      </c>
      <c r="H17" s="62">
        <v>2.5259</v>
      </c>
      <c r="I17" s="62">
        <v>2.5878999999999999</v>
      </c>
      <c r="J17" s="62">
        <v>2.6383000000000001</v>
      </c>
      <c r="K17" s="62">
        <v>0.874</v>
      </c>
      <c r="L17" s="62">
        <v>0.92430000000000001</v>
      </c>
      <c r="M17" s="62">
        <v>0.30359999999999998</v>
      </c>
      <c r="N17" s="62">
        <v>0.307</v>
      </c>
      <c r="O17" s="62">
        <v>0.26960000000000001</v>
      </c>
      <c r="P17" s="62">
        <v>0.26050000000000001</v>
      </c>
      <c r="Q17" s="62">
        <v>1.3884000000000001</v>
      </c>
      <c r="R17" s="62">
        <v>1.373</v>
      </c>
      <c r="S17" s="62">
        <v>0.92559999999999998</v>
      </c>
      <c r="T17" s="62">
        <v>0.8407</v>
      </c>
      <c r="U17" s="62">
        <v>0.81069999999999998</v>
      </c>
      <c r="V17" s="62">
        <v>0.75800000000000001</v>
      </c>
      <c r="W17" s="62">
        <v>0.4521</v>
      </c>
      <c r="X17" s="62">
        <v>0.42180000000000001</v>
      </c>
      <c r="Y17" s="74">
        <v>1.3862000000000001</v>
      </c>
    </row>
    <row r="18" spans="1:25" ht="15" customHeight="1" x14ac:dyDescent="0.2">
      <c r="A18" s="60" t="s">
        <v>15</v>
      </c>
      <c r="B18" s="62">
        <v>0.3196</v>
      </c>
      <c r="C18" s="62">
        <v>0.29170000000000001</v>
      </c>
      <c r="D18" s="62">
        <v>0.58640000000000003</v>
      </c>
      <c r="E18" s="62">
        <v>0.55379999999999996</v>
      </c>
      <c r="F18" s="62">
        <v>0.30070000000000002</v>
      </c>
      <c r="G18" s="62">
        <v>0.28810000000000002</v>
      </c>
      <c r="H18" s="62">
        <v>0.31080000000000002</v>
      </c>
      <c r="I18" s="62">
        <v>0.29930000000000001</v>
      </c>
      <c r="J18" s="62">
        <v>0.32669999999999999</v>
      </c>
      <c r="K18" s="62">
        <v>0.29470000000000002</v>
      </c>
      <c r="L18" s="62">
        <v>0.6492</v>
      </c>
      <c r="M18" s="62">
        <v>0.59109999999999996</v>
      </c>
      <c r="N18" s="62">
        <v>0.80169999999999997</v>
      </c>
      <c r="O18" s="62">
        <v>0.71130000000000004</v>
      </c>
      <c r="P18" s="62">
        <v>0.65749999999999997</v>
      </c>
      <c r="Q18" s="62">
        <v>0.65769999999999995</v>
      </c>
      <c r="R18" s="62">
        <v>0.9012</v>
      </c>
      <c r="S18" s="62">
        <v>0.86040000000000005</v>
      </c>
      <c r="T18" s="62">
        <v>0.2656</v>
      </c>
      <c r="U18" s="62">
        <v>0.24759999999999999</v>
      </c>
      <c r="V18" s="62">
        <v>2.8612000000000002</v>
      </c>
      <c r="W18" s="62">
        <v>2.8824000000000001</v>
      </c>
      <c r="X18" s="62">
        <v>2.7618</v>
      </c>
      <c r="Y18" s="62">
        <v>2.7176</v>
      </c>
    </row>
    <row r="19" spans="1:25" ht="15" customHeight="1" x14ac:dyDescent="0.2">
      <c r="A19" s="60" t="s">
        <v>16</v>
      </c>
      <c r="B19" s="74">
        <v>0.67849999999999999</v>
      </c>
      <c r="C19" s="62">
        <v>1.1342000000000001</v>
      </c>
      <c r="D19" s="62">
        <v>1.0722</v>
      </c>
      <c r="E19" s="62">
        <v>0.60929999999999995</v>
      </c>
      <c r="F19" s="62">
        <v>0.57040000000000002</v>
      </c>
      <c r="G19" s="62">
        <v>1.4493</v>
      </c>
      <c r="H19" s="62">
        <v>1.4091</v>
      </c>
      <c r="I19" s="62">
        <v>0.66600000000000004</v>
      </c>
      <c r="J19" s="62">
        <v>0.6472</v>
      </c>
      <c r="K19" s="62">
        <v>0.95730000000000004</v>
      </c>
      <c r="L19" s="62">
        <v>0.93340000000000001</v>
      </c>
      <c r="M19" s="62">
        <v>0.33629999999999999</v>
      </c>
      <c r="N19" s="62">
        <v>0.33579999999999999</v>
      </c>
      <c r="O19" s="62">
        <v>0.34420000000000001</v>
      </c>
      <c r="P19" s="62">
        <v>0.33100000000000002</v>
      </c>
      <c r="Q19" s="62">
        <v>0.1827</v>
      </c>
      <c r="R19" s="62">
        <v>0.1741</v>
      </c>
      <c r="S19" s="62">
        <v>0.24049999999999999</v>
      </c>
      <c r="T19" s="62">
        <v>0.22639999999999999</v>
      </c>
      <c r="U19" s="62">
        <v>2.8313000000000001</v>
      </c>
      <c r="V19" s="62">
        <v>2.7814999999999999</v>
      </c>
      <c r="W19" s="62">
        <v>2.3504999999999998</v>
      </c>
      <c r="X19" s="62">
        <v>2.2863000000000002</v>
      </c>
      <c r="Y19" s="74">
        <v>0.65059999999999996</v>
      </c>
    </row>
    <row r="20" spans="1:25" ht="15" customHeight="1" x14ac:dyDescent="0.2">
      <c r="A20" s="60" t="s">
        <v>17</v>
      </c>
      <c r="B20" s="62">
        <v>0.55879999999999996</v>
      </c>
      <c r="C20" s="62">
        <v>0.51700000000000002</v>
      </c>
      <c r="D20" s="62">
        <v>2.2968000000000002</v>
      </c>
      <c r="E20" s="62">
        <v>2.2543000000000002</v>
      </c>
      <c r="F20" s="62">
        <v>0.77480000000000004</v>
      </c>
      <c r="G20" s="62">
        <v>0.70820000000000005</v>
      </c>
      <c r="H20" s="62">
        <v>0.39729999999999999</v>
      </c>
      <c r="I20" s="62">
        <v>0.36480000000000001</v>
      </c>
      <c r="J20" s="62">
        <v>0.58120000000000005</v>
      </c>
      <c r="K20" s="62">
        <v>0.55310000000000004</v>
      </c>
      <c r="L20" s="62">
        <v>2.6570999999999998</v>
      </c>
      <c r="M20" s="62">
        <v>2.4518</v>
      </c>
      <c r="N20" s="62">
        <v>0.26429999999999998</v>
      </c>
      <c r="O20" s="62">
        <v>0.2321</v>
      </c>
      <c r="P20" s="62">
        <v>2.0594999999999999</v>
      </c>
      <c r="Q20" s="62">
        <v>1.9708000000000001</v>
      </c>
      <c r="R20" s="62">
        <v>1.0833999999999999</v>
      </c>
      <c r="S20" s="62">
        <v>0.98009999999999997</v>
      </c>
      <c r="T20" s="62">
        <v>0.80820000000000003</v>
      </c>
      <c r="U20" s="62">
        <v>0.78690000000000004</v>
      </c>
      <c r="V20" s="62">
        <v>1.5342</v>
      </c>
      <c r="W20" s="62">
        <v>1.4514</v>
      </c>
      <c r="X20" s="62">
        <v>0.89090000000000003</v>
      </c>
      <c r="Y20" s="62">
        <v>0.86719999999999997</v>
      </c>
    </row>
    <row r="21" spans="1:25" ht="15" customHeight="1" x14ac:dyDescent="0.2">
      <c r="A21" s="60" t="s">
        <v>18</v>
      </c>
      <c r="B21" s="74">
        <v>0.3291</v>
      </c>
      <c r="C21" s="62">
        <v>1.1677999999999999</v>
      </c>
      <c r="D21" s="62">
        <v>1.1149</v>
      </c>
      <c r="E21" s="62">
        <v>1.0321</v>
      </c>
      <c r="F21" s="62">
        <v>0.98499999999999999</v>
      </c>
      <c r="G21" s="62">
        <v>0.51359999999999995</v>
      </c>
      <c r="H21" s="62">
        <v>0.48530000000000001</v>
      </c>
      <c r="I21" s="62">
        <v>0.15939999999999999</v>
      </c>
      <c r="J21" s="62">
        <v>0.1479</v>
      </c>
      <c r="K21" s="62">
        <v>0.3241</v>
      </c>
      <c r="L21" s="62">
        <v>0.3044</v>
      </c>
      <c r="M21" s="62">
        <v>0.30890000000000001</v>
      </c>
      <c r="N21" s="62">
        <v>0.2969</v>
      </c>
      <c r="O21" s="62">
        <v>0.18509999999999999</v>
      </c>
      <c r="P21" s="62">
        <v>0.1804</v>
      </c>
      <c r="Q21" s="62">
        <v>1.3726</v>
      </c>
      <c r="R21" s="62">
        <v>1.2921</v>
      </c>
      <c r="S21" s="62">
        <v>0.74009999999999998</v>
      </c>
      <c r="T21" s="62">
        <v>0.67500000000000004</v>
      </c>
      <c r="U21" s="62">
        <v>2.7543000000000002</v>
      </c>
      <c r="V21" s="62">
        <v>2.7174</v>
      </c>
      <c r="W21" s="62">
        <v>1.4676</v>
      </c>
      <c r="X21" s="62">
        <v>1.3534999999999999</v>
      </c>
      <c r="Y21" s="74">
        <v>0.31709999999999999</v>
      </c>
    </row>
    <row r="22" spans="1:25" ht="15" customHeight="1" x14ac:dyDescent="0.2">
      <c r="A22" s="60" t="s">
        <v>19</v>
      </c>
      <c r="B22" s="62">
        <v>0.1797</v>
      </c>
      <c r="C22" s="62">
        <v>0.1719</v>
      </c>
      <c r="D22" s="62">
        <v>2.7056</v>
      </c>
      <c r="E22" s="62">
        <v>2.6913999999999998</v>
      </c>
      <c r="F22" s="62">
        <v>0.50429999999999997</v>
      </c>
      <c r="G22" s="62">
        <v>0.47589999999999999</v>
      </c>
      <c r="H22" s="62">
        <v>0.23269999999999999</v>
      </c>
      <c r="I22" s="62">
        <v>0.22789999999999999</v>
      </c>
      <c r="J22" s="62">
        <v>1.7021999999999999</v>
      </c>
      <c r="K22" s="62">
        <v>1.6025</v>
      </c>
      <c r="L22" s="62">
        <v>0.4824</v>
      </c>
      <c r="M22" s="62">
        <v>0.4501</v>
      </c>
      <c r="N22" s="62">
        <v>2.4708000000000001</v>
      </c>
      <c r="O22" s="62">
        <v>2.3791000000000002</v>
      </c>
      <c r="P22" s="62">
        <v>1.8681000000000001</v>
      </c>
      <c r="Q22" s="62">
        <v>1.7551000000000001</v>
      </c>
      <c r="R22" s="62">
        <v>1.1755</v>
      </c>
      <c r="S22" s="62">
        <v>1.081</v>
      </c>
      <c r="T22" s="62">
        <v>0.40479999999999999</v>
      </c>
      <c r="U22" s="62">
        <v>0.38140000000000002</v>
      </c>
      <c r="V22" s="62">
        <v>2.7433000000000001</v>
      </c>
      <c r="W22" s="62">
        <v>2.6737000000000002</v>
      </c>
      <c r="X22" s="62">
        <v>0.23169999999999999</v>
      </c>
      <c r="Y22" s="62">
        <v>0.21049999999999999</v>
      </c>
    </row>
    <row r="23" spans="1:25" ht="15" customHeight="1" x14ac:dyDescent="0.2">
      <c r="A23" s="60" t="s">
        <v>20</v>
      </c>
      <c r="B23" s="74">
        <v>0.16600000000000001</v>
      </c>
      <c r="C23" s="62">
        <v>0.6694</v>
      </c>
      <c r="D23" s="62">
        <v>0.61040000000000005</v>
      </c>
      <c r="E23" s="62">
        <v>0.57210000000000005</v>
      </c>
      <c r="F23" s="62">
        <v>0.52539999999999998</v>
      </c>
      <c r="G23" s="62">
        <v>0.2339</v>
      </c>
      <c r="H23" s="62">
        <v>0.22450000000000001</v>
      </c>
      <c r="I23" s="62">
        <v>0.53369999999999995</v>
      </c>
      <c r="J23" s="62">
        <v>0.55459999999999998</v>
      </c>
      <c r="K23" s="62">
        <v>2.8631000000000002</v>
      </c>
      <c r="L23" s="62">
        <v>2.8584999999999998</v>
      </c>
      <c r="M23" s="62">
        <v>1.8795999999999999</v>
      </c>
      <c r="N23" s="62">
        <v>1.7788999999999999</v>
      </c>
      <c r="O23" s="62">
        <v>0.51680000000000004</v>
      </c>
      <c r="P23" s="62">
        <v>0.47549999999999998</v>
      </c>
      <c r="Q23" s="62">
        <v>0.21659999999999999</v>
      </c>
      <c r="R23" s="62">
        <v>0.30990000000000001</v>
      </c>
      <c r="S23" s="62">
        <v>2.7452999999999999</v>
      </c>
      <c r="T23" s="62">
        <v>2.6939000000000002</v>
      </c>
      <c r="U23" s="62">
        <v>1.6586000000000001</v>
      </c>
      <c r="V23" s="62">
        <v>1.5669999999999999</v>
      </c>
      <c r="W23" s="62">
        <v>0.76429999999999998</v>
      </c>
      <c r="X23" s="62">
        <v>0.70069999999999999</v>
      </c>
      <c r="Y23" s="74">
        <v>9.5100000000000004E-2</v>
      </c>
    </row>
    <row r="24" spans="1:25" ht="15" customHeight="1" x14ac:dyDescent="0.2">
      <c r="A24" s="60" t="s">
        <v>21</v>
      </c>
      <c r="B24" s="62">
        <v>0.3785</v>
      </c>
      <c r="C24" s="62">
        <v>0.33839999999999998</v>
      </c>
      <c r="D24" s="62">
        <v>0.92679999999999996</v>
      </c>
      <c r="E24" s="62">
        <v>0.83220000000000005</v>
      </c>
      <c r="F24" s="62">
        <v>0.59330000000000005</v>
      </c>
      <c r="G24" s="62">
        <v>0.53239999999999998</v>
      </c>
      <c r="H24" s="62">
        <v>0.68700000000000006</v>
      </c>
      <c r="I24" s="62">
        <v>0.60860000000000003</v>
      </c>
      <c r="J24" s="62">
        <v>0.58909999999999996</v>
      </c>
      <c r="K24" s="62">
        <v>0.51629999999999998</v>
      </c>
      <c r="L24" s="62">
        <v>1.3740000000000001</v>
      </c>
      <c r="M24" s="62">
        <v>1.2297</v>
      </c>
      <c r="N24" s="62">
        <v>0.48849999999999999</v>
      </c>
      <c r="O24" s="62">
        <v>0.43290000000000001</v>
      </c>
      <c r="P24" s="62">
        <v>0.24540000000000001</v>
      </c>
      <c r="Q24" s="62">
        <v>0.1099</v>
      </c>
      <c r="R24" s="62">
        <v>0.52059999999999995</v>
      </c>
      <c r="S24" s="62">
        <v>0.46479999999999999</v>
      </c>
      <c r="T24" s="62">
        <v>0.57569999999999999</v>
      </c>
      <c r="U24" s="62">
        <v>0.51080000000000003</v>
      </c>
      <c r="V24" s="62">
        <v>0.2019</v>
      </c>
      <c r="W24" s="62">
        <v>0.1817</v>
      </c>
      <c r="X24" s="62">
        <v>1.0604</v>
      </c>
      <c r="Y24" s="62">
        <v>0.97230000000000005</v>
      </c>
    </row>
    <row r="25" spans="1:25" ht="15" customHeight="1" x14ac:dyDescent="0.2">
      <c r="A25" s="60" t="s">
        <v>22</v>
      </c>
      <c r="B25" s="74">
        <v>5.3100000000000001E-2</v>
      </c>
      <c r="C25" s="62">
        <v>0.15809999999999999</v>
      </c>
      <c r="D25" s="62">
        <v>0.15720000000000001</v>
      </c>
      <c r="E25" s="62">
        <v>1.9407000000000001</v>
      </c>
      <c r="F25" s="62">
        <v>1.8181</v>
      </c>
      <c r="G25" s="62">
        <v>1.7632000000000001</v>
      </c>
      <c r="H25" s="62">
        <v>1.7221</v>
      </c>
      <c r="I25" s="62">
        <v>0.99829999999999997</v>
      </c>
      <c r="J25" s="62">
        <v>0.97929999999999995</v>
      </c>
      <c r="K25" s="62">
        <v>0.45300000000000001</v>
      </c>
      <c r="L25" s="62">
        <v>0.39269999999999999</v>
      </c>
      <c r="M25" s="62">
        <v>1.8098000000000001</v>
      </c>
      <c r="N25" s="62">
        <v>1.6331</v>
      </c>
      <c r="O25" s="62">
        <v>2.0390999999999999</v>
      </c>
      <c r="P25" s="62">
        <v>1.9597</v>
      </c>
      <c r="Q25" s="62">
        <v>0.6</v>
      </c>
      <c r="R25" s="62">
        <v>0.56610000000000005</v>
      </c>
      <c r="S25" s="62">
        <v>1.1521999999999999</v>
      </c>
      <c r="T25" s="62">
        <v>1.0212000000000001</v>
      </c>
      <c r="U25" s="62">
        <v>1.3099000000000001</v>
      </c>
      <c r="V25" s="62">
        <v>1.1994</v>
      </c>
      <c r="W25" s="62">
        <v>1.1359999999999999</v>
      </c>
      <c r="X25" s="62">
        <v>1.0403</v>
      </c>
      <c r="Y25" s="74">
        <v>6.3600000000000004E-2</v>
      </c>
    </row>
    <row r="26" spans="1:25" ht="15" customHeight="1" x14ac:dyDescent="0.2">
      <c r="A26" s="60" t="s">
        <v>23</v>
      </c>
      <c r="B26" s="62">
        <v>0.77910000000000001</v>
      </c>
      <c r="C26" s="62">
        <v>0.65010000000000001</v>
      </c>
      <c r="D26" s="62">
        <v>1.2576000000000001</v>
      </c>
      <c r="E26" s="62">
        <v>1.1833</v>
      </c>
      <c r="F26" s="62">
        <v>0.54779999999999995</v>
      </c>
      <c r="G26" s="62">
        <v>0.48849999999999999</v>
      </c>
      <c r="H26" s="62">
        <v>0.33579999999999999</v>
      </c>
      <c r="I26" s="62">
        <v>0.30399999999999999</v>
      </c>
      <c r="J26" s="62">
        <v>0.38019999999999998</v>
      </c>
      <c r="K26" s="62">
        <v>0.34810000000000002</v>
      </c>
      <c r="L26" s="62">
        <v>1.8265</v>
      </c>
      <c r="M26" s="62">
        <v>1.7216</v>
      </c>
      <c r="N26" s="62">
        <v>0.64590000000000003</v>
      </c>
      <c r="O26" s="62">
        <v>0.58430000000000004</v>
      </c>
      <c r="P26" s="62">
        <v>0.38150000000000001</v>
      </c>
      <c r="Q26" s="62">
        <v>0.35399999999999998</v>
      </c>
      <c r="R26" s="62">
        <v>1.2669999999999999</v>
      </c>
      <c r="S26" s="62">
        <v>1.1387</v>
      </c>
      <c r="T26" s="62">
        <v>1.5077</v>
      </c>
      <c r="U26" s="62">
        <v>1.3471</v>
      </c>
      <c r="V26" s="62">
        <v>1.7866</v>
      </c>
      <c r="W26" s="62">
        <v>1.6586000000000001</v>
      </c>
      <c r="X26" s="62">
        <v>1.0179</v>
      </c>
      <c r="Y26" s="62">
        <v>0.90159999999999996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5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5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5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5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5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5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5" ht="12.75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5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5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5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5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5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5" ht="12.75" x14ac:dyDescent="0.2">
      <c r="A46" s="60" t="s">
        <v>369</v>
      </c>
    </row>
    <row r="49" spans="2:26" ht="15" customHeight="1" x14ac:dyDescent="0.2">
      <c r="B49"/>
      <c r="C49" t="s">
        <v>205</v>
      </c>
      <c r="D49" t="s">
        <v>206</v>
      </c>
      <c r="R49" t="s">
        <v>317</v>
      </c>
      <c r="S49"/>
      <c r="T49"/>
      <c r="U49"/>
      <c r="V49"/>
      <c r="W49"/>
      <c r="X49"/>
      <c r="Y49"/>
      <c r="Z49"/>
    </row>
    <row r="50" spans="2:26" ht="15" customHeight="1" thickBot="1" x14ac:dyDescent="0.25">
      <c r="B50" t="s">
        <v>207</v>
      </c>
      <c r="C50">
        <v>200</v>
      </c>
      <c r="D50" s="3">
        <f>AVERAGE(B11,Y11)</f>
        <v>2.7047999999999996</v>
      </c>
      <c r="R50"/>
      <c r="S50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2.3852500000000001</v>
      </c>
      <c r="R51" s="17" t="s">
        <v>318</v>
      </c>
      <c r="S51" s="17"/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1.8051999999999999</v>
      </c>
      <c r="R52" t="s">
        <v>319</v>
      </c>
      <c r="S52">
        <v>0.9837906090361126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1.3949</v>
      </c>
      <c r="R53" t="s">
        <v>320</v>
      </c>
      <c r="S53">
        <v>0.96784396242764537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0.66454999999999997</v>
      </c>
      <c r="R54" t="s">
        <v>321</v>
      </c>
      <c r="S54">
        <v>0.96141275491317446</v>
      </c>
      <c r="T54"/>
      <c r="U54"/>
      <c r="V54"/>
      <c r="W54"/>
      <c r="X54"/>
      <c r="Y54"/>
      <c r="Z54"/>
    </row>
    <row r="55" spans="2:26" ht="15" customHeight="1" x14ac:dyDescent="0.2">
      <c r="B55" t="s">
        <v>212</v>
      </c>
      <c r="C55">
        <v>20</v>
      </c>
      <c r="D55" s="3">
        <f>AVERAGE(B21,Y21)</f>
        <v>0.3231</v>
      </c>
      <c r="R55" t="s">
        <v>322</v>
      </c>
      <c r="S55">
        <v>0.19851454457720646</v>
      </c>
      <c r="T55"/>
      <c r="U55"/>
      <c r="V55"/>
      <c r="W55"/>
      <c r="X55"/>
      <c r="Y55"/>
      <c r="Z55"/>
    </row>
    <row r="56" spans="2:26" ht="15" customHeight="1" thickBot="1" x14ac:dyDescent="0.25">
      <c r="B56" t="s">
        <v>213</v>
      </c>
      <c r="C56">
        <v>10</v>
      </c>
      <c r="D56" s="3">
        <f>AVERAGE(B23,Y23)</f>
        <v>0.13055</v>
      </c>
      <c r="R56" s="15" t="s">
        <v>323</v>
      </c>
      <c r="S56" s="15">
        <v>7</v>
      </c>
      <c r="T56"/>
      <c r="U56"/>
      <c r="V56"/>
      <c r="W56"/>
      <c r="X56"/>
      <c r="Y56"/>
      <c r="Z56"/>
    </row>
    <row r="57" spans="2:26" ht="15" customHeight="1" x14ac:dyDescent="0.2">
      <c r="R57"/>
      <c r="S57"/>
      <c r="T57"/>
      <c r="U57"/>
      <c r="V57"/>
      <c r="W57"/>
      <c r="X57"/>
      <c r="Y57"/>
      <c r="Z57"/>
    </row>
    <row r="58" spans="2:26" ht="15" customHeight="1" thickBot="1" x14ac:dyDescent="0.25">
      <c r="R58" t="s">
        <v>324</v>
      </c>
      <c r="S58"/>
      <c r="T58"/>
      <c r="U58"/>
      <c r="V58"/>
      <c r="W58"/>
      <c r="X58"/>
      <c r="Y58"/>
      <c r="Z58"/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  <c r="X59"/>
      <c r="Y59"/>
      <c r="Z59"/>
    </row>
    <row r="60" spans="2:26" ht="15" customHeight="1" x14ac:dyDescent="0.2">
      <c r="R60" t="s">
        <v>325</v>
      </c>
      <c r="S60">
        <v>1</v>
      </c>
      <c r="T60">
        <v>5.9305843279565211</v>
      </c>
      <c r="U60">
        <v>5.9305843279565211</v>
      </c>
      <c r="V60">
        <v>150.4917949311839</v>
      </c>
      <c r="W60">
        <v>6.3692585009776E-5</v>
      </c>
      <c r="X60"/>
      <c r="Y60"/>
      <c r="Z60"/>
    </row>
    <row r="61" spans="2:26" ht="15" customHeight="1" x14ac:dyDescent="0.2">
      <c r="R61" t="s">
        <v>326</v>
      </c>
      <c r="S61">
        <v>5</v>
      </c>
      <c r="T61">
        <v>0.19704012204347846</v>
      </c>
      <c r="U61">
        <v>3.9408024408695688E-2</v>
      </c>
      <c r="V61"/>
      <c r="W61"/>
      <c r="X61"/>
      <c r="Y61"/>
      <c r="Z61"/>
    </row>
    <row r="62" spans="2:26" ht="15" customHeight="1" thickBot="1" x14ac:dyDescent="0.25">
      <c r="R62" s="15" t="s">
        <v>327</v>
      </c>
      <c r="S62" s="15">
        <v>6</v>
      </c>
      <c r="T62" s="15">
        <v>6.1276244499999999</v>
      </c>
      <c r="U62" s="15"/>
      <c r="V62" s="15"/>
      <c r="W62" s="15"/>
      <c r="X62"/>
      <c r="Y62"/>
      <c r="Z62"/>
    </row>
    <row r="63" spans="2:26" ht="15" customHeight="1" thickBot="1" x14ac:dyDescent="0.25">
      <c r="R63"/>
      <c r="S63"/>
      <c r="T63"/>
      <c r="U63"/>
      <c r="V63"/>
      <c r="W63"/>
      <c r="X63"/>
      <c r="Y63"/>
      <c r="Z63"/>
    </row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0.13019782608695651</v>
      </c>
      <c r="T65">
        <v>0.12417943183296978</v>
      </c>
      <c r="U65">
        <v>1.0484653067351919</v>
      </c>
      <c r="V65">
        <v>0.34243681944139842</v>
      </c>
      <c r="W65">
        <v>-0.1890155657425136</v>
      </c>
      <c r="X65">
        <v>0.44941121791642663</v>
      </c>
      <c r="Y65">
        <v>-0.1890155657425136</v>
      </c>
      <c r="Z65">
        <v>0.44941121791642663</v>
      </c>
    </row>
    <row r="66" spans="18:26" ht="15" customHeight="1" thickBot="1" x14ac:dyDescent="0.25">
      <c r="R66" s="15" t="s">
        <v>340</v>
      </c>
      <c r="S66" s="15">
        <v>1.4161608695652176E-2</v>
      </c>
      <c r="T66" s="15">
        <v>1.1543996303595436E-3</v>
      </c>
      <c r="U66" s="15">
        <v>12.267509728187864</v>
      </c>
      <c r="V66" s="15">
        <v>6.3692585009776E-5</v>
      </c>
      <c r="W66" s="15">
        <v>1.1194129974784656E-2</v>
      </c>
      <c r="X66" s="15">
        <v>1.7129087416519695E-2</v>
      </c>
      <c r="Y66" s="15">
        <v>1.1194129974784656E-2</v>
      </c>
      <c r="Z66" s="15">
        <v>1.7129087416519695E-2</v>
      </c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  <row r="69" spans="18:26" ht="15" customHeight="1" x14ac:dyDescent="0.2">
      <c r="R69"/>
      <c r="S69"/>
      <c r="T69"/>
      <c r="U69"/>
      <c r="V69"/>
      <c r="W69"/>
      <c r="X69"/>
      <c r="Y69"/>
      <c r="Z69"/>
    </row>
  </sheetData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75C63-E7A6-4547-9038-70907E5DCA31}">
  <dimension ref="A1:Z65"/>
  <sheetViews>
    <sheetView topLeftCell="A31" workbookViewId="0">
      <selection activeCell="B49" sqref="B49:D56"/>
    </sheetView>
  </sheetViews>
  <sheetFormatPr defaultColWidth="9.140625" defaultRowHeight="15" customHeight="1" x14ac:dyDescent="0.2"/>
  <cols>
    <col min="1" max="1" width="21.71093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5460</v>
      </c>
    </row>
    <row r="3" spans="1:25" ht="15" customHeight="1" x14ac:dyDescent="0.2">
      <c r="A3" t="s">
        <v>5461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2.8119000000000001</v>
      </c>
      <c r="C11" s="2">
        <v>1.7422</v>
      </c>
      <c r="D11" s="2">
        <v>1.6737</v>
      </c>
      <c r="E11" s="2">
        <v>1.6545000000000001</v>
      </c>
      <c r="F11" s="2">
        <v>1.5468</v>
      </c>
      <c r="G11" s="2">
        <v>0.68240000000000001</v>
      </c>
      <c r="H11" s="2">
        <v>0.6109</v>
      </c>
      <c r="I11" s="2">
        <v>1.6578999999999999</v>
      </c>
      <c r="J11" s="2">
        <v>1.4588000000000001</v>
      </c>
      <c r="K11" s="2">
        <v>2.8125</v>
      </c>
      <c r="L11" s="2">
        <v>2.7054</v>
      </c>
      <c r="M11" s="2">
        <v>1.0291999999999999</v>
      </c>
      <c r="N11" s="2">
        <v>0.94210000000000005</v>
      </c>
      <c r="O11" s="2">
        <v>1.3804000000000001</v>
      </c>
      <c r="P11" s="2">
        <v>1.2578</v>
      </c>
      <c r="Q11" s="2">
        <v>0.4304</v>
      </c>
      <c r="R11" s="2">
        <v>0.3957</v>
      </c>
      <c r="S11" s="2">
        <v>0.73450000000000004</v>
      </c>
      <c r="T11" s="2">
        <v>0.65720000000000001</v>
      </c>
      <c r="U11" s="2">
        <v>0.38579999999999998</v>
      </c>
      <c r="V11" s="2">
        <v>0.36620000000000003</v>
      </c>
      <c r="W11" s="2">
        <v>0.25480000000000003</v>
      </c>
      <c r="X11" s="2">
        <v>0.21579999999999999</v>
      </c>
      <c r="Y11" s="77">
        <v>2.6105999999999998</v>
      </c>
    </row>
    <row r="12" spans="1:25" ht="15" customHeight="1" x14ac:dyDescent="0.2">
      <c r="A12" t="s">
        <v>9</v>
      </c>
      <c r="B12" s="2">
        <v>1.7763</v>
      </c>
      <c r="C12" s="2">
        <v>1.4971000000000001</v>
      </c>
      <c r="D12" s="2">
        <v>0.248</v>
      </c>
      <c r="E12" s="2">
        <v>0.22839999999999999</v>
      </c>
      <c r="F12" s="2">
        <v>2.6972</v>
      </c>
      <c r="G12" s="2">
        <v>2.5815000000000001</v>
      </c>
      <c r="H12" s="2">
        <v>0.81969999999999998</v>
      </c>
      <c r="I12" s="2">
        <v>0.76939999999999997</v>
      </c>
      <c r="J12" s="2">
        <v>2.3538999999999999</v>
      </c>
      <c r="K12" s="2">
        <v>2.2618999999999998</v>
      </c>
      <c r="L12" s="2">
        <v>0.15440000000000001</v>
      </c>
      <c r="M12" s="2">
        <v>0.15060000000000001</v>
      </c>
      <c r="N12" s="2">
        <v>0.23200000000000001</v>
      </c>
      <c r="O12" s="2">
        <v>0.20449999999999999</v>
      </c>
      <c r="P12" s="2">
        <v>0.46610000000000001</v>
      </c>
      <c r="Q12" s="2">
        <v>0.41070000000000001</v>
      </c>
      <c r="R12" s="2">
        <v>0.19439999999999999</v>
      </c>
      <c r="S12" s="2">
        <v>0.18140000000000001</v>
      </c>
      <c r="T12" s="2">
        <v>0.63039999999999996</v>
      </c>
      <c r="U12" s="2">
        <v>0.59940000000000004</v>
      </c>
      <c r="V12" s="2">
        <v>0.18590000000000001</v>
      </c>
      <c r="W12" s="2">
        <v>0.16689999999999999</v>
      </c>
      <c r="X12" s="2">
        <v>1.3758999999999999</v>
      </c>
      <c r="Y12" s="2">
        <v>1.3563000000000001</v>
      </c>
    </row>
    <row r="13" spans="1:25" ht="15" customHeight="1" x14ac:dyDescent="0.2">
      <c r="A13" t="s">
        <v>10</v>
      </c>
      <c r="B13" s="77">
        <v>2.5104000000000002</v>
      </c>
      <c r="C13" s="2">
        <v>0.86240000000000006</v>
      </c>
      <c r="D13" s="2">
        <v>0.78039999999999998</v>
      </c>
      <c r="E13" s="2">
        <v>2.8763000000000001</v>
      </c>
      <c r="F13" s="2">
        <v>2.7944</v>
      </c>
      <c r="G13" s="2">
        <v>2.8111000000000002</v>
      </c>
      <c r="H13" s="2">
        <v>2.8666999999999998</v>
      </c>
      <c r="I13" s="2">
        <v>2.7168000000000001</v>
      </c>
      <c r="J13" s="2">
        <v>2.8285</v>
      </c>
      <c r="K13" s="2">
        <v>0.29420000000000002</v>
      </c>
      <c r="L13" s="2">
        <v>0.26650000000000001</v>
      </c>
      <c r="M13" s="2">
        <v>1.8649</v>
      </c>
      <c r="N13" s="2">
        <v>1.7556</v>
      </c>
      <c r="O13" s="2">
        <v>1.7493000000000001</v>
      </c>
      <c r="P13" s="2">
        <v>1.6065</v>
      </c>
      <c r="Q13" s="2">
        <v>1.8788</v>
      </c>
      <c r="R13" s="2">
        <v>1.728</v>
      </c>
      <c r="S13" s="2">
        <v>2.0697000000000001</v>
      </c>
      <c r="T13" s="2">
        <v>1.9794</v>
      </c>
      <c r="U13" s="2">
        <v>1.4539</v>
      </c>
      <c r="V13" s="2">
        <v>1.3678999999999999</v>
      </c>
      <c r="W13" s="2">
        <v>2.823</v>
      </c>
      <c r="X13" s="2">
        <v>2.7605</v>
      </c>
      <c r="Y13" s="77">
        <v>2.2422</v>
      </c>
    </row>
    <row r="14" spans="1:25" ht="15" customHeight="1" x14ac:dyDescent="0.2">
      <c r="A14" t="s">
        <v>11</v>
      </c>
      <c r="B14" s="2">
        <v>1.6493</v>
      </c>
      <c r="C14" s="2">
        <v>1.5359</v>
      </c>
      <c r="D14" s="2">
        <v>2.8241000000000001</v>
      </c>
      <c r="E14" s="2">
        <v>2.7606000000000002</v>
      </c>
      <c r="F14" s="2">
        <v>0.18509999999999999</v>
      </c>
      <c r="G14" s="2">
        <v>0.17949999999999999</v>
      </c>
      <c r="H14" s="2">
        <v>0.20119999999999999</v>
      </c>
      <c r="I14" s="2">
        <v>0.2016</v>
      </c>
      <c r="J14" s="2">
        <v>0.82589999999999997</v>
      </c>
      <c r="K14" s="2">
        <v>0.79710000000000003</v>
      </c>
      <c r="L14" s="2">
        <v>0.2782</v>
      </c>
      <c r="M14" s="2">
        <v>0.27729999999999999</v>
      </c>
      <c r="N14" s="2">
        <v>1.0124</v>
      </c>
      <c r="O14" s="2">
        <v>0.92190000000000005</v>
      </c>
      <c r="P14" s="2">
        <v>1.6629</v>
      </c>
      <c r="Q14" s="2">
        <v>1.5952</v>
      </c>
      <c r="R14" s="2">
        <v>0.41839999999999999</v>
      </c>
      <c r="S14" s="2">
        <v>0.40039999999999998</v>
      </c>
      <c r="T14" s="2">
        <v>2.7254</v>
      </c>
      <c r="U14" s="2">
        <v>2.6810999999999998</v>
      </c>
      <c r="V14" s="2">
        <v>0.17730000000000001</v>
      </c>
      <c r="W14" s="2">
        <v>0.1721</v>
      </c>
      <c r="X14" s="2">
        <v>0.44350000000000001</v>
      </c>
      <c r="Y14" s="2">
        <v>0.45929999999999999</v>
      </c>
    </row>
    <row r="15" spans="1:25" ht="15" customHeight="1" x14ac:dyDescent="0.2">
      <c r="A15" t="s">
        <v>12</v>
      </c>
      <c r="B15" s="77">
        <v>1.8738999999999999</v>
      </c>
      <c r="C15" s="2">
        <v>2.7595000000000001</v>
      </c>
      <c r="D15" s="2">
        <v>2.7332000000000001</v>
      </c>
      <c r="E15" s="2">
        <v>2.6137999999999999</v>
      </c>
      <c r="F15" s="2">
        <v>2.6610999999999998</v>
      </c>
      <c r="G15" s="2">
        <v>1.7452000000000001</v>
      </c>
      <c r="H15" s="2">
        <v>1.6452</v>
      </c>
      <c r="I15" s="2">
        <v>1.2279</v>
      </c>
      <c r="J15" s="2">
        <v>1.1896</v>
      </c>
      <c r="K15" s="2">
        <v>0.95489999999999997</v>
      </c>
      <c r="L15" s="2">
        <v>0.87890000000000001</v>
      </c>
      <c r="M15" s="2">
        <v>0.41539999999999999</v>
      </c>
      <c r="N15" s="2">
        <v>0.38169999999999998</v>
      </c>
      <c r="O15" s="2">
        <v>0.60599999999999998</v>
      </c>
      <c r="P15" s="2">
        <v>0.57950000000000002</v>
      </c>
      <c r="Q15" s="2">
        <v>1.0753999999999999</v>
      </c>
      <c r="R15" s="2">
        <v>1.0081</v>
      </c>
      <c r="S15" s="2">
        <v>0.48880000000000001</v>
      </c>
      <c r="T15" s="2">
        <v>0.44590000000000002</v>
      </c>
      <c r="U15" s="2">
        <v>0.80369999999999997</v>
      </c>
      <c r="V15" s="2">
        <v>0.71519999999999995</v>
      </c>
      <c r="W15" s="2">
        <v>0.59499999999999997</v>
      </c>
      <c r="X15" s="2">
        <v>0.58379999999999999</v>
      </c>
      <c r="Y15" s="77">
        <v>1.6698</v>
      </c>
    </row>
    <row r="16" spans="1:25" ht="15" customHeight="1" x14ac:dyDescent="0.2">
      <c r="A16" t="s">
        <v>13</v>
      </c>
      <c r="B16" s="2">
        <v>0.31690000000000002</v>
      </c>
      <c r="C16" s="2">
        <v>0.30499999999999999</v>
      </c>
      <c r="D16" s="2">
        <v>0.27079999999999999</v>
      </c>
      <c r="E16" s="2">
        <v>0.26219999999999999</v>
      </c>
      <c r="F16" s="2">
        <v>0.18360000000000001</v>
      </c>
      <c r="G16" s="2">
        <v>0.17510000000000001</v>
      </c>
      <c r="H16" s="2">
        <v>0.32219999999999999</v>
      </c>
      <c r="I16" s="2">
        <v>0.32129999999999997</v>
      </c>
      <c r="J16" s="2">
        <v>0.19980000000000001</v>
      </c>
      <c r="K16" s="2">
        <v>0.19359999999999999</v>
      </c>
      <c r="L16" s="2">
        <v>2.8719999999999999</v>
      </c>
      <c r="M16" s="2">
        <v>2.8108</v>
      </c>
      <c r="N16" s="2">
        <v>1.5889</v>
      </c>
      <c r="O16" s="2">
        <v>1.4463999999999999</v>
      </c>
      <c r="P16" s="2">
        <v>0.25159999999999999</v>
      </c>
      <c r="Q16" s="2">
        <v>0.24199999999999999</v>
      </c>
      <c r="R16" s="2">
        <v>0.28810000000000002</v>
      </c>
      <c r="S16" s="2">
        <v>0.27660000000000001</v>
      </c>
      <c r="T16" s="2">
        <v>0.2056</v>
      </c>
      <c r="U16" s="2">
        <v>0.20030000000000001</v>
      </c>
      <c r="V16" s="2">
        <v>1.4517</v>
      </c>
      <c r="W16" s="2">
        <v>1.4055</v>
      </c>
      <c r="X16" s="2">
        <v>2.5278</v>
      </c>
      <c r="Y16" s="2">
        <v>2.3435000000000001</v>
      </c>
    </row>
    <row r="17" spans="1:25" ht="15" customHeight="1" x14ac:dyDescent="0.2">
      <c r="A17" t="s">
        <v>14</v>
      </c>
      <c r="B17" s="77">
        <v>1.4722999999999999</v>
      </c>
      <c r="C17" s="2">
        <v>1.0737000000000001</v>
      </c>
      <c r="D17" s="2">
        <v>0.99770000000000003</v>
      </c>
      <c r="E17" s="2">
        <v>0.61539999999999995</v>
      </c>
      <c r="F17" s="2">
        <v>0.57069999999999999</v>
      </c>
      <c r="G17" s="2">
        <v>0.69030000000000002</v>
      </c>
      <c r="H17" s="2">
        <v>0.68310000000000004</v>
      </c>
      <c r="I17" s="2">
        <v>2.2561</v>
      </c>
      <c r="J17" s="2">
        <v>2.3401000000000001</v>
      </c>
      <c r="K17" s="2">
        <v>0.93110000000000004</v>
      </c>
      <c r="L17" s="2">
        <v>0.96260000000000001</v>
      </c>
      <c r="M17" s="2">
        <v>0.6371</v>
      </c>
      <c r="N17" s="2">
        <v>0.61609999999999998</v>
      </c>
      <c r="O17" s="2">
        <v>2.4634</v>
      </c>
      <c r="P17" s="2">
        <v>2.3411</v>
      </c>
      <c r="Q17" s="2">
        <v>0.76780000000000004</v>
      </c>
      <c r="R17" s="2">
        <v>0.73880000000000001</v>
      </c>
      <c r="S17" s="2">
        <v>0.2979</v>
      </c>
      <c r="T17" s="2">
        <v>0.28050000000000003</v>
      </c>
      <c r="U17" s="2">
        <v>0.45219999999999999</v>
      </c>
      <c r="V17" s="2">
        <v>0.41199999999999998</v>
      </c>
      <c r="W17" s="2">
        <v>1.6029</v>
      </c>
      <c r="X17" s="2">
        <v>1.5310999999999999</v>
      </c>
      <c r="Y17" s="77">
        <v>1.3059000000000001</v>
      </c>
    </row>
    <row r="18" spans="1:25" ht="15" customHeight="1" x14ac:dyDescent="0.2">
      <c r="A18" t="s">
        <v>15</v>
      </c>
      <c r="B18" s="2">
        <v>0.74529999999999996</v>
      </c>
      <c r="C18" s="2">
        <v>0.69930000000000003</v>
      </c>
      <c r="D18" s="2">
        <v>0.1439</v>
      </c>
      <c r="E18" s="2">
        <v>0.1341</v>
      </c>
      <c r="F18" s="2">
        <v>2.6063000000000001</v>
      </c>
      <c r="G18" s="2">
        <v>2.4561999999999999</v>
      </c>
      <c r="H18" s="2">
        <v>0.24149999999999999</v>
      </c>
      <c r="I18" s="2">
        <v>0.23080000000000001</v>
      </c>
      <c r="J18" s="2">
        <v>2.7871000000000001</v>
      </c>
      <c r="K18" s="2">
        <v>2.7273999999999998</v>
      </c>
      <c r="L18" s="2">
        <v>0.1658</v>
      </c>
      <c r="M18" s="2">
        <v>0.1565</v>
      </c>
      <c r="N18" s="2">
        <v>0.62470000000000003</v>
      </c>
      <c r="O18" s="2">
        <v>0.55759999999999998</v>
      </c>
      <c r="P18" s="2">
        <v>0.1802</v>
      </c>
      <c r="Q18" s="2">
        <v>0.182</v>
      </c>
      <c r="R18" s="2">
        <v>0.43759999999999999</v>
      </c>
      <c r="S18" s="2">
        <v>0.41310000000000002</v>
      </c>
      <c r="T18" s="2">
        <v>2.1598999999999999</v>
      </c>
      <c r="U18" s="2">
        <v>2.0068000000000001</v>
      </c>
      <c r="V18" s="2">
        <v>0.4088</v>
      </c>
      <c r="W18" s="2">
        <v>0.37609999999999999</v>
      </c>
      <c r="X18" s="2">
        <v>1.0058</v>
      </c>
      <c r="Y18" s="2">
        <v>0.88770000000000004</v>
      </c>
    </row>
    <row r="19" spans="1:25" ht="15" customHeight="1" x14ac:dyDescent="0.2">
      <c r="A19" t="s">
        <v>16</v>
      </c>
      <c r="B19" s="77">
        <v>0.6865</v>
      </c>
      <c r="C19" s="2">
        <v>0.21609999999999999</v>
      </c>
      <c r="D19" s="2">
        <v>0.20680000000000001</v>
      </c>
      <c r="E19" s="2">
        <v>1.3647</v>
      </c>
      <c r="F19" s="2">
        <v>1.3070999999999999</v>
      </c>
      <c r="G19" s="2">
        <v>0.28599999999999998</v>
      </c>
      <c r="H19" s="2">
        <v>0.26540000000000002</v>
      </c>
      <c r="I19" s="2">
        <v>0.2417</v>
      </c>
      <c r="J19" s="2">
        <v>0.23180000000000001</v>
      </c>
      <c r="K19" s="2">
        <v>0.94699999999999995</v>
      </c>
      <c r="L19" s="2">
        <v>0.92789999999999995</v>
      </c>
      <c r="M19" s="2">
        <v>0.32769999999999999</v>
      </c>
      <c r="N19" s="2">
        <v>0.34329999999999999</v>
      </c>
      <c r="O19" s="2">
        <v>1.0242</v>
      </c>
      <c r="P19" s="2">
        <v>0.98</v>
      </c>
      <c r="Q19" s="2">
        <v>0.3468</v>
      </c>
      <c r="R19" s="2">
        <v>0.32090000000000002</v>
      </c>
      <c r="S19" s="2">
        <v>0.9304</v>
      </c>
      <c r="T19" s="2">
        <v>0.83260000000000001</v>
      </c>
      <c r="U19" s="2">
        <v>2.8498000000000001</v>
      </c>
      <c r="V19" s="2">
        <v>2.8083999999999998</v>
      </c>
      <c r="W19" s="2">
        <v>0.30049999999999999</v>
      </c>
      <c r="X19" s="2">
        <v>0.27179999999999999</v>
      </c>
      <c r="Y19" s="77">
        <v>0.70569999999999999</v>
      </c>
    </row>
    <row r="20" spans="1:25" ht="15" customHeight="1" x14ac:dyDescent="0.2">
      <c r="A20" t="s">
        <v>17</v>
      </c>
      <c r="B20" s="2">
        <v>0.33210000000000001</v>
      </c>
      <c r="C20" s="2">
        <v>0.29509999999999997</v>
      </c>
      <c r="D20" s="2">
        <v>0.36209999999999998</v>
      </c>
      <c r="E20" s="2">
        <v>0.34389999999999998</v>
      </c>
      <c r="F20" s="2">
        <v>0.16350000000000001</v>
      </c>
      <c r="G20" s="2">
        <v>0.15279999999999999</v>
      </c>
      <c r="H20" s="2">
        <v>2.1339999999999999</v>
      </c>
      <c r="I20" s="2">
        <v>1.9595</v>
      </c>
      <c r="J20" s="2">
        <v>0.14649999999999999</v>
      </c>
      <c r="K20" s="2">
        <v>0.1376</v>
      </c>
      <c r="L20" s="2">
        <v>1.7321</v>
      </c>
      <c r="M20" s="2">
        <v>1.5798000000000001</v>
      </c>
      <c r="N20" s="2">
        <v>0.3533</v>
      </c>
      <c r="O20" s="2">
        <v>0.31719999999999998</v>
      </c>
      <c r="P20" s="2">
        <v>0.30859999999999999</v>
      </c>
      <c r="Q20" s="2">
        <v>0.2999</v>
      </c>
      <c r="R20" s="2">
        <v>2.2513999999999998</v>
      </c>
      <c r="S20" s="2">
        <v>2.0874000000000001</v>
      </c>
      <c r="T20" s="2">
        <v>0.91320000000000001</v>
      </c>
      <c r="U20" s="2">
        <v>0.88500000000000001</v>
      </c>
      <c r="V20" s="2">
        <v>0.1757</v>
      </c>
      <c r="W20" s="2">
        <v>0.16209999999999999</v>
      </c>
      <c r="X20" s="2">
        <v>0.30599999999999999</v>
      </c>
      <c r="Y20" s="2">
        <v>0.30259999999999998</v>
      </c>
    </row>
    <row r="21" spans="1:25" ht="15" customHeight="1" x14ac:dyDescent="0.2">
      <c r="A21" t="s">
        <v>18</v>
      </c>
      <c r="B21" s="77">
        <v>0.31519999999999998</v>
      </c>
      <c r="C21" s="2">
        <v>0.30299999999999999</v>
      </c>
      <c r="D21" s="2">
        <v>0.27450000000000002</v>
      </c>
      <c r="E21" s="2">
        <v>2.7267000000000001</v>
      </c>
      <c r="F21" s="2">
        <v>2.6429</v>
      </c>
      <c r="G21" s="2">
        <v>0.2099</v>
      </c>
      <c r="H21" s="2">
        <v>0.19550000000000001</v>
      </c>
      <c r="I21" s="2">
        <v>0.60150000000000003</v>
      </c>
      <c r="J21" s="2">
        <v>0.56510000000000005</v>
      </c>
      <c r="K21" s="2">
        <v>0.29360000000000003</v>
      </c>
      <c r="L21" s="2">
        <v>0.28820000000000001</v>
      </c>
      <c r="M21" s="2">
        <v>0.42649999999999999</v>
      </c>
      <c r="N21" s="2">
        <v>0.41410000000000002</v>
      </c>
      <c r="O21" s="2">
        <v>0.39879999999999999</v>
      </c>
      <c r="P21" s="2">
        <v>0.37819999999999998</v>
      </c>
      <c r="Q21" s="2">
        <v>0.53749999999999998</v>
      </c>
      <c r="R21" s="2">
        <v>0.51890000000000003</v>
      </c>
      <c r="S21" s="2">
        <v>1.538</v>
      </c>
      <c r="T21" s="2">
        <v>1.4077999999999999</v>
      </c>
      <c r="U21" s="2">
        <v>0.18079999999999999</v>
      </c>
      <c r="V21" s="2">
        <v>0.16950000000000001</v>
      </c>
      <c r="W21" s="2">
        <v>0.49469999999999997</v>
      </c>
      <c r="X21" s="2">
        <v>0.46029999999999999</v>
      </c>
      <c r="Y21" s="77">
        <v>0.30599999999999999</v>
      </c>
    </row>
    <row r="22" spans="1:25" ht="15" customHeight="1" x14ac:dyDescent="0.2">
      <c r="A22" t="s">
        <v>19</v>
      </c>
      <c r="B22" s="2">
        <v>0.4405</v>
      </c>
      <c r="C22" s="2">
        <v>0.39929999999999999</v>
      </c>
      <c r="D22" s="2">
        <v>1.3912</v>
      </c>
      <c r="E22" s="2">
        <v>1.3628</v>
      </c>
      <c r="F22" s="2">
        <v>0.57050000000000001</v>
      </c>
      <c r="G22" s="2">
        <v>0.54190000000000005</v>
      </c>
      <c r="H22" s="2">
        <v>1.1888000000000001</v>
      </c>
      <c r="I22" s="2">
        <v>1.0971</v>
      </c>
      <c r="J22" s="2">
        <v>0.223</v>
      </c>
      <c r="K22" s="2">
        <v>0.221</v>
      </c>
      <c r="L22" s="2">
        <v>1.0807</v>
      </c>
      <c r="M22" s="2">
        <v>0.98529999999999995</v>
      </c>
      <c r="N22" s="2">
        <v>1.4147000000000001</v>
      </c>
      <c r="O22" s="2">
        <v>1.4078999999999999</v>
      </c>
      <c r="P22" s="2">
        <v>0.1981</v>
      </c>
      <c r="Q22" s="2">
        <v>0.1895</v>
      </c>
      <c r="R22" s="2">
        <v>2.7864</v>
      </c>
      <c r="S22" s="2">
        <v>2.6707000000000001</v>
      </c>
      <c r="T22" s="2">
        <v>2.6459000000000001</v>
      </c>
      <c r="U22" s="2">
        <v>2.5228999999999999</v>
      </c>
      <c r="V22" s="2">
        <v>2.2242999999999999</v>
      </c>
      <c r="W22" s="2">
        <v>2.0360999999999998</v>
      </c>
      <c r="X22" s="2">
        <v>2.8254000000000001</v>
      </c>
      <c r="Y22" s="2">
        <v>2.7904</v>
      </c>
    </row>
    <row r="23" spans="1:25" ht="15" customHeight="1" x14ac:dyDescent="0.2">
      <c r="A23" t="s">
        <v>20</v>
      </c>
      <c r="B23" s="77">
        <v>0.1694</v>
      </c>
      <c r="C23" s="2">
        <v>0.21479999999999999</v>
      </c>
      <c r="D23" s="2">
        <v>0.19409999999999999</v>
      </c>
      <c r="E23" s="2">
        <v>0.15870000000000001</v>
      </c>
      <c r="F23" s="2">
        <v>0.14829999999999999</v>
      </c>
      <c r="G23" s="2">
        <v>1.1042000000000001</v>
      </c>
      <c r="H23" s="2">
        <v>1.0147999999999999</v>
      </c>
      <c r="I23" s="2">
        <v>0.74919999999999998</v>
      </c>
      <c r="J23" s="2">
        <v>0.75309999999999999</v>
      </c>
      <c r="K23" s="2">
        <v>2.0916999999999999</v>
      </c>
      <c r="L23" s="2">
        <v>2.0004</v>
      </c>
      <c r="M23" s="2">
        <v>0.45250000000000001</v>
      </c>
      <c r="N23" s="2">
        <v>0.4199</v>
      </c>
      <c r="O23" s="2">
        <v>1.5627</v>
      </c>
      <c r="P23" s="2">
        <v>1.3796999999999999</v>
      </c>
      <c r="Q23" s="2">
        <v>0.46239999999999998</v>
      </c>
      <c r="R23" s="2">
        <v>0.39360000000000001</v>
      </c>
      <c r="S23" s="2">
        <v>0.90539999999999998</v>
      </c>
      <c r="T23" s="2">
        <v>0.76029999999999998</v>
      </c>
      <c r="U23" s="2">
        <v>1.1740999999999999</v>
      </c>
      <c r="V23" s="2">
        <v>1.0820000000000001</v>
      </c>
      <c r="W23" s="2">
        <v>0.1573</v>
      </c>
      <c r="X23" s="2">
        <v>0.15160000000000001</v>
      </c>
      <c r="Y23" s="77">
        <v>6.4399999999999999E-2</v>
      </c>
    </row>
    <row r="24" spans="1:25" ht="15" customHeight="1" x14ac:dyDescent="0.2">
      <c r="A24" t="s">
        <v>21</v>
      </c>
      <c r="B24" s="2">
        <v>0.33889999999999998</v>
      </c>
      <c r="C24" s="2">
        <v>0.29620000000000002</v>
      </c>
      <c r="D24" s="2">
        <v>0.2195</v>
      </c>
      <c r="E24" s="2">
        <v>0.2094</v>
      </c>
      <c r="F24" s="2">
        <v>0.34449999999999997</v>
      </c>
      <c r="G24" s="2">
        <v>0.30009999999999998</v>
      </c>
      <c r="H24" s="2">
        <v>2.5396000000000001</v>
      </c>
      <c r="I24" s="2">
        <v>2.3447</v>
      </c>
      <c r="J24" s="2">
        <v>2.7985000000000002</v>
      </c>
      <c r="K24" s="2">
        <v>2.6840000000000002</v>
      </c>
      <c r="L24" s="2">
        <v>0.28810000000000002</v>
      </c>
      <c r="M24" s="2">
        <v>0.25990000000000002</v>
      </c>
      <c r="N24" s="2">
        <v>0.55989999999999995</v>
      </c>
      <c r="O24" s="2">
        <v>0.47989999999999999</v>
      </c>
      <c r="P24" s="2">
        <v>2.7553000000000001</v>
      </c>
      <c r="Q24" s="2">
        <v>2.6396999999999999</v>
      </c>
      <c r="R24" s="2">
        <v>2.3864000000000001</v>
      </c>
      <c r="S24" s="2">
        <v>2.2248999999999999</v>
      </c>
      <c r="T24" s="2">
        <v>2.238</v>
      </c>
      <c r="U24" s="2">
        <v>2.0830000000000002</v>
      </c>
      <c r="V24" s="2">
        <v>1.2712000000000001</v>
      </c>
      <c r="W24" s="2">
        <v>1.1174999999999999</v>
      </c>
      <c r="X24" s="2">
        <v>0.3211</v>
      </c>
      <c r="Y24" s="2">
        <v>0.1079</v>
      </c>
    </row>
    <row r="25" spans="1:25" ht="15" customHeight="1" x14ac:dyDescent="0.2">
      <c r="A25" t="s">
        <v>22</v>
      </c>
      <c r="B25" s="77">
        <v>5.2699999999999997E-2</v>
      </c>
      <c r="C25" s="2">
        <v>0.15909999999999999</v>
      </c>
      <c r="D25" s="2">
        <v>0.15010000000000001</v>
      </c>
      <c r="E25" s="2">
        <v>0.56499999999999995</v>
      </c>
      <c r="F25" s="2">
        <v>0.52139999999999997</v>
      </c>
      <c r="G25" s="2">
        <v>0.37680000000000002</v>
      </c>
      <c r="H25" s="2">
        <v>0.3634</v>
      </c>
      <c r="I25" s="2">
        <v>1.4440999999999999</v>
      </c>
      <c r="J25" s="2">
        <v>1.4861</v>
      </c>
      <c r="K25" s="2">
        <v>0.22270000000000001</v>
      </c>
      <c r="L25" s="2">
        <v>0.1973</v>
      </c>
      <c r="M25" s="2">
        <v>2.722</v>
      </c>
      <c r="N25" s="2">
        <v>2.6760000000000002</v>
      </c>
      <c r="O25" s="2">
        <v>0.69489999999999996</v>
      </c>
      <c r="P25" s="2">
        <v>0.61380000000000001</v>
      </c>
      <c r="Q25" s="2">
        <v>0.6714</v>
      </c>
      <c r="R25" s="2">
        <v>0.66420000000000001</v>
      </c>
      <c r="S25" s="2">
        <v>0.14940000000000001</v>
      </c>
      <c r="T25" s="2">
        <v>0.13880000000000001</v>
      </c>
      <c r="U25" s="2">
        <v>1.2056</v>
      </c>
      <c r="V25" s="2">
        <v>1.0789</v>
      </c>
      <c r="W25" s="2">
        <v>0.20979999999999999</v>
      </c>
      <c r="X25" s="2">
        <v>0.19850000000000001</v>
      </c>
      <c r="Y25" s="77">
        <v>5.8900000000000001E-2</v>
      </c>
    </row>
    <row r="26" spans="1:25" ht="15" customHeight="1" x14ac:dyDescent="0.2">
      <c r="A26" t="s">
        <v>23</v>
      </c>
      <c r="B26" s="2">
        <v>1.5687</v>
      </c>
      <c r="C26" s="2">
        <v>1.2992999999999999</v>
      </c>
      <c r="D26" s="2">
        <v>2.3765999999999998</v>
      </c>
      <c r="E26" s="2">
        <v>2.3692000000000002</v>
      </c>
      <c r="F26" s="2">
        <v>0.42499999999999999</v>
      </c>
      <c r="G26" s="2">
        <v>0.36990000000000001</v>
      </c>
      <c r="H26" s="2">
        <v>2.6507000000000001</v>
      </c>
      <c r="I26" s="2">
        <v>2.3206000000000002</v>
      </c>
      <c r="J26" s="2">
        <v>0.62619999999999998</v>
      </c>
      <c r="K26" s="2">
        <v>0.57040000000000002</v>
      </c>
      <c r="L26" s="2">
        <v>0.33900000000000002</v>
      </c>
      <c r="M26" s="2">
        <v>0.32029999999999997</v>
      </c>
      <c r="N26" s="2">
        <v>0.39410000000000001</v>
      </c>
      <c r="O26" s="2">
        <v>0.3604</v>
      </c>
      <c r="P26" s="2">
        <v>0.33510000000000001</v>
      </c>
      <c r="Q26" s="2">
        <v>0.29899999999999999</v>
      </c>
      <c r="R26" s="2">
        <v>2.9437000000000002</v>
      </c>
      <c r="S26" s="2">
        <v>2.8837000000000002</v>
      </c>
      <c r="T26" s="2">
        <v>2.8239999999999998</v>
      </c>
      <c r="U26" s="2">
        <v>2.649</v>
      </c>
      <c r="V26" s="2">
        <v>2.649</v>
      </c>
      <c r="W26" s="2">
        <v>2.5819999999999999</v>
      </c>
      <c r="X26" s="2">
        <v>0.32600000000000001</v>
      </c>
      <c r="Y26" s="2">
        <v>0.28460000000000002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2.7112499999999997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2.3763000000000001</v>
      </c>
      <c r="R51" t="s">
        <v>319</v>
      </c>
      <c r="S51">
        <v>0.98524405498506418</v>
      </c>
    </row>
    <row r="52" spans="2:26" ht="15" customHeight="1" x14ac:dyDescent="0.2">
      <c r="B52" t="s">
        <v>209</v>
      </c>
      <c r="C52">
        <v>100</v>
      </c>
      <c r="D52" s="3">
        <f>AVERAGE(B15,Y15)</f>
        <v>1.7718499999999999</v>
      </c>
      <c r="R52" t="s">
        <v>320</v>
      </c>
      <c r="S52">
        <v>0.97070584788341219</v>
      </c>
    </row>
    <row r="53" spans="2:26" ht="15" customHeight="1" x14ac:dyDescent="0.2">
      <c r="B53" t="s">
        <v>210</v>
      </c>
      <c r="C53">
        <v>80</v>
      </c>
      <c r="D53" s="3">
        <f>AVERAGE(B17,Y17)</f>
        <v>1.3891</v>
      </c>
      <c r="R53" t="s">
        <v>321</v>
      </c>
      <c r="S53">
        <v>0.96484701746009471</v>
      </c>
    </row>
    <row r="54" spans="2:26" ht="15" customHeight="1" x14ac:dyDescent="0.2">
      <c r="B54" t="s">
        <v>211</v>
      </c>
      <c r="C54">
        <v>40</v>
      </c>
      <c r="D54" s="3">
        <f>AVERAGE(B19,Y19)</f>
        <v>0.69609999999999994</v>
      </c>
      <c r="R54" t="s">
        <v>322</v>
      </c>
      <c r="S54">
        <v>0.18925456511638317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0.31059999999999999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0.1169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5.9342992971987583</v>
      </c>
      <c r="U59">
        <v>5.9342992971987583</v>
      </c>
      <c r="V59">
        <v>165.68253008656737</v>
      </c>
      <c r="W59">
        <v>5.039989756724241E-5</v>
      </c>
    </row>
    <row r="60" spans="2:26" ht="15" customHeight="1" x14ac:dyDescent="0.2">
      <c r="R60" t="s">
        <v>326</v>
      </c>
      <c r="S60">
        <v>5</v>
      </c>
      <c r="T60">
        <v>0.17908645208695659</v>
      </c>
      <c r="U60">
        <v>3.5817290417391318E-2</v>
      </c>
    </row>
    <row r="61" spans="2:26" ht="15" customHeight="1" thickBot="1" x14ac:dyDescent="0.25">
      <c r="R61" s="15" t="s">
        <v>327</v>
      </c>
      <c r="S61" s="15">
        <v>6</v>
      </c>
      <c r="T61" s="15">
        <v>6.1133857492857144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0.12463913043478203</v>
      </c>
      <c r="T64">
        <v>0.11838691425860742</v>
      </c>
      <c r="U64">
        <v>1.0528117166946096</v>
      </c>
      <c r="V64">
        <v>0.34062299601435547</v>
      </c>
      <c r="W64">
        <v>-0.17968412093542807</v>
      </c>
      <c r="X64">
        <v>0.42896238180499213</v>
      </c>
      <c r="Y64">
        <v>-0.17968412093542807</v>
      </c>
      <c r="Z64">
        <v>0.42896238180499213</v>
      </c>
    </row>
    <row r="65" spans="18:26" ht="15" customHeight="1" thickBot="1" x14ac:dyDescent="0.25">
      <c r="R65" s="15" t="s">
        <v>340</v>
      </c>
      <c r="S65" s="15">
        <v>1.4166043478260873E-2</v>
      </c>
      <c r="T65" s="15">
        <v>1.1005510980543758E-3</v>
      </c>
      <c r="U65" s="15">
        <v>12.871772608563569</v>
      </c>
      <c r="V65" s="15">
        <v>5.039989756724241E-5</v>
      </c>
      <c r="W65" s="15">
        <v>1.1336986816412695E-2</v>
      </c>
      <c r="X65" s="15">
        <v>1.6995100140109052E-2</v>
      </c>
      <c r="Y65" s="15">
        <v>1.1336986816412695E-2</v>
      </c>
      <c r="Z65" s="15">
        <v>1.6995100140109052E-2</v>
      </c>
    </row>
  </sheetData>
  <pageMargins left="0.75" right="0.75" top="1" bottom="1" header="0.5" footer="0.5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FC46-723C-4DEC-BE9D-BB56BBB7AFBB}">
  <dimension ref="A1:Z68"/>
  <sheetViews>
    <sheetView workbookViewId="0">
      <selection activeCell="F95" sqref="F95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5466</v>
      </c>
    </row>
    <row r="3" spans="1:25" ht="15" customHeight="1" x14ac:dyDescent="0.2">
      <c r="A3" s="60" t="s">
        <v>5467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2.8079999999999998</v>
      </c>
      <c r="C11" s="62">
        <v>1.125</v>
      </c>
      <c r="D11" s="62">
        <v>1.0230999999999999</v>
      </c>
      <c r="E11" s="62">
        <v>0.88490000000000002</v>
      </c>
      <c r="F11" s="62">
        <v>0.7661</v>
      </c>
      <c r="G11" s="62">
        <v>0.54659999999999997</v>
      </c>
      <c r="H11" s="62">
        <v>0.49959999999999999</v>
      </c>
      <c r="I11" s="62">
        <v>0.55630000000000002</v>
      </c>
      <c r="J11" s="62">
        <v>0.52769999999999995</v>
      </c>
      <c r="K11" s="62">
        <v>0.22450000000000001</v>
      </c>
      <c r="L11" s="62">
        <v>0.20530000000000001</v>
      </c>
      <c r="M11" s="62">
        <v>1.3242</v>
      </c>
      <c r="N11" s="62">
        <v>1.2139</v>
      </c>
      <c r="O11" s="62">
        <v>2.8148</v>
      </c>
      <c r="P11" s="62">
        <v>2.7829000000000002</v>
      </c>
      <c r="Q11" s="62">
        <v>1.778</v>
      </c>
      <c r="R11" s="62">
        <v>1.6251</v>
      </c>
      <c r="S11" s="62">
        <v>2.4710999999999999</v>
      </c>
      <c r="T11" s="62">
        <v>2.3841999999999999</v>
      </c>
      <c r="U11" s="62">
        <v>0.59109999999999996</v>
      </c>
      <c r="V11" s="62">
        <v>0.59740000000000004</v>
      </c>
      <c r="W11" s="62">
        <v>0.67130000000000001</v>
      </c>
      <c r="X11" s="62">
        <v>0.60980000000000001</v>
      </c>
      <c r="Y11" s="74">
        <v>2.5167000000000002</v>
      </c>
    </row>
    <row r="12" spans="1:25" ht="15" customHeight="1" x14ac:dyDescent="0.2">
      <c r="A12" s="60" t="s">
        <v>9</v>
      </c>
      <c r="B12" s="62">
        <v>2.7984</v>
      </c>
      <c r="C12" s="62">
        <v>2.7774000000000001</v>
      </c>
      <c r="D12" s="62">
        <v>0.495</v>
      </c>
      <c r="E12" s="62">
        <v>0.44069999999999998</v>
      </c>
      <c r="F12" s="62">
        <v>0.58989999999999998</v>
      </c>
      <c r="G12" s="62">
        <v>0.52729999999999999</v>
      </c>
      <c r="H12" s="62">
        <v>1.5470999999999999</v>
      </c>
      <c r="I12" s="62">
        <v>1.415</v>
      </c>
      <c r="J12" s="62">
        <v>0.64410000000000001</v>
      </c>
      <c r="K12" s="62">
        <v>0.59450000000000003</v>
      </c>
      <c r="L12" s="62">
        <v>0.56989999999999996</v>
      </c>
      <c r="M12" s="62">
        <v>0.55279999999999996</v>
      </c>
      <c r="N12" s="62">
        <v>2.6751999999999998</v>
      </c>
      <c r="O12" s="62">
        <v>2.5691999999999999</v>
      </c>
      <c r="P12" s="62">
        <v>0.68869999999999998</v>
      </c>
      <c r="Q12" s="62">
        <v>0.63109999999999999</v>
      </c>
      <c r="R12" s="62">
        <v>0.53610000000000002</v>
      </c>
      <c r="S12" s="62">
        <v>0.47660000000000002</v>
      </c>
      <c r="T12" s="62">
        <v>1.7713000000000001</v>
      </c>
      <c r="U12" s="62">
        <v>1.7357</v>
      </c>
      <c r="V12" s="62">
        <v>2.6766000000000001</v>
      </c>
      <c r="W12" s="62">
        <v>2.6770999999999998</v>
      </c>
      <c r="X12" s="62">
        <v>0.8226</v>
      </c>
      <c r="Y12" s="62">
        <v>0.74309999999999998</v>
      </c>
    </row>
    <row r="13" spans="1:25" ht="15" customHeight="1" x14ac:dyDescent="0.2">
      <c r="A13" s="60" t="s">
        <v>10</v>
      </c>
      <c r="B13" s="74">
        <v>2.5556000000000001</v>
      </c>
      <c r="C13" s="62">
        <v>0.28070000000000001</v>
      </c>
      <c r="D13" s="62">
        <v>0.25690000000000002</v>
      </c>
      <c r="E13" s="62">
        <v>0.25309999999999999</v>
      </c>
      <c r="F13" s="62">
        <v>0.2361</v>
      </c>
      <c r="G13" s="62">
        <v>0.65469999999999995</v>
      </c>
      <c r="H13" s="62">
        <v>0.63549999999999995</v>
      </c>
      <c r="I13" s="62">
        <v>1.9186000000000001</v>
      </c>
      <c r="J13" s="62">
        <v>1.9272</v>
      </c>
      <c r="K13" s="62">
        <v>1.1149</v>
      </c>
      <c r="L13" s="62">
        <v>1.0623</v>
      </c>
      <c r="M13" s="62">
        <v>0.1908</v>
      </c>
      <c r="N13" s="62">
        <v>0.17929999999999999</v>
      </c>
      <c r="O13" s="62">
        <v>0.29630000000000001</v>
      </c>
      <c r="P13" s="62">
        <v>0.27279999999999999</v>
      </c>
      <c r="Q13" s="62">
        <v>2.75</v>
      </c>
      <c r="R13" s="62">
        <v>2.7578</v>
      </c>
      <c r="S13" s="62">
        <v>2.0078999999999998</v>
      </c>
      <c r="T13" s="62">
        <v>1.8736999999999999</v>
      </c>
      <c r="U13" s="62">
        <v>2.7692999999999999</v>
      </c>
      <c r="V13" s="62">
        <v>2.7517</v>
      </c>
      <c r="W13" s="62">
        <v>2.7915999999999999</v>
      </c>
      <c r="X13" s="62">
        <v>2.7685</v>
      </c>
      <c r="Y13" s="74">
        <v>2.1556000000000002</v>
      </c>
    </row>
    <row r="14" spans="1:25" ht="15" customHeight="1" x14ac:dyDescent="0.2">
      <c r="A14" s="60" t="s">
        <v>11</v>
      </c>
      <c r="B14" s="62">
        <v>2.8027000000000002</v>
      </c>
      <c r="C14" s="62">
        <v>2.8079999999999998</v>
      </c>
      <c r="D14" s="62">
        <v>2.8102</v>
      </c>
      <c r="E14" s="62">
        <v>2.8224</v>
      </c>
      <c r="F14" s="62">
        <v>0.30640000000000001</v>
      </c>
      <c r="G14" s="62">
        <v>0.28839999999999999</v>
      </c>
      <c r="H14" s="62">
        <v>0.36409999999999998</v>
      </c>
      <c r="I14" s="62">
        <v>0.35799999999999998</v>
      </c>
      <c r="J14" s="62">
        <v>0.19209999999999999</v>
      </c>
      <c r="K14" s="62">
        <v>0.1731</v>
      </c>
      <c r="L14" s="62">
        <v>2.7772000000000001</v>
      </c>
      <c r="M14" s="62">
        <v>2.7965</v>
      </c>
      <c r="N14" s="62">
        <v>1.3472999999999999</v>
      </c>
      <c r="O14" s="62">
        <v>1.3372999999999999</v>
      </c>
      <c r="P14" s="62">
        <v>0.70789999999999997</v>
      </c>
      <c r="Q14" s="62">
        <v>0.68989999999999996</v>
      </c>
      <c r="R14" s="62">
        <v>1.4762999999999999</v>
      </c>
      <c r="S14" s="62">
        <v>1.3855</v>
      </c>
      <c r="T14" s="62">
        <v>0.87190000000000001</v>
      </c>
      <c r="U14" s="62">
        <v>0.86119999999999997</v>
      </c>
      <c r="V14" s="62">
        <v>0.45029999999999998</v>
      </c>
      <c r="W14" s="62">
        <v>0.43530000000000002</v>
      </c>
      <c r="X14" s="62">
        <v>2.5486</v>
      </c>
      <c r="Y14" s="62">
        <v>2.5716000000000001</v>
      </c>
    </row>
    <row r="15" spans="1:25" ht="15" customHeight="1" x14ac:dyDescent="0.2">
      <c r="A15" s="60" t="s">
        <v>12</v>
      </c>
      <c r="B15" s="74">
        <v>1.9954000000000001</v>
      </c>
      <c r="C15" s="62">
        <v>0.89739999999999998</v>
      </c>
      <c r="D15" s="62">
        <v>0.86550000000000005</v>
      </c>
      <c r="E15" s="62">
        <v>0.32890000000000003</v>
      </c>
      <c r="F15" s="62">
        <v>0.31259999999999999</v>
      </c>
      <c r="G15" s="62">
        <v>0.14349999999999999</v>
      </c>
      <c r="H15" s="62">
        <v>0.1389</v>
      </c>
      <c r="I15" s="62">
        <v>2.2927</v>
      </c>
      <c r="J15" s="62">
        <v>2.1861000000000002</v>
      </c>
      <c r="K15" s="62">
        <v>0.31369999999999998</v>
      </c>
      <c r="L15" s="62">
        <v>0.28000000000000003</v>
      </c>
      <c r="M15" s="62">
        <v>2.8081</v>
      </c>
      <c r="N15" s="62">
        <v>2.7810000000000001</v>
      </c>
      <c r="O15" s="62">
        <v>2.1320999999999999</v>
      </c>
      <c r="P15" s="62">
        <v>2.0095999999999998</v>
      </c>
      <c r="Q15" s="62">
        <v>1.1726000000000001</v>
      </c>
      <c r="R15" s="62">
        <v>1.1416999999999999</v>
      </c>
      <c r="S15" s="62">
        <v>0.85670000000000002</v>
      </c>
      <c r="T15" s="62">
        <v>0.75380000000000003</v>
      </c>
      <c r="U15" s="62">
        <v>2.6596000000000002</v>
      </c>
      <c r="V15" s="62">
        <v>2.5478999999999998</v>
      </c>
      <c r="W15" s="62">
        <v>0.59589999999999999</v>
      </c>
      <c r="X15" s="62">
        <v>0.56899999999999995</v>
      </c>
      <c r="Y15" s="74">
        <v>1.5763</v>
      </c>
    </row>
    <row r="16" spans="1:25" ht="15" customHeight="1" x14ac:dyDescent="0.2">
      <c r="A16" s="60" t="s">
        <v>13</v>
      </c>
      <c r="B16" s="62">
        <v>0.84119999999999995</v>
      </c>
      <c r="C16" s="62">
        <v>0.76819999999999999</v>
      </c>
      <c r="D16" s="62">
        <v>0.3609</v>
      </c>
      <c r="E16" s="62">
        <v>0.35049999999999998</v>
      </c>
      <c r="F16" s="62">
        <v>0.52890000000000004</v>
      </c>
      <c r="G16" s="62">
        <v>0.49980000000000002</v>
      </c>
      <c r="H16" s="62">
        <v>2.8077999999999999</v>
      </c>
      <c r="I16" s="62">
        <v>2.8163</v>
      </c>
      <c r="J16" s="62">
        <v>2.3801000000000001</v>
      </c>
      <c r="K16" s="62">
        <v>2.3344</v>
      </c>
      <c r="L16" s="62">
        <v>0.46539999999999998</v>
      </c>
      <c r="M16" s="62">
        <v>0.44650000000000001</v>
      </c>
      <c r="N16" s="62">
        <v>1.0992</v>
      </c>
      <c r="O16" s="62">
        <v>1.0414000000000001</v>
      </c>
      <c r="P16" s="62">
        <v>0.93979999999999997</v>
      </c>
      <c r="Q16" s="62">
        <v>0.94369999999999998</v>
      </c>
      <c r="R16" s="62">
        <v>0.91830000000000001</v>
      </c>
      <c r="S16" s="62">
        <v>0.84809999999999997</v>
      </c>
      <c r="T16" s="62">
        <v>2.2094999999999998</v>
      </c>
      <c r="U16" s="62">
        <v>2.1429</v>
      </c>
      <c r="V16" s="62">
        <v>1.1243000000000001</v>
      </c>
      <c r="W16" s="62">
        <v>1.0476000000000001</v>
      </c>
      <c r="X16" s="62">
        <v>2.2505000000000002</v>
      </c>
      <c r="Y16" s="62">
        <v>2.1821999999999999</v>
      </c>
    </row>
    <row r="17" spans="1:25" ht="15" customHeight="1" x14ac:dyDescent="0.2">
      <c r="A17" s="60" t="s">
        <v>14</v>
      </c>
      <c r="B17" s="74">
        <v>1.51</v>
      </c>
      <c r="C17" s="62">
        <v>1.9128000000000001</v>
      </c>
      <c r="D17" s="62">
        <v>1.8062</v>
      </c>
      <c r="E17" s="62">
        <v>1.6531</v>
      </c>
      <c r="F17" s="62">
        <v>1.589</v>
      </c>
      <c r="G17" s="62">
        <v>1.6477999999999999</v>
      </c>
      <c r="H17" s="62">
        <v>1.6468</v>
      </c>
      <c r="I17" s="62">
        <v>1.8771</v>
      </c>
      <c r="J17" s="62">
        <v>1.9255</v>
      </c>
      <c r="K17" s="62">
        <v>0.29559999999999997</v>
      </c>
      <c r="L17" s="62">
        <v>0.27050000000000002</v>
      </c>
      <c r="M17" s="62">
        <v>0.64800000000000002</v>
      </c>
      <c r="N17" s="62">
        <v>0.59870000000000001</v>
      </c>
      <c r="O17" s="62">
        <v>1.8833</v>
      </c>
      <c r="P17" s="62">
        <v>1.8587</v>
      </c>
      <c r="Q17" s="62">
        <v>0.89810000000000001</v>
      </c>
      <c r="R17" s="62">
        <v>0.82899999999999996</v>
      </c>
      <c r="S17" s="62">
        <v>2.8151999999999999</v>
      </c>
      <c r="T17" s="62">
        <v>2.8506</v>
      </c>
      <c r="U17" s="62">
        <v>0.48620000000000002</v>
      </c>
      <c r="V17" s="62">
        <v>0.4471</v>
      </c>
      <c r="W17" s="62">
        <v>0.4894</v>
      </c>
      <c r="X17" s="62">
        <v>0.45069999999999999</v>
      </c>
      <c r="Y17" s="74">
        <v>1.1432</v>
      </c>
    </row>
    <row r="18" spans="1:25" ht="15" customHeight="1" x14ac:dyDescent="0.2">
      <c r="A18" s="60" t="s">
        <v>15</v>
      </c>
      <c r="B18" s="62">
        <v>0.89029999999999998</v>
      </c>
      <c r="C18" s="62">
        <v>0.78739999999999999</v>
      </c>
      <c r="D18" s="62">
        <v>1.3287</v>
      </c>
      <c r="E18" s="62">
        <v>1.2694000000000001</v>
      </c>
      <c r="F18" s="62">
        <v>0.72250000000000003</v>
      </c>
      <c r="G18" s="62">
        <v>0.66139999999999999</v>
      </c>
      <c r="H18" s="62">
        <v>0.2732</v>
      </c>
      <c r="I18" s="62">
        <v>0.26450000000000001</v>
      </c>
      <c r="J18" s="62">
        <v>0.48830000000000001</v>
      </c>
      <c r="K18" s="62">
        <v>0.437</v>
      </c>
      <c r="L18" s="62">
        <v>0.4506</v>
      </c>
      <c r="M18" s="62">
        <v>0.41610000000000003</v>
      </c>
      <c r="N18" s="62">
        <v>0.25950000000000001</v>
      </c>
      <c r="O18" s="62">
        <v>0.2487</v>
      </c>
      <c r="P18" s="62">
        <v>0.66949999999999998</v>
      </c>
      <c r="Q18" s="62">
        <v>0.65690000000000004</v>
      </c>
      <c r="R18" s="62">
        <v>0.39700000000000002</v>
      </c>
      <c r="S18" s="62">
        <v>0.376</v>
      </c>
      <c r="T18" s="62">
        <v>0.39860000000000001</v>
      </c>
      <c r="U18" s="62">
        <v>0.3866</v>
      </c>
      <c r="V18" s="62">
        <v>0.4607</v>
      </c>
      <c r="W18" s="62">
        <v>0.44259999999999999</v>
      </c>
      <c r="X18" s="62">
        <v>0.35220000000000001</v>
      </c>
      <c r="Y18" s="62">
        <v>0.3357</v>
      </c>
    </row>
    <row r="19" spans="1:25" ht="15" customHeight="1" x14ac:dyDescent="0.2">
      <c r="A19" s="60" t="s">
        <v>16</v>
      </c>
      <c r="B19" s="74">
        <v>0.70179999999999998</v>
      </c>
      <c r="C19" s="62">
        <v>0.19020000000000001</v>
      </c>
      <c r="D19" s="62">
        <v>0.18060000000000001</v>
      </c>
      <c r="E19" s="62">
        <v>2.8488000000000002</v>
      </c>
      <c r="F19" s="62">
        <v>2.8521000000000001</v>
      </c>
      <c r="G19" s="62">
        <v>2.2656000000000001</v>
      </c>
      <c r="H19" s="62">
        <v>2.1978</v>
      </c>
      <c r="I19" s="62">
        <v>2.1229</v>
      </c>
      <c r="J19" s="62">
        <v>2.0794999999999999</v>
      </c>
      <c r="K19" s="62">
        <v>1.7339</v>
      </c>
      <c r="L19" s="62">
        <v>1.6420999999999999</v>
      </c>
      <c r="M19" s="62">
        <v>0.21920000000000001</v>
      </c>
      <c r="N19" s="62">
        <v>0.20269999999999999</v>
      </c>
      <c r="O19" s="62">
        <v>2.7597999999999998</v>
      </c>
      <c r="P19" s="62">
        <v>2.7427999999999999</v>
      </c>
      <c r="Q19" s="62">
        <v>2.5083000000000002</v>
      </c>
      <c r="R19" s="62">
        <v>2.4510999999999998</v>
      </c>
      <c r="S19" s="62">
        <v>0.23760000000000001</v>
      </c>
      <c r="T19" s="62">
        <v>0.2253</v>
      </c>
      <c r="U19" s="62">
        <v>0.28839999999999999</v>
      </c>
      <c r="V19" s="62">
        <v>0.29060000000000002</v>
      </c>
      <c r="W19" s="62">
        <v>6.0400000000000002E-2</v>
      </c>
      <c r="X19" s="62">
        <v>6.2799999999999995E-2</v>
      </c>
      <c r="Y19" s="74">
        <v>0.60570000000000002</v>
      </c>
    </row>
    <row r="20" spans="1:25" ht="15" customHeight="1" x14ac:dyDescent="0.2">
      <c r="A20" s="60" t="s">
        <v>17</v>
      </c>
      <c r="B20" s="62">
        <v>0.60060000000000002</v>
      </c>
      <c r="C20" s="62">
        <v>0.53180000000000005</v>
      </c>
      <c r="D20" s="62">
        <v>0.84519999999999995</v>
      </c>
      <c r="E20" s="62">
        <v>0.77280000000000004</v>
      </c>
      <c r="F20" s="62">
        <v>0.87670000000000003</v>
      </c>
      <c r="G20" s="62">
        <v>0.85040000000000004</v>
      </c>
      <c r="H20" s="62">
        <v>0.70840000000000003</v>
      </c>
      <c r="I20" s="62">
        <v>0.6653</v>
      </c>
      <c r="J20" s="62">
        <v>0.35970000000000002</v>
      </c>
      <c r="K20" s="62">
        <v>0.34339999999999998</v>
      </c>
      <c r="L20" s="62">
        <v>2.8544</v>
      </c>
      <c r="M20" s="62">
        <v>2.7818000000000001</v>
      </c>
      <c r="N20" s="62">
        <v>1.8940999999999999</v>
      </c>
      <c r="O20" s="62">
        <v>1.7895000000000001</v>
      </c>
      <c r="P20" s="62">
        <v>1.4734</v>
      </c>
      <c r="Q20" s="62">
        <v>1.4219999999999999</v>
      </c>
      <c r="R20" s="62">
        <v>2.8208000000000002</v>
      </c>
      <c r="S20" s="62">
        <v>2.8003999999999998</v>
      </c>
      <c r="T20" s="62">
        <v>0.89859999999999995</v>
      </c>
      <c r="U20" s="62">
        <v>0.84230000000000005</v>
      </c>
      <c r="V20" s="62">
        <v>2.0537000000000001</v>
      </c>
      <c r="W20" s="62">
        <v>1.9173</v>
      </c>
      <c r="X20" s="62">
        <v>0.49590000000000001</v>
      </c>
      <c r="Y20" s="62">
        <v>0.48039999999999999</v>
      </c>
    </row>
    <row r="21" spans="1:25" ht="15" customHeight="1" x14ac:dyDescent="0.2">
      <c r="A21" s="60" t="s">
        <v>18</v>
      </c>
      <c r="B21" s="74">
        <v>0.33529999999999999</v>
      </c>
      <c r="C21" s="62">
        <v>1.0659000000000001</v>
      </c>
      <c r="D21" s="62">
        <v>0.96699999999999997</v>
      </c>
      <c r="E21" s="62">
        <v>2.8512</v>
      </c>
      <c r="F21" s="62">
        <v>2.8565</v>
      </c>
      <c r="G21" s="62">
        <v>2.8285</v>
      </c>
      <c r="H21" s="62">
        <v>2.8168000000000002</v>
      </c>
      <c r="I21" s="62">
        <v>8.6300000000000002E-2</v>
      </c>
      <c r="J21" s="62">
        <v>7.8600000000000003E-2</v>
      </c>
      <c r="K21" s="62">
        <v>1.3643000000000001</v>
      </c>
      <c r="L21" s="62">
        <v>1.2991999999999999</v>
      </c>
      <c r="M21" s="62">
        <v>0.43840000000000001</v>
      </c>
      <c r="N21" s="62">
        <v>0.41339999999999999</v>
      </c>
      <c r="O21" s="62">
        <v>0.25230000000000002</v>
      </c>
      <c r="P21" s="62">
        <v>0.2374</v>
      </c>
      <c r="Q21" s="62">
        <v>2.8199000000000001</v>
      </c>
      <c r="R21" s="62">
        <v>2.7995000000000001</v>
      </c>
      <c r="S21" s="62">
        <v>1.5745</v>
      </c>
      <c r="T21" s="62">
        <v>1.5246999999999999</v>
      </c>
      <c r="U21" s="62">
        <v>0.89659999999999995</v>
      </c>
      <c r="V21" s="62">
        <v>0.82269999999999999</v>
      </c>
      <c r="W21" s="62">
        <v>2.5242</v>
      </c>
      <c r="X21" s="62">
        <v>2.4367999999999999</v>
      </c>
      <c r="Y21" s="74">
        <v>0.28720000000000001</v>
      </c>
    </row>
    <row r="22" spans="1:25" ht="15" customHeight="1" x14ac:dyDescent="0.2">
      <c r="A22" s="60" t="s">
        <v>19</v>
      </c>
      <c r="B22" s="62">
        <v>2.7191000000000001</v>
      </c>
      <c r="C22" s="62">
        <v>2.4807000000000001</v>
      </c>
      <c r="D22" s="62">
        <v>2.8010999999999999</v>
      </c>
      <c r="E22" s="62">
        <v>2.7321</v>
      </c>
      <c r="F22" s="62">
        <v>0.28239999999999998</v>
      </c>
      <c r="G22" s="62">
        <v>0.26800000000000002</v>
      </c>
      <c r="H22" s="62">
        <v>2.0964999999999998</v>
      </c>
      <c r="I22" s="62">
        <v>1.9797</v>
      </c>
      <c r="J22" s="62">
        <v>2.9401999999999999</v>
      </c>
      <c r="K22" s="62">
        <v>2.8957999999999999</v>
      </c>
      <c r="L22" s="62">
        <v>2.8763999999999998</v>
      </c>
      <c r="M22" s="62">
        <v>2.8557999999999999</v>
      </c>
      <c r="N22" s="62">
        <v>1.5018</v>
      </c>
      <c r="O22" s="62">
        <v>1.4401999999999999</v>
      </c>
      <c r="P22" s="62">
        <v>2.8965999999999998</v>
      </c>
      <c r="Q22" s="62">
        <v>2.8473999999999999</v>
      </c>
      <c r="R22" s="62">
        <v>2.0135999999999998</v>
      </c>
      <c r="S22" s="62">
        <v>1.9464999999999999</v>
      </c>
      <c r="T22" s="62">
        <v>1.0858000000000001</v>
      </c>
      <c r="U22" s="62">
        <v>1.0613999999999999</v>
      </c>
      <c r="V22" s="62">
        <v>1.8765000000000001</v>
      </c>
      <c r="W22" s="62">
        <v>1.8225</v>
      </c>
      <c r="X22" s="62">
        <v>0.22509999999999999</v>
      </c>
      <c r="Y22" s="62">
        <v>0.21790000000000001</v>
      </c>
    </row>
    <row r="23" spans="1:25" ht="15" customHeight="1" x14ac:dyDescent="0.2">
      <c r="A23" s="60" t="s">
        <v>20</v>
      </c>
      <c r="B23" s="74">
        <v>0.1837</v>
      </c>
      <c r="C23" s="62">
        <v>0.48349999999999999</v>
      </c>
      <c r="D23" s="62">
        <v>0.42830000000000001</v>
      </c>
      <c r="E23" s="62">
        <v>0.28989999999999999</v>
      </c>
      <c r="F23" s="62">
        <v>0.24679999999999999</v>
      </c>
      <c r="G23" s="62">
        <v>0.1258</v>
      </c>
      <c r="H23" s="62">
        <v>0.11559999999999999</v>
      </c>
      <c r="I23" s="62">
        <v>0.12189999999999999</v>
      </c>
      <c r="J23" s="62">
        <v>0.1181</v>
      </c>
      <c r="K23" s="62">
        <v>0.66400000000000003</v>
      </c>
      <c r="L23" s="62">
        <v>0.59189999999999998</v>
      </c>
      <c r="M23" s="62">
        <v>0.28620000000000001</v>
      </c>
      <c r="N23" s="62">
        <v>0.24759999999999999</v>
      </c>
      <c r="O23" s="62">
        <v>0.21360000000000001</v>
      </c>
      <c r="P23" s="62">
        <v>0.18540000000000001</v>
      </c>
      <c r="Q23" s="62">
        <v>2.7067000000000001</v>
      </c>
      <c r="R23" s="62">
        <v>2.7353999999999998</v>
      </c>
      <c r="S23" s="62">
        <v>0.2432</v>
      </c>
      <c r="T23" s="62">
        <v>0.22059999999999999</v>
      </c>
      <c r="U23" s="62">
        <v>0.65439999999999998</v>
      </c>
      <c r="V23" s="62">
        <v>0.59560000000000002</v>
      </c>
      <c r="W23" s="62">
        <v>0.6825</v>
      </c>
      <c r="X23" s="62">
        <v>0.64059999999999995</v>
      </c>
      <c r="Y23" s="74">
        <v>0.17</v>
      </c>
    </row>
    <row r="24" spans="1:25" ht="15" customHeight="1" x14ac:dyDescent="0.2">
      <c r="A24" s="60" t="s">
        <v>21</v>
      </c>
      <c r="B24" s="62">
        <v>2.7898000000000001</v>
      </c>
      <c r="C24" s="62">
        <v>2.5935000000000001</v>
      </c>
      <c r="D24" s="62">
        <v>0.77729999999999999</v>
      </c>
      <c r="E24" s="62">
        <v>0.64700000000000002</v>
      </c>
      <c r="F24" s="62">
        <v>0.27929999999999999</v>
      </c>
      <c r="G24" s="62">
        <v>0.25269999999999998</v>
      </c>
      <c r="H24" s="62">
        <v>0.92490000000000006</v>
      </c>
      <c r="I24" s="62">
        <v>0.83479999999999999</v>
      </c>
      <c r="J24" s="62">
        <v>0.6048</v>
      </c>
      <c r="K24" s="62">
        <v>0.50780000000000003</v>
      </c>
      <c r="L24" s="62">
        <v>1.321</v>
      </c>
      <c r="M24" s="62">
        <v>1.1187</v>
      </c>
      <c r="N24" s="62">
        <v>1.8046</v>
      </c>
      <c r="O24" s="62">
        <v>1.5781000000000001</v>
      </c>
      <c r="P24" s="62">
        <v>1.3975</v>
      </c>
      <c r="Q24" s="62">
        <v>1.1962999999999999</v>
      </c>
      <c r="R24" s="62">
        <v>1.2122999999999999</v>
      </c>
      <c r="S24" s="62">
        <v>1.1119000000000001</v>
      </c>
      <c r="T24" s="62">
        <v>0.37690000000000001</v>
      </c>
      <c r="U24" s="62">
        <v>0.33829999999999999</v>
      </c>
      <c r="V24" s="62">
        <v>2.1960999999999999</v>
      </c>
      <c r="W24" s="62">
        <v>1.9905999999999999</v>
      </c>
      <c r="X24" s="62">
        <v>2.3778999999999999</v>
      </c>
      <c r="Y24" s="62">
        <v>2.1985000000000001</v>
      </c>
    </row>
    <row r="25" spans="1:25" ht="15" customHeight="1" x14ac:dyDescent="0.2">
      <c r="A25" s="60" t="s">
        <v>22</v>
      </c>
      <c r="B25" s="74">
        <v>4.8099999999999997E-2</v>
      </c>
      <c r="C25" s="62">
        <v>2.5211999999999999</v>
      </c>
      <c r="D25" s="62">
        <v>2.4380000000000002</v>
      </c>
      <c r="E25" s="62">
        <v>1.6508</v>
      </c>
      <c r="F25" s="62">
        <v>1.4867999999999999</v>
      </c>
      <c r="G25" s="62">
        <v>0.30580000000000002</v>
      </c>
      <c r="H25" s="62">
        <v>0.2828</v>
      </c>
      <c r="I25" s="62">
        <v>1.2228000000000001</v>
      </c>
      <c r="J25" s="62">
        <v>1.1156999999999999</v>
      </c>
      <c r="K25" s="62">
        <v>0.23849999999999999</v>
      </c>
      <c r="L25" s="62">
        <v>0.21690000000000001</v>
      </c>
      <c r="M25" s="62">
        <v>1.6836</v>
      </c>
      <c r="N25" s="62">
        <v>1.5281</v>
      </c>
      <c r="O25" s="62">
        <v>2.6044999999999998</v>
      </c>
      <c r="P25" s="62">
        <v>2.5573999999999999</v>
      </c>
      <c r="Q25" s="62">
        <v>1.6893</v>
      </c>
      <c r="R25" s="62">
        <v>1.5696000000000001</v>
      </c>
      <c r="S25" s="62">
        <v>0.91490000000000005</v>
      </c>
      <c r="T25" s="62">
        <v>0.84219999999999995</v>
      </c>
      <c r="U25" s="62">
        <v>0.47649999999999998</v>
      </c>
      <c r="V25" s="62">
        <v>0.43759999999999999</v>
      </c>
      <c r="W25" s="62">
        <v>0.2273</v>
      </c>
      <c r="X25" s="62">
        <v>0.20619999999999999</v>
      </c>
      <c r="Y25" s="74">
        <v>7.4999999999999997E-2</v>
      </c>
    </row>
    <row r="26" spans="1:25" ht="15" customHeight="1" x14ac:dyDescent="0.2">
      <c r="A26" s="60" t="s">
        <v>23</v>
      </c>
      <c r="B26" s="62">
        <v>3.0556999999999999</v>
      </c>
      <c r="C26" s="62">
        <v>3.0387</v>
      </c>
      <c r="D26" s="62">
        <v>2.8525</v>
      </c>
      <c r="E26" s="62">
        <v>2.7397999999999998</v>
      </c>
      <c r="F26" s="62">
        <v>0.74239999999999995</v>
      </c>
      <c r="G26" s="62">
        <v>0.67349999999999999</v>
      </c>
      <c r="H26" s="62">
        <v>2.3452999999999999</v>
      </c>
      <c r="I26" s="62">
        <v>2.1722999999999999</v>
      </c>
      <c r="J26" s="62">
        <v>0.30719999999999997</v>
      </c>
      <c r="K26" s="62">
        <v>0.26879999999999998</v>
      </c>
      <c r="L26" s="62">
        <v>0.23449999999999999</v>
      </c>
      <c r="M26" s="62">
        <v>0.20960000000000001</v>
      </c>
      <c r="N26" s="62">
        <v>1.9821</v>
      </c>
      <c r="O26" s="62">
        <v>1.8185</v>
      </c>
      <c r="P26" s="62">
        <v>1.0054000000000001</v>
      </c>
      <c r="Q26" s="62">
        <v>0.90800000000000003</v>
      </c>
      <c r="R26" s="62">
        <v>2.0185</v>
      </c>
      <c r="S26" s="62">
        <v>1.849</v>
      </c>
      <c r="T26" s="62">
        <v>2.9085000000000001</v>
      </c>
      <c r="U26" s="62">
        <v>2.8283999999999998</v>
      </c>
      <c r="V26" s="62">
        <v>1.7577</v>
      </c>
      <c r="W26" s="62">
        <v>1.5878000000000001</v>
      </c>
      <c r="X26" s="62">
        <v>0.7661</v>
      </c>
      <c r="Y26" s="62">
        <v>0.69630000000000003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2.66235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2.3555999999999999</v>
      </c>
      <c r="R51" t="s">
        <v>319</v>
      </c>
      <c r="S51">
        <v>0.98471910427604947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1.7858499999999999</v>
      </c>
      <c r="R52" t="s">
        <v>320</v>
      </c>
      <c r="S52">
        <v>0.96967171432622512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1.3266</v>
      </c>
      <c r="R53" t="s">
        <v>321</v>
      </c>
      <c r="S53">
        <v>0.96360605719147008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0.65375000000000005</v>
      </c>
      <c r="R54" t="s">
        <v>322</v>
      </c>
      <c r="S54">
        <v>0.18852574990193496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0.31125000000000003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0.17685000000000001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5.6818298402624228</v>
      </c>
      <c r="U59">
        <v>5.6818298402624228</v>
      </c>
      <c r="V59">
        <v>159.86259902001427</v>
      </c>
      <c r="W59">
        <v>5.4987167718096105E-5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0.17770979188043465</v>
      </c>
      <c r="U60">
        <v>3.5541958376086931E-2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5.859539632142857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0.13648478260869568</v>
      </c>
      <c r="T64">
        <v>0.11793100882641779</v>
      </c>
      <c r="U64">
        <v>1.1573273557727901</v>
      </c>
      <c r="V64">
        <v>0.29941839619502519</v>
      </c>
      <c r="W64">
        <v>-0.16666652653875985</v>
      </c>
      <c r="X64">
        <v>0.4396360917561512</v>
      </c>
      <c r="Y64">
        <v>-0.16666652653875985</v>
      </c>
      <c r="Z64">
        <v>0.4396360917561512</v>
      </c>
    </row>
    <row r="65" spans="18:26" ht="15" customHeight="1" thickBot="1" x14ac:dyDescent="0.25">
      <c r="R65" s="15" t="s">
        <v>340</v>
      </c>
      <c r="S65" s="15">
        <v>1.3861427536231886E-2</v>
      </c>
      <c r="T65" s="15">
        <v>1.096312899710011E-3</v>
      </c>
      <c r="U65" s="15">
        <v>12.643678223523972</v>
      </c>
      <c r="V65" s="15">
        <v>5.4987167718096105E-5</v>
      </c>
      <c r="W65" s="15">
        <v>1.1043265510063554E-2</v>
      </c>
      <c r="X65" s="15">
        <v>1.6679589562400218E-2</v>
      </c>
      <c r="Y65" s="15">
        <v>1.1043265510063554E-2</v>
      </c>
      <c r="Z65" s="15">
        <v>1.6679589562400218E-2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9A1D2-2859-4663-BDAF-F58B4F33DA7E}">
  <dimension ref="A1:Z68"/>
  <sheetViews>
    <sheetView topLeftCell="A40" workbookViewId="0">
      <selection activeCell="U78" sqref="U78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5468</v>
      </c>
    </row>
    <row r="3" spans="1:25" ht="15" customHeight="1" x14ac:dyDescent="0.2">
      <c r="A3" s="60" t="s">
        <v>5469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2.8441999999999998</v>
      </c>
      <c r="C11" s="62">
        <v>2.7536</v>
      </c>
      <c r="D11" s="62">
        <v>2.6467999999999998</v>
      </c>
      <c r="E11" s="62">
        <v>0.52249999999999996</v>
      </c>
      <c r="F11" s="62">
        <v>0.44009999999999999</v>
      </c>
      <c r="G11" s="62">
        <v>2.2526000000000002</v>
      </c>
      <c r="H11" s="62">
        <v>1.9717</v>
      </c>
      <c r="I11" s="62">
        <v>0.48089999999999999</v>
      </c>
      <c r="J11" s="62">
        <v>0.43509999999999999</v>
      </c>
      <c r="K11" s="62">
        <v>0.41570000000000001</v>
      </c>
      <c r="L11" s="62">
        <v>0.37069999999999997</v>
      </c>
      <c r="M11" s="62">
        <v>0.31259999999999999</v>
      </c>
      <c r="N11" s="62">
        <v>0.28349999999999997</v>
      </c>
      <c r="O11" s="62">
        <v>0.3115</v>
      </c>
      <c r="P11" s="62">
        <v>0.2802</v>
      </c>
      <c r="Q11" s="62">
        <v>1.5873999999999999</v>
      </c>
      <c r="R11" s="62">
        <v>1.4325000000000001</v>
      </c>
      <c r="S11" s="62">
        <v>0.91590000000000005</v>
      </c>
      <c r="T11" s="62">
        <v>0.81030000000000002</v>
      </c>
      <c r="U11" s="62">
        <v>1.3262</v>
      </c>
      <c r="V11" s="62">
        <v>1.2040999999999999</v>
      </c>
      <c r="W11" s="62">
        <v>0.51759999999999995</v>
      </c>
      <c r="X11" s="62">
        <v>0.45660000000000001</v>
      </c>
      <c r="Y11" s="74">
        <v>2.6101999999999999</v>
      </c>
    </row>
    <row r="12" spans="1:25" ht="15" customHeight="1" x14ac:dyDescent="0.2">
      <c r="A12" s="60" t="s">
        <v>9</v>
      </c>
      <c r="B12" s="62">
        <v>0.68510000000000004</v>
      </c>
      <c r="C12" s="62">
        <v>0.57640000000000002</v>
      </c>
      <c r="D12" s="62">
        <v>1.9016999999999999</v>
      </c>
      <c r="E12" s="62">
        <v>1.8240000000000001</v>
      </c>
      <c r="F12" s="62">
        <v>1.0367</v>
      </c>
      <c r="G12" s="62">
        <v>0.93889999999999996</v>
      </c>
      <c r="H12" s="62">
        <v>0.79410000000000003</v>
      </c>
      <c r="I12" s="62">
        <v>0.72789999999999999</v>
      </c>
      <c r="J12" s="62">
        <v>0.45050000000000001</v>
      </c>
      <c r="K12" s="62">
        <v>0.4244</v>
      </c>
      <c r="L12" s="62">
        <v>2.7484000000000002</v>
      </c>
      <c r="M12" s="62">
        <v>2.6962000000000002</v>
      </c>
      <c r="N12" s="62">
        <v>0.74770000000000003</v>
      </c>
      <c r="O12" s="62">
        <v>0.65959999999999996</v>
      </c>
      <c r="P12" s="62">
        <v>1.6880999999999999</v>
      </c>
      <c r="Q12" s="62">
        <v>1.5357000000000001</v>
      </c>
      <c r="R12" s="62">
        <v>0.77949999999999997</v>
      </c>
      <c r="S12" s="62">
        <v>0.70450000000000002</v>
      </c>
      <c r="T12" s="62">
        <v>0.74270000000000003</v>
      </c>
      <c r="U12" s="62">
        <v>0.69440000000000002</v>
      </c>
      <c r="V12" s="62">
        <v>0.30159999999999998</v>
      </c>
      <c r="W12" s="62">
        <v>0.2177</v>
      </c>
      <c r="X12" s="62">
        <v>1.2536</v>
      </c>
      <c r="Y12" s="62">
        <v>1.5278</v>
      </c>
    </row>
    <row r="13" spans="1:25" ht="15" customHeight="1" x14ac:dyDescent="0.2">
      <c r="A13" s="60" t="s">
        <v>10</v>
      </c>
      <c r="B13" s="74">
        <v>2.5905</v>
      </c>
      <c r="C13" s="62">
        <v>2.5110999999999999</v>
      </c>
      <c r="D13" s="62">
        <v>2.3856000000000002</v>
      </c>
      <c r="E13" s="62">
        <v>2.8018000000000001</v>
      </c>
      <c r="F13" s="62">
        <v>2.7330999999999999</v>
      </c>
      <c r="G13" s="62">
        <v>0.29409999999999997</v>
      </c>
      <c r="H13" s="62">
        <v>0.2626</v>
      </c>
      <c r="I13" s="62">
        <v>1.3142</v>
      </c>
      <c r="J13" s="62">
        <v>1.2062999999999999</v>
      </c>
      <c r="K13" s="62">
        <v>0.56210000000000004</v>
      </c>
      <c r="L13" s="62">
        <v>0.52749999999999997</v>
      </c>
      <c r="M13" s="62">
        <v>2.3246000000000002</v>
      </c>
      <c r="N13" s="62">
        <v>2.2886000000000002</v>
      </c>
      <c r="O13" s="62">
        <v>0.39610000000000001</v>
      </c>
      <c r="P13" s="62">
        <v>0.3695</v>
      </c>
      <c r="Q13" s="62">
        <v>2.4413999999999998</v>
      </c>
      <c r="R13" s="62">
        <v>2.6377999999999999</v>
      </c>
      <c r="S13" s="62">
        <v>0.50639999999999996</v>
      </c>
      <c r="T13" s="62">
        <v>0.45500000000000002</v>
      </c>
      <c r="U13" s="62">
        <v>0.37169999999999997</v>
      </c>
      <c r="V13" s="62">
        <v>0.34510000000000002</v>
      </c>
      <c r="W13" s="62">
        <v>0.42230000000000001</v>
      </c>
      <c r="X13" s="62">
        <v>0.38250000000000001</v>
      </c>
      <c r="Y13" s="74">
        <v>2.1412</v>
      </c>
    </row>
    <row r="14" spans="1:25" ht="15" customHeight="1" x14ac:dyDescent="0.2">
      <c r="A14" s="60" t="s">
        <v>11</v>
      </c>
      <c r="B14" s="62">
        <v>1.0993999999999999</v>
      </c>
      <c r="C14" s="62">
        <v>1.0117</v>
      </c>
      <c r="D14" s="62">
        <v>0.44850000000000001</v>
      </c>
      <c r="E14" s="62">
        <v>0.42680000000000001</v>
      </c>
      <c r="F14" s="62">
        <v>0.3463</v>
      </c>
      <c r="G14" s="62">
        <v>0.3473</v>
      </c>
      <c r="H14" s="62">
        <v>0.875</v>
      </c>
      <c r="I14" s="62">
        <v>0.7964</v>
      </c>
      <c r="J14" s="62">
        <v>0.44619999999999999</v>
      </c>
      <c r="K14" s="62">
        <v>0.42809999999999998</v>
      </c>
      <c r="L14" s="62">
        <v>1.4778</v>
      </c>
      <c r="M14" s="62">
        <v>1.4116</v>
      </c>
      <c r="N14" s="62">
        <v>0.43240000000000001</v>
      </c>
      <c r="O14" s="62">
        <v>0.4148</v>
      </c>
      <c r="P14" s="62">
        <v>1.9169</v>
      </c>
      <c r="Q14" s="62">
        <v>1.9069</v>
      </c>
      <c r="R14" s="62">
        <v>1.3965000000000001</v>
      </c>
      <c r="S14" s="62">
        <v>1.3620000000000001</v>
      </c>
      <c r="T14" s="62">
        <v>0.3513</v>
      </c>
      <c r="U14" s="62">
        <v>0.34489999999999998</v>
      </c>
      <c r="V14" s="62">
        <v>0.3085</v>
      </c>
      <c r="W14" s="62">
        <v>0.2424</v>
      </c>
      <c r="X14" s="62">
        <v>0.23880000000000001</v>
      </c>
      <c r="Y14" s="62">
        <v>0.39140000000000003</v>
      </c>
    </row>
    <row r="15" spans="1:25" ht="15" customHeight="1" x14ac:dyDescent="0.2">
      <c r="A15" s="60" t="s">
        <v>12</v>
      </c>
      <c r="B15" s="74">
        <v>2.0270999999999999</v>
      </c>
      <c r="C15" s="62">
        <v>2.2201</v>
      </c>
      <c r="D15" s="62">
        <v>2.0495000000000001</v>
      </c>
      <c r="E15" s="62">
        <v>1.3692</v>
      </c>
      <c r="F15" s="62">
        <v>1.3110999999999999</v>
      </c>
      <c r="G15" s="62">
        <v>0.74</v>
      </c>
      <c r="H15" s="62">
        <v>0.63180000000000003</v>
      </c>
      <c r="I15" s="62">
        <v>0.41160000000000002</v>
      </c>
      <c r="J15" s="62">
        <v>0.38030000000000003</v>
      </c>
      <c r="K15" s="62">
        <v>2.5878999999999999</v>
      </c>
      <c r="L15" s="62">
        <v>2.5204</v>
      </c>
      <c r="M15" s="62">
        <v>2.2997000000000001</v>
      </c>
      <c r="N15" s="62">
        <v>2.2063000000000001</v>
      </c>
      <c r="O15" s="62">
        <v>0.42009999999999997</v>
      </c>
      <c r="P15" s="62">
        <v>0.38329999999999997</v>
      </c>
      <c r="Q15" s="62">
        <v>1.8475999999999999</v>
      </c>
      <c r="R15" s="62">
        <v>1.7417</v>
      </c>
      <c r="S15" s="62">
        <v>1.9853000000000001</v>
      </c>
      <c r="T15" s="62">
        <v>1.9026000000000001</v>
      </c>
      <c r="U15" s="62">
        <v>0.44280000000000003</v>
      </c>
      <c r="V15" s="62">
        <v>0.4042</v>
      </c>
      <c r="W15" s="62">
        <v>0.34560000000000002</v>
      </c>
      <c r="X15" s="62">
        <v>0.3271</v>
      </c>
      <c r="Y15" s="74">
        <v>1.6977</v>
      </c>
    </row>
    <row r="16" spans="1:25" ht="15" customHeight="1" x14ac:dyDescent="0.2">
      <c r="A16" s="60" t="s">
        <v>13</v>
      </c>
      <c r="B16" s="62">
        <v>0.68500000000000005</v>
      </c>
      <c r="C16" s="62">
        <v>0.63939999999999997</v>
      </c>
      <c r="D16" s="62">
        <v>0.60719999999999996</v>
      </c>
      <c r="E16" s="62">
        <v>0.59970000000000001</v>
      </c>
      <c r="F16" s="62">
        <v>0.90590000000000004</v>
      </c>
      <c r="G16" s="62">
        <v>0.84140000000000004</v>
      </c>
      <c r="H16" s="62">
        <v>0.4622</v>
      </c>
      <c r="I16" s="62">
        <v>0.43459999999999999</v>
      </c>
      <c r="J16" s="62">
        <v>2.8368000000000002</v>
      </c>
      <c r="K16" s="62">
        <v>2.8220999999999998</v>
      </c>
      <c r="L16" s="62">
        <v>2.7968999999999999</v>
      </c>
      <c r="M16" s="62">
        <v>2.7158000000000002</v>
      </c>
      <c r="N16" s="62">
        <v>2.8075000000000001</v>
      </c>
      <c r="O16" s="62">
        <v>2.7646000000000002</v>
      </c>
      <c r="P16" s="62">
        <v>1.8669</v>
      </c>
      <c r="Q16" s="62">
        <v>1.8764000000000001</v>
      </c>
      <c r="R16" s="62">
        <v>0.36409999999999998</v>
      </c>
      <c r="S16" s="62">
        <v>0.3397</v>
      </c>
      <c r="T16" s="62">
        <v>0.26190000000000002</v>
      </c>
      <c r="U16" s="62">
        <v>0.26150000000000001</v>
      </c>
      <c r="V16" s="62">
        <v>0.21249999999999999</v>
      </c>
      <c r="W16" s="62">
        <v>0.2024</v>
      </c>
      <c r="X16" s="62">
        <v>0.99890000000000001</v>
      </c>
      <c r="Y16" s="62">
        <v>2.3607999999999998</v>
      </c>
    </row>
    <row r="17" spans="1:25" ht="15" customHeight="1" x14ac:dyDescent="0.2">
      <c r="A17" s="60" t="s">
        <v>14</v>
      </c>
      <c r="B17" s="74">
        <v>1.5361</v>
      </c>
      <c r="C17" s="62">
        <v>2.1501000000000001</v>
      </c>
      <c r="D17" s="62">
        <v>2.0910000000000002</v>
      </c>
      <c r="E17" s="62">
        <v>0.40210000000000001</v>
      </c>
      <c r="F17" s="62">
        <v>0.37419999999999998</v>
      </c>
      <c r="G17" s="62">
        <v>1.0535000000000001</v>
      </c>
      <c r="H17" s="62">
        <v>1.0356000000000001</v>
      </c>
      <c r="I17" s="62">
        <v>1.0678000000000001</v>
      </c>
      <c r="J17" s="62">
        <v>1.0618000000000001</v>
      </c>
      <c r="K17" s="62">
        <v>1.0222</v>
      </c>
      <c r="L17" s="62">
        <v>1.0889</v>
      </c>
      <c r="M17" s="62">
        <v>0.64239999999999997</v>
      </c>
      <c r="N17" s="62">
        <v>0.63009999999999999</v>
      </c>
      <c r="O17" s="62">
        <v>2.7479</v>
      </c>
      <c r="P17" s="62">
        <v>2.7381000000000002</v>
      </c>
      <c r="Q17" s="62">
        <v>1.3476999999999999</v>
      </c>
      <c r="R17" s="62">
        <v>1.3453999999999999</v>
      </c>
      <c r="S17" s="62">
        <v>1.7629999999999999</v>
      </c>
      <c r="T17" s="62">
        <v>1.6857</v>
      </c>
      <c r="U17" s="62">
        <v>0.6956</v>
      </c>
      <c r="V17" s="62">
        <v>0.67830000000000001</v>
      </c>
      <c r="W17" s="62">
        <v>2.7018</v>
      </c>
      <c r="X17" s="62">
        <v>2.6722999999999999</v>
      </c>
      <c r="Y17" s="74">
        <v>1.2335</v>
      </c>
    </row>
    <row r="18" spans="1:25" ht="15" customHeight="1" x14ac:dyDescent="0.2">
      <c r="A18" s="60" t="s">
        <v>15</v>
      </c>
      <c r="B18" s="62">
        <v>1.5215000000000001</v>
      </c>
      <c r="C18" s="62">
        <v>1.3546</v>
      </c>
      <c r="D18" s="62">
        <v>0.36599999999999999</v>
      </c>
      <c r="E18" s="62">
        <v>0.34420000000000001</v>
      </c>
      <c r="F18" s="62">
        <v>0.4975</v>
      </c>
      <c r="G18" s="62">
        <v>0.44750000000000001</v>
      </c>
      <c r="H18" s="62">
        <v>0.46139999999999998</v>
      </c>
      <c r="I18" s="62">
        <v>0.42809999999999998</v>
      </c>
      <c r="J18" s="62">
        <v>2.8607</v>
      </c>
      <c r="K18" s="62">
        <v>2.8807</v>
      </c>
      <c r="L18" s="62">
        <v>1.694</v>
      </c>
      <c r="M18" s="62">
        <v>1.6411</v>
      </c>
      <c r="N18" s="62">
        <v>1.1435999999999999</v>
      </c>
      <c r="O18" s="62">
        <v>1.0915999999999999</v>
      </c>
      <c r="P18" s="62">
        <v>2.8877999999999999</v>
      </c>
      <c r="Q18" s="62">
        <v>2.9550999999999998</v>
      </c>
      <c r="R18" s="62">
        <v>0.49769999999999998</v>
      </c>
      <c r="S18" s="62">
        <v>0.43519999999999998</v>
      </c>
      <c r="T18" s="62">
        <v>2.8517999999999999</v>
      </c>
      <c r="U18" s="62">
        <v>2.9289999999999998</v>
      </c>
      <c r="V18" s="62">
        <v>1.6362000000000001</v>
      </c>
      <c r="W18" s="62">
        <v>0.94169999999999998</v>
      </c>
      <c r="X18" s="62">
        <v>0.28970000000000001</v>
      </c>
      <c r="Y18" s="62">
        <v>0.40699999999999997</v>
      </c>
    </row>
    <row r="19" spans="1:25" ht="15" customHeight="1" x14ac:dyDescent="0.2">
      <c r="A19" s="60" t="s">
        <v>16</v>
      </c>
      <c r="B19" s="74">
        <v>0.74550000000000005</v>
      </c>
      <c r="C19" s="62">
        <v>1.4464999999999999</v>
      </c>
      <c r="D19" s="62">
        <v>1.4258999999999999</v>
      </c>
      <c r="E19" s="62">
        <v>0.39510000000000001</v>
      </c>
      <c r="F19" s="62">
        <v>0.38540000000000002</v>
      </c>
      <c r="G19" s="62">
        <v>1.9217</v>
      </c>
      <c r="H19" s="62">
        <v>1.8433999999999999</v>
      </c>
      <c r="I19" s="62">
        <v>0.64810000000000001</v>
      </c>
      <c r="J19" s="62">
        <v>0.63519999999999999</v>
      </c>
      <c r="K19" s="62">
        <v>2.3607</v>
      </c>
      <c r="L19" s="62">
        <v>2.3797999999999999</v>
      </c>
      <c r="M19" s="62">
        <v>0.88319999999999999</v>
      </c>
      <c r="N19" s="62">
        <v>0.88839999999999997</v>
      </c>
      <c r="O19" s="62">
        <v>1.3792</v>
      </c>
      <c r="P19" s="62">
        <v>1.3367</v>
      </c>
      <c r="Q19" s="62">
        <v>0.31390000000000001</v>
      </c>
      <c r="R19" s="62">
        <v>0.29199999999999998</v>
      </c>
      <c r="S19" s="62">
        <v>1.1839999999999999</v>
      </c>
      <c r="T19" s="62">
        <v>1.0927</v>
      </c>
      <c r="U19" s="62">
        <v>1.4146000000000001</v>
      </c>
      <c r="V19" s="62">
        <v>1.3063</v>
      </c>
      <c r="W19" s="62">
        <v>2.8422999999999998</v>
      </c>
      <c r="X19" s="62">
        <v>2.7574999999999998</v>
      </c>
      <c r="Y19" s="74">
        <v>0.63759999999999994</v>
      </c>
    </row>
    <row r="20" spans="1:25" ht="15" customHeight="1" x14ac:dyDescent="0.2">
      <c r="A20" s="60" t="s">
        <v>17</v>
      </c>
      <c r="B20" s="62">
        <v>0.40210000000000001</v>
      </c>
      <c r="C20" s="62">
        <v>0.375</v>
      </c>
      <c r="D20" s="62">
        <v>2.8224999999999998</v>
      </c>
      <c r="E20" s="62">
        <v>2.7660999999999998</v>
      </c>
      <c r="F20" s="62">
        <v>1.8811</v>
      </c>
      <c r="G20" s="62">
        <v>1.7159</v>
      </c>
      <c r="H20" s="62">
        <v>0.50290000000000001</v>
      </c>
      <c r="I20" s="62">
        <v>0.47949999999999998</v>
      </c>
      <c r="J20" s="62">
        <v>0.32669999999999999</v>
      </c>
      <c r="K20" s="62">
        <v>0.30280000000000001</v>
      </c>
      <c r="L20" s="62">
        <v>0.3478</v>
      </c>
      <c r="M20" s="62">
        <v>0.30859999999999999</v>
      </c>
      <c r="N20" s="62">
        <v>1.9958</v>
      </c>
      <c r="O20" s="62">
        <v>1.8337000000000001</v>
      </c>
      <c r="P20" s="62">
        <v>0.50729999999999997</v>
      </c>
      <c r="Q20" s="62">
        <v>0.47949999999999998</v>
      </c>
      <c r="R20" s="62">
        <v>0.74909999999999999</v>
      </c>
      <c r="S20" s="62">
        <v>0.66290000000000004</v>
      </c>
      <c r="T20" s="62">
        <v>1.3452</v>
      </c>
      <c r="U20" s="62">
        <v>1.3602000000000001</v>
      </c>
      <c r="V20" s="62">
        <v>0.69689999999999996</v>
      </c>
      <c r="W20" s="62">
        <v>0.42530000000000001</v>
      </c>
      <c r="X20" s="62">
        <v>0.66069999999999995</v>
      </c>
      <c r="Y20" s="62">
        <v>1.1907000000000001</v>
      </c>
    </row>
    <row r="21" spans="1:25" ht="15" customHeight="1" x14ac:dyDescent="0.2">
      <c r="A21" s="60" t="s">
        <v>18</v>
      </c>
      <c r="B21" s="74">
        <v>0.34839999999999999</v>
      </c>
      <c r="C21" s="62">
        <v>0.2545</v>
      </c>
      <c r="D21" s="62">
        <v>0.2485</v>
      </c>
      <c r="E21" s="62">
        <v>0.80879999999999996</v>
      </c>
      <c r="F21" s="62">
        <v>0.80269999999999997</v>
      </c>
      <c r="G21" s="62">
        <v>2.8856000000000002</v>
      </c>
      <c r="H21" s="62">
        <v>2.8864000000000001</v>
      </c>
      <c r="I21" s="62">
        <v>0.27060000000000001</v>
      </c>
      <c r="J21" s="62">
        <v>0.2409</v>
      </c>
      <c r="K21" s="62">
        <v>0.3196</v>
      </c>
      <c r="L21" s="62">
        <v>0.30349999999999999</v>
      </c>
      <c r="M21" s="62">
        <v>0.81720000000000004</v>
      </c>
      <c r="N21" s="62">
        <v>0.80020000000000002</v>
      </c>
      <c r="O21" s="62">
        <v>1.8442000000000001</v>
      </c>
      <c r="P21" s="62">
        <v>1.7879</v>
      </c>
      <c r="Q21" s="62">
        <v>0.39929999999999999</v>
      </c>
      <c r="R21" s="62">
        <v>0.3805</v>
      </c>
      <c r="S21" s="62">
        <v>1.2605999999999999</v>
      </c>
      <c r="T21" s="62">
        <v>1.2113</v>
      </c>
      <c r="U21" s="62">
        <v>2.8313999999999999</v>
      </c>
      <c r="V21" s="62">
        <v>2.7863000000000002</v>
      </c>
      <c r="W21" s="62">
        <v>1.6953</v>
      </c>
      <c r="X21" s="62">
        <v>1.4983</v>
      </c>
      <c r="Y21" s="74">
        <v>0.30459999999999998</v>
      </c>
    </row>
    <row r="22" spans="1:25" ht="15" customHeight="1" x14ac:dyDescent="0.2">
      <c r="A22" s="60" t="s">
        <v>19</v>
      </c>
      <c r="B22" s="62">
        <v>0.65380000000000005</v>
      </c>
      <c r="C22" s="62">
        <v>0.59060000000000001</v>
      </c>
      <c r="D22" s="62">
        <v>1.0301</v>
      </c>
      <c r="E22" s="62">
        <v>0.98939999999999995</v>
      </c>
      <c r="F22" s="62">
        <v>0.60660000000000003</v>
      </c>
      <c r="G22" s="62">
        <v>0.59540000000000004</v>
      </c>
      <c r="H22" s="62">
        <v>0.62390000000000001</v>
      </c>
      <c r="I22" s="62">
        <v>0.61209999999999998</v>
      </c>
      <c r="J22" s="62">
        <v>0.64970000000000006</v>
      </c>
      <c r="K22" s="62">
        <v>0.6452</v>
      </c>
      <c r="L22" s="62">
        <v>0.94589999999999996</v>
      </c>
      <c r="M22" s="62">
        <v>0.94850000000000001</v>
      </c>
      <c r="N22" s="62">
        <v>1.7653000000000001</v>
      </c>
      <c r="O22" s="62">
        <v>1.7228000000000001</v>
      </c>
      <c r="P22" s="62">
        <v>2.3969</v>
      </c>
      <c r="Q22" s="62">
        <v>2.2995999999999999</v>
      </c>
      <c r="R22" s="62">
        <v>0.67679999999999996</v>
      </c>
      <c r="S22" s="62">
        <v>0.5978</v>
      </c>
      <c r="T22" s="62">
        <v>2.7759</v>
      </c>
      <c r="U22" s="62">
        <v>2.6964000000000001</v>
      </c>
      <c r="V22" s="62">
        <v>1.1711</v>
      </c>
      <c r="W22" s="62">
        <v>0.64500000000000002</v>
      </c>
      <c r="X22" s="62">
        <v>0.76949999999999996</v>
      </c>
      <c r="Y22" s="62">
        <v>1.8517999999999999</v>
      </c>
    </row>
    <row r="23" spans="1:25" ht="15" customHeight="1" x14ac:dyDescent="0.2">
      <c r="A23" s="60" t="s">
        <v>20</v>
      </c>
      <c r="B23" s="74">
        <v>0.18709999999999999</v>
      </c>
      <c r="C23" s="62">
        <v>1.1356999999999999</v>
      </c>
      <c r="D23" s="62">
        <v>1.0169999999999999</v>
      </c>
      <c r="E23" s="62">
        <v>0.20849999999999999</v>
      </c>
      <c r="F23" s="62">
        <v>0.193</v>
      </c>
      <c r="G23" s="62">
        <v>1.7078</v>
      </c>
      <c r="H23" s="62">
        <v>1.5905</v>
      </c>
      <c r="I23" s="62">
        <v>0.64710000000000001</v>
      </c>
      <c r="J23" s="62">
        <v>0.55449999999999999</v>
      </c>
      <c r="K23" s="62">
        <v>1.1546000000000001</v>
      </c>
      <c r="L23" s="62">
        <v>1.0665</v>
      </c>
      <c r="M23" s="62">
        <v>0.25280000000000002</v>
      </c>
      <c r="N23" s="62">
        <v>0.24390000000000001</v>
      </c>
      <c r="O23" s="62">
        <v>2.7593000000000001</v>
      </c>
      <c r="P23" s="62">
        <v>2.7362000000000002</v>
      </c>
      <c r="Q23" s="62">
        <v>0.67669999999999997</v>
      </c>
      <c r="R23" s="62">
        <v>0.59109999999999996</v>
      </c>
      <c r="S23" s="62">
        <v>0.67369999999999997</v>
      </c>
      <c r="T23" s="62">
        <v>0.5716</v>
      </c>
      <c r="U23" s="62">
        <v>0.41</v>
      </c>
      <c r="V23" s="62">
        <v>0.35830000000000001</v>
      </c>
      <c r="W23" s="62">
        <v>1.9560999999999999</v>
      </c>
      <c r="X23" s="62">
        <v>1.8325</v>
      </c>
      <c r="Y23" s="74">
        <v>0.16950000000000001</v>
      </c>
    </row>
    <row r="24" spans="1:25" ht="15" customHeight="1" x14ac:dyDescent="0.2">
      <c r="A24" s="60" t="s">
        <v>21</v>
      </c>
      <c r="B24" s="62">
        <v>1.8208</v>
      </c>
      <c r="C24" s="62">
        <v>1.5670999999999999</v>
      </c>
      <c r="D24" s="62">
        <v>0.93379999999999996</v>
      </c>
      <c r="E24" s="62">
        <v>0.82230000000000003</v>
      </c>
      <c r="F24" s="62">
        <v>0.34960000000000002</v>
      </c>
      <c r="G24" s="62">
        <v>0.30620000000000003</v>
      </c>
      <c r="H24" s="62">
        <v>2.2061000000000002</v>
      </c>
      <c r="I24" s="62">
        <v>1.9077999999999999</v>
      </c>
      <c r="J24" s="62">
        <v>1.3765000000000001</v>
      </c>
      <c r="K24" s="62">
        <v>1.1423000000000001</v>
      </c>
      <c r="L24" s="62">
        <v>0.62539999999999996</v>
      </c>
      <c r="M24" s="62">
        <v>0.55469999999999997</v>
      </c>
      <c r="N24" s="62">
        <v>0.39510000000000001</v>
      </c>
      <c r="O24" s="62">
        <v>0.31819999999999998</v>
      </c>
      <c r="P24" s="62">
        <v>0.67830000000000001</v>
      </c>
      <c r="Q24" s="62">
        <v>0.58399999999999996</v>
      </c>
      <c r="R24" s="62">
        <v>1.5521</v>
      </c>
      <c r="S24" s="62">
        <v>1.3149</v>
      </c>
      <c r="T24" s="62">
        <v>2.8944999999999999</v>
      </c>
      <c r="U24" s="62">
        <v>2.8521999999999998</v>
      </c>
      <c r="V24" s="62">
        <v>2.5750000000000002</v>
      </c>
      <c r="W24" s="62">
        <v>1.5278</v>
      </c>
      <c r="X24" s="62">
        <v>0.39040000000000002</v>
      </c>
      <c r="Y24" s="62">
        <v>0.36940000000000001</v>
      </c>
    </row>
    <row r="25" spans="1:25" ht="15" customHeight="1" x14ac:dyDescent="0.2">
      <c r="A25" s="60" t="s">
        <v>22</v>
      </c>
      <c r="B25" s="74">
        <v>5.7500000000000002E-2</v>
      </c>
      <c r="C25" s="62">
        <v>1.2242999999999999</v>
      </c>
      <c r="D25" s="62">
        <v>1.1087</v>
      </c>
      <c r="E25" s="62">
        <v>0.19070000000000001</v>
      </c>
      <c r="F25" s="62">
        <v>0.17319999999999999</v>
      </c>
      <c r="G25" s="62">
        <v>2.8462000000000001</v>
      </c>
      <c r="H25" s="62">
        <v>2.8174999999999999</v>
      </c>
      <c r="I25" s="62">
        <v>1.4685999999999999</v>
      </c>
      <c r="J25" s="62">
        <v>1.2927</v>
      </c>
      <c r="K25" s="62">
        <v>0.41889999999999999</v>
      </c>
      <c r="L25" s="62">
        <v>0.36680000000000001</v>
      </c>
      <c r="M25" s="62">
        <v>0.61750000000000005</v>
      </c>
      <c r="N25" s="62">
        <v>0.56110000000000004</v>
      </c>
      <c r="O25" s="62">
        <v>0.3952</v>
      </c>
      <c r="P25" s="62">
        <v>0.35199999999999998</v>
      </c>
      <c r="Q25" s="62">
        <v>1.6591</v>
      </c>
      <c r="R25" s="62">
        <v>1.5826</v>
      </c>
      <c r="S25" s="62">
        <v>0.86870000000000003</v>
      </c>
      <c r="T25" s="62">
        <v>0.79749999999999999</v>
      </c>
      <c r="U25" s="62">
        <v>0.34129999999999999</v>
      </c>
      <c r="V25" s="62">
        <v>0.31090000000000001</v>
      </c>
      <c r="W25" s="62">
        <v>2.4687000000000001</v>
      </c>
      <c r="X25" s="62">
        <v>2.3736000000000002</v>
      </c>
      <c r="Y25" s="74">
        <v>6.4199999999999993E-2</v>
      </c>
    </row>
    <row r="26" spans="1:25" ht="15" customHeight="1" x14ac:dyDescent="0.2">
      <c r="A26" s="60" t="s">
        <v>23</v>
      </c>
      <c r="B26" s="62">
        <v>0.34</v>
      </c>
      <c r="C26" s="62">
        <v>0.29780000000000001</v>
      </c>
      <c r="D26" s="62">
        <v>2.0323000000000002</v>
      </c>
      <c r="E26" s="62">
        <v>1.9595</v>
      </c>
      <c r="F26" s="62">
        <v>0.62790000000000001</v>
      </c>
      <c r="G26" s="62">
        <v>0.56079999999999997</v>
      </c>
      <c r="H26" s="62">
        <v>3.1021000000000001</v>
      </c>
      <c r="I26" s="62">
        <v>3.0950000000000002</v>
      </c>
      <c r="J26" s="62">
        <v>1.4699</v>
      </c>
      <c r="K26" s="62">
        <v>1.3274999999999999</v>
      </c>
      <c r="L26" s="62">
        <v>0.4551</v>
      </c>
      <c r="M26" s="62">
        <v>0.45069999999999999</v>
      </c>
      <c r="N26" s="62">
        <v>0.24859999999999999</v>
      </c>
      <c r="O26" s="62">
        <v>0.21460000000000001</v>
      </c>
      <c r="P26" s="62">
        <v>1.8328</v>
      </c>
      <c r="Q26" s="62">
        <v>1.6851</v>
      </c>
      <c r="R26" s="62">
        <v>0.97870000000000001</v>
      </c>
      <c r="S26" s="62">
        <v>0.88139999999999996</v>
      </c>
      <c r="T26" s="62">
        <v>1.1895</v>
      </c>
      <c r="U26" s="62">
        <v>0.95679999999999998</v>
      </c>
      <c r="V26" s="62">
        <v>0.78349999999999997</v>
      </c>
      <c r="W26" s="62">
        <v>0.65839999999999999</v>
      </c>
      <c r="X26" s="62">
        <v>1.4547000000000001</v>
      </c>
      <c r="Y26" s="62">
        <v>1.1655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2.7271999999999998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2.36585</v>
      </c>
      <c r="R51" t="s">
        <v>319</v>
      </c>
      <c r="S51">
        <v>0.98364116641249122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1.8624000000000001</v>
      </c>
      <c r="R52" t="s">
        <v>320</v>
      </c>
      <c r="S52">
        <v>0.96754994426132623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1.3848</v>
      </c>
      <c r="R53" t="s">
        <v>321</v>
      </c>
      <c r="S53">
        <v>0.96105993311359161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0.69155</v>
      </c>
      <c r="R54" t="s">
        <v>322</v>
      </c>
      <c r="S54">
        <v>0.19807613563102885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0.32650000000000001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0.17830000000000001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5.8491432617531061</v>
      </c>
      <c r="U59">
        <v>5.8491432617531061</v>
      </c>
      <c r="V59">
        <v>149.0829402656781</v>
      </c>
      <c r="W59">
        <v>6.5165540980084545E-5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0.1961707775326087</v>
      </c>
      <c r="U60">
        <v>3.9234155506521741E-2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6.0453140392857145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0.15688260869565185</v>
      </c>
      <c r="T64">
        <v>0.12390518807938096</v>
      </c>
      <c r="U64">
        <v>1.2661504423458332</v>
      </c>
      <c r="V64">
        <v>0.2612429422369355</v>
      </c>
      <c r="W64">
        <v>-0.16162581712230611</v>
      </c>
      <c r="X64">
        <v>0.47539103451360981</v>
      </c>
      <c r="Y64">
        <v>-0.16162581712230611</v>
      </c>
      <c r="Z64">
        <v>0.47539103451360981</v>
      </c>
    </row>
    <row r="65" spans="18:26" ht="15" customHeight="1" thickBot="1" x14ac:dyDescent="0.25">
      <c r="R65" s="15" t="s">
        <v>340</v>
      </c>
      <c r="S65" s="15">
        <v>1.4064036231884059E-2</v>
      </c>
      <c r="T65" s="15">
        <v>1.1518501994022723E-3</v>
      </c>
      <c r="U65" s="15">
        <v>12.209952508739665</v>
      </c>
      <c r="V65" s="15">
        <v>6.5165540980084545E-5</v>
      </c>
      <c r="W65" s="15">
        <v>1.1103111031926511E-2</v>
      </c>
      <c r="X65" s="15">
        <v>1.7024961431841609E-2</v>
      </c>
      <c r="Y65" s="15">
        <v>1.1103111031926511E-2</v>
      </c>
      <c r="Z65" s="15">
        <v>1.7024961431841609E-2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BEC8-159D-4BAB-A1F2-A7BD9F1125CA}">
  <dimension ref="A1:Z68"/>
  <sheetViews>
    <sheetView topLeftCell="A37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5470</v>
      </c>
    </row>
    <row r="3" spans="1:25" ht="15" customHeight="1" x14ac:dyDescent="0.2">
      <c r="A3" s="60" t="s">
        <v>5471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2.8115999999999999</v>
      </c>
      <c r="C11" s="62">
        <v>1.3912</v>
      </c>
      <c r="D11" s="62">
        <v>1.2456</v>
      </c>
      <c r="E11" s="62">
        <v>1.135</v>
      </c>
      <c r="F11" s="62">
        <v>0.94710000000000005</v>
      </c>
      <c r="G11" s="62">
        <v>0.66159999999999997</v>
      </c>
      <c r="H11" s="62">
        <v>0.58130000000000004</v>
      </c>
      <c r="I11" s="62">
        <v>0.65549999999999997</v>
      </c>
      <c r="J11" s="62">
        <v>0.62180000000000002</v>
      </c>
      <c r="K11" s="62">
        <v>1.7302999999999999</v>
      </c>
      <c r="L11" s="62">
        <v>1.5584</v>
      </c>
      <c r="M11" s="62">
        <v>2.0213000000000001</v>
      </c>
      <c r="N11" s="62">
        <v>1.9009</v>
      </c>
      <c r="O11" s="62">
        <v>1.0613999999999999</v>
      </c>
      <c r="P11" s="62">
        <v>0.99350000000000005</v>
      </c>
      <c r="Q11" s="62">
        <v>0.54700000000000004</v>
      </c>
      <c r="R11" s="62">
        <v>0.50439999999999996</v>
      </c>
      <c r="S11" s="62">
        <v>0.74870000000000003</v>
      </c>
      <c r="T11" s="62">
        <v>0.68859999999999999</v>
      </c>
      <c r="U11" s="62">
        <v>0.57330000000000003</v>
      </c>
      <c r="V11" s="62">
        <v>0.57740000000000002</v>
      </c>
      <c r="W11" s="62">
        <v>0.29559999999999997</v>
      </c>
      <c r="X11" s="62">
        <v>0.26129999999999998</v>
      </c>
      <c r="Y11" s="74">
        <v>2.4645000000000001</v>
      </c>
    </row>
    <row r="12" spans="1:25" ht="15" customHeight="1" x14ac:dyDescent="0.2">
      <c r="A12" s="60" t="s">
        <v>9</v>
      </c>
      <c r="B12" s="62">
        <v>0.47139999999999999</v>
      </c>
      <c r="C12" s="62">
        <v>0.43690000000000001</v>
      </c>
      <c r="D12" s="62">
        <v>1.5871999999999999</v>
      </c>
      <c r="E12" s="62">
        <v>1.4475</v>
      </c>
      <c r="F12" s="62">
        <v>0.36620000000000003</v>
      </c>
      <c r="G12" s="62">
        <v>0.33289999999999997</v>
      </c>
      <c r="H12" s="62">
        <v>0.56779999999999997</v>
      </c>
      <c r="I12" s="62">
        <v>0.5071</v>
      </c>
      <c r="J12" s="62">
        <v>0.54239999999999999</v>
      </c>
      <c r="K12" s="62">
        <v>0.49930000000000002</v>
      </c>
      <c r="L12" s="62">
        <v>0.3921</v>
      </c>
      <c r="M12" s="62">
        <v>0.37669999999999998</v>
      </c>
      <c r="N12" s="62">
        <v>1.0426</v>
      </c>
      <c r="O12" s="62">
        <v>0.91739999999999999</v>
      </c>
      <c r="P12" s="62">
        <v>0.67569999999999997</v>
      </c>
      <c r="Q12" s="62">
        <v>0.63319999999999999</v>
      </c>
      <c r="R12" s="62">
        <v>0.46029999999999999</v>
      </c>
      <c r="S12" s="62">
        <v>0.40799999999999997</v>
      </c>
      <c r="T12" s="62">
        <v>1.3198000000000001</v>
      </c>
      <c r="U12" s="62">
        <v>1.2630999999999999</v>
      </c>
      <c r="V12" s="62">
        <v>2.1674000000000002</v>
      </c>
      <c r="W12" s="62">
        <v>2.0712000000000002</v>
      </c>
      <c r="X12" s="62">
        <v>0.52090000000000003</v>
      </c>
      <c r="Y12" s="62">
        <v>0.46850000000000003</v>
      </c>
    </row>
    <row r="13" spans="1:25" ht="15" customHeight="1" x14ac:dyDescent="0.2">
      <c r="A13" s="60" t="s">
        <v>10</v>
      </c>
      <c r="B13" s="74">
        <v>2.6084000000000001</v>
      </c>
      <c r="C13" s="62">
        <v>0.29530000000000001</v>
      </c>
      <c r="D13" s="62">
        <v>0.26779999999999998</v>
      </c>
      <c r="E13" s="62">
        <v>0.42509999999999998</v>
      </c>
      <c r="F13" s="62">
        <v>0.38190000000000002</v>
      </c>
      <c r="G13" s="62">
        <v>2.8704000000000001</v>
      </c>
      <c r="H13" s="62">
        <v>2.8605</v>
      </c>
      <c r="I13" s="62">
        <v>2.92</v>
      </c>
      <c r="J13" s="62">
        <v>2.8872</v>
      </c>
      <c r="K13" s="62">
        <v>0.60860000000000003</v>
      </c>
      <c r="L13" s="62">
        <v>0.57899999999999996</v>
      </c>
      <c r="M13" s="62">
        <v>1.8721000000000001</v>
      </c>
      <c r="N13" s="62">
        <v>1.6928000000000001</v>
      </c>
      <c r="O13" s="62">
        <v>1.3883000000000001</v>
      </c>
      <c r="P13" s="62">
        <v>1.2538</v>
      </c>
      <c r="Q13" s="62">
        <v>1.9276</v>
      </c>
      <c r="R13" s="62">
        <v>1.8104</v>
      </c>
      <c r="S13" s="62">
        <v>1.6637999999999999</v>
      </c>
      <c r="T13" s="62">
        <v>1.5359</v>
      </c>
      <c r="U13" s="62">
        <v>2.2789999999999999</v>
      </c>
      <c r="V13" s="62">
        <v>2.1682000000000001</v>
      </c>
      <c r="W13" s="62">
        <v>0.45789999999999997</v>
      </c>
      <c r="X13" s="62">
        <v>0.3876</v>
      </c>
      <c r="Y13" s="74">
        <v>2.0943000000000001</v>
      </c>
    </row>
    <row r="14" spans="1:25" ht="15" customHeight="1" x14ac:dyDescent="0.2">
      <c r="A14" s="60" t="s">
        <v>11</v>
      </c>
      <c r="B14" s="62">
        <v>2.8081</v>
      </c>
      <c r="C14" s="62">
        <v>2.7951999999999999</v>
      </c>
      <c r="D14" s="62">
        <v>2.8328000000000002</v>
      </c>
      <c r="E14" s="62">
        <v>2.8624999999999998</v>
      </c>
      <c r="F14" s="62">
        <v>2.8300999999999998</v>
      </c>
      <c r="G14" s="62">
        <v>2.8344</v>
      </c>
      <c r="H14" s="62">
        <v>1.2602</v>
      </c>
      <c r="I14" s="62">
        <v>1.1734</v>
      </c>
      <c r="J14" s="62">
        <v>0.39500000000000002</v>
      </c>
      <c r="K14" s="62">
        <v>0.34549999999999997</v>
      </c>
      <c r="L14" s="62">
        <v>0.52780000000000005</v>
      </c>
      <c r="M14" s="62">
        <v>0.49109999999999998</v>
      </c>
      <c r="N14" s="62">
        <v>0.68400000000000005</v>
      </c>
      <c r="O14" s="62">
        <v>0.66020000000000001</v>
      </c>
      <c r="P14" s="62">
        <v>2.8391000000000002</v>
      </c>
      <c r="Q14" s="62">
        <v>2.7898999999999998</v>
      </c>
      <c r="R14" s="62">
        <v>2.7808000000000002</v>
      </c>
      <c r="S14" s="62">
        <v>2.8005</v>
      </c>
      <c r="T14" s="62">
        <v>0.51970000000000005</v>
      </c>
      <c r="U14" s="62">
        <v>0.4904</v>
      </c>
      <c r="V14" s="62">
        <v>0.45850000000000002</v>
      </c>
      <c r="W14" s="62">
        <v>0.43290000000000001</v>
      </c>
      <c r="X14" s="62">
        <v>0.46429999999999999</v>
      </c>
      <c r="Y14" s="62">
        <v>0.4698</v>
      </c>
    </row>
    <row r="15" spans="1:25" ht="15" customHeight="1" x14ac:dyDescent="0.2">
      <c r="A15" s="60" t="s">
        <v>12</v>
      </c>
      <c r="B15" s="74">
        <v>1.9873000000000001</v>
      </c>
      <c r="C15" s="62">
        <v>1.0713999999999999</v>
      </c>
      <c r="D15" s="62">
        <v>0.99890000000000001</v>
      </c>
      <c r="E15" s="62">
        <v>2.8889</v>
      </c>
      <c r="F15" s="62">
        <v>2.8832</v>
      </c>
      <c r="G15" s="62">
        <v>2.8643000000000001</v>
      </c>
      <c r="H15" s="62">
        <v>2.8391999999999999</v>
      </c>
      <c r="I15" s="62">
        <v>1.2517</v>
      </c>
      <c r="J15" s="62">
        <v>1.1361000000000001</v>
      </c>
      <c r="K15" s="62">
        <v>2.8633999999999999</v>
      </c>
      <c r="L15" s="62">
        <v>2.8679000000000001</v>
      </c>
      <c r="M15" s="62">
        <v>0.34239999999999998</v>
      </c>
      <c r="N15" s="62">
        <v>0.30730000000000002</v>
      </c>
      <c r="O15" s="62">
        <v>2.0432999999999999</v>
      </c>
      <c r="P15" s="62">
        <v>1.9778</v>
      </c>
      <c r="Q15" s="62">
        <v>0.40139999999999998</v>
      </c>
      <c r="R15" s="62">
        <v>0.37330000000000002</v>
      </c>
      <c r="S15" s="62">
        <v>2.8329</v>
      </c>
      <c r="T15" s="62">
        <v>2.8174000000000001</v>
      </c>
      <c r="U15" s="62">
        <v>2.1823999999999999</v>
      </c>
      <c r="V15" s="62">
        <v>1.9407000000000001</v>
      </c>
      <c r="W15" s="62">
        <v>0.55110000000000003</v>
      </c>
      <c r="X15" s="62">
        <v>0.4955</v>
      </c>
      <c r="Y15" s="74">
        <v>1.5654999999999999</v>
      </c>
    </row>
    <row r="16" spans="1:25" ht="15" customHeight="1" x14ac:dyDescent="0.2">
      <c r="A16" s="60" t="s">
        <v>13</v>
      </c>
      <c r="B16" s="62">
        <v>0.50549999999999995</v>
      </c>
      <c r="C16" s="62">
        <v>0.45729999999999998</v>
      </c>
      <c r="D16" s="62">
        <v>1.4565999999999999</v>
      </c>
      <c r="E16" s="62">
        <v>1.3668</v>
      </c>
      <c r="F16" s="62">
        <v>1.4626999999999999</v>
      </c>
      <c r="G16" s="62">
        <v>1.3059000000000001</v>
      </c>
      <c r="H16" s="62">
        <v>2.9159000000000002</v>
      </c>
      <c r="I16" s="62">
        <v>2.9180999999999999</v>
      </c>
      <c r="J16" s="62">
        <v>1.3715999999999999</v>
      </c>
      <c r="K16" s="62">
        <v>1.2211000000000001</v>
      </c>
      <c r="L16" s="62">
        <v>0.64270000000000005</v>
      </c>
      <c r="M16" s="62">
        <v>0.58740000000000003</v>
      </c>
      <c r="N16" s="62">
        <v>0.4677</v>
      </c>
      <c r="O16" s="62">
        <v>0.42820000000000003</v>
      </c>
      <c r="P16" s="62">
        <v>0.84550000000000003</v>
      </c>
      <c r="Q16" s="62">
        <v>0.82720000000000005</v>
      </c>
      <c r="R16" s="62">
        <v>2.9115000000000002</v>
      </c>
      <c r="S16" s="62">
        <v>2.9102000000000001</v>
      </c>
      <c r="T16" s="62">
        <v>2.9045999999999998</v>
      </c>
      <c r="U16" s="62">
        <v>2.8814000000000002</v>
      </c>
      <c r="V16" s="62">
        <v>0.2339</v>
      </c>
      <c r="W16" s="62">
        <v>0.21709999999999999</v>
      </c>
      <c r="X16" s="62">
        <v>2.9138999999999999</v>
      </c>
      <c r="Y16" s="62">
        <v>2.8793000000000002</v>
      </c>
    </row>
    <row r="17" spans="1:25" ht="15" customHeight="1" x14ac:dyDescent="0.2">
      <c r="A17" s="60" t="s">
        <v>14</v>
      </c>
      <c r="B17" s="74">
        <v>1.5234000000000001</v>
      </c>
      <c r="C17" s="62">
        <v>0.46839999999999998</v>
      </c>
      <c r="D17" s="62">
        <v>0.42199999999999999</v>
      </c>
      <c r="E17" s="62">
        <v>0.63519999999999999</v>
      </c>
      <c r="F17" s="62">
        <v>0.61160000000000003</v>
      </c>
      <c r="G17" s="62">
        <v>2.7612000000000001</v>
      </c>
      <c r="H17" s="62">
        <v>2.8062999999999998</v>
      </c>
      <c r="I17" s="62">
        <v>2.4573</v>
      </c>
      <c r="J17" s="62">
        <v>2.4550999999999998</v>
      </c>
      <c r="K17" s="62">
        <v>2.8147000000000002</v>
      </c>
      <c r="L17" s="62">
        <v>2.8187000000000002</v>
      </c>
      <c r="M17" s="62">
        <v>1.1984999999999999</v>
      </c>
      <c r="N17" s="62">
        <v>1.0958000000000001</v>
      </c>
      <c r="O17" s="62">
        <v>0.87790000000000001</v>
      </c>
      <c r="P17" s="62">
        <v>0.83579999999999999</v>
      </c>
      <c r="Q17" s="62">
        <v>0.87150000000000005</v>
      </c>
      <c r="R17" s="62">
        <v>0.80569999999999997</v>
      </c>
      <c r="S17" s="62">
        <v>1.7906</v>
      </c>
      <c r="T17" s="62">
        <v>1.6086</v>
      </c>
      <c r="U17" s="62">
        <v>0.66949999999999998</v>
      </c>
      <c r="V17" s="62">
        <v>0.60540000000000005</v>
      </c>
      <c r="W17" s="62">
        <v>0.47470000000000001</v>
      </c>
      <c r="X17" s="62">
        <v>0.42380000000000001</v>
      </c>
      <c r="Y17" s="74">
        <v>1.1902999999999999</v>
      </c>
    </row>
    <row r="18" spans="1:25" ht="15" customHeight="1" x14ac:dyDescent="0.2">
      <c r="A18" s="60" t="s">
        <v>15</v>
      </c>
      <c r="B18" s="62">
        <v>2.9325999999999999</v>
      </c>
      <c r="C18" s="62">
        <v>2.8452000000000002</v>
      </c>
      <c r="D18" s="62">
        <v>2.9066000000000001</v>
      </c>
      <c r="E18" s="62">
        <v>2.8828999999999998</v>
      </c>
      <c r="F18" s="62">
        <v>2.8252999999999999</v>
      </c>
      <c r="G18" s="62">
        <v>2.7591000000000001</v>
      </c>
      <c r="H18" s="62">
        <v>2.9445999999999999</v>
      </c>
      <c r="I18" s="62">
        <v>2.9624000000000001</v>
      </c>
      <c r="J18" s="62">
        <v>0.31969999999999998</v>
      </c>
      <c r="K18" s="62">
        <v>0.28210000000000002</v>
      </c>
      <c r="L18" s="62">
        <v>0.25900000000000001</v>
      </c>
      <c r="M18" s="62">
        <v>0.24529999999999999</v>
      </c>
      <c r="N18" s="62">
        <v>0.2233</v>
      </c>
      <c r="O18" s="62">
        <v>0.2147</v>
      </c>
      <c r="P18" s="62">
        <v>0.4078</v>
      </c>
      <c r="Q18" s="62">
        <v>0.39929999999999999</v>
      </c>
      <c r="R18" s="62">
        <v>0.85160000000000002</v>
      </c>
      <c r="S18" s="62">
        <v>0.78490000000000004</v>
      </c>
      <c r="T18" s="62">
        <v>0.74660000000000004</v>
      </c>
      <c r="U18" s="62">
        <v>0.72340000000000004</v>
      </c>
      <c r="V18" s="62">
        <v>2.6036000000000001</v>
      </c>
      <c r="W18" s="62">
        <v>2.4967000000000001</v>
      </c>
      <c r="X18" s="62">
        <v>1.6388</v>
      </c>
      <c r="Y18" s="62">
        <v>1.6161000000000001</v>
      </c>
    </row>
    <row r="19" spans="1:25" ht="15" customHeight="1" x14ac:dyDescent="0.2">
      <c r="A19" s="60" t="s">
        <v>16</v>
      </c>
      <c r="B19" s="74">
        <v>0.57320000000000004</v>
      </c>
      <c r="C19" s="62">
        <v>0.28129999999999999</v>
      </c>
      <c r="D19" s="62">
        <v>0.26590000000000003</v>
      </c>
      <c r="E19" s="62">
        <v>0.39250000000000002</v>
      </c>
      <c r="F19" s="62">
        <v>0.38600000000000001</v>
      </c>
      <c r="G19" s="62">
        <v>0.33119999999999999</v>
      </c>
      <c r="H19" s="62">
        <v>0.31109999999999999</v>
      </c>
      <c r="I19" s="62">
        <v>0.69689999999999996</v>
      </c>
      <c r="J19" s="62">
        <v>0.69499999999999995</v>
      </c>
      <c r="K19" s="62">
        <v>2.2898999999999998</v>
      </c>
      <c r="L19" s="62">
        <v>2.2511999999999999</v>
      </c>
      <c r="M19" s="62">
        <v>2.8843999999999999</v>
      </c>
      <c r="N19" s="62">
        <v>2.9156</v>
      </c>
      <c r="O19" s="62">
        <v>2.238</v>
      </c>
      <c r="P19" s="62">
        <v>2.0971000000000002</v>
      </c>
      <c r="Q19" s="62">
        <v>0.57220000000000004</v>
      </c>
      <c r="R19" s="62">
        <v>0.56440000000000001</v>
      </c>
      <c r="S19" s="62">
        <v>1.6236999999999999</v>
      </c>
      <c r="T19" s="62">
        <v>1.5025999999999999</v>
      </c>
      <c r="U19" s="62">
        <v>2.7408999999999999</v>
      </c>
      <c r="V19" s="62">
        <v>2.6551999999999998</v>
      </c>
      <c r="W19" s="62">
        <v>1.5408999999999999</v>
      </c>
      <c r="X19" s="62">
        <v>1.4079999999999999</v>
      </c>
      <c r="Y19" s="74">
        <v>0.60729999999999995</v>
      </c>
    </row>
    <row r="20" spans="1:25" ht="15" customHeight="1" x14ac:dyDescent="0.2">
      <c r="A20" s="60" t="s">
        <v>17</v>
      </c>
      <c r="B20" s="62">
        <v>1.6674</v>
      </c>
      <c r="C20" s="62">
        <v>1.4802999999999999</v>
      </c>
      <c r="D20" s="62">
        <v>0.41610000000000003</v>
      </c>
      <c r="E20" s="62">
        <v>0.39140000000000003</v>
      </c>
      <c r="F20" s="62">
        <v>0.30199999999999999</v>
      </c>
      <c r="G20" s="62">
        <v>0.27879999999999999</v>
      </c>
      <c r="H20" s="62">
        <v>0.46660000000000001</v>
      </c>
      <c r="I20" s="62">
        <v>0.44319999999999998</v>
      </c>
      <c r="J20" s="62">
        <v>1.3489</v>
      </c>
      <c r="K20" s="62">
        <v>1.2841</v>
      </c>
      <c r="L20" s="62">
        <v>1.4513</v>
      </c>
      <c r="M20" s="62">
        <v>1.3154999999999999</v>
      </c>
      <c r="N20" s="62">
        <v>1.3293999999999999</v>
      </c>
      <c r="O20" s="62">
        <v>1.2407999999999999</v>
      </c>
      <c r="P20" s="62">
        <v>0.42770000000000002</v>
      </c>
      <c r="Q20" s="62">
        <v>0.41620000000000001</v>
      </c>
      <c r="R20" s="62">
        <v>2.0834999999999999</v>
      </c>
      <c r="S20" s="62">
        <v>1.9141999999999999</v>
      </c>
      <c r="T20" s="62">
        <v>1.0401</v>
      </c>
      <c r="U20" s="62">
        <v>1.0011000000000001</v>
      </c>
      <c r="V20" s="62">
        <v>0.69969999999999999</v>
      </c>
      <c r="W20" s="62">
        <v>0.623</v>
      </c>
      <c r="X20" s="62">
        <v>0.33600000000000002</v>
      </c>
      <c r="Y20" s="62">
        <v>0.33660000000000001</v>
      </c>
    </row>
    <row r="21" spans="1:25" ht="15" customHeight="1" x14ac:dyDescent="0.2">
      <c r="A21" s="60" t="s">
        <v>18</v>
      </c>
      <c r="B21" s="74">
        <v>0.29530000000000001</v>
      </c>
      <c r="C21" s="62">
        <v>2.8757000000000001</v>
      </c>
      <c r="D21" s="62">
        <v>2.8456999999999999</v>
      </c>
      <c r="E21" s="62">
        <v>0.59079999999999999</v>
      </c>
      <c r="F21" s="62">
        <v>0.55920000000000003</v>
      </c>
      <c r="G21" s="62">
        <v>0.84089999999999998</v>
      </c>
      <c r="H21" s="62">
        <v>0.7913</v>
      </c>
      <c r="I21" s="62">
        <v>0.73550000000000004</v>
      </c>
      <c r="J21" s="62">
        <v>0.74009999999999998</v>
      </c>
      <c r="K21" s="62">
        <v>0.64419999999999999</v>
      </c>
      <c r="L21" s="62">
        <v>0.61729999999999996</v>
      </c>
      <c r="M21" s="62">
        <v>0.25309999999999999</v>
      </c>
      <c r="N21" s="62">
        <v>0.2382</v>
      </c>
      <c r="O21" s="62">
        <v>2.4828999999999999</v>
      </c>
      <c r="P21" s="62">
        <v>2.3927</v>
      </c>
      <c r="Q21" s="62">
        <v>0.44690000000000002</v>
      </c>
      <c r="R21" s="62">
        <v>0.4244</v>
      </c>
      <c r="S21" s="62">
        <v>0.27589999999999998</v>
      </c>
      <c r="T21" s="62">
        <v>0.27329999999999999</v>
      </c>
      <c r="U21" s="62">
        <v>0.5514</v>
      </c>
      <c r="V21" s="62">
        <v>0.51539999999999997</v>
      </c>
      <c r="W21" s="62">
        <v>0.92969999999999997</v>
      </c>
      <c r="X21" s="62">
        <v>0.83930000000000005</v>
      </c>
      <c r="Y21" s="74">
        <v>0.307</v>
      </c>
    </row>
    <row r="22" spans="1:25" ht="15" customHeight="1" x14ac:dyDescent="0.2">
      <c r="A22" s="60" t="s">
        <v>19</v>
      </c>
      <c r="B22" s="62">
        <v>0.69450000000000001</v>
      </c>
      <c r="C22" s="62">
        <v>0.61539999999999995</v>
      </c>
      <c r="D22" s="62">
        <v>0.64329999999999998</v>
      </c>
      <c r="E22" s="62">
        <v>0.60109999999999997</v>
      </c>
      <c r="F22" s="62">
        <v>2.9588000000000001</v>
      </c>
      <c r="G22" s="62">
        <v>2.9378000000000002</v>
      </c>
      <c r="H22" s="62">
        <v>2.746</v>
      </c>
      <c r="I22" s="62">
        <v>2.6286</v>
      </c>
      <c r="J22" s="62">
        <v>2.8344999999999998</v>
      </c>
      <c r="K22" s="62">
        <v>2.7437</v>
      </c>
      <c r="L22" s="62">
        <v>0.73670000000000002</v>
      </c>
      <c r="M22" s="62">
        <v>0.69899999999999995</v>
      </c>
      <c r="N22" s="62">
        <v>2.8693</v>
      </c>
      <c r="O22" s="62">
        <v>2.8984999999999999</v>
      </c>
      <c r="P22" s="62">
        <v>1.6917</v>
      </c>
      <c r="Q22" s="62">
        <v>1.5891</v>
      </c>
      <c r="R22" s="62">
        <v>0.57130000000000003</v>
      </c>
      <c r="S22" s="62">
        <v>0.53659999999999997</v>
      </c>
      <c r="T22" s="62">
        <v>0.48649999999999999</v>
      </c>
      <c r="U22" s="62">
        <v>0.47239999999999999</v>
      </c>
      <c r="V22" s="62">
        <v>2.8693</v>
      </c>
      <c r="W22" s="62">
        <v>2.8700999999999999</v>
      </c>
      <c r="X22" s="62">
        <v>2.9001000000000001</v>
      </c>
      <c r="Y22" s="62">
        <v>2.8927</v>
      </c>
    </row>
    <row r="23" spans="1:25" ht="15" customHeight="1" x14ac:dyDescent="0.2">
      <c r="A23" s="60" t="s">
        <v>20</v>
      </c>
      <c r="B23" s="74">
        <v>0.1812</v>
      </c>
      <c r="C23" s="62">
        <v>2.6911</v>
      </c>
      <c r="D23" s="62">
        <v>2.5047000000000001</v>
      </c>
      <c r="E23" s="62">
        <v>2.2576999999999998</v>
      </c>
      <c r="F23" s="62">
        <v>2.0562</v>
      </c>
      <c r="G23" s="62">
        <v>1.6543000000000001</v>
      </c>
      <c r="H23" s="62">
        <v>1.4770000000000001</v>
      </c>
      <c r="I23" s="62">
        <v>0.77380000000000004</v>
      </c>
      <c r="J23" s="62">
        <v>0.71699999999999997</v>
      </c>
      <c r="K23" s="62">
        <v>0.89429999999999998</v>
      </c>
      <c r="L23" s="62">
        <v>0.79500000000000004</v>
      </c>
      <c r="M23" s="62">
        <v>0.73040000000000005</v>
      </c>
      <c r="N23" s="62">
        <v>0.62029999999999996</v>
      </c>
      <c r="O23" s="62">
        <v>2.8881999999999999</v>
      </c>
      <c r="P23" s="62">
        <v>2.8488000000000002</v>
      </c>
      <c r="Q23" s="62">
        <v>2.3405999999999998</v>
      </c>
      <c r="R23" s="62">
        <v>2.2753999999999999</v>
      </c>
      <c r="S23" s="62">
        <v>0.66210000000000002</v>
      </c>
      <c r="T23" s="62">
        <v>0.55669999999999997</v>
      </c>
      <c r="U23" s="62">
        <v>1.0436000000000001</v>
      </c>
      <c r="V23" s="62">
        <v>0.85750000000000004</v>
      </c>
      <c r="W23" s="62">
        <v>2.3048000000000002</v>
      </c>
      <c r="X23" s="62">
        <v>2.1362000000000001</v>
      </c>
      <c r="Y23" s="74">
        <v>0.16819999999999999</v>
      </c>
    </row>
    <row r="24" spans="1:25" ht="15" customHeight="1" x14ac:dyDescent="0.2">
      <c r="A24" s="60" t="s">
        <v>21</v>
      </c>
      <c r="B24" s="62">
        <v>2.9491999999999998</v>
      </c>
      <c r="C24" s="62">
        <v>2.9392999999999998</v>
      </c>
      <c r="D24" s="62">
        <v>0.53400000000000003</v>
      </c>
      <c r="E24" s="62">
        <v>0.44919999999999999</v>
      </c>
      <c r="F24" s="62">
        <v>0.53549999999999998</v>
      </c>
      <c r="G24" s="62">
        <v>0.47220000000000001</v>
      </c>
      <c r="H24" s="62">
        <v>2.7764000000000002</v>
      </c>
      <c r="I24" s="62">
        <v>2.6122000000000001</v>
      </c>
      <c r="J24" s="62">
        <v>2.5668000000000002</v>
      </c>
      <c r="K24" s="62">
        <v>2.3355999999999999</v>
      </c>
      <c r="L24" s="62">
        <v>1.1693</v>
      </c>
      <c r="M24" s="62">
        <v>1.0017</v>
      </c>
      <c r="N24" s="62">
        <v>0.28410000000000002</v>
      </c>
      <c r="O24" s="62">
        <v>0.25340000000000001</v>
      </c>
      <c r="P24" s="62">
        <v>0.52890000000000004</v>
      </c>
      <c r="Q24" s="62">
        <v>0.45889999999999997</v>
      </c>
      <c r="R24" s="62">
        <v>0.38200000000000001</v>
      </c>
      <c r="S24" s="62">
        <v>0.3352</v>
      </c>
      <c r="T24" s="62">
        <v>0.2621</v>
      </c>
      <c r="U24" s="62">
        <v>0.2515</v>
      </c>
      <c r="V24" s="62">
        <v>0.29449999999999998</v>
      </c>
      <c r="W24" s="62">
        <v>0.25309999999999999</v>
      </c>
      <c r="X24" s="62">
        <v>0.52180000000000004</v>
      </c>
      <c r="Y24" s="62">
        <v>0.4713</v>
      </c>
    </row>
    <row r="25" spans="1:25" ht="15" customHeight="1" x14ac:dyDescent="0.2">
      <c r="A25" s="60" t="s">
        <v>22</v>
      </c>
      <c r="B25" s="74">
        <v>4.8099999999999997E-2</v>
      </c>
      <c r="C25" s="62">
        <v>1.8960999999999999</v>
      </c>
      <c r="D25" s="62">
        <v>1.7345999999999999</v>
      </c>
      <c r="E25" s="62">
        <v>0.61550000000000005</v>
      </c>
      <c r="F25" s="62">
        <v>0.57169999999999999</v>
      </c>
      <c r="G25" s="62">
        <v>1.9950000000000001</v>
      </c>
      <c r="H25" s="62">
        <v>1.9442999999999999</v>
      </c>
      <c r="I25" s="62">
        <v>2.3148</v>
      </c>
      <c r="J25" s="62">
        <v>2.3029999999999999</v>
      </c>
      <c r="K25" s="62">
        <v>0.49209999999999998</v>
      </c>
      <c r="L25" s="62">
        <v>0.46050000000000002</v>
      </c>
      <c r="M25" s="62">
        <v>0.80589999999999995</v>
      </c>
      <c r="N25" s="62">
        <v>0.74380000000000002</v>
      </c>
      <c r="O25" s="62">
        <v>0.58499999999999996</v>
      </c>
      <c r="P25" s="62">
        <v>0.52829999999999999</v>
      </c>
      <c r="Q25" s="62">
        <v>0.58189999999999997</v>
      </c>
      <c r="R25" s="62">
        <v>0.53859999999999997</v>
      </c>
      <c r="S25" s="62">
        <v>1.1680999999999999</v>
      </c>
      <c r="T25" s="62">
        <v>1.0402</v>
      </c>
      <c r="U25" s="62">
        <v>2.7964000000000002</v>
      </c>
      <c r="V25" s="62">
        <v>2.7890000000000001</v>
      </c>
      <c r="W25" s="62">
        <v>0.43380000000000002</v>
      </c>
      <c r="X25" s="62">
        <v>0.3957</v>
      </c>
      <c r="Y25" s="74">
        <v>6.5500000000000003E-2</v>
      </c>
    </row>
    <row r="26" spans="1:25" ht="15" customHeight="1" x14ac:dyDescent="0.2">
      <c r="A26" s="60" t="s">
        <v>23</v>
      </c>
      <c r="B26" s="62">
        <v>0.59119999999999995</v>
      </c>
      <c r="C26" s="62">
        <v>0.52280000000000004</v>
      </c>
      <c r="D26" s="62">
        <v>0.56040000000000001</v>
      </c>
      <c r="E26" s="62">
        <v>0.5181</v>
      </c>
      <c r="F26" s="62">
        <v>0.45050000000000001</v>
      </c>
      <c r="G26" s="62">
        <v>0.40720000000000001</v>
      </c>
      <c r="H26" s="62">
        <v>0.68010000000000004</v>
      </c>
      <c r="I26" s="62">
        <v>0.64190000000000003</v>
      </c>
      <c r="J26" s="62">
        <v>2.2743000000000002</v>
      </c>
      <c r="K26" s="62">
        <v>2.093</v>
      </c>
      <c r="L26" s="62">
        <v>1.77</v>
      </c>
      <c r="M26" s="62">
        <v>1.6504000000000001</v>
      </c>
      <c r="N26" s="62">
        <v>1.387</v>
      </c>
      <c r="O26" s="62">
        <v>1.2815000000000001</v>
      </c>
      <c r="P26" s="62">
        <v>0.57040000000000002</v>
      </c>
      <c r="Q26" s="62">
        <v>0.54279999999999995</v>
      </c>
      <c r="R26" s="62">
        <v>0.79530000000000001</v>
      </c>
      <c r="S26" s="62">
        <v>0.70789999999999997</v>
      </c>
      <c r="T26" s="62">
        <v>0.74650000000000005</v>
      </c>
      <c r="U26" s="62">
        <v>0.68600000000000005</v>
      </c>
      <c r="V26" s="62">
        <v>1.5491999999999999</v>
      </c>
      <c r="W26" s="62">
        <v>1.4177999999999999</v>
      </c>
      <c r="X26" s="62">
        <v>0.38419999999999999</v>
      </c>
      <c r="Y26" s="62">
        <v>0.37059999999999998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2.6380499999999998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2.3513500000000001</v>
      </c>
      <c r="R51" t="s">
        <v>319</v>
      </c>
      <c r="S51">
        <v>0.98284821753650209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1.7764</v>
      </c>
      <c r="R52" t="s">
        <v>320</v>
      </c>
      <c r="S52">
        <v>0.96599061871467939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1.3568500000000001</v>
      </c>
      <c r="R53" t="s">
        <v>321</v>
      </c>
      <c r="S53">
        <v>0.95918874245761532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0.59024999999999994</v>
      </c>
      <c r="R54" t="s">
        <v>322</v>
      </c>
      <c r="S54">
        <v>0.20020046017516513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0.30115000000000003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0.17469999999999999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5.6921236380139737</v>
      </c>
      <c r="U59">
        <v>5.6921236380139737</v>
      </c>
      <c r="V59">
        <v>142.01825822859499</v>
      </c>
      <c r="W59">
        <v>7.3320390952683173E-5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0.2004011212717394</v>
      </c>
      <c r="U60">
        <v>4.0080224254347881E-2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5.8925247592857133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0.12348043478260862</v>
      </c>
      <c r="T64">
        <v>0.12523404494214385</v>
      </c>
      <c r="U64">
        <v>0.9859973367438114</v>
      </c>
      <c r="V64">
        <v>0.36941281148104449</v>
      </c>
      <c r="W64">
        <v>-0.19844392634892832</v>
      </c>
      <c r="X64">
        <v>0.44540479591414556</v>
      </c>
      <c r="Y64">
        <v>-0.19844392634892832</v>
      </c>
      <c r="Z64">
        <v>0.44540479591414556</v>
      </c>
    </row>
    <row r="65" spans="18:26" ht="15" customHeight="1" thickBot="1" x14ac:dyDescent="0.25">
      <c r="R65" s="15" t="s">
        <v>340</v>
      </c>
      <c r="S65" s="15">
        <v>1.3873978260869566E-2</v>
      </c>
      <c r="T65" s="15">
        <v>1.164203548491819E-3</v>
      </c>
      <c r="U65" s="15">
        <v>11.917141361442139</v>
      </c>
      <c r="V65" s="15">
        <v>7.3320390952683173E-5</v>
      </c>
      <c r="W65" s="15">
        <v>1.0881297766133155E-2</v>
      </c>
      <c r="X65" s="15">
        <v>1.6866658755605977E-2</v>
      </c>
      <c r="Y65" s="15">
        <v>1.0881297766133155E-2</v>
      </c>
      <c r="Z65" s="15">
        <v>1.6866658755605977E-2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D9FE-A736-4382-AE3F-F406AAA76B1B}">
  <dimension ref="A1:Z68"/>
  <sheetViews>
    <sheetView topLeftCell="A22" workbookViewId="0">
      <selection activeCell="R48" sqref="R48:Z68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5445</v>
      </c>
    </row>
    <row r="3" spans="1:25" ht="15" customHeight="1" x14ac:dyDescent="0.2">
      <c r="A3" s="60" t="s">
        <v>5446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2.7923</v>
      </c>
      <c r="C11" s="62">
        <v>0.50600000000000001</v>
      </c>
      <c r="D11" s="62">
        <v>0.46360000000000001</v>
      </c>
      <c r="E11" s="62">
        <v>2.7366000000000001</v>
      </c>
      <c r="F11" s="62">
        <v>2.6326000000000001</v>
      </c>
      <c r="G11" s="62">
        <v>2.5158999999999998</v>
      </c>
      <c r="H11" s="62">
        <v>2.4340000000000002</v>
      </c>
      <c r="I11" s="62">
        <v>0.49469999999999997</v>
      </c>
      <c r="J11" s="62">
        <v>0.4798</v>
      </c>
      <c r="K11" s="62">
        <v>0.44059999999999999</v>
      </c>
      <c r="L11" s="62">
        <v>0.39500000000000002</v>
      </c>
      <c r="M11" s="62">
        <v>0.45569999999999999</v>
      </c>
      <c r="N11" s="62">
        <v>0.42509999999999998</v>
      </c>
      <c r="O11" s="62">
        <v>0.67600000000000005</v>
      </c>
      <c r="P11" s="62">
        <v>0.61599999999999999</v>
      </c>
      <c r="Q11" s="62">
        <v>0.88039999999999996</v>
      </c>
      <c r="R11" s="62">
        <v>0.80300000000000005</v>
      </c>
      <c r="S11" s="62">
        <v>0.55940000000000001</v>
      </c>
      <c r="T11" s="62">
        <v>0.4884</v>
      </c>
      <c r="U11" s="62">
        <v>0.26960000000000001</v>
      </c>
      <c r="V11" s="62">
        <v>0.26290000000000002</v>
      </c>
      <c r="W11" s="62">
        <v>1.7426999999999999</v>
      </c>
      <c r="X11" s="62">
        <v>1.5311999999999999</v>
      </c>
      <c r="Y11" s="74">
        <v>2.6757</v>
      </c>
    </row>
    <row r="12" spans="1:25" ht="15" customHeight="1" x14ac:dyDescent="0.2">
      <c r="A12" s="60" t="s">
        <v>9</v>
      </c>
      <c r="B12" s="62">
        <v>0.1227</v>
      </c>
      <c r="C12" s="62">
        <v>0.1169</v>
      </c>
      <c r="D12" s="62">
        <v>1.1148</v>
      </c>
      <c r="E12" s="62">
        <v>1.0345</v>
      </c>
      <c r="F12" s="62">
        <v>9.2100000000000001E-2</v>
      </c>
      <c r="G12" s="62">
        <v>9.5200000000000007E-2</v>
      </c>
      <c r="H12" s="62">
        <v>0.10059999999999999</v>
      </c>
      <c r="I12" s="62">
        <v>0.1026</v>
      </c>
      <c r="J12" s="62">
        <v>0.1115</v>
      </c>
      <c r="K12" s="62">
        <v>0.1085</v>
      </c>
      <c r="L12" s="62">
        <v>0.1171</v>
      </c>
      <c r="M12" s="62">
        <v>0.11409999999999999</v>
      </c>
      <c r="N12" s="62">
        <v>9.64E-2</v>
      </c>
      <c r="O12" s="62">
        <v>0.1009</v>
      </c>
      <c r="P12" s="62">
        <v>9.1600000000000001E-2</v>
      </c>
      <c r="Q12" s="62">
        <v>0.10290000000000001</v>
      </c>
      <c r="R12" s="62">
        <v>0.1099</v>
      </c>
      <c r="S12" s="62">
        <v>0.1011</v>
      </c>
      <c r="T12" s="62">
        <v>9.2200000000000004E-2</v>
      </c>
      <c r="U12" s="62">
        <v>9.4E-2</v>
      </c>
      <c r="V12" s="62">
        <v>9.3399999999999997E-2</v>
      </c>
      <c r="W12" s="62">
        <v>9.1200000000000003E-2</v>
      </c>
      <c r="X12" s="62">
        <v>0.1031</v>
      </c>
      <c r="Y12" s="62">
        <v>9.9500000000000005E-2</v>
      </c>
    </row>
    <row r="13" spans="1:25" ht="15" customHeight="1" x14ac:dyDescent="0.2">
      <c r="A13" s="60" t="s">
        <v>10</v>
      </c>
      <c r="B13" s="74">
        <v>2.5185</v>
      </c>
      <c r="C13" s="62">
        <v>1.0373000000000001</v>
      </c>
      <c r="D13" s="62">
        <v>0.9748</v>
      </c>
      <c r="E13" s="62">
        <v>0.94189999999999996</v>
      </c>
      <c r="F13" s="62">
        <v>0.91210000000000002</v>
      </c>
      <c r="G13" s="62">
        <v>2.2446000000000002</v>
      </c>
      <c r="H13" s="62">
        <v>2.1958000000000002</v>
      </c>
      <c r="I13" s="62">
        <v>1.2486999999999999</v>
      </c>
      <c r="J13" s="62">
        <v>1.2710999999999999</v>
      </c>
      <c r="K13" s="62">
        <v>0.84899999999999998</v>
      </c>
      <c r="L13" s="62">
        <v>0.80410000000000004</v>
      </c>
      <c r="M13" s="62">
        <v>0.88690000000000002</v>
      </c>
      <c r="N13" s="62">
        <v>0.79179999999999995</v>
      </c>
      <c r="O13" s="62">
        <v>0.94720000000000004</v>
      </c>
      <c r="P13" s="62">
        <v>0.85499999999999998</v>
      </c>
      <c r="Q13" s="62">
        <v>2.8033000000000001</v>
      </c>
      <c r="R13" s="62">
        <v>2.7898999999999998</v>
      </c>
      <c r="S13" s="62">
        <v>1.0760000000000001</v>
      </c>
      <c r="T13" s="62">
        <v>0.96619999999999995</v>
      </c>
      <c r="U13" s="62">
        <v>0.62780000000000002</v>
      </c>
      <c r="V13" s="62">
        <v>0.59250000000000003</v>
      </c>
      <c r="W13" s="62">
        <v>1.4733000000000001</v>
      </c>
      <c r="X13" s="62">
        <v>1.2020999999999999</v>
      </c>
      <c r="Y13" s="74">
        <v>2.2738</v>
      </c>
    </row>
    <row r="14" spans="1:25" ht="15" customHeight="1" x14ac:dyDescent="0.2">
      <c r="A14" s="60" t="s">
        <v>11</v>
      </c>
      <c r="B14" s="62">
        <v>9.7100000000000006E-2</v>
      </c>
      <c r="C14" s="62">
        <v>9.8699999999999996E-2</v>
      </c>
      <c r="D14" s="62">
        <v>9.1499999999999998E-2</v>
      </c>
      <c r="E14" s="62">
        <v>8.8599999999999998E-2</v>
      </c>
      <c r="F14" s="62">
        <v>0.1022</v>
      </c>
      <c r="G14" s="62">
        <v>0.1095</v>
      </c>
      <c r="H14" s="62">
        <v>9.4600000000000004E-2</v>
      </c>
      <c r="I14" s="62">
        <v>0.1028</v>
      </c>
      <c r="J14" s="62">
        <v>0.10730000000000001</v>
      </c>
      <c r="K14" s="62">
        <v>0.10249999999999999</v>
      </c>
      <c r="L14" s="62">
        <v>2.7029999999999998</v>
      </c>
      <c r="M14" s="62">
        <v>2.6282999999999999</v>
      </c>
      <c r="N14" s="62">
        <v>0.1119</v>
      </c>
      <c r="O14" s="62">
        <v>9.6199999999999994E-2</v>
      </c>
      <c r="P14" s="62">
        <v>0.10100000000000001</v>
      </c>
      <c r="Q14" s="62">
        <v>0.1036</v>
      </c>
      <c r="R14" s="62">
        <v>1.5158</v>
      </c>
      <c r="S14" s="62">
        <v>1.4315</v>
      </c>
      <c r="T14" s="62">
        <v>0.71230000000000004</v>
      </c>
      <c r="U14" s="62">
        <v>0.7016</v>
      </c>
      <c r="V14" s="62">
        <v>0.1792</v>
      </c>
      <c r="W14" s="62">
        <v>0.17449999999999999</v>
      </c>
      <c r="X14" s="62">
        <v>0.15490000000000001</v>
      </c>
      <c r="Y14" s="62">
        <v>0.17899999999999999</v>
      </c>
    </row>
    <row r="15" spans="1:25" ht="15" customHeight="1" x14ac:dyDescent="0.2">
      <c r="A15" s="60" t="s">
        <v>12</v>
      </c>
      <c r="B15" s="74">
        <v>1.8382000000000001</v>
      </c>
      <c r="C15" s="62">
        <v>2.9567999999999999</v>
      </c>
      <c r="D15" s="62">
        <v>2.9224999999999999</v>
      </c>
      <c r="E15" s="62">
        <v>2.9026999999999998</v>
      </c>
      <c r="F15" s="62">
        <v>2.8892000000000002</v>
      </c>
      <c r="G15" s="62">
        <v>2.7936999999999999</v>
      </c>
      <c r="H15" s="62">
        <v>2.8919999999999999</v>
      </c>
      <c r="I15" s="62">
        <v>2.8237000000000001</v>
      </c>
      <c r="J15" s="62">
        <v>2.9138000000000002</v>
      </c>
      <c r="K15" s="62">
        <v>2.9009999999999998</v>
      </c>
      <c r="L15" s="62">
        <v>2.8660000000000001</v>
      </c>
      <c r="M15" s="62">
        <v>2.7768999999999999</v>
      </c>
      <c r="N15" s="62">
        <v>2.8016999999999999</v>
      </c>
      <c r="O15" s="62">
        <v>2.8753000000000002</v>
      </c>
      <c r="P15" s="62">
        <v>2.8731</v>
      </c>
      <c r="Q15" s="62">
        <v>2.8837999999999999</v>
      </c>
      <c r="R15" s="62">
        <v>2.8933</v>
      </c>
      <c r="S15" s="62">
        <v>2.8816999999999999</v>
      </c>
      <c r="T15" s="62">
        <v>2.8412999999999999</v>
      </c>
      <c r="U15" s="62">
        <v>2.8090000000000002</v>
      </c>
      <c r="V15" s="62">
        <v>2.7743000000000002</v>
      </c>
      <c r="W15" s="62">
        <v>2.7606000000000002</v>
      </c>
      <c r="X15" s="62">
        <v>2.7522000000000002</v>
      </c>
      <c r="Y15" s="74">
        <v>1.6819</v>
      </c>
    </row>
    <row r="16" spans="1:25" ht="15" customHeight="1" x14ac:dyDescent="0.2">
      <c r="A16" s="60" t="s">
        <v>13</v>
      </c>
      <c r="B16" s="62">
        <v>0.21879999999999999</v>
      </c>
      <c r="C16" s="62">
        <v>0.2014</v>
      </c>
      <c r="D16" s="62">
        <v>1.6259999999999999</v>
      </c>
      <c r="E16" s="62">
        <v>1.5683</v>
      </c>
      <c r="F16" s="62">
        <v>1.4712000000000001</v>
      </c>
      <c r="G16" s="62">
        <v>1.3461000000000001</v>
      </c>
      <c r="H16" s="62">
        <v>1.0517000000000001</v>
      </c>
      <c r="I16" s="62">
        <v>0.99029999999999996</v>
      </c>
      <c r="J16" s="62">
        <v>0.1178</v>
      </c>
      <c r="K16" s="62">
        <v>0.1053</v>
      </c>
      <c r="L16" s="62">
        <v>2.4723000000000002</v>
      </c>
      <c r="M16" s="62">
        <v>2.3761000000000001</v>
      </c>
      <c r="N16" s="62">
        <v>0.66210000000000002</v>
      </c>
      <c r="O16" s="62">
        <v>0.63570000000000004</v>
      </c>
      <c r="P16" s="62">
        <v>9.0899999999999995E-2</v>
      </c>
      <c r="Q16" s="62">
        <v>9.1600000000000001E-2</v>
      </c>
      <c r="R16" s="62">
        <v>0.7923</v>
      </c>
      <c r="S16" s="62">
        <v>0.74239999999999995</v>
      </c>
      <c r="T16" s="62">
        <v>0.20949999999999999</v>
      </c>
      <c r="U16" s="62">
        <v>0.2041</v>
      </c>
      <c r="V16" s="62">
        <v>0.15709999999999999</v>
      </c>
      <c r="W16" s="62">
        <v>0.154</v>
      </c>
      <c r="X16" s="62">
        <v>0.23519999999999999</v>
      </c>
      <c r="Y16" s="62">
        <v>0.23749999999999999</v>
      </c>
    </row>
    <row r="17" spans="1:25" ht="15" customHeight="1" x14ac:dyDescent="0.2">
      <c r="A17" s="60" t="s">
        <v>14</v>
      </c>
      <c r="B17" s="74">
        <v>1.361</v>
      </c>
      <c r="C17" s="62">
        <v>2.8904000000000001</v>
      </c>
      <c r="D17" s="62">
        <v>2.9672999999999998</v>
      </c>
      <c r="E17" s="62">
        <v>2.8896000000000002</v>
      </c>
      <c r="F17" s="62">
        <v>2.8637999999999999</v>
      </c>
      <c r="G17" s="62">
        <v>1.0956999999999999</v>
      </c>
      <c r="H17" s="62">
        <v>1.2035</v>
      </c>
      <c r="I17" s="62">
        <v>2.9104999999999999</v>
      </c>
      <c r="J17" s="62">
        <v>2.9053</v>
      </c>
      <c r="K17" s="62">
        <v>2.8488000000000002</v>
      </c>
      <c r="L17" s="62">
        <v>2.8618999999999999</v>
      </c>
      <c r="M17" s="62">
        <v>1.8269</v>
      </c>
      <c r="N17" s="62">
        <v>1.7878000000000001</v>
      </c>
      <c r="O17" s="62">
        <v>1.2318</v>
      </c>
      <c r="P17" s="62">
        <v>1.272</v>
      </c>
      <c r="Q17" s="62">
        <v>2.0661999999999998</v>
      </c>
      <c r="R17" s="62">
        <v>2.2132000000000001</v>
      </c>
      <c r="S17" s="62">
        <v>2.3935</v>
      </c>
      <c r="T17" s="62">
        <v>2.3155000000000001</v>
      </c>
      <c r="U17" s="62">
        <v>9.0800000000000006E-2</v>
      </c>
      <c r="V17" s="62">
        <v>8.8099999999999998E-2</v>
      </c>
      <c r="W17" s="62">
        <v>1.8997999999999999</v>
      </c>
      <c r="X17" s="62">
        <v>1.9078999999999999</v>
      </c>
      <c r="Y17" s="74">
        <v>1.3905000000000001</v>
      </c>
    </row>
    <row r="18" spans="1:25" ht="15" customHeight="1" x14ac:dyDescent="0.2">
      <c r="A18" s="60" t="s">
        <v>15</v>
      </c>
      <c r="B18" s="62">
        <v>0.58930000000000005</v>
      </c>
      <c r="C18" s="62">
        <v>0.5474</v>
      </c>
      <c r="D18" s="62">
        <v>0.24030000000000001</v>
      </c>
      <c r="E18" s="62">
        <v>0.2351</v>
      </c>
      <c r="F18" s="62">
        <v>0.31740000000000002</v>
      </c>
      <c r="G18" s="62">
        <v>0.30049999999999999</v>
      </c>
      <c r="H18" s="62">
        <v>0.42180000000000001</v>
      </c>
      <c r="I18" s="62">
        <v>0.42170000000000002</v>
      </c>
      <c r="J18" s="62">
        <v>0.11940000000000001</v>
      </c>
      <c r="K18" s="62">
        <v>0.10290000000000001</v>
      </c>
      <c r="L18" s="62">
        <v>0.1158</v>
      </c>
      <c r="M18" s="62">
        <v>0.10730000000000001</v>
      </c>
      <c r="N18" s="62">
        <v>0.10150000000000001</v>
      </c>
      <c r="O18" s="62">
        <v>9.3399999999999997E-2</v>
      </c>
      <c r="P18" s="62">
        <v>0.10390000000000001</v>
      </c>
      <c r="Q18" s="62">
        <v>0.1016</v>
      </c>
      <c r="R18" s="62">
        <v>0.1406</v>
      </c>
      <c r="S18" s="62">
        <v>0.12590000000000001</v>
      </c>
      <c r="T18" s="62">
        <v>0.1726</v>
      </c>
      <c r="U18" s="62">
        <v>0.16109999999999999</v>
      </c>
      <c r="V18" s="62">
        <v>0.15770000000000001</v>
      </c>
      <c r="W18" s="62">
        <v>0.14899999999999999</v>
      </c>
      <c r="X18" s="62">
        <v>0.1452</v>
      </c>
      <c r="Y18" s="62">
        <v>0.1583</v>
      </c>
    </row>
    <row r="19" spans="1:25" ht="15" customHeight="1" x14ac:dyDescent="0.2">
      <c r="A19" s="60" t="s">
        <v>16</v>
      </c>
      <c r="B19" s="74">
        <v>0.62319999999999998</v>
      </c>
      <c r="C19" s="62">
        <v>2.8910999999999998</v>
      </c>
      <c r="D19" s="62">
        <v>2.8942000000000001</v>
      </c>
      <c r="E19" s="62">
        <v>2.8191999999999999</v>
      </c>
      <c r="F19" s="62">
        <v>2.8128000000000002</v>
      </c>
      <c r="G19" s="62">
        <v>2.0024000000000002</v>
      </c>
      <c r="H19" s="62">
        <v>2.0693000000000001</v>
      </c>
      <c r="I19" s="62">
        <v>0.49149999999999999</v>
      </c>
      <c r="J19" s="62">
        <v>0.49370000000000003</v>
      </c>
      <c r="K19" s="62">
        <v>1.6295999999999999</v>
      </c>
      <c r="L19" s="62">
        <v>1.6042000000000001</v>
      </c>
      <c r="M19" s="62">
        <v>2.9011999999999998</v>
      </c>
      <c r="N19" s="62">
        <v>2.9236</v>
      </c>
      <c r="O19" s="62">
        <v>8.4199999999999997E-2</v>
      </c>
      <c r="P19" s="62">
        <v>7.5300000000000006E-2</v>
      </c>
      <c r="Q19" s="62">
        <v>2.4192999999999998</v>
      </c>
      <c r="R19" s="62">
        <v>2.5026000000000002</v>
      </c>
      <c r="S19" s="62">
        <v>0.1003</v>
      </c>
      <c r="T19" s="62">
        <v>9.6600000000000005E-2</v>
      </c>
      <c r="U19" s="62">
        <v>0.12470000000000001</v>
      </c>
      <c r="V19" s="62">
        <v>0.13150000000000001</v>
      </c>
      <c r="W19" s="62">
        <v>0.1477</v>
      </c>
      <c r="X19" s="62">
        <v>0.1479</v>
      </c>
      <c r="Y19" s="74">
        <v>0.66249999999999998</v>
      </c>
    </row>
    <row r="20" spans="1:25" ht="15" customHeight="1" x14ac:dyDescent="0.2">
      <c r="A20" s="60" t="s">
        <v>17</v>
      </c>
      <c r="B20" s="62">
        <v>0.47210000000000002</v>
      </c>
      <c r="C20" s="62">
        <v>0.45529999999999998</v>
      </c>
      <c r="D20" s="62">
        <v>2.9698000000000002</v>
      </c>
      <c r="E20" s="62">
        <v>2.9015</v>
      </c>
      <c r="F20" s="62">
        <v>0.38940000000000002</v>
      </c>
      <c r="G20" s="62">
        <v>0.36840000000000001</v>
      </c>
      <c r="H20" s="62">
        <v>1.4571000000000001</v>
      </c>
      <c r="I20" s="62">
        <v>1.3973</v>
      </c>
      <c r="J20" s="62">
        <v>1.2459</v>
      </c>
      <c r="K20" s="62">
        <v>1.2072000000000001</v>
      </c>
      <c r="L20" s="62">
        <v>0.1462</v>
      </c>
      <c r="M20" s="62">
        <v>0.1331</v>
      </c>
      <c r="N20" s="62">
        <v>0.73839999999999995</v>
      </c>
      <c r="O20" s="62">
        <v>0.69210000000000005</v>
      </c>
      <c r="P20" s="62">
        <v>0.56759999999999999</v>
      </c>
      <c r="Q20" s="62">
        <v>0.56940000000000002</v>
      </c>
      <c r="R20" s="62">
        <v>0.27189999999999998</v>
      </c>
      <c r="S20" s="62">
        <v>0.24979999999999999</v>
      </c>
      <c r="T20" s="62">
        <v>0.2359</v>
      </c>
      <c r="U20" s="62">
        <v>0.2238</v>
      </c>
      <c r="V20" s="62">
        <v>0.2424</v>
      </c>
      <c r="W20" s="62">
        <v>0.23169999999999999</v>
      </c>
      <c r="X20" s="62">
        <v>0.22009999999999999</v>
      </c>
      <c r="Y20" s="62">
        <v>0.21629999999999999</v>
      </c>
    </row>
    <row r="21" spans="1:25" ht="15" customHeight="1" x14ac:dyDescent="0.2">
      <c r="A21" s="60" t="s">
        <v>18</v>
      </c>
      <c r="B21" s="74">
        <v>0.30709999999999998</v>
      </c>
      <c r="C21" s="62">
        <v>0.88139999999999996</v>
      </c>
      <c r="D21" s="62">
        <v>0.85319999999999996</v>
      </c>
      <c r="E21" s="62">
        <v>2.9114</v>
      </c>
      <c r="F21" s="62">
        <v>2.9266999999999999</v>
      </c>
      <c r="G21" s="62">
        <v>2.7681</v>
      </c>
      <c r="H21" s="62">
        <v>2.8065000000000002</v>
      </c>
      <c r="I21" s="62">
        <v>2.8641000000000001</v>
      </c>
      <c r="J21" s="62">
        <v>2.9295</v>
      </c>
      <c r="K21" s="62">
        <v>2.2423000000000002</v>
      </c>
      <c r="L21" s="62">
        <v>2.2324999999999999</v>
      </c>
      <c r="M21" s="62">
        <v>0.08</v>
      </c>
      <c r="N21" s="62">
        <v>7.5999999999999998E-2</v>
      </c>
      <c r="O21" s="62">
        <v>7.22E-2</v>
      </c>
      <c r="P21" s="62">
        <v>7.22E-2</v>
      </c>
      <c r="Q21" s="62">
        <v>7.4300000000000005E-2</v>
      </c>
      <c r="R21" s="62">
        <v>7.4499999999999997E-2</v>
      </c>
      <c r="S21" s="62">
        <v>8.8599999999999998E-2</v>
      </c>
      <c r="T21" s="62">
        <v>8.6699999999999999E-2</v>
      </c>
      <c r="U21" s="62">
        <v>7.4099999999999999E-2</v>
      </c>
      <c r="V21" s="62">
        <v>8.2400000000000001E-2</v>
      </c>
      <c r="W21" s="62">
        <v>8.6699999999999999E-2</v>
      </c>
      <c r="X21" s="62">
        <v>9.2899999999999996E-2</v>
      </c>
      <c r="Y21" s="74">
        <v>0.32679999999999998</v>
      </c>
    </row>
    <row r="22" spans="1:25" ht="15" customHeight="1" x14ac:dyDescent="0.2">
      <c r="A22" s="60" t="s">
        <v>19</v>
      </c>
      <c r="B22" s="62">
        <v>0.91200000000000003</v>
      </c>
      <c r="C22" s="62">
        <v>0.80649999999999999</v>
      </c>
      <c r="D22" s="62">
        <v>0.72070000000000001</v>
      </c>
      <c r="E22" s="62">
        <v>0.68130000000000002</v>
      </c>
      <c r="F22" s="62">
        <v>0.64680000000000004</v>
      </c>
      <c r="G22" s="62">
        <v>0.60670000000000002</v>
      </c>
      <c r="H22" s="62">
        <v>0.52439999999999998</v>
      </c>
      <c r="I22" s="62">
        <v>0.49309999999999998</v>
      </c>
      <c r="J22" s="62">
        <v>0.3085</v>
      </c>
      <c r="K22" s="62">
        <v>0.28920000000000001</v>
      </c>
      <c r="L22" s="62">
        <v>2.5842999999999998</v>
      </c>
      <c r="M22" s="62">
        <v>2.5491000000000001</v>
      </c>
      <c r="N22" s="62">
        <v>2.3351999999999999</v>
      </c>
      <c r="O22" s="62">
        <v>2.2984</v>
      </c>
      <c r="P22" s="62">
        <v>2.4108999999999998</v>
      </c>
      <c r="Q22" s="62">
        <v>2.2728999999999999</v>
      </c>
      <c r="R22" s="62">
        <v>1.9706999999999999</v>
      </c>
      <c r="S22" s="62">
        <v>1.9232</v>
      </c>
      <c r="T22" s="62">
        <v>0.2301</v>
      </c>
      <c r="U22" s="62">
        <v>0.222</v>
      </c>
      <c r="V22" s="62">
        <v>0.26529999999999998</v>
      </c>
      <c r="W22" s="62">
        <v>0.25669999999999998</v>
      </c>
      <c r="X22" s="62">
        <v>0.20649999999999999</v>
      </c>
      <c r="Y22" s="62">
        <v>0.20519999999999999</v>
      </c>
    </row>
    <row r="23" spans="1:25" ht="15" customHeight="1" x14ac:dyDescent="0.2">
      <c r="A23" s="60" t="s">
        <v>20</v>
      </c>
      <c r="B23" s="74">
        <v>0.16569999999999999</v>
      </c>
      <c r="C23" s="62">
        <v>8.4000000000000005E-2</v>
      </c>
      <c r="D23" s="62">
        <v>8.4500000000000006E-2</v>
      </c>
      <c r="E23" s="62">
        <v>0.38650000000000001</v>
      </c>
      <c r="F23" s="62">
        <v>0.35780000000000001</v>
      </c>
      <c r="G23" s="62">
        <v>7.4399999999999994E-2</v>
      </c>
      <c r="H23" s="62">
        <v>6.9900000000000004E-2</v>
      </c>
      <c r="I23" s="62">
        <v>9.6699999999999994E-2</v>
      </c>
      <c r="J23" s="62">
        <v>9.98E-2</v>
      </c>
      <c r="K23" s="62">
        <v>8.3599999999999994E-2</v>
      </c>
      <c r="L23" s="62">
        <v>8.5500000000000007E-2</v>
      </c>
      <c r="M23" s="62">
        <v>0.10349999999999999</v>
      </c>
      <c r="N23" s="62">
        <v>0.1075</v>
      </c>
      <c r="O23" s="62">
        <v>9.8500000000000004E-2</v>
      </c>
      <c r="P23" s="62">
        <v>0.1008</v>
      </c>
      <c r="Q23" s="62">
        <v>0.1041</v>
      </c>
      <c r="R23" s="62">
        <v>0.1036</v>
      </c>
      <c r="S23" s="62">
        <v>0.31519999999999998</v>
      </c>
      <c r="T23" s="62">
        <v>0.29599999999999999</v>
      </c>
      <c r="U23" s="62">
        <v>8.6900000000000005E-2</v>
      </c>
      <c r="V23" s="62">
        <v>9.3899999999999997E-2</v>
      </c>
      <c r="W23" s="62">
        <v>8.77E-2</v>
      </c>
      <c r="X23" s="62">
        <v>8.6599999999999996E-2</v>
      </c>
      <c r="Y23" s="74">
        <v>0.18240000000000001</v>
      </c>
    </row>
    <row r="24" spans="1:25" ht="15" customHeight="1" x14ac:dyDescent="0.2">
      <c r="A24" s="60" t="s">
        <v>21</v>
      </c>
      <c r="B24" s="62">
        <v>0.2006</v>
      </c>
      <c r="C24" s="62">
        <v>0.16689999999999999</v>
      </c>
      <c r="D24" s="62">
        <v>0.159</v>
      </c>
      <c r="E24" s="62">
        <v>0.14649999999999999</v>
      </c>
      <c r="F24" s="62">
        <v>0.15709999999999999</v>
      </c>
      <c r="G24" s="62">
        <v>0.15709999999999999</v>
      </c>
      <c r="H24" s="62">
        <v>0.1633</v>
      </c>
      <c r="I24" s="62">
        <v>0.16400000000000001</v>
      </c>
      <c r="J24" s="62">
        <v>0.78690000000000004</v>
      </c>
      <c r="K24" s="62">
        <v>0.71120000000000005</v>
      </c>
      <c r="L24" s="62">
        <v>0.46100000000000002</v>
      </c>
      <c r="M24" s="62">
        <v>0.42430000000000001</v>
      </c>
      <c r="N24" s="62">
        <v>0.46200000000000002</v>
      </c>
      <c r="O24" s="62">
        <v>0.42759999999999998</v>
      </c>
      <c r="P24" s="62">
        <v>0.32179999999999997</v>
      </c>
      <c r="Q24" s="62">
        <v>0.29820000000000002</v>
      </c>
      <c r="R24" s="62">
        <v>0.56859999999999999</v>
      </c>
      <c r="S24" s="62">
        <v>0.52200000000000002</v>
      </c>
      <c r="T24" s="62">
        <v>0.50229999999999997</v>
      </c>
      <c r="U24" s="62">
        <v>0.44719999999999999</v>
      </c>
      <c r="V24" s="62">
        <v>0.4143</v>
      </c>
      <c r="W24" s="62">
        <v>0.37919999999999998</v>
      </c>
      <c r="X24" s="62">
        <v>0.3</v>
      </c>
      <c r="Y24" s="62">
        <v>0.30109999999999998</v>
      </c>
    </row>
    <row r="25" spans="1:25" ht="15" customHeight="1" x14ac:dyDescent="0.2">
      <c r="A25" s="60" t="s">
        <v>22</v>
      </c>
      <c r="B25" s="74">
        <v>4.9399999999999999E-2</v>
      </c>
      <c r="C25" s="62">
        <v>0.1207</v>
      </c>
      <c r="D25" s="62">
        <v>0.1128</v>
      </c>
      <c r="E25" s="62">
        <v>9.0999999999999998E-2</v>
      </c>
      <c r="F25" s="62">
        <v>9.7699999999999995E-2</v>
      </c>
      <c r="G25" s="62">
        <v>9.1800000000000007E-2</v>
      </c>
      <c r="H25" s="62">
        <v>0.1007</v>
      </c>
      <c r="I25" s="62">
        <v>9.2799999999999994E-2</v>
      </c>
      <c r="J25" s="62">
        <v>0.1009</v>
      </c>
      <c r="K25" s="62">
        <v>0.1221</v>
      </c>
      <c r="L25" s="62">
        <v>9.8400000000000001E-2</v>
      </c>
      <c r="M25" s="62">
        <v>9.5200000000000007E-2</v>
      </c>
      <c r="N25" s="62">
        <v>9.11E-2</v>
      </c>
      <c r="O25" s="62">
        <v>8.3400000000000002E-2</v>
      </c>
      <c r="P25" s="62">
        <v>9.0200000000000002E-2</v>
      </c>
      <c r="Q25" s="62">
        <v>0.1079</v>
      </c>
      <c r="R25" s="62">
        <v>0.1055</v>
      </c>
      <c r="S25" s="62">
        <v>9.3100000000000002E-2</v>
      </c>
      <c r="T25" s="62">
        <v>9.8000000000000004E-2</v>
      </c>
      <c r="U25" s="62">
        <v>0.10100000000000001</v>
      </c>
      <c r="V25" s="62">
        <v>0.1021</v>
      </c>
      <c r="W25" s="62">
        <v>0.1024</v>
      </c>
      <c r="X25" s="62">
        <v>0.10879999999999999</v>
      </c>
      <c r="Y25" s="74">
        <v>6.5500000000000003E-2</v>
      </c>
    </row>
    <row r="26" spans="1:25" ht="15" customHeight="1" x14ac:dyDescent="0.2">
      <c r="A26" s="60" t="s">
        <v>23</v>
      </c>
      <c r="B26" s="62">
        <v>0.17169999999999999</v>
      </c>
      <c r="C26" s="62">
        <v>0.151</v>
      </c>
      <c r="D26" s="62">
        <v>0.16220000000000001</v>
      </c>
      <c r="E26" s="62">
        <v>0.15490000000000001</v>
      </c>
      <c r="F26" s="62">
        <v>0.15359999999999999</v>
      </c>
      <c r="G26" s="62">
        <v>0.14660000000000001</v>
      </c>
      <c r="H26" s="62">
        <v>0.14599999999999999</v>
      </c>
      <c r="I26" s="62">
        <v>0.1479</v>
      </c>
      <c r="J26" s="62">
        <v>0.30680000000000002</v>
      </c>
      <c r="K26" s="62">
        <v>0.28639999999999999</v>
      </c>
      <c r="L26" s="62">
        <v>0.19289999999999999</v>
      </c>
      <c r="M26" s="62">
        <v>0.1903</v>
      </c>
      <c r="N26" s="62">
        <v>0.22850000000000001</v>
      </c>
      <c r="O26" s="62">
        <v>0.21310000000000001</v>
      </c>
      <c r="P26" s="62">
        <v>0.1966</v>
      </c>
      <c r="Q26" s="62">
        <v>0.20150000000000001</v>
      </c>
      <c r="R26" s="62">
        <v>0.21060000000000001</v>
      </c>
      <c r="S26" s="62">
        <v>0.2014</v>
      </c>
      <c r="T26" s="62">
        <v>0.15609999999999999</v>
      </c>
      <c r="U26" s="62">
        <v>0.14810000000000001</v>
      </c>
      <c r="V26" s="62">
        <v>0.1608</v>
      </c>
      <c r="W26" s="62">
        <v>0.1547</v>
      </c>
      <c r="X26" s="62">
        <v>0.16819999999999999</v>
      </c>
      <c r="Y26" s="62">
        <v>0.1691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2.734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2.39615</v>
      </c>
      <c r="R51" t="s">
        <v>319</v>
      </c>
      <c r="S51">
        <v>0.98749486985566104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1.7600500000000001</v>
      </c>
      <c r="R52" t="s">
        <v>320</v>
      </c>
      <c r="S52">
        <v>0.97514611799124884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1.37575</v>
      </c>
      <c r="R53" t="s">
        <v>321</v>
      </c>
      <c r="S53">
        <v>0.97017534158949859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0.64284999999999992</v>
      </c>
      <c r="R54" t="s">
        <v>322</v>
      </c>
      <c r="S54">
        <v>0.17453685406818611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0.31694999999999995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0.17404999999999998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5.9761261421456178</v>
      </c>
      <c r="U59">
        <v>5.9761261421456178</v>
      </c>
      <c r="V59">
        <v>196.17581624631021</v>
      </c>
      <c r="W59">
        <v>3.336251171516423E-5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0.15231556714009648</v>
      </c>
      <c r="U60">
        <v>3.0463113428019294E-2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6.1284417092857142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0.12432463768115887</v>
      </c>
      <c r="T64">
        <v>0.10918034957217898</v>
      </c>
      <c r="U64">
        <v>1.138708917569164</v>
      </c>
      <c r="V64">
        <v>0.30642477223608439</v>
      </c>
      <c r="W64">
        <v>-0.15633238573750752</v>
      </c>
      <c r="X64">
        <v>0.40498166109982525</v>
      </c>
      <c r="Y64">
        <v>-0.15633238573750752</v>
      </c>
      <c r="Z64">
        <v>0.40498166109982525</v>
      </c>
    </row>
    <row r="65" spans="18:26" ht="15" customHeight="1" thickBot="1" x14ac:dyDescent="0.25">
      <c r="R65" s="15" t="s">
        <v>340</v>
      </c>
      <c r="S65" s="15">
        <v>1.4215879227053144E-2</v>
      </c>
      <c r="T65" s="15">
        <v>1.0149648241117657E-3</v>
      </c>
      <c r="U65" s="15">
        <v>14.006277744151379</v>
      </c>
      <c r="V65" s="15">
        <v>3.3362511715164169E-5</v>
      </c>
      <c r="W65" s="15">
        <v>1.1606829086381632E-2</v>
      </c>
      <c r="X65" s="15">
        <v>1.6824929367724659E-2</v>
      </c>
      <c r="Y65" s="15">
        <v>1.1606829086381632E-2</v>
      </c>
      <c r="Z65" s="15">
        <v>1.6824929367724659E-2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EEF43-BAF0-45CC-95B3-83DC51C7CD20}">
  <dimension ref="A1:Z68"/>
  <sheetViews>
    <sheetView workbookViewId="0">
      <selection activeCell="U74" sqref="U74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5472</v>
      </c>
    </row>
    <row r="3" spans="1:25" ht="15" customHeight="1" x14ac:dyDescent="0.2">
      <c r="A3" s="60" t="s">
        <v>5473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2.7513000000000001</v>
      </c>
      <c r="C11" s="62">
        <v>2.0895000000000001</v>
      </c>
      <c r="D11" s="62">
        <v>2.0621999999999998</v>
      </c>
      <c r="E11" s="62">
        <v>2.2174999999999998</v>
      </c>
      <c r="F11" s="62">
        <v>2.0184000000000002</v>
      </c>
      <c r="G11" s="62">
        <v>1.7137</v>
      </c>
      <c r="H11" s="62">
        <v>1.6935</v>
      </c>
      <c r="I11" s="62">
        <v>1.6120000000000001</v>
      </c>
      <c r="J11" s="62">
        <v>1.5481</v>
      </c>
      <c r="K11" s="62">
        <v>0.20369999999999999</v>
      </c>
      <c r="L11" s="62">
        <v>0.19409999999999999</v>
      </c>
      <c r="M11" s="62">
        <v>0.1956</v>
      </c>
      <c r="N11" s="62">
        <v>0.2</v>
      </c>
      <c r="O11" s="62">
        <v>0.18890000000000001</v>
      </c>
      <c r="P11" s="62">
        <v>0.1885</v>
      </c>
      <c r="Q11" s="62">
        <v>0.1303</v>
      </c>
      <c r="R11" s="62">
        <v>0.13569999999999999</v>
      </c>
      <c r="S11" s="62">
        <v>0.13289999999999999</v>
      </c>
      <c r="T11" s="62">
        <v>0.13700000000000001</v>
      </c>
      <c r="U11" s="62">
        <v>0.1255</v>
      </c>
      <c r="V11" s="62">
        <v>0.13020000000000001</v>
      </c>
      <c r="W11" s="62">
        <v>0.14249999999999999</v>
      </c>
      <c r="X11" s="62">
        <v>0.1472</v>
      </c>
      <c r="Y11" s="74">
        <v>2.4916</v>
      </c>
    </row>
    <row r="12" spans="1:25" ht="15" customHeight="1" x14ac:dyDescent="0.2">
      <c r="A12" s="60" t="s">
        <v>9</v>
      </c>
      <c r="B12" s="62">
        <v>0.39779999999999999</v>
      </c>
      <c r="C12" s="62">
        <v>0.37119999999999997</v>
      </c>
      <c r="D12" s="62">
        <v>0.86919999999999997</v>
      </c>
      <c r="E12" s="62">
        <v>0.83120000000000005</v>
      </c>
      <c r="F12" s="62">
        <v>2.4512</v>
      </c>
      <c r="G12" s="62">
        <v>2.2671999999999999</v>
      </c>
      <c r="H12" s="62">
        <v>0.74990000000000001</v>
      </c>
      <c r="I12" s="62">
        <v>0.67279999999999995</v>
      </c>
      <c r="J12" s="62">
        <v>0.79500000000000004</v>
      </c>
      <c r="K12" s="62">
        <v>0.74880000000000002</v>
      </c>
      <c r="L12" s="62">
        <v>2.2871999999999999</v>
      </c>
      <c r="M12" s="62">
        <v>2.2119</v>
      </c>
      <c r="N12" s="62">
        <v>2.1442999999999999</v>
      </c>
      <c r="O12" s="62">
        <v>2.0369999999999999</v>
      </c>
      <c r="P12" s="62">
        <v>2.8041</v>
      </c>
      <c r="Q12" s="62">
        <v>2.8106</v>
      </c>
      <c r="R12" s="62">
        <v>0.12770000000000001</v>
      </c>
      <c r="S12" s="62">
        <v>0.1234</v>
      </c>
      <c r="T12" s="62">
        <v>0.19539999999999999</v>
      </c>
      <c r="U12" s="62">
        <v>0.18790000000000001</v>
      </c>
      <c r="V12" s="62">
        <v>2.355</v>
      </c>
      <c r="W12" s="62">
        <v>2.2054999999999998</v>
      </c>
      <c r="X12" s="62">
        <v>0.30009999999999998</v>
      </c>
      <c r="Y12" s="62">
        <v>0.28670000000000001</v>
      </c>
    </row>
    <row r="13" spans="1:25" ht="15" customHeight="1" x14ac:dyDescent="0.2">
      <c r="A13" s="60" t="s">
        <v>10</v>
      </c>
      <c r="B13" s="74">
        <v>2.4537</v>
      </c>
      <c r="C13" s="62">
        <v>0.17530000000000001</v>
      </c>
      <c r="D13" s="62">
        <v>0.1651</v>
      </c>
      <c r="E13" s="62">
        <v>0.1366</v>
      </c>
      <c r="F13" s="62">
        <v>0.13830000000000001</v>
      </c>
      <c r="G13" s="62">
        <v>0.12690000000000001</v>
      </c>
      <c r="H13" s="62">
        <v>0.1346</v>
      </c>
      <c r="I13" s="62">
        <v>0.18709999999999999</v>
      </c>
      <c r="J13" s="62">
        <v>0.1835</v>
      </c>
      <c r="K13" s="62">
        <v>0.2082</v>
      </c>
      <c r="L13" s="62">
        <v>0.2054</v>
      </c>
      <c r="M13" s="62">
        <v>0.2039</v>
      </c>
      <c r="N13" s="62">
        <v>0.19670000000000001</v>
      </c>
      <c r="O13" s="62">
        <v>0.15670000000000001</v>
      </c>
      <c r="P13" s="62">
        <v>0.15629999999999999</v>
      </c>
      <c r="Q13" s="62">
        <v>0.22220000000000001</v>
      </c>
      <c r="R13" s="62">
        <v>0.218</v>
      </c>
      <c r="S13" s="62">
        <v>0.24529999999999999</v>
      </c>
      <c r="T13" s="62">
        <v>0.2271</v>
      </c>
      <c r="U13" s="62">
        <v>0.21929999999999999</v>
      </c>
      <c r="V13" s="62">
        <v>0.22159999999999999</v>
      </c>
      <c r="W13" s="62">
        <v>0.20069999999999999</v>
      </c>
      <c r="X13" s="62">
        <v>0.19470000000000001</v>
      </c>
      <c r="Y13" s="74">
        <v>2.0470999999999999</v>
      </c>
    </row>
    <row r="14" spans="1:25" ht="15" customHeight="1" x14ac:dyDescent="0.2">
      <c r="A14" s="60" t="s">
        <v>11</v>
      </c>
      <c r="B14" s="62">
        <v>0.34849999999999998</v>
      </c>
      <c r="C14" s="62">
        <v>0.33339999999999997</v>
      </c>
      <c r="D14" s="62">
        <v>2.9253999999999998</v>
      </c>
      <c r="E14" s="62">
        <v>2.9258000000000002</v>
      </c>
      <c r="F14" s="62">
        <v>0.54610000000000003</v>
      </c>
      <c r="G14" s="62">
        <v>0.51680000000000004</v>
      </c>
      <c r="H14" s="62">
        <v>0.1215</v>
      </c>
      <c r="I14" s="62">
        <v>0.13109999999999999</v>
      </c>
      <c r="J14" s="62">
        <v>0.1135</v>
      </c>
      <c r="K14" s="62">
        <v>0.1104</v>
      </c>
      <c r="L14" s="62">
        <v>9.7799999999999998E-2</v>
      </c>
      <c r="M14" s="62">
        <v>0.1113</v>
      </c>
      <c r="N14" s="62">
        <v>0.1326</v>
      </c>
      <c r="O14" s="62">
        <v>0.1195</v>
      </c>
      <c r="P14" s="62">
        <v>5.0200000000000002E-2</v>
      </c>
      <c r="Q14" s="62">
        <v>5.4600000000000003E-2</v>
      </c>
      <c r="R14" s="62">
        <v>5.57E-2</v>
      </c>
      <c r="S14" s="62">
        <v>5.5599999999999997E-2</v>
      </c>
      <c r="T14" s="62">
        <v>4.8300000000000003E-2</v>
      </c>
      <c r="U14" s="62">
        <v>4.9299999999999997E-2</v>
      </c>
      <c r="V14" s="62">
        <v>4.8300000000000003E-2</v>
      </c>
      <c r="W14" s="62">
        <v>4.8099999999999997E-2</v>
      </c>
      <c r="X14" s="62">
        <v>4.7899999999999998E-2</v>
      </c>
      <c r="Y14" s="62">
        <v>5.3999999999999999E-2</v>
      </c>
    </row>
    <row r="15" spans="1:25" ht="15" customHeight="1" x14ac:dyDescent="0.2">
      <c r="A15" s="60" t="s">
        <v>12</v>
      </c>
      <c r="B15" s="74">
        <v>1.8812</v>
      </c>
      <c r="C15" s="62">
        <v>0.22839999999999999</v>
      </c>
      <c r="D15" s="62">
        <v>0.21829999999999999</v>
      </c>
      <c r="E15" s="62">
        <v>0.27289999999999998</v>
      </c>
      <c r="F15" s="62">
        <v>0.27729999999999999</v>
      </c>
      <c r="G15" s="62">
        <v>0.26450000000000001</v>
      </c>
      <c r="H15" s="62">
        <v>0.25530000000000003</v>
      </c>
      <c r="I15" s="62">
        <v>0.21260000000000001</v>
      </c>
      <c r="J15" s="62">
        <v>0.21060000000000001</v>
      </c>
      <c r="K15" s="62">
        <v>0.36370000000000002</v>
      </c>
      <c r="L15" s="62">
        <v>0.34</v>
      </c>
      <c r="M15" s="62">
        <v>0.14099999999999999</v>
      </c>
      <c r="N15" s="62">
        <v>0.14649999999999999</v>
      </c>
      <c r="O15" s="62">
        <v>0.1263</v>
      </c>
      <c r="P15" s="62">
        <v>0.12559999999999999</v>
      </c>
      <c r="Q15" s="62">
        <v>0.12570000000000001</v>
      </c>
      <c r="R15" s="62">
        <v>0.13150000000000001</v>
      </c>
      <c r="S15" s="62">
        <v>0.1206</v>
      </c>
      <c r="T15" s="62">
        <v>0.11559999999999999</v>
      </c>
      <c r="U15" s="62">
        <v>0.72789999999999999</v>
      </c>
      <c r="V15" s="62">
        <v>0.65549999999999997</v>
      </c>
      <c r="W15" s="62">
        <v>0.54359999999999997</v>
      </c>
      <c r="X15" s="62">
        <v>0.53300000000000003</v>
      </c>
      <c r="Y15" s="74">
        <v>1.4926999999999999</v>
      </c>
    </row>
    <row r="16" spans="1:25" ht="15" customHeight="1" x14ac:dyDescent="0.2">
      <c r="A16" s="60" t="s">
        <v>13</v>
      </c>
      <c r="B16" s="62">
        <v>0.76200000000000001</v>
      </c>
      <c r="C16" s="62">
        <v>0.70030000000000003</v>
      </c>
      <c r="D16" s="62">
        <v>0.4103</v>
      </c>
      <c r="E16" s="62">
        <v>0.38840000000000002</v>
      </c>
      <c r="F16" s="62">
        <v>0.2883</v>
      </c>
      <c r="G16" s="62">
        <v>0.28910000000000002</v>
      </c>
      <c r="H16" s="62">
        <v>0.18770000000000001</v>
      </c>
      <c r="I16" s="62">
        <v>0.18790000000000001</v>
      </c>
      <c r="J16" s="62">
        <v>0.23380000000000001</v>
      </c>
      <c r="K16" s="62">
        <v>0.2238</v>
      </c>
      <c r="L16" s="62">
        <v>0.23369999999999999</v>
      </c>
      <c r="M16" s="62">
        <v>0.2261</v>
      </c>
      <c r="N16" s="62">
        <v>0.10440000000000001</v>
      </c>
      <c r="O16" s="62">
        <v>0.1007</v>
      </c>
      <c r="P16" s="62">
        <v>0.26219999999999999</v>
      </c>
      <c r="Q16" s="62">
        <v>0.26390000000000002</v>
      </c>
      <c r="R16" s="62">
        <v>0.18459999999999999</v>
      </c>
      <c r="S16" s="62">
        <v>0.16980000000000001</v>
      </c>
      <c r="T16" s="62">
        <v>0.1583</v>
      </c>
      <c r="U16" s="62">
        <v>0.15559999999999999</v>
      </c>
      <c r="V16" s="62">
        <v>0.18490000000000001</v>
      </c>
      <c r="W16" s="62">
        <v>0.18390000000000001</v>
      </c>
      <c r="X16" s="62">
        <v>8.1699999999999995E-2</v>
      </c>
      <c r="Y16" s="62">
        <v>9.1600000000000001E-2</v>
      </c>
    </row>
    <row r="17" spans="1:25" ht="15" customHeight="1" x14ac:dyDescent="0.2">
      <c r="A17" s="60" t="s">
        <v>14</v>
      </c>
      <c r="B17" s="74">
        <v>1.4187000000000001</v>
      </c>
      <c r="C17" s="62">
        <v>0.24510000000000001</v>
      </c>
      <c r="D17" s="62">
        <v>0.25009999999999999</v>
      </c>
      <c r="E17" s="62">
        <v>0.66539999999999999</v>
      </c>
      <c r="F17" s="62">
        <v>0.64939999999999998</v>
      </c>
      <c r="G17" s="62">
        <v>0.59199999999999997</v>
      </c>
      <c r="H17" s="62">
        <v>0.62729999999999997</v>
      </c>
      <c r="I17" s="62">
        <v>0.37909999999999999</v>
      </c>
      <c r="J17" s="62">
        <v>0.38529999999999998</v>
      </c>
      <c r="K17" s="62">
        <v>0.62960000000000005</v>
      </c>
      <c r="L17" s="62">
        <v>0.60489999999999999</v>
      </c>
      <c r="M17" s="62">
        <v>0.59709999999999996</v>
      </c>
      <c r="N17" s="62">
        <v>0.58760000000000001</v>
      </c>
      <c r="O17" s="62">
        <v>0.2185</v>
      </c>
      <c r="P17" s="62">
        <v>0.2223</v>
      </c>
      <c r="Q17" s="62">
        <v>0.22159999999999999</v>
      </c>
      <c r="R17" s="62">
        <v>0.2228</v>
      </c>
      <c r="S17" s="62">
        <v>1.5743</v>
      </c>
      <c r="T17" s="62">
        <v>1.4758</v>
      </c>
      <c r="U17" s="62">
        <v>0.18290000000000001</v>
      </c>
      <c r="V17" s="62">
        <v>0.1797</v>
      </c>
      <c r="W17" s="62">
        <v>0.14000000000000001</v>
      </c>
      <c r="X17" s="62">
        <v>0.13869999999999999</v>
      </c>
      <c r="Y17" s="74">
        <v>1.2454000000000001</v>
      </c>
    </row>
    <row r="18" spans="1:25" ht="15" customHeight="1" x14ac:dyDescent="0.2">
      <c r="A18" s="60" t="s">
        <v>15</v>
      </c>
      <c r="B18" s="62">
        <v>0.1414</v>
      </c>
      <c r="C18" s="62">
        <v>0.12690000000000001</v>
      </c>
      <c r="D18" s="62">
        <v>8.6400000000000005E-2</v>
      </c>
      <c r="E18" s="62">
        <v>8.72E-2</v>
      </c>
      <c r="F18" s="62">
        <v>0.13830000000000001</v>
      </c>
      <c r="G18" s="62">
        <v>0.1353</v>
      </c>
      <c r="H18" s="62">
        <v>9.3200000000000005E-2</v>
      </c>
      <c r="I18" s="62">
        <v>9.7500000000000003E-2</v>
      </c>
      <c r="J18" s="62">
        <v>0.1716</v>
      </c>
      <c r="K18" s="62">
        <v>0.15</v>
      </c>
      <c r="L18" s="62">
        <v>0.13880000000000001</v>
      </c>
      <c r="M18" s="62">
        <v>0.1389</v>
      </c>
      <c r="N18" s="62">
        <v>0.11990000000000001</v>
      </c>
      <c r="O18" s="62">
        <v>0.12189999999999999</v>
      </c>
      <c r="P18" s="62">
        <v>0.13300000000000001</v>
      </c>
      <c r="Q18" s="62">
        <v>0.13100000000000001</v>
      </c>
      <c r="R18" s="62">
        <v>0.16389999999999999</v>
      </c>
      <c r="S18" s="62">
        <v>0.14990000000000001</v>
      </c>
      <c r="T18" s="62">
        <v>0.11849999999999999</v>
      </c>
      <c r="U18" s="62">
        <v>0.1202</v>
      </c>
      <c r="V18" s="62">
        <v>1.579</v>
      </c>
      <c r="W18" s="62">
        <v>1.5046999999999999</v>
      </c>
      <c r="X18" s="62">
        <v>0.1399</v>
      </c>
      <c r="Y18" s="62">
        <v>0.1457</v>
      </c>
    </row>
    <row r="19" spans="1:25" ht="15" customHeight="1" x14ac:dyDescent="0.2">
      <c r="A19" s="60" t="s">
        <v>16</v>
      </c>
      <c r="B19" s="74">
        <v>0.66110000000000002</v>
      </c>
      <c r="C19" s="62">
        <v>0.13830000000000001</v>
      </c>
      <c r="D19" s="62">
        <v>0.15160000000000001</v>
      </c>
      <c r="E19" s="62">
        <v>9.35E-2</v>
      </c>
      <c r="F19" s="62">
        <v>9.4700000000000006E-2</v>
      </c>
      <c r="G19" s="62">
        <v>8.4000000000000005E-2</v>
      </c>
      <c r="H19" s="62">
        <v>8.3099999999999993E-2</v>
      </c>
      <c r="I19" s="62">
        <v>8.6599999999999996E-2</v>
      </c>
      <c r="J19" s="62">
        <v>8.4400000000000003E-2</v>
      </c>
      <c r="K19" s="62">
        <v>0.1002</v>
      </c>
      <c r="L19" s="62">
        <v>9.9900000000000003E-2</v>
      </c>
      <c r="M19" s="62">
        <v>0.38529999999999998</v>
      </c>
      <c r="N19" s="62">
        <v>0.3821</v>
      </c>
      <c r="O19" s="62">
        <v>0.2092</v>
      </c>
      <c r="P19" s="62">
        <v>0.2087</v>
      </c>
      <c r="Q19" s="62">
        <v>0.15329999999999999</v>
      </c>
      <c r="R19" s="62">
        <v>0.15029999999999999</v>
      </c>
      <c r="S19" s="62">
        <v>0.18490000000000001</v>
      </c>
      <c r="T19" s="62">
        <v>0.17780000000000001</v>
      </c>
      <c r="U19" s="62">
        <v>0.1024</v>
      </c>
      <c r="V19" s="62">
        <v>0.1042</v>
      </c>
      <c r="W19" s="62">
        <v>0.11559999999999999</v>
      </c>
      <c r="X19" s="62">
        <v>0.1217</v>
      </c>
      <c r="Y19" s="74">
        <v>0.57799999999999996</v>
      </c>
    </row>
    <row r="20" spans="1:25" ht="15" customHeight="1" x14ac:dyDescent="0.2">
      <c r="A20" s="60" t="s">
        <v>17</v>
      </c>
      <c r="B20" s="62">
        <v>9.8000000000000004E-2</v>
      </c>
      <c r="C20" s="62">
        <v>9.1200000000000003E-2</v>
      </c>
      <c r="D20" s="62">
        <v>2.0729000000000002</v>
      </c>
      <c r="E20" s="62">
        <v>1.9650000000000001</v>
      </c>
      <c r="F20" s="62">
        <v>0.1149</v>
      </c>
      <c r="G20" s="62">
        <v>0.1089</v>
      </c>
      <c r="H20" s="62">
        <v>0.18940000000000001</v>
      </c>
      <c r="I20" s="62">
        <v>0.18590000000000001</v>
      </c>
      <c r="J20" s="62">
        <v>0.19259999999999999</v>
      </c>
      <c r="K20" s="62">
        <v>0.18970000000000001</v>
      </c>
      <c r="L20" s="62">
        <v>0.41549999999999998</v>
      </c>
      <c r="M20" s="62">
        <v>0.40689999999999998</v>
      </c>
      <c r="N20" s="62">
        <v>0.93959999999999999</v>
      </c>
      <c r="O20" s="62">
        <v>0.88319999999999999</v>
      </c>
      <c r="P20" s="62">
        <v>7.4099999999999999E-2</v>
      </c>
      <c r="Q20" s="62">
        <v>7.5399999999999995E-2</v>
      </c>
      <c r="R20" s="62">
        <v>0.1036</v>
      </c>
      <c r="S20" s="62">
        <v>9.6299999999999997E-2</v>
      </c>
      <c r="T20" s="62">
        <v>8.6999999999999994E-2</v>
      </c>
      <c r="U20" s="62">
        <v>8.0399999999999999E-2</v>
      </c>
      <c r="V20" s="62">
        <v>0.16470000000000001</v>
      </c>
      <c r="W20" s="62">
        <v>0.15459999999999999</v>
      </c>
      <c r="X20" s="62">
        <v>0.10979999999999999</v>
      </c>
      <c r="Y20" s="62">
        <v>0.1123</v>
      </c>
    </row>
    <row r="21" spans="1:25" ht="15" customHeight="1" x14ac:dyDescent="0.2">
      <c r="A21" s="60" t="s">
        <v>18</v>
      </c>
      <c r="B21" s="74">
        <v>0.3155</v>
      </c>
      <c r="C21" s="62">
        <v>0.20910000000000001</v>
      </c>
      <c r="D21" s="62">
        <v>0.19739999999999999</v>
      </c>
      <c r="E21" s="62">
        <v>0.2177</v>
      </c>
      <c r="F21" s="62">
        <v>0.20580000000000001</v>
      </c>
      <c r="G21" s="62">
        <v>8.5099999999999995E-2</v>
      </c>
      <c r="H21" s="62">
        <v>0.08</v>
      </c>
      <c r="I21" s="62">
        <v>0.24299999999999999</v>
      </c>
      <c r="J21" s="62">
        <v>0.24490000000000001</v>
      </c>
      <c r="K21" s="62">
        <v>0.214</v>
      </c>
      <c r="L21" s="62">
        <v>0.214</v>
      </c>
      <c r="M21" s="62">
        <v>8.8999999999999996E-2</v>
      </c>
      <c r="N21" s="62">
        <v>9.2200000000000004E-2</v>
      </c>
      <c r="O21" s="62">
        <v>7.1199999999999999E-2</v>
      </c>
      <c r="P21" s="62">
        <v>6.9699999999999998E-2</v>
      </c>
      <c r="Q21" s="62">
        <v>8.4199999999999997E-2</v>
      </c>
      <c r="R21" s="62">
        <v>8.2199999999999995E-2</v>
      </c>
      <c r="S21" s="62">
        <v>8.5999999999999993E-2</v>
      </c>
      <c r="T21" s="62">
        <v>8.9499999999999996E-2</v>
      </c>
      <c r="U21" s="62">
        <v>0.11940000000000001</v>
      </c>
      <c r="V21" s="62">
        <v>0.1236</v>
      </c>
      <c r="W21" s="62">
        <v>0.37019999999999997</v>
      </c>
      <c r="X21" s="62">
        <v>0.35909999999999997</v>
      </c>
      <c r="Y21" s="74">
        <v>0.30099999999999999</v>
      </c>
    </row>
    <row r="22" spans="1:25" ht="15" customHeight="1" x14ac:dyDescent="0.2">
      <c r="A22" s="60" t="s">
        <v>19</v>
      </c>
      <c r="B22" s="62">
        <v>0.1376</v>
      </c>
      <c r="C22" s="62">
        <v>0.11600000000000001</v>
      </c>
      <c r="D22" s="62">
        <v>0.1893</v>
      </c>
      <c r="E22" s="62">
        <v>0.1847</v>
      </c>
      <c r="F22" s="62">
        <v>0.23319999999999999</v>
      </c>
      <c r="G22" s="62">
        <v>0.2172</v>
      </c>
      <c r="H22" s="62">
        <v>2.5989</v>
      </c>
      <c r="I22" s="62">
        <v>2.4096000000000002</v>
      </c>
      <c r="J22" s="62">
        <v>1.7958000000000001</v>
      </c>
      <c r="K22" s="62">
        <v>1.6886000000000001</v>
      </c>
      <c r="L22" s="62">
        <v>0.23860000000000001</v>
      </c>
      <c r="M22" s="62">
        <v>0.23300000000000001</v>
      </c>
      <c r="N22" s="62">
        <v>0.26700000000000002</v>
      </c>
      <c r="O22" s="62">
        <v>0.2586</v>
      </c>
      <c r="P22" s="62">
        <v>2.8570000000000002</v>
      </c>
      <c r="Q22" s="62">
        <v>2.7947000000000002</v>
      </c>
      <c r="R22" s="62">
        <v>2.7242000000000002</v>
      </c>
      <c r="S22" s="62">
        <v>2.6861000000000002</v>
      </c>
      <c r="T22" s="62">
        <v>2.0708000000000002</v>
      </c>
      <c r="U22" s="62">
        <v>1.9316</v>
      </c>
      <c r="V22" s="62">
        <v>2.3462000000000001</v>
      </c>
      <c r="W22" s="62">
        <v>2.3167</v>
      </c>
      <c r="X22" s="62">
        <v>2.3296999999999999</v>
      </c>
      <c r="Y22" s="62">
        <v>2.1602000000000001</v>
      </c>
    </row>
    <row r="23" spans="1:25" ht="15" customHeight="1" x14ac:dyDescent="0.2">
      <c r="A23" s="60" t="s">
        <v>20</v>
      </c>
      <c r="B23" s="74">
        <v>0.1804</v>
      </c>
      <c r="C23" s="62">
        <v>0.38379999999999997</v>
      </c>
      <c r="D23" s="62">
        <v>0.35699999999999998</v>
      </c>
      <c r="E23" s="62">
        <v>8.8499999999999995E-2</v>
      </c>
      <c r="F23" s="62">
        <v>8.6800000000000002E-2</v>
      </c>
      <c r="G23" s="62">
        <v>1.1094999999999999</v>
      </c>
      <c r="H23" s="62">
        <v>1.0278</v>
      </c>
      <c r="I23" s="62">
        <v>0.76170000000000004</v>
      </c>
      <c r="J23" s="62">
        <v>0.71970000000000001</v>
      </c>
      <c r="K23" s="62">
        <v>1.0061</v>
      </c>
      <c r="L23" s="62">
        <v>0.95350000000000001</v>
      </c>
      <c r="M23" s="62">
        <v>6.6600000000000006E-2</v>
      </c>
      <c r="N23" s="62">
        <v>6.7900000000000002E-2</v>
      </c>
      <c r="O23" s="62">
        <v>7.5300000000000006E-2</v>
      </c>
      <c r="P23" s="62">
        <v>7.2599999999999998E-2</v>
      </c>
      <c r="Q23" s="62">
        <v>0.10639999999999999</v>
      </c>
      <c r="R23" s="62">
        <v>0.1041</v>
      </c>
      <c r="S23" s="62">
        <v>0.1492</v>
      </c>
      <c r="T23" s="62">
        <v>0.14169999999999999</v>
      </c>
      <c r="U23" s="62">
        <v>0.1399</v>
      </c>
      <c r="V23" s="62">
        <v>0.13600000000000001</v>
      </c>
      <c r="W23" s="62">
        <v>0.16869999999999999</v>
      </c>
      <c r="X23" s="62">
        <v>0.1618</v>
      </c>
      <c r="Y23" s="74">
        <v>0.16650000000000001</v>
      </c>
    </row>
    <row r="24" spans="1:25" ht="15" customHeight="1" x14ac:dyDescent="0.2">
      <c r="A24" s="60" t="s">
        <v>21</v>
      </c>
      <c r="B24" s="62">
        <v>2.3715999999999999</v>
      </c>
      <c r="C24" s="62">
        <v>2.0341</v>
      </c>
      <c r="D24" s="62">
        <v>0.12520000000000001</v>
      </c>
      <c r="E24" s="62">
        <v>0.1212</v>
      </c>
      <c r="F24" s="62">
        <v>0.1457</v>
      </c>
      <c r="G24" s="62">
        <v>0.13930000000000001</v>
      </c>
      <c r="H24" s="62">
        <v>0.13869999999999999</v>
      </c>
      <c r="I24" s="62">
        <v>0.13489999999999999</v>
      </c>
      <c r="J24" s="62">
        <v>0.44540000000000002</v>
      </c>
      <c r="K24" s="62">
        <v>0.39019999999999999</v>
      </c>
      <c r="L24" s="62">
        <v>0.70760000000000001</v>
      </c>
      <c r="M24" s="62">
        <v>0.65069999999999995</v>
      </c>
      <c r="N24" s="62">
        <v>0.4052</v>
      </c>
      <c r="O24" s="62">
        <v>0.36199999999999999</v>
      </c>
      <c r="P24" s="62">
        <v>0.48730000000000001</v>
      </c>
      <c r="Q24" s="62">
        <v>0.45600000000000002</v>
      </c>
      <c r="R24" s="62">
        <v>0.85350000000000004</v>
      </c>
      <c r="S24" s="62">
        <v>0.81989999999999996</v>
      </c>
      <c r="T24" s="62">
        <v>0.51370000000000005</v>
      </c>
      <c r="U24" s="62">
        <v>0.46829999999999999</v>
      </c>
      <c r="V24" s="62">
        <v>0.42530000000000001</v>
      </c>
      <c r="W24" s="62">
        <v>0.36370000000000002</v>
      </c>
      <c r="X24" s="62">
        <v>0.18740000000000001</v>
      </c>
      <c r="Y24" s="62">
        <v>0.1862</v>
      </c>
    </row>
    <row r="25" spans="1:25" ht="15" customHeight="1" x14ac:dyDescent="0.2">
      <c r="A25" s="60" t="s">
        <v>22</v>
      </c>
      <c r="B25" s="74">
        <v>4.9299999999999997E-2</v>
      </c>
      <c r="C25" s="62">
        <v>0.19980000000000001</v>
      </c>
      <c r="D25" s="62">
        <v>0.1802</v>
      </c>
      <c r="E25" s="62">
        <v>0.1898</v>
      </c>
      <c r="F25" s="62">
        <v>0.19670000000000001</v>
      </c>
      <c r="G25" s="62">
        <v>0.12989999999999999</v>
      </c>
      <c r="H25" s="62">
        <v>0.14050000000000001</v>
      </c>
      <c r="I25" s="62">
        <v>0.17899999999999999</v>
      </c>
      <c r="J25" s="62">
        <v>0.1789</v>
      </c>
      <c r="K25" s="62">
        <v>0.30009999999999998</v>
      </c>
      <c r="L25" s="62">
        <v>0.2802</v>
      </c>
      <c r="M25" s="62">
        <v>0.20219999999999999</v>
      </c>
      <c r="N25" s="62">
        <v>0.1903</v>
      </c>
      <c r="O25" s="62">
        <v>0.30070000000000002</v>
      </c>
      <c r="P25" s="62">
        <v>0.2853</v>
      </c>
      <c r="Q25" s="62">
        <v>0.1144</v>
      </c>
      <c r="R25" s="62">
        <v>0.38529999999999998</v>
      </c>
      <c r="S25" s="62">
        <v>0.216</v>
      </c>
      <c r="T25" s="62">
        <v>0.20749999999999999</v>
      </c>
      <c r="U25" s="62">
        <v>0.28670000000000001</v>
      </c>
      <c r="V25" s="62">
        <v>0.2767</v>
      </c>
      <c r="W25" s="62">
        <v>0.34399999999999997</v>
      </c>
      <c r="X25" s="62">
        <v>0.32069999999999999</v>
      </c>
      <c r="Y25" s="74">
        <v>7.2400000000000006E-2</v>
      </c>
    </row>
    <row r="26" spans="1:25" ht="15" customHeight="1" x14ac:dyDescent="0.2">
      <c r="A26" s="60" t="s">
        <v>23</v>
      </c>
      <c r="B26" s="62">
        <v>0.2888</v>
      </c>
      <c r="C26" s="62">
        <v>0.2475</v>
      </c>
      <c r="D26" s="62">
        <v>0.14899999999999999</v>
      </c>
      <c r="E26" s="62">
        <v>0.13669999999999999</v>
      </c>
      <c r="F26" s="62">
        <v>0.33929999999999999</v>
      </c>
      <c r="G26" s="62">
        <v>0.30470000000000003</v>
      </c>
      <c r="H26" s="62">
        <v>0.30640000000000001</v>
      </c>
      <c r="I26" s="62">
        <v>0.2838</v>
      </c>
      <c r="J26" s="62">
        <v>0.1206</v>
      </c>
      <c r="K26" s="62">
        <v>0.10979999999999999</v>
      </c>
      <c r="L26" s="62">
        <v>9.4899999999999998E-2</v>
      </c>
      <c r="M26" s="62">
        <v>9.4299999999999995E-2</v>
      </c>
      <c r="N26" s="62">
        <v>0.10290000000000001</v>
      </c>
      <c r="O26" s="62">
        <v>0.1032</v>
      </c>
      <c r="P26" s="62">
        <v>0.11119999999999999</v>
      </c>
      <c r="Q26" s="62">
        <v>0.1159</v>
      </c>
      <c r="R26" s="62">
        <v>0.1391</v>
      </c>
      <c r="S26" s="62">
        <v>0.13200000000000001</v>
      </c>
      <c r="T26" s="62">
        <v>0.11459999999999999</v>
      </c>
      <c r="U26" s="62">
        <v>0.11409999999999999</v>
      </c>
      <c r="V26" s="62">
        <v>0.13930000000000001</v>
      </c>
      <c r="W26" s="62">
        <v>0.13250000000000001</v>
      </c>
      <c r="X26" s="62">
        <v>0.13189999999999999</v>
      </c>
      <c r="Y26" s="62">
        <v>0.1348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2.6214500000000003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2.2504</v>
      </c>
      <c r="R51" t="s">
        <v>319</v>
      </c>
      <c r="S51">
        <v>0.98817729640064789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1.6869499999999999</v>
      </c>
      <c r="R52" t="s">
        <v>320</v>
      </c>
      <c r="S52">
        <v>0.97649436912169396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1.3320500000000002</v>
      </c>
      <c r="R53" t="s">
        <v>321</v>
      </c>
      <c r="S53">
        <v>0.97179324294603275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0.61955000000000005</v>
      </c>
      <c r="R54" t="s">
        <v>322</v>
      </c>
      <c r="S54">
        <v>0.16100721969964774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0.30825000000000002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0.17344999999999999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5.384663109594376</v>
      </c>
      <c r="U59">
        <v>5.384663109594376</v>
      </c>
      <c r="V59">
        <v>207.71498841644174</v>
      </c>
      <c r="W59">
        <v>2.9006119873441261E-5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0.12961662397705315</v>
      </c>
      <c r="U60">
        <v>2.5923324795410631E-2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5.5142797335714295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0.12795072463768142</v>
      </c>
      <c r="T64">
        <v>0.10071697822389225</v>
      </c>
      <c r="U64">
        <v>1.2703987638831755</v>
      </c>
      <c r="V64">
        <v>0.25984599884491461</v>
      </c>
      <c r="W64">
        <v>-0.13095051012483427</v>
      </c>
      <c r="X64">
        <v>0.38685195940019712</v>
      </c>
      <c r="Y64">
        <v>-0.13095051012483427</v>
      </c>
      <c r="Z64">
        <v>0.38685195940019712</v>
      </c>
    </row>
    <row r="65" spans="18:26" ht="15" customHeight="1" thickBot="1" x14ac:dyDescent="0.25">
      <c r="R65" s="15" t="s">
        <v>340</v>
      </c>
      <c r="S65" s="15">
        <v>1.3494074879227054E-2</v>
      </c>
      <c r="T65" s="15">
        <v>9.3628744081370677E-4</v>
      </c>
      <c r="U65" s="15">
        <v>14.412320715847317</v>
      </c>
      <c r="V65" s="15">
        <v>2.9006119873441312E-5</v>
      </c>
      <c r="W65" s="15">
        <v>1.1087271390936928E-2</v>
      </c>
      <c r="X65" s="15">
        <v>1.590087836751718E-2</v>
      </c>
      <c r="Y65" s="15">
        <v>1.1087271390936928E-2</v>
      </c>
      <c r="Z65" s="15">
        <v>1.590087836751718E-2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5399-2693-4732-9B14-D20FA30E77BC}">
  <dimension ref="A1:Z68"/>
  <sheetViews>
    <sheetView topLeftCell="A16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5474</v>
      </c>
    </row>
    <row r="3" spans="1:25" ht="15" customHeight="1" x14ac:dyDescent="0.2">
      <c r="A3" s="60" t="s">
        <v>5475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2.7553000000000001</v>
      </c>
      <c r="C11" s="62">
        <v>0.31730000000000003</v>
      </c>
      <c r="D11" s="62">
        <v>0.3256</v>
      </c>
      <c r="E11" s="62">
        <v>0.19500000000000001</v>
      </c>
      <c r="F11" s="62">
        <v>0.1961</v>
      </c>
      <c r="G11" s="62">
        <v>0.26319999999999999</v>
      </c>
      <c r="H11" s="62">
        <v>0.26700000000000002</v>
      </c>
      <c r="I11" s="62">
        <v>0.18990000000000001</v>
      </c>
      <c r="J11" s="62">
        <v>0.19639999999999999</v>
      </c>
      <c r="K11" s="62">
        <v>2.1583999999999999</v>
      </c>
      <c r="L11" s="62">
        <v>2.0748000000000002</v>
      </c>
      <c r="M11" s="62">
        <v>1.6418999999999999</v>
      </c>
      <c r="N11" s="62">
        <v>1.6311</v>
      </c>
      <c r="O11" s="62">
        <v>2.0335999999999999</v>
      </c>
      <c r="P11" s="62">
        <v>2.0203000000000002</v>
      </c>
      <c r="Q11" s="62">
        <v>2.5407000000000002</v>
      </c>
      <c r="R11" s="62">
        <v>2.5112000000000001</v>
      </c>
      <c r="S11" s="62">
        <v>1.7698</v>
      </c>
      <c r="T11" s="62">
        <v>1.7087000000000001</v>
      </c>
      <c r="U11" s="62">
        <v>2.1297999999999999</v>
      </c>
      <c r="V11" s="62">
        <v>2.0754000000000001</v>
      </c>
      <c r="W11" s="62">
        <v>1.7454000000000001</v>
      </c>
      <c r="X11" s="62">
        <v>1.5712999999999999</v>
      </c>
      <c r="Y11" s="74">
        <v>2.4687000000000001</v>
      </c>
    </row>
    <row r="12" spans="1:25" ht="15" customHeight="1" x14ac:dyDescent="0.2">
      <c r="A12" s="60" t="s">
        <v>9</v>
      </c>
      <c r="B12" s="62">
        <v>1.6409</v>
      </c>
      <c r="C12" s="62">
        <v>1.3851</v>
      </c>
      <c r="D12" s="62">
        <v>0.11310000000000001</v>
      </c>
      <c r="E12" s="62">
        <v>0.11169999999999999</v>
      </c>
      <c r="F12" s="62">
        <v>0.11310000000000001</v>
      </c>
      <c r="G12" s="62">
        <v>0.1147</v>
      </c>
      <c r="H12" s="62">
        <v>0.1724</v>
      </c>
      <c r="I12" s="62">
        <v>0.1673</v>
      </c>
      <c r="J12" s="62">
        <v>0.107</v>
      </c>
      <c r="K12" s="62">
        <v>0.1042</v>
      </c>
      <c r="L12" s="62">
        <v>0.10340000000000001</v>
      </c>
      <c r="M12" s="62">
        <v>0.11070000000000001</v>
      </c>
      <c r="N12" s="62">
        <v>0.11650000000000001</v>
      </c>
      <c r="O12" s="62">
        <v>0.1109</v>
      </c>
      <c r="P12" s="62">
        <v>0.1401</v>
      </c>
      <c r="Q12" s="62">
        <v>0.14630000000000001</v>
      </c>
      <c r="R12" s="62">
        <v>0.11269999999999999</v>
      </c>
      <c r="S12" s="62">
        <v>0.1074</v>
      </c>
      <c r="T12" s="62">
        <v>0.1681</v>
      </c>
      <c r="U12" s="62">
        <v>0.16830000000000001</v>
      </c>
      <c r="V12" s="62">
        <v>0.13109999999999999</v>
      </c>
      <c r="W12" s="62">
        <v>0.1323</v>
      </c>
      <c r="X12" s="62">
        <v>0.11799999999999999</v>
      </c>
      <c r="Y12" s="62">
        <v>0.13020000000000001</v>
      </c>
    </row>
    <row r="13" spans="1:25" ht="15" customHeight="1" x14ac:dyDescent="0.2">
      <c r="A13" s="60" t="s">
        <v>10</v>
      </c>
      <c r="B13" s="74">
        <v>2.4653999999999998</v>
      </c>
      <c r="C13" s="62">
        <v>0.13289999999999999</v>
      </c>
      <c r="D13" s="62">
        <v>0.12189999999999999</v>
      </c>
      <c r="E13" s="62">
        <v>0.14560000000000001</v>
      </c>
      <c r="F13" s="62">
        <v>0.1457</v>
      </c>
      <c r="G13" s="62">
        <v>0.1547</v>
      </c>
      <c r="H13" s="62">
        <v>0.17019999999999999</v>
      </c>
      <c r="I13" s="62">
        <v>0.15010000000000001</v>
      </c>
      <c r="J13" s="62">
        <v>0.1497</v>
      </c>
      <c r="K13" s="62">
        <v>9.2999999999999999E-2</v>
      </c>
      <c r="L13" s="62">
        <v>0.104</v>
      </c>
      <c r="M13" s="62">
        <v>0.1002</v>
      </c>
      <c r="N13" s="62">
        <v>0.1124</v>
      </c>
      <c r="O13" s="62">
        <v>9.7100000000000006E-2</v>
      </c>
      <c r="P13" s="62">
        <v>9.7799999999999998E-2</v>
      </c>
      <c r="Q13" s="62">
        <v>0.1022</v>
      </c>
      <c r="R13" s="62">
        <v>0.1033</v>
      </c>
      <c r="S13" s="62">
        <v>0.19339999999999999</v>
      </c>
      <c r="T13" s="62">
        <v>0.18529999999999999</v>
      </c>
      <c r="U13" s="62">
        <v>0.21890000000000001</v>
      </c>
      <c r="V13" s="62">
        <v>0.22189999999999999</v>
      </c>
      <c r="W13" s="62">
        <v>0.1772</v>
      </c>
      <c r="X13" s="62">
        <v>0.16719999999999999</v>
      </c>
      <c r="Y13" s="74">
        <v>1.9926999999999999</v>
      </c>
    </row>
    <row r="14" spans="1:25" ht="15" customHeight="1" x14ac:dyDescent="0.2">
      <c r="A14" s="60" t="s">
        <v>11</v>
      </c>
      <c r="B14" s="62">
        <v>2.2946</v>
      </c>
      <c r="C14" s="62">
        <v>2.1271</v>
      </c>
      <c r="D14" s="62">
        <v>0.877</v>
      </c>
      <c r="E14" s="62">
        <v>0.7954</v>
      </c>
      <c r="F14" s="62">
        <v>0.1822</v>
      </c>
      <c r="G14" s="62">
        <v>0.17760000000000001</v>
      </c>
      <c r="H14" s="62">
        <v>0.16470000000000001</v>
      </c>
      <c r="I14" s="62">
        <v>0.1767</v>
      </c>
      <c r="J14" s="62">
        <v>2.3792</v>
      </c>
      <c r="K14" s="62">
        <v>2.1549999999999998</v>
      </c>
      <c r="L14" s="62">
        <v>1.389</v>
      </c>
      <c r="M14" s="62">
        <v>1.3046</v>
      </c>
      <c r="N14" s="62">
        <v>0.1641</v>
      </c>
      <c r="O14" s="62">
        <v>0.15040000000000001</v>
      </c>
      <c r="P14" s="62">
        <v>0.1187</v>
      </c>
      <c r="Q14" s="62">
        <v>0.12939999999999999</v>
      </c>
      <c r="R14" s="62">
        <v>1.1760999999999999</v>
      </c>
      <c r="S14" s="62">
        <v>1.1395999999999999</v>
      </c>
      <c r="T14" s="62">
        <v>1.0107999999999999</v>
      </c>
      <c r="U14" s="62">
        <v>0.99839999999999995</v>
      </c>
      <c r="V14" s="62">
        <v>0.3231</v>
      </c>
      <c r="W14" s="62">
        <v>0.31240000000000001</v>
      </c>
      <c r="X14" s="62">
        <v>0.2117</v>
      </c>
      <c r="Y14" s="62">
        <v>0.22570000000000001</v>
      </c>
    </row>
    <row r="15" spans="1:25" ht="15" customHeight="1" x14ac:dyDescent="0.2">
      <c r="A15" s="60" t="s">
        <v>12</v>
      </c>
      <c r="B15" s="74">
        <v>1.893</v>
      </c>
      <c r="C15" s="62">
        <v>0.48899999999999999</v>
      </c>
      <c r="D15" s="62">
        <v>0.48120000000000002</v>
      </c>
      <c r="E15" s="62">
        <v>0.37519999999999998</v>
      </c>
      <c r="F15" s="62">
        <v>0.36840000000000001</v>
      </c>
      <c r="G15" s="62">
        <v>0.29980000000000001</v>
      </c>
      <c r="H15" s="62">
        <v>0.29339999999999999</v>
      </c>
      <c r="I15" s="62">
        <v>2.0693999999999999</v>
      </c>
      <c r="J15" s="62">
        <v>2.0468000000000002</v>
      </c>
      <c r="K15" s="62">
        <v>1.9992000000000001</v>
      </c>
      <c r="L15" s="62">
        <v>1.8841000000000001</v>
      </c>
      <c r="M15" s="62">
        <v>1.0740000000000001</v>
      </c>
      <c r="N15" s="62">
        <v>1.0354000000000001</v>
      </c>
      <c r="O15" s="62">
        <v>1.0669</v>
      </c>
      <c r="P15" s="62">
        <v>1.0066999999999999</v>
      </c>
      <c r="Q15" s="62">
        <v>0.18440000000000001</v>
      </c>
      <c r="R15" s="62">
        <v>0.19070000000000001</v>
      </c>
      <c r="S15" s="62">
        <v>0.1353</v>
      </c>
      <c r="T15" s="62">
        <v>0.1275</v>
      </c>
      <c r="U15" s="62">
        <v>0.16470000000000001</v>
      </c>
      <c r="V15" s="62">
        <v>0.16259999999999999</v>
      </c>
      <c r="W15" s="62">
        <v>0.1696</v>
      </c>
      <c r="X15" s="62">
        <v>0.16639999999999999</v>
      </c>
      <c r="Y15" s="74">
        <v>1.3591</v>
      </c>
    </row>
    <row r="16" spans="1:25" ht="15" customHeight="1" x14ac:dyDescent="0.2">
      <c r="A16" s="60" t="s">
        <v>13</v>
      </c>
      <c r="B16" s="62">
        <v>0.2616</v>
      </c>
      <c r="C16" s="62">
        <v>0.23669999999999999</v>
      </c>
      <c r="D16" s="62">
        <v>0.19919999999999999</v>
      </c>
      <c r="E16" s="62">
        <v>0.19819999999999999</v>
      </c>
      <c r="F16" s="62">
        <v>0.27329999999999999</v>
      </c>
      <c r="G16" s="62">
        <v>0.25919999999999999</v>
      </c>
      <c r="H16" s="62">
        <v>0.40479999999999999</v>
      </c>
      <c r="I16" s="62">
        <v>0.3856</v>
      </c>
      <c r="J16" s="62">
        <v>0.92390000000000005</v>
      </c>
      <c r="K16" s="62">
        <v>0.87390000000000001</v>
      </c>
      <c r="L16" s="62">
        <v>0.44979999999999998</v>
      </c>
      <c r="M16" s="62">
        <v>0.43340000000000001</v>
      </c>
      <c r="N16" s="62">
        <v>0.58919999999999995</v>
      </c>
      <c r="O16" s="62">
        <v>0.56789999999999996</v>
      </c>
      <c r="P16" s="62">
        <v>0.17399999999999999</v>
      </c>
      <c r="Q16" s="62">
        <v>0.17069999999999999</v>
      </c>
      <c r="R16" s="62">
        <v>0.24060000000000001</v>
      </c>
      <c r="S16" s="62">
        <v>0.22670000000000001</v>
      </c>
      <c r="T16" s="62">
        <v>0.4839</v>
      </c>
      <c r="U16" s="62">
        <v>0.48209999999999997</v>
      </c>
      <c r="V16" s="62">
        <v>0.39700000000000002</v>
      </c>
      <c r="W16" s="62">
        <v>0.3836</v>
      </c>
      <c r="X16" s="62">
        <v>0.1711</v>
      </c>
      <c r="Y16" s="62">
        <v>0.17449999999999999</v>
      </c>
    </row>
    <row r="17" spans="1:25" ht="15" customHeight="1" x14ac:dyDescent="0.2">
      <c r="A17" s="60" t="s">
        <v>14</v>
      </c>
      <c r="B17" s="74">
        <v>1.4258</v>
      </c>
      <c r="C17" s="62">
        <v>0.79849999999999999</v>
      </c>
      <c r="D17" s="62">
        <v>0.7591</v>
      </c>
      <c r="E17" s="62">
        <v>0.59409999999999996</v>
      </c>
      <c r="F17" s="62">
        <v>0.60660000000000003</v>
      </c>
      <c r="G17" s="62">
        <v>0.62529999999999997</v>
      </c>
      <c r="H17" s="62">
        <v>0.67300000000000004</v>
      </c>
      <c r="I17" s="62">
        <v>0.74829999999999997</v>
      </c>
      <c r="J17" s="62">
        <v>0.7782</v>
      </c>
      <c r="K17" s="62">
        <v>0.16769999999999999</v>
      </c>
      <c r="L17" s="62">
        <v>0.16539999999999999</v>
      </c>
      <c r="M17" s="62">
        <v>0.13639999999999999</v>
      </c>
      <c r="N17" s="62">
        <v>0.14560000000000001</v>
      </c>
      <c r="O17" s="62">
        <v>0.1226</v>
      </c>
      <c r="P17" s="62">
        <v>0.1265</v>
      </c>
      <c r="Q17" s="62">
        <v>0.13109999999999999</v>
      </c>
      <c r="R17" s="62">
        <v>0.1351</v>
      </c>
      <c r="S17" s="62">
        <v>0.16769999999999999</v>
      </c>
      <c r="T17" s="62">
        <v>0.17630000000000001</v>
      </c>
      <c r="U17" s="62">
        <v>0.18479999999999999</v>
      </c>
      <c r="V17" s="62">
        <v>0.1857</v>
      </c>
      <c r="W17" s="62">
        <v>0.14280000000000001</v>
      </c>
      <c r="X17" s="62">
        <v>0.14130000000000001</v>
      </c>
      <c r="Y17" s="74">
        <v>1.1383000000000001</v>
      </c>
    </row>
    <row r="18" spans="1:25" ht="15" customHeight="1" x14ac:dyDescent="0.2">
      <c r="A18" s="60" t="s">
        <v>15</v>
      </c>
      <c r="B18" s="62">
        <v>0.39150000000000001</v>
      </c>
      <c r="C18" s="62">
        <v>0.3448</v>
      </c>
      <c r="D18" s="62">
        <v>0.4924</v>
      </c>
      <c r="E18" s="62">
        <v>0.4824</v>
      </c>
      <c r="F18" s="62">
        <v>0.28299999999999997</v>
      </c>
      <c r="G18" s="62">
        <v>0.2606</v>
      </c>
      <c r="H18" s="62">
        <v>0.37430000000000002</v>
      </c>
      <c r="I18" s="62">
        <v>0.3785</v>
      </c>
      <c r="J18" s="62">
        <v>0.60040000000000004</v>
      </c>
      <c r="K18" s="62">
        <v>0.54500000000000004</v>
      </c>
      <c r="L18" s="62">
        <v>0.60540000000000005</v>
      </c>
      <c r="M18" s="62">
        <v>0.58550000000000002</v>
      </c>
      <c r="N18" s="62">
        <v>0.44779999999999998</v>
      </c>
      <c r="O18" s="62">
        <v>0.432</v>
      </c>
      <c r="P18" s="62">
        <v>0.30080000000000001</v>
      </c>
      <c r="Q18" s="62">
        <v>0.30809999999999998</v>
      </c>
      <c r="R18" s="62">
        <v>1.0900000000000001</v>
      </c>
      <c r="S18" s="62">
        <v>1.0521</v>
      </c>
      <c r="T18" s="62">
        <v>0.76939999999999997</v>
      </c>
      <c r="U18" s="62">
        <v>0.7419</v>
      </c>
      <c r="V18" s="62">
        <v>0.1153</v>
      </c>
      <c r="W18" s="62">
        <v>0.1116</v>
      </c>
      <c r="X18" s="62">
        <v>0.24610000000000001</v>
      </c>
      <c r="Y18" s="62">
        <v>0.2404</v>
      </c>
    </row>
    <row r="19" spans="1:25" ht="15" customHeight="1" x14ac:dyDescent="0.2">
      <c r="A19" s="60" t="s">
        <v>16</v>
      </c>
      <c r="B19" s="74">
        <v>0.69689999999999996</v>
      </c>
      <c r="C19" s="62">
        <v>0.19950000000000001</v>
      </c>
      <c r="D19" s="62">
        <v>0.19600000000000001</v>
      </c>
      <c r="E19" s="62">
        <v>0.1472</v>
      </c>
      <c r="F19" s="62">
        <v>0.15840000000000001</v>
      </c>
      <c r="G19" s="62">
        <v>0.14480000000000001</v>
      </c>
      <c r="H19" s="62">
        <v>0.1399</v>
      </c>
      <c r="I19" s="62">
        <v>0.15690000000000001</v>
      </c>
      <c r="J19" s="62">
        <v>0.14710000000000001</v>
      </c>
      <c r="K19" s="62">
        <v>2.4215</v>
      </c>
      <c r="L19" s="62">
        <v>2.3896999999999999</v>
      </c>
      <c r="M19" s="62">
        <v>0.9708</v>
      </c>
      <c r="N19" s="62">
        <v>0.94389999999999996</v>
      </c>
      <c r="O19" s="62">
        <v>0.64839999999999998</v>
      </c>
      <c r="P19" s="62">
        <v>0.65880000000000005</v>
      </c>
      <c r="Q19" s="62">
        <v>0.50700000000000001</v>
      </c>
      <c r="R19" s="62">
        <v>0.50590000000000002</v>
      </c>
      <c r="S19" s="62">
        <v>0.1069</v>
      </c>
      <c r="T19" s="62">
        <v>0.109</v>
      </c>
      <c r="U19" s="62">
        <v>0.1067</v>
      </c>
      <c r="V19" s="62">
        <v>0.1101</v>
      </c>
      <c r="W19" s="62">
        <v>0.1013</v>
      </c>
      <c r="X19" s="62">
        <v>0.1101</v>
      </c>
      <c r="Y19" s="74">
        <v>0.54779999999999995</v>
      </c>
    </row>
    <row r="20" spans="1:25" ht="15" customHeight="1" x14ac:dyDescent="0.2">
      <c r="A20" s="60" t="s">
        <v>17</v>
      </c>
      <c r="B20" s="62">
        <v>0.34460000000000002</v>
      </c>
      <c r="C20" s="62">
        <v>0.3327</v>
      </c>
      <c r="D20" s="62">
        <v>0.33829999999999999</v>
      </c>
      <c r="E20" s="62">
        <v>0.32690000000000002</v>
      </c>
      <c r="F20" s="62">
        <v>0.2253</v>
      </c>
      <c r="G20" s="62">
        <v>0.2102</v>
      </c>
      <c r="H20" s="62">
        <v>0.20169999999999999</v>
      </c>
      <c r="I20" s="62">
        <v>0.19600000000000001</v>
      </c>
      <c r="J20" s="62">
        <v>0.17430000000000001</v>
      </c>
      <c r="K20" s="62">
        <v>0.17399999999999999</v>
      </c>
      <c r="L20" s="62">
        <v>2.9241000000000001</v>
      </c>
      <c r="M20" s="62">
        <v>2.8942999999999999</v>
      </c>
      <c r="N20" s="62">
        <v>0.14219999999999999</v>
      </c>
      <c r="O20" s="62">
        <v>0.13320000000000001</v>
      </c>
      <c r="P20" s="62">
        <v>0.14249999999999999</v>
      </c>
      <c r="Q20" s="62">
        <v>0.1434</v>
      </c>
      <c r="R20" s="62">
        <v>0.1467</v>
      </c>
      <c r="S20" s="62">
        <v>0.13669999999999999</v>
      </c>
      <c r="T20" s="62">
        <v>2.5289000000000001</v>
      </c>
      <c r="U20" s="62">
        <v>2.4750999999999999</v>
      </c>
      <c r="V20" s="62">
        <v>0.106</v>
      </c>
      <c r="W20" s="62">
        <v>0.10050000000000001</v>
      </c>
      <c r="X20" s="62">
        <v>0.1084</v>
      </c>
      <c r="Y20" s="62">
        <v>0.1111</v>
      </c>
    </row>
    <row r="21" spans="1:25" ht="15" customHeight="1" x14ac:dyDescent="0.2">
      <c r="A21" s="60" t="s">
        <v>18</v>
      </c>
      <c r="B21" s="74">
        <v>0.31</v>
      </c>
      <c r="C21" s="62">
        <v>0.123</v>
      </c>
      <c r="D21" s="62">
        <v>0.124</v>
      </c>
      <c r="E21" s="62">
        <v>0.19570000000000001</v>
      </c>
      <c r="F21" s="62">
        <v>0.20030000000000001</v>
      </c>
      <c r="G21" s="62">
        <v>0.20280000000000001</v>
      </c>
      <c r="H21" s="62">
        <v>0.19819999999999999</v>
      </c>
      <c r="I21" s="62">
        <v>0.14480000000000001</v>
      </c>
      <c r="J21" s="62">
        <v>0.1487</v>
      </c>
      <c r="K21" s="62">
        <v>0.14000000000000001</v>
      </c>
      <c r="L21" s="62">
        <v>0.13900000000000001</v>
      </c>
      <c r="M21" s="62">
        <v>0.13619999999999999</v>
      </c>
      <c r="N21" s="62">
        <v>0.1341</v>
      </c>
      <c r="O21" s="62">
        <v>0.1263</v>
      </c>
      <c r="P21" s="62">
        <v>0.1197</v>
      </c>
      <c r="Q21" s="62">
        <v>0.1237</v>
      </c>
      <c r="R21" s="62">
        <v>0.12570000000000001</v>
      </c>
      <c r="S21" s="62">
        <v>0.12330000000000001</v>
      </c>
      <c r="T21" s="62">
        <v>0.12809999999999999</v>
      </c>
      <c r="U21" s="62">
        <v>0.1323</v>
      </c>
      <c r="V21" s="62">
        <v>0.14319999999999999</v>
      </c>
      <c r="W21" s="62">
        <v>0.1037</v>
      </c>
      <c r="X21" s="62">
        <v>0.1051</v>
      </c>
      <c r="Y21" s="74">
        <v>0.2581</v>
      </c>
    </row>
    <row r="22" spans="1:25" ht="15" customHeight="1" x14ac:dyDescent="0.2">
      <c r="A22" s="60" t="s">
        <v>19</v>
      </c>
      <c r="B22" s="62">
        <v>0.437</v>
      </c>
      <c r="C22" s="62">
        <v>0.38690000000000002</v>
      </c>
      <c r="D22" s="62">
        <v>0.1018</v>
      </c>
      <c r="E22" s="62">
        <v>0.1008</v>
      </c>
      <c r="F22" s="62">
        <v>0.12239999999999999</v>
      </c>
      <c r="G22" s="62">
        <v>0.1207</v>
      </c>
      <c r="H22" s="62">
        <v>0.1103</v>
      </c>
      <c r="I22" s="62">
        <v>0.1147</v>
      </c>
      <c r="J22" s="62">
        <v>0.2727</v>
      </c>
      <c r="K22" s="62">
        <v>0.25869999999999999</v>
      </c>
      <c r="L22" s="62">
        <v>0.106</v>
      </c>
      <c r="M22" s="62">
        <v>0.1024</v>
      </c>
      <c r="N22" s="62">
        <v>9.4899999999999998E-2</v>
      </c>
      <c r="O22" s="62">
        <v>9.5500000000000002E-2</v>
      </c>
      <c r="P22" s="62">
        <v>0.1234</v>
      </c>
      <c r="Q22" s="62">
        <v>0.1241</v>
      </c>
      <c r="R22" s="62">
        <v>0.67659999999999998</v>
      </c>
      <c r="S22" s="62">
        <v>0.63680000000000003</v>
      </c>
      <c r="T22" s="62">
        <v>0.37859999999999999</v>
      </c>
      <c r="U22" s="62">
        <v>0.3679</v>
      </c>
      <c r="V22" s="62">
        <v>0.2364</v>
      </c>
      <c r="W22" s="62">
        <v>0.2288</v>
      </c>
      <c r="X22" s="62">
        <v>0.36159999999999998</v>
      </c>
      <c r="Y22" s="62">
        <v>0.34489999999999998</v>
      </c>
    </row>
    <row r="23" spans="1:25" ht="15" customHeight="1" x14ac:dyDescent="0.2">
      <c r="A23" s="60" t="s">
        <v>20</v>
      </c>
      <c r="B23" s="74">
        <v>0.18060000000000001</v>
      </c>
      <c r="C23" s="62">
        <v>0.1101</v>
      </c>
      <c r="D23" s="62">
        <v>0.1138</v>
      </c>
      <c r="E23" s="62">
        <v>0.1041</v>
      </c>
      <c r="F23" s="62">
        <v>9.6799999999999997E-2</v>
      </c>
      <c r="G23" s="62">
        <v>0.1022</v>
      </c>
      <c r="H23" s="62">
        <v>0.10730000000000001</v>
      </c>
      <c r="I23" s="62">
        <v>0.42370000000000002</v>
      </c>
      <c r="J23" s="62">
        <v>0.40989999999999999</v>
      </c>
      <c r="K23" s="62">
        <v>0.33100000000000002</v>
      </c>
      <c r="L23" s="62">
        <v>0.3054</v>
      </c>
      <c r="M23" s="62">
        <v>0.48420000000000002</v>
      </c>
      <c r="N23" s="62">
        <v>0.4778</v>
      </c>
      <c r="O23" s="62">
        <v>0.60840000000000005</v>
      </c>
      <c r="P23" s="62">
        <v>0.57779999999999998</v>
      </c>
      <c r="Q23" s="62">
        <v>0.1661</v>
      </c>
      <c r="R23" s="62">
        <v>0.17560000000000001</v>
      </c>
      <c r="S23" s="62">
        <v>0.23530000000000001</v>
      </c>
      <c r="T23" s="62">
        <v>0.25019999999999998</v>
      </c>
      <c r="U23" s="62">
        <v>0.2387</v>
      </c>
      <c r="V23" s="62">
        <v>0.24540000000000001</v>
      </c>
      <c r="W23" s="62">
        <v>0.2344</v>
      </c>
      <c r="X23" s="62">
        <v>0.22420000000000001</v>
      </c>
      <c r="Y23" s="74">
        <v>0.16020000000000001</v>
      </c>
    </row>
    <row r="24" spans="1:25" ht="15" customHeight="1" x14ac:dyDescent="0.2">
      <c r="A24" s="60" t="s">
        <v>21</v>
      </c>
      <c r="B24" s="62">
        <v>0.29349999999999998</v>
      </c>
      <c r="C24" s="62">
        <v>0.25740000000000002</v>
      </c>
      <c r="D24" s="62">
        <v>0.2994</v>
      </c>
      <c r="E24" s="62">
        <v>0.27139999999999997</v>
      </c>
      <c r="F24" s="62">
        <v>0.19589999999999999</v>
      </c>
      <c r="G24" s="62">
        <v>0.1946</v>
      </c>
      <c r="H24" s="62">
        <v>2.8866999999999998</v>
      </c>
      <c r="I24" s="62">
        <v>2.8340000000000001</v>
      </c>
      <c r="J24" s="62">
        <v>0.82820000000000005</v>
      </c>
      <c r="K24" s="62">
        <v>0.75560000000000005</v>
      </c>
      <c r="L24" s="62">
        <v>0.33739999999999998</v>
      </c>
      <c r="M24" s="62">
        <v>0.307</v>
      </c>
      <c r="N24" s="62">
        <v>1.6075999999999999</v>
      </c>
      <c r="O24" s="62">
        <v>1.4709000000000001</v>
      </c>
      <c r="P24" s="62">
        <v>1.2613000000000001</v>
      </c>
      <c r="Q24" s="62">
        <v>1.1654</v>
      </c>
      <c r="R24" s="62">
        <v>2.7888000000000002</v>
      </c>
      <c r="S24" s="62">
        <v>2.7852999999999999</v>
      </c>
      <c r="T24" s="62">
        <v>2.5034999999999998</v>
      </c>
      <c r="U24" s="62">
        <v>2.3359000000000001</v>
      </c>
      <c r="V24" s="62">
        <v>0.21609999999999999</v>
      </c>
      <c r="W24" s="62">
        <v>0.19800000000000001</v>
      </c>
      <c r="X24" s="62">
        <v>1.5331999999999999</v>
      </c>
      <c r="Y24" s="62">
        <v>1.3607</v>
      </c>
    </row>
    <row r="25" spans="1:25" ht="15" customHeight="1" x14ac:dyDescent="0.2">
      <c r="A25" s="60" t="s">
        <v>22</v>
      </c>
      <c r="B25" s="74">
        <v>5.0200000000000002E-2</v>
      </c>
      <c r="C25" s="62">
        <v>0.25180000000000002</v>
      </c>
      <c r="D25" s="62">
        <v>0.24970000000000001</v>
      </c>
      <c r="E25" s="62">
        <v>0.29570000000000002</v>
      </c>
      <c r="F25" s="62">
        <v>0.31290000000000001</v>
      </c>
      <c r="G25" s="62">
        <v>1.1842999999999999</v>
      </c>
      <c r="H25" s="62">
        <v>1.2226999999999999</v>
      </c>
      <c r="I25" s="62">
        <v>1.149</v>
      </c>
      <c r="J25" s="62">
        <v>1.1391</v>
      </c>
      <c r="K25" s="62">
        <v>0.1908</v>
      </c>
      <c r="L25" s="62">
        <v>0.17480000000000001</v>
      </c>
      <c r="M25" s="62">
        <v>0.17050000000000001</v>
      </c>
      <c r="N25" s="62">
        <v>0.16500000000000001</v>
      </c>
      <c r="O25" s="62">
        <v>0.1361</v>
      </c>
      <c r="P25" s="62">
        <v>0.13339999999999999</v>
      </c>
      <c r="Q25" s="62">
        <v>0.19259999999999999</v>
      </c>
      <c r="R25" s="62">
        <v>0.18870000000000001</v>
      </c>
      <c r="S25" s="62">
        <v>0.1981</v>
      </c>
      <c r="T25" s="62">
        <v>0.20080000000000001</v>
      </c>
      <c r="U25" s="62">
        <v>1.8669</v>
      </c>
      <c r="V25" s="62">
        <v>1.8597999999999999</v>
      </c>
      <c r="W25" s="62">
        <v>0.99790000000000001</v>
      </c>
      <c r="X25" s="62">
        <v>0.96299999999999997</v>
      </c>
      <c r="Y25" s="74">
        <v>7.1900000000000006E-2</v>
      </c>
    </row>
    <row r="26" spans="1:25" ht="15" customHeight="1" x14ac:dyDescent="0.2">
      <c r="A26" s="60" t="s">
        <v>23</v>
      </c>
      <c r="B26" s="62">
        <v>2.0960000000000001</v>
      </c>
      <c r="C26" s="62">
        <v>1.8537999999999999</v>
      </c>
      <c r="D26" s="62">
        <v>8.9300000000000004E-2</v>
      </c>
      <c r="E26" s="62">
        <v>8.2699999999999996E-2</v>
      </c>
      <c r="F26" s="62">
        <v>0.1303</v>
      </c>
      <c r="G26" s="62">
        <v>0.122</v>
      </c>
      <c r="H26" s="62">
        <v>0.93069999999999997</v>
      </c>
      <c r="I26" s="62">
        <v>0.83160000000000001</v>
      </c>
      <c r="J26" s="62">
        <v>0.62219999999999998</v>
      </c>
      <c r="K26" s="62">
        <v>0.59130000000000005</v>
      </c>
      <c r="L26" s="62">
        <v>0.2172</v>
      </c>
      <c r="M26" s="62">
        <v>0.2077</v>
      </c>
      <c r="N26" s="62">
        <v>0.16700000000000001</v>
      </c>
      <c r="O26" s="62">
        <v>0.15890000000000001</v>
      </c>
      <c r="P26" s="62">
        <v>0.48759999999999998</v>
      </c>
      <c r="Q26" s="62">
        <v>0.4698</v>
      </c>
      <c r="R26" s="62">
        <v>8.4500000000000006E-2</v>
      </c>
      <c r="S26" s="62">
        <v>7.7200000000000005E-2</v>
      </c>
      <c r="T26" s="62">
        <v>8.2199999999999995E-2</v>
      </c>
      <c r="U26" s="62">
        <v>8.1699999999999995E-2</v>
      </c>
      <c r="V26" s="62">
        <v>8.3000000000000004E-2</v>
      </c>
      <c r="W26" s="62">
        <v>8.4000000000000005E-2</v>
      </c>
      <c r="X26" s="62">
        <v>8.3500000000000005E-2</v>
      </c>
      <c r="Y26" s="62">
        <v>8.8499999999999995E-2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2.6120000000000001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2.22905</v>
      </c>
      <c r="R51" t="s">
        <v>319</v>
      </c>
      <c r="S51">
        <v>0.99084642927667954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1.62605</v>
      </c>
      <c r="R52" t="s">
        <v>320</v>
      </c>
      <c r="S52">
        <v>0.9817766464103459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1.2820499999999999</v>
      </c>
      <c r="R53" t="s">
        <v>321</v>
      </c>
      <c r="S53">
        <v>0.97813197569241517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0.62234999999999996</v>
      </c>
      <c r="R54" t="s">
        <v>322</v>
      </c>
      <c r="S54">
        <v>0.14090854300241271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0.28405000000000002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0.1704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5.3484636475446869</v>
      </c>
      <c r="U59">
        <v>5.3484636475446869</v>
      </c>
      <c r="V59">
        <v>269.37320882796331</v>
      </c>
      <c r="W59">
        <v>1.5321356267019325E-5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9.9276087455313952E-2</v>
      </c>
      <c r="U60">
        <v>1.9855217491062789E-2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5.4477397350000007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0.10810942028985537</v>
      </c>
      <c r="T64">
        <v>8.8144386839352634E-2</v>
      </c>
      <c r="U64">
        <v>1.2265037419443392</v>
      </c>
      <c r="V64">
        <v>0.274612526266164</v>
      </c>
      <c r="W64">
        <v>-0.11847293943268516</v>
      </c>
      <c r="X64">
        <v>0.33469178001239591</v>
      </c>
      <c r="Y64">
        <v>-0.11847293943268516</v>
      </c>
      <c r="Z64">
        <v>0.33469178001239591</v>
      </c>
    </row>
    <row r="65" spans="18:26" ht="15" customHeight="1" thickBot="1" x14ac:dyDescent="0.25">
      <c r="R65" s="15" t="s">
        <v>340</v>
      </c>
      <c r="S65" s="15">
        <v>1.3448640096618359E-2</v>
      </c>
      <c r="T65" s="15">
        <v>8.1940983368713994E-4</v>
      </c>
      <c r="U65" s="15">
        <v>16.412592995257125</v>
      </c>
      <c r="V65" s="15">
        <v>1.5321356267019325E-5</v>
      </c>
      <c r="W65" s="15">
        <v>1.1342280062200423E-2</v>
      </c>
      <c r="X65" s="15">
        <v>1.5555000131036294E-2</v>
      </c>
      <c r="Y65" s="15">
        <v>1.1342280062200423E-2</v>
      </c>
      <c r="Z65" s="15">
        <v>1.5555000131036294E-2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4BE3-91C4-4D51-B8EF-034FA532DE74}">
  <dimension ref="A1:Z66"/>
  <sheetViews>
    <sheetView topLeftCell="A31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5486</v>
      </c>
    </row>
    <row r="3" spans="1:25" ht="15" customHeight="1" x14ac:dyDescent="0.2">
      <c r="A3" t="s">
        <v>5487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2.7793999999999999</v>
      </c>
      <c r="C11" s="2">
        <v>2.9333999999999998</v>
      </c>
      <c r="D11" s="2">
        <v>2.8908</v>
      </c>
      <c r="E11" s="2">
        <v>2.8809999999999998</v>
      </c>
      <c r="F11" s="2">
        <v>2.8496000000000001</v>
      </c>
      <c r="G11" s="2">
        <v>2.9097</v>
      </c>
      <c r="H11" s="2">
        <v>2.9146999999999998</v>
      </c>
      <c r="I11" s="2">
        <v>2.0455000000000001</v>
      </c>
      <c r="J11" s="2">
        <v>1.9141999999999999</v>
      </c>
      <c r="K11" s="2">
        <v>1.9802</v>
      </c>
      <c r="L11" s="2">
        <v>1.8985000000000001</v>
      </c>
      <c r="M11" s="2">
        <v>1.5225</v>
      </c>
      <c r="N11" s="2">
        <v>1.4502999999999999</v>
      </c>
      <c r="O11" s="2">
        <v>2.855</v>
      </c>
      <c r="P11" s="2">
        <v>2.8157000000000001</v>
      </c>
      <c r="Q11" s="2">
        <v>2.4904999999999999</v>
      </c>
      <c r="R11" s="2">
        <v>2.4308999999999998</v>
      </c>
      <c r="S11" s="2">
        <v>7.8700000000000006E-2</v>
      </c>
      <c r="T11" s="2">
        <v>7.4499999999999997E-2</v>
      </c>
      <c r="U11" s="2">
        <v>8.5199999999999998E-2</v>
      </c>
      <c r="V11" s="2">
        <v>8.8599999999999998E-2</v>
      </c>
      <c r="W11" s="2">
        <v>9.35E-2</v>
      </c>
      <c r="X11" s="2">
        <v>9.7799999999999998E-2</v>
      </c>
      <c r="Y11" s="77">
        <v>2.4441000000000002</v>
      </c>
    </row>
    <row r="12" spans="1:25" ht="15" customHeight="1" x14ac:dyDescent="0.2">
      <c r="A12" t="s">
        <v>9</v>
      </c>
      <c r="B12" s="2">
        <v>0.1414</v>
      </c>
      <c r="C12" s="2">
        <v>0.13539999999999999</v>
      </c>
      <c r="D12" s="2">
        <v>0.13350000000000001</v>
      </c>
      <c r="E12" s="2">
        <v>0.14000000000000001</v>
      </c>
      <c r="F12" s="2">
        <v>0.1032</v>
      </c>
      <c r="G12" s="2">
        <v>0.1082</v>
      </c>
      <c r="H12" s="2">
        <v>0.13339999999999999</v>
      </c>
      <c r="I12" s="2">
        <v>0.14810000000000001</v>
      </c>
      <c r="J12" s="2">
        <v>0.1356</v>
      </c>
      <c r="K12" s="2">
        <v>0.1303</v>
      </c>
      <c r="L12" s="2">
        <v>0.1323</v>
      </c>
      <c r="M12" s="2">
        <v>0.13800000000000001</v>
      </c>
      <c r="N12" s="2">
        <v>0.1207</v>
      </c>
      <c r="O12" s="2">
        <v>0.11070000000000001</v>
      </c>
      <c r="P12" s="2">
        <v>0.1115</v>
      </c>
      <c r="Q12" s="2">
        <v>0.1188</v>
      </c>
      <c r="R12" s="2">
        <v>1.4020999999999999</v>
      </c>
      <c r="S12" s="2">
        <v>1.2317</v>
      </c>
      <c r="T12" s="2">
        <v>0.08</v>
      </c>
      <c r="U12" s="2">
        <v>7.8100000000000003E-2</v>
      </c>
      <c r="V12" s="2">
        <v>7.7399999999999997E-2</v>
      </c>
      <c r="W12" s="2">
        <v>8.1100000000000005E-2</v>
      </c>
      <c r="X12" s="2">
        <v>8.2600000000000007E-2</v>
      </c>
      <c r="Y12" s="2">
        <v>0.22900000000000001</v>
      </c>
    </row>
    <row r="13" spans="1:25" ht="15" customHeight="1" x14ac:dyDescent="0.2">
      <c r="A13" t="s">
        <v>10</v>
      </c>
      <c r="B13" s="77">
        <v>2.4419</v>
      </c>
      <c r="C13" s="2">
        <v>9.3299999999999994E-2</v>
      </c>
      <c r="D13" s="2">
        <v>9.3899999999999997E-2</v>
      </c>
      <c r="E13" s="2">
        <v>0.1198</v>
      </c>
      <c r="F13" s="2">
        <v>0.1079</v>
      </c>
      <c r="G13" s="2">
        <v>9.0999999999999998E-2</v>
      </c>
      <c r="H13" s="2">
        <v>9.2399999999999996E-2</v>
      </c>
      <c r="I13" s="2">
        <v>9.5600000000000004E-2</v>
      </c>
      <c r="J13" s="2">
        <v>0.1065</v>
      </c>
      <c r="K13" s="2">
        <v>9.2100000000000001E-2</v>
      </c>
      <c r="L13" s="2">
        <v>9.1300000000000006E-2</v>
      </c>
      <c r="M13" s="2">
        <v>9.2700000000000005E-2</v>
      </c>
      <c r="N13" s="2">
        <v>0.1004</v>
      </c>
      <c r="O13" s="2">
        <v>7.8399999999999997E-2</v>
      </c>
      <c r="P13" s="2">
        <v>7.6100000000000001E-2</v>
      </c>
      <c r="Q13" s="2">
        <v>0.1157</v>
      </c>
      <c r="R13" s="2">
        <v>0.1123</v>
      </c>
      <c r="S13" s="2">
        <v>7.51E-2</v>
      </c>
      <c r="T13" s="2">
        <v>6.9800000000000001E-2</v>
      </c>
      <c r="U13" s="2">
        <v>7.2599999999999998E-2</v>
      </c>
      <c r="V13" s="2">
        <v>7.0199999999999999E-2</v>
      </c>
      <c r="W13" s="2">
        <v>7.1999999999999995E-2</v>
      </c>
      <c r="X13" s="2">
        <v>6.7500000000000004E-2</v>
      </c>
      <c r="Y13" s="77">
        <v>2.2311999999999999</v>
      </c>
    </row>
    <row r="14" spans="1:25" ht="15" customHeight="1" x14ac:dyDescent="0.2">
      <c r="A14" t="s">
        <v>11</v>
      </c>
      <c r="B14" s="2">
        <v>7.9100000000000004E-2</v>
      </c>
      <c r="C14" s="2">
        <v>8.8599999999999998E-2</v>
      </c>
      <c r="D14" s="2">
        <v>8.1900000000000001E-2</v>
      </c>
      <c r="E14" s="2">
        <v>7.7399999999999997E-2</v>
      </c>
      <c r="F14" s="2">
        <v>7.3800000000000004E-2</v>
      </c>
      <c r="G14" s="2">
        <v>8.0500000000000002E-2</v>
      </c>
      <c r="H14" s="2">
        <v>7.7299999999999994E-2</v>
      </c>
      <c r="I14" s="2">
        <v>8.5699999999999998E-2</v>
      </c>
      <c r="J14" s="2">
        <v>7.6499999999999999E-2</v>
      </c>
      <c r="K14" s="2">
        <v>7.8399999999999997E-2</v>
      </c>
      <c r="L14" s="2">
        <v>7.1599999999999997E-2</v>
      </c>
      <c r="M14" s="2">
        <v>8.1299999999999997E-2</v>
      </c>
      <c r="N14" s="2">
        <v>8.6300000000000002E-2</v>
      </c>
      <c r="O14" s="2">
        <v>8.2100000000000006E-2</v>
      </c>
      <c r="P14" s="2">
        <v>7.85E-2</v>
      </c>
      <c r="Q14" s="2">
        <v>8.5900000000000004E-2</v>
      </c>
      <c r="R14" s="2">
        <v>8.9099999999999999E-2</v>
      </c>
      <c r="S14" s="2">
        <v>8.6099999999999996E-2</v>
      </c>
      <c r="T14" s="2">
        <v>8.0199999999999994E-2</v>
      </c>
      <c r="U14" s="2">
        <v>8.0500000000000002E-2</v>
      </c>
      <c r="V14" s="2">
        <v>0.12570000000000001</v>
      </c>
      <c r="W14" s="2">
        <v>0.12330000000000001</v>
      </c>
      <c r="X14" s="2">
        <v>7.2700000000000001E-2</v>
      </c>
      <c r="Y14" s="2">
        <v>7.3599999999999999E-2</v>
      </c>
    </row>
    <row r="15" spans="1:25" ht="15" customHeight="1" x14ac:dyDescent="0.2">
      <c r="A15" t="s">
        <v>12</v>
      </c>
      <c r="B15" s="77">
        <v>1.8589</v>
      </c>
      <c r="C15" s="2">
        <v>6.9599999999999995E-2</v>
      </c>
      <c r="D15" s="2">
        <v>6.6000000000000003E-2</v>
      </c>
      <c r="E15" s="2">
        <v>6.3399999999999998E-2</v>
      </c>
      <c r="F15" s="2">
        <v>6.4000000000000001E-2</v>
      </c>
      <c r="G15" s="2">
        <v>7.3800000000000004E-2</v>
      </c>
      <c r="H15" s="2">
        <v>7.3200000000000001E-2</v>
      </c>
      <c r="I15" s="2">
        <v>7.6700000000000004E-2</v>
      </c>
      <c r="J15" s="2">
        <v>7.4099999999999999E-2</v>
      </c>
      <c r="K15" s="2">
        <v>6.9400000000000003E-2</v>
      </c>
      <c r="L15" s="2">
        <v>6.8900000000000003E-2</v>
      </c>
      <c r="M15" s="2">
        <v>0.08</v>
      </c>
      <c r="N15" s="2">
        <v>8.5999999999999993E-2</v>
      </c>
      <c r="O15" s="2">
        <v>7.8299999999999995E-2</v>
      </c>
      <c r="P15" s="2">
        <v>8.3699999999999997E-2</v>
      </c>
      <c r="Q15" s="2">
        <v>7.0300000000000001E-2</v>
      </c>
      <c r="R15" s="2">
        <v>6.9099999999999995E-2</v>
      </c>
      <c r="S15" s="2">
        <v>9.2200000000000004E-2</v>
      </c>
      <c r="T15" s="2">
        <v>8.48E-2</v>
      </c>
      <c r="U15" s="2">
        <v>7.9100000000000004E-2</v>
      </c>
      <c r="V15" s="2">
        <v>7.6100000000000001E-2</v>
      </c>
      <c r="W15" s="2">
        <v>7.4899999999999994E-2</v>
      </c>
      <c r="X15" s="2">
        <v>7.3400000000000007E-2</v>
      </c>
      <c r="Y15" s="77">
        <v>1.7135</v>
      </c>
    </row>
    <row r="16" spans="1:25" ht="15" customHeight="1" x14ac:dyDescent="0.2">
      <c r="A16" t="s">
        <v>13</v>
      </c>
      <c r="B16" s="2">
        <v>7.2999999999999995E-2</v>
      </c>
      <c r="C16" s="2">
        <v>7.7499999999999999E-2</v>
      </c>
      <c r="D16" s="2">
        <v>8.4099999999999994E-2</v>
      </c>
      <c r="E16" s="2">
        <v>7.7100000000000002E-2</v>
      </c>
      <c r="F16" s="2">
        <v>7.0000000000000007E-2</v>
      </c>
      <c r="G16" s="2">
        <v>7.9000000000000001E-2</v>
      </c>
      <c r="H16" s="2">
        <v>7.9899999999999999E-2</v>
      </c>
      <c r="I16" s="2">
        <v>8.9300000000000004E-2</v>
      </c>
      <c r="J16" s="2">
        <v>7.5399999999999995E-2</v>
      </c>
      <c r="K16" s="2">
        <v>8.0299999999999996E-2</v>
      </c>
      <c r="L16" s="2">
        <v>7.5999999999999998E-2</v>
      </c>
      <c r="M16" s="2">
        <v>8.0399999999999999E-2</v>
      </c>
      <c r="N16" s="2">
        <v>0.11219999999999999</v>
      </c>
      <c r="O16" s="2">
        <v>0.10580000000000001</v>
      </c>
      <c r="P16" s="2">
        <v>8.7400000000000005E-2</v>
      </c>
      <c r="Q16" s="2">
        <v>9.4799999999999995E-2</v>
      </c>
      <c r="R16" s="2">
        <v>8.1699999999999995E-2</v>
      </c>
      <c r="S16" s="2">
        <v>8.6400000000000005E-2</v>
      </c>
      <c r="T16" s="2">
        <v>9.6000000000000002E-2</v>
      </c>
      <c r="U16" s="2">
        <v>0.1042</v>
      </c>
      <c r="V16" s="2">
        <v>7.7399999999999997E-2</v>
      </c>
      <c r="W16" s="2">
        <v>7.7299999999999994E-2</v>
      </c>
      <c r="X16" s="2">
        <v>7.51E-2</v>
      </c>
      <c r="Y16" s="2">
        <v>7.51E-2</v>
      </c>
    </row>
    <row r="17" spans="1:25" ht="15" customHeight="1" x14ac:dyDescent="0.2">
      <c r="A17" t="s">
        <v>14</v>
      </c>
      <c r="B17" s="77">
        <v>1.4127000000000001</v>
      </c>
      <c r="C17" s="2">
        <v>9.9699999999999997E-2</v>
      </c>
      <c r="D17" s="2">
        <v>0.1</v>
      </c>
      <c r="E17" s="2">
        <v>0.1066</v>
      </c>
      <c r="F17" s="2">
        <v>9.7199999999999995E-2</v>
      </c>
      <c r="G17" s="2">
        <v>0.1217</v>
      </c>
      <c r="H17" s="2">
        <v>0.12709999999999999</v>
      </c>
      <c r="I17" s="2">
        <v>7.5700000000000003E-2</v>
      </c>
      <c r="J17" s="2">
        <v>7.1599999999999997E-2</v>
      </c>
      <c r="K17" s="2">
        <v>7.5700000000000003E-2</v>
      </c>
      <c r="L17" s="2">
        <v>7.5800000000000006E-2</v>
      </c>
      <c r="M17" s="2">
        <v>9.4100000000000003E-2</v>
      </c>
      <c r="N17" s="2">
        <v>0.1075</v>
      </c>
      <c r="O17" s="2">
        <v>6.6799999999999998E-2</v>
      </c>
      <c r="P17" s="2">
        <v>6.6799999999999998E-2</v>
      </c>
      <c r="Q17" s="2">
        <v>7.8E-2</v>
      </c>
      <c r="R17" s="2">
        <v>7.3999999999999996E-2</v>
      </c>
      <c r="S17" s="2">
        <v>7.0099999999999996E-2</v>
      </c>
      <c r="T17" s="2">
        <v>6.7100000000000007E-2</v>
      </c>
      <c r="U17" s="2">
        <v>7.3099999999999998E-2</v>
      </c>
      <c r="V17" s="2">
        <v>7.5700000000000003E-2</v>
      </c>
      <c r="W17" s="2">
        <v>7.5300000000000006E-2</v>
      </c>
      <c r="X17" s="2">
        <v>7.5899999999999995E-2</v>
      </c>
      <c r="Y17" s="77">
        <v>1.2834000000000001</v>
      </c>
    </row>
    <row r="18" spans="1:25" ht="15" customHeight="1" x14ac:dyDescent="0.2">
      <c r="A18" t="s">
        <v>15</v>
      </c>
      <c r="B18" s="2">
        <v>9.5500000000000002E-2</v>
      </c>
      <c r="C18" s="2">
        <v>9.0200000000000002E-2</v>
      </c>
      <c r="D18" s="2">
        <v>7.1800000000000003E-2</v>
      </c>
      <c r="E18" s="2">
        <v>7.1499999999999994E-2</v>
      </c>
      <c r="F18" s="2">
        <v>7.8299999999999995E-2</v>
      </c>
      <c r="G18" s="2">
        <v>8.3599999999999994E-2</v>
      </c>
      <c r="H18" s="2">
        <v>6.7799999999999999E-2</v>
      </c>
      <c r="I18" s="2">
        <v>7.5999999999999998E-2</v>
      </c>
      <c r="J18" s="2">
        <v>6.7799999999999999E-2</v>
      </c>
      <c r="K18" s="2">
        <v>6.83E-2</v>
      </c>
      <c r="L18" s="2">
        <v>0.11840000000000001</v>
      </c>
      <c r="M18" s="2">
        <v>0.10780000000000001</v>
      </c>
      <c r="N18" s="2">
        <v>0.23</v>
      </c>
      <c r="O18" s="2">
        <v>0.21249999999999999</v>
      </c>
      <c r="P18" s="2">
        <v>1.6557999999999999</v>
      </c>
      <c r="Q18" s="2">
        <v>1.7025999999999999</v>
      </c>
      <c r="R18" s="2">
        <v>1.6275999999999999</v>
      </c>
      <c r="S18" s="2">
        <v>1.5281</v>
      </c>
      <c r="T18" s="2">
        <v>1.0847</v>
      </c>
      <c r="U18" s="2">
        <v>1.0162</v>
      </c>
      <c r="V18" s="2">
        <v>1.2826</v>
      </c>
      <c r="W18" s="2">
        <v>1.2479</v>
      </c>
      <c r="X18" s="2">
        <v>1.1937</v>
      </c>
      <c r="Y18" s="2">
        <v>1.0772999999999999</v>
      </c>
    </row>
    <row r="19" spans="1:25" ht="15" customHeight="1" x14ac:dyDescent="0.2">
      <c r="A19" t="s">
        <v>16</v>
      </c>
      <c r="B19" s="77">
        <v>0.68840000000000001</v>
      </c>
      <c r="C19" s="2">
        <v>7.1999999999999995E-2</v>
      </c>
      <c r="D19" s="2">
        <v>7.0800000000000002E-2</v>
      </c>
      <c r="E19" s="2">
        <v>7.1099999999999997E-2</v>
      </c>
      <c r="F19" s="2">
        <v>6.7500000000000004E-2</v>
      </c>
      <c r="G19" s="2">
        <v>8.5400000000000004E-2</v>
      </c>
      <c r="H19" s="2">
        <v>8.5500000000000007E-2</v>
      </c>
      <c r="I19" s="2">
        <v>7.0199999999999999E-2</v>
      </c>
      <c r="J19" s="2">
        <v>6.6400000000000001E-2</v>
      </c>
      <c r="K19" s="2">
        <v>8.0500000000000002E-2</v>
      </c>
      <c r="L19" s="2">
        <v>7.9600000000000004E-2</v>
      </c>
      <c r="M19" s="2">
        <v>6.9699999999999998E-2</v>
      </c>
      <c r="N19" s="2">
        <v>8.0100000000000005E-2</v>
      </c>
      <c r="O19" s="2">
        <v>7.7799999999999994E-2</v>
      </c>
      <c r="P19" s="2">
        <v>8.1000000000000003E-2</v>
      </c>
      <c r="Q19" s="2">
        <v>0.1016</v>
      </c>
      <c r="R19" s="2">
        <v>0.10290000000000001</v>
      </c>
      <c r="S19" s="2">
        <v>7.1400000000000005E-2</v>
      </c>
      <c r="T19" s="2">
        <v>7.1599999999999997E-2</v>
      </c>
      <c r="U19" s="2">
        <v>7.4099999999999999E-2</v>
      </c>
      <c r="V19" s="2">
        <v>7.3200000000000001E-2</v>
      </c>
      <c r="W19" s="2">
        <v>7.0599999999999996E-2</v>
      </c>
      <c r="X19" s="2">
        <v>7.4399999999999994E-2</v>
      </c>
      <c r="Y19" s="77">
        <v>0.64080000000000004</v>
      </c>
    </row>
    <row r="20" spans="1:25" ht="15" customHeight="1" x14ac:dyDescent="0.2">
      <c r="A20" t="s">
        <v>17</v>
      </c>
      <c r="B20" s="2">
        <v>1.0979000000000001</v>
      </c>
      <c r="C20" s="2">
        <v>0.95589999999999997</v>
      </c>
      <c r="D20" s="2">
        <v>0.60419999999999996</v>
      </c>
      <c r="E20" s="2">
        <v>0.57489999999999997</v>
      </c>
      <c r="F20" s="2">
        <v>1.0703</v>
      </c>
      <c r="G20" s="2">
        <v>1.0228999999999999</v>
      </c>
      <c r="H20" s="2">
        <v>0.75849999999999995</v>
      </c>
      <c r="I20" s="2">
        <v>0.70930000000000004</v>
      </c>
      <c r="J20" s="2">
        <v>0.30120000000000002</v>
      </c>
      <c r="K20" s="2">
        <v>0.28560000000000002</v>
      </c>
      <c r="L20" s="2">
        <v>0.3029</v>
      </c>
      <c r="M20" s="2">
        <v>0.28460000000000002</v>
      </c>
      <c r="N20" s="2">
        <v>0.1855</v>
      </c>
      <c r="O20" s="2">
        <v>0.1757</v>
      </c>
      <c r="P20" s="2">
        <v>0.39379999999999998</v>
      </c>
      <c r="Q20" s="2">
        <v>0.39350000000000002</v>
      </c>
      <c r="R20" s="2">
        <v>0.56720000000000004</v>
      </c>
      <c r="S20" s="2">
        <v>0.52980000000000005</v>
      </c>
      <c r="T20" s="2">
        <v>0.42480000000000001</v>
      </c>
      <c r="U20" s="2">
        <v>0.40500000000000003</v>
      </c>
      <c r="V20" s="2">
        <v>0.376</v>
      </c>
      <c r="W20" s="2">
        <v>0.34229999999999999</v>
      </c>
      <c r="X20" s="2">
        <v>0.63870000000000005</v>
      </c>
      <c r="Y20" s="2">
        <v>0.64170000000000005</v>
      </c>
    </row>
    <row r="21" spans="1:25" ht="15" customHeight="1" x14ac:dyDescent="0.2">
      <c r="A21" t="s">
        <v>18</v>
      </c>
      <c r="B21" s="77">
        <v>0.32550000000000001</v>
      </c>
      <c r="C21" s="2">
        <v>7.8600000000000003E-2</v>
      </c>
      <c r="D21" s="2">
        <v>7.6399999999999996E-2</v>
      </c>
      <c r="E21" s="2">
        <v>7.6700000000000004E-2</v>
      </c>
      <c r="F21" s="2">
        <v>7.9799999999999996E-2</v>
      </c>
      <c r="G21" s="2">
        <v>8.14E-2</v>
      </c>
      <c r="H21" s="2">
        <v>8.0299999999999996E-2</v>
      </c>
      <c r="I21" s="2">
        <v>8.8900000000000007E-2</v>
      </c>
      <c r="J21" s="2">
        <v>8.5300000000000001E-2</v>
      </c>
      <c r="K21" s="2">
        <v>8.8499999999999995E-2</v>
      </c>
      <c r="L21" s="2">
        <v>8.6199999999999999E-2</v>
      </c>
      <c r="M21" s="2">
        <v>7.1499999999999994E-2</v>
      </c>
      <c r="N21" s="2">
        <v>7.9500000000000001E-2</v>
      </c>
      <c r="O21" s="2">
        <v>9.3100000000000002E-2</v>
      </c>
      <c r="P21" s="2">
        <v>8.9899999999999994E-2</v>
      </c>
      <c r="Q21" s="2">
        <v>8.1900000000000001E-2</v>
      </c>
      <c r="R21" s="2">
        <v>7.8799999999999995E-2</v>
      </c>
      <c r="S21" s="2">
        <v>7.1199999999999999E-2</v>
      </c>
      <c r="T21" s="2">
        <v>7.1400000000000005E-2</v>
      </c>
      <c r="U21" s="2">
        <v>8.2299999999999998E-2</v>
      </c>
      <c r="V21" s="2">
        <v>0.08</v>
      </c>
      <c r="W21" s="2">
        <v>7.8600000000000003E-2</v>
      </c>
      <c r="X21" s="2">
        <v>7.8799999999999995E-2</v>
      </c>
      <c r="Y21" s="77">
        <v>0.31340000000000001</v>
      </c>
    </row>
    <row r="22" spans="1:25" ht="15" customHeight="1" x14ac:dyDescent="0.2">
      <c r="A22" t="s">
        <v>19</v>
      </c>
      <c r="B22" s="2">
        <v>0.58550000000000002</v>
      </c>
      <c r="C22" s="2">
        <v>0.52480000000000004</v>
      </c>
      <c r="D22" s="2">
        <v>2.8967000000000001</v>
      </c>
      <c r="E22" s="2">
        <v>2.8908999999999998</v>
      </c>
      <c r="F22" s="2">
        <v>2.7168999999999999</v>
      </c>
      <c r="G22" s="2">
        <v>2.6976</v>
      </c>
      <c r="H22" s="2">
        <v>2.6724000000000001</v>
      </c>
      <c r="I22" s="2">
        <v>2.5720000000000001</v>
      </c>
      <c r="J22" s="2">
        <v>1.1624000000000001</v>
      </c>
      <c r="K22" s="2">
        <v>1.1228</v>
      </c>
      <c r="L22" s="2">
        <v>0.12</v>
      </c>
      <c r="M22" s="2">
        <v>0.11849999999999999</v>
      </c>
      <c r="N22" s="2">
        <v>0.50070000000000003</v>
      </c>
      <c r="O22" s="2">
        <v>0.49919999999999998</v>
      </c>
      <c r="P22" s="2">
        <v>0.56179999999999997</v>
      </c>
      <c r="Q22" s="2">
        <v>0.55959999999999999</v>
      </c>
      <c r="R22" s="2">
        <v>0.14219999999999999</v>
      </c>
      <c r="S22" s="2">
        <v>0.1245</v>
      </c>
      <c r="T22" s="2">
        <v>0.28239999999999998</v>
      </c>
      <c r="U22" s="2">
        <v>0.27089999999999997</v>
      </c>
      <c r="V22" s="2">
        <v>0.10539999999999999</v>
      </c>
      <c r="W22" s="2">
        <v>0.1042</v>
      </c>
      <c r="X22" s="2">
        <v>0.17130000000000001</v>
      </c>
      <c r="Y22" s="2">
        <v>0.1648</v>
      </c>
    </row>
    <row r="23" spans="1:25" ht="15" customHeight="1" x14ac:dyDescent="0.2">
      <c r="A23" t="s">
        <v>20</v>
      </c>
      <c r="B23" s="77">
        <v>0.17169999999999999</v>
      </c>
      <c r="C23" s="2">
        <v>8.6800000000000002E-2</v>
      </c>
      <c r="D23" s="2">
        <v>8.2400000000000001E-2</v>
      </c>
      <c r="E23" s="2">
        <v>6.7500000000000004E-2</v>
      </c>
      <c r="F23" s="2">
        <v>6.9900000000000004E-2</v>
      </c>
      <c r="G23" s="2">
        <v>8.2699999999999996E-2</v>
      </c>
      <c r="H23" s="2">
        <v>9.5200000000000007E-2</v>
      </c>
      <c r="I23" s="2">
        <v>8.8599999999999998E-2</v>
      </c>
      <c r="J23" s="2">
        <v>8.48E-2</v>
      </c>
      <c r="K23" s="2">
        <v>8.1000000000000003E-2</v>
      </c>
      <c r="L23" s="2">
        <v>9.5799999999999996E-2</v>
      </c>
      <c r="M23" s="2">
        <v>7.4800000000000005E-2</v>
      </c>
      <c r="N23" s="2">
        <v>8.4000000000000005E-2</v>
      </c>
      <c r="O23" s="2">
        <v>8.3400000000000002E-2</v>
      </c>
      <c r="P23" s="2">
        <v>8.3500000000000005E-2</v>
      </c>
      <c r="Q23" s="2">
        <v>0.113</v>
      </c>
      <c r="R23" s="2">
        <v>0.1051</v>
      </c>
      <c r="S23" s="2">
        <v>9.8900000000000002E-2</v>
      </c>
      <c r="T23" s="2">
        <v>9.9000000000000005E-2</v>
      </c>
      <c r="U23" s="2">
        <v>0.12559999999999999</v>
      </c>
      <c r="V23" s="2">
        <v>0.13220000000000001</v>
      </c>
      <c r="W23" s="2">
        <v>0.1229</v>
      </c>
      <c r="X23" s="2">
        <v>0.13739999999999999</v>
      </c>
      <c r="Y23" s="77">
        <v>0.17680000000000001</v>
      </c>
    </row>
    <row r="24" spans="1:25" ht="15" customHeight="1" x14ac:dyDescent="0.2">
      <c r="A24" t="s">
        <v>21</v>
      </c>
      <c r="B24" s="2">
        <v>0.21779999999999999</v>
      </c>
      <c r="C24" s="2">
        <v>0.1986</v>
      </c>
      <c r="D24" s="2">
        <v>0.17829999999999999</v>
      </c>
      <c r="E24" s="2">
        <v>0.1716</v>
      </c>
      <c r="F24" s="2">
        <v>2.9018000000000002</v>
      </c>
      <c r="G24" s="2">
        <v>2.8708</v>
      </c>
      <c r="H24" s="2">
        <v>0.91520000000000001</v>
      </c>
      <c r="I24" s="2">
        <v>0.82669999999999999</v>
      </c>
      <c r="J24" s="2">
        <v>0.40129999999999999</v>
      </c>
      <c r="K24" s="2">
        <v>0.36959999999999998</v>
      </c>
      <c r="L24" s="2">
        <v>0.37909999999999999</v>
      </c>
      <c r="M24" s="2">
        <v>0.34379999999999999</v>
      </c>
      <c r="N24" s="2">
        <v>0.20630000000000001</v>
      </c>
      <c r="O24" s="2">
        <v>0.19239999999999999</v>
      </c>
      <c r="P24" s="2">
        <v>2.5185</v>
      </c>
      <c r="Q24" s="2">
        <v>2.3942000000000001</v>
      </c>
      <c r="R24" s="2">
        <v>0.77329999999999999</v>
      </c>
      <c r="S24" s="2">
        <v>0.6946</v>
      </c>
      <c r="T24" s="2">
        <v>0.89339999999999997</v>
      </c>
      <c r="U24" s="2">
        <v>0.78949999999999998</v>
      </c>
      <c r="V24" s="2">
        <v>0.25169999999999998</v>
      </c>
      <c r="W24" s="2">
        <v>0.245</v>
      </c>
      <c r="X24" s="2">
        <v>0.4264</v>
      </c>
      <c r="Y24" s="2">
        <v>0.38129999999999997</v>
      </c>
    </row>
    <row r="25" spans="1:25" ht="15" customHeight="1" x14ac:dyDescent="0.2">
      <c r="A25" t="s">
        <v>22</v>
      </c>
      <c r="B25" s="77">
        <v>5.3699999999999998E-2</v>
      </c>
      <c r="C25" s="2">
        <v>6.6000000000000003E-2</v>
      </c>
      <c r="D25" s="2">
        <v>6.8099999999999994E-2</v>
      </c>
      <c r="E25" s="2">
        <v>8.8200000000000001E-2</v>
      </c>
      <c r="F25" s="2">
        <v>8.5000000000000006E-2</v>
      </c>
      <c r="G25" s="2">
        <v>9.9000000000000005E-2</v>
      </c>
      <c r="H25" s="2">
        <v>8.8499999999999995E-2</v>
      </c>
      <c r="I25" s="2">
        <v>8.4000000000000005E-2</v>
      </c>
      <c r="J25" s="2">
        <v>7.6399999999999996E-2</v>
      </c>
      <c r="K25" s="2">
        <v>0.13300000000000001</v>
      </c>
      <c r="L25" s="2">
        <v>0.13270000000000001</v>
      </c>
      <c r="M25" s="2">
        <v>0.1278</v>
      </c>
      <c r="N25" s="2">
        <v>0.1313</v>
      </c>
      <c r="O25" s="2">
        <v>0.13650000000000001</v>
      </c>
      <c r="P25" s="2">
        <v>0.14699999999999999</v>
      </c>
      <c r="Q25" s="2">
        <v>0.12470000000000001</v>
      </c>
      <c r="R25" s="2">
        <v>0.115</v>
      </c>
      <c r="S25" s="2">
        <v>0.1021</v>
      </c>
      <c r="T25" s="2">
        <v>0.1094</v>
      </c>
      <c r="U25" s="2">
        <v>0.1055</v>
      </c>
      <c r="V25" s="2">
        <v>0.1168</v>
      </c>
      <c r="W25" s="2">
        <v>0.12759999999999999</v>
      </c>
      <c r="X25" s="2">
        <v>0.13750000000000001</v>
      </c>
      <c r="Y25" s="77">
        <v>5.8900000000000001E-2</v>
      </c>
    </row>
    <row r="26" spans="1:25" ht="15" customHeight="1" x14ac:dyDescent="0.2">
      <c r="A26" t="s">
        <v>23</v>
      </c>
      <c r="B26" s="2">
        <v>0.50009999999999999</v>
      </c>
      <c r="C26" s="2">
        <v>0.42530000000000001</v>
      </c>
      <c r="D26" s="2">
        <v>0.22389999999999999</v>
      </c>
      <c r="E26" s="2">
        <v>0.2266</v>
      </c>
      <c r="F26" s="2">
        <v>1.0386</v>
      </c>
      <c r="G26" s="2">
        <v>0.89580000000000004</v>
      </c>
      <c r="H26" s="2">
        <v>0.21479999999999999</v>
      </c>
      <c r="I26" s="2">
        <v>0.2109</v>
      </c>
      <c r="J26" s="2">
        <v>0.97929999999999995</v>
      </c>
      <c r="K26" s="2">
        <v>0.92520000000000002</v>
      </c>
      <c r="L26" s="2">
        <v>0.19450000000000001</v>
      </c>
      <c r="M26" s="2">
        <v>0.1699</v>
      </c>
      <c r="N26" s="2">
        <v>0.1555</v>
      </c>
      <c r="O26" s="2">
        <v>0.14499999999999999</v>
      </c>
      <c r="P26" s="2">
        <v>0.42609999999999998</v>
      </c>
      <c r="Q26" s="2">
        <v>0.41139999999999999</v>
      </c>
      <c r="R26" s="2">
        <v>0.42530000000000001</v>
      </c>
      <c r="S26" s="2">
        <v>0.38729999999999998</v>
      </c>
      <c r="T26" s="2">
        <v>0.34360000000000002</v>
      </c>
      <c r="U26" s="2">
        <v>0.309</v>
      </c>
      <c r="V26" s="2">
        <v>0.1236</v>
      </c>
      <c r="W26" s="2">
        <v>0.1173</v>
      </c>
      <c r="X26" s="2">
        <v>0.1157</v>
      </c>
      <c r="Y26" s="2">
        <v>0.1137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2.6117499999999998</v>
      </c>
    </row>
    <row r="51" spans="2:26" ht="15" customHeight="1" x14ac:dyDescent="0.2">
      <c r="B51" t="s">
        <v>208</v>
      </c>
      <c r="C51">
        <v>150</v>
      </c>
      <c r="D51" s="3">
        <f>AVERAGE(B13,Y13)</f>
        <v>2.3365499999999999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1.7862</v>
      </c>
      <c r="R52" t="s">
        <v>319</v>
      </c>
      <c r="S52">
        <v>0.98215758355608285</v>
      </c>
    </row>
    <row r="53" spans="2:26" ht="15" customHeight="1" x14ac:dyDescent="0.2">
      <c r="B53" t="s">
        <v>210</v>
      </c>
      <c r="C53">
        <v>80</v>
      </c>
      <c r="D53" s="3">
        <f>AVERAGE(B17,Y17)</f>
        <v>1.3480500000000002</v>
      </c>
      <c r="R53" t="s">
        <v>320</v>
      </c>
      <c r="S53">
        <v>0.96463351893672389</v>
      </c>
    </row>
    <row r="54" spans="2:26" ht="15" customHeight="1" x14ac:dyDescent="0.2">
      <c r="B54" t="s">
        <v>211</v>
      </c>
      <c r="C54">
        <v>40</v>
      </c>
      <c r="D54" s="3">
        <f>AVERAGE(B19,Y19)</f>
        <v>0.66460000000000008</v>
      </c>
      <c r="R54" t="s">
        <v>321</v>
      </c>
      <c r="S54">
        <v>0.95756022272406871</v>
      </c>
    </row>
    <row r="55" spans="2:26" ht="15" customHeight="1" x14ac:dyDescent="0.2">
      <c r="B55" t="s">
        <v>212</v>
      </c>
      <c r="C55">
        <v>20</v>
      </c>
      <c r="D55" s="3">
        <f>AVERAGE(B21,Y21)</f>
        <v>0.31945000000000001</v>
      </c>
      <c r="R55" t="s">
        <v>322</v>
      </c>
      <c r="S55">
        <v>0.20014921809576944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0.17425000000000002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5.4632150817639742</v>
      </c>
      <c r="U60">
        <v>5.4632150817639742</v>
      </c>
      <c r="V60">
        <v>136.3768022624084</v>
      </c>
      <c r="W60">
        <v>8.0895461151151164E-5</v>
      </c>
    </row>
    <row r="61" spans="2:26" ht="15" customHeight="1" x14ac:dyDescent="0.2">
      <c r="R61" t="s">
        <v>326</v>
      </c>
      <c r="S61">
        <v>5</v>
      </c>
      <c r="T61">
        <v>0.2002985475217394</v>
      </c>
      <c r="U61">
        <v>4.0059709504347882E-2</v>
      </c>
    </row>
    <row r="62" spans="2:26" ht="15" customHeight="1" thickBot="1" x14ac:dyDescent="0.25">
      <c r="R62" s="15" t="s">
        <v>327</v>
      </c>
      <c r="S62" s="15">
        <v>6</v>
      </c>
      <c r="T62" s="15">
        <v>5.6635136292857133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0.15508043478260847</v>
      </c>
      <c r="T65">
        <v>0.12520199080566308</v>
      </c>
      <c r="U65">
        <v>1.2386419240195814</v>
      </c>
      <c r="V65">
        <v>0.27045495628830507</v>
      </c>
      <c r="W65">
        <v>-0.16676152856793397</v>
      </c>
      <c r="X65">
        <v>0.4769223981331509</v>
      </c>
      <c r="Y65">
        <v>-0.16676152856793397</v>
      </c>
      <c r="Z65">
        <v>0.4769223981331509</v>
      </c>
    </row>
    <row r="66" spans="18:26" ht="15" customHeight="1" thickBot="1" x14ac:dyDescent="0.25">
      <c r="R66" s="15" t="s">
        <v>340</v>
      </c>
      <c r="S66" s="15">
        <v>1.3592144927536236E-2</v>
      </c>
      <c r="T66" s="15">
        <v>1.163905566106502E-3</v>
      </c>
      <c r="U66" s="15">
        <v>11.678047878922593</v>
      </c>
      <c r="V66" s="15">
        <v>8.0895461151151029E-5</v>
      </c>
      <c r="W66" s="15">
        <v>1.060023042090686E-2</v>
      </c>
      <c r="X66" s="15">
        <v>1.6584059434165611E-2</v>
      </c>
      <c r="Y66" s="15">
        <v>1.060023042090686E-2</v>
      </c>
      <c r="Z66" s="15">
        <v>1.6584059434165611E-2</v>
      </c>
    </row>
  </sheetData>
  <pageMargins left="0.75" right="0.75" top="1" bottom="1" header="0.5" footer="0.5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B4B38-555E-462A-A78A-3F74003FEBA2}">
  <dimension ref="A1:Z66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5488</v>
      </c>
    </row>
    <row r="3" spans="1:25" ht="15" customHeight="1" x14ac:dyDescent="0.2">
      <c r="A3" t="s">
        <v>5489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2.7953999999999999</v>
      </c>
      <c r="C11" s="2">
        <v>0.1237</v>
      </c>
      <c r="D11" s="2">
        <v>0.13800000000000001</v>
      </c>
      <c r="E11" s="2">
        <v>0.53039999999999998</v>
      </c>
      <c r="F11" s="2">
        <v>0.49030000000000001</v>
      </c>
      <c r="G11" s="2">
        <v>0.307</v>
      </c>
      <c r="H11" s="2">
        <v>0.28649999999999998</v>
      </c>
      <c r="I11" s="2">
        <v>1.3551</v>
      </c>
      <c r="J11" s="2">
        <v>1.3013999999999999</v>
      </c>
      <c r="K11" s="2">
        <v>0.85470000000000002</v>
      </c>
      <c r="L11" s="2">
        <v>0.8306</v>
      </c>
      <c r="M11" s="2">
        <v>0.64759999999999995</v>
      </c>
      <c r="N11" s="2">
        <v>0.62809999999999999</v>
      </c>
      <c r="O11" s="2">
        <v>0.54849999999999999</v>
      </c>
      <c r="P11" s="2">
        <v>0.53459999999999996</v>
      </c>
      <c r="Q11" s="2">
        <v>0.24759999999999999</v>
      </c>
      <c r="R11" s="2">
        <v>0.23810000000000001</v>
      </c>
      <c r="S11" s="2">
        <v>0.35649999999999998</v>
      </c>
      <c r="T11" s="2">
        <v>0.34810000000000002</v>
      </c>
      <c r="U11" s="2">
        <v>0.13700000000000001</v>
      </c>
      <c r="V11" s="2">
        <v>0.13819999999999999</v>
      </c>
      <c r="W11" s="2">
        <v>1.0216000000000001</v>
      </c>
      <c r="X11" s="2">
        <v>0.90229999999999999</v>
      </c>
      <c r="Y11" s="77">
        <v>2.4253999999999998</v>
      </c>
    </row>
    <row r="12" spans="1:25" ht="15" customHeight="1" x14ac:dyDescent="0.2">
      <c r="A12" t="s">
        <v>9</v>
      </c>
      <c r="B12" s="2">
        <v>0.17419999999999999</v>
      </c>
      <c r="C12" s="2">
        <v>0.1603</v>
      </c>
      <c r="D12" s="2">
        <v>0.10589999999999999</v>
      </c>
      <c r="E12" s="2">
        <v>0.1099</v>
      </c>
      <c r="F12" s="2">
        <v>8.43E-2</v>
      </c>
      <c r="G12" s="2">
        <v>8.8800000000000004E-2</v>
      </c>
      <c r="H12" s="2">
        <v>0.1053</v>
      </c>
      <c r="I12" s="2">
        <v>0.12139999999999999</v>
      </c>
      <c r="J12" s="2">
        <v>0.109</v>
      </c>
      <c r="K12" s="2">
        <v>0.1007</v>
      </c>
      <c r="L12" s="2">
        <v>0.13450000000000001</v>
      </c>
      <c r="M12" s="2">
        <v>0.13800000000000001</v>
      </c>
      <c r="N12" s="2">
        <v>0.13009999999999999</v>
      </c>
      <c r="O12" s="2">
        <v>0.11749999999999999</v>
      </c>
      <c r="P12" s="2">
        <v>9.4399999999999998E-2</v>
      </c>
      <c r="Q12" s="2">
        <v>0.10059999999999999</v>
      </c>
      <c r="R12" s="2">
        <v>0.18629999999999999</v>
      </c>
      <c r="S12" s="2">
        <v>0.1724</v>
      </c>
      <c r="T12" s="2">
        <v>0.16719999999999999</v>
      </c>
      <c r="U12" s="2">
        <v>0.1555</v>
      </c>
      <c r="V12" s="2">
        <v>0.14580000000000001</v>
      </c>
      <c r="W12" s="2">
        <v>0.14499999999999999</v>
      </c>
      <c r="X12" s="2">
        <v>0.1154</v>
      </c>
      <c r="Y12" s="2">
        <v>0.1201</v>
      </c>
    </row>
    <row r="13" spans="1:25" ht="15" customHeight="1" x14ac:dyDescent="0.2">
      <c r="A13" t="s">
        <v>10</v>
      </c>
      <c r="B13" s="77">
        <v>2.4998</v>
      </c>
      <c r="C13" s="2">
        <v>0.66749999999999998</v>
      </c>
      <c r="D13" s="2">
        <v>0.60780000000000001</v>
      </c>
      <c r="E13" s="2">
        <v>0.1502</v>
      </c>
      <c r="F13" s="2">
        <v>0.13700000000000001</v>
      </c>
      <c r="G13" s="2">
        <v>0.16089999999999999</v>
      </c>
      <c r="H13" s="2">
        <v>0.1658</v>
      </c>
      <c r="I13" s="2">
        <v>0.87170000000000003</v>
      </c>
      <c r="J13" s="2">
        <v>0.79069999999999996</v>
      </c>
      <c r="K13" s="2">
        <v>0.72860000000000003</v>
      </c>
      <c r="L13" s="2">
        <v>0.67510000000000003</v>
      </c>
      <c r="M13" s="2">
        <v>9.2700000000000005E-2</v>
      </c>
      <c r="N13" s="2">
        <v>0.1003</v>
      </c>
      <c r="O13" s="2">
        <v>0.2072</v>
      </c>
      <c r="P13" s="2">
        <v>0.1915</v>
      </c>
      <c r="Q13" s="2">
        <v>0.84119999999999995</v>
      </c>
      <c r="R13" s="2">
        <v>0.79720000000000002</v>
      </c>
      <c r="S13" s="2">
        <v>0.22750000000000001</v>
      </c>
      <c r="T13" s="2">
        <v>0.24340000000000001</v>
      </c>
      <c r="U13" s="2">
        <v>0.22969999999999999</v>
      </c>
      <c r="V13" s="2">
        <v>0.22520000000000001</v>
      </c>
      <c r="W13" s="2">
        <v>0.2601</v>
      </c>
      <c r="X13" s="2">
        <v>0.23580000000000001</v>
      </c>
      <c r="Y13" s="77">
        <v>2.2305000000000001</v>
      </c>
    </row>
    <row r="14" spans="1:25" ht="15" customHeight="1" x14ac:dyDescent="0.2">
      <c r="A14" t="s">
        <v>11</v>
      </c>
      <c r="B14" s="2">
        <v>0.13039999999999999</v>
      </c>
      <c r="C14" s="2">
        <v>0.12820000000000001</v>
      </c>
      <c r="D14" s="2">
        <v>0.13639999999999999</v>
      </c>
      <c r="E14" s="2">
        <v>0.1331</v>
      </c>
      <c r="F14" s="2">
        <v>0.1007</v>
      </c>
      <c r="G14" s="2">
        <v>0.1027</v>
      </c>
      <c r="H14" s="2">
        <v>0.1043</v>
      </c>
      <c r="I14" s="2">
        <v>0.1041</v>
      </c>
      <c r="J14" s="2">
        <v>9.1700000000000004E-2</v>
      </c>
      <c r="K14" s="2">
        <v>8.6699999999999999E-2</v>
      </c>
      <c r="L14" s="2">
        <v>0.1067</v>
      </c>
      <c r="M14" s="2">
        <v>0.1103</v>
      </c>
      <c r="N14" s="2">
        <v>0.113</v>
      </c>
      <c r="O14" s="2">
        <v>0.10829999999999999</v>
      </c>
      <c r="P14" s="2">
        <v>0.1048</v>
      </c>
      <c r="Q14" s="2">
        <v>0.1099</v>
      </c>
      <c r="R14" s="2">
        <v>0.21129999999999999</v>
      </c>
      <c r="S14" s="2">
        <v>0.2102</v>
      </c>
      <c r="T14" s="2">
        <v>0.13800000000000001</v>
      </c>
      <c r="U14" s="2">
        <v>0.13689999999999999</v>
      </c>
      <c r="V14" s="2">
        <v>0.1052</v>
      </c>
      <c r="W14" s="2">
        <v>0.1037</v>
      </c>
      <c r="X14" s="2">
        <v>0.33510000000000001</v>
      </c>
      <c r="Y14" s="2">
        <v>0.34789999999999999</v>
      </c>
    </row>
    <row r="15" spans="1:25" ht="15" customHeight="1" x14ac:dyDescent="0.2">
      <c r="A15" t="s">
        <v>12</v>
      </c>
      <c r="B15" s="77">
        <v>1.8863000000000001</v>
      </c>
      <c r="C15" s="2">
        <v>0.22819999999999999</v>
      </c>
      <c r="D15" s="2">
        <v>0.2225</v>
      </c>
      <c r="E15" s="2">
        <v>0.40870000000000001</v>
      </c>
      <c r="F15" s="2">
        <v>0.42899999999999999</v>
      </c>
      <c r="G15" s="2">
        <v>0.1346</v>
      </c>
      <c r="H15" s="2">
        <v>0.1321</v>
      </c>
      <c r="I15" s="2">
        <v>0.14610000000000001</v>
      </c>
      <c r="J15" s="2">
        <v>0.1336</v>
      </c>
      <c r="K15" s="2">
        <v>0.11</v>
      </c>
      <c r="L15" s="2">
        <v>0.1129</v>
      </c>
      <c r="M15" s="2">
        <v>8.7599999999999997E-2</v>
      </c>
      <c r="N15" s="2">
        <v>9.2700000000000005E-2</v>
      </c>
      <c r="O15" s="2">
        <v>0.13869999999999999</v>
      </c>
      <c r="P15" s="2">
        <v>0.1515</v>
      </c>
      <c r="Q15" s="2">
        <v>0.17169999999999999</v>
      </c>
      <c r="R15" s="2">
        <v>0.15820000000000001</v>
      </c>
      <c r="S15" s="2">
        <v>0.10589999999999999</v>
      </c>
      <c r="T15" s="2">
        <v>0.10009999999999999</v>
      </c>
      <c r="U15" s="2">
        <v>7.2700000000000001E-2</v>
      </c>
      <c r="V15" s="2">
        <v>7.17E-2</v>
      </c>
      <c r="W15" s="2">
        <v>0.1042</v>
      </c>
      <c r="X15" s="2">
        <v>0.1038</v>
      </c>
      <c r="Y15" s="77">
        <v>1.5823</v>
      </c>
    </row>
    <row r="16" spans="1:25" ht="15" customHeight="1" x14ac:dyDescent="0.2">
      <c r="A16" t="s">
        <v>13</v>
      </c>
      <c r="B16" s="2">
        <v>0.152</v>
      </c>
      <c r="C16" s="2">
        <v>0.14299999999999999</v>
      </c>
      <c r="D16" s="2">
        <v>0.10630000000000001</v>
      </c>
      <c r="E16" s="2">
        <v>0.10150000000000001</v>
      </c>
      <c r="F16" s="2">
        <v>0.1424</v>
      </c>
      <c r="G16" s="2">
        <v>0.151</v>
      </c>
      <c r="H16" s="2">
        <v>0.1211</v>
      </c>
      <c r="I16" s="2">
        <v>0.12939999999999999</v>
      </c>
      <c r="J16" s="2">
        <v>0.1013</v>
      </c>
      <c r="K16" s="2">
        <v>0.10199999999999999</v>
      </c>
      <c r="L16" s="2">
        <v>0.1</v>
      </c>
      <c r="M16" s="2">
        <v>0.1061</v>
      </c>
      <c r="N16" s="2">
        <v>9.7799999999999998E-2</v>
      </c>
      <c r="O16" s="2">
        <v>9.0200000000000002E-2</v>
      </c>
      <c r="P16" s="2">
        <v>8.09E-2</v>
      </c>
      <c r="Q16" s="2">
        <v>8.5400000000000004E-2</v>
      </c>
      <c r="R16" s="2">
        <v>0.1328</v>
      </c>
      <c r="S16" s="2">
        <v>0.13339999999999999</v>
      </c>
      <c r="T16" s="2">
        <v>0.1079</v>
      </c>
      <c r="U16" s="2">
        <v>0.1104</v>
      </c>
      <c r="V16" s="2">
        <v>0.16619999999999999</v>
      </c>
      <c r="W16" s="2">
        <v>0.1643</v>
      </c>
      <c r="X16" s="2">
        <v>1.2353000000000001</v>
      </c>
      <c r="Y16" s="2">
        <v>1.1417999999999999</v>
      </c>
    </row>
    <row r="17" spans="1:25" ht="15" customHeight="1" x14ac:dyDescent="0.2">
      <c r="A17" t="s">
        <v>14</v>
      </c>
      <c r="B17" s="77">
        <v>1.4508000000000001</v>
      </c>
      <c r="C17" s="2">
        <v>0.1234</v>
      </c>
      <c r="D17" s="2">
        <v>0.1217</v>
      </c>
      <c r="E17" s="2">
        <v>0.1333</v>
      </c>
      <c r="F17" s="2">
        <v>0.1239</v>
      </c>
      <c r="G17" s="2">
        <v>9.4100000000000003E-2</v>
      </c>
      <c r="H17" s="2">
        <v>9.4299999999999995E-2</v>
      </c>
      <c r="I17" s="2">
        <v>9.74E-2</v>
      </c>
      <c r="J17" s="2">
        <v>9.7299999999999998E-2</v>
      </c>
      <c r="K17" s="2">
        <v>0.1096</v>
      </c>
      <c r="L17" s="2">
        <v>0.11509999999999999</v>
      </c>
      <c r="M17" s="2">
        <v>0.15770000000000001</v>
      </c>
      <c r="N17" s="2">
        <v>0.18529999999999999</v>
      </c>
      <c r="O17" s="2">
        <v>0.11550000000000001</v>
      </c>
      <c r="P17" s="2">
        <v>0.11990000000000001</v>
      </c>
      <c r="Q17" s="2">
        <v>0.107</v>
      </c>
      <c r="R17" s="2">
        <v>0.10440000000000001</v>
      </c>
      <c r="S17" s="2">
        <v>0.1298</v>
      </c>
      <c r="T17" s="2">
        <v>0.13139999999999999</v>
      </c>
      <c r="U17" s="2">
        <v>0.13170000000000001</v>
      </c>
      <c r="V17" s="2">
        <v>0.13289999999999999</v>
      </c>
      <c r="W17" s="2">
        <v>0.13289999999999999</v>
      </c>
      <c r="X17" s="2">
        <v>0.13589999999999999</v>
      </c>
      <c r="Y17" s="77">
        <v>1.2377</v>
      </c>
    </row>
    <row r="18" spans="1:25" ht="15" customHeight="1" x14ac:dyDescent="0.2">
      <c r="A18" t="s">
        <v>15</v>
      </c>
      <c r="B18" s="2">
        <v>0.30330000000000001</v>
      </c>
      <c r="C18" s="2">
        <v>0.2848</v>
      </c>
      <c r="D18" s="2">
        <v>0.13550000000000001</v>
      </c>
      <c r="E18" s="2">
        <v>0.1321</v>
      </c>
      <c r="F18" s="2">
        <v>7.3499999999999996E-2</v>
      </c>
      <c r="G18" s="2">
        <v>8.48E-2</v>
      </c>
      <c r="H18" s="2">
        <v>0.1227</v>
      </c>
      <c r="I18" s="2">
        <v>0.1346</v>
      </c>
      <c r="J18" s="2">
        <v>9.8599999999999993E-2</v>
      </c>
      <c r="K18" s="2">
        <v>9.2999999999999999E-2</v>
      </c>
      <c r="L18" s="2">
        <v>8.8999999999999996E-2</v>
      </c>
      <c r="M18" s="2">
        <v>8.5300000000000001E-2</v>
      </c>
      <c r="N18" s="2">
        <v>0.18970000000000001</v>
      </c>
      <c r="O18" s="2">
        <v>0.1792</v>
      </c>
      <c r="P18" s="2">
        <v>0.12039999999999999</v>
      </c>
      <c r="Q18" s="2">
        <v>0.1227</v>
      </c>
      <c r="R18" s="2">
        <v>0.12670000000000001</v>
      </c>
      <c r="S18" s="2">
        <v>0.1182</v>
      </c>
      <c r="T18" s="2">
        <v>9.6299999999999997E-2</v>
      </c>
      <c r="U18" s="2">
        <v>0.1017</v>
      </c>
      <c r="V18" s="2">
        <v>0.19189999999999999</v>
      </c>
      <c r="W18" s="2">
        <v>0.19120000000000001</v>
      </c>
      <c r="X18" s="2">
        <v>0.1487</v>
      </c>
      <c r="Y18" s="2">
        <v>0.15079999999999999</v>
      </c>
    </row>
    <row r="19" spans="1:25" ht="15" customHeight="1" x14ac:dyDescent="0.2">
      <c r="A19" t="s">
        <v>16</v>
      </c>
      <c r="B19" s="77">
        <v>0.71009999999999995</v>
      </c>
      <c r="C19" s="2">
        <v>8.1799999999999998E-2</v>
      </c>
      <c r="D19" s="2">
        <v>8.4000000000000005E-2</v>
      </c>
      <c r="E19" s="2">
        <v>0.9123</v>
      </c>
      <c r="F19" s="2">
        <v>0.86309999999999998</v>
      </c>
      <c r="G19" s="2">
        <v>0.25469999999999998</v>
      </c>
      <c r="H19" s="2">
        <v>0.2283</v>
      </c>
      <c r="I19" s="2">
        <v>0.27329999999999999</v>
      </c>
      <c r="J19" s="2">
        <v>0.27189999999999998</v>
      </c>
      <c r="K19" s="2">
        <v>0.107</v>
      </c>
      <c r="L19" s="2">
        <v>0.1047</v>
      </c>
      <c r="M19" s="2">
        <v>0.13120000000000001</v>
      </c>
      <c r="N19" s="2">
        <v>0.13669999999999999</v>
      </c>
      <c r="O19" s="2">
        <v>0.14460000000000001</v>
      </c>
      <c r="P19" s="2">
        <v>0.15959999999999999</v>
      </c>
      <c r="Q19" s="2">
        <v>0.1183</v>
      </c>
      <c r="R19" s="2">
        <v>0.1148</v>
      </c>
      <c r="S19" s="2">
        <v>9.1800000000000007E-2</v>
      </c>
      <c r="T19" s="2">
        <v>9.8699999999999996E-2</v>
      </c>
      <c r="U19" s="2">
        <v>9.7699999999999995E-2</v>
      </c>
      <c r="V19" s="2">
        <v>9.7000000000000003E-2</v>
      </c>
      <c r="W19" s="2">
        <v>9.7799999999999998E-2</v>
      </c>
      <c r="X19" s="2">
        <v>0.1021</v>
      </c>
      <c r="Y19" s="77">
        <v>0.62419999999999998</v>
      </c>
    </row>
    <row r="20" spans="1:25" ht="15" customHeight="1" x14ac:dyDescent="0.2">
      <c r="A20" t="s">
        <v>17</v>
      </c>
      <c r="B20" s="2">
        <v>0.1051</v>
      </c>
      <c r="C20" s="2">
        <v>9.7000000000000003E-2</v>
      </c>
      <c r="D20" s="2">
        <v>0.12470000000000001</v>
      </c>
      <c r="E20" s="2">
        <v>0.127</v>
      </c>
      <c r="F20" s="2">
        <v>0.18290000000000001</v>
      </c>
      <c r="G20" s="2">
        <v>0.1789</v>
      </c>
      <c r="H20" s="2">
        <v>0.18</v>
      </c>
      <c r="I20" s="2">
        <v>0.17330000000000001</v>
      </c>
      <c r="J20" s="2">
        <v>0.3266</v>
      </c>
      <c r="K20" s="2">
        <v>0.30620000000000003</v>
      </c>
      <c r="L20" s="2">
        <v>0.1905</v>
      </c>
      <c r="M20" s="2">
        <v>0.17369999999999999</v>
      </c>
      <c r="N20" s="2">
        <v>9.2700000000000005E-2</v>
      </c>
      <c r="O20" s="2">
        <v>8.6999999999999994E-2</v>
      </c>
      <c r="P20" s="2">
        <v>0.13900000000000001</v>
      </c>
      <c r="Q20" s="2">
        <v>0.13950000000000001</v>
      </c>
      <c r="R20" s="2">
        <v>0.19550000000000001</v>
      </c>
      <c r="S20" s="2">
        <v>0.18909999999999999</v>
      </c>
      <c r="T20" s="2">
        <v>8.3400000000000002E-2</v>
      </c>
      <c r="U20" s="2">
        <v>8.3099999999999993E-2</v>
      </c>
      <c r="V20" s="2">
        <v>8.1799999999999998E-2</v>
      </c>
      <c r="W20" s="2">
        <v>8.0299999999999996E-2</v>
      </c>
      <c r="X20" s="2">
        <v>8.7999999999999995E-2</v>
      </c>
      <c r="Y20" s="2">
        <v>8.9599999999999999E-2</v>
      </c>
    </row>
    <row r="21" spans="1:25" ht="15" customHeight="1" x14ac:dyDescent="0.2">
      <c r="A21" t="s">
        <v>18</v>
      </c>
      <c r="B21" s="77">
        <v>0.33129999999999998</v>
      </c>
      <c r="C21" s="2">
        <v>0.1021</v>
      </c>
      <c r="D21" s="2">
        <v>9.4500000000000001E-2</v>
      </c>
      <c r="E21" s="2">
        <v>0.1192</v>
      </c>
      <c r="F21" s="2">
        <v>0.10299999999999999</v>
      </c>
      <c r="G21" s="2">
        <v>9.8500000000000004E-2</v>
      </c>
      <c r="H21" s="2">
        <v>0.1033</v>
      </c>
      <c r="I21" s="2">
        <v>0.1046</v>
      </c>
      <c r="J21" s="2">
        <v>0.1017</v>
      </c>
      <c r="K21" s="2">
        <v>0.1081</v>
      </c>
      <c r="L21" s="2">
        <v>0.1051</v>
      </c>
      <c r="M21" s="2">
        <v>0.32</v>
      </c>
      <c r="N21" s="2">
        <v>0.31330000000000002</v>
      </c>
      <c r="O21" s="2">
        <v>0.1137</v>
      </c>
      <c r="P21" s="2">
        <v>0.1087</v>
      </c>
      <c r="Q21" s="2">
        <v>0.104</v>
      </c>
      <c r="R21" s="2">
        <v>0.1033</v>
      </c>
      <c r="S21" s="2">
        <v>9.0899999999999995E-2</v>
      </c>
      <c r="T21" s="2">
        <v>0.10050000000000001</v>
      </c>
      <c r="U21" s="2">
        <v>8.4500000000000006E-2</v>
      </c>
      <c r="V21" s="2">
        <v>8.3000000000000004E-2</v>
      </c>
      <c r="W21" s="2">
        <v>0.13289999999999999</v>
      </c>
      <c r="X21" s="2">
        <v>0.13339999999999999</v>
      </c>
      <c r="Y21" s="77">
        <v>0.29630000000000001</v>
      </c>
    </row>
    <row r="22" spans="1:25" ht="15" customHeight="1" x14ac:dyDescent="0.2">
      <c r="A22" t="s">
        <v>19</v>
      </c>
      <c r="B22" s="2">
        <v>0.65780000000000005</v>
      </c>
      <c r="C22" s="2">
        <v>0.55989999999999995</v>
      </c>
      <c r="D22" s="2">
        <v>0.19489999999999999</v>
      </c>
      <c r="E22" s="2">
        <v>0.1946</v>
      </c>
      <c r="F22" s="2">
        <v>0.3584</v>
      </c>
      <c r="G22" s="2">
        <v>0.35420000000000001</v>
      </c>
      <c r="H22" s="2">
        <v>0.38140000000000002</v>
      </c>
      <c r="I22" s="2">
        <v>0.36809999999999998</v>
      </c>
      <c r="J22" s="2">
        <v>0.14710000000000001</v>
      </c>
      <c r="K22" s="2">
        <v>0.13789999999999999</v>
      </c>
      <c r="L22" s="2">
        <v>0.1011</v>
      </c>
      <c r="M22" s="2">
        <v>0.1003</v>
      </c>
      <c r="N22" s="2">
        <v>1.9193</v>
      </c>
      <c r="O22" s="2">
        <v>1.8867</v>
      </c>
      <c r="P22" s="2">
        <v>0.2611</v>
      </c>
      <c r="Q22" s="2">
        <v>0.24740000000000001</v>
      </c>
      <c r="R22" s="2">
        <v>0.14849999999999999</v>
      </c>
      <c r="S22" s="2">
        <v>0.13519999999999999</v>
      </c>
      <c r="T22" s="2">
        <v>0.1154</v>
      </c>
      <c r="U22" s="2">
        <v>0.1138</v>
      </c>
      <c r="V22" s="2">
        <v>8.3599999999999994E-2</v>
      </c>
      <c r="W22" s="2">
        <v>8.1000000000000003E-2</v>
      </c>
      <c r="X22" s="2">
        <v>0.1946</v>
      </c>
      <c r="Y22" s="2">
        <v>0.18640000000000001</v>
      </c>
    </row>
    <row r="23" spans="1:25" ht="15" customHeight="1" x14ac:dyDescent="0.2">
      <c r="A23" t="s">
        <v>20</v>
      </c>
      <c r="B23" s="77">
        <v>0.19170000000000001</v>
      </c>
      <c r="C23" s="2">
        <v>9.6500000000000002E-2</v>
      </c>
      <c r="D23" s="2">
        <v>8.7800000000000003E-2</v>
      </c>
      <c r="E23" s="2">
        <v>0.11840000000000001</v>
      </c>
      <c r="F23" s="2">
        <v>0.124</v>
      </c>
      <c r="G23" s="2">
        <v>0.1983</v>
      </c>
      <c r="H23" s="2">
        <v>0.19550000000000001</v>
      </c>
      <c r="I23" s="2">
        <v>0.1027</v>
      </c>
      <c r="J23" s="2">
        <v>9.2999999999999999E-2</v>
      </c>
      <c r="K23" s="2">
        <v>8.7400000000000005E-2</v>
      </c>
      <c r="L23" s="2">
        <v>9.5000000000000001E-2</v>
      </c>
      <c r="M23" s="2">
        <v>7.9299999999999995E-2</v>
      </c>
      <c r="N23" s="2">
        <v>8.5800000000000001E-2</v>
      </c>
      <c r="O23" s="2">
        <v>0.1447</v>
      </c>
      <c r="P23" s="2">
        <v>0.14549999999999999</v>
      </c>
      <c r="Q23" s="2">
        <v>0.1258</v>
      </c>
      <c r="R23" s="2">
        <v>0.1116</v>
      </c>
      <c r="S23" s="2">
        <v>7.9000000000000001E-2</v>
      </c>
      <c r="T23" s="2">
        <v>8.3400000000000002E-2</v>
      </c>
      <c r="U23" s="2">
        <v>9.8000000000000004E-2</v>
      </c>
      <c r="V23" s="2">
        <v>9.5299999999999996E-2</v>
      </c>
      <c r="W23" s="2">
        <v>0.1024</v>
      </c>
      <c r="X23" s="2">
        <v>0.1074</v>
      </c>
      <c r="Y23" s="77">
        <v>0.16109999999999999</v>
      </c>
    </row>
    <row r="24" spans="1:25" ht="15" customHeight="1" x14ac:dyDescent="0.2">
      <c r="A24" t="s">
        <v>21</v>
      </c>
      <c r="B24" s="2">
        <v>1.8183</v>
      </c>
      <c r="C24" s="2">
        <v>1.5944</v>
      </c>
      <c r="D24" s="2">
        <v>0.36730000000000002</v>
      </c>
      <c r="E24" s="2">
        <v>0.35139999999999999</v>
      </c>
      <c r="F24" s="2">
        <v>0.14699999999999999</v>
      </c>
      <c r="G24" s="2">
        <v>0.14249999999999999</v>
      </c>
      <c r="H24" s="2">
        <v>1.9964999999999999</v>
      </c>
      <c r="I24" s="2">
        <v>1.7637</v>
      </c>
      <c r="J24" s="2">
        <v>0.59309999999999996</v>
      </c>
      <c r="K24" s="2">
        <v>0.52270000000000005</v>
      </c>
      <c r="L24" s="2">
        <v>0.17749999999999999</v>
      </c>
      <c r="M24" s="2">
        <v>0.16619999999999999</v>
      </c>
      <c r="N24" s="2">
        <v>0.12540000000000001</v>
      </c>
      <c r="O24" s="2">
        <v>0.1123</v>
      </c>
      <c r="P24" s="2">
        <v>0.12180000000000001</v>
      </c>
      <c r="Q24" s="2">
        <v>0.12690000000000001</v>
      </c>
      <c r="R24" s="2">
        <v>8.6699999999999999E-2</v>
      </c>
      <c r="S24" s="2">
        <v>8.3799999999999999E-2</v>
      </c>
      <c r="T24" s="2">
        <v>8.1100000000000005E-2</v>
      </c>
      <c r="U24" s="2">
        <v>7.8399999999999997E-2</v>
      </c>
      <c r="V24" s="2">
        <v>0.254</v>
      </c>
      <c r="W24" s="2">
        <v>0.23780000000000001</v>
      </c>
      <c r="X24" s="2">
        <v>0.11360000000000001</v>
      </c>
      <c r="Y24" s="2">
        <v>0.1124</v>
      </c>
    </row>
    <row r="25" spans="1:25" ht="15" customHeight="1" x14ac:dyDescent="0.2">
      <c r="A25" t="s">
        <v>22</v>
      </c>
      <c r="B25" s="77">
        <v>5.3999999999999999E-2</v>
      </c>
      <c r="C25" s="2">
        <v>0.20399999999999999</v>
      </c>
      <c r="D25" s="2">
        <v>0.19700000000000001</v>
      </c>
      <c r="E25" s="2">
        <v>0.18759999999999999</v>
      </c>
      <c r="F25" s="2">
        <v>0.17649999999999999</v>
      </c>
      <c r="G25" s="2">
        <v>0.12089999999999999</v>
      </c>
      <c r="H25" s="2">
        <v>0.12559999999999999</v>
      </c>
      <c r="I25" s="2">
        <v>0.1128</v>
      </c>
      <c r="J25" s="2">
        <v>8.9599999999999999E-2</v>
      </c>
      <c r="K25" s="2">
        <v>0.1133</v>
      </c>
      <c r="L25" s="2">
        <v>0.1052</v>
      </c>
      <c r="M25" s="2">
        <v>2.6751999999999998</v>
      </c>
      <c r="N25" s="2">
        <v>2.5838999999999999</v>
      </c>
      <c r="O25" s="2">
        <v>0.45639999999999997</v>
      </c>
      <c r="P25" s="2">
        <v>0.41339999999999999</v>
      </c>
      <c r="Q25" s="2">
        <v>0.12089999999999999</v>
      </c>
      <c r="R25" s="2">
        <v>0.1225</v>
      </c>
      <c r="S25" s="2">
        <v>9.7100000000000006E-2</v>
      </c>
      <c r="T25" s="2">
        <v>0.1014</v>
      </c>
      <c r="U25" s="2">
        <v>9.9000000000000005E-2</v>
      </c>
      <c r="V25" s="2">
        <v>0.10630000000000001</v>
      </c>
      <c r="W25" s="2">
        <v>0.77200000000000002</v>
      </c>
      <c r="X25" s="2">
        <v>0.74429999999999996</v>
      </c>
      <c r="Y25" s="77">
        <v>6.1100000000000002E-2</v>
      </c>
    </row>
    <row r="26" spans="1:25" ht="15" customHeight="1" x14ac:dyDescent="0.2">
      <c r="A26" t="s">
        <v>23</v>
      </c>
      <c r="B26" s="2">
        <v>0.14799999999999999</v>
      </c>
      <c r="C26" s="2">
        <v>0.13919999999999999</v>
      </c>
      <c r="D26" s="2">
        <v>0.2447</v>
      </c>
      <c r="E26" s="2">
        <v>0.2397</v>
      </c>
      <c r="F26" s="2">
        <v>0.12759999999999999</v>
      </c>
      <c r="G26" s="2">
        <v>0.1149</v>
      </c>
      <c r="H26" s="2">
        <v>0.14699999999999999</v>
      </c>
      <c r="I26" s="2">
        <v>0.13450000000000001</v>
      </c>
      <c r="J26" s="2">
        <v>0.1145</v>
      </c>
      <c r="K26" s="2">
        <v>0.108</v>
      </c>
      <c r="L26" s="2">
        <v>7.9399999999999998E-2</v>
      </c>
      <c r="M26" s="2">
        <v>7.5700000000000003E-2</v>
      </c>
      <c r="N26" s="2">
        <v>8.5999999999999993E-2</v>
      </c>
      <c r="O26" s="2">
        <v>7.5700000000000003E-2</v>
      </c>
      <c r="P26" s="2">
        <v>9.4299999999999995E-2</v>
      </c>
      <c r="Q26" s="2">
        <v>9.9500000000000005E-2</v>
      </c>
      <c r="R26" s="2">
        <v>0.92579999999999996</v>
      </c>
      <c r="S26" s="2">
        <v>0.86219999999999997</v>
      </c>
      <c r="T26" s="2">
        <v>0.20619999999999999</v>
      </c>
      <c r="U26" s="2">
        <v>0.1933</v>
      </c>
      <c r="V26" s="2">
        <v>7.5499999999999998E-2</v>
      </c>
      <c r="W26" s="2">
        <v>7.6899999999999996E-2</v>
      </c>
      <c r="X26" s="2">
        <v>0.21779999999999999</v>
      </c>
      <c r="Y26" s="2">
        <v>0.19639999999999999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2.6103999999999998</v>
      </c>
    </row>
    <row r="51" spans="2:26" ht="15" customHeight="1" x14ac:dyDescent="0.2">
      <c r="B51" t="s">
        <v>208</v>
      </c>
      <c r="C51">
        <v>150</v>
      </c>
      <c r="D51" s="3">
        <f>AVERAGE(B13,Y13)</f>
        <v>2.3651499999999999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1.7343000000000002</v>
      </c>
      <c r="R52" t="s">
        <v>319</v>
      </c>
      <c r="S52">
        <v>0.98365031491950983</v>
      </c>
    </row>
    <row r="53" spans="2:26" ht="15" customHeight="1" x14ac:dyDescent="0.2">
      <c r="B53" t="s">
        <v>210</v>
      </c>
      <c r="C53">
        <v>80</v>
      </c>
      <c r="D53" s="3">
        <f>AVERAGE(B17,Y17)</f>
        <v>1.3442500000000002</v>
      </c>
      <c r="R53" t="s">
        <v>320</v>
      </c>
      <c r="S53">
        <v>0.96756794204125085</v>
      </c>
    </row>
    <row r="54" spans="2:26" ht="15" customHeight="1" x14ac:dyDescent="0.2">
      <c r="B54" t="s">
        <v>211</v>
      </c>
      <c r="C54">
        <v>40</v>
      </c>
      <c r="D54" s="3">
        <f>AVERAGE(B19,Y19)</f>
        <v>0.66714999999999991</v>
      </c>
      <c r="R54" t="s">
        <v>321</v>
      </c>
      <c r="S54">
        <v>0.96108153044950095</v>
      </c>
    </row>
    <row r="55" spans="2:26" ht="15" customHeight="1" x14ac:dyDescent="0.2">
      <c r="B55" t="s">
        <v>212</v>
      </c>
      <c r="C55">
        <v>20</v>
      </c>
      <c r="D55" s="3">
        <f>AVERAGE(B21,Y21)</f>
        <v>0.31379999999999997</v>
      </c>
      <c r="R55" t="s">
        <v>322</v>
      </c>
      <c r="S55">
        <v>0.19187823464802495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0.1764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5.491973029627502</v>
      </c>
      <c r="U60">
        <v>5.491973029627502</v>
      </c>
      <c r="V60">
        <v>149.16844673747096</v>
      </c>
      <c r="W60">
        <v>6.5074792036872795E-5</v>
      </c>
    </row>
    <row r="61" spans="2:26" ht="15" customHeight="1" x14ac:dyDescent="0.2">
      <c r="R61" t="s">
        <v>326</v>
      </c>
      <c r="S61">
        <v>5</v>
      </c>
      <c r="T61">
        <v>0.18408628465821264</v>
      </c>
      <c r="U61">
        <v>3.6817256931642527E-2</v>
      </c>
    </row>
    <row r="62" spans="2:26" ht="15" customHeight="1" thickBot="1" x14ac:dyDescent="0.25">
      <c r="R62" s="15" t="s">
        <v>327</v>
      </c>
      <c r="S62" s="15">
        <v>6</v>
      </c>
      <c r="T62" s="15">
        <v>5.6760593142857143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0.14781811594202887</v>
      </c>
      <c r="T65">
        <v>0.1200281330038165</v>
      </c>
      <c r="U65">
        <v>1.2315289111206016</v>
      </c>
      <c r="V65">
        <v>0.27288435945590589</v>
      </c>
      <c r="W65">
        <v>-0.16072402252292151</v>
      </c>
      <c r="X65">
        <v>0.45636025440697925</v>
      </c>
      <c r="Y65">
        <v>-0.16072402252292151</v>
      </c>
      <c r="Z65">
        <v>0.45636025440697925</v>
      </c>
    </row>
    <row r="66" spans="18:26" ht="15" customHeight="1" thickBot="1" x14ac:dyDescent="0.25">
      <c r="R66" s="15" t="s">
        <v>340</v>
      </c>
      <c r="S66" s="15">
        <v>1.362787198067633E-2</v>
      </c>
      <c r="T66" s="15">
        <v>1.1158082327089851E-3</v>
      </c>
      <c r="U66" s="15">
        <v>12.213453513952183</v>
      </c>
      <c r="V66" s="15">
        <v>6.5074792036872795E-5</v>
      </c>
      <c r="W66" s="15">
        <v>1.0759595605621154E-2</v>
      </c>
      <c r="X66" s="15">
        <v>1.6496148355731505E-2</v>
      </c>
      <c r="Y66" s="15">
        <v>1.0759595605621154E-2</v>
      </c>
      <c r="Z66" s="15">
        <v>1.6496148355731505E-2</v>
      </c>
    </row>
  </sheetData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DC3B-AE6B-4F67-A45E-9521283159C6}">
  <dimension ref="A1:AA68"/>
  <sheetViews>
    <sheetView topLeftCell="A34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5494</v>
      </c>
    </row>
    <row r="3" spans="1:25" ht="15" customHeight="1" x14ac:dyDescent="0.2">
      <c r="A3" s="60" t="s">
        <v>5495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2.7875999999999999</v>
      </c>
      <c r="C11" s="62">
        <v>0.32540000000000002</v>
      </c>
      <c r="D11" s="62">
        <v>0.31159999999999999</v>
      </c>
      <c r="E11" s="62">
        <v>0.2636</v>
      </c>
      <c r="F11" s="62">
        <v>0.24429999999999999</v>
      </c>
      <c r="G11" s="62">
        <v>1.26</v>
      </c>
      <c r="H11" s="62">
        <v>1.1681999999999999</v>
      </c>
      <c r="I11" s="62">
        <v>0.51800000000000002</v>
      </c>
      <c r="J11" s="62">
        <v>0.52159999999999995</v>
      </c>
      <c r="K11" s="62">
        <v>0.42649999999999999</v>
      </c>
      <c r="L11" s="62">
        <v>0.39760000000000001</v>
      </c>
      <c r="M11" s="62">
        <v>7.1300000000000002E-2</v>
      </c>
      <c r="N11" s="62">
        <v>7.2499999999999995E-2</v>
      </c>
      <c r="O11" s="62">
        <v>0.2402</v>
      </c>
      <c r="P11" s="62">
        <v>0.247</v>
      </c>
      <c r="Q11" s="62">
        <v>0.1278</v>
      </c>
      <c r="R11" s="62">
        <v>0.1386</v>
      </c>
      <c r="S11" s="62">
        <v>1.6841999999999999</v>
      </c>
      <c r="T11" s="62">
        <v>1.5798000000000001</v>
      </c>
      <c r="U11" s="62">
        <v>0.35339999999999999</v>
      </c>
      <c r="V11" s="62">
        <v>0.35120000000000001</v>
      </c>
      <c r="W11" s="62">
        <v>0.24349999999999999</v>
      </c>
      <c r="X11" s="62">
        <v>0.24410000000000001</v>
      </c>
      <c r="Y11" s="74">
        <v>2.5996999999999999</v>
      </c>
    </row>
    <row r="12" spans="1:25" ht="15" customHeight="1" x14ac:dyDescent="0.2">
      <c r="A12" s="60" t="s">
        <v>9</v>
      </c>
      <c r="B12" s="62">
        <v>0.72460000000000002</v>
      </c>
      <c r="C12" s="62">
        <v>0.66139999999999999</v>
      </c>
      <c r="D12" s="62">
        <v>0.31630000000000003</v>
      </c>
      <c r="E12" s="62">
        <v>0.29509999999999997</v>
      </c>
      <c r="F12" s="62">
        <v>0.4597</v>
      </c>
      <c r="G12" s="62">
        <v>0.42770000000000002</v>
      </c>
      <c r="H12" s="62">
        <v>0.37359999999999999</v>
      </c>
      <c r="I12" s="62">
        <v>0.34139999999999998</v>
      </c>
      <c r="J12" s="62">
        <v>0.23400000000000001</v>
      </c>
      <c r="K12" s="62">
        <v>0.22789999999999999</v>
      </c>
      <c r="L12" s="62">
        <v>0.36409999999999998</v>
      </c>
      <c r="M12" s="62">
        <v>0.34789999999999999</v>
      </c>
      <c r="N12" s="62">
        <v>0.31480000000000002</v>
      </c>
      <c r="O12" s="62">
        <v>0.29349999999999998</v>
      </c>
      <c r="P12" s="62">
        <v>1.2836000000000001</v>
      </c>
      <c r="Q12" s="62">
        <v>1.1178999999999999</v>
      </c>
      <c r="R12" s="62">
        <v>0.40870000000000001</v>
      </c>
      <c r="S12" s="62">
        <v>0.37090000000000001</v>
      </c>
      <c r="T12" s="62">
        <v>0.29199999999999998</v>
      </c>
      <c r="U12" s="62">
        <v>0.2792</v>
      </c>
      <c r="V12" s="62">
        <v>0.13769999999999999</v>
      </c>
      <c r="W12" s="62">
        <v>0.1353</v>
      </c>
      <c r="X12" s="62">
        <v>2.1343000000000001</v>
      </c>
      <c r="Y12" s="62">
        <v>2.0055999999999998</v>
      </c>
    </row>
    <row r="13" spans="1:25" ht="15" customHeight="1" x14ac:dyDescent="0.2">
      <c r="A13" s="60" t="s">
        <v>10</v>
      </c>
      <c r="B13" s="74">
        <v>2.4224000000000001</v>
      </c>
      <c r="C13" s="62">
        <v>0.14799999999999999</v>
      </c>
      <c r="D13" s="62">
        <v>0.1406</v>
      </c>
      <c r="E13" s="62">
        <v>1.0774999999999999</v>
      </c>
      <c r="F13" s="62">
        <v>1.0283</v>
      </c>
      <c r="G13" s="62">
        <v>1.5612999999999999</v>
      </c>
      <c r="H13" s="62">
        <v>1.5229999999999999</v>
      </c>
      <c r="I13" s="62">
        <v>0.16819999999999999</v>
      </c>
      <c r="J13" s="62">
        <v>0.15429999999999999</v>
      </c>
      <c r="K13" s="62">
        <v>1.6336999999999999</v>
      </c>
      <c r="L13" s="62">
        <v>1.6108</v>
      </c>
      <c r="M13" s="62">
        <v>1.3529</v>
      </c>
      <c r="N13" s="62">
        <v>1.3117000000000001</v>
      </c>
      <c r="O13" s="62">
        <v>0.1091</v>
      </c>
      <c r="P13" s="62">
        <v>0.1106</v>
      </c>
      <c r="Q13" s="62">
        <v>8.8400000000000006E-2</v>
      </c>
      <c r="R13" s="62">
        <v>8.5199999999999998E-2</v>
      </c>
      <c r="S13" s="62">
        <v>9.7900000000000001E-2</v>
      </c>
      <c r="T13" s="62">
        <v>9.8000000000000004E-2</v>
      </c>
      <c r="U13" s="62">
        <v>0.11890000000000001</v>
      </c>
      <c r="V13" s="62">
        <v>0.1293</v>
      </c>
      <c r="W13" s="62">
        <v>0.18720000000000001</v>
      </c>
      <c r="X13" s="62">
        <v>0.1842</v>
      </c>
      <c r="Y13" s="74">
        <v>2.3197999999999999</v>
      </c>
    </row>
    <row r="14" spans="1:25" ht="15" customHeight="1" x14ac:dyDescent="0.2">
      <c r="A14" s="60" t="s">
        <v>11</v>
      </c>
      <c r="B14" s="62">
        <v>2.1880000000000002</v>
      </c>
      <c r="C14" s="62">
        <v>2.0350000000000001</v>
      </c>
      <c r="D14" s="62">
        <v>0.99950000000000006</v>
      </c>
      <c r="E14" s="62">
        <v>0.88959999999999995</v>
      </c>
      <c r="F14" s="62">
        <v>0.1656</v>
      </c>
      <c r="G14" s="62">
        <v>0.16420000000000001</v>
      </c>
      <c r="H14" s="62">
        <v>0.82040000000000002</v>
      </c>
      <c r="I14" s="62">
        <v>0.78490000000000004</v>
      </c>
      <c r="J14" s="62">
        <v>0.1643</v>
      </c>
      <c r="K14" s="62">
        <v>0.154</v>
      </c>
      <c r="L14" s="62">
        <v>0.14180000000000001</v>
      </c>
      <c r="M14" s="62">
        <v>0.1469</v>
      </c>
      <c r="N14" s="62">
        <v>0.21279999999999999</v>
      </c>
      <c r="O14" s="62">
        <v>0.1956</v>
      </c>
      <c r="P14" s="62">
        <v>0.17649999999999999</v>
      </c>
      <c r="Q14" s="62">
        <v>0.1699</v>
      </c>
      <c r="R14" s="62">
        <v>1.0026999999999999</v>
      </c>
      <c r="S14" s="62">
        <v>0.89759999999999995</v>
      </c>
      <c r="T14" s="62">
        <v>0.44490000000000002</v>
      </c>
      <c r="U14" s="62">
        <v>0.4219</v>
      </c>
      <c r="V14" s="62">
        <v>0.28349999999999997</v>
      </c>
      <c r="W14" s="62">
        <v>0.27250000000000002</v>
      </c>
      <c r="X14" s="62">
        <v>0.435</v>
      </c>
      <c r="Y14" s="62">
        <v>0.44590000000000002</v>
      </c>
    </row>
    <row r="15" spans="1:25" ht="15" customHeight="1" x14ac:dyDescent="0.2">
      <c r="A15" s="60" t="s">
        <v>12</v>
      </c>
      <c r="B15" s="74">
        <v>1.8129999999999999</v>
      </c>
      <c r="C15" s="62">
        <v>0.20169999999999999</v>
      </c>
      <c r="D15" s="62">
        <v>0.17749999999999999</v>
      </c>
      <c r="E15" s="62">
        <v>0.1331</v>
      </c>
      <c r="F15" s="62">
        <v>0.1288</v>
      </c>
      <c r="G15" s="62">
        <v>0.1323</v>
      </c>
      <c r="H15" s="62">
        <v>0.12139999999999999</v>
      </c>
      <c r="I15" s="62">
        <v>0.1547</v>
      </c>
      <c r="J15" s="62">
        <v>0.15040000000000001</v>
      </c>
      <c r="K15" s="62">
        <v>0.27839999999999998</v>
      </c>
      <c r="L15" s="62">
        <v>0.25919999999999999</v>
      </c>
      <c r="M15" s="62">
        <v>0.11119999999999999</v>
      </c>
      <c r="N15" s="62">
        <v>0.1147</v>
      </c>
      <c r="O15" s="62">
        <v>0.1741</v>
      </c>
      <c r="P15" s="62">
        <v>0.16800000000000001</v>
      </c>
      <c r="Q15" s="62">
        <v>0.58150000000000002</v>
      </c>
      <c r="R15" s="62">
        <v>0.59450000000000003</v>
      </c>
      <c r="S15" s="62">
        <v>0.24540000000000001</v>
      </c>
      <c r="T15" s="62">
        <v>0.23319999999999999</v>
      </c>
      <c r="U15" s="62">
        <v>0.13270000000000001</v>
      </c>
      <c r="V15" s="62">
        <v>0.1391</v>
      </c>
      <c r="W15" s="62">
        <v>0.106</v>
      </c>
      <c r="X15" s="62">
        <v>0.1037</v>
      </c>
      <c r="Y15" s="74">
        <v>1.6687000000000001</v>
      </c>
    </row>
    <row r="16" spans="1:25" ht="15" customHeight="1" x14ac:dyDescent="0.2">
      <c r="A16" s="60" t="s">
        <v>13</v>
      </c>
      <c r="B16" s="62">
        <v>0.13950000000000001</v>
      </c>
      <c r="C16" s="62">
        <v>0.1177</v>
      </c>
      <c r="D16" s="62">
        <v>0.1128</v>
      </c>
      <c r="E16" s="62">
        <v>0.1173</v>
      </c>
      <c r="F16" s="62">
        <v>0.1101</v>
      </c>
      <c r="G16" s="62">
        <v>0.12089999999999999</v>
      </c>
      <c r="H16" s="62">
        <v>0.15640000000000001</v>
      </c>
      <c r="I16" s="62">
        <v>0.15090000000000001</v>
      </c>
      <c r="J16" s="62">
        <v>0.16420000000000001</v>
      </c>
      <c r="K16" s="62">
        <v>0.15759999999999999</v>
      </c>
      <c r="L16" s="62">
        <v>0.1492</v>
      </c>
      <c r="M16" s="62">
        <v>0.1419</v>
      </c>
      <c r="N16" s="62">
        <v>0.16020000000000001</v>
      </c>
      <c r="O16" s="62">
        <v>0.15129999999999999</v>
      </c>
      <c r="P16" s="62">
        <v>0.155</v>
      </c>
      <c r="Q16" s="62">
        <v>0.1527</v>
      </c>
      <c r="R16" s="62">
        <v>0.14879999999999999</v>
      </c>
      <c r="S16" s="62">
        <v>0.1411</v>
      </c>
      <c r="T16" s="62">
        <v>0.1346</v>
      </c>
      <c r="U16" s="62">
        <v>0.13589999999999999</v>
      </c>
      <c r="V16" s="62">
        <v>0.13750000000000001</v>
      </c>
      <c r="W16" s="62">
        <v>0.14360000000000001</v>
      </c>
      <c r="X16" s="62">
        <v>0.13300000000000001</v>
      </c>
      <c r="Y16" s="62">
        <v>0.13650000000000001</v>
      </c>
    </row>
    <row r="17" spans="1:25" ht="15" customHeight="1" x14ac:dyDescent="0.2">
      <c r="A17" s="60" t="s">
        <v>14</v>
      </c>
      <c r="B17" s="74">
        <v>1.4017999999999999</v>
      </c>
      <c r="C17" s="62">
        <v>0.13980000000000001</v>
      </c>
      <c r="D17" s="62">
        <v>0.14499999999999999</v>
      </c>
      <c r="E17" s="62">
        <v>0.1013</v>
      </c>
      <c r="F17" s="62">
        <v>0.10349999999999999</v>
      </c>
      <c r="G17" s="62">
        <v>0.15939999999999999</v>
      </c>
      <c r="H17" s="62">
        <v>0.17960000000000001</v>
      </c>
      <c r="I17" s="62">
        <v>0.17230000000000001</v>
      </c>
      <c r="J17" s="62">
        <v>0.16889999999999999</v>
      </c>
      <c r="K17" s="62">
        <v>0.1215</v>
      </c>
      <c r="L17" s="62">
        <v>0.12189999999999999</v>
      </c>
      <c r="M17" s="62">
        <v>0.35610000000000003</v>
      </c>
      <c r="N17" s="62">
        <v>0.35299999999999998</v>
      </c>
      <c r="O17" s="62">
        <v>0.1744</v>
      </c>
      <c r="P17" s="62">
        <v>0.1633</v>
      </c>
      <c r="Q17" s="62">
        <v>0.21440000000000001</v>
      </c>
      <c r="R17" s="62">
        <v>0.2339</v>
      </c>
      <c r="S17" s="62">
        <v>1.7753000000000001</v>
      </c>
      <c r="T17" s="62">
        <v>1.7007000000000001</v>
      </c>
      <c r="U17" s="62">
        <v>0.1883</v>
      </c>
      <c r="V17" s="62">
        <v>0.18310000000000001</v>
      </c>
      <c r="W17" s="62">
        <v>0.154</v>
      </c>
      <c r="X17" s="62">
        <v>0.15509999999999999</v>
      </c>
      <c r="Y17" s="74">
        <v>1.3154999999999999</v>
      </c>
    </row>
    <row r="18" spans="1:25" ht="15" customHeight="1" x14ac:dyDescent="0.2">
      <c r="A18" s="60" t="s">
        <v>15</v>
      </c>
      <c r="B18" s="62">
        <v>0.1404</v>
      </c>
      <c r="C18" s="62">
        <v>0.1268</v>
      </c>
      <c r="D18" s="62">
        <v>0.1338</v>
      </c>
      <c r="E18" s="62">
        <v>0.1295</v>
      </c>
      <c r="F18" s="62">
        <v>9.64E-2</v>
      </c>
      <c r="G18" s="62">
        <v>9.3100000000000002E-2</v>
      </c>
      <c r="H18" s="62">
        <v>0.12839999999999999</v>
      </c>
      <c r="I18" s="62">
        <v>0.13300000000000001</v>
      </c>
      <c r="J18" s="62">
        <v>0.19750000000000001</v>
      </c>
      <c r="K18" s="62">
        <v>0.1658</v>
      </c>
      <c r="L18" s="62">
        <v>0.2024</v>
      </c>
      <c r="M18" s="62">
        <v>0.19550000000000001</v>
      </c>
      <c r="N18" s="62">
        <v>0.13519999999999999</v>
      </c>
      <c r="O18" s="62">
        <v>0.13900000000000001</v>
      </c>
      <c r="P18" s="62">
        <v>0.14699999999999999</v>
      </c>
      <c r="Q18" s="62">
        <v>0.14929999999999999</v>
      </c>
      <c r="R18" s="62">
        <v>0.14649999999999999</v>
      </c>
      <c r="S18" s="62">
        <v>0.1318</v>
      </c>
      <c r="T18" s="62">
        <v>0.1709</v>
      </c>
      <c r="U18" s="62">
        <v>0.17119999999999999</v>
      </c>
      <c r="V18" s="62">
        <v>0.2485</v>
      </c>
      <c r="W18" s="62">
        <v>0.2341</v>
      </c>
      <c r="X18" s="62">
        <v>0.1007</v>
      </c>
      <c r="Y18" s="62">
        <v>0.1051</v>
      </c>
    </row>
    <row r="19" spans="1:25" ht="15" customHeight="1" x14ac:dyDescent="0.2">
      <c r="A19" s="60" t="s">
        <v>16</v>
      </c>
      <c r="B19" s="74">
        <v>0.61580000000000001</v>
      </c>
      <c r="C19" s="62">
        <v>0.24229999999999999</v>
      </c>
      <c r="D19" s="62">
        <v>0.23799999999999999</v>
      </c>
      <c r="E19" s="62">
        <v>0.1118</v>
      </c>
      <c r="F19" s="62">
        <v>0.12570000000000001</v>
      </c>
      <c r="G19" s="62">
        <v>0.13700000000000001</v>
      </c>
      <c r="H19" s="62">
        <v>0.13739999999999999</v>
      </c>
      <c r="I19" s="62">
        <v>0.10970000000000001</v>
      </c>
      <c r="J19" s="62">
        <v>0.1081</v>
      </c>
      <c r="K19" s="62">
        <v>0.1595</v>
      </c>
      <c r="L19" s="62">
        <v>0.1479</v>
      </c>
      <c r="M19" s="62">
        <v>0.155</v>
      </c>
      <c r="N19" s="62">
        <v>0.17510000000000001</v>
      </c>
      <c r="O19" s="62">
        <v>0.151</v>
      </c>
      <c r="P19" s="62">
        <v>0.15110000000000001</v>
      </c>
      <c r="Q19" s="62">
        <v>0.151</v>
      </c>
      <c r="R19" s="62">
        <v>0.15190000000000001</v>
      </c>
      <c r="S19" s="62">
        <v>0.16070000000000001</v>
      </c>
      <c r="T19" s="62">
        <v>0.16020000000000001</v>
      </c>
      <c r="U19" s="62">
        <v>0.16389999999999999</v>
      </c>
      <c r="V19" s="62">
        <v>0.1641</v>
      </c>
      <c r="W19" s="62">
        <v>0.1411</v>
      </c>
      <c r="X19" s="62">
        <v>0.14050000000000001</v>
      </c>
      <c r="Y19" s="74">
        <v>0.63380000000000003</v>
      </c>
    </row>
    <row r="20" spans="1:25" ht="15" customHeight="1" x14ac:dyDescent="0.2">
      <c r="A20" s="60" t="s">
        <v>17</v>
      </c>
      <c r="B20" s="62">
        <v>0.12690000000000001</v>
      </c>
      <c r="C20" s="62">
        <v>0.1177</v>
      </c>
      <c r="D20" s="62">
        <v>0.10879999999999999</v>
      </c>
      <c r="E20" s="62">
        <v>0.1144</v>
      </c>
      <c r="F20" s="62">
        <v>0.11509999999999999</v>
      </c>
      <c r="G20" s="62">
        <v>0.1132</v>
      </c>
      <c r="H20" s="62">
        <v>0.28120000000000001</v>
      </c>
      <c r="I20" s="62">
        <v>0.26</v>
      </c>
      <c r="J20" s="62">
        <v>0.13780000000000001</v>
      </c>
      <c r="K20" s="62">
        <v>0.1321</v>
      </c>
      <c r="L20" s="62">
        <v>0.1489</v>
      </c>
      <c r="M20" s="62">
        <v>0.1399</v>
      </c>
      <c r="N20" s="62">
        <v>0.1147</v>
      </c>
      <c r="O20" s="62">
        <v>0.1009</v>
      </c>
      <c r="P20" s="62">
        <v>0.1431</v>
      </c>
      <c r="Q20" s="62">
        <v>0.1464</v>
      </c>
      <c r="R20" s="62">
        <v>0.105</v>
      </c>
      <c r="S20" s="62">
        <v>9.4299999999999995E-2</v>
      </c>
      <c r="T20" s="62">
        <v>0.1547</v>
      </c>
      <c r="U20" s="62">
        <v>0.14630000000000001</v>
      </c>
      <c r="V20" s="62">
        <v>1.3592</v>
      </c>
      <c r="W20" s="62">
        <v>1.1948000000000001</v>
      </c>
      <c r="X20" s="62">
        <v>1.2513000000000001</v>
      </c>
      <c r="Y20" s="62">
        <v>1.1333</v>
      </c>
    </row>
    <row r="21" spans="1:25" ht="15" customHeight="1" x14ac:dyDescent="0.2">
      <c r="A21" s="60" t="s">
        <v>18</v>
      </c>
      <c r="B21" s="74">
        <v>0.30430000000000001</v>
      </c>
      <c r="C21" s="62">
        <v>0.1704</v>
      </c>
      <c r="D21" s="62">
        <v>0.15629999999999999</v>
      </c>
      <c r="E21" s="62">
        <v>0.3422</v>
      </c>
      <c r="F21" s="62">
        <v>0.35289999999999999</v>
      </c>
      <c r="G21" s="62">
        <v>1.5189999999999999</v>
      </c>
      <c r="H21" s="62">
        <v>1.5065999999999999</v>
      </c>
      <c r="I21" s="62">
        <v>1.5027999999999999</v>
      </c>
      <c r="J21" s="62">
        <v>1.5341</v>
      </c>
      <c r="K21" s="62">
        <v>0.4839</v>
      </c>
      <c r="L21" s="62">
        <v>0.4839</v>
      </c>
      <c r="M21" s="62">
        <v>0.83360000000000001</v>
      </c>
      <c r="N21" s="62">
        <v>0.80449999999999999</v>
      </c>
      <c r="O21" s="62">
        <v>0.13819999999999999</v>
      </c>
      <c r="P21" s="62">
        <v>0.13450000000000001</v>
      </c>
      <c r="Q21" s="62">
        <v>0.14399999999999999</v>
      </c>
      <c r="R21" s="62">
        <v>0.15290000000000001</v>
      </c>
      <c r="S21" s="62">
        <v>0.32640000000000002</v>
      </c>
      <c r="T21" s="62">
        <v>0.32250000000000001</v>
      </c>
      <c r="U21" s="62">
        <v>0.22070000000000001</v>
      </c>
      <c r="V21" s="62">
        <v>0.22919999999999999</v>
      </c>
      <c r="W21" s="62">
        <v>0.1459</v>
      </c>
      <c r="X21" s="62">
        <v>0.15190000000000001</v>
      </c>
      <c r="Y21" s="74">
        <v>0.33169999999999999</v>
      </c>
    </row>
    <row r="22" spans="1:25" ht="15" customHeight="1" x14ac:dyDescent="0.2">
      <c r="A22" s="60" t="s">
        <v>19</v>
      </c>
      <c r="B22" s="62">
        <v>0.19289999999999999</v>
      </c>
      <c r="C22" s="62">
        <v>0.16320000000000001</v>
      </c>
      <c r="D22" s="62">
        <v>0.15090000000000001</v>
      </c>
      <c r="E22" s="62">
        <v>0.14929999999999999</v>
      </c>
      <c r="F22" s="62">
        <v>0.187</v>
      </c>
      <c r="G22" s="62">
        <v>0.18479999999999999</v>
      </c>
      <c r="H22" s="62">
        <v>0.14799999999999999</v>
      </c>
      <c r="I22" s="62">
        <v>0.1525</v>
      </c>
      <c r="J22" s="62">
        <v>0.11990000000000001</v>
      </c>
      <c r="K22" s="62">
        <v>0.1108</v>
      </c>
      <c r="L22" s="62">
        <v>0.1036</v>
      </c>
      <c r="M22" s="62">
        <v>0.1128</v>
      </c>
      <c r="N22" s="62">
        <v>0.1</v>
      </c>
      <c r="O22" s="62">
        <v>9.7699999999999995E-2</v>
      </c>
      <c r="P22" s="62">
        <v>0.2059</v>
      </c>
      <c r="Q22" s="62">
        <v>0.2051</v>
      </c>
      <c r="R22" s="62">
        <v>0.24840000000000001</v>
      </c>
      <c r="S22" s="62">
        <v>0.23810000000000001</v>
      </c>
      <c r="T22" s="62">
        <v>0.20799999999999999</v>
      </c>
      <c r="U22" s="62">
        <v>0.19239999999999999</v>
      </c>
      <c r="V22" s="62">
        <v>0.1095</v>
      </c>
      <c r="W22" s="62">
        <v>0.11600000000000001</v>
      </c>
      <c r="X22" s="62">
        <v>0.1076</v>
      </c>
      <c r="Y22" s="62">
        <v>0.1124</v>
      </c>
    </row>
    <row r="23" spans="1:25" ht="15" customHeight="1" x14ac:dyDescent="0.2">
      <c r="A23" s="60" t="s">
        <v>20</v>
      </c>
      <c r="B23" s="74">
        <v>0.1673</v>
      </c>
      <c r="C23" s="62">
        <v>0.15190000000000001</v>
      </c>
      <c r="D23" s="62">
        <v>0.15579999999999999</v>
      </c>
      <c r="E23" s="62">
        <v>0.16189999999999999</v>
      </c>
      <c r="F23" s="62">
        <v>0.1678</v>
      </c>
      <c r="G23" s="62">
        <v>0.14130000000000001</v>
      </c>
      <c r="H23" s="62">
        <v>0.14380000000000001</v>
      </c>
      <c r="I23" s="62">
        <v>0.13930000000000001</v>
      </c>
      <c r="J23" s="62">
        <v>0.14560000000000001</v>
      </c>
      <c r="K23" s="62">
        <v>0.73229999999999995</v>
      </c>
      <c r="L23" s="62">
        <v>0.67310000000000003</v>
      </c>
      <c r="M23" s="62">
        <v>0.43330000000000002</v>
      </c>
      <c r="N23" s="62">
        <v>0.4294</v>
      </c>
      <c r="O23" s="62">
        <v>0.47410000000000002</v>
      </c>
      <c r="P23" s="62">
        <v>0.4229</v>
      </c>
      <c r="Q23" s="62">
        <v>0.61850000000000005</v>
      </c>
      <c r="R23" s="62">
        <v>0.60340000000000005</v>
      </c>
      <c r="S23" s="62">
        <v>0.83440000000000003</v>
      </c>
      <c r="T23" s="62">
        <v>0.77110000000000001</v>
      </c>
      <c r="U23" s="62">
        <v>0.53649999999999998</v>
      </c>
      <c r="V23" s="62">
        <v>0.50519999999999998</v>
      </c>
      <c r="W23" s="62">
        <v>0.72519999999999996</v>
      </c>
      <c r="X23" s="62">
        <v>0.68200000000000005</v>
      </c>
      <c r="Y23" s="74">
        <v>0.187</v>
      </c>
    </row>
    <row r="24" spans="1:25" ht="15" customHeight="1" x14ac:dyDescent="0.2">
      <c r="A24" s="60" t="s">
        <v>21</v>
      </c>
      <c r="B24" s="62">
        <v>0.1166</v>
      </c>
      <c r="C24" s="62">
        <v>9.9599999999999994E-2</v>
      </c>
      <c r="D24" s="62">
        <v>0.13700000000000001</v>
      </c>
      <c r="E24" s="62">
        <v>0.13730000000000001</v>
      </c>
      <c r="F24" s="62">
        <v>0.182</v>
      </c>
      <c r="G24" s="62">
        <v>0.16869999999999999</v>
      </c>
      <c r="H24" s="62">
        <v>0.22259999999999999</v>
      </c>
      <c r="I24" s="62">
        <v>0.20830000000000001</v>
      </c>
      <c r="J24" s="62">
        <v>0.52100000000000002</v>
      </c>
      <c r="K24" s="62">
        <v>0.47039999999999998</v>
      </c>
      <c r="L24" s="62">
        <v>9.9699999999999997E-2</v>
      </c>
      <c r="M24" s="62">
        <v>9.3899999999999997E-2</v>
      </c>
      <c r="N24" s="62">
        <v>1.0889</v>
      </c>
      <c r="O24" s="62">
        <v>0.97070000000000001</v>
      </c>
      <c r="P24" s="62">
        <v>0.1201</v>
      </c>
      <c r="Q24" s="62">
        <v>0.11940000000000001</v>
      </c>
      <c r="R24" s="62">
        <v>1.2212000000000001</v>
      </c>
      <c r="S24" s="62">
        <v>1.1228</v>
      </c>
      <c r="T24" s="62">
        <v>0.1265</v>
      </c>
      <c r="U24" s="62">
        <v>0.1181</v>
      </c>
      <c r="V24" s="62">
        <v>0.39710000000000001</v>
      </c>
      <c r="W24" s="62">
        <v>0.35560000000000003</v>
      </c>
      <c r="X24" s="62">
        <v>0.35670000000000002</v>
      </c>
      <c r="Y24" s="62">
        <v>0.35549999999999998</v>
      </c>
    </row>
    <row r="25" spans="1:25" ht="15" customHeight="1" x14ac:dyDescent="0.2">
      <c r="A25" s="60" t="s">
        <v>22</v>
      </c>
      <c r="B25" s="74">
        <v>4.7800000000000002E-2</v>
      </c>
      <c r="C25" s="62">
        <v>0.2114</v>
      </c>
      <c r="D25" s="62">
        <v>0.19409999999999999</v>
      </c>
      <c r="E25" s="62">
        <v>0.1217</v>
      </c>
      <c r="F25" s="62">
        <v>0.1411</v>
      </c>
      <c r="G25" s="62">
        <v>0.10979999999999999</v>
      </c>
      <c r="H25" s="62">
        <v>0.11840000000000001</v>
      </c>
      <c r="I25" s="62">
        <v>0.2306</v>
      </c>
      <c r="J25" s="62">
        <v>0.23080000000000001</v>
      </c>
      <c r="K25" s="62">
        <v>0.18559999999999999</v>
      </c>
      <c r="L25" s="62">
        <v>0.15540000000000001</v>
      </c>
      <c r="M25" s="62">
        <v>0.1361</v>
      </c>
      <c r="N25" s="62">
        <v>0.12759999999999999</v>
      </c>
      <c r="O25" s="62">
        <v>0.1173</v>
      </c>
      <c r="P25" s="62">
        <v>0.1201</v>
      </c>
      <c r="Q25" s="62">
        <v>0.15329999999999999</v>
      </c>
      <c r="R25" s="62">
        <v>0.15409999999999999</v>
      </c>
      <c r="S25" s="62">
        <v>0.2029</v>
      </c>
      <c r="T25" s="62">
        <v>0.2031</v>
      </c>
      <c r="U25" s="62">
        <v>0.54749999999999999</v>
      </c>
      <c r="V25" s="62">
        <v>0.52990000000000004</v>
      </c>
      <c r="W25" s="62">
        <v>0.22919999999999999</v>
      </c>
      <c r="X25" s="62">
        <v>0.22420000000000001</v>
      </c>
      <c r="Y25" s="74">
        <v>7.0099999999999996E-2</v>
      </c>
    </row>
    <row r="26" spans="1:25" ht="15" customHeight="1" x14ac:dyDescent="0.2">
      <c r="A26" s="60" t="s">
        <v>23</v>
      </c>
      <c r="B26" s="62">
        <v>0.74750000000000005</v>
      </c>
      <c r="C26" s="62">
        <v>0.62629999999999997</v>
      </c>
      <c r="D26" s="62">
        <v>0.25700000000000001</v>
      </c>
      <c r="E26" s="62">
        <v>0.24310000000000001</v>
      </c>
      <c r="F26" s="62">
        <v>0.2944</v>
      </c>
      <c r="G26" s="62">
        <v>0.26550000000000001</v>
      </c>
      <c r="H26" s="62">
        <v>2.6648000000000001</v>
      </c>
      <c r="I26" s="62">
        <v>2.4887000000000001</v>
      </c>
      <c r="J26" s="62">
        <v>0.1769</v>
      </c>
      <c r="K26" s="62">
        <v>0.16370000000000001</v>
      </c>
      <c r="L26" s="62">
        <v>1.3275999999999999</v>
      </c>
      <c r="M26" s="62">
        <v>1.2243999999999999</v>
      </c>
      <c r="N26" s="62">
        <v>0.2155</v>
      </c>
      <c r="O26" s="62">
        <v>0.2011</v>
      </c>
      <c r="P26" s="62">
        <v>0.14380000000000001</v>
      </c>
      <c r="Q26" s="62">
        <v>0.14779999999999999</v>
      </c>
      <c r="R26" s="62">
        <v>0.14499999999999999</v>
      </c>
      <c r="S26" s="62">
        <v>0.14610000000000001</v>
      </c>
      <c r="T26" s="62">
        <v>0.1245</v>
      </c>
      <c r="U26" s="62">
        <v>0.12429999999999999</v>
      </c>
      <c r="V26" s="62">
        <v>0.1229</v>
      </c>
      <c r="W26" s="62">
        <v>0.12720000000000001</v>
      </c>
      <c r="X26" s="62">
        <v>1.4419999999999999</v>
      </c>
      <c r="Y26" s="62">
        <v>1.3152999999999999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7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7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7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7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7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7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7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7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7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7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7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7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7" ht="12.75" x14ac:dyDescent="0.2">
      <c r="A46" s="60" t="s">
        <v>369</v>
      </c>
    </row>
    <row r="48" spans="1:27" ht="15" customHeight="1" x14ac:dyDescent="0.2">
      <c r="S48" t="s">
        <v>317</v>
      </c>
      <c r="T48"/>
      <c r="U48"/>
      <c r="V48"/>
      <c r="W48"/>
      <c r="X48"/>
      <c r="Y48"/>
      <c r="Z48"/>
      <c r="AA48"/>
    </row>
    <row r="49" spans="2:27" ht="15" customHeight="1" thickBot="1" x14ac:dyDescent="0.25">
      <c r="B49"/>
      <c r="C49" t="s">
        <v>205</v>
      </c>
      <c r="D49" t="s">
        <v>206</v>
      </c>
      <c r="S49"/>
      <c r="T49"/>
      <c r="U49"/>
      <c r="V49"/>
      <c r="W49"/>
      <c r="X49"/>
      <c r="Y49"/>
      <c r="Z49"/>
      <c r="AA49"/>
    </row>
    <row r="50" spans="2:27" ht="15" customHeight="1" x14ac:dyDescent="0.2">
      <c r="B50" t="s">
        <v>207</v>
      </c>
      <c r="C50">
        <v>200</v>
      </c>
      <c r="D50" s="3">
        <f>AVERAGE(B11,Y11)</f>
        <v>2.6936499999999999</v>
      </c>
      <c r="S50" s="17" t="s">
        <v>318</v>
      </c>
      <c r="T50" s="17"/>
      <c r="U50"/>
      <c r="V50"/>
      <c r="W50"/>
      <c r="X50"/>
      <c r="Y50"/>
      <c r="Z50"/>
      <c r="AA50"/>
    </row>
    <row r="51" spans="2:27" ht="15" customHeight="1" x14ac:dyDescent="0.2">
      <c r="B51" t="s">
        <v>208</v>
      </c>
      <c r="C51">
        <v>150</v>
      </c>
      <c r="D51" s="3">
        <f>AVERAGE(B13,Y13)</f>
        <v>2.3711000000000002</v>
      </c>
      <c r="S51" t="s">
        <v>319</v>
      </c>
      <c r="T51">
        <v>0.98706599292788855</v>
      </c>
      <c r="U51"/>
      <c r="V51"/>
      <c r="W51"/>
      <c r="X51"/>
      <c r="Y51"/>
      <c r="Z51"/>
      <c r="AA51"/>
    </row>
    <row r="52" spans="2:27" ht="15" customHeight="1" x14ac:dyDescent="0.2">
      <c r="B52" t="s">
        <v>209</v>
      </c>
      <c r="C52">
        <v>100</v>
      </c>
      <c r="D52" s="3">
        <f>AVERAGE(B15,Y15)</f>
        <v>1.74085</v>
      </c>
      <c r="S52" t="s">
        <v>320</v>
      </c>
      <c r="T52">
        <v>0.97429927439471842</v>
      </c>
      <c r="U52"/>
      <c r="V52"/>
      <c r="W52"/>
      <c r="X52"/>
      <c r="Y52"/>
      <c r="Z52"/>
      <c r="AA52"/>
    </row>
    <row r="53" spans="2:27" ht="15" customHeight="1" x14ac:dyDescent="0.2">
      <c r="B53" t="s">
        <v>210</v>
      </c>
      <c r="C53">
        <v>80</v>
      </c>
      <c r="D53" s="3">
        <f>AVERAGE(B17,Y17)</f>
        <v>1.3586499999999999</v>
      </c>
      <c r="S53" t="s">
        <v>321</v>
      </c>
      <c r="T53">
        <v>0.9691591292736621</v>
      </c>
      <c r="U53"/>
      <c r="V53"/>
      <c r="W53"/>
      <c r="X53"/>
      <c r="Y53"/>
      <c r="Z53"/>
      <c r="AA53"/>
    </row>
    <row r="54" spans="2:27" ht="15" customHeight="1" x14ac:dyDescent="0.2">
      <c r="B54" t="s">
        <v>211</v>
      </c>
      <c r="C54">
        <v>40</v>
      </c>
      <c r="D54" s="3">
        <f>AVERAGE(B19,Y19)</f>
        <v>0.62480000000000002</v>
      </c>
      <c r="S54" t="s">
        <v>322</v>
      </c>
      <c r="T54">
        <v>0.17508024362689853</v>
      </c>
      <c r="U54"/>
      <c r="V54"/>
      <c r="W54"/>
      <c r="X54"/>
      <c r="Y54"/>
      <c r="Z54"/>
      <c r="AA54"/>
    </row>
    <row r="55" spans="2:27" ht="15" customHeight="1" thickBot="1" x14ac:dyDescent="0.25">
      <c r="B55" t="s">
        <v>212</v>
      </c>
      <c r="C55">
        <v>20</v>
      </c>
      <c r="D55" s="3">
        <f>AVERAGE(B21,Y21)</f>
        <v>0.318</v>
      </c>
      <c r="S55" s="15" t="s">
        <v>323</v>
      </c>
      <c r="T55" s="15">
        <v>7</v>
      </c>
      <c r="U55"/>
      <c r="V55"/>
      <c r="W55"/>
      <c r="X55"/>
      <c r="Y55"/>
      <c r="Z55"/>
      <c r="AA55"/>
    </row>
    <row r="56" spans="2:27" ht="15" customHeight="1" x14ac:dyDescent="0.2">
      <c r="B56" t="s">
        <v>213</v>
      </c>
      <c r="C56">
        <v>10</v>
      </c>
      <c r="D56" s="3">
        <f>AVERAGE(B23,Y23)</f>
        <v>0.17715</v>
      </c>
      <c r="S56"/>
      <c r="T56"/>
      <c r="U56"/>
      <c r="V56"/>
      <c r="W56"/>
      <c r="X56"/>
      <c r="Y56"/>
      <c r="Z56"/>
      <c r="AA56"/>
    </row>
    <row r="57" spans="2:27" ht="15" customHeight="1" thickBot="1" x14ac:dyDescent="0.25">
      <c r="S57" t="s">
        <v>324</v>
      </c>
      <c r="T57"/>
      <c r="U57"/>
      <c r="V57"/>
      <c r="W57"/>
      <c r="X57"/>
      <c r="Y57"/>
      <c r="Z57"/>
      <c r="AA57"/>
    </row>
    <row r="58" spans="2:27" ht="15" customHeight="1" x14ac:dyDescent="0.2">
      <c r="S58" s="16"/>
      <c r="T58" s="16" t="s">
        <v>329</v>
      </c>
      <c r="U58" s="16" t="s">
        <v>330</v>
      </c>
      <c r="V58" s="16" t="s">
        <v>331</v>
      </c>
      <c r="W58" s="16" t="s">
        <v>13</v>
      </c>
      <c r="X58" s="16" t="s">
        <v>332</v>
      </c>
      <c r="Y58"/>
      <c r="Z58"/>
      <c r="AA58"/>
    </row>
    <row r="59" spans="2:27" ht="15" customHeight="1" x14ac:dyDescent="0.2">
      <c r="S59" t="s">
        <v>325</v>
      </c>
      <c r="T59">
        <v>1</v>
      </c>
      <c r="U59">
        <v>5.8102026900291586</v>
      </c>
      <c r="V59">
        <v>5.8102026900291586</v>
      </c>
      <c r="W59">
        <v>189.5470364063375</v>
      </c>
      <c r="X59">
        <v>3.6288642164955355E-5</v>
      </c>
      <c r="Y59"/>
      <c r="Z59"/>
      <c r="AA59"/>
    </row>
    <row r="60" spans="2:27" ht="15" customHeight="1" x14ac:dyDescent="0.2">
      <c r="S60" t="s">
        <v>326</v>
      </c>
      <c r="T60">
        <v>5</v>
      </c>
      <c r="U60">
        <v>0.15326545854227069</v>
      </c>
      <c r="V60">
        <v>3.0653091708454139E-2</v>
      </c>
      <c r="W60"/>
      <c r="X60"/>
      <c r="Y60"/>
      <c r="Z60"/>
      <c r="AA60"/>
    </row>
    <row r="61" spans="2:27" ht="15" customHeight="1" thickBot="1" x14ac:dyDescent="0.25">
      <c r="S61" s="15" t="s">
        <v>327</v>
      </c>
      <c r="T61" s="15">
        <v>6</v>
      </c>
      <c r="U61" s="15">
        <v>5.9634681485714296</v>
      </c>
      <c r="V61" s="15"/>
      <c r="W61" s="15"/>
      <c r="X61" s="15"/>
      <c r="Y61"/>
      <c r="Z61"/>
      <c r="AA61"/>
    </row>
    <row r="62" spans="2:27" ht="15" customHeight="1" thickBot="1" x14ac:dyDescent="0.25">
      <c r="S62"/>
      <c r="T62"/>
      <c r="U62"/>
      <c r="V62"/>
      <c r="W62"/>
      <c r="X62"/>
      <c r="Y62"/>
      <c r="Z62"/>
      <c r="AA62"/>
    </row>
    <row r="63" spans="2:27" ht="15" customHeight="1" x14ac:dyDescent="0.2">
      <c r="S63" s="16"/>
      <c r="T63" s="16" t="s">
        <v>333</v>
      </c>
      <c r="U63" s="16" t="s">
        <v>322</v>
      </c>
      <c r="V63" s="16" t="s">
        <v>334</v>
      </c>
      <c r="W63" s="16" t="s">
        <v>335</v>
      </c>
      <c r="X63" s="16" t="s">
        <v>336</v>
      </c>
      <c r="Y63" s="16" t="s">
        <v>337</v>
      </c>
      <c r="Z63" s="16" t="s">
        <v>338</v>
      </c>
      <c r="AA63" s="16" t="s">
        <v>339</v>
      </c>
    </row>
    <row r="64" spans="2:27" ht="15" customHeight="1" x14ac:dyDescent="0.2">
      <c r="S64" t="s">
        <v>328</v>
      </c>
      <c r="T64">
        <v>0.12484492753623111</v>
      </c>
      <c r="U64">
        <v>0.10952026323849794</v>
      </c>
      <c r="V64">
        <v>1.1399253785973948</v>
      </c>
      <c r="W64">
        <v>0.3059626518775902</v>
      </c>
      <c r="X64">
        <v>-0.15668587177875937</v>
      </c>
      <c r="Y64">
        <v>0.40637572685122159</v>
      </c>
      <c r="Z64">
        <v>-0.15668587177875937</v>
      </c>
      <c r="AA64">
        <v>0.40637572685122159</v>
      </c>
    </row>
    <row r="65" spans="19:27" ht="15" customHeight="1" thickBot="1" x14ac:dyDescent="0.25">
      <c r="S65" s="15" t="s">
        <v>340</v>
      </c>
      <c r="T65" s="15">
        <v>1.4017142512077302E-2</v>
      </c>
      <c r="U65" s="15">
        <v>1.0181247371904515E-3</v>
      </c>
      <c r="V65" s="15">
        <v>13.767608231146673</v>
      </c>
      <c r="W65" s="15">
        <v>3.6288642164955287E-5</v>
      </c>
      <c r="X65" s="15">
        <v>1.139996955624353E-2</v>
      </c>
      <c r="Y65" s="15">
        <v>1.6634315467911075E-2</v>
      </c>
      <c r="Z65" s="15">
        <v>1.139996955624353E-2</v>
      </c>
      <c r="AA65" s="15">
        <v>1.6634315467911075E-2</v>
      </c>
    </row>
    <row r="66" spans="19:27" ht="15" customHeight="1" x14ac:dyDescent="0.2">
      <c r="S66"/>
      <c r="T66"/>
      <c r="U66"/>
      <c r="V66"/>
      <c r="W66"/>
      <c r="X66"/>
      <c r="Y66"/>
      <c r="Z66"/>
      <c r="AA66"/>
    </row>
    <row r="67" spans="19:27" ht="15" customHeight="1" x14ac:dyDescent="0.2">
      <c r="S67"/>
      <c r="T67"/>
      <c r="U67"/>
      <c r="V67"/>
      <c r="W67"/>
      <c r="X67"/>
      <c r="Y67"/>
      <c r="Z67"/>
      <c r="AA67"/>
    </row>
    <row r="68" spans="19:27" ht="15" customHeight="1" x14ac:dyDescent="0.2">
      <c r="S68"/>
      <c r="T68"/>
      <c r="U68"/>
      <c r="V68"/>
      <c r="W68"/>
      <c r="X68"/>
      <c r="Y68"/>
      <c r="Z68"/>
      <c r="AA68"/>
    </row>
  </sheetData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A82FD-C666-4991-829F-E1C38760D2C6}">
  <dimension ref="A1:AA68"/>
  <sheetViews>
    <sheetView topLeftCell="A19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5496</v>
      </c>
    </row>
    <row r="3" spans="1:25" ht="15" customHeight="1" x14ac:dyDescent="0.2">
      <c r="A3" s="60" t="s">
        <v>5497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2.7637999999999998</v>
      </c>
      <c r="C11" s="62">
        <v>0.20569999999999999</v>
      </c>
      <c r="D11" s="62">
        <v>0.20580000000000001</v>
      </c>
      <c r="E11" s="62">
        <v>2.3239000000000001</v>
      </c>
      <c r="F11" s="62">
        <v>2.1244999999999998</v>
      </c>
      <c r="G11" s="62">
        <v>0.27060000000000001</v>
      </c>
      <c r="H11" s="62">
        <v>0.25650000000000001</v>
      </c>
      <c r="I11" s="62">
        <v>0.69869999999999999</v>
      </c>
      <c r="J11" s="62">
        <v>0.66859999999999997</v>
      </c>
      <c r="K11" s="62">
        <v>0.65580000000000005</v>
      </c>
      <c r="L11" s="62">
        <v>0.60499999999999998</v>
      </c>
      <c r="M11" s="62">
        <v>1.1395</v>
      </c>
      <c r="N11" s="62">
        <v>1.0697000000000001</v>
      </c>
      <c r="O11" s="62">
        <v>0.1593</v>
      </c>
      <c r="P11" s="62">
        <v>0.16470000000000001</v>
      </c>
      <c r="Q11" s="62">
        <v>0.5857</v>
      </c>
      <c r="R11" s="62">
        <v>0.54779999999999995</v>
      </c>
      <c r="S11" s="62">
        <v>2.0394999999999999</v>
      </c>
      <c r="T11" s="62">
        <v>1.9575</v>
      </c>
      <c r="U11" s="62">
        <v>0.1119</v>
      </c>
      <c r="V11" s="62">
        <v>0.1232</v>
      </c>
      <c r="W11" s="62">
        <v>2.6160999999999999</v>
      </c>
      <c r="X11" s="62">
        <v>2.5377000000000001</v>
      </c>
      <c r="Y11" s="74">
        <v>2.5676999999999999</v>
      </c>
    </row>
    <row r="12" spans="1:25" ht="15" customHeight="1" x14ac:dyDescent="0.2">
      <c r="A12" s="60" t="s">
        <v>9</v>
      </c>
      <c r="B12" s="62">
        <v>0.17960000000000001</v>
      </c>
      <c r="C12" s="62">
        <v>0.16500000000000001</v>
      </c>
      <c r="D12" s="62">
        <v>0.95930000000000004</v>
      </c>
      <c r="E12" s="62">
        <v>0.86170000000000002</v>
      </c>
      <c r="F12" s="62">
        <v>0.36399999999999999</v>
      </c>
      <c r="G12" s="62">
        <v>0.33700000000000002</v>
      </c>
      <c r="H12" s="62">
        <v>0.16420000000000001</v>
      </c>
      <c r="I12" s="62">
        <v>0.17460000000000001</v>
      </c>
      <c r="J12" s="62">
        <v>0.15640000000000001</v>
      </c>
      <c r="K12" s="62">
        <v>0.14460000000000001</v>
      </c>
      <c r="L12" s="62">
        <v>0.33260000000000001</v>
      </c>
      <c r="M12" s="62">
        <v>0.33200000000000002</v>
      </c>
      <c r="N12" s="62">
        <v>0.32690000000000002</v>
      </c>
      <c r="O12" s="62">
        <v>0.29820000000000002</v>
      </c>
      <c r="P12" s="62">
        <v>0.23530000000000001</v>
      </c>
      <c r="Q12" s="62">
        <v>0.2394</v>
      </c>
      <c r="R12" s="62">
        <v>0.37319999999999998</v>
      </c>
      <c r="S12" s="62">
        <v>0.34320000000000001</v>
      </c>
      <c r="T12" s="62">
        <v>0.109</v>
      </c>
      <c r="U12" s="62">
        <v>0.1038</v>
      </c>
      <c r="V12" s="62">
        <v>0.11070000000000001</v>
      </c>
      <c r="W12" s="62">
        <v>0.11260000000000001</v>
      </c>
      <c r="X12" s="62">
        <v>0.22969999999999999</v>
      </c>
      <c r="Y12" s="62">
        <v>0.2271</v>
      </c>
    </row>
    <row r="13" spans="1:25" ht="15" customHeight="1" x14ac:dyDescent="0.2">
      <c r="A13" s="60" t="s">
        <v>10</v>
      </c>
      <c r="B13" s="74">
        <v>2.484</v>
      </c>
      <c r="C13" s="62">
        <v>0.3926</v>
      </c>
      <c r="D13" s="62">
        <v>0.37940000000000002</v>
      </c>
      <c r="E13" s="62">
        <v>0.36480000000000001</v>
      </c>
      <c r="F13" s="62">
        <v>0.34050000000000002</v>
      </c>
      <c r="G13" s="62">
        <v>1.2107000000000001</v>
      </c>
      <c r="H13" s="62">
        <v>1.1449</v>
      </c>
      <c r="I13" s="62">
        <v>0.21410000000000001</v>
      </c>
      <c r="J13" s="62">
        <v>0.20699999999999999</v>
      </c>
      <c r="K13" s="62">
        <v>0.1537</v>
      </c>
      <c r="L13" s="62">
        <v>0.1525</v>
      </c>
      <c r="M13" s="62">
        <v>0.13769999999999999</v>
      </c>
      <c r="N13" s="62">
        <v>0.14280000000000001</v>
      </c>
      <c r="O13" s="62">
        <v>0.28220000000000001</v>
      </c>
      <c r="P13" s="62">
        <v>0.25890000000000002</v>
      </c>
      <c r="Q13" s="62">
        <v>0.125</v>
      </c>
      <c r="R13" s="62">
        <v>0.1226</v>
      </c>
      <c r="S13" s="62">
        <v>0.10009999999999999</v>
      </c>
      <c r="T13" s="62">
        <v>9.8400000000000001E-2</v>
      </c>
      <c r="U13" s="62">
        <v>0.17960000000000001</v>
      </c>
      <c r="V13" s="62">
        <v>0.1666</v>
      </c>
      <c r="W13" s="62">
        <v>0.34079999999999999</v>
      </c>
      <c r="X13" s="62">
        <v>0.31290000000000001</v>
      </c>
      <c r="Y13" s="74">
        <v>2.1061999999999999</v>
      </c>
    </row>
    <row r="14" spans="1:25" ht="15" customHeight="1" x14ac:dyDescent="0.2">
      <c r="A14" s="60" t="s">
        <v>11</v>
      </c>
      <c r="B14" s="62">
        <v>0.1578</v>
      </c>
      <c r="C14" s="62">
        <v>0.15160000000000001</v>
      </c>
      <c r="D14" s="62">
        <v>0.10100000000000001</v>
      </c>
      <c r="E14" s="62">
        <v>0.1028</v>
      </c>
      <c r="F14" s="62">
        <v>0.12939999999999999</v>
      </c>
      <c r="G14" s="62">
        <v>0.1353</v>
      </c>
      <c r="H14" s="62">
        <v>0.10539999999999999</v>
      </c>
      <c r="I14" s="62">
        <v>0.1065</v>
      </c>
      <c r="J14" s="62">
        <v>0.1144</v>
      </c>
      <c r="K14" s="62">
        <v>0.11169999999999999</v>
      </c>
      <c r="L14" s="62">
        <v>8.5000000000000006E-2</v>
      </c>
      <c r="M14" s="62">
        <v>8.6800000000000002E-2</v>
      </c>
      <c r="N14" s="62">
        <v>0.14499999999999999</v>
      </c>
      <c r="O14" s="62">
        <v>0.1348</v>
      </c>
      <c r="P14" s="62">
        <v>2.8521000000000001</v>
      </c>
      <c r="Q14" s="62">
        <v>2.8319000000000001</v>
      </c>
      <c r="R14" s="62">
        <v>0.1186</v>
      </c>
      <c r="S14" s="62">
        <v>0.1124</v>
      </c>
      <c r="T14" s="62">
        <v>0.19109999999999999</v>
      </c>
      <c r="U14" s="62">
        <v>0.18110000000000001</v>
      </c>
      <c r="V14" s="62">
        <v>0.13400000000000001</v>
      </c>
      <c r="W14" s="62">
        <v>0.1305</v>
      </c>
      <c r="X14" s="62">
        <v>0.18240000000000001</v>
      </c>
      <c r="Y14" s="62">
        <v>0.18870000000000001</v>
      </c>
    </row>
    <row r="15" spans="1:25" ht="15" customHeight="1" x14ac:dyDescent="0.2">
      <c r="A15" s="60" t="s">
        <v>12</v>
      </c>
      <c r="B15" s="74">
        <v>1.8344</v>
      </c>
      <c r="C15" s="62">
        <v>0.11360000000000001</v>
      </c>
      <c r="D15" s="62">
        <v>0.11459999999999999</v>
      </c>
      <c r="E15" s="62">
        <v>0.1145</v>
      </c>
      <c r="F15" s="62">
        <v>0.1176</v>
      </c>
      <c r="G15" s="62">
        <v>0.15679999999999999</v>
      </c>
      <c r="H15" s="62">
        <v>0.12570000000000001</v>
      </c>
      <c r="I15" s="62">
        <v>0.1704</v>
      </c>
      <c r="J15" s="62">
        <v>0.1454</v>
      </c>
      <c r="K15" s="62">
        <v>0.1447</v>
      </c>
      <c r="L15" s="62">
        <v>0.1469</v>
      </c>
      <c r="M15" s="62">
        <v>0.1706</v>
      </c>
      <c r="N15" s="62">
        <v>0.1709</v>
      </c>
      <c r="O15" s="62">
        <v>0.1135</v>
      </c>
      <c r="P15" s="62">
        <v>0.13020000000000001</v>
      </c>
      <c r="Q15" s="62">
        <v>0.1157</v>
      </c>
      <c r="R15" s="62">
        <v>0.10199999999999999</v>
      </c>
      <c r="S15" s="62">
        <v>0.2036</v>
      </c>
      <c r="T15" s="62">
        <v>0.1991</v>
      </c>
      <c r="U15" s="62">
        <v>0.1421</v>
      </c>
      <c r="V15" s="62">
        <v>0.13700000000000001</v>
      </c>
      <c r="W15" s="62">
        <v>0.13100000000000001</v>
      </c>
      <c r="X15" s="62">
        <v>0.12889999999999999</v>
      </c>
      <c r="Y15" s="74">
        <v>1.4762</v>
      </c>
    </row>
    <row r="16" spans="1:25" ht="15" customHeight="1" x14ac:dyDescent="0.2">
      <c r="A16" s="60" t="s">
        <v>13</v>
      </c>
      <c r="B16" s="62">
        <v>0.21690000000000001</v>
      </c>
      <c r="C16" s="62">
        <v>0.1993</v>
      </c>
      <c r="D16" s="62">
        <v>0.1741</v>
      </c>
      <c r="E16" s="62">
        <v>0.16869999999999999</v>
      </c>
      <c r="F16" s="62">
        <v>0.15110000000000001</v>
      </c>
      <c r="G16" s="62">
        <v>0.151</v>
      </c>
      <c r="H16" s="62">
        <v>0.14560000000000001</v>
      </c>
      <c r="I16" s="62">
        <v>0.14729999999999999</v>
      </c>
      <c r="J16" s="62">
        <v>0.1129</v>
      </c>
      <c r="K16" s="62">
        <v>0.11169999999999999</v>
      </c>
      <c r="L16" s="62">
        <v>2.0712000000000002</v>
      </c>
      <c r="M16" s="62">
        <v>1.8895</v>
      </c>
      <c r="N16" s="62">
        <v>0.28510000000000002</v>
      </c>
      <c r="O16" s="62">
        <v>0.2666</v>
      </c>
      <c r="P16" s="62">
        <v>9.01E-2</v>
      </c>
      <c r="Q16" s="62">
        <v>9.2899999999999996E-2</v>
      </c>
      <c r="R16" s="62">
        <v>9.4899999999999998E-2</v>
      </c>
      <c r="S16" s="62">
        <v>9.4500000000000001E-2</v>
      </c>
      <c r="T16" s="62">
        <v>0.54620000000000002</v>
      </c>
      <c r="U16" s="62">
        <v>0.52569999999999995</v>
      </c>
      <c r="V16" s="62">
        <v>0.59499999999999997</v>
      </c>
      <c r="W16" s="62">
        <v>0.58479999999999999</v>
      </c>
      <c r="X16" s="62">
        <v>0.61080000000000001</v>
      </c>
      <c r="Y16" s="62">
        <v>0.55210000000000004</v>
      </c>
    </row>
    <row r="17" spans="1:25" ht="15" customHeight="1" x14ac:dyDescent="0.2">
      <c r="A17" s="60" t="s">
        <v>14</v>
      </c>
      <c r="B17" s="74">
        <v>1.3523000000000001</v>
      </c>
      <c r="C17" s="62">
        <v>0.13819999999999999</v>
      </c>
      <c r="D17" s="62">
        <v>0.1391</v>
      </c>
      <c r="E17" s="62">
        <v>0.22700000000000001</v>
      </c>
      <c r="F17" s="62">
        <v>0.2142</v>
      </c>
      <c r="G17" s="62">
        <v>0.1865</v>
      </c>
      <c r="H17" s="62">
        <v>0.17879999999999999</v>
      </c>
      <c r="I17" s="62">
        <v>0.16669999999999999</v>
      </c>
      <c r="J17" s="62">
        <v>0.16569999999999999</v>
      </c>
      <c r="K17" s="62">
        <v>0.255</v>
      </c>
      <c r="L17" s="62">
        <v>0.22639999999999999</v>
      </c>
      <c r="M17" s="62">
        <v>0.29799999999999999</v>
      </c>
      <c r="N17" s="62">
        <v>0.34620000000000001</v>
      </c>
      <c r="O17" s="62">
        <v>0.1293</v>
      </c>
      <c r="P17" s="62">
        <v>0.1328</v>
      </c>
      <c r="Q17" s="62">
        <v>0.16589999999999999</v>
      </c>
      <c r="R17" s="62">
        <v>0.1565</v>
      </c>
      <c r="S17" s="62">
        <v>0.1862</v>
      </c>
      <c r="T17" s="62">
        <v>0.1855</v>
      </c>
      <c r="U17" s="62">
        <v>0.27339999999999998</v>
      </c>
      <c r="V17" s="62">
        <v>0.26960000000000001</v>
      </c>
      <c r="W17" s="62">
        <v>0.1789</v>
      </c>
      <c r="X17" s="62">
        <v>0.1794</v>
      </c>
      <c r="Y17" s="74">
        <v>1.1572</v>
      </c>
    </row>
    <row r="18" spans="1:25" ht="15" customHeight="1" x14ac:dyDescent="0.2">
      <c r="A18" s="60" t="s">
        <v>15</v>
      </c>
      <c r="B18" s="62">
        <v>0.46879999999999999</v>
      </c>
      <c r="C18" s="62">
        <v>0.42099999999999999</v>
      </c>
      <c r="D18" s="62">
        <v>0.21529999999999999</v>
      </c>
      <c r="E18" s="62">
        <v>0.21390000000000001</v>
      </c>
      <c r="F18" s="62">
        <v>0.40289999999999998</v>
      </c>
      <c r="G18" s="62">
        <v>0.38429999999999997</v>
      </c>
      <c r="H18" s="62">
        <v>0.47110000000000002</v>
      </c>
      <c r="I18" s="62">
        <v>0.4536</v>
      </c>
      <c r="J18" s="62">
        <v>1.6253</v>
      </c>
      <c r="K18" s="62">
        <v>1.5866</v>
      </c>
      <c r="L18" s="62">
        <v>0.15210000000000001</v>
      </c>
      <c r="M18" s="62">
        <v>0.14000000000000001</v>
      </c>
      <c r="N18" s="62">
        <v>0.2467</v>
      </c>
      <c r="O18" s="62">
        <v>0.2316</v>
      </c>
      <c r="P18" s="62">
        <v>0.21</v>
      </c>
      <c r="Q18" s="62">
        <v>0.21690000000000001</v>
      </c>
      <c r="R18" s="62">
        <v>0.2742</v>
      </c>
      <c r="S18" s="62">
        <v>0.25740000000000002</v>
      </c>
      <c r="T18" s="62">
        <v>0.61809999999999998</v>
      </c>
      <c r="U18" s="62">
        <v>0.59799999999999998</v>
      </c>
      <c r="V18" s="62">
        <v>0.115</v>
      </c>
      <c r="W18" s="62">
        <v>0.1193</v>
      </c>
      <c r="X18" s="62">
        <v>0.22889999999999999</v>
      </c>
      <c r="Y18" s="62">
        <v>0.22869999999999999</v>
      </c>
    </row>
    <row r="19" spans="1:25" ht="15" customHeight="1" x14ac:dyDescent="0.2">
      <c r="A19" s="60" t="s">
        <v>16</v>
      </c>
      <c r="B19" s="74">
        <v>0.65410000000000001</v>
      </c>
      <c r="C19" s="62">
        <v>0.29139999999999999</v>
      </c>
      <c r="D19" s="62">
        <v>0.28210000000000002</v>
      </c>
      <c r="E19" s="62">
        <v>0.30370000000000003</v>
      </c>
      <c r="F19" s="62">
        <v>0.30070000000000002</v>
      </c>
      <c r="G19" s="62">
        <v>0.62090000000000001</v>
      </c>
      <c r="H19" s="62">
        <v>0.59719999999999995</v>
      </c>
      <c r="I19" s="62">
        <v>0.61750000000000005</v>
      </c>
      <c r="J19" s="62">
        <v>0.60270000000000001</v>
      </c>
      <c r="K19" s="62">
        <v>0.495</v>
      </c>
      <c r="L19" s="62">
        <v>0.50439999999999996</v>
      </c>
      <c r="M19" s="62">
        <v>0.26619999999999999</v>
      </c>
      <c r="N19" s="62">
        <v>0.29299999999999998</v>
      </c>
      <c r="O19" s="62">
        <v>0.29330000000000001</v>
      </c>
      <c r="P19" s="62">
        <v>0.30549999999999999</v>
      </c>
      <c r="Q19" s="62">
        <v>0.36320000000000002</v>
      </c>
      <c r="R19" s="62">
        <v>0.37430000000000002</v>
      </c>
      <c r="S19" s="62">
        <v>0.12709999999999999</v>
      </c>
      <c r="T19" s="62">
        <v>0.11799999999999999</v>
      </c>
      <c r="U19" s="62">
        <v>0.6169</v>
      </c>
      <c r="V19" s="62">
        <v>0.59160000000000001</v>
      </c>
      <c r="W19" s="62">
        <v>0.1313</v>
      </c>
      <c r="X19" s="62">
        <v>0.1404</v>
      </c>
      <c r="Y19" s="74">
        <v>0.61009999999999998</v>
      </c>
    </row>
    <row r="20" spans="1:25" ht="15" customHeight="1" x14ac:dyDescent="0.2">
      <c r="A20" s="60" t="s">
        <v>17</v>
      </c>
      <c r="B20" s="62">
        <v>1.8654999999999999</v>
      </c>
      <c r="C20" s="62">
        <v>1.6687000000000001</v>
      </c>
      <c r="D20" s="62">
        <v>0.12509999999999999</v>
      </c>
      <c r="E20" s="62">
        <v>0.1226</v>
      </c>
      <c r="F20" s="62">
        <v>0.151</v>
      </c>
      <c r="G20" s="62">
        <v>0.1532</v>
      </c>
      <c r="H20" s="62">
        <v>0.13619999999999999</v>
      </c>
      <c r="I20" s="62">
        <v>0.13730000000000001</v>
      </c>
      <c r="J20" s="62">
        <v>0.31359999999999999</v>
      </c>
      <c r="K20" s="62">
        <v>0.31180000000000002</v>
      </c>
      <c r="L20" s="62">
        <v>0.14799999999999999</v>
      </c>
      <c r="M20" s="62">
        <v>0.13930000000000001</v>
      </c>
      <c r="N20" s="62">
        <v>0.2112</v>
      </c>
      <c r="O20" s="62">
        <v>0.1973</v>
      </c>
      <c r="P20" s="62">
        <v>0.16950000000000001</v>
      </c>
      <c r="Q20" s="62">
        <v>0.17649999999999999</v>
      </c>
      <c r="R20" s="62">
        <v>0.16170000000000001</v>
      </c>
      <c r="S20" s="62">
        <v>0.15190000000000001</v>
      </c>
      <c r="T20" s="62">
        <v>0.1166</v>
      </c>
      <c r="U20" s="62">
        <v>0.1147</v>
      </c>
      <c r="V20" s="62">
        <v>9.6600000000000005E-2</v>
      </c>
      <c r="W20" s="62">
        <v>9.6600000000000005E-2</v>
      </c>
      <c r="X20" s="62">
        <v>0.18429999999999999</v>
      </c>
      <c r="Y20" s="62">
        <v>0.17649999999999999</v>
      </c>
    </row>
    <row r="21" spans="1:25" ht="15" customHeight="1" x14ac:dyDescent="0.2">
      <c r="A21" s="60" t="s">
        <v>18</v>
      </c>
      <c r="B21" s="74">
        <v>0.318</v>
      </c>
      <c r="C21" s="62">
        <v>0.17829999999999999</v>
      </c>
      <c r="D21" s="62">
        <v>0.17510000000000001</v>
      </c>
      <c r="E21" s="62">
        <v>2.1854</v>
      </c>
      <c r="F21" s="62">
        <v>2.0789</v>
      </c>
      <c r="G21" s="62">
        <v>1.5026999999999999</v>
      </c>
      <c r="H21" s="62">
        <v>1.4916</v>
      </c>
      <c r="I21" s="62">
        <v>0.94230000000000003</v>
      </c>
      <c r="J21" s="62">
        <v>0.94620000000000004</v>
      </c>
      <c r="K21" s="62">
        <v>0.3649</v>
      </c>
      <c r="L21" s="62">
        <v>0.33810000000000001</v>
      </c>
      <c r="M21" s="62">
        <v>0.52749999999999997</v>
      </c>
      <c r="N21" s="62">
        <v>0.53239999999999998</v>
      </c>
      <c r="O21" s="62">
        <v>0.18279999999999999</v>
      </c>
      <c r="P21" s="62">
        <v>0.1789</v>
      </c>
      <c r="Q21" s="62">
        <v>0.20480000000000001</v>
      </c>
      <c r="R21" s="62">
        <v>0.22239999999999999</v>
      </c>
      <c r="S21" s="62">
        <v>0.20649999999999999</v>
      </c>
      <c r="T21" s="62">
        <v>0.216</v>
      </c>
      <c r="U21" s="62">
        <v>0.33729999999999999</v>
      </c>
      <c r="V21" s="62">
        <v>0.31979999999999997</v>
      </c>
      <c r="W21" s="62">
        <v>0.37659999999999999</v>
      </c>
      <c r="X21" s="62">
        <v>0.37190000000000001</v>
      </c>
      <c r="Y21" s="74">
        <v>0.2833</v>
      </c>
    </row>
    <row r="22" spans="1:25" ht="15" customHeight="1" x14ac:dyDescent="0.2">
      <c r="A22" s="60" t="s">
        <v>19</v>
      </c>
      <c r="B22" s="62">
        <v>0.15859999999999999</v>
      </c>
      <c r="C22" s="62">
        <v>0.13439999999999999</v>
      </c>
      <c r="D22" s="62">
        <v>0.18629999999999999</v>
      </c>
      <c r="E22" s="62">
        <v>0.17249999999999999</v>
      </c>
      <c r="F22" s="62">
        <v>1.8456999999999999</v>
      </c>
      <c r="G22" s="62">
        <v>1.7813000000000001</v>
      </c>
      <c r="H22" s="62">
        <v>1.0900000000000001</v>
      </c>
      <c r="I22" s="62">
        <v>0.98929999999999996</v>
      </c>
      <c r="J22" s="62">
        <v>0.19189999999999999</v>
      </c>
      <c r="K22" s="62">
        <v>0.18240000000000001</v>
      </c>
      <c r="L22" s="62">
        <v>2.2965</v>
      </c>
      <c r="M22" s="62">
        <v>2.2433999999999998</v>
      </c>
      <c r="N22" s="62">
        <v>0.27850000000000003</v>
      </c>
      <c r="O22" s="62">
        <v>0.26910000000000001</v>
      </c>
      <c r="P22" s="62">
        <v>0.12529999999999999</v>
      </c>
      <c r="Q22" s="62">
        <v>0.13389999999999999</v>
      </c>
      <c r="R22" s="62">
        <v>0.15770000000000001</v>
      </c>
      <c r="S22" s="62">
        <v>0.14549999999999999</v>
      </c>
      <c r="T22" s="62">
        <v>8.4699999999999998E-2</v>
      </c>
      <c r="U22" s="62">
        <v>8.5199999999999998E-2</v>
      </c>
      <c r="V22" s="62">
        <v>0.15939999999999999</v>
      </c>
      <c r="W22" s="62">
        <v>0.1515</v>
      </c>
      <c r="X22" s="62">
        <v>0.16420000000000001</v>
      </c>
      <c r="Y22" s="62">
        <v>0.16239999999999999</v>
      </c>
    </row>
    <row r="23" spans="1:25" ht="15" customHeight="1" x14ac:dyDescent="0.2">
      <c r="A23" s="60" t="s">
        <v>20</v>
      </c>
      <c r="B23" s="74">
        <v>0.17580000000000001</v>
      </c>
      <c r="C23" s="62">
        <v>0.24879999999999999</v>
      </c>
      <c r="D23" s="62">
        <v>0.23830000000000001</v>
      </c>
      <c r="E23" s="62">
        <v>0.151</v>
      </c>
      <c r="F23" s="62">
        <v>0.1497</v>
      </c>
      <c r="G23" s="62">
        <v>0.1623</v>
      </c>
      <c r="H23" s="62">
        <v>0.17810000000000001</v>
      </c>
      <c r="I23" s="62">
        <v>1.1638999999999999</v>
      </c>
      <c r="J23" s="62">
        <v>1.0775999999999999</v>
      </c>
      <c r="K23" s="62">
        <v>9.5399999999999999E-2</v>
      </c>
      <c r="L23" s="62">
        <v>0.10059999999999999</v>
      </c>
      <c r="M23" s="62">
        <v>0.12540000000000001</v>
      </c>
      <c r="N23" s="62">
        <v>0.11550000000000001</v>
      </c>
      <c r="O23" s="62">
        <v>0.18490000000000001</v>
      </c>
      <c r="P23" s="62">
        <v>0.18290000000000001</v>
      </c>
      <c r="Q23" s="62">
        <v>0.42859999999999998</v>
      </c>
      <c r="R23" s="62">
        <v>0.4123</v>
      </c>
      <c r="S23" s="62">
        <v>0.34610000000000002</v>
      </c>
      <c r="T23" s="62">
        <v>0.3342</v>
      </c>
      <c r="U23" s="62">
        <v>0.3861</v>
      </c>
      <c r="V23" s="62">
        <v>0.38080000000000003</v>
      </c>
      <c r="W23" s="62">
        <v>0.1411</v>
      </c>
      <c r="X23" s="62">
        <v>0.156</v>
      </c>
      <c r="Y23" s="74">
        <v>0.15409999999999999</v>
      </c>
    </row>
    <row r="24" spans="1:25" ht="15" customHeight="1" x14ac:dyDescent="0.2">
      <c r="A24" s="60" t="s">
        <v>21</v>
      </c>
      <c r="B24" s="62">
        <v>9.98E-2</v>
      </c>
      <c r="C24" s="62">
        <v>9.6000000000000002E-2</v>
      </c>
      <c r="D24" s="62">
        <v>0.1239</v>
      </c>
      <c r="E24" s="62">
        <v>0.1288</v>
      </c>
      <c r="F24" s="62">
        <v>0.13009999999999999</v>
      </c>
      <c r="G24" s="62">
        <v>0.12540000000000001</v>
      </c>
      <c r="H24" s="62">
        <v>0.15040000000000001</v>
      </c>
      <c r="I24" s="62">
        <v>0.14799999999999999</v>
      </c>
      <c r="J24" s="62">
        <v>0.1</v>
      </c>
      <c r="K24" s="62">
        <v>9.9400000000000002E-2</v>
      </c>
      <c r="L24" s="62">
        <v>8.3900000000000002E-2</v>
      </c>
      <c r="M24" s="62">
        <v>8.2299999999999998E-2</v>
      </c>
      <c r="N24" s="62">
        <v>9.1300000000000006E-2</v>
      </c>
      <c r="O24" s="62">
        <v>8.1900000000000001E-2</v>
      </c>
      <c r="P24" s="62">
        <v>0.11650000000000001</v>
      </c>
      <c r="Q24" s="62">
        <v>0.1191</v>
      </c>
      <c r="R24" s="62">
        <v>0.106</v>
      </c>
      <c r="S24" s="62">
        <v>0.1057</v>
      </c>
      <c r="T24" s="62">
        <v>0.2422</v>
      </c>
      <c r="U24" s="62">
        <v>0.22009999999999999</v>
      </c>
      <c r="V24" s="62">
        <v>0.2379</v>
      </c>
      <c r="W24" s="62">
        <v>0.22320000000000001</v>
      </c>
      <c r="X24" s="62">
        <v>1.4136</v>
      </c>
      <c r="Y24" s="62">
        <v>1.3075000000000001</v>
      </c>
    </row>
    <row r="25" spans="1:25" ht="15" customHeight="1" x14ac:dyDescent="0.2">
      <c r="A25" s="60" t="s">
        <v>22</v>
      </c>
      <c r="B25" s="74">
        <v>5.5599999999999997E-2</v>
      </c>
      <c r="C25" s="62">
        <v>0.20419999999999999</v>
      </c>
      <c r="D25" s="62">
        <v>0.20610000000000001</v>
      </c>
      <c r="E25" s="62">
        <v>0.187</v>
      </c>
      <c r="F25" s="62">
        <v>0.1782</v>
      </c>
      <c r="G25" s="62">
        <v>0.1014</v>
      </c>
      <c r="H25" s="62">
        <v>0.10489999999999999</v>
      </c>
      <c r="I25" s="62">
        <v>0.1129</v>
      </c>
      <c r="J25" s="62">
        <v>0.11070000000000001</v>
      </c>
      <c r="K25" s="62">
        <v>0.1057</v>
      </c>
      <c r="L25" s="62">
        <v>0.1041</v>
      </c>
      <c r="M25" s="62">
        <v>0.22570000000000001</v>
      </c>
      <c r="N25" s="62">
        <v>0.2172</v>
      </c>
      <c r="O25" s="62">
        <v>2.6299000000000001</v>
      </c>
      <c r="P25" s="62">
        <v>2.6225999999999998</v>
      </c>
      <c r="Q25" s="62">
        <v>0.19170000000000001</v>
      </c>
      <c r="R25" s="62">
        <v>0.19450000000000001</v>
      </c>
      <c r="S25" s="62">
        <v>0.43790000000000001</v>
      </c>
      <c r="T25" s="62">
        <v>0.43380000000000002</v>
      </c>
      <c r="U25" s="62">
        <v>0.4</v>
      </c>
      <c r="V25" s="62">
        <v>0.3846</v>
      </c>
      <c r="W25" s="62">
        <v>0.2266</v>
      </c>
      <c r="X25" s="62">
        <v>0.20660000000000001</v>
      </c>
      <c r="Y25" s="74">
        <v>6.2399999999999997E-2</v>
      </c>
    </row>
    <row r="26" spans="1:25" ht="15" customHeight="1" x14ac:dyDescent="0.2">
      <c r="A26" s="60" t="s">
        <v>23</v>
      </c>
      <c r="B26" s="62">
        <v>0.1244</v>
      </c>
      <c r="C26" s="62">
        <v>0.1109</v>
      </c>
      <c r="D26" s="62">
        <v>0.15740000000000001</v>
      </c>
      <c r="E26" s="62">
        <v>0.14630000000000001</v>
      </c>
      <c r="F26" s="62">
        <v>9.5299999999999996E-2</v>
      </c>
      <c r="G26" s="62">
        <v>9.1899999999999996E-2</v>
      </c>
      <c r="H26" s="62">
        <v>0.106</v>
      </c>
      <c r="I26" s="62">
        <v>0.10249999999999999</v>
      </c>
      <c r="J26" s="62">
        <v>0.31419999999999998</v>
      </c>
      <c r="K26" s="62">
        <v>0.28789999999999999</v>
      </c>
      <c r="L26" s="62">
        <v>2.3271000000000002</v>
      </c>
      <c r="M26" s="62">
        <v>2.1554000000000002</v>
      </c>
      <c r="N26" s="62">
        <v>0.19370000000000001</v>
      </c>
      <c r="O26" s="62">
        <v>0.1724</v>
      </c>
      <c r="P26" s="62">
        <v>0.1176</v>
      </c>
      <c r="Q26" s="62">
        <v>0.1265</v>
      </c>
      <c r="R26" s="62">
        <v>0.25750000000000001</v>
      </c>
      <c r="S26" s="62">
        <v>0.2447</v>
      </c>
      <c r="T26" s="62">
        <v>0.11310000000000001</v>
      </c>
      <c r="U26" s="62">
        <v>0.1158</v>
      </c>
      <c r="V26" s="62">
        <v>0.68389999999999995</v>
      </c>
      <c r="W26" s="62">
        <v>0.61850000000000005</v>
      </c>
      <c r="X26" s="62">
        <v>0.1406</v>
      </c>
      <c r="Y26" s="62">
        <v>0.1308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7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7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7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7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7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7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7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7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7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7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7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7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7" ht="12.75" x14ac:dyDescent="0.2">
      <c r="A46" s="60" t="s">
        <v>369</v>
      </c>
    </row>
    <row r="48" spans="1:27" ht="15" customHeight="1" x14ac:dyDescent="0.2">
      <c r="S48" t="s">
        <v>317</v>
      </c>
      <c r="T48"/>
      <c r="U48"/>
      <c r="V48"/>
      <c r="W48"/>
      <c r="X48"/>
      <c r="Y48"/>
      <c r="Z48"/>
      <c r="AA48"/>
    </row>
    <row r="49" spans="2:27" ht="15" customHeight="1" thickBot="1" x14ac:dyDescent="0.25">
      <c r="B49"/>
      <c r="C49" t="s">
        <v>205</v>
      </c>
      <c r="D49" t="s">
        <v>206</v>
      </c>
      <c r="S49"/>
      <c r="T49"/>
      <c r="U49"/>
      <c r="V49"/>
      <c r="W49"/>
      <c r="X49"/>
      <c r="Y49"/>
      <c r="Z49"/>
      <c r="AA49"/>
    </row>
    <row r="50" spans="2:27" ht="15" customHeight="1" x14ac:dyDescent="0.2">
      <c r="B50" t="s">
        <v>207</v>
      </c>
      <c r="C50">
        <v>200</v>
      </c>
      <c r="D50" s="3">
        <f>AVERAGE(B11,Y11)</f>
        <v>2.6657500000000001</v>
      </c>
      <c r="S50" s="17" t="s">
        <v>318</v>
      </c>
      <c r="T50" s="17"/>
      <c r="U50"/>
      <c r="V50"/>
      <c r="W50"/>
      <c r="X50"/>
      <c r="Y50"/>
      <c r="Z50"/>
      <c r="AA50"/>
    </row>
    <row r="51" spans="2:27" ht="15" customHeight="1" x14ac:dyDescent="0.2">
      <c r="B51" t="s">
        <v>208</v>
      </c>
      <c r="C51">
        <v>150</v>
      </c>
      <c r="D51" s="3">
        <f>AVERAGE(B13,Y13)</f>
        <v>2.2950999999999997</v>
      </c>
      <c r="S51" t="s">
        <v>319</v>
      </c>
      <c r="T51">
        <v>0.99138199619035472</v>
      </c>
      <c r="U51"/>
      <c r="V51"/>
      <c r="W51"/>
      <c r="X51"/>
      <c r="Y51"/>
      <c r="Z51"/>
      <c r="AA51"/>
    </row>
    <row r="52" spans="2:27" ht="15" customHeight="1" x14ac:dyDescent="0.2">
      <c r="B52" t="s">
        <v>209</v>
      </c>
      <c r="C52">
        <v>100</v>
      </c>
      <c r="D52" s="3">
        <f>AVERAGE(B15,Y15)</f>
        <v>1.6553</v>
      </c>
      <c r="S52" t="s">
        <v>320</v>
      </c>
      <c r="T52">
        <v>0.98283826237037242</v>
      </c>
      <c r="U52"/>
      <c r="V52"/>
      <c r="W52"/>
      <c r="X52"/>
      <c r="Y52"/>
      <c r="Z52"/>
      <c r="AA52"/>
    </row>
    <row r="53" spans="2:27" ht="15" customHeight="1" x14ac:dyDescent="0.2">
      <c r="B53" t="s">
        <v>210</v>
      </c>
      <c r="C53">
        <v>80</v>
      </c>
      <c r="D53" s="3">
        <f>AVERAGE(B17,Y17)</f>
        <v>1.25475</v>
      </c>
      <c r="S53" t="s">
        <v>321</v>
      </c>
      <c r="T53">
        <v>0.97940591484444683</v>
      </c>
      <c r="U53"/>
      <c r="V53"/>
      <c r="W53"/>
      <c r="X53"/>
      <c r="Y53"/>
      <c r="Z53"/>
      <c r="AA53"/>
    </row>
    <row r="54" spans="2:27" ht="15" customHeight="1" x14ac:dyDescent="0.2">
      <c r="B54" t="s">
        <v>211</v>
      </c>
      <c r="C54">
        <v>40</v>
      </c>
      <c r="D54" s="3">
        <f>AVERAGE(B19,Y19)</f>
        <v>0.6321</v>
      </c>
      <c r="S54" t="s">
        <v>322</v>
      </c>
      <c r="T54">
        <v>0.14004985845886389</v>
      </c>
      <c r="U54"/>
      <c r="V54"/>
      <c r="W54"/>
      <c r="X54"/>
      <c r="Y54"/>
      <c r="Z54"/>
      <c r="AA54"/>
    </row>
    <row r="55" spans="2:27" ht="15" customHeight="1" thickBot="1" x14ac:dyDescent="0.25">
      <c r="B55" t="s">
        <v>212</v>
      </c>
      <c r="C55">
        <v>20</v>
      </c>
      <c r="D55" s="3">
        <f>AVERAGE(B21,Y21)</f>
        <v>0.30064999999999997</v>
      </c>
      <c r="S55" s="15" t="s">
        <v>323</v>
      </c>
      <c r="T55" s="15">
        <v>7</v>
      </c>
      <c r="U55"/>
      <c r="V55"/>
      <c r="W55"/>
      <c r="X55"/>
      <c r="Y55"/>
      <c r="Z55"/>
      <c r="AA55"/>
    </row>
    <row r="56" spans="2:27" ht="15" customHeight="1" x14ac:dyDescent="0.2">
      <c r="B56" t="s">
        <v>213</v>
      </c>
      <c r="C56">
        <v>10</v>
      </c>
      <c r="D56" s="3">
        <f>AVERAGE(B23,Y23)</f>
        <v>0.16494999999999999</v>
      </c>
      <c r="S56"/>
      <c r="T56"/>
      <c r="U56"/>
      <c r="V56"/>
      <c r="W56"/>
      <c r="X56"/>
      <c r="Y56"/>
      <c r="Z56"/>
      <c r="AA56"/>
    </row>
    <row r="57" spans="2:27" ht="15" customHeight="1" thickBot="1" x14ac:dyDescent="0.25">
      <c r="S57" t="s">
        <v>324</v>
      </c>
      <c r="T57"/>
      <c r="U57"/>
      <c r="V57"/>
      <c r="W57"/>
      <c r="X57"/>
      <c r="Y57"/>
      <c r="Z57"/>
      <c r="AA57"/>
    </row>
    <row r="58" spans="2:27" ht="15" customHeight="1" x14ac:dyDescent="0.2">
      <c r="S58" s="16"/>
      <c r="T58" s="16" t="s">
        <v>329</v>
      </c>
      <c r="U58" s="16" t="s">
        <v>330</v>
      </c>
      <c r="V58" s="16" t="s">
        <v>331</v>
      </c>
      <c r="W58" s="16" t="s">
        <v>13</v>
      </c>
      <c r="X58" s="16" t="s">
        <v>332</v>
      </c>
      <c r="Y58"/>
      <c r="Z58"/>
      <c r="AA58"/>
    </row>
    <row r="59" spans="2:27" ht="15" customHeight="1" x14ac:dyDescent="0.2">
      <c r="S59" t="s">
        <v>325</v>
      </c>
      <c r="T59">
        <v>1</v>
      </c>
      <c r="U59">
        <v>5.6163756800139755</v>
      </c>
      <c r="V59">
        <v>5.6163756800139755</v>
      </c>
      <c r="W59">
        <v>286.34578956434598</v>
      </c>
      <c r="X59">
        <v>1.318143052493381E-5</v>
      </c>
      <c r="Y59"/>
      <c r="Z59"/>
      <c r="AA59"/>
    </row>
    <row r="60" spans="2:27" ht="15" customHeight="1" x14ac:dyDescent="0.2">
      <c r="S60" t="s">
        <v>326</v>
      </c>
      <c r="T60">
        <v>5</v>
      </c>
      <c r="U60">
        <v>9.8069814271739025E-2</v>
      </c>
      <c r="V60">
        <v>1.9613962854347806E-2</v>
      </c>
      <c r="W60"/>
      <c r="X60"/>
      <c r="Y60"/>
      <c r="Z60"/>
      <c r="AA60"/>
    </row>
    <row r="61" spans="2:27" ht="15" customHeight="1" thickBot="1" x14ac:dyDescent="0.25">
      <c r="S61" s="15" t="s">
        <v>327</v>
      </c>
      <c r="T61" s="15">
        <v>6</v>
      </c>
      <c r="U61" s="15">
        <v>5.7144454942857141</v>
      </c>
      <c r="V61" s="15"/>
      <c r="W61" s="15"/>
      <c r="X61" s="15"/>
      <c r="Y61"/>
      <c r="Z61"/>
      <c r="AA61"/>
    </row>
    <row r="62" spans="2:27" ht="15" customHeight="1" thickBot="1" x14ac:dyDescent="0.25">
      <c r="S62"/>
      <c r="T62"/>
      <c r="U62"/>
      <c r="V62"/>
      <c r="W62"/>
      <c r="X62"/>
      <c r="Y62"/>
      <c r="Z62"/>
      <c r="AA62"/>
    </row>
    <row r="63" spans="2:27" ht="15" customHeight="1" x14ac:dyDescent="0.2">
      <c r="S63" s="16"/>
      <c r="T63" s="16" t="s">
        <v>333</v>
      </c>
      <c r="U63" s="16" t="s">
        <v>322</v>
      </c>
      <c r="V63" s="16" t="s">
        <v>334</v>
      </c>
      <c r="W63" s="16" t="s">
        <v>335</v>
      </c>
      <c r="X63" s="16" t="s">
        <v>336</v>
      </c>
      <c r="Y63" s="16" t="s">
        <v>337</v>
      </c>
      <c r="Z63" s="16" t="s">
        <v>338</v>
      </c>
      <c r="AA63" s="16" t="s">
        <v>339</v>
      </c>
    </row>
    <row r="64" spans="2:27" ht="15" customHeight="1" x14ac:dyDescent="0.2">
      <c r="S64" t="s">
        <v>328</v>
      </c>
      <c r="T64">
        <v>9.9969565217390643E-2</v>
      </c>
      <c r="U64">
        <v>8.7607242525978776E-2</v>
      </c>
      <c r="V64">
        <v>1.1411107385071044</v>
      </c>
      <c r="W64">
        <v>0.30551293325612289</v>
      </c>
      <c r="X64">
        <v>-0.12523202109007572</v>
      </c>
      <c r="Y64">
        <v>0.32517115152485698</v>
      </c>
      <c r="Z64">
        <v>-0.12523202109007572</v>
      </c>
      <c r="AA64">
        <v>0.32517115152485698</v>
      </c>
    </row>
    <row r="65" spans="19:27" ht="15" customHeight="1" thickBot="1" x14ac:dyDescent="0.25">
      <c r="S65" s="15" t="s">
        <v>340</v>
      </c>
      <c r="T65" s="15">
        <v>1.3781355072463771E-2</v>
      </c>
      <c r="U65" s="15">
        <v>8.1441642062625116E-4</v>
      </c>
      <c r="V65" s="15">
        <v>16.92175491975776</v>
      </c>
      <c r="W65" s="15">
        <v>1.3181430524933832E-5</v>
      </c>
      <c r="X65" s="15">
        <v>1.1687831014957985E-2</v>
      </c>
      <c r="Y65" s="15">
        <v>1.5874879129969557E-2</v>
      </c>
      <c r="Z65" s="15">
        <v>1.1687831014957985E-2</v>
      </c>
      <c r="AA65" s="15">
        <v>1.5874879129969557E-2</v>
      </c>
    </row>
    <row r="66" spans="19:27" ht="15" customHeight="1" x14ac:dyDescent="0.2">
      <c r="S66"/>
      <c r="T66"/>
      <c r="U66"/>
      <c r="V66"/>
      <c r="W66"/>
      <c r="X66"/>
      <c r="Y66"/>
      <c r="Z66"/>
      <c r="AA66"/>
    </row>
    <row r="67" spans="19:27" ht="15" customHeight="1" x14ac:dyDescent="0.2">
      <c r="S67"/>
      <c r="T67"/>
      <c r="U67"/>
      <c r="V67"/>
      <c r="W67"/>
      <c r="X67"/>
      <c r="Y67"/>
      <c r="Z67"/>
      <c r="AA67"/>
    </row>
    <row r="68" spans="19:27" ht="15" customHeight="1" x14ac:dyDescent="0.2">
      <c r="S68"/>
      <c r="T68"/>
      <c r="U68"/>
      <c r="V68"/>
      <c r="W68"/>
      <c r="X68"/>
      <c r="Y68"/>
      <c r="Z68"/>
      <c r="AA68"/>
    </row>
  </sheetData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A382C-C465-4A2E-9D25-84BC43F9AA64}">
  <dimension ref="A1:AA68"/>
  <sheetViews>
    <sheetView topLeftCell="A13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5498</v>
      </c>
    </row>
    <row r="3" spans="1:25" ht="15" customHeight="1" x14ac:dyDescent="0.2">
      <c r="A3" s="60" t="s">
        <v>5499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2.7805</v>
      </c>
      <c r="C11" s="62">
        <v>0.42120000000000002</v>
      </c>
      <c r="D11" s="62">
        <v>0.41210000000000002</v>
      </c>
      <c r="E11" s="62">
        <v>0.21149999999999999</v>
      </c>
      <c r="F11" s="62">
        <v>0.20019999999999999</v>
      </c>
      <c r="G11" s="62">
        <v>0.21129999999999999</v>
      </c>
      <c r="H11" s="62">
        <v>0.1867</v>
      </c>
      <c r="I11" s="62">
        <v>0.23780000000000001</v>
      </c>
      <c r="J11" s="62">
        <v>0.24030000000000001</v>
      </c>
      <c r="K11" s="62">
        <v>0.1681</v>
      </c>
      <c r="L11" s="62">
        <v>0.15709999999999999</v>
      </c>
      <c r="M11" s="62">
        <v>0.16170000000000001</v>
      </c>
      <c r="N11" s="62">
        <v>0.16159999999999999</v>
      </c>
      <c r="O11" s="62">
        <v>0.15090000000000001</v>
      </c>
      <c r="P11" s="62">
        <v>0.16470000000000001</v>
      </c>
      <c r="Q11" s="62">
        <v>0.13289999999999999</v>
      </c>
      <c r="R11" s="62">
        <v>0.14799999999999999</v>
      </c>
      <c r="S11" s="62">
        <v>0.22620000000000001</v>
      </c>
      <c r="T11" s="62">
        <v>0.21149999999999999</v>
      </c>
      <c r="U11" s="62">
        <v>0.16789999999999999</v>
      </c>
      <c r="V11" s="62">
        <v>0.17630000000000001</v>
      </c>
      <c r="W11" s="62">
        <v>0.15490000000000001</v>
      </c>
      <c r="X11" s="62">
        <v>0.15890000000000001</v>
      </c>
      <c r="Y11" s="74">
        <v>2.4832999999999998</v>
      </c>
    </row>
    <row r="12" spans="1:25" ht="15" customHeight="1" x14ac:dyDescent="0.2">
      <c r="A12" s="60" t="s">
        <v>9</v>
      </c>
      <c r="B12" s="62">
        <v>2.7663000000000002</v>
      </c>
      <c r="C12" s="62">
        <v>2.7084000000000001</v>
      </c>
      <c r="D12" s="62">
        <v>0.27279999999999999</v>
      </c>
      <c r="E12" s="62">
        <v>0.25769999999999998</v>
      </c>
      <c r="F12" s="62">
        <v>0.20580000000000001</v>
      </c>
      <c r="G12" s="62">
        <v>0.20050000000000001</v>
      </c>
      <c r="H12" s="62">
        <v>0.19409999999999999</v>
      </c>
      <c r="I12" s="62">
        <v>0.18529999999999999</v>
      </c>
      <c r="J12" s="62">
        <v>2.2629999999999999</v>
      </c>
      <c r="K12" s="62">
        <v>2.1162000000000001</v>
      </c>
      <c r="L12" s="62">
        <v>0.21740000000000001</v>
      </c>
      <c r="M12" s="62">
        <v>0.2117</v>
      </c>
      <c r="N12" s="62">
        <v>1.2419</v>
      </c>
      <c r="O12" s="62">
        <v>1.1666000000000001</v>
      </c>
      <c r="P12" s="62">
        <v>0.20100000000000001</v>
      </c>
      <c r="Q12" s="62">
        <v>0.19670000000000001</v>
      </c>
      <c r="R12" s="62">
        <v>2.1284999999999998</v>
      </c>
      <c r="S12" s="62">
        <v>2.0099999999999998</v>
      </c>
      <c r="T12" s="62">
        <v>0.13769999999999999</v>
      </c>
      <c r="U12" s="62">
        <v>0.1328</v>
      </c>
      <c r="V12" s="62">
        <v>0.1275</v>
      </c>
      <c r="W12" s="62">
        <v>0.1285</v>
      </c>
      <c r="X12" s="62">
        <v>1.4781</v>
      </c>
      <c r="Y12" s="62">
        <v>1.4107000000000001</v>
      </c>
    </row>
    <row r="13" spans="1:25" ht="15" customHeight="1" x14ac:dyDescent="0.2">
      <c r="A13" s="60" t="s">
        <v>10</v>
      </c>
      <c r="B13" s="74">
        <v>2.5297000000000001</v>
      </c>
      <c r="C13" s="62">
        <v>0.24460000000000001</v>
      </c>
      <c r="D13" s="62">
        <v>0.22040000000000001</v>
      </c>
      <c r="E13" s="62">
        <v>0.115</v>
      </c>
      <c r="F13" s="62">
        <v>0.1101</v>
      </c>
      <c r="G13" s="62">
        <v>0.15140000000000001</v>
      </c>
      <c r="H13" s="62">
        <v>0.16420000000000001</v>
      </c>
      <c r="I13" s="62">
        <v>0.12379999999999999</v>
      </c>
      <c r="J13" s="62">
        <v>0.1234</v>
      </c>
      <c r="K13" s="62">
        <v>0.21410000000000001</v>
      </c>
      <c r="L13" s="62">
        <v>0.21490000000000001</v>
      </c>
      <c r="M13" s="62">
        <v>1.9503999999999999</v>
      </c>
      <c r="N13" s="62">
        <v>1.8557999999999999</v>
      </c>
      <c r="O13" s="62">
        <v>0.24579999999999999</v>
      </c>
      <c r="P13" s="62">
        <v>0.25740000000000002</v>
      </c>
      <c r="Q13" s="62">
        <v>2.8611</v>
      </c>
      <c r="R13" s="62">
        <v>2.8656999999999999</v>
      </c>
      <c r="S13" s="62">
        <v>0.14399999999999999</v>
      </c>
      <c r="T13" s="62">
        <v>0.14460000000000001</v>
      </c>
      <c r="U13" s="62">
        <v>0.1661</v>
      </c>
      <c r="V13" s="62">
        <v>0.16289999999999999</v>
      </c>
      <c r="W13" s="62">
        <v>0.1067</v>
      </c>
      <c r="X13" s="62">
        <v>9.6799999999999997E-2</v>
      </c>
      <c r="Y13" s="74">
        <v>2.1057999999999999</v>
      </c>
    </row>
    <row r="14" spans="1:25" ht="15" customHeight="1" x14ac:dyDescent="0.2">
      <c r="A14" s="60" t="s">
        <v>11</v>
      </c>
      <c r="B14" s="62">
        <v>0.1928</v>
      </c>
      <c r="C14" s="62">
        <v>0.18429999999999999</v>
      </c>
      <c r="D14" s="62">
        <v>0.1709</v>
      </c>
      <c r="E14" s="62">
        <v>0.16320000000000001</v>
      </c>
      <c r="F14" s="62">
        <v>0.1492</v>
      </c>
      <c r="G14" s="62">
        <v>0.153</v>
      </c>
      <c r="H14" s="62">
        <v>0.1431</v>
      </c>
      <c r="I14" s="62">
        <v>0.14899999999999999</v>
      </c>
      <c r="J14" s="62">
        <v>0.31619999999999998</v>
      </c>
      <c r="K14" s="62">
        <v>0.29720000000000002</v>
      </c>
      <c r="L14" s="62">
        <v>0.3327</v>
      </c>
      <c r="M14" s="62">
        <v>0.32690000000000002</v>
      </c>
      <c r="N14" s="62">
        <v>0.31030000000000002</v>
      </c>
      <c r="O14" s="62">
        <v>0.30159999999999998</v>
      </c>
      <c r="P14" s="62">
        <v>0.1163</v>
      </c>
      <c r="Q14" s="62">
        <v>0.1177</v>
      </c>
      <c r="R14" s="62">
        <v>0.42309999999999998</v>
      </c>
      <c r="S14" s="62">
        <v>0.39510000000000001</v>
      </c>
      <c r="T14" s="62">
        <v>0.27650000000000002</v>
      </c>
      <c r="U14" s="62">
        <v>0.26640000000000003</v>
      </c>
      <c r="V14" s="62">
        <v>0.14560000000000001</v>
      </c>
      <c r="W14" s="62">
        <v>0.1452</v>
      </c>
      <c r="X14" s="62">
        <v>0.56040000000000001</v>
      </c>
      <c r="Y14" s="62">
        <v>0.59560000000000002</v>
      </c>
    </row>
    <row r="15" spans="1:25" ht="15" customHeight="1" x14ac:dyDescent="0.2">
      <c r="A15" s="60" t="s">
        <v>12</v>
      </c>
      <c r="B15" s="74">
        <v>1.8835999999999999</v>
      </c>
      <c r="C15" s="62">
        <v>0.47270000000000001</v>
      </c>
      <c r="D15" s="62">
        <v>0.45179999999999998</v>
      </c>
      <c r="E15" s="62">
        <v>0.47420000000000001</v>
      </c>
      <c r="F15" s="62">
        <v>0.46860000000000002</v>
      </c>
      <c r="G15" s="62">
        <v>0.1085</v>
      </c>
      <c r="H15" s="62">
        <v>0.1111</v>
      </c>
      <c r="I15" s="62">
        <v>0.2447</v>
      </c>
      <c r="J15" s="62">
        <v>0.23899999999999999</v>
      </c>
      <c r="K15" s="62">
        <v>0.3226</v>
      </c>
      <c r="L15" s="62">
        <v>0.30509999999999998</v>
      </c>
      <c r="M15" s="62">
        <v>0.18629999999999999</v>
      </c>
      <c r="N15" s="62">
        <v>0.18390000000000001</v>
      </c>
      <c r="O15" s="62">
        <v>0.1037</v>
      </c>
      <c r="P15" s="62">
        <v>0.10390000000000001</v>
      </c>
      <c r="Q15" s="62">
        <v>0.12720000000000001</v>
      </c>
      <c r="R15" s="62">
        <v>0.1305</v>
      </c>
      <c r="S15" s="62">
        <v>0.25979999999999998</v>
      </c>
      <c r="T15" s="62">
        <v>0.24490000000000001</v>
      </c>
      <c r="U15" s="62">
        <v>8.9800000000000005E-2</v>
      </c>
      <c r="V15" s="62">
        <v>9.1700000000000004E-2</v>
      </c>
      <c r="W15" s="62">
        <v>0.1041</v>
      </c>
      <c r="X15" s="62">
        <v>0.10390000000000001</v>
      </c>
      <c r="Y15" s="74">
        <v>1.4877</v>
      </c>
    </row>
    <row r="16" spans="1:25" ht="15" customHeight="1" x14ac:dyDescent="0.2">
      <c r="A16" s="60" t="s">
        <v>13</v>
      </c>
      <c r="B16" s="62">
        <v>2.9445000000000001</v>
      </c>
      <c r="C16" s="62">
        <v>2.9117999999999999</v>
      </c>
      <c r="D16" s="62">
        <v>0.44719999999999999</v>
      </c>
      <c r="E16" s="62">
        <v>0.46160000000000001</v>
      </c>
      <c r="F16" s="62">
        <v>0.40329999999999999</v>
      </c>
      <c r="G16" s="62">
        <v>0.40570000000000001</v>
      </c>
      <c r="H16" s="62">
        <v>0.34110000000000001</v>
      </c>
      <c r="I16" s="62">
        <v>0.34389999999999998</v>
      </c>
      <c r="J16" s="62">
        <v>0.21149999999999999</v>
      </c>
      <c r="K16" s="62">
        <v>0.2031</v>
      </c>
      <c r="L16" s="62">
        <v>0.1106</v>
      </c>
      <c r="M16" s="62">
        <v>0.1081</v>
      </c>
      <c r="N16" s="62">
        <v>0.1028</v>
      </c>
      <c r="O16" s="62">
        <v>0.1013</v>
      </c>
      <c r="P16" s="62">
        <v>9.5200000000000007E-2</v>
      </c>
      <c r="Q16" s="62">
        <v>9.64E-2</v>
      </c>
      <c r="R16" s="62">
        <v>9.01E-2</v>
      </c>
      <c r="S16" s="62">
        <v>8.6999999999999994E-2</v>
      </c>
      <c r="T16" s="62">
        <v>9.6799999999999997E-2</v>
      </c>
      <c r="U16" s="62">
        <v>9.5799999999999996E-2</v>
      </c>
      <c r="V16" s="62">
        <v>1.3957999999999999</v>
      </c>
      <c r="W16" s="62">
        <v>1.3660000000000001</v>
      </c>
      <c r="X16" s="62">
        <v>1.8003</v>
      </c>
      <c r="Y16" s="62">
        <v>1.7238</v>
      </c>
    </row>
    <row r="17" spans="1:25" ht="15" customHeight="1" x14ac:dyDescent="0.2">
      <c r="A17" s="60" t="s">
        <v>14</v>
      </c>
      <c r="B17" s="74">
        <v>1.4522999999999999</v>
      </c>
      <c r="C17" s="62">
        <v>0.11509999999999999</v>
      </c>
      <c r="D17" s="62">
        <v>0.125</v>
      </c>
      <c r="E17" s="62">
        <v>0.1019</v>
      </c>
      <c r="F17" s="62">
        <v>0.1016</v>
      </c>
      <c r="G17" s="62">
        <v>0.1313</v>
      </c>
      <c r="H17" s="62">
        <v>0.14760000000000001</v>
      </c>
      <c r="I17" s="62">
        <v>0.15140000000000001</v>
      </c>
      <c r="J17" s="62">
        <v>0.15770000000000001</v>
      </c>
      <c r="K17" s="62">
        <v>0.19209999999999999</v>
      </c>
      <c r="L17" s="62">
        <v>0.18909999999999999</v>
      </c>
      <c r="M17" s="62">
        <v>0.10009999999999999</v>
      </c>
      <c r="N17" s="62">
        <v>0.1087</v>
      </c>
      <c r="O17" s="62">
        <v>0.1168</v>
      </c>
      <c r="P17" s="62">
        <v>0.1183</v>
      </c>
      <c r="Q17" s="62">
        <v>0.11890000000000001</v>
      </c>
      <c r="R17" s="62">
        <v>0.13239999999999999</v>
      </c>
      <c r="S17" s="62">
        <v>0.1095</v>
      </c>
      <c r="T17" s="62">
        <v>0.11360000000000001</v>
      </c>
      <c r="U17" s="62">
        <v>0.1474</v>
      </c>
      <c r="V17" s="62">
        <v>0.14050000000000001</v>
      </c>
      <c r="W17" s="62">
        <v>0.1885</v>
      </c>
      <c r="X17" s="62">
        <v>0.1867</v>
      </c>
      <c r="Y17" s="74">
        <v>1.1938</v>
      </c>
    </row>
    <row r="18" spans="1:25" ht="15" customHeight="1" x14ac:dyDescent="0.2">
      <c r="A18" s="60" t="s">
        <v>15</v>
      </c>
      <c r="B18" s="62">
        <v>2.7061999999999999</v>
      </c>
      <c r="C18" s="62">
        <v>2.4510999999999998</v>
      </c>
      <c r="D18" s="62">
        <v>0.1061</v>
      </c>
      <c r="E18" s="62">
        <v>0.1027</v>
      </c>
      <c r="F18" s="62">
        <v>8.7800000000000003E-2</v>
      </c>
      <c r="G18" s="62">
        <v>8.6800000000000002E-2</v>
      </c>
      <c r="H18" s="62">
        <v>0.113</v>
      </c>
      <c r="I18" s="62">
        <v>0.112</v>
      </c>
      <c r="J18" s="62">
        <v>1.1454</v>
      </c>
      <c r="K18" s="62">
        <v>1.0491999999999999</v>
      </c>
      <c r="L18" s="62">
        <v>0.56899999999999995</v>
      </c>
      <c r="M18" s="62">
        <v>0.54520000000000002</v>
      </c>
      <c r="N18" s="62">
        <v>0.3054</v>
      </c>
      <c r="O18" s="62">
        <v>0.29420000000000002</v>
      </c>
      <c r="P18" s="62">
        <v>2.8531</v>
      </c>
      <c r="Q18" s="62">
        <v>2.8176999999999999</v>
      </c>
      <c r="R18" s="62">
        <v>0.56079999999999997</v>
      </c>
      <c r="S18" s="62">
        <v>0.55259999999999998</v>
      </c>
      <c r="T18" s="62">
        <v>0.1246</v>
      </c>
      <c r="U18" s="62">
        <v>0.12740000000000001</v>
      </c>
      <c r="V18" s="62">
        <v>1.6581999999999999</v>
      </c>
      <c r="W18" s="62">
        <v>1.6379999999999999</v>
      </c>
      <c r="X18" s="62">
        <v>0.57299999999999995</v>
      </c>
      <c r="Y18" s="62">
        <v>0.57199999999999995</v>
      </c>
    </row>
    <row r="19" spans="1:25" ht="15" customHeight="1" x14ac:dyDescent="0.2">
      <c r="A19" s="60" t="s">
        <v>16</v>
      </c>
      <c r="B19" s="74">
        <v>0.70320000000000005</v>
      </c>
      <c r="C19" s="62">
        <v>0.1067</v>
      </c>
      <c r="D19" s="62">
        <v>0.10639999999999999</v>
      </c>
      <c r="E19" s="62">
        <v>0.1057</v>
      </c>
      <c r="F19" s="62">
        <v>0.1135</v>
      </c>
      <c r="G19" s="62">
        <v>0.18740000000000001</v>
      </c>
      <c r="H19" s="62">
        <v>0.1867</v>
      </c>
      <c r="I19" s="62">
        <v>0.19209999999999999</v>
      </c>
      <c r="J19" s="62">
        <v>0.2069</v>
      </c>
      <c r="K19" s="62">
        <v>0.14410000000000001</v>
      </c>
      <c r="L19" s="62">
        <v>0.13819999999999999</v>
      </c>
      <c r="M19" s="62">
        <v>1.8926000000000001</v>
      </c>
      <c r="N19" s="62">
        <v>1.8097000000000001</v>
      </c>
      <c r="O19" s="62">
        <v>1.5851999999999999</v>
      </c>
      <c r="P19" s="62">
        <v>1.5055000000000001</v>
      </c>
      <c r="Q19" s="62">
        <v>1.0259</v>
      </c>
      <c r="R19" s="62">
        <v>0.98299999999999998</v>
      </c>
      <c r="S19" s="62">
        <v>0.13919999999999999</v>
      </c>
      <c r="T19" s="62">
        <v>0.13900000000000001</v>
      </c>
      <c r="U19" s="62">
        <v>0.25130000000000002</v>
      </c>
      <c r="V19" s="62">
        <v>0.24349999999999999</v>
      </c>
      <c r="W19" s="62">
        <v>0.28770000000000001</v>
      </c>
      <c r="X19" s="62">
        <v>0.27329999999999999</v>
      </c>
      <c r="Y19" s="74">
        <v>0.53320000000000001</v>
      </c>
    </row>
    <row r="20" spans="1:25" ht="15" customHeight="1" x14ac:dyDescent="0.2">
      <c r="A20" s="60" t="s">
        <v>17</v>
      </c>
      <c r="B20" s="62">
        <v>1.5128999999999999</v>
      </c>
      <c r="C20" s="62">
        <v>1.3438000000000001</v>
      </c>
      <c r="D20" s="62">
        <v>0.16569999999999999</v>
      </c>
      <c r="E20" s="62">
        <v>0.16919999999999999</v>
      </c>
      <c r="F20" s="62">
        <v>9.8100000000000007E-2</v>
      </c>
      <c r="G20" s="62">
        <v>9.4500000000000001E-2</v>
      </c>
      <c r="H20" s="62">
        <v>0.38490000000000002</v>
      </c>
      <c r="I20" s="62">
        <v>0.36969999999999997</v>
      </c>
      <c r="J20" s="62">
        <v>0.30420000000000003</v>
      </c>
      <c r="K20" s="62">
        <v>0.29780000000000001</v>
      </c>
      <c r="L20" s="62">
        <v>0.14330000000000001</v>
      </c>
      <c r="M20" s="62">
        <v>0.1336</v>
      </c>
      <c r="N20" s="62">
        <v>0.18790000000000001</v>
      </c>
      <c r="O20" s="62">
        <v>0.1847</v>
      </c>
      <c r="P20" s="62">
        <v>0.14779999999999999</v>
      </c>
      <c r="Q20" s="62">
        <v>0.1497</v>
      </c>
      <c r="R20" s="62">
        <v>1.3711</v>
      </c>
      <c r="S20" s="62">
        <v>1.2349000000000001</v>
      </c>
      <c r="T20" s="62">
        <v>0.69020000000000004</v>
      </c>
      <c r="U20" s="62">
        <v>0.67210000000000003</v>
      </c>
      <c r="V20" s="62">
        <v>0.27029999999999998</v>
      </c>
      <c r="W20" s="62">
        <v>0.26119999999999999</v>
      </c>
      <c r="X20" s="62">
        <v>0.26519999999999999</v>
      </c>
      <c r="Y20" s="62">
        <v>0.26</v>
      </c>
    </row>
    <row r="21" spans="1:25" ht="15" customHeight="1" x14ac:dyDescent="0.2">
      <c r="A21" s="60" t="s">
        <v>18</v>
      </c>
      <c r="B21" s="74">
        <v>0.33860000000000001</v>
      </c>
      <c r="C21" s="62">
        <v>0.16270000000000001</v>
      </c>
      <c r="D21" s="62">
        <v>0.15720000000000001</v>
      </c>
      <c r="E21" s="62">
        <v>0.18229999999999999</v>
      </c>
      <c r="F21" s="62">
        <v>0.18149999999999999</v>
      </c>
      <c r="G21" s="62">
        <v>0.1229</v>
      </c>
      <c r="H21" s="62">
        <v>0.12130000000000001</v>
      </c>
      <c r="I21" s="62">
        <v>0.11360000000000001</v>
      </c>
      <c r="J21" s="62">
        <v>0.1232</v>
      </c>
      <c r="K21" s="62">
        <v>0.1043</v>
      </c>
      <c r="L21" s="62">
        <v>0.1072</v>
      </c>
      <c r="M21" s="62">
        <v>0.24709999999999999</v>
      </c>
      <c r="N21" s="62">
        <v>0.2445</v>
      </c>
      <c r="O21" s="62">
        <v>0.44030000000000002</v>
      </c>
      <c r="P21" s="62">
        <v>0.41549999999999998</v>
      </c>
      <c r="Q21" s="62">
        <v>0.3795</v>
      </c>
      <c r="R21" s="62">
        <v>0.36509999999999998</v>
      </c>
      <c r="S21" s="62">
        <v>0.39989999999999998</v>
      </c>
      <c r="T21" s="62">
        <v>0.4078</v>
      </c>
      <c r="U21" s="62">
        <v>1.5719000000000001</v>
      </c>
      <c r="V21" s="62">
        <v>1.4853000000000001</v>
      </c>
      <c r="W21" s="62">
        <v>0.27810000000000001</v>
      </c>
      <c r="X21" s="62">
        <v>0.2626</v>
      </c>
      <c r="Y21" s="74">
        <v>0.27400000000000002</v>
      </c>
    </row>
    <row r="22" spans="1:25" ht="15" customHeight="1" x14ac:dyDescent="0.2">
      <c r="A22" s="60" t="s">
        <v>19</v>
      </c>
      <c r="B22" s="62">
        <v>0.56510000000000005</v>
      </c>
      <c r="C22" s="62">
        <v>0.4955</v>
      </c>
      <c r="D22" s="62">
        <v>0.13350000000000001</v>
      </c>
      <c r="E22" s="62">
        <v>0.1336</v>
      </c>
      <c r="F22" s="62">
        <v>0.10879999999999999</v>
      </c>
      <c r="G22" s="62">
        <v>0.1066</v>
      </c>
      <c r="H22" s="62">
        <v>0.1108</v>
      </c>
      <c r="I22" s="62">
        <v>0.10979999999999999</v>
      </c>
      <c r="J22" s="62">
        <v>0.21879999999999999</v>
      </c>
      <c r="K22" s="62">
        <v>0.1986</v>
      </c>
      <c r="L22" s="62">
        <v>0.40289999999999998</v>
      </c>
      <c r="M22" s="62">
        <v>0.373</v>
      </c>
      <c r="N22" s="62">
        <v>0.39190000000000003</v>
      </c>
      <c r="O22" s="62">
        <v>0.36980000000000002</v>
      </c>
      <c r="P22" s="62">
        <v>0.2334</v>
      </c>
      <c r="Q22" s="62">
        <v>0.2266</v>
      </c>
      <c r="R22" s="62">
        <v>0.1477</v>
      </c>
      <c r="S22" s="62">
        <v>0.14299999999999999</v>
      </c>
      <c r="T22" s="62">
        <v>2.2730000000000001</v>
      </c>
      <c r="U22" s="62">
        <v>2.2475999999999998</v>
      </c>
      <c r="V22" s="62">
        <v>0.95409999999999995</v>
      </c>
      <c r="W22" s="62">
        <v>0.92759999999999998</v>
      </c>
      <c r="X22" s="62">
        <v>8.6400000000000005E-2</v>
      </c>
      <c r="Y22" s="62">
        <v>9.1999999999999998E-2</v>
      </c>
    </row>
    <row r="23" spans="1:25" ht="15" customHeight="1" x14ac:dyDescent="0.2">
      <c r="A23" s="60" t="s">
        <v>20</v>
      </c>
      <c r="B23" s="74">
        <v>0.18110000000000001</v>
      </c>
      <c r="C23" s="62">
        <v>0.1176</v>
      </c>
      <c r="D23" s="62">
        <v>0.1208</v>
      </c>
      <c r="E23" s="62">
        <v>0.27110000000000001</v>
      </c>
      <c r="F23" s="62">
        <v>0.2475</v>
      </c>
      <c r="G23" s="62">
        <v>2.6103999999999998</v>
      </c>
      <c r="H23" s="62">
        <v>2.5706000000000002</v>
      </c>
      <c r="I23" s="62">
        <v>1.9222999999999999</v>
      </c>
      <c r="J23" s="62">
        <v>1.9875</v>
      </c>
      <c r="K23" s="62">
        <v>0.35270000000000001</v>
      </c>
      <c r="L23" s="62">
        <v>0.34320000000000001</v>
      </c>
      <c r="M23" s="62">
        <v>0.27760000000000001</v>
      </c>
      <c r="N23" s="62">
        <v>0.28689999999999999</v>
      </c>
      <c r="O23" s="62">
        <v>1.373</v>
      </c>
      <c r="P23" s="62">
        <v>1.2522</v>
      </c>
      <c r="Q23" s="62">
        <v>0.50190000000000001</v>
      </c>
      <c r="R23" s="62">
        <v>0.4985</v>
      </c>
      <c r="S23" s="62">
        <v>0.1065</v>
      </c>
      <c r="T23" s="62">
        <v>0.1163</v>
      </c>
      <c r="U23" s="62">
        <v>0.11550000000000001</v>
      </c>
      <c r="V23" s="62">
        <v>0.1123</v>
      </c>
      <c r="W23" s="62">
        <v>0.49</v>
      </c>
      <c r="X23" s="62">
        <v>0.47139999999999999</v>
      </c>
      <c r="Y23" s="74">
        <v>0.16339999999999999</v>
      </c>
    </row>
    <row r="24" spans="1:25" ht="15" customHeight="1" x14ac:dyDescent="0.2">
      <c r="A24" s="60" t="s">
        <v>21</v>
      </c>
      <c r="B24" s="62">
        <v>0.3775</v>
      </c>
      <c r="C24" s="62">
        <v>0.33350000000000002</v>
      </c>
      <c r="D24" s="62">
        <v>0.68059999999999998</v>
      </c>
      <c r="E24" s="62">
        <v>0.62739999999999996</v>
      </c>
      <c r="F24" s="62">
        <v>0.21940000000000001</v>
      </c>
      <c r="G24" s="62">
        <v>0.20619999999999999</v>
      </c>
      <c r="H24" s="62">
        <v>0.13200000000000001</v>
      </c>
      <c r="I24" s="62">
        <v>0.12959999999999999</v>
      </c>
      <c r="J24" s="62">
        <v>1.1437999999999999</v>
      </c>
      <c r="K24" s="62">
        <v>1.0504</v>
      </c>
      <c r="L24" s="62">
        <v>0.315</v>
      </c>
      <c r="M24" s="62">
        <v>0.2974</v>
      </c>
      <c r="N24" s="62">
        <v>0.15670000000000001</v>
      </c>
      <c r="O24" s="62">
        <v>0.14910000000000001</v>
      </c>
      <c r="P24" s="62">
        <v>1.0253000000000001</v>
      </c>
      <c r="Q24" s="62">
        <v>0.91659999999999997</v>
      </c>
      <c r="R24" s="62">
        <v>1.1378999999999999</v>
      </c>
      <c r="S24" s="62">
        <v>1.0326</v>
      </c>
      <c r="T24" s="62">
        <v>0.108</v>
      </c>
      <c r="U24" s="62">
        <v>0.1087</v>
      </c>
      <c r="V24" s="62">
        <v>0.13300000000000001</v>
      </c>
      <c r="W24" s="62">
        <v>0.13120000000000001</v>
      </c>
      <c r="X24" s="62">
        <v>0.64590000000000003</v>
      </c>
      <c r="Y24" s="62">
        <v>0.63629999999999998</v>
      </c>
    </row>
    <row r="25" spans="1:25" ht="15" customHeight="1" x14ac:dyDescent="0.2">
      <c r="A25" s="60" t="s">
        <v>22</v>
      </c>
      <c r="B25" s="74">
        <v>5.04E-2</v>
      </c>
      <c r="C25" s="62">
        <v>0.25900000000000001</v>
      </c>
      <c r="D25" s="62">
        <v>0.23419999999999999</v>
      </c>
      <c r="E25" s="62">
        <v>0.21659999999999999</v>
      </c>
      <c r="F25" s="62">
        <v>0.21129999999999999</v>
      </c>
      <c r="G25" s="62">
        <v>0.16339999999999999</v>
      </c>
      <c r="H25" s="62">
        <v>0.17080000000000001</v>
      </c>
      <c r="I25" s="62">
        <v>0.1186</v>
      </c>
      <c r="J25" s="62">
        <v>0.12620000000000001</v>
      </c>
      <c r="K25" s="62">
        <v>0.15379999999999999</v>
      </c>
      <c r="L25" s="62">
        <v>0.1361</v>
      </c>
      <c r="M25" s="62">
        <v>1.3145</v>
      </c>
      <c r="N25" s="62">
        <v>1.2597</v>
      </c>
      <c r="O25" s="62">
        <v>0.50139999999999996</v>
      </c>
      <c r="P25" s="62">
        <v>0.47070000000000001</v>
      </c>
      <c r="Q25" s="62">
        <v>0.156</v>
      </c>
      <c r="R25" s="62">
        <v>0.1532</v>
      </c>
      <c r="S25" s="62">
        <v>0.17069999999999999</v>
      </c>
      <c r="T25" s="62">
        <v>0.17879999999999999</v>
      </c>
      <c r="U25" s="62">
        <v>0.56010000000000004</v>
      </c>
      <c r="V25" s="62">
        <v>0.53300000000000003</v>
      </c>
      <c r="W25" s="62">
        <v>0.49740000000000001</v>
      </c>
      <c r="X25" s="62">
        <v>0.48130000000000001</v>
      </c>
      <c r="Y25" s="74">
        <v>6.2899999999999998E-2</v>
      </c>
    </row>
    <row r="26" spans="1:25" ht="15" customHeight="1" x14ac:dyDescent="0.2">
      <c r="A26" s="60" t="s">
        <v>23</v>
      </c>
      <c r="B26" s="62">
        <v>0.87070000000000003</v>
      </c>
      <c r="C26" s="62">
        <v>0.72789999999999999</v>
      </c>
      <c r="D26" s="62">
        <v>0.12529999999999999</v>
      </c>
      <c r="E26" s="62">
        <v>0.12790000000000001</v>
      </c>
      <c r="F26" s="62">
        <v>1.1599999999999999</v>
      </c>
      <c r="G26" s="62">
        <v>1.0512999999999999</v>
      </c>
      <c r="H26" s="62">
        <v>0.44890000000000002</v>
      </c>
      <c r="I26" s="62">
        <v>0.41899999999999998</v>
      </c>
      <c r="J26" s="62">
        <v>0.1176</v>
      </c>
      <c r="K26" s="62">
        <v>0.1033</v>
      </c>
      <c r="L26" s="62">
        <v>0.12670000000000001</v>
      </c>
      <c r="M26" s="62">
        <v>0.12740000000000001</v>
      </c>
      <c r="N26" s="62">
        <v>0.1043</v>
      </c>
      <c r="O26" s="62">
        <v>0.1018</v>
      </c>
      <c r="P26" s="62">
        <v>7.4999999999999997E-2</v>
      </c>
      <c r="Q26" s="62">
        <v>8.1600000000000006E-2</v>
      </c>
      <c r="R26" s="62">
        <v>8.48E-2</v>
      </c>
      <c r="S26" s="62">
        <v>8.7800000000000003E-2</v>
      </c>
      <c r="T26" s="62">
        <v>9.3899999999999997E-2</v>
      </c>
      <c r="U26" s="62">
        <v>9.6799999999999997E-2</v>
      </c>
      <c r="V26" s="62">
        <v>8.1799999999999998E-2</v>
      </c>
      <c r="W26" s="62">
        <v>8.4599999999999995E-2</v>
      </c>
      <c r="X26" s="62">
        <v>9.2299999999999993E-2</v>
      </c>
      <c r="Y26" s="62">
        <v>9.9000000000000005E-2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7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7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7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7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7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7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7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7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7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7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7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7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7" ht="12.75" x14ac:dyDescent="0.2">
      <c r="A46" s="60" t="s">
        <v>369</v>
      </c>
    </row>
    <row r="48" spans="1:27" ht="15" customHeight="1" x14ac:dyDescent="0.2">
      <c r="S48" t="s">
        <v>317</v>
      </c>
      <c r="T48"/>
      <c r="U48"/>
      <c r="V48"/>
      <c r="W48"/>
      <c r="X48"/>
      <c r="Y48"/>
      <c r="Z48"/>
      <c r="AA48"/>
    </row>
    <row r="49" spans="2:27" ht="15" customHeight="1" thickBot="1" x14ac:dyDescent="0.25">
      <c r="B49"/>
      <c r="C49" t="s">
        <v>205</v>
      </c>
      <c r="D49" t="s">
        <v>206</v>
      </c>
      <c r="S49"/>
      <c r="T49"/>
      <c r="U49"/>
      <c r="V49"/>
      <c r="W49"/>
      <c r="X49"/>
      <c r="Y49"/>
      <c r="Z49"/>
      <c r="AA49"/>
    </row>
    <row r="50" spans="2:27" ht="15" customHeight="1" x14ac:dyDescent="0.2">
      <c r="B50" t="s">
        <v>207</v>
      </c>
      <c r="C50">
        <v>200</v>
      </c>
      <c r="D50" s="3">
        <f>AVERAGE(B11,Y11)</f>
        <v>2.6318999999999999</v>
      </c>
      <c r="S50" s="17" t="s">
        <v>318</v>
      </c>
      <c r="T50" s="17"/>
      <c r="U50"/>
      <c r="V50"/>
      <c r="W50"/>
      <c r="X50"/>
      <c r="Y50"/>
      <c r="Z50"/>
      <c r="AA50"/>
    </row>
    <row r="51" spans="2:27" ht="15" customHeight="1" x14ac:dyDescent="0.2">
      <c r="B51" t="s">
        <v>208</v>
      </c>
      <c r="C51">
        <v>150</v>
      </c>
      <c r="D51" s="3">
        <f>AVERAGE(B13,Y13)</f>
        <v>2.3177500000000002</v>
      </c>
      <c r="S51" t="s">
        <v>319</v>
      </c>
      <c r="T51">
        <v>0.98765049806021121</v>
      </c>
      <c r="U51"/>
      <c r="V51"/>
      <c r="W51"/>
      <c r="X51"/>
      <c r="Y51"/>
      <c r="Z51"/>
      <c r="AA51"/>
    </row>
    <row r="52" spans="2:27" ht="15" customHeight="1" x14ac:dyDescent="0.2">
      <c r="B52" t="s">
        <v>209</v>
      </c>
      <c r="C52">
        <v>100</v>
      </c>
      <c r="D52" s="3">
        <f>AVERAGE(B15,Y15)</f>
        <v>1.6856499999999999</v>
      </c>
      <c r="S52" t="s">
        <v>320</v>
      </c>
      <c r="T52">
        <v>0.9754535063185833</v>
      </c>
      <c r="U52"/>
      <c r="V52"/>
      <c r="W52"/>
      <c r="X52"/>
      <c r="Y52"/>
      <c r="Z52"/>
      <c r="AA52"/>
    </row>
    <row r="53" spans="2:27" ht="15" customHeight="1" x14ac:dyDescent="0.2">
      <c r="B53" t="s">
        <v>210</v>
      </c>
      <c r="C53">
        <v>80</v>
      </c>
      <c r="D53" s="3">
        <f>AVERAGE(B17,Y17)</f>
        <v>1.3230499999999998</v>
      </c>
      <c r="S53" t="s">
        <v>321</v>
      </c>
      <c r="T53">
        <v>0.97054420758229987</v>
      </c>
      <c r="U53"/>
      <c r="V53"/>
      <c r="W53"/>
      <c r="X53"/>
      <c r="Y53"/>
      <c r="Z53"/>
      <c r="AA53"/>
    </row>
    <row r="54" spans="2:27" ht="15" customHeight="1" x14ac:dyDescent="0.2">
      <c r="B54" t="s">
        <v>211</v>
      </c>
      <c r="C54">
        <v>40</v>
      </c>
      <c r="D54" s="3">
        <f>AVERAGE(B19,Y19)</f>
        <v>0.61820000000000008</v>
      </c>
      <c r="S54" t="s">
        <v>322</v>
      </c>
      <c r="T54">
        <v>0.1670294061066728</v>
      </c>
      <c r="U54"/>
      <c r="V54"/>
      <c r="W54"/>
      <c r="X54"/>
      <c r="Y54"/>
      <c r="Z54"/>
      <c r="AA54"/>
    </row>
    <row r="55" spans="2:27" ht="15" customHeight="1" thickBot="1" x14ac:dyDescent="0.25">
      <c r="B55" t="s">
        <v>212</v>
      </c>
      <c r="C55">
        <v>20</v>
      </c>
      <c r="D55" s="3">
        <f>AVERAGE(B21,Y21)</f>
        <v>0.30630000000000002</v>
      </c>
      <c r="S55" s="15" t="s">
        <v>323</v>
      </c>
      <c r="T55" s="15">
        <v>7</v>
      </c>
      <c r="U55"/>
      <c r="V55"/>
      <c r="W55"/>
      <c r="X55"/>
      <c r="Y55"/>
      <c r="Z55"/>
      <c r="AA55"/>
    </row>
    <row r="56" spans="2:27" ht="15" customHeight="1" x14ac:dyDescent="0.2">
      <c r="B56" t="s">
        <v>213</v>
      </c>
      <c r="C56">
        <v>10</v>
      </c>
      <c r="D56" s="3">
        <f>AVERAGE(B23,Y23)</f>
        <v>0.17225000000000001</v>
      </c>
      <c r="S56"/>
      <c r="T56"/>
      <c r="U56"/>
      <c r="V56"/>
      <c r="W56"/>
      <c r="X56"/>
      <c r="Y56"/>
      <c r="Z56"/>
      <c r="AA56"/>
    </row>
    <row r="57" spans="2:27" ht="15" customHeight="1" thickBot="1" x14ac:dyDescent="0.25">
      <c r="S57" t="s">
        <v>324</v>
      </c>
      <c r="T57"/>
      <c r="U57"/>
      <c r="V57"/>
      <c r="W57"/>
      <c r="X57"/>
      <c r="Y57"/>
      <c r="Z57"/>
      <c r="AA57"/>
    </row>
    <row r="58" spans="2:27" ht="15" customHeight="1" x14ac:dyDescent="0.2">
      <c r="S58" s="16"/>
      <c r="T58" s="16" t="s">
        <v>329</v>
      </c>
      <c r="U58" s="16" t="s">
        <v>330</v>
      </c>
      <c r="V58" s="16" t="s">
        <v>331</v>
      </c>
      <c r="W58" s="16" t="s">
        <v>13</v>
      </c>
      <c r="X58" s="16" t="s">
        <v>332</v>
      </c>
      <c r="Y58"/>
      <c r="Z58"/>
      <c r="AA58"/>
    </row>
    <row r="59" spans="2:27" ht="15" customHeight="1" x14ac:dyDescent="0.2">
      <c r="S59" t="s">
        <v>325</v>
      </c>
      <c r="T59">
        <v>1</v>
      </c>
      <c r="U59">
        <v>5.543358776049689</v>
      </c>
      <c r="V59">
        <v>5.543358776049689</v>
      </c>
      <c r="W59">
        <v>198.69508023809243</v>
      </c>
      <c r="X59">
        <v>3.2336883984141783E-5</v>
      </c>
      <c r="Y59"/>
      <c r="Z59"/>
      <c r="AA59"/>
    </row>
    <row r="60" spans="2:27" ht="15" customHeight="1" x14ac:dyDescent="0.2">
      <c r="S60" t="s">
        <v>326</v>
      </c>
      <c r="T60">
        <v>5</v>
      </c>
      <c r="U60">
        <v>0.1394941125217391</v>
      </c>
      <c r="V60">
        <v>2.7898822504347821E-2</v>
      </c>
      <c r="W60"/>
      <c r="X60"/>
      <c r="Y60"/>
      <c r="Z60"/>
      <c r="AA60"/>
    </row>
    <row r="61" spans="2:27" ht="15" customHeight="1" thickBot="1" x14ac:dyDescent="0.25">
      <c r="S61" s="15" t="s">
        <v>327</v>
      </c>
      <c r="T61" s="15">
        <v>6</v>
      </c>
      <c r="U61" s="15">
        <v>5.6828528885714285</v>
      </c>
      <c r="V61" s="15"/>
      <c r="W61" s="15"/>
      <c r="X61" s="15"/>
      <c r="Y61"/>
      <c r="Z61"/>
      <c r="AA61"/>
    </row>
    <row r="62" spans="2:27" ht="15" customHeight="1" thickBot="1" x14ac:dyDescent="0.25">
      <c r="S62"/>
      <c r="T62"/>
      <c r="U62"/>
      <c r="V62"/>
      <c r="W62"/>
      <c r="X62"/>
      <c r="Y62"/>
      <c r="Z62"/>
      <c r="AA62"/>
    </row>
    <row r="63" spans="2:27" ht="15" customHeight="1" x14ac:dyDescent="0.2">
      <c r="S63" s="16"/>
      <c r="T63" s="16" t="s">
        <v>333</v>
      </c>
      <c r="U63" s="16" t="s">
        <v>322</v>
      </c>
      <c r="V63" s="16" t="s">
        <v>334</v>
      </c>
      <c r="W63" s="16" t="s">
        <v>335</v>
      </c>
      <c r="X63" s="16" t="s">
        <v>336</v>
      </c>
      <c r="Y63" s="16" t="s">
        <v>337</v>
      </c>
      <c r="Z63" s="16" t="s">
        <v>338</v>
      </c>
      <c r="AA63" s="16" t="s">
        <v>339</v>
      </c>
    </row>
    <row r="64" spans="2:27" ht="15" customHeight="1" x14ac:dyDescent="0.2">
      <c r="S64" t="s">
        <v>328</v>
      </c>
      <c r="T64">
        <v>0.12003043478260844</v>
      </c>
      <c r="U64">
        <v>0.10448411623390219</v>
      </c>
      <c r="V64">
        <v>1.1487912144837753</v>
      </c>
      <c r="W64">
        <v>0.30261301238814298</v>
      </c>
      <c r="X64">
        <v>-0.14855453652077394</v>
      </c>
      <c r="Y64">
        <v>0.38861540608599082</v>
      </c>
      <c r="Z64">
        <v>-0.14855453652077394</v>
      </c>
      <c r="AA64">
        <v>0.38861540608599082</v>
      </c>
    </row>
    <row r="65" spans="19:27" ht="15" customHeight="1" thickBot="1" x14ac:dyDescent="0.25">
      <c r="S65" s="15" t="s">
        <v>340</v>
      </c>
      <c r="T65" s="15">
        <v>1.3691478260869567E-2</v>
      </c>
      <c r="U65" s="15">
        <v>9.7130759400717833E-4</v>
      </c>
      <c r="V65" s="15">
        <v>14.095924242067012</v>
      </c>
      <c r="W65" s="15">
        <v>3.2336883984141783E-5</v>
      </c>
      <c r="X65" s="15">
        <v>1.1194652602899102E-2</v>
      </c>
      <c r="Y65" s="15">
        <v>1.6188303918840033E-2</v>
      </c>
      <c r="Z65" s="15">
        <v>1.1194652602899102E-2</v>
      </c>
      <c r="AA65" s="15">
        <v>1.6188303918840033E-2</v>
      </c>
    </row>
    <row r="66" spans="19:27" ht="15" customHeight="1" x14ac:dyDescent="0.2">
      <c r="S66"/>
      <c r="T66"/>
      <c r="U66"/>
      <c r="V66"/>
      <c r="W66"/>
      <c r="X66"/>
      <c r="Y66"/>
      <c r="Z66"/>
      <c r="AA66"/>
    </row>
    <row r="67" spans="19:27" ht="15" customHeight="1" x14ac:dyDescent="0.2">
      <c r="S67"/>
      <c r="T67"/>
      <c r="U67"/>
      <c r="V67"/>
      <c r="W67"/>
      <c r="X67"/>
      <c r="Y67"/>
      <c r="Z67"/>
      <c r="AA67"/>
    </row>
    <row r="68" spans="19:27" ht="15" customHeight="1" x14ac:dyDescent="0.2">
      <c r="S68"/>
      <c r="T68"/>
      <c r="U68"/>
      <c r="V68"/>
      <c r="W68"/>
      <c r="X68"/>
      <c r="Y68"/>
      <c r="Z68"/>
      <c r="AA68"/>
    </row>
  </sheetData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12857-D58F-4F04-B0DC-BCF1003F98CB}">
  <dimension ref="A1:Z66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5508</v>
      </c>
    </row>
    <row r="3" spans="1:25" ht="15" customHeight="1" x14ac:dyDescent="0.2">
      <c r="A3" t="s">
        <v>5509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2.8075999999999999</v>
      </c>
      <c r="C11" s="2">
        <v>0.24529999999999999</v>
      </c>
      <c r="D11" s="2">
        <v>0.2074</v>
      </c>
      <c r="E11" s="2">
        <v>0.21110000000000001</v>
      </c>
      <c r="F11" s="2">
        <v>0.20030000000000001</v>
      </c>
      <c r="G11" s="2">
        <v>0.21629999999999999</v>
      </c>
      <c r="H11" s="2">
        <v>0.19889999999999999</v>
      </c>
      <c r="I11" s="2">
        <v>0.1328</v>
      </c>
      <c r="J11" s="2">
        <v>0.1343</v>
      </c>
      <c r="K11" s="2">
        <v>0.25750000000000001</v>
      </c>
      <c r="L11" s="2">
        <v>0.24479999999999999</v>
      </c>
      <c r="M11" s="2">
        <v>0.1203</v>
      </c>
      <c r="N11" s="2">
        <v>0.1401</v>
      </c>
      <c r="O11" s="2">
        <v>0.40339999999999998</v>
      </c>
      <c r="P11" s="2">
        <v>0.39279999999999998</v>
      </c>
      <c r="Q11" s="2">
        <v>0.31890000000000002</v>
      </c>
      <c r="R11" s="2">
        <v>0.29949999999999999</v>
      </c>
      <c r="S11" s="2">
        <v>0.51729999999999998</v>
      </c>
      <c r="T11" s="2">
        <v>0.50370000000000004</v>
      </c>
      <c r="U11" s="2">
        <v>9.3200000000000005E-2</v>
      </c>
      <c r="V11" s="2">
        <v>9.5000000000000001E-2</v>
      </c>
      <c r="W11" s="2">
        <v>0.67149999999999999</v>
      </c>
      <c r="X11" s="2">
        <v>0.6129</v>
      </c>
      <c r="Y11" s="77">
        <v>2.5223</v>
      </c>
    </row>
    <row r="12" spans="1:25" ht="15" customHeight="1" x14ac:dyDescent="0.2">
      <c r="A12" t="s">
        <v>9</v>
      </c>
      <c r="B12" s="2">
        <v>8.3400000000000002E-2</v>
      </c>
      <c r="C12" s="2">
        <v>8.8099999999999998E-2</v>
      </c>
      <c r="D12" s="2">
        <v>9.1700000000000004E-2</v>
      </c>
      <c r="E12" s="2">
        <v>9.7199999999999995E-2</v>
      </c>
      <c r="F12" s="2">
        <v>8.4000000000000005E-2</v>
      </c>
      <c r="G12" s="2">
        <v>9.0800000000000006E-2</v>
      </c>
      <c r="H12" s="2">
        <v>8.5099999999999995E-2</v>
      </c>
      <c r="I12" s="2">
        <v>8.7999999999999995E-2</v>
      </c>
      <c r="J12" s="2">
        <v>9.5699999999999993E-2</v>
      </c>
      <c r="K12" s="2">
        <v>8.8200000000000001E-2</v>
      </c>
      <c r="L12" s="2">
        <v>8.6499999999999994E-2</v>
      </c>
      <c r="M12" s="2">
        <v>8.6699999999999999E-2</v>
      </c>
      <c r="N12" s="2">
        <v>9.6799999999999997E-2</v>
      </c>
      <c r="O12" s="2">
        <v>8.9599999999999999E-2</v>
      </c>
      <c r="P12" s="2">
        <v>8.8099999999999998E-2</v>
      </c>
      <c r="Q12" s="2">
        <v>0.10150000000000001</v>
      </c>
      <c r="R12" s="2">
        <v>8.48E-2</v>
      </c>
      <c r="S12" s="2">
        <v>7.9899999999999999E-2</v>
      </c>
      <c r="T12" s="2">
        <v>2.7136</v>
      </c>
      <c r="U12" s="2">
        <v>2.6680000000000001</v>
      </c>
      <c r="V12" s="2">
        <v>2.7557</v>
      </c>
      <c r="W12" s="2">
        <v>2.7726000000000002</v>
      </c>
      <c r="X12" s="2">
        <v>2.8035999999999999</v>
      </c>
      <c r="Y12" s="2">
        <v>2.7892000000000001</v>
      </c>
    </row>
    <row r="13" spans="1:25" ht="15" customHeight="1" x14ac:dyDescent="0.2">
      <c r="A13" t="s">
        <v>10</v>
      </c>
      <c r="B13" s="77">
        <v>2.5827</v>
      </c>
      <c r="C13" s="2">
        <v>0.61739999999999995</v>
      </c>
      <c r="D13" s="2">
        <v>0.53459999999999996</v>
      </c>
      <c r="E13" s="2">
        <v>0.20250000000000001</v>
      </c>
      <c r="F13" s="2">
        <v>0.19889999999999999</v>
      </c>
      <c r="G13" s="2">
        <v>0.28610000000000002</v>
      </c>
      <c r="H13" s="2">
        <v>0.24540000000000001</v>
      </c>
      <c r="I13" s="2">
        <v>0.24410000000000001</v>
      </c>
      <c r="J13" s="2">
        <v>0.21840000000000001</v>
      </c>
      <c r="K13" s="2">
        <v>0.13370000000000001</v>
      </c>
      <c r="L13" s="2">
        <v>0.14099999999999999</v>
      </c>
      <c r="M13" s="2">
        <v>0.14829999999999999</v>
      </c>
      <c r="N13" s="2">
        <v>0.1346</v>
      </c>
      <c r="O13" s="2">
        <v>0.26910000000000001</v>
      </c>
      <c r="P13" s="2">
        <v>0.22720000000000001</v>
      </c>
      <c r="Q13" s="2">
        <v>0.20949999999999999</v>
      </c>
      <c r="R13" s="2">
        <v>0.18609999999999999</v>
      </c>
      <c r="S13" s="2">
        <v>1.5755999999999999</v>
      </c>
      <c r="T13" s="2">
        <v>1.548</v>
      </c>
      <c r="U13" s="2">
        <v>0.1163</v>
      </c>
      <c r="V13" s="2">
        <v>0.1115</v>
      </c>
      <c r="W13" s="2">
        <v>0.14380000000000001</v>
      </c>
      <c r="X13" s="2">
        <v>0.1283</v>
      </c>
      <c r="Y13" s="77">
        <v>2.1116999999999999</v>
      </c>
    </row>
    <row r="14" spans="1:25" ht="15" customHeight="1" x14ac:dyDescent="0.2">
      <c r="A14" t="s">
        <v>11</v>
      </c>
      <c r="B14" s="2">
        <v>2.8231999999999999</v>
      </c>
      <c r="C14" s="2">
        <v>2.8285</v>
      </c>
      <c r="D14" s="2">
        <v>2.8275000000000001</v>
      </c>
      <c r="E14" s="2">
        <v>2.8151999999999999</v>
      </c>
      <c r="F14" s="2">
        <v>0.14080000000000001</v>
      </c>
      <c r="G14" s="2">
        <v>0.1318</v>
      </c>
      <c r="H14" s="2">
        <v>2.8309000000000002</v>
      </c>
      <c r="I14" s="2">
        <v>2.8607</v>
      </c>
      <c r="J14" s="2">
        <v>1.0109999999999999</v>
      </c>
      <c r="K14" s="2">
        <v>0.85870000000000002</v>
      </c>
      <c r="L14" s="2">
        <v>1.4729000000000001</v>
      </c>
      <c r="M14" s="2">
        <v>1.3669</v>
      </c>
      <c r="N14" s="2">
        <v>2.8359999999999999</v>
      </c>
      <c r="O14" s="2">
        <v>2.83</v>
      </c>
      <c r="P14" s="2">
        <v>0.86939999999999995</v>
      </c>
      <c r="Q14" s="2">
        <v>0.8165</v>
      </c>
      <c r="R14" s="2">
        <v>2.7898999999999998</v>
      </c>
      <c r="S14" s="2">
        <v>2.8006000000000002</v>
      </c>
      <c r="T14" s="2">
        <v>2.7915999999999999</v>
      </c>
      <c r="U14" s="2">
        <v>2.7856999999999998</v>
      </c>
      <c r="V14" s="2">
        <v>2.7602000000000002</v>
      </c>
      <c r="W14" s="2">
        <v>2.7746</v>
      </c>
      <c r="X14" s="2">
        <v>2.8066</v>
      </c>
      <c r="Y14" s="2">
        <v>2.7719</v>
      </c>
    </row>
    <row r="15" spans="1:25" ht="15" customHeight="1" x14ac:dyDescent="0.2">
      <c r="A15" t="s">
        <v>12</v>
      </c>
      <c r="B15" s="77">
        <v>1.9682999999999999</v>
      </c>
      <c r="C15" s="2">
        <v>0.215</v>
      </c>
      <c r="D15" s="2">
        <v>0.183</v>
      </c>
      <c r="E15" s="2">
        <v>0.70140000000000002</v>
      </c>
      <c r="F15" s="2">
        <v>0.74850000000000005</v>
      </c>
      <c r="G15" s="2">
        <v>0.30030000000000001</v>
      </c>
      <c r="H15" s="2">
        <v>0.30320000000000003</v>
      </c>
      <c r="I15" s="2">
        <v>0.22450000000000001</v>
      </c>
      <c r="J15" s="2">
        <v>0.19980000000000001</v>
      </c>
      <c r="K15" s="2">
        <v>1.514</v>
      </c>
      <c r="L15" s="2">
        <v>1.4257</v>
      </c>
      <c r="M15" s="2">
        <v>0.81989999999999996</v>
      </c>
      <c r="N15" s="2">
        <v>0.88200000000000001</v>
      </c>
      <c r="O15" s="2">
        <v>0.22620000000000001</v>
      </c>
      <c r="P15" s="2">
        <v>0.21859999999999999</v>
      </c>
      <c r="Q15" s="2">
        <v>0.99180000000000001</v>
      </c>
      <c r="R15" s="2">
        <v>1.0193000000000001</v>
      </c>
      <c r="S15" s="2">
        <v>1.7036</v>
      </c>
      <c r="T15" s="2">
        <v>1.6565000000000001</v>
      </c>
      <c r="U15" s="2">
        <v>1.2942</v>
      </c>
      <c r="V15" s="2">
        <v>1.1805000000000001</v>
      </c>
      <c r="W15" s="2">
        <v>0.38900000000000001</v>
      </c>
      <c r="X15" s="2">
        <v>0.36670000000000003</v>
      </c>
      <c r="Y15" s="77">
        <v>1.6056999999999999</v>
      </c>
    </row>
    <row r="16" spans="1:25" ht="15" customHeight="1" x14ac:dyDescent="0.2">
      <c r="A16" t="s">
        <v>13</v>
      </c>
      <c r="B16" s="2">
        <v>2.9409000000000001</v>
      </c>
      <c r="C16" s="2">
        <v>2.9289999999999998</v>
      </c>
      <c r="D16" s="2">
        <v>2.75</v>
      </c>
      <c r="E16" s="2">
        <v>2.6890000000000001</v>
      </c>
      <c r="F16" s="2">
        <v>0.98240000000000005</v>
      </c>
      <c r="G16" s="2">
        <v>0.88249999999999995</v>
      </c>
      <c r="H16" s="2">
        <v>2.8868</v>
      </c>
      <c r="I16" s="2">
        <v>2.8481999999999998</v>
      </c>
      <c r="J16" s="2">
        <v>2.6034000000000002</v>
      </c>
      <c r="K16" s="2">
        <v>2.5190000000000001</v>
      </c>
      <c r="L16" s="2">
        <v>2.9485999999999999</v>
      </c>
      <c r="M16" s="2">
        <v>2.9098000000000002</v>
      </c>
      <c r="N16" s="2">
        <v>2.9775999999999998</v>
      </c>
      <c r="O16" s="2">
        <v>2.9407999999999999</v>
      </c>
      <c r="P16" s="2">
        <v>2.6549999999999998</v>
      </c>
      <c r="Q16" s="2">
        <v>2.7160000000000002</v>
      </c>
      <c r="R16" s="2">
        <v>2.9237000000000002</v>
      </c>
      <c r="S16" s="2">
        <v>2.8967999999999998</v>
      </c>
      <c r="T16" s="2">
        <v>2.0836999999999999</v>
      </c>
      <c r="U16" s="2">
        <v>1.9937</v>
      </c>
      <c r="V16" s="2">
        <v>2.8666999999999998</v>
      </c>
      <c r="W16" s="2">
        <v>2.8489</v>
      </c>
      <c r="X16" s="2">
        <v>2.9119999999999999</v>
      </c>
      <c r="Y16" s="2">
        <v>2.8803999999999998</v>
      </c>
    </row>
    <row r="17" spans="1:25" ht="15" customHeight="1" x14ac:dyDescent="0.2">
      <c r="A17" t="s">
        <v>14</v>
      </c>
      <c r="B17" s="77">
        <v>1.5604</v>
      </c>
      <c r="C17" s="2">
        <v>0.31659999999999999</v>
      </c>
      <c r="D17" s="2">
        <v>0.28449999999999998</v>
      </c>
      <c r="E17" s="2">
        <v>0.27110000000000001</v>
      </c>
      <c r="F17" s="2">
        <v>0.25590000000000002</v>
      </c>
      <c r="G17" s="2">
        <v>0.39800000000000002</v>
      </c>
      <c r="H17" s="2">
        <v>0.33279999999999998</v>
      </c>
      <c r="I17" s="2">
        <v>0.23230000000000001</v>
      </c>
      <c r="J17" s="2">
        <v>0.2402</v>
      </c>
      <c r="K17" s="2">
        <v>0.25940000000000002</v>
      </c>
      <c r="L17" s="2">
        <v>0.1956</v>
      </c>
      <c r="M17" s="2">
        <v>0.15340000000000001</v>
      </c>
      <c r="N17" s="2">
        <v>0.17230000000000001</v>
      </c>
      <c r="O17" s="2">
        <v>0.94579999999999997</v>
      </c>
      <c r="P17" s="2">
        <v>1.0007999999999999</v>
      </c>
      <c r="Q17" s="2">
        <v>0.45250000000000001</v>
      </c>
      <c r="R17" s="2">
        <v>0.47739999999999999</v>
      </c>
      <c r="S17" s="2">
        <v>0.19070000000000001</v>
      </c>
      <c r="T17" s="2">
        <v>0.1958</v>
      </c>
      <c r="U17" s="2">
        <v>0.19239999999999999</v>
      </c>
      <c r="V17" s="2">
        <v>0.17419999999999999</v>
      </c>
      <c r="W17" s="2">
        <v>0.39169999999999999</v>
      </c>
      <c r="X17" s="2">
        <v>0.3861</v>
      </c>
      <c r="Y17" s="77">
        <v>1.44</v>
      </c>
    </row>
    <row r="18" spans="1:25" ht="15" customHeight="1" x14ac:dyDescent="0.2">
      <c r="A18" t="s">
        <v>15</v>
      </c>
      <c r="B18" s="2">
        <v>2.7122999999999999</v>
      </c>
      <c r="C18" s="2">
        <v>2.4981</v>
      </c>
      <c r="D18" s="2">
        <v>2.7967</v>
      </c>
      <c r="E18" s="2">
        <v>2.7023999999999999</v>
      </c>
      <c r="F18" s="2">
        <v>2.6602999999999999</v>
      </c>
      <c r="G18" s="2">
        <v>2.4468999999999999</v>
      </c>
      <c r="H18" s="2">
        <v>2.9477000000000002</v>
      </c>
      <c r="I18" s="2">
        <v>2.9838</v>
      </c>
      <c r="J18" s="2">
        <v>2.9531000000000001</v>
      </c>
      <c r="K18" s="2">
        <v>2.8475999999999999</v>
      </c>
      <c r="L18" s="2">
        <v>9.7799999999999998E-2</v>
      </c>
      <c r="M18" s="2">
        <v>8.9899999999999994E-2</v>
      </c>
      <c r="N18" s="2">
        <v>0.39190000000000003</v>
      </c>
      <c r="O18" s="2">
        <v>0.34110000000000001</v>
      </c>
      <c r="P18" s="2">
        <v>2.9580000000000002</v>
      </c>
      <c r="Q18" s="2">
        <v>2.9236</v>
      </c>
      <c r="R18" s="2">
        <v>2.8849999999999998</v>
      </c>
      <c r="S18" s="2">
        <v>2.8868</v>
      </c>
      <c r="T18" s="2">
        <v>2.8854000000000002</v>
      </c>
      <c r="U18" s="2">
        <v>2.8875999999999999</v>
      </c>
      <c r="V18" s="2">
        <v>2.9159999999999999</v>
      </c>
      <c r="W18" s="2">
        <v>2.8647</v>
      </c>
      <c r="X18" s="2">
        <v>2.8365999999999998</v>
      </c>
      <c r="Y18" s="2">
        <v>2.8123</v>
      </c>
    </row>
    <row r="19" spans="1:25" ht="15" customHeight="1" x14ac:dyDescent="0.2">
      <c r="A19" t="s">
        <v>16</v>
      </c>
      <c r="B19" s="77">
        <v>0.66720000000000002</v>
      </c>
      <c r="C19" s="2">
        <v>0.97950000000000004</v>
      </c>
      <c r="D19" s="2">
        <v>0.97340000000000004</v>
      </c>
      <c r="E19" s="2">
        <v>0.88300000000000001</v>
      </c>
      <c r="F19" s="2">
        <v>0.87250000000000005</v>
      </c>
      <c r="G19" s="2">
        <v>0.36830000000000002</v>
      </c>
      <c r="H19" s="2">
        <v>0.35</v>
      </c>
      <c r="I19" s="2">
        <v>0.37330000000000002</v>
      </c>
      <c r="J19" s="2">
        <v>0.36220000000000002</v>
      </c>
      <c r="K19" s="2">
        <v>0.2203</v>
      </c>
      <c r="L19" s="2">
        <v>0.21870000000000001</v>
      </c>
      <c r="M19" s="2">
        <v>0.20499999999999999</v>
      </c>
      <c r="N19" s="2">
        <v>0.31900000000000001</v>
      </c>
      <c r="O19" s="2">
        <v>0.30249999999999999</v>
      </c>
      <c r="P19" s="2">
        <v>0.31309999999999999</v>
      </c>
      <c r="Q19" s="2">
        <v>0.41189999999999999</v>
      </c>
      <c r="R19" s="2">
        <v>0.44080000000000003</v>
      </c>
      <c r="S19" s="2">
        <v>0.30680000000000002</v>
      </c>
      <c r="T19" s="2">
        <v>0.30320000000000003</v>
      </c>
      <c r="U19" s="2">
        <v>0.1333</v>
      </c>
      <c r="V19" s="2">
        <v>0.1196</v>
      </c>
      <c r="W19" s="2">
        <v>0.15060000000000001</v>
      </c>
      <c r="X19" s="2">
        <v>0.1583</v>
      </c>
      <c r="Y19" s="77">
        <v>0.60419999999999996</v>
      </c>
    </row>
    <row r="20" spans="1:25" ht="15" customHeight="1" x14ac:dyDescent="0.2">
      <c r="A20" t="s">
        <v>17</v>
      </c>
      <c r="B20" s="2">
        <v>2.9279000000000002</v>
      </c>
      <c r="C20" s="2">
        <v>2.8610000000000002</v>
      </c>
      <c r="D20" s="2">
        <v>1.3037000000000001</v>
      </c>
      <c r="E20" s="2">
        <v>1.1896</v>
      </c>
      <c r="F20" s="2">
        <v>2.9220999999999999</v>
      </c>
      <c r="G20" s="2">
        <v>2.8855</v>
      </c>
      <c r="H20" s="2">
        <v>2.9432999999999998</v>
      </c>
      <c r="I20" s="2">
        <v>2.9683000000000002</v>
      </c>
      <c r="J20" s="2">
        <v>2.9624000000000001</v>
      </c>
      <c r="K20" s="2">
        <v>2.9306000000000001</v>
      </c>
      <c r="L20" s="2">
        <v>2.9314</v>
      </c>
      <c r="M20" s="2">
        <v>2.9175</v>
      </c>
      <c r="N20" s="2">
        <v>7.8299999999999995E-2</v>
      </c>
      <c r="O20" s="2">
        <v>6.9400000000000003E-2</v>
      </c>
      <c r="P20" s="2">
        <v>0.28410000000000002</v>
      </c>
      <c r="Q20" s="2">
        <v>0.2752</v>
      </c>
      <c r="R20" s="2">
        <v>2.9173</v>
      </c>
      <c r="S20" s="2">
        <v>2.9136000000000002</v>
      </c>
      <c r="T20" s="2">
        <v>2.5034999999999998</v>
      </c>
      <c r="U20" s="2">
        <v>2.4538000000000002</v>
      </c>
      <c r="V20" s="2">
        <v>2.7343000000000002</v>
      </c>
      <c r="W20" s="2">
        <v>2.6594000000000002</v>
      </c>
      <c r="X20" s="2">
        <v>2.8635999999999999</v>
      </c>
      <c r="Y20" s="2">
        <v>2.9100999999999999</v>
      </c>
    </row>
    <row r="21" spans="1:25" ht="15" customHeight="1" x14ac:dyDescent="0.2">
      <c r="A21" t="s">
        <v>18</v>
      </c>
      <c r="B21" s="77">
        <v>0.30880000000000002</v>
      </c>
      <c r="C21" s="2">
        <v>0.20580000000000001</v>
      </c>
      <c r="D21" s="2">
        <v>0.19020000000000001</v>
      </c>
      <c r="E21" s="2">
        <v>0.2457</v>
      </c>
      <c r="F21" s="2">
        <v>0.25430000000000003</v>
      </c>
      <c r="G21" s="2">
        <v>0.53239999999999998</v>
      </c>
      <c r="H21" s="2">
        <v>0.53549999999999998</v>
      </c>
      <c r="I21" s="2">
        <v>0.72740000000000005</v>
      </c>
      <c r="J21" s="2">
        <v>0.58250000000000002</v>
      </c>
      <c r="K21" s="2">
        <v>0.40939999999999999</v>
      </c>
      <c r="L21" s="2">
        <v>0.40379999999999999</v>
      </c>
      <c r="M21" s="2">
        <v>0.1401</v>
      </c>
      <c r="N21" s="2">
        <v>0.13039999999999999</v>
      </c>
      <c r="O21" s="2">
        <v>0.15229999999999999</v>
      </c>
      <c r="P21" s="2">
        <v>0.15490000000000001</v>
      </c>
      <c r="Q21" s="2">
        <v>0.21510000000000001</v>
      </c>
      <c r="R21" s="2">
        <v>0.19220000000000001</v>
      </c>
      <c r="S21" s="2">
        <v>0.2019</v>
      </c>
      <c r="T21" s="2">
        <v>0.19020000000000001</v>
      </c>
      <c r="U21" s="2">
        <v>0.24790000000000001</v>
      </c>
      <c r="V21" s="2">
        <v>0.28520000000000001</v>
      </c>
      <c r="W21" s="2">
        <v>0.12230000000000001</v>
      </c>
      <c r="X21" s="2">
        <v>0.1164</v>
      </c>
      <c r="Y21" s="77">
        <v>0.34510000000000002</v>
      </c>
    </row>
    <row r="22" spans="1:25" ht="15" customHeight="1" x14ac:dyDescent="0.2">
      <c r="A22" t="s">
        <v>19</v>
      </c>
      <c r="B22" s="2">
        <v>2.9733000000000001</v>
      </c>
      <c r="C22" s="2">
        <v>2.9007000000000001</v>
      </c>
      <c r="D22" s="2">
        <v>2.8980000000000001</v>
      </c>
      <c r="E22" s="2">
        <v>2.8527999999999998</v>
      </c>
      <c r="F22" s="2">
        <v>2.9887000000000001</v>
      </c>
      <c r="G22" s="2">
        <v>2.9626000000000001</v>
      </c>
      <c r="H22" s="2">
        <v>2.3879999999999999</v>
      </c>
      <c r="I22" s="2">
        <v>2.2065999999999999</v>
      </c>
      <c r="J22" s="2">
        <v>2.9030999999999998</v>
      </c>
      <c r="K22" s="2">
        <v>2.8262</v>
      </c>
      <c r="L22" s="2">
        <v>1.4438</v>
      </c>
      <c r="M22" s="2">
        <v>1.3993</v>
      </c>
      <c r="N22" s="2">
        <v>2.8605</v>
      </c>
      <c r="O22" s="2">
        <v>2.8932000000000002</v>
      </c>
      <c r="P22" s="2">
        <v>0.62649999999999995</v>
      </c>
      <c r="Q22" s="2">
        <v>0.56599999999999995</v>
      </c>
      <c r="R22" s="2">
        <v>2.3249</v>
      </c>
      <c r="S22" s="2">
        <v>2.2383000000000002</v>
      </c>
      <c r="T22" s="2">
        <v>2.8138999999999998</v>
      </c>
      <c r="U22" s="2">
        <v>2.7839999999999998</v>
      </c>
      <c r="V22" s="2">
        <v>2.855</v>
      </c>
      <c r="W22" s="2">
        <v>2.8553000000000002</v>
      </c>
      <c r="X22" s="2">
        <v>0.4446</v>
      </c>
      <c r="Y22" s="2">
        <v>0.4325</v>
      </c>
    </row>
    <row r="23" spans="1:25" ht="15" customHeight="1" x14ac:dyDescent="0.2">
      <c r="A23" t="s">
        <v>20</v>
      </c>
      <c r="B23" s="77">
        <v>0.17480000000000001</v>
      </c>
      <c r="C23" s="2">
        <v>0.13109999999999999</v>
      </c>
      <c r="D23" s="2">
        <v>0.13519999999999999</v>
      </c>
      <c r="E23" s="2">
        <v>0.33860000000000001</v>
      </c>
      <c r="F23" s="2">
        <v>0.32300000000000001</v>
      </c>
      <c r="G23" s="2">
        <v>0.18029999999999999</v>
      </c>
      <c r="H23" s="2">
        <v>0.18149999999999999</v>
      </c>
      <c r="I23" s="2">
        <v>0.31</v>
      </c>
      <c r="J23" s="2">
        <v>0.2994</v>
      </c>
      <c r="K23" s="2">
        <v>0.3327</v>
      </c>
      <c r="L23" s="2">
        <v>0.34870000000000001</v>
      </c>
      <c r="M23" s="2">
        <v>0.39450000000000002</v>
      </c>
      <c r="N23" s="2">
        <v>0.39700000000000002</v>
      </c>
      <c r="O23" s="2">
        <v>0.64739999999999998</v>
      </c>
      <c r="P23" s="2">
        <v>0.5897</v>
      </c>
      <c r="Q23" s="2">
        <v>0.66659999999999997</v>
      </c>
      <c r="R23" s="2">
        <v>0.64359999999999995</v>
      </c>
      <c r="S23" s="2">
        <v>0.4602</v>
      </c>
      <c r="T23" s="2">
        <v>0.4405</v>
      </c>
      <c r="U23" s="2">
        <v>0.46229999999999999</v>
      </c>
      <c r="V23" s="2">
        <v>0.41810000000000003</v>
      </c>
      <c r="W23" s="2">
        <v>0.21940000000000001</v>
      </c>
      <c r="X23" s="2">
        <v>0.21249999999999999</v>
      </c>
      <c r="Y23" s="77">
        <v>0.17929999999999999</v>
      </c>
    </row>
    <row r="24" spans="1:25" ht="15" customHeight="1" x14ac:dyDescent="0.2">
      <c r="A24" t="s">
        <v>21</v>
      </c>
      <c r="B24" s="2">
        <v>0.1404</v>
      </c>
      <c r="C24" s="2">
        <v>0.1187</v>
      </c>
      <c r="D24" s="2">
        <v>0.20780000000000001</v>
      </c>
      <c r="E24" s="2">
        <v>0.1867</v>
      </c>
      <c r="F24" s="2">
        <v>1.0603</v>
      </c>
      <c r="G24" s="2">
        <v>0.93689999999999996</v>
      </c>
      <c r="H24" s="2">
        <v>7.6600000000000001E-2</v>
      </c>
      <c r="I24" s="2">
        <v>7.8600000000000003E-2</v>
      </c>
      <c r="J24" s="2">
        <v>2.9167999999999998</v>
      </c>
      <c r="K24" s="2">
        <v>2.9502000000000002</v>
      </c>
      <c r="L24" s="2">
        <v>2.8971</v>
      </c>
      <c r="M24" s="2">
        <v>2.9041000000000001</v>
      </c>
      <c r="N24" s="2">
        <v>2.7321</v>
      </c>
      <c r="O24" s="2">
        <v>2.6046999999999998</v>
      </c>
      <c r="P24" s="2">
        <v>2.7248999999999999</v>
      </c>
      <c r="Q24" s="2">
        <v>2.6113</v>
      </c>
      <c r="R24" s="2">
        <v>8.2699999999999996E-2</v>
      </c>
      <c r="S24" s="2">
        <v>7.7700000000000005E-2</v>
      </c>
      <c r="T24" s="2">
        <v>2.8841999999999999</v>
      </c>
      <c r="U24" s="2">
        <v>2.8363</v>
      </c>
      <c r="V24" s="2">
        <v>2.8925999999999998</v>
      </c>
      <c r="W24" s="2">
        <v>2.9409000000000001</v>
      </c>
      <c r="X24" s="2">
        <v>2.9100999999999999</v>
      </c>
      <c r="Y24" s="2">
        <v>2.8877999999999999</v>
      </c>
    </row>
    <row r="25" spans="1:25" ht="15" customHeight="1" x14ac:dyDescent="0.2">
      <c r="A25" t="s">
        <v>22</v>
      </c>
      <c r="B25" s="77">
        <v>4.8399999999999999E-2</v>
      </c>
      <c r="C25" s="2">
        <v>1.2758</v>
      </c>
      <c r="D25" s="2">
        <v>1.1995</v>
      </c>
      <c r="E25" s="2">
        <v>0.90259999999999996</v>
      </c>
      <c r="F25" s="2">
        <v>0.88190000000000002</v>
      </c>
      <c r="G25" s="2">
        <v>0.65710000000000002</v>
      </c>
      <c r="H25" s="2">
        <v>0.64829999999999999</v>
      </c>
      <c r="I25" s="2">
        <v>0.22639999999999999</v>
      </c>
      <c r="J25" s="2">
        <v>0.22600000000000001</v>
      </c>
      <c r="K25" s="2">
        <v>0.1492</v>
      </c>
      <c r="L25" s="2">
        <v>0.127</v>
      </c>
      <c r="M25" s="2">
        <v>9.1600000000000001E-2</v>
      </c>
      <c r="N25" s="2">
        <v>8.9899999999999994E-2</v>
      </c>
      <c r="O25" s="2">
        <v>0.11020000000000001</v>
      </c>
      <c r="P25" s="2">
        <v>0.111</v>
      </c>
      <c r="Q25" s="2">
        <v>0.21329999999999999</v>
      </c>
      <c r="R25" s="2">
        <v>0.20960000000000001</v>
      </c>
      <c r="S25" s="2">
        <v>0.48520000000000002</v>
      </c>
      <c r="T25" s="2">
        <v>0.46639999999999998</v>
      </c>
      <c r="U25" s="2">
        <v>0.8296</v>
      </c>
      <c r="V25" s="2">
        <v>0.79049999999999998</v>
      </c>
      <c r="W25" s="2">
        <v>1.851</v>
      </c>
      <c r="X25" s="2">
        <v>1.7067000000000001</v>
      </c>
      <c r="Y25" s="77">
        <v>7.3300000000000004E-2</v>
      </c>
    </row>
    <row r="26" spans="1:25" ht="15" customHeight="1" x14ac:dyDescent="0.2">
      <c r="A26" t="s">
        <v>23</v>
      </c>
      <c r="B26" s="2">
        <v>1.6004</v>
      </c>
      <c r="C26" s="2">
        <v>1.3503000000000001</v>
      </c>
      <c r="D26" s="2">
        <v>3.0777999999999999</v>
      </c>
      <c r="E26" s="2">
        <v>3.1025</v>
      </c>
      <c r="F26" s="2">
        <v>3.1143999999999998</v>
      </c>
      <c r="G26" s="2">
        <v>3.0985999999999998</v>
      </c>
      <c r="H26" s="2">
        <v>3.0122</v>
      </c>
      <c r="I26" s="2">
        <v>2.9209999999999998</v>
      </c>
      <c r="J26" s="2">
        <v>0.33260000000000001</v>
      </c>
      <c r="K26" s="2">
        <v>0.28270000000000001</v>
      </c>
      <c r="L26" s="2">
        <v>3.0874000000000001</v>
      </c>
      <c r="M26" s="2">
        <v>3.0792999999999999</v>
      </c>
      <c r="N26" s="2">
        <v>3.0045000000000002</v>
      </c>
      <c r="O26" s="2">
        <v>2.9430000000000001</v>
      </c>
      <c r="P26" s="2">
        <v>3.0339</v>
      </c>
      <c r="Q26" s="2">
        <v>3.0095999999999998</v>
      </c>
      <c r="R26" s="2">
        <v>1.8041</v>
      </c>
      <c r="S26" s="2">
        <v>1.673</v>
      </c>
      <c r="T26" s="2">
        <v>0.21740000000000001</v>
      </c>
      <c r="U26" s="2">
        <v>0.20030000000000001</v>
      </c>
      <c r="V26" s="2">
        <v>1.5499000000000001</v>
      </c>
      <c r="W26" s="2">
        <v>1.3845000000000001</v>
      </c>
      <c r="X26" s="2">
        <v>2.8521000000000001</v>
      </c>
      <c r="Y26" s="2">
        <v>2.8631000000000002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2.6649500000000002</v>
      </c>
    </row>
    <row r="51" spans="2:26" ht="15" customHeight="1" x14ac:dyDescent="0.2">
      <c r="B51" t="s">
        <v>208</v>
      </c>
      <c r="C51">
        <v>150</v>
      </c>
      <c r="D51" s="3">
        <f>AVERAGE(B13,Y13)</f>
        <v>2.3472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1.7869999999999999</v>
      </c>
      <c r="R52" t="s">
        <v>319</v>
      </c>
      <c r="S52">
        <v>0.98041137723412142</v>
      </c>
    </row>
    <row r="53" spans="2:26" ht="15" customHeight="1" x14ac:dyDescent="0.2">
      <c r="B53" t="s">
        <v>210</v>
      </c>
      <c r="C53">
        <v>80</v>
      </c>
      <c r="D53" s="3">
        <f>AVERAGE(B17,Y17)</f>
        <v>1.5002</v>
      </c>
      <c r="R53" t="s">
        <v>320</v>
      </c>
      <c r="S53">
        <v>0.96120646861010683</v>
      </c>
    </row>
    <row r="54" spans="2:26" ht="15" customHeight="1" x14ac:dyDescent="0.2">
      <c r="B54" t="s">
        <v>211</v>
      </c>
      <c r="C54">
        <v>40</v>
      </c>
      <c r="D54" s="3">
        <f>AVERAGE(B19,Y19)</f>
        <v>0.63569999999999993</v>
      </c>
      <c r="R54" t="s">
        <v>321</v>
      </c>
      <c r="S54">
        <v>0.95344776233212813</v>
      </c>
    </row>
    <row r="55" spans="2:26" ht="15" customHeight="1" x14ac:dyDescent="0.2">
      <c r="B55" t="s">
        <v>212</v>
      </c>
      <c r="C55">
        <v>20</v>
      </c>
      <c r="D55" s="3">
        <f>AVERAGE(B21,Y21)</f>
        <v>0.32695000000000002</v>
      </c>
      <c r="R55" t="s">
        <v>322</v>
      </c>
      <c r="S55">
        <v>0.21340367586729034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0.17704999999999999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5.6419751042030724</v>
      </c>
      <c r="U60">
        <v>5.6419751042030724</v>
      </c>
      <c r="V60">
        <v>123.88746708175786</v>
      </c>
      <c r="W60">
        <v>1.0206829348360752E-4</v>
      </c>
    </row>
    <row r="61" spans="2:26" ht="15" customHeight="1" x14ac:dyDescent="0.2">
      <c r="R61" t="s">
        <v>326</v>
      </c>
      <c r="S61">
        <v>5</v>
      </c>
      <c r="T61">
        <v>0.22770564436835758</v>
      </c>
      <c r="U61">
        <v>4.5541128873671517E-2</v>
      </c>
    </row>
    <row r="62" spans="2:26" ht="15" customHeight="1" thickBot="1" x14ac:dyDescent="0.25">
      <c r="R62" s="15" t="s">
        <v>327</v>
      </c>
      <c r="S62" s="15">
        <v>6</v>
      </c>
      <c r="T62" s="15">
        <v>5.8696807485714295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0.16448768115941981</v>
      </c>
      <c r="T65">
        <v>0.13349322729328186</v>
      </c>
      <c r="U65">
        <v>1.2321799726816385</v>
      </c>
      <c r="V65">
        <v>0.27266117716491306</v>
      </c>
      <c r="W65">
        <v>-0.17866758410116051</v>
      </c>
      <c r="X65">
        <v>0.50764294642000007</v>
      </c>
      <c r="Y65">
        <v>-0.17866758410116051</v>
      </c>
      <c r="Z65">
        <v>0.50764294642000007</v>
      </c>
    </row>
    <row r="66" spans="18:26" ht="15" customHeight="1" thickBot="1" x14ac:dyDescent="0.25">
      <c r="R66" s="15" t="s">
        <v>340</v>
      </c>
      <c r="S66" s="15">
        <v>1.3812727053140102E-2</v>
      </c>
      <c r="T66" s="15">
        <v>1.240982745436851E-3</v>
      </c>
      <c r="U66" s="15">
        <v>11.130474701546106</v>
      </c>
      <c r="V66" s="15">
        <v>1.0206829348360752E-4</v>
      </c>
      <c r="W66" s="15">
        <v>1.0622679349382047E-2</v>
      </c>
      <c r="X66" s="15">
        <v>1.7002774756898157E-2</v>
      </c>
      <c r="Y66" s="15">
        <v>1.0622679349382047E-2</v>
      </c>
      <c r="Z66" s="15">
        <v>1.7002774756898157E-2</v>
      </c>
    </row>
  </sheetData>
  <pageMargins left="0.75" right="0.75" top="1" bottom="1" header="0.5" footer="0.5"/>
  <pageSetup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2BC38-CE6F-4371-A5C0-382A8685D7BC}">
  <dimension ref="A1:Z66"/>
  <sheetViews>
    <sheetView topLeftCell="A22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5510</v>
      </c>
    </row>
    <row r="3" spans="1:25" ht="15" customHeight="1" x14ac:dyDescent="0.2">
      <c r="A3" t="s">
        <v>5511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2.8094000000000001</v>
      </c>
      <c r="C11" s="2">
        <v>2.8763999999999998</v>
      </c>
      <c r="D11" s="2">
        <v>2.9232999999999998</v>
      </c>
      <c r="E11" s="2">
        <v>2.907</v>
      </c>
      <c r="F11" s="2">
        <v>2.9323000000000001</v>
      </c>
      <c r="G11" s="2">
        <v>2.8611</v>
      </c>
      <c r="H11" s="2">
        <v>2.9123999999999999</v>
      </c>
      <c r="I11" s="2">
        <v>2.7545999999999999</v>
      </c>
      <c r="J11" s="2">
        <v>2.8386999999999998</v>
      </c>
      <c r="K11" s="2">
        <v>2.8757999999999999</v>
      </c>
      <c r="L11" s="2">
        <v>2.8933</v>
      </c>
      <c r="M11" s="2">
        <v>2.8972000000000002</v>
      </c>
      <c r="N11" s="2">
        <v>2.9039000000000001</v>
      </c>
      <c r="O11" s="2">
        <v>2.7713000000000001</v>
      </c>
      <c r="P11" s="2">
        <v>2.7685</v>
      </c>
      <c r="Q11" s="2">
        <v>1.2924</v>
      </c>
      <c r="R11" s="2">
        <v>1.2098</v>
      </c>
      <c r="S11" s="2">
        <v>2.5783</v>
      </c>
      <c r="T11" s="2">
        <v>2.4866000000000001</v>
      </c>
      <c r="U11" s="2">
        <v>1.3546</v>
      </c>
      <c r="V11" s="2">
        <v>1.3239000000000001</v>
      </c>
      <c r="W11" s="2">
        <v>2.8708</v>
      </c>
      <c r="X11" s="2">
        <v>2.8109999999999999</v>
      </c>
      <c r="Y11" s="77">
        <v>2.4948000000000001</v>
      </c>
    </row>
    <row r="12" spans="1:25" ht="15" customHeight="1" x14ac:dyDescent="0.2">
      <c r="A12" t="s">
        <v>9</v>
      </c>
      <c r="B12" s="2">
        <v>2.8083</v>
      </c>
      <c r="C12" s="2">
        <v>2.7976999999999999</v>
      </c>
      <c r="D12" s="2">
        <v>1.0148999999999999</v>
      </c>
      <c r="E12" s="2">
        <v>0.88880000000000003</v>
      </c>
      <c r="F12" s="2">
        <v>2.7890999999999999</v>
      </c>
      <c r="G12" s="2">
        <v>2.7538</v>
      </c>
      <c r="H12" s="2">
        <v>2.83</v>
      </c>
      <c r="I12" s="2">
        <v>2.7719999999999998</v>
      </c>
      <c r="J12" s="2">
        <v>2.7964000000000002</v>
      </c>
      <c r="K12" s="2">
        <v>2.7381000000000002</v>
      </c>
      <c r="L12" s="2">
        <v>2.7970000000000002</v>
      </c>
      <c r="M12" s="2">
        <v>2.7452000000000001</v>
      </c>
      <c r="N12" s="2">
        <v>2.84</v>
      </c>
      <c r="O12" s="2">
        <v>2.819</v>
      </c>
      <c r="P12" s="2">
        <v>2.7867999999999999</v>
      </c>
      <c r="Q12" s="2">
        <v>2.7812999999999999</v>
      </c>
      <c r="R12" s="2">
        <v>2.798</v>
      </c>
      <c r="S12" s="2">
        <v>2.7824</v>
      </c>
      <c r="T12" s="2">
        <v>2.8094999999999999</v>
      </c>
      <c r="U12" s="2">
        <v>2.7906</v>
      </c>
      <c r="V12" s="2">
        <v>2.7650999999999999</v>
      </c>
      <c r="W12" s="2">
        <v>2.7934000000000001</v>
      </c>
      <c r="X12" s="2">
        <v>2.7746</v>
      </c>
      <c r="Y12" s="2">
        <v>2.7795000000000001</v>
      </c>
    </row>
    <row r="13" spans="1:25" ht="15" customHeight="1" x14ac:dyDescent="0.2">
      <c r="A13" t="s">
        <v>10</v>
      </c>
      <c r="B13" s="77">
        <v>2.5701999999999998</v>
      </c>
      <c r="C13" s="2">
        <v>1.2346999999999999</v>
      </c>
      <c r="D13" s="2">
        <v>1.1908000000000001</v>
      </c>
      <c r="E13" s="2">
        <v>1.2477</v>
      </c>
      <c r="F13" s="2">
        <v>1.2259</v>
      </c>
      <c r="G13" s="2">
        <v>1.8663000000000001</v>
      </c>
      <c r="H13" s="2">
        <v>1.7810999999999999</v>
      </c>
      <c r="I13" s="2">
        <v>0.28639999999999999</v>
      </c>
      <c r="J13" s="2">
        <v>0.28989999999999999</v>
      </c>
      <c r="K13" s="2">
        <v>2.9041000000000001</v>
      </c>
      <c r="L13" s="2">
        <v>2.8822000000000001</v>
      </c>
      <c r="M13" s="2">
        <v>0.19520000000000001</v>
      </c>
      <c r="N13" s="2">
        <v>0.17549999999999999</v>
      </c>
      <c r="O13" s="2">
        <v>0.24510000000000001</v>
      </c>
      <c r="P13" s="2">
        <v>0.24049999999999999</v>
      </c>
      <c r="Q13" s="2">
        <v>1.4883</v>
      </c>
      <c r="R13" s="2">
        <v>1.4106000000000001</v>
      </c>
      <c r="S13" s="2">
        <v>2.8428</v>
      </c>
      <c r="T13" s="2">
        <v>2.8466</v>
      </c>
      <c r="U13" s="2">
        <v>2.7147000000000001</v>
      </c>
      <c r="V13" s="2">
        <v>2.6968999999999999</v>
      </c>
      <c r="W13" s="2">
        <v>2.7888999999999999</v>
      </c>
      <c r="X13" s="2">
        <v>2.7568999999999999</v>
      </c>
      <c r="Y13" s="77">
        <v>2.1286</v>
      </c>
    </row>
    <row r="14" spans="1:25" ht="15" customHeight="1" x14ac:dyDescent="0.2">
      <c r="A14" t="s">
        <v>11</v>
      </c>
      <c r="B14" s="2">
        <v>2.7763</v>
      </c>
      <c r="C14" s="2">
        <v>2.7353000000000001</v>
      </c>
      <c r="D14" s="2">
        <v>2.7006000000000001</v>
      </c>
      <c r="E14" s="2">
        <v>2.6271</v>
      </c>
      <c r="F14" s="2">
        <v>2.8290000000000002</v>
      </c>
      <c r="G14" s="2">
        <v>2.8363999999999998</v>
      </c>
      <c r="H14" s="2">
        <v>2.7136999999999998</v>
      </c>
      <c r="I14" s="2">
        <v>2.6924000000000001</v>
      </c>
      <c r="J14" s="2">
        <v>2.8460999999999999</v>
      </c>
      <c r="K14" s="2">
        <v>2.8224</v>
      </c>
      <c r="L14" s="2">
        <v>2.8369</v>
      </c>
      <c r="M14" s="2">
        <v>2.8831000000000002</v>
      </c>
      <c r="N14" s="2">
        <v>2.8464999999999998</v>
      </c>
      <c r="O14" s="2">
        <v>2.8424</v>
      </c>
      <c r="P14" s="2">
        <v>2.1000999999999999</v>
      </c>
      <c r="Q14" s="2">
        <v>2.0143</v>
      </c>
      <c r="R14" s="2">
        <v>2.6804999999999999</v>
      </c>
      <c r="S14" s="2">
        <v>2.6160000000000001</v>
      </c>
      <c r="T14" s="2">
        <v>2.2585999999999999</v>
      </c>
      <c r="U14" s="2">
        <v>2.2330000000000001</v>
      </c>
      <c r="V14" s="2">
        <v>1.4534</v>
      </c>
      <c r="W14" s="2">
        <v>1.4196</v>
      </c>
      <c r="X14" s="2">
        <v>2.8334000000000001</v>
      </c>
      <c r="Y14" s="2">
        <v>2.7873000000000001</v>
      </c>
    </row>
    <row r="15" spans="1:25" ht="15" customHeight="1" x14ac:dyDescent="0.2">
      <c r="A15" t="s">
        <v>12</v>
      </c>
      <c r="B15" s="77">
        <v>1.9973000000000001</v>
      </c>
      <c r="C15" s="2">
        <v>2.9419</v>
      </c>
      <c r="D15" s="2">
        <v>2.9049</v>
      </c>
      <c r="E15" s="2">
        <v>2.8826000000000001</v>
      </c>
      <c r="F15" s="2">
        <v>2.8946000000000001</v>
      </c>
      <c r="G15" s="2">
        <v>2.8834</v>
      </c>
      <c r="H15" s="2">
        <v>2.903</v>
      </c>
      <c r="I15" s="2">
        <v>2.8788999999999998</v>
      </c>
      <c r="J15" s="2">
        <v>2.9020999999999999</v>
      </c>
      <c r="K15" s="2">
        <v>0.84919999999999995</v>
      </c>
      <c r="L15" s="2">
        <v>0.79720000000000002</v>
      </c>
      <c r="M15" s="2">
        <v>2.7595999999999998</v>
      </c>
      <c r="N15" s="2">
        <v>2.7427999999999999</v>
      </c>
      <c r="O15" s="2">
        <v>2.9298000000000002</v>
      </c>
      <c r="P15" s="2">
        <v>2.8706</v>
      </c>
      <c r="Q15" s="2">
        <v>2.9218999999999999</v>
      </c>
      <c r="R15" s="2">
        <v>2.8675000000000002</v>
      </c>
      <c r="S15" s="2">
        <v>2.8492000000000002</v>
      </c>
      <c r="T15" s="2">
        <v>2.8178000000000001</v>
      </c>
      <c r="U15" s="2">
        <v>2.8519000000000001</v>
      </c>
      <c r="V15" s="2">
        <v>2.8117999999999999</v>
      </c>
      <c r="W15" s="2">
        <v>2.8391999999999999</v>
      </c>
      <c r="X15" s="2">
        <v>2.8106</v>
      </c>
      <c r="Y15" s="77">
        <v>1.6008</v>
      </c>
    </row>
    <row r="16" spans="1:25" ht="15" customHeight="1" x14ac:dyDescent="0.2">
      <c r="A16" t="s">
        <v>13</v>
      </c>
      <c r="B16" s="2">
        <v>2.9411</v>
      </c>
      <c r="C16" s="2">
        <v>2.9216000000000002</v>
      </c>
      <c r="D16" s="2">
        <v>2.9567000000000001</v>
      </c>
      <c r="E16" s="2">
        <v>2.9592000000000001</v>
      </c>
      <c r="F16" s="2">
        <v>2.0642999999999998</v>
      </c>
      <c r="G16" s="2">
        <v>1.9177</v>
      </c>
      <c r="H16" s="2">
        <v>2.9278</v>
      </c>
      <c r="I16" s="2">
        <v>2.9298000000000002</v>
      </c>
      <c r="J16" s="2">
        <v>0.66820000000000002</v>
      </c>
      <c r="K16" s="2">
        <v>0.63360000000000005</v>
      </c>
      <c r="L16" s="2">
        <v>0.69079999999999997</v>
      </c>
      <c r="M16" s="2">
        <v>0.63400000000000001</v>
      </c>
      <c r="N16" s="2">
        <v>2.9790000000000001</v>
      </c>
      <c r="O16" s="2">
        <v>2.9451999999999998</v>
      </c>
      <c r="P16" s="2">
        <v>2.5164</v>
      </c>
      <c r="Q16" s="2">
        <v>2.5646</v>
      </c>
      <c r="R16" s="2">
        <v>2.9217</v>
      </c>
      <c r="S16" s="2">
        <v>2.8975</v>
      </c>
      <c r="T16" s="2">
        <v>8.1900000000000001E-2</v>
      </c>
      <c r="U16" s="2">
        <v>7.3499999999999996E-2</v>
      </c>
      <c r="V16" s="2">
        <v>1.1108</v>
      </c>
      <c r="W16" s="2">
        <v>1.0876999999999999</v>
      </c>
      <c r="X16" s="2">
        <v>2.8956</v>
      </c>
      <c r="Y16" s="2">
        <v>2.8690000000000002</v>
      </c>
    </row>
    <row r="17" spans="1:25" ht="15" customHeight="1" x14ac:dyDescent="0.2">
      <c r="A17" t="s">
        <v>14</v>
      </c>
      <c r="B17" s="77">
        <v>1.5845</v>
      </c>
      <c r="C17" s="2">
        <v>2.3140000000000001</v>
      </c>
      <c r="D17" s="2">
        <v>2.2854000000000001</v>
      </c>
      <c r="E17" s="2">
        <v>2.8546999999999998</v>
      </c>
      <c r="F17" s="2">
        <v>2.8871000000000002</v>
      </c>
      <c r="G17" s="2">
        <v>0.12180000000000001</v>
      </c>
      <c r="H17" s="2">
        <v>0.12820000000000001</v>
      </c>
      <c r="I17" s="2">
        <v>2.2736000000000001</v>
      </c>
      <c r="J17" s="2">
        <v>2.5434999999999999</v>
      </c>
      <c r="K17" s="2">
        <v>2.8502999999999998</v>
      </c>
      <c r="L17" s="2">
        <v>2.8898999999999999</v>
      </c>
      <c r="M17" s="2">
        <v>2.9066999999999998</v>
      </c>
      <c r="N17" s="2">
        <v>2.9369999999999998</v>
      </c>
      <c r="O17" s="2">
        <v>2.7757999999999998</v>
      </c>
      <c r="P17" s="2">
        <v>2.8195999999999999</v>
      </c>
      <c r="Q17" s="2">
        <v>2.7399</v>
      </c>
      <c r="R17" s="2">
        <v>2.8031999999999999</v>
      </c>
      <c r="S17" s="2">
        <v>2.4687000000000001</v>
      </c>
      <c r="T17" s="2">
        <v>2.4679000000000002</v>
      </c>
      <c r="U17" s="2">
        <v>2.8214999999999999</v>
      </c>
      <c r="V17" s="2">
        <v>2.7736999999999998</v>
      </c>
      <c r="W17" s="2">
        <v>2.5893000000000002</v>
      </c>
      <c r="X17" s="2">
        <v>2.5424000000000002</v>
      </c>
      <c r="Y17" s="77">
        <v>1.3187</v>
      </c>
    </row>
    <row r="18" spans="1:25" ht="15" customHeight="1" x14ac:dyDescent="0.2">
      <c r="A18" t="s">
        <v>15</v>
      </c>
      <c r="B18" s="2">
        <v>2.8866999999999998</v>
      </c>
      <c r="C18" s="2">
        <v>2.7397</v>
      </c>
      <c r="D18" s="2">
        <v>2.9379</v>
      </c>
      <c r="E18" s="2">
        <v>2.9062000000000001</v>
      </c>
      <c r="F18" s="2">
        <v>0.46350000000000002</v>
      </c>
      <c r="G18" s="2">
        <v>0.40970000000000001</v>
      </c>
      <c r="H18" s="2">
        <v>2.8944000000000001</v>
      </c>
      <c r="I18" s="2">
        <v>2.8868999999999998</v>
      </c>
      <c r="J18" s="2">
        <v>2.8411</v>
      </c>
      <c r="K18" s="2">
        <v>2.6911</v>
      </c>
      <c r="L18" s="2">
        <v>2.4866000000000001</v>
      </c>
      <c r="M18" s="2">
        <v>2.3384</v>
      </c>
      <c r="N18" s="2">
        <v>2.9218999999999999</v>
      </c>
      <c r="O18" s="2">
        <v>2.9397000000000002</v>
      </c>
      <c r="P18" s="2">
        <v>2.9662000000000002</v>
      </c>
      <c r="Q18" s="2">
        <v>2.9169</v>
      </c>
      <c r="R18" s="2">
        <v>2.8832</v>
      </c>
      <c r="S18" s="2">
        <v>2.8969999999999998</v>
      </c>
      <c r="T18" s="2">
        <v>2.9106999999999998</v>
      </c>
      <c r="U18" s="2">
        <v>2.9058999999999999</v>
      </c>
      <c r="V18" s="2">
        <v>0.76829999999999998</v>
      </c>
      <c r="W18" s="2">
        <v>0.72489999999999999</v>
      </c>
      <c r="X18" s="2">
        <v>2.8933</v>
      </c>
      <c r="Y18" s="2">
        <v>2.8978000000000002</v>
      </c>
    </row>
    <row r="19" spans="1:25" ht="15" customHeight="1" x14ac:dyDescent="0.2">
      <c r="A19" t="s">
        <v>16</v>
      </c>
      <c r="B19" s="77">
        <v>0.72440000000000004</v>
      </c>
      <c r="C19" s="2">
        <v>2.8995000000000002</v>
      </c>
      <c r="D19" s="2">
        <v>2.9104000000000001</v>
      </c>
      <c r="E19" s="2">
        <v>2.8889</v>
      </c>
      <c r="F19" s="2">
        <v>2.9024999999999999</v>
      </c>
      <c r="G19" s="2">
        <v>2.4994999999999998</v>
      </c>
      <c r="H19" s="2">
        <v>2.5209999999999999</v>
      </c>
      <c r="I19" s="2">
        <v>0.1522</v>
      </c>
      <c r="J19" s="2">
        <v>0.14360000000000001</v>
      </c>
      <c r="K19" s="2">
        <v>1.7181</v>
      </c>
      <c r="L19" s="2">
        <v>1.7219</v>
      </c>
      <c r="M19" s="2">
        <v>2.7322000000000002</v>
      </c>
      <c r="N19" s="2">
        <v>2.7513999999999998</v>
      </c>
      <c r="O19" s="2">
        <v>2.3597999999999999</v>
      </c>
      <c r="P19" s="2">
        <v>2.4098999999999999</v>
      </c>
      <c r="Q19" s="2">
        <v>2.3170999999999999</v>
      </c>
      <c r="R19" s="2">
        <v>2.3264999999999998</v>
      </c>
      <c r="S19" s="2">
        <v>2.8730000000000002</v>
      </c>
      <c r="T19" s="2">
        <v>2.8395000000000001</v>
      </c>
      <c r="U19" s="2">
        <v>2.8715999999999999</v>
      </c>
      <c r="V19" s="2">
        <v>2.7879</v>
      </c>
      <c r="W19" s="2">
        <v>2.2450000000000001</v>
      </c>
      <c r="X19" s="2">
        <v>2.1568999999999998</v>
      </c>
      <c r="Y19" s="77">
        <v>0.61970000000000003</v>
      </c>
    </row>
    <row r="20" spans="1:25" ht="15" customHeight="1" x14ac:dyDescent="0.2">
      <c r="A20" t="s">
        <v>17</v>
      </c>
      <c r="B20" s="2">
        <v>2.9634999999999998</v>
      </c>
      <c r="C20" s="2">
        <v>2.9653</v>
      </c>
      <c r="D20" s="2">
        <v>2.9655</v>
      </c>
      <c r="E20" s="2">
        <v>2.9045999999999998</v>
      </c>
      <c r="F20" s="2">
        <v>2.9579</v>
      </c>
      <c r="G20" s="2">
        <v>2.9539</v>
      </c>
      <c r="H20" s="2">
        <v>2.9453</v>
      </c>
      <c r="I20" s="2">
        <v>2.9392</v>
      </c>
      <c r="J20" s="2">
        <v>2.9626000000000001</v>
      </c>
      <c r="K20" s="2">
        <v>2.9394999999999998</v>
      </c>
      <c r="L20" s="2">
        <v>2.948</v>
      </c>
      <c r="M20" s="2">
        <v>2.9089999999999998</v>
      </c>
      <c r="N20" s="2">
        <v>2.9018000000000002</v>
      </c>
      <c r="O20" s="2">
        <v>2.9068999999999998</v>
      </c>
      <c r="P20" s="2">
        <v>2.3134000000000001</v>
      </c>
      <c r="Q20" s="2">
        <v>2.1714000000000002</v>
      </c>
      <c r="R20" s="2">
        <v>2.9186999999999999</v>
      </c>
      <c r="S20" s="2">
        <v>2.8982000000000001</v>
      </c>
      <c r="T20" s="2">
        <v>2.8974000000000002</v>
      </c>
      <c r="U20" s="2">
        <v>2.9011999999999998</v>
      </c>
      <c r="V20" s="2">
        <v>2.6669</v>
      </c>
      <c r="W20" s="2">
        <v>2.5863</v>
      </c>
      <c r="X20" s="2">
        <v>2.8635000000000002</v>
      </c>
      <c r="Y20" s="2">
        <v>2.9045000000000001</v>
      </c>
    </row>
    <row r="21" spans="1:25" ht="15" customHeight="1" x14ac:dyDescent="0.2">
      <c r="A21" t="s">
        <v>18</v>
      </c>
      <c r="B21" s="77">
        <v>0.34189999999999998</v>
      </c>
      <c r="C21" s="2">
        <v>2.8046000000000002</v>
      </c>
      <c r="D21" s="2">
        <v>2.7835999999999999</v>
      </c>
      <c r="E21" s="2">
        <v>2.8702000000000001</v>
      </c>
      <c r="F21" s="2">
        <v>2.8837000000000002</v>
      </c>
      <c r="G21" s="2">
        <v>2.84</v>
      </c>
      <c r="H21" s="2">
        <v>2.8441999999999998</v>
      </c>
      <c r="I21" s="2">
        <v>2.7736000000000001</v>
      </c>
      <c r="J21" s="2">
        <v>2.8807</v>
      </c>
      <c r="K21" s="2">
        <v>2.8708</v>
      </c>
      <c r="L21" s="2">
        <v>2.8649</v>
      </c>
      <c r="M21" s="2">
        <v>2.8868999999999998</v>
      </c>
      <c r="N21" s="2">
        <v>2.8624000000000001</v>
      </c>
      <c r="O21" s="2">
        <v>2.8422999999999998</v>
      </c>
      <c r="P21" s="2">
        <v>2.8563000000000001</v>
      </c>
      <c r="Q21" s="2">
        <v>2.7980999999999998</v>
      </c>
      <c r="R21" s="2">
        <v>2.8502000000000001</v>
      </c>
      <c r="S21" s="2">
        <v>2.7370000000000001</v>
      </c>
      <c r="T21" s="2">
        <v>2.7248000000000001</v>
      </c>
      <c r="U21" s="2">
        <v>2.8628</v>
      </c>
      <c r="V21" s="2">
        <v>2.8246000000000002</v>
      </c>
      <c r="W21" s="2">
        <v>2.7991999999999999</v>
      </c>
      <c r="X21" s="2">
        <v>2.8105000000000002</v>
      </c>
      <c r="Y21" s="77">
        <v>0.29670000000000002</v>
      </c>
    </row>
    <row r="22" spans="1:25" ht="15" customHeight="1" x14ac:dyDescent="0.2">
      <c r="A22" t="s">
        <v>19</v>
      </c>
      <c r="B22" s="2">
        <v>2.9539</v>
      </c>
      <c r="C22" s="2">
        <v>2.8692000000000002</v>
      </c>
      <c r="D22" s="2">
        <v>2.9281000000000001</v>
      </c>
      <c r="E22" s="2">
        <v>2.8894000000000002</v>
      </c>
      <c r="F22" s="2">
        <v>2.9855</v>
      </c>
      <c r="G22" s="2">
        <v>2.9634999999999998</v>
      </c>
      <c r="H22" s="2">
        <v>2.9390999999999998</v>
      </c>
      <c r="I22" s="2">
        <v>2.8757999999999999</v>
      </c>
      <c r="J22" s="2">
        <v>2.9373</v>
      </c>
      <c r="K22" s="2">
        <v>2.9056000000000002</v>
      </c>
      <c r="L22" s="2">
        <v>2.9144000000000001</v>
      </c>
      <c r="M22" s="2">
        <v>2.9016000000000002</v>
      </c>
      <c r="N22" s="2">
        <v>2.8696999999999999</v>
      </c>
      <c r="O22" s="2">
        <v>2.9028</v>
      </c>
      <c r="P22" s="2">
        <v>2.9228999999999998</v>
      </c>
      <c r="Q22" s="2">
        <v>2.8679999999999999</v>
      </c>
      <c r="R22" s="2">
        <v>2.3811</v>
      </c>
      <c r="S22" s="2">
        <v>2.2624</v>
      </c>
      <c r="T22" s="2">
        <v>2.8942000000000001</v>
      </c>
      <c r="U22" s="2">
        <v>2.8858000000000001</v>
      </c>
      <c r="V22" s="2">
        <v>2.8386999999999998</v>
      </c>
      <c r="W22" s="2">
        <v>2.8439999999999999</v>
      </c>
      <c r="X22" s="2">
        <v>2.8942999999999999</v>
      </c>
      <c r="Y22" s="2">
        <v>2.8984000000000001</v>
      </c>
    </row>
    <row r="23" spans="1:25" ht="15" customHeight="1" x14ac:dyDescent="0.2">
      <c r="A23" t="s">
        <v>20</v>
      </c>
      <c r="B23" s="77">
        <v>0.18479999999999999</v>
      </c>
      <c r="C23" s="2">
        <v>2.9315000000000002</v>
      </c>
      <c r="D23" s="2">
        <v>2.9312999999999998</v>
      </c>
      <c r="E23" s="2">
        <v>2.8929</v>
      </c>
      <c r="F23" s="2">
        <v>2.9169999999999998</v>
      </c>
      <c r="G23" s="2">
        <v>1.6468</v>
      </c>
      <c r="H23" s="2">
        <v>1.5408999999999999</v>
      </c>
      <c r="I23" s="2">
        <v>2.8578999999999999</v>
      </c>
      <c r="J23" s="2">
        <v>2.8694999999999999</v>
      </c>
      <c r="K23" s="2">
        <v>2.8250999999999999</v>
      </c>
      <c r="L23" s="2">
        <v>2.8206000000000002</v>
      </c>
      <c r="M23" s="2">
        <v>2.8996</v>
      </c>
      <c r="N23" s="2">
        <v>2.907</v>
      </c>
      <c r="O23" s="2">
        <v>0.1741</v>
      </c>
      <c r="P23" s="2">
        <v>0.16339999999999999</v>
      </c>
      <c r="Q23" s="2">
        <v>2.6257999999999999</v>
      </c>
      <c r="R23" s="2">
        <v>2.6995</v>
      </c>
      <c r="S23" s="2">
        <v>2.8592</v>
      </c>
      <c r="T23" s="2">
        <v>2.8475000000000001</v>
      </c>
      <c r="U23" s="2">
        <v>2.8384999999999998</v>
      </c>
      <c r="V23" s="2">
        <v>2.7987000000000002</v>
      </c>
      <c r="W23" s="2">
        <v>2.8561000000000001</v>
      </c>
      <c r="X23" s="2">
        <v>2.8298000000000001</v>
      </c>
      <c r="Y23" s="77">
        <v>0.187</v>
      </c>
    </row>
    <row r="24" spans="1:25" ht="15" customHeight="1" x14ac:dyDescent="0.2">
      <c r="A24" t="s">
        <v>21</v>
      </c>
      <c r="B24" s="2">
        <v>2.8982000000000001</v>
      </c>
      <c r="C24" s="2">
        <v>2.8102999999999998</v>
      </c>
      <c r="D24" s="2">
        <v>2.9508000000000001</v>
      </c>
      <c r="E24" s="2">
        <v>2.9437000000000002</v>
      </c>
      <c r="F24" s="2">
        <v>1.4906999999999999</v>
      </c>
      <c r="G24" s="2">
        <v>1.3082</v>
      </c>
      <c r="H24" s="2">
        <v>0.68740000000000001</v>
      </c>
      <c r="I24" s="2">
        <v>0.62419999999999998</v>
      </c>
      <c r="J24" s="2">
        <v>0.68620000000000003</v>
      </c>
      <c r="K24" s="2">
        <v>0.59079999999999999</v>
      </c>
      <c r="L24" s="2">
        <v>2.8858000000000001</v>
      </c>
      <c r="M24" s="2">
        <v>2.8828</v>
      </c>
      <c r="N24" s="2">
        <v>1.4603999999999999</v>
      </c>
      <c r="O24" s="2">
        <v>1.3182</v>
      </c>
      <c r="P24" s="2">
        <v>0.95630000000000004</v>
      </c>
      <c r="Q24" s="2">
        <v>0.83779999999999999</v>
      </c>
      <c r="R24" s="2">
        <v>2.5057</v>
      </c>
      <c r="S24" s="2">
        <v>2.3466999999999998</v>
      </c>
      <c r="T24" s="2">
        <v>0.94089999999999996</v>
      </c>
      <c r="U24" s="2">
        <v>0.82809999999999995</v>
      </c>
      <c r="V24" s="2">
        <v>0.59079999999999999</v>
      </c>
      <c r="W24" s="2">
        <v>0.51259999999999994</v>
      </c>
      <c r="X24" s="2">
        <v>8.6499999999999994E-2</v>
      </c>
      <c r="Y24" s="2">
        <v>9.0300000000000005E-2</v>
      </c>
    </row>
    <row r="25" spans="1:25" ht="15" customHeight="1" x14ac:dyDescent="0.2">
      <c r="A25" t="s">
        <v>22</v>
      </c>
      <c r="B25" s="77">
        <v>4.9599999999999998E-2</v>
      </c>
      <c r="C25" s="2">
        <v>2.8456000000000001</v>
      </c>
      <c r="D25" s="2">
        <v>2.8252000000000002</v>
      </c>
      <c r="E25" s="2">
        <v>1.8294999999999999</v>
      </c>
      <c r="F25" s="2">
        <v>1.6928000000000001</v>
      </c>
      <c r="G25" s="2">
        <v>2.7854000000000001</v>
      </c>
      <c r="H25" s="2">
        <v>2.7945000000000002</v>
      </c>
      <c r="I25" s="2">
        <v>0.16250000000000001</v>
      </c>
      <c r="J25" s="2">
        <v>0.15759999999999999</v>
      </c>
      <c r="K25" s="2">
        <v>2.8559999999999999</v>
      </c>
      <c r="L25" s="2">
        <v>2.8431000000000002</v>
      </c>
      <c r="M25" s="2">
        <v>2.1202000000000001</v>
      </c>
      <c r="N25" s="2">
        <v>2.0102000000000002</v>
      </c>
      <c r="O25" s="2">
        <v>2.5693999999999999</v>
      </c>
      <c r="P25" s="2">
        <v>2.4904000000000002</v>
      </c>
      <c r="Q25" s="2">
        <v>1.6635</v>
      </c>
      <c r="R25" s="2">
        <v>1.5989</v>
      </c>
      <c r="S25" s="2">
        <v>1.9423999999999999</v>
      </c>
      <c r="T25" s="2">
        <v>1.8249</v>
      </c>
      <c r="U25" s="2">
        <v>2.7505000000000002</v>
      </c>
      <c r="V25" s="2">
        <v>2.7303999999999999</v>
      </c>
      <c r="W25" s="2">
        <v>2.6890999999999998</v>
      </c>
      <c r="X25" s="2">
        <v>2.6656</v>
      </c>
      <c r="Y25" s="77">
        <v>7.5200000000000003E-2</v>
      </c>
    </row>
    <row r="26" spans="1:25" ht="15" customHeight="1" x14ac:dyDescent="0.2">
      <c r="A26" t="s">
        <v>23</v>
      </c>
      <c r="B26" s="2">
        <v>1.044</v>
      </c>
      <c r="C26" s="2">
        <v>0.91830000000000001</v>
      </c>
      <c r="D26" s="2">
        <v>1.8254999999999999</v>
      </c>
      <c r="E26" s="2">
        <v>1.6004</v>
      </c>
      <c r="F26" s="2">
        <v>2.282</v>
      </c>
      <c r="G26" s="2">
        <v>2.0937999999999999</v>
      </c>
      <c r="H26" s="2">
        <v>3.085</v>
      </c>
      <c r="I26" s="2">
        <v>3.0789</v>
      </c>
      <c r="J26" s="2">
        <v>0.57630000000000003</v>
      </c>
      <c r="K26" s="2">
        <v>0.50700000000000001</v>
      </c>
      <c r="L26" s="2">
        <v>3.0339999999999998</v>
      </c>
      <c r="M26" s="2">
        <v>3.0154999999999998</v>
      </c>
      <c r="N26" s="2">
        <v>2.6655000000000002</v>
      </c>
      <c r="O26" s="2">
        <v>2.5205000000000002</v>
      </c>
      <c r="P26" s="2">
        <v>2.8477999999999999</v>
      </c>
      <c r="Q26" s="2">
        <v>2.7928999999999999</v>
      </c>
      <c r="R26" s="2">
        <v>2.2181999999999999</v>
      </c>
      <c r="S26" s="2">
        <v>2.0251999999999999</v>
      </c>
      <c r="T26" s="2">
        <v>0.8831</v>
      </c>
      <c r="U26" s="2">
        <v>0.80220000000000002</v>
      </c>
      <c r="V26" s="2">
        <v>3.0001000000000002</v>
      </c>
      <c r="W26" s="2">
        <v>3.0400999999999998</v>
      </c>
      <c r="X26" s="2">
        <v>1.0301</v>
      </c>
      <c r="Y26" s="2">
        <v>0.90359999999999996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2.6520999999999999</v>
      </c>
    </row>
    <row r="51" spans="2:26" ht="15" customHeight="1" x14ac:dyDescent="0.2">
      <c r="B51" t="s">
        <v>208</v>
      </c>
      <c r="C51">
        <v>150</v>
      </c>
      <c r="D51" s="3">
        <f>AVERAGE(B13,Y13)</f>
        <v>2.3494000000000002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1.79905</v>
      </c>
      <c r="R52" t="s">
        <v>319</v>
      </c>
      <c r="S52">
        <v>0.98116518381948548</v>
      </c>
    </row>
    <row r="53" spans="2:26" ht="15" customHeight="1" x14ac:dyDescent="0.2">
      <c r="B53" t="s">
        <v>210</v>
      </c>
      <c r="C53">
        <v>80</v>
      </c>
      <c r="D53" s="3">
        <f>AVERAGE(B17,Y17)</f>
        <v>1.4516</v>
      </c>
      <c r="R53" t="s">
        <v>320</v>
      </c>
      <c r="S53">
        <v>0.96268511793952471</v>
      </c>
    </row>
    <row r="54" spans="2:26" ht="15" customHeight="1" x14ac:dyDescent="0.2">
      <c r="B54" t="s">
        <v>211</v>
      </c>
      <c r="C54">
        <v>40</v>
      </c>
      <c r="D54" s="3">
        <f>AVERAGE(B19,Y19)</f>
        <v>0.67205000000000004</v>
      </c>
      <c r="R54" t="s">
        <v>321</v>
      </c>
      <c r="S54">
        <v>0.95522214152742957</v>
      </c>
    </row>
    <row r="55" spans="2:26" ht="15" customHeight="1" x14ac:dyDescent="0.2">
      <c r="B55" t="s">
        <v>212</v>
      </c>
      <c r="C55">
        <v>20</v>
      </c>
      <c r="D55" s="3">
        <f>AVERAGE(B21,Y21)</f>
        <v>0.31930000000000003</v>
      </c>
      <c r="R55" t="s">
        <v>322</v>
      </c>
      <c r="S55">
        <v>0.20775065295187986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0.18590000000000001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5.5674584431331953</v>
      </c>
      <c r="U60">
        <v>5.5674584431331953</v>
      </c>
      <c r="V60">
        <v>128.99479574655007</v>
      </c>
      <c r="W60">
        <v>9.2568046329515621E-5</v>
      </c>
    </row>
    <row r="61" spans="2:26" ht="15" customHeight="1" x14ac:dyDescent="0.2">
      <c r="R61" t="s">
        <v>326</v>
      </c>
      <c r="S61">
        <v>5</v>
      </c>
      <c r="T61">
        <v>0.21580166900966216</v>
      </c>
      <c r="U61">
        <v>4.3160333801932432E-2</v>
      </c>
    </row>
    <row r="62" spans="2:26" ht="15" customHeight="1" thickBot="1" x14ac:dyDescent="0.25">
      <c r="R62" s="15" t="s">
        <v>327</v>
      </c>
      <c r="S62" s="15">
        <v>6</v>
      </c>
      <c r="T62" s="15">
        <v>5.7832601121428571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0.1709536231884059</v>
      </c>
      <c r="T65">
        <v>0.12995701701070778</v>
      </c>
      <c r="U65">
        <v>1.3154628131724524</v>
      </c>
      <c r="V65">
        <v>0.24544364104947849</v>
      </c>
      <c r="W65">
        <v>-0.16311152415279911</v>
      </c>
      <c r="X65">
        <v>0.50501877052961097</v>
      </c>
      <c r="Y65">
        <v>-0.16311152415279911</v>
      </c>
      <c r="Z65">
        <v>0.50501877052961097</v>
      </c>
    </row>
    <row r="66" spans="18:26" ht="15" customHeight="1" thickBot="1" x14ac:dyDescent="0.25">
      <c r="R66" s="15" t="s">
        <v>340</v>
      </c>
      <c r="S66" s="15">
        <v>1.3721207729468601E-2</v>
      </c>
      <c r="T66" s="15">
        <v>1.2081093477829788E-3</v>
      </c>
      <c r="U66" s="15">
        <v>11.357587584806469</v>
      </c>
      <c r="V66" s="15">
        <v>9.2568046329515784E-5</v>
      </c>
      <c r="W66" s="15">
        <v>1.061566378459524E-2</v>
      </c>
      <c r="X66" s="15">
        <v>1.6826751674341962E-2</v>
      </c>
      <c r="Y66" s="15">
        <v>1.061566378459524E-2</v>
      </c>
      <c r="Z66" s="15">
        <v>1.6826751674341962E-2</v>
      </c>
    </row>
  </sheetData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12DC1-CF6A-4918-A05E-8EFA98F968C3}">
  <dimension ref="A1:Z66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5512</v>
      </c>
    </row>
    <row r="3" spans="1:25" ht="15" customHeight="1" x14ac:dyDescent="0.2">
      <c r="A3" t="s">
        <v>5513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2.8001</v>
      </c>
      <c r="C11" s="2">
        <v>2.8536000000000001</v>
      </c>
      <c r="D11" s="2">
        <v>2.8216999999999999</v>
      </c>
      <c r="E11" s="2">
        <v>0.17949999999999999</v>
      </c>
      <c r="F11" s="2">
        <v>0.15509999999999999</v>
      </c>
      <c r="G11" s="2">
        <v>2.9260000000000002</v>
      </c>
      <c r="H11" s="2">
        <v>2.9247000000000001</v>
      </c>
      <c r="I11" s="2">
        <v>0.43969999999999998</v>
      </c>
      <c r="J11" s="2">
        <v>0.39600000000000002</v>
      </c>
      <c r="K11" s="2">
        <v>2.4388999999999998</v>
      </c>
      <c r="L11" s="2">
        <v>2.3031999999999999</v>
      </c>
      <c r="M11" s="2">
        <v>2.8391000000000002</v>
      </c>
      <c r="N11" s="2">
        <v>2.8279999999999998</v>
      </c>
      <c r="O11" s="2">
        <v>2.9578000000000002</v>
      </c>
      <c r="P11" s="2">
        <v>2.9491000000000001</v>
      </c>
      <c r="Q11" s="2">
        <v>1.4101999999999999</v>
      </c>
      <c r="R11" s="2">
        <v>1.3653999999999999</v>
      </c>
      <c r="S11" s="2">
        <v>0.153</v>
      </c>
      <c r="T11" s="2">
        <v>0.14419999999999999</v>
      </c>
      <c r="U11" s="2">
        <v>2.9108000000000001</v>
      </c>
      <c r="V11" s="2">
        <v>2.8917000000000002</v>
      </c>
      <c r="W11" s="2">
        <v>2.847</v>
      </c>
      <c r="X11" s="2">
        <v>2.8126000000000002</v>
      </c>
      <c r="Y11" s="77">
        <v>2.3660999999999999</v>
      </c>
    </row>
    <row r="12" spans="1:25" ht="15" customHeight="1" x14ac:dyDescent="0.2">
      <c r="A12" t="s">
        <v>9</v>
      </c>
      <c r="B12" s="2">
        <v>0.55000000000000004</v>
      </c>
      <c r="C12" s="2">
        <v>0.47210000000000002</v>
      </c>
      <c r="D12" s="2">
        <v>0.2707</v>
      </c>
      <c r="E12" s="2">
        <v>0.25700000000000001</v>
      </c>
      <c r="F12" s="2">
        <v>2.8233000000000001</v>
      </c>
      <c r="G12" s="2">
        <v>2.8062</v>
      </c>
      <c r="H12" s="2">
        <v>1.2484</v>
      </c>
      <c r="I12" s="2">
        <v>1.1185</v>
      </c>
      <c r="J12" s="2">
        <v>2.8039000000000001</v>
      </c>
      <c r="K12" s="2">
        <v>2.8062999999999998</v>
      </c>
      <c r="L12" s="2">
        <v>2.6888999999999998</v>
      </c>
      <c r="M12" s="2">
        <v>2.6299000000000001</v>
      </c>
      <c r="N12" s="2">
        <v>0.15459999999999999</v>
      </c>
      <c r="O12" s="2">
        <v>0.13750000000000001</v>
      </c>
      <c r="P12" s="2">
        <v>2.8182</v>
      </c>
      <c r="Q12" s="2">
        <v>2.8273999999999999</v>
      </c>
      <c r="R12" s="2">
        <v>2.8361999999999998</v>
      </c>
      <c r="S12" s="2">
        <v>2.7970000000000002</v>
      </c>
      <c r="T12" s="2">
        <v>2.8306</v>
      </c>
      <c r="U12" s="2">
        <v>2.7833000000000001</v>
      </c>
      <c r="V12" s="2">
        <v>2.7865000000000002</v>
      </c>
      <c r="W12" s="2">
        <v>2.8189000000000002</v>
      </c>
      <c r="X12" s="2">
        <v>1.825</v>
      </c>
      <c r="Y12" s="2">
        <v>1.8908</v>
      </c>
    </row>
    <row r="13" spans="1:25" ht="15" customHeight="1" x14ac:dyDescent="0.2">
      <c r="A13" t="s">
        <v>10</v>
      </c>
      <c r="B13" s="77">
        <v>2.5432999999999999</v>
      </c>
      <c r="C13" s="2">
        <v>2.8449</v>
      </c>
      <c r="D13" s="2">
        <v>2.9157000000000002</v>
      </c>
      <c r="E13" s="2">
        <v>2.8874</v>
      </c>
      <c r="F13" s="2">
        <v>2.8317999999999999</v>
      </c>
      <c r="G13" s="2">
        <v>2.8881999999999999</v>
      </c>
      <c r="H13" s="2">
        <v>2.9255</v>
      </c>
      <c r="I13" s="2">
        <v>2.8353999999999999</v>
      </c>
      <c r="J13" s="2">
        <v>2.8466</v>
      </c>
      <c r="K13" s="2">
        <v>2.8992</v>
      </c>
      <c r="L13" s="2">
        <v>2.8839999999999999</v>
      </c>
      <c r="M13" s="2">
        <v>2.8264999999999998</v>
      </c>
      <c r="N13" s="2">
        <v>2.8452000000000002</v>
      </c>
      <c r="O13" s="2">
        <v>2.8031999999999999</v>
      </c>
      <c r="P13" s="2">
        <v>2.8292000000000002</v>
      </c>
      <c r="Q13" s="2">
        <v>2.1715</v>
      </c>
      <c r="R13" s="2">
        <v>2.0503999999999998</v>
      </c>
      <c r="S13" s="2">
        <v>1.2738</v>
      </c>
      <c r="T13" s="2">
        <v>1.202</v>
      </c>
      <c r="U13" s="2">
        <v>0.1</v>
      </c>
      <c r="V13" s="2">
        <v>9.6299999999999997E-2</v>
      </c>
      <c r="W13" s="2">
        <v>2.7930000000000001</v>
      </c>
      <c r="X13" s="2">
        <v>2.7241</v>
      </c>
      <c r="Y13" s="77">
        <v>2.1172</v>
      </c>
    </row>
    <row r="14" spans="1:25" ht="15" customHeight="1" x14ac:dyDescent="0.2">
      <c r="A14" t="s">
        <v>11</v>
      </c>
      <c r="B14" s="2">
        <v>2.4651000000000001</v>
      </c>
      <c r="C14" s="2">
        <v>2.3081</v>
      </c>
      <c r="D14" s="2">
        <v>2.8296999999999999</v>
      </c>
      <c r="E14" s="2">
        <v>2.7734999999999999</v>
      </c>
      <c r="F14" s="2">
        <v>2.8654000000000002</v>
      </c>
      <c r="G14" s="2">
        <v>2.8226</v>
      </c>
      <c r="H14" s="2">
        <v>2.8109000000000002</v>
      </c>
      <c r="I14" s="2">
        <v>2.8559000000000001</v>
      </c>
      <c r="J14" s="2">
        <v>2.6293000000000002</v>
      </c>
      <c r="K14" s="2">
        <v>2.5811000000000002</v>
      </c>
      <c r="L14" s="2">
        <v>1.8627</v>
      </c>
      <c r="M14" s="2">
        <v>1.7564</v>
      </c>
      <c r="N14" s="2">
        <v>1.5622</v>
      </c>
      <c r="O14" s="2">
        <v>1.5546</v>
      </c>
      <c r="P14" s="2">
        <v>2.7179000000000002</v>
      </c>
      <c r="Q14" s="2">
        <v>2.6863000000000001</v>
      </c>
      <c r="R14" s="2">
        <v>2.8428</v>
      </c>
      <c r="S14" s="2">
        <v>2.8199000000000001</v>
      </c>
      <c r="T14" s="2">
        <v>2.3374000000000001</v>
      </c>
      <c r="U14" s="2">
        <v>2.3658999999999999</v>
      </c>
      <c r="V14" s="2">
        <v>2.2940999999999998</v>
      </c>
      <c r="W14" s="2">
        <v>2.3170000000000002</v>
      </c>
      <c r="X14" s="2">
        <v>2.1781000000000001</v>
      </c>
      <c r="Y14" s="2">
        <v>2.3692000000000002</v>
      </c>
    </row>
    <row r="15" spans="1:25" ht="15" customHeight="1" x14ac:dyDescent="0.2">
      <c r="A15" t="s">
        <v>12</v>
      </c>
      <c r="B15" s="77">
        <v>1.9345000000000001</v>
      </c>
      <c r="C15" s="2">
        <v>2.9220999999999999</v>
      </c>
      <c r="D15" s="2">
        <v>2.9247000000000001</v>
      </c>
      <c r="E15" s="2">
        <v>2.4769999999999999</v>
      </c>
      <c r="F15" s="2">
        <v>2.5228000000000002</v>
      </c>
      <c r="G15" s="2">
        <v>0.2409</v>
      </c>
      <c r="H15" s="2">
        <v>0.23100000000000001</v>
      </c>
      <c r="I15" s="2">
        <v>1.6566000000000001</v>
      </c>
      <c r="J15" s="2">
        <v>1.6531</v>
      </c>
      <c r="K15" s="2">
        <v>2.9249999999999998</v>
      </c>
      <c r="L15" s="2">
        <v>2.9083000000000001</v>
      </c>
      <c r="M15" s="2">
        <v>2.6836000000000002</v>
      </c>
      <c r="N15" s="2">
        <v>2.6991000000000001</v>
      </c>
      <c r="O15" s="2">
        <v>2.8746</v>
      </c>
      <c r="P15" s="2">
        <v>2.8552</v>
      </c>
      <c r="Q15" s="2">
        <v>1.7211000000000001</v>
      </c>
      <c r="R15" s="2">
        <v>1.6687000000000001</v>
      </c>
      <c r="S15" s="2">
        <v>2.9098000000000002</v>
      </c>
      <c r="T15" s="2">
        <v>2.8967999999999998</v>
      </c>
      <c r="U15" s="2">
        <v>0.69299999999999995</v>
      </c>
      <c r="V15" s="2">
        <v>0.64700000000000002</v>
      </c>
      <c r="W15" s="2">
        <v>2.7896000000000001</v>
      </c>
      <c r="X15" s="2">
        <v>2.7795999999999998</v>
      </c>
      <c r="Y15" s="77">
        <v>1.5847</v>
      </c>
    </row>
    <row r="16" spans="1:25" ht="15" customHeight="1" x14ac:dyDescent="0.2">
      <c r="A16" t="s">
        <v>13</v>
      </c>
      <c r="B16" s="2">
        <v>2.9358</v>
      </c>
      <c r="C16" s="2">
        <v>2.9051999999999998</v>
      </c>
      <c r="D16" s="2">
        <v>0.4844</v>
      </c>
      <c r="E16" s="2">
        <v>0.46539999999999998</v>
      </c>
      <c r="F16" s="2">
        <v>0.84619999999999995</v>
      </c>
      <c r="G16" s="2">
        <v>0.79479999999999995</v>
      </c>
      <c r="H16" s="2">
        <v>2.6701999999999999</v>
      </c>
      <c r="I16" s="2">
        <v>2.6063000000000001</v>
      </c>
      <c r="J16" s="2">
        <v>1.9742999999999999</v>
      </c>
      <c r="K16" s="2">
        <v>1.7921</v>
      </c>
      <c r="L16" s="2">
        <v>1.8484</v>
      </c>
      <c r="M16" s="2">
        <v>1.6873</v>
      </c>
      <c r="N16" s="2">
        <v>2.1431</v>
      </c>
      <c r="O16" s="2">
        <v>2.1551999999999998</v>
      </c>
      <c r="P16" s="2">
        <v>2.9420000000000002</v>
      </c>
      <c r="Q16" s="2">
        <v>2.8963000000000001</v>
      </c>
      <c r="R16" s="2">
        <v>2.9079999999999999</v>
      </c>
      <c r="S16" s="2">
        <v>2.8626999999999998</v>
      </c>
      <c r="T16" s="2">
        <v>1.528</v>
      </c>
      <c r="U16" s="2">
        <v>1.5402</v>
      </c>
      <c r="V16" s="2">
        <v>0.1832</v>
      </c>
      <c r="W16" s="2">
        <v>0.1754</v>
      </c>
      <c r="X16" s="2">
        <v>2.1657000000000002</v>
      </c>
      <c r="Y16" s="2">
        <v>2.0501999999999998</v>
      </c>
    </row>
    <row r="17" spans="1:25" ht="15" customHeight="1" x14ac:dyDescent="0.2">
      <c r="A17" t="s">
        <v>14</v>
      </c>
      <c r="B17" s="77">
        <v>1.502</v>
      </c>
      <c r="C17" s="2">
        <v>0.69479999999999997</v>
      </c>
      <c r="D17" s="2">
        <v>0.67669999999999997</v>
      </c>
      <c r="E17" s="2">
        <v>2.8525</v>
      </c>
      <c r="F17" s="2">
        <v>2.8927999999999998</v>
      </c>
      <c r="G17" s="2">
        <v>1.2054</v>
      </c>
      <c r="H17" s="2">
        <v>1.1867000000000001</v>
      </c>
      <c r="I17" s="2">
        <v>2.2134999999999998</v>
      </c>
      <c r="J17" s="2">
        <v>2.3990999999999998</v>
      </c>
      <c r="K17" s="2">
        <v>0.86419999999999997</v>
      </c>
      <c r="L17" s="2">
        <v>0.9738</v>
      </c>
      <c r="M17" s="2">
        <v>2.6511</v>
      </c>
      <c r="N17" s="2">
        <v>2.7130999999999998</v>
      </c>
      <c r="O17" s="2">
        <v>2.6425999999999998</v>
      </c>
      <c r="P17" s="2">
        <v>2.6431</v>
      </c>
      <c r="Q17" s="2">
        <v>1.8223</v>
      </c>
      <c r="R17" s="2">
        <v>1.9156</v>
      </c>
      <c r="S17" s="2">
        <v>2.1768000000000001</v>
      </c>
      <c r="T17" s="2">
        <v>2.1354000000000002</v>
      </c>
      <c r="U17" s="2">
        <v>2.8435000000000001</v>
      </c>
      <c r="V17" s="2">
        <v>2.7648999999999999</v>
      </c>
      <c r="W17" s="2">
        <v>1.5887</v>
      </c>
      <c r="X17" s="2">
        <v>1.4803999999999999</v>
      </c>
      <c r="Y17" s="77">
        <v>1.2815000000000001</v>
      </c>
    </row>
    <row r="18" spans="1:25" ht="15" customHeight="1" x14ac:dyDescent="0.2">
      <c r="A18" t="s">
        <v>15</v>
      </c>
      <c r="B18" s="2">
        <v>2.9594</v>
      </c>
      <c r="C18" s="2">
        <v>2.9539</v>
      </c>
      <c r="D18" s="2">
        <v>1.2854000000000001</v>
      </c>
      <c r="E18" s="2">
        <v>1.2181</v>
      </c>
      <c r="F18" s="2">
        <v>1.0184</v>
      </c>
      <c r="G18" s="2">
        <v>0.87219999999999998</v>
      </c>
      <c r="H18" s="2">
        <v>2.8483999999999998</v>
      </c>
      <c r="I18" s="2">
        <v>2.8001999999999998</v>
      </c>
      <c r="J18" s="2">
        <v>1.5701000000000001</v>
      </c>
      <c r="K18" s="2">
        <v>1.3708</v>
      </c>
      <c r="L18" s="2">
        <v>2.8569</v>
      </c>
      <c r="M18" s="2">
        <v>2.7837000000000001</v>
      </c>
      <c r="N18" s="2">
        <v>2.8576999999999999</v>
      </c>
      <c r="O18" s="2">
        <v>2.7818000000000001</v>
      </c>
      <c r="P18" s="2">
        <v>0.65190000000000003</v>
      </c>
      <c r="Q18" s="2">
        <v>0.66930000000000001</v>
      </c>
      <c r="R18" s="2">
        <v>1.7373000000000001</v>
      </c>
      <c r="S18" s="2">
        <v>1.6657</v>
      </c>
      <c r="T18" s="2">
        <v>2.5421999999999998</v>
      </c>
      <c r="U18" s="2">
        <v>2.4306000000000001</v>
      </c>
      <c r="V18" s="2">
        <v>1.1577</v>
      </c>
      <c r="W18" s="2">
        <v>1.056</v>
      </c>
      <c r="X18" s="2">
        <v>2.1604000000000001</v>
      </c>
      <c r="Y18" s="2">
        <v>2.0268000000000002</v>
      </c>
    </row>
    <row r="19" spans="1:25" ht="15" customHeight="1" x14ac:dyDescent="0.2">
      <c r="A19" t="s">
        <v>16</v>
      </c>
      <c r="B19" s="77">
        <v>0.70650000000000002</v>
      </c>
      <c r="C19" s="2">
        <v>0.8216</v>
      </c>
      <c r="D19" s="2">
        <v>0.81430000000000002</v>
      </c>
      <c r="E19" s="2">
        <v>2.3791000000000002</v>
      </c>
      <c r="F19" s="2">
        <v>2.3769</v>
      </c>
      <c r="G19" s="2">
        <v>0.25819999999999999</v>
      </c>
      <c r="H19" s="2">
        <v>0.25369999999999998</v>
      </c>
      <c r="I19" s="2">
        <v>2.9483999999999999</v>
      </c>
      <c r="J19" s="2">
        <v>2.9329000000000001</v>
      </c>
      <c r="K19" s="2">
        <v>8.9800000000000005E-2</v>
      </c>
      <c r="L19" s="2">
        <v>8.5599999999999996E-2</v>
      </c>
      <c r="M19" s="2">
        <v>2.8132999999999999</v>
      </c>
      <c r="N19" s="2">
        <v>2.8119000000000001</v>
      </c>
      <c r="O19" s="2">
        <v>2.8228</v>
      </c>
      <c r="P19" s="2">
        <v>2.9018999999999999</v>
      </c>
      <c r="Q19" s="2">
        <v>2.8673000000000002</v>
      </c>
      <c r="R19" s="2">
        <v>2.8826000000000001</v>
      </c>
      <c r="S19" s="2">
        <v>1.2907999999999999</v>
      </c>
      <c r="T19" s="2">
        <v>1.2387999999999999</v>
      </c>
      <c r="U19" s="2">
        <v>2.78</v>
      </c>
      <c r="V19" s="2">
        <v>2.7355999999999998</v>
      </c>
      <c r="W19" s="2">
        <v>2.1871</v>
      </c>
      <c r="X19" s="2">
        <v>2.1716000000000002</v>
      </c>
      <c r="Y19" s="77">
        <v>0.63160000000000005</v>
      </c>
    </row>
    <row r="20" spans="1:25" ht="15" customHeight="1" x14ac:dyDescent="0.2">
      <c r="A20" t="s">
        <v>17</v>
      </c>
      <c r="B20" s="2">
        <v>2.927</v>
      </c>
      <c r="C20" s="2">
        <v>2.9293</v>
      </c>
      <c r="D20" s="2">
        <v>1.9561999999999999</v>
      </c>
      <c r="E20" s="2">
        <v>1.8374999999999999</v>
      </c>
      <c r="F20" s="2">
        <v>2.92</v>
      </c>
      <c r="G20" s="2">
        <v>2.9215</v>
      </c>
      <c r="H20" s="2">
        <v>0.91390000000000005</v>
      </c>
      <c r="I20" s="2">
        <v>0.8427</v>
      </c>
      <c r="J20" s="2">
        <v>2.8511000000000002</v>
      </c>
      <c r="K20" s="2">
        <v>2.8332999999999999</v>
      </c>
      <c r="L20" s="2">
        <v>2.5186999999999999</v>
      </c>
      <c r="M20" s="2">
        <v>2.2023999999999999</v>
      </c>
      <c r="N20" s="2">
        <v>2.2669000000000001</v>
      </c>
      <c r="O20" s="2">
        <v>2.1635</v>
      </c>
      <c r="P20" s="2">
        <v>1.3852</v>
      </c>
      <c r="Q20" s="2">
        <v>1.3576999999999999</v>
      </c>
      <c r="R20" s="2">
        <v>2.8940999999999999</v>
      </c>
      <c r="S20" s="2">
        <v>2.8995000000000002</v>
      </c>
      <c r="T20" s="2">
        <v>2.8597000000000001</v>
      </c>
      <c r="U20" s="2">
        <v>2.9034</v>
      </c>
      <c r="V20" s="2">
        <v>2.8252000000000002</v>
      </c>
      <c r="W20" s="2">
        <v>2.8355999999999999</v>
      </c>
      <c r="X20" s="2">
        <v>2.8403</v>
      </c>
      <c r="Y20" s="2">
        <v>2.7974999999999999</v>
      </c>
    </row>
    <row r="21" spans="1:25" ht="15" customHeight="1" x14ac:dyDescent="0.2">
      <c r="A21" t="s">
        <v>18</v>
      </c>
      <c r="B21" s="77">
        <v>0.33019999999999999</v>
      </c>
      <c r="C21" s="2">
        <v>0.48720000000000002</v>
      </c>
      <c r="D21" s="2">
        <v>0.45069999999999999</v>
      </c>
      <c r="E21" s="2">
        <v>2.9188999999999998</v>
      </c>
      <c r="F21" s="2">
        <v>2.8422000000000001</v>
      </c>
      <c r="G21" s="2">
        <v>0.33090000000000003</v>
      </c>
      <c r="H21" s="2">
        <v>0.32740000000000002</v>
      </c>
      <c r="I21" s="2">
        <v>2.7404999999999999</v>
      </c>
      <c r="J21" s="2">
        <v>2.6795</v>
      </c>
      <c r="K21" s="2">
        <v>2.2740999999999998</v>
      </c>
      <c r="L21" s="2">
        <v>2.1673</v>
      </c>
      <c r="M21" s="2">
        <v>2.5790000000000002</v>
      </c>
      <c r="N21" s="2">
        <v>2.6231</v>
      </c>
      <c r="O21" s="2">
        <v>2.4868000000000001</v>
      </c>
      <c r="P21" s="2">
        <v>2.5177999999999998</v>
      </c>
      <c r="Q21" s="2">
        <v>2.8607999999999998</v>
      </c>
      <c r="R21" s="2">
        <v>2.8521000000000001</v>
      </c>
      <c r="S21" s="2">
        <v>2.8119000000000001</v>
      </c>
      <c r="T21" s="2">
        <v>2.8418999999999999</v>
      </c>
      <c r="U21" s="2">
        <v>2.8079999999999998</v>
      </c>
      <c r="V21" s="2">
        <v>2.7519</v>
      </c>
      <c r="W21" s="2">
        <v>0.33169999999999999</v>
      </c>
      <c r="X21" s="2">
        <v>0.3105</v>
      </c>
      <c r="Y21" s="77">
        <v>0.28710000000000002</v>
      </c>
    </row>
    <row r="22" spans="1:25" ht="15" customHeight="1" x14ac:dyDescent="0.2">
      <c r="A22" t="s">
        <v>19</v>
      </c>
      <c r="B22" s="2">
        <v>0.80449999999999999</v>
      </c>
      <c r="C22" s="2">
        <v>0.74329999999999996</v>
      </c>
      <c r="D22" s="2">
        <v>2.9388000000000001</v>
      </c>
      <c r="E22" s="2">
        <v>2.9285000000000001</v>
      </c>
      <c r="F22" s="2">
        <v>0.3755</v>
      </c>
      <c r="G22" s="2">
        <v>0.34989999999999999</v>
      </c>
      <c r="H22" s="2">
        <v>2.9195000000000002</v>
      </c>
      <c r="I22" s="2">
        <v>2.8832</v>
      </c>
      <c r="J22" s="2">
        <v>2.8881000000000001</v>
      </c>
      <c r="K22" s="2">
        <v>2.9222000000000001</v>
      </c>
      <c r="L22" s="2">
        <v>1.8651</v>
      </c>
      <c r="M22" s="2">
        <v>1.728</v>
      </c>
      <c r="N22" s="2">
        <v>0.28349999999999997</v>
      </c>
      <c r="O22" s="2">
        <v>0.27279999999999999</v>
      </c>
      <c r="P22" s="2">
        <v>2.2863000000000002</v>
      </c>
      <c r="Q22" s="2">
        <v>2.2866</v>
      </c>
      <c r="R22" s="2">
        <v>2.2772999999999999</v>
      </c>
      <c r="S22" s="2">
        <v>2.1692999999999998</v>
      </c>
      <c r="T22" s="2">
        <v>2.0106000000000002</v>
      </c>
      <c r="U22" s="2">
        <v>1.9644999999999999</v>
      </c>
      <c r="V22" s="2">
        <v>1.9059999999999999</v>
      </c>
      <c r="W22" s="2">
        <v>1.8233999999999999</v>
      </c>
      <c r="X22" s="2">
        <v>2.6343000000000001</v>
      </c>
      <c r="Y22" s="2">
        <v>2.5419999999999998</v>
      </c>
    </row>
    <row r="23" spans="1:25" ht="15" customHeight="1" x14ac:dyDescent="0.2">
      <c r="A23" t="s">
        <v>20</v>
      </c>
      <c r="B23" s="77">
        <v>0.1875</v>
      </c>
      <c r="C23" s="2">
        <v>1.0611999999999999</v>
      </c>
      <c r="D23" s="2">
        <v>0.90559999999999996</v>
      </c>
      <c r="E23" s="2">
        <v>2.8273000000000001</v>
      </c>
      <c r="F23" s="2">
        <v>2.7928000000000002</v>
      </c>
      <c r="G23" s="2">
        <v>0.60470000000000002</v>
      </c>
      <c r="H23" s="2">
        <v>0.55059999999999998</v>
      </c>
      <c r="I23" s="2">
        <v>2.8997000000000002</v>
      </c>
      <c r="J23" s="2">
        <v>2.8788</v>
      </c>
      <c r="K23" s="2">
        <v>2.2343000000000002</v>
      </c>
      <c r="L23" s="2">
        <v>2.1219000000000001</v>
      </c>
      <c r="M23" s="2">
        <v>2.8854000000000002</v>
      </c>
      <c r="N23" s="2">
        <v>2.8443999999999998</v>
      </c>
      <c r="O23" s="2">
        <v>2.8485</v>
      </c>
      <c r="P23" s="2">
        <v>2.8557999999999999</v>
      </c>
      <c r="Q23" s="2">
        <v>0.1401</v>
      </c>
      <c r="R23" s="2">
        <v>0.1236</v>
      </c>
      <c r="S23" s="2">
        <v>2.8437999999999999</v>
      </c>
      <c r="T23" s="2">
        <v>2.8702999999999999</v>
      </c>
      <c r="U23" s="2">
        <v>2.7930000000000001</v>
      </c>
      <c r="V23" s="2">
        <v>2.7755000000000001</v>
      </c>
      <c r="W23" s="2">
        <v>2.1166</v>
      </c>
      <c r="X23" s="2">
        <v>2.0297000000000001</v>
      </c>
      <c r="Y23" s="77">
        <v>0.15870000000000001</v>
      </c>
    </row>
    <row r="24" spans="1:25" ht="15" customHeight="1" x14ac:dyDescent="0.2">
      <c r="A24" t="s">
        <v>21</v>
      </c>
      <c r="B24" s="2">
        <v>2.8424999999999998</v>
      </c>
      <c r="C24" s="2">
        <v>2.7700999999999998</v>
      </c>
      <c r="D24" s="2">
        <v>1.5617000000000001</v>
      </c>
      <c r="E24" s="2">
        <v>1.4281999999999999</v>
      </c>
      <c r="F24" s="2">
        <v>1.5225</v>
      </c>
      <c r="G24" s="2">
        <v>1.2850999999999999</v>
      </c>
      <c r="H24" s="2">
        <v>1.0723</v>
      </c>
      <c r="I24" s="2">
        <v>0.89859999999999995</v>
      </c>
      <c r="J24" s="2">
        <v>2.8885999999999998</v>
      </c>
      <c r="K24" s="2">
        <v>2.8609</v>
      </c>
      <c r="L24" s="2">
        <v>2.7591000000000001</v>
      </c>
      <c r="M24" s="2">
        <v>2.6783999999999999</v>
      </c>
      <c r="N24" s="2">
        <v>0.76790000000000003</v>
      </c>
      <c r="O24" s="2">
        <v>0.69379999999999997</v>
      </c>
      <c r="P24" s="2">
        <v>0.60409999999999997</v>
      </c>
      <c r="Q24" s="2">
        <v>0.58360000000000001</v>
      </c>
      <c r="R24" s="2">
        <v>2.1070000000000002</v>
      </c>
      <c r="S24" s="2">
        <v>2.0305</v>
      </c>
      <c r="T24" s="2">
        <v>0.2923</v>
      </c>
      <c r="U24" s="2">
        <v>0.28060000000000002</v>
      </c>
      <c r="V24" s="2">
        <v>2.8687999999999998</v>
      </c>
      <c r="W24" s="2">
        <v>2.9152999999999998</v>
      </c>
      <c r="X24" s="2">
        <v>0.56789999999999996</v>
      </c>
      <c r="Y24" s="2">
        <v>0.53910000000000002</v>
      </c>
    </row>
    <row r="25" spans="1:25" ht="15" customHeight="1" x14ac:dyDescent="0.2">
      <c r="A25" t="s">
        <v>22</v>
      </c>
      <c r="B25" s="77">
        <v>5.2600000000000001E-2</v>
      </c>
      <c r="C25" s="2">
        <v>1.8844000000000001</v>
      </c>
      <c r="D25" s="2">
        <v>1.7856000000000001</v>
      </c>
      <c r="E25" s="2">
        <v>2.8976999999999999</v>
      </c>
      <c r="F25" s="2">
        <v>2.9201999999999999</v>
      </c>
      <c r="G25" s="2">
        <v>2.6663000000000001</v>
      </c>
      <c r="H25" s="2">
        <v>2.6219000000000001</v>
      </c>
      <c r="I25" s="2">
        <v>2.8155999999999999</v>
      </c>
      <c r="J25" s="2">
        <v>2.7942</v>
      </c>
      <c r="K25" s="2">
        <v>2.8144999999999998</v>
      </c>
      <c r="L25" s="2">
        <v>2.8172999999999999</v>
      </c>
      <c r="M25" s="2">
        <v>2.8852000000000002</v>
      </c>
      <c r="N25" s="2">
        <v>2.8664999999999998</v>
      </c>
      <c r="O25" s="2">
        <v>2.8330000000000002</v>
      </c>
      <c r="P25" s="2">
        <v>2.8523000000000001</v>
      </c>
      <c r="Q25" s="2">
        <v>0.48380000000000001</v>
      </c>
      <c r="R25" s="2">
        <v>0.4592</v>
      </c>
      <c r="S25" s="2">
        <v>1.3640000000000001</v>
      </c>
      <c r="T25" s="2">
        <v>1.2424999999999999</v>
      </c>
      <c r="U25" s="2">
        <v>2.8281999999999998</v>
      </c>
      <c r="V25" s="2">
        <v>2.8454000000000002</v>
      </c>
      <c r="W25" s="2">
        <v>0.48730000000000001</v>
      </c>
      <c r="X25" s="2">
        <v>0.43609999999999999</v>
      </c>
      <c r="Y25" s="77">
        <v>5.3999999999999999E-2</v>
      </c>
    </row>
    <row r="26" spans="1:25" ht="15" customHeight="1" x14ac:dyDescent="0.2">
      <c r="A26" t="s">
        <v>23</v>
      </c>
      <c r="B26" s="2">
        <v>0.58950000000000002</v>
      </c>
      <c r="C26" s="2">
        <v>0.47460000000000002</v>
      </c>
      <c r="D26" s="2">
        <v>2.9264000000000001</v>
      </c>
      <c r="E26" s="2">
        <v>2.9091</v>
      </c>
      <c r="F26" s="2">
        <v>0.80320000000000003</v>
      </c>
      <c r="G26" s="2">
        <v>0.6895</v>
      </c>
      <c r="H26" s="2">
        <v>0.86609999999999998</v>
      </c>
      <c r="I26" s="2">
        <v>0.76300000000000001</v>
      </c>
      <c r="J26" s="2">
        <v>8.43E-2</v>
      </c>
      <c r="K26" s="2">
        <v>8.1699999999999995E-2</v>
      </c>
      <c r="L26" s="2">
        <v>3.1471</v>
      </c>
      <c r="M26" s="2">
        <v>3.1145999999999998</v>
      </c>
      <c r="N26" s="2">
        <v>0.1164</v>
      </c>
      <c r="O26" s="2">
        <v>0.1079</v>
      </c>
      <c r="P26" s="2">
        <v>2.9024999999999999</v>
      </c>
      <c r="Q26" s="2">
        <v>2.9007000000000001</v>
      </c>
      <c r="R26" s="2">
        <v>3.0554000000000001</v>
      </c>
      <c r="S26" s="2">
        <v>3.0608</v>
      </c>
      <c r="T26" s="2">
        <v>2.37</v>
      </c>
      <c r="U26" s="2">
        <v>2.2549000000000001</v>
      </c>
      <c r="V26" s="2">
        <v>2.6150000000000002</v>
      </c>
      <c r="W26" s="2">
        <v>2.5804</v>
      </c>
      <c r="X26" s="2">
        <v>1.7224999999999999</v>
      </c>
      <c r="Y26" s="2">
        <v>1.796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2.5831</v>
      </c>
    </row>
    <row r="51" spans="2:26" ht="15" customHeight="1" x14ac:dyDescent="0.2">
      <c r="B51" t="s">
        <v>208</v>
      </c>
      <c r="C51">
        <v>150</v>
      </c>
      <c r="D51" s="3">
        <f>AVERAGE(B13,Y13)</f>
        <v>2.3302499999999999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1.7596000000000001</v>
      </c>
      <c r="R52" t="s">
        <v>319</v>
      </c>
      <c r="S52">
        <v>0.9806598353114262</v>
      </c>
    </row>
    <row r="53" spans="2:26" ht="15" customHeight="1" x14ac:dyDescent="0.2">
      <c r="B53" t="s">
        <v>210</v>
      </c>
      <c r="C53">
        <v>80</v>
      </c>
      <c r="D53" s="3">
        <f>AVERAGE(B17,Y17)</f>
        <v>1.39175</v>
      </c>
      <c r="R53" t="s">
        <v>320</v>
      </c>
      <c r="S53">
        <v>0.9616937125930336</v>
      </c>
    </row>
    <row r="54" spans="2:26" ht="15" customHeight="1" x14ac:dyDescent="0.2">
      <c r="B54" t="s">
        <v>211</v>
      </c>
      <c r="C54">
        <v>40</v>
      </c>
      <c r="D54" s="3">
        <f>AVERAGE(B19,Y19)</f>
        <v>0.66905000000000003</v>
      </c>
      <c r="R54" t="s">
        <v>321</v>
      </c>
      <c r="S54">
        <v>0.95403245511164025</v>
      </c>
    </row>
    <row r="55" spans="2:26" ht="15" customHeight="1" x14ac:dyDescent="0.2">
      <c r="B55" t="s">
        <v>212</v>
      </c>
      <c r="C55">
        <v>20</v>
      </c>
      <c r="D55" s="3">
        <f>AVERAGE(B21,Y21)</f>
        <v>0.30864999999999998</v>
      </c>
      <c r="R55" t="s">
        <v>322</v>
      </c>
      <c r="S55">
        <v>0.20669138396896186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0.1731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5.3626748389649759</v>
      </c>
      <c r="U60">
        <v>5.3626748389649759</v>
      </c>
      <c r="V60">
        <v>125.52687531109302</v>
      </c>
      <c r="W60">
        <v>9.8875731338233535E-5</v>
      </c>
    </row>
    <row r="61" spans="2:26" ht="15" customHeight="1" x14ac:dyDescent="0.2">
      <c r="R61" t="s">
        <v>326</v>
      </c>
      <c r="S61">
        <v>5</v>
      </c>
      <c r="T61">
        <v>0.21360664103502414</v>
      </c>
      <c r="U61">
        <v>4.2721328207004826E-2</v>
      </c>
    </row>
    <row r="62" spans="2:26" ht="15" customHeight="1" thickBot="1" x14ac:dyDescent="0.25">
      <c r="R62" s="15" t="s">
        <v>327</v>
      </c>
      <c r="S62" s="15">
        <v>6</v>
      </c>
      <c r="T62" s="15">
        <v>5.5762814800000005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0.16222898550724607</v>
      </c>
      <c r="T65">
        <v>0.12929439845680182</v>
      </c>
      <c r="U65">
        <v>1.2547255522554439</v>
      </c>
      <c r="V65">
        <v>0.26503371642243584</v>
      </c>
      <c r="W65">
        <v>-0.17013284661533268</v>
      </c>
      <c r="X65">
        <v>0.49459081762982482</v>
      </c>
      <c r="Y65">
        <v>-0.17013284661533268</v>
      </c>
      <c r="Z65">
        <v>0.49459081762982482</v>
      </c>
    </row>
    <row r="66" spans="18:26" ht="15" customHeight="1" thickBot="1" x14ac:dyDescent="0.25">
      <c r="R66" s="15" t="s">
        <v>340</v>
      </c>
      <c r="S66" s="15">
        <v>1.3466495169082127E-2</v>
      </c>
      <c r="T66" s="15">
        <v>1.2019494982619464E-3</v>
      </c>
      <c r="U66" s="15">
        <v>11.203877690830661</v>
      </c>
      <c r="V66" s="15">
        <v>9.8875731338233535E-5</v>
      </c>
      <c r="W66" s="15">
        <v>1.0376785621497785E-2</v>
      </c>
      <c r="X66" s="15">
        <v>1.6556204716666467E-2</v>
      </c>
      <c r="Y66" s="15">
        <v>1.0376785621497785E-2</v>
      </c>
      <c r="Z66" s="15">
        <v>1.6556204716666467E-2</v>
      </c>
    </row>
  </sheetData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C35E-17AD-4CE9-BBA3-886811089CB4}">
  <dimension ref="A1:Z65"/>
  <sheetViews>
    <sheetView workbookViewId="0">
      <selection activeCell="T81" sqref="T81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5534</v>
      </c>
    </row>
    <row r="3" spans="1:25" ht="15" customHeight="1" x14ac:dyDescent="0.2">
      <c r="A3" t="s">
        <v>5535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2.7526999999999999</v>
      </c>
      <c r="C11" s="2">
        <v>0.36420000000000002</v>
      </c>
      <c r="D11" s="2">
        <v>0.33460000000000001</v>
      </c>
      <c r="E11" s="2">
        <v>2.9238</v>
      </c>
      <c r="F11" s="2">
        <v>2.9392999999999998</v>
      </c>
      <c r="G11" s="2">
        <v>2.7955000000000001</v>
      </c>
      <c r="H11" s="2">
        <v>2.8233000000000001</v>
      </c>
      <c r="I11" s="2">
        <v>2.7584</v>
      </c>
      <c r="J11" s="2">
        <v>2.7967</v>
      </c>
      <c r="K11" s="2">
        <v>2.9116</v>
      </c>
      <c r="L11" s="2">
        <v>2.9367999999999999</v>
      </c>
      <c r="M11" s="2">
        <v>2.9641000000000002</v>
      </c>
      <c r="N11" s="2">
        <v>2.9664000000000001</v>
      </c>
      <c r="O11" s="2">
        <v>2.9498000000000002</v>
      </c>
      <c r="P11" s="2">
        <v>2.9036</v>
      </c>
      <c r="Q11" s="2">
        <v>2.4975000000000001</v>
      </c>
      <c r="R11" s="2">
        <v>2.3969999999999998</v>
      </c>
      <c r="S11" s="2">
        <v>1.6980999999999999</v>
      </c>
      <c r="T11" s="2">
        <v>1.5711999999999999</v>
      </c>
      <c r="U11" s="2">
        <v>2.9209999999999998</v>
      </c>
      <c r="V11" s="2">
        <v>2.8731</v>
      </c>
      <c r="W11" s="2">
        <v>0.49130000000000001</v>
      </c>
      <c r="X11" s="2">
        <v>0.41239999999999999</v>
      </c>
      <c r="Y11" s="77">
        <v>2.5644</v>
      </c>
    </row>
    <row r="12" spans="1:25" ht="15" customHeight="1" x14ac:dyDescent="0.2">
      <c r="A12" t="s">
        <v>9</v>
      </c>
      <c r="B12" s="2">
        <v>2.7235</v>
      </c>
      <c r="C12" s="2">
        <v>2.6109</v>
      </c>
      <c r="D12" s="2">
        <v>1.7722</v>
      </c>
      <c r="E12" s="2">
        <v>1.601</v>
      </c>
      <c r="F12" s="2">
        <v>0.50109999999999999</v>
      </c>
      <c r="G12" s="2">
        <v>0.44579999999999997</v>
      </c>
      <c r="H12" s="2">
        <v>0.28560000000000002</v>
      </c>
      <c r="I12" s="2">
        <v>0.25559999999999999</v>
      </c>
      <c r="J12" s="2">
        <v>2.7892000000000001</v>
      </c>
      <c r="K12" s="2">
        <v>2.7338</v>
      </c>
      <c r="L12" s="2">
        <v>2.5070000000000001</v>
      </c>
      <c r="M12" s="2">
        <v>2.4630000000000001</v>
      </c>
      <c r="N12" s="2">
        <v>0.17030000000000001</v>
      </c>
      <c r="O12" s="2">
        <v>0.15959999999999999</v>
      </c>
      <c r="P12" s="2">
        <v>0.13730000000000001</v>
      </c>
      <c r="Q12" s="2">
        <v>0.15060000000000001</v>
      </c>
      <c r="R12" s="2">
        <v>0.53420000000000001</v>
      </c>
      <c r="S12" s="2">
        <v>0.47199999999999998</v>
      </c>
      <c r="T12" s="2">
        <v>0.22370000000000001</v>
      </c>
      <c r="U12" s="2">
        <v>0.21</v>
      </c>
      <c r="V12" s="2">
        <v>0.20880000000000001</v>
      </c>
      <c r="W12" s="2">
        <v>0.19450000000000001</v>
      </c>
      <c r="X12" s="2">
        <v>1.8375999999999999</v>
      </c>
      <c r="Y12" s="2">
        <v>1.6932</v>
      </c>
    </row>
    <row r="13" spans="1:25" ht="15" customHeight="1" x14ac:dyDescent="0.2">
      <c r="A13" t="s">
        <v>10</v>
      </c>
      <c r="B13" s="77">
        <v>2.5129000000000001</v>
      </c>
      <c r="C13" s="2">
        <v>2.8628999999999998</v>
      </c>
      <c r="D13" s="2">
        <v>2.9020000000000001</v>
      </c>
      <c r="E13" s="2">
        <v>0.2006</v>
      </c>
      <c r="F13" s="2">
        <v>0.1905</v>
      </c>
      <c r="G13" s="2">
        <v>2.5009000000000001</v>
      </c>
      <c r="H13" s="2">
        <v>2.5103</v>
      </c>
      <c r="I13" s="2">
        <v>2.6394000000000002</v>
      </c>
      <c r="J13" s="2">
        <v>2.7568999999999999</v>
      </c>
      <c r="K13" s="2">
        <v>2.8971</v>
      </c>
      <c r="L13" s="2">
        <v>2.8725999999999998</v>
      </c>
      <c r="M13" s="2">
        <v>2.7058</v>
      </c>
      <c r="N13" s="2">
        <v>2.6720000000000002</v>
      </c>
      <c r="O13" s="2">
        <v>2.121</v>
      </c>
      <c r="P13" s="2">
        <v>2.0289000000000001</v>
      </c>
      <c r="Q13" s="2">
        <v>0.13819999999999999</v>
      </c>
      <c r="R13" s="2">
        <v>0.1348</v>
      </c>
      <c r="S13" s="2">
        <v>2.6349</v>
      </c>
      <c r="T13" s="2">
        <v>2.5448</v>
      </c>
      <c r="U13" s="2">
        <v>2.8123</v>
      </c>
      <c r="V13" s="2">
        <v>2.7715999999999998</v>
      </c>
      <c r="W13" s="2">
        <v>2.7635999999999998</v>
      </c>
      <c r="X13" s="2">
        <v>2.7446000000000002</v>
      </c>
      <c r="Y13" s="77">
        <v>2.2761999999999998</v>
      </c>
    </row>
    <row r="14" spans="1:25" ht="15" customHeight="1" x14ac:dyDescent="0.2">
      <c r="A14" t="s">
        <v>11</v>
      </c>
      <c r="B14" s="2">
        <v>1.6120000000000001</v>
      </c>
      <c r="C14" s="2">
        <v>1.5262</v>
      </c>
      <c r="D14" s="2">
        <v>0.1545</v>
      </c>
      <c r="E14" s="2">
        <v>0.1492</v>
      </c>
      <c r="F14" s="2">
        <v>0.1512</v>
      </c>
      <c r="G14" s="2">
        <v>0.16370000000000001</v>
      </c>
      <c r="H14" s="2">
        <v>0.60780000000000001</v>
      </c>
      <c r="I14" s="2">
        <v>0.60419999999999996</v>
      </c>
      <c r="J14" s="2">
        <v>0.2621</v>
      </c>
      <c r="K14" s="2">
        <v>0.2412</v>
      </c>
      <c r="L14" s="2">
        <v>0.2127</v>
      </c>
      <c r="M14" s="2">
        <v>0.21829999999999999</v>
      </c>
      <c r="N14" s="2">
        <v>0.2122</v>
      </c>
      <c r="O14" s="2">
        <v>0.1918</v>
      </c>
      <c r="P14" s="2">
        <v>0.67920000000000003</v>
      </c>
      <c r="Q14" s="2">
        <v>0.66459999999999997</v>
      </c>
      <c r="R14" s="2">
        <v>0.55259999999999998</v>
      </c>
      <c r="S14" s="2">
        <v>0.51080000000000003</v>
      </c>
      <c r="T14" s="2">
        <v>0.1406</v>
      </c>
      <c r="U14" s="2">
        <v>0.1343</v>
      </c>
      <c r="V14" s="2">
        <v>0.13519999999999999</v>
      </c>
      <c r="W14" s="2">
        <v>0.1318</v>
      </c>
      <c r="X14" s="2">
        <v>1.0968</v>
      </c>
      <c r="Y14" s="2">
        <v>1.1145</v>
      </c>
    </row>
    <row r="15" spans="1:25" ht="15" customHeight="1" x14ac:dyDescent="0.2">
      <c r="A15" t="s">
        <v>12</v>
      </c>
      <c r="B15" s="77">
        <v>1.9207000000000001</v>
      </c>
      <c r="C15" s="2">
        <v>1.2295</v>
      </c>
      <c r="D15" s="2">
        <v>1.2784</v>
      </c>
      <c r="E15" s="2">
        <v>2.8896999999999999</v>
      </c>
      <c r="F15" s="2">
        <v>2.8803999999999998</v>
      </c>
      <c r="G15" s="2">
        <v>2.8708999999999998</v>
      </c>
      <c r="H15" s="2">
        <v>2.9121000000000001</v>
      </c>
      <c r="I15" s="2">
        <v>2.4346999999999999</v>
      </c>
      <c r="J15" s="2">
        <v>2.4678</v>
      </c>
      <c r="K15" s="2">
        <v>2.8967000000000001</v>
      </c>
      <c r="L15" s="2">
        <v>2.8765999999999998</v>
      </c>
      <c r="M15" s="2">
        <v>2.8443999999999998</v>
      </c>
      <c r="N15" s="2">
        <v>2.8668</v>
      </c>
      <c r="O15" s="2">
        <v>2.8414999999999999</v>
      </c>
      <c r="P15" s="2">
        <v>2.8481000000000001</v>
      </c>
      <c r="Q15" s="2">
        <v>1.873</v>
      </c>
      <c r="R15" s="2">
        <v>1.9289000000000001</v>
      </c>
      <c r="S15" s="2">
        <v>2.8498000000000001</v>
      </c>
      <c r="T15" s="2">
        <v>2.8319999999999999</v>
      </c>
      <c r="U15" s="2">
        <v>2.8222</v>
      </c>
      <c r="V15" s="2">
        <v>2.7875000000000001</v>
      </c>
      <c r="W15" s="2">
        <v>2.1124000000000001</v>
      </c>
      <c r="X15" s="2">
        <v>2.0366</v>
      </c>
      <c r="Y15" s="77">
        <v>1.6749000000000001</v>
      </c>
    </row>
    <row r="16" spans="1:25" ht="15" customHeight="1" x14ac:dyDescent="0.2">
      <c r="A16" t="s">
        <v>13</v>
      </c>
      <c r="B16" s="2">
        <v>0.98850000000000005</v>
      </c>
      <c r="C16" s="2">
        <v>0.89049999999999996</v>
      </c>
      <c r="D16" s="2">
        <v>1.8803000000000001</v>
      </c>
      <c r="E16" s="2">
        <v>1.8071999999999999</v>
      </c>
      <c r="F16" s="2">
        <v>1.5066999999999999</v>
      </c>
      <c r="G16" s="2">
        <v>1.3937999999999999</v>
      </c>
      <c r="H16" s="2">
        <v>2.8311999999999999</v>
      </c>
      <c r="I16" s="2">
        <v>2.8247</v>
      </c>
      <c r="J16" s="2">
        <v>2.7890999999999999</v>
      </c>
      <c r="K16" s="2">
        <v>2.87</v>
      </c>
      <c r="L16" s="2">
        <v>0.27739999999999998</v>
      </c>
      <c r="M16" s="2">
        <v>0.26240000000000002</v>
      </c>
      <c r="N16" s="2">
        <v>0.23480000000000001</v>
      </c>
      <c r="O16" s="2">
        <v>0.22140000000000001</v>
      </c>
      <c r="P16" s="2">
        <v>2.7162000000000002</v>
      </c>
      <c r="Q16" s="2">
        <v>2.7040999999999999</v>
      </c>
      <c r="R16" s="2">
        <v>2.6185999999999998</v>
      </c>
      <c r="S16" s="2">
        <v>2.5301</v>
      </c>
      <c r="T16" s="2">
        <v>0.14369999999999999</v>
      </c>
      <c r="U16" s="2">
        <v>0.13120000000000001</v>
      </c>
      <c r="V16" s="2">
        <v>0.1358</v>
      </c>
      <c r="W16" s="2">
        <v>0.1426</v>
      </c>
      <c r="X16" s="2">
        <v>0.1202</v>
      </c>
      <c r="Y16" s="2">
        <v>0.12189999999999999</v>
      </c>
    </row>
    <row r="17" spans="1:25" ht="15" customHeight="1" x14ac:dyDescent="0.2">
      <c r="A17" t="s">
        <v>14</v>
      </c>
      <c r="B17" s="77">
        <v>1.5571999999999999</v>
      </c>
      <c r="C17" s="2">
        <v>1.3919999999999999</v>
      </c>
      <c r="D17" s="2">
        <v>1.3346</v>
      </c>
      <c r="E17" s="2">
        <v>2.8751000000000002</v>
      </c>
      <c r="F17" s="2">
        <v>2.8822000000000001</v>
      </c>
      <c r="G17" s="2">
        <v>1.6497999999999999</v>
      </c>
      <c r="H17" s="2">
        <v>1.7709999999999999</v>
      </c>
      <c r="I17" s="2">
        <v>1.2089000000000001</v>
      </c>
      <c r="J17" s="2">
        <v>1.2473000000000001</v>
      </c>
      <c r="K17" s="2">
        <v>2.8645999999999998</v>
      </c>
      <c r="L17" s="2">
        <v>2.8660000000000001</v>
      </c>
      <c r="M17" s="2">
        <v>0.54559999999999997</v>
      </c>
      <c r="N17" s="2">
        <v>0.54530000000000001</v>
      </c>
      <c r="O17" s="2">
        <v>2.7511999999999999</v>
      </c>
      <c r="P17" s="2">
        <v>2.7555999999999998</v>
      </c>
      <c r="Q17" s="2">
        <v>0.80469999999999997</v>
      </c>
      <c r="R17" s="2">
        <v>0.76849999999999996</v>
      </c>
      <c r="S17" s="2">
        <v>2.7951999999999999</v>
      </c>
      <c r="T17" s="2">
        <v>2.7841</v>
      </c>
      <c r="U17" s="2">
        <v>2.7761</v>
      </c>
      <c r="V17" s="2">
        <v>2.7294999999999998</v>
      </c>
      <c r="W17" s="2">
        <v>2.8067000000000002</v>
      </c>
      <c r="X17" s="2">
        <v>2.7677</v>
      </c>
      <c r="Y17" s="77">
        <v>1.4737</v>
      </c>
    </row>
    <row r="18" spans="1:25" ht="15" customHeight="1" x14ac:dyDescent="0.2">
      <c r="A18" t="s">
        <v>15</v>
      </c>
      <c r="B18" s="2">
        <v>0.12659999999999999</v>
      </c>
      <c r="C18" s="2">
        <v>0.11</v>
      </c>
      <c r="D18" s="2">
        <v>0.15759999999999999</v>
      </c>
      <c r="E18" s="2">
        <v>0.15859999999999999</v>
      </c>
      <c r="F18" s="2">
        <v>0.14000000000000001</v>
      </c>
      <c r="G18" s="2">
        <v>0.1321</v>
      </c>
      <c r="H18" s="2">
        <v>0.79569999999999996</v>
      </c>
      <c r="I18" s="2">
        <v>0.69730000000000003</v>
      </c>
      <c r="J18" s="2">
        <v>0.58689999999999998</v>
      </c>
      <c r="K18" s="2">
        <v>0.51049999999999995</v>
      </c>
      <c r="L18" s="2">
        <v>0.2641</v>
      </c>
      <c r="M18" s="2">
        <v>0.2475</v>
      </c>
      <c r="N18" s="2">
        <v>0.15</v>
      </c>
      <c r="O18" s="2">
        <v>0.1368</v>
      </c>
      <c r="P18" s="2">
        <v>1.0530999999999999</v>
      </c>
      <c r="Q18" s="2">
        <v>1.0099</v>
      </c>
      <c r="R18" s="2">
        <v>0.78539999999999999</v>
      </c>
      <c r="S18" s="2">
        <v>0.7429</v>
      </c>
      <c r="T18" s="2">
        <v>0.3029</v>
      </c>
      <c r="U18" s="2">
        <v>0.30009999999999998</v>
      </c>
      <c r="V18" s="2">
        <v>0.29330000000000001</v>
      </c>
      <c r="W18" s="2">
        <v>0.2828</v>
      </c>
      <c r="X18" s="2">
        <v>0.7913</v>
      </c>
      <c r="Y18" s="2">
        <v>0.75360000000000005</v>
      </c>
    </row>
    <row r="19" spans="1:25" ht="15" customHeight="1" x14ac:dyDescent="0.2">
      <c r="A19" t="s">
        <v>16</v>
      </c>
      <c r="B19" s="77">
        <v>0.70699999999999996</v>
      </c>
      <c r="C19" s="2">
        <v>0.30919999999999997</v>
      </c>
      <c r="D19" s="2">
        <v>0.31380000000000002</v>
      </c>
      <c r="E19" s="2">
        <v>2.6686999999999999</v>
      </c>
      <c r="F19" s="2">
        <v>2.6537999999999999</v>
      </c>
      <c r="G19" s="2">
        <v>1.9739</v>
      </c>
      <c r="H19" s="2">
        <v>2.0767000000000002</v>
      </c>
      <c r="I19" s="2">
        <v>2.6991000000000001</v>
      </c>
      <c r="J19" s="2">
        <v>2.7570999999999999</v>
      </c>
      <c r="K19" s="2">
        <v>2.9262999999999999</v>
      </c>
      <c r="L19" s="2">
        <v>2.9243000000000001</v>
      </c>
      <c r="M19" s="2">
        <v>2.8993000000000002</v>
      </c>
      <c r="N19" s="2">
        <v>2.9005999999999998</v>
      </c>
      <c r="O19" s="2">
        <v>0.89649999999999996</v>
      </c>
      <c r="P19" s="2">
        <v>0.90039999999999998</v>
      </c>
      <c r="Q19" s="2">
        <v>2.9030999999999998</v>
      </c>
      <c r="R19" s="2">
        <v>2.8982999999999999</v>
      </c>
      <c r="S19" s="2">
        <v>2.3719999999999999</v>
      </c>
      <c r="T19" s="2">
        <v>2.2938999999999998</v>
      </c>
      <c r="U19" s="2">
        <v>2.5853999999999999</v>
      </c>
      <c r="V19" s="2">
        <v>2.5649000000000002</v>
      </c>
      <c r="W19" s="2">
        <v>2.3862999999999999</v>
      </c>
      <c r="X19" s="2">
        <v>2.3016999999999999</v>
      </c>
      <c r="Y19" s="77">
        <v>0.69369999999999998</v>
      </c>
    </row>
    <row r="20" spans="1:25" ht="15" customHeight="1" x14ac:dyDescent="0.2">
      <c r="A20" t="s">
        <v>17</v>
      </c>
      <c r="B20" s="2">
        <v>0.69259999999999999</v>
      </c>
      <c r="C20" s="2">
        <v>0.64849999999999997</v>
      </c>
      <c r="D20" s="2">
        <v>0.47199999999999998</v>
      </c>
      <c r="E20" s="2">
        <v>0.44359999999999999</v>
      </c>
      <c r="F20" s="2">
        <v>0.33660000000000001</v>
      </c>
      <c r="G20" s="2">
        <v>0.3352</v>
      </c>
      <c r="H20" s="2">
        <v>0.4133</v>
      </c>
      <c r="I20" s="2">
        <v>0.3851</v>
      </c>
      <c r="J20" s="2">
        <v>0.15709999999999999</v>
      </c>
      <c r="K20" s="2">
        <v>0.1467</v>
      </c>
      <c r="L20" s="2">
        <v>0.15060000000000001</v>
      </c>
      <c r="M20" s="2">
        <v>0.1333</v>
      </c>
      <c r="N20" s="2">
        <v>1.8335999999999999</v>
      </c>
      <c r="O20" s="2">
        <v>1.6963999999999999</v>
      </c>
      <c r="P20" s="2">
        <v>1.0654999999999999</v>
      </c>
      <c r="Q20" s="2">
        <v>0.98099999999999998</v>
      </c>
      <c r="R20" s="2">
        <v>0.50290000000000001</v>
      </c>
      <c r="S20" s="2">
        <v>0.45229999999999998</v>
      </c>
      <c r="T20" s="2">
        <v>1.2150000000000001</v>
      </c>
      <c r="U20" s="2">
        <v>1.1814</v>
      </c>
      <c r="V20" s="2">
        <v>1.3164</v>
      </c>
      <c r="W20" s="2">
        <v>1.1594</v>
      </c>
      <c r="X20" s="2">
        <v>0.5716</v>
      </c>
      <c r="Y20" s="2">
        <v>0.51900000000000002</v>
      </c>
    </row>
    <row r="21" spans="1:25" ht="15" customHeight="1" x14ac:dyDescent="0.2">
      <c r="A21" t="s">
        <v>18</v>
      </c>
      <c r="B21" s="77">
        <v>0.33979999999999999</v>
      </c>
      <c r="C21" s="2">
        <v>2.4998</v>
      </c>
      <c r="D21" s="2">
        <v>2.4994999999999998</v>
      </c>
      <c r="E21" s="2">
        <v>2.9178000000000002</v>
      </c>
      <c r="F21" s="2">
        <v>2.9382000000000001</v>
      </c>
      <c r="G21" s="2">
        <v>0.1021</v>
      </c>
      <c r="H21" s="2">
        <v>9.3700000000000006E-2</v>
      </c>
      <c r="I21" s="2">
        <v>2.9142999999999999</v>
      </c>
      <c r="J21" s="2">
        <v>2.9317000000000002</v>
      </c>
      <c r="K21" s="2">
        <v>2.7734999999999999</v>
      </c>
      <c r="L21" s="2">
        <v>2.7728999999999999</v>
      </c>
      <c r="M21" s="2">
        <v>0.15659999999999999</v>
      </c>
      <c r="N21" s="2">
        <v>0.14829999999999999</v>
      </c>
      <c r="O21" s="2">
        <v>0.1394</v>
      </c>
      <c r="P21" s="2">
        <v>0.13109999999999999</v>
      </c>
      <c r="Q21" s="2">
        <v>0.14580000000000001</v>
      </c>
      <c r="R21" s="2">
        <v>0.1472</v>
      </c>
      <c r="S21" s="2">
        <v>2.0436999999999999</v>
      </c>
      <c r="T21" s="2">
        <v>2.0463</v>
      </c>
      <c r="U21" s="2">
        <v>1.4561999999999999</v>
      </c>
      <c r="V21" s="2">
        <v>1.3807</v>
      </c>
      <c r="W21" s="2">
        <v>1.0713999999999999</v>
      </c>
      <c r="X21" s="2">
        <v>1.0247999999999999</v>
      </c>
      <c r="Y21" s="77">
        <v>0.33529999999999999</v>
      </c>
    </row>
    <row r="22" spans="1:25" ht="15" customHeight="1" x14ac:dyDescent="0.2">
      <c r="A22" t="s">
        <v>19</v>
      </c>
      <c r="B22" s="2">
        <v>0.13159999999999999</v>
      </c>
      <c r="C22" s="2">
        <v>0.12189999999999999</v>
      </c>
      <c r="D22" s="2">
        <v>0.1265</v>
      </c>
      <c r="E22" s="2">
        <v>0.12089999999999999</v>
      </c>
      <c r="F22" s="2">
        <v>0.13139999999999999</v>
      </c>
      <c r="G22" s="2">
        <v>0.13070000000000001</v>
      </c>
      <c r="H22" s="2">
        <v>0.1004</v>
      </c>
      <c r="I22" s="2">
        <v>0.1026</v>
      </c>
      <c r="J22" s="2">
        <v>0.11</v>
      </c>
      <c r="K22" s="2">
        <v>9.2600000000000002E-2</v>
      </c>
      <c r="L22" s="2">
        <v>2.6072000000000002</v>
      </c>
      <c r="M22" s="2">
        <v>2.5331999999999999</v>
      </c>
      <c r="N22" s="2">
        <v>1.5317000000000001</v>
      </c>
      <c r="O22" s="2">
        <v>1.47</v>
      </c>
      <c r="P22" s="2">
        <v>0.1</v>
      </c>
      <c r="Q22" s="2">
        <v>9.5799999999999996E-2</v>
      </c>
      <c r="R22" s="2">
        <v>9.5899999999999999E-2</v>
      </c>
      <c r="S22" s="2">
        <v>9.2499999999999999E-2</v>
      </c>
      <c r="T22" s="2">
        <v>0.1174</v>
      </c>
      <c r="U22" s="2">
        <v>0.11210000000000001</v>
      </c>
      <c r="V22" s="2">
        <v>0.2651</v>
      </c>
      <c r="W22" s="2">
        <v>0.26129999999999998</v>
      </c>
      <c r="X22" s="2">
        <v>0.17230000000000001</v>
      </c>
      <c r="Y22" s="2">
        <v>0.1681</v>
      </c>
    </row>
    <row r="23" spans="1:25" ht="15" customHeight="1" x14ac:dyDescent="0.2">
      <c r="A23" t="s">
        <v>20</v>
      </c>
      <c r="B23" s="77">
        <v>0.18659999999999999</v>
      </c>
      <c r="C23" s="2">
        <v>2.3788</v>
      </c>
      <c r="D23" s="2">
        <v>2.2559</v>
      </c>
      <c r="E23" s="2">
        <v>0.43740000000000001</v>
      </c>
      <c r="F23" s="2">
        <v>0.39779999999999999</v>
      </c>
      <c r="G23" s="2">
        <v>0.3448</v>
      </c>
      <c r="H23" s="2">
        <v>0.33829999999999999</v>
      </c>
      <c r="I23" s="2">
        <v>0.35830000000000001</v>
      </c>
      <c r="J23" s="2">
        <v>0.34820000000000001</v>
      </c>
      <c r="K23" s="2">
        <v>2.1591</v>
      </c>
      <c r="L23" s="2">
        <v>2.0234000000000001</v>
      </c>
      <c r="M23" s="2">
        <v>1.0174000000000001</v>
      </c>
      <c r="N23" s="2">
        <v>0.94310000000000005</v>
      </c>
      <c r="O23" s="2">
        <v>0.59179999999999999</v>
      </c>
      <c r="P23" s="2">
        <v>0.53720000000000001</v>
      </c>
      <c r="Q23" s="2">
        <v>0.37019999999999997</v>
      </c>
      <c r="R23" s="2">
        <v>0.36549999999999999</v>
      </c>
      <c r="S23" s="2">
        <v>0.50229999999999997</v>
      </c>
      <c r="T23" s="2">
        <v>0.4733</v>
      </c>
      <c r="U23" s="2">
        <v>0.25180000000000002</v>
      </c>
      <c r="V23" s="2">
        <v>0.25230000000000002</v>
      </c>
      <c r="W23" s="2">
        <v>0.185</v>
      </c>
      <c r="X23" s="2">
        <v>0.17780000000000001</v>
      </c>
      <c r="Y23" s="77">
        <v>0.19059999999999999</v>
      </c>
    </row>
    <row r="24" spans="1:25" ht="15" customHeight="1" x14ac:dyDescent="0.2">
      <c r="A24" t="s">
        <v>21</v>
      </c>
      <c r="B24" s="2">
        <v>0.24460000000000001</v>
      </c>
      <c r="C24" s="2">
        <v>0.21940000000000001</v>
      </c>
      <c r="D24" s="2">
        <v>0.1963</v>
      </c>
      <c r="E24" s="2">
        <v>0.1862</v>
      </c>
      <c r="F24" s="2">
        <v>0.20530000000000001</v>
      </c>
      <c r="G24" s="2">
        <v>0.20430000000000001</v>
      </c>
      <c r="H24" s="2">
        <v>0.1739</v>
      </c>
      <c r="I24" s="2">
        <v>0.1661</v>
      </c>
      <c r="J24" s="2">
        <v>0.1875</v>
      </c>
      <c r="K24" s="2">
        <v>0.1741</v>
      </c>
      <c r="L24" s="2">
        <v>0.1729</v>
      </c>
      <c r="M24" s="2">
        <v>0.14860000000000001</v>
      </c>
      <c r="N24" s="2">
        <v>0.68630000000000002</v>
      </c>
      <c r="O24" s="2">
        <v>0.60229999999999995</v>
      </c>
      <c r="P24" s="2">
        <v>9.8599999999999993E-2</v>
      </c>
      <c r="Q24" s="2">
        <v>9.9099999999999994E-2</v>
      </c>
      <c r="R24" s="2">
        <v>0.10299999999999999</v>
      </c>
      <c r="S24" s="2">
        <v>9.98E-2</v>
      </c>
      <c r="T24" s="2">
        <v>0.1056</v>
      </c>
      <c r="U24" s="2">
        <v>9.9500000000000005E-2</v>
      </c>
      <c r="V24" s="2">
        <v>0.1057</v>
      </c>
      <c r="W24" s="2">
        <v>0.107</v>
      </c>
      <c r="X24" s="2">
        <v>9.6299999999999997E-2</v>
      </c>
      <c r="Y24" s="2">
        <v>0.10680000000000001</v>
      </c>
    </row>
    <row r="25" spans="1:25" ht="15" customHeight="1" x14ac:dyDescent="0.2">
      <c r="A25" t="s">
        <v>22</v>
      </c>
      <c r="B25" s="77">
        <v>5.0999999999999997E-2</v>
      </c>
      <c r="C25" s="2">
        <v>0.22789999999999999</v>
      </c>
      <c r="D25" s="2">
        <v>0.19589999999999999</v>
      </c>
      <c r="E25" s="2">
        <v>1.3156000000000001</v>
      </c>
      <c r="F25" s="2">
        <v>1.2735000000000001</v>
      </c>
      <c r="G25" s="2">
        <v>0.1537</v>
      </c>
      <c r="H25" s="2">
        <v>0.16139999999999999</v>
      </c>
      <c r="I25" s="2">
        <v>0.1744</v>
      </c>
      <c r="J25" s="2">
        <v>0.17949999999999999</v>
      </c>
      <c r="K25" s="2">
        <v>0.1656</v>
      </c>
      <c r="L25" s="2">
        <v>0.15010000000000001</v>
      </c>
      <c r="M25" s="2">
        <v>0.5595</v>
      </c>
      <c r="N25" s="2">
        <v>0.52590000000000003</v>
      </c>
      <c r="O25" s="2">
        <v>0.2666</v>
      </c>
      <c r="P25" s="2">
        <v>0.25269999999999998</v>
      </c>
      <c r="Q25" s="2">
        <v>0.2278</v>
      </c>
      <c r="R25" s="2">
        <v>0.21709999999999999</v>
      </c>
      <c r="S25" s="2">
        <v>0.2303</v>
      </c>
      <c r="T25" s="2">
        <v>0.22639999999999999</v>
      </c>
      <c r="U25" s="2">
        <v>0.2732</v>
      </c>
      <c r="V25" s="2">
        <v>0.2661</v>
      </c>
      <c r="W25" s="2">
        <v>0.31990000000000002</v>
      </c>
      <c r="X25" s="2">
        <v>0.29799999999999999</v>
      </c>
      <c r="Y25" s="77">
        <v>7.3300000000000004E-2</v>
      </c>
    </row>
    <row r="26" spans="1:25" ht="15" customHeight="1" x14ac:dyDescent="0.2">
      <c r="A26" t="s">
        <v>23</v>
      </c>
      <c r="B26" s="2">
        <v>0.14729999999999999</v>
      </c>
      <c r="C26" s="2">
        <v>0.1113</v>
      </c>
      <c r="D26" s="2">
        <v>0.10730000000000001</v>
      </c>
      <c r="E26" s="2">
        <v>0.11020000000000001</v>
      </c>
      <c r="F26" s="2">
        <v>0.1154</v>
      </c>
      <c r="G26" s="2">
        <v>0.12180000000000001</v>
      </c>
      <c r="H26" s="2">
        <v>0.36249999999999999</v>
      </c>
      <c r="I26" s="2">
        <v>0.33679999999999999</v>
      </c>
      <c r="J26" s="2">
        <v>0.39300000000000002</v>
      </c>
      <c r="K26" s="2">
        <v>0.36559999999999998</v>
      </c>
      <c r="L26" s="2">
        <v>0.3231</v>
      </c>
      <c r="M26" s="2">
        <v>0.31900000000000001</v>
      </c>
      <c r="N26" s="2">
        <v>0.128</v>
      </c>
      <c r="O26" s="2">
        <v>0.121</v>
      </c>
      <c r="P26" s="2">
        <v>0.1444</v>
      </c>
      <c r="Q26" s="2">
        <v>0.13070000000000001</v>
      </c>
      <c r="R26" s="2">
        <v>0.1517</v>
      </c>
      <c r="S26" s="2">
        <v>0.14599999999999999</v>
      </c>
      <c r="T26" s="2">
        <v>0.1295</v>
      </c>
      <c r="U26" s="2">
        <v>0.12640000000000001</v>
      </c>
      <c r="V26" s="2">
        <v>0.2273</v>
      </c>
      <c r="W26" s="2">
        <v>0.20549999999999999</v>
      </c>
      <c r="X26" s="2">
        <v>0.21709999999999999</v>
      </c>
      <c r="Y26" s="2">
        <v>0.20430000000000001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2.65855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2.3945499999999997</v>
      </c>
      <c r="R51" t="s">
        <v>319</v>
      </c>
      <c r="S51">
        <v>0.97904864444798112</v>
      </c>
    </row>
    <row r="52" spans="2:26" ht="15" customHeight="1" x14ac:dyDescent="0.2">
      <c r="B52" t="s">
        <v>209</v>
      </c>
      <c r="C52">
        <v>100</v>
      </c>
      <c r="D52" s="3">
        <f>AVERAGE(B15,Y15)</f>
        <v>1.7978000000000001</v>
      </c>
      <c r="R52" t="s">
        <v>320</v>
      </c>
      <c r="S52">
        <v>0.95853624819542937</v>
      </c>
    </row>
    <row r="53" spans="2:26" ht="15" customHeight="1" x14ac:dyDescent="0.2">
      <c r="B53" t="s">
        <v>210</v>
      </c>
      <c r="C53">
        <v>80</v>
      </c>
      <c r="D53" s="3">
        <f>AVERAGE(B17,Y17)</f>
        <v>1.51545</v>
      </c>
      <c r="R53" t="s">
        <v>321</v>
      </c>
      <c r="S53">
        <v>0.95024349783451534</v>
      </c>
    </row>
    <row r="54" spans="2:26" ht="15" customHeight="1" x14ac:dyDescent="0.2">
      <c r="B54" t="s">
        <v>211</v>
      </c>
      <c r="C54">
        <v>40</v>
      </c>
      <c r="D54" s="3">
        <f>AVERAGE(B19,Y19)</f>
        <v>0.70035000000000003</v>
      </c>
      <c r="R54" t="s">
        <v>322</v>
      </c>
      <c r="S54">
        <v>0.21977179603316374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0.33755000000000002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0.18859999999999999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5.5828230604846434</v>
      </c>
      <c r="U59">
        <v>5.5828230604846434</v>
      </c>
      <c r="V59">
        <v>115.5872547078298</v>
      </c>
      <c r="W59">
        <v>1.2066801159459873E-4</v>
      </c>
    </row>
    <row r="60" spans="2:26" ht="15" customHeight="1" x14ac:dyDescent="0.2">
      <c r="R60" t="s">
        <v>326</v>
      </c>
      <c r="S60">
        <v>5</v>
      </c>
      <c r="T60">
        <v>0.24149821165821264</v>
      </c>
      <c r="U60">
        <v>4.829964233164253E-2</v>
      </c>
    </row>
    <row r="61" spans="2:26" ht="15" customHeight="1" thickBot="1" x14ac:dyDescent="0.25">
      <c r="R61" s="15" t="s">
        <v>327</v>
      </c>
      <c r="S61" s="15">
        <v>6</v>
      </c>
      <c r="T61" s="15">
        <v>5.8243212721428561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0.19268188405797049</v>
      </c>
      <c r="T64">
        <v>0.13747676182837826</v>
      </c>
      <c r="U64">
        <v>1.4015596635779697</v>
      </c>
      <c r="V64">
        <v>0.21996528023176795</v>
      </c>
      <c r="W64">
        <v>-0.16071338272015856</v>
      </c>
      <c r="X64">
        <v>0.54607715083609953</v>
      </c>
      <c r="Y64">
        <v>-0.16071338272015856</v>
      </c>
      <c r="Z64">
        <v>0.54607715083609953</v>
      </c>
    </row>
    <row r="65" spans="18:26" ht="15" customHeight="1" thickBot="1" x14ac:dyDescent="0.25">
      <c r="R65" s="15" t="s">
        <v>340</v>
      </c>
      <c r="S65" s="15">
        <v>1.3740128019323677E-2</v>
      </c>
      <c r="T65" s="15">
        <v>1.2780145688794417E-3</v>
      </c>
      <c r="U65" s="15">
        <v>10.751151320106601</v>
      </c>
      <c r="V65" s="15">
        <v>1.2066801159459839E-4</v>
      </c>
      <c r="W65" s="15">
        <v>1.0454886982883608E-2</v>
      </c>
      <c r="X65" s="15">
        <v>1.7025369055763746E-2</v>
      </c>
      <c r="Y65" s="15">
        <v>1.0454886982883608E-2</v>
      </c>
      <c r="Z65" s="15">
        <v>1.7025369055763746E-2</v>
      </c>
    </row>
  </sheetData>
  <pageMargins left="0.75" right="0.75" top="1" bottom="1" header="0.5" footer="0.5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6FF4D-C5DA-4EC5-9753-D3FE53429C27}">
  <dimension ref="A1:Z65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5537</v>
      </c>
    </row>
    <row r="3" spans="1:25" ht="15" customHeight="1" x14ac:dyDescent="0.2">
      <c r="A3" t="s">
        <v>5536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2.6776</v>
      </c>
      <c r="C11" s="2">
        <v>2.7688000000000001</v>
      </c>
      <c r="D11" s="2">
        <v>2.7987000000000002</v>
      </c>
      <c r="E11" s="2">
        <v>2.2576999999999998</v>
      </c>
      <c r="F11" s="2">
        <v>2.1554000000000002</v>
      </c>
      <c r="G11" s="2">
        <v>0.53659999999999997</v>
      </c>
      <c r="H11" s="2">
        <v>0.50419999999999998</v>
      </c>
      <c r="I11" s="2">
        <v>0.37469999999999998</v>
      </c>
      <c r="J11" s="2">
        <v>0.38500000000000001</v>
      </c>
      <c r="K11" s="2">
        <v>0.27600000000000002</v>
      </c>
      <c r="L11" s="2">
        <v>0.26550000000000001</v>
      </c>
      <c r="M11" s="2">
        <v>0.31369999999999998</v>
      </c>
      <c r="N11" s="2">
        <v>0.32169999999999999</v>
      </c>
      <c r="O11" s="2">
        <v>0.11509999999999999</v>
      </c>
      <c r="P11" s="2">
        <v>0.125</v>
      </c>
      <c r="Q11" s="2">
        <v>0.14050000000000001</v>
      </c>
      <c r="R11" s="2">
        <v>0.1517</v>
      </c>
      <c r="S11" s="2">
        <v>0.24199999999999999</v>
      </c>
      <c r="T11" s="2">
        <v>0.2389</v>
      </c>
      <c r="U11" s="2">
        <v>0.1673</v>
      </c>
      <c r="V11" s="2">
        <v>0.158</v>
      </c>
      <c r="W11" s="2">
        <v>0.11550000000000001</v>
      </c>
      <c r="X11" s="2">
        <v>0.1515</v>
      </c>
      <c r="Y11" s="77">
        <v>2.3984000000000001</v>
      </c>
    </row>
    <row r="12" spans="1:25" ht="15" customHeight="1" x14ac:dyDescent="0.2">
      <c r="A12" t="s">
        <v>9</v>
      </c>
      <c r="B12" s="2">
        <v>0.22559999999999999</v>
      </c>
      <c r="C12" s="2">
        <v>0.20749999999999999</v>
      </c>
      <c r="D12" s="2">
        <v>0.25040000000000001</v>
      </c>
      <c r="E12" s="2">
        <v>0.22420000000000001</v>
      </c>
      <c r="F12" s="2">
        <v>0.41970000000000002</v>
      </c>
      <c r="G12" s="2">
        <v>0.35520000000000002</v>
      </c>
      <c r="H12" s="2">
        <v>0.3251</v>
      </c>
      <c r="I12" s="2">
        <v>0.3024</v>
      </c>
      <c r="J12" s="2">
        <v>2.7299000000000002</v>
      </c>
      <c r="K12" s="2">
        <v>2.6675</v>
      </c>
      <c r="L12" s="2">
        <v>0.24510000000000001</v>
      </c>
      <c r="M12" s="2">
        <v>0.23780000000000001</v>
      </c>
      <c r="N12" s="2">
        <v>0.2329</v>
      </c>
      <c r="O12" s="2">
        <v>0.22239999999999999</v>
      </c>
      <c r="P12" s="2">
        <v>0.4733</v>
      </c>
      <c r="Q12" s="2">
        <v>0.45040000000000002</v>
      </c>
      <c r="R12" s="2">
        <v>0.21540000000000001</v>
      </c>
      <c r="S12" s="2">
        <v>0.20230000000000001</v>
      </c>
      <c r="T12" s="2">
        <v>0.57779999999999998</v>
      </c>
      <c r="U12" s="2">
        <v>0.54820000000000002</v>
      </c>
      <c r="V12" s="2">
        <v>0.55420000000000003</v>
      </c>
      <c r="W12" s="2">
        <v>0.51249999999999996</v>
      </c>
      <c r="X12" s="2">
        <v>0.55210000000000004</v>
      </c>
      <c r="Y12" s="2">
        <v>0.52959999999999996</v>
      </c>
    </row>
    <row r="13" spans="1:25" ht="15" customHeight="1" x14ac:dyDescent="0.2">
      <c r="A13" t="s">
        <v>10</v>
      </c>
      <c r="B13" s="77">
        <v>2.4047999999999998</v>
      </c>
      <c r="C13" s="2">
        <v>0.1474</v>
      </c>
      <c r="D13" s="2">
        <v>0.1406</v>
      </c>
      <c r="E13" s="2">
        <v>0.23330000000000001</v>
      </c>
      <c r="F13" s="2">
        <v>0.22800000000000001</v>
      </c>
      <c r="G13" s="2">
        <v>0.12640000000000001</v>
      </c>
      <c r="H13" s="2">
        <v>0.1419</v>
      </c>
      <c r="I13" s="2">
        <v>0.15709999999999999</v>
      </c>
      <c r="J13" s="2">
        <v>0.158</v>
      </c>
      <c r="K13" s="2">
        <v>0.2394</v>
      </c>
      <c r="L13" s="2">
        <v>0.2424</v>
      </c>
      <c r="M13" s="2">
        <v>0.55400000000000005</v>
      </c>
      <c r="N13" s="2">
        <v>0.54290000000000005</v>
      </c>
      <c r="O13" s="2">
        <v>0.32900000000000001</v>
      </c>
      <c r="P13" s="2">
        <v>0.3251</v>
      </c>
      <c r="Q13" s="2">
        <v>0.23019999999999999</v>
      </c>
      <c r="R13" s="2">
        <v>0.22889999999999999</v>
      </c>
      <c r="S13" s="2">
        <v>2.8180999999999998</v>
      </c>
      <c r="T13" s="2">
        <v>2.8098999999999998</v>
      </c>
      <c r="U13" s="2">
        <v>0.47420000000000001</v>
      </c>
      <c r="V13" s="2">
        <v>0.47639999999999999</v>
      </c>
      <c r="W13" s="2">
        <v>0.45989999999999998</v>
      </c>
      <c r="X13" s="2">
        <v>0.3967</v>
      </c>
      <c r="Y13" s="77">
        <v>2.0347</v>
      </c>
    </row>
    <row r="14" spans="1:25" ht="15" customHeight="1" x14ac:dyDescent="0.2">
      <c r="A14" t="s">
        <v>11</v>
      </c>
      <c r="B14" s="2">
        <v>0.12429999999999999</v>
      </c>
      <c r="C14" s="2">
        <v>0.129</v>
      </c>
      <c r="D14" s="2">
        <v>0.13930000000000001</v>
      </c>
      <c r="E14" s="2">
        <v>0.13389999999999999</v>
      </c>
      <c r="F14" s="2">
        <v>0.13270000000000001</v>
      </c>
      <c r="G14" s="2">
        <v>0.1414</v>
      </c>
      <c r="H14" s="2">
        <v>0.13669999999999999</v>
      </c>
      <c r="I14" s="2">
        <v>0.15090000000000001</v>
      </c>
      <c r="J14" s="2">
        <v>0.1244</v>
      </c>
      <c r="K14" s="2">
        <v>0.1232</v>
      </c>
      <c r="L14" s="2">
        <v>0.1028</v>
      </c>
      <c r="M14" s="2">
        <v>0.1148</v>
      </c>
      <c r="N14" s="2">
        <v>1.2673000000000001</v>
      </c>
      <c r="O14" s="2">
        <v>1.3101</v>
      </c>
      <c r="P14" s="2">
        <v>1.0603</v>
      </c>
      <c r="Q14" s="2">
        <v>1.0486</v>
      </c>
      <c r="R14" s="2">
        <v>2.3031000000000001</v>
      </c>
      <c r="S14" s="2">
        <v>2.1793999999999998</v>
      </c>
      <c r="T14" s="2">
        <v>1.2522</v>
      </c>
      <c r="U14" s="2">
        <v>1.2243999999999999</v>
      </c>
      <c r="V14" s="2">
        <v>1.0541</v>
      </c>
      <c r="W14" s="2">
        <v>1.0007999999999999</v>
      </c>
      <c r="X14" s="2">
        <v>2.7944</v>
      </c>
      <c r="Y14" s="2">
        <v>2.758</v>
      </c>
    </row>
    <row r="15" spans="1:25" ht="15" customHeight="1" x14ac:dyDescent="0.2">
      <c r="A15" t="s">
        <v>12</v>
      </c>
      <c r="B15" s="77">
        <v>1.8488</v>
      </c>
      <c r="C15" s="2">
        <v>0.40450000000000003</v>
      </c>
      <c r="D15" s="2">
        <v>0.3871</v>
      </c>
      <c r="E15" s="2">
        <v>0.48609999999999998</v>
      </c>
      <c r="F15" s="2">
        <v>0.47110000000000002</v>
      </c>
      <c r="G15" s="2">
        <v>0.14069999999999999</v>
      </c>
      <c r="H15" s="2">
        <v>0.14249999999999999</v>
      </c>
      <c r="I15" s="2">
        <v>0.13650000000000001</v>
      </c>
      <c r="J15" s="2">
        <v>0.1172</v>
      </c>
      <c r="K15" s="2">
        <v>0.14050000000000001</v>
      </c>
      <c r="L15" s="2">
        <v>0.1229</v>
      </c>
      <c r="M15" s="2">
        <v>0.12509999999999999</v>
      </c>
      <c r="N15" s="2">
        <v>0.1318</v>
      </c>
      <c r="O15" s="2">
        <v>0.22800000000000001</v>
      </c>
      <c r="P15" s="2">
        <v>0.22500000000000001</v>
      </c>
      <c r="Q15" s="2">
        <v>0.19389999999999999</v>
      </c>
      <c r="R15" s="2">
        <v>0.1978</v>
      </c>
      <c r="S15" s="2">
        <v>0.1933</v>
      </c>
      <c r="T15" s="2">
        <v>0.17660000000000001</v>
      </c>
      <c r="U15" s="2">
        <v>0.1744</v>
      </c>
      <c r="V15" s="2">
        <v>0.17319999999999999</v>
      </c>
      <c r="W15" s="2">
        <v>0.15240000000000001</v>
      </c>
      <c r="X15" s="2">
        <v>0.1489</v>
      </c>
      <c r="Y15" s="77">
        <v>1.5111000000000001</v>
      </c>
    </row>
    <row r="16" spans="1:25" ht="15" customHeight="1" x14ac:dyDescent="0.2">
      <c r="A16" t="s">
        <v>13</v>
      </c>
      <c r="B16" s="2">
        <v>0.44679999999999997</v>
      </c>
      <c r="C16" s="2">
        <v>0.43340000000000001</v>
      </c>
      <c r="D16" s="2">
        <v>2.4712999999999998</v>
      </c>
      <c r="E16" s="2">
        <v>2.4041999999999999</v>
      </c>
      <c r="F16" s="2">
        <v>2.6774</v>
      </c>
      <c r="G16" s="2">
        <v>2.6181999999999999</v>
      </c>
      <c r="H16" s="2">
        <v>2.8037000000000001</v>
      </c>
      <c r="I16" s="2">
        <v>2.7968999999999999</v>
      </c>
      <c r="J16" s="2">
        <v>0.30449999999999999</v>
      </c>
      <c r="K16" s="2">
        <v>0.29380000000000001</v>
      </c>
      <c r="L16" s="2">
        <v>0.30780000000000002</v>
      </c>
      <c r="M16" s="2">
        <v>0.28799999999999998</v>
      </c>
      <c r="N16" s="2">
        <v>0.30690000000000001</v>
      </c>
      <c r="O16" s="2">
        <v>0.29330000000000001</v>
      </c>
      <c r="P16" s="2">
        <v>0.29089999999999999</v>
      </c>
      <c r="Q16" s="2">
        <v>0.2979</v>
      </c>
      <c r="R16" s="2">
        <v>0.24990000000000001</v>
      </c>
      <c r="S16" s="2">
        <v>0.23769999999999999</v>
      </c>
      <c r="T16" s="2">
        <v>0.28220000000000001</v>
      </c>
      <c r="U16" s="2">
        <v>0.26790000000000003</v>
      </c>
      <c r="V16" s="2">
        <v>0.2029</v>
      </c>
      <c r="W16" s="2">
        <v>0.2016</v>
      </c>
      <c r="X16" s="2">
        <v>0.76060000000000005</v>
      </c>
      <c r="Y16" s="2">
        <v>0.74219999999999997</v>
      </c>
    </row>
    <row r="17" spans="1:25" ht="15" customHeight="1" x14ac:dyDescent="0.2">
      <c r="A17" t="s">
        <v>14</v>
      </c>
      <c r="B17" s="77">
        <v>1.4497</v>
      </c>
      <c r="C17" s="2">
        <v>0.10780000000000001</v>
      </c>
      <c r="D17" s="2">
        <v>0.1391</v>
      </c>
      <c r="E17" s="2">
        <v>0.1164</v>
      </c>
      <c r="F17" s="2">
        <v>0.1159</v>
      </c>
      <c r="G17" s="2">
        <v>0.1132</v>
      </c>
      <c r="H17" s="2">
        <v>0.13969999999999999</v>
      </c>
      <c r="I17" s="2">
        <v>0.16259999999999999</v>
      </c>
      <c r="J17" s="2">
        <v>0.18690000000000001</v>
      </c>
      <c r="K17" s="2">
        <v>0.2064</v>
      </c>
      <c r="L17" s="2">
        <v>0.20760000000000001</v>
      </c>
      <c r="M17" s="2">
        <v>1.2276</v>
      </c>
      <c r="N17" s="2">
        <v>1.1940999999999999</v>
      </c>
      <c r="O17" s="2">
        <v>0.67869999999999997</v>
      </c>
      <c r="P17" s="2">
        <v>0.71640000000000004</v>
      </c>
      <c r="Q17" s="2">
        <v>0.15090000000000001</v>
      </c>
      <c r="R17" s="2">
        <v>0.16420000000000001</v>
      </c>
      <c r="S17" s="2">
        <v>0.13919999999999999</v>
      </c>
      <c r="T17" s="2">
        <v>0.1487</v>
      </c>
      <c r="U17" s="2">
        <v>0.91769999999999996</v>
      </c>
      <c r="V17" s="2">
        <v>0.8286</v>
      </c>
      <c r="W17" s="2">
        <v>1.7254</v>
      </c>
      <c r="X17" s="2">
        <v>1.6586000000000001</v>
      </c>
      <c r="Y17" s="77">
        <v>1.2579</v>
      </c>
    </row>
    <row r="18" spans="1:25" ht="15" customHeight="1" x14ac:dyDescent="0.2">
      <c r="A18" t="s">
        <v>15</v>
      </c>
      <c r="B18" s="2">
        <v>0.81369999999999998</v>
      </c>
      <c r="C18" s="2">
        <v>0.73939999999999995</v>
      </c>
      <c r="D18" s="2">
        <v>0.59250000000000003</v>
      </c>
      <c r="E18" s="2">
        <v>0.58030000000000004</v>
      </c>
      <c r="F18" s="2">
        <v>0.43530000000000002</v>
      </c>
      <c r="G18" s="2">
        <v>0.39389999999999997</v>
      </c>
      <c r="H18" s="2">
        <v>0.78649999999999998</v>
      </c>
      <c r="I18" s="2">
        <v>0.72640000000000005</v>
      </c>
      <c r="J18" s="2">
        <v>0.53990000000000005</v>
      </c>
      <c r="K18" s="2">
        <v>0.48859999999999998</v>
      </c>
      <c r="L18" s="2">
        <v>0.2666</v>
      </c>
      <c r="M18" s="2">
        <v>0.25169999999999998</v>
      </c>
      <c r="N18" s="2">
        <v>0.2823</v>
      </c>
      <c r="O18" s="2">
        <v>0.2656</v>
      </c>
      <c r="P18" s="2">
        <v>8.9700000000000002E-2</v>
      </c>
      <c r="Q18" s="2">
        <v>9.64E-2</v>
      </c>
      <c r="R18" s="2">
        <v>0.21590000000000001</v>
      </c>
      <c r="S18" s="2">
        <v>0.2089</v>
      </c>
      <c r="T18" s="2">
        <v>0.26840000000000003</v>
      </c>
      <c r="U18" s="2">
        <v>0.26190000000000002</v>
      </c>
      <c r="V18" s="2">
        <v>0.19450000000000001</v>
      </c>
      <c r="W18" s="2">
        <v>0.18690000000000001</v>
      </c>
      <c r="X18" s="2">
        <v>0.15890000000000001</v>
      </c>
      <c r="Y18" s="2">
        <v>0.16070000000000001</v>
      </c>
    </row>
    <row r="19" spans="1:25" ht="15" customHeight="1" x14ac:dyDescent="0.2">
      <c r="A19" t="s">
        <v>16</v>
      </c>
      <c r="B19" s="77">
        <v>0.65210000000000001</v>
      </c>
      <c r="C19" s="2">
        <v>0.32150000000000001</v>
      </c>
      <c r="D19" s="2">
        <v>0.31950000000000001</v>
      </c>
      <c r="E19" s="2">
        <v>0.26900000000000002</v>
      </c>
      <c r="F19" s="2">
        <v>0.26569999999999999</v>
      </c>
      <c r="G19" s="2">
        <v>0.30170000000000002</v>
      </c>
      <c r="H19" s="2">
        <v>0.29630000000000001</v>
      </c>
      <c r="I19" s="2">
        <v>0.32600000000000001</v>
      </c>
      <c r="J19" s="2">
        <v>0.32900000000000001</v>
      </c>
      <c r="K19" s="2">
        <v>0.18260000000000001</v>
      </c>
      <c r="L19" s="2">
        <v>0.18729999999999999</v>
      </c>
      <c r="M19" s="2">
        <v>0.15140000000000001</v>
      </c>
      <c r="N19" s="2">
        <v>0.15529999999999999</v>
      </c>
      <c r="O19" s="2">
        <v>0.15890000000000001</v>
      </c>
      <c r="P19" s="2">
        <v>0.17369999999999999</v>
      </c>
      <c r="Q19" s="2">
        <v>0.1643</v>
      </c>
      <c r="R19" s="2">
        <v>0.16689999999999999</v>
      </c>
      <c r="S19" s="2">
        <v>0.1244</v>
      </c>
      <c r="T19" s="2">
        <v>0.12520000000000001</v>
      </c>
      <c r="U19" s="2">
        <v>0.1234</v>
      </c>
      <c r="V19" s="2">
        <v>0.12</v>
      </c>
      <c r="W19" s="2">
        <v>0.12770000000000001</v>
      </c>
      <c r="X19" s="2">
        <v>0.13159999999999999</v>
      </c>
      <c r="Y19" s="77">
        <v>0.55449999999999999</v>
      </c>
    </row>
    <row r="20" spans="1:25" ht="15" customHeight="1" x14ac:dyDescent="0.2">
      <c r="A20" t="s">
        <v>17</v>
      </c>
      <c r="B20" s="2">
        <v>0.2117</v>
      </c>
      <c r="C20" s="2">
        <v>0.2087</v>
      </c>
      <c r="D20" s="2">
        <v>0.19620000000000001</v>
      </c>
      <c r="E20" s="2">
        <v>0.18859999999999999</v>
      </c>
      <c r="F20" s="2">
        <v>0.19159999999999999</v>
      </c>
      <c r="G20" s="2">
        <v>0.18759999999999999</v>
      </c>
      <c r="H20" s="2">
        <v>9.2200000000000004E-2</v>
      </c>
      <c r="I20" s="2">
        <v>9.7699999999999995E-2</v>
      </c>
      <c r="J20" s="2">
        <v>9.7199999999999995E-2</v>
      </c>
      <c r="K20" s="2">
        <v>9.1700000000000004E-2</v>
      </c>
      <c r="L20" s="2">
        <v>9.6699999999999994E-2</v>
      </c>
      <c r="M20" s="2">
        <v>9.0399999999999994E-2</v>
      </c>
      <c r="N20" s="2">
        <v>0.65720000000000001</v>
      </c>
      <c r="O20" s="2">
        <v>0.61960000000000004</v>
      </c>
      <c r="P20" s="2">
        <v>0.45069999999999999</v>
      </c>
      <c r="Q20" s="2">
        <v>0.441</v>
      </c>
      <c r="R20" s="2">
        <v>0.50260000000000005</v>
      </c>
      <c r="S20" s="2">
        <v>0.47420000000000001</v>
      </c>
      <c r="T20" s="2">
        <v>0.27910000000000001</v>
      </c>
      <c r="U20" s="2">
        <v>0.2747</v>
      </c>
      <c r="V20" s="2">
        <v>0.1646</v>
      </c>
      <c r="W20" s="2">
        <v>0.15840000000000001</v>
      </c>
      <c r="X20" s="2">
        <v>0.1492</v>
      </c>
      <c r="Y20" s="2">
        <v>0.15029999999999999</v>
      </c>
    </row>
    <row r="21" spans="1:25" ht="15" customHeight="1" x14ac:dyDescent="0.2">
      <c r="A21" t="s">
        <v>18</v>
      </c>
      <c r="B21" s="77">
        <v>0.30070000000000002</v>
      </c>
      <c r="C21" s="2">
        <v>0.22520000000000001</v>
      </c>
      <c r="D21" s="2">
        <v>0.2122</v>
      </c>
      <c r="E21" s="2">
        <v>0.23039999999999999</v>
      </c>
      <c r="F21" s="2">
        <v>0.23730000000000001</v>
      </c>
      <c r="G21" s="2">
        <v>0.25180000000000002</v>
      </c>
      <c r="H21" s="2">
        <v>0.2419</v>
      </c>
      <c r="I21" s="2">
        <v>0.88729999999999998</v>
      </c>
      <c r="J21" s="2">
        <v>0.92559999999999998</v>
      </c>
      <c r="K21" s="2">
        <v>0.87770000000000004</v>
      </c>
      <c r="L21" s="2">
        <v>0.9073</v>
      </c>
      <c r="M21" s="2">
        <v>0.7772</v>
      </c>
      <c r="N21" s="2">
        <v>0.78569999999999995</v>
      </c>
      <c r="O21" s="2">
        <v>0.61350000000000005</v>
      </c>
      <c r="P21" s="2">
        <v>0.59119999999999995</v>
      </c>
      <c r="Q21" s="2">
        <v>0.14779999999999999</v>
      </c>
      <c r="R21" s="2">
        <v>0.14979999999999999</v>
      </c>
      <c r="S21" s="2">
        <v>0.13950000000000001</v>
      </c>
      <c r="T21" s="2">
        <v>0.14099999999999999</v>
      </c>
      <c r="U21" s="2">
        <v>0.13420000000000001</v>
      </c>
      <c r="V21" s="2">
        <v>0.14149999999999999</v>
      </c>
      <c r="W21" s="2">
        <v>0.1406</v>
      </c>
      <c r="X21" s="2">
        <v>0.14000000000000001</v>
      </c>
      <c r="Y21" s="77">
        <v>0.27479999999999999</v>
      </c>
    </row>
    <row r="22" spans="1:25" ht="15" customHeight="1" x14ac:dyDescent="0.2">
      <c r="A22" t="s">
        <v>19</v>
      </c>
      <c r="B22" s="2">
        <v>0.1749</v>
      </c>
      <c r="C22" s="2">
        <v>0.16170000000000001</v>
      </c>
      <c r="D22" s="2">
        <v>0.14779999999999999</v>
      </c>
      <c r="E22" s="2">
        <v>0.14530000000000001</v>
      </c>
      <c r="F22" s="2">
        <v>0.1457</v>
      </c>
      <c r="G22" s="2">
        <v>0.1497</v>
      </c>
      <c r="H22" s="2">
        <v>0.12379999999999999</v>
      </c>
      <c r="I22" s="2">
        <v>0.13089999999999999</v>
      </c>
      <c r="J22" s="2">
        <v>0.17849999999999999</v>
      </c>
      <c r="K22" s="2">
        <v>0.16089999999999999</v>
      </c>
      <c r="L22" s="2">
        <v>0.1447</v>
      </c>
      <c r="M22" s="2">
        <v>0.14449999999999999</v>
      </c>
      <c r="N22" s="2">
        <v>0.25850000000000001</v>
      </c>
      <c r="O22" s="2">
        <v>0.25719999999999998</v>
      </c>
      <c r="P22" s="2">
        <v>0.32900000000000001</v>
      </c>
      <c r="Q22" s="2">
        <v>0.32540000000000002</v>
      </c>
      <c r="R22" s="2">
        <v>0.2767</v>
      </c>
      <c r="S22" s="2">
        <v>0.27439999999999998</v>
      </c>
      <c r="T22" s="2">
        <v>0.2276</v>
      </c>
      <c r="U22" s="2">
        <v>0.22159999999999999</v>
      </c>
      <c r="V22" s="2">
        <v>0.13289999999999999</v>
      </c>
      <c r="W22" s="2">
        <v>0.13300000000000001</v>
      </c>
      <c r="X22" s="2">
        <v>0.13769999999999999</v>
      </c>
      <c r="Y22" s="2">
        <v>0.14610000000000001</v>
      </c>
    </row>
    <row r="23" spans="1:25" ht="15" customHeight="1" x14ac:dyDescent="0.2">
      <c r="A23" t="s">
        <v>20</v>
      </c>
      <c r="B23" s="77">
        <v>0.18140000000000001</v>
      </c>
      <c r="C23" s="2">
        <v>0.1236</v>
      </c>
      <c r="D23" s="2">
        <v>0.14949999999999999</v>
      </c>
      <c r="E23" s="2">
        <v>0.12379999999999999</v>
      </c>
      <c r="F23" s="2">
        <v>0.1255</v>
      </c>
      <c r="G23" s="2">
        <v>0.1079</v>
      </c>
      <c r="H23" s="2">
        <v>0.10730000000000001</v>
      </c>
      <c r="I23" s="2">
        <v>0.12429999999999999</v>
      </c>
      <c r="J23" s="2">
        <v>0.1125</v>
      </c>
      <c r="K23" s="2">
        <v>0.19320000000000001</v>
      </c>
      <c r="L23" s="2">
        <v>0.185</v>
      </c>
      <c r="M23" s="2">
        <v>0.18629999999999999</v>
      </c>
      <c r="N23" s="2">
        <v>0.1966</v>
      </c>
      <c r="O23" s="2">
        <v>0.19700000000000001</v>
      </c>
      <c r="P23" s="2">
        <v>0.1888</v>
      </c>
      <c r="Q23" s="2">
        <v>0.2379</v>
      </c>
      <c r="R23" s="2">
        <v>0.2467</v>
      </c>
      <c r="S23" s="2">
        <v>0.20030000000000001</v>
      </c>
      <c r="T23" s="2">
        <v>0.20680000000000001</v>
      </c>
      <c r="U23" s="2">
        <v>0.1588</v>
      </c>
      <c r="V23" s="2">
        <v>0.16200000000000001</v>
      </c>
      <c r="W23" s="2">
        <v>0.1908</v>
      </c>
      <c r="X23" s="2">
        <v>0.1893</v>
      </c>
      <c r="Y23" s="77">
        <v>0.16539999999999999</v>
      </c>
    </row>
    <row r="24" spans="1:25" ht="15" customHeight="1" x14ac:dyDescent="0.2">
      <c r="A24" t="s">
        <v>21</v>
      </c>
      <c r="B24" s="2">
        <v>0.15429999999999999</v>
      </c>
      <c r="C24" s="2">
        <v>0.13370000000000001</v>
      </c>
      <c r="D24" s="2">
        <v>0.16550000000000001</v>
      </c>
      <c r="E24" s="2">
        <v>0.16589999999999999</v>
      </c>
      <c r="F24" s="2">
        <v>0.23150000000000001</v>
      </c>
      <c r="G24" s="2">
        <v>0.22159999999999999</v>
      </c>
      <c r="H24" s="2">
        <v>0.21460000000000001</v>
      </c>
      <c r="I24" s="2">
        <v>0.20610000000000001</v>
      </c>
      <c r="J24" s="2">
        <v>0.22170000000000001</v>
      </c>
      <c r="K24" s="2">
        <v>0.2034</v>
      </c>
      <c r="L24" s="2">
        <v>0.2145</v>
      </c>
      <c r="M24" s="2">
        <v>0.20330000000000001</v>
      </c>
      <c r="N24" s="2">
        <v>0.48330000000000001</v>
      </c>
      <c r="O24" s="2">
        <v>0.45300000000000001</v>
      </c>
      <c r="P24" s="2">
        <v>0.36109999999999998</v>
      </c>
      <c r="Q24" s="2">
        <v>0.33729999999999999</v>
      </c>
      <c r="R24" s="2">
        <v>0.43540000000000001</v>
      </c>
      <c r="S24" s="2">
        <v>0.41349999999999998</v>
      </c>
      <c r="T24" s="2">
        <v>0.19520000000000001</v>
      </c>
      <c r="U24" s="2">
        <v>0.18920000000000001</v>
      </c>
      <c r="V24" s="2">
        <v>0.30509999999999998</v>
      </c>
      <c r="W24" s="2">
        <v>0.28439999999999999</v>
      </c>
      <c r="X24" s="2">
        <v>0.25969999999999999</v>
      </c>
      <c r="Y24" s="2">
        <v>0.2636</v>
      </c>
    </row>
    <row r="25" spans="1:25" ht="15" customHeight="1" x14ac:dyDescent="0.2">
      <c r="A25" t="s">
        <v>22</v>
      </c>
      <c r="B25" s="77">
        <v>4.9500000000000002E-2</v>
      </c>
      <c r="C25" s="2">
        <v>0.23119999999999999</v>
      </c>
      <c r="D25" s="2">
        <v>0.2225</v>
      </c>
      <c r="E25" s="2">
        <v>0.1239</v>
      </c>
      <c r="F25" s="2">
        <v>0.13489999999999999</v>
      </c>
      <c r="G25" s="2">
        <v>0.11990000000000001</v>
      </c>
      <c r="H25" s="2">
        <v>0.14580000000000001</v>
      </c>
      <c r="I25" s="2">
        <v>0.1777</v>
      </c>
      <c r="J25" s="2">
        <v>0.188</v>
      </c>
      <c r="K25" s="2">
        <v>0.19769999999999999</v>
      </c>
      <c r="L25" s="2">
        <v>0.1792</v>
      </c>
      <c r="M25" s="2">
        <v>0.1191</v>
      </c>
      <c r="N25" s="2">
        <v>0.1208</v>
      </c>
      <c r="O25" s="2">
        <v>0.11020000000000001</v>
      </c>
      <c r="P25" s="2">
        <v>0.12189999999999999</v>
      </c>
      <c r="Q25" s="2">
        <v>0.31219999999999998</v>
      </c>
      <c r="R25" s="2">
        <v>0.30830000000000002</v>
      </c>
      <c r="S25" s="2">
        <v>0.2681</v>
      </c>
      <c r="T25" s="2">
        <v>0.26819999999999999</v>
      </c>
      <c r="U25" s="2">
        <v>0.12529999999999999</v>
      </c>
      <c r="V25" s="2">
        <v>0.1235</v>
      </c>
      <c r="W25" s="2">
        <v>0.25090000000000001</v>
      </c>
      <c r="X25" s="2">
        <v>0.23619999999999999</v>
      </c>
      <c r="Y25" s="77">
        <v>6.8400000000000002E-2</v>
      </c>
    </row>
    <row r="26" spans="1:25" ht="15" customHeight="1" x14ac:dyDescent="0.2">
      <c r="A26" t="s">
        <v>23</v>
      </c>
      <c r="B26" s="2">
        <v>0.26419999999999999</v>
      </c>
      <c r="C26" s="2">
        <v>0.23469999999999999</v>
      </c>
      <c r="D26" s="2">
        <v>0.1366</v>
      </c>
      <c r="E26" s="2">
        <v>0.13439999999999999</v>
      </c>
      <c r="F26" s="2">
        <v>0.12970000000000001</v>
      </c>
      <c r="G26" s="2">
        <v>0.12809999999999999</v>
      </c>
      <c r="H26" s="2">
        <v>0.1216</v>
      </c>
      <c r="I26" s="2">
        <v>0.1245</v>
      </c>
      <c r="J26" s="2">
        <v>0.12839999999999999</v>
      </c>
      <c r="K26" s="2">
        <v>0.1158</v>
      </c>
      <c r="L26" s="2">
        <v>0.23369999999999999</v>
      </c>
      <c r="M26" s="2">
        <v>0.2341</v>
      </c>
      <c r="N26" s="2">
        <v>0.19070000000000001</v>
      </c>
      <c r="O26" s="2">
        <v>0.1736</v>
      </c>
      <c r="P26" s="2">
        <v>0.14929999999999999</v>
      </c>
      <c r="Q26" s="2">
        <v>0.1545</v>
      </c>
      <c r="R26" s="2">
        <v>0.39860000000000001</v>
      </c>
      <c r="S26" s="2">
        <v>0.38250000000000001</v>
      </c>
      <c r="T26" s="2">
        <v>0.64180000000000004</v>
      </c>
      <c r="U26" s="2">
        <v>0.57320000000000004</v>
      </c>
      <c r="V26" s="2">
        <v>0.43730000000000002</v>
      </c>
      <c r="W26" s="2">
        <v>0.40579999999999999</v>
      </c>
      <c r="X26" s="2">
        <v>2.8348</v>
      </c>
      <c r="Y26" s="2">
        <v>2.7549000000000001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2.5380000000000003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2.2197499999999999</v>
      </c>
      <c r="R51" t="s">
        <v>319</v>
      </c>
      <c r="S51">
        <v>0.98392588342266729</v>
      </c>
    </row>
    <row r="52" spans="2:26" ht="15" customHeight="1" x14ac:dyDescent="0.2">
      <c r="B52" t="s">
        <v>209</v>
      </c>
      <c r="C52">
        <v>100</v>
      </c>
      <c r="D52" s="3">
        <f>AVERAGE(B15,Y15)</f>
        <v>1.6799500000000001</v>
      </c>
      <c r="R52" t="s">
        <v>320</v>
      </c>
      <c r="S52">
        <v>0.96811014406907625</v>
      </c>
    </row>
    <row r="53" spans="2:26" ht="15" customHeight="1" x14ac:dyDescent="0.2">
      <c r="B53" t="s">
        <v>210</v>
      </c>
      <c r="C53">
        <v>80</v>
      </c>
      <c r="D53" s="3">
        <f>AVERAGE(B17,Y17)</f>
        <v>1.3538000000000001</v>
      </c>
      <c r="R53" t="s">
        <v>321</v>
      </c>
      <c r="S53">
        <v>0.96173217288289159</v>
      </c>
    </row>
    <row r="54" spans="2:26" ht="15" customHeight="1" x14ac:dyDescent="0.2">
      <c r="B54" t="s">
        <v>211</v>
      </c>
      <c r="C54">
        <v>40</v>
      </c>
      <c r="D54" s="3">
        <f>AVERAGE(B19,Y19)</f>
        <v>0.60329999999999995</v>
      </c>
      <c r="R54" t="s">
        <v>322</v>
      </c>
      <c r="S54">
        <v>0.18379761876325673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0.28775000000000001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0.1734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5.1276925652562122</v>
      </c>
      <c r="U59">
        <v>5.1276925652562122</v>
      </c>
      <c r="V59">
        <v>151.78967038391306</v>
      </c>
      <c r="W59">
        <v>6.2376580529074248E-5</v>
      </c>
    </row>
    <row r="60" spans="2:26" ht="15" customHeight="1" x14ac:dyDescent="0.2">
      <c r="R60" t="s">
        <v>326</v>
      </c>
      <c r="S60">
        <v>5</v>
      </c>
      <c r="T60">
        <v>0.16890782331521731</v>
      </c>
      <c r="U60">
        <v>3.378156466304346E-2</v>
      </c>
    </row>
    <row r="61" spans="2:26" ht="15" customHeight="1" thickBot="1" x14ac:dyDescent="0.25">
      <c r="R61" s="15" t="s">
        <v>327</v>
      </c>
      <c r="S61" s="15">
        <v>6</v>
      </c>
      <c r="T61" s="15">
        <v>5.2966003885714299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0.13643695652173871</v>
      </c>
      <c r="T64">
        <v>0.11497335834451827</v>
      </c>
      <c r="U64">
        <v>1.1866832324137619</v>
      </c>
      <c r="V64">
        <v>0.28865805925546068</v>
      </c>
      <c r="W64">
        <v>-0.15911147002078491</v>
      </c>
      <c r="X64">
        <v>0.43198538306426232</v>
      </c>
      <c r="Y64">
        <v>-0.15911147002078491</v>
      </c>
      <c r="Z64">
        <v>0.43198538306426232</v>
      </c>
    </row>
    <row r="65" spans="18:26" ht="15" customHeight="1" thickBot="1" x14ac:dyDescent="0.25">
      <c r="R65" s="15" t="s">
        <v>340</v>
      </c>
      <c r="S65" s="15">
        <v>1.3168152173913048E-2</v>
      </c>
      <c r="T65" s="15">
        <v>1.0688179227026271E-3</v>
      </c>
      <c r="U65" s="15">
        <v>12.320295060748874</v>
      </c>
      <c r="V65" s="15">
        <v>6.2376580529074248E-5</v>
      </c>
      <c r="W65" s="15">
        <v>1.0420668236211135E-2</v>
      </c>
      <c r="X65" s="15">
        <v>1.5915636111614961E-2</v>
      </c>
      <c r="Y65" s="15">
        <v>1.0420668236211135E-2</v>
      </c>
      <c r="Z65" s="15">
        <v>1.5915636111614961E-2</v>
      </c>
    </row>
  </sheetData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D9189-654F-4A73-AD44-1CF2401D5849}">
  <dimension ref="A1:Z65"/>
  <sheetViews>
    <sheetView topLeftCell="A10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5538</v>
      </c>
    </row>
    <row r="3" spans="1:25" ht="15" customHeight="1" x14ac:dyDescent="0.2">
      <c r="A3" t="s">
        <v>5539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2.7961999999999998</v>
      </c>
      <c r="C11" s="2">
        <v>2.8946999999999998</v>
      </c>
      <c r="D11" s="2">
        <v>2.8651</v>
      </c>
      <c r="E11" s="2">
        <v>2.8029000000000002</v>
      </c>
      <c r="F11" s="2">
        <v>2.7747000000000002</v>
      </c>
      <c r="G11" s="2">
        <v>0.81330000000000002</v>
      </c>
      <c r="H11" s="2">
        <v>0.74299999999999999</v>
      </c>
      <c r="I11" s="2">
        <v>0.73509999999999998</v>
      </c>
      <c r="J11" s="2">
        <v>0.69699999999999995</v>
      </c>
      <c r="K11" s="2">
        <v>0.20380000000000001</v>
      </c>
      <c r="L11" s="2">
        <v>0.19850000000000001</v>
      </c>
      <c r="M11" s="2">
        <v>0.15970000000000001</v>
      </c>
      <c r="N11" s="2">
        <v>0.16059999999999999</v>
      </c>
      <c r="O11" s="2">
        <v>0.1173</v>
      </c>
      <c r="P11" s="2">
        <v>0.1308</v>
      </c>
      <c r="Q11" s="2">
        <v>0.12330000000000001</v>
      </c>
      <c r="R11" s="2">
        <v>0.1241</v>
      </c>
      <c r="S11" s="2">
        <v>0.1045</v>
      </c>
      <c r="T11" s="2">
        <v>0.10539999999999999</v>
      </c>
      <c r="U11" s="2">
        <v>0.13550000000000001</v>
      </c>
      <c r="V11" s="2">
        <v>0.1396</v>
      </c>
      <c r="W11" s="2">
        <v>0.1017</v>
      </c>
      <c r="X11" s="2">
        <v>0.1007</v>
      </c>
      <c r="Y11" s="77">
        <v>2.3359000000000001</v>
      </c>
    </row>
    <row r="12" spans="1:25" ht="15" customHeight="1" x14ac:dyDescent="0.2">
      <c r="A12" t="s">
        <v>9</v>
      </c>
      <c r="B12" s="2">
        <v>0.30270000000000002</v>
      </c>
      <c r="C12" s="2">
        <v>0.26079999999999998</v>
      </c>
      <c r="D12" s="2">
        <v>2.6869000000000001</v>
      </c>
      <c r="E12" s="2">
        <v>2.6408999999999998</v>
      </c>
      <c r="F12" s="2">
        <v>0.1111</v>
      </c>
      <c r="G12" s="2">
        <v>0.1085</v>
      </c>
      <c r="H12" s="2">
        <v>0.1115</v>
      </c>
      <c r="I12" s="2">
        <v>0.12690000000000001</v>
      </c>
      <c r="J12" s="2">
        <v>0.1178</v>
      </c>
      <c r="K12" s="2">
        <v>0.1123</v>
      </c>
      <c r="L12" s="2">
        <v>0.51800000000000002</v>
      </c>
      <c r="M12" s="2">
        <v>0.49590000000000001</v>
      </c>
      <c r="N12" s="2">
        <v>0.12230000000000001</v>
      </c>
      <c r="O12" s="2">
        <v>0.1119</v>
      </c>
      <c r="P12" s="2">
        <v>0.11169999999999999</v>
      </c>
      <c r="Q12" s="2">
        <v>0.1197</v>
      </c>
      <c r="R12" s="2">
        <v>0.12139999999999999</v>
      </c>
      <c r="S12" s="2">
        <v>0.11269999999999999</v>
      </c>
      <c r="T12" s="2">
        <v>0.20080000000000001</v>
      </c>
      <c r="U12" s="2">
        <v>0.1938</v>
      </c>
      <c r="V12" s="2">
        <v>1.5993999999999999</v>
      </c>
      <c r="W12" s="2">
        <v>1.4617</v>
      </c>
      <c r="X12" s="2">
        <v>1.6240000000000001</v>
      </c>
      <c r="Y12" s="2">
        <v>1.8179000000000001</v>
      </c>
    </row>
    <row r="13" spans="1:25" ht="15" customHeight="1" x14ac:dyDescent="0.2">
      <c r="A13" t="s">
        <v>10</v>
      </c>
      <c r="B13" s="77">
        <v>2.4178999999999999</v>
      </c>
      <c r="C13" s="2">
        <v>0.125</v>
      </c>
      <c r="D13" s="2">
        <v>0.1094</v>
      </c>
      <c r="E13" s="2">
        <v>0.30630000000000002</v>
      </c>
      <c r="F13" s="2">
        <v>0.28270000000000001</v>
      </c>
      <c r="G13" s="2">
        <v>2.8445999999999998</v>
      </c>
      <c r="H13" s="2">
        <v>2.9085999999999999</v>
      </c>
      <c r="I13" s="2">
        <v>2.4470000000000001</v>
      </c>
      <c r="J13" s="2">
        <v>2.3944000000000001</v>
      </c>
      <c r="K13" s="2">
        <v>0.47870000000000001</v>
      </c>
      <c r="L13" s="2">
        <v>0.45929999999999999</v>
      </c>
      <c r="M13" s="2">
        <v>0.2422</v>
      </c>
      <c r="N13" s="2">
        <v>0.25159999999999999</v>
      </c>
      <c r="O13" s="2">
        <v>0.27860000000000001</v>
      </c>
      <c r="P13" s="2">
        <v>0.26390000000000002</v>
      </c>
      <c r="Q13" s="2">
        <v>0.2586</v>
      </c>
      <c r="R13" s="2">
        <v>0.247</v>
      </c>
      <c r="S13" s="2">
        <v>0.23080000000000001</v>
      </c>
      <c r="T13" s="2">
        <v>0.223</v>
      </c>
      <c r="U13" s="2">
        <v>0.1139</v>
      </c>
      <c r="V13" s="2">
        <v>0.1085</v>
      </c>
      <c r="W13" s="2">
        <v>0.26</v>
      </c>
      <c r="X13" s="2">
        <v>0.24249999999999999</v>
      </c>
      <c r="Y13" s="77">
        <v>1.9793000000000001</v>
      </c>
    </row>
    <row r="14" spans="1:25" ht="15" customHeight="1" x14ac:dyDescent="0.2">
      <c r="A14" t="s">
        <v>11</v>
      </c>
      <c r="B14" s="2">
        <v>0.22750000000000001</v>
      </c>
      <c r="C14" s="2">
        <v>0.19170000000000001</v>
      </c>
      <c r="D14" s="2">
        <v>0.1885</v>
      </c>
      <c r="E14" s="2">
        <v>0.1883</v>
      </c>
      <c r="F14" s="2">
        <v>0.1047</v>
      </c>
      <c r="G14" s="2">
        <v>0.1096</v>
      </c>
      <c r="H14" s="2">
        <v>0.106</v>
      </c>
      <c r="I14" s="2">
        <v>0.1096</v>
      </c>
      <c r="J14" s="2">
        <v>9.5000000000000001E-2</v>
      </c>
      <c r="K14" s="2">
        <v>9.64E-2</v>
      </c>
      <c r="L14" s="2">
        <v>9.8699999999999996E-2</v>
      </c>
      <c r="M14" s="2">
        <v>0.1045</v>
      </c>
      <c r="N14" s="2">
        <v>0.28789999999999999</v>
      </c>
      <c r="O14" s="2">
        <v>0.27679999999999999</v>
      </c>
      <c r="P14" s="2">
        <v>0.19059999999999999</v>
      </c>
      <c r="Q14" s="2">
        <v>0.19470000000000001</v>
      </c>
      <c r="R14" s="2">
        <v>0.11210000000000001</v>
      </c>
      <c r="S14" s="2">
        <v>0.1031</v>
      </c>
      <c r="T14" s="2">
        <v>0.1081</v>
      </c>
      <c r="U14" s="2">
        <v>0.1026</v>
      </c>
      <c r="V14" s="2">
        <v>0.31369999999999998</v>
      </c>
      <c r="W14" s="2">
        <v>0.30130000000000001</v>
      </c>
      <c r="X14" s="2">
        <v>9.0999999999999998E-2</v>
      </c>
      <c r="Y14" s="2">
        <v>0.11269999999999999</v>
      </c>
    </row>
    <row r="15" spans="1:25" ht="15" customHeight="1" x14ac:dyDescent="0.2">
      <c r="A15" t="s">
        <v>12</v>
      </c>
      <c r="B15" s="77">
        <v>1.8548</v>
      </c>
      <c r="C15" s="2">
        <v>0.2152</v>
      </c>
      <c r="D15" s="2">
        <v>0.22120000000000001</v>
      </c>
      <c r="E15" s="2">
        <v>2.8637999999999999</v>
      </c>
      <c r="F15" s="2">
        <v>2.8978999999999999</v>
      </c>
      <c r="G15" s="2">
        <v>2.8307000000000002</v>
      </c>
      <c r="H15" s="2">
        <v>2.8605999999999998</v>
      </c>
      <c r="I15" s="2">
        <v>0.1201</v>
      </c>
      <c r="J15" s="2">
        <v>0.1082</v>
      </c>
      <c r="K15" s="2">
        <v>9.1899999999999996E-2</v>
      </c>
      <c r="L15" s="2">
        <v>0.1014</v>
      </c>
      <c r="M15" s="2">
        <v>1.2458</v>
      </c>
      <c r="N15" s="2">
        <v>1.1341000000000001</v>
      </c>
      <c r="O15" s="2">
        <v>0.72340000000000004</v>
      </c>
      <c r="P15" s="2">
        <v>0.73109999999999997</v>
      </c>
      <c r="Q15" s="2">
        <v>0.41930000000000001</v>
      </c>
      <c r="R15" s="2">
        <v>0.40079999999999999</v>
      </c>
      <c r="S15" s="2">
        <v>0.44419999999999998</v>
      </c>
      <c r="T15" s="2">
        <v>0.42499999999999999</v>
      </c>
      <c r="U15" s="2">
        <v>0.38550000000000001</v>
      </c>
      <c r="V15" s="2">
        <v>0.35870000000000002</v>
      </c>
      <c r="W15" s="2">
        <v>1.3831</v>
      </c>
      <c r="X15" s="2">
        <v>1.3126</v>
      </c>
      <c r="Y15" s="77">
        <v>1.5247999999999999</v>
      </c>
    </row>
    <row r="16" spans="1:25" ht="15" customHeight="1" x14ac:dyDescent="0.2">
      <c r="A16" t="s">
        <v>13</v>
      </c>
      <c r="B16" s="2">
        <v>0.12570000000000001</v>
      </c>
      <c r="C16" s="2">
        <v>0.10150000000000001</v>
      </c>
      <c r="D16" s="2">
        <v>0.30620000000000003</v>
      </c>
      <c r="E16" s="2">
        <v>0.29749999999999999</v>
      </c>
      <c r="F16" s="2">
        <v>1.5677000000000001</v>
      </c>
      <c r="G16" s="2">
        <v>1.4518</v>
      </c>
      <c r="H16" s="2">
        <v>9.4600000000000004E-2</v>
      </c>
      <c r="I16" s="2">
        <v>0.1014</v>
      </c>
      <c r="J16" s="2">
        <v>8.8800000000000004E-2</v>
      </c>
      <c r="K16" s="2">
        <v>8.9200000000000002E-2</v>
      </c>
      <c r="L16" s="2">
        <v>9.6199999999999994E-2</v>
      </c>
      <c r="M16" s="2">
        <v>9.6000000000000002E-2</v>
      </c>
      <c r="N16" s="2">
        <v>0.16569999999999999</v>
      </c>
      <c r="O16" s="2">
        <v>0.15379999999999999</v>
      </c>
      <c r="P16" s="2">
        <v>9.3600000000000003E-2</v>
      </c>
      <c r="Q16" s="2">
        <v>9.6000000000000002E-2</v>
      </c>
      <c r="R16" s="2">
        <v>9.5899999999999999E-2</v>
      </c>
      <c r="S16" s="2">
        <v>9.5100000000000004E-2</v>
      </c>
      <c r="T16" s="2">
        <v>0.1734</v>
      </c>
      <c r="U16" s="2">
        <v>0.1797</v>
      </c>
      <c r="V16" s="2">
        <v>0.3851</v>
      </c>
      <c r="W16" s="2">
        <v>0.3926</v>
      </c>
      <c r="X16" s="2">
        <v>0.38550000000000001</v>
      </c>
      <c r="Y16" s="2">
        <v>0.37069999999999997</v>
      </c>
    </row>
    <row r="17" spans="1:25" ht="15" customHeight="1" x14ac:dyDescent="0.2">
      <c r="A17" t="s">
        <v>14</v>
      </c>
      <c r="B17" s="77">
        <v>1.4326000000000001</v>
      </c>
      <c r="C17" s="2">
        <v>0.33229999999999998</v>
      </c>
      <c r="D17" s="2">
        <v>0.33750000000000002</v>
      </c>
      <c r="E17" s="2">
        <v>0.2016</v>
      </c>
      <c r="F17" s="2">
        <v>0.19700000000000001</v>
      </c>
      <c r="G17" s="2">
        <v>2.0264000000000002</v>
      </c>
      <c r="H17" s="2">
        <v>1.9895</v>
      </c>
      <c r="I17" s="2">
        <v>0.16259999999999999</v>
      </c>
      <c r="J17" s="2">
        <v>0.16270000000000001</v>
      </c>
      <c r="K17" s="2">
        <v>0.78049999999999997</v>
      </c>
      <c r="L17" s="2">
        <v>0.87280000000000002</v>
      </c>
      <c r="M17" s="2">
        <v>0.2082</v>
      </c>
      <c r="N17" s="2">
        <v>0.21240000000000001</v>
      </c>
      <c r="O17" s="2">
        <v>0.14829999999999999</v>
      </c>
      <c r="P17" s="2">
        <v>0.1502</v>
      </c>
      <c r="Q17" s="2">
        <v>0.18990000000000001</v>
      </c>
      <c r="R17" s="2">
        <v>0.2036</v>
      </c>
      <c r="S17" s="2">
        <v>1.6603000000000001</v>
      </c>
      <c r="T17" s="2">
        <v>1.6291</v>
      </c>
      <c r="U17" s="2">
        <v>0.71289999999999998</v>
      </c>
      <c r="V17" s="2">
        <v>0.69469999999999998</v>
      </c>
      <c r="W17" s="2">
        <v>2.1972</v>
      </c>
      <c r="X17" s="2">
        <v>2.0819000000000001</v>
      </c>
      <c r="Y17" s="77">
        <v>1.2061999999999999</v>
      </c>
    </row>
    <row r="18" spans="1:25" ht="15" customHeight="1" x14ac:dyDescent="0.2">
      <c r="A18" t="s">
        <v>15</v>
      </c>
      <c r="B18" s="2">
        <v>0.42620000000000002</v>
      </c>
      <c r="C18" s="2">
        <v>0.32800000000000001</v>
      </c>
      <c r="D18" s="2">
        <v>0.51929999999999998</v>
      </c>
      <c r="E18" s="2">
        <v>0.50580000000000003</v>
      </c>
      <c r="F18" s="2">
        <v>0.19159999999999999</v>
      </c>
      <c r="G18" s="2">
        <v>0.1827</v>
      </c>
      <c r="H18" s="2">
        <v>9.0499999999999997E-2</v>
      </c>
      <c r="I18" s="2">
        <v>9.1499999999999998E-2</v>
      </c>
      <c r="J18" s="2">
        <v>0.49149999999999999</v>
      </c>
      <c r="K18" s="2">
        <v>0.44890000000000002</v>
      </c>
      <c r="L18" s="2">
        <v>9.4299999999999995E-2</v>
      </c>
      <c r="M18" s="2">
        <v>8.8099999999999998E-2</v>
      </c>
      <c r="N18" s="2">
        <v>0.43190000000000001</v>
      </c>
      <c r="O18" s="2">
        <v>0.38429999999999997</v>
      </c>
      <c r="P18" s="2">
        <v>0.37280000000000002</v>
      </c>
      <c r="Q18" s="2">
        <v>0.37340000000000001</v>
      </c>
      <c r="R18" s="2">
        <v>9.8199999999999996E-2</v>
      </c>
      <c r="S18" s="2">
        <v>9.4399999999999998E-2</v>
      </c>
      <c r="T18" s="2">
        <v>8.8999999999999996E-2</v>
      </c>
      <c r="U18" s="2">
        <v>9.1399999999999995E-2</v>
      </c>
      <c r="V18" s="2">
        <v>8.5599999999999996E-2</v>
      </c>
      <c r="W18" s="2">
        <v>8.6999999999999994E-2</v>
      </c>
      <c r="X18" s="2">
        <v>8.6599999999999996E-2</v>
      </c>
      <c r="Y18" s="2">
        <v>0.1454</v>
      </c>
    </row>
    <row r="19" spans="1:25" ht="15" customHeight="1" x14ac:dyDescent="0.2">
      <c r="A19" t="s">
        <v>16</v>
      </c>
      <c r="B19" s="77">
        <v>0.67589999999999995</v>
      </c>
      <c r="C19" s="2">
        <v>1.8158000000000001</v>
      </c>
      <c r="D19" s="2">
        <v>1.8209</v>
      </c>
      <c r="E19" s="2">
        <v>0.26400000000000001</v>
      </c>
      <c r="F19" s="2">
        <v>0.24859999999999999</v>
      </c>
      <c r="G19" s="2">
        <v>0.23949999999999999</v>
      </c>
      <c r="H19" s="2">
        <v>0.2316</v>
      </c>
      <c r="I19" s="2">
        <v>0.89219999999999999</v>
      </c>
      <c r="J19" s="2">
        <v>0.86739999999999995</v>
      </c>
      <c r="K19" s="2">
        <v>0.2472</v>
      </c>
      <c r="L19" s="2">
        <v>0.25700000000000001</v>
      </c>
      <c r="M19" s="2">
        <v>0.23400000000000001</v>
      </c>
      <c r="N19" s="2">
        <v>0.29330000000000001</v>
      </c>
      <c r="O19" s="2">
        <v>0.19819999999999999</v>
      </c>
      <c r="P19" s="2">
        <v>0.20569999999999999</v>
      </c>
      <c r="Q19" s="2">
        <v>0.63029999999999997</v>
      </c>
      <c r="R19" s="2">
        <v>0.63019999999999998</v>
      </c>
      <c r="S19" s="2">
        <v>2.4561999999999999</v>
      </c>
      <c r="T19" s="2">
        <v>2.4853999999999998</v>
      </c>
      <c r="U19" s="2">
        <v>1.9238999999999999</v>
      </c>
      <c r="V19" s="2">
        <v>1.8106</v>
      </c>
      <c r="W19" s="2">
        <v>0.79849999999999999</v>
      </c>
      <c r="X19" s="2">
        <v>0.75419999999999998</v>
      </c>
      <c r="Y19" s="77">
        <v>0.56899999999999995</v>
      </c>
    </row>
    <row r="20" spans="1:25" ht="15" customHeight="1" x14ac:dyDescent="0.2">
      <c r="A20" t="s">
        <v>17</v>
      </c>
      <c r="B20" s="2">
        <v>0.24340000000000001</v>
      </c>
      <c r="C20" s="2">
        <v>0.1018</v>
      </c>
      <c r="D20" s="2">
        <v>0.40229999999999999</v>
      </c>
      <c r="E20" s="2">
        <v>0.37190000000000001</v>
      </c>
      <c r="F20" s="2">
        <v>0.22889999999999999</v>
      </c>
      <c r="G20" s="2">
        <v>0.22120000000000001</v>
      </c>
      <c r="H20" s="2">
        <v>0.31380000000000002</v>
      </c>
      <c r="I20" s="2">
        <v>0.2838</v>
      </c>
      <c r="J20" s="2">
        <v>2.8832</v>
      </c>
      <c r="K20" s="2">
        <v>2.8672</v>
      </c>
      <c r="L20" s="2">
        <v>9.6299999999999997E-2</v>
      </c>
      <c r="M20" s="2">
        <v>8.2900000000000001E-2</v>
      </c>
      <c r="N20" s="2">
        <v>9.8299999999999998E-2</v>
      </c>
      <c r="O20" s="2">
        <v>8.6599999999999996E-2</v>
      </c>
      <c r="P20" s="2">
        <v>0.1178</v>
      </c>
      <c r="Q20" s="2">
        <v>0.1206</v>
      </c>
      <c r="R20" s="2">
        <v>0.15240000000000001</v>
      </c>
      <c r="S20" s="2">
        <v>0.14580000000000001</v>
      </c>
      <c r="T20" s="2">
        <v>8.8400000000000006E-2</v>
      </c>
      <c r="U20" s="2">
        <v>9.2600000000000002E-2</v>
      </c>
      <c r="V20" s="2">
        <v>9.2999999999999999E-2</v>
      </c>
      <c r="W20" s="2">
        <v>9.0999999999999998E-2</v>
      </c>
      <c r="X20" s="2">
        <v>8.8999999999999996E-2</v>
      </c>
      <c r="Y20" s="2">
        <v>0.2266</v>
      </c>
    </row>
    <row r="21" spans="1:25" ht="15" customHeight="1" x14ac:dyDescent="0.2">
      <c r="A21" t="s">
        <v>18</v>
      </c>
      <c r="B21" s="77">
        <v>0.3286</v>
      </c>
      <c r="C21" s="2">
        <v>0.5988</v>
      </c>
      <c r="D21" s="2">
        <v>0.5786</v>
      </c>
      <c r="E21" s="2">
        <v>0.33550000000000002</v>
      </c>
      <c r="F21" s="2">
        <v>0.32090000000000002</v>
      </c>
      <c r="G21" s="2">
        <v>2.4746999999999999</v>
      </c>
      <c r="H21" s="2">
        <v>2.4357000000000002</v>
      </c>
      <c r="I21" s="2">
        <v>2.1211000000000002</v>
      </c>
      <c r="J21" s="2">
        <v>1.992</v>
      </c>
      <c r="K21" s="2">
        <v>1.7867999999999999</v>
      </c>
      <c r="L21" s="2">
        <v>1.6781999999999999</v>
      </c>
      <c r="M21" s="2">
        <v>0.19700000000000001</v>
      </c>
      <c r="N21" s="2">
        <v>0.21129999999999999</v>
      </c>
      <c r="O21" s="2">
        <v>2.8696000000000002</v>
      </c>
      <c r="P21" s="2">
        <v>2.8433999999999999</v>
      </c>
      <c r="Q21" s="2">
        <v>0.21959999999999999</v>
      </c>
      <c r="R21" s="2">
        <v>0.2104</v>
      </c>
      <c r="S21" s="2">
        <v>0.10349999999999999</v>
      </c>
      <c r="T21" s="2">
        <v>0.11219999999999999</v>
      </c>
      <c r="U21" s="2">
        <v>0.1023</v>
      </c>
      <c r="V21" s="2">
        <v>0.1072</v>
      </c>
      <c r="W21" s="2">
        <v>0.44790000000000002</v>
      </c>
      <c r="X21" s="2">
        <v>0.45629999999999998</v>
      </c>
      <c r="Y21" s="77">
        <v>0.24199999999999999</v>
      </c>
    </row>
    <row r="22" spans="1:25" ht="15" customHeight="1" x14ac:dyDescent="0.2">
      <c r="A22" t="s">
        <v>19</v>
      </c>
      <c r="B22" s="2">
        <v>0.27739999999999998</v>
      </c>
      <c r="C22" s="2">
        <v>0.1086</v>
      </c>
      <c r="D22" s="2">
        <v>0.1129</v>
      </c>
      <c r="E22" s="2">
        <v>0.1162</v>
      </c>
      <c r="F22" s="2">
        <v>0.10009999999999999</v>
      </c>
      <c r="G22" s="2">
        <v>0.1081</v>
      </c>
      <c r="H22" s="2">
        <v>0.21759999999999999</v>
      </c>
      <c r="I22" s="2">
        <v>0.2162</v>
      </c>
      <c r="J22" s="2">
        <v>0.17730000000000001</v>
      </c>
      <c r="K22" s="2">
        <v>0.1724</v>
      </c>
      <c r="L22" s="2">
        <v>0.1152</v>
      </c>
      <c r="M22" s="2">
        <v>0.1091</v>
      </c>
      <c r="N22" s="2">
        <v>0.12759999999999999</v>
      </c>
      <c r="O22" s="2">
        <v>0.1186</v>
      </c>
      <c r="P22" s="2">
        <v>0.11650000000000001</v>
      </c>
      <c r="Q22" s="2">
        <v>0.1278</v>
      </c>
      <c r="R22" s="2">
        <v>0.34</v>
      </c>
      <c r="S22" s="2">
        <v>0.31419999999999998</v>
      </c>
      <c r="T22" s="2">
        <v>0.32429999999999998</v>
      </c>
      <c r="U22" s="2">
        <v>0.30990000000000001</v>
      </c>
      <c r="V22" s="2">
        <v>0.89980000000000004</v>
      </c>
      <c r="W22" s="2">
        <v>0.87050000000000005</v>
      </c>
      <c r="X22" s="2">
        <v>0.12740000000000001</v>
      </c>
      <c r="Y22" s="2">
        <v>0.27700000000000002</v>
      </c>
    </row>
    <row r="23" spans="1:25" ht="15" customHeight="1" x14ac:dyDescent="0.2">
      <c r="A23" t="s">
        <v>20</v>
      </c>
      <c r="B23" s="77">
        <v>0.188</v>
      </c>
      <c r="C23" s="2">
        <v>0.40100000000000002</v>
      </c>
      <c r="D23" s="2">
        <v>0.39329999999999998</v>
      </c>
      <c r="E23" s="2">
        <v>0.40699999999999997</v>
      </c>
      <c r="F23" s="2">
        <v>0.38879999999999998</v>
      </c>
      <c r="G23" s="2">
        <v>0.215</v>
      </c>
      <c r="H23" s="2">
        <v>0.21190000000000001</v>
      </c>
      <c r="I23" s="2">
        <v>0.11849999999999999</v>
      </c>
      <c r="J23" s="2">
        <v>0.1149</v>
      </c>
      <c r="K23" s="2">
        <v>9.7500000000000003E-2</v>
      </c>
      <c r="L23" s="2">
        <v>0.1091</v>
      </c>
      <c r="M23" s="2">
        <v>0.18479999999999999</v>
      </c>
      <c r="N23" s="2">
        <v>0.193</v>
      </c>
      <c r="O23" s="2">
        <v>0.18609999999999999</v>
      </c>
      <c r="P23" s="2">
        <v>0.18540000000000001</v>
      </c>
      <c r="Q23" s="2">
        <v>0.21110000000000001</v>
      </c>
      <c r="R23" s="2">
        <v>0.19600000000000001</v>
      </c>
      <c r="S23" s="2">
        <v>0.1618</v>
      </c>
      <c r="T23" s="2">
        <v>0.15939999999999999</v>
      </c>
      <c r="U23" s="2">
        <v>0.50960000000000005</v>
      </c>
      <c r="V23" s="2">
        <v>0.49530000000000002</v>
      </c>
      <c r="W23" s="2">
        <v>0.21690000000000001</v>
      </c>
      <c r="X23" s="2">
        <v>0.20710000000000001</v>
      </c>
      <c r="Y23" s="77">
        <v>0.1552</v>
      </c>
    </row>
    <row r="24" spans="1:25" ht="15" customHeight="1" x14ac:dyDescent="0.2">
      <c r="A24" t="s">
        <v>21</v>
      </c>
      <c r="B24" s="2">
        <v>2.1572</v>
      </c>
      <c r="C24" s="2">
        <v>1.6807000000000001</v>
      </c>
      <c r="D24" s="2">
        <v>0.3</v>
      </c>
      <c r="E24" s="2">
        <v>0.27460000000000001</v>
      </c>
      <c r="F24" s="2">
        <v>9.0499999999999997E-2</v>
      </c>
      <c r="G24" s="2">
        <v>9.2499999999999999E-2</v>
      </c>
      <c r="H24" s="2">
        <v>0.10440000000000001</v>
      </c>
      <c r="I24" s="2">
        <v>0.1056</v>
      </c>
      <c r="J24" s="2">
        <v>0.47639999999999999</v>
      </c>
      <c r="K24" s="2">
        <v>0.43109999999999998</v>
      </c>
      <c r="L24" s="2">
        <v>9.2499999999999999E-2</v>
      </c>
      <c r="M24" s="2">
        <v>9.4399999999999998E-2</v>
      </c>
      <c r="N24" s="2">
        <v>0.10150000000000001</v>
      </c>
      <c r="O24" s="2">
        <v>9.0999999999999998E-2</v>
      </c>
      <c r="P24" s="2">
        <v>0.20369999999999999</v>
      </c>
      <c r="Q24" s="2">
        <v>0.20380000000000001</v>
      </c>
      <c r="R24" s="2">
        <v>0.20469999999999999</v>
      </c>
      <c r="S24" s="2">
        <v>0.1988</v>
      </c>
      <c r="T24" s="2">
        <v>0.1426</v>
      </c>
      <c r="U24" s="2">
        <v>0.14119999999999999</v>
      </c>
      <c r="V24" s="2">
        <v>0.13350000000000001</v>
      </c>
      <c r="W24" s="2">
        <v>0.13139999999999999</v>
      </c>
      <c r="X24" s="2">
        <v>0.1002</v>
      </c>
      <c r="Y24" s="2">
        <v>0.34920000000000001</v>
      </c>
    </row>
    <row r="25" spans="1:25" ht="15" customHeight="1" x14ac:dyDescent="0.2">
      <c r="A25" t="s">
        <v>22</v>
      </c>
      <c r="B25" s="77">
        <v>5.4899999999999997E-2</v>
      </c>
      <c r="C25" s="2">
        <v>2.9009999999999998</v>
      </c>
      <c r="D25" s="2">
        <v>2.8921999999999999</v>
      </c>
      <c r="E25" s="2">
        <v>2.8759999999999999</v>
      </c>
      <c r="F25" s="2">
        <v>2.9062999999999999</v>
      </c>
      <c r="G25" s="2">
        <v>2.8525</v>
      </c>
      <c r="H25" s="2">
        <v>2.8418000000000001</v>
      </c>
      <c r="I25" s="2">
        <v>8.9099999999999999E-2</v>
      </c>
      <c r="J25" s="2">
        <v>7.7399999999999997E-2</v>
      </c>
      <c r="K25" s="2">
        <v>7.9000000000000001E-2</v>
      </c>
      <c r="L25" s="2">
        <v>7.7399999999999997E-2</v>
      </c>
      <c r="M25" s="2">
        <v>6.7299999999999999E-2</v>
      </c>
      <c r="N25" s="2">
        <v>7.4700000000000003E-2</v>
      </c>
      <c r="O25" s="2">
        <v>6.8000000000000005E-2</v>
      </c>
      <c r="P25" s="2">
        <v>7.1800000000000003E-2</v>
      </c>
      <c r="Q25" s="2">
        <v>0.58799999999999997</v>
      </c>
      <c r="R25" s="2">
        <v>0.5615</v>
      </c>
      <c r="S25" s="2">
        <v>2.6263999999999998</v>
      </c>
      <c r="T25" s="2">
        <v>2.5988000000000002</v>
      </c>
      <c r="U25" s="2">
        <v>0.31469999999999998</v>
      </c>
      <c r="V25" s="2">
        <v>0.30590000000000001</v>
      </c>
      <c r="W25" s="2">
        <v>0.3286</v>
      </c>
      <c r="X25" s="2">
        <v>0.30430000000000001</v>
      </c>
      <c r="Y25" s="77">
        <v>6.3600000000000004E-2</v>
      </c>
    </row>
    <row r="26" spans="1:25" ht="15" customHeight="1" x14ac:dyDescent="0.2">
      <c r="A26" t="s">
        <v>23</v>
      </c>
      <c r="B26" s="2">
        <v>0.51380000000000003</v>
      </c>
      <c r="C26" s="2">
        <v>0.1108</v>
      </c>
      <c r="D26" s="2">
        <v>0.28989999999999999</v>
      </c>
      <c r="E26" s="2">
        <v>0.28189999999999998</v>
      </c>
      <c r="F26" s="2">
        <v>0.2606</v>
      </c>
      <c r="G26" s="2">
        <v>0.2364</v>
      </c>
      <c r="H26" s="2">
        <v>0.13830000000000001</v>
      </c>
      <c r="I26" s="2">
        <v>0.13780000000000001</v>
      </c>
      <c r="J26" s="2">
        <v>0.1008</v>
      </c>
      <c r="K26" s="2">
        <v>0.10050000000000001</v>
      </c>
      <c r="L26" s="2">
        <v>9.5299999999999996E-2</v>
      </c>
      <c r="M26" s="2">
        <v>9.3299999999999994E-2</v>
      </c>
      <c r="N26" s="2">
        <v>0.32919999999999999</v>
      </c>
      <c r="O26" s="2">
        <v>0.31330000000000002</v>
      </c>
      <c r="P26" s="2">
        <v>3.0137999999999998</v>
      </c>
      <c r="Q26" s="2">
        <v>2.9704999999999999</v>
      </c>
      <c r="R26" s="2">
        <v>2.4095</v>
      </c>
      <c r="S26" s="2">
        <v>2.2183999999999999</v>
      </c>
      <c r="T26" s="2">
        <v>0.15379999999999999</v>
      </c>
      <c r="U26" s="2">
        <v>0.14280000000000001</v>
      </c>
      <c r="V26" s="2">
        <v>0.1371</v>
      </c>
      <c r="W26" s="2">
        <v>0.13370000000000001</v>
      </c>
      <c r="X26" s="2">
        <v>0.97709999999999997</v>
      </c>
      <c r="Y26" s="2">
        <v>1.2838000000000001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2.5660499999999997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2.1985999999999999</v>
      </c>
      <c r="R51" t="s">
        <v>319</v>
      </c>
      <c r="S51">
        <v>0.98618121992651986</v>
      </c>
    </row>
    <row r="52" spans="2:26" ht="15" customHeight="1" x14ac:dyDescent="0.2">
      <c r="B52" t="s">
        <v>209</v>
      </c>
      <c r="C52">
        <v>100</v>
      </c>
      <c r="D52" s="3">
        <f>AVERAGE(B15,Y15)</f>
        <v>1.6898</v>
      </c>
      <c r="R52" t="s">
        <v>320</v>
      </c>
      <c r="S52">
        <v>0.97255339853575884</v>
      </c>
    </row>
    <row r="53" spans="2:26" ht="15" customHeight="1" x14ac:dyDescent="0.2">
      <c r="B53" t="s">
        <v>210</v>
      </c>
      <c r="C53">
        <v>80</v>
      </c>
      <c r="D53" s="3">
        <f>AVERAGE(B17,Y17)</f>
        <v>1.3193999999999999</v>
      </c>
      <c r="R53" t="s">
        <v>321</v>
      </c>
      <c r="S53">
        <v>0.96706407824291074</v>
      </c>
    </row>
    <row r="54" spans="2:26" ht="15" customHeight="1" x14ac:dyDescent="0.2">
      <c r="B54" t="s">
        <v>211</v>
      </c>
      <c r="C54">
        <v>40</v>
      </c>
      <c r="D54" s="3">
        <f>AVERAGE(B19,Y19)</f>
        <v>0.62244999999999995</v>
      </c>
      <c r="R54" t="s">
        <v>322</v>
      </c>
      <c r="S54">
        <v>0.17082449455253912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0.2853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0.1716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5.1700551124472041</v>
      </c>
      <c r="U59">
        <v>5.1700551124472041</v>
      </c>
      <c r="V59">
        <v>177.17191685878623</v>
      </c>
      <c r="W59">
        <v>4.2796224060986055E-5</v>
      </c>
    </row>
    <row r="60" spans="2:26" ht="15" customHeight="1" x14ac:dyDescent="0.2">
      <c r="R60" t="s">
        <v>326</v>
      </c>
      <c r="S60">
        <v>5</v>
      </c>
      <c r="T60">
        <v>0.14590503969565233</v>
      </c>
      <c r="U60">
        <v>2.9181007939130466E-2</v>
      </c>
    </row>
    <row r="61" spans="2:26" ht="15" customHeight="1" thickBot="1" x14ac:dyDescent="0.25">
      <c r="R61" s="15" t="s">
        <v>327</v>
      </c>
      <c r="S61" s="15">
        <v>6</v>
      </c>
      <c r="T61" s="15">
        <v>5.3159601521428561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0.13139130434782587</v>
      </c>
      <c r="T64">
        <v>0.10685810816465598</v>
      </c>
      <c r="U64">
        <v>1.2295866603343479</v>
      </c>
      <c r="V64">
        <v>0.27355113777241474</v>
      </c>
      <c r="W64">
        <v>-0.14329620749069938</v>
      </c>
      <c r="X64">
        <v>0.40607881618635111</v>
      </c>
      <c r="Y64">
        <v>-0.14329620749069938</v>
      </c>
      <c r="Z64">
        <v>0.40607881618635111</v>
      </c>
    </row>
    <row r="65" spans="18:26" ht="15" customHeight="1" thickBot="1" x14ac:dyDescent="0.25">
      <c r="R65" s="15" t="s">
        <v>340</v>
      </c>
      <c r="S65" s="15">
        <v>1.3222434782608697E-2</v>
      </c>
      <c r="T65" s="15">
        <v>9.9337675124913541E-4</v>
      </c>
      <c r="U65" s="15">
        <v>13.310594158743863</v>
      </c>
      <c r="V65" s="15">
        <v>4.2796224060986129E-5</v>
      </c>
      <c r="W65" s="15">
        <v>1.0668878549904256E-2</v>
      </c>
      <c r="X65" s="15">
        <v>1.5775991015313139E-2</v>
      </c>
      <c r="Y65" s="15">
        <v>1.0668878549904256E-2</v>
      </c>
      <c r="Z65" s="15">
        <v>1.5775991015313139E-2</v>
      </c>
    </row>
  </sheetData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62C26-12EC-42A7-9924-15F091038DC1}">
  <dimension ref="A1:Z68"/>
  <sheetViews>
    <sheetView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5556</v>
      </c>
    </row>
    <row r="3" spans="1:25" ht="15" customHeight="1" x14ac:dyDescent="0.2">
      <c r="A3" s="60" t="s">
        <v>5557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62">
        <v>2.8025000000000002</v>
      </c>
      <c r="C11" s="62">
        <v>1.0792999999999999</v>
      </c>
      <c r="D11" s="62">
        <v>0.99539999999999995</v>
      </c>
      <c r="E11" s="62">
        <v>0.18079999999999999</v>
      </c>
      <c r="F11" s="62">
        <v>0.1704</v>
      </c>
      <c r="G11" s="62">
        <v>0.90169999999999995</v>
      </c>
      <c r="H11" s="62">
        <v>0.85540000000000005</v>
      </c>
      <c r="I11" s="62">
        <v>1.3508</v>
      </c>
      <c r="J11" s="62">
        <v>1.282</v>
      </c>
      <c r="K11" s="62">
        <v>0.30580000000000002</v>
      </c>
      <c r="L11" s="62">
        <v>0.30449999999999999</v>
      </c>
      <c r="M11" s="62">
        <v>0.25380000000000003</v>
      </c>
      <c r="N11" s="62">
        <v>0.25190000000000001</v>
      </c>
      <c r="O11" s="62">
        <v>0.19500000000000001</v>
      </c>
      <c r="P11" s="62">
        <v>0.1913</v>
      </c>
      <c r="Q11" s="62">
        <v>0.14929999999999999</v>
      </c>
      <c r="R11" s="62">
        <v>0.14319999999999999</v>
      </c>
      <c r="S11" s="62">
        <v>0.15620000000000001</v>
      </c>
      <c r="T11" s="62">
        <v>0.15409999999999999</v>
      </c>
      <c r="U11" s="62">
        <v>0.18559999999999999</v>
      </c>
      <c r="V11" s="62">
        <v>0.1779</v>
      </c>
      <c r="W11" s="62">
        <v>0.1928</v>
      </c>
      <c r="X11" s="62">
        <v>0.17849999999999999</v>
      </c>
      <c r="Y11" s="62">
        <v>2.5977000000000001</v>
      </c>
    </row>
    <row r="12" spans="1:25" ht="15" customHeight="1" x14ac:dyDescent="0.2">
      <c r="A12" s="60" t="s">
        <v>9</v>
      </c>
      <c r="B12" s="62">
        <v>0.58889999999999998</v>
      </c>
      <c r="C12" s="62">
        <v>0.50549999999999995</v>
      </c>
      <c r="D12" s="62">
        <v>0.1376</v>
      </c>
      <c r="E12" s="62">
        <v>0.1386</v>
      </c>
      <c r="F12" s="62">
        <v>0.12280000000000001</v>
      </c>
      <c r="G12" s="62">
        <v>0.1231</v>
      </c>
      <c r="H12" s="62">
        <v>0.13200000000000001</v>
      </c>
      <c r="I12" s="62">
        <v>0.15040000000000001</v>
      </c>
      <c r="J12" s="62">
        <v>0.22689999999999999</v>
      </c>
      <c r="K12" s="62">
        <v>0.21060000000000001</v>
      </c>
      <c r="L12" s="62">
        <v>0.1943</v>
      </c>
      <c r="M12" s="62">
        <v>0.20369999999999999</v>
      </c>
      <c r="N12" s="62">
        <v>0.34429999999999999</v>
      </c>
      <c r="O12" s="62">
        <v>0.30399999999999999</v>
      </c>
      <c r="P12" s="62">
        <v>0.31040000000000001</v>
      </c>
      <c r="Q12" s="62">
        <v>0.29980000000000001</v>
      </c>
      <c r="R12" s="62">
        <v>0.25929999999999997</v>
      </c>
      <c r="S12" s="62">
        <v>0.24740000000000001</v>
      </c>
      <c r="T12" s="62">
        <v>0.121</v>
      </c>
      <c r="U12" s="62">
        <v>0.11899999999999999</v>
      </c>
      <c r="V12" s="62">
        <v>0.11990000000000001</v>
      </c>
      <c r="W12" s="62">
        <v>0.1255</v>
      </c>
      <c r="X12" s="62">
        <v>0.19769999999999999</v>
      </c>
      <c r="Y12" s="62">
        <v>0.19689999999999999</v>
      </c>
    </row>
    <row r="13" spans="1:25" ht="15" customHeight="1" x14ac:dyDescent="0.2">
      <c r="A13" s="60" t="s">
        <v>10</v>
      </c>
      <c r="B13" s="62">
        <v>2.4971999999999999</v>
      </c>
      <c r="C13" s="62">
        <v>0.2278</v>
      </c>
      <c r="D13" s="62">
        <v>0.21329999999999999</v>
      </c>
      <c r="E13" s="62">
        <v>0.12130000000000001</v>
      </c>
      <c r="F13" s="62">
        <v>0.1154</v>
      </c>
      <c r="G13" s="62">
        <v>0.11990000000000001</v>
      </c>
      <c r="H13" s="62">
        <v>0.126</v>
      </c>
      <c r="I13" s="62">
        <v>1.8192999999999999</v>
      </c>
      <c r="J13" s="62">
        <v>1.7916000000000001</v>
      </c>
      <c r="K13" s="62">
        <v>0.218</v>
      </c>
      <c r="L13" s="62">
        <v>0.21199999999999999</v>
      </c>
      <c r="M13" s="62">
        <v>0.1134</v>
      </c>
      <c r="N13" s="62">
        <v>0.124</v>
      </c>
      <c r="O13" s="62">
        <v>2.6743000000000001</v>
      </c>
      <c r="P13" s="62">
        <v>2.6692</v>
      </c>
      <c r="Q13" s="62">
        <v>2.3822999999999999</v>
      </c>
      <c r="R13" s="62">
        <v>2.3414999999999999</v>
      </c>
      <c r="S13" s="62">
        <v>1.7017</v>
      </c>
      <c r="T13" s="62">
        <v>1.6319999999999999</v>
      </c>
      <c r="U13" s="62">
        <v>0.16930000000000001</v>
      </c>
      <c r="V13" s="62">
        <v>0.16039999999999999</v>
      </c>
      <c r="W13" s="62">
        <v>0.15290000000000001</v>
      </c>
      <c r="X13" s="62">
        <v>0.15079999999999999</v>
      </c>
      <c r="Y13" s="62">
        <v>2.1501000000000001</v>
      </c>
    </row>
    <row r="14" spans="1:25" ht="15" customHeight="1" x14ac:dyDescent="0.2">
      <c r="A14" s="60" t="s">
        <v>11</v>
      </c>
      <c r="B14" s="62">
        <v>0.18149999999999999</v>
      </c>
      <c r="C14" s="62">
        <v>0.18440000000000001</v>
      </c>
      <c r="D14" s="62">
        <v>0.1661</v>
      </c>
      <c r="E14" s="62">
        <v>0.16520000000000001</v>
      </c>
      <c r="F14" s="62">
        <v>0.39860000000000001</v>
      </c>
      <c r="G14" s="62">
        <v>0.40749999999999997</v>
      </c>
      <c r="H14" s="62">
        <v>0.13009999999999999</v>
      </c>
      <c r="I14" s="62">
        <v>0.13639999999999999</v>
      </c>
      <c r="J14" s="62">
        <v>0.67689999999999995</v>
      </c>
      <c r="K14" s="62">
        <v>0.64149999999999996</v>
      </c>
      <c r="L14" s="62">
        <v>0.10630000000000001</v>
      </c>
      <c r="M14" s="62">
        <v>0.1172</v>
      </c>
      <c r="N14" s="62">
        <v>2.0775000000000001</v>
      </c>
      <c r="O14" s="62">
        <v>1.994</v>
      </c>
      <c r="P14" s="62">
        <v>0.1779</v>
      </c>
      <c r="Q14" s="62">
        <v>0.1797</v>
      </c>
      <c r="R14" s="62">
        <v>0.13869999999999999</v>
      </c>
      <c r="S14" s="62">
        <v>0.1321</v>
      </c>
      <c r="T14" s="62">
        <v>0.12640000000000001</v>
      </c>
      <c r="U14" s="62">
        <v>0.12609999999999999</v>
      </c>
      <c r="V14" s="62">
        <v>0.26879999999999998</v>
      </c>
      <c r="W14" s="62">
        <v>0.25559999999999999</v>
      </c>
      <c r="X14" s="62">
        <v>0.27279999999999999</v>
      </c>
      <c r="Y14" s="62">
        <v>0.33460000000000001</v>
      </c>
    </row>
    <row r="15" spans="1:25" ht="15" customHeight="1" x14ac:dyDescent="0.2">
      <c r="A15" s="60" t="s">
        <v>12</v>
      </c>
      <c r="B15" s="62">
        <v>1.9017999999999999</v>
      </c>
      <c r="C15" s="62">
        <v>0.16769999999999999</v>
      </c>
      <c r="D15" s="62">
        <v>0.15820000000000001</v>
      </c>
      <c r="E15" s="62">
        <v>0.1615</v>
      </c>
      <c r="F15" s="62">
        <v>0.18579999999999999</v>
      </c>
      <c r="G15" s="62">
        <v>0.43290000000000001</v>
      </c>
      <c r="H15" s="62">
        <v>0.41510000000000002</v>
      </c>
      <c r="I15" s="62">
        <v>0.31340000000000001</v>
      </c>
      <c r="J15" s="62">
        <v>0.30919999999999997</v>
      </c>
      <c r="K15" s="62">
        <v>0.31009999999999999</v>
      </c>
      <c r="L15" s="62">
        <v>0.34470000000000001</v>
      </c>
      <c r="M15" s="62">
        <v>2.0865999999999998</v>
      </c>
      <c r="N15" s="62">
        <v>2.0507</v>
      </c>
      <c r="O15" s="62">
        <v>0.41299999999999998</v>
      </c>
      <c r="P15" s="62">
        <v>0.41689999999999999</v>
      </c>
      <c r="Q15" s="62">
        <v>0.52210000000000001</v>
      </c>
      <c r="R15" s="62">
        <v>0.52859999999999996</v>
      </c>
      <c r="S15" s="62">
        <v>0.66220000000000001</v>
      </c>
      <c r="T15" s="62">
        <v>0.61850000000000005</v>
      </c>
      <c r="U15" s="62">
        <v>0.44040000000000001</v>
      </c>
      <c r="V15" s="62">
        <v>0.40770000000000001</v>
      </c>
      <c r="W15" s="62">
        <v>1.2612000000000001</v>
      </c>
      <c r="X15" s="62">
        <v>1.258</v>
      </c>
      <c r="Y15" s="62">
        <v>1.6467000000000001</v>
      </c>
    </row>
    <row r="16" spans="1:25" ht="15" customHeight="1" x14ac:dyDescent="0.2">
      <c r="A16" s="60" t="s">
        <v>13</v>
      </c>
      <c r="B16" s="62">
        <v>0.37780000000000002</v>
      </c>
      <c r="C16" s="62">
        <v>0.3654</v>
      </c>
      <c r="D16" s="62">
        <v>0.51519999999999999</v>
      </c>
      <c r="E16" s="62">
        <v>0.49299999999999999</v>
      </c>
      <c r="F16" s="62">
        <v>0.44579999999999997</v>
      </c>
      <c r="G16" s="62">
        <v>0.42620000000000002</v>
      </c>
      <c r="H16" s="62">
        <v>0.29870000000000002</v>
      </c>
      <c r="I16" s="62">
        <v>0.30449999999999999</v>
      </c>
      <c r="J16" s="62">
        <v>0.1545</v>
      </c>
      <c r="K16" s="62">
        <v>0.1522</v>
      </c>
      <c r="L16" s="62">
        <v>0.14019999999999999</v>
      </c>
      <c r="M16" s="62">
        <v>0.14180000000000001</v>
      </c>
      <c r="N16" s="62">
        <v>0.16420000000000001</v>
      </c>
      <c r="O16" s="62">
        <v>0.15060000000000001</v>
      </c>
      <c r="P16" s="62">
        <v>0.15870000000000001</v>
      </c>
      <c r="Q16" s="62">
        <v>0.16220000000000001</v>
      </c>
      <c r="R16" s="62">
        <v>0.24829999999999999</v>
      </c>
      <c r="S16" s="62">
        <v>0.25069999999999998</v>
      </c>
      <c r="T16" s="62">
        <v>0.79579999999999995</v>
      </c>
      <c r="U16" s="62">
        <v>0.79979999999999996</v>
      </c>
      <c r="V16" s="62">
        <v>0.75409999999999999</v>
      </c>
      <c r="W16" s="62">
        <v>0.70499999999999996</v>
      </c>
      <c r="X16" s="62">
        <v>0.64029999999999998</v>
      </c>
      <c r="Y16" s="62">
        <v>0.58299999999999996</v>
      </c>
    </row>
    <row r="17" spans="1:25" ht="15" customHeight="1" x14ac:dyDescent="0.2">
      <c r="A17" s="60" t="s">
        <v>14</v>
      </c>
      <c r="B17" s="62">
        <v>1.5891</v>
      </c>
      <c r="C17" s="62">
        <v>0.81179999999999997</v>
      </c>
      <c r="D17" s="62">
        <v>0.77029999999999998</v>
      </c>
      <c r="E17" s="62">
        <v>1.0221</v>
      </c>
      <c r="F17" s="62">
        <v>1.0156000000000001</v>
      </c>
      <c r="G17" s="62">
        <v>0.8871</v>
      </c>
      <c r="H17" s="62">
        <v>0.93899999999999995</v>
      </c>
      <c r="I17" s="62">
        <v>0.3357</v>
      </c>
      <c r="J17" s="62">
        <v>0.3548</v>
      </c>
      <c r="K17" s="62">
        <v>0.42520000000000002</v>
      </c>
      <c r="L17" s="62">
        <v>0.47510000000000002</v>
      </c>
      <c r="M17" s="62">
        <v>2.3877000000000002</v>
      </c>
      <c r="N17" s="62">
        <v>2.4327000000000001</v>
      </c>
      <c r="O17" s="62">
        <v>1.7742</v>
      </c>
      <c r="P17" s="62">
        <v>1.8044</v>
      </c>
      <c r="Q17" s="62">
        <v>0.10680000000000001</v>
      </c>
      <c r="R17" s="62">
        <v>0.1096</v>
      </c>
      <c r="S17" s="62">
        <v>9.4100000000000003E-2</v>
      </c>
      <c r="T17" s="62">
        <v>9.7100000000000006E-2</v>
      </c>
      <c r="U17" s="62">
        <v>0.1008</v>
      </c>
      <c r="V17" s="62">
        <v>0.1079</v>
      </c>
      <c r="W17" s="62">
        <v>0.1037</v>
      </c>
      <c r="X17" s="62">
        <v>0.1095</v>
      </c>
      <c r="Y17" s="62">
        <v>1.5034000000000001</v>
      </c>
    </row>
    <row r="18" spans="1:25" ht="15" customHeight="1" x14ac:dyDescent="0.2">
      <c r="A18" s="60" t="s">
        <v>15</v>
      </c>
      <c r="B18" s="62">
        <v>0.6593</v>
      </c>
      <c r="C18" s="62">
        <v>0.58940000000000003</v>
      </c>
      <c r="D18" s="62">
        <v>0.61539999999999995</v>
      </c>
      <c r="E18" s="62">
        <v>0.59370000000000001</v>
      </c>
      <c r="F18" s="62">
        <v>0.37180000000000002</v>
      </c>
      <c r="G18" s="62">
        <v>0.33729999999999999</v>
      </c>
      <c r="H18" s="62">
        <v>0.2074</v>
      </c>
      <c r="I18" s="62">
        <v>0.2051</v>
      </c>
      <c r="J18" s="62">
        <v>0.58260000000000001</v>
      </c>
      <c r="K18" s="62">
        <v>0.53469999999999995</v>
      </c>
      <c r="L18" s="62">
        <v>0.60360000000000003</v>
      </c>
      <c r="M18" s="62">
        <v>0.55769999999999997</v>
      </c>
      <c r="N18" s="62">
        <v>0.59130000000000005</v>
      </c>
      <c r="O18" s="62">
        <v>0.52359999999999995</v>
      </c>
      <c r="P18" s="62">
        <v>0.3952</v>
      </c>
      <c r="Q18" s="62">
        <v>0.39500000000000002</v>
      </c>
      <c r="R18" s="62">
        <v>1.0667</v>
      </c>
      <c r="S18" s="62">
        <v>1.0306</v>
      </c>
      <c r="T18" s="62">
        <v>0.70030000000000003</v>
      </c>
      <c r="U18" s="62">
        <v>0.64890000000000003</v>
      </c>
      <c r="V18" s="62">
        <v>9.3100000000000002E-2</v>
      </c>
      <c r="W18" s="62">
        <v>9.2499999999999999E-2</v>
      </c>
      <c r="X18" s="62">
        <v>2.8250999999999999</v>
      </c>
      <c r="Y18" s="62">
        <v>2.8357999999999999</v>
      </c>
    </row>
    <row r="19" spans="1:25" ht="15" customHeight="1" x14ac:dyDescent="0.2">
      <c r="A19" s="60" t="s">
        <v>16</v>
      </c>
      <c r="B19" s="62">
        <v>0.6754</v>
      </c>
      <c r="C19" s="62">
        <v>2.1097999999999999</v>
      </c>
      <c r="D19" s="62">
        <v>2.0918999999999999</v>
      </c>
      <c r="E19" s="62">
        <v>0.1142</v>
      </c>
      <c r="F19" s="62">
        <v>0.1113</v>
      </c>
      <c r="G19" s="62">
        <v>0.2586</v>
      </c>
      <c r="H19" s="62">
        <v>0.26419999999999999</v>
      </c>
      <c r="I19" s="62">
        <v>0.18820000000000001</v>
      </c>
      <c r="J19" s="62">
        <v>0.1973</v>
      </c>
      <c r="K19" s="62">
        <v>0.17979999999999999</v>
      </c>
      <c r="L19" s="62">
        <v>0.19400000000000001</v>
      </c>
      <c r="M19" s="62">
        <v>0.23519999999999999</v>
      </c>
      <c r="N19" s="62">
        <v>0.27750000000000002</v>
      </c>
      <c r="O19" s="62">
        <v>0.50939999999999996</v>
      </c>
      <c r="P19" s="62">
        <v>0.54330000000000001</v>
      </c>
      <c r="Q19" s="62">
        <v>1.0287999999999999</v>
      </c>
      <c r="R19" s="62">
        <v>1.0289999999999999</v>
      </c>
      <c r="S19" s="62">
        <v>0.19689999999999999</v>
      </c>
      <c r="T19" s="62">
        <v>0.20169999999999999</v>
      </c>
      <c r="U19" s="62">
        <v>2.4798</v>
      </c>
      <c r="V19" s="62">
        <v>2.4203000000000001</v>
      </c>
      <c r="W19" s="62">
        <v>0.1095</v>
      </c>
      <c r="X19" s="62">
        <v>0.10979999999999999</v>
      </c>
      <c r="Y19" s="62">
        <v>0.77070000000000005</v>
      </c>
    </row>
    <row r="20" spans="1:25" ht="15" customHeight="1" x14ac:dyDescent="0.2">
      <c r="A20" s="60" t="s">
        <v>17</v>
      </c>
      <c r="B20" s="62">
        <v>0.2409</v>
      </c>
      <c r="C20" s="62">
        <v>0.21759999999999999</v>
      </c>
      <c r="D20" s="62">
        <v>0.12</v>
      </c>
      <c r="E20" s="62">
        <v>0.1197</v>
      </c>
      <c r="F20" s="62">
        <v>0.45900000000000002</v>
      </c>
      <c r="G20" s="62">
        <v>0.42549999999999999</v>
      </c>
      <c r="H20" s="62">
        <v>0.3785</v>
      </c>
      <c r="I20" s="62">
        <v>0.36980000000000002</v>
      </c>
      <c r="J20" s="62">
        <v>0.1036</v>
      </c>
      <c r="K20" s="62">
        <v>0.1043</v>
      </c>
      <c r="L20" s="62">
        <v>0.1109</v>
      </c>
      <c r="M20" s="62">
        <v>0.1011</v>
      </c>
      <c r="N20" s="62">
        <v>1.6133</v>
      </c>
      <c r="O20" s="62">
        <v>1.4564999999999999</v>
      </c>
      <c r="P20" s="62">
        <v>0.11219999999999999</v>
      </c>
      <c r="Q20" s="62">
        <v>0.1171</v>
      </c>
      <c r="R20" s="62">
        <v>0.1134</v>
      </c>
      <c r="S20" s="62">
        <v>0.1077</v>
      </c>
      <c r="T20" s="62">
        <v>0.1062</v>
      </c>
      <c r="U20" s="62">
        <v>0.10780000000000001</v>
      </c>
      <c r="V20" s="62">
        <v>0.14069999999999999</v>
      </c>
      <c r="W20" s="62">
        <v>0.1424</v>
      </c>
      <c r="X20" s="62">
        <v>0.1221</v>
      </c>
      <c r="Y20" s="62">
        <v>0.122</v>
      </c>
    </row>
    <row r="21" spans="1:25" ht="15" customHeight="1" x14ac:dyDescent="0.2">
      <c r="A21" s="60" t="s">
        <v>18</v>
      </c>
      <c r="B21" s="62">
        <v>0.35680000000000001</v>
      </c>
      <c r="C21" s="62">
        <v>0.16930000000000001</v>
      </c>
      <c r="D21" s="62">
        <v>0.17219999999999999</v>
      </c>
      <c r="E21" s="62">
        <v>0.18160000000000001</v>
      </c>
      <c r="F21" s="62">
        <v>0.1762</v>
      </c>
      <c r="G21" s="62">
        <v>0.28960000000000002</v>
      </c>
      <c r="H21" s="62">
        <v>0.30449999999999999</v>
      </c>
      <c r="I21" s="62">
        <v>0.32569999999999999</v>
      </c>
      <c r="J21" s="62">
        <v>0.31979999999999997</v>
      </c>
      <c r="K21" s="62">
        <v>0.1883</v>
      </c>
      <c r="L21" s="62">
        <v>0.193</v>
      </c>
      <c r="M21" s="62">
        <v>0.2233</v>
      </c>
      <c r="N21" s="62">
        <v>0.248</v>
      </c>
      <c r="O21" s="62">
        <v>0.4098</v>
      </c>
      <c r="P21" s="62">
        <v>0.41110000000000002</v>
      </c>
      <c r="Q21" s="62">
        <v>0.97729999999999995</v>
      </c>
      <c r="R21" s="62">
        <v>0.96440000000000003</v>
      </c>
      <c r="S21" s="62">
        <v>0.17499999999999999</v>
      </c>
      <c r="T21" s="62">
        <v>0.1799</v>
      </c>
      <c r="U21" s="62">
        <v>0.1981</v>
      </c>
      <c r="V21" s="62">
        <v>0.19409999999999999</v>
      </c>
      <c r="W21" s="62">
        <v>1.1724000000000001</v>
      </c>
      <c r="X21" s="62">
        <v>1.1181000000000001</v>
      </c>
      <c r="Y21" s="62">
        <v>0.3377</v>
      </c>
    </row>
    <row r="22" spans="1:25" ht="15" customHeight="1" x14ac:dyDescent="0.2">
      <c r="A22" s="60" t="s">
        <v>19</v>
      </c>
      <c r="B22" s="62">
        <v>0.42930000000000001</v>
      </c>
      <c r="C22" s="62">
        <v>0.38329999999999997</v>
      </c>
      <c r="D22" s="62">
        <v>0.37240000000000001</v>
      </c>
      <c r="E22" s="62">
        <v>0.36130000000000001</v>
      </c>
      <c r="F22" s="62">
        <v>0.39810000000000001</v>
      </c>
      <c r="G22" s="62">
        <v>0.39789999999999998</v>
      </c>
      <c r="H22" s="62">
        <v>0.30199999999999999</v>
      </c>
      <c r="I22" s="62">
        <v>0.29509999999999997</v>
      </c>
      <c r="J22" s="62">
        <v>0.3372</v>
      </c>
      <c r="K22" s="62">
        <v>0.3276</v>
      </c>
      <c r="L22" s="62">
        <v>1.984</v>
      </c>
      <c r="M22" s="62">
        <v>1.8646</v>
      </c>
      <c r="N22" s="62">
        <v>1.1980999999999999</v>
      </c>
      <c r="O22" s="62">
        <v>1.1615</v>
      </c>
      <c r="P22" s="62">
        <v>1.5974999999999999</v>
      </c>
      <c r="Q22" s="62">
        <v>1.4944</v>
      </c>
      <c r="R22" s="62">
        <v>0.93210000000000004</v>
      </c>
      <c r="S22" s="62">
        <v>0.8679</v>
      </c>
      <c r="T22" s="62">
        <v>0.24640000000000001</v>
      </c>
      <c r="U22" s="62">
        <v>0.2387</v>
      </c>
      <c r="V22" s="62">
        <v>0.30220000000000002</v>
      </c>
      <c r="W22" s="62">
        <v>0.28939999999999999</v>
      </c>
      <c r="X22" s="62">
        <v>0.14699999999999999</v>
      </c>
      <c r="Y22" s="62">
        <v>0.14099999999999999</v>
      </c>
    </row>
    <row r="23" spans="1:25" ht="15" customHeight="1" x14ac:dyDescent="0.2">
      <c r="A23" s="60" t="s">
        <v>20</v>
      </c>
      <c r="B23" s="62">
        <v>0.18709999999999999</v>
      </c>
      <c r="C23" s="62">
        <v>0.12559999999999999</v>
      </c>
      <c r="D23" s="62">
        <v>0.13220000000000001</v>
      </c>
      <c r="E23" s="62">
        <v>0.2495</v>
      </c>
      <c r="F23" s="62">
        <v>0.24990000000000001</v>
      </c>
      <c r="G23" s="62">
        <v>0.1303</v>
      </c>
      <c r="H23" s="62">
        <v>0.14230000000000001</v>
      </c>
      <c r="I23" s="62">
        <v>0.1143</v>
      </c>
      <c r="J23" s="62">
        <v>0.1108</v>
      </c>
      <c r="K23" s="62">
        <v>0.38379999999999997</v>
      </c>
      <c r="L23" s="62">
        <v>0.38140000000000002</v>
      </c>
      <c r="M23" s="62">
        <v>0.10539999999999999</v>
      </c>
      <c r="N23" s="62">
        <v>0.1172</v>
      </c>
      <c r="O23" s="62">
        <v>0.13370000000000001</v>
      </c>
      <c r="P23" s="62">
        <v>0.13919999999999999</v>
      </c>
      <c r="Q23" s="62">
        <v>0.21479999999999999</v>
      </c>
      <c r="R23" s="62">
        <v>0.20449999999999999</v>
      </c>
      <c r="S23" s="62">
        <v>0.1278</v>
      </c>
      <c r="T23" s="62">
        <v>0.13550000000000001</v>
      </c>
      <c r="U23" s="62">
        <v>0.45669999999999999</v>
      </c>
      <c r="V23" s="62">
        <v>0.43240000000000001</v>
      </c>
      <c r="W23" s="62">
        <v>0.28029999999999999</v>
      </c>
      <c r="X23" s="62">
        <v>0.2802</v>
      </c>
      <c r="Y23" s="62">
        <v>0.19139999999999999</v>
      </c>
    </row>
    <row r="24" spans="1:25" ht="15" customHeight="1" x14ac:dyDescent="0.2">
      <c r="A24" s="60" t="s">
        <v>21</v>
      </c>
      <c r="B24" s="62">
        <v>2.5996000000000001</v>
      </c>
      <c r="C24" s="62">
        <v>2.3984000000000001</v>
      </c>
      <c r="D24" s="62">
        <v>0.30430000000000001</v>
      </c>
      <c r="E24" s="62">
        <v>0.28770000000000001</v>
      </c>
      <c r="F24" s="62">
        <v>0.39250000000000002</v>
      </c>
      <c r="G24" s="62">
        <v>0.34799999999999998</v>
      </c>
      <c r="H24" s="62">
        <v>0.31569999999999998</v>
      </c>
      <c r="I24" s="62">
        <v>0.27239999999999998</v>
      </c>
      <c r="J24" s="62">
        <v>0.1263</v>
      </c>
      <c r="K24" s="62">
        <v>0.1182</v>
      </c>
      <c r="L24" s="62">
        <v>1.0305</v>
      </c>
      <c r="M24" s="62">
        <v>0.89490000000000003</v>
      </c>
      <c r="N24" s="62">
        <v>0.78639999999999999</v>
      </c>
      <c r="O24" s="62">
        <v>0.68559999999999999</v>
      </c>
      <c r="P24" s="62">
        <v>0.72640000000000005</v>
      </c>
      <c r="Q24" s="62">
        <v>0.67059999999999997</v>
      </c>
      <c r="R24" s="62">
        <v>0.31440000000000001</v>
      </c>
      <c r="S24" s="62">
        <v>0.29039999999999999</v>
      </c>
      <c r="T24" s="62">
        <v>0.3654</v>
      </c>
      <c r="U24" s="62">
        <v>0.33090000000000003</v>
      </c>
      <c r="V24" s="62">
        <v>0.89970000000000006</v>
      </c>
      <c r="W24" s="62">
        <v>0.81869999999999998</v>
      </c>
      <c r="X24" s="62">
        <v>0.2777</v>
      </c>
      <c r="Y24" s="62">
        <v>0.25530000000000003</v>
      </c>
    </row>
    <row r="25" spans="1:25" ht="15" customHeight="1" x14ac:dyDescent="0.2">
      <c r="A25" s="60" t="s">
        <v>22</v>
      </c>
      <c r="B25" s="62">
        <v>5.33E-2</v>
      </c>
      <c r="C25" s="62">
        <v>0.2069</v>
      </c>
      <c r="D25" s="62">
        <v>0.2031</v>
      </c>
      <c r="E25" s="62">
        <v>0.27650000000000002</v>
      </c>
      <c r="F25" s="62">
        <v>0.2611</v>
      </c>
      <c r="G25" s="62">
        <v>0.30430000000000001</v>
      </c>
      <c r="H25" s="62">
        <v>0.30199999999999999</v>
      </c>
      <c r="I25" s="62">
        <v>0.23830000000000001</v>
      </c>
      <c r="J25" s="62">
        <v>0.2177</v>
      </c>
      <c r="K25" s="62">
        <v>0.78920000000000001</v>
      </c>
      <c r="L25" s="62">
        <v>0.6966</v>
      </c>
      <c r="M25" s="62">
        <v>0.2177</v>
      </c>
      <c r="N25" s="62">
        <v>0.22309999999999999</v>
      </c>
      <c r="O25" s="62">
        <v>0.52429999999999999</v>
      </c>
      <c r="P25" s="62">
        <v>0.49030000000000001</v>
      </c>
      <c r="Q25" s="62">
        <v>0.39760000000000001</v>
      </c>
      <c r="R25" s="62">
        <v>0.3881</v>
      </c>
      <c r="S25" s="62">
        <v>0.67300000000000004</v>
      </c>
      <c r="T25" s="62">
        <v>0.64039999999999997</v>
      </c>
      <c r="U25" s="62">
        <v>0.63690000000000002</v>
      </c>
      <c r="V25" s="62">
        <v>0.61829999999999996</v>
      </c>
      <c r="W25" s="62">
        <v>0.52949999999999997</v>
      </c>
      <c r="X25" s="62">
        <v>0.50380000000000003</v>
      </c>
      <c r="Y25" s="62">
        <v>5.8400000000000001E-2</v>
      </c>
    </row>
    <row r="26" spans="1:25" ht="15" customHeight="1" x14ac:dyDescent="0.2">
      <c r="A26" s="60" t="s">
        <v>23</v>
      </c>
      <c r="B26" s="62">
        <v>0.25259999999999999</v>
      </c>
      <c r="C26" s="62">
        <v>0.2165</v>
      </c>
      <c r="D26" s="62">
        <v>0.1875</v>
      </c>
      <c r="E26" s="62">
        <v>0.18429999999999999</v>
      </c>
      <c r="F26" s="62">
        <v>0.42570000000000002</v>
      </c>
      <c r="G26" s="62">
        <v>0.36509999999999998</v>
      </c>
      <c r="H26" s="62">
        <v>0.31109999999999999</v>
      </c>
      <c r="I26" s="62">
        <v>0.28079999999999999</v>
      </c>
      <c r="J26" s="62">
        <v>0.28110000000000002</v>
      </c>
      <c r="K26" s="62">
        <v>0.26479999999999998</v>
      </c>
      <c r="L26" s="62">
        <v>0.54259999999999997</v>
      </c>
      <c r="M26" s="62">
        <v>0.50739999999999996</v>
      </c>
      <c r="N26" s="62">
        <v>0.47820000000000001</v>
      </c>
      <c r="O26" s="62">
        <v>0.44240000000000002</v>
      </c>
      <c r="P26" s="62">
        <v>0.34620000000000001</v>
      </c>
      <c r="Q26" s="62">
        <v>0.33410000000000001</v>
      </c>
      <c r="R26" s="62">
        <v>1.1919</v>
      </c>
      <c r="S26" s="62">
        <v>1.0807</v>
      </c>
      <c r="T26" s="62">
        <v>0.63390000000000002</v>
      </c>
      <c r="U26" s="62">
        <v>0.53910000000000002</v>
      </c>
      <c r="V26" s="62">
        <v>1.0113000000000001</v>
      </c>
      <c r="W26" s="62">
        <v>0.90469999999999995</v>
      </c>
      <c r="X26" s="62">
        <v>0.54700000000000004</v>
      </c>
      <c r="Y26" s="62">
        <v>0.5111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2.7000999999999999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2.3236499999999998</v>
      </c>
      <c r="R51" t="s">
        <v>319</v>
      </c>
      <c r="S51">
        <v>0.98194884416497641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1.7742499999999999</v>
      </c>
      <c r="R52" t="s">
        <v>320</v>
      </c>
      <c r="S52">
        <v>0.96422353255693305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1.5462500000000001</v>
      </c>
      <c r="R53" t="s">
        <v>321</v>
      </c>
      <c r="S53">
        <v>0.95706823906831962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0.72304999999999997</v>
      </c>
      <c r="R54" t="s">
        <v>322</v>
      </c>
      <c r="S54">
        <v>0.20251598266264417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0.34725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0.18924999999999997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5.526738063116631</v>
      </c>
      <c r="U59">
        <v>5.526738063116631</v>
      </c>
      <c r="V59">
        <v>134.75667127999063</v>
      </c>
      <c r="W59">
        <v>8.3272892585492157E-5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0.20506361616908197</v>
      </c>
      <c r="U60">
        <v>4.1012723233816398E-2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5.7318016792857129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0.20017681159420286</v>
      </c>
      <c r="T64">
        <v>0.1266825043862819</v>
      </c>
      <c r="U64">
        <v>1.5801456765002151</v>
      </c>
      <c r="V64">
        <v>0.17491136664060006</v>
      </c>
      <c r="W64">
        <v>-0.12547093307409118</v>
      </c>
      <c r="X64">
        <v>0.52582455626249691</v>
      </c>
      <c r="Y64">
        <v>-0.12547093307409118</v>
      </c>
      <c r="Z64">
        <v>0.52582455626249691</v>
      </c>
    </row>
    <row r="65" spans="18:26" ht="15" customHeight="1" thickBot="1" x14ac:dyDescent="0.25">
      <c r="R65" s="15" t="s">
        <v>340</v>
      </c>
      <c r="S65" s="15">
        <v>1.3670937198067638E-2</v>
      </c>
      <c r="T65" s="15">
        <v>1.1776687497914418E-3</v>
      </c>
      <c r="U65" s="15">
        <v>11.608474115058822</v>
      </c>
      <c r="V65" s="15">
        <v>8.3272892585492007E-5</v>
      </c>
      <c r="W65" s="15">
        <v>1.0643643301457228E-2</v>
      </c>
      <c r="X65" s="15">
        <v>1.6698231094678048E-2</v>
      </c>
      <c r="Y65" s="15">
        <v>1.0643643301457228E-2</v>
      </c>
      <c r="Z65" s="15">
        <v>1.6698231094678048E-2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8E551-FBFB-44A7-B282-2FDF3B8176C7}">
  <dimension ref="A1:Z68"/>
  <sheetViews>
    <sheetView topLeftCell="A34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5558</v>
      </c>
    </row>
    <row r="3" spans="1:25" ht="15" customHeight="1" x14ac:dyDescent="0.2">
      <c r="A3" s="60" t="s">
        <v>5559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62">
        <v>2.7311000000000001</v>
      </c>
      <c r="C11" s="62">
        <v>0.46089999999999998</v>
      </c>
      <c r="D11" s="62">
        <v>0.44679999999999997</v>
      </c>
      <c r="E11" s="62">
        <v>0.53959999999999997</v>
      </c>
      <c r="F11" s="62">
        <v>0.50349999999999995</v>
      </c>
      <c r="G11" s="62">
        <v>0.22140000000000001</v>
      </c>
      <c r="H11" s="62">
        <v>0.2132</v>
      </c>
      <c r="I11" s="62">
        <v>0.2029</v>
      </c>
      <c r="J11" s="62">
        <v>0.20499999999999999</v>
      </c>
      <c r="K11" s="62">
        <v>0.22650000000000001</v>
      </c>
      <c r="L11" s="62">
        <v>0.2238</v>
      </c>
      <c r="M11" s="62">
        <v>0.1724</v>
      </c>
      <c r="N11" s="62">
        <v>0.1981</v>
      </c>
      <c r="O11" s="62">
        <v>9.0899999999999995E-2</v>
      </c>
      <c r="P11" s="62">
        <v>9.8299999999999998E-2</v>
      </c>
      <c r="Q11" s="62">
        <v>9.2899999999999996E-2</v>
      </c>
      <c r="R11" s="62">
        <v>9.9400000000000002E-2</v>
      </c>
      <c r="S11" s="62">
        <v>0.1681</v>
      </c>
      <c r="T11" s="62">
        <v>0.16239999999999999</v>
      </c>
      <c r="U11" s="62">
        <v>2.8296999999999999</v>
      </c>
      <c r="V11" s="62">
        <v>2.8169</v>
      </c>
      <c r="W11" s="62">
        <v>0.23549999999999999</v>
      </c>
      <c r="X11" s="62">
        <v>0.20250000000000001</v>
      </c>
      <c r="Y11" s="62">
        <v>2.3664999999999998</v>
      </c>
    </row>
    <row r="12" spans="1:25" ht="15" customHeight="1" x14ac:dyDescent="0.2">
      <c r="A12" s="60" t="s">
        <v>9</v>
      </c>
      <c r="B12" s="62">
        <v>0.3427</v>
      </c>
      <c r="C12" s="62">
        <v>0.30649999999999999</v>
      </c>
      <c r="D12" s="62">
        <v>0.25269999999999998</v>
      </c>
      <c r="E12" s="62">
        <v>0.24310000000000001</v>
      </c>
      <c r="F12" s="62">
        <v>0.13750000000000001</v>
      </c>
      <c r="G12" s="62">
        <v>0.13800000000000001</v>
      </c>
      <c r="H12" s="62">
        <v>0.2324</v>
      </c>
      <c r="I12" s="62">
        <v>0.24179999999999999</v>
      </c>
      <c r="J12" s="62">
        <v>0.32729999999999998</v>
      </c>
      <c r="K12" s="62">
        <v>0.30959999999999999</v>
      </c>
      <c r="L12" s="62">
        <v>0.35709999999999997</v>
      </c>
      <c r="M12" s="62">
        <v>0.3478</v>
      </c>
      <c r="N12" s="62">
        <v>0.17</v>
      </c>
      <c r="O12" s="62">
        <v>0.15939999999999999</v>
      </c>
      <c r="P12" s="62">
        <v>0.129</v>
      </c>
      <c r="Q12" s="62">
        <v>0.13159999999999999</v>
      </c>
      <c r="R12" s="62">
        <v>0.89890000000000003</v>
      </c>
      <c r="S12" s="62">
        <v>0.83909999999999996</v>
      </c>
      <c r="T12" s="62">
        <v>0.13589999999999999</v>
      </c>
      <c r="U12" s="62">
        <v>0.13270000000000001</v>
      </c>
      <c r="V12" s="62">
        <v>0.1263</v>
      </c>
      <c r="W12" s="62">
        <v>0.1288</v>
      </c>
      <c r="X12" s="62">
        <v>0.1173</v>
      </c>
      <c r="Y12" s="62">
        <v>0.1966</v>
      </c>
    </row>
    <row r="13" spans="1:25" ht="15" customHeight="1" x14ac:dyDescent="0.2">
      <c r="A13" s="60" t="s">
        <v>10</v>
      </c>
      <c r="B13" s="62">
        <v>2.4740000000000002</v>
      </c>
      <c r="C13" s="62">
        <v>8.6300000000000002E-2</v>
      </c>
      <c r="D13" s="62">
        <v>8.2799999999999999E-2</v>
      </c>
      <c r="E13" s="62">
        <v>8.3900000000000002E-2</v>
      </c>
      <c r="F13" s="62">
        <v>7.4700000000000003E-2</v>
      </c>
      <c r="G13" s="62">
        <v>8.2299999999999998E-2</v>
      </c>
      <c r="H13" s="62">
        <v>8.9300000000000004E-2</v>
      </c>
      <c r="I13" s="62">
        <v>9.1800000000000007E-2</v>
      </c>
      <c r="J13" s="62">
        <v>8.6400000000000005E-2</v>
      </c>
      <c r="K13" s="62">
        <v>7.5800000000000006E-2</v>
      </c>
      <c r="L13" s="62">
        <v>7.5499999999999998E-2</v>
      </c>
      <c r="M13" s="62">
        <v>6.5699999999999995E-2</v>
      </c>
      <c r="N13" s="62">
        <v>7.3099999999999998E-2</v>
      </c>
      <c r="O13" s="62">
        <v>6.8199999999999997E-2</v>
      </c>
      <c r="P13" s="62">
        <v>6.6600000000000006E-2</v>
      </c>
      <c r="Q13" s="62">
        <v>9.7699999999999995E-2</v>
      </c>
      <c r="R13" s="62">
        <v>0.1019</v>
      </c>
      <c r="S13" s="62">
        <v>7.2700000000000001E-2</v>
      </c>
      <c r="T13" s="62">
        <v>6.6500000000000004E-2</v>
      </c>
      <c r="U13" s="62">
        <v>7.4499999999999997E-2</v>
      </c>
      <c r="V13" s="62">
        <v>7.7899999999999997E-2</v>
      </c>
      <c r="W13" s="62">
        <v>7.0400000000000004E-2</v>
      </c>
      <c r="X13" s="62">
        <v>6.7500000000000004E-2</v>
      </c>
      <c r="Y13" s="62">
        <v>2.0931999999999999</v>
      </c>
    </row>
    <row r="14" spans="1:25" ht="15" customHeight="1" x14ac:dyDescent="0.2">
      <c r="A14" s="60" t="s">
        <v>11</v>
      </c>
      <c r="B14" s="62">
        <v>0.22950000000000001</v>
      </c>
      <c r="C14" s="62">
        <v>0.22420000000000001</v>
      </c>
      <c r="D14" s="62">
        <v>0.2666</v>
      </c>
      <c r="E14" s="62">
        <v>0.246</v>
      </c>
      <c r="F14" s="62">
        <v>0.17019999999999999</v>
      </c>
      <c r="G14" s="62">
        <v>0.1656</v>
      </c>
      <c r="H14" s="62">
        <v>0.30940000000000001</v>
      </c>
      <c r="I14" s="62">
        <v>0.30259999999999998</v>
      </c>
      <c r="J14" s="62">
        <v>0.35489999999999999</v>
      </c>
      <c r="K14" s="62">
        <v>0.32250000000000001</v>
      </c>
      <c r="L14" s="62">
        <v>0.29759999999999998</v>
      </c>
      <c r="M14" s="62">
        <v>0.28939999999999999</v>
      </c>
      <c r="N14" s="62">
        <v>0.314</v>
      </c>
      <c r="O14" s="62">
        <v>0.29199999999999998</v>
      </c>
      <c r="P14" s="62">
        <v>0.1326</v>
      </c>
      <c r="Q14" s="62">
        <v>0.1394</v>
      </c>
      <c r="R14" s="62">
        <v>0.12659999999999999</v>
      </c>
      <c r="S14" s="62">
        <v>0.1188</v>
      </c>
      <c r="T14" s="62">
        <v>0.34329999999999999</v>
      </c>
      <c r="U14" s="62">
        <v>0.33679999999999999</v>
      </c>
      <c r="V14" s="62">
        <v>0.35560000000000003</v>
      </c>
      <c r="W14" s="62">
        <v>0.33789999999999998</v>
      </c>
      <c r="X14" s="62">
        <v>0.29830000000000001</v>
      </c>
      <c r="Y14" s="62">
        <v>0.30330000000000001</v>
      </c>
    </row>
    <row r="15" spans="1:25" ht="15" customHeight="1" x14ac:dyDescent="0.2">
      <c r="A15" s="60" t="s">
        <v>12</v>
      </c>
      <c r="B15" s="62">
        <v>1.8204</v>
      </c>
      <c r="C15" s="62">
        <v>0.14660000000000001</v>
      </c>
      <c r="D15" s="62">
        <v>0.14599999999999999</v>
      </c>
      <c r="E15" s="62">
        <v>0.1525</v>
      </c>
      <c r="F15" s="62">
        <v>0.17699999999999999</v>
      </c>
      <c r="G15" s="62">
        <v>0.1656</v>
      </c>
      <c r="H15" s="62">
        <v>0.17150000000000001</v>
      </c>
      <c r="I15" s="62">
        <v>0.15440000000000001</v>
      </c>
      <c r="J15" s="62">
        <v>0.14599999999999999</v>
      </c>
      <c r="K15" s="62">
        <v>0.15260000000000001</v>
      </c>
      <c r="L15" s="62">
        <v>0.14610000000000001</v>
      </c>
      <c r="M15" s="62">
        <v>0.18529999999999999</v>
      </c>
      <c r="N15" s="62">
        <v>0.17899999999999999</v>
      </c>
      <c r="O15" s="62">
        <v>0.1268</v>
      </c>
      <c r="P15" s="62">
        <v>0.1419</v>
      </c>
      <c r="Q15" s="62">
        <v>0.15409999999999999</v>
      </c>
      <c r="R15" s="62">
        <v>0.14510000000000001</v>
      </c>
      <c r="S15" s="62">
        <v>1.5987</v>
      </c>
      <c r="T15" s="62">
        <v>1.5208999999999999</v>
      </c>
      <c r="U15" s="62">
        <v>0.1109</v>
      </c>
      <c r="V15" s="62">
        <v>0.1072</v>
      </c>
      <c r="W15" s="62">
        <v>0.36459999999999998</v>
      </c>
      <c r="X15" s="62">
        <v>0.34970000000000001</v>
      </c>
      <c r="Y15" s="62">
        <v>1.6504000000000001</v>
      </c>
    </row>
    <row r="16" spans="1:25" ht="15" customHeight="1" x14ac:dyDescent="0.2">
      <c r="A16" s="60" t="s">
        <v>13</v>
      </c>
      <c r="B16" s="62">
        <v>0.36570000000000003</v>
      </c>
      <c r="C16" s="62">
        <v>0.35589999999999999</v>
      </c>
      <c r="D16" s="62">
        <v>2.8792</v>
      </c>
      <c r="E16" s="62">
        <v>2.7911999999999999</v>
      </c>
      <c r="F16" s="62">
        <v>2.8220999999999998</v>
      </c>
      <c r="G16" s="62">
        <v>2.7151999999999998</v>
      </c>
      <c r="H16" s="62">
        <v>2.774</v>
      </c>
      <c r="I16" s="62">
        <v>2.6587999999999998</v>
      </c>
      <c r="J16" s="62">
        <v>2.3725999999999998</v>
      </c>
      <c r="K16" s="62">
        <v>2.1928999999999998</v>
      </c>
      <c r="L16" s="62">
        <v>0.15909999999999999</v>
      </c>
      <c r="M16" s="62">
        <v>0.14510000000000001</v>
      </c>
      <c r="N16" s="62">
        <v>0.24399999999999999</v>
      </c>
      <c r="O16" s="62">
        <v>0.21340000000000001</v>
      </c>
      <c r="P16" s="62">
        <v>0.21540000000000001</v>
      </c>
      <c r="Q16" s="62">
        <v>0.22289999999999999</v>
      </c>
      <c r="R16" s="62">
        <v>0.22720000000000001</v>
      </c>
      <c r="S16" s="62">
        <v>0.2286</v>
      </c>
      <c r="T16" s="62">
        <v>1.6860999999999999</v>
      </c>
      <c r="U16" s="62">
        <v>1.6385000000000001</v>
      </c>
      <c r="V16" s="62">
        <v>0.35659999999999997</v>
      </c>
      <c r="W16" s="62">
        <v>0.33760000000000001</v>
      </c>
      <c r="X16" s="62">
        <v>0.84209999999999996</v>
      </c>
      <c r="Y16" s="62">
        <v>0.7712</v>
      </c>
    </row>
    <row r="17" spans="1:25" ht="15" customHeight="1" x14ac:dyDescent="0.2">
      <c r="A17" s="60" t="s">
        <v>14</v>
      </c>
      <c r="B17" s="62">
        <v>1.5152000000000001</v>
      </c>
      <c r="C17" s="62">
        <v>0.1076</v>
      </c>
      <c r="D17" s="62">
        <v>0.1096</v>
      </c>
      <c r="E17" s="62">
        <v>0.54900000000000004</v>
      </c>
      <c r="F17" s="62">
        <v>0.51690000000000003</v>
      </c>
      <c r="G17" s="62">
        <v>0.29299999999999998</v>
      </c>
      <c r="H17" s="62">
        <v>0.33650000000000002</v>
      </c>
      <c r="I17" s="62">
        <v>0.1331</v>
      </c>
      <c r="J17" s="62">
        <v>0.13350000000000001</v>
      </c>
      <c r="K17" s="62">
        <v>0.15629999999999999</v>
      </c>
      <c r="L17" s="62">
        <v>0.1552</v>
      </c>
      <c r="M17" s="62">
        <v>0.124</v>
      </c>
      <c r="N17" s="62">
        <v>0.15240000000000001</v>
      </c>
      <c r="O17" s="62">
        <v>0.1842</v>
      </c>
      <c r="P17" s="62">
        <v>0.19670000000000001</v>
      </c>
      <c r="Q17" s="62">
        <v>0.1673</v>
      </c>
      <c r="R17" s="62">
        <v>0.16900000000000001</v>
      </c>
      <c r="S17" s="62">
        <v>0.16689999999999999</v>
      </c>
      <c r="T17" s="62">
        <v>0.161</v>
      </c>
      <c r="U17" s="62">
        <v>0.30170000000000002</v>
      </c>
      <c r="V17" s="62">
        <v>0.30940000000000001</v>
      </c>
      <c r="W17" s="62">
        <v>0.33960000000000001</v>
      </c>
      <c r="X17" s="62">
        <v>0.33689999999999998</v>
      </c>
      <c r="Y17" s="62">
        <v>1.3534999999999999</v>
      </c>
    </row>
    <row r="18" spans="1:25" ht="15" customHeight="1" x14ac:dyDescent="0.2">
      <c r="A18" s="60" t="s">
        <v>15</v>
      </c>
      <c r="B18" s="62">
        <v>0.15049999999999999</v>
      </c>
      <c r="C18" s="62">
        <v>0.14560000000000001</v>
      </c>
      <c r="D18" s="62">
        <v>0.1961</v>
      </c>
      <c r="E18" s="62">
        <v>0.18440000000000001</v>
      </c>
      <c r="F18" s="62">
        <v>0.65180000000000005</v>
      </c>
      <c r="G18" s="62">
        <v>0.55149999999999999</v>
      </c>
      <c r="H18" s="62">
        <v>0.63719999999999999</v>
      </c>
      <c r="I18" s="62">
        <v>0.54300000000000004</v>
      </c>
      <c r="J18" s="62">
        <v>0.55940000000000001</v>
      </c>
      <c r="K18" s="62">
        <v>0.4778</v>
      </c>
      <c r="L18" s="62">
        <v>0.81789999999999996</v>
      </c>
      <c r="M18" s="62">
        <v>0.68640000000000001</v>
      </c>
      <c r="N18" s="62">
        <v>0.79239999999999999</v>
      </c>
      <c r="O18" s="62">
        <v>0.70299999999999996</v>
      </c>
      <c r="P18" s="62">
        <v>2.4274</v>
      </c>
      <c r="Q18" s="62">
        <v>2.3732000000000002</v>
      </c>
      <c r="R18" s="62">
        <v>1.9673</v>
      </c>
      <c r="S18" s="62">
        <v>1.7770999999999999</v>
      </c>
      <c r="T18" s="62">
        <v>0.13350000000000001</v>
      </c>
      <c r="U18" s="62">
        <v>0.1323</v>
      </c>
      <c r="V18" s="62">
        <v>0.52180000000000004</v>
      </c>
      <c r="W18" s="62">
        <v>0.49959999999999999</v>
      </c>
      <c r="X18" s="62">
        <v>0.63919999999999999</v>
      </c>
      <c r="Y18" s="62">
        <v>0.57809999999999995</v>
      </c>
    </row>
    <row r="19" spans="1:25" ht="15" customHeight="1" x14ac:dyDescent="0.2">
      <c r="A19" s="60" t="s">
        <v>16</v>
      </c>
      <c r="B19" s="62">
        <v>0.70650000000000002</v>
      </c>
      <c r="C19" s="62">
        <v>2.6669999999999998</v>
      </c>
      <c r="D19" s="62">
        <v>2.6191</v>
      </c>
      <c r="E19" s="62">
        <v>1.2743</v>
      </c>
      <c r="F19" s="62">
        <v>1.2488999999999999</v>
      </c>
      <c r="G19" s="62">
        <v>1.6074999999999999</v>
      </c>
      <c r="H19" s="62">
        <v>1.5359</v>
      </c>
      <c r="I19" s="62">
        <v>1.0117</v>
      </c>
      <c r="J19" s="62">
        <v>1.0248999999999999</v>
      </c>
      <c r="K19" s="62">
        <v>2.6602000000000001</v>
      </c>
      <c r="L19" s="62">
        <v>2.7025999999999999</v>
      </c>
      <c r="M19" s="62">
        <v>2.0598999999999998</v>
      </c>
      <c r="N19" s="62">
        <v>2.2301000000000002</v>
      </c>
      <c r="O19" s="62">
        <v>0.39090000000000003</v>
      </c>
      <c r="P19" s="62">
        <v>0.38500000000000001</v>
      </c>
      <c r="Q19" s="62">
        <v>0.4214</v>
      </c>
      <c r="R19" s="62">
        <v>0.4274</v>
      </c>
      <c r="S19" s="62">
        <v>0.26540000000000002</v>
      </c>
      <c r="T19" s="62">
        <v>0.25729999999999997</v>
      </c>
      <c r="U19" s="62">
        <v>2.7511999999999999</v>
      </c>
      <c r="V19" s="62">
        <v>2.7290000000000001</v>
      </c>
      <c r="W19" s="62">
        <v>2.6328999999999998</v>
      </c>
      <c r="X19" s="62">
        <v>2.5461</v>
      </c>
      <c r="Y19" s="62">
        <v>0.64500000000000002</v>
      </c>
    </row>
    <row r="20" spans="1:25" ht="15" customHeight="1" x14ac:dyDescent="0.2">
      <c r="A20" s="60" t="s">
        <v>17</v>
      </c>
      <c r="B20" s="62">
        <v>0.11</v>
      </c>
      <c r="C20" s="62">
        <v>0.1042</v>
      </c>
      <c r="D20" s="62">
        <v>0.30220000000000002</v>
      </c>
      <c r="E20" s="62">
        <v>0.27710000000000001</v>
      </c>
      <c r="F20" s="62">
        <v>0.27479999999999999</v>
      </c>
      <c r="G20" s="62">
        <v>0.24929999999999999</v>
      </c>
      <c r="H20" s="62">
        <v>0.2636</v>
      </c>
      <c r="I20" s="62">
        <v>0.24279999999999999</v>
      </c>
      <c r="J20" s="62">
        <v>0.2064</v>
      </c>
      <c r="K20" s="62">
        <v>0.18129999999999999</v>
      </c>
      <c r="L20" s="62">
        <v>0.16950000000000001</v>
      </c>
      <c r="M20" s="62">
        <v>0.1502</v>
      </c>
      <c r="N20" s="62">
        <v>0.19980000000000001</v>
      </c>
      <c r="O20" s="62">
        <v>0.18809999999999999</v>
      </c>
      <c r="P20" s="62">
        <v>0.65269999999999995</v>
      </c>
      <c r="Q20" s="62">
        <v>0.60919999999999996</v>
      </c>
      <c r="R20" s="62">
        <v>0.1681</v>
      </c>
      <c r="S20" s="62">
        <v>0.1605</v>
      </c>
      <c r="T20" s="62">
        <v>0.14460000000000001</v>
      </c>
      <c r="U20" s="62">
        <v>0.14449999999999999</v>
      </c>
      <c r="V20" s="62">
        <v>0.11609999999999999</v>
      </c>
      <c r="W20" s="62">
        <v>0.1149</v>
      </c>
      <c r="X20" s="62">
        <v>0.12479999999999999</v>
      </c>
      <c r="Y20" s="62">
        <v>0.1273</v>
      </c>
    </row>
    <row r="21" spans="1:25" ht="15" customHeight="1" x14ac:dyDescent="0.2">
      <c r="A21" s="60" t="s">
        <v>18</v>
      </c>
      <c r="B21" s="62">
        <v>0.3266</v>
      </c>
      <c r="C21" s="62">
        <v>0.13059999999999999</v>
      </c>
      <c r="D21" s="62">
        <v>0.1358</v>
      </c>
      <c r="E21" s="62">
        <v>0.1368</v>
      </c>
      <c r="F21" s="62">
        <v>0.13550000000000001</v>
      </c>
      <c r="G21" s="62">
        <v>0.1208</v>
      </c>
      <c r="H21" s="62">
        <v>0.12839999999999999</v>
      </c>
      <c r="I21" s="62">
        <v>0.74250000000000005</v>
      </c>
      <c r="J21" s="62">
        <v>0.72</v>
      </c>
      <c r="K21" s="62">
        <v>2.8637000000000001</v>
      </c>
      <c r="L21" s="62">
        <v>2.9129</v>
      </c>
      <c r="M21" s="62">
        <v>2.8675000000000002</v>
      </c>
      <c r="N21" s="62">
        <v>2.8458000000000001</v>
      </c>
      <c r="O21" s="62">
        <v>2.8357999999999999</v>
      </c>
      <c r="P21" s="62">
        <v>2.8397000000000001</v>
      </c>
      <c r="Q21" s="62">
        <v>0.31869999999999998</v>
      </c>
      <c r="R21" s="62">
        <v>0.31240000000000001</v>
      </c>
      <c r="S21" s="62">
        <v>0.1341</v>
      </c>
      <c r="T21" s="62">
        <v>0.13589999999999999</v>
      </c>
      <c r="U21" s="62">
        <v>0.16850000000000001</v>
      </c>
      <c r="V21" s="62">
        <v>0.17580000000000001</v>
      </c>
      <c r="W21" s="62">
        <v>0.21379999999999999</v>
      </c>
      <c r="X21" s="62">
        <v>0.21879999999999999</v>
      </c>
      <c r="Y21" s="62">
        <v>0.2959</v>
      </c>
    </row>
    <row r="22" spans="1:25" ht="15" customHeight="1" x14ac:dyDescent="0.2">
      <c r="A22" s="60" t="s">
        <v>19</v>
      </c>
      <c r="B22" s="62">
        <v>0.86739999999999995</v>
      </c>
      <c r="C22" s="62">
        <v>0.71630000000000005</v>
      </c>
      <c r="D22" s="62">
        <v>0.66820000000000002</v>
      </c>
      <c r="E22" s="62">
        <v>0.62209999999999999</v>
      </c>
      <c r="F22" s="62">
        <v>1.7166999999999999</v>
      </c>
      <c r="G22" s="62">
        <v>1.5578000000000001</v>
      </c>
      <c r="H22" s="62">
        <v>1.2119</v>
      </c>
      <c r="I22" s="62">
        <v>1.1033999999999999</v>
      </c>
      <c r="J22" s="62">
        <v>0.92300000000000004</v>
      </c>
      <c r="K22" s="62">
        <v>0.81130000000000002</v>
      </c>
      <c r="L22" s="62">
        <v>0.17799999999999999</v>
      </c>
      <c r="M22" s="62">
        <v>0.16739999999999999</v>
      </c>
      <c r="N22" s="62">
        <v>0.14130000000000001</v>
      </c>
      <c r="O22" s="62">
        <v>0.1341</v>
      </c>
      <c r="P22" s="62">
        <v>0.13420000000000001</v>
      </c>
      <c r="Q22" s="62">
        <v>0.14080000000000001</v>
      </c>
      <c r="R22" s="62">
        <v>0.15290000000000001</v>
      </c>
      <c r="S22" s="62">
        <v>0.1411</v>
      </c>
      <c r="T22" s="62">
        <v>0.1148</v>
      </c>
      <c r="U22" s="62">
        <v>0.11260000000000001</v>
      </c>
      <c r="V22" s="62">
        <v>0.11890000000000001</v>
      </c>
      <c r="W22" s="62">
        <v>0.1173</v>
      </c>
      <c r="X22" s="62">
        <v>0.1052</v>
      </c>
      <c r="Y22" s="62">
        <v>0.10290000000000001</v>
      </c>
    </row>
    <row r="23" spans="1:25" ht="15" customHeight="1" x14ac:dyDescent="0.2">
      <c r="A23" s="60" t="s">
        <v>20</v>
      </c>
      <c r="B23" s="62">
        <v>0.19259999999999999</v>
      </c>
      <c r="C23" s="62">
        <v>0.189</v>
      </c>
      <c r="D23" s="62">
        <v>0.18659999999999999</v>
      </c>
      <c r="E23" s="62">
        <v>0.43269999999999997</v>
      </c>
      <c r="F23" s="62">
        <v>0.41060000000000002</v>
      </c>
      <c r="G23" s="62">
        <v>0.34</v>
      </c>
      <c r="H23" s="62">
        <v>0.32669999999999999</v>
      </c>
      <c r="I23" s="62">
        <v>0.31609999999999999</v>
      </c>
      <c r="J23" s="62">
        <v>0.3014</v>
      </c>
      <c r="K23" s="62">
        <v>2.7985000000000002</v>
      </c>
      <c r="L23" s="62">
        <v>2.7938999999999998</v>
      </c>
      <c r="M23" s="62">
        <v>0.27410000000000001</v>
      </c>
      <c r="N23" s="62">
        <v>0.26950000000000002</v>
      </c>
      <c r="O23" s="62">
        <v>0.11890000000000001</v>
      </c>
      <c r="P23" s="62">
        <v>0.1221</v>
      </c>
      <c r="Q23" s="62">
        <v>0.15409999999999999</v>
      </c>
      <c r="R23" s="62">
        <v>0.1583</v>
      </c>
      <c r="S23" s="62">
        <v>0.84760000000000002</v>
      </c>
      <c r="T23" s="62">
        <v>0.78490000000000004</v>
      </c>
      <c r="U23" s="62">
        <v>0.22750000000000001</v>
      </c>
      <c r="V23" s="62">
        <v>0.22220000000000001</v>
      </c>
      <c r="W23" s="62">
        <v>0.2281</v>
      </c>
      <c r="X23" s="62">
        <v>0.22919999999999999</v>
      </c>
      <c r="Y23" s="62">
        <v>0.17699999999999999</v>
      </c>
    </row>
    <row r="24" spans="1:25" ht="15" customHeight="1" x14ac:dyDescent="0.2">
      <c r="A24" s="60" t="s">
        <v>21</v>
      </c>
      <c r="B24" s="62">
        <v>0.17860000000000001</v>
      </c>
      <c r="C24" s="62">
        <v>0.1656</v>
      </c>
      <c r="D24" s="62">
        <v>0.14610000000000001</v>
      </c>
      <c r="E24" s="62">
        <v>0.1464</v>
      </c>
      <c r="F24" s="62">
        <v>0.1555</v>
      </c>
      <c r="G24" s="62">
        <v>0.15179999999999999</v>
      </c>
      <c r="H24" s="62">
        <v>0.13719999999999999</v>
      </c>
      <c r="I24" s="62">
        <v>0.129</v>
      </c>
      <c r="J24" s="62">
        <v>0.1046</v>
      </c>
      <c r="K24" s="62">
        <v>0.10249999999999999</v>
      </c>
      <c r="L24" s="62">
        <v>9.98E-2</v>
      </c>
      <c r="M24" s="62">
        <v>9.8299999999999998E-2</v>
      </c>
      <c r="N24" s="62">
        <v>0.1036</v>
      </c>
      <c r="O24" s="62">
        <v>9.0200000000000002E-2</v>
      </c>
      <c r="P24" s="62">
        <v>2.8472</v>
      </c>
      <c r="Q24" s="62">
        <v>2.8241999999999998</v>
      </c>
      <c r="R24" s="62">
        <v>2.7265999999999999</v>
      </c>
      <c r="S24" s="62">
        <v>2.6055000000000001</v>
      </c>
      <c r="T24" s="62">
        <v>1.5125999999999999</v>
      </c>
      <c r="U24" s="62">
        <v>1.3133999999999999</v>
      </c>
      <c r="V24" s="62">
        <v>0.33079999999999998</v>
      </c>
      <c r="W24" s="62">
        <v>0.31280000000000002</v>
      </c>
      <c r="X24" s="62">
        <v>0.24510000000000001</v>
      </c>
      <c r="Y24" s="62">
        <v>0.22800000000000001</v>
      </c>
    </row>
    <row r="25" spans="1:25" ht="15" customHeight="1" x14ac:dyDescent="0.2">
      <c r="A25" s="60" t="s">
        <v>22</v>
      </c>
      <c r="B25" s="62">
        <v>5.21E-2</v>
      </c>
      <c r="C25" s="62">
        <v>2.8769</v>
      </c>
      <c r="D25" s="62">
        <v>2.8643000000000001</v>
      </c>
      <c r="E25" s="62">
        <v>0.27189999999999998</v>
      </c>
      <c r="F25" s="62">
        <v>0.25330000000000003</v>
      </c>
      <c r="G25" s="62">
        <v>0.24979999999999999</v>
      </c>
      <c r="H25" s="62">
        <v>0.2422</v>
      </c>
      <c r="I25" s="62">
        <v>2.6920000000000002</v>
      </c>
      <c r="J25" s="62">
        <v>2.6444999999999999</v>
      </c>
      <c r="K25" s="62">
        <v>0.183</v>
      </c>
      <c r="L25" s="62">
        <v>0.19040000000000001</v>
      </c>
      <c r="M25" s="62">
        <v>0.24410000000000001</v>
      </c>
      <c r="N25" s="62">
        <v>0.2492</v>
      </c>
      <c r="O25" s="62">
        <v>0.43780000000000002</v>
      </c>
      <c r="P25" s="62">
        <v>0.40160000000000001</v>
      </c>
      <c r="Q25" s="62">
        <v>0.4027</v>
      </c>
      <c r="R25" s="62">
        <v>0.39760000000000001</v>
      </c>
      <c r="S25" s="62">
        <v>2.1196999999999999</v>
      </c>
      <c r="T25" s="62">
        <v>2.0979999999999999</v>
      </c>
      <c r="U25" s="62">
        <v>0.1555</v>
      </c>
      <c r="V25" s="62">
        <v>0.17330000000000001</v>
      </c>
      <c r="W25" s="62">
        <v>0.30940000000000001</v>
      </c>
      <c r="X25" s="62">
        <v>0.30559999999999998</v>
      </c>
      <c r="Y25" s="62">
        <v>5.8599999999999999E-2</v>
      </c>
    </row>
    <row r="26" spans="1:25" ht="15" customHeight="1" x14ac:dyDescent="0.2">
      <c r="A26" s="60" t="s">
        <v>23</v>
      </c>
      <c r="B26" s="62">
        <v>2.9022000000000001</v>
      </c>
      <c r="C26" s="62">
        <v>2.6202000000000001</v>
      </c>
      <c r="D26" s="62">
        <v>0.2903</v>
      </c>
      <c r="E26" s="62">
        <v>0.26640000000000003</v>
      </c>
      <c r="F26" s="62">
        <v>0.14660000000000001</v>
      </c>
      <c r="G26" s="62">
        <v>0.13519999999999999</v>
      </c>
      <c r="H26" s="62">
        <v>0.57420000000000004</v>
      </c>
      <c r="I26" s="62">
        <v>0.4955</v>
      </c>
      <c r="J26" s="62">
        <v>0.26429999999999998</v>
      </c>
      <c r="K26" s="62">
        <v>0.2452</v>
      </c>
      <c r="L26" s="62">
        <v>0.16120000000000001</v>
      </c>
      <c r="M26" s="62">
        <v>0.13969999999999999</v>
      </c>
      <c r="N26" s="62">
        <v>3.0828000000000002</v>
      </c>
      <c r="O26" s="62">
        <v>3.0213000000000001</v>
      </c>
      <c r="P26" s="62">
        <v>0.30730000000000002</v>
      </c>
      <c r="Q26" s="62">
        <v>0.28839999999999999</v>
      </c>
      <c r="R26" s="62">
        <v>0.30609999999999998</v>
      </c>
      <c r="S26" s="62">
        <v>0.28420000000000001</v>
      </c>
      <c r="T26" s="62">
        <v>0.12139999999999999</v>
      </c>
      <c r="U26" s="62">
        <v>0.12620000000000001</v>
      </c>
      <c r="V26" s="62">
        <v>0.1055</v>
      </c>
      <c r="W26" s="62">
        <v>0.1075</v>
      </c>
      <c r="X26" s="62">
        <v>0.18690000000000001</v>
      </c>
      <c r="Y26" s="62">
        <v>0.16300000000000001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2.75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2.5488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2.2835999999999999</v>
      </c>
      <c r="R51" t="s">
        <v>319</v>
      </c>
      <c r="S51">
        <v>0.97935713213417475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1.7354000000000001</v>
      </c>
      <c r="R52" t="s">
        <v>320</v>
      </c>
      <c r="S52">
        <v>0.95914039226207548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1.43435</v>
      </c>
      <c r="R53" t="s">
        <v>321</v>
      </c>
      <c r="S53">
        <v>0.95096847071449064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0.67575000000000007</v>
      </c>
      <c r="R54" t="s">
        <v>322</v>
      </c>
      <c r="S54">
        <v>0.20899107463779601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0.31125000000000003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0.18479999999999999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5.1264115721801238</v>
      </c>
      <c r="U59">
        <v>5.1264115721801238</v>
      </c>
      <c r="V59">
        <v>117.3702398728406</v>
      </c>
      <c r="W59">
        <v>1.1629450790261685E-4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0.21838634639130411</v>
      </c>
      <c r="U60">
        <v>4.3677269278260822E-2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5.3447979185714276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0.18200652173912979</v>
      </c>
      <c r="T64">
        <v>0.13073295441377525</v>
      </c>
      <c r="U64">
        <v>1.3922007848386226</v>
      </c>
      <c r="V64">
        <v>0.22260955207312788</v>
      </c>
      <c r="W64">
        <v>-0.15405323619599126</v>
      </c>
      <c r="X64">
        <v>0.51806627967425078</v>
      </c>
      <c r="Y64">
        <v>-0.15405323619599126</v>
      </c>
      <c r="Z64">
        <v>0.51806627967425078</v>
      </c>
    </row>
    <row r="65" spans="18:26" ht="15" customHeight="1" thickBot="1" x14ac:dyDescent="0.25">
      <c r="R65" s="15" t="s">
        <v>340</v>
      </c>
      <c r="S65" s="15">
        <v>1.3166507246376819E-2</v>
      </c>
      <c r="T65" s="15">
        <v>1.2153226345411922E-3</v>
      </c>
      <c r="U65" s="15">
        <v>10.833754652605011</v>
      </c>
      <c r="V65" s="15">
        <v>1.1629450790261655E-4</v>
      </c>
      <c r="W65" s="15">
        <v>1.0042420957587559E-2</v>
      </c>
      <c r="X65" s="15">
        <v>1.6290593535166081E-2</v>
      </c>
      <c r="Y65" s="15">
        <v>1.0042420957587559E-2</v>
      </c>
      <c r="Z65" s="15">
        <v>1.6290593535166081E-2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2429-C03D-4099-9982-48B155B7BE80}">
  <dimension ref="A1:Z68"/>
  <sheetViews>
    <sheetView topLeftCell="A28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5560</v>
      </c>
    </row>
    <row r="3" spans="1:25" ht="15" customHeight="1" x14ac:dyDescent="0.2">
      <c r="A3" s="60" t="s">
        <v>5561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62">
        <v>2.7292000000000001</v>
      </c>
      <c r="C11" s="62">
        <v>2.9152999999999998</v>
      </c>
      <c r="D11" s="62">
        <v>2.8677999999999999</v>
      </c>
      <c r="E11" s="62">
        <v>0.28199999999999997</v>
      </c>
      <c r="F11" s="62">
        <v>0.25190000000000001</v>
      </c>
      <c r="G11" s="62">
        <v>0.5958</v>
      </c>
      <c r="H11" s="62">
        <v>0.55369999999999997</v>
      </c>
      <c r="I11" s="62">
        <v>1.2561</v>
      </c>
      <c r="J11" s="62">
        <v>1.177</v>
      </c>
      <c r="K11" s="62">
        <v>0.60729999999999995</v>
      </c>
      <c r="L11" s="62">
        <v>0.52390000000000003</v>
      </c>
      <c r="M11" s="62">
        <v>0.19689999999999999</v>
      </c>
      <c r="N11" s="62">
        <v>0.19550000000000001</v>
      </c>
      <c r="O11" s="62">
        <v>0.14269999999999999</v>
      </c>
      <c r="P11" s="62">
        <v>0.158</v>
      </c>
      <c r="Q11" s="62">
        <v>0.16189999999999999</v>
      </c>
      <c r="R11" s="62">
        <v>0.15959999999999999</v>
      </c>
      <c r="S11" s="62">
        <v>0.19070000000000001</v>
      </c>
      <c r="T11" s="62">
        <v>0.1769</v>
      </c>
      <c r="U11" s="62">
        <v>0.61460000000000004</v>
      </c>
      <c r="V11" s="62">
        <v>0.57840000000000003</v>
      </c>
      <c r="W11" s="62">
        <v>0.74470000000000003</v>
      </c>
      <c r="X11" s="62">
        <v>0.65820000000000001</v>
      </c>
      <c r="Y11" s="62">
        <v>2.4790999999999999</v>
      </c>
    </row>
    <row r="12" spans="1:25" ht="15" customHeight="1" x14ac:dyDescent="0.2">
      <c r="A12" s="60" t="s">
        <v>9</v>
      </c>
      <c r="B12" s="62">
        <v>0.50580000000000003</v>
      </c>
      <c r="C12" s="62">
        <v>0.44</v>
      </c>
      <c r="D12" s="62">
        <v>0.43690000000000001</v>
      </c>
      <c r="E12" s="62">
        <v>0.40899999999999997</v>
      </c>
      <c r="F12" s="62">
        <v>0.41</v>
      </c>
      <c r="G12" s="62">
        <v>0.377</v>
      </c>
      <c r="H12" s="62">
        <v>0.2389</v>
      </c>
      <c r="I12" s="62">
        <v>0.23169999999999999</v>
      </c>
      <c r="J12" s="62">
        <v>0.23430000000000001</v>
      </c>
      <c r="K12" s="62">
        <v>0.21609999999999999</v>
      </c>
      <c r="L12" s="62">
        <v>0.17680000000000001</v>
      </c>
      <c r="M12" s="62">
        <v>0.17710000000000001</v>
      </c>
      <c r="N12" s="62">
        <v>0.19120000000000001</v>
      </c>
      <c r="O12" s="62">
        <v>0.17499999999999999</v>
      </c>
      <c r="P12" s="62">
        <v>0.1822</v>
      </c>
      <c r="Q12" s="62">
        <v>0.17760000000000001</v>
      </c>
      <c r="R12" s="62">
        <v>0.15970000000000001</v>
      </c>
      <c r="S12" s="62">
        <v>0.15210000000000001</v>
      </c>
      <c r="T12" s="62">
        <v>0.20219999999999999</v>
      </c>
      <c r="U12" s="62">
        <v>0.19339999999999999</v>
      </c>
      <c r="V12" s="62">
        <v>1.7441</v>
      </c>
      <c r="W12" s="62">
        <v>1.5736000000000001</v>
      </c>
      <c r="X12" s="62">
        <v>1.1553</v>
      </c>
      <c r="Y12" s="62">
        <v>1.1181000000000001</v>
      </c>
    </row>
    <row r="13" spans="1:25" ht="15" customHeight="1" x14ac:dyDescent="0.2">
      <c r="A13" s="60" t="s">
        <v>10</v>
      </c>
      <c r="B13" s="62">
        <v>2.4539</v>
      </c>
      <c r="C13" s="62">
        <v>0.77869999999999995</v>
      </c>
      <c r="D13" s="62">
        <v>0.73380000000000001</v>
      </c>
      <c r="E13" s="62">
        <v>0.27689999999999998</v>
      </c>
      <c r="F13" s="62">
        <v>0.24990000000000001</v>
      </c>
      <c r="G13" s="62">
        <v>0.30630000000000002</v>
      </c>
      <c r="H13" s="62">
        <v>0.29170000000000001</v>
      </c>
      <c r="I13" s="62">
        <v>0.311</v>
      </c>
      <c r="J13" s="62">
        <v>0.31580000000000003</v>
      </c>
      <c r="K13" s="62">
        <v>0.217</v>
      </c>
      <c r="L13" s="62">
        <v>0.2185</v>
      </c>
      <c r="M13" s="62">
        <v>0.23169999999999999</v>
      </c>
      <c r="N13" s="62">
        <v>0.23669999999999999</v>
      </c>
      <c r="O13" s="62">
        <v>0.26700000000000002</v>
      </c>
      <c r="P13" s="62">
        <v>0.24990000000000001</v>
      </c>
      <c r="Q13" s="62">
        <v>0.20469999999999999</v>
      </c>
      <c r="R13" s="62">
        <v>0.19689999999999999</v>
      </c>
      <c r="S13" s="62">
        <v>0.17599999999999999</v>
      </c>
      <c r="T13" s="62">
        <v>0.17849999999999999</v>
      </c>
      <c r="U13" s="62">
        <v>0.16950000000000001</v>
      </c>
      <c r="V13" s="62">
        <v>0.1694</v>
      </c>
      <c r="W13" s="62">
        <v>0.16719999999999999</v>
      </c>
      <c r="X13" s="62">
        <v>0.16009999999999999</v>
      </c>
      <c r="Y13" s="62">
        <v>1.9286000000000001</v>
      </c>
    </row>
    <row r="14" spans="1:25" ht="15" customHeight="1" x14ac:dyDescent="0.2">
      <c r="A14" s="60" t="s">
        <v>11</v>
      </c>
      <c r="B14" s="62">
        <v>0.14729999999999999</v>
      </c>
      <c r="C14" s="62">
        <v>0.15359999999999999</v>
      </c>
      <c r="D14" s="62">
        <v>0.1409</v>
      </c>
      <c r="E14" s="62">
        <v>0.1371</v>
      </c>
      <c r="F14" s="62">
        <v>1.3379000000000001</v>
      </c>
      <c r="G14" s="62">
        <v>1.2546999999999999</v>
      </c>
      <c r="H14" s="62">
        <v>0.13700000000000001</v>
      </c>
      <c r="I14" s="62">
        <v>0.14130000000000001</v>
      </c>
      <c r="J14" s="62">
        <v>0.30120000000000002</v>
      </c>
      <c r="K14" s="62">
        <v>0.28899999999999998</v>
      </c>
      <c r="L14" s="62">
        <v>0.30880000000000002</v>
      </c>
      <c r="M14" s="62">
        <v>0.3054</v>
      </c>
      <c r="N14" s="62">
        <v>0.28599999999999998</v>
      </c>
      <c r="O14" s="62">
        <v>0.26879999999999998</v>
      </c>
      <c r="P14" s="62">
        <v>0.1474</v>
      </c>
      <c r="Q14" s="62">
        <v>0.16159999999999999</v>
      </c>
      <c r="R14" s="62">
        <v>0.15609999999999999</v>
      </c>
      <c r="S14" s="62">
        <v>0.14050000000000001</v>
      </c>
      <c r="T14" s="62">
        <v>0.41370000000000001</v>
      </c>
      <c r="U14" s="62">
        <v>0.39810000000000001</v>
      </c>
      <c r="V14" s="62">
        <v>0.22140000000000001</v>
      </c>
      <c r="W14" s="62">
        <v>0.2177</v>
      </c>
      <c r="X14" s="62">
        <v>1.4346000000000001</v>
      </c>
      <c r="Y14" s="62">
        <v>1.4291</v>
      </c>
    </row>
    <row r="15" spans="1:25" ht="15" customHeight="1" x14ac:dyDescent="0.2">
      <c r="A15" s="60" t="s">
        <v>12</v>
      </c>
      <c r="B15" s="62">
        <v>1.8552</v>
      </c>
      <c r="C15" s="62">
        <v>0.15110000000000001</v>
      </c>
      <c r="D15" s="62">
        <v>0.15629999999999999</v>
      </c>
      <c r="E15" s="62">
        <v>0.1391</v>
      </c>
      <c r="F15" s="62">
        <v>0.14599999999999999</v>
      </c>
      <c r="G15" s="62">
        <v>0.14729999999999999</v>
      </c>
      <c r="H15" s="62">
        <v>0.1333</v>
      </c>
      <c r="I15" s="62">
        <v>0.14960000000000001</v>
      </c>
      <c r="J15" s="62">
        <v>0.14729999999999999</v>
      </c>
      <c r="K15" s="62">
        <v>0.1371</v>
      </c>
      <c r="L15" s="62">
        <v>0.15049999999999999</v>
      </c>
      <c r="M15" s="62">
        <v>0.1416</v>
      </c>
      <c r="N15" s="62">
        <v>0.14660000000000001</v>
      </c>
      <c r="O15" s="62">
        <v>0.25530000000000003</v>
      </c>
      <c r="P15" s="62">
        <v>0.26190000000000002</v>
      </c>
      <c r="Q15" s="62">
        <v>0.2858</v>
      </c>
      <c r="R15" s="62">
        <v>0.27450000000000002</v>
      </c>
      <c r="S15" s="62">
        <v>0.60240000000000005</v>
      </c>
      <c r="T15" s="62">
        <v>0.58379999999999999</v>
      </c>
      <c r="U15" s="62">
        <v>0.4854</v>
      </c>
      <c r="V15" s="62">
        <v>0.45760000000000001</v>
      </c>
      <c r="W15" s="62">
        <v>0.57779999999999998</v>
      </c>
      <c r="X15" s="62">
        <v>0.54610000000000003</v>
      </c>
      <c r="Y15" s="62">
        <v>1.6226</v>
      </c>
    </row>
    <row r="16" spans="1:25" ht="15" customHeight="1" x14ac:dyDescent="0.2">
      <c r="A16" s="60" t="s">
        <v>13</v>
      </c>
      <c r="B16" s="62">
        <v>1.6031</v>
      </c>
      <c r="C16" s="62">
        <v>1.4813000000000001</v>
      </c>
      <c r="D16" s="62">
        <v>0.14460000000000001</v>
      </c>
      <c r="E16" s="62">
        <v>0.13250000000000001</v>
      </c>
      <c r="F16" s="62">
        <v>2.0720000000000001</v>
      </c>
      <c r="G16" s="62">
        <v>1.8737999999999999</v>
      </c>
      <c r="H16" s="62">
        <v>0.53720000000000001</v>
      </c>
      <c r="I16" s="62">
        <v>0.35580000000000001</v>
      </c>
      <c r="J16" s="62">
        <v>0.36609999999999998</v>
      </c>
      <c r="K16" s="62">
        <v>0.34970000000000001</v>
      </c>
      <c r="L16" s="62">
        <v>0.33150000000000002</v>
      </c>
      <c r="M16" s="62">
        <v>0.30990000000000001</v>
      </c>
      <c r="N16" s="62">
        <v>0.1389</v>
      </c>
      <c r="O16" s="62">
        <v>0.12479999999999999</v>
      </c>
      <c r="P16" s="62">
        <v>0.1176</v>
      </c>
      <c r="Q16" s="62">
        <v>0.1192</v>
      </c>
      <c r="R16" s="62">
        <v>0.1305</v>
      </c>
      <c r="S16" s="62">
        <v>0.1308</v>
      </c>
      <c r="T16" s="62">
        <v>0.34899999999999998</v>
      </c>
      <c r="U16" s="62">
        <v>0.34610000000000002</v>
      </c>
      <c r="V16" s="62">
        <v>0.3523</v>
      </c>
      <c r="W16" s="62">
        <v>0.34539999999999998</v>
      </c>
      <c r="X16" s="62">
        <v>1.9228000000000001</v>
      </c>
      <c r="Y16" s="62">
        <v>1.7701</v>
      </c>
    </row>
    <row r="17" spans="1:25" ht="15" customHeight="1" x14ac:dyDescent="0.2">
      <c r="A17" s="60" t="s">
        <v>14</v>
      </c>
      <c r="B17" s="62">
        <v>1.5185</v>
      </c>
      <c r="C17" s="62">
        <v>2.0585</v>
      </c>
      <c r="D17" s="62">
        <v>2.1116999999999999</v>
      </c>
      <c r="E17" s="62">
        <v>1.3605</v>
      </c>
      <c r="F17" s="62">
        <v>1.3714</v>
      </c>
      <c r="G17" s="62">
        <v>0.64339999999999997</v>
      </c>
      <c r="H17" s="62">
        <v>0.71840000000000004</v>
      </c>
      <c r="I17" s="62">
        <v>0.2354</v>
      </c>
      <c r="J17" s="62">
        <v>0.24310000000000001</v>
      </c>
      <c r="K17" s="62">
        <v>0.24179999999999999</v>
      </c>
      <c r="L17" s="62">
        <v>0.25919999999999999</v>
      </c>
      <c r="M17" s="62">
        <v>0.21260000000000001</v>
      </c>
      <c r="N17" s="62">
        <v>0.2424</v>
      </c>
      <c r="O17" s="62">
        <v>0.23710000000000001</v>
      </c>
      <c r="P17" s="62">
        <v>0.25040000000000001</v>
      </c>
      <c r="Q17" s="62">
        <v>0.29920000000000002</v>
      </c>
      <c r="R17" s="62">
        <v>0.30120000000000002</v>
      </c>
      <c r="S17" s="62">
        <v>0.27679999999999999</v>
      </c>
      <c r="T17" s="62">
        <v>0.28689999999999999</v>
      </c>
      <c r="U17" s="62">
        <v>0.26029999999999998</v>
      </c>
      <c r="V17" s="62">
        <v>0.26369999999999999</v>
      </c>
      <c r="W17" s="62">
        <v>0.2351</v>
      </c>
      <c r="X17" s="62">
        <v>0.24229999999999999</v>
      </c>
      <c r="Y17" s="62">
        <v>1.2694000000000001</v>
      </c>
    </row>
    <row r="18" spans="1:25" ht="15" customHeight="1" x14ac:dyDescent="0.2">
      <c r="A18" s="60" t="s">
        <v>15</v>
      </c>
      <c r="B18" s="62">
        <v>0.27229999999999999</v>
      </c>
      <c r="C18" s="62">
        <v>0.2571</v>
      </c>
      <c r="D18" s="62">
        <v>1.8298000000000001</v>
      </c>
      <c r="E18" s="62">
        <v>1.7819</v>
      </c>
      <c r="F18" s="62">
        <v>0.16819999999999999</v>
      </c>
      <c r="G18" s="62">
        <v>0.17460000000000001</v>
      </c>
      <c r="H18" s="62">
        <v>0.26939999999999997</v>
      </c>
      <c r="I18" s="62">
        <v>0.26500000000000001</v>
      </c>
      <c r="J18" s="62">
        <v>0.24959999999999999</v>
      </c>
      <c r="K18" s="62">
        <v>0.2208</v>
      </c>
      <c r="L18" s="62">
        <v>0.70899999999999996</v>
      </c>
      <c r="M18" s="62">
        <v>0.66830000000000001</v>
      </c>
      <c r="N18" s="62">
        <v>0.311</v>
      </c>
      <c r="O18" s="62">
        <v>0.29599999999999999</v>
      </c>
      <c r="P18" s="62">
        <v>0.2535</v>
      </c>
      <c r="Q18" s="62">
        <v>0.26550000000000001</v>
      </c>
      <c r="R18" s="62">
        <v>0.33839999999999998</v>
      </c>
      <c r="S18" s="62">
        <v>0.31059999999999999</v>
      </c>
      <c r="T18" s="62">
        <v>0.30409999999999998</v>
      </c>
      <c r="U18" s="62">
        <v>0.2823</v>
      </c>
      <c r="V18" s="62">
        <v>2.7909999999999999</v>
      </c>
      <c r="W18" s="62">
        <v>2.7656000000000001</v>
      </c>
      <c r="X18" s="62">
        <v>0.21690000000000001</v>
      </c>
      <c r="Y18" s="62">
        <v>0.20480000000000001</v>
      </c>
    </row>
    <row r="19" spans="1:25" ht="15" customHeight="1" x14ac:dyDescent="0.2">
      <c r="A19" s="60" t="s">
        <v>16</v>
      </c>
      <c r="B19" s="62">
        <v>0.71909999999999996</v>
      </c>
      <c r="C19" s="62">
        <v>0.1449</v>
      </c>
      <c r="D19" s="62">
        <v>0.15490000000000001</v>
      </c>
      <c r="E19" s="62">
        <v>0.2364</v>
      </c>
      <c r="F19" s="62">
        <v>0.23400000000000001</v>
      </c>
      <c r="G19" s="62">
        <v>0.1318</v>
      </c>
      <c r="H19" s="62">
        <v>0.14430000000000001</v>
      </c>
      <c r="I19" s="62">
        <v>2.8936000000000002</v>
      </c>
      <c r="J19" s="62">
        <v>2.9051</v>
      </c>
      <c r="K19" s="62">
        <v>0.16189999999999999</v>
      </c>
      <c r="L19" s="62">
        <v>0.1671</v>
      </c>
      <c r="M19" s="62">
        <v>0.17249999999999999</v>
      </c>
      <c r="N19" s="62">
        <v>0.18690000000000001</v>
      </c>
      <c r="O19" s="62">
        <v>0.19670000000000001</v>
      </c>
      <c r="P19" s="62">
        <v>0.20599999999999999</v>
      </c>
      <c r="Q19" s="62">
        <v>0.17050000000000001</v>
      </c>
      <c r="R19" s="62">
        <v>0.1953</v>
      </c>
      <c r="S19" s="62">
        <v>0.2979</v>
      </c>
      <c r="T19" s="62">
        <v>0.30280000000000001</v>
      </c>
      <c r="U19" s="62">
        <v>0.2596</v>
      </c>
      <c r="V19" s="62">
        <v>0.248</v>
      </c>
      <c r="W19" s="62">
        <v>2.0989</v>
      </c>
      <c r="X19" s="62">
        <v>2.0848</v>
      </c>
      <c r="Y19" s="62">
        <v>0.61460000000000004</v>
      </c>
    </row>
    <row r="20" spans="1:25" ht="15" customHeight="1" x14ac:dyDescent="0.2">
      <c r="A20" s="60" t="s">
        <v>17</v>
      </c>
      <c r="B20" s="62">
        <v>0.25729999999999997</v>
      </c>
      <c r="C20" s="62">
        <v>0.23530000000000001</v>
      </c>
      <c r="D20" s="62">
        <v>0.16370000000000001</v>
      </c>
      <c r="E20" s="62">
        <v>0.16639999999999999</v>
      </c>
      <c r="F20" s="62">
        <v>0.14760000000000001</v>
      </c>
      <c r="G20" s="62">
        <v>0.14080000000000001</v>
      </c>
      <c r="H20" s="62">
        <v>0.33639999999999998</v>
      </c>
      <c r="I20" s="62">
        <v>0.3236</v>
      </c>
      <c r="J20" s="62">
        <v>0.13009999999999999</v>
      </c>
      <c r="K20" s="62">
        <v>0.12039999999999999</v>
      </c>
      <c r="L20" s="62">
        <v>0.1205</v>
      </c>
      <c r="M20" s="62">
        <v>0.1123</v>
      </c>
      <c r="N20" s="62">
        <v>0.1183</v>
      </c>
      <c r="O20" s="62">
        <v>0.111</v>
      </c>
      <c r="P20" s="62">
        <v>0.12330000000000001</v>
      </c>
      <c r="Q20" s="62">
        <v>0.12280000000000001</v>
      </c>
      <c r="R20" s="62">
        <v>0.21379999999999999</v>
      </c>
      <c r="S20" s="62">
        <v>0.19600000000000001</v>
      </c>
      <c r="T20" s="62">
        <v>0.12</v>
      </c>
      <c r="U20" s="62">
        <v>0.1188</v>
      </c>
      <c r="V20" s="62">
        <v>0.53080000000000005</v>
      </c>
      <c r="W20" s="62">
        <v>0.50349999999999995</v>
      </c>
      <c r="X20" s="62">
        <v>0.28620000000000001</v>
      </c>
      <c r="Y20" s="62">
        <v>0.28910000000000002</v>
      </c>
    </row>
    <row r="21" spans="1:25" ht="15" customHeight="1" x14ac:dyDescent="0.2">
      <c r="A21" s="60" t="s">
        <v>18</v>
      </c>
      <c r="B21" s="62">
        <v>0.32850000000000001</v>
      </c>
      <c r="C21" s="62">
        <v>2.0455000000000001</v>
      </c>
      <c r="D21" s="62">
        <v>2.0105</v>
      </c>
      <c r="E21" s="62">
        <v>0.20399999999999999</v>
      </c>
      <c r="F21" s="62">
        <v>0.18779999999999999</v>
      </c>
      <c r="G21" s="62">
        <v>0.16500000000000001</v>
      </c>
      <c r="H21" s="62">
        <v>0.1757</v>
      </c>
      <c r="I21" s="62">
        <v>0.34350000000000003</v>
      </c>
      <c r="J21" s="62">
        <v>0.34920000000000001</v>
      </c>
      <c r="K21" s="62">
        <v>0.2001</v>
      </c>
      <c r="L21" s="62">
        <v>0.21290000000000001</v>
      </c>
      <c r="M21" s="62">
        <v>0.23019999999999999</v>
      </c>
      <c r="N21" s="62">
        <v>0.2399</v>
      </c>
      <c r="O21" s="62">
        <v>0.153</v>
      </c>
      <c r="P21" s="62">
        <v>0.15260000000000001</v>
      </c>
      <c r="Q21" s="62">
        <v>0.12920000000000001</v>
      </c>
      <c r="R21" s="62">
        <v>0.1389</v>
      </c>
      <c r="S21" s="62">
        <v>0.34520000000000001</v>
      </c>
      <c r="T21" s="62">
        <v>0.36470000000000002</v>
      </c>
      <c r="U21" s="62">
        <v>0.29060000000000002</v>
      </c>
      <c r="V21" s="62">
        <v>0.28239999999999998</v>
      </c>
      <c r="W21" s="62">
        <v>0.63819999999999999</v>
      </c>
      <c r="X21" s="62">
        <v>0.61660000000000004</v>
      </c>
      <c r="Y21" s="62">
        <v>0.30719999999999997</v>
      </c>
    </row>
    <row r="22" spans="1:25" ht="15" customHeight="1" x14ac:dyDescent="0.2">
      <c r="A22" s="60" t="s">
        <v>19</v>
      </c>
      <c r="B22" s="62">
        <v>0.34350000000000003</v>
      </c>
      <c r="C22" s="62">
        <v>0.3085</v>
      </c>
      <c r="D22" s="62">
        <v>1.2813000000000001</v>
      </c>
      <c r="E22" s="62">
        <v>1.2423</v>
      </c>
      <c r="F22" s="62">
        <v>2.5678999999999998</v>
      </c>
      <c r="G22" s="62">
        <v>2.5541999999999998</v>
      </c>
      <c r="H22" s="62">
        <v>1.0763</v>
      </c>
      <c r="I22" s="62">
        <v>1.0024</v>
      </c>
      <c r="J22" s="62">
        <v>0.81989999999999996</v>
      </c>
      <c r="K22" s="62">
        <v>0.77549999999999997</v>
      </c>
      <c r="L22" s="62">
        <v>0.57799999999999996</v>
      </c>
      <c r="M22" s="62">
        <v>0.5514</v>
      </c>
      <c r="N22" s="62">
        <v>0.80120000000000002</v>
      </c>
      <c r="O22" s="62">
        <v>0.75609999999999999</v>
      </c>
      <c r="P22" s="62">
        <v>0.18379999999999999</v>
      </c>
      <c r="Q22" s="62">
        <v>0.18129999999999999</v>
      </c>
      <c r="R22" s="62">
        <v>0.18190000000000001</v>
      </c>
      <c r="S22" s="62">
        <v>0.16370000000000001</v>
      </c>
      <c r="T22" s="62">
        <v>0.32819999999999999</v>
      </c>
      <c r="U22" s="62">
        <v>0.31540000000000001</v>
      </c>
      <c r="V22" s="62">
        <v>0.79459999999999997</v>
      </c>
      <c r="W22" s="62">
        <v>0.74480000000000002</v>
      </c>
      <c r="X22" s="62">
        <v>0.46820000000000001</v>
      </c>
      <c r="Y22" s="62">
        <v>0.4224</v>
      </c>
    </row>
    <row r="23" spans="1:25" ht="15" customHeight="1" x14ac:dyDescent="0.2">
      <c r="A23" s="60" t="s">
        <v>20</v>
      </c>
      <c r="B23" s="62">
        <v>0.19139999999999999</v>
      </c>
      <c r="C23" s="62">
        <v>0.3448</v>
      </c>
      <c r="D23" s="62">
        <v>0.33789999999999998</v>
      </c>
      <c r="E23" s="62">
        <v>0.23319999999999999</v>
      </c>
      <c r="F23" s="62">
        <v>0.22869999999999999</v>
      </c>
      <c r="G23" s="62">
        <v>0.12690000000000001</v>
      </c>
      <c r="H23" s="62">
        <v>0.1552</v>
      </c>
      <c r="I23" s="62">
        <v>0.60919999999999996</v>
      </c>
      <c r="J23" s="62">
        <v>0.58479999999999999</v>
      </c>
      <c r="K23" s="62">
        <v>0.12909999999999999</v>
      </c>
      <c r="L23" s="62">
        <v>0.13189999999999999</v>
      </c>
      <c r="M23" s="62">
        <v>0.1148</v>
      </c>
      <c r="N23" s="62">
        <v>0.13289999999999999</v>
      </c>
      <c r="O23" s="62">
        <v>1.508</v>
      </c>
      <c r="P23" s="62">
        <v>1.4802</v>
      </c>
      <c r="Q23" s="62">
        <v>1.2746999999999999</v>
      </c>
      <c r="R23" s="62">
        <v>1.1826000000000001</v>
      </c>
      <c r="S23" s="62">
        <v>2.2606000000000002</v>
      </c>
      <c r="T23" s="62">
        <v>2.2008999999999999</v>
      </c>
      <c r="U23" s="62">
        <v>0.32719999999999999</v>
      </c>
      <c r="V23" s="62">
        <v>0.31929999999999997</v>
      </c>
      <c r="W23" s="62">
        <v>2.8199000000000001</v>
      </c>
      <c r="X23" s="62">
        <v>2.8163999999999998</v>
      </c>
      <c r="Y23" s="62">
        <v>0.15670000000000001</v>
      </c>
    </row>
    <row r="24" spans="1:25" ht="15" customHeight="1" x14ac:dyDescent="0.2">
      <c r="A24" s="60" t="s">
        <v>21</v>
      </c>
      <c r="B24" s="62">
        <v>1.9855</v>
      </c>
      <c r="C24" s="62">
        <v>1.7589999999999999</v>
      </c>
      <c r="D24" s="62">
        <v>1.5236000000000001</v>
      </c>
      <c r="E24" s="62">
        <v>1.3937999999999999</v>
      </c>
      <c r="F24" s="62">
        <v>0.1125</v>
      </c>
      <c r="G24" s="62">
        <v>0.10920000000000001</v>
      </c>
      <c r="H24" s="62">
        <v>0.12</v>
      </c>
      <c r="I24" s="62">
        <v>0.1167</v>
      </c>
      <c r="J24" s="62">
        <v>0.1203</v>
      </c>
      <c r="K24" s="62">
        <v>0.1144</v>
      </c>
      <c r="L24" s="62">
        <v>0.1047</v>
      </c>
      <c r="M24" s="62">
        <v>9.7799999999999998E-2</v>
      </c>
      <c r="N24" s="62">
        <v>0.38590000000000002</v>
      </c>
      <c r="O24" s="62">
        <v>0.33210000000000001</v>
      </c>
      <c r="P24" s="62">
        <v>0.3674</v>
      </c>
      <c r="Q24" s="62">
        <v>0.3392</v>
      </c>
      <c r="R24" s="62">
        <v>0.33289999999999997</v>
      </c>
      <c r="S24" s="62">
        <v>0.29770000000000002</v>
      </c>
      <c r="T24" s="62">
        <v>2.4893999999999998</v>
      </c>
      <c r="U24" s="62">
        <v>2.3801999999999999</v>
      </c>
      <c r="V24" s="62">
        <v>0.88070000000000004</v>
      </c>
      <c r="W24" s="62">
        <v>0.75570000000000004</v>
      </c>
      <c r="X24" s="62">
        <v>0.42880000000000001</v>
      </c>
      <c r="Y24" s="62">
        <v>0.38579999999999998</v>
      </c>
    </row>
    <row r="25" spans="1:25" ht="15" customHeight="1" x14ac:dyDescent="0.2">
      <c r="A25" s="60" t="s">
        <v>22</v>
      </c>
      <c r="B25" s="62">
        <v>5.3999999999999999E-2</v>
      </c>
      <c r="C25" s="62">
        <v>2.2349000000000001</v>
      </c>
      <c r="D25" s="62">
        <v>2.157</v>
      </c>
      <c r="E25" s="62">
        <v>1.6015999999999999</v>
      </c>
      <c r="F25" s="62">
        <v>1.5276000000000001</v>
      </c>
      <c r="G25" s="62">
        <v>2.3868999999999998</v>
      </c>
      <c r="H25" s="62">
        <v>2.3948999999999998</v>
      </c>
      <c r="I25" s="62">
        <v>1.4723999999999999</v>
      </c>
      <c r="J25" s="62">
        <v>1.3965000000000001</v>
      </c>
      <c r="K25" s="62">
        <v>0.18640000000000001</v>
      </c>
      <c r="L25" s="62">
        <v>0.18459999999999999</v>
      </c>
      <c r="M25" s="62">
        <v>0.15529999999999999</v>
      </c>
      <c r="N25" s="62">
        <v>0.17499999999999999</v>
      </c>
      <c r="O25" s="62">
        <v>0.72360000000000002</v>
      </c>
      <c r="P25" s="62">
        <v>0.6613</v>
      </c>
      <c r="Q25" s="62">
        <v>1.6394</v>
      </c>
      <c r="R25" s="62">
        <v>1.6355999999999999</v>
      </c>
      <c r="S25" s="62">
        <v>0.71430000000000005</v>
      </c>
      <c r="T25" s="62">
        <v>0.66890000000000005</v>
      </c>
      <c r="U25" s="62">
        <v>0.32140000000000002</v>
      </c>
      <c r="V25" s="62">
        <v>0.33739999999999998</v>
      </c>
      <c r="W25" s="62">
        <v>0.1706</v>
      </c>
      <c r="X25" s="62">
        <v>0.1696</v>
      </c>
      <c r="Y25" s="62">
        <v>5.62E-2</v>
      </c>
    </row>
    <row r="26" spans="1:25" ht="15" customHeight="1" x14ac:dyDescent="0.2">
      <c r="A26" s="60" t="s">
        <v>23</v>
      </c>
      <c r="B26" s="62">
        <v>0.37540000000000001</v>
      </c>
      <c r="C26" s="62">
        <v>0.32390000000000002</v>
      </c>
      <c r="D26" s="62">
        <v>0.46350000000000002</v>
      </c>
      <c r="E26" s="62">
        <v>0.43530000000000002</v>
      </c>
      <c r="F26" s="62">
        <v>0.95479999999999998</v>
      </c>
      <c r="G26" s="62">
        <v>0.82079999999999997</v>
      </c>
      <c r="H26" s="62">
        <v>0.76900000000000002</v>
      </c>
      <c r="I26" s="62">
        <v>0.68149999999999999</v>
      </c>
      <c r="J26" s="62">
        <v>1.0478000000000001</v>
      </c>
      <c r="K26" s="62">
        <v>0.93740000000000001</v>
      </c>
      <c r="L26" s="62">
        <v>0.18840000000000001</v>
      </c>
      <c r="M26" s="62">
        <v>0.17219999999999999</v>
      </c>
      <c r="N26" s="62">
        <v>3.0621999999999998</v>
      </c>
      <c r="O26" s="62">
        <v>2.9984000000000002</v>
      </c>
      <c r="P26" s="62">
        <v>0.37180000000000002</v>
      </c>
      <c r="Q26" s="62">
        <v>0.34429999999999999</v>
      </c>
      <c r="R26" s="62">
        <v>0.36470000000000002</v>
      </c>
      <c r="S26" s="62">
        <v>0.33650000000000002</v>
      </c>
      <c r="T26" s="62">
        <v>0.11169999999999999</v>
      </c>
      <c r="U26" s="62">
        <v>0.1139</v>
      </c>
      <c r="V26" s="62">
        <v>0.1028</v>
      </c>
      <c r="W26" s="62">
        <v>0.10340000000000001</v>
      </c>
      <c r="X26" s="62">
        <v>3.0145</v>
      </c>
      <c r="Y26" s="62">
        <v>2.9866999999999999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2.6041499999999997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2.1912500000000001</v>
      </c>
      <c r="R51" t="s">
        <v>319</v>
      </c>
      <c r="S51">
        <v>0.98440095530767313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1.7389000000000001</v>
      </c>
      <c r="R52" t="s">
        <v>320</v>
      </c>
      <c r="S52">
        <v>0.96904524081065957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1.39395</v>
      </c>
      <c r="R53" t="s">
        <v>321</v>
      </c>
      <c r="S53">
        <v>0.96285428897279135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0.66684999999999994</v>
      </c>
      <c r="R54" t="s">
        <v>322</v>
      </c>
      <c r="S54">
        <v>0.18165000226719388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0.31784999999999997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0.17404999999999998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5.1648467855244995</v>
      </c>
      <c r="U59">
        <v>5.1648467855244995</v>
      </c>
      <c r="V59">
        <v>156.52605062816303</v>
      </c>
      <c r="W59">
        <v>5.7884183863500688E-5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0.1649836166183577</v>
      </c>
      <c r="U60">
        <v>3.299672332367154E-2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5.3298304021428571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0.16536231884057973</v>
      </c>
      <c r="T64">
        <v>0.11362993135863071</v>
      </c>
      <c r="U64">
        <v>1.4552707800084375</v>
      </c>
      <c r="V64">
        <v>0.20535662523053305</v>
      </c>
      <c r="W64">
        <v>-0.12673271869451769</v>
      </c>
      <c r="X64">
        <v>0.45745735637567714</v>
      </c>
      <c r="Y64">
        <v>-0.12673271869451769</v>
      </c>
      <c r="Z64">
        <v>0.45745735637567714</v>
      </c>
    </row>
    <row r="65" spans="18:26" ht="15" customHeight="1" thickBot="1" x14ac:dyDescent="0.25">
      <c r="R65" s="15" t="s">
        <v>340</v>
      </c>
      <c r="S65" s="15">
        <v>1.3215772946859904E-2</v>
      </c>
      <c r="T65" s="15">
        <v>1.0563291265064129E-3</v>
      </c>
      <c r="U65" s="15">
        <v>12.511037152377215</v>
      </c>
      <c r="V65" s="15">
        <v>5.7884183863500688E-5</v>
      </c>
      <c r="W65" s="15">
        <v>1.0500392481808944E-2</v>
      </c>
      <c r="X65" s="15">
        <v>1.5931153411910863E-2</v>
      </c>
      <c r="Y65" s="15">
        <v>1.0500392481808944E-2</v>
      </c>
      <c r="Z65" s="15">
        <v>1.5931153411910863E-2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8E699-968E-4933-B9D1-F8D094D2EE06}">
  <dimension ref="A1:Z66"/>
  <sheetViews>
    <sheetView workbookViewId="0">
      <selection activeCell="Y25" activeCellId="15" sqref="B11 B13 B15 B17 B19 B21 B23 B25 Y11 Y13 Y15 Y17 Y19 Y21 Y23 Y25"/>
    </sheetView>
  </sheetViews>
  <sheetFormatPr defaultColWidth="9.140625" defaultRowHeight="15" customHeight="1" x14ac:dyDescent="0.2"/>
  <cols>
    <col min="1" max="1" width="21.71093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5573</v>
      </c>
    </row>
    <row r="3" spans="1:25" ht="15" customHeight="1" x14ac:dyDescent="0.2">
      <c r="A3" t="s">
        <v>5574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2.7774000000000001</v>
      </c>
      <c r="C11" s="2">
        <v>0.2467</v>
      </c>
      <c r="D11" s="2">
        <v>0.2399</v>
      </c>
      <c r="E11" s="2">
        <v>0.34649999999999997</v>
      </c>
      <c r="F11" s="2">
        <v>0.3246</v>
      </c>
      <c r="G11" s="2">
        <v>0.12820000000000001</v>
      </c>
      <c r="H11" s="2">
        <v>0.12470000000000001</v>
      </c>
      <c r="I11" s="2">
        <v>0.32419999999999999</v>
      </c>
      <c r="J11" s="2">
        <v>0.30690000000000001</v>
      </c>
      <c r="K11" s="2">
        <v>0.29609999999999997</v>
      </c>
      <c r="L11" s="2">
        <v>0.27700000000000002</v>
      </c>
      <c r="M11" s="2">
        <v>2.9054000000000002</v>
      </c>
      <c r="N11" s="2">
        <v>2.9184999999999999</v>
      </c>
      <c r="O11" s="2">
        <v>0.2172</v>
      </c>
      <c r="P11" s="2">
        <v>0.22900000000000001</v>
      </c>
      <c r="Q11" s="2">
        <v>0.1303</v>
      </c>
      <c r="R11" s="2">
        <v>0.12280000000000001</v>
      </c>
      <c r="S11" s="2">
        <v>0.19070000000000001</v>
      </c>
      <c r="T11" s="2">
        <v>0.18190000000000001</v>
      </c>
      <c r="U11" s="2">
        <v>0.95209999999999995</v>
      </c>
      <c r="V11" s="2">
        <v>0.89200000000000002</v>
      </c>
      <c r="W11" s="2">
        <v>0.57410000000000005</v>
      </c>
      <c r="X11" s="2">
        <v>0.50749999999999995</v>
      </c>
      <c r="Y11" s="77">
        <v>2.6000999999999999</v>
      </c>
    </row>
    <row r="12" spans="1:25" ht="15" customHeight="1" x14ac:dyDescent="0.2">
      <c r="A12" t="s">
        <v>9</v>
      </c>
      <c r="B12" s="2">
        <v>0.32650000000000001</v>
      </c>
      <c r="C12" s="2">
        <v>0.29389999999999999</v>
      </c>
      <c r="D12" s="2">
        <v>0.3377</v>
      </c>
      <c r="E12" s="2">
        <v>0.31219999999999998</v>
      </c>
      <c r="F12" s="2">
        <v>1.8561000000000001</v>
      </c>
      <c r="G12" s="2">
        <v>1.6424000000000001</v>
      </c>
      <c r="H12" s="2">
        <v>0.14380000000000001</v>
      </c>
      <c r="I12" s="2">
        <v>0.1666</v>
      </c>
      <c r="J12" s="2">
        <v>0.82469999999999999</v>
      </c>
      <c r="K12" s="2">
        <v>0.75570000000000004</v>
      </c>
      <c r="L12" s="2">
        <v>2.7879999999999998</v>
      </c>
      <c r="M12" s="2">
        <v>2.7675000000000001</v>
      </c>
      <c r="N12" s="2">
        <v>0.12889999999999999</v>
      </c>
      <c r="O12" s="2">
        <v>0.1169</v>
      </c>
      <c r="P12" s="2">
        <v>0.24640000000000001</v>
      </c>
      <c r="Q12" s="2">
        <v>0.25</v>
      </c>
      <c r="R12" s="2">
        <v>0.37640000000000001</v>
      </c>
      <c r="S12" s="2">
        <v>0.35010000000000002</v>
      </c>
      <c r="T12" s="2">
        <v>0.13120000000000001</v>
      </c>
      <c r="U12" s="2">
        <v>0.12839999999999999</v>
      </c>
      <c r="V12" s="2">
        <v>0.13919999999999999</v>
      </c>
      <c r="W12" s="2">
        <v>0.14050000000000001</v>
      </c>
      <c r="X12" s="2">
        <v>0.16320000000000001</v>
      </c>
      <c r="Y12" s="2">
        <v>0.16009999999999999</v>
      </c>
    </row>
    <row r="13" spans="1:25" ht="15" customHeight="1" x14ac:dyDescent="0.2">
      <c r="A13" t="s">
        <v>10</v>
      </c>
      <c r="B13" s="77">
        <v>2.4727999999999999</v>
      </c>
      <c r="C13" s="2">
        <v>0.17960000000000001</v>
      </c>
      <c r="D13" s="2">
        <v>0.16289999999999999</v>
      </c>
      <c r="E13" s="2">
        <v>2.8757000000000001</v>
      </c>
      <c r="F13" s="2">
        <v>2.8155999999999999</v>
      </c>
      <c r="G13" s="2">
        <v>2.0901000000000001</v>
      </c>
      <c r="H13" s="2">
        <v>2.0636999999999999</v>
      </c>
      <c r="I13" s="2">
        <v>0.14380000000000001</v>
      </c>
      <c r="J13" s="2">
        <v>0.12709999999999999</v>
      </c>
      <c r="K13" s="2">
        <v>0.12470000000000001</v>
      </c>
      <c r="L13" s="2">
        <v>0.15279999999999999</v>
      </c>
      <c r="M13" s="2">
        <v>0.22800000000000001</v>
      </c>
      <c r="N13" s="2">
        <v>0.23749999999999999</v>
      </c>
      <c r="O13" s="2">
        <v>0.1205</v>
      </c>
      <c r="P13" s="2">
        <v>0.1105</v>
      </c>
      <c r="Q13" s="2">
        <v>0.16500000000000001</v>
      </c>
      <c r="R13" s="2">
        <v>0.16320000000000001</v>
      </c>
      <c r="S13" s="2">
        <v>1.7324999999999999</v>
      </c>
      <c r="T13" s="2">
        <v>1.7226999999999999</v>
      </c>
      <c r="U13" s="2">
        <v>1.8143</v>
      </c>
      <c r="V13" s="2">
        <v>1.7528999999999999</v>
      </c>
      <c r="W13" s="2">
        <v>1.4319</v>
      </c>
      <c r="X13" s="2">
        <v>1.296</v>
      </c>
      <c r="Y13" s="77">
        <v>2.2056</v>
      </c>
    </row>
    <row r="14" spans="1:25" ht="15" customHeight="1" x14ac:dyDescent="0.2">
      <c r="A14" t="s">
        <v>11</v>
      </c>
      <c r="B14" s="2">
        <v>0.18540000000000001</v>
      </c>
      <c r="C14" s="2">
        <v>0.18110000000000001</v>
      </c>
      <c r="D14" s="2">
        <v>0.62129999999999996</v>
      </c>
      <c r="E14" s="2">
        <v>0.59409999999999996</v>
      </c>
      <c r="F14" s="2">
        <v>0.65639999999999998</v>
      </c>
      <c r="G14" s="2">
        <v>0.61699999999999999</v>
      </c>
      <c r="H14" s="2">
        <v>0.90700000000000003</v>
      </c>
      <c r="I14" s="2">
        <v>0.81759999999999999</v>
      </c>
      <c r="J14" s="2">
        <v>0.55189999999999995</v>
      </c>
      <c r="K14" s="2">
        <v>0.50380000000000003</v>
      </c>
      <c r="L14" s="2">
        <v>1.2398</v>
      </c>
      <c r="M14" s="2">
        <v>1.1707000000000001</v>
      </c>
      <c r="N14" s="2">
        <v>0.1832</v>
      </c>
      <c r="O14" s="2">
        <v>0.17760000000000001</v>
      </c>
      <c r="P14" s="2">
        <v>0.69979999999999998</v>
      </c>
      <c r="Q14" s="2">
        <v>0.67589999999999995</v>
      </c>
      <c r="R14" s="2">
        <v>0.68110000000000004</v>
      </c>
      <c r="S14" s="2">
        <v>0.63439999999999996</v>
      </c>
      <c r="T14" s="2">
        <v>0.58089999999999997</v>
      </c>
      <c r="U14" s="2">
        <v>0.54890000000000005</v>
      </c>
      <c r="V14" s="2">
        <v>2.6606999999999998</v>
      </c>
      <c r="W14" s="2">
        <v>2.6253000000000002</v>
      </c>
      <c r="X14" s="2">
        <v>2.1282999999999999</v>
      </c>
      <c r="Y14" s="2">
        <v>2.1448999999999998</v>
      </c>
    </row>
    <row r="15" spans="1:25" ht="15" customHeight="1" x14ac:dyDescent="0.2">
      <c r="A15" t="s">
        <v>12</v>
      </c>
      <c r="B15" s="77">
        <v>1.8252999999999999</v>
      </c>
      <c r="C15" s="2">
        <v>2.6638999999999999</v>
      </c>
      <c r="D15" s="2">
        <v>2.6273</v>
      </c>
      <c r="E15" s="2">
        <v>1.7443</v>
      </c>
      <c r="F15" s="2">
        <v>1.8116000000000001</v>
      </c>
      <c r="G15" s="2">
        <v>2.7845</v>
      </c>
      <c r="H15" s="2">
        <v>2.8142999999999998</v>
      </c>
      <c r="I15" s="2">
        <v>2.6381000000000001</v>
      </c>
      <c r="J15" s="2">
        <v>2.6659999999999999</v>
      </c>
      <c r="K15" s="2">
        <v>1.1935</v>
      </c>
      <c r="L15" s="2">
        <v>1.2376</v>
      </c>
      <c r="M15" s="2">
        <v>0.36480000000000001</v>
      </c>
      <c r="N15" s="2">
        <v>0.34960000000000002</v>
      </c>
      <c r="O15" s="2">
        <v>0.25069999999999998</v>
      </c>
      <c r="P15" s="2">
        <v>0.24460000000000001</v>
      </c>
      <c r="Q15" s="2">
        <v>0.31690000000000002</v>
      </c>
      <c r="R15" s="2">
        <v>0.25390000000000001</v>
      </c>
      <c r="S15" s="2">
        <v>0.19259999999999999</v>
      </c>
      <c r="T15" s="2">
        <v>0.19189999999999999</v>
      </c>
      <c r="U15" s="2">
        <v>0.19719999999999999</v>
      </c>
      <c r="V15" s="2">
        <v>0.1845</v>
      </c>
      <c r="W15" s="2">
        <v>0.3977</v>
      </c>
      <c r="X15" s="2">
        <v>0.36849999999999999</v>
      </c>
      <c r="Y15" s="77">
        <v>1.6558999999999999</v>
      </c>
    </row>
    <row r="16" spans="1:25" ht="15" customHeight="1" x14ac:dyDescent="0.2">
      <c r="A16" t="s">
        <v>13</v>
      </c>
      <c r="B16" s="2">
        <v>0.15029999999999999</v>
      </c>
      <c r="C16" s="2">
        <v>0.13739999999999999</v>
      </c>
      <c r="D16" s="2">
        <v>0.1308</v>
      </c>
      <c r="E16" s="2">
        <v>0.126</v>
      </c>
      <c r="F16" s="2">
        <v>0.13400000000000001</v>
      </c>
      <c r="G16" s="2">
        <v>0.1333</v>
      </c>
      <c r="H16" s="2">
        <v>0.1487</v>
      </c>
      <c r="I16" s="2">
        <v>0.16059999999999999</v>
      </c>
      <c r="J16" s="2">
        <v>0.18690000000000001</v>
      </c>
      <c r="K16" s="2">
        <v>0.18459999999999999</v>
      </c>
      <c r="L16" s="2">
        <v>0.1225</v>
      </c>
      <c r="M16" s="2">
        <v>0.1181</v>
      </c>
      <c r="N16" s="2">
        <v>0.41820000000000002</v>
      </c>
      <c r="O16" s="2">
        <v>0.3785</v>
      </c>
      <c r="P16" s="2">
        <v>0.441</v>
      </c>
      <c r="Q16" s="2">
        <v>0.45129999999999998</v>
      </c>
      <c r="R16" s="2">
        <v>0.60399999999999998</v>
      </c>
      <c r="S16" s="2">
        <v>0.55489999999999995</v>
      </c>
      <c r="T16" s="2">
        <v>0.5181</v>
      </c>
      <c r="U16" s="2">
        <v>0.51439999999999997</v>
      </c>
      <c r="V16" s="2">
        <v>0.49580000000000002</v>
      </c>
      <c r="W16" s="2">
        <v>0.46129999999999999</v>
      </c>
      <c r="X16" s="2">
        <v>0.2006</v>
      </c>
      <c r="Y16" s="2">
        <v>0.20380000000000001</v>
      </c>
    </row>
    <row r="17" spans="1:25" ht="15" customHeight="1" x14ac:dyDescent="0.2">
      <c r="A17" t="s">
        <v>14</v>
      </c>
      <c r="B17" s="77">
        <v>1.3428</v>
      </c>
      <c r="C17" s="2">
        <v>2.8151999999999999</v>
      </c>
      <c r="D17" s="2">
        <v>2.8273999999999999</v>
      </c>
      <c r="E17" s="2">
        <v>2.8229000000000002</v>
      </c>
      <c r="F17" s="2">
        <v>2.8612000000000002</v>
      </c>
      <c r="G17" s="2">
        <v>1.4517</v>
      </c>
      <c r="H17" s="2">
        <v>1.5840000000000001</v>
      </c>
      <c r="I17" s="2">
        <v>0.27289999999999998</v>
      </c>
      <c r="J17" s="2">
        <v>0.30159999999999998</v>
      </c>
      <c r="K17" s="2">
        <v>0.2059</v>
      </c>
      <c r="L17" s="2">
        <v>0.1789</v>
      </c>
      <c r="M17" s="2">
        <v>2.8081</v>
      </c>
      <c r="N17" s="2">
        <v>2.8936000000000002</v>
      </c>
      <c r="O17" s="2">
        <v>0.17580000000000001</v>
      </c>
      <c r="P17" s="2">
        <v>0.16009999999999999</v>
      </c>
      <c r="Q17" s="2">
        <v>0.28399999999999997</v>
      </c>
      <c r="R17" s="2">
        <v>0.29060000000000002</v>
      </c>
      <c r="S17" s="2">
        <v>0.31900000000000001</v>
      </c>
      <c r="T17" s="2">
        <v>0.3246</v>
      </c>
      <c r="U17" s="2">
        <v>0.2586</v>
      </c>
      <c r="V17" s="2">
        <v>0.25929999999999997</v>
      </c>
      <c r="W17" s="2">
        <v>0.42180000000000001</v>
      </c>
      <c r="X17" s="2">
        <v>0.41</v>
      </c>
      <c r="Y17" s="77">
        <v>1.2847</v>
      </c>
    </row>
    <row r="18" spans="1:25" ht="15" customHeight="1" x14ac:dyDescent="0.2">
      <c r="A18" t="s">
        <v>15</v>
      </c>
      <c r="B18" s="2">
        <v>1.3552999999999999</v>
      </c>
      <c r="C18" s="2">
        <v>1.1217999999999999</v>
      </c>
      <c r="D18" s="2">
        <v>0.2601</v>
      </c>
      <c r="E18" s="2">
        <v>0.23549999999999999</v>
      </c>
      <c r="F18" s="2">
        <v>0.2611</v>
      </c>
      <c r="G18" s="2">
        <v>0.2319</v>
      </c>
      <c r="H18" s="2">
        <v>1.0045999999999999</v>
      </c>
      <c r="I18" s="2">
        <v>0.86150000000000004</v>
      </c>
      <c r="J18" s="2">
        <v>1.2141999999999999</v>
      </c>
      <c r="K18" s="2">
        <v>1.0290999999999999</v>
      </c>
      <c r="L18" s="2">
        <v>0.2802</v>
      </c>
      <c r="M18" s="2">
        <v>0.25119999999999998</v>
      </c>
      <c r="N18" s="2">
        <v>0.28989999999999999</v>
      </c>
      <c r="O18" s="2">
        <v>0.25750000000000001</v>
      </c>
      <c r="P18" s="2">
        <v>0.26519999999999999</v>
      </c>
      <c r="Q18" s="2">
        <v>0.24879999999999999</v>
      </c>
      <c r="R18" s="2">
        <v>0.13439999999999999</v>
      </c>
      <c r="S18" s="2">
        <v>0.12039999999999999</v>
      </c>
      <c r="T18" s="2">
        <v>0.15920000000000001</v>
      </c>
      <c r="U18" s="2">
        <v>0.15110000000000001</v>
      </c>
      <c r="V18" s="2">
        <v>0.24110000000000001</v>
      </c>
      <c r="W18" s="2">
        <v>0.23680000000000001</v>
      </c>
      <c r="X18" s="2">
        <v>0.7198</v>
      </c>
      <c r="Y18" s="2">
        <v>0.64080000000000004</v>
      </c>
    </row>
    <row r="19" spans="1:25" ht="15" customHeight="1" x14ac:dyDescent="0.2">
      <c r="A19" t="s">
        <v>16</v>
      </c>
      <c r="B19" s="77">
        <v>0.65969999999999995</v>
      </c>
      <c r="C19" s="2">
        <v>0.38500000000000001</v>
      </c>
      <c r="D19" s="2">
        <v>0.39560000000000001</v>
      </c>
      <c r="E19" s="2">
        <v>0.72260000000000002</v>
      </c>
      <c r="F19" s="2">
        <v>0.72260000000000002</v>
      </c>
      <c r="G19" s="2">
        <v>0.35949999999999999</v>
      </c>
      <c r="H19" s="2">
        <v>0.36230000000000001</v>
      </c>
      <c r="I19" s="2">
        <v>0.47239999999999999</v>
      </c>
      <c r="J19" s="2">
        <v>0.49349999999999999</v>
      </c>
      <c r="K19" s="2">
        <v>0.38600000000000001</v>
      </c>
      <c r="L19" s="2">
        <v>0.41360000000000002</v>
      </c>
      <c r="M19" s="2">
        <v>1.8466</v>
      </c>
      <c r="N19" s="2">
        <v>2.0992000000000002</v>
      </c>
      <c r="O19" s="2">
        <v>2.8683999999999998</v>
      </c>
      <c r="P19" s="2">
        <v>2.8586999999999998</v>
      </c>
      <c r="Q19" s="2">
        <v>2.8613</v>
      </c>
      <c r="R19" s="2">
        <v>2.8451</v>
      </c>
      <c r="S19" s="2">
        <v>0.65169999999999995</v>
      </c>
      <c r="T19" s="2">
        <v>0.66190000000000004</v>
      </c>
      <c r="U19" s="2">
        <v>2.8485</v>
      </c>
      <c r="V19" s="2">
        <v>2.8027000000000002</v>
      </c>
      <c r="W19" s="2">
        <v>0.39529999999999998</v>
      </c>
      <c r="X19" s="2">
        <v>0.39739999999999998</v>
      </c>
      <c r="Y19" s="77">
        <v>0.61280000000000001</v>
      </c>
    </row>
    <row r="20" spans="1:25" ht="15" customHeight="1" x14ac:dyDescent="0.2">
      <c r="A20" t="s">
        <v>17</v>
      </c>
      <c r="B20" s="2">
        <v>0.30730000000000002</v>
      </c>
      <c r="C20" s="2">
        <v>0.27089999999999997</v>
      </c>
      <c r="D20" s="2">
        <v>0.23630000000000001</v>
      </c>
      <c r="E20" s="2">
        <v>0.21779999999999999</v>
      </c>
      <c r="F20" s="2">
        <v>0.11269999999999999</v>
      </c>
      <c r="G20" s="2">
        <v>0.106</v>
      </c>
      <c r="H20" s="2">
        <v>0.33889999999999998</v>
      </c>
      <c r="I20" s="2">
        <v>0.29880000000000001</v>
      </c>
      <c r="J20" s="2">
        <v>0.26019999999999999</v>
      </c>
      <c r="K20" s="2">
        <v>0.24479999999999999</v>
      </c>
      <c r="L20" s="2">
        <v>2.9399000000000002</v>
      </c>
      <c r="M20" s="2">
        <v>2.8656000000000001</v>
      </c>
      <c r="N20" s="2">
        <v>0.65249999999999997</v>
      </c>
      <c r="O20" s="2">
        <v>0.56779999999999997</v>
      </c>
      <c r="P20" s="2">
        <v>0.43269999999999997</v>
      </c>
      <c r="Q20" s="2">
        <v>0.40350000000000003</v>
      </c>
      <c r="R20" s="2">
        <v>0.36909999999999998</v>
      </c>
      <c r="S20" s="2">
        <v>0.3372</v>
      </c>
      <c r="T20" s="2">
        <v>0.55189999999999995</v>
      </c>
      <c r="U20" s="2">
        <v>0.53449999999999998</v>
      </c>
      <c r="V20" s="2">
        <v>0.50460000000000005</v>
      </c>
      <c r="W20" s="2">
        <v>0.48010000000000003</v>
      </c>
      <c r="X20" s="2">
        <v>2.2050999999999998</v>
      </c>
      <c r="Y20" s="2">
        <v>2.1322000000000001</v>
      </c>
    </row>
    <row r="21" spans="1:25" ht="15" customHeight="1" x14ac:dyDescent="0.2">
      <c r="A21" t="s">
        <v>18</v>
      </c>
      <c r="B21" s="77">
        <v>0.30449999999999999</v>
      </c>
      <c r="C21" s="2">
        <v>0.13739999999999999</v>
      </c>
      <c r="D21" s="2">
        <v>0.14499999999999999</v>
      </c>
      <c r="E21" s="2">
        <v>0.1196</v>
      </c>
      <c r="F21" s="2">
        <v>0.12670000000000001</v>
      </c>
      <c r="G21" s="2">
        <v>0.1182</v>
      </c>
      <c r="H21" s="2">
        <v>0.12640000000000001</v>
      </c>
      <c r="I21" s="2">
        <v>0.13489999999999999</v>
      </c>
      <c r="J21" s="2">
        <v>0.1353</v>
      </c>
      <c r="K21" s="2">
        <v>0.44929999999999998</v>
      </c>
      <c r="L21" s="2">
        <v>0.4425</v>
      </c>
      <c r="M21" s="2">
        <v>0.2271</v>
      </c>
      <c r="N21" s="2">
        <v>0.245</v>
      </c>
      <c r="O21" s="2">
        <v>0.68830000000000002</v>
      </c>
      <c r="P21" s="2">
        <v>0.71189999999999998</v>
      </c>
      <c r="Q21" s="2">
        <v>0.23230000000000001</v>
      </c>
      <c r="R21" s="2">
        <v>0.2384</v>
      </c>
      <c r="S21" s="2">
        <v>0.20799999999999999</v>
      </c>
      <c r="T21" s="2">
        <v>0.2412</v>
      </c>
      <c r="U21" s="2">
        <v>0.43169999999999997</v>
      </c>
      <c r="V21" s="2">
        <v>0.41860000000000003</v>
      </c>
      <c r="W21" s="2">
        <v>0.55259999999999998</v>
      </c>
      <c r="X21" s="2">
        <v>0.53900000000000003</v>
      </c>
      <c r="Y21" s="77">
        <v>0.28589999999999999</v>
      </c>
    </row>
    <row r="22" spans="1:25" ht="15" customHeight="1" x14ac:dyDescent="0.2">
      <c r="A22" t="s">
        <v>19</v>
      </c>
      <c r="B22" s="2">
        <v>0.32569999999999999</v>
      </c>
      <c r="C22" s="2">
        <v>0.27860000000000001</v>
      </c>
      <c r="D22" s="2">
        <v>0.28299999999999997</v>
      </c>
      <c r="E22" s="2">
        <v>0.26269999999999999</v>
      </c>
      <c r="F22" s="2">
        <v>0.217</v>
      </c>
      <c r="G22" s="2">
        <v>0.21079999999999999</v>
      </c>
      <c r="H22" s="2">
        <v>0.25619999999999998</v>
      </c>
      <c r="I22" s="2">
        <v>0.23930000000000001</v>
      </c>
      <c r="J22" s="2">
        <v>0.2177</v>
      </c>
      <c r="K22" s="2">
        <v>0.19420000000000001</v>
      </c>
      <c r="L22" s="2">
        <v>0.182</v>
      </c>
      <c r="M22" s="2">
        <v>0.17730000000000001</v>
      </c>
      <c r="N22" s="2">
        <v>0.45119999999999999</v>
      </c>
      <c r="O22" s="2">
        <v>0.41499999999999998</v>
      </c>
      <c r="P22" s="2">
        <v>0.31340000000000001</v>
      </c>
      <c r="Q22" s="2">
        <v>0.30769999999999997</v>
      </c>
      <c r="R22" s="2">
        <v>2.8393000000000002</v>
      </c>
      <c r="S22" s="2">
        <v>2.758</v>
      </c>
      <c r="T22" s="2">
        <v>0.51239999999999997</v>
      </c>
      <c r="U22" s="2">
        <v>0.4793</v>
      </c>
      <c r="V22" s="2">
        <v>0.49509999999999998</v>
      </c>
      <c r="W22" s="2">
        <v>0.46200000000000002</v>
      </c>
      <c r="X22" s="2">
        <v>0.52690000000000003</v>
      </c>
      <c r="Y22" s="2">
        <v>0.48620000000000002</v>
      </c>
    </row>
    <row r="23" spans="1:25" ht="15" customHeight="1" x14ac:dyDescent="0.2">
      <c r="A23" t="s">
        <v>20</v>
      </c>
      <c r="B23" s="77">
        <v>0.17</v>
      </c>
      <c r="C23" s="2">
        <v>0.49790000000000001</v>
      </c>
      <c r="D23" s="2">
        <v>0.49030000000000001</v>
      </c>
      <c r="E23" s="2">
        <v>0.36199999999999999</v>
      </c>
      <c r="F23" s="2">
        <v>0.35749999999999998</v>
      </c>
      <c r="G23" s="2">
        <v>0.38369999999999999</v>
      </c>
      <c r="H23" s="2">
        <v>0.38469999999999999</v>
      </c>
      <c r="I23" s="2">
        <v>1.4481999999999999</v>
      </c>
      <c r="J23" s="2">
        <v>1.4224000000000001</v>
      </c>
      <c r="K23" s="2">
        <v>1.3462000000000001</v>
      </c>
      <c r="L23" s="2">
        <v>1.3173999999999999</v>
      </c>
      <c r="M23" s="2">
        <v>0.92969999999999997</v>
      </c>
      <c r="N23" s="2">
        <v>0.91300000000000003</v>
      </c>
      <c r="O23" s="2">
        <v>0.94850000000000001</v>
      </c>
      <c r="P23" s="2">
        <v>0.92300000000000004</v>
      </c>
      <c r="Q23" s="2">
        <v>0.15809999999999999</v>
      </c>
      <c r="R23" s="2">
        <v>0.15049999999999999</v>
      </c>
      <c r="S23" s="2">
        <v>0.92869999999999997</v>
      </c>
      <c r="T23" s="2">
        <v>0.86450000000000005</v>
      </c>
      <c r="U23" s="2">
        <v>0.91539999999999999</v>
      </c>
      <c r="V23" s="2">
        <v>0.86629999999999996</v>
      </c>
      <c r="W23" s="2">
        <v>0.1278</v>
      </c>
      <c r="X23" s="2">
        <v>0.13350000000000001</v>
      </c>
      <c r="Y23" s="77">
        <v>0.16270000000000001</v>
      </c>
    </row>
    <row r="24" spans="1:25" ht="15" customHeight="1" x14ac:dyDescent="0.2">
      <c r="A24" t="s">
        <v>21</v>
      </c>
      <c r="B24" s="2">
        <v>0.66200000000000003</v>
      </c>
      <c r="C24" s="2">
        <v>0.57320000000000004</v>
      </c>
      <c r="D24" s="2">
        <v>0.49680000000000002</v>
      </c>
      <c r="E24" s="2">
        <v>0.44640000000000002</v>
      </c>
      <c r="F24" s="2">
        <v>2.8957999999999999</v>
      </c>
      <c r="G24" s="2">
        <v>2.8189000000000002</v>
      </c>
      <c r="H24" s="2">
        <v>0.38109999999999999</v>
      </c>
      <c r="I24" s="2">
        <v>0.33629999999999999</v>
      </c>
      <c r="J24" s="2">
        <v>2.4849999999999999</v>
      </c>
      <c r="K24" s="2">
        <v>2.2641</v>
      </c>
      <c r="L24" s="2">
        <v>0.22259999999999999</v>
      </c>
      <c r="M24" s="2">
        <v>0.21929999999999999</v>
      </c>
      <c r="N24" s="2">
        <v>0.1065</v>
      </c>
      <c r="O24" s="2">
        <v>9.7799999999999998E-2</v>
      </c>
      <c r="P24" s="2">
        <v>0.1195</v>
      </c>
      <c r="Q24" s="2">
        <v>0.124</v>
      </c>
      <c r="R24" s="2">
        <v>0.16109999999999999</v>
      </c>
      <c r="S24" s="2">
        <v>0.1459</v>
      </c>
      <c r="T24" s="2">
        <v>0.1736</v>
      </c>
      <c r="U24" s="2">
        <v>0.1646</v>
      </c>
      <c r="V24" s="2">
        <v>0.37909999999999999</v>
      </c>
      <c r="W24" s="2">
        <v>0.33339999999999997</v>
      </c>
      <c r="X24" s="2">
        <v>0.24210000000000001</v>
      </c>
      <c r="Y24" s="2">
        <v>0.22189999999999999</v>
      </c>
    </row>
    <row r="25" spans="1:25" ht="15" customHeight="1" x14ac:dyDescent="0.2">
      <c r="A25" t="s">
        <v>22</v>
      </c>
      <c r="B25" s="77">
        <v>5.4600000000000003E-2</v>
      </c>
      <c r="C25" s="2">
        <v>0.36880000000000002</v>
      </c>
      <c r="D25" s="2">
        <v>0.3705</v>
      </c>
      <c r="E25" s="2">
        <v>0.22900000000000001</v>
      </c>
      <c r="F25" s="2">
        <v>0.22520000000000001</v>
      </c>
      <c r="G25" s="2">
        <v>0.92730000000000001</v>
      </c>
      <c r="H25" s="2">
        <v>0.92600000000000005</v>
      </c>
      <c r="I25" s="2">
        <v>1.3078000000000001</v>
      </c>
      <c r="J25" s="2">
        <v>1.24</v>
      </c>
      <c r="K25" s="2">
        <v>0.54849999999999999</v>
      </c>
      <c r="L25" s="2">
        <v>0.48220000000000002</v>
      </c>
      <c r="M25" s="2">
        <v>0.53220000000000001</v>
      </c>
      <c r="N25" s="2">
        <v>0.51839999999999997</v>
      </c>
      <c r="O25" s="2">
        <v>0.1588</v>
      </c>
      <c r="P25" s="2">
        <v>0.16950000000000001</v>
      </c>
      <c r="Q25" s="2">
        <v>0.1779</v>
      </c>
      <c r="R25" s="2">
        <v>0.18340000000000001</v>
      </c>
      <c r="S25" s="2">
        <v>1.0405</v>
      </c>
      <c r="T25" s="2">
        <v>1.0133000000000001</v>
      </c>
      <c r="U25" s="2">
        <v>0.128</v>
      </c>
      <c r="V25" s="2">
        <v>0.1409</v>
      </c>
      <c r="W25" s="2">
        <v>0.66469999999999996</v>
      </c>
      <c r="X25" s="2">
        <v>0.62709999999999999</v>
      </c>
      <c r="Y25" s="77">
        <v>5.67E-2</v>
      </c>
    </row>
    <row r="26" spans="1:25" ht="15" customHeight="1" x14ac:dyDescent="0.2">
      <c r="A26" t="s">
        <v>23</v>
      </c>
      <c r="B26" s="2">
        <v>3.0323000000000002</v>
      </c>
      <c r="C26" s="2">
        <v>3.0034000000000001</v>
      </c>
      <c r="D26" s="2">
        <v>0.379</v>
      </c>
      <c r="E26" s="2">
        <v>0.35370000000000001</v>
      </c>
      <c r="F26" s="2">
        <v>0.28360000000000002</v>
      </c>
      <c r="G26" s="2">
        <v>0.25059999999999999</v>
      </c>
      <c r="H26" s="2">
        <v>3.0360999999999998</v>
      </c>
      <c r="I26" s="2">
        <v>2.9209999999999998</v>
      </c>
      <c r="J26" s="2">
        <v>0.1424</v>
      </c>
      <c r="K26" s="2">
        <v>0.13780000000000001</v>
      </c>
      <c r="L26" s="2">
        <v>0.13170000000000001</v>
      </c>
      <c r="M26" s="2">
        <v>0.13100000000000001</v>
      </c>
      <c r="N26" s="2">
        <v>0.25159999999999999</v>
      </c>
      <c r="O26" s="2">
        <v>0.2356</v>
      </c>
      <c r="P26" s="2">
        <v>1.0431999999999999</v>
      </c>
      <c r="Q26" s="2">
        <v>0.97389999999999999</v>
      </c>
      <c r="R26" s="2">
        <v>1.306</v>
      </c>
      <c r="S26" s="2">
        <v>1.1820999999999999</v>
      </c>
      <c r="T26" s="2">
        <v>1.1341000000000001</v>
      </c>
      <c r="U26" s="2">
        <v>0.97560000000000002</v>
      </c>
      <c r="V26" s="2">
        <v>1.0354000000000001</v>
      </c>
      <c r="W26" s="2">
        <v>0.94440000000000002</v>
      </c>
      <c r="X26" s="2">
        <v>0.1047</v>
      </c>
      <c r="Y26" s="2">
        <v>9.7299999999999998E-2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2.6887499999999998</v>
      </c>
    </row>
    <row r="51" spans="2:26" ht="15" customHeight="1" x14ac:dyDescent="0.2">
      <c r="B51" t="s">
        <v>208</v>
      </c>
      <c r="C51">
        <v>150</v>
      </c>
      <c r="D51" s="3">
        <f>AVERAGE(B13,Y13)</f>
        <v>2.3391999999999999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1.7405999999999999</v>
      </c>
      <c r="R52" t="s">
        <v>319</v>
      </c>
      <c r="S52">
        <v>0.98788894725034271</v>
      </c>
    </row>
    <row r="53" spans="2:26" ht="15" customHeight="1" x14ac:dyDescent="0.2">
      <c r="B53" t="s">
        <v>210</v>
      </c>
      <c r="C53">
        <v>80</v>
      </c>
      <c r="D53" s="3">
        <f>AVERAGE(B17,Y17)</f>
        <v>1.31375</v>
      </c>
      <c r="R53" t="s">
        <v>320</v>
      </c>
      <c r="S53">
        <v>0.97592457209939032</v>
      </c>
    </row>
    <row r="54" spans="2:26" ht="15" customHeight="1" x14ac:dyDescent="0.2">
      <c r="B54" t="s">
        <v>211</v>
      </c>
      <c r="C54">
        <v>40</v>
      </c>
      <c r="D54" s="3">
        <f>AVERAGE(B19,Y19)</f>
        <v>0.63624999999999998</v>
      </c>
      <c r="R54" t="s">
        <v>321</v>
      </c>
      <c r="S54">
        <v>0.97110948651926843</v>
      </c>
    </row>
    <row r="55" spans="2:26" ht="15" customHeight="1" x14ac:dyDescent="0.2">
      <c r="B55" t="s">
        <v>212</v>
      </c>
      <c r="C55">
        <v>20</v>
      </c>
      <c r="D55" s="3">
        <f>AVERAGE(B21,Y21)</f>
        <v>0.29520000000000002</v>
      </c>
      <c r="R55" t="s">
        <v>322</v>
      </c>
      <c r="S55">
        <v>0.16908185150528152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0.16635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5.7943701146005857</v>
      </c>
      <c r="U60">
        <v>5.7943701146005857</v>
      </c>
      <c r="V60">
        <v>202.68062859117046</v>
      </c>
      <c r="W60">
        <v>3.0802432220101914E-5</v>
      </c>
    </row>
    <row r="61" spans="2:26" ht="15" customHeight="1" x14ac:dyDescent="0.2">
      <c r="R61" t="s">
        <v>326</v>
      </c>
      <c r="S61">
        <v>5</v>
      </c>
      <c r="T61">
        <v>0.14294336254227036</v>
      </c>
      <c r="U61">
        <v>2.8588672508454073E-2</v>
      </c>
    </row>
    <row r="62" spans="2:26" ht="15" customHeight="1" thickBot="1" x14ac:dyDescent="0.25">
      <c r="R62" s="15" t="s">
        <v>327</v>
      </c>
      <c r="S62" s="15">
        <v>6</v>
      </c>
      <c r="T62" s="15">
        <v>5.9373134771428564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0.11161159420289812</v>
      </c>
      <c r="T65">
        <v>0.10576800958292731</v>
      </c>
      <c r="U65">
        <v>1.055249074299627</v>
      </c>
      <c r="V65">
        <v>0.33960941010639134</v>
      </c>
      <c r="W65">
        <v>-0.16027373002238254</v>
      </c>
      <c r="X65">
        <v>0.38349691842817879</v>
      </c>
      <c r="Y65">
        <v>-0.16027373002238254</v>
      </c>
      <c r="Z65">
        <v>0.38349691842817879</v>
      </c>
    </row>
    <row r="66" spans="18:26" ht="15" customHeight="1" thickBot="1" x14ac:dyDescent="0.25">
      <c r="R66" s="15" t="s">
        <v>340</v>
      </c>
      <c r="S66" s="15">
        <v>1.3998031400966188E-2</v>
      </c>
      <c r="T66" s="15">
        <v>9.832429522678703E-4</v>
      </c>
      <c r="U66" s="15">
        <v>14.236594697861234</v>
      </c>
      <c r="V66" s="15">
        <v>3.080243222010186E-5</v>
      </c>
      <c r="W66" s="15">
        <v>1.1470524927848978E-2</v>
      </c>
      <c r="X66" s="15">
        <v>1.6525537874083399E-2</v>
      </c>
      <c r="Y66" s="15">
        <v>1.1470524927848978E-2</v>
      </c>
      <c r="Z66" s="15">
        <v>1.6525537874083399E-2</v>
      </c>
    </row>
  </sheetData>
  <pageMargins left="0.75" right="0.75" top="1" bottom="1" header="0.5" footer="0.5"/>
  <pageSetup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3665E-81B1-4AB5-A1B0-61152E6D1917}">
  <dimension ref="A1:Z66"/>
  <sheetViews>
    <sheetView topLeftCell="A7" workbookViewId="0">
      <selection activeCell="Y25" activeCellId="15" sqref="B11 B13 B15 B17 B19 B21 B23 B25 Y11 Y13 Y15 Y17 Y19 Y21 Y23 Y25"/>
    </sheetView>
  </sheetViews>
  <sheetFormatPr defaultColWidth="9.140625" defaultRowHeight="15" customHeight="1" x14ac:dyDescent="0.2"/>
  <cols>
    <col min="1" max="1" width="21.71093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5575</v>
      </c>
    </row>
    <row r="3" spans="1:25" ht="15" customHeight="1" x14ac:dyDescent="0.2">
      <c r="A3" t="s">
        <v>5576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2.6518999999999999</v>
      </c>
      <c r="C11" s="2">
        <v>0.12690000000000001</v>
      </c>
      <c r="D11" s="2">
        <v>0.12520000000000001</v>
      </c>
      <c r="E11" s="2">
        <v>0.1578</v>
      </c>
      <c r="F11" s="2">
        <v>0.14199999999999999</v>
      </c>
      <c r="G11" s="2">
        <v>0.58230000000000004</v>
      </c>
      <c r="H11" s="2">
        <v>0.5746</v>
      </c>
      <c r="I11" s="2">
        <v>0.54530000000000001</v>
      </c>
      <c r="J11" s="2">
        <v>0.5343</v>
      </c>
      <c r="K11" s="2">
        <v>0.5585</v>
      </c>
      <c r="L11" s="2">
        <v>0.53939999999999999</v>
      </c>
      <c r="M11" s="2">
        <v>1.1715</v>
      </c>
      <c r="N11" s="2">
        <v>1.1464000000000001</v>
      </c>
      <c r="O11" s="2">
        <v>0.96179999999999999</v>
      </c>
      <c r="P11" s="2">
        <v>0.89770000000000005</v>
      </c>
      <c r="Q11" s="2">
        <v>0.95689999999999997</v>
      </c>
      <c r="R11" s="2">
        <v>0.86650000000000005</v>
      </c>
      <c r="S11" s="2">
        <v>0.59209999999999996</v>
      </c>
      <c r="T11" s="2">
        <v>0.57310000000000005</v>
      </c>
      <c r="U11" s="2">
        <v>0.49559999999999998</v>
      </c>
      <c r="V11" s="2">
        <v>0.48770000000000002</v>
      </c>
      <c r="W11" s="2">
        <v>0.44540000000000002</v>
      </c>
      <c r="X11" s="2">
        <v>0.40920000000000001</v>
      </c>
      <c r="Y11" s="77">
        <v>2.4190999999999998</v>
      </c>
    </row>
    <row r="12" spans="1:25" ht="15" customHeight="1" x14ac:dyDescent="0.2">
      <c r="A12" t="s">
        <v>9</v>
      </c>
      <c r="B12" s="2">
        <v>1.3303</v>
      </c>
      <c r="C12" s="2">
        <v>1.0975999999999999</v>
      </c>
      <c r="D12" s="2">
        <v>0.76070000000000004</v>
      </c>
      <c r="E12" s="2">
        <v>0.68140000000000001</v>
      </c>
      <c r="F12" s="2">
        <v>0.75080000000000002</v>
      </c>
      <c r="G12" s="2">
        <v>0.66500000000000004</v>
      </c>
      <c r="H12" s="2">
        <v>0.66800000000000004</v>
      </c>
      <c r="I12" s="2">
        <v>0.60599999999999998</v>
      </c>
      <c r="J12" s="2">
        <v>0.2034</v>
      </c>
      <c r="K12" s="2">
        <v>0.19850000000000001</v>
      </c>
      <c r="L12" s="2">
        <v>0.19969999999999999</v>
      </c>
      <c r="M12" s="2">
        <v>0.19550000000000001</v>
      </c>
      <c r="N12" s="2">
        <v>0.2281</v>
      </c>
      <c r="O12" s="2">
        <v>0.20930000000000001</v>
      </c>
      <c r="P12" s="2">
        <v>0.90529999999999999</v>
      </c>
      <c r="Q12" s="2">
        <v>0.84340000000000004</v>
      </c>
      <c r="R12" s="2">
        <v>0.33389999999999997</v>
      </c>
      <c r="S12" s="2">
        <v>0.30940000000000001</v>
      </c>
      <c r="T12" s="2">
        <v>0.27050000000000002</v>
      </c>
      <c r="U12" s="2">
        <v>0.26500000000000001</v>
      </c>
      <c r="V12" s="2">
        <v>2.6919</v>
      </c>
      <c r="W12" s="2">
        <v>2.7082000000000002</v>
      </c>
      <c r="X12" s="2">
        <v>1.4419999999999999</v>
      </c>
      <c r="Y12" s="2">
        <v>1.3239000000000001</v>
      </c>
    </row>
    <row r="13" spans="1:25" ht="15" customHeight="1" x14ac:dyDescent="0.2">
      <c r="A13" t="s">
        <v>10</v>
      </c>
      <c r="B13" s="77">
        <v>2.3512</v>
      </c>
      <c r="C13" s="2">
        <v>0.2296</v>
      </c>
      <c r="D13" s="2">
        <v>0.2213</v>
      </c>
      <c r="E13" s="2">
        <v>2.8315000000000001</v>
      </c>
      <c r="F13" s="2">
        <v>2.8500999999999999</v>
      </c>
      <c r="G13" s="2">
        <v>0.19819999999999999</v>
      </c>
      <c r="H13" s="2">
        <v>0.2208</v>
      </c>
      <c r="I13" s="2">
        <v>0.24260000000000001</v>
      </c>
      <c r="J13" s="2">
        <v>0.24010000000000001</v>
      </c>
      <c r="K13" s="2">
        <v>1.8213999999999999</v>
      </c>
      <c r="L13" s="2">
        <v>1.823</v>
      </c>
      <c r="M13" s="2">
        <v>0.54549999999999998</v>
      </c>
      <c r="N13" s="2">
        <v>0.5413</v>
      </c>
      <c r="O13" s="2">
        <v>0.2288</v>
      </c>
      <c r="P13" s="2">
        <v>0.22839999999999999</v>
      </c>
      <c r="Q13" s="2">
        <v>0.22389999999999999</v>
      </c>
      <c r="R13" s="2">
        <v>0.22189999999999999</v>
      </c>
      <c r="S13" s="2">
        <v>0.41810000000000003</v>
      </c>
      <c r="T13" s="2">
        <v>0.4022</v>
      </c>
      <c r="U13" s="2">
        <v>0.39939999999999998</v>
      </c>
      <c r="V13" s="2">
        <v>0.39150000000000001</v>
      </c>
      <c r="W13" s="2">
        <v>0.3579</v>
      </c>
      <c r="X13" s="2">
        <v>0.32629999999999998</v>
      </c>
      <c r="Y13" s="77">
        <v>2.0527000000000002</v>
      </c>
    </row>
    <row r="14" spans="1:25" ht="15" customHeight="1" x14ac:dyDescent="0.2">
      <c r="A14" t="s">
        <v>11</v>
      </c>
      <c r="B14" s="2">
        <v>0.25230000000000002</v>
      </c>
      <c r="C14" s="2">
        <v>0.24030000000000001</v>
      </c>
      <c r="D14" s="2">
        <v>0.33</v>
      </c>
      <c r="E14" s="2">
        <v>0.309</v>
      </c>
      <c r="F14" s="2">
        <v>2.8422999999999998</v>
      </c>
      <c r="G14" s="2">
        <v>2.8407</v>
      </c>
      <c r="H14" s="2">
        <v>2.5829</v>
      </c>
      <c r="I14" s="2">
        <v>2.5329999999999999</v>
      </c>
      <c r="J14" s="2">
        <v>0.49490000000000001</v>
      </c>
      <c r="K14" s="2">
        <v>0.45569999999999999</v>
      </c>
      <c r="L14" s="2">
        <v>0.33090000000000003</v>
      </c>
      <c r="M14" s="2">
        <v>0.32629999999999998</v>
      </c>
      <c r="N14" s="2">
        <v>2.8591000000000002</v>
      </c>
      <c r="O14" s="2">
        <v>2.8477999999999999</v>
      </c>
      <c r="P14" s="2">
        <v>2.7907000000000002</v>
      </c>
      <c r="Q14" s="2">
        <v>2.74</v>
      </c>
      <c r="R14" s="2">
        <v>0.49419999999999997</v>
      </c>
      <c r="S14" s="2">
        <v>0.4632</v>
      </c>
      <c r="T14" s="2">
        <v>0.47</v>
      </c>
      <c r="U14" s="2">
        <v>0.46789999999999998</v>
      </c>
      <c r="V14" s="2">
        <v>0.46550000000000002</v>
      </c>
      <c r="W14" s="2">
        <v>0.45300000000000001</v>
      </c>
      <c r="X14" s="2">
        <v>0.32800000000000001</v>
      </c>
      <c r="Y14" s="2">
        <v>0.34889999999999999</v>
      </c>
    </row>
    <row r="15" spans="1:25" ht="15" customHeight="1" x14ac:dyDescent="0.2">
      <c r="A15" t="s">
        <v>12</v>
      </c>
      <c r="B15" s="77">
        <v>1.7653000000000001</v>
      </c>
      <c r="C15" s="2">
        <v>0.35580000000000001</v>
      </c>
      <c r="D15" s="2">
        <v>0.35370000000000001</v>
      </c>
      <c r="E15" s="2">
        <v>0.18490000000000001</v>
      </c>
      <c r="F15" s="2">
        <v>0.19789999999999999</v>
      </c>
      <c r="G15" s="2">
        <v>0.1724</v>
      </c>
      <c r="H15" s="2">
        <v>0.17369999999999999</v>
      </c>
      <c r="I15" s="2">
        <v>0.21299999999999999</v>
      </c>
      <c r="J15" s="2">
        <v>0.20680000000000001</v>
      </c>
      <c r="K15" s="2">
        <v>0.2427</v>
      </c>
      <c r="L15" s="2">
        <v>0.23150000000000001</v>
      </c>
      <c r="M15" s="2">
        <v>0.105</v>
      </c>
      <c r="N15" s="2">
        <v>0.1115</v>
      </c>
      <c r="O15" s="2">
        <v>0.24399999999999999</v>
      </c>
      <c r="P15" s="2">
        <v>0.23080000000000001</v>
      </c>
      <c r="Q15" s="2">
        <v>0.33679999999999999</v>
      </c>
      <c r="R15" s="2">
        <v>0.3448</v>
      </c>
      <c r="S15" s="2">
        <v>0.14949999999999999</v>
      </c>
      <c r="T15" s="2">
        <v>0.14699999999999999</v>
      </c>
      <c r="U15" s="2">
        <v>0.1459</v>
      </c>
      <c r="V15" s="2">
        <v>0.14680000000000001</v>
      </c>
      <c r="W15" s="2">
        <v>0.51259999999999994</v>
      </c>
      <c r="X15" s="2">
        <v>0.49409999999999998</v>
      </c>
      <c r="Y15" s="77">
        <v>1.5007999999999999</v>
      </c>
    </row>
    <row r="16" spans="1:25" ht="15" customHeight="1" x14ac:dyDescent="0.2">
      <c r="A16" t="s">
        <v>13</v>
      </c>
      <c r="B16" s="2">
        <v>0.62</v>
      </c>
      <c r="C16" s="2">
        <v>0.56000000000000005</v>
      </c>
      <c r="D16" s="2">
        <v>0.30380000000000001</v>
      </c>
      <c r="E16" s="2">
        <v>0.3039</v>
      </c>
      <c r="F16" s="2">
        <v>5.7000000000000002E-2</v>
      </c>
      <c r="G16" s="2">
        <v>6.1100000000000002E-2</v>
      </c>
      <c r="H16" s="2">
        <v>2.8929999999999998</v>
      </c>
      <c r="I16" s="2">
        <v>2.8525</v>
      </c>
      <c r="J16" s="2">
        <v>0.95289999999999997</v>
      </c>
      <c r="K16" s="2">
        <v>0.89049999999999996</v>
      </c>
      <c r="L16" s="2">
        <v>0.76029999999999998</v>
      </c>
      <c r="M16" s="2">
        <v>0.73229999999999995</v>
      </c>
      <c r="N16" s="2">
        <v>0.6925</v>
      </c>
      <c r="O16" s="2">
        <v>0.65939999999999999</v>
      </c>
      <c r="P16" s="2">
        <v>0.61680000000000001</v>
      </c>
      <c r="Q16" s="2">
        <v>0.62549999999999994</v>
      </c>
      <c r="R16" s="2">
        <v>0.17369999999999999</v>
      </c>
      <c r="S16" s="2">
        <v>0.15740000000000001</v>
      </c>
      <c r="T16" s="2">
        <v>0.16500000000000001</v>
      </c>
      <c r="U16" s="2">
        <v>0.1615</v>
      </c>
      <c r="V16" s="2">
        <v>2.8323</v>
      </c>
      <c r="W16" s="2">
        <v>2.8151000000000002</v>
      </c>
      <c r="X16" s="2">
        <v>2.2648999999999999</v>
      </c>
      <c r="Y16" s="2">
        <v>2.2214999999999998</v>
      </c>
    </row>
    <row r="17" spans="1:25" ht="15" customHeight="1" x14ac:dyDescent="0.2">
      <c r="A17" t="s">
        <v>14</v>
      </c>
      <c r="B17" s="77">
        <v>1.4381999999999999</v>
      </c>
      <c r="C17" s="2">
        <v>0.89900000000000002</v>
      </c>
      <c r="D17" s="2">
        <v>0.87990000000000002</v>
      </c>
      <c r="E17" s="2">
        <v>1.1539999999999999</v>
      </c>
      <c r="F17" s="2">
        <v>1.1546000000000001</v>
      </c>
      <c r="G17" s="2">
        <v>0.33079999999999998</v>
      </c>
      <c r="H17" s="2">
        <v>0.35730000000000001</v>
      </c>
      <c r="I17" s="2">
        <v>0.41720000000000002</v>
      </c>
      <c r="J17" s="2">
        <v>0.46300000000000002</v>
      </c>
      <c r="K17" s="2">
        <v>0.45329999999999998</v>
      </c>
      <c r="L17" s="2">
        <v>0.4667</v>
      </c>
      <c r="M17" s="2">
        <v>0.59199999999999997</v>
      </c>
      <c r="N17" s="2">
        <v>0.58040000000000003</v>
      </c>
      <c r="O17" s="2">
        <v>0.37240000000000001</v>
      </c>
      <c r="P17" s="2">
        <v>0.39140000000000003</v>
      </c>
      <c r="Q17" s="2">
        <v>0.36780000000000002</v>
      </c>
      <c r="R17" s="2">
        <v>0.36520000000000002</v>
      </c>
      <c r="S17" s="2">
        <v>0.93769999999999998</v>
      </c>
      <c r="T17" s="2">
        <v>0.88800000000000001</v>
      </c>
      <c r="U17" s="2">
        <v>0.71079999999999999</v>
      </c>
      <c r="V17" s="2">
        <v>0.67589999999999995</v>
      </c>
      <c r="W17" s="2">
        <v>0.29139999999999999</v>
      </c>
      <c r="X17" s="2">
        <v>0.29470000000000002</v>
      </c>
      <c r="Y17" s="77">
        <v>1.2701</v>
      </c>
    </row>
    <row r="18" spans="1:25" ht="15" customHeight="1" x14ac:dyDescent="0.2">
      <c r="A18" t="s">
        <v>15</v>
      </c>
      <c r="B18" s="2">
        <v>0.49340000000000001</v>
      </c>
      <c r="C18" s="2">
        <v>0.43830000000000002</v>
      </c>
      <c r="D18" s="2">
        <v>0.42109999999999997</v>
      </c>
      <c r="E18" s="2">
        <v>0.40339999999999998</v>
      </c>
      <c r="F18" s="2">
        <v>2.8632</v>
      </c>
      <c r="G18" s="2">
        <v>2.7572999999999999</v>
      </c>
      <c r="H18" s="2">
        <v>1.6413</v>
      </c>
      <c r="I18" s="2">
        <v>1.4886999999999999</v>
      </c>
      <c r="J18" s="2">
        <v>2.4895999999999998</v>
      </c>
      <c r="K18" s="2">
        <v>2.2054999999999998</v>
      </c>
      <c r="L18" s="2">
        <v>1.6157999999999999</v>
      </c>
      <c r="M18" s="2">
        <v>1.4739</v>
      </c>
      <c r="N18" s="2">
        <v>6.3500000000000001E-2</v>
      </c>
      <c r="O18" s="2">
        <v>5.6800000000000003E-2</v>
      </c>
      <c r="P18" s="2">
        <v>1.8487</v>
      </c>
      <c r="Q18" s="2">
        <v>1.7382</v>
      </c>
      <c r="R18" s="2">
        <v>2.4409000000000001</v>
      </c>
      <c r="S18" s="2">
        <v>2.3309000000000002</v>
      </c>
      <c r="T18" s="2">
        <v>1.9266000000000001</v>
      </c>
      <c r="U18" s="2">
        <v>1.8393999999999999</v>
      </c>
      <c r="V18" s="2">
        <v>5.8999999999999997E-2</v>
      </c>
      <c r="W18" s="2">
        <v>5.4399999999999997E-2</v>
      </c>
      <c r="X18" s="2">
        <v>1.5452999999999999</v>
      </c>
      <c r="Y18" s="2">
        <v>1.4417</v>
      </c>
    </row>
    <row r="19" spans="1:25" ht="15" customHeight="1" x14ac:dyDescent="0.2">
      <c r="A19" t="s">
        <v>16</v>
      </c>
      <c r="B19" s="77">
        <v>0.63719999999999999</v>
      </c>
      <c r="C19" s="2">
        <v>0.28910000000000002</v>
      </c>
      <c r="D19" s="2">
        <v>0.28949999999999998</v>
      </c>
      <c r="E19" s="2">
        <v>2.8527</v>
      </c>
      <c r="F19" s="2">
        <v>2.8652000000000002</v>
      </c>
      <c r="G19" s="2">
        <v>2.2229999999999999</v>
      </c>
      <c r="H19" s="2">
        <v>2.2103999999999999</v>
      </c>
      <c r="I19" s="2">
        <v>2.2376999999999998</v>
      </c>
      <c r="J19" s="2">
        <v>2.2997999999999998</v>
      </c>
      <c r="K19" s="2">
        <v>0.54110000000000003</v>
      </c>
      <c r="L19" s="2">
        <v>0.54069999999999996</v>
      </c>
      <c r="M19" s="2">
        <v>0.73240000000000005</v>
      </c>
      <c r="N19" s="2">
        <v>0.75690000000000002</v>
      </c>
      <c r="O19" s="2">
        <v>0.52439999999999998</v>
      </c>
      <c r="P19" s="2">
        <v>0.53749999999999998</v>
      </c>
      <c r="Q19" s="2">
        <v>2.8214999999999999</v>
      </c>
      <c r="R19" s="2">
        <v>2.8372000000000002</v>
      </c>
      <c r="S19" s="2">
        <v>0.3831</v>
      </c>
      <c r="T19" s="2">
        <v>0.35599999999999998</v>
      </c>
      <c r="U19" s="2">
        <v>0.43609999999999999</v>
      </c>
      <c r="V19" s="2">
        <v>0.4355</v>
      </c>
      <c r="W19" s="2">
        <v>0.41299999999999998</v>
      </c>
      <c r="X19" s="2">
        <v>0.3906</v>
      </c>
      <c r="Y19" s="77">
        <v>0.55479999999999996</v>
      </c>
    </row>
    <row r="20" spans="1:25" ht="15" customHeight="1" x14ac:dyDescent="0.2">
      <c r="A20" t="s">
        <v>17</v>
      </c>
      <c r="B20" s="2">
        <v>0.6411</v>
      </c>
      <c r="C20" s="2">
        <v>0.5988</v>
      </c>
      <c r="D20" s="2">
        <v>0.4128</v>
      </c>
      <c r="E20" s="2">
        <v>0.3947</v>
      </c>
      <c r="F20" s="2">
        <v>2.8654000000000002</v>
      </c>
      <c r="G20" s="2">
        <v>2.8056000000000001</v>
      </c>
      <c r="H20" s="2">
        <v>1.8662000000000001</v>
      </c>
      <c r="I20" s="2">
        <v>1.6926000000000001</v>
      </c>
      <c r="J20" s="2">
        <v>0.45029999999999998</v>
      </c>
      <c r="K20" s="2">
        <v>0.43609999999999999</v>
      </c>
      <c r="L20" s="2">
        <v>0.31219999999999998</v>
      </c>
      <c r="M20" s="2">
        <v>0.2873</v>
      </c>
      <c r="N20" s="2">
        <v>5.96E-2</v>
      </c>
      <c r="O20" s="2">
        <v>5.4199999999999998E-2</v>
      </c>
      <c r="P20" s="2">
        <v>2.2743000000000002</v>
      </c>
      <c r="Q20" s="2">
        <v>2.2198000000000002</v>
      </c>
      <c r="R20" s="2">
        <v>2.1977000000000002</v>
      </c>
      <c r="S20" s="2">
        <v>2.0152000000000001</v>
      </c>
      <c r="T20" s="2">
        <v>1.3576999999999999</v>
      </c>
      <c r="U20" s="2">
        <v>1.3153999999999999</v>
      </c>
      <c r="V20" s="2">
        <v>1.8209</v>
      </c>
      <c r="W20" s="2">
        <v>1.6382000000000001</v>
      </c>
      <c r="X20" s="2">
        <v>2.3469000000000002</v>
      </c>
      <c r="Y20" s="2">
        <v>2.1587999999999998</v>
      </c>
    </row>
    <row r="21" spans="1:25" ht="15" customHeight="1" x14ac:dyDescent="0.2">
      <c r="A21" t="s">
        <v>18</v>
      </c>
      <c r="B21" s="77">
        <v>0.27710000000000001</v>
      </c>
      <c r="C21" s="2">
        <v>0.23169999999999999</v>
      </c>
      <c r="D21" s="2">
        <v>0.22270000000000001</v>
      </c>
      <c r="E21" s="2">
        <v>0.11700000000000001</v>
      </c>
      <c r="F21" s="2">
        <v>0.12889999999999999</v>
      </c>
      <c r="G21" s="2">
        <v>0.5806</v>
      </c>
      <c r="H21" s="2">
        <v>0.55900000000000005</v>
      </c>
      <c r="I21" s="2">
        <v>1.2265999999999999</v>
      </c>
      <c r="J21" s="2">
        <v>1.2822</v>
      </c>
      <c r="K21" s="2">
        <v>0.82120000000000004</v>
      </c>
      <c r="L21" s="2">
        <v>0.80820000000000003</v>
      </c>
      <c r="M21" s="2">
        <v>0.1288</v>
      </c>
      <c r="N21" s="2">
        <v>0.1321</v>
      </c>
      <c r="O21" s="2">
        <v>0.13919999999999999</v>
      </c>
      <c r="P21" s="2">
        <v>0.13819999999999999</v>
      </c>
      <c r="Q21" s="2">
        <v>0.1671</v>
      </c>
      <c r="R21" s="2">
        <v>0.1598</v>
      </c>
      <c r="S21" s="2">
        <v>0.17680000000000001</v>
      </c>
      <c r="T21" s="2">
        <v>0.19259999999999999</v>
      </c>
      <c r="U21" s="2">
        <v>0.12130000000000001</v>
      </c>
      <c r="V21" s="2">
        <v>0.14330000000000001</v>
      </c>
      <c r="W21" s="2">
        <v>0.14499999999999999</v>
      </c>
      <c r="X21" s="2">
        <v>0.15279999999999999</v>
      </c>
      <c r="Y21" s="77">
        <v>0.28039999999999998</v>
      </c>
    </row>
    <row r="22" spans="1:25" ht="15" customHeight="1" x14ac:dyDescent="0.2">
      <c r="A22" t="s">
        <v>19</v>
      </c>
      <c r="B22" s="2">
        <v>2.2006999999999999</v>
      </c>
      <c r="C22" s="2">
        <v>1.8963000000000001</v>
      </c>
      <c r="D22" s="2">
        <v>1.9177</v>
      </c>
      <c r="E22" s="2">
        <v>1.7869999999999999</v>
      </c>
      <c r="F22" s="2">
        <v>1.5535000000000001</v>
      </c>
      <c r="G22" s="2">
        <v>1.4212</v>
      </c>
      <c r="H22" s="2">
        <v>1.2685</v>
      </c>
      <c r="I22" s="2">
        <v>1.1631</v>
      </c>
      <c r="J22" s="2">
        <v>0.33110000000000001</v>
      </c>
      <c r="K22" s="2">
        <v>0.30249999999999999</v>
      </c>
      <c r="L22" s="2">
        <v>0.27850000000000003</v>
      </c>
      <c r="M22" s="2">
        <v>0.27160000000000001</v>
      </c>
      <c r="N22" s="2">
        <v>1.4142999999999999</v>
      </c>
      <c r="O22" s="2">
        <v>1.3622000000000001</v>
      </c>
      <c r="P22" s="2">
        <v>0.61319999999999997</v>
      </c>
      <c r="Q22" s="2">
        <v>0.57679999999999998</v>
      </c>
      <c r="R22" s="2">
        <v>1.1696</v>
      </c>
      <c r="S22" s="2">
        <v>1.1194</v>
      </c>
      <c r="T22" s="2">
        <v>1.1693</v>
      </c>
      <c r="U22" s="2">
        <v>1.117</v>
      </c>
      <c r="V22" s="2">
        <v>2.85</v>
      </c>
      <c r="W22" s="2">
        <v>2.8349000000000002</v>
      </c>
      <c r="X22" s="2">
        <v>2.8010000000000002</v>
      </c>
      <c r="Y22" s="2">
        <v>2.7370999999999999</v>
      </c>
    </row>
    <row r="23" spans="1:25" ht="15" customHeight="1" x14ac:dyDescent="0.2">
      <c r="A23" t="s">
        <v>20</v>
      </c>
      <c r="B23" s="77">
        <v>0.16969999999999999</v>
      </c>
      <c r="C23" s="2">
        <v>0.21290000000000001</v>
      </c>
      <c r="D23" s="2">
        <v>0.19969999999999999</v>
      </c>
      <c r="E23" s="2">
        <v>0.20080000000000001</v>
      </c>
      <c r="F23" s="2">
        <v>0.20630000000000001</v>
      </c>
      <c r="G23" s="2">
        <v>0.55859999999999999</v>
      </c>
      <c r="H23" s="2">
        <v>0.54139999999999999</v>
      </c>
      <c r="I23" s="2">
        <v>0.44719999999999999</v>
      </c>
      <c r="J23" s="2">
        <v>0.45</v>
      </c>
      <c r="K23" s="2">
        <v>2.8614000000000002</v>
      </c>
      <c r="L23" s="2">
        <v>2.8841999999999999</v>
      </c>
      <c r="M23" s="2">
        <v>2.5028000000000001</v>
      </c>
      <c r="N23" s="2">
        <v>2.4535</v>
      </c>
      <c r="O23" s="2">
        <v>0.25219999999999998</v>
      </c>
      <c r="P23" s="2">
        <v>0.23549999999999999</v>
      </c>
      <c r="Q23" s="2">
        <v>0.21659999999999999</v>
      </c>
      <c r="R23" s="2">
        <v>0.22450000000000001</v>
      </c>
      <c r="S23" s="2">
        <v>0.30280000000000001</v>
      </c>
      <c r="T23" s="2">
        <v>0.308</v>
      </c>
      <c r="U23" s="2">
        <v>0.3322</v>
      </c>
      <c r="V23" s="2">
        <v>0.33279999999999998</v>
      </c>
      <c r="W23" s="2">
        <v>1.2466999999999999</v>
      </c>
      <c r="X23" s="2">
        <v>1.1352</v>
      </c>
      <c r="Y23" s="77">
        <v>0.16370000000000001</v>
      </c>
    </row>
    <row r="24" spans="1:25" ht="15" customHeight="1" x14ac:dyDescent="0.2">
      <c r="A24" t="s">
        <v>21</v>
      </c>
      <c r="B24" s="2">
        <v>0.55279999999999996</v>
      </c>
      <c r="C24" s="2">
        <v>0.46889999999999998</v>
      </c>
      <c r="D24" s="2">
        <v>0.39410000000000001</v>
      </c>
      <c r="E24" s="2">
        <v>0.3614</v>
      </c>
      <c r="F24" s="2">
        <v>0.34720000000000001</v>
      </c>
      <c r="G24" s="2">
        <v>0.311</v>
      </c>
      <c r="H24" s="2">
        <v>0.25009999999999999</v>
      </c>
      <c r="I24" s="2">
        <v>0.24149999999999999</v>
      </c>
      <c r="J24" s="2">
        <v>0.35449999999999998</v>
      </c>
      <c r="K24" s="2">
        <v>0.32179999999999997</v>
      </c>
      <c r="L24" s="2">
        <v>0.42020000000000002</v>
      </c>
      <c r="M24" s="2">
        <v>0.38719999999999999</v>
      </c>
      <c r="N24" s="2">
        <v>2.8793000000000002</v>
      </c>
      <c r="O24" s="2">
        <v>2.8149000000000002</v>
      </c>
      <c r="P24" s="2">
        <v>2.1602999999999999</v>
      </c>
      <c r="Q24" s="2">
        <v>1.9686999999999999</v>
      </c>
      <c r="R24" s="2">
        <v>2.2545000000000002</v>
      </c>
      <c r="S24" s="2">
        <v>2.1389</v>
      </c>
      <c r="T24" s="2">
        <v>1.3362000000000001</v>
      </c>
      <c r="U24" s="2">
        <v>1.2353000000000001</v>
      </c>
      <c r="V24" s="2">
        <v>2.8147000000000002</v>
      </c>
      <c r="W24" s="2">
        <v>2.7738</v>
      </c>
      <c r="X24" s="2">
        <v>2.4327999999999999</v>
      </c>
      <c r="Y24" s="2">
        <v>2.2625999999999999</v>
      </c>
    </row>
    <row r="25" spans="1:25" ht="15" customHeight="1" x14ac:dyDescent="0.2">
      <c r="A25" t="s">
        <v>22</v>
      </c>
      <c r="B25" s="77">
        <v>4.7500000000000001E-2</v>
      </c>
      <c r="C25" s="2">
        <v>0.80979999999999996</v>
      </c>
      <c r="D25" s="2">
        <v>0.71730000000000005</v>
      </c>
      <c r="E25" s="2">
        <v>0.83940000000000003</v>
      </c>
      <c r="F25" s="2">
        <v>0.80349999999999999</v>
      </c>
      <c r="G25" s="2">
        <v>0.63470000000000004</v>
      </c>
      <c r="H25" s="2">
        <v>0.63759999999999994</v>
      </c>
      <c r="I25" s="2">
        <v>0.69289999999999996</v>
      </c>
      <c r="J25" s="2">
        <v>0.65549999999999997</v>
      </c>
      <c r="K25" s="2">
        <v>0.56100000000000005</v>
      </c>
      <c r="L25" s="2">
        <v>0.51400000000000001</v>
      </c>
      <c r="M25" s="2">
        <v>0.5605</v>
      </c>
      <c r="N25" s="2">
        <v>0.51490000000000002</v>
      </c>
      <c r="O25" s="2">
        <v>0.46300000000000002</v>
      </c>
      <c r="P25" s="2">
        <v>0.44740000000000002</v>
      </c>
      <c r="Q25" s="2">
        <v>0.33529999999999999</v>
      </c>
      <c r="R25" s="2">
        <v>0.34</v>
      </c>
      <c r="S25" s="2">
        <v>0.27700000000000002</v>
      </c>
      <c r="T25" s="2">
        <v>0.2697</v>
      </c>
      <c r="U25" s="2">
        <v>2.6745999999999999</v>
      </c>
      <c r="V25" s="2">
        <v>2.6339000000000001</v>
      </c>
      <c r="W25" s="2">
        <v>1.9639</v>
      </c>
      <c r="X25" s="2">
        <v>1.8058000000000001</v>
      </c>
      <c r="Y25" s="77">
        <v>6.9199999999999998E-2</v>
      </c>
    </row>
    <row r="26" spans="1:25" ht="15" customHeight="1" x14ac:dyDescent="0.2">
      <c r="A26" t="s">
        <v>23</v>
      </c>
      <c r="B26" s="2">
        <v>0.224</v>
      </c>
      <c r="C26" s="2">
        <v>0.20880000000000001</v>
      </c>
      <c r="D26" s="2">
        <v>0.2387</v>
      </c>
      <c r="E26" s="2">
        <v>0.2185</v>
      </c>
      <c r="F26" s="2">
        <v>1.8966000000000001</v>
      </c>
      <c r="G26" s="2">
        <v>1.6677999999999999</v>
      </c>
      <c r="H26" s="2">
        <v>0.73699999999999999</v>
      </c>
      <c r="I26" s="2">
        <v>0.6794</v>
      </c>
      <c r="J26" s="2">
        <v>0.16850000000000001</v>
      </c>
      <c r="K26" s="2">
        <v>0.15340000000000001</v>
      </c>
      <c r="L26" s="2">
        <v>0.19589999999999999</v>
      </c>
      <c r="M26" s="2">
        <v>0.19639999999999999</v>
      </c>
      <c r="N26" s="2">
        <v>2.5198999999999998</v>
      </c>
      <c r="O26" s="2">
        <v>2.2926000000000002</v>
      </c>
      <c r="P26" s="2">
        <v>0.89200000000000002</v>
      </c>
      <c r="Q26" s="2">
        <v>0.82440000000000002</v>
      </c>
      <c r="R26" s="2">
        <v>0.16439999999999999</v>
      </c>
      <c r="S26" s="2">
        <v>0.157</v>
      </c>
      <c r="T26" s="2">
        <v>0.17269999999999999</v>
      </c>
      <c r="U26" s="2">
        <v>0.16789999999999999</v>
      </c>
      <c r="V26" s="2">
        <v>0.99060000000000004</v>
      </c>
      <c r="W26" s="2">
        <v>0.87360000000000004</v>
      </c>
      <c r="X26" s="2">
        <v>0.54269999999999996</v>
      </c>
      <c r="Y26" s="2">
        <v>0.49869999999999998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2.5354999999999999</v>
      </c>
    </row>
    <row r="51" spans="2:26" ht="15" customHeight="1" x14ac:dyDescent="0.2">
      <c r="B51" t="s">
        <v>208</v>
      </c>
      <c r="C51">
        <v>150</v>
      </c>
      <c r="D51" s="3">
        <f>AVERAGE(B13,Y13)</f>
        <v>2.2019500000000001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1.6330499999999999</v>
      </c>
      <c r="R52" t="s">
        <v>319</v>
      </c>
      <c r="S52">
        <v>0.98556691762831217</v>
      </c>
    </row>
    <row r="53" spans="2:26" ht="15" customHeight="1" x14ac:dyDescent="0.2">
      <c r="B53" t="s">
        <v>210</v>
      </c>
      <c r="C53">
        <v>80</v>
      </c>
      <c r="D53" s="3">
        <f>AVERAGE(B17,Y17)</f>
        <v>1.35415</v>
      </c>
      <c r="R53" t="s">
        <v>320</v>
      </c>
      <c r="S53">
        <v>0.97134214912337224</v>
      </c>
    </row>
    <row r="54" spans="2:26" ht="15" customHeight="1" x14ac:dyDescent="0.2">
      <c r="B54" t="s">
        <v>211</v>
      </c>
      <c r="C54">
        <v>40</v>
      </c>
      <c r="D54" s="3">
        <f>AVERAGE(B19,Y19)</f>
        <v>0.59599999999999997</v>
      </c>
      <c r="R54" t="s">
        <v>321</v>
      </c>
      <c r="S54">
        <v>0.96561057894804669</v>
      </c>
    </row>
    <row r="55" spans="2:26" ht="15" customHeight="1" x14ac:dyDescent="0.2">
      <c r="B55" t="s">
        <v>212</v>
      </c>
      <c r="C55">
        <v>20</v>
      </c>
      <c r="D55" s="3">
        <f>AVERAGE(B21,Y21)</f>
        <v>0.27875</v>
      </c>
      <c r="R55" t="s">
        <v>322</v>
      </c>
      <c r="S55">
        <v>0.17364579516365866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0.16670000000000001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5.1100736891099023</v>
      </c>
      <c r="U60">
        <v>5.1100736891099023</v>
      </c>
      <c r="V60">
        <v>169.47225967938195</v>
      </c>
      <c r="W60">
        <v>4.7696367079513886E-5</v>
      </c>
    </row>
    <row r="61" spans="2:26" ht="15" customHeight="1" x14ac:dyDescent="0.2">
      <c r="R61" t="s">
        <v>326</v>
      </c>
      <c r="S61">
        <v>5</v>
      </c>
      <c r="T61">
        <v>0.15076431089009654</v>
      </c>
      <c r="U61">
        <v>3.0152862178019307E-2</v>
      </c>
    </row>
    <row r="62" spans="2:26" ht="15" customHeight="1" thickBot="1" x14ac:dyDescent="0.25">
      <c r="R62" s="15" t="s">
        <v>327</v>
      </c>
      <c r="S62" s="15">
        <v>6</v>
      </c>
      <c r="T62" s="15">
        <v>5.2608379999999988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0.12554202898550737</v>
      </c>
      <c r="T65">
        <v>0.10862295369607536</v>
      </c>
      <c r="U65">
        <v>1.1557596687783984</v>
      </c>
      <c r="V65">
        <v>0.30000286351884237</v>
      </c>
      <c r="W65">
        <v>-0.15368216271878848</v>
      </c>
      <c r="X65">
        <v>0.40476622068980322</v>
      </c>
      <c r="Y65">
        <v>-0.15368216271878848</v>
      </c>
      <c r="Z65">
        <v>0.40476622068980322</v>
      </c>
    </row>
    <row r="66" spans="18:26" ht="15" customHeight="1" thickBot="1" x14ac:dyDescent="0.25">
      <c r="R66" s="15" t="s">
        <v>340</v>
      </c>
      <c r="S66" s="15">
        <v>1.3145509661835749E-2</v>
      </c>
      <c r="T66" s="15">
        <v>1.0097831480174232E-3</v>
      </c>
      <c r="U66" s="15">
        <v>13.018151162103699</v>
      </c>
      <c r="V66" s="15">
        <v>4.7696367079513886E-5</v>
      </c>
      <c r="W66" s="15">
        <v>1.0549779443610505E-2</v>
      </c>
      <c r="X66" s="15">
        <v>1.5741239880060993E-2</v>
      </c>
      <c r="Y66" s="15">
        <v>1.0549779443610505E-2</v>
      </c>
      <c r="Z66" s="15">
        <v>1.5741239880060993E-2</v>
      </c>
    </row>
  </sheetData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1620-10BB-4597-AC1C-9A66EAE294F8}">
  <dimension ref="A1:Z66"/>
  <sheetViews>
    <sheetView topLeftCell="A4" workbookViewId="0">
      <selection activeCell="B48" sqref="B48:D57"/>
    </sheetView>
  </sheetViews>
  <sheetFormatPr defaultColWidth="9.140625" defaultRowHeight="15" customHeight="1" x14ac:dyDescent="0.2"/>
  <cols>
    <col min="1" max="1" width="21.71093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5577</v>
      </c>
    </row>
    <row r="3" spans="1:25" ht="15" customHeight="1" x14ac:dyDescent="0.2">
      <c r="A3" t="s">
        <v>5578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2.7789000000000001</v>
      </c>
      <c r="C11" s="2">
        <v>0.27260000000000001</v>
      </c>
      <c r="D11" s="2">
        <v>0.27229999999999999</v>
      </c>
      <c r="E11" s="2">
        <v>0.27600000000000002</v>
      </c>
      <c r="F11" s="2">
        <v>0.27479999999999999</v>
      </c>
      <c r="G11" s="2">
        <v>2.3226</v>
      </c>
      <c r="H11" s="2">
        <v>2.2469000000000001</v>
      </c>
      <c r="I11" s="2">
        <v>0.97199999999999998</v>
      </c>
      <c r="J11" s="2">
        <v>0.91379999999999995</v>
      </c>
      <c r="K11" s="2">
        <v>0.42399999999999999</v>
      </c>
      <c r="L11" s="2">
        <v>0.40799999999999997</v>
      </c>
      <c r="M11" s="2">
        <v>0.4405</v>
      </c>
      <c r="N11" s="2">
        <v>0.42970000000000003</v>
      </c>
      <c r="O11" s="2">
        <v>2.8420000000000001</v>
      </c>
      <c r="P11" s="2">
        <v>2.8285999999999998</v>
      </c>
      <c r="Q11" s="2">
        <v>2.2490999999999999</v>
      </c>
      <c r="R11" s="2">
        <v>2.1467000000000001</v>
      </c>
      <c r="S11" s="2">
        <v>0.22220000000000001</v>
      </c>
      <c r="T11" s="2">
        <v>0.2172</v>
      </c>
      <c r="U11" s="2">
        <v>1.8297000000000001</v>
      </c>
      <c r="V11" s="2">
        <v>1.726</v>
      </c>
      <c r="W11" s="2">
        <v>0.58250000000000002</v>
      </c>
      <c r="X11" s="2">
        <v>0.52370000000000005</v>
      </c>
      <c r="Y11" s="77">
        <v>2.2381000000000002</v>
      </c>
    </row>
    <row r="12" spans="1:25" ht="15" customHeight="1" x14ac:dyDescent="0.2">
      <c r="A12" t="s">
        <v>9</v>
      </c>
      <c r="B12" s="2">
        <v>0.1303</v>
      </c>
      <c r="C12" s="2">
        <v>0.13439999999999999</v>
      </c>
      <c r="D12" s="2">
        <v>0.13339999999999999</v>
      </c>
      <c r="E12" s="2">
        <v>0.1439</v>
      </c>
      <c r="F12" s="2">
        <v>0.20300000000000001</v>
      </c>
      <c r="G12" s="2">
        <v>0.1925</v>
      </c>
      <c r="H12" s="2">
        <v>0.16</v>
      </c>
      <c r="I12" s="2">
        <v>0.17519999999999999</v>
      </c>
      <c r="J12" s="2">
        <v>0.1171</v>
      </c>
      <c r="K12" s="2">
        <v>0.10639999999999999</v>
      </c>
      <c r="L12" s="2">
        <v>0.10680000000000001</v>
      </c>
      <c r="M12" s="2">
        <v>0.1154</v>
      </c>
      <c r="N12" s="2">
        <v>0.91700000000000004</v>
      </c>
      <c r="O12" s="2">
        <v>0.7883</v>
      </c>
      <c r="P12" s="2">
        <v>0.12139999999999999</v>
      </c>
      <c r="Q12" s="2">
        <v>0.1229</v>
      </c>
      <c r="R12" s="2">
        <v>0.15720000000000001</v>
      </c>
      <c r="S12" s="2">
        <v>0.14829999999999999</v>
      </c>
      <c r="T12" s="2">
        <v>0.11360000000000001</v>
      </c>
      <c r="U12" s="2">
        <v>0.1084</v>
      </c>
      <c r="V12" s="2">
        <v>0.11899999999999999</v>
      </c>
      <c r="W12" s="2">
        <v>0.1173</v>
      </c>
      <c r="X12" s="2">
        <v>0.1077</v>
      </c>
      <c r="Y12" s="2">
        <v>0.10970000000000001</v>
      </c>
    </row>
    <row r="13" spans="1:25" ht="15" customHeight="1" x14ac:dyDescent="0.2">
      <c r="A13" t="s">
        <v>10</v>
      </c>
      <c r="B13" s="77">
        <v>2.4089</v>
      </c>
      <c r="C13" s="2">
        <v>0.2341</v>
      </c>
      <c r="D13" s="2">
        <v>0.2238</v>
      </c>
      <c r="E13" s="2">
        <v>0.2021</v>
      </c>
      <c r="F13" s="2">
        <v>0.18720000000000001</v>
      </c>
      <c r="G13" s="2">
        <v>0.1842</v>
      </c>
      <c r="H13" s="2">
        <v>0.1799</v>
      </c>
      <c r="I13" s="2">
        <v>0.1638</v>
      </c>
      <c r="J13" s="2">
        <v>0.17150000000000001</v>
      </c>
      <c r="K13" s="2">
        <v>0.62270000000000003</v>
      </c>
      <c r="L13" s="2">
        <v>0.63009999999999999</v>
      </c>
      <c r="M13" s="2">
        <v>0.77210000000000001</v>
      </c>
      <c r="N13" s="2">
        <v>0.75960000000000005</v>
      </c>
      <c r="O13" s="2">
        <v>2.8512</v>
      </c>
      <c r="P13" s="2">
        <v>2.8650000000000002</v>
      </c>
      <c r="Q13" s="2">
        <v>2.7101000000000002</v>
      </c>
      <c r="R13" s="2">
        <v>2.6776</v>
      </c>
      <c r="S13" s="2">
        <v>0.79890000000000005</v>
      </c>
      <c r="T13" s="2">
        <v>0.78549999999999998</v>
      </c>
      <c r="U13" s="2">
        <v>0.64670000000000005</v>
      </c>
      <c r="V13" s="2">
        <v>0.62060000000000004</v>
      </c>
      <c r="W13" s="2">
        <v>2.7795999999999998</v>
      </c>
      <c r="X13" s="2">
        <v>2.6852999999999998</v>
      </c>
      <c r="Y13" s="77">
        <v>2.0849000000000002</v>
      </c>
    </row>
    <row r="14" spans="1:25" ht="15" customHeight="1" x14ac:dyDescent="0.2">
      <c r="A14" t="s">
        <v>11</v>
      </c>
      <c r="B14" s="2">
        <v>0.19220000000000001</v>
      </c>
      <c r="C14" s="2">
        <v>0.18770000000000001</v>
      </c>
      <c r="D14" s="2">
        <v>0.12659999999999999</v>
      </c>
      <c r="E14" s="2">
        <v>0.121</v>
      </c>
      <c r="F14" s="2">
        <v>0.1464</v>
      </c>
      <c r="G14" s="2">
        <v>0.1464</v>
      </c>
      <c r="H14" s="2">
        <v>0.12139999999999999</v>
      </c>
      <c r="I14" s="2">
        <v>0.1205</v>
      </c>
      <c r="J14" s="2">
        <v>9.6299999999999997E-2</v>
      </c>
      <c r="K14" s="2">
        <v>9.64E-2</v>
      </c>
      <c r="L14" s="2">
        <v>0.1225</v>
      </c>
      <c r="M14" s="2">
        <v>0.1331</v>
      </c>
      <c r="N14" s="2">
        <v>0.16950000000000001</v>
      </c>
      <c r="O14" s="2">
        <v>0.15770000000000001</v>
      </c>
      <c r="P14" s="2">
        <v>0.1318</v>
      </c>
      <c r="Q14" s="2">
        <v>0.13489999999999999</v>
      </c>
      <c r="R14" s="2">
        <v>0.1462</v>
      </c>
      <c r="S14" s="2">
        <v>0.13389999999999999</v>
      </c>
      <c r="T14" s="2">
        <v>7.1999999999999995E-2</v>
      </c>
      <c r="U14" s="2">
        <v>7.4399999999999994E-2</v>
      </c>
      <c r="V14" s="2">
        <v>7.1900000000000006E-2</v>
      </c>
      <c r="W14" s="2">
        <v>7.0199999999999999E-2</v>
      </c>
      <c r="X14" s="2">
        <v>7.2300000000000003E-2</v>
      </c>
      <c r="Y14" s="2">
        <v>7.2700000000000001E-2</v>
      </c>
    </row>
    <row r="15" spans="1:25" ht="15" customHeight="1" x14ac:dyDescent="0.2">
      <c r="A15" t="s">
        <v>12</v>
      </c>
      <c r="B15" s="77">
        <v>1.7465999999999999</v>
      </c>
      <c r="C15" s="2">
        <v>2.6781999999999999</v>
      </c>
      <c r="D15" s="2">
        <v>2.6595</v>
      </c>
      <c r="E15" s="2">
        <v>0.29270000000000002</v>
      </c>
      <c r="F15" s="2">
        <v>0.30769999999999997</v>
      </c>
      <c r="G15" s="2">
        <v>0.25340000000000001</v>
      </c>
      <c r="H15" s="2">
        <v>0.26579999999999998</v>
      </c>
      <c r="I15" s="2">
        <v>1.1202000000000001</v>
      </c>
      <c r="J15" s="2">
        <v>1.1016999999999999</v>
      </c>
      <c r="K15" s="2">
        <v>0.24340000000000001</v>
      </c>
      <c r="L15" s="2">
        <v>0.26400000000000001</v>
      </c>
      <c r="M15" s="2">
        <v>0.1239</v>
      </c>
      <c r="N15" s="2">
        <v>0.12280000000000001</v>
      </c>
      <c r="O15" s="2">
        <v>0.17349999999999999</v>
      </c>
      <c r="P15" s="2">
        <v>0.182</v>
      </c>
      <c r="Q15" s="2">
        <v>0.25659999999999999</v>
      </c>
      <c r="R15" s="2">
        <v>0.24310000000000001</v>
      </c>
      <c r="S15" s="2">
        <v>0.16139999999999999</v>
      </c>
      <c r="T15" s="2">
        <v>0.15579999999999999</v>
      </c>
      <c r="U15" s="2">
        <v>0.159</v>
      </c>
      <c r="V15" s="2">
        <v>0.1474</v>
      </c>
      <c r="W15" s="2">
        <v>0.2215</v>
      </c>
      <c r="X15" s="2">
        <v>0.2203</v>
      </c>
      <c r="Y15" s="77">
        <v>1.4913000000000001</v>
      </c>
    </row>
    <row r="16" spans="1:25" ht="15" customHeight="1" x14ac:dyDescent="0.2">
      <c r="A16" t="s">
        <v>13</v>
      </c>
      <c r="B16" s="2">
        <v>6.9800000000000001E-2</v>
      </c>
      <c r="C16" s="2">
        <v>7.2099999999999997E-2</v>
      </c>
      <c r="D16" s="2">
        <v>7.2599999999999998E-2</v>
      </c>
      <c r="E16" s="2">
        <v>6.8099999999999994E-2</v>
      </c>
      <c r="F16" s="2">
        <v>0.1241</v>
      </c>
      <c r="G16" s="2">
        <v>0.12540000000000001</v>
      </c>
      <c r="H16" s="2">
        <v>6.5500000000000003E-2</v>
      </c>
      <c r="I16" s="2">
        <v>7.5700000000000003E-2</v>
      </c>
      <c r="J16" s="2">
        <v>8.8700000000000001E-2</v>
      </c>
      <c r="K16" s="2">
        <v>8.2299999999999998E-2</v>
      </c>
      <c r="L16" s="2">
        <v>0.10199999999999999</v>
      </c>
      <c r="M16" s="2">
        <v>0.1003</v>
      </c>
      <c r="N16" s="2">
        <v>0.1014</v>
      </c>
      <c r="O16" s="2">
        <v>9.1800000000000007E-2</v>
      </c>
      <c r="P16" s="2">
        <v>9.0200000000000002E-2</v>
      </c>
      <c r="Q16" s="2">
        <v>9.8299999999999998E-2</v>
      </c>
      <c r="R16" s="2">
        <v>8.7900000000000006E-2</v>
      </c>
      <c r="S16" s="2">
        <v>8.5900000000000004E-2</v>
      </c>
      <c r="T16" s="2">
        <v>0.1216</v>
      </c>
      <c r="U16" s="2">
        <v>0.12</v>
      </c>
      <c r="V16" s="2">
        <v>0.13819999999999999</v>
      </c>
      <c r="W16" s="2">
        <v>0.12939999999999999</v>
      </c>
      <c r="X16" s="2">
        <v>8.5300000000000001E-2</v>
      </c>
      <c r="Y16" s="2">
        <v>8.43E-2</v>
      </c>
    </row>
    <row r="17" spans="1:25" ht="15" customHeight="1" x14ac:dyDescent="0.2">
      <c r="A17" t="s">
        <v>14</v>
      </c>
      <c r="B17" s="77">
        <v>1.3859999999999999</v>
      </c>
      <c r="C17" s="2">
        <v>0.1951</v>
      </c>
      <c r="D17" s="2">
        <v>0.19209999999999999</v>
      </c>
      <c r="E17" s="2">
        <v>0.1951</v>
      </c>
      <c r="F17" s="2">
        <v>0.19670000000000001</v>
      </c>
      <c r="G17" s="2">
        <v>0.27960000000000002</v>
      </c>
      <c r="H17" s="2">
        <v>0.30399999999999999</v>
      </c>
      <c r="I17" s="2">
        <v>0.1333</v>
      </c>
      <c r="J17" s="2">
        <v>0.13900000000000001</v>
      </c>
      <c r="K17" s="2">
        <v>0.1333</v>
      </c>
      <c r="L17" s="2">
        <v>0.1542</v>
      </c>
      <c r="M17" s="2">
        <v>8.9099999999999999E-2</v>
      </c>
      <c r="N17" s="2">
        <v>0.1023</v>
      </c>
      <c r="O17" s="2">
        <v>0.13489999999999999</v>
      </c>
      <c r="P17" s="2">
        <v>0.13750000000000001</v>
      </c>
      <c r="Q17" s="2">
        <v>0.21929999999999999</v>
      </c>
      <c r="R17" s="2">
        <v>0.2387</v>
      </c>
      <c r="S17" s="2">
        <v>0.3402</v>
      </c>
      <c r="T17" s="2">
        <v>0.3508</v>
      </c>
      <c r="U17" s="2">
        <v>0.15770000000000001</v>
      </c>
      <c r="V17" s="2">
        <v>0.15690000000000001</v>
      </c>
      <c r="W17" s="2">
        <v>0.28249999999999997</v>
      </c>
      <c r="X17" s="2">
        <v>0.27379999999999999</v>
      </c>
      <c r="Y17" s="77">
        <v>1.1549</v>
      </c>
    </row>
    <row r="18" spans="1:25" ht="15" customHeight="1" x14ac:dyDescent="0.2">
      <c r="A18" t="s">
        <v>15</v>
      </c>
      <c r="B18" s="2">
        <v>0.61860000000000004</v>
      </c>
      <c r="C18" s="2">
        <v>0.5302</v>
      </c>
      <c r="D18" s="2">
        <v>0.19159999999999999</v>
      </c>
      <c r="E18" s="2">
        <v>0.17610000000000001</v>
      </c>
      <c r="F18" s="2">
        <v>0.13089999999999999</v>
      </c>
      <c r="G18" s="2">
        <v>0.1242</v>
      </c>
      <c r="H18" s="2">
        <v>9.9900000000000003E-2</v>
      </c>
      <c r="I18" s="2">
        <v>0.10009999999999999</v>
      </c>
      <c r="J18" s="2">
        <v>1.7928999999999999</v>
      </c>
      <c r="K18" s="2">
        <v>1.6411</v>
      </c>
      <c r="L18" s="2">
        <v>0.1255</v>
      </c>
      <c r="M18" s="2">
        <v>0.11600000000000001</v>
      </c>
      <c r="N18" s="2">
        <v>0.2122</v>
      </c>
      <c r="O18" s="2">
        <v>0.19009999999999999</v>
      </c>
      <c r="P18" s="2">
        <v>7.6399999999999996E-2</v>
      </c>
      <c r="Q18" s="2">
        <v>8.1100000000000005E-2</v>
      </c>
      <c r="R18" s="2">
        <v>8.14E-2</v>
      </c>
      <c r="S18" s="2">
        <v>7.7700000000000005E-2</v>
      </c>
      <c r="T18" s="2">
        <v>0.2261</v>
      </c>
      <c r="U18" s="2">
        <v>0.2104</v>
      </c>
      <c r="V18" s="2">
        <v>0.19109999999999999</v>
      </c>
      <c r="W18" s="2">
        <v>0.183</v>
      </c>
      <c r="X18" s="2">
        <v>0.1196</v>
      </c>
      <c r="Y18" s="2">
        <v>0.1197</v>
      </c>
    </row>
    <row r="19" spans="1:25" ht="15" customHeight="1" x14ac:dyDescent="0.2">
      <c r="A19" t="s">
        <v>16</v>
      </c>
      <c r="B19" s="77">
        <v>0.67949999999999999</v>
      </c>
      <c r="C19" s="2">
        <v>0.1305</v>
      </c>
      <c r="D19" s="2">
        <v>0.13020000000000001</v>
      </c>
      <c r="E19" s="2">
        <v>0.1055</v>
      </c>
      <c r="F19" s="2">
        <v>9.4700000000000006E-2</v>
      </c>
      <c r="G19" s="2">
        <v>0.20069999999999999</v>
      </c>
      <c r="H19" s="2">
        <v>0.2021</v>
      </c>
      <c r="I19" s="2">
        <v>0.12230000000000001</v>
      </c>
      <c r="J19" s="2">
        <v>0.1221</v>
      </c>
      <c r="K19" s="2">
        <v>0.14630000000000001</v>
      </c>
      <c r="L19" s="2">
        <v>0.1573</v>
      </c>
      <c r="M19" s="2">
        <v>8.4199999999999997E-2</v>
      </c>
      <c r="N19" s="2">
        <v>9.7699999999999995E-2</v>
      </c>
      <c r="O19" s="2">
        <v>7.9500000000000001E-2</v>
      </c>
      <c r="P19" s="2">
        <v>8.3000000000000004E-2</v>
      </c>
      <c r="Q19" s="2">
        <v>0.31040000000000001</v>
      </c>
      <c r="R19" s="2">
        <v>0.32569999999999999</v>
      </c>
      <c r="S19" s="2">
        <v>7.5200000000000003E-2</v>
      </c>
      <c r="T19" s="2">
        <v>7.7700000000000005E-2</v>
      </c>
      <c r="U19" s="2">
        <v>8.4199999999999997E-2</v>
      </c>
      <c r="V19" s="2">
        <v>8.3400000000000002E-2</v>
      </c>
      <c r="W19" s="2">
        <v>0.11890000000000001</v>
      </c>
      <c r="X19" s="2">
        <v>0.1246</v>
      </c>
      <c r="Y19" s="77">
        <v>0.54679999999999995</v>
      </c>
    </row>
    <row r="20" spans="1:25" ht="15" customHeight="1" x14ac:dyDescent="0.2">
      <c r="A20" t="s">
        <v>17</v>
      </c>
      <c r="B20" s="2">
        <v>0.86870000000000003</v>
      </c>
      <c r="C20" s="2">
        <v>0.78390000000000004</v>
      </c>
      <c r="D20" s="2">
        <v>0.27229999999999999</v>
      </c>
      <c r="E20" s="2">
        <v>0.2535</v>
      </c>
      <c r="F20" s="2">
        <v>8.3799999999999999E-2</v>
      </c>
      <c r="G20" s="2">
        <v>8.5099999999999995E-2</v>
      </c>
      <c r="H20" s="2">
        <v>7.9500000000000001E-2</v>
      </c>
      <c r="I20" s="2">
        <v>8.6099999999999996E-2</v>
      </c>
      <c r="J20" s="2">
        <v>8.1299999999999997E-2</v>
      </c>
      <c r="K20" s="2">
        <v>7.7600000000000002E-2</v>
      </c>
      <c r="L20" s="2">
        <v>0.1883</v>
      </c>
      <c r="M20" s="2">
        <v>0.18010000000000001</v>
      </c>
      <c r="N20" s="2">
        <v>9.4100000000000003E-2</v>
      </c>
      <c r="O20" s="2">
        <v>8.2199999999999995E-2</v>
      </c>
      <c r="P20" s="2">
        <v>0.1241</v>
      </c>
      <c r="Q20" s="2">
        <v>0.1236</v>
      </c>
      <c r="R20" s="2">
        <v>0.10440000000000001</v>
      </c>
      <c r="S20" s="2">
        <v>9.6000000000000002E-2</v>
      </c>
      <c r="T20" s="2">
        <v>1.8835999999999999</v>
      </c>
      <c r="U20" s="2">
        <v>1.8452</v>
      </c>
      <c r="V20" s="2">
        <v>1.1485000000000001</v>
      </c>
      <c r="W20" s="2">
        <v>1.1251</v>
      </c>
      <c r="X20" s="2">
        <v>0.1206</v>
      </c>
      <c r="Y20" s="2">
        <v>0.1187</v>
      </c>
    </row>
    <row r="21" spans="1:25" ht="15" customHeight="1" x14ac:dyDescent="0.2">
      <c r="A21" t="s">
        <v>18</v>
      </c>
      <c r="B21" s="77">
        <v>0.3</v>
      </c>
      <c r="C21" s="2">
        <v>0.15140000000000001</v>
      </c>
      <c r="D21" s="2">
        <v>0.13930000000000001</v>
      </c>
      <c r="E21" s="2">
        <v>0.99890000000000001</v>
      </c>
      <c r="F21" s="2">
        <v>0.96330000000000005</v>
      </c>
      <c r="G21" s="2">
        <v>0.11210000000000001</v>
      </c>
      <c r="H21" s="2">
        <v>0.10829999999999999</v>
      </c>
      <c r="I21" s="2">
        <v>0.1169</v>
      </c>
      <c r="J21" s="2">
        <v>0.11799999999999999</v>
      </c>
      <c r="K21" s="2">
        <v>0.16339999999999999</v>
      </c>
      <c r="L21" s="2">
        <v>0.17480000000000001</v>
      </c>
      <c r="M21" s="2">
        <v>0.1</v>
      </c>
      <c r="N21" s="2">
        <v>0.1159</v>
      </c>
      <c r="O21" s="2">
        <v>7.85E-2</v>
      </c>
      <c r="P21" s="2">
        <v>8.0100000000000005E-2</v>
      </c>
      <c r="Q21" s="2">
        <v>0.1013</v>
      </c>
      <c r="R21" s="2">
        <v>0.11020000000000001</v>
      </c>
      <c r="S21" s="2">
        <v>8.0100000000000005E-2</v>
      </c>
      <c r="T21" s="2">
        <v>8.1299999999999997E-2</v>
      </c>
      <c r="U21" s="2">
        <v>0.18099999999999999</v>
      </c>
      <c r="V21" s="2">
        <v>0.17330000000000001</v>
      </c>
      <c r="W21" s="2">
        <v>9.5399999999999999E-2</v>
      </c>
      <c r="X21" s="2">
        <v>9.1499999999999998E-2</v>
      </c>
      <c r="Y21" s="77">
        <v>0.25650000000000001</v>
      </c>
    </row>
    <row r="22" spans="1:25" ht="15" customHeight="1" x14ac:dyDescent="0.2">
      <c r="A22" t="s">
        <v>19</v>
      </c>
      <c r="B22" s="2">
        <v>0.40039999999999998</v>
      </c>
      <c r="C22" s="2">
        <v>0.33910000000000001</v>
      </c>
      <c r="D22" s="2">
        <v>0.57389999999999997</v>
      </c>
      <c r="E22" s="2">
        <v>0.5585</v>
      </c>
      <c r="F22" s="2">
        <v>0.13550000000000001</v>
      </c>
      <c r="G22" s="2">
        <v>0.1351</v>
      </c>
      <c r="H22" s="2">
        <v>0.1406</v>
      </c>
      <c r="I22" s="2">
        <v>0.1361</v>
      </c>
      <c r="J22" s="2">
        <v>0.1593</v>
      </c>
      <c r="K22" s="2">
        <v>0.1497</v>
      </c>
      <c r="L22" s="2">
        <v>0.14530000000000001</v>
      </c>
      <c r="M22" s="2">
        <v>0.13700000000000001</v>
      </c>
      <c r="N22" s="2">
        <v>0.12859999999999999</v>
      </c>
      <c r="O22" s="2">
        <v>0.1187</v>
      </c>
      <c r="P22" s="2">
        <v>0.1012</v>
      </c>
      <c r="Q22" s="2">
        <v>0.105</v>
      </c>
      <c r="R22" s="2">
        <v>0.26829999999999998</v>
      </c>
      <c r="S22" s="2">
        <v>0.2351</v>
      </c>
      <c r="T22" s="2">
        <v>0.43540000000000001</v>
      </c>
      <c r="U22" s="2">
        <v>0.4078</v>
      </c>
      <c r="V22" s="2">
        <v>8.4699999999999998E-2</v>
      </c>
      <c r="W22" s="2">
        <v>8.1000000000000003E-2</v>
      </c>
      <c r="X22" s="2">
        <v>0.1024</v>
      </c>
      <c r="Y22" s="2">
        <v>9.98E-2</v>
      </c>
    </row>
    <row r="23" spans="1:25" ht="15" customHeight="1" x14ac:dyDescent="0.2">
      <c r="A23" t="s">
        <v>20</v>
      </c>
      <c r="B23" s="77">
        <v>0.17130000000000001</v>
      </c>
      <c r="C23" s="2">
        <v>0.1099</v>
      </c>
      <c r="D23" s="2">
        <v>0.1168</v>
      </c>
      <c r="E23" s="2">
        <v>0.1134</v>
      </c>
      <c r="F23" s="2">
        <v>0.11799999999999999</v>
      </c>
      <c r="G23" s="2">
        <v>9.11E-2</v>
      </c>
      <c r="H23" s="2">
        <v>9.8599999999999993E-2</v>
      </c>
      <c r="I23" s="2">
        <v>0.1293</v>
      </c>
      <c r="J23" s="2">
        <v>0.12740000000000001</v>
      </c>
      <c r="K23" s="2">
        <v>0.13020000000000001</v>
      </c>
      <c r="L23" s="2">
        <v>0.1457</v>
      </c>
      <c r="M23" s="2">
        <v>9.6299999999999997E-2</v>
      </c>
      <c r="N23" s="2">
        <v>0.10150000000000001</v>
      </c>
      <c r="O23" s="2">
        <v>0.1067</v>
      </c>
      <c r="P23" s="2">
        <v>0.1032</v>
      </c>
      <c r="Q23" s="2">
        <v>0.19889999999999999</v>
      </c>
      <c r="R23" s="2">
        <v>0.18390000000000001</v>
      </c>
      <c r="S23" s="2">
        <v>0.27150000000000002</v>
      </c>
      <c r="T23" s="2">
        <v>0.2621</v>
      </c>
      <c r="U23" s="2">
        <v>0.32350000000000001</v>
      </c>
      <c r="V23" s="2">
        <v>0.34150000000000003</v>
      </c>
      <c r="W23" s="2">
        <v>0.42630000000000001</v>
      </c>
      <c r="X23" s="2">
        <v>0.3931</v>
      </c>
      <c r="Y23" s="77">
        <v>0.14560000000000001</v>
      </c>
    </row>
    <row r="24" spans="1:25" ht="15" customHeight="1" x14ac:dyDescent="0.2">
      <c r="A24" t="s">
        <v>21</v>
      </c>
      <c r="B24" s="2">
        <v>0.1467</v>
      </c>
      <c r="C24" s="2">
        <v>0.14810000000000001</v>
      </c>
      <c r="D24" s="2">
        <v>0.25609999999999999</v>
      </c>
      <c r="E24" s="2">
        <v>0.2457</v>
      </c>
      <c r="F24" s="2">
        <v>0.10589999999999999</v>
      </c>
      <c r="G24" s="2">
        <v>0.106</v>
      </c>
      <c r="H24" s="2">
        <v>0.126</v>
      </c>
      <c r="I24" s="2">
        <v>0.12470000000000001</v>
      </c>
      <c r="J24" s="2">
        <v>0.25790000000000002</v>
      </c>
      <c r="K24" s="2">
        <v>0.23119999999999999</v>
      </c>
      <c r="L24" s="2">
        <v>0.17649999999999999</v>
      </c>
      <c r="M24" s="2">
        <v>0.157</v>
      </c>
      <c r="N24" s="2">
        <v>0.1206</v>
      </c>
      <c r="O24" s="2">
        <v>0.1079</v>
      </c>
      <c r="P24" s="2">
        <v>0.23530000000000001</v>
      </c>
      <c r="Q24" s="2">
        <v>0.2281</v>
      </c>
      <c r="R24" s="2">
        <v>0.16189999999999999</v>
      </c>
      <c r="S24" s="2">
        <v>0.1482</v>
      </c>
      <c r="T24" s="2">
        <v>0.1293</v>
      </c>
      <c r="U24" s="2">
        <v>0.1236</v>
      </c>
      <c r="V24" s="2">
        <v>0.10920000000000001</v>
      </c>
      <c r="W24" s="2">
        <v>0.1021</v>
      </c>
      <c r="X24" s="2">
        <v>0.31969999999999998</v>
      </c>
      <c r="Y24" s="2">
        <v>0.29020000000000001</v>
      </c>
    </row>
    <row r="25" spans="1:25" ht="15" customHeight="1" x14ac:dyDescent="0.2">
      <c r="A25" t="s">
        <v>22</v>
      </c>
      <c r="B25" s="77">
        <v>5.1799999999999999E-2</v>
      </c>
      <c r="C25" s="2">
        <v>0.14069999999999999</v>
      </c>
      <c r="D25" s="2">
        <v>0.13900000000000001</v>
      </c>
      <c r="E25" s="2">
        <v>0.111</v>
      </c>
      <c r="F25" s="2">
        <v>0.1149</v>
      </c>
      <c r="G25" s="2">
        <v>9.7900000000000001E-2</v>
      </c>
      <c r="H25" s="2">
        <v>9.2700000000000005E-2</v>
      </c>
      <c r="I25" s="2">
        <v>0.12039999999999999</v>
      </c>
      <c r="J25" s="2">
        <v>0.1096</v>
      </c>
      <c r="K25" s="2">
        <v>0.1171</v>
      </c>
      <c r="L25" s="2">
        <v>0.1109</v>
      </c>
      <c r="M25" s="2">
        <v>0.12180000000000001</v>
      </c>
      <c r="N25" s="2">
        <v>0.13639999999999999</v>
      </c>
      <c r="O25" s="2">
        <v>0.18559999999999999</v>
      </c>
      <c r="P25" s="2">
        <v>0.18590000000000001</v>
      </c>
      <c r="Q25" s="2">
        <v>0.17749999999999999</v>
      </c>
      <c r="R25" s="2">
        <v>0.17829999999999999</v>
      </c>
      <c r="S25" s="2">
        <v>0.13830000000000001</v>
      </c>
      <c r="T25" s="2">
        <v>0.14169999999999999</v>
      </c>
      <c r="U25" s="2">
        <v>0.129</v>
      </c>
      <c r="V25" s="2">
        <v>0.14349999999999999</v>
      </c>
      <c r="W25" s="2">
        <v>0.1145</v>
      </c>
      <c r="X25" s="2">
        <v>0.114</v>
      </c>
      <c r="Y25" s="77">
        <v>5.45E-2</v>
      </c>
    </row>
    <row r="26" spans="1:25" ht="15" customHeight="1" x14ac:dyDescent="0.2">
      <c r="A26" t="s">
        <v>23</v>
      </c>
      <c r="B26" s="2">
        <v>0.25629999999999997</v>
      </c>
      <c r="C26" s="2">
        <v>0.22550000000000001</v>
      </c>
      <c r="D26" s="2">
        <v>1.0881000000000001</v>
      </c>
      <c r="E26" s="2">
        <v>1.0311999999999999</v>
      </c>
      <c r="F26" s="2">
        <v>0.1236</v>
      </c>
      <c r="G26" s="2">
        <v>0.1115</v>
      </c>
      <c r="H26" s="2">
        <v>0.1197</v>
      </c>
      <c r="I26" s="2">
        <v>0.1202</v>
      </c>
      <c r="J26" s="2">
        <v>0.89890000000000003</v>
      </c>
      <c r="K26" s="2">
        <v>0.77800000000000002</v>
      </c>
      <c r="L26" s="2">
        <v>0.81699999999999995</v>
      </c>
      <c r="M26" s="2">
        <v>0.78090000000000004</v>
      </c>
      <c r="N26" s="2">
        <v>0.23080000000000001</v>
      </c>
      <c r="O26" s="2">
        <v>0.20399999999999999</v>
      </c>
      <c r="P26" s="2">
        <v>0.20180000000000001</v>
      </c>
      <c r="Q26" s="2">
        <v>0.20119999999999999</v>
      </c>
      <c r="R26" s="2">
        <v>0.25090000000000001</v>
      </c>
      <c r="S26" s="2">
        <v>0.23419999999999999</v>
      </c>
      <c r="T26" s="2">
        <v>0.13120000000000001</v>
      </c>
      <c r="U26" s="2">
        <v>0.12189999999999999</v>
      </c>
      <c r="V26" s="2">
        <v>9.5299999999999996E-2</v>
      </c>
      <c r="W26" s="2">
        <v>9.4200000000000006E-2</v>
      </c>
      <c r="X26" s="2">
        <v>0.2596</v>
      </c>
      <c r="Y26" s="2">
        <v>0.22869999999999999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2.5085000000000002</v>
      </c>
    </row>
    <row r="51" spans="2:26" ht="15" customHeight="1" x14ac:dyDescent="0.2">
      <c r="B51" t="s">
        <v>208</v>
      </c>
      <c r="C51">
        <v>150</v>
      </c>
      <c r="D51" s="3">
        <f>AVERAGE(B13,Y13)</f>
        <v>2.2469000000000001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1.6189499999999999</v>
      </c>
      <c r="R52" t="s">
        <v>319</v>
      </c>
      <c r="S52">
        <v>0.98598944542465627</v>
      </c>
    </row>
    <row r="53" spans="2:26" ht="15" customHeight="1" x14ac:dyDescent="0.2">
      <c r="B53" t="s">
        <v>210</v>
      </c>
      <c r="C53">
        <v>80</v>
      </c>
      <c r="D53" s="3">
        <f>AVERAGE(B17,Y17)</f>
        <v>1.2704499999999999</v>
      </c>
      <c r="R53" t="s">
        <v>320</v>
      </c>
      <c r="S53">
        <v>0.97217518648882129</v>
      </c>
    </row>
    <row r="54" spans="2:26" ht="15" customHeight="1" x14ac:dyDescent="0.2">
      <c r="B54" t="s">
        <v>211</v>
      </c>
      <c r="C54">
        <v>40</v>
      </c>
      <c r="D54" s="3">
        <f>AVERAGE(B19,Y19)</f>
        <v>0.61314999999999997</v>
      </c>
      <c r="R54" t="s">
        <v>321</v>
      </c>
      <c r="S54">
        <v>0.96661022378658557</v>
      </c>
    </row>
    <row r="55" spans="2:26" ht="15" customHeight="1" x14ac:dyDescent="0.2">
      <c r="B55" t="s">
        <v>212</v>
      </c>
      <c r="C55">
        <v>20</v>
      </c>
      <c r="D55" s="3">
        <f>AVERAGE(B21,Y21)</f>
        <v>0.27825</v>
      </c>
      <c r="R55" t="s">
        <v>322</v>
      </c>
      <c r="S55">
        <v>0.171009945636275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0.15845000000000001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5.1088718846102488</v>
      </c>
      <c r="U60">
        <v>5.1088718846102488</v>
      </c>
      <c r="V60">
        <v>174.69572367452724</v>
      </c>
      <c r="W60">
        <v>4.429193712114168E-5</v>
      </c>
    </row>
    <row r="61" spans="2:26" ht="15" customHeight="1" x14ac:dyDescent="0.2">
      <c r="R61" t="s">
        <v>326</v>
      </c>
      <c r="S61">
        <v>5</v>
      </c>
      <c r="T61">
        <v>0.14622200753260867</v>
      </c>
      <c r="U61">
        <v>2.9244401506521734E-2</v>
      </c>
    </row>
    <row r="62" spans="2:26" ht="15" customHeight="1" thickBot="1" x14ac:dyDescent="0.25">
      <c r="R62" s="15" t="s">
        <v>327</v>
      </c>
      <c r="S62" s="15">
        <v>6</v>
      </c>
      <c r="T62" s="15">
        <v>5.2550938921428578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0.11546739130434758</v>
      </c>
      <c r="T65">
        <v>0.10697411583684029</v>
      </c>
      <c r="U65">
        <v>1.0793956126775701</v>
      </c>
      <c r="V65">
        <v>0.32970557776688775</v>
      </c>
      <c r="W65">
        <v>-0.15951832774908914</v>
      </c>
      <c r="X65">
        <v>0.39045311035778429</v>
      </c>
      <c r="Y65">
        <v>-0.15951832774908914</v>
      </c>
      <c r="Z65">
        <v>0.39045311035778429</v>
      </c>
    </row>
    <row r="66" spans="18:26" ht="15" customHeight="1" thickBot="1" x14ac:dyDescent="0.25">
      <c r="R66" s="15" t="s">
        <v>340</v>
      </c>
      <c r="S66" s="15">
        <v>1.3143963768115946E-2</v>
      </c>
      <c r="T66" s="15">
        <v>9.9445518438344514E-4</v>
      </c>
      <c r="U66" s="15">
        <v>13.21725098780103</v>
      </c>
      <c r="V66" s="15">
        <v>4.429193712114168E-5</v>
      </c>
      <c r="W66" s="15">
        <v>1.0587635334785499E-2</v>
      </c>
      <c r="X66" s="15">
        <v>1.5700292201446392E-2</v>
      </c>
      <c r="Y66" s="15">
        <v>1.0587635334785499E-2</v>
      </c>
      <c r="Z66" s="15">
        <v>1.5700292201446392E-2</v>
      </c>
    </row>
  </sheetData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E3C51-43B5-4207-9317-04F0856AB16A}">
  <dimension ref="A1:Z66"/>
  <sheetViews>
    <sheetView topLeftCell="A4" workbookViewId="0">
      <selection activeCell="F26" sqref="F26:G2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5579</v>
      </c>
    </row>
    <row r="3" spans="1:25" ht="15" customHeight="1" x14ac:dyDescent="0.2">
      <c r="A3" t="s">
        <v>5580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2.7877000000000001</v>
      </c>
      <c r="C11" s="2">
        <v>0.21210000000000001</v>
      </c>
      <c r="D11" s="2">
        <v>0.18090000000000001</v>
      </c>
      <c r="E11" s="2">
        <v>0.1066</v>
      </c>
      <c r="F11" s="2">
        <v>0.1106</v>
      </c>
      <c r="G11" s="2">
        <v>0.1009</v>
      </c>
      <c r="H11" s="2">
        <v>0.113</v>
      </c>
      <c r="I11" s="2">
        <v>0.1003</v>
      </c>
      <c r="J11" s="2">
        <v>9.2100000000000001E-2</v>
      </c>
      <c r="K11" s="2">
        <v>0.37659999999999999</v>
      </c>
      <c r="L11" s="2">
        <v>0.37169999999999997</v>
      </c>
      <c r="M11" s="2">
        <v>0.1638</v>
      </c>
      <c r="N11" s="2">
        <v>0.16389999999999999</v>
      </c>
      <c r="O11" s="2">
        <v>0.1091</v>
      </c>
      <c r="P11" s="2">
        <v>0.1226</v>
      </c>
      <c r="Q11" s="2">
        <v>0.1502</v>
      </c>
      <c r="R11" s="2">
        <v>0.14000000000000001</v>
      </c>
      <c r="S11" s="2">
        <v>0.1091</v>
      </c>
      <c r="T11" s="2">
        <v>0.115</v>
      </c>
      <c r="U11" s="2">
        <v>0.1051</v>
      </c>
      <c r="V11" s="2">
        <v>0.1071</v>
      </c>
      <c r="W11" s="2">
        <v>0.29630000000000001</v>
      </c>
      <c r="X11" s="2">
        <v>0.29499999999999998</v>
      </c>
      <c r="Y11" s="77">
        <v>2.6414</v>
      </c>
    </row>
    <row r="12" spans="1:25" ht="15" customHeight="1" x14ac:dyDescent="0.2">
      <c r="A12" t="s">
        <v>9</v>
      </c>
      <c r="B12" s="2">
        <v>0.30059999999999998</v>
      </c>
      <c r="C12" s="2">
        <v>0.27410000000000001</v>
      </c>
      <c r="D12" s="2">
        <v>0.31390000000000001</v>
      </c>
      <c r="E12" s="2">
        <v>0.28960000000000002</v>
      </c>
      <c r="F12" s="2">
        <v>0.26090000000000002</v>
      </c>
      <c r="G12" s="2">
        <v>0.24929999999999999</v>
      </c>
      <c r="H12" s="2">
        <v>0.1115</v>
      </c>
      <c r="I12" s="2">
        <v>0.12570000000000001</v>
      </c>
      <c r="J12" s="2">
        <v>0.43080000000000002</v>
      </c>
      <c r="K12" s="2">
        <v>0.39660000000000001</v>
      </c>
      <c r="L12" s="2">
        <v>0.31909999999999999</v>
      </c>
      <c r="M12" s="2">
        <v>0.31109999999999999</v>
      </c>
      <c r="N12" s="2">
        <v>0.17749999999999999</v>
      </c>
      <c r="O12" s="2">
        <v>0.16</v>
      </c>
      <c r="P12" s="2">
        <v>0.1789</v>
      </c>
      <c r="Q12" s="2">
        <v>0.17730000000000001</v>
      </c>
      <c r="R12" s="2">
        <v>0.2079</v>
      </c>
      <c r="S12" s="2">
        <v>0.18579999999999999</v>
      </c>
      <c r="T12" s="2">
        <v>0.39529999999999998</v>
      </c>
      <c r="U12" s="2">
        <v>0.37069999999999997</v>
      </c>
      <c r="V12" s="2">
        <v>0.10249999999999999</v>
      </c>
      <c r="W12" s="2">
        <v>0.1011</v>
      </c>
      <c r="X12" s="2">
        <v>9.9500000000000005E-2</v>
      </c>
      <c r="Y12" s="2">
        <v>0.1008</v>
      </c>
    </row>
    <row r="13" spans="1:25" ht="15" customHeight="1" x14ac:dyDescent="0.2">
      <c r="A13" t="s">
        <v>10</v>
      </c>
      <c r="B13" s="77">
        <v>2.4611999999999998</v>
      </c>
      <c r="C13" s="2">
        <v>0.1203</v>
      </c>
      <c r="D13" s="2">
        <v>0.1178</v>
      </c>
      <c r="E13" s="2">
        <v>0.10440000000000001</v>
      </c>
      <c r="F13" s="2">
        <v>9.1399999999999995E-2</v>
      </c>
      <c r="G13" s="2">
        <v>0.10929999999999999</v>
      </c>
      <c r="H13" s="2">
        <v>0.1066</v>
      </c>
      <c r="I13" s="2">
        <v>8.8200000000000001E-2</v>
      </c>
      <c r="J13" s="2">
        <v>8.5999999999999993E-2</v>
      </c>
      <c r="K13" s="2">
        <v>0.17050000000000001</v>
      </c>
      <c r="L13" s="2">
        <v>0.16189999999999999</v>
      </c>
      <c r="M13" s="2">
        <v>8.4900000000000003E-2</v>
      </c>
      <c r="N13" s="2">
        <v>9.69E-2</v>
      </c>
      <c r="O13" s="2">
        <v>0.11509999999999999</v>
      </c>
      <c r="P13" s="2">
        <v>0.1011</v>
      </c>
      <c r="Q13" s="2">
        <v>0.1173</v>
      </c>
      <c r="R13" s="2">
        <v>0.1134</v>
      </c>
      <c r="S13" s="2">
        <v>9.7799999999999998E-2</v>
      </c>
      <c r="T13" s="2">
        <v>9.5200000000000007E-2</v>
      </c>
      <c r="U13" s="2">
        <v>0.1426</v>
      </c>
      <c r="V13" s="2">
        <v>0.14299999999999999</v>
      </c>
      <c r="W13" s="2">
        <v>0.1138</v>
      </c>
      <c r="X13" s="2">
        <v>0.1241</v>
      </c>
      <c r="Y13" s="77">
        <v>2.3151000000000002</v>
      </c>
    </row>
    <row r="14" spans="1:25" ht="15" customHeight="1" x14ac:dyDescent="0.2">
      <c r="A14" t="s">
        <v>11</v>
      </c>
      <c r="B14" s="2">
        <v>0.11020000000000001</v>
      </c>
      <c r="C14" s="2">
        <v>0.11119999999999999</v>
      </c>
      <c r="D14" s="2">
        <v>9.9299999999999999E-2</v>
      </c>
      <c r="E14" s="2">
        <v>9.5899999999999999E-2</v>
      </c>
      <c r="F14" s="2">
        <v>9.11E-2</v>
      </c>
      <c r="G14" s="2">
        <v>9.5699999999999993E-2</v>
      </c>
      <c r="H14" s="2">
        <v>9.9900000000000003E-2</v>
      </c>
      <c r="I14" s="2">
        <v>0.10290000000000001</v>
      </c>
      <c r="J14" s="2">
        <v>9.9900000000000003E-2</v>
      </c>
      <c r="K14" s="2">
        <v>9.7500000000000003E-2</v>
      </c>
      <c r="L14" s="2">
        <v>1.4856</v>
      </c>
      <c r="M14" s="2">
        <v>1.4406000000000001</v>
      </c>
      <c r="N14" s="2">
        <v>0.9032</v>
      </c>
      <c r="O14" s="2">
        <v>0.87909999999999999</v>
      </c>
      <c r="P14" s="2">
        <v>0.72950000000000004</v>
      </c>
      <c r="Q14" s="2">
        <v>0.69830000000000003</v>
      </c>
      <c r="R14" s="2">
        <v>0.10249999999999999</v>
      </c>
      <c r="S14" s="2">
        <v>9.4899999999999998E-2</v>
      </c>
      <c r="T14" s="2">
        <v>9.5200000000000007E-2</v>
      </c>
      <c r="U14" s="2">
        <v>9.1999999999999998E-2</v>
      </c>
      <c r="V14" s="2">
        <v>8.4400000000000003E-2</v>
      </c>
      <c r="W14" s="2">
        <v>8.5900000000000004E-2</v>
      </c>
      <c r="X14" s="2">
        <v>8.1100000000000005E-2</v>
      </c>
      <c r="Y14" s="2">
        <v>8.3400000000000002E-2</v>
      </c>
    </row>
    <row r="15" spans="1:25" ht="15" customHeight="1" x14ac:dyDescent="0.2">
      <c r="A15" t="s">
        <v>12</v>
      </c>
      <c r="B15" s="77">
        <v>1.8775999999999999</v>
      </c>
      <c r="C15" s="2">
        <v>0.1295</v>
      </c>
      <c r="D15" s="2">
        <v>0.12809999999999999</v>
      </c>
      <c r="E15" s="2">
        <v>0.16830000000000001</v>
      </c>
      <c r="F15" s="2">
        <v>0.18390000000000001</v>
      </c>
      <c r="G15" s="2">
        <v>0.1353</v>
      </c>
      <c r="H15" s="2">
        <v>0.1255</v>
      </c>
      <c r="I15" s="2">
        <v>0.13489999999999999</v>
      </c>
      <c r="J15" s="2">
        <v>0.13239999999999999</v>
      </c>
      <c r="K15" s="2">
        <v>0.16819999999999999</v>
      </c>
      <c r="L15" s="2">
        <v>0.19089999999999999</v>
      </c>
      <c r="M15" s="2">
        <v>0.2402</v>
      </c>
      <c r="N15" s="2">
        <v>0.24440000000000001</v>
      </c>
      <c r="O15" s="2">
        <v>0.15260000000000001</v>
      </c>
      <c r="P15" s="2">
        <v>0.16209999999999999</v>
      </c>
      <c r="Q15" s="2">
        <v>0.14990000000000001</v>
      </c>
      <c r="R15" s="2">
        <v>0.14940000000000001</v>
      </c>
      <c r="S15" s="2">
        <v>0.14280000000000001</v>
      </c>
      <c r="T15" s="2">
        <v>0.1366</v>
      </c>
      <c r="U15" s="2">
        <v>0.12529999999999999</v>
      </c>
      <c r="V15" s="2">
        <v>0.1181</v>
      </c>
      <c r="W15" s="2">
        <v>7.1800000000000003E-2</v>
      </c>
      <c r="X15" s="2">
        <v>7.0499999999999993E-2</v>
      </c>
      <c r="Y15" s="77">
        <v>1.7624</v>
      </c>
    </row>
    <row r="16" spans="1:25" ht="15" customHeight="1" x14ac:dyDescent="0.2">
      <c r="A16" t="s">
        <v>13</v>
      </c>
      <c r="B16" s="2">
        <v>0.107</v>
      </c>
      <c r="C16" s="2">
        <v>0.1007</v>
      </c>
      <c r="D16" s="2">
        <v>8.9899999999999994E-2</v>
      </c>
      <c r="E16" s="2">
        <v>8.6900000000000005E-2</v>
      </c>
      <c r="F16" s="2">
        <v>0.126</v>
      </c>
      <c r="G16" s="2">
        <v>0.1244</v>
      </c>
      <c r="H16" s="2">
        <v>8.6999999999999994E-2</v>
      </c>
      <c r="I16" s="2">
        <v>9.2999999999999999E-2</v>
      </c>
      <c r="J16" s="2">
        <v>0.38500000000000001</v>
      </c>
      <c r="K16" s="2">
        <v>0.35639999999999999</v>
      </c>
      <c r="L16" s="2">
        <v>0.17330000000000001</v>
      </c>
      <c r="M16" s="2">
        <v>0.16450000000000001</v>
      </c>
      <c r="N16" s="2">
        <v>8.8599999999999998E-2</v>
      </c>
      <c r="O16" s="2">
        <v>7.8700000000000006E-2</v>
      </c>
      <c r="P16" s="2">
        <v>0.3387</v>
      </c>
      <c r="Q16" s="2">
        <v>0.32979999999999998</v>
      </c>
      <c r="R16" s="2">
        <v>0.22689999999999999</v>
      </c>
      <c r="S16" s="2">
        <v>0.2147</v>
      </c>
      <c r="T16" s="2">
        <v>0.1464</v>
      </c>
      <c r="U16" s="2">
        <v>0.14130000000000001</v>
      </c>
      <c r="V16" s="2">
        <v>0.21590000000000001</v>
      </c>
      <c r="W16" s="2">
        <v>0.20660000000000001</v>
      </c>
      <c r="X16" s="2">
        <v>0.1721</v>
      </c>
      <c r="Y16" s="2">
        <v>0.16220000000000001</v>
      </c>
    </row>
    <row r="17" spans="1:25" ht="15" customHeight="1" x14ac:dyDescent="0.2">
      <c r="A17" t="s">
        <v>14</v>
      </c>
      <c r="B17" s="77">
        <v>1.5126999999999999</v>
      </c>
      <c r="C17" s="2">
        <v>9.7500000000000003E-2</v>
      </c>
      <c r="D17" s="2">
        <v>9.8000000000000004E-2</v>
      </c>
      <c r="E17" s="2">
        <v>0.1104</v>
      </c>
      <c r="F17" s="2">
        <v>0.11</v>
      </c>
      <c r="G17" s="2">
        <v>8.6199999999999999E-2</v>
      </c>
      <c r="H17" s="2">
        <v>8.8700000000000001E-2</v>
      </c>
      <c r="I17" s="2">
        <v>0.10150000000000001</v>
      </c>
      <c r="J17" s="2">
        <v>9.0499999999999997E-2</v>
      </c>
      <c r="K17" s="2">
        <v>0.1106</v>
      </c>
      <c r="L17" s="2">
        <v>0.11890000000000001</v>
      </c>
      <c r="M17" s="2">
        <v>0.12609999999999999</v>
      </c>
      <c r="N17" s="2">
        <v>0.15629999999999999</v>
      </c>
      <c r="O17" s="2">
        <v>9.9299999999999999E-2</v>
      </c>
      <c r="P17" s="2">
        <v>0.1076</v>
      </c>
      <c r="Q17" s="2">
        <v>0.1109</v>
      </c>
      <c r="R17" s="2">
        <v>0.1142</v>
      </c>
      <c r="S17" s="2">
        <v>0.17449999999999999</v>
      </c>
      <c r="T17" s="2">
        <v>0.16389999999999999</v>
      </c>
      <c r="U17" s="2">
        <v>0.65200000000000002</v>
      </c>
      <c r="V17" s="2">
        <v>0.60509999999999997</v>
      </c>
      <c r="W17" s="2">
        <v>0.16059999999999999</v>
      </c>
      <c r="X17" s="2">
        <v>0.18290000000000001</v>
      </c>
      <c r="Y17" s="77">
        <v>1.3596999999999999</v>
      </c>
    </row>
    <row r="18" spans="1:25" ht="15" customHeight="1" x14ac:dyDescent="0.2">
      <c r="A18" t="s">
        <v>15</v>
      </c>
      <c r="B18" s="2">
        <v>0.1792</v>
      </c>
      <c r="C18" s="2">
        <v>0.15859999999999999</v>
      </c>
      <c r="D18" s="2">
        <v>0.1217</v>
      </c>
      <c r="E18" s="2">
        <v>0.12139999999999999</v>
      </c>
      <c r="F18" s="2">
        <v>0.1053</v>
      </c>
      <c r="G18" s="2">
        <v>0.1105</v>
      </c>
      <c r="H18" s="2">
        <v>0.43940000000000001</v>
      </c>
      <c r="I18" s="2">
        <v>0.40760000000000002</v>
      </c>
      <c r="J18" s="2">
        <v>0.29680000000000001</v>
      </c>
      <c r="K18" s="2">
        <v>0.2671</v>
      </c>
      <c r="L18" s="2">
        <v>8.6900000000000005E-2</v>
      </c>
      <c r="M18" s="2">
        <v>8.3199999999999996E-2</v>
      </c>
      <c r="N18" s="2">
        <v>0.10150000000000001</v>
      </c>
      <c r="O18" s="2">
        <v>8.8700000000000001E-2</v>
      </c>
      <c r="P18" s="2">
        <v>8.6499999999999994E-2</v>
      </c>
      <c r="Q18" s="2">
        <v>9.3299999999999994E-2</v>
      </c>
      <c r="R18" s="2">
        <v>0.1249</v>
      </c>
      <c r="S18" s="2">
        <v>0.11799999999999999</v>
      </c>
      <c r="T18" s="2">
        <v>0.11509999999999999</v>
      </c>
      <c r="U18" s="2">
        <v>0.111</v>
      </c>
      <c r="V18" s="2">
        <v>7.2800000000000004E-2</v>
      </c>
      <c r="W18" s="2">
        <v>7.4899999999999994E-2</v>
      </c>
      <c r="X18" s="2">
        <v>9.4299999999999995E-2</v>
      </c>
      <c r="Y18" s="2">
        <v>9.4600000000000004E-2</v>
      </c>
    </row>
    <row r="19" spans="1:25" ht="15" customHeight="1" x14ac:dyDescent="0.2">
      <c r="A19" t="s">
        <v>16</v>
      </c>
      <c r="B19" s="77">
        <v>0.72350000000000003</v>
      </c>
      <c r="C19" s="2">
        <v>0.12379999999999999</v>
      </c>
      <c r="D19" s="2">
        <v>0.1215</v>
      </c>
      <c r="E19" s="2">
        <v>0.55689999999999995</v>
      </c>
      <c r="F19" s="2">
        <v>0.53890000000000005</v>
      </c>
      <c r="G19" s="2">
        <v>0.3327</v>
      </c>
      <c r="H19" s="2">
        <v>0.32290000000000002</v>
      </c>
      <c r="I19" s="2">
        <v>0.2208</v>
      </c>
      <c r="J19" s="2">
        <v>0.23899999999999999</v>
      </c>
      <c r="K19" s="2">
        <v>0.35580000000000001</v>
      </c>
      <c r="L19" s="2">
        <v>0.37530000000000002</v>
      </c>
      <c r="M19" s="2">
        <v>0.5645</v>
      </c>
      <c r="N19" s="2">
        <v>0.63739999999999997</v>
      </c>
      <c r="O19" s="2">
        <v>0.13469999999999999</v>
      </c>
      <c r="P19" s="2">
        <v>0.14829999999999999</v>
      </c>
      <c r="Q19" s="2">
        <v>0.1807</v>
      </c>
      <c r="R19" s="2">
        <v>0.19159999999999999</v>
      </c>
      <c r="S19" s="2">
        <v>0.51480000000000004</v>
      </c>
      <c r="T19" s="2">
        <v>0.49880000000000002</v>
      </c>
      <c r="U19" s="2">
        <v>2.8163</v>
      </c>
      <c r="V19" s="2">
        <v>2.7907999999999999</v>
      </c>
      <c r="W19" s="2">
        <v>0.1777</v>
      </c>
      <c r="X19" s="2">
        <v>0.17730000000000001</v>
      </c>
      <c r="Y19" s="77">
        <v>0.68630000000000002</v>
      </c>
    </row>
    <row r="20" spans="1:25" ht="15" customHeight="1" x14ac:dyDescent="0.2">
      <c r="A20" t="s">
        <v>17</v>
      </c>
      <c r="B20" s="2">
        <v>0.1333</v>
      </c>
      <c r="C20" s="2">
        <v>0.12429999999999999</v>
      </c>
      <c r="D20" s="2">
        <v>0.112</v>
      </c>
      <c r="E20" s="2">
        <v>0.1115</v>
      </c>
      <c r="F20" s="2">
        <v>0.1162</v>
      </c>
      <c r="G20" s="2">
        <v>0.1159</v>
      </c>
      <c r="H20" s="2">
        <v>0.1168</v>
      </c>
      <c r="I20" s="2">
        <v>0.1178</v>
      </c>
      <c r="J20" s="2">
        <v>0.1009</v>
      </c>
      <c r="K20" s="2">
        <v>9.8199999999999996E-2</v>
      </c>
      <c r="L20" s="2">
        <v>0.12239999999999999</v>
      </c>
      <c r="M20" s="2">
        <v>0.1113</v>
      </c>
      <c r="N20" s="2">
        <v>0.1074</v>
      </c>
      <c r="O20" s="2">
        <v>9.9199999999999997E-2</v>
      </c>
      <c r="P20" s="2">
        <v>0.53520000000000001</v>
      </c>
      <c r="Q20" s="2">
        <v>0.52600000000000002</v>
      </c>
      <c r="R20" s="2">
        <v>0.2301</v>
      </c>
      <c r="S20" s="2">
        <v>0.20849999999999999</v>
      </c>
      <c r="T20" s="2">
        <v>0.1704</v>
      </c>
      <c r="U20" s="2">
        <v>0.16739999999999999</v>
      </c>
      <c r="V20" s="2">
        <v>0.12970000000000001</v>
      </c>
      <c r="W20" s="2">
        <v>0.1263</v>
      </c>
      <c r="X20" s="2">
        <v>0.23269999999999999</v>
      </c>
      <c r="Y20" s="2">
        <v>0.2271</v>
      </c>
    </row>
    <row r="21" spans="1:25" ht="15" customHeight="1" x14ac:dyDescent="0.2">
      <c r="A21" t="s">
        <v>18</v>
      </c>
      <c r="B21" s="77">
        <v>0.30909999999999999</v>
      </c>
      <c r="C21" s="2">
        <v>0.50729999999999997</v>
      </c>
      <c r="D21" s="2">
        <v>0.47939999999999999</v>
      </c>
      <c r="E21" s="2">
        <v>0.17829999999999999</v>
      </c>
      <c r="F21" s="2">
        <v>0.17</v>
      </c>
      <c r="G21" s="2">
        <v>0.34389999999999998</v>
      </c>
      <c r="H21" s="2">
        <v>0.34329999999999999</v>
      </c>
      <c r="I21" s="2">
        <v>0.27229999999999999</v>
      </c>
      <c r="J21" s="2">
        <v>0.26929999999999998</v>
      </c>
      <c r="K21" s="2">
        <v>0.20119999999999999</v>
      </c>
      <c r="L21" s="2">
        <v>0.22839999999999999</v>
      </c>
      <c r="M21" s="2">
        <v>0.43690000000000001</v>
      </c>
      <c r="N21" s="2">
        <v>0.46189999999999998</v>
      </c>
      <c r="O21" s="2">
        <v>0.15670000000000001</v>
      </c>
      <c r="P21" s="2">
        <v>0.1366</v>
      </c>
      <c r="Q21" s="2">
        <v>0.26600000000000001</v>
      </c>
      <c r="R21" s="2">
        <v>0.28289999999999998</v>
      </c>
      <c r="S21" s="2">
        <v>0.13819999999999999</v>
      </c>
      <c r="T21" s="2">
        <v>0.14449999999999999</v>
      </c>
      <c r="U21" s="2">
        <v>0.1158</v>
      </c>
      <c r="V21" s="2">
        <v>0.11169999999999999</v>
      </c>
      <c r="W21" s="2">
        <v>0.1023</v>
      </c>
      <c r="X21" s="2">
        <v>9.9699999999999997E-2</v>
      </c>
      <c r="Y21" s="77">
        <v>0.32240000000000002</v>
      </c>
    </row>
    <row r="22" spans="1:25" ht="15" customHeight="1" x14ac:dyDescent="0.2">
      <c r="A22" t="s">
        <v>19</v>
      </c>
      <c r="B22" s="2">
        <v>0.11840000000000001</v>
      </c>
      <c r="C22" s="2">
        <v>9.2600000000000002E-2</v>
      </c>
      <c r="D22" s="2">
        <v>9.9199999999999997E-2</v>
      </c>
      <c r="E22" s="2">
        <v>9.7900000000000001E-2</v>
      </c>
      <c r="F22" s="2">
        <v>0.22189999999999999</v>
      </c>
      <c r="G22" s="2">
        <v>0.217</v>
      </c>
      <c r="H22" s="2">
        <v>0.1525</v>
      </c>
      <c r="I22" s="2">
        <v>0.15409999999999999</v>
      </c>
      <c r="J22" s="2">
        <v>0.11890000000000001</v>
      </c>
      <c r="K22" s="2">
        <v>0.1138</v>
      </c>
      <c r="L22" s="2">
        <v>0.2014</v>
      </c>
      <c r="M22" s="2">
        <v>0.19289999999999999</v>
      </c>
      <c r="N22" s="2">
        <v>0.35539999999999999</v>
      </c>
      <c r="O22" s="2">
        <v>0.33189999999999997</v>
      </c>
      <c r="P22" s="2">
        <v>0.1678</v>
      </c>
      <c r="Q22" s="2">
        <v>0.1673</v>
      </c>
      <c r="R22" s="2">
        <v>0.10199999999999999</v>
      </c>
      <c r="S22" s="2">
        <v>9.1999999999999998E-2</v>
      </c>
      <c r="T22" s="2">
        <v>0.29709999999999998</v>
      </c>
      <c r="U22" s="2">
        <v>0.2823</v>
      </c>
      <c r="V22" s="2">
        <v>0.13750000000000001</v>
      </c>
      <c r="W22" s="2">
        <v>0.13100000000000001</v>
      </c>
      <c r="X22" s="2">
        <v>0.22670000000000001</v>
      </c>
      <c r="Y22" s="2">
        <v>0.2142</v>
      </c>
    </row>
    <row r="23" spans="1:25" ht="15" customHeight="1" x14ac:dyDescent="0.2">
      <c r="A23" t="s">
        <v>20</v>
      </c>
      <c r="B23" s="77">
        <v>0.1779</v>
      </c>
      <c r="C23" s="2">
        <v>1.8132999999999999</v>
      </c>
      <c r="D23" s="2">
        <v>1.6836</v>
      </c>
      <c r="E23" s="2">
        <v>0.18970000000000001</v>
      </c>
      <c r="F23" s="2">
        <v>0.18890000000000001</v>
      </c>
      <c r="G23" s="2">
        <v>0.1739</v>
      </c>
      <c r="H23" s="2">
        <v>0.19070000000000001</v>
      </c>
      <c r="I23" s="2">
        <v>0.1414</v>
      </c>
      <c r="J23" s="2">
        <v>0.12959999999999999</v>
      </c>
      <c r="K23" s="2">
        <v>0.11550000000000001</v>
      </c>
      <c r="L23" s="2">
        <v>0.1197</v>
      </c>
      <c r="M23" s="2">
        <v>0.23619999999999999</v>
      </c>
      <c r="N23" s="2">
        <v>0.22170000000000001</v>
      </c>
      <c r="O23" s="2">
        <v>0.18429999999999999</v>
      </c>
      <c r="P23" s="2">
        <v>0.17929999999999999</v>
      </c>
      <c r="Q23" s="2">
        <v>0.26669999999999999</v>
      </c>
      <c r="R23" s="2">
        <v>0.23230000000000001</v>
      </c>
      <c r="S23" s="2">
        <v>0.2422</v>
      </c>
      <c r="T23" s="2">
        <v>0.27339999999999998</v>
      </c>
      <c r="U23" s="2">
        <v>0.1065</v>
      </c>
      <c r="V23" s="2">
        <v>0.1037</v>
      </c>
      <c r="W23" s="2">
        <v>0.17080000000000001</v>
      </c>
      <c r="X23" s="2">
        <v>0.17760000000000001</v>
      </c>
      <c r="Y23" s="77">
        <v>0.18720000000000001</v>
      </c>
    </row>
    <row r="24" spans="1:25" ht="15" customHeight="1" x14ac:dyDescent="0.2">
      <c r="A24" t="s">
        <v>21</v>
      </c>
      <c r="B24" s="2">
        <v>0.26429999999999998</v>
      </c>
      <c r="C24" s="2">
        <v>0.24049999999999999</v>
      </c>
      <c r="D24" s="2">
        <v>0.24479999999999999</v>
      </c>
      <c r="E24" s="2">
        <v>0.22109999999999999</v>
      </c>
      <c r="F24" s="2">
        <v>0.41970000000000002</v>
      </c>
      <c r="G24" s="2">
        <v>0.35709999999999997</v>
      </c>
      <c r="H24" s="2">
        <v>0.19919999999999999</v>
      </c>
      <c r="I24" s="2">
        <v>0.18129999999999999</v>
      </c>
      <c r="J24" s="2">
        <v>0.12640000000000001</v>
      </c>
      <c r="K24" s="2">
        <v>0.12520000000000001</v>
      </c>
      <c r="L24" s="2">
        <v>0.1229</v>
      </c>
      <c r="M24" s="2">
        <v>0.11360000000000001</v>
      </c>
      <c r="N24" s="2">
        <v>0.27900000000000003</v>
      </c>
      <c r="O24" s="2">
        <v>0.25230000000000002</v>
      </c>
      <c r="P24" s="2">
        <v>0.45319999999999999</v>
      </c>
      <c r="Q24" s="2">
        <v>0.4178</v>
      </c>
      <c r="R24" s="2">
        <v>0.93720000000000003</v>
      </c>
      <c r="S24" s="2">
        <v>0.7994</v>
      </c>
      <c r="T24" s="2">
        <v>0.33789999999999998</v>
      </c>
      <c r="U24" s="2">
        <v>0.31109999999999999</v>
      </c>
      <c r="V24" s="2">
        <v>1.1016999999999999</v>
      </c>
      <c r="W24" s="2">
        <v>0.996</v>
      </c>
      <c r="X24" s="2">
        <v>0.32919999999999999</v>
      </c>
      <c r="Y24" s="2">
        <v>0.29730000000000001</v>
      </c>
    </row>
    <row r="25" spans="1:25" ht="15" customHeight="1" x14ac:dyDescent="0.2">
      <c r="A25" t="s">
        <v>22</v>
      </c>
      <c r="B25" s="77">
        <v>5.2400000000000002E-2</v>
      </c>
      <c r="C25" s="2">
        <v>0.1265</v>
      </c>
      <c r="D25" s="2">
        <v>0.1295</v>
      </c>
      <c r="E25" s="2">
        <v>0.1384</v>
      </c>
      <c r="F25" s="2">
        <v>0.13980000000000001</v>
      </c>
      <c r="G25" s="2">
        <v>0.24759999999999999</v>
      </c>
      <c r="H25" s="2">
        <v>0.21890000000000001</v>
      </c>
      <c r="I25" s="2">
        <v>0.29909999999999998</v>
      </c>
      <c r="J25" s="2">
        <v>0.28739999999999999</v>
      </c>
      <c r="K25" s="2">
        <v>0.87390000000000001</v>
      </c>
      <c r="L25" s="2">
        <v>0.75739999999999996</v>
      </c>
      <c r="M25" s="2">
        <v>0.2611</v>
      </c>
      <c r="N25" s="2">
        <v>0.25330000000000003</v>
      </c>
      <c r="O25" s="2">
        <v>1.3733</v>
      </c>
      <c r="P25" s="2">
        <v>1.2914000000000001</v>
      </c>
      <c r="Q25" s="2">
        <v>0.41980000000000001</v>
      </c>
      <c r="R25" s="2">
        <v>0.41620000000000001</v>
      </c>
      <c r="S25" s="2">
        <v>0.46820000000000001</v>
      </c>
      <c r="T25" s="2">
        <v>0.44490000000000002</v>
      </c>
      <c r="U25" s="2">
        <v>0.54339999999999999</v>
      </c>
      <c r="V25" s="2">
        <v>0.54349999999999998</v>
      </c>
      <c r="W25" s="2">
        <v>0.32540000000000002</v>
      </c>
      <c r="X25" s="2">
        <v>0.30609999999999998</v>
      </c>
      <c r="Y25" s="77">
        <v>5.62E-2</v>
      </c>
    </row>
    <row r="26" spans="1:25" ht="15" customHeight="1" x14ac:dyDescent="0.2">
      <c r="A26" t="s">
        <v>23</v>
      </c>
      <c r="B26" s="2">
        <v>0.15090000000000001</v>
      </c>
      <c r="C26" s="2">
        <v>0.1416</v>
      </c>
      <c r="D26" s="2">
        <v>0.42330000000000001</v>
      </c>
      <c r="E26" s="2">
        <v>0.39739999999999998</v>
      </c>
      <c r="F26" s="2">
        <v>0.16400000000000001</v>
      </c>
      <c r="G26" s="2">
        <v>0.1492</v>
      </c>
      <c r="H26" s="2">
        <v>0.19670000000000001</v>
      </c>
      <c r="I26" s="2">
        <v>0.17349999999999999</v>
      </c>
      <c r="J26" s="2">
        <v>0.1154</v>
      </c>
      <c r="K26" s="2">
        <v>0.1118</v>
      </c>
      <c r="L26" s="2">
        <v>0.1143</v>
      </c>
      <c r="M26" s="2">
        <v>0.1027</v>
      </c>
      <c r="N26" s="2">
        <v>0.21299999999999999</v>
      </c>
      <c r="O26" s="2">
        <v>0.1938</v>
      </c>
      <c r="P26" s="2">
        <v>0.20799999999999999</v>
      </c>
      <c r="Q26" s="2">
        <v>0.20399999999999999</v>
      </c>
      <c r="R26" s="2">
        <v>0.254</v>
      </c>
      <c r="S26" s="2">
        <v>0.23960000000000001</v>
      </c>
      <c r="T26" s="2">
        <v>0.14879999999999999</v>
      </c>
      <c r="U26" s="2">
        <v>0.14580000000000001</v>
      </c>
      <c r="V26" s="2">
        <v>0.2225</v>
      </c>
      <c r="W26" s="2">
        <v>0.21</v>
      </c>
      <c r="X26" s="2">
        <v>0.40760000000000002</v>
      </c>
      <c r="Y26" s="2">
        <v>0.36859999999999998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B49" s="3721"/>
      <c r="C49" s="3721" t="s">
        <v>205</v>
      </c>
      <c r="D49" s="3721" t="s">
        <v>206</v>
      </c>
      <c r="R49" t="s">
        <v>317</v>
      </c>
    </row>
    <row r="50" spans="2:26" ht="15" customHeight="1" thickBot="1" x14ac:dyDescent="0.25">
      <c r="B50" s="3721" t="s">
        <v>207</v>
      </c>
      <c r="C50" s="3721">
        <v>200</v>
      </c>
      <c r="D50" s="3722">
        <f>AVERAGE(B11,Y11)</f>
        <v>2.71455</v>
      </c>
    </row>
    <row r="51" spans="2:26" ht="15" customHeight="1" x14ac:dyDescent="0.2">
      <c r="B51" s="3721" t="s">
        <v>208</v>
      </c>
      <c r="C51" s="3721">
        <v>150</v>
      </c>
      <c r="D51" s="3722">
        <f>AVERAGE(B13,Y13)</f>
        <v>2.38815</v>
      </c>
      <c r="R51" s="17" t="s">
        <v>318</v>
      </c>
      <c r="S51" s="17"/>
    </row>
    <row r="52" spans="2:26" ht="15" customHeight="1" x14ac:dyDescent="0.2">
      <c r="B52" s="3721" t="s">
        <v>209</v>
      </c>
      <c r="C52" s="3721">
        <v>100</v>
      </c>
      <c r="D52" s="3722">
        <f>AVERAGE(B15,Y15)</f>
        <v>1.8199999999999998</v>
      </c>
      <c r="R52" t="s">
        <v>319</v>
      </c>
      <c r="S52">
        <v>0.98341586518690216</v>
      </c>
    </row>
    <row r="53" spans="2:26" ht="15" customHeight="1" x14ac:dyDescent="0.2">
      <c r="B53" s="3721" t="s">
        <v>210</v>
      </c>
      <c r="C53" s="3721">
        <v>80</v>
      </c>
      <c r="D53" s="3722">
        <f>AVERAGE(B17,Y17)</f>
        <v>1.4361999999999999</v>
      </c>
      <c r="R53" t="s">
        <v>320</v>
      </c>
      <c r="S53">
        <v>0.96710676390130323</v>
      </c>
    </row>
    <row r="54" spans="2:26" ht="15" customHeight="1" x14ac:dyDescent="0.2">
      <c r="B54" s="3721" t="s">
        <v>211</v>
      </c>
      <c r="C54" s="3721">
        <v>40</v>
      </c>
      <c r="D54" s="3722">
        <f>AVERAGE(B19,Y19)</f>
        <v>0.70490000000000008</v>
      </c>
      <c r="R54" t="s">
        <v>321</v>
      </c>
      <c r="S54">
        <v>0.96052811668156379</v>
      </c>
    </row>
    <row r="55" spans="2:26" ht="15" customHeight="1" x14ac:dyDescent="0.2">
      <c r="B55" s="3721" t="s">
        <v>212</v>
      </c>
      <c r="C55" s="3721">
        <v>20</v>
      </c>
      <c r="D55" s="3722">
        <f>AVERAGE(B21,Y21)</f>
        <v>0.31574999999999998</v>
      </c>
      <c r="R55" t="s">
        <v>322</v>
      </c>
      <c r="S55">
        <v>0.19892440239841155</v>
      </c>
    </row>
    <row r="56" spans="2:26" ht="15" customHeight="1" thickBot="1" x14ac:dyDescent="0.25">
      <c r="B56" s="3721" t="s">
        <v>213</v>
      </c>
      <c r="C56" s="3721">
        <v>10</v>
      </c>
      <c r="D56" s="3722">
        <f>AVERAGE(B23,Y23)</f>
        <v>0.18254999999999999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5.8171993492236025</v>
      </c>
      <c r="U60">
        <v>5.8171993492236025</v>
      </c>
      <c r="V60">
        <v>147.00693495153251</v>
      </c>
      <c r="W60">
        <v>6.7424308821303596E-5</v>
      </c>
    </row>
    <row r="61" spans="2:26" ht="15" customHeight="1" x14ac:dyDescent="0.2">
      <c r="R61" t="s">
        <v>326</v>
      </c>
      <c r="S61">
        <v>5</v>
      </c>
      <c r="T61">
        <v>0.19785458934782582</v>
      </c>
      <c r="U61">
        <v>3.9570917869565167E-2</v>
      </c>
    </row>
    <row r="62" spans="2:26" ht="15" customHeight="1" thickBot="1" x14ac:dyDescent="0.25">
      <c r="R62" s="15" t="s">
        <v>327</v>
      </c>
      <c r="S62" s="15">
        <v>6</v>
      </c>
      <c r="T62" s="15">
        <v>6.0150539385714286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0.16382173913043485</v>
      </c>
      <c r="T65">
        <v>0.12443581562327564</v>
      </c>
      <c r="U65">
        <v>1.3165159750019118</v>
      </c>
      <c r="V65">
        <v>0.24511602139690761</v>
      </c>
      <c r="W65">
        <v>-0.1560507082133471</v>
      </c>
      <c r="X65">
        <v>0.4836941864742168</v>
      </c>
      <c r="Y65">
        <v>-0.1560507082133471</v>
      </c>
      <c r="Z65">
        <v>0.4836941864742168</v>
      </c>
    </row>
    <row r="66" spans="18:26" ht="15" customHeight="1" thickBot="1" x14ac:dyDescent="0.25">
      <c r="R66" s="15" t="s">
        <v>340</v>
      </c>
      <c r="S66" s="15">
        <v>1.4025579710144931E-2</v>
      </c>
      <c r="T66" s="15">
        <v>1.1567830311239903E-3</v>
      </c>
      <c r="U66" s="15">
        <v>12.124641642190197</v>
      </c>
      <c r="V66" s="15">
        <v>6.7424308821303474E-5</v>
      </c>
      <c r="W66" s="15">
        <v>1.1051974262565283E-2</v>
      </c>
      <c r="X66" s="15">
        <v>1.6999185157724576E-2</v>
      </c>
      <c r="Y66" s="15">
        <v>1.1051974262565283E-2</v>
      </c>
      <c r="Z66" s="15">
        <v>1.6999185157724576E-2</v>
      </c>
    </row>
  </sheetData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54F13-FAE4-40B2-9FD4-6C65D703BE98}">
  <dimension ref="A1:Z66"/>
  <sheetViews>
    <sheetView workbookViewId="0">
      <selection activeCell="O26" sqref="O2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5581</v>
      </c>
    </row>
    <row r="3" spans="1:25" ht="15" customHeight="1" x14ac:dyDescent="0.2">
      <c r="A3" t="s">
        <v>5582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2.7538</v>
      </c>
      <c r="C11" s="2">
        <v>0.24660000000000001</v>
      </c>
      <c r="D11" s="2">
        <v>0.21779999999999999</v>
      </c>
      <c r="E11" s="2">
        <v>0.26779999999999998</v>
      </c>
      <c r="F11" s="2">
        <v>0.2475</v>
      </c>
      <c r="G11" s="2">
        <v>0.23469999999999999</v>
      </c>
      <c r="H11" s="2">
        <v>0.2286</v>
      </c>
      <c r="I11" s="2">
        <v>0.19650000000000001</v>
      </c>
      <c r="J11" s="2">
        <v>0.1898</v>
      </c>
      <c r="K11" s="2">
        <v>0.18729999999999999</v>
      </c>
      <c r="L11" s="2">
        <v>0.17519999999999999</v>
      </c>
      <c r="M11" s="2">
        <v>0.22040000000000001</v>
      </c>
      <c r="N11" s="2">
        <v>0.2225</v>
      </c>
      <c r="O11" s="2">
        <v>0.108</v>
      </c>
      <c r="P11" s="2">
        <v>0.11070000000000001</v>
      </c>
      <c r="Q11" s="2">
        <v>0.1045</v>
      </c>
      <c r="R11" s="2">
        <v>0.1074</v>
      </c>
      <c r="S11" s="2">
        <v>0.10920000000000001</v>
      </c>
      <c r="T11" s="2">
        <v>9.7000000000000003E-2</v>
      </c>
      <c r="U11" s="2">
        <v>0.12809999999999999</v>
      </c>
      <c r="V11" s="2">
        <v>0.12520000000000001</v>
      </c>
      <c r="W11" s="2">
        <v>8.9399999999999993E-2</v>
      </c>
      <c r="X11" s="2">
        <v>8.9599999999999999E-2</v>
      </c>
      <c r="Y11" s="77">
        <v>2.4300999999999999</v>
      </c>
    </row>
    <row r="12" spans="1:25" ht="15" customHeight="1" x14ac:dyDescent="0.2">
      <c r="A12" t="s">
        <v>9</v>
      </c>
      <c r="B12" s="2">
        <v>0.2949</v>
      </c>
      <c r="C12" s="2">
        <v>0.26090000000000002</v>
      </c>
      <c r="D12" s="2">
        <v>0.11</v>
      </c>
      <c r="E12" s="2">
        <v>0.1113</v>
      </c>
      <c r="F12" s="2">
        <v>0.12809999999999999</v>
      </c>
      <c r="G12" s="2">
        <v>0.12740000000000001</v>
      </c>
      <c r="H12" s="2">
        <v>0.41389999999999999</v>
      </c>
      <c r="I12" s="2">
        <v>0.3851</v>
      </c>
      <c r="J12" s="2">
        <v>0.2341</v>
      </c>
      <c r="K12" s="2">
        <v>0.23039999999999999</v>
      </c>
      <c r="L12" s="2">
        <v>0.1565</v>
      </c>
      <c r="M12" s="2">
        <v>0.1555</v>
      </c>
      <c r="N12" s="2">
        <v>0.14050000000000001</v>
      </c>
      <c r="O12" s="2">
        <v>0.13819999999999999</v>
      </c>
      <c r="P12" s="2">
        <v>0.1396</v>
      </c>
      <c r="Q12" s="2">
        <v>0.14449999999999999</v>
      </c>
      <c r="R12" s="2">
        <v>0.12189999999999999</v>
      </c>
      <c r="S12" s="2">
        <v>0.11360000000000001</v>
      </c>
      <c r="T12" s="2">
        <v>0.1157</v>
      </c>
      <c r="U12" s="2">
        <v>0.1173</v>
      </c>
      <c r="V12" s="2">
        <v>9.4299999999999995E-2</v>
      </c>
      <c r="W12" s="2">
        <v>9.6699999999999994E-2</v>
      </c>
      <c r="X12" s="2">
        <v>9.2100000000000001E-2</v>
      </c>
      <c r="Y12" s="2">
        <v>0.1002</v>
      </c>
    </row>
    <row r="13" spans="1:25" ht="15" customHeight="1" x14ac:dyDescent="0.2">
      <c r="A13" t="s">
        <v>10</v>
      </c>
      <c r="B13" s="77">
        <v>2.4249000000000001</v>
      </c>
      <c r="C13" s="2">
        <v>9.6600000000000005E-2</v>
      </c>
      <c r="D13" s="2">
        <v>8.6900000000000005E-2</v>
      </c>
      <c r="E13" s="2">
        <v>7.2999999999999995E-2</v>
      </c>
      <c r="F13" s="2">
        <v>7.3099999999999998E-2</v>
      </c>
      <c r="G13" s="2">
        <v>8.0399999999999999E-2</v>
      </c>
      <c r="H13" s="2">
        <v>8.6099999999999996E-2</v>
      </c>
      <c r="I13" s="2">
        <v>9.2899999999999996E-2</v>
      </c>
      <c r="J13" s="2">
        <v>9.74E-2</v>
      </c>
      <c r="K13" s="2">
        <v>0.23300000000000001</v>
      </c>
      <c r="L13" s="2">
        <v>0.23599999999999999</v>
      </c>
      <c r="M13" s="2">
        <v>0.1426</v>
      </c>
      <c r="N13" s="2">
        <v>0.14680000000000001</v>
      </c>
      <c r="O13" s="2">
        <v>2.6791999999999998</v>
      </c>
      <c r="P13" s="2">
        <v>2.6349999999999998</v>
      </c>
      <c r="Q13" s="2">
        <v>0.108</v>
      </c>
      <c r="R13" s="2">
        <v>9.98E-2</v>
      </c>
      <c r="S13" s="2">
        <v>0.23849999999999999</v>
      </c>
      <c r="T13" s="2">
        <v>0.22789999999999999</v>
      </c>
      <c r="U13" s="2">
        <v>0.1394</v>
      </c>
      <c r="V13" s="2">
        <v>0.13730000000000001</v>
      </c>
      <c r="W13" s="2">
        <v>0.1108</v>
      </c>
      <c r="X13" s="2">
        <v>9.98E-2</v>
      </c>
      <c r="Y13" s="77">
        <v>2.0362</v>
      </c>
    </row>
    <row r="14" spans="1:25" ht="15" customHeight="1" x14ac:dyDescent="0.2">
      <c r="A14" t="s">
        <v>11</v>
      </c>
      <c r="B14" s="2">
        <v>0.12509999999999999</v>
      </c>
      <c r="C14" s="2">
        <v>0.1234</v>
      </c>
      <c r="D14" s="2">
        <v>0.1182</v>
      </c>
      <c r="E14" s="2">
        <v>0.1114</v>
      </c>
      <c r="F14" s="2">
        <v>9.2200000000000004E-2</v>
      </c>
      <c r="G14" s="2">
        <v>0.1028</v>
      </c>
      <c r="H14" s="2">
        <v>9.5799999999999996E-2</v>
      </c>
      <c r="I14" s="2">
        <v>0.105</v>
      </c>
      <c r="J14" s="2">
        <v>0.10539999999999999</v>
      </c>
      <c r="K14" s="2">
        <v>9.74E-2</v>
      </c>
      <c r="L14" s="2">
        <v>0.1181</v>
      </c>
      <c r="M14" s="2">
        <v>0.1232</v>
      </c>
      <c r="N14" s="2">
        <v>0.11409999999999999</v>
      </c>
      <c r="O14" s="2">
        <v>0.10050000000000001</v>
      </c>
      <c r="P14" s="2">
        <v>9.64E-2</v>
      </c>
      <c r="Q14" s="2">
        <v>9.7699999999999995E-2</v>
      </c>
      <c r="R14" s="2">
        <v>0.13639999999999999</v>
      </c>
      <c r="S14" s="2">
        <v>0.1293</v>
      </c>
      <c r="T14" s="2">
        <v>0.10589999999999999</v>
      </c>
      <c r="U14" s="2">
        <v>0.1027</v>
      </c>
      <c r="V14" s="2">
        <v>2.8290999999999999</v>
      </c>
      <c r="W14" s="2">
        <v>2.8552</v>
      </c>
      <c r="X14" s="2">
        <v>8.5500000000000007E-2</v>
      </c>
      <c r="Y14" s="2">
        <v>9.06E-2</v>
      </c>
    </row>
    <row r="15" spans="1:25" ht="15" customHeight="1" x14ac:dyDescent="0.2">
      <c r="A15" t="s">
        <v>12</v>
      </c>
      <c r="B15" s="77">
        <v>1.8013999999999999</v>
      </c>
      <c r="C15" s="2">
        <v>0.1125</v>
      </c>
      <c r="D15" s="2">
        <v>0.1081</v>
      </c>
      <c r="E15" s="2">
        <v>9.5100000000000004E-2</v>
      </c>
      <c r="F15" s="2">
        <v>0.10150000000000001</v>
      </c>
      <c r="G15" s="2">
        <v>0.1066</v>
      </c>
      <c r="H15" s="2">
        <v>0.1143</v>
      </c>
      <c r="I15" s="2">
        <v>0.1133</v>
      </c>
      <c r="J15" s="2">
        <v>0.1104</v>
      </c>
      <c r="K15" s="2">
        <v>0.16439999999999999</v>
      </c>
      <c r="L15" s="2">
        <v>0.161</v>
      </c>
      <c r="M15" s="2">
        <v>9.0899999999999995E-2</v>
      </c>
      <c r="N15" s="2">
        <v>9.2899999999999996E-2</v>
      </c>
      <c r="O15" s="2">
        <v>0.1139</v>
      </c>
      <c r="P15" s="2">
        <v>0.1115</v>
      </c>
      <c r="Q15" s="2">
        <v>0.12130000000000001</v>
      </c>
      <c r="R15" s="2">
        <v>0.1241</v>
      </c>
      <c r="S15" s="2">
        <v>0.13109999999999999</v>
      </c>
      <c r="T15" s="2">
        <v>0.13320000000000001</v>
      </c>
      <c r="U15" s="2">
        <v>0.10299999999999999</v>
      </c>
      <c r="V15" s="2">
        <v>0.1032</v>
      </c>
      <c r="W15" s="2">
        <v>0.104</v>
      </c>
      <c r="X15" s="2">
        <v>0.1019</v>
      </c>
      <c r="Y15" s="77">
        <v>1.4784999999999999</v>
      </c>
    </row>
    <row r="16" spans="1:25" ht="15" customHeight="1" x14ac:dyDescent="0.2">
      <c r="A16" t="s">
        <v>13</v>
      </c>
      <c r="B16" s="2">
        <v>0.11940000000000001</v>
      </c>
      <c r="C16" s="2">
        <v>0.10879999999999999</v>
      </c>
      <c r="D16" s="2">
        <v>0.1726</v>
      </c>
      <c r="E16" s="2">
        <v>0.17130000000000001</v>
      </c>
      <c r="F16" s="2">
        <v>0.14610000000000001</v>
      </c>
      <c r="G16" s="2">
        <v>0.1492</v>
      </c>
      <c r="H16" s="2">
        <v>0.1338</v>
      </c>
      <c r="I16" s="2">
        <v>0.13370000000000001</v>
      </c>
      <c r="J16" s="2">
        <v>0.36149999999999999</v>
      </c>
      <c r="K16" s="2">
        <v>0.33560000000000001</v>
      </c>
      <c r="L16" s="2">
        <v>0.1022</v>
      </c>
      <c r="M16" s="2">
        <v>0.1055</v>
      </c>
      <c r="N16" s="2">
        <v>0.1152</v>
      </c>
      <c r="O16" s="2">
        <v>0.1103</v>
      </c>
      <c r="P16" s="2">
        <v>0.1321</v>
      </c>
      <c r="Q16" s="2">
        <v>0.13320000000000001</v>
      </c>
      <c r="R16" s="2">
        <v>0.34510000000000002</v>
      </c>
      <c r="S16" s="2">
        <v>0.3211</v>
      </c>
      <c r="T16" s="2">
        <v>0.12770000000000001</v>
      </c>
      <c r="U16" s="2">
        <v>0.1263</v>
      </c>
      <c r="V16" s="2">
        <v>0.35659999999999997</v>
      </c>
      <c r="W16" s="2">
        <v>0.34350000000000003</v>
      </c>
      <c r="X16" s="2">
        <v>0.20019999999999999</v>
      </c>
      <c r="Y16" s="2">
        <v>0.2031</v>
      </c>
    </row>
    <row r="17" spans="1:25" ht="15" customHeight="1" x14ac:dyDescent="0.2">
      <c r="A17" t="s">
        <v>14</v>
      </c>
      <c r="B17" s="77">
        <v>1.375</v>
      </c>
      <c r="C17" s="2">
        <v>8.8499999999999995E-2</v>
      </c>
      <c r="D17" s="2">
        <v>0.1066</v>
      </c>
      <c r="E17" s="2">
        <v>9.2899999999999996E-2</v>
      </c>
      <c r="F17" s="2">
        <v>9.4399999999999998E-2</v>
      </c>
      <c r="G17" s="2">
        <v>9.1600000000000001E-2</v>
      </c>
      <c r="H17" s="2">
        <v>0.1069</v>
      </c>
      <c r="I17" s="2">
        <v>0.13589999999999999</v>
      </c>
      <c r="J17" s="2">
        <v>0.15629999999999999</v>
      </c>
      <c r="K17" s="2">
        <v>9.4399999999999998E-2</v>
      </c>
      <c r="L17" s="2">
        <v>9.8599999999999993E-2</v>
      </c>
      <c r="M17" s="2">
        <v>0.2235</v>
      </c>
      <c r="N17" s="2">
        <v>0.22339999999999999</v>
      </c>
      <c r="O17" s="2">
        <v>0.37269999999999998</v>
      </c>
      <c r="P17" s="2">
        <v>0.38529999999999998</v>
      </c>
      <c r="Q17" s="2">
        <v>8.8200000000000001E-2</v>
      </c>
      <c r="R17" s="2">
        <v>9.4299999999999995E-2</v>
      </c>
      <c r="S17" s="2">
        <v>0.14760000000000001</v>
      </c>
      <c r="T17" s="2">
        <v>0.1552</v>
      </c>
      <c r="U17" s="2">
        <v>0.1022</v>
      </c>
      <c r="V17" s="2">
        <v>9.9699999999999997E-2</v>
      </c>
      <c r="W17" s="2">
        <v>0.1978</v>
      </c>
      <c r="X17" s="2">
        <v>0.19700000000000001</v>
      </c>
      <c r="Y17" s="77">
        <v>1.3363</v>
      </c>
    </row>
    <row r="18" spans="1:25" ht="15" customHeight="1" x14ac:dyDescent="0.2">
      <c r="A18" t="s">
        <v>15</v>
      </c>
      <c r="B18" s="2">
        <v>8.8499999999999995E-2</v>
      </c>
      <c r="C18" s="2">
        <v>7.7899999999999997E-2</v>
      </c>
      <c r="D18" s="2">
        <v>0.1016</v>
      </c>
      <c r="E18" s="2">
        <v>9.9500000000000005E-2</v>
      </c>
      <c r="F18" s="2">
        <v>9.2700000000000005E-2</v>
      </c>
      <c r="G18" s="2">
        <v>8.7999999999999995E-2</v>
      </c>
      <c r="H18" s="2">
        <v>1.0026999999999999</v>
      </c>
      <c r="I18" s="2">
        <v>0.86060000000000003</v>
      </c>
      <c r="J18" s="2">
        <v>0.11749999999999999</v>
      </c>
      <c r="K18" s="2">
        <v>0.1024</v>
      </c>
      <c r="L18" s="2">
        <v>9.1899999999999996E-2</v>
      </c>
      <c r="M18" s="2">
        <v>8.9300000000000004E-2</v>
      </c>
      <c r="N18" s="2">
        <v>0.18920000000000001</v>
      </c>
      <c r="O18" s="2">
        <v>0.17130000000000001</v>
      </c>
      <c r="P18" s="2">
        <v>0.1134</v>
      </c>
      <c r="Q18" s="2">
        <v>0.1084</v>
      </c>
      <c r="R18" s="2">
        <v>0.1109</v>
      </c>
      <c r="S18" s="2">
        <v>0.10299999999999999</v>
      </c>
      <c r="T18" s="2">
        <v>0.1603</v>
      </c>
      <c r="U18" s="2">
        <v>0.1595</v>
      </c>
      <c r="V18" s="2">
        <v>0.23849999999999999</v>
      </c>
      <c r="W18" s="2">
        <v>0.22750000000000001</v>
      </c>
      <c r="X18" s="2">
        <v>0.1028</v>
      </c>
      <c r="Y18" s="2">
        <v>0.1103</v>
      </c>
    </row>
    <row r="19" spans="1:25" ht="15" customHeight="1" x14ac:dyDescent="0.2">
      <c r="A19" t="s">
        <v>16</v>
      </c>
      <c r="B19" s="77">
        <v>0.64900000000000002</v>
      </c>
      <c r="C19" s="2">
        <v>0.11550000000000001</v>
      </c>
      <c r="D19" s="2">
        <v>0.1211</v>
      </c>
      <c r="E19" s="2">
        <v>7.2400000000000006E-2</v>
      </c>
      <c r="F19" s="2">
        <v>7.1800000000000003E-2</v>
      </c>
      <c r="G19" s="2">
        <v>8.14E-2</v>
      </c>
      <c r="H19" s="2">
        <v>7.9899999999999999E-2</v>
      </c>
      <c r="I19" s="2">
        <v>8.7499999999999994E-2</v>
      </c>
      <c r="J19" s="2">
        <v>8.6599999999999996E-2</v>
      </c>
      <c r="K19" s="2">
        <v>9.5600000000000004E-2</v>
      </c>
      <c r="L19" s="2">
        <v>9.3299999999999994E-2</v>
      </c>
      <c r="M19" s="2">
        <v>9.6299999999999997E-2</v>
      </c>
      <c r="N19" s="2">
        <v>0.1011</v>
      </c>
      <c r="O19" s="2">
        <v>0.30859999999999999</v>
      </c>
      <c r="P19" s="2">
        <v>0.31269999999999998</v>
      </c>
      <c r="Q19" s="2">
        <v>8.6499999999999994E-2</v>
      </c>
      <c r="R19" s="2">
        <v>9.7600000000000006E-2</v>
      </c>
      <c r="S19" s="2">
        <v>0.1114</v>
      </c>
      <c r="T19" s="2">
        <v>0.1132</v>
      </c>
      <c r="U19" s="2">
        <v>9.2799999999999994E-2</v>
      </c>
      <c r="V19" s="2">
        <v>9.6500000000000002E-2</v>
      </c>
      <c r="W19" s="2">
        <v>0.1144</v>
      </c>
      <c r="X19" s="2">
        <v>0.12180000000000001</v>
      </c>
      <c r="Y19" s="77">
        <v>0.57110000000000005</v>
      </c>
    </row>
    <row r="20" spans="1:25" ht="15" customHeight="1" x14ac:dyDescent="0.2">
      <c r="A20" t="s">
        <v>17</v>
      </c>
      <c r="B20" s="2">
        <v>0.1075</v>
      </c>
      <c r="C20" s="2">
        <v>0.109</v>
      </c>
      <c r="D20" s="2">
        <v>0.97399999999999998</v>
      </c>
      <c r="E20" s="2">
        <v>0.89959999999999996</v>
      </c>
      <c r="F20" s="2">
        <v>0.40460000000000002</v>
      </c>
      <c r="G20" s="2">
        <v>0.38030000000000003</v>
      </c>
      <c r="H20" s="2">
        <v>0.1108</v>
      </c>
      <c r="I20" s="2">
        <v>0.1106</v>
      </c>
      <c r="J20" s="2">
        <v>0.98699999999999999</v>
      </c>
      <c r="K20" s="2">
        <v>0.90339999999999998</v>
      </c>
      <c r="L20" s="2">
        <v>0.12520000000000001</v>
      </c>
      <c r="M20" s="2">
        <v>0.1147</v>
      </c>
      <c r="N20" s="2">
        <v>0.1575</v>
      </c>
      <c r="O20" s="2">
        <v>0.14990000000000001</v>
      </c>
      <c r="P20" s="2">
        <v>0.1177</v>
      </c>
      <c r="Q20" s="2">
        <v>0.1235</v>
      </c>
      <c r="R20" s="2">
        <v>0.34689999999999999</v>
      </c>
      <c r="S20" s="2">
        <v>0.31230000000000002</v>
      </c>
      <c r="T20" s="2">
        <v>0.19400000000000001</v>
      </c>
      <c r="U20" s="2">
        <v>0.18859999999999999</v>
      </c>
      <c r="V20" s="2">
        <v>0.14680000000000001</v>
      </c>
      <c r="W20" s="2">
        <v>0.13569999999999999</v>
      </c>
      <c r="X20" s="2">
        <v>0.1234</v>
      </c>
      <c r="Y20" s="2">
        <v>0.12670000000000001</v>
      </c>
    </row>
    <row r="21" spans="1:25" ht="15" customHeight="1" x14ac:dyDescent="0.2">
      <c r="A21" t="s">
        <v>18</v>
      </c>
      <c r="B21" s="77">
        <v>0.29249999999999998</v>
      </c>
      <c r="C21" s="2">
        <v>9.9299999999999999E-2</v>
      </c>
      <c r="D21" s="2">
        <v>9.1399999999999995E-2</v>
      </c>
      <c r="E21" s="2">
        <v>9.4100000000000003E-2</v>
      </c>
      <c r="F21" s="2">
        <v>9.9400000000000002E-2</v>
      </c>
      <c r="G21" s="2">
        <v>9.1600000000000001E-2</v>
      </c>
      <c r="H21" s="2">
        <v>8.3299999999999999E-2</v>
      </c>
      <c r="I21" s="2">
        <v>8.0399999999999999E-2</v>
      </c>
      <c r="J21" s="2">
        <v>8.3400000000000002E-2</v>
      </c>
      <c r="K21" s="2">
        <v>9.6799999999999997E-2</v>
      </c>
      <c r="L21" s="2">
        <v>9.3299999999999994E-2</v>
      </c>
      <c r="M21" s="2">
        <v>8.4699999999999998E-2</v>
      </c>
      <c r="N21" s="2">
        <v>8.77E-2</v>
      </c>
      <c r="O21" s="2">
        <v>0.1249</v>
      </c>
      <c r="P21" s="2">
        <v>0.1071</v>
      </c>
      <c r="Q21" s="2">
        <v>9.3600000000000003E-2</v>
      </c>
      <c r="R21" s="2">
        <v>9.7699999999999995E-2</v>
      </c>
      <c r="S21" s="2">
        <v>0.1183</v>
      </c>
      <c r="T21" s="2">
        <v>0.12039999999999999</v>
      </c>
      <c r="U21" s="2">
        <v>9.8000000000000004E-2</v>
      </c>
      <c r="V21" s="2">
        <v>0.1081</v>
      </c>
      <c r="W21" s="2">
        <v>0.55410000000000004</v>
      </c>
      <c r="X21" s="2">
        <v>0.53039999999999998</v>
      </c>
      <c r="Y21" s="77">
        <v>0.26650000000000001</v>
      </c>
    </row>
    <row r="22" spans="1:25" ht="15" customHeight="1" x14ac:dyDescent="0.2">
      <c r="A22" t="s">
        <v>19</v>
      </c>
      <c r="B22" s="2">
        <v>0.35870000000000002</v>
      </c>
      <c r="C22" s="2">
        <v>0.31269999999999998</v>
      </c>
      <c r="D22" s="2">
        <v>0.72719999999999996</v>
      </c>
      <c r="E22" s="2">
        <v>0.66959999999999997</v>
      </c>
      <c r="F22" s="2">
        <v>9.4200000000000006E-2</v>
      </c>
      <c r="G22" s="2">
        <v>9.5100000000000004E-2</v>
      </c>
      <c r="H22" s="2">
        <v>9.1800000000000007E-2</v>
      </c>
      <c r="I22" s="2">
        <v>9.6799999999999997E-2</v>
      </c>
      <c r="J22" s="2">
        <v>0.11650000000000001</v>
      </c>
      <c r="K22" s="2">
        <v>9.9699999999999997E-2</v>
      </c>
      <c r="L22" s="2">
        <v>9.2999999999999999E-2</v>
      </c>
      <c r="M22" s="2">
        <v>8.8200000000000001E-2</v>
      </c>
      <c r="N22" s="2">
        <v>0.13270000000000001</v>
      </c>
      <c r="O22" s="2">
        <v>0.13</v>
      </c>
      <c r="P22" s="2">
        <v>0.13600000000000001</v>
      </c>
      <c r="Q22" s="2">
        <v>0.13109999999999999</v>
      </c>
      <c r="R22" s="2">
        <v>9.8799999999999999E-2</v>
      </c>
      <c r="S22" s="2">
        <v>9.5299999999999996E-2</v>
      </c>
      <c r="T22" s="2">
        <v>0.1017</v>
      </c>
      <c r="U22" s="2">
        <v>9.9599999999999994E-2</v>
      </c>
      <c r="V22" s="2">
        <v>8.14E-2</v>
      </c>
      <c r="W22" s="2">
        <v>8.3400000000000002E-2</v>
      </c>
      <c r="X22" s="2">
        <v>0.10970000000000001</v>
      </c>
      <c r="Y22" s="2">
        <v>0.11269999999999999</v>
      </c>
    </row>
    <row r="23" spans="1:25" ht="15" customHeight="1" x14ac:dyDescent="0.2">
      <c r="A23" t="s">
        <v>20</v>
      </c>
      <c r="B23" s="77">
        <v>0.17749999999999999</v>
      </c>
      <c r="C23" s="2">
        <v>0.1202</v>
      </c>
      <c r="D23" s="2">
        <v>0.1087</v>
      </c>
      <c r="E23" s="2">
        <v>0.10390000000000001</v>
      </c>
      <c r="F23" s="2">
        <v>9.9699999999999997E-2</v>
      </c>
      <c r="G23" s="2">
        <v>0.10920000000000001</v>
      </c>
      <c r="H23" s="2">
        <v>0.1071</v>
      </c>
      <c r="I23" s="2">
        <v>0.14499999999999999</v>
      </c>
      <c r="J23" s="2">
        <v>0.1429</v>
      </c>
      <c r="K23" s="2">
        <v>0.1177</v>
      </c>
      <c r="L23" s="2">
        <v>0.12139999999999999</v>
      </c>
      <c r="M23" s="2">
        <v>0.4279</v>
      </c>
      <c r="N23" s="2">
        <v>0.39350000000000002</v>
      </c>
      <c r="O23" s="2">
        <v>0.107</v>
      </c>
      <c r="P23" s="2">
        <v>9.8000000000000004E-2</v>
      </c>
      <c r="Q23" s="2">
        <v>0.15290000000000001</v>
      </c>
      <c r="R23" s="2">
        <v>0.156</v>
      </c>
      <c r="S23" s="2">
        <v>9.4799999999999995E-2</v>
      </c>
      <c r="T23" s="2">
        <v>0.10290000000000001</v>
      </c>
      <c r="U23" s="2">
        <v>0.1178</v>
      </c>
      <c r="V23" s="2">
        <v>0.11219999999999999</v>
      </c>
      <c r="W23" s="2">
        <v>0.1159</v>
      </c>
      <c r="X23" s="2">
        <v>0.1123</v>
      </c>
      <c r="Y23" s="77">
        <v>0.16109999999999999</v>
      </c>
    </row>
    <row r="24" spans="1:25" ht="15" customHeight="1" x14ac:dyDescent="0.2">
      <c r="A24" t="s">
        <v>21</v>
      </c>
      <c r="B24" s="2">
        <v>0.13</v>
      </c>
      <c r="C24" s="2">
        <v>0.1052</v>
      </c>
      <c r="D24" s="2">
        <v>0.104</v>
      </c>
      <c r="E24" s="2">
        <v>0.10440000000000001</v>
      </c>
      <c r="F24" s="2">
        <v>1.3080000000000001</v>
      </c>
      <c r="G24" s="2">
        <v>1.1563000000000001</v>
      </c>
      <c r="H24" s="2">
        <v>0.1051</v>
      </c>
      <c r="I24" s="2">
        <v>0.108</v>
      </c>
      <c r="J24" s="2">
        <v>0.1028</v>
      </c>
      <c r="K24" s="2">
        <v>9.3200000000000005E-2</v>
      </c>
      <c r="L24" s="2">
        <v>0.1014</v>
      </c>
      <c r="M24" s="2">
        <v>9.8699999999999996E-2</v>
      </c>
      <c r="N24" s="2">
        <v>0.14199999999999999</v>
      </c>
      <c r="O24" s="2">
        <v>0.13370000000000001</v>
      </c>
      <c r="P24" s="2">
        <v>0.16139999999999999</v>
      </c>
      <c r="Q24" s="2">
        <v>0.14960000000000001</v>
      </c>
      <c r="R24" s="2">
        <v>0.16850000000000001</v>
      </c>
      <c r="S24" s="2">
        <v>0.16020000000000001</v>
      </c>
      <c r="T24" s="2">
        <v>0.1278</v>
      </c>
      <c r="U24" s="2">
        <v>0.12180000000000001</v>
      </c>
      <c r="V24" s="2">
        <v>0.20599999999999999</v>
      </c>
      <c r="W24" s="2">
        <v>0.1953</v>
      </c>
      <c r="X24" s="2">
        <v>0.1087</v>
      </c>
      <c r="Y24" s="2">
        <v>0.1177</v>
      </c>
    </row>
    <row r="25" spans="1:25" ht="15" customHeight="1" x14ac:dyDescent="0.2">
      <c r="A25" t="s">
        <v>22</v>
      </c>
      <c r="B25" s="77">
        <v>4.8800000000000003E-2</v>
      </c>
      <c r="C25" s="2">
        <v>0.14680000000000001</v>
      </c>
      <c r="D25" s="2">
        <v>0.1323</v>
      </c>
      <c r="E25" s="2">
        <v>0.1474</v>
      </c>
      <c r="F25" s="2">
        <v>0.1603</v>
      </c>
      <c r="G25" s="2">
        <v>0.20150000000000001</v>
      </c>
      <c r="H25" s="2">
        <v>0.21990000000000001</v>
      </c>
      <c r="I25" s="2">
        <v>0.98209999999999997</v>
      </c>
      <c r="J25" s="2">
        <v>0.94879999999999998</v>
      </c>
      <c r="K25" s="2">
        <v>0.14899999999999999</v>
      </c>
      <c r="L25" s="2">
        <v>0.13009999999999999</v>
      </c>
      <c r="M25" s="2">
        <v>0.31459999999999999</v>
      </c>
      <c r="N25" s="2">
        <v>0.29709999999999998</v>
      </c>
      <c r="O25" s="2">
        <v>0.14990000000000001</v>
      </c>
      <c r="P25" s="2">
        <v>0.1414</v>
      </c>
      <c r="Q25" s="2">
        <v>0.1019</v>
      </c>
      <c r="R25" s="2">
        <v>0.10299999999999999</v>
      </c>
      <c r="S25" s="2">
        <v>0.14979999999999999</v>
      </c>
      <c r="T25" s="2">
        <v>0.1489</v>
      </c>
      <c r="U25" s="2">
        <v>0.1394</v>
      </c>
      <c r="V25" s="2">
        <v>0.1255</v>
      </c>
      <c r="W25" s="2">
        <v>0.1198</v>
      </c>
      <c r="X25" s="2">
        <v>0.1187</v>
      </c>
      <c r="Y25" s="77">
        <v>7.0699999999999999E-2</v>
      </c>
    </row>
    <row r="26" spans="1:25" ht="15" customHeight="1" x14ac:dyDescent="0.2">
      <c r="A26" t="s">
        <v>23</v>
      </c>
      <c r="B26" s="2">
        <v>0.36959999999999998</v>
      </c>
      <c r="C26" s="2">
        <v>0.32579999999999998</v>
      </c>
      <c r="D26" s="2">
        <v>0.22409999999999999</v>
      </c>
      <c r="E26" s="2">
        <v>0.20830000000000001</v>
      </c>
      <c r="F26" s="2">
        <v>0.1191</v>
      </c>
      <c r="G26" s="2">
        <v>0.11269999999999999</v>
      </c>
      <c r="H26" s="2">
        <v>0.10780000000000001</v>
      </c>
      <c r="I26" s="2">
        <v>0.1195</v>
      </c>
      <c r="J26" s="2">
        <v>0.11799999999999999</v>
      </c>
      <c r="K26" s="2">
        <v>0.10299999999999999</v>
      </c>
      <c r="L26" s="2">
        <v>0.1084</v>
      </c>
      <c r="M26" s="2">
        <v>0.1103</v>
      </c>
      <c r="N26" s="2">
        <v>0.1159</v>
      </c>
      <c r="O26" s="2">
        <v>0.1075</v>
      </c>
      <c r="P26" s="2">
        <v>9.74E-2</v>
      </c>
      <c r="Q26" s="2">
        <v>0.1013</v>
      </c>
      <c r="R26" s="2">
        <v>0.1239</v>
      </c>
      <c r="S26" s="2">
        <v>0.12130000000000001</v>
      </c>
      <c r="T26" s="2">
        <v>0.1082</v>
      </c>
      <c r="U26" s="2">
        <v>0.10639999999999999</v>
      </c>
      <c r="V26" s="2">
        <v>7.5300000000000006E-2</v>
      </c>
      <c r="W26" s="2">
        <v>7.4700000000000003E-2</v>
      </c>
      <c r="X26" s="2">
        <v>0.29959999999999998</v>
      </c>
      <c r="Y26" s="2">
        <v>0.28889999999999999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5" customHeight="1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9" spans="2:26" ht="15" customHeight="1" x14ac:dyDescent="0.2">
      <c r="C49" t="s">
        <v>205</v>
      </c>
      <c r="D49" t="s">
        <v>206</v>
      </c>
      <c r="R49" t="s">
        <v>317</v>
      </c>
    </row>
    <row r="50" spans="2:26" ht="15" customHeight="1" thickBot="1" x14ac:dyDescent="0.25">
      <c r="B50" t="s">
        <v>207</v>
      </c>
      <c r="C50">
        <v>200</v>
      </c>
      <c r="D50" s="3">
        <f>AVERAGE(B11,Y11)</f>
        <v>2.5919499999999998</v>
      </c>
    </row>
    <row r="51" spans="2:26" ht="15" customHeight="1" x14ac:dyDescent="0.2">
      <c r="B51" t="s">
        <v>208</v>
      </c>
      <c r="C51">
        <v>150</v>
      </c>
      <c r="D51" s="3">
        <f>AVERAGE(B13,Y13)</f>
        <v>2.23055</v>
      </c>
      <c r="R51" s="17" t="s">
        <v>318</v>
      </c>
      <c r="S51" s="17"/>
    </row>
    <row r="52" spans="2:26" ht="15" customHeight="1" x14ac:dyDescent="0.2">
      <c r="B52" t="s">
        <v>209</v>
      </c>
      <c r="C52">
        <v>100</v>
      </c>
      <c r="D52" s="3">
        <f>AVERAGE(B15,Y15)</f>
        <v>1.6399499999999998</v>
      </c>
      <c r="R52" t="s">
        <v>319</v>
      </c>
      <c r="S52">
        <v>0.98764869836777225</v>
      </c>
    </row>
    <row r="53" spans="2:26" ht="15" customHeight="1" x14ac:dyDescent="0.2">
      <c r="B53" t="s">
        <v>210</v>
      </c>
      <c r="C53">
        <v>80</v>
      </c>
      <c r="D53" s="3">
        <f>AVERAGE(B17,Y17)</f>
        <v>1.35565</v>
      </c>
      <c r="R53" t="s">
        <v>320</v>
      </c>
      <c r="S53">
        <v>0.97544995138755486</v>
      </c>
    </row>
    <row r="54" spans="2:26" ht="15" customHeight="1" x14ac:dyDescent="0.2">
      <c r="B54" t="s">
        <v>211</v>
      </c>
      <c r="C54">
        <v>40</v>
      </c>
      <c r="D54" s="3">
        <f>AVERAGE(B19,Y19)</f>
        <v>0.61004999999999998</v>
      </c>
      <c r="R54" t="s">
        <v>321</v>
      </c>
      <c r="S54">
        <v>0.97053994166506585</v>
      </c>
    </row>
    <row r="55" spans="2:26" ht="15" customHeight="1" x14ac:dyDescent="0.2">
      <c r="B55" t="s">
        <v>212</v>
      </c>
      <c r="C55">
        <v>20</v>
      </c>
      <c r="D55" s="3">
        <f>AVERAGE(B21,Y21)</f>
        <v>0.27949999999999997</v>
      </c>
      <c r="R55" t="s">
        <v>322</v>
      </c>
      <c r="S55">
        <v>0.16347159038512932</v>
      </c>
    </row>
    <row r="56" spans="2:26" ht="15" customHeight="1" thickBot="1" x14ac:dyDescent="0.25">
      <c r="B56" t="s">
        <v>213</v>
      </c>
      <c r="C56">
        <v>10</v>
      </c>
      <c r="D56" s="3">
        <f>AVERAGE(B23,Y23)</f>
        <v>0.16930000000000001</v>
      </c>
      <c r="R56" s="15" t="s">
        <v>323</v>
      </c>
      <c r="S56" s="15">
        <v>7</v>
      </c>
    </row>
    <row r="58" spans="2:26" ht="15" customHeight="1" thickBot="1" x14ac:dyDescent="0.25">
      <c r="R58" t="s">
        <v>324</v>
      </c>
    </row>
    <row r="59" spans="2:26" ht="15" customHeight="1" x14ac:dyDescent="0.2">
      <c r="R59" s="16"/>
      <c r="S59" s="16" t="s">
        <v>329</v>
      </c>
      <c r="T59" s="16" t="s">
        <v>330</v>
      </c>
      <c r="U59" s="16" t="s">
        <v>331</v>
      </c>
      <c r="V59" s="16" t="s">
        <v>13</v>
      </c>
      <c r="W59" s="16" t="s">
        <v>332</v>
      </c>
    </row>
    <row r="60" spans="2:26" ht="15" customHeight="1" x14ac:dyDescent="0.2">
      <c r="R60" t="s">
        <v>325</v>
      </c>
      <c r="S60">
        <v>1</v>
      </c>
      <c r="T60">
        <v>5.3089326392562102</v>
      </c>
      <c r="U60">
        <v>5.3089326392562102</v>
      </c>
      <c r="V60">
        <v>198.66558449360281</v>
      </c>
      <c r="W60">
        <v>3.2348635083951502E-5</v>
      </c>
    </row>
    <row r="61" spans="2:26" ht="15" customHeight="1" x14ac:dyDescent="0.2">
      <c r="R61" t="s">
        <v>326</v>
      </c>
      <c r="S61">
        <v>5</v>
      </c>
      <c r="T61">
        <v>0.13361480431521752</v>
      </c>
      <c r="U61">
        <v>2.6722960863043505E-2</v>
      </c>
    </row>
    <row r="62" spans="2:26" ht="15" customHeight="1" thickBot="1" x14ac:dyDescent="0.25">
      <c r="R62" s="15" t="s">
        <v>327</v>
      </c>
      <c r="S62" s="15">
        <v>6</v>
      </c>
      <c r="T62" s="15">
        <v>5.4425474435714278</v>
      </c>
      <c r="U62" s="15"/>
      <c r="V62" s="15"/>
      <c r="W62" s="15"/>
    </row>
    <row r="63" spans="2:26" ht="15" customHeight="1" thickBot="1" x14ac:dyDescent="0.25"/>
    <row r="64" spans="2:26" ht="15" customHeight="1" x14ac:dyDescent="0.2">
      <c r="R64" s="16"/>
      <c r="S64" s="16" t="s">
        <v>333</v>
      </c>
      <c r="T64" s="16" t="s">
        <v>322</v>
      </c>
      <c r="U64" s="16" t="s">
        <v>334</v>
      </c>
      <c r="V64" s="16" t="s">
        <v>335</v>
      </c>
      <c r="W64" s="16" t="s">
        <v>336</v>
      </c>
      <c r="X64" s="16" t="s">
        <v>337</v>
      </c>
      <c r="Y64" s="16" t="s">
        <v>338</v>
      </c>
      <c r="Z64" s="16" t="s">
        <v>339</v>
      </c>
    </row>
    <row r="65" spans="18:26" ht="15" customHeight="1" x14ac:dyDescent="0.2">
      <c r="R65" t="s">
        <v>328</v>
      </c>
      <c r="S65">
        <v>0.11966304347826062</v>
      </c>
      <c r="T65">
        <v>0.10225854865240014</v>
      </c>
      <c r="U65">
        <v>1.170200878608421</v>
      </c>
      <c r="V65">
        <v>0.29465671291704776</v>
      </c>
      <c r="W65">
        <v>-0.14320092422613157</v>
      </c>
      <c r="X65">
        <v>0.38252701118265281</v>
      </c>
      <c r="Y65">
        <v>-0.14320092422613157</v>
      </c>
      <c r="Z65">
        <v>0.38252701118265281</v>
      </c>
    </row>
    <row r="66" spans="18:26" ht="15" customHeight="1" thickBot="1" x14ac:dyDescent="0.25">
      <c r="R66" s="15" t="s">
        <v>340</v>
      </c>
      <c r="S66" s="15">
        <v>1.3398847826086959E-2</v>
      </c>
      <c r="T66" s="15">
        <v>9.5061822254281292E-4</v>
      </c>
      <c r="U66" s="15">
        <v>14.094877952419555</v>
      </c>
      <c r="V66" s="15">
        <v>3.2348635083951441E-5</v>
      </c>
      <c r="W66" s="15">
        <v>1.0955205890593525E-2</v>
      </c>
      <c r="X66" s="15">
        <v>1.5842489761580394E-2</v>
      </c>
      <c r="Y66" s="15">
        <v>1.0955205890593525E-2</v>
      </c>
      <c r="Z66" s="15">
        <v>1.5842489761580394E-2</v>
      </c>
    </row>
  </sheetData>
  <pageMargins left="0.75" right="0.75" top="1" bottom="1" header="0.5" footer="0.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D4DB9-C29C-467A-9A03-2D3524AF4926}">
  <dimension ref="A1:Z65"/>
  <sheetViews>
    <sheetView workbookViewId="0">
      <selection activeCell="S14" sqref="S14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5550</v>
      </c>
    </row>
    <row r="3" spans="1:25" ht="15" customHeight="1" x14ac:dyDescent="0.2">
      <c r="A3" t="s">
        <v>5551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77">
        <v>2.7866</v>
      </c>
      <c r="C11" s="2">
        <v>0.16159999999999999</v>
      </c>
      <c r="D11" s="2">
        <v>0.16819999999999999</v>
      </c>
      <c r="E11" s="2">
        <v>0.1449</v>
      </c>
      <c r="F11" s="2">
        <v>0.15479999999999999</v>
      </c>
      <c r="G11" s="2">
        <v>0.29370000000000002</v>
      </c>
      <c r="H11" s="2">
        <v>0.26490000000000002</v>
      </c>
      <c r="I11" s="2">
        <v>0.36759999999999998</v>
      </c>
      <c r="J11" s="2">
        <v>0.37109999999999999</v>
      </c>
      <c r="K11" s="2">
        <v>0.22239999999999999</v>
      </c>
      <c r="L11" s="2">
        <v>0.20699999999999999</v>
      </c>
      <c r="M11" s="2">
        <v>0.13819999999999999</v>
      </c>
      <c r="N11" s="2">
        <v>0.1208</v>
      </c>
      <c r="O11" s="2">
        <v>0.63519999999999999</v>
      </c>
      <c r="P11" s="2">
        <v>0.61439999999999995</v>
      </c>
      <c r="Q11" s="2">
        <v>0.12470000000000001</v>
      </c>
      <c r="R11" s="2">
        <v>0.1169</v>
      </c>
      <c r="S11" s="2">
        <v>0.13009999999999999</v>
      </c>
      <c r="T11" s="2">
        <v>0.13900000000000001</v>
      </c>
      <c r="U11" s="2">
        <v>0.14799999999999999</v>
      </c>
      <c r="V11" s="2">
        <v>0.14380000000000001</v>
      </c>
      <c r="W11" s="2">
        <v>0.19209999999999999</v>
      </c>
      <c r="X11" s="2">
        <v>0.1946</v>
      </c>
      <c r="Y11" s="77">
        <v>2.6577999999999999</v>
      </c>
    </row>
    <row r="12" spans="1:25" ht="15" customHeight="1" x14ac:dyDescent="0.2">
      <c r="A12" t="s">
        <v>9</v>
      </c>
      <c r="B12" s="2">
        <v>0.21340000000000001</v>
      </c>
      <c r="C12" s="2">
        <v>0.22289999999999999</v>
      </c>
      <c r="D12" s="2">
        <v>0.19409999999999999</v>
      </c>
      <c r="E12" s="2">
        <v>0.20119999999999999</v>
      </c>
      <c r="F12" s="2">
        <v>0.12470000000000001</v>
      </c>
      <c r="G12" s="2">
        <v>0.13109999999999999</v>
      </c>
      <c r="H12" s="2">
        <v>0.37290000000000001</v>
      </c>
      <c r="I12" s="2">
        <v>0.35709999999999997</v>
      </c>
      <c r="J12" s="2">
        <v>0.11600000000000001</v>
      </c>
      <c r="K12" s="2">
        <v>0.1087</v>
      </c>
      <c r="L12" s="2">
        <v>0.31769999999999998</v>
      </c>
      <c r="M12" s="2">
        <v>0.311</v>
      </c>
      <c r="N12" s="2">
        <v>0.28460000000000002</v>
      </c>
      <c r="O12" s="2">
        <v>0.25640000000000002</v>
      </c>
      <c r="P12" s="2">
        <v>0.31590000000000001</v>
      </c>
      <c r="Q12" s="2">
        <v>0.29920000000000002</v>
      </c>
      <c r="R12" s="2">
        <v>0.5726</v>
      </c>
      <c r="S12" s="2">
        <v>0.52400000000000002</v>
      </c>
      <c r="T12" s="2">
        <v>0.20630000000000001</v>
      </c>
      <c r="U12" s="2">
        <v>0.1948</v>
      </c>
      <c r="V12" s="2">
        <v>1.4157</v>
      </c>
      <c r="W12" s="2">
        <v>1.2873000000000001</v>
      </c>
      <c r="X12" s="2">
        <v>0.17380000000000001</v>
      </c>
      <c r="Y12" s="2">
        <v>0.17169999999999999</v>
      </c>
    </row>
    <row r="13" spans="1:25" ht="15" customHeight="1" x14ac:dyDescent="0.2">
      <c r="A13" t="s">
        <v>10</v>
      </c>
      <c r="B13" s="77">
        <v>2.5049999999999999</v>
      </c>
      <c r="C13" s="2">
        <v>0.1215</v>
      </c>
      <c r="D13" s="2">
        <v>0.1208</v>
      </c>
      <c r="E13" s="2">
        <v>0.1535</v>
      </c>
      <c r="F13" s="2">
        <v>0.14499999999999999</v>
      </c>
      <c r="G13" s="2">
        <v>0.20449999999999999</v>
      </c>
      <c r="H13" s="2">
        <v>0.19969999999999999</v>
      </c>
      <c r="I13" s="2">
        <v>0.1598</v>
      </c>
      <c r="J13" s="2">
        <v>0.1663</v>
      </c>
      <c r="K13" s="2">
        <v>0.19170000000000001</v>
      </c>
      <c r="L13" s="2">
        <v>0.20610000000000001</v>
      </c>
      <c r="M13" s="2">
        <v>0.16769999999999999</v>
      </c>
      <c r="N13" s="2">
        <v>0.19009999999999999</v>
      </c>
      <c r="O13" s="2">
        <v>0.1396</v>
      </c>
      <c r="P13" s="2">
        <v>0.1208</v>
      </c>
      <c r="Q13" s="2">
        <v>0.3725</v>
      </c>
      <c r="R13" s="2">
        <v>0.37</v>
      </c>
      <c r="S13" s="2">
        <v>0.22009999999999999</v>
      </c>
      <c r="T13" s="2">
        <v>0.2412</v>
      </c>
      <c r="U13" s="2">
        <v>0.2571</v>
      </c>
      <c r="V13" s="2">
        <v>0.26329999999999998</v>
      </c>
      <c r="W13" s="2">
        <v>0.2432</v>
      </c>
      <c r="X13" s="2">
        <v>0.22950000000000001</v>
      </c>
      <c r="Y13" s="77">
        <v>2.2458999999999998</v>
      </c>
    </row>
    <row r="14" spans="1:25" ht="15" customHeight="1" x14ac:dyDescent="0.2">
      <c r="A14" t="s">
        <v>11</v>
      </c>
      <c r="B14" s="2">
        <v>0.2087</v>
      </c>
      <c r="C14" s="2">
        <v>0.2039</v>
      </c>
      <c r="D14" s="2">
        <v>0.43680000000000002</v>
      </c>
      <c r="E14" s="2">
        <v>0.4168</v>
      </c>
      <c r="F14" s="2">
        <v>0.87629999999999997</v>
      </c>
      <c r="G14" s="2">
        <v>0.86870000000000003</v>
      </c>
      <c r="H14" s="2">
        <v>0.37290000000000001</v>
      </c>
      <c r="I14" s="2">
        <v>0.35899999999999999</v>
      </c>
      <c r="J14" s="2">
        <v>0.60929999999999995</v>
      </c>
      <c r="K14" s="2">
        <v>0.59960000000000002</v>
      </c>
      <c r="L14" s="2">
        <v>0.15409999999999999</v>
      </c>
      <c r="M14" s="2">
        <v>0.18049999999999999</v>
      </c>
      <c r="N14" s="2">
        <v>0.20050000000000001</v>
      </c>
      <c r="O14" s="2">
        <v>0.19320000000000001</v>
      </c>
      <c r="P14" s="2">
        <v>0.16839999999999999</v>
      </c>
      <c r="Q14" s="2">
        <v>0.1641</v>
      </c>
      <c r="R14" s="2">
        <v>0.2893</v>
      </c>
      <c r="S14" s="2">
        <v>0.27129999999999999</v>
      </c>
      <c r="T14" s="2">
        <v>0.23280000000000001</v>
      </c>
      <c r="U14" s="2">
        <v>0.2155</v>
      </c>
      <c r="V14" s="2">
        <v>0.38979999999999998</v>
      </c>
      <c r="W14" s="2">
        <v>0.36330000000000001</v>
      </c>
      <c r="X14" s="2">
        <v>0.1701</v>
      </c>
      <c r="Y14" s="2">
        <v>0.18099999999999999</v>
      </c>
    </row>
    <row r="15" spans="1:25" ht="15" customHeight="1" x14ac:dyDescent="0.2">
      <c r="A15" t="s">
        <v>12</v>
      </c>
      <c r="B15" s="77">
        <v>1.8788</v>
      </c>
      <c r="C15" s="2">
        <v>0.1641</v>
      </c>
      <c r="D15" s="2">
        <v>0.1741</v>
      </c>
      <c r="E15" s="2">
        <v>7.5300000000000006E-2</v>
      </c>
      <c r="F15" s="2">
        <v>7.6499999999999999E-2</v>
      </c>
      <c r="G15" s="2">
        <v>0.12559999999999999</v>
      </c>
      <c r="H15" s="2">
        <v>0.11269999999999999</v>
      </c>
      <c r="I15" s="2">
        <v>0.1144</v>
      </c>
      <c r="J15" s="2">
        <v>0.1004</v>
      </c>
      <c r="K15" s="2">
        <v>0.14599999999999999</v>
      </c>
      <c r="L15" s="2">
        <v>0.14940000000000001</v>
      </c>
      <c r="M15" s="2">
        <v>8.7400000000000005E-2</v>
      </c>
      <c r="N15" s="2">
        <v>8.9800000000000005E-2</v>
      </c>
      <c r="O15" s="2">
        <v>0.23760000000000001</v>
      </c>
      <c r="P15" s="2">
        <v>0.2492</v>
      </c>
      <c r="Q15" s="2">
        <v>0.15440000000000001</v>
      </c>
      <c r="R15" s="2">
        <v>0.12970000000000001</v>
      </c>
      <c r="S15" s="2">
        <v>0.1178</v>
      </c>
      <c r="T15" s="2">
        <v>0.1201</v>
      </c>
      <c r="U15" s="2">
        <v>0.1206</v>
      </c>
      <c r="V15" s="2">
        <v>0.1205</v>
      </c>
      <c r="W15" s="2">
        <v>0.2949</v>
      </c>
      <c r="X15" s="2">
        <v>0.2838</v>
      </c>
      <c r="Y15" s="77">
        <v>1.6909000000000001</v>
      </c>
    </row>
    <row r="16" spans="1:25" ht="15" customHeight="1" x14ac:dyDescent="0.2">
      <c r="A16" t="s">
        <v>13</v>
      </c>
      <c r="B16" s="2">
        <v>0.23180000000000001</v>
      </c>
      <c r="C16" s="2">
        <v>0.22020000000000001</v>
      </c>
      <c r="D16" s="2">
        <v>0.31290000000000001</v>
      </c>
      <c r="E16" s="2">
        <v>0.2893</v>
      </c>
      <c r="F16" s="2">
        <v>8.6699999999999999E-2</v>
      </c>
      <c r="G16" s="2">
        <v>9.2999999999999999E-2</v>
      </c>
      <c r="H16" s="2">
        <v>0.1552</v>
      </c>
      <c r="I16" s="2">
        <v>0.16470000000000001</v>
      </c>
      <c r="J16" s="2">
        <v>0.2031</v>
      </c>
      <c r="K16" s="2">
        <v>0.20830000000000001</v>
      </c>
      <c r="L16" s="2">
        <v>0.1736</v>
      </c>
      <c r="M16" s="2">
        <v>0.1678</v>
      </c>
      <c r="N16" s="2">
        <v>0.33150000000000002</v>
      </c>
      <c r="O16" s="2">
        <v>0.30280000000000001</v>
      </c>
      <c r="P16" s="2">
        <v>0.21740000000000001</v>
      </c>
      <c r="Q16" s="2">
        <v>0.23250000000000001</v>
      </c>
      <c r="R16" s="2">
        <v>0.19570000000000001</v>
      </c>
      <c r="S16" s="2">
        <v>0.1782</v>
      </c>
      <c r="T16" s="2">
        <v>0.14990000000000001</v>
      </c>
      <c r="U16" s="2">
        <v>0.15</v>
      </c>
      <c r="V16" s="2">
        <v>0.33160000000000001</v>
      </c>
      <c r="W16" s="2">
        <v>0.33260000000000001</v>
      </c>
      <c r="X16" s="2">
        <v>0.16880000000000001</v>
      </c>
      <c r="Y16" s="2">
        <v>0.16300000000000001</v>
      </c>
    </row>
    <row r="17" spans="1:25" ht="15" customHeight="1" x14ac:dyDescent="0.2">
      <c r="A17" t="s">
        <v>14</v>
      </c>
      <c r="B17" s="77">
        <v>1.3977999999999999</v>
      </c>
      <c r="C17" s="2">
        <v>0.60719999999999996</v>
      </c>
      <c r="D17" s="2">
        <v>0.59109999999999996</v>
      </c>
      <c r="E17" s="2">
        <v>0.65649999999999997</v>
      </c>
      <c r="F17" s="2">
        <v>0.61370000000000002</v>
      </c>
      <c r="G17" s="2">
        <v>9.9199999999999997E-2</v>
      </c>
      <c r="H17" s="2">
        <v>9.9699999999999997E-2</v>
      </c>
      <c r="I17" s="2">
        <v>0.21379999999999999</v>
      </c>
      <c r="J17" s="2">
        <v>0.20749999999999999</v>
      </c>
      <c r="K17" s="2">
        <v>0.1983</v>
      </c>
      <c r="L17" s="2">
        <v>0.17949999999999999</v>
      </c>
      <c r="M17" s="2">
        <v>0.30680000000000002</v>
      </c>
      <c r="N17" s="2">
        <v>0.316</v>
      </c>
      <c r="O17" s="2">
        <v>0.40239999999999998</v>
      </c>
      <c r="P17" s="2">
        <v>0.41339999999999999</v>
      </c>
      <c r="Q17" s="2">
        <v>0.22090000000000001</v>
      </c>
      <c r="R17" s="2">
        <v>0.2253</v>
      </c>
      <c r="S17" s="2">
        <v>0.23419999999999999</v>
      </c>
      <c r="T17" s="2">
        <v>0.22639999999999999</v>
      </c>
      <c r="U17" s="2">
        <v>0.1923</v>
      </c>
      <c r="V17" s="2">
        <v>0.18559999999999999</v>
      </c>
      <c r="W17" s="2">
        <v>0.13619999999999999</v>
      </c>
      <c r="X17" s="2">
        <v>0.14030000000000001</v>
      </c>
      <c r="Y17" s="77">
        <v>1.3972</v>
      </c>
    </row>
    <row r="18" spans="1:25" ht="15" customHeight="1" x14ac:dyDescent="0.2">
      <c r="A18" t="s">
        <v>15</v>
      </c>
      <c r="B18" s="2">
        <v>0.27460000000000001</v>
      </c>
      <c r="C18" s="2">
        <v>0.2535</v>
      </c>
      <c r="D18" s="2">
        <v>0.1623</v>
      </c>
      <c r="E18" s="2">
        <v>0.1608</v>
      </c>
      <c r="F18" s="2">
        <v>0.24660000000000001</v>
      </c>
      <c r="G18" s="2">
        <v>0.25330000000000003</v>
      </c>
      <c r="H18" s="2">
        <v>0.1411</v>
      </c>
      <c r="I18" s="2">
        <v>0.1419</v>
      </c>
      <c r="J18" s="2">
        <v>0.27389999999999998</v>
      </c>
      <c r="K18" s="2">
        <v>0.28270000000000001</v>
      </c>
      <c r="L18" s="2">
        <v>0.45</v>
      </c>
      <c r="M18" s="2">
        <v>0.42130000000000001</v>
      </c>
      <c r="N18" s="2">
        <v>0.45500000000000002</v>
      </c>
      <c r="O18" s="2">
        <v>0.44290000000000002</v>
      </c>
      <c r="P18" s="2">
        <v>0.11940000000000001</v>
      </c>
      <c r="Q18" s="2">
        <v>0.1275</v>
      </c>
      <c r="R18" s="2">
        <v>0.17519999999999999</v>
      </c>
      <c r="S18" s="2">
        <v>0.16889999999999999</v>
      </c>
      <c r="T18" s="2">
        <v>0.18329999999999999</v>
      </c>
      <c r="U18" s="2">
        <v>0.1787</v>
      </c>
      <c r="V18" s="2">
        <v>0.15</v>
      </c>
      <c r="W18" s="2">
        <v>0.14829999999999999</v>
      </c>
      <c r="X18" s="2">
        <v>0.1958</v>
      </c>
      <c r="Y18" s="2">
        <v>0.18720000000000001</v>
      </c>
    </row>
    <row r="19" spans="1:25" ht="15" customHeight="1" x14ac:dyDescent="0.2">
      <c r="A19" t="s">
        <v>16</v>
      </c>
      <c r="B19" s="77">
        <v>0.69689999999999996</v>
      </c>
      <c r="C19" s="2">
        <v>0.1168</v>
      </c>
      <c r="D19" s="2">
        <v>0.1211</v>
      </c>
      <c r="E19" s="2">
        <v>0.1492</v>
      </c>
      <c r="F19" s="2">
        <v>0.1474</v>
      </c>
      <c r="G19" s="2">
        <v>0.1145</v>
      </c>
      <c r="H19" s="2">
        <v>0.1158</v>
      </c>
      <c r="I19" s="2">
        <v>0.1052</v>
      </c>
      <c r="J19" s="2">
        <v>0.1042</v>
      </c>
      <c r="K19" s="2">
        <v>7.5499999999999998E-2</v>
      </c>
      <c r="L19" s="2">
        <v>7.5399999999999995E-2</v>
      </c>
      <c r="M19" s="2">
        <v>0.127</v>
      </c>
      <c r="N19" s="2">
        <v>0.13220000000000001</v>
      </c>
      <c r="O19" s="2">
        <v>0.1268</v>
      </c>
      <c r="P19" s="2">
        <v>0.12740000000000001</v>
      </c>
      <c r="Q19" s="2">
        <v>0.1522</v>
      </c>
      <c r="R19" s="2">
        <v>0.15629999999999999</v>
      </c>
      <c r="S19" s="2">
        <v>0.31280000000000002</v>
      </c>
      <c r="T19" s="2">
        <v>0.32379999999999998</v>
      </c>
      <c r="U19" s="2">
        <v>0.10440000000000001</v>
      </c>
      <c r="V19" s="2">
        <v>0.106</v>
      </c>
      <c r="W19" s="2">
        <v>0.15540000000000001</v>
      </c>
      <c r="X19" s="2">
        <v>0.161</v>
      </c>
      <c r="Y19" s="77">
        <v>0.61429999999999996</v>
      </c>
    </row>
    <row r="20" spans="1:25" ht="15" customHeight="1" x14ac:dyDescent="0.2">
      <c r="A20" t="s">
        <v>17</v>
      </c>
      <c r="B20" s="2">
        <v>0.4955</v>
      </c>
      <c r="C20" s="2">
        <v>0.4677</v>
      </c>
      <c r="D20" s="2">
        <v>0.17050000000000001</v>
      </c>
      <c r="E20" s="2">
        <v>0.16539999999999999</v>
      </c>
      <c r="F20" s="2">
        <v>9.6799999999999997E-2</v>
      </c>
      <c r="G20" s="2">
        <v>9.9299999999999999E-2</v>
      </c>
      <c r="H20" s="2">
        <v>0.2387</v>
      </c>
      <c r="I20" s="2">
        <v>0.23960000000000001</v>
      </c>
      <c r="J20" s="2">
        <v>0.20250000000000001</v>
      </c>
      <c r="K20" s="2">
        <v>0.19869999999999999</v>
      </c>
      <c r="L20" s="2">
        <v>0.2984</v>
      </c>
      <c r="M20" s="2">
        <v>0.27150000000000002</v>
      </c>
      <c r="N20" s="2">
        <v>0.23480000000000001</v>
      </c>
      <c r="O20" s="2">
        <v>0.222</v>
      </c>
      <c r="P20" s="2">
        <v>0.1663</v>
      </c>
      <c r="Q20" s="2">
        <v>0.16950000000000001</v>
      </c>
      <c r="R20" s="2">
        <v>0.1265</v>
      </c>
      <c r="S20" s="2">
        <v>0.12180000000000001</v>
      </c>
      <c r="T20" s="2">
        <v>0.19950000000000001</v>
      </c>
      <c r="U20" s="2">
        <v>0.20269999999999999</v>
      </c>
      <c r="V20" s="2">
        <v>0.19850000000000001</v>
      </c>
      <c r="W20" s="2">
        <v>0.1933</v>
      </c>
      <c r="X20" s="2">
        <v>2.0112999999999999</v>
      </c>
      <c r="Y20" s="2">
        <v>1.9280999999999999</v>
      </c>
    </row>
    <row r="21" spans="1:25" ht="15" customHeight="1" x14ac:dyDescent="0.2">
      <c r="A21" t="s">
        <v>18</v>
      </c>
      <c r="B21" s="77">
        <v>0.31019999999999998</v>
      </c>
      <c r="C21" s="2">
        <v>0.1158</v>
      </c>
      <c r="D21" s="2">
        <v>0.114</v>
      </c>
      <c r="E21" s="2">
        <v>0.14910000000000001</v>
      </c>
      <c r="F21" s="2">
        <v>0.14860000000000001</v>
      </c>
      <c r="G21" s="2">
        <v>0.17949999999999999</v>
      </c>
      <c r="H21" s="2">
        <v>0.19170000000000001</v>
      </c>
      <c r="I21" s="2">
        <v>0.1024</v>
      </c>
      <c r="J21" s="2">
        <v>0.11169999999999999</v>
      </c>
      <c r="K21" s="2">
        <v>0.12379999999999999</v>
      </c>
      <c r="L21" s="2">
        <v>0.1234</v>
      </c>
      <c r="M21" s="2">
        <v>1.2241</v>
      </c>
      <c r="N21" s="2">
        <v>1.2197</v>
      </c>
      <c r="O21" s="2">
        <v>0.31840000000000002</v>
      </c>
      <c r="P21" s="2">
        <v>0.30280000000000001</v>
      </c>
      <c r="Q21" s="2">
        <v>0.14710000000000001</v>
      </c>
      <c r="R21" s="2">
        <v>0.14399999999999999</v>
      </c>
      <c r="S21" s="2">
        <v>0.1089</v>
      </c>
      <c r="T21" s="2">
        <v>0.11700000000000001</v>
      </c>
      <c r="U21" s="2">
        <v>8.48E-2</v>
      </c>
      <c r="V21" s="2">
        <v>8.4500000000000006E-2</v>
      </c>
      <c r="W21" s="2">
        <v>0.19120000000000001</v>
      </c>
      <c r="X21" s="2">
        <v>0.191</v>
      </c>
      <c r="Y21" s="77">
        <v>0.28999999999999998</v>
      </c>
    </row>
    <row r="22" spans="1:25" ht="15" customHeight="1" x14ac:dyDescent="0.2">
      <c r="A22" t="s">
        <v>19</v>
      </c>
      <c r="B22" s="2">
        <v>1.036</v>
      </c>
      <c r="C22" s="2">
        <v>0.93240000000000001</v>
      </c>
      <c r="D22" s="2">
        <v>0.17510000000000001</v>
      </c>
      <c r="E22" s="2">
        <v>0.1691</v>
      </c>
      <c r="F22" s="2">
        <v>0.12520000000000001</v>
      </c>
      <c r="G22" s="2">
        <v>0.1351</v>
      </c>
      <c r="H22" s="2">
        <v>0.10929999999999999</v>
      </c>
      <c r="I22" s="2">
        <v>0.1123</v>
      </c>
      <c r="J22" s="2">
        <v>9.4299999999999995E-2</v>
      </c>
      <c r="K22" s="2">
        <v>9.7799999999999998E-2</v>
      </c>
      <c r="L22" s="2">
        <v>0.1038</v>
      </c>
      <c r="M22" s="2">
        <v>0.1022</v>
      </c>
      <c r="N22" s="2">
        <v>0.1497</v>
      </c>
      <c r="O22" s="2">
        <v>0.14660000000000001</v>
      </c>
      <c r="P22" s="2">
        <v>0.1066</v>
      </c>
      <c r="Q22" s="2">
        <v>0.11119999999999999</v>
      </c>
      <c r="R22" s="2">
        <v>0.106</v>
      </c>
      <c r="S22" s="2">
        <v>0.1003</v>
      </c>
      <c r="T22" s="2">
        <v>9.7699999999999995E-2</v>
      </c>
      <c r="U22" s="2">
        <v>9.7199999999999995E-2</v>
      </c>
      <c r="V22" s="2">
        <v>9.2100000000000001E-2</v>
      </c>
      <c r="W22" s="2">
        <v>0.09</v>
      </c>
      <c r="X22" s="2">
        <v>0.1724</v>
      </c>
      <c r="Y22" s="2">
        <v>0.16589999999999999</v>
      </c>
    </row>
    <row r="23" spans="1:25" ht="15" customHeight="1" x14ac:dyDescent="0.2">
      <c r="A23" t="s">
        <v>20</v>
      </c>
      <c r="B23" s="77">
        <v>0.1804</v>
      </c>
      <c r="C23" s="2">
        <v>0.39879999999999999</v>
      </c>
      <c r="D23" s="2">
        <v>0.40689999999999998</v>
      </c>
      <c r="E23" s="2">
        <v>0.1394</v>
      </c>
      <c r="F23" s="2">
        <v>0.12280000000000001</v>
      </c>
      <c r="G23" s="2">
        <v>0.34910000000000002</v>
      </c>
      <c r="H23" s="2">
        <v>0.3402</v>
      </c>
      <c r="I23" s="2">
        <v>0.16470000000000001</v>
      </c>
      <c r="J23" s="2">
        <v>0.159</v>
      </c>
      <c r="K23" s="2">
        <v>0.1142</v>
      </c>
      <c r="L23" s="2">
        <v>0.1207</v>
      </c>
      <c r="M23" s="2">
        <v>0.26340000000000002</v>
      </c>
      <c r="N23" s="2">
        <v>0.25119999999999998</v>
      </c>
      <c r="O23" s="2">
        <v>0.17660000000000001</v>
      </c>
      <c r="P23" s="2">
        <v>0.1822</v>
      </c>
      <c r="Q23" s="2">
        <v>8.8599999999999998E-2</v>
      </c>
      <c r="R23" s="2">
        <v>7.9200000000000007E-2</v>
      </c>
      <c r="S23" s="2">
        <v>0.2722</v>
      </c>
      <c r="T23" s="2">
        <v>0.26679999999999998</v>
      </c>
      <c r="U23" s="2">
        <v>0.14660000000000001</v>
      </c>
      <c r="V23" s="2">
        <v>0.16159999999999999</v>
      </c>
      <c r="W23" s="2">
        <v>0.1981</v>
      </c>
      <c r="X23" s="2">
        <v>0.1951</v>
      </c>
      <c r="Y23" s="77">
        <v>0.1608</v>
      </c>
    </row>
    <row r="24" spans="1:25" ht="15" customHeight="1" x14ac:dyDescent="0.2">
      <c r="A24" t="s">
        <v>21</v>
      </c>
      <c r="B24" s="2">
        <v>1.6016999999999999</v>
      </c>
      <c r="C24" s="2">
        <v>1.4754</v>
      </c>
      <c r="D24" s="2">
        <v>0.83950000000000002</v>
      </c>
      <c r="E24" s="2">
        <v>0.74339999999999995</v>
      </c>
      <c r="F24" s="2">
        <v>0.61550000000000005</v>
      </c>
      <c r="G24" s="2">
        <v>0.5635</v>
      </c>
      <c r="H24" s="2">
        <v>0.48120000000000002</v>
      </c>
      <c r="I24" s="2">
        <v>0.43630000000000002</v>
      </c>
      <c r="J24" s="2">
        <v>6.9500000000000006E-2</v>
      </c>
      <c r="K24" s="2">
        <v>6.8500000000000005E-2</v>
      </c>
      <c r="L24" s="2">
        <v>0.17430000000000001</v>
      </c>
      <c r="M24" s="2">
        <v>0.16880000000000001</v>
      </c>
      <c r="N24" s="2">
        <v>0.24099999999999999</v>
      </c>
      <c r="O24" s="2">
        <v>0.21920000000000001</v>
      </c>
      <c r="P24" s="2">
        <v>0.19359999999999999</v>
      </c>
      <c r="Q24" s="2">
        <v>0.1842</v>
      </c>
      <c r="R24" s="2">
        <v>0.1479</v>
      </c>
      <c r="S24" s="2">
        <v>0.1381</v>
      </c>
      <c r="T24" s="2">
        <v>0.1661</v>
      </c>
      <c r="U24" s="2">
        <v>0.15989999999999999</v>
      </c>
      <c r="V24" s="2">
        <v>0.19520000000000001</v>
      </c>
      <c r="W24" s="2">
        <v>0.18440000000000001</v>
      </c>
      <c r="X24" s="2">
        <v>7.7700000000000005E-2</v>
      </c>
      <c r="Y24" s="2">
        <v>7.8799999999999995E-2</v>
      </c>
    </row>
    <row r="25" spans="1:25" ht="15" customHeight="1" x14ac:dyDescent="0.2">
      <c r="A25" t="s">
        <v>22</v>
      </c>
      <c r="B25" s="77">
        <v>5.45E-2</v>
      </c>
      <c r="C25" s="2">
        <v>0.18920000000000001</v>
      </c>
      <c r="D25" s="2">
        <v>0.1875</v>
      </c>
      <c r="E25" s="2">
        <v>1.0486</v>
      </c>
      <c r="F25" s="2">
        <v>0.98009999999999997</v>
      </c>
      <c r="G25" s="2">
        <v>0.2248</v>
      </c>
      <c r="H25" s="2">
        <v>0.21840000000000001</v>
      </c>
      <c r="I25" s="2">
        <v>0.3029</v>
      </c>
      <c r="J25" s="2">
        <v>0.315</v>
      </c>
      <c r="K25" s="2">
        <v>0.15490000000000001</v>
      </c>
      <c r="L25" s="2">
        <v>0.1535</v>
      </c>
      <c r="M25" s="2">
        <v>0.21</v>
      </c>
      <c r="N25" s="2">
        <v>0.20580000000000001</v>
      </c>
      <c r="O25" s="2">
        <v>0.40939999999999999</v>
      </c>
      <c r="P25" s="2">
        <v>0.41</v>
      </c>
      <c r="Q25" s="2">
        <v>0.67410000000000003</v>
      </c>
      <c r="R25" s="2">
        <v>0.63329999999999997</v>
      </c>
      <c r="S25" s="2">
        <v>0.24160000000000001</v>
      </c>
      <c r="T25" s="2">
        <v>0.27989999999999998</v>
      </c>
      <c r="U25" s="2">
        <v>0.26219999999999999</v>
      </c>
      <c r="V25" s="2">
        <v>0.27889999999999998</v>
      </c>
      <c r="W25" s="2">
        <v>0.35720000000000002</v>
      </c>
      <c r="X25" s="2">
        <v>0.3619</v>
      </c>
      <c r="Y25" s="77">
        <v>5.8400000000000001E-2</v>
      </c>
    </row>
    <row r="26" spans="1:25" ht="15" customHeight="1" x14ac:dyDescent="0.2">
      <c r="A26" t="s">
        <v>23</v>
      </c>
      <c r="B26" s="2">
        <v>1.3651</v>
      </c>
      <c r="C26" s="2">
        <v>1.1307</v>
      </c>
      <c r="D26" s="2">
        <v>0.5847</v>
      </c>
      <c r="E26" s="2">
        <v>0.55830000000000002</v>
      </c>
      <c r="F26" s="2">
        <v>0.44230000000000003</v>
      </c>
      <c r="G26" s="2">
        <v>0.39190000000000003</v>
      </c>
      <c r="H26" s="2">
        <v>0.1913</v>
      </c>
      <c r="I26" s="2">
        <v>0.1714</v>
      </c>
      <c r="J26" s="2">
        <v>0.14410000000000001</v>
      </c>
      <c r="K26" s="2">
        <v>0.1376</v>
      </c>
      <c r="L26" s="2">
        <v>0.18110000000000001</v>
      </c>
      <c r="M26" s="2">
        <v>0.14949999999999999</v>
      </c>
      <c r="N26" s="2">
        <v>0.2051</v>
      </c>
      <c r="O26" s="2">
        <v>0.1898</v>
      </c>
      <c r="P26" s="2">
        <v>0.28410000000000002</v>
      </c>
      <c r="Q26" s="2">
        <v>0.28510000000000002</v>
      </c>
      <c r="R26" s="2">
        <v>0.19009999999999999</v>
      </c>
      <c r="S26" s="2">
        <v>0.184</v>
      </c>
      <c r="T26" s="2">
        <v>0.10780000000000001</v>
      </c>
      <c r="U26" s="2">
        <v>0.1099</v>
      </c>
      <c r="V26" s="2">
        <v>0.16250000000000001</v>
      </c>
      <c r="W26" s="2">
        <v>0.156</v>
      </c>
      <c r="X26" s="2">
        <v>0.35859999999999997</v>
      </c>
      <c r="Y26" s="2">
        <v>0.32350000000000001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2.7222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2.3754499999999998</v>
      </c>
      <c r="R51" t="s">
        <v>319</v>
      </c>
      <c r="S51">
        <v>0.98579452060724337</v>
      </c>
    </row>
    <row r="52" spans="2:26" ht="15" customHeight="1" x14ac:dyDescent="0.2">
      <c r="B52" t="s">
        <v>209</v>
      </c>
      <c r="C52">
        <v>100</v>
      </c>
      <c r="D52" s="3">
        <f>AVERAGE(B15,Y15)</f>
        <v>1.78485</v>
      </c>
      <c r="R52" t="s">
        <v>320</v>
      </c>
      <c r="S52">
        <v>0.97179083685926482</v>
      </c>
    </row>
    <row r="53" spans="2:26" ht="15" customHeight="1" x14ac:dyDescent="0.2">
      <c r="B53" t="s">
        <v>210</v>
      </c>
      <c r="C53">
        <v>80</v>
      </c>
      <c r="D53" s="3">
        <f>AVERAGE(B17,Y17)</f>
        <v>1.3975</v>
      </c>
      <c r="R53" t="s">
        <v>321</v>
      </c>
      <c r="S53">
        <v>0.96614900423111771</v>
      </c>
    </row>
    <row r="54" spans="2:26" ht="15" customHeight="1" x14ac:dyDescent="0.2">
      <c r="B54" t="s">
        <v>211</v>
      </c>
      <c r="C54">
        <v>40</v>
      </c>
      <c r="D54" s="3">
        <f>AVERAGE(B19,Y19)</f>
        <v>0.65559999999999996</v>
      </c>
      <c r="R54" t="s">
        <v>322</v>
      </c>
      <c r="S54">
        <v>0.18552885915139811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0.30009999999999998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0.1706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5.9289194442527595</v>
      </c>
      <c r="U59">
        <v>5.9289194442527595</v>
      </c>
      <c r="V59">
        <v>172.24737082965041</v>
      </c>
      <c r="W59">
        <v>4.5843791144263425E-5</v>
      </c>
    </row>
    <row r="60" spans="2:26" ht="15" customHeight="1" x14ac:dyDescent="0.2">
      <c r="R60" t="s">
        <v>326</v>
      </c>
      <c r="S60">
        <v>5</v>
      </c>
      <c r="T60">
        <v>0.17210478789009662</v>
      </c>
      <c r="U60">
        <v>3.4420957578019322E-2</v>
      </c>
    </row>
    <row r="61" spans="2:26" ht="15" customHeight="1" thickBot="1" x14ac:dyDescent="0.25">
      <c r="R61" s="15" t="s">
        <v>327</v>
      </c>
      <c r="S61" s="15">
        <v>6</v>
      </c>
      <c r="T61" s="15">
        <v>6.1010242321428558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0.13007536231884065</v>
      </c>
      <c r="T64">
        <v>0.11605632406989401</v>
      </c>
      <c r="U64">
        <v>1.1207951256538486</v>
      </c>
      <c r="V64">
        <v>0.31330092571339518</v>
      </c>
      <c r="W64">
        <v>-0.16825691624595057</v>
      </c>
      <c r="X64">
        <v>0.42840764088363187</v>
      </c>
      <c r="Y64">
        <v>-0.16825691624595057</v>
      </c>
      <c r="Z64">
        <v>0.42840764088363187</v>
      </c>
    </row>
    <row r="65" spans="18:26" ht="15" customHeight="1" thickBot="1" x14ac:dyDescent="0.25">
      <c r="R65" s="15" t="s">
        <v>340</v>
      </c>
      <c r="S65" s="15">
        <v>1.4159620772946862E-2</v>
      </c>
      <c r="T65" s="15">
        <v>1.0788854130640534E-3</v>
      </c>
      <c r="U65" s="15">
        <v>13.124304584611346</v>
      </c>
      <c r="V65" s="15">
        <v>4.5843791144263425E-5</v>
      </c>
      <c r="W65" s="15">
        <v>1.1386257527391424E-2</v>
      </c>
      <c r="X65" s="15">
        <v>1.6932984018502302E-2</v>
      </c>
      <c r="Y65" s="15">
        <v>1.1386257527391424E-2</v>
      </c>
      <c r="Z65" s="15">
        <v>1.6932984018502302E-2</v>
      </c>
    </row>
  </sheetData>
  <pageMargins left="0.75" right="0.75" top="1" bottom="1" header="0.5" footer="0.5"/>
  <pageSetup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90EBB-95C7-462C-8625-E7B02A57CD09}">
  <dimension ref="A1:Z65"/>
  <sheetViews>
    <sheetView topLeftCell="A28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5552</v>
      </c>
    </row>
    <row r="3" spans="1:25" ht="15" customHeight="1" x14ac:dyDescent="0.2">
      <c r="A3" t="s">
        <v>5553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2">
        <v>2.8210999999999999</v>
      </c>
      <c r="C11" s="2">
        <v>0.17449999999999999</v>
      </c>
      <c r="D11" s="2">
        <v>0.15859999999999999</v>
      </c>
      <c r="E11" s="2">
        <v>1.3222</v>
      </c>
      <c r="F11" s="2">
        <v>1.1606000000000001</v>
      </c>
      <c r="G11" s="2">
        <v>0.53069999999999995</v>
      </c>
      <c r="H11" s="2">
        <v>0.50380000000000003</v>
      </c>
      <c r="I11" s="2">
        <v>0.91020000000000001</v>
      </c>
      <c r="J11" s="2">
        <v>0.89980000000000004</v>
      </c>
      <c r="K11" s="2">
        <v>0.94240000000000002</v>
      </c>
      <c r="L11" s="2">
        <v>0.82299999999999995</v>
      </c>
      <c r="M11" s="2">
        <v>0.37440000000000001</v>
      </c>
      <c r="N11" s="2">
        <v>0.373</v>
      </c>
      <c r="O11" s="2">
        <v>0.26240000000000002</v>
      </c>
      <c r="P11" s="2">
        <v>0.24529999999999999</v>
      </c>
      <c r="Q11" s="2">
        <v>0.17219999999999999</v>
      </c>
      <c r="R11" s="2">
        <v>0.1696</v>
      </c>
      <c r="S11" s="2">
        <v>0.23530000000000001</v>
      </c>
      <c r="T11" s="2">
        <v>0.2293</v>
      </c>
      <c r="U11" s="2">
        <v>0.22120000000000001</v>
      </c>
      <c r="V11" s="2">
        <v>0.21329999999999999</v>
      </c>
      <c r="W11" s="2">
        <v>0.1076</v>
      </c>
      <c r="X11" s="2">
        <v>0.1056</v>
      </c>
      <c r="Y11" s="2">
        <v>2.5264000000000002</v>
      </c>
    </row>
    <row r="12" spans="1:25" ht="15" customHeight="1" x14ac:dyDescent="0.2">
      <c r="A12" t="s">
        <v>9</v>
      </c>
      <c r="B12" s="2">
        <v>0.129</v>
      </c>
      <c r="C12" s="2">
        <v>0.1275</v>
      </c>
      <c r="D12" s="2">
        <v>0.113</v>
      </c>
      <c r="E12" s="2">
        <v>0.1129</v>
      </c>
      <c r="F12" s="2">
        <v>0.1222</v>
      </c>
      <c r="G12" s="2">
        <v>0.12189999999999999</v>
      </c>
      <c r="H12" s="2">
        <v>0.184</v>
      </c>
      <c r="I12" s="2">
        <v>0.17499999999999999</v>
      </c>
      <c r="J12" s="2">
        <v>0.1482</v>
      </c>
      <c r="K12" s="2">
        <v>0.13830000000000001</v>
      </c>
      <c r="L12" s="2">
        <v>0.12920000000000001</v>
      </c>
      <c r="M12" s="2">
        <v>0.12820000000000001</v>
      </c>
      <c r="N12" s="2">
        <v>0.126</v>
      </c>
      <c r="O12" s="2">
        <v>0.1206</v>
      </c>
      <c r="P12" s="2">
        <v>0.1061</v>
      </c>
      <c r="Q12" s="2">
        <v>0.1118</v>
      </c>
      <c r="R12" s="2">
        <v>0.14280000000000001</v>
      </c>
      <c r="S12" s="2">
        <v>0.1348</v>
      </c>
      <c r="T12" s="2">
        <v>0.1201</v>
      </c>
      <c r="U12" s="2">
        <v>0.12180000000000001</v>
      </c>
      <c r="V12" s="2">
        <v>0.17899999999999999</v>
      </c>
      <c r="W12" s="2">
        <v>0.1764</v>
      </c>
      <c r="X12" s="2">
        <v>0.2132</v>
      </c>
      <c r="Y12" s="2">
        <v>0.21279999999999999</v>
      </c>
    </row>
    <row r="13" spans="1:25" ht="15" customHeight="1" x14ac:dyDescent="0.2">
      <c r="A13" t="s">
        <v>10</v>
      </c>
      <c r="B13" s="2">
        <v>2.5125999999999999</v>
      </c>
      <c r="C13" s="2">
        <v>0.1275</v>
      </c>
      <c r="D13" s="2">
        <v>0.1249</v>
      </c>
      <c r="E13" s="2">
        <v>0.128</v>
      </c>
      <c r="F13" s="2">
        <v>0.12590000000000001</v>
      </c>
      <c r="G13" s="2">
        <v>0.2046</v>
      </c>
      <c r="H13" s="2">
        <v>0.20649999999999999</v>
      </c>
      <c r="I13" s="2">
        <v>0.17949999999999999</v>
      </c>
      <c r="J13" s="2">
        <v>0.16969999999999999</v>
      </c>
      <c r="K13" s="2">
        <v>0.40789999999999998</v>
      </c>
      <c r="L13" s="2">
        <v>0.3982</v>
      </c>
      <c r="M13" s="2">
        <v>0.33100000000000002</v>
      </c>
      <c r="N13" s="2">
        <v>0.33389999999999997</v>
      </c>
      <c r="O13" s="2">
        <v>0.1789</v>
      </c>
      <c r="P13" s="2">
        <v>0.17560000000000001</v>
      </c>
      <c r="Q13" s="2">
        <v>0.19450000000000001</v>
      </c>
      <c r="R13" s="2">
        <v>0.18720000000000001</v>
      </c>
      <c r="S13" s="2">
        <v>0.13850000000000001</v>
      </c>
      <c r="T13" s="2">
        <v>0.13139999999999999</v>
      </c>
      <c r="U13" s="2">
        <v>9.0200000000000002E-2</v>
      </c>
      <c r="V13" s="2">
        <v>9.6299999999999997E-2</v>
      </c>
      <c r="W13" s="2">
        <v>2.7909999999999999</v>
      </c>
      <c r="X13" s="2">
        <v>2.7448999999999999</v>
      </c>
      <c r="Y13" s="2">
        <v>2.1078999999999999</v>
      </c>
    </row>
    <row r="14" spans="1:25" ht="15" customHeight="1" x14ac:dyDescent="0.2">
      <c r="A14" t="s">
        <v>11</v>
      </c>
      <c r="B14" s="2">
        <v>0.22570000000000001</v>
      </c>
      <c r="C14" s="2">
        <v>0.21629999999999999</v>
      </c>
      <c r="D14" s="2">
        <v>0.1303</v>
      </c>
      <c r="E14" s="2">
        <v>0.12970000000000001</v>
      </c>
      <c r="F14" s="2">
        <v>0.1404</v>
      </c>
      <c r="G14" s="2">
        <v>0.15049999999999999</v>
      </c>
      <c r="H14" s="2">
        <v>0.11840000000000001</v>
      </c>
      <c r="I14" s="2">
        <v>0.13100000000000001</v>
      </c>
      <c r="J14" s="2">
        <v>0.41249999999999998</v>
      </c>
      <c r="K14" s="2">
        <v>0.38179999999999997</v>
      </c>
      <c r="L14" s="2">
        <v>0.15690000000000001</v>
      </c>
      <c r="M14" s="2">
        <v>0.15720000000000001</v>
      </c>
      <c r="N14" s="2">
        <v>0.11600000000000001</v>
      </c>
      <c r="O14" s="2">
        <v>0.10150000000000001</v>
      </c>
      <c r="P14" s="2">
        <v>0.11210000000000001</v>
      </c>
      <c r="Q14" s="2">
        <v>0.1138</v>
      </c>
      <c r="R14" s="2">
        <v>0.11840000000000001</v>
      </c>
      <c r="S14" s="2">
        <v>0.11169999999999999</v>
      </c>
      <c r="T14" s="2">
        <v>0.1179</v>
      </c>
      <c r="U14" s="2">
        <v>0.1142</v>
      </c>
      <c r="V14" s="2">
        <v>8.8300000000000003E-2</v>
      </c>
      <c r="W14" s="2">
        <v>8.9899999999999994E-2</v>
      </c>
      <c r="X14" s="2">
        <v>0.63449999999999995</v>
      </c>
      <c r="Y14" s="2">
        <v>0.66090000000000004</v>
      </c>
    </row>
    <row r="15" spans="1:25" ht="15" customHeight="1" x14ac:dyDescent="0.2">
      <c r="A15" t="s">
        <v>12</v>
      </c>
      <c r="B15" s="2">
        <v>1.8745000000000001</v>
      </c>
      <c r="C15" s="2">
        <v>0.18029999999999999</v>
      </c>
      <c r="D15" s="2">
        <v>0.1487</v>
      </c>
      <c r="E15" s="2">
        <v>0.17630000000000001</v>
      </c>
      <c r="F15" s="2">
        <v>0.16619999999999999</v>
      </c>
      <c r="G15" s="2">
        <v>0.14430000000000001</v>
      </c>
      <c r="H15" s="2">
        <v>0.1482</v>
      </c>
      <c r="I15" s="2">
        <v>0.1847</v>
      </c>
      <c r="J15" s="2">
        <v>0.18459999999999999</v>
      </c>
      <c r="K15" s="2">
        <v>0.24229999999999999</v>
      </c>
      <c r="L15" s="2">
        <v>0.22459999999999999</v>
      </c>
      <c r="M15" s="2">
        <v>0.1956</v>
      </c>
      <c r="N15" s="2">
        <v>0.21310000000000001</v>
      </c>
      <c r="O15" s="2">
        <v>0.18</v>
      </c>
      <c r="P15" s="2">
        <v>0.1711</v>
      </c>
      <c r="Q15" s="2">
        <v>0.1754</v>
      </c>
      <c r="R15" s="2">
        <v>0.1925</v>
      </c>
      <c r="S15" s="2">
        <v>0.1835</v>
      </c>
      <c r="T15" s="2">
        <v>0.1784</v>
      </c>
      <c r="U15" s="2">
        <v>0.1419</v>
      </c>
      <c r="V15" s="2">
        <v>0.13009999999999999</v>
      </c>
      <c r="W15" s="2">
        <v>0.1895</v>
      </c>
      <c r="X15" s="2">
        <v>0.16930000000000001</v>
      </c>
      <c r="Y15" s="2">
        <v>1.5234000000000001</v>
      </c>
    </row>
    <row r="16" spans="1:25" ht="15" customHeight="1" x14ac:dyDescent="0.2">
      <c r="A16" t="s">
        <v>13</v>
      </c>
      <c r="B16" s="2">
        <v>0.1009</v>
      </c>
      <c r="C16" s="2">
        <v>8.8900000000000007E-2</v>
      </c>
      <c r="D16" s="2">
        <v>0.25459999999999999</v>
      </c>
      <c r="E16" s="2">
        <v>0.24959999999999999</v>
      </c>
      <c r="F16" s="2">
        <v>0.34339999999999998</v>
      </c>
      <c r="G16" s="2">
        <v>0.31979999999999997</v>
      </c>
      <c r="H16" s="2">
        <v>0.27010000000000001</v>
      </c>
      <c r="I16" s="2">
        <v>0.25850000000000001</v>
      </c>
      <c r="J16" s="2">
        <v>0.25629999999999997</v>
      </c>
      <c r="K16" s="2">
        <v>0.23630000000000001</v>
      </c>
      <c r="L16" s="2">
        <v>0.17230000000000001</v>
      </c>
      <c r="M16" s="2">
        <v>0.16220000000000001</v>
      </c>
      <c r="N16" s="2">
        <v>0.88170000000000004</v>
      </c>
      <c r="O16" s="2">
        <v>0.88390000000000002</v>
      </c>
      <c r="P16" s="2">
        <v>0.51380000000000003</v>
      </c>
      <c r="Q16" s="2">
        <v>0.50790000000000002</v>
      </c>
      <c r="R16" s="2">
        <v>0.21659999999999999</v>
      </c>
      <c r="S16" s="2">
        <v>0.2114</v>
      </c>
      <c r="T16" s="2">
        <v>6.3500000000000001E-2</v>
      </c>
      <c r="U16" s="2">
        <v>6.4500000000000002E-2</v>
      </c>
      <c r="V16" s="2">
        <v>1.1459999999999999</v>
      </c>
      <c r="W16" s="2">
        <v>1.0993999999999999</v>
      </c>
      <c r="X16" s="2">
        <v>1.8721000000000001</v>
      </c>
      <c r="Y16" s="2">
        <v>1.8401000000000001</v>
      </c>
    </row>
    <row r="17" spans="1:25" ht="15" customHeight="1" x14ac:dyDescent="0.2">
      <c r="A17" t="s">
        <v>14</v>
      </c>
      <c r="B17" s="2">
        <v>1.4512</v>
      </c>
      <c r="C17" s="2">
        <v>0.2072</v>
      </c>
      <c r="D17" s="2">
        <v>0.2233</v>
      </c>
      <c r="E17" s="2">
        <v>0.182</v>
      </c>
      <c r="F17" s="2">
        <v>0.1772</v>
      </c>
      <c r="G17" s="2">
        <v>0.2455</v>
      </c>
      <c r="H17" s="2">
        <v>0.29139999999999999</v>
      </c>
      <c r="I17" s="2">
        <v>0.2157</v>
      </c>
      <c r="J17" s="2">
        <v>0.24529999999999999</v>
      </c>
      <c r="K17" s="2">
        <v>0.4138</v>
      </c>
      <c r="L17" s="2">
        <v>0.41439999999999999</v>
      </c>
      <c r="M17" s="2">
        <v>0.68140000000000001</v>
      </c>
      <c r="N17" s="2">
        <v>0.68220000000000003</v>
      </c>
      <c r="O17" s="2">
        <v>0.55310000000000004</v>
      </c>
      <c r="P17" s="2">
        <v>0.52390000000000003</v>
      </c>
      <c r="Q17" s="2">
        <v>0.60870000000000002</v>
      </c>
      <c r="R17" s="2">
        <v>0.61260000000000003</v>
      </c>
      <c r="S17" s="2">
        <v>0.18379999999999999</v>
      </c>
      <c r="T17" s="2">
        <v>0.2296</v>
      </c>
      <c r="U17" s="2">
        <v>0.51339999999999997</v>
      </c>
      <c r="V17" s="2">
        <v>0.4657</v>
      </c>
      <c r="W17" s="2">
        <v>0.43049999999999999</v>
      </c>
      <c r="X17" s="2">
        <v>0.46479999999999999</v>
      </c>
      <c r="Y17" s="2">
        <v>1.3331</v>
      </c>
    </row>
    <row r="18" spans="1:25" ht="15" customHeight="1" x14ac:dyDescent="0.2">
      <c r="A18" t="s">
        <v>15</v>
      </c>
      <c r="B18" s="2">
        <v>0.39090000000000003</v>
      </c>
      <c r="C18" s="2">
        <v>0.34499999999999997</v>
      </c>
      <c r="D18" s="2">
        <v>0.69450000000000001</v>
      </c>
      <c r="E18" s="2">
        <v>0.68140000000000001</v>
      </c>
      <c r="F18" s="2">
        <v>0.2107</v>
      </c>
      <c r="G18" s="2">
        <v>0.20319999999999999</v>
      </c>
      <c r="H18" s="2">
        <v>0.34350000000000003</v>
      </c>
      <c r="I18" s="2">
        <v>0.35260000000000002</v>
      </c>
      <c r="J18" s="2">
        <v>0.13850000000000001</v>
      </c>
      <c r="K18" s="2">
        <v>0.1198</v>
      </c>
      <c r="L18" s="2">
        <v>0.42280000000000001</v>
      </c>
      <c r="M18" s="2">
        <v>0.40350000000000003</v>
      </c>
      <c r="N18" s="2">
        <v>0.2157</v>
      </c>
      <c r="O18" s="2">
        <v>0.22459999999999999</v>
      </c>
      <c r="P18" s="2">
        <v>0.13789999999999999</v>
      </c>
      <c r="Q18" s="2">
        <v>0.14419999999999999</v>
      </c>
      <c r="R18" s="2">
        <v>0.1014</v>
      </c>
      <c r="S18" s="2">
        <v>9.35E-2</v>
      </c>
      <c r="T18" s="2">
        <v>0.12920000000000001</v>
      </c>
      <c r="U18" s="2">
        <v>0.13189999999999999</v>
      </c>
      <c r="V18" s="2">
        <v>0.129</v>
      </c>
      <c r="W18" s="2">
        <v>0.12759999999999999</v>
      </c>
      <c r="X18" s="2">
        <v>0.11609999999999999</v>
      </c>
      <c r="Y18" s="2">
        <v>0.1255</v>
      </c>
    </row>
    <row r="19" spans="1:25" ht="15" customHeight="1" x14ac:dyDescent="0.2">
      <c r="A19" t="s">
        <v>16</v>
      </c>
      <c r="B19" s="2">
        <v>0.6694</v>
      </c>
      <c r="C19" s="2">
        <v>0.19689999999999999</v>
      </c>
      <c r="D19" s="2">
        <v>0.1961</v>
      </c>
      <c r="E19" s="2">
        <v>0.1696</v>
      </c>
      <c r="F19" s="2">
        <v>0.1893</v>
      </c>
      <c r="G19" s="2">
        <v>0.27400000000000002</v>
      </c>
      <c r="H19" s="2">
        <v>0.27860000000000001</v>
      </c>
      <c r="I19" s="2">
        <v>0.1368</v>
      </c>
      <c r="J19" s="2">
        <v>0.1346</v>
      </c>
      <c r="K19" s="2">
        <v>0.2205</v>
      </c>
      <c r="L19" s="2">
        <v>0.20319999999999999</v>
      </c>
      <c r="M19" s="2">
        <v>0.1333</v>
      </c>
      <c r="N19" s="2">
        <v>0.1348</v>
      </c>
      <c r="O19" s="2">
        <v>0.18740000000000001</v>
      </c>
      <c r="P19" s="2">
        <v>0.18110000000000001</v>
      </c>
      <c r="Q19" s="2">
        <v>0.25559999999999999</v>
      </c>
      <c r="R19" s="2">
        <v>0.25040000000000001</v>
      </c>
      <c r="S19" s="2">
        <v>0.71660000000000001</v>
      </c>
      <c r="T19" s="2">
        <v>0.70069999999999999</v>
      </c>
      <c r="U19" s="2">
        <v>0.93279999999999996</v>
      </c>
      <c r="V19" s="2">
        <v>0.90690000000000004</v>
      </c>
      <c r="W19" s="2">
        <v>0.13489999999999999</v>
      </c>
      <c r="X19" s="2">
        <v>0.13700000000000001</v>
      </c>
      <c r="Y19" s="2">
        <v>0.66210000000000002</v>
      </c>
    </row>
    <row r="20" spans="1:25" ht="15" customHeight="1" x14ac:dyDescent="0.2">
      <c r="A20" t="s">
        <v>17</v>
      </c>
      <c r="B20" s="2">
        <v>0.10979999999999999</v>
      </c>
      <c r="C20" s="2">
        <v>0.11700000000000001</v>
      </c>
      <c r="D20" s="2">
        <v>0.11940000000000001</v>
      </c>
      <c r="E20" s="2">
        <v>0.1239</v>
      </c>
      <c r="F20" s="2">
        <v>0.18940000000000001</v>
      </c>
      <c r="G20" s="2">
        <v>0.18290000000000001</v>
      </c>
      <c r="H20" s="2">
        <v>0.12720000000000001</v>
      </c>
      <c r="I20" s="2">
        <v>0.13400000000000001</v>
      </c>
      <c r="J20" s="2">
        <v>0.1946</v>
      </c>
      <c r="K20" s="2">
        <v>0.18029999999999999</v>
      </c>
      <c r="L20" s="2">
        <v>0.1875</v>
      </c>
      <c r="M20" s="2">
        <v>0.16550000000000001</v>
      </c>
      <c r="N20" s="2">
        <v>0.3276</v>
      </c>
      <c r="O20" s="2">
        <v>0.31430000000000002</v>
      </c>
      <c r="P20" s="2">
        <v>0.13830000000000001</v>
      </c>
      <c r="Q20" s="2">
        <v>0.1416</v>
      </c>
      <c r="R20" s="2">
        <v>0.108</v>
      </c>
      <c r="S20" s="2">
        <v>0.10059999999999999</v>
      </c>
      <c r="T20" s="2">
        <v>0.161</v>
      </c>
      <c r="U20" s="2">
        <v>0.16270000000000001</v>
      </c>
      <c r="V20" s="2">
        <v>0.1726</v>
      </c>
      <c r="W20" s="2">
        <v>0.16350000000000001</v>
      </c>
      <c r="X20" s="2">
        <v>0.11849999999999999</v>
      </c>
      <c r="Y20" s="2">
        <v>0.1249</v>
      </c>
    </row>
    <row r="21" spans="1:25" ht="15" customHeight="1" x14ac:dyDescent="0.2">
      <c r="A21" t="s">
        <v>18</v>
      </c>
      <c r="B21" s="2">
        <v>0.29039999999999999</v>
      </c>
      <c r="C21" s="2">
        <v>0.2455</v>
      </c>
      <c r="D21" s="2">
        <v>0.24940000000000001</v>
      </c>
      <c r="E21" s="2">
        <v>0.1323</v>
      </c>
      <c r="F21" s="2">
        <v>0.14929999999999999</v>
      </c>
      <c r="G21" s="2">
        <v>0.12230000000000001</v>
      </c>
      <c r="H21" s="2">
        <v>0.108</v>
      </c>
      <c r="I21" s="2">
        <v>0.24829999999999999</v>
      </c>
      <c r="J21" s="2">
        <v>0.2472</v>
      </c>
      <c r="K21" s="2">
        <v>0.1333</v>
      </c>
      <c r="L21" s="2">
        <v>0.13250000000000001</v>
      </c>
      <c r="M21" s="2">
        <v>0.25140000000000001</v>
      </c>
      <c r="N21" s="2">
        <v>0.27129999999999999</v>
      </c>
      <c r="O21" s="2">
        <v>0.28770000000000001</v>
      </c>
      <c r="P21" s="2">
        <v>0.26400000000000001</v>
      </c>
      <c r="Q21" s="2">
        <v>0.19009999999999999</v>
      </c>
      <c r="R21" s="2">
        <v>0.20469999999999999</v>
      </c>
      <c r="S21" s="2">
        <v>0.15679999999999999</v>
      </c>
      <c r="T21" s="2">
        <v>0.1731</v>
      </c>
      <c r="U21" s="2">
        <v>0.16769999999999999</v>
      </c>
      <c r="V21" s="2">
        <v>0.2011</v>
      </c>
      <c r="W21" s="2">
        <v>0.21809999999999999</v>
      </c>
      <c r="X21" s="2">
        <v>0.2084</v>
      </c>
      <c r="Y21" s="2">
        <v>0.29339999999999999</v>
      </c>
    </row>
    <row r="22" spans="1:25" ht="15" customHeight="1" x14ac:dyDescent="0.2">
      <c r="A22" t="s">
        <v>19</v>
      </c>
      <c r="B22" s="2">
        <v>0.21829999999999999</v>
      </c>
      <c r="C22" s="2">
        <v>0.1915</v>
      </c>
      <c r="D22" s="2">
        <v>0.2087</v>
      </c>
      <c r="E22" s="2">
        <v>0.21110000000000001</v>
      </c>
      <c r="F22" s="2">
        <v>0.13869999999999999</v>
      </c>
      <c r="G22" s="2">
        <v>0.13500000000000001</v>
      </c>
      <c r="H22" s="2">
        <v>0.14680000000000001</v>
      </c>
      <c r="I22" s="2">
        <v>0.1447</v>
      </c>
      <c r="J22" s="2">
        <v>0.2762</v>
      </c>
      <c r="K22" s="2">
        <v>0.25950000000000001</v>
      </c>
      <c r="L22" s="2">
        <v>0.14219999999999999</v>
      </c>
      <c r="M22" s="2">
        <v>0.1474</v>
      </c>
      <c r="N22" s="2">
        <v>0.10680000000000001</v>
      </c>
      <c r="O22" s="2">
        <v>0.1061</v>
      </c>
      <c r="P22" s="2">
        <v>8.9399999999999993E-2</v>
      </c>
      <c r="Q22" s="2">
        <v>8.1600000000000006E-2</v>
      </c>
      <c r="R22" s="2">
        <v>0.26390000000000002</v>
      </c>
      <c r="S22" s="2">
        <v>0.23949999999999999</v>
      </c>
      <c r="T22" s="2">
        <v>0.1094</v>
      </c>
      <c r="U22" s="2">
        <v>0.1057</v>
      </c>
      <c r="V22" s="2">
        <v>9.06E-2</v>
      </c>
      <c r="W22" s="2">
        <v>9.2200000000000004E-2</v>
      </c>
      <c r="X22" s="2">
        <v>8.8700000000000001E-2</v>
      </c>
      <c r="Y22" s="2">
        <v>9.5100000000000004E-2</v>
      </c>
    </row>
    <row r="23" spans="1:25" ht="15" customHeight="1" x14ac:dyDescent="0.2">
      <c r="A23" t="s">
        <v>20</v>
      </c>
      <c r="B23" s="2">
        <v>0.17330000000000001</v>
      </c>
      <c r="C23" s="2">
        <v>0.17949999999999999</v>
      </c>
      <c r="D23" s="2">
        <v>0.17080000000000001</v>
      </c>
      <c r="E23" s="2">
        <v>0.1062</v>
      </c>
      <c r="F23" s="2">
        <v>0.11459999999999999</v>
      </c>
      <c r="G23" s="2">
        <v>0.1079</v>
      </c>
      <c r="H23" s="2">
        <v>0.1038</v>
      </c>
      <c r="I23" s="2">
        <v>0.1242</v>
      </c>
      <c r="J23" s="2">
        <v>0.11840000000000001</v>
      </c>
      <c r="K23" s="2">
        <v>0.1074</v>
      </c>
      <c r="L23" s="2">
        <v>0.1061</v>
      </c>
      <c r="M23" s="2">
        <v>0.21909999999999999</v>
      </c>
      <c r="N23" s="2">
        <v>0.2099</v>
      </c>
      <c r="O23" s="2">
        <v>0.1343</v>
      </c>
      <c r="P23" s="2">
        <v>0.13109999999999999</v>
      </c>
      <c r="Q23" s="2">
        <v>0.1192</v>
      </c>
      <c r="R23" s="2">
        <v>0.12640000000000001</v>
      </c>
      <c r="S23" s="2">
        <v>0.124</v>
      </c>
      <c r="T23" s="2">
        <v>0.1308</v>
      </c>
      <c r="U23" s="2">
        <v>0.16259999999999999</v>
      </c>
      <c r="V23" s="2">
        <v>0.15690000000000001</v>
      </c>
      <c r="W23" s="2">
        <v>0.1925</v>
      </c>
      <c r="X23" s="2">
        <v>0.19489999999999999</v>
      </c>
      <c r="Y23" s="2">
        <v>0.18809999999999999</v>
      </c>
    </row>
    <row r="24" spans="1:25" ht="15" customHeight="1" x14ac:dyDescent="0.2">
      <c r="A24" t="s">
        <v>21</v>
      </c>
      <c r="B24" s="2">
        <v>0.1762</v>
      </c>
      <c r="C24" s="2">
        <v>0.12859999999999999</v>
      </c>
      <c r="D24" s="2">
        <v>0.10920000000000001</v>
      </c>
      <c r="E24" s="2">
        <v>0.1191</v>
      </c>
      <c r="F24" s="2">
        <v>0.1479</v>
      </c>
      <c r="G24" s="2">
        <v>0.13519999999999999</v>
      </c>
      <c r="H24" s="2">
        <v>0.31069999999999998</v>
      </c>
      <c r="I24" s="2">
        <v>0.31490000000000001</v>
      </c>
      <c r="J24" s="2">
        <v>0.15010000000000001</v>
      </c>
      <c r="K24" s="2">
        <v>0.13880000000000001</v>
      </c>
      <c r="L24" s="2">
        <v>0.19620000000000001</v>
      </c>
      <c r="M24" s="2">
        <v>0.1598</v>
      </c>
      <c r="N24" s="2">
        <v>9.8000000000000004E-2</v>
      </c>
      <c r="O24" s="2">
        <v>9.7900000000000001E-2</v>
      </c>
      <c r="P24" s="2">
        <v>0.73480000000000001</v>
      </c>
      <c r="Q24" s="2">
        <v>0.66959999999999997</v>
      </c>
      <c r="R24" s="2">
        <v>0.21299999999999999</v>
      </c>
      <c r="S24" s="2">
        <v>0.2014</v>
      </c>
      <c r="T24" s="2">
        <v>0.34410000000000002</v>
      </c>
      <c r="U24" s="2">
        <v>0.31950000000000001</v>
      </c>
      <c r="V24" s="2">
        <v>0.46489999999999998</v>
      </c>
      <c r="W24" s="2">
        <v>0.42180000000000001</v>
      </c>
      <c r="X24" s="2">
        <v>0.22409999999999999</v>
      </c>
      <c r="Y24" s="2">
        <v>0.2203</v>
      </c>
    </row>
    <row r="25" spans="1:25" ht="15" customHeight="1" x14ac:dyDescent="0.2">
      <c r="A25" t="s">
        <v>22</v>
      </c>
      <c r="B25" s="2">
        <v>0.05</v>
      </c>
      <c r="C25" s="2">
        <v>0.24429999999999999</v>
      </c>
      <c r="D25" s="2">
        <v>0.2366</v>
      </c>
      <c r="E25" s="2">
        <v>0.31</v>
      </c>
      <c r="F25" s="2">
        <v>0.31369999999999998</v>
      </c>
      <c r="G25" s="2">
        <v>0.1663</v>
      </c>
      <c r="H25" s="2">
        <v>0.19420000000000001</v>
      </c>
      <c r="I25" s="2">
        <v>1.3140000000000001</v>
      </c>
      <c r="J25" s="2">
        <v>1.2636000000000001</v>
      </c>
      <c r="K25" s="2">
        <v>1.1206</v>
      </c>
      <c r="L25" s="2">
        <v>1.0306</v>
      </c>
      <c r="M25" s="2">
        <v>0.1075</v>
      </c>
      <c r="N25" s="2">
        <v>0.10680000000000001</v>
      </c>
      <c r="O25" s="2">
        <v>0.28060000000000002</v>
      </c>
      <c r="P25" s="2">
        <v>0.2666</v>
      </c>
      <c r="Q25" s="2">
        <v>0.1237</v>
      </c>
      <c r="R25" s="2">
        <v>0.12559999999999999</v>
      </c>
      <c r="S25" s="2">
        <v>0.1361</v>
      </c>
      <c r="T25" s="2">
        <v>0.1401</v>
      </c>
      <c r="U25" s="2">
        <v>0.11</v>
      </c>
      <c r="V25" s="2">
        <v>0.1181</v>
      </c>
      <c r="W25" s="2">
        <v>0.1263</v>
      </c>
      <c r="X25" s="2">
        <v>0.12670000000000001</v>
      </c>
      <c r="Y25" s="2">
        <v>6.83E-2</v>
      </c>
    </row>
    <row r="26" spans="1:25" ht="15" customHeight="1" x14ac:dyDescent="0.2">
      <c r="A26" t="s">
        <v>23</v>
      </c>
      <c r="B26" s="2">
        <v>0.1615</v>
      </c>
      <c r="C26" s="2">
        <v>0.1439</v>
      </c>
      <c r="D26" s="2">
        <v>0.18329999999999999</v>
      </c>
      <c r="E26" s="2">
        <v>0.1701</v>
      </c>
      <c r="F26" s="2">
        <v>0.19409999999999999</v>
      </c>
      <c r="G26" s="2">
        <v>0.18099999999999999</v>
      </c>
      <c r="H26" s="2">
        <v>0.26590000000000003</v>
      </c>
      <c r="I26" s="2">
        <v>0.25900000000000001</v>
      </c>
      <c r="J26" s="2">
        <v>0.2392</v>
      </c>
      <c r="K26" s="2">
        <v>0.22070000000000001</v>
      </c>
      <c r="L26" s="2">
        <v>0.28389999999999999</v>
      </c>
      <c r="M26" s="2">
        <v>0.2717</v>
      </c>
      <c r="N26" s="2">
        <v>0.36840000000000001</v>
      </c>
      <c r="O26" s="2">
        <v>0.3448</v>
      </c>
      <c r="P26" s="2">
        <v>0.27189999999999998</v>
      </c>
      <c r="Q26" s="2">
        <v>0.26369999999999999</v>
      </c>
      <c r="R26" s="2">
        <v>0.17860000000000001</v>
      </c>
      <c r="S26" s="2">
        <v>0.17380000000000001</v>
      </c>
      <c r="T26" s="2">
        <v>0.2424</v>
      </c>
      <c r="U26" s="2">
        <v>0.22239999999999999</v>
      </c>
      <c r="V26" s="2">
        <v>0.12759999999999999</v>
      </c>
      <c r="W26" s="2">
        <v>0.1222</v>
      </c>
      <c r="X26" s="2">
        <v>0.3251</v>
      </c>
      <c r="Y26" s="2">
        <v>0.30399999999999999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2.6737500000000001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2.3102499999999999</v>
      </c>
      <c r="R51" t="s">
        <v>319</v>
      </c>
      <c r="S51">
        <v>0.98770278346825735</v>
      </c>
    </row>
    <row r="52" spans="2:26" ht="15" customHeight="1" x14ac:dyDescent="0.2">
      <c r="B52" t="s">
        <v>209</v>
      </c>
      <c r="C52">
        <v>100</v>
      </c>
      <c r="D52" s="3">
        <f>AVERAGE(B15,Y15)</f>
        <v>1.69895</v>
      </c>
      <c r="R52" t="s">
        <v>320</v>
      </c>
      <c r="S52">
        <v>0.97555678847094318</v>
      </c>
    </row>
    <row r="53" spans="2:26" ht="15" customHeight="1" x14ac:dyDescent="0.2">
      <c r="B53" t="s">
        <v>210</v>
      </c>
      <c r="C53">
        <v>80</v>
      </c>
      <c r="D53" s="3">
        <f>AVERAGE(B17,Y17)</f>
        <v>1.39215</v>
      </c>
      <c r="R53" t="s">
        <v>321</v>
      </c>
      <c r="S53">
        <v>0.97066814616513175</v>
      </c>
    </row>
    <row r="54" spans="2:26" ht="15" customHeight="1" x14ac:dyDescent="0.2">
      <c r="B54" t="s">
        <v>211</v>
      </c>
      <c r="C54">
        <v>40</v>
      </c>
      <c r="D54" s="3">
        <f>AVERAGE(B19,Y19)</f>
        <v>0.66575000000000006</v>
      </c>
      <c r="R54" t="s">
        <v>322</v>
      </c>
      <c r="S54">
        <v>0.16758624320436513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0.29189999999999999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0.1807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5.6045535675860929</v>
      </c>
      <c r="U59">
        <v>5.6045535675860929</v>
      </c>
      <c r="V59">
        <v>199.55577181649241</v>
      </c>
      <c r="W59">
        <v>3.1996599728064942E-5</v>
      </c>
    </row>
    <row r="60" spans="2:26" ht="15" customHeight="1" x14ac:dyDescent="0.2">
      <c r="R60" t="s">
        <v>326</v>
      </c>
      <c r="S60">
        <v>5</v>
      </c>
      <c r="T60">
        <v>0.14042574455676307</v>
      </c>
      <c r="U60">
        <v>2.8085148911352616E-2</v>
      </c>
    </row>
    <row r="61" spans="2:26" ht="15" customHeight="1" thickBot="1" x14ac:dyDescent="0.25">
      <c r="R61" s="15" t="s">
        <v>327</v>
      </c>
      <c r="S61" s="15">
        <v>6</v>
      </c>
      <c r="T61" s="15">
        <v>5.7449793121428563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0.13619202898550675</v>
      </c>
      <c r="T64">
        <v>0.10483244191735387</v>
      </c>
      <c r="U64">
        <v>1.2991400991391162</v>
      </c>
      <c r="V64">
        <v>0.25057331938958077</v>
      </c>
      <c r="W64">
        <v>-0.13328834199264217</v>
      </c>
      <c r="X64">
        <v>0.40567239996365567</v>
      </c>
      <c r="Y64">
        <v>-0.13328834199264217</v>
      </c>
      <c r="Z64">
        <v>0.40567239996365567</v>
      </c>
    </row>
    <row r="65" spans="18:26" ht="15" customHeight="1" thickBot="1" x14ac:dyDescent="0.25">
      <c r="R65" s="15" t="s">
        <v>340</v>
      </c>
      <c r="S65" s="15">
        <v>1.3766842995169086E-2</v>
      </c>
      <c r="T65" s="15">
        <v>9.7454570706894696E-4</v>
      </c>
      <c r="U65" s="15">
        <v>14.126421054764455</v>
      </c>
      <c r="V65" s="15">
        <v>3.1996599728064888E-5</v>
      </c>
      <c r="W65" s="15">
        <v>1.1261693502580302E-2</v>
      </c>
      <c r="X65" s="15">
        <v>1.6271992487757871E-2</v>
      </c>
      <c r="Y65" s="15">
        <v>1.1261693502580302E-2</v>
      </c>
      <c r="Z65" s="15">
        <v>1.6271992487757871E-2</v>
      </c>
    </row>
  </sheetData>
  <pageMargins left="0.75" right="0.75" top="1" bottom="1" header="0.5" footer="0.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8E194-0163-40AD-95AE-49D0552B76EE}">
  <dimension ref="A1:Z65"/>
  <sheetViews>
    <sheetView topLeftCell="A28" workbookViewId="0">
      <selection activeCell="Y77" sqref="Y77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5554</v>
      </c>
    </row>
    <row r="3" spans="1:25" ht="15" customHeight="1" x14ac:dyDescent="0.2">
      <c r="A3" t="s">
        <v>5555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2">
        <v>2.7332000000000001</v>
      </c>
      <c r="C11" s="2">
        <v>0.36990000000000001</v>
      </c>
      <c r="D11" s="2">
        <v>0.3584</v>
      </c>
      <c r="E11" s="2">
        <v>0.61880000000000002</v>
      </c>
      <c r="F11" s="2">
        <v>0.5474</v>
      </c>
      <c r="G11" s="2">
        <v>0.38090000000000002</v>
      </c>
      <c r="H11" s="2">
        <v>0.40770000000000001</v>
      </c>
      <c r="I11" s="2">
        <v>0.27839999999999998</v>
      </c>
      <c r="J11" s="2">
        <v>0.30270000000000002</v>
      </c>
      <c r="K11" s="2">
        <v>0.29659999999999997</v>
      </c>
      <c r="L11" s="2">
        <v>0.27979999999999999</v>
      </c>
      <c r="M11" s="2">
        <v>0.29239999999999999</v>
      </c>
      <c r="N11" s="2">
        <v>0.3453</v>
      </c>
      <c r="O11" s="2">
        <v>0.27660000000000001</v>
      </c>
      <c r="P11" s="2">
        <v>0.30020000000000002</v>
      </c>
      <c r="Q11" s="2">
        <v>0.3</v>
      </c>
      <c r="R11" s="2">
        <v>0.31390000000000001</v>
      </c>
      <c r="S11" s="2">
        <v>0.25819999999999999</v>
      </c>
      <c r="T11" s="2">
        <v>0.2422</v>
      </c>
      <c r="U11" s="2">
        <v>0.86499999999999999</v>
      </c>
      <c r="V11" s="2">
        <v>0.9607</v>
      </c>
      <c r="W11" s="2">
        <v>0.18</v>
      </c>
      <c r="X11" s="2">
        <v>0.1842</v>
      </c>
      <c r="Y11" s="2">
        <v>2.4266000000000001</v>
      </c>
    </row>
    <row r="12" spans="1:25" ht="15" customHeight="1" x14ac:dyDescent="0.2">
      <c r="A12" t="s">
        <v>9</v>
      </c>
      <c r="B12" s="2">
        <v>0.15090000000000001</v>
      </c>
      <c r="C12" s="2">
        <v>0.13739999999999999</v>
      </c>
      <c r="D12" s="2">
        <v>0.2218</v>
      </c>
      <c r="E12" s="2">
        <v>0.2001</v>
      </c>
      <c r="F12" s="2">
        <v>0.1191</v>
      </c>
      <c r="G12" s="2">
        <v>0.1196</v>
      </c>
      <c r="H12" s="2">
        <v>0.12230000000000001</v>
      </c>
      <c r="I12" s="2">
        <v>0.1133</v>
      </c>
      <c r="J12" s="2">
        <v>0.14419999999999999</v>
      </c>
      <c r="K12" s="2">
        <v>0.1406</v>
      </c>
      <c r="L12" s="2">
        <v>0.1183</v>
      </c>
      <c r="M12" s="2">
        <v>0.1234</v>
      </c>
      <c r="N12" s="2">
        <v>0.1434</v>
      </c>
      <c r="O12" s="2">
        <v>0.1318</v>
      </c>
      <c r="P12" s="2">
        <v>9.8599999999999993E-2</v>
      </c>
      <c r="Q12" s="2">
        <v>0.1067</v>
      </c>
      <c r="R12" s="2">
        <v>0.12509999999999999</v>
      </c>
      <c r="S12" s="2">
        <v>0.1024</v>
      </c>
      <c r="T12" s="2">
        <v>9.0200000000000002E-2</v>
      </c>
      <c r="U12" s="2">
        <v>9.4500000000000001E-2</v>
      </c>
      <c r="V12" s="2">
        <v>0.10489999999999999</v>
      </c>
      <c r="W12" s="2">
        <v>0.1074</v>
      </c>
      <c r="X12" s="2">
        <v>0.1055</v>
      </c>
      <c r="Y12" s="2">
        <v>0.1089</v>
      </c>
    </row>
    <row r="13" spans="1:25" ht="15" customHeight="1" x14ac:dyDescent="0.2">
      <c r="A13" t="s">
        <v>10</v>
      </c>
      <c r="B13" s="2">
        <v>2.3129</v>
      </c>
      <c r="C13" s="2">
        <v>0.2873</v>
      </c>
      <c r="D13" s="2">
        <v>0.28060000000000002</v>
      </c>
      <c r="E13" s="2">
        <v>0.1081</v>
      </c>
      <c r="F13" s="2">
        <v>0.10879999999999999</v>
      </c>
      <c r="G13" s="2">
        <v>0.1045</v>
      </c>
      <c r="H13" s="2">
        <v>0.1143</v>
      </c>
      <c r="I13" s="2">
        <v>0.23280000000000001</v>
      </c>
      <c r="J13" s="2">
        <v>0.24410000000000001</v>
      </c>
      <c r="K13" s="2">
        <v>0.2087</v>
      </c>
      <c r="L13" s="2">
        <v>0.19980000000000001</v>
      </c>
      <c r="M13" s="2">
        <v>0.12130000000000001</v>
      </c>
      <c r="N13" s="2">
        <v>0.13150000000000001</v>
      </c>
      <c r="O13" s="2">
        <v>0.20849999999999999</v>
      </c>
      <c r="P13" s="2">
        <v>0.21579999999999999</v>
      </c>
      <c r="Q13" s="2">
        <v>0.1452</v>
      </c>
      <c r="R13" s="2">
        <v>0.1502</v>
      </c>
      <c r="S13" s="2">
        <v>0.4355</v>
      </c>
      <c r="T13" s="2">
        <v>0.44950000000000001</v>
      </c>
      <c r="U13" s="2">
        <v>9.6000000000000002E-2</v>
      </c>
      <c r="V13" s="2">
        <v>9.7799999999999998E-2</v>
      </c>
      <c r="W13" s="2">
        <v>8.9499999999999996E-2</v>
      </c>
      <c r="X13" s="2">
        <v>9.9000000000000005E-2</v>
      </c>
      <c r="Y13" s="2">
        <v>1.9419999999999999</v>
      </c>
    </row>
    <row r="14" spans="1:25" ht="15" customHeight="1" x14ac:dyDescent="0.2">
      <c r="A14" t="s">
        <v>11</v>
      </c>
      <c r="B14" s="2">
        <v>0.10100000000000001</v>
      </c>
      <c r="C14" s="2">
        <v>0.1026</v>
      </c>
      <c r="D14" s="2">
        <v>8.7099999999999997E-2</v>
      </c>
      <c r="E14" s="2">
        <v>8.9300000000000004E-2</v>
      </c>
      <c r="F14" s="2">
        <v>9.5299999999999996E-2</v>
      </c>
      <c r="G14" s="2">
        <v>9.9199999999999997E-2</v>
      </c>
      <c r="H14" s="2">
        <v>9.8799999999999999E-2</v>
      </c>
      <c r="I14" s="2">
        <v>0.1065</v>
      </c>
      <c r="J14" s="2">
        <v>8.8300000000000003E-2</v>
      </c>
      <c r="K14" s="2">
        <v>8.1900000000000001E-2</v>
      </c>
      <c r="L14" s="2">
        <v>0.12770000000000001</v>
      </c>
      <c r="M14" s="2">
        <v>0.13600000000000001</v>
      </c>
      <c r="N14" s="2">
        <v>0.2429</v>
      </c>
      <c r="O14" s="2">
        <v>0.23</v>
      </c>
      <c r="P14" s="2">
        <v>0.1585</v>
      </c>
      <c r="Q14" s="2">
        <v>0.1618</v>
      </c>
      <c r="R14" s="2">
        <v>0.46779999999999999</v>
      </c>
      <c r="S14" s="2">
        <v>0.443</v>
      </c>
      <c r="T14" s="2">
        <v>0.25919999999999999</v>
      </c>
      <c r="U14" s="2">
        <v>0.24640000000000001</v>
      </c>
      <c r="V14" s="2">
        <v>8.0199999999999994E-2</v>
      </c>
      <c r="W14" s="2">
        <v>8.6099999999999996E-2</v>
      </c>
      <c r="X14" s="2">
        <v>0.1472</v>
      </c>
      <c r="Y14" s="2">
        <v>0.14810000000000001</v>
      </c>
    </row>
    <row r="15" spans="1:25" ht="15" customHeight="1" x14ac:dyDescent="0.2">
      <c r="A15" t="s">
        <v>12</v>
      </c>
      <c r="B15" s="2">
        <v>1.7211000000000001</v>
      </c>
      <c r="C15" s="2">
        <v>0.23169999999999999</v>
      </c>
      <c r="D15" s="2">
        <v>0.21659999999999999</v>
      </c>
      <c r="E15" s="2">
        <v>2.4474</v>
      </c>
      <c r="F15" s="2">
        <v>2.4670999999999998</v>
      </c>
      <c r="G15" s="2">
        <v>0.1303</v>
      </c>
      <c r="H15" s="2">
        <v>0.1239</v>
      </c>
      <c r="I15" s="2">
        <v>0.115</v>
      </c>
      <c r="J15" s="2">
        <v>0.11749999999999999</v>
      </c>
      <c r="K15" s="2">
        <v>0.1255</v>
      </c>
      <c r="L15" s="2">
        <v>0.1232</v>
      </c>
      <c r="M15" s="2">
        <v>0.13689999999999999</v>
      </c>
      <c r="N15" s="2">
        <v>0.14399999999999999</v>
      </c>
      <c r="O15" s="2">
        <v>0.104</v>
      </c>
      <c r="P15" s="2">
        <v>0.108</v>
      </c>
      <c r="Q15" s="2">
        <v>0.13100000000000001</v>
      </c>
      <c r="R15" s="2">
        <v>0.14099999999999999</v>
      </c>
      <c r="S15" s="2">
        <v>0.55459999999999998</v>
      </c>
      <c r="T15" s="2">
        <v>0.60450000000000004</v>
      </c>
      <c r="U15" s="2">
        <v>0.30909999999999999</v>
      </c>
      <c r="V15" s="2">
        <v>0.32540000000000002</v>
      </c>
      <c r="W15" s="2">
        <v>0.4516</v>
      </c>
      <c r="X15" s="2">
        <v>0.47099999999999997</v>
      </c>
      <c r="Y15" s="2">
        <v>1.3508</v>
      </c>
    </row>
    <row r="16" spans="1:25" ht="15" customHeight="1" x14ac:dyDescent="0.2">
      <c r="A16" t="s">
        <v>13</v>
      </c>
      <c r="B16" s="2">
        <v>0.13370000000000001</v>
      </c>
      <c r="C16" s="2">
        <v>0.13089999999999999</v>
      </c>
      <c r="D16" s="2">
        <v>0.1318</v>
      </c>
      <c r="E16" s="2">
        <v>0.13159999999999999</v>
      </c>
      <c r="F16" s="2">
        <v>0.45300000000000001</v>
      </c>
      <c r="G16" s="2">
        <v>0.41170000000000001</v>
      </c>
      <c r="H16" s="2">
        <v>0.44500000000000001</v>
      </c>
      <c r="I16" s="2">
        <v>0.40150000000000002</v>
      </c>
      <c r="J16" s="2">
        <v>0.2339</v>
      </c>
      <c r="K16" s="2">
        <v>0.20469999999999999</v>
      </c>
      <c r="L16" s="2">
        <v>0.1178</v>
      </c>
      <c r="M16" s="2">
        <v>0.1182</v>
      </c>
      <c r="N16" s="2">
        <v>9.98E-2</v>
      </c>
      <c r="O16" s="2">
        <v>9.7000000000000003E-2</v>
      </c>
      <c r="P16" s="2">
        <v>9.1399999999999995E-2</v>
      </c>
      <c r="Q16" s="2">
        <v>9.5500000000000002E-2</v>
      </c>
      <c r="R16" s="2">
        <v>0.13150000000000001</v>
      </c>
      <c r="S16" s="2">
        <v>0.12230000000000001</v>
      </c>
      <c r="T16" s="2">
        <v>0.1208</v>
      </c>
      <c r="U16" s="2">
        <v>0.1154</v>
      </c>
      <c r="V16" s="2">
        <v>0.1353</v>
      </c>
      <c r="W16" s="2">
        <v>0.13020000000000001</v>
      </c>
      <c r="X16" s="2">
        <v>0.10290000000000001</v>
      </c>
      <c r="Y16" s="2">
        <v>0.1138</v>
      </c>
    </row>
    <row r="17" spans="1:25" ht="15" customHeight="1" x14ac:dyDescent="0.2">
      <c r="A17" t="s">
        <v>14</v>
      </c>
      <c r="B17" s="2">
        <v>1.3626</v>
      </c>
      <c r="C17" s="2">
        <v>0.1656</v>
      </c>
      <c r="D17" s="2">
        <v>0.14649999999999999</v>
      </c>
      <c r="E17" s="2">
        <v>0.22140000000000001</v>
      </c>
      <c r="F17" s="2">
        <v>0.20169999999999999</v>
      </c>
      <c r="G17" s="2">
        <v>0.25879999999999997</v>
      </c>
      <c r="H17" s="2">
        <v>0.25119999999999998</v>
      </c>
      <c r="I17" s="2">
        <v>0.1164</v>
      </c>
      <c r="J17" s="2">
        <v>0.1202</v>
      </c>
      <c r="K17" s="2">
        <v>0.161</v>
      </c>
      <c r="L17" s="2">
        <v>0.16289999999999999</v>
      </c>
      <c r="M17" s="2">
        <v>0.185</v>
      </c>
      <c r="N17" s="2">
        <v>0.17810000000000001</v>
      </c>
      <c r="O17" s="2">
        <v>7.8299999999999995E-2</v>
      </c>
      <c r="P17" s="2">
        <v>8.14E-2</v>
      </c>
      <c r="Q17" s="2">
        <v>0.29239999999999999</v>
      </c>
      <c r="R17" s="2">
        <v>0.29759999999999998</v>
      </c>
      <c r="S17" s="2">
        <v>0.1706</v>
      </c>
      <c r="T17" s="2">
        <v>0.16919999999999999</v>
      </c>
      <c r="U17" s="2">
        <v>0.1547</v>
      </c>
      <c r="V17" s="2">
        <v>0.1605</v>
      </c>
      <c r="W17" s="2">
        <v>0.1075</v>
      </c>
      <c r="X17" s="2">
        <v>0.1293</v>
      </c>
      <c r="Y17" s="2">
        <v>1.115</v>
      </c>
    </row>
    <row r="18" spans="1:25" ht="15" customHeight="1" x14ac:dyDescent="0.2">
      <c r="A18" t="s">
        <v>15</v>
      </c>
      <c r="B18" s="2">
        <v>9.69E-2</v>
      </c>
      <c r="C18" s="2">
        <v>9.2799999999999994E-2</v>
      </c>
      <c r="D18" s="2">
        <v>0.1</v>
      </c>
      <c r="E18" s="2">
        <v>0.10390000000000001</v>
      </c>
      <c r="F18" s="2">
        <v>0.19409999999999999</v>
      </c>
      <c r="G18" s="2">
        <v>0.191</v>
      </c>
      <c r="H18" s="2">
        <v>0.17510000000000001</v>
      </c>
      <c r="I18" s="2">
        <v>0.1845</v>
      </c>
      <c r="J18" s="2">
        <v>0.50890000000000002</v>
      </c>
      <c r="K18" s="2">
        <v>0.49719999999999998</v>
      </c>
      <c r="L18" s="2">
        <v>0.32629999999999998</v>
      </c>
      <c r="M18" s="2">
        <v>0.33200000000000002</v>
      </c>
      <c r="N18" s="2">
        <v>0.1857</v>
      </c>
      <c r="O18" s="2">
        <v>0.1661</v>
      </c>
      <c r="P18" s="2">
        <v>0.1812</v>
      </c>
      <c r="Q18" s="2">
        <v>0.18959999999999999</v>
      </c>
      <c r="R18" s="2">
        <v>0.20979999999999999</v>
      </c>
      <c r="S18" s="2">
        <v>0.2026</v>
      </c>
      <c r="T18" s="2">
        <v>0.1313</v>
      </c>
      <c r="U18" s="2">
        <v>0.12839999999999999</v>
      </c>
      <c r="V18" s="2">
        <v>0.1221</v>
      </c>
      <c r="W18" s="2">
        <v>0.1157</v>
      </c>
      <c r="X18" s="2">
        <v>0.1113</v>
      </c>
      <c r="Y18" s="2">
        <v>0.1176</v>
      </c>
    </row>
    <row r="19" spans="1:25" ht="15" customHeight="1" x14ac:dyDescent="0.2">
      <c r="A19" t="s">
        <v>16</v>
      </c>
      <c r="B19" s="2">
        <v>0.5927</v>
      </c>
      <c r="C19" s="2">
        <v>9.7299999999999998E-2</v>
      </c>
      <c r="D19" s="2">
        <v>0.1057</v>
      </c>
      <c r="E19" s="2">
        <v>0.10929999999999999</v>
      </c>
      <c r="F19" s="2">
        <v>0.1021</v>
      </c>
      <c r="G19" s="2">
        <v>9.3100000000000002E-2</v>
      </c>
      <c r="H19" s="2">
        <v>9.1200000000000003E-2</v>
      </c>
      <c r="I19" s="2">
        <v>0.10199999999999999</v>
      </c>
      <c r="J19" s="2">
        <v>0.1086</v>
      </c>
      <c r="K19" s="2">
        <v>0.10589999999999999</v>
      </c>
      <c r="L19" s="2">
        <v>0.104</v>
      </c>
      <c r="M19" s="2">
        <v>0.1115</v>
      </c>
      <c r="N19" s="2">
        <v>0.1094</v>
      </c>
      <c r="O19" s="2">
        <v>8.5800000000000001E-2</v>
      </c>
      <c r="P19" s="2">
        <v>9.3700000000000006E-2</v>
      </c>
      <c r="Q19" s="2">
        <v>1.2090000000000001</v>
      </c>
      <c r="R19" s="2">
        <v>1.2645</v>
      </c>
      <c r="S19" s="2">
        <v>0.84830000000000005</v>
      </c>
      <c r="T19" s="2">
        <v>0.85919999999999996</v>
      </c>
      <c r="U19" s="2">
        <v>1.2595000000000001</v>
      </c>
      <c r="V19" s="2">
        <v>1.2155</v>
      </c>
      <c r="W19" s="2">
        <v>0.47010000000000002</v>
      </c>
      <c r="X19" s="2">
        <v>0.49530000000000002</v>
      </c>
      <c r="Y19" s="2">
        <v>0.48199999999999998</v>
      </c>
    </row>
    <row r="20" spans="1:25" ht="15" customHeight="1" x14ac:dyDescent="0.2">
      <c r="A20" t="s">
        <v>17</v>
      </c>
      <c r="B20" s="2">
        <v>0.113</v>
      </c>
      <c r="C20" s="2">
        <v>0.1104</v>
      </c>
      <c r="D20" s="2">
        <v>0.1101</v>
      </c>
      <c r="E20" s="2">
        <v>0.1128</v>
      </c>
      <c r="F20" s="2">
        <v>0.11700000000000001</v>
      </c>
      <c r="G20" s="2">
        <v>0.1171</v>
      </c>
      <c r="H20" s="2">
        <v>0.1076</v>
      </c>
      <c r="I20" s="2">
        <v>0.11210000000000001</v>
      </c>
      <c r="J20" s="2">
        <v>0.25190000000000001</v>
      </c>
      <c r="K20" s="2">
        <v>0.23910000000000001</v>
      </c>
      <c r="L20" s="2">
        <v>8.3099999999999993E-2</v>
      </c>
      <c r="M20" s="2">
        <v>8.3500000000000005E-2</v>
      </c>
      <c r="N20" s="2">
        <v>0.1087</v>
      </c>
      <c r="O20" s="2">
        <v>0.10580000000000001</v>
      </c>
      <c r="P20" s="2">
        <v>0.1241</v>
      </c>
      <c r="Q20" s="2">
        <v>0.12989999999999999</v>
      </c>
      <c r="R20" s="2">
        <v>0.1187</v>
      </c>
      <c r="S20" s="2">
        <v>0.1066</v>
      </c>
      <c r="T20" s="2">
        <v>0.23169999999999999</v>
      </c>
      <c r="U20" s="2">
        <v>0.21590000000000001</v>
      </c>
      <c r="V20" s="2">
        <v>9.4200000000000006E-2</v>
      </c>
      <c r="W20" s="2">
        <v>9.9699999999999997E-2</v>
      </c>
      <c r="X20" s="2">
        <v>0.115</v>
      </c>
      <c r="Y20" s="2">
        <v>0.11409999999999999</v>
      </c>
    </row>
    <row r="21" spans="1:25" ht="15" customHeight="1" x14ac:dyDescent="0.2">
      <c r="A21" t="s">
        <v>18</v>
      </c>
      <c r="B21" s="2">
        <v>0.27700000000000002</v>
      </c>
      <c r="C21" s="2">
        <v>0.69910000000000005</v>
      </c>
      <c r="D21" s="2">
        <v>0.61250000000000004</v>
      </c>
      <c r="E21" s="2">
        <v>0.12939999999999999</v>
      </c>
      <c r="F21" s="2">
        <v>0.1245</v>
      </c>
      <c r="G21" s="2">
        <v>9.5799999999999996E-2</v>
      </c>
      <c r="H21" s="2">
        <v>9.8699999999999996E-2</v>
      </c>
      <c r="I21" s="2">
        <v>9.9000000000000005E-2</v>
      </c>
      <c r="J21" s="2">
        <v>0.1143</v>
      </c>
      <c r="K21" s="2">
        <v>0.10349999999999999</v>
      </c>
      <c r="L21" s="2">
        <v>0.1041</v>
      </c>
      <c r="M21" s="2">
        <v>0.1109</v>
      </c>
      <c r="N21" s="2">
        <v>0.1071</v>
      </c>
      <c r="O21" s="2">
        <v>0.2155</v>
      </c>
      <c r="P21" s="2">
        <v>0.21740000000000001</v>
      </c>
      <c r="Q21" s="2">
        <v>0.31659999999999999</v>
      </c>
      <c r="R21" s="2">
        <v>0.32929999999999998</v>
      </c>
      <c r="S21" s="2">
        <v>0.32800000000000001</v>
      </c>
      <c r="T21" s="2">
        <v>0.32329999999999998</v>
      </c>
      <c r="U21" s="2">
        <v>9.7799999999999998E-2</v>
      </c>
      <c r="V21" s="2">
        <v>0.1048</v>
      </c>
      <c r="W21" s="2">
        <v>0.1</v>
      </c>
      <c r="X21" s="2">
        <v>0.1075</v>
      </c>
      <c r="Y21" s="2">
        <v>0.2369</v>
      </c>
    </row>
    <row r="22" spans="1:25" ht="15" customHeight="1" x14ac:dyDescent="0.2">
      <c r="A22" t="s">
        <v>19</v>
      </c>
      <c r="B22" s="2">
        <v>0.11700000000000001</v>
      </c>
      <c r="C22" s="2">
        <v>0.111</v>
      </c>
      <c r="D22" s="2">
        <v>0.1104</v>
      </c>
      <c r="E22" s="2">
        <v>0.11550000000000001</v>
      </c>
      <c r="F22" s="2">
        <v>0.63859999999999995</v>
      </c>
      <c r="G22" s="2">
        <v>0.71930000000000005</v>
      </c>
      <c r="H22" s="2">
        <v>0.12859999999999999</v>
      </c>
      <c r="I22" s="2">
        <v>0.13370000000000001</v>
      </c>
      <c r="J22" s="2">
        <v>0.1173</v>
      </c>
      <c r="K22" s="2">
        <v>0.11990000000000001</v>
      </c>
      <c r="L22" s="2">
        <v>9.6299999999999997E-2</v>
      </c>
      <c r="M22" s="2">
        <v>9.64E-2</v>
      </c>
      <c r="N22" s="2">
        <v>0.1003</v>
      </c>
      <c r="O22" s="2">
        <v>0.1007</v>
      </c>
      <c r="P22" s="2">
        <v>0.85729999999999995</v>
      </c>
      <c r="Q22" s="2">
        <v>0.88400000000000001</v>
      </c>
      <c r="R22" s="2">
        <v>1.8148</v>
      </c>
      <c r="S22" s="2">
        <v>1.8548</v>
      </c>
      <c r="T22" s="2">
        <v>1.6311</v>
      </c>
      <c r="U22" s="2">
        <v>1.6785000000000001</v>
      </c>
      <c r="V22" s="2">
        <v>1.7687999999999999</v>
      </c>
      <c r="W22" s="2">
        <v>1.7743</v>
      </c>
      <c r="X22" s="2">
        <v>2.1892</v>
      </c>
      <c r="Y22" s="2">
        <v>1.9089</v>
      </c>
    </row>
    <row r="23" spans="1:25" ht="15" customHeight="1" x14ac:dyDescent="0.2">
      <c r="A23" t="s">
        <v>20</v>
      </c>
      <c r="B23" s="2">
        <v>0.1608</v>
      </c>
      <c r="C23" s="2">
        <v>0.24410000000000001</v>
      </c>
      <c r="D23" s="2">
        <v>0.2198</v>
      </c>
      <c r="E23" s="2">
        <v>0.18890000000000001</v>
      </c>
      <c r="F23" s="2">
        <v>0.17960000000000001</v>
      </c>
      <c r="G23" s="2">
        <v>0.17419999999999999</v>
      </c>
      <c r="H23" s="2">
        <v>0.1736</v>
      </c>
      <c r="I23" s="2">
        <v>0.15590000000000001</v>
      </c>
      <c r="J23" s="2">
        <v>0.1673</v>
      </c>
      <c r="K23" s="2">
        <v>0.15260000000000001</v>
      </c>
      <c r="L23" s="2">
        <v>0.14430000000000001</v>
      </c>
      <c r="M23" s="2">
        <v>0.28220000000000001</v>
      </c>
      <c r="N23" s="2">
        <v>0.25369999999999998</v>
      </c>
      <c r="O23" s="2">
        <v>0.17399999999999999</v>
      </c>
      <c r="P23" s="2">
        <v>0.17519999999999999</v>
      </c>
      <c r="Q23" s="2">
        <v>0.2283</v>
      </c>
      <c r="R23" s="2">
        <v>0.25419999999999998</v>
      </c>
      <c r="S23" s="2">
        <v>0.1013</v>
      </c>
      <c r="T23" s="2">
        <v>0.106</v>
      </c>
      <c r="U23" s="2">
        <v>8.7300000000000003E-2</v>
      </c>
      <c r="V23" s="2">
        <v>9.9500000000000005E-2</v>
      </c>
      <c r="W23" s="2">
        <v>0.3226</v>
      </c>
      <c r="X23" s="2">
        <v>0.29599999999999999</v>
      </c>
      <c r="Y23" s="2">
        <v>0.14810000000000001</v>
      </c>
    </row>
    <row r="24" spans="1:25" ht="15" customHeight="1" x14ac:dyDescent="0.2">
      <c r="A24" t="s">
        <v>21</v>
      </c>
      <c r="B24" s="2">
        <v>0.96279999999999999</v>
      </c>
      <c r="C24" s="2">
        <v>0.82450000000000001</v>
      </c>
      <c r="D24" s="2">
        <v>1.7686999999999999</v>
      </c>
      <c r="E24" s="2">
        <v>1.6027</v>
      </c>
      <c r="F24" s="2">
        <v>9.1999999999999998E-2</v>
      </c>
      <c r="G24" s="2">
        <v>9.2999999999999999E-2</v>
      </c>
      <c r="H24" s="2">
        <v>0.26950000000000002</v>
      </c>
      <c r="I24" s="2">
        <v>0.26850000000000002</v>
      </c>
      <c r="J24" s="2">
        <v>0.12970000000000001</v>
      </c>
      <c r="K24" s="2">
        <v>0.12720000000000001</v>
      </c>
      <c r="L24" s="2">
        <v>2.5194999999999999</v>
      </c>
      <c r="M24" s="2">
        <v>2.4573</v>
      </c>
      <c r="N24" s="2">
        <v>0.1646</v>
      </c>
      <c r="O24" s="2">
        <v>0.15770000000000001</v>
      </c>
      <c r="P24" s="2">
        <v>0.124</v>
      </c>
      <c r="Q24" s="2">
        <v>0.12559999999999999</v>
      </c>
      <c r="R24" s="2">
        <v>8.1900000000000001E-2</v>
      </c>
      <c r="S24" s="2">
        <v>8.0500000000000002E-2</v>
      </c>
      <c r="T24" s="2">
        <v>8.5099999999999995E-2</v>
      </c>
      <c r="U24" s="2">
        <v>8.9399999999999993E-2</v>
      </c>
      <c r="V24" s="2">
        <v>0.71589999999999998</v>
      </c>
      <c r="W24" s="2">
        <v>0.68430000000000002</v>
      </c>
      <c r="X24" s="2">
        <v>0.56540000000000001</v>
      </c>
      <c r="Y24" s="2">
        <v>0.5776</v>
      </c>
    </row>
    <row r="25" spans="1:25" ht="15" customHeight="1" x14ac:dyDescent="0.2">
      <c r="A25" t="s">
        <v>22</v>
      </c>
      <c r="B25" s="2">
        <v>4.9399999999999999E-2</v>
      </c>
      <c r="C25" s="2">
        <v>0.1321</v>
      </c>
      <c r="D25" s="2">
        <v>0.12790000000000001</v>
      </c>
      <c r="E25" s="2">
        <v>0.1232</v>
      </c>
      <c r="F25" s="2">
        <v>0.1275</v>
      </c>
      <c r="G25" s="2">
        <v>0.1182</v>
      </c>
      <c r="H25" s="2">
        <v>0.13289999999999999</v>
      </c>
      <c r="I25" s="2">
        <v>0.1537</v>
      </c>
      <c r="J25" s="2">
        <v>0.15110000000000001</v>
      </c>
      <c r="K25" s="2">
        <v>0.1052</v>
      </c>
      <c r="L25" s="2">
        <v>9.74E-2</v>
      </c>
      <c r="M25" s="2">
        <v>0.1085</v>
      </c>
      <c r="N25" s="2">
        <v>0.1074</v>
      </c>
      <c r="O25" s="2">
        <v>0.1095</v>
      </c>
      <c r="P25" s="2">
        <v>0.11700000000000001</v>
      </c>
      <c r="Q25" s="2">
        <v>0.15659999999999999</v>
      </c>
      <c r="R25" s="2">
        <v>0.1608</v>
      </c>
      <c r="S25" s="2">
        <v>9.5899999999999999E-2</v>
      </c>
      <c r="T25" s="2">
        <v>0.1072</v>
      </c>
      <c r="U25" s="2">
        <v>9.0200000000000002E-2</v>
      </c>
      <c r="V25" s="2">
        <v>0.1047</v>
      </c>
      <c r="W25" s="2">
        <v>0.26319999999999999</v>
      </c>
      <c r="X25" s="2">
        <v>0.25359999999999999</v>
      </c>
      <c r="Y25" s="2">
        <v>6.6600000000000006E-2</v>
      </c>
    </row>
    <row r="26" spans="1:25" ht="15" customHeight="1" x14ac:dyDescent="0.2">
      <c r="A26" t="s">
        <v>23</v>
      </c>
      <c r="B26" s="2">
        <v>1.1559999999999999</v>
      </c>
      <c r="C26" s="2">
        <v>0.97609999999999997</v>
      </c>
      <c r="D26" s="2">
        <v>0.77580000000000005</v>
      </c>
      <c r="E26" s="2">
        <v>0.72809999999999997</v>
      </c>
      <c r="F26" s="2">
        <v>0.37430000000000002</v>
      </c>
      <c r="G26" s="2">
        <v>0.3498</v>
      </c>
      <c r="H26" s="2">
        <v>2.5057999999999998</v>
      </c>
      <c r="I26" s="2">
        <v>2.3803000000000001</v>
      </c>
      <c r="J26" s="2">
        <v>0.35909999999999997</v>
      </c>
      <c r="K26" s="2">
        <v>0.38500000000000001</v>
      </c>
      <c r="L26" s="2">
        <v>1.2105999999999999</v>
      </c>
      <c r="M26" s="2">
        <v>1.2574000000000001</v>
      </c>
      <c r="N26" s="2">
        <v>0.2535</v>
      </c>
      <c r="O26" s="2">
        <v>0.25669999999999998</v>
      </c>
      <c r="P26" s="2">
        <v>0.45910000000000001</v>
      </c>
      <c r="Q26" s="2">
        <v>0.40329999999999999</v>
      </c>
      <c r="R26" s="2">
        <v>1.3347</v>
      </c>
      <c r="S26" s="2">
        <v>1.23</v>
      </c>
      <c r="T26" s="2">
        <v>8.5999999999999993E-2</v>
      </c>
      <c r="U26" s="2">
        <v>8.3400000000000002E-2</v>
      </c>
      <c r="V26" s="2">
        <v>0.1157</v>
      </c>
      <c r="W26" s="2">
        <v>0.13070000000000001</v>
      </c>
      <c r="X26" s="2">
        <v>0.1109</v>
      </c>
      <c r="Y26" s="2">
        <v>0.1174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2.5799000000000003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2.1274500000000001</v>
      </c>
      <c r="R51" t="s">
        <v>319</v>
      </c>
      <c r="S51">
        <v>0.99352049372350493</v>
      </c>
    </row>
    <row r="52" spans="2:26" ht="15" customHeight="1" x14ac:dyDescent="0.2">
      <c r="B52" t="s">
        <v>209</v>
      </c>
      <c r="C52">
        <v>100</v>
      </c>
      <c r="D52" s="3">
        <f>AVERAGE(B15,Y15)</f>
        <v>1.5359500000000001</v>
      </c>
      <c r="R52" t="s">
        <v>320</v>
      </c>
      <c r="S52">
        <v>0.98708297144859702</v>
      </c>
    </row>
    <row r="53" spans="2:26" ht="15" customHeight="1" x14ac:dyDescent="0.2">
      <c r="B53" t="s">
        <v>210</v>
      </c>
      <c r="C53">
        <v>80</v>
      </c>
      <c r="D53" s="3">
        <f>AVERAGE(B17,Y17)</f>
        <v>1.2387999999999999</v>
      </c>
      <c r="R53" t="s">
        <v>321</v>
      </c>
      <c r="S53">
        <v>0.98449956573831643</v>
      </c>
    </row>
    <row r="54" spans="2:26" ht="15" customHeight="1" x14ac:dyDescent="0.2">
      <c r="B54" t="s">
        <v>211</v>
      </c>
      <c r="C54">
        <v>40</v>
      </c>
      <c r="D54" s="3">
        <f>AVERAGE(B19,Y19)</f>
        <v>0.53734999999999999</v>
      </c>
      <c r="R54" t="s">
        <v>322</v>
      </c>
      <c r="S54">
        <v>0.11701460787869541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0.25695000000000001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0.15445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5.2316804298578337</v>
      </c>
      <c r="U59">
        <v>5.2316804298578337</v>
      </c>
      <c r="V59">
        <v>382.0859292524309</v>
      </c>
      <c r="W59">
        <v>6.4684384617940632E-6</v>
      </c>
    </row>
    <row r="60" spans="2:26" ht="15" customHeight="1" x14ac:dyDescent="0.2">
      <c r="R60" t="s">
        <v>326</v>
      </c>
      <c r="S60">
        <v>5</v>
      </c>
      <c r="T60">
        <v>6.8462092285024242E-2</v>
      </c>
      <c r="U60">
        <v>1.3692418457004848E-2</v>
      </c>
    </row>
    <row r="61" spans="2:26" ht="15" customHeight="1" thickBot="1" x14ac:dyDescent="0.25">
      <c r="R61" s="15" t="s">
        <v>327</v>
      </c>
      <c r="S61" s="15">
        <v>6</v>
      </c>
      <c r="T61" s="15">
        <v>5.300142522142858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6.432101449275307E-2</v>
      </c>
      <c r="T64">
        <v>7.3197697193833622E-2</v>
      </c>
      <c r="U64">
        <v>0.87873002783715515</v>
      </c>
      <c r="V64">
        <v>0.41976531730897365</v>
      </c>
      <c r="W64">
        <v>-0.12383965632412292</v>
      </c>
      <c r="X64">
        <v>0.25248168530962906</v>
      </c>
      <c r="Y64">
        <v>-0.12383965632412292</v>
      </c>
      <c r="Z64">
        <v>0.25248168530962906</v>
      </c>
    </row>
    <row r="65" spans="18:26" ht="15" customHeight="1" thickBot="1" x14ac:dyDescent="0.25">
      <c r="R65" s="15" t="s">
        <v>340</v>
      </c>
      <c r="S65" s="15">
        <v>1.3301004830917881E-2</v>
      </c>
      <c r="T65" s="15">
        <v>6.8046208084917854E-4</v>
      </c>
      <c r="U65" s="15">
        <v>19.547018423596761</v>
      </c>
      <c r="V65" s="15">
        <v>6.4684384617940505E-6</v>
      </c>
      <c r="W65" s="15">
        <v>1.1551821366047692E-2</v>
      </c>
      <c r="X65" s="15">
        <v>1.505018829578807E-2</v>
      </c>
      <c r="Y65" s="15">
        <v>1.1551821366047692E-2</v>
      </c>
      <c r="Z65" s="15">
        <v>1.505018829578807E-2</v>
      </c>
    </row>
  </sheetData>
  <pageMargins left="0.75" right="0.75" top="1" bottom="1" header="0.5" footer="0.5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031D3-1A71-48FF-B8F6-BFBC779B5136}">
  <dimension ref="A1:Z65"/>
  <sheetViews>
    <sheetView topLeftCell="A31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5546</v>
      </c>
    </row>
    <row r="3" spans="1:25" ht="15" customHeight="1" x14ac:dyDescent="0.2">
      <c r="A3" t="s">
        <v>5547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2">
        <v>2.8247</v>
      </c>
      <c r="C11" s="2">
        <v>0.1343</v>
      </c>
      <c r="D11" s="2">
        <v>0.13700000000000001</v>
      </c>
      <c r="E11" s="2">
        <v>2.8344</v>
      </c>
      <c r="F11" s="2">
        <v>2.8024</v>
      </c>
      <c r="G11" s="2">
        <v>2.8256999999999999</v>
      </c>
      <c r="H11" s="2">
        <v>2.8824999999999998</v>
      </c>
      <c r="I11" s="2">
        <v>0.49609999999999999</v>
      </c>
      <c r="J11" s="2">
        <v>0.48530000000000001</v>
      </c>
      <c r="K11" s="2">
        <v>1.0961000000000001</v>
      </c>
      <c r="L11" s="2">
        <v>1.0121</v>
      </c>
      <c r="M11" s="2">
        <v>0.3871</v>
      </c>
      <c r="N11" s="2">
        <v>0.39600000000000002</v>
      </c>
      <c r="O11" s="2">
        <v>2.6166</v>
      </c>
      <c r="P11" s="2">
        <v>2.5945999999999998</v>
      </c>
      <c r="Q11" s="2">
        <v>0.28889999999999999</v>
      </c>
      <c r="R11" s="2">
        <v>0.28000000000000003</v>
      </c>
      <c r="S11" s="2">
        <v>0.20430000000000001</v>
      </c>
      <c r="T11" s="2">
        <v>0.19600000000000001</v>
      </c>
      <c r="U11" s="2">
        <v>1.337</v>
      </c>
      <c r="V11" s="2">
        <v>1.2608999999999999</v>
      </c>
      <c r="W11" s="2">
        <v>2.8910999999999998</v>
      </c>
      <c r="X11" s="2">
        <v>2.8338000000000001</v>
      </c>
      <c r="Y11" s="2">
        <v>2.6577000000000002</v>
      </c>
    </row>
    <row r="12" spans="1:25" ht="15" customHeight="1" x14ac:dyDescent="0.2">
      <c r="A12" t="s">
        <v>9</v>
      </c>
      <c r="B12" s="2">
        <v>1.2265999999999999</v>
      </c>
      <c r="C12" s="2">
        <v>1.0874999999999999</v>
      </c>
      <c r="D12" s="2">
        <v>0.1799</v>
      </c>
      <c r="E12" s="2">
        <v>0.17680000000000001</v>
      </c>
      <c r="F12" s="2">
        <v>2.8056000000000001</v>
      </c>
      <c r="G12" s="2">
        <v>2.7833000000000001</v>
      </c>
      <c r="H12" s="2">
        <v>0.20219999999999999</v>
      </c>
      <c r="I12" s="2">
        <v>0.18240000000000001</v>
      </c>
      <c r="J12" s="2">
        <v>0.1762</v>
      </c>
      <c r="K12" s="2">
        <v>0.17100000000000001</v>
      </c>
      <c r="L12" s="2">
        <v>0.20449999999999999</v>
      </c>
      <c r="M12" s="2">
        <v>0.2006</v>
      </c>
      <c r="N12" s="2">
        <v>0.14949999999999999</v>
      </c>
      <c r="O12" s="2">
        <v>0.14030000000000001</v>
      </c>
      <c r="P12" s="2">
        <v>0.1028</v>
      </c>
      <c r="Q12" s="2">
        <v>0.11</v>
      </c>
      <c r="R12" s="2">
        <v>1.1639999999999999</v>
      </c>
      <c r="S12" s="2">
        <v>1.0582</v>
      </c>
      <c r="T12" s="2">
        <v>0.61240000000000006</v>
      </c>
      <c r="U12" s="2">
        <v>0.54949999999999999</v>
      </c>
      <c r="V12" s="2">
        <v>0.22750000000000001</v>
      </c>
      <c r="W12" s="2">
        <v>0.2172</v>
      </c>
      <c r="X12" s="2">
        <v>0.29880000000000001</v>
      </c>
      <c r="Y12" s="2">
        <v>0.26519999999999999</v>
      </c>
    </row>
    <row r="13" spans="1:25" ht="15" customHeight="1" x14ac:dyDescent="0.2">
      <c r="A13" t="s">
        <v>10</v>
      </c>
      <c r="B13" s="2">
        <v>2.4649999999999999</v>
      </c>
      <c r="C13" s="2">
        <v>0.17480000000000001</v>
      </c>
      <c r="D13" s="2">
        <v>0.15959999999999999</v>
      </c>
      <c r="E13" s="2">
        <v>0.43669999999999998</v>
      </c>
      <c r="F13" s="2">
        <v>0.4093</v>
      </c>
      <c r="G13" s="2">
        <v>0.38619999999999999</v>
      </c>
      <c r="H13" s="2">
        <v>0.3785</v>
      </c>
      <c r="I13" s="2">
        <v>0.16039999999999999</v>
      </c>
      <c r="J13" s="2">
        <v>0.16889999999999999</v>
      </c>
      <c r="K13" s="2">
        <v>0.16109999999999999</v>
      </c>
      <c r="L13" s="2">
        <v>0.16139999999999999</v>
      </c>
      <c r="M13" s="2">
        <v>0.1168</v>
      </c>
      <c r="N13" s="2">
        <v>0.1237</v>
      </c>
      <c r="O13" s="2">
        <v>0.13200000000000001</v>
      </c>
      <c r="P13" s="2">
        <v>0.13220000000000001</v>
      </c>
      <c r="Q13" s="2">
        <v>0.1361</v>
      </c>
      <c r="R13" s="2">
        <v>0.12839999999999999</v>
      </c>
      <c r="S13" s="2">
        <v>0.1065</v>
      </c>
      <c r="T13" s="2">
        <v>0.11210000000000001</v>
      </c>
      <c r="U13" s="2">
        <v>9.8199999999999996E-2</v>
      </c>
      <c r="V13" s="2">
        <v>0.10970000000000001</v>
      </c>
      <c r="W13" s="2">
        <v>0.1082</v>
      </c>
      <c r="X13" s="2">
        <v>0.1148</v>
      </c>
      <c r="Y13" s="2">
        <v>2.3012000000000001</v>
      </c>
    </row>
    <row r="14" spans="1:25" ht="15" customHeight="1" x14ac:dyDescent="0.2">
      <c r="A14" t="s">
        <v>11</v>
      </c>
      <c r="B14" s="2">
        <v>0.10050000000000001</v>
      </c>
      <c r="C14" s="2">
        <v>0.10920000000000001</v>
      </c>
      <c r="D14" s="2">
        <v>2.1655000000000002</v>
      </c>
      <c r="E14" s="2">
        <v>1.9542999999999999</v>
      </c>
      <c r="F14" s="2">
        <v>0.34399999999999997</v>
      </c>
      <c r="G14" s="2">
        <v>0.32990000000000003</v>
      </c>
      <c r="H14" s="2">
        <v>2.3531</v>
      </c>
      <c r="I14" s="2">
        <v>2.2694000000000001</v>
      </c>
      <c r="J14" s="2">
        <v>0.1069</v>
      </c>
      <c r="K14" s="2">
        <v>0.1021</v>
      </c>
      <c r="L14" s="2">
        <v>0.1021</v>
      </c>
      <c r="M14" s="2">
        <v>0.11219999999999999</v>
      </c>
      <c r="N14" s="2">
        <v>0.22869999999999999</v>
      </c>
      <c r="O14" s="2">
        <v>0.2147</v>
      </c>
      <c r="P14" s="2">
        <v>0.37530000000000002</v>
      </c>
      <c r="Q14" s="2">
        <v>0.35599999999999998</v>
      </c>
      <c r="R14" s="2">
        <v>0.91110000000000002</v>
      </c>
      <c r="S14" s="2">
        <v>0.83830000000000005</v>
      </c>
      <c r="T14" s="2">
        <v>0.24560000000000001</v>
      </c>
      <c r="U14" s="2">
        <v>0.23849999999999999</v>
      </c>
      <c r="V14" s="2">
        <v>0.17530000000000001</v>
      </c>
      <c r="W14" s="2">
        <v>0.1686</v>
      </c>
      <c r="X14" s="2">
        <v>2.2797999999999998</v>
      </c>
      <c r="Y14" s="2">
        <v>2.2157</v>
      </c>
    </row>
    <row r="15" spans="1:25" ht="15" customHeight="1" x14ac:dyDescent="0.2">
      <c r="A15" t="s">
        <v>12</v>
      </c>
      <c r="B15" s="2">
        <v>1.8511</v>
      </c>
      <c r="C15" s="2">
        <v>0.1724</v>
      </c>
      <c r="D15" s="2">
        <v>0.16259999999999999</v>
      </c>
      <c r="E15" s="2">
        <v>0.1429</v>
      </c>
      <c r="F15" s="2">
        <v>0.14369999999999999</v>
      </c>
      <c r="G15" s="2">
        <v>0.38340000000000002</v>
      </c>
      <c r="H15" s="2">
        <v>0.3614</v>
      </c>
      <c r="I15" s="2">
        <v>0.30480000000000002</v>
      </c>
      <c r="J15" s="2">
        <v>0.28589999999999999</v>
      </c>
      <c r="K15" s="2">
        <v>0.2631</v>
      </c>
      <c r="L15" s="2">
        <v>0.23960000000000001</v>
      </c>
      <c r="M15" s="2">
        <v>0.20960000000000001</v>
      </c>
      <c r="N15" s="2">
        <v>0.2036</v>
      </c>
      <c r="O15" s="2">
        <v>0.1358</v>
      </c>
      <c r="P15" s="2">
        <v>0.1376</v>
      </c>
      <c r="Q15" s="2">
        <v>0.1265</v>
      </c>
      <c r="R15" s="2">
        <v>0.14099999999999999</v>
      </c>
      <c r="S15" s="2">
        <v>0.1545</v>
      </c>
      <c r="T15" s="2">
        <v>0.1542</v>
      </c>
      <c r="U15" s="2">
        <v>0.11509999999999999</v>
      </c>
      <c r="V15" s="2">
        <v>0.1143</v>
      </c>
      <c r="W15" s="2">
        <v>0.1158</v>
      </c>
      <c r="X15" s="2">
        <v>0.1106</v>
      </c>
      <c r="Y15" s="2">
        <v>1.6870000000000001</v>
      </c>
    </row>
    <row r="16" spans="1:25" ht="15" customHeight="1" x14ac:dyDescent="0.2">
      <c r="A16" t="s">
        <v>13</v>
      </c>
      <c r="B16" s="2">
        <v>0.24310000000000001</v>
      </c>
      <c r="C16" s="2">
        <v>0.2356</v>
      </c>
      <c r="D16" s="2">
        <v>0.1249</v>
      </c>
      <c r="E16" s="2">
        <v>0.13289999999999999</v>
      </c>
      <c r="F16" s="2">
        <v>0.16220000000000001</v>
      </c>
      <c r="G16" s="2">
        <v>0.16300000000000001</v>
      </c>
      <c r="H16" s="2">
        <v>0.14330000000000001</v>
      </c>
      <c r="I16" s="2">
        <v>0.14169999999999999</v>
      </c>
      <c r="J16" s="2">
        <v>0.1298</v>
      </c>
      <c r="K16" s="2">
        <v>0.1229</v>
      </c>
      <c r="L16" s="2">
        <v>0.54100000000000004</v>
      </c>
      <c r="M16" s="2">
        <v>0.50970000000000004</v>
      </c>
      <c r="N16" s="2">
        <v>0.11990000000000001</v>
      </c>
      <c r="O16" s="2">
        <v>0.1157</v>
      </c>
      <c r="P16" s="2">
        <v>2.0085000000000002</v>
      </c>
      <c r="Q16" s="2">
        <v>2.0074999999999998</v>
      </c>
      <c r="R16" s="2">
        <v>0.91810000000000003</v>
      </c>
      <c r="S16" s="2">
        <v>0.87409999999999999</v>
      </c>
      <c r="T16" s="2">
        <v>0.1249</v>
      </c>
      <c r="U16" s="2">
        <v>0.1173</v>
      </c>
      <c r="V16" s="2">
        <v>8.2900000000000001E-2</v>
      </c>
      <c r="W16" s="2">
        <v>8.2799999999999999E-2</v>
      </c>
      <c r="X16" s="2">
        <v>0.15989999999999999</v>
      </c>
      <c r="Y16" s="2">
        <v>0.1585</v>
      </c>
    </row>
    <row r="17" spans="1:25" ht="15" customHeight="1" x14ac:dyDescent="0.2">
      <c r="A17" t="s">
        <v>14</v>
      </c>
      <c r="B17" s="2">
        <v>1.4642999999999999</v>
      </c>
      <c r="C17" s="2">
        <v>0.1366</v>
      </c>
      <c r="D17" s="2">
        <v>0.14299999999999999</v>
      </c>
      <c r="E17" s="2">
        <v>0.10929999999999999</v>
      </c>
      <c r="F17" s="2">
        <v>0.1132</v>
      </c>
      <c r="G17" s="2">
        <v>0.108</v>
      </c>
      <c r="H17" s="2">
        <v>0.13020000000000001</v>
      </c>
      <c r="I17" s="2">
        <v>0.11840000000000001</v>
      </c>
      <c r="J17" s="2">
        <v>0.1229</v>
      </c>
      <c r="K17" s="2">
        <v>0.1171</v>
      </c>
      <c r="L17" s="2">
        <v>0.1178</v>
      </c>
      <c r="M17" s="2">
        <v>9.7699999999999995E-2</v>
      </c>
      <c r="N17" s="2">
        <v>0.11409999999999999</v>
      </c>
      <c r="O17" s="2">
        <v>0.11169999999999999</v>
      </c>
      <c r="P17" s="2">
        <v>0.10780000000000001</v>
      </c>
      <c r="Q17" s="2">
        <v>1.1636</v>
      </c>
      <c r="R17" s="2">
        <v>1.101</v>
      </c>
      <c r="S17" s="2">
        <v>0.20880000000000001</v>
      </c>
      <c r="T17" s="2">
        <v>0.2024</v>
      </c>
      <c r="U17" s="2">
        <v>0.58789999999999998</v>
      </c>
      <c r="V17" s="2">
        <v>0.54790000000000005</v>
      </c>
      <c r="W17" s="2">
        <v>0.72570000000000001</v>
      </c>
      <c r="X17" s="2">
        <v>0.70779999999999998</v>
      </c>
      <c r="Y17" s="2">
        <v>1.4499</v>
      </c>
    </row>
    <row r="18" spans="1:25" ht="15" customHeight="1" x14ac:dyDescent="0.2">
      <c r="A18" t="s">
        <v>15</v>
      </c>
      <c r="B18" s="2">
        <v>8.6400000000000005E-2</v>
      </c>
      <c r="C18" s="2">
        <v>8.7999999999999995E-2</v>
      </c>
      <c r="D18" s="2">
        <v>8.1199999999999994E-2</v>
      </c>
      <c r="E18" s="2">
        <v>8.4099999999999994E-2</v>
      </c>
      <c r="F18" s="2">
        <v>0.27279999999999999</v>
      </c>
      <c r="G18" s="2">
        <v>0.25700000000000001</v>
      </c>
      <c r="H18" s="2">
        <v>0.1686</v>
      </c>
      <c r="I18" s="2">
        <v>0.16719999999999999</v>
      </c>
      <c r="J18" s="2">
        <v>0.11310000000000001</v>
      </c>
      <c r="K18" s="2">
        <v>8.8900000000000007E-2</v>
      </c>
      <c r="L18" s="2">
        <v>0.24110000000000001</v>
      </c>
      <c r="M18" s="2">
        <v>0.2301</v>
      </c>
      <c r="N18" s="2">
        <v>0.21290000000000001</v>
      </c>
      <c r="O18" s="2">
        <v>0.2014</v>
      </c>
      <c r="P18" s="2">
        <v>2.9586999999999999</v>
      </c>
      <c r="Q18" s="2">
        <v>2.9264999999999999</v>
      </c>
      <c r="R18" s="2">
        <v>0.154</v>
      </c>
      <c r="S18" s="2">
        <v>0.13719999999999999</v>
      </c>
      <c r="T18" s="2">
        <v>0.23880000000000001</v>
      </c>
      <c r="U18" s="2">
        <v>0.2359</v>
      </c>
      <c r="V18" s="2">
        <v>2.8374999999999999</v>
      </c>
      <c r="W18" s="2">
        <v>2.7618</v>
      </c>
      <c r="X18" s="2">
        <v>0.50029999999999997</v>
      </c>
      <c r="Y18" s="2">
        <v>0.49969999999999998</v>
      </c>
    </row>
    <row r="19" spans="1:25" ht="15" customHeight="1" x14ac:dyDescent="0.2">
      <c r="A19" t="s">
        <v>16</v>
      </c>
      <c r="B19" s="2">
        <v>0.71740000000000004</v>
      </c>
      <c r="C19" s="2">
        <v>2.8538999999999999</v>
      </c>
      <c r="D19" s="2">
        <v>2.8458000000000001</v>
      </c>
      <c r="E19" s="2">
        <v>0.113</v>
      </c>
      <c r="F19" s="2">
        <v>0.125</v>
      </c>
      <c r="G19" s="2">
        <v>0.109</v>
      </c>
      <c r="H19" s="2">
        <v>0.1104</v>
      </c>
      <c r="I19" s="2">
        <v>0.1229</v>
      </c>
      <c r="J19" s="2">
        <v>0.13020000000000001</v>
      </c>
      <c r="K19" s="2">
        <v>0.12130000000000001</v>
      </c>
      <c r="L19" s="2">
        <v>0.10829999999999999</v>
      </c>
      <c r="M19" s="2">
        <v>0.1087</v>
      </c>
      <c r="N19" s="2">
        <v>0.1149</v>
      </c>
      <c r="O19" s="2">
        <v>0.1701</v>
      </c>
      <c r="P19" s="2">
        <v>0.1721</v>
      </c>
      <c r="Q19" s="2">
        <v>0.1177</v>
      </c>
      <c r="R19" s="2">
        <v>0.1308</v>
      </c>
      <c r="S19" s="2">
        <v>0.1176</v>
      </c>
      <c r="T19" s="2">
        <v>0.1168</v>
      </c>
      <c r="U19" s="2">
        <v>0.1142</v>
      </c>
      <c r="V19" s="2">
        <v>0.1099</v>
      </c>
      <c r="W19" s="2">
        <v>0.1106</v>
      </c>
      <c r="X19" s="2">
        <v>0.1163</v>
      </c>
      <c r="Y19" s="2">
        <v>0.65190000000000003</v>
      </c>
    </row>
    <row r="20" spans="1:25" ht="15" customHeight="1" x14ac:dyDescent="0.2">
      <c r="A20" t="s">
        <v>17</v>
      </c>
      <c r="B20" s="2">
        <v>1.1162000000000001</v>
      </c>
      <c r="C20" s="2">
        <v>0.97550000000000003</v>
      </c>
      <c r="D20" s="2">
        <v>2.5099</v>
      </c>
      <c r="E20" s="2">
        <v>2.3288000000000002</v>
      </c>
      <c r="F20" s="2">
        <v>0.37540000000000001</v>
      </c>
      <c r="G20" s="2">
        <v>0.35720000000000002</v>
      </c>
      <c r="H20" s="2">
        <v>0.48559999999999998</v>
      </c>
      <c r="I20" s="2">
        <v>0.45929999999999999</v>
      </c>
      <c r="J20" s="2">
        <v>0.45229999999999998</v>
      </c>
      <c r="K20" s="2">
        <v>0.4466</v>
      </c>
      <c r="L20" s="2">
        <v>9.8100000000000007E-2</v>
      </c>
      <c r="M20" s="2">
        <v>9.3200000000000005E-2</v>
      </c>
      <c r="N20" s="2">
        <v>0.79910000000000003</v>
      </c>
      <c r="O20" s="2">
        <v>0.746</v>
      </c>
      <c r="P20" s="2">
        <v>2.8607</v>
      </c>
      <c r="Q20" s="2">
        <v>2.8334999999999999</v>
      </c>
      <c r="R20" s="2">
        <v>0.34720000000000001</v>
      </c>
      <c r="S20" s="2">
        <v>0.32079999999999997</v>
      </c>
      <c r="T20" s="2">
        <v>0.43530000000000002</v>
      </c>
      <c r="U20" s="2">
        <v>0.41810000000000003</v>
      </c>
      <c r="V20" s="2">
        <v>1.1605000000000001</v>
      </c>
      <c r="W20" s="2">
        <v>1.0255000000000001</v>
      </c>
      <c r="X20" s="2">
        <v>0.42</v>
      </c>
      <c r="Y20" s="2">
        <v>0.3901</v>
      </c>
    </row>
    <row r="21" spans="1:25" ht="15" customHeight="1" x14ac:dyDescent="0.2">
      <c r="A21" t="s">
        <v>18</v>
      </c>
      <c r="B21" s="2">
        <v>0.3417</v>
      </c>
      <c r="C21" s="2">
        <v>0.13830000000000001</v>
      </c>
      <c r="D21" s="2">
        <v>0.1278</v>
      </c>
      <c r="E21" s="2">
        <v>0.16350000000000001</v>
      </c>
      <c r="F21" s="2">
        <v>0.16300000000000001</v>
      </c>
      <c r="G21" s="2">
        <v>0.1608</v>
      </c>
      <c r="H21" s="2">
        <v>0.1552</v>
      </c>
      <c r="I21" s="2">
        <v>1.5644</v>
      </c>
      <c r="J21" s="2">
        <v>1.6196999999999999</v>
      </c>
      <c r="K21" s="2">
        <v>1.1126</v>
      </c>
      <c r="L21" s="2">
        <v>1.0919000000000001</v>
      </c>
      <c r="M21" s="2">
        <v>0.13719999999999999</v>
      </c>
      <c r="N21" s="2">
        <v>0.13789999999999999</v>
      </c>
      <c r="O21" s="2">
        <v>1.0693999999999999</v>
      </c>
      <c r="P21" s="2">
        <v>1.0076000000000001</v>
      </c>
      <c r="Q21" s="2">
        <v>1.2785</v>
      </c>
      <c r="R21" s="2">
        <v>1.3179000000000001</v>
      </c>
      <c r="S21" s="2">
        <v>0.9556</v>
      </c>
      <c r="T21" s="2">
        <v>0.94620000000000004</v>
      </c>
      <c r="U21" s="2">
        <v>0.53049999999999997</v>
      </c>
      <c r="V21" s="2">
        <v>0.52490000000000003</v>
      </c>
      <c r="W21" s="2">
        <v>0.37380000000000002</v>
      </c>
      <c r="X21" s="2">
        <v>0.37380000000000002</v>
      </c>
      <c r="Y21" s="2">
        <v>0.34870000000000001</v>
      </c>
    </row>
    <row r="22" spans="1:25" ht="15" customHeight="1" x14ac:dyDescent="0.2">
      <c r="A22" t="s">
        <v>19</v>
      </c>
      <c r="B22" s="2">
        <v>0.64759999999999995</v>
      </c>
      <c r="C22" s="2">
        <v>0.54820000000000002</v>
      </c>
      <c r="D22" s="2">
        <v>0.1162</v>
      </c>
      <c r="E22" s="2">
        <v>0.11360000000000001</v>
      </c>
      <c r="F22" s="2">
        <v>0.09</v>
      </c>
      <c r="G22" s="2">
        <v>9.7799999999999998E-2</v>
      </c>
      <c r="H22" s="2">
        <v>0.22070000000000001</v>
      </c>
      <c r="I22" s="2">
        <v>0.21340000000000001</v>
      </c>
      <c r="J22" s="2">
        <v>0.59619999999999995</v>
      </c>
      <c r="K22" s="2">
        <v>0.58309999999999995</v>
      </c>
      <c r="L22" s="2">
        <v>0.1135</v>
      </c>
      <c r="M22" s="2">
        <v>0.1149</v>
      </c>
      <c r="N22" s="2">
        <v>0.1057</v>
      </c>
      <c r="O22" s="2">
        <v>0.10290000000000001</v>
      </c>
      <c r="P22" s="2">
        <v>0.252</v>
      </c>
      <c r="Q22" s="2">
        <v>0.24510000000000001</v>
      </c>
      <c r="R22" s="2">
        <v>0.15260000000000001</v>
      </c>
      <c r="S22" s="2">
        <v>0.14760000000000001</v>
      </c>
      <c r="T22" s="2">
        <v>0.15329999999999999</v>
      </c>
      <c r="U22" s="2">
        <v>0.14949999999999999</v>
      </c>
      <c r="V22" s="2">
        <v>0.1096</v>
      </c>
      <c r="W22" s="2">
        <v>0.1169</v>
      </c>
      <c r="X22" s="2">
        <v>0.105</v>
      </c>
      <c r="Y22" s="2">
        <v>0.1103</v>
      </c>
    </row>
    <row r="23" spans="1:25" ht="15" customHeight="1" x14ac:dyDescent="0.2">
      <c r="A23" t="s">
        <v>20</v>
      </c>
      <c r="B23" s="2">
        <v>0.18140000000000001</v>
      </c>
      <c r="C23" s="2">
        <v>1.5225</v>
      </c>
      <c r="D23" s="2">
        <v>1.3827</v>
      </c>
      <c r="E23" s="2">
        <v>0.23130000000000001</v>
      </c>
      <c r="F23" s="2">
        <v>0.2036</v>
      </c>
      <c r="G23" s="2">
        <v>0.12690000000000001</v>
      </c>
      <c r="H23" s="2">
        <v>0.1235</v>
      </c>
      <c r="I23" s="2">
        <v>0.16189999999999999</v>
      </c>
      <c r="J23" s="2">
        <v>0.15640000000000001</v>
      </c>
      <c r="K23" s="2">
        <v>0.13700000000000001</v>
      </c>
      <c r="L23" s="2">
        <v>0.1363</v>
      </c>
      <c r="M23" s="2">
        <v>0.21790000000000001</v>
      </c>
      <c r="N23" s="2">
        <v>0.2296</v>
      </c>
      <c r="O23" s="2">
        <v>0.42430000000000001</v>
      </c>
      <c r="P23" s="2">
        <v>0.40710000000000002</v>
      </c>
      <c r="Q23" s="2">
        <v>0.1062</v>
      </c>
      <c r="R23" s="2">
        <v>0.107</v>
      </c>
      <c r="S23" s="2">
        <v>0.19370000000000001</v>
      </c>
      <c r="T23" s="2">
        <v>0.19719999999999999</v>
      </c>
      <c r="U23" s="2">
        <v>0.2611</v>
      </c>
      <c r="V23" s="2">
        <v>0.2525</v>
      </c>
      <c r="W23" s="2">
        <v>0.1406</v>
      </c>
      <c r="X23" s="2">
        <v>0.14180000000000001</v>
      </c>
      <c r="Y23" s="2">
        <v>0.18509999999999999</v>
      </c>
    </row>
    <row r="24" spans="1:25" ht="15" customHeight="1" x14ac:dyDescent="0.2">
      <c r="A24" t="s">
        <v>21</v>
      </c>
      <c r="B24" s="2">
        <v>0.16689999999999999</v>
      </c>
      <c r="C24" s="2">
        <v>0.14480000000000001</v>
      </c>
      <c r="D24" s="2">
        <v>0.19350000000000001</v>
      </c>
      <c r="E24" s="2">
        <v>0.18190000000000001</v>
      </c>
      <c r="F24" s="2">
        <v>0.1007</v>
      </c>
      <c r="G24" s="2">
        <v>9.7600000000000006E-2</v>
      </c>
      <c r="H24" s="2">
        <v>8.7300000000000003E-2</v>
      </c>
      <c r="I24" s="2">
        <v>9.06E-2</v>
      </c>
      <c r="J24" s="2">
        <v>0.1158</v>
      </c>
      <c r="K24" s="2">
        <v>0.1038</v>
      </c>
      <c r="L24" s="2">
        <v>0.2102</v>
      </c>
      <c r="M24" s="2">
        <v>0.19670000000000001</v>
      </c>
      <c r="N24" s="2">
        <v>9.2700000000000005E-2</v>
      </c>
      <c r="O24" s="2">
        <v>8.5900000000000004E-2</v>
      </c>
      <c r="P24" s="2">
        <v>9.8500000000000004E-2</v>
      </c>
      <c r="Q24" s="2">
        <v>9.8500000000000004E-2</v>
      </c>
      <c r="R24" s="2">
        <v>0.21</v>
      </c>
      <c r="S24" s="2">
        <v>0.20039999999999999</v>
      </c>
      <c r="T24" s="2">
        <v>8.5500000000000007E-2</v>
      </c>
      <c r="U24" s="2">
        <v>8.4699999999999998E-2</v>
      </c>
      <c r="V24" s="2">
        <v>8.43E-2</v>
      </c>
      <c r="W24" s="2">
        <v>8.6400000000000005E-2</v>
      </c>
      <c r="X24" s="2">
        <v>0.37669999999999998</v>
      </c>
      <c r="Y24" s="2">
        <v>0.35630000000000001</v>
      </c>
    </row>
    <row r="25" spans="1:25" ht="15" customHeight="1" x14ac:dyDescent="0.2">
      <c r="A25" t="s">
        <v>22</v>
      </c>
      <c r="B25" s="2">
        <v>5.0099999999999999E-2</v>
      </c>
      <c r="C25" s="2">
        <v>0.18909999999999999</v>
      </c>
      <c r="D25" s="2">
        <v>0.18920000000000001</v>
      </c>
      <c r="E25" s="2">
        <v>0.28549999999999998</v>
      </c>
      <c r="F25" s="2">
        <v>0.2848</v>
      </c>
      <c r="G25" s="2">
        <v>0.31719999999999998</v>
      </c>
      <c r="H25" s="2">
        <v>0.33939999999999998</v>
      </c>
      <c r="I25" s="2">
        <v>0.2913</v>
      </c>
      <c r="J25" s="2">
        <v>0.29110000000000003</v>
      </c>
      <c r="K25" s="2">
        <v>0.2001</v>
      </c>
      <c r="L25" s="2">
        <v>0.21490000000000001</v>
      </c>
      <c r="M25" s="2">
        <v>0.34129999999999999</v>
      </c>
      <c r="N25" s="2">
        <v>0.33879999999999999</v>
      </c>
      <c r="O25" s="2">
        <v>2.8475999999999999</v>
      </c>
      <c r="P25" s="2">
        <v>2.8288000000000002</v>
      </c>
      <c r="Q25" s="2">
        <v>2.8319999999999999</v>
      </c>
      <c r="R25" s="2">
        <v>2.8283999999999998</v>
      </c>
      <c r="S25" s="2">
        <v>0.21909999999999999</v>
      </c>
      <c r="T25" s="2">
        <v>0.20369999999999999</v>
      </c>
      <c r="U25" s="2">
        <v>0.2535</v>
      </c>
      <c r="V25" s="2">
        <v>0.2555</v>
      </c>
      <c r="W25" s="2">
        <v>2.0842000000000001</v>
      </c>
      <c r="X25" s="2">
        <v>1.9446000000000001</v>
      </c>
      <c r="Y25" s="2">
        <v>7.17E-2</v>
      </c>
    </row>
    <row r="26" spans="1:25" ht="15" customHeight="1" x14ac:dyDescent="0.2">
      <c r="A26" t="s">
        <v>23</v>
      </c>
      <c r="B26" s="2">
        <v>0.1394</v>
      </c>
      <c r="C26" s="2">
        <v>0.1386</v>
      </c>
      <c r="D26" s="2">
        <v>0.1152</v>
      </c>
      <c r="E26" s="2">
        <v>0.11269999999999999</v>
      </c>
      <c r="F26" s="2">
        <v>9.3600000000000003E-2</v>
      </c>
      <c r="G26" s="2">
        <v>9.2700000000000005E-2</v>
      </c>
      <c r="H26" s="2">
        <v>0.3473</v>
      </c>
      <c r="I26" s="2">
        <v>0.34189999999999998</v>
      </c>
      <c r="J26" s="2">
        <v>8.4900000000000003E-2</v>
      </c>
      <c r="K26" s="2">
        <v>7.6100000000000001E-2</v>
      </c>
      <c r="L26" s="2">
        <v>0.1046</v>
      </c>
      <c r="M26" s="2">
        <v>0.10290000000000001</v>
      </c>
      <c r="N26" s="2">
        <v>0.1084</v>
      </c>
      <c r="O26" s="2">
        <v>0.1032</v>
      </c>
      <c r="P26" s="2">
        <v>9.2899999999999996E-2</v>
      </c>
      <c r="Q26" s="2">
        <v>9.2600000000000002E-2</v>
      </c>
      <c r="R26" s="2">
        <v>0.1163</v>
      </c>
      <c r="S26" s="2">
        <v>0.1125</v>
      </c>
      <c r="T26" s="2">
        <v>0.27660000000000001</v>
      </c>
      <c r="U26" s="2">
        <v>0.26169999999999999</v>
      </c>
      <c r="V26" s="2">
        <v>0.17369999999999999</v>
      </c>
      <c r="W26" s="2">
        <v>0.1643</v>
      </c>
      <c r="X26" s="2">
        <v>0.108</v>
      </c>
      <c r="Y26" s="2">
        <v>0.1115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2.7412000000000001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2.3830999999999998</v>
      </c>
      <c r="R51" t="s">
        <v>319</v>
      </c>
      <c r="S51">
        <v>0.98644446566181765</v>
      </c>
    </row>
    <row r="52" spans="2:26" ht="15" customHeight="1" x14ac:dyDescent="0.2">
      <c r="B52" t="s">
        <v>209</v>
      </c>
      <c r="C52">
        <v>100</v>
      </c>
      <c r="D52" s="3">
        <f>AVERAGE(B15,Y15)</f>
        <v>1.76905</v>
      </c>
      <c r="R52" t="s">
        <v>320</v>
      </c>
      <c r="S52">
        <v>0.97307268383482892</v>
      </c>
    </row>
    <row r="53" spans="2:26" ht="15" customHeight="1" x14ac:dyDescent="0.2">
      <c r="B53" t="s">
        <v>210</v>
      </c>
      <c r="C53">
        <v>80</v>
      </c>
      <c r="D53" s="3">
        <f>AVERAGE(B17,Y17)</f>
        <v>1.4571000000000001</v>
      </c>
      <c r="R53" t="s">
        <v>321</v>
      </c>
      <c r="S53">
        <v>0.96768722060179468</v>
      </c>
    </row>
    <row r="54" spans="2:26" ht="15" customHeight="1" x14ac:dyDescent="0.2">
      <c r="B54" t="s">
        <v>211</v>
      </c>
      <c r="C54">
        <v>40</v>
      </c>
      <c r="D54" s="3">
        <f>AVERAGE(B19,Y19)</f>
        <v>0.68464999999999998</v>
      </c>
      <c r="R54" t="s">
        <v>322</v>
      </c>
      <c r="S54">
        <v>0.17978127838092639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0.34520000000000001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0.18325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5.8399771040043138</v>
      </c>
      <c r="U59">
        <v>5.8399771040043138</v>
      </c>
      <c r="V59">
        <v>180.68504819901878</v>
      </c>
      <c r="W59">
        <v>4.0792876178030633E-5</v>
      </c>
    </row>
    <row r="60" spans="2:26" ht="15" customHeight="1" x14ac:dyDescent="0.2">
      <c r="R60" t="s">
        <v>326</v>
      </c>
      <c r="S60">
        <v>5</v>
      </c>
      <c r="T60">
        <v>0.16160654028140078</v>
      </c>
      <c r="U60">
        <v>3.2321308056280154E-2</v>
      </c>
    </row>
    <row r="61" spans="2:26" ht="15" customHeight="1" thickBot="1" x14ac:dyDescent="0.25">
      <c r="R61" s="15" t="s">
        <v>327</v>
      </c>
      <c r="S61" s="15">
        <v>6</v>
      </c>
      <c r="T61" s="15">
        <v>6.0015836442857147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0.16167753623188363</v>
      </c>
      <c r="T64">
        <v>0.11246096376009215</v>
      </c>
      <c r="U64">
        <v>1.4376324977685853</v>
      </c>
      <c r="V64">
        <v>0.2100489666441851</v>
      </c>
      <c r="W64">
        <v>-0.12741257442796317</v>
      </c>
      <c r="X64">
        <v>0.45076764689173043</v>
      </c>
      <c r="Y64">
        <v>-0.12741257442796317</v>
      </c>
      <c r="Z64">
        <v>0.45076764689173043</v>
      </c>
    </row>
    <row r="65" spans="18:26" ht="15" customHeight="1" thickBot="1" x14ac:dyDescent="0.25">
      <c r="R65" s="15" t="s">
        <v>340</v>
      </c>
      <c r="S65" s="15">
        <v>1.405301207729469E-2</v>
      </c>
      <c r="T65" s="15">
        <v>1.0454621435951824E-3</v>
      </c>
      <c r="U65" s="15">
        <v>13.441913859232203</v>
      </c>
      <c r="V65" s="15">
        <v>4.0792876178030633E-5</v>
      </c>
      <c r="W65" s="15">
        <v>1.136556608112351E-2</v>
      </c>
      <c r="X65" s="15">
        <v>1.6740458073465872E-2</v>
      </c>
      <c r="Y65" s="15">
        <v>1.136556608112351E-2</v>
      </c>
      <c r="Z65" s="15">
        <v>1.6740458073465872E-2</v>
      </c>
    </row>
  </sheetData>
  <pageMargins left="0.75" right="0.75" top="1" bottom="1" header="0.5" footer="0.5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B356C-6EC2-477F-9E32-6D3FC8E421AD}">
  <dimension ref="A1:Z65"/>
  <sheetViews>
    <sheetView topLeftCell="A28" workbookViewId="0">
      <selection activeCell="B49" sqref="B49:D56"/>
    </sheetView>
  </sheetViews>
  <sheetFormatPr defaultColWidth="9.140625" defaultRowHeight="15" customHeight="1" x14ac:dyDescent="0.2"/>
  <cols>
    <col min="1" max="1" width="22.85546875" customWidth="1"/>
    <col min="2" max="2" width="11.28515625" customWidth="1"/>
    <col min="3" max="3" width="8" customWidth="1"/>
    <col min="4" max="5" width="8.140625" customWidth="1"/>
    <col min="6" max="24" width="8" customWidth="1"/>
    <col min="25" max="25" width="11.28515625" customWidth="1"/>
  </cols>
  <sheetData>
    <row r="1" spans="1:25" ht="15" customHeight="1" x14ac:dyDescent="0.2">
      <c r="A1" t="s">
        <v>0</v>
      </c>
    </row>
    <row r="2" spans="1:25" ht="15" customHeight="1" x14ac:dyDescent="0.2">
      <c r="A2" t="s">
        <v>5548</v>
      </c>
    </row>
    <row r="3" spans="1:25" ht="15" customHeight="1" x14ac:dyDescent="0.2">
      <c r="A3" t="s">
        <v>5549</v>
      </c>
    </row>
    <row r="4" spans="1:25" ht="15" customHeight="1" x14ac:dyDescent="0.2">
      <c r="A4" t="s">
        <v>3</v>
      </c>
    </row>
    <row r="5" spans="1:25" ht="15" customHeight="1" x14ac:dyDescent="0.2">
      <c r="A5" t="s">
        <v>349</v>
      </c>
    </row>
    <row r="6" spans="1:25" ht="15" customHeight="1" x14ac:dyDescent="0.2">
      <c r="A6" t="s">
        <v>5</v>
      </c>
    </row>
    <row r="7" spans="1:25" ht="15" customHeight="1" x14ac:dyDescent="0.2">
      <c r="A7" t="s">
        <v>3</v>
      </c>
    </row>
    <row r="8" spans="1:25" ht="15" customHeight="1" x14ac:dyDescent="0.2">
      <c r="A8" t="s">
        <v>6</v>
      </c>
    </row>
    <row r="9" spans="1:25" ht="15" customHeight="1" x14ac:dyDescent="0.2">
      <c r="A9" t="s">
        <v>3</v>
      </c>
    </row>
    <row r="10" spans="1:25" ht="15" customHeight="1" x14ac:dyDescent="0.2">
      <c r="A10" t="s">
        <v>7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N10" s="1">
        <v>13</v>
      </c>
      <c r="O10" s="1">
        <v>14</v>
      </c>
      <c r="P10" s="1">
        <v>15</v>
      </c>
      <c r="Q10" s="1">
        <v>16</v>
      </c>
      <c r="R10" s="1">
        <v>17</v>
      </c>
      <c r="S10" s="1">
        <v>18</v>
      </c>
      <c r="T10" s="1">
        <v>19</v>
      </c>
      <c r="U10" s="1">
        <v>20</v>
      </c>
      <c r="V10" s="1">
        <v>21</v>
      </c>
      <c r="W10" s="1">
        <v>22</v>
      </c>
      <c r="X10" s="1">
        <v>23</v>
      </c>
      <c r="Y10" s="1">
        <v>24</v>
      </c>
    </row>
    <row r="11" spans="1:25" ht="15" customHeight="1" x14ac:dyDescent="0.2">
      <c r="A11" t="s">
        <v>8</v>
      </c>
      <c r="B11" s="2">
        <v>2.7761</v>
      </c>
      <c r="C11" s="2">
        <v>0.16889999999999999</v>
      </c>
      <c r="D11" s="2">
        <v>0.15709999999999999</v>
      </c>
      <c r="E11" s="2">
        <v>0.1812</v>
      </c>
      <c r="F11" s="2">
        <v>0.18340000000000001</v>
      </c>
      <c r="G11" s="2">
        <v>0.28899999999999998</v>
      </c>
      <c r="H11" s="2">
        <v>0.27750000000000002</v>
      </c>
      <c r="I11" s="2">
        <v>0.45369999999999999</v>
      </c>
      <c r="J11" s="2">
        <v>0.43419999999999997</v>
      </c>
      <c r="K11" s="2">
        <v>0.12280000000000001</v>
      </c>
      <c r="L11" s="2">
        <v>0.1096</v>
      </c>
      <c r="M11" s="2">
        <v>0.1118</v>
      </c>
      <c r="N11" s="2">
        <v>0.12130000000000001</v>
      </c>
      <c r="O11" s="2">
        <v>0.21290000000000001</v>
      </c>
      <c r="P11" s="2">
        <v>0.2165</v>
      </c>
      <c r="Q11" s="2">
        <v>0.16930000000000001</v>
      </c>
      <c r="R11" s="2">
        <v>0.1704</v>
      </c>
      <c r="S11" s="2">
        <v>0.1181</v>
      </c>
      <c r="T11" s="2">
        <v>0.12959999999999999</v>
      </c>
      <c r="U11" s="2">
        <v>9.4299999999999995E-2</v>
      </c>
      <c r="V11" s="2">
        <v>9.6000000000000002E-2</v>
      </c>
      <c r="W11" s="2">
        <v>0.1313</v>
      </c>
      <c r="X11" s="2">
        <v>0.13389999999999999</v>
      </c>
      <c r="Y11" s="2">
        <v>2.5297000000000001</v>
      </c>
    </row>
    <row r="12" spans="1:25" ht="15" customHeight="1" x14ac:dyDescent="0.2">
      <c r="A12" t="s">
        <v>9</v>
      </c>
      <c r="B12" s="2">
        <v>0.49359999999999998</v>
      </c>
      <c r="C12" s="2">
        <v>0.43190000000000001</v>
      </c>
      <c r="D12" s="2">
        <v>0.43049999999999999</v>
      </c>
      <c r="E12" s="2">
        <v>0.39140000000000003</v>
      </c>
      <c r="F12" s="2">
        <v>0.36449999999999999</v>
      </c>
      <c r="G12" s="2">
        <v>0.3301</v>
      </c>
      <c r="H12" s="2">
        <v>1.5998000000000001</v>
      </c>
      <c r="I12" s="2">
        <v>1.4690000000000001</v>
      </c>
      <c r="J12" s="2">
        <v>2.4073000000000002</v>
      </c>
      <c r="K12" s="2">
        <v>2.2599999999999998</v>
      </c>
      <c r="L12" s="2">
        <v>1.2829999999999999</v>
      </c>
      <c r="M12" s="2">
        <v>1.1534</v>
      </c>
      <c r="N12" s="2">
        <v>1.4599</v>
      </c>
      <c r="O12" s="2">
        <v>1.2845</v>
      </c>
      <c r="P12" s="2">
        <v>2.5605000000000002</v>
      </c>
      <c r="Q12" s="2">
        <v>2.4119999999999999</v>
      </c>
      <c r="R12" s="2">
        <v>0.28910000000000002</v>
      </c>
      <c r="S12" s="2">
        <v>0.26819999999999999</v>
      </c>
      <c r="T12" s="2">
        <v>0.35039999999999999</v>
      </c>
      <c r="U12" s="2">
        <v>0.32369999999999999</v>
      </c>
      <c r="V12" s="2">
        <v>2.7783000000000002</v>
      </c>
      <c r="W12" s="2">
        <v>2.7683</v>
      </c>
      <c r="X12" s="2">
        <v>0.47120000000000001</v>
      </c>
      <c r="Y12" s="2">
        <v>0.42859999999999998</v>
      </c>
    </row>
    <row r="13" spans="1:25" ht="15" customHeight="1" x14ac:dyDescent="0.2">
      <c r="A13" t="s">
        <v>10</v>
      </c>
      <c r="B13" s="2">
        <v>2.4914000000000001</v>
      </c>
      <c r="C13" s="2">
        <v>0.15079999999999999</v>
      </c>
      <c r="D13" s="2">
        <v>0.13930000000000001</v>
      </c>
      <c r="E13" s="2">
        <v>0.15570000000000001</v>
      </c>
      <c r="F13" s="2">
        <v>0.1381</v>
      </c>
      <c r="G13" s="2">
        <v>0.11600000000000001</v>
      </c>
      <c r="H13" s="2">
        <v>0.12189999999999999</v>
      </c>
      <c r="I13" s="2">
        <v>0.19139999999999999</v>
      </c>
      <c r="J13" s="2">
        <v>0.18629999999999999</v>
      </c>
      <c r="K13" s="2">
        <v>0.51480000000000004</v>
      </c>
      <c r="L13" s="2">
        <v>0.50160000000000005</v>
      </c>
      <c r="M13" s="2">
        <v>0.27579999999999999</v>
      </c>
      <c r="N13" s="2">
        <v>0.27500000000000002</v>
      </c>
      <c r="O13" s="2">
        <v>0.76239999999999997</v>
      </c>
      <c r="P13" s="2">
        <v>0.69940000000000002</v>
      </c>
      <c r="Q13" s="2">
        <v>0.1179</v>
      </c>
      <c r="R13" s="2">
        <v>0.12139999999999999</v>
      </c>
      <c r="S13" s="2">
        <v>0.106</v>
      </c>
      <c r="T13" s="2">
        <v>0.10639999999999999</v>
      </c>
      <c r="U13" s="2">
        <v>0.20150000000000001</v>
      </c>
      <c r="V13" s="2">
        <v>0.19359999999999999</v>
      </c>
      <c r="W13" s="2">
        <v>0.13300000000000001</v>
      </c>
      <c r="X13" s="2">
        <v>0.1225</v>
      </c>
      <c r="Y13" s="2">
        <v>2.2058</v>
      </c>
    </row>
    <row r="14" spans="1:25" ht="15" customHeight="1" x14ac:dyDescent="0.2">
      <c r="A14" t="s">
        <v>11</v>
      </c>
      <c r="B14" s="2">
        <v>1.5266</v>
      </c>
      <c r="C14" s="2">
        <v>1.4026000000000001</v>
      </c>
      <c r="D14" s="2">
        <v>0.58360000000000001</v>
      </c>
      <c r="E14" s="2">
        <v>0.55420000000000003</v>
      </c>
      <c r="F14" s="2">
        <v>0.51470000000000005</v>
      </c>
      <c r="G14" s="2">
        <v>0.49030000000000001</v>
      </c>
      <c r="H14" s="2">
        <v>0.32990000000000003</v>
      </c>
      <c r="I14" s="2">
        <v>0.32429999999999998</v>
      </c>
      <c r="J14" s="2">
        <v>1.2419</v>
      </c>
      <c r="K14" s="2">
        <v>1.1879999999999999</v>
      </c>
      <c r="L14" s="2">
        <v>0.94499999999999995</v>
      </c>
      <c r="M14" s="2">
        <v>0.88449999999999995</v>
      </c>
      <c r="N14" s="2">
        <v>0.59589999999999999</v>
      </c>
      <c r="O14" s="2">
        <v>0.54559999999999997</v>
      </c>
      <c r="P14" s="2">
        <v>2.5004</v>
      </c>
      <c r="Q14" s="2">
        <v>2.4392</v>
      </c>
      <c r="R14" s="2">
        <v>2.8027000000000002</v>
      </c>
      <c r="S14" s="2">
        <v>2.7206000000000001</v>
      </c>
      <c r="T14" s="2">
        <v>0.58520000000000005</v>
      </c>
      <c r="U14" s="2">
        <v>0.55089999999999995</v>
      </c>
      <c r="V14" s="2">
        <v>0.36799999999999999</v>
      </c>
      <c r="W14" s="2">
        <v>0.3402</v>
      </c>
      <c r="X14" s="2">
        <v>0.30109999999999998</v>
      </c>
      <c r="Y14" s="2">
        <v>0.2989</v>
      </c>
    </row>
    <row r="15" spans="1:25" ht="15" customHeight="1" x14ac:dyDescent="0.2">
      <c r="A15" t="s">
        <v>12</v>
      </c>
      <c r="B15" s="2">
        <v>1.8744000000000001</v>
      </c>
      <c r="C15" s="2">
        <v>0.37119999999999997</v>
      </c>
      <c r="D15" s="2">
        <v>0.3523</v>
      </c>
      <c r="E15" s="2">
        <v>0.1787</v>
      </c>
      <c r="F15" s="2">
        <v>0.18809999999999999</v>
      </c>
      <c r="G15" s="2">
        <v>0.13059999999999999</v>
      </c>
      <c r="H15" s="2">
        <v>0.1202</v>
      </c>
      <c r="I15" s="2">
        <v>1.0758000000000001</v>
      </c>
      <c r="J15" s="2">
        <v>1.0205</v>
      </c>
      <c r="K15" s="2">
        <v>0.16470000000000001</v>
      </c>
      <c r="L15" s="2">
        <v>0.16450000000000001</v>
      </c>
      <c r="M15" s="2">
        <v>0.153</v>
      </c>
      <c r="N15" s="2">
        <v>0.15709999999999999</v>
      </c>
      <c r="O15" s="2">
        <v>0.66490000000000005</v>
      </c>
      <c r="P15" s="2">
        <v>0.64090000000000003</v>
      </c>
      <c r="Q15" s="2">
        <v>0.14319999999999999</v>
      </c>
      <c r="R15" s="2">
        <v>0.1341</v>
      </c>
      <c r="S15" s="2">
        <v>0.12970000000000001</v>
      </c>
      <c r="T15" s="2">
        <v>0.13489999999999999</v>
      </c>
      <c r="U15" s="2">
        <v>0.1333</v>
      </c>
      <c r="V15" s="2">
        <v>0.1186</v>
      </c>
      <c r="W15" s="2">
        <v>2.8441000000000001</v>
      </c>
      <c r="X15" s="2">
        <v>2.8277000000000001</v>
      </c>
      <c r="Y15" s="2">
        <v>1.6634</v>
      </c>
    </row>
    <row r="16" spans="1:25" ht="15" customHeight="1" x14ac:dyDescent="0.2">
      <c r="A16" t="s">
        <v>13</v>
      </c>
      <c r="B16" s="2">
        <v>1.2477</v>
      </c>
      <c r="C16" s="2">
        <v>1.1900999999999999</v>
      </c>
      <c r="D16" s="2">
        <v>0.34949999999999998</v>
      </c>
      <c r="E16" s="2">
        <v>0.33839999999999998</v>
      </c>
      <c r="F16" s="2">
        <v>0.34670000000000001</v>
      </c>
      <c r="G16" s="2">
        <v>0.31900000000000001</v>
      </c>
      <c r="H16" s="2">
        <v>0.48459999999999998</v>
      </c>
      <c r="I16" s="2">
        <v>0.47139999999999999</v>
      </c>
      <c r="J16" s="2">
        <v>0.2505</v>
      </c>
      <c r="K16" s="2">
        <v>0.23810000000000001</v>
      </c>
      <c r="L16" s="2">
        <v>0.30070000000000002</v>
      </c>
      <c r="M16" s="2">
        <v>0.29160000000000003</v>
      </c>
      <c r="N16" s="2">
        <v>1.2948999999999999</v>
      </c>
      <c r="O16" s="2">
        <v>1.1781999999999999</v>
      </c>
      <c r="P16" s="2">
        <v>0.35859999999999997</v>
      </c>
      <c r="Q16" s="2">
        <v>0.3483</v>
      </c>
      <c r="R16" s="2">
        <v>0.38240000000000002</v>
      </c>
      <c r="S16" s="2">
        <v>0.3488</v>
      </c>
      <c r="T16" s="2">
        <v>0.32469999999999999</v>
      </c>
      <c r="U16" s="2">
        <v>0.31580000000000003</v>
      </c>
      <c r="V16" s="2">
        <v>2.7677999999999998</v>
      </c>
      <c r="W16" s="2">
        <v>2.7160000000000002</v>
      </c>
      <c r="X16" s="2">
        <v>0.25480000000000003</v>
      </c>
      <c r="Y16" s="2">
        <v>0.2291</v>
      </c>
    </row>
    <row r="17" spans="1:25" ht="15" customHeight="1" x14ac:dyDescent="0.2">
      <c r="A17" t="s">
        <v>14</v>
      </c>
      <c r="B17" s="2">
        <v>1.46</v>
      </c>
      <c r="C17" s="2">
        <v>1.9176</v>
      </c>
      <c r="D17" s="2">
        <v>1.9159999999999999</v>
      </c>
      <c r="E17" s="2">
        <v>2.8416000000000001</v>
      </c>
      <c r="F17" s="2">
        <v>2.8959999999999999</v>
      </c>
      <c r="G17" s="2">
        <v>0.74609999999999999</v>
      </c>
      <c r="H17" s="2">
        <v>0.74839999999999995</v>
      </c>
      <c r="I17" s="2">
        <v>0.36070000000000002</v>
      </c>
      <c r="J17" s="2">
        <v>0.36599999999999999</v>
      </c>
      <c r="K17" s="2">
        <v>2.8908</v>
      </c>
      <c r="L17" s="2">
        <v>2.8696000000000002</v>
      </c>
      <c r="M17" s="2">
        <v>2.7206000000000001</v>
      </c>
      <c r="N17" s="2">
        <v>2.827</v>
      </c>
      <c r="O17" s="2">
        <v>2.8702999999999999</v>
      </c>
      <c r="P17" s="2">
        <v>2.8637000000000001</v>
      </c>
      <c r="Q17" s="2">
        <v>2.8843000000000001</v>
      </c>
      <c r="R17" s="2">
        <v>2.8458999999999999</v>
      </c>
      <c r="S17" s="2">
        <v>9.7000000000000003E-2</v>
      </c>
      <c r="T17" s="2">
        <v>8.6199999999999999E-2</v>
      </c>
      <c r="U17" s="2">
        <v>1.5981000000000001</v>
      </c>
      <c r="V17" s="2">
        <v>1.554</v>
      </c>
      <c r="W17" s="2">
        <v>2.7826</v>
      </c>
      <c r="X17" s="2">
        <v>2.7675999999999998</v>
      </c>
      <c r="Y17" s="2">
        <v>1.3028</v>
      </c>
    </row>
    <row r="18" spans="1:25" ht="15" customHeight="1" x14ac:dyDescent="0.2">
      <c r="A18" t="s">
        <v>15</v>
      </c>
      <c r="B18" s="2">
        <v>0.95820000000000005</v>
      </c>
      <c r="C18" s="2">
        <v>0.88439999999999996</v>
      </c>
      <c r="D18" s="2">
        <v>0.55359999999999998</v>
      </c>
      <c r="E18" s="2">
        <v>0.5302</v>
      </c>
      <c r="F18" s="2">
        <v>1.1113999999999999</v>
      </c>
      <c r="G18" s="2">
        <v>0.99719999999999998</v>
      </c>
      <c r="H18" s="2">
        <v>1.6611</v>
      </c>
      <c r="I18" s="2">
        <v>1.5601</v>
      </c>
      <c r="J18" s="2">
        <v>2.8961000000000001</v>
      </c>
      <c r="K18" s="2">
        <v>2.9441999999999999</v>
      </c>
      <c r="L18" s="2">
        <v>0.87670000000000003</v>
      </c>
      <c r="M18" s="2">
        <v>0.8095</v>
      </c>
      <c r="N18" s="2">
        <v>1.5582</v>
      </c>
      <c r="O18" s="2">
        <v>1.4213</v>
      </c>
      <c r="P18" s="2">
        <v>0.2094</v>
      </c>
      <c r="Q18" s="2">
        <v>0.20730000000000001</v>
      </c>
      <c r="R18" s="2">
        <v>0.10580000000000001</v>
      </c>
      <c r="S18" s="2">
        <v>0.10150000000000001</v>
      </c>
      <c r="T18" s="2">
        <v>0.90380000000000005</v>
      </c>
      <c r="U18" s="2">
        <v>0.82379999999999998</v>
      </c>
      <c r="V18" s="2">
        <v>0.33189999999999997</v>
      </c>
      <c r="W18" s="2">
        <v>0.31440000000000001</v>
      </c>
      <c r="X18" s="2">
        <v>0.2656</v>
      </c>
      <c r="Y18" s="2">
        <v>0.25019999999999998</v>
      </c>
    </row>
    <row r="19" spans="1:25" ht="15" customHeight="1" x14ac:dyDescent="0.2">
      <c r="A19" t="s">
        <v>16</v>
      </c>
      <c r="B19" s="2">
        <v>0.67969999999999997</v>
      </c>
      <c r="C19" s="2">
        <v>1.0483</v>
      </c>
      <c r="D19" s="2">
        <v>1.0648</v>
      </c>
      <c r="E19" s="2">
        <v>2.8732000000000002</v>
      </c>
      <c r="F19" s="2">
        <v>2.8727</v>
      </c>
      <c r="G19" s="2">
        <v>2.8344</v>
      </c>
      <c r="H19" s="2">
        <v>2.8885999999999998</v>
      </c>
      <c r="I19" s="2">
        <v>0.52449999999999997</v>
      </c>
      <c r="J19" s="2">
        <v>0.54379999999999995</v>
      </c>
      <c r="K19" s="2">
        <v>2.8641999999999999</v>
      </c>
      <c r="L19" s="2">
        <v>2.8376999999999999</v>
      </c>
      <c r="M19" s="2">
        <v>2.7467000000000001</v>
      </c>
      <c r="N19" s="2">
        <v>2.734</v>
      </c>
      <c r="O19" s="2">
        <v>2.1558999999999999</v>
      </c>
      <c r="P19" s="2">
        <v>2.2645</v>
      </c>
      <c r="Q19" s="2">
        <v>2.8673000000000002</v>
      </c>
      <c r="R19" s="2">
        <v>2.8601999999999999</v>
      </c>
      <c r="S19" s="2">
        <v>2.7972000000000001</v>
      </c>
      <c r="T19" s="2">
        <v>2.8397999999999999</v>
      </c>
      <c r="U19" s="2">
        <v>2.7999000000000001</v>
      </c>
      <c r="V19" s="2">
        <v>2.7747999999999999</v>
      </c>
      <c r="W19" s="2">
        <v>2.8186</v>
      </c>
      <c r="X19" s="2">
        <v>2.7441</v>
      </c>
      <c r="Y19" s="2">
        <v>0.66139999999999999</v>
      </c>
    </row>
    <row r="20" spans="1:25" ht="15" customHeight="1" x14ac:dyDescent="0.2">
      <c r="A20" t="s">
        <v>17</v>
      </c>
      <c r="B20" s="2">
        <v>0.14019999999999999</v>
      </c>
      <c r="C20" s="2">
        <v>0.13300000000000001</v>
      </c>
      <c r="D20" s="2">
        <v>1.0183</v>
      </c>
      <c r="E20" s="2">
        <v>0.98060000000000003</v>
      </c>
      <c r="F20" s="2">
        <v>0.6825</v>
      </c>
      <c r="G20" s="2">
        <v>0.63429999999999997</v>
      </c>
      <c r="H20" s="2">
        <v>1.4220999999999999</v>
      </c>
      <c r="I20" s="2">
        <v>1.3365</v>
      </c>
      <c r="J20" s="2">
        <v>1.1716</v>
      </c>
      <c r="K20" s="2">
        <v>1.1123000000000001</v>
      </c>
      <c r="L20" s="2">
        <v>1.6996</v>
      </c>
      <c r="M20" s="2">
        <v>1.6465000000000001</v>
      </c>
      <c r="N20" s="2">
        <v>0.19289999999999999</v>
      </c>
      <c r="O20" s="2">
        <v>0.16550000000000001</v>
      </c>
      <c r="P20" s="2">
        <v>0.59660000000000002</v>
      </c>
      <c r="Q20" s="2">
        <v>0.57269999999999999</v>
      </c>
      <c r="R20" s="2">
        <v>2.9022999999999999</v>
      </c>
      <c r="S20" s="2">
        <v>2.9081000000000001</v>
      </c>
      <c r="T20" s="2">
        <v>2.8357000000000001</v>
      </c>
      <c r="U20" s="2">
        <v>2.8506999999999998</v>
      </c>
      <c r="V20" s="2">
        <v>0.4264</v>
      </c>
      <c r="W20" s="2">
        <v>0.39300000000000002</v>
      </c>
      <c r="X20" s="2">
        <v>0.1855</v>
      </c>
      <c r="Y20" s="2">
        <v>0.18429999999999999</v>
      </c>
    </row>
    <row r="21" spans="1:25" ht="15" customHeight="1" x14ac:dyDescent="0.2">
      <c r="A21" t="s">
        <v>18</v>
      </c>
      <c r="B21" s="2">
        <v>0.34499999999999997</v>
      </c>
      <c r="C21" s="2">
        <v>7.9799999999999996E-2</v>
      </c>
      <c r="D21" s="2">
        <v>8.1500000000000003E-2</v>
      </c>
      <c r="E21" s="2">
        <v>0.24110000000000001</v>
      </c>
      <c r="F21" s="2">
        <v>0.2392</v>
      </c>
      <c r="G21" s="2">
        <v>0.81169999999999998</v>
      </c>
      <c r="H21" s="2">
        <v>0.7833</v>
      </c>
      <c r="I21" s="2">
        <v>2.8815</v>
      </c>
      <c r="J21" s="2">
        <v>2.8616999999999999</v>
      </c>
      <c r="K21" s="2">
        <v>0.56620000000000004</v>
      </c>
      <c r="L21" s="2">
        <v>0.52010000000000001</v>
      </c>
      <c r="M21" s="2">
        <v>2.1377000000000002</v>
      </c>
      <c r="N21" s="2">
        <v>2.1781999999999999</v>
      </c>
      <c r="O21" s="2">
        <v>2.3974000000000002</v>
      </c>
      <c r="P21" s="2">
        <v>2.3452000000000002</v>
      </c>
      <c r="Q21" s="2">
        <v>1.6669</v>
      </c>
      <c r="R21" s="2">
        <v>1.6185</v>
      </c>
      <c r="S21" s="2">
        <v>0.59160000000000001</v>
      </c>
      <c r="T21" s="2">
        <v>0.54920000000000002</v>
      </c>
      <c r="U21" s="2">
        <v>0.84740000000000004</v>
      </c>
      <c r="V21" s="2">
        <v>0.75780000000000003</v>
      </c>
      <c r="W21" s="2">
        <v>1.3779999999999999</v>
      </c>
      <c r="X21" s="2">
        <v>1.2853000000000001</v>
      </c>
      <c r="Y21" s="2">
        <v>0.31590000000000001</v>
      </c>
    </row>
    <row r="22" spans="1:25" ht="15" customHeight="1" x14ac:dyDescent="0.2">
      <c r="A22" t="s">
        <v>19</v>
      </c>
      <c r="B22" s="2">
        <v>0.79800000000000004</v>
      </c>
      <c r="C22" s="2">
        <v>0.73609999999999998</v>
      </c>
      <c r="D22" s="2">
        <v>0.29370000000000002</v>
      </c>
      <c r="E22" s="2">
        <v>0.29070000000000001</v>
      </c>
      <c r="F22" s="2">
        <v>2.5747</v>
      </c>
      <c r="G22" s="2">
        <v>2.5129999999999999</v>
      </c>
      <c r="H22" s="2">
        <v>2.2021000000000002</v>
      </c>
      <c r="I22" s="2">
        <v>2.1013999999999999</v>
      </c>
      <c r="J22" s="2">
        <v>0.62690000000000001</v>
      </c>
      <c r="K22" s="2">
        <v>0.57979999999999998</v>
      </c>
      <c r="L22" s="2">
        <v>1.3236000000000001</v>
      </c>
      <c r="M22" s="2">
        <v>1.2514000000000001</v>
      </c>
      <c r="N22" s="2">
        <v>0.59189999999999998</v>
      </c>
      <c r="O22" s="2">
        <v>0.54259999999999997</v>
      </c>
      <c r="P22" s="2">
        <v>2.8818999999999999</v>
      </c>
      <c r="Q22" s="2">
        <v>2.8936999999999999</v>
      </c>
      <c r="R22" s="2">
        <v>0.36130000000000001</v>
      </c>
      <c r="S22" s="2">
        <v>0.33610000000000001</v>
      </c>
      <c r="T22" s="2">
        <v>1.4229000000000001</v>
      </c>
      <c r="U22" s="2">
        <v>1.3159000000000001</v>
      </c>
      <c r="V22" s="2">
        <v>0.94850000000000001</v>
      </c>
      <c r="W22" s="2">
        <v>0.85980000000000001</v>
      </c>
      <c r="X22" s="2">
        <v>0.45779999999999998</v>
      </c>
      <c r="Y22" s="2">
        <v>0.42030000000000001</v>
      </c>
    </row>
    <row r="23" spans="1:25" ht="15" customHeight="1" x14ac:dyDescent="0.2">
      <c r="A23" t="s">
        <v>20</v>
      </c>
      <c r="B23" s="2">
        <v>0.18210000000000001</v>
      </c>
      <c r="C23" s="2">
        <v>0.82630000000000003</v>
      </c>
      <c r="D23" s="2">
        <v>0.72909999999999997</v>
      </c>
      <c r="E23" s="2">
        <v>0.53310000000000002</v>
      </c>
      <c r="F23" s="2">
        <v>0.48230000000000001</v>
      </c>
      <c r="G23" s="2">
        <v>2.5748000000000002</v>
      </c>
      <c r="H23" s="2">
        <v>2.5005000000000002</v>
      </c>
      <c r="I23" s="2">
        <v>2.7334999999999998</v>
      </c>
      <c r="J23" s="2">
        <v>2.6724000000000001</v>
      </c>
      <c r="K23" s="2">
        <v>0.26910000000000001</v>
      </c>
      <c r="L23" s="2">
        <v>0.2422</v>
      </c>
      <c r="M23" s="2">
        <v>0.67390000000000005</v>
      </c>
      <c r="N23" s="2">
        <v>0.60440000000000005</v>
      </c>
      <c r="O23" s="2">
        <v>0.4829</v>
      </c>
      <c r="P23" s="2">
        <v>0.42530000000000001</v>
      </c>
      <c r="Q23" s="2">
        <v>0.22689999999999999</v>
      </c>
      <c r="R23" s="2">
        <v>0.19750000000000001</v>
      </c>
      <c r="S23" s="2">
        <v>0.4148</v>
      </c>
      <c r="T23" s="2">
        <v>0.35099999999999998</v>
      </c>
      <c r="U23" s="2">
        <v>0.47920000000000001</v>
      </c>
      <c r="V23" s="2">
        <v>0.44800000000000001</v>
      </c>
      <c r="W23" s="2">
        <v>1.7392000000000001</v>
      </c>
      <c r="X23" s="2">
        <v>1.5542</v>
      </c>
      <c r="Y23" s="2">
        <v>0.1709</v>
      </c>
    </row>
    <row r="24" spans="1:25" ht="15" customHeight="1" x14ac:dyDescent="0.2">
      <c r="A24" t="s">
        <v>21</v>
      </c>
      <c r="B24" s="2">
        <v>7.7899999999999997E-2</v>
      </c>
      <c r="C24" s="2">
        <v>7.3300000000000004E-2</v>
      </c>
      <c r="D24" s="2">
        <v>0.69120000000000004</v>
      </c>
      <c r="E24" s="2">
        <v>0.6139</v>
      </c>
      <c r="F24" s="2">
        <v>0.63900000000000001</v>
      </c>
      <c r="G24" s="2">
        <v>0.55559999999999998</v>
      </c>
      <c r="H24" s="2">
        <v>0.40229999999999999</v>
      </c>
      <c r="I24" s="2">
        <v>0.34810000000000002</v>
      </c>
      <c r="J24" s="2">
        <v>1.228</v>
      </c>
      <c r="K24" s="2">
        <v>1.0613999999999999</v>
      </c>
      <c r="L24" s="2">
        <v>1.1466000000000001</v>
      </c>
      <c r="M24" s="2">
        <v>0.98599999999999999</v>
      </c>
      <c r="N24" s="2">
        <v>2.2618</v>
      </c>
      <c r="O24" s="2">
        <v>2.0146999999999999</v>
      </c>
      <c r="P24" s="2">
        <v>1.2778</v>
      </c>
      <c r="Q24" s="2">
        <v>1.1073999999999999</v>
      </c>
      <c r="R24" s="2">
        <v>2.3073000000000001</v>
      </c>
      <c r="S24" s="2">
        <v>2.0158</v>
      </c>
      <c r="T24" s="2">
        <v>1.2745</v>
      </c>
      <c r="U24" s="2">
        <v>1.1440999999999999</v>
      </c>
      <c r="V24" s="2">
        <v>0.1414</v>
      </c>
      <c r="W24" s="2">
        <v>0.12429999999999999</v>
      </c>
      <c r="X24" s="2">
        <v>0.55049999999999999</v>
      </c>
      <c r="Y24" s="2">
        <v>0.45960000000000001</v>
      </c>
    </row>
    <row r="25" spans="1:25" ht="15" customHeight="1" x14ac:dyDescent="0.2">
      <c r="A25" t="s">
        <v>22</v>
      </c>
      <c r="B25" s="2">
        <v>5.5899999999999998E-2</v>
      </c>
      <c r="C25" s="2">
        <v>0.82079999999999997</v>
      </c>
      <c r="D25" s="2">
        <v>0.76829999999999998</v>
      </c>
      <c r="E25" s="2">
        <v>1.0137</v>
      </c>
      <c r="F25" s="2">
        <v>0.95399999999999996</v>
      </c>
      <c r="G25" s="2">
        <v>0.59040000000000004</v>
      </c>
      <c r="H25" s="2">
        <v>0.53149999999999997</v>
      </c>
      <c r="I25" s="2">
        <v>0.77039999999999997</v>
      </c>
      <c r="J25" s="2">
        <v>0.70930000000000004</v>
      </c>
      <c r="K25" s="2">
        <v>0.55079999999999996</v>
      </c>
      <c r="L25" s="2">
        <v>0.48809999999999998</v>
      </c>
      <c r="M25" s="2">
        <v>1.0774999999999999</v>
      </c>
      <c r="N25" s="2">
        <v>0.94989999999999997</v>
      </c>
      <c r="O25" s="2">
        <v>0.24660000000000001</v>
      </c>
      <c r="P25" s="2">
        <v>0.22919999999999999</v>
      </c>
      <c r="Q25" s="2">
        <v>0.41389999999999999</v>
      </c>
      <c r="R25" s="2">
        <v>0.38240000000000002</v>
      </c>
      <c r="S25" s="2">
        <v>2.7997000000000001</v>
      </c>
      <c r="T25" s="2">
        <v>2.8182</v>
      </c>
      <c r="U25" s="2">
        <v>2.8224</v>
      </c>
      <c r="V25" s="2">
        <v>2.7951000000000001</v>
      </c>
      <c r="W25" s="2">
        <v>2.4796</v>
      </c>
      <c r="X25" s="2">
        <v>2.3805999999999998</v>
      </c>
      <c r="Y25" s="2">
        <v>6.13E-2</v>
      </c>
    </row>
    <row r="26" spans="1:25" ht="15" customHeight="1" x14ac:dyDescent="0.2">
      <c r="A26" t="s">
        <v>23</v>
      </c>
      <c r="B26" s="2">
        <v>0.50790000000000002</v>
      </c>
      <c r="C26" s="2">
        <v>0.42899999999999999</v>
      </c>
      <c r="D26" s="2">
        <v>3.0230000000000001</v>
      </c>
      <c r="E26" s="2">
        <v>2.9965999999999999</v>
      </c>
      <c r="F26" s="2">
        <v>0.2079</v>
      </c>
      <c r="G26" s="2">
        <v>0.18770000000000001</v>
      </c>
      <c r="H26" s="2">
        <v>0.29020000000000001</v>
      </c>
      <c r="I26" s="2">
        <v>0.26650000000000001</v>
      </c>
      <c r="J26" s="2">
        <v>0.19589999999999999</v>
      </c>
      <c r="K26" s="2">
        <v>0.1817</v>
      </c>
      <c r="L26" s="2">
        <v>2.6509999999999998</v>
      </c>
      <c r="M26" s="2">
        <v>2.5306999999999999</v>
      </c>
      <c r="N26" s="2">
        <v>0.52600000000000002</v>
      </c>
      <c r="O26" s="2">
        <v>0.47520000000000001</v>
      </c>
      <c r="P26" s="2">
        <v>0.68420000000000003</v>
      </c>
      <c r="Q26" s="2">
        <v>0.70960000000000001</v>
      </c>
      <c r="R26" s="2">
        <v>0.49669999999999997</v>
      </c>
      <c r="S26" s="2">
        <v>0.4415</v>
      </c>
      <c r="T26" s="2">
        <v>0.33539999999999998</v>
      </c>
      <c r="U26" s="2">
        <v>0.31530000000000002</v>
      </c>
      <c r="V26" s="2">
        <v>1.7181999999999999</v>
      </c>
      <c r="W26" s="2">
        <v>1.5891999999999999</v>
      </c>
      <c r="X26" s="2">
        <v>0.39800000000000002</v>
      </c>
      <c r="Y26" s="2">
        <v>0.35920000000000002</v>
      </c>
    </row>
    <row r="28" spans="1:25" ht="15" customHeight="1" x14ac:dyDescent="0.2">
      <c r="A28" t="s">
        <v>24</v>
      </c>
      <c r="B28" s="1">
        <v>1</v>
      </c>
      <c r="C28" s="1">
        <v>2</v>
      </c>
      <c r="D28" s="1">
        <v>3</v>
      </c>
      <c r="E28" s="1">
        <v>4</v>
      </c>
      <c r="F28" s="1">
        <v>5</v>
      </c>
      <c r="G28" s="1">
        <v>6</v>
      </c>
      <c r="H28" s="1">
        <v>7</v>
      </c>
      <c r="I28" s="1">
        <v>8</v>
      </c>
      <c r="J28" s="1">
        <v>9</v>
      </c>
      <c r="K28" s="1">
        <v>10</v>
      </c>
      <c r="L28" s="1">
        <v>11</v>
      </c>
      <c r="M28" s="1">
        <v>12</v>
      </c>
      <c r="N28" s="1">
        <v>13</v>
      </c>
      <c r="O28" s="1">
        <v>14</v>
      </c>
      <c r="P28" s="1">
        <v>15</v>
      </c>
      <c r="Q28" s="1">
        <v>16</v>
      </c>
      <c r="R28" s="1">
        <v>17</v>
      </c>
      <c r="S28" s="1">
        <v>18</v>
      </c>
      <c r="T28" s="1">
        <v>19</v>
      </c>
      <c r="U28" s="1">
        <v>20</v>
      </c>
      <c r="V28" s="1">
        <v>21</v>
      </c>
      <c r="W28" s="1">
        <v>22</v>
      </c>
      <c r="X28" s="1">
        <v>23</v>
      </c>
      <c r="Y28" s="1">
        <v>24</v>
      </c>
    </row>
    <row r="29" spans="1:25" ht="15" customHeight="1" x14ac:dyDescent="0.2">
      <c r="A29" t="s">
        <v>8</v>
      </c>
      <c r="B29" t="s">
        <v>25</v>
      </c>
      <c r="C29" t="s">
        <v>350</v>
      </c>
      <c r="D29" t="s">
        <v>350</v>
      </c>
      <c r="E29" t="s">
        <v>351</v>
      </c>
      <c r="F29" t="s">
        <v>351</v>
      </c>
      <c r="G29" t="s">
        <v>352</v>
      </c>
      <c r="H29" t="s">
        <v>352</v>
      </c>
      <c r="I29" t="s">
        <v>353</v>
      </c>
      <c r="J29" t="s">
        <v>353</v>
      </c>
      <c r="K29" t="s">
        <v>354</v>
      </c>
      <c r="L29" t="s">
        <v>354</v>
      </c>
      <c r="M29" t="s">
        <v>355</v>
      </c>
      <c r="N29" t="s">
        <v>355</v>
      </c>
      <c r="O29" t="s">
        <v>356</v>
      </c>
      <c r="P29" t="s">
        <v>356</v>
      </c>
      <c r="Q29" t="s">
        <v>357</v>
      </c>
      <c r="R29" t="s">
        <v>357</v>
      </c>
      <c r="S29" t="s">
        <v>358</v>
      </c>
      <c r="T29" t="s">
        <v>358</v>
      </c>
      <c r="U29" t="s">
        <v>359</v>
      </c>
      <c r="V29" t="s">
        <v>359</v>
      </c>
      <c r="W29" t="s">
        <v>360</v>
      </c>
      <c r="X29" t="s">
        <v>360</v>
      </c>
      <c r="Y29" t="s">
        <v>26</v>
      </c>
    </row>
    <row r="30" spans="1:25" ht="15" customHeight="1" x14ac:dyDescent="0.2">
      <c r="A30" t="s">
        <v>9</v>
      </c>
      <c r="B30" t="s">
        <v>27</v>
      </c>
      <c r="C30" t="s">
        <v>27</v>
      </c>
      <c r="D30" t="s">
        <v>28</v>
      </c>
      <c r="E30" t="s">
        <v>28</v>
      </c>
      <c r="F30" t="s">
        <v>29</v>
      </c>
      <c r="G30" t="s">
        <v>29</v>
      </c>
      <c r="H30" t="s">
        <v>30</v>
      </c>
      <c r="I30" t="s">
        <v>30</v>
      </c>
      <c r="J30" t="s">
        <v>31</v>
      </c>
      <c r="K30" t="s">
        <v>31</v>
      </c>
      <c r="L30" t="s">
        <v>32</v>
      </c>
      <c r="M30" t="s">
        <v>32</v>
      </c>
      <c r="N30" t="s">
        <v>33</v>
      </c>
      <c r="O30" t="s">
        <v>33</v>
      </c>
      <c r="P30" t="s">
        <v>34</v>
      </c>
      <c r="Q30" t="s">
        <v>34</v>
      </c>
      <c r="R30" t="s">
        <v>35</v>
      </c>
      <c r="S30" t="s">
        <v>35</v>
      </c>
      <c r="T30" t="s">
        <v>36</v>
      </c>
      <c r="U30" t="s">
        <v>36</v>
      </c>
      <c r="V30" t="s">
        <v>37</v>
      </c>
      <c r="W30" t="s">
        <v>37</v>
      </c>
      <c r="X30" t="s">
        <v>38</v>
      </c>
      <c r="Y30" t="s">
        <v>38</v>
      </c>
    </row>
    <row r="31" spans="1:25" ht="15" customHeight="1" x14ac:dyDescent="0.2">
      <c r="A31" t="s">
        <v>10</v>
      </c>
      <c r="B31" t="s">
        <v>39</v>
      </c>
      <c r="C31" t="s">
        <v>361</v>
      </c>
      <c r="D31" t="s">
        <v>361</v>
      </c>
      <c r="E31" t="s">
        <v>362</v>
      </c>
      <c r="F31" t="s">
        <v>362</v>
      </c>
      <c r="G31" t="s">
        <v>363</v>
      </c>
      <c r="H31" t="s">
        <v>363</v>
      </c>
      <c r="I31" t="s">
        <v>364</v>
      </c>
      <c r="J31" t="s">
        <v>364</v>
      </c>
      <c r="K31" t="s">
        <v>365</v>
      </c>
      <c r="L31" t="s">
        <v>365</v>
      </c>
      <c r="M31" t="s">
        <v>366</v>
      </c>
      <c r="N31" t="s">
        <v>366</v>
      </c>
      <c r="O31" t="s">
        <v>367</v>
      </c>
      <c r="P31" t="s">
        <v>367</v>
      </c>
      <c r="Q31" t="s">
        <v>368</v>
      </c>
      <c r="R31" t="s">
        <v>368</v>
      </c>
      <c r="S31" t="s">
        <v>40</v>
      </c>
      <c r="T31" t="s">
        <v>40</v>
      </c>
      <c r="U31" t="s">
        <v>41</v>
      </c>
      <c r="V31" t="s">
        <v>41</v>
      </c>
      <c r="W31" t="s">
        <v>42</v>
      </c>
      <c r="X31" t="s">
        <v>42</v>
      </c>
      <c r="Y31" t="s">
        <v>43</v>
      </c>
    </row>
    <row r="32" spans="1:25" ht="15" customHeight="1" x14ac:dyDescent="0.2">
      <c r="A32" t="s">
        <v>11</v>
      </c>
      <c r="B32" t="s">
        <v>44</v>
      </c>
      <c r="C32" t="s">
        <v>44</v>
      </c>
      <c r="D32" t="s">
        <v>45</v>
      </c>
      <c r="E32" t="s">
        <v>45</v>
      </c>
      <c r="F32" t="s">
        <v>46</v>
      </c>
      <c r="G32" t="s">
        <v>46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49</v>
      </c>
      <c r="N32" t="s">
        <v>50</v>
      </c>
      <c r="O32" t="s">
        <v>50</v>
      </c>
      <c r="P32" t="s">
        <v>51</v>
      </c>
      <c r="Q32" t="s">
        <v>51</v>
      </c>
      <c r="R32" t="s">
        <v>52</v>
      </c>
      <c r="S32" t="s">
        <v>52</v>
      </c>
      <c r="T32" t="s">
        <v>53</v>
      </c>
      <c r="U32" t="s">
        <v>53</v>
      </c>
      <c r="V32" t="s">
        <v>54</v>
      </c>
      <c r="W32" t="s">
        <v>54</v>
      </c>
      <c r="X32" t="s">
        <v>55</v>
      </c>
      <c r="Y32" t="s">
        <v>55</v>
      </c>
    </row>
    <row r="33" spans="1:25" ht="15" customHeight="1" x14ac:dyDescent="0.2">
      <c r="A33" t="s">
        <v>12</v>
      </c>
      <c r="B33" t="s">
        <v>56</v>
      </c>
      <c r="C33" t="s">
        <v>57</v>
      </c>
      <c r="D33" t="s">
        <v>57</v>
      </c>
      <c r="E33" t="s">
        <v>58</v>
      </c>
      <c r="F33" t="s">
        <v>58</v>
      </c>
      <c r="G33" t="s">
        <v>59</v>
      </c>
      <c r="H33" t="s">
        <v>59</v>
      </c>
      <c r="I33" t="s">
        <v>60</v>
      </c>
      <c r="J33" t="s">
        <v>60</v>
      </c>
      <c r="K33" t="s">
        <v>371</v>
      </c>
      <c r="L33" t="s">
        <v>371</v>
      </c>
      <c r="M33" t="s">
        <v>61</v>
      </c>
      <c r="N33" t="s">
        <v>61</v>
      </c>
      <c r="O33" t="s">
        <v>62</v>
      </c>
      <c r="P33" t="s">
        <v>62</v>
      </c>
      <c r="Q33" t="s">
        <v>63</v>
      </c>
      <c r="R33" t="s">
        <v>63</v>
      </c>
      <c r="S33" t="s">
        <v>64</v>
      </c>
      <c r="T33" t="s">
        <v>64</v>
      </c>
      <c r="U33" t="s">
        <v>65</v>
      </c>
      <c r="V33" t="s">
        <v>65</v>
      </c>
      <c r="W33" t="s">
        <v>66</v>
      </c>
      <c r="X33" t="s">
        <v>66</v>
      </c>
      <c r="Y33" t="s">
        <v>67</v>
      </c>
    </row>
    <row r="34" spans="1:25" ht="15" customHeight="1" x14ac:dyDescent="0.2">
      <c r="A34" t="s">
        <v>13</v>
      </c>
      <c r="B34" t="s">
        <v>68</v>
      </c>
      <c r="C34" t="s">
        <v>68</v>
      </c>
      <c r="D34" t="s">
        <v>69</v>
      </c>
      <c r="E34" t="s">
        <v>69</v>
      </c>
      <c r="F34" t="s">
        <v>70</v>
      </c>
      <c r="G34" t="s">
        <v>70</v>
      </c>
      <c r="H34" t="s">
        <v>71</v>
      </c>
      <c r="I34" t="s">
        <v>71</v>
      </c>
      <c r="J34" t="s">
        <v>72</v>
      </c>
      <c r="K34" t="s">
        <v>72</v>
      </c>
      <c r="L34" t="s">
        <v>73</v>
      </c>
      <c r="M34" t="s">
        <v>73</v>
      </c>
      <c r="N34" t="s">
        <v>74</v>
      </c>
      <c r="O34" t="s">
        <v>74</v>
      </c>
      <c r="P34" t="s">
        <v>75</v>
      </c>
      <c r="Q34" t="s">
        <v>75</v>
      </c>
      <c r="R34" t="s">
        <v>76</v>
      </c>
      <c r="S34" t="s">
        <v>76</v>
      </c>
      <c r="T34" t="s">
        <v>77</v>
      </c>
      <c r="U34" t="s">
        <v>77</v>
      </c>
      <c r="V34" t="s">
        <v>78</v>
      </c>
      <c r="W34" t="s">
        <v>78</v>
      </c>
      <c r="X34" t="s">
        <v>79</v>
      </c>
      <c r="Y34" t="s">
        <v>79</v>
      </c>
    </row>
    <row r="35" spans="1:25" ht="15" customHeight="1" x14ac:dyDescent="0.2">
      <c r="A35" t="s">
        <v>14</v>
      </c>
      <c r="B35" t="s">
        <v>80</v>
      </c>
      <c r="C35" t="s">
        <v>81</v>
      </c>
      <c r="D35" t="s">
        <v>81</v>
      </c>
      <c r="E35" t="s">
        <v>82</v>
      </c>
      <c r="F35" t="s">
        <v>82</v>
      </c>
      <c r="G35" t="s">
        <v>83</v>
      </c>
      <c r="H35" t="s">
        <v>83</v>
      </c>
      <c r="I35" t="s">
        <v>84</v>
      </c>
      <c r="J35" t="s">
        <v>84</v>
      </c>
      <c r="K35" t="s">
        <v>85</v>
      </c>
      <c r="L35" t="s">
        <v>85</v>
      </c>
      <c r="M35" t="s">
        <v>86</v>
      </c>
      <c r="N35" t="s">
        <v>86</v>
      </c>
      <c r="O35" t="s">
        <v>87</v>
      </c>
      <c r="P35" t="s">
        <v>87</v>
      </c>
      <c r="Q35" t="s">
        <v>88</v>
      </c>
      <c r="R35" t="s">
        <v>88</v>
      </c>
      <c r="S35" t="s">
        <v>89</v>
      </c>
      <c r="T35" t="s">
        <v>89</v>
      </c>
      <c r="U35" t="s">
        <v>90</v>
      </c>
      <c r="V35" t="s">
        <v>90</v>
      </c>
      <c r="W35" t="s">
        <v>91</v>
      </c>
      <c r="X35" t="s">
        <v>91</v>
      </c>
      <c r="Y35" t="s">
        <v>92</v>
      </c>
    </row>
    <row r="36" spans="1:25" ht="15" customHeight="1" x14ac:dyDescent="0.2">
      <c r="A36" t="s">
        <v>15</v>
      </c>
      <c r="B36" t="s">
        <v>93</v>
      </c>
      <c r="C36" t="s">
        <v>93</v>
      </c>
      <c r="D36" t="s">
        <v>94</v>
      </c>
      <c r="E36" t="s">
        <v>94</v>
      </c>
      <c r="F36" t="s">
        <v>95</v>
      </c>
      <c r="G36" t="s">
        <v>95</v>
      </c>
      <c r="H36" t="s">
        <v>96</v>
      </c>
      <c r="I36" t="s">
        <v>96</v>
      </c>
      <c r="J36" t="s">
        <v>97</v>
      </c>
      <c r="K36" t="s">
        <v>97</v>
      </c>
      <c r="L36" t="s">
        <v>98</v>
      </c>
      <c r="M36" t="s">
        <v>98</v>
      </c>
      <c r="N36" t="s">
        <v>99</v>
      </c>
      <c r="O36" t="s">
        <v>99</v>
      </c>
      <c r="P36" t="s">
        <v>100</v>
      </c>
      <c r="Q36" t="s">
        <v>100</v>
      </c>
      <c r="R36" t="s">
        <v>101</v>
      </c>
      <c r="S36" t="s">
        <v>101</v>
      </c>
      <c r="T36" t="s">
        <v>102</v>
      </c>
      <c r="U36" t="s">
        <v>102</v>
      </c>
      <c r="V36" t="s">
        <v>103</v>
      </c>
      <c r="W36" t="s">
        <v>103</v>
      </c>
      <c r="X36" t="s">
        <v>104</v>
      </c>
      <c r="Y36" t="s">
        <v>104</v>
      </c>
    </row>
    <row r="37" spans="1:25" ht="15" customHeight="1" x14ac:dyDescent="0.2">
      <c r="A37" t="s">
        <v>16</v>
      </c>
      <c r="B37" t="s">
        <v>105</v>
      </c>
      <c r="C37" t="s">
        <v>106</v>
      </c>
      <c r="D37" t="s">
        <v>106</v>
      </c>
      <c r="E37" t="s">
        <v>107</v>
      </c>
      <c r="F37" t="s">
        <v>107</v>
      </c>
      <c r="G37" t="s">
        <v>108</v>
      </c>
      <c r="H37" t="s">
        <v>108</v>
      </c>
      <c r="I37" t="s">
        <v>109</v>
      </c>
      <c r="J37" t="s">
        <v>109</v>
      </c>
      <c r="K37" t="s">
        <v>110</v>
      </c>
      <c r="L37" t="s">
        <v>110</v>
      </c>
      <c r="M37" t="s">
        <v>111</v>
      </c>
      <c r="N37" t="s">
        <v>111</v>
      </c>
      <c r="O37" t="s">
        <v>112</v>
      </c>
      <c r="P37" t="s">
        <v>112</v>
      </c>
      <c r="Q37" t="s">
        <v>113</v>
      </c>
      <c r="R37" t="s">
        <v>113</v>
      </c>
      <c r="S37" t="s">
        <v>114</v>
      </c>
      <c r="T37" t="s">
        <v>114</v>
      </c>
      <c r="U37" t="s">
        <v>115</v>
      </c>
      <c r="V37" t="s">
        <v>115</v>
      </c>
      <c r="W37" t="s">
        <v>116</v>
      </c>
      <c r="X37" t="s">
        <v>116</v>
      </c>
      <c r="Y37" t="s">
        <v>117</v>
      </c>
    </row>
    <row r="38" spans="1:25" ht="15" customHeight="1" x14ac:dyDescent="0.2">
      <c r="A38" t="s">
        <v>17</v>
      </c>
      <c r="B38" t="s">
        <v>118</v>
      </c>
      <c r="C38" t="s">
        <v>118</v>
      </c>
      <c r="D38" t="s">
        <v>119</v>
      </c>
      <c r="E38" t="s">
        <v>119</v>
      </c>
      <c r="F38" t="s">
        <v>120</v>
      </c>
      <c r="G38" t="s">
        <v>120</v>
      </c>
      <c r="H38" t="s">
        <v>121</v>
      </c>
      <c r="I38" t="s">
        <v>121</v>
      </c>
      <c r="J38" t="s">
        <v>122</v>
      </c>
      <c r="K38" t="s">
        <v>122</v>
      </c>
      <c r="L38" t="s">
        <v>123</v>
      </c>
      <c r="M38" t="s">
        <v>123</v>
      </c>
      <c r="N38" t="s">
        <v>124</v>
      </c>
      <c r="O38" t="s">
        <v>124</v>
      </c>
      <c r="P38" t="s">
        <v>125</v>
      </c>
      <c r="Q38" t="s">
        <v>125</v>
      </c>
      <c r="R38" t="s">
        <v>126</v>
      </c>
      <c r="S38" t="s">
        <v>126</v>
      </c>
      <c r="T38" t="s">
        <v>127</v>
      </c>
      <c r="U38" t="s">
        <v>127</v>
      </c>
      <c r="V38" t="s">
        <v>128</v>
      </c>
      <c r="W38" t="s">
        <v>128</v>
      </c>
      <c r="X38" t="s">
        <v>129</v>
      </c>
      <c r="Y38" t="s">
        <v>129</v>
      </c>
    </row>
    <row r="39" spans="1:25" ht="12.75" x14ac:dyDescent="0.2">
      <c r="A39" t="s">
        <v>18</v>
      </c>
      <c r="B39" t="s">
        <v>130</v>
      </c>
      <c r="C39" t="s">
        <v>131</v>
      </c>
      <c r="D39" t="s">
        <v>131</v>
      </c>
      <c r="E39" t="s">
        <v>132</v>
      </c>
      <c r="F39" t="s">
        <v>132</v>
      </c>
      <c r="G39" t="s">
        <v>133</v>
      </c>
      <c r="H39" t="s">
        <v>133</v>
      </c>
      <c r="I39" t="s">
        <v>134</v>
      </c>
      <c r="J39" t="s">
        <v>134</v>
      </c>
      <c r="K39" t="s">
        <v>135</v>
      </c>
      <c r="L39" t="s">
        <v>135</v>
      </c>
      <c r="M39" t="s">
        <v>136</v>
      </c>
      <c r="N39" t="s">
        <v>136</v>
      </c>
      <c r="O39" t="s">
        <v>137</v>
      </c>
      <c r="P39" t="s">
        <v>137</v>
      </c>
      <c r="Q39" t="s">
        <v>138</v>
      </c>
      <c r="R39" t="s">
        <v>138</v>
      </c>
      <c r="S39" t="s">
        <v>139</v>
      </c>
      <c r="T39" t="s">
        <v>139</v>
      </c>
      <c r="U39" t="s">
        <v>140</v>
      </c>
      <c r="V39" t="s">
        <v>140</v>
      </c>
      <c r="W39" t="s">
        <v>141</v>
      </c>
      <c r="X39" t="s">
        <v>141</v>
      </c>
      <c r="Y39" t="s">
        <v>142</v>
      </c>
    </row>
    <row r="40" spans="1:25" ht="12.75" x14ac:dyDescent="0.2">
      <c r="A40" t="s">
        <v>19</v>
      </c>
      <c r="B40" t="s">
        <v>143</v>
      </c>
      <c r="C40" t="s">
        <v>143</v>
      </c>
      <c r="D40" t="s">
        <v>144</v>
      </c>
      <c r="E40" t="s">
        <v>144</v>
      </c>
      <c r="F40" t="s">
        <v>145</v>
      </c>
      <c r="G40" t="s">
        <v>145</v>
      </c>
      <c r="H40" t="s">
        <v>146</v>
      </c>
      <c r="I40" t="s">
        <v>146</v>
      </c>
      <c r="J40" t="s">
        <v>147</v>
      </c>
      <c r="K40" t="s">
        <v>147</v>
      </c>
      <c r="L40" t="s">
        <v>148</v>
      </c>
      <c r="M40" t="s">
        <v>148</v>
      </c>
      <c r="N40" t="s">
        <v>149</v>
      </c>
      <c r="O40" t="s">
        <v>149</v>
      </c>
      <c r="P40" t="s">
        <v>150</v>
      </c>
      <c r="Q40" t="s">
        <v>150</v>
      </c>
      <c r="R40" t="s">
        <v>151</v>
      </c>
      <c r="S40" t="s">
        <v>151</v>
      </c>
      <c r="T40" t="s">
        <v>152</v>
      </c>
      <c r="U40" t="s">
        <v>152</v>
      </c>
      <c r="V40" t="s">
        <v>153</v>
      </c>
      <c r="W40" t="s">
        <v>153</v>
      </c>
      <c r="X40" t="s">
        <v>154</v>
      </c>
      <c r="Y40" t="s">
        <v>154</v>
      </c>
    </row>
    <row r="41" spans="1:25" ht="12.75" x14ac:dyDescent="0.2">
      <c r="A41" t="s">
        <v>20</v>
      </c>
      <c r="B41" t="s">
        <v>155</v>
      </c>
      <c r="C41" t="s">
        <v>156</v>
      </c>
      <c r="D41" t="s">
        <v>156</v>
      </c>
      <c r="E41" t="s">
        <v>157</v>
      </c>
      <c r="F41" t="s">
        <v>157</v>
      </c>
      <c r="G41" t="s">
        <v>158</v>
      </c>
      <c r="H41" t="s">
        <v>158</v>
      </c>
      <c r="I41" t="s">
        <v>159</v>
      </c>
      <c r="J41" t="s">
        <v>159</v>
      </c>
      <c r="K41" t="s">
        <v>160</v>
      </c>
      <c r="L41" t="s">
        <v>160</v>
      </c>
      <c r="M41" t="s">
        <v>161</v>
      </c>
      <c r="N41" t="s">
        <v>161</v>
      </c>
      <c r="O41" t="s">
        <v>162</v>
      </c>
      <c r="P41" t="s">
        <v>162</v>
      </c>
      <c r="Q41" t="s">
        <v>163</v>
      </c>
      <c r="R41" t="s">
        <v>163</v>
      </c>
      <c r="S41" t="s">
        <v>164</v>
      </c>
      <c r="T41" t="s">
        <v>164</v>
      </c>
      <c r="U41" t="s">
        <v>165</v>
      </c>
      <c r="V41" t="s">
        <v>165</v>
      </c>
      <c r="W41" t="s">
        <v>166</v>
      </c>
      <c r="X41" t="s">
        <v>166</v>
      </c>
      <c r="Y41" t="s">
        <v>167</v>
      </c>
    </row>
    <row r="42" spans="1:25" ht="12.75" x14ac:dyDescent="0.2">
      <c r="A42" t="s">
        <v>21</v>
      </c>
      <c r="B42" t="s">
        <v>168</v>
      </c>
      <c r="C42" t="s">
        <v>168</v>
      </c>
      <c r="D42" t="s">
        <v>169</v>
      </c>
      <c r="E42" t="s">
        <v>169</v>
      </c>
      <c r="F42" t="s">
        <v>170</v>
      </c>
      <c r="G42" t="s">
        <v>170</v>
      </c>
      <c r="H42" t="s">
        <v>171</v>
      </c>
      <c r="I42" t="s">
        <v>171</v>
      </c>
      <c r="J42" t="s">
        <v>172</v>
      </c>
      <c r="K42" t="s">
        <v>172</v>
      </c>
      <c r="L42" t="s">
        <v>173</v>
      </c>
      <c r="M42" t="s">
        <v>173</v>
      </c>
      <c r="N42" t="s">
        <v>174</v>
      </c>
      <c r="O42" t="s">
        <v>174</v>
      </c>
      <c r="P42" t="s">
        <v>175</v>
      </c>
      <c r="Q42" t="s">
        <v>175</v>
      </c>
      <c r="R42" t="s">
        <v>176</v>
      </c>
      <c r="S42" t="s">
        <v>176</v>
      </c>
      <c r="T42" t="s">
        <v>177</v>
      </c>
      <c r="U42" t="s">
        <v>177</v>
      </c>
      <c r="V42" t="s">
        <v>178</v>
      </c>
      <c r="W42" t="s">
        <v>178</v>
      </c>
      <c r="X42" t="s">
        <v>179</v>
      </c>
      <c r="Y42" t="s">
        <v>179</v>
      </c>
    </row>
    <row r="43" spans="1:25" ht="12.75" x14ac:dyDescent="0.2">
      <c r="A43" t="s">
        <v>22</v>
      </c>
      <c r="B43" t="s">
        <v>180</v>
      </c>
      <c r="C43" t="s">
        <v>181</v>
      </c>
      <c r="D43" t="s">
        <v>181</v>
      </c>
      <c r="E43" t="s">
        <v>182</v>
      </c>
      <c r="F43" t="s">
        <v>182</v>
      </c>
      <c r="G43" t="s">
        <v>183</v>
      </c>
      <c r="H43" t="s">
        <v>183</v>
      </c>
      <c r="I43" t="s">
        <v>184</v>
      </c>
      <c r="J43" t="s">
        <v>184</v>
      </c>
      <c r="K43" t="s">
        <v>185</v>
      </c>
      <c r="L43" t="s">
        <v>185</v>
      </c>
      <c r="M43" t="s">
        <v>186</v>
      </c>
      <c r="N43" t="s">
        <v>186</v>
      </c>
      <c r="O43" t="s">
        <v>187</v>
      </c>
      <c r="P43" t="s">
        <v>187</v>
      </c>
      <c r="Q43" t="s">
        <v>188</v>
      </c>
      <c r="R43" t="s">
        <v>188</v>
      </c>
      <c r="S43" t="s">
        <v>189</v>
      </c>
      <c r="T43" t="s">
        <v>189</v>
      </c>
      <c r="U43" t="s">
        <v>190</v>
      </c>
      <c r="V43" t="s">
        <v>190</v>
      </c>
      <c r="W43" t="s">
        <v>191</v>
      </c>
      <c r="X43" t="s">
        <v>191</v>
      </c>
      <c r="Y43" t="s">
        <v>180</v>
      </c>
    </row>
    <row r="44" spans="1:25" ht="12.75" x14ac:dyDescent="0.2">
      <c r="A44" t="s">
        <v>23</v>
      </c>
      <c r="B44" t="s">
        <v>192</v>
      </c>
      <c r="C44" t="s">
        <v>192</v>
      </c>
      <c r="D44" t="s">
        <v>193</v>
      </c>
      <c r="E44" t="s">
        <v>193</v>
      </c>
      <c r="F44" t="s">
        <v>194</v>
      </c>
      <c r="G44" t="s">
        <v>194</v>
      </c>
      <c r="H44" t="s">
        <v>195</v>
      </c>
      <c r="I44" t="s">
        <v>195</v>
      </c>
      <c r="J44" t="s">
        <v>196</v>
      </c>
      <c r="K44" t="s">
        <v>196</v>
      </c>
      <c r="L44" t="s">
        <v>197</v>
      </c>
      <c r="M44" t="s">
        <v>197</v>
      </c>
      <c r="N44" t="s">
        <v>198</v>
      </c>
      <c r="O44" t="s">
        <v>198</v>
      </c>
      <c r="P44" t="s">
        <v>199</v>
      </c>
      <c r="Q44" t="s">
        <v>199</v>
      </c>
      <c r="R44" t="s">
        <v>200</v>
      </c>
      <c r="S44" t="s">
        <v>200</v>
      </c>
      <c r="T44" t="s">
        <v>201</v>
      </c>
      <c r="U44" t="s">
        <v>201</v>
      </c>
      <c r="V44" t="s">
        <v>202</v>
      </c>
      <c r="W44" t="s">
        <v>202</v>
      </c>
      <c r="X44" t="s">
        <v>203</v>
      </c>
      <c r="Y44" t="s">
        <v>203</v>
      </c>
    </row>
    <row r="46" spans="1:25" ht="12.75" x14ac:dyDescent="0.2">
      <c r="A46" t="s">
        <v>369</v>
      </c>
    </row>
    <row r="48" spans="1:25" ht="15" customHeight="1" x14ac:dyDescent="0.2">
      <c r="R48" t="s">
        <v>317</v>
      </c>
    </row>
    <row r="49" spans="2:26" ht="15" customHeight="1" thickBot="1" x14ac:dyDescent="0.25">
      <c r="C49" t="s">
        <v>205</v>
      </c>
      <c r="D49" t="s">
        <v>206</v>
      </c>
    </row>
    <row r="50" spans="2:26" ht="15" customHeight="1" x14ac:dyDescent="0.2">
      <c r="B50" t="s">
        <v>207</v>
      </c>
      <c r="C50">
        <v>200</v>
      </c>
      <c r="D50" s="3">
        <f>AVERAGE(B11,Y11)</f>
        <v>2.6528999999999998</v>
      </c>
      <c r="R50" s="17" t="s">
        <v>318</v>
      </c>
      <c r="S50" s="17"/>
    </row>
    <row r="51" spans="2:26" ht="15" customHeight="1" x14ac:dyDescent="0.2">
      <c r="B51" t="s">
        <v>208</v>
      </c>
      <c r="C51">
        <v>150</v>
      </c>
      <c r="D51" s="3">
        <f>AVERAGE(B13,Y13)</f>
        <v>2.3486000000000002</v>
      </c>
      <c r="R51" t="s">
        <v>319</v>
      </c>
      <c r="S51">
        <v>0.98436468211592953</v>
      </c>
    </row>
    <row r="52" spans="2:26" ht="15" customHeight="1" x14ac:dyDescent="0.2">
      <c r="B52" t="s">
        <v>209</v>
      </c>
      <c r="C52">
        <v>100</v>
      </c>
      <c r="D52" s="3">
        <f>AVERAGE(B15,Y15)</f>
        <v>1.7688999999999999</v>
      </c>
      <c r="R52" t="s">
        <v>320</v>
      </c>
      <c r="S52">
        <v>0.96897382739719495</v>
      </c>
    </row>
    <row r="53" spans="2:26" ht="15" customHeight="1" x14ac:dyDescent="0.2">
      <c r="B53" t="s">
        <v>210</v>
      </c>
      <c r="C53">
        <v>80</v>
      </c>
      <c r="D53" s="3">
        <f>AVERAGE(B17,Y17)</f>
        <v>1.3814</v>
      </c>
      <c r="R53" t="s">
        <v>321</v>
      </c>
      <c r="S53">
        <v>0.96276859287663397</v>
      </c>
    </row>
    <row r="54" spans="2:26" ht="15" customHeight="1" x14ac:dyDescent="0.2">
      <c r="B54" t="s">
        <v>211</v>
      </c>
      <c r="C54">
        <v>40</v>
      </c>
      <c r="D54" s="3">
        <f>AVERAGE(B19,Y19)</f>
        <v>0.67054999999999998</v>
      </c>
      <c r="R54" t="s">
        <v>322</v>
      </c>
      <c r="S54">
        <v>0.18884854521790181</v>
      </c>
    </row>
    <row r="55" spans="2:26" ht="15" customHeight="1" thickBot="1" x14ac:dyDescent="0.25">
      <c r="B55" t="s">
        <v>212</v>
      </c>
      <c r="C55">
        <v>20</v>
      </c>
      <c r="D55" s="3">
        <f>AVERAGE(B21,Y21)</f>
        <v>0.33045000000000002</v>
      </c>
      <c r="R55" s="15" t="s">
        <v>323</v>
      </c>
      <c r="S55" s="15">
        <v>7</v>
      </c>
    </row>
    <row r="56" spans="2:26" ht="15" customHeight="1" x14ac:dyDescent="0.2">
      <c r="B56" t="s">
        <v>213</v>
      </c>
      <c r="C56">
        <v>10</v>
      </c>
      <c r="D56" s="3">
        <f>AVERAGE(B23,Y23)</f>
        <v>0.17649999999999999</v>
      </c>
    </row>
    <row r="57" spans="2:26" ht="15" customHeight="1" thickBot="1" x14ac:dyDescent="0.25">
      <c r="R57" t="s">
        <v>324</v>
      </c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</row>
    <row r="59" spans="2:26" ht="15" customHeight="1" x14ac:dyDescent="0.2">
      <c r="R59" t="s">
        <v>325</v>
      </c>
      <c r="S59">
        <v>1</v>
      </c>
      <c r="T59">
        <v>5.5690502169882672</v>
      </c>
      <c r="U59">
        <v>5.5690502169882672</v>
      </c>
      <c r="V59">
        <v>156.15426366022191</v>
      </c>
      <c r="W59">
        <v>5.8220135577708492E-5</v>
      </c>
    </row>
    <row r="60" spans="2:26" ht="15" customHeight="1" x14ac:dyDescent="0.2">
      <c r="R60" t="s">
        <v>326</v>
      </c>
      <c r="S60">
        <v>5</v>
      </c>
      <c r="T60">
        <v>0.17831886515458956</v>
      </c>
      <c r="U60">
        <v>3.566377303091791E-2</v>
      </c>
    </row>
    <row r="61" spans="2:26" ht="15" customHeight="1" thickBot="1" x14ac:dyDescent="0.25">
      <c r="R61" s="15" t="s">
        <v>327</v>
      </c>
      <c r="S61" s="15">
        <v>6</v>
      </c>
      <c r="T61" s="15">
        <v>5.7473690821428569</v>
      </c>
      <c r="U61" s="15"/>
      <c r="V61" s="15"/>
      <c r="W61" s="15"/>
    </row>
    <row r="62" spans="2:26" ht="15" customHeight="1" thickBot="1" x14ac:dyDescent="0.25"/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0.15648550724637689</v>
      </c>
      <c r="T64">
        <v>0.11813293125492538</v>
      </c>
      <c r="U64">
        <v>1.324656093639871</v>
      </c>
      <c r="V64">
        <v>0.24259739817366813</v>
      </c>
      <c r="W64">
        <v>-0.14718486002800779</v>
      </c>
      <c r="X64">
        <v>0.46015587452076157</v>
      </c>
      <c r="Y64">
        <v>-0.14718486002800779</v>
      </c>
      <c r="Z64">
        <v>0.46015587452076157</v>
      </c>
    </row>
    <row r="65" spans="18:26" ht="15" customHeight="1" thickBot="1" x14ac:dyDescent="0.25">
      <c r="R65" s="15" t="s">
        <v>340</v>
      </c>
      <c r="S65" s="15">
        <v>1.3723169082125609E-2</v>
      </c>
      <c r="T65" s="15">
        <v>1.0981900155366E-3</v>
      </c>
      <c r="U65" s="15">
        <v>12.496169959640513</v>
      </c>
      <c r="V65" s="15">
        <v>5.8220135577708492E-5</v>
      </c>
      <c r="W65" s="15">
        <v>1.0900181776110062E-2</v>
      </c>
      <c r="X65" s="15">
        <v>1.6546156388141154E-2</v>
      </c>
      <c r="Y65" s="15">
        <v>1.0900181776110062E-2</v>
      </c>
      <c r="Z65" s="15">
        <v>1.6546156388141154E-2</v>
      </c>
    </row>
  </sheetData>
  <pageMargins left="0.75" right="0.75" top="1" bottom="1" header="0.5" footer="0.5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51C07-4999-41DD-A31C-9A272A7538E7}">
  <dimension ref="A1:Z68"/>
  <sheetViews>
    <sheetView workbookViewId="0">
      <selection activeCell="L8" sqref="L8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5566</v>
      </c>
    </row>
    <row r="3" spans="1:25" ht="15" customHeight="1" x14ac:dyDescent="0.2">
      <c r="A3" s="60" t="s">
        <v>5567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2.7519</v>
      </c>
      <c r="C11" s="62">
        <v>0.45910000000000001</v>
      </c>
      <c r="D11" s="62">
        <v>0.44890000000000002</v>
      </c>
      <c r="E11" s="62">
        <v>2.6501999999999999</v>
      </c>
      <c r="F11" s="62">
        <v>2.5512999999999999</v>
      </c>
      <c r="G11" s="62">
        <v>0.29389999999999999</v>
      </c>
      <c r="H11" s="62">
        <v>0.2918</v>
      </c>
      <c r="I11" s="62">
        <v>0.18029999999999999</v>
      </c>
      <c r="J11" s="62">
        <v>0.1835</v>
      </c>
      <c r="K11" s="62">
        <v>0.13519999999999999</v>
      </c>
      <c r="L11" s="62">
        <v>0.1338</v>
      </c>
      <c r="M11" s="62">
        <v>0.21690000000000001</v>
      </c>
      <c r="N11" s="62">
        <v>0.2354</v>
      </c>
      <c r="O11" s="62">
        <v>1.1047</v>
      </c>
      <c r="P11" s="62">
        <v>1.0807</v>
      </c>
      <c r="Q11" s="62">
        <v>1.052</v>
      </c>
      <c r="R11" s="62">
        <v>1.0346</v>
      </c>
      <c r="S11" s="62">
        <v>0.2823</v>
      </c>
      <c r="T11" s="62">
        <v>0.27410000000000001</v>
      </c>
      <c r="U11" s="62">
        <v>0.22559999999999999</v>
      </c>
      <c r="V11" s="62">
        <v>0.23580000000000001</v>
      </c>
      <c r="W11" s="62">
        <v>2.1901000000000002</v>
      </c>
      <c r="X11" s="62">
        <v>2.0268999999999999</v>
      </c>
      <c r="Y11" s="74">
        <v>2.6044</v>
      </c>
    </row>
    <row r="12" spans="1:25" ht="15" customHeight="1" x14ac:dyDescent="0.2">
      <c r="A12" s="60" t="s">
        <v>9</v>
      </c>
      <c r="B12" s="62">
        <v>2.81</v>
      </c>
      <c r="C12" s="62">
        <v>2.7831999999999999</v>
      </c>
      <c r="D12" s="62">
        <v>0.78759999999999997</v>
      </c>
      <c r="E12" s="62">
        <v>0.71989999999999998</v>
      </c>
      <c r="F12" s="62">
        <v>0.10639999999999999</v>
      </c>
      <c r="G12" s="62">
        <v>0.10730000000000001</v>
      </c>
      <c r="H12" s="62">
        <v>0.73760000000000003</v>
      </c>
      <c r="I12" s="62">
        <v>0.65249999999999997</v>
      </c>
      <c r="J12" s="62">
        <v>0.53259999999999996</v>
      </c>
      <c r="K12" s="62">
        <v>0.47989999999999999</v>
      </c>
      <c r="L12" s="62">
        <v>2.7456999999999998</v>
      </c>
      <c r="M12" s="62">
        <v>2.7513000000000001</v>
      </c>
      <c r="N12" s="62">
        <v>1.3785000000000001</v>
      </c>
      <c r="O12" s="62">
        <v>1.2375</v>
      </c>
      <c r="P12" s="62">
        <v>1.4383999999999999</v>
      </c>
      <c r="Q12" s="62">
        <v>1.2690999999999999</v>
      </c>
      <c r="R12" s="62">
        <v>2.7869000000000002</v>
      </c>
      <c r="S12" s="62">
        <v>2.7730999999999999</v>
      </c>
      <c r="T12" s="62">
        <v>2.8060999999999998</v>
      </c>
      <c r="U12" s="62">
        <v>2.7818999999999998</v>
      </c>
      <c r="V12" s="62">
        <v>0.4052</v>
      </c>
      <c r="W12" s="62">
        <v>0.36570000000000003</v>
      </c>
      <c r="X12" s="62">
        <v>2.3902000000000001</v>
      </c>
      <c r="Y12" s="62">
        <v>2.1855000000000002</v>
      </c>
    </row>
    <row r="13" spans="1:25" ht="15" customHeight="1" x14ac:dyDescent="0.2">
      <c r="A13" s="60" t="s">
        <v>10</v>
      </c>
      <c r="B13" s="74">
        <v>2.4937</v>
      </c>
      <c r="C13" s="62">
        <v>0.48020000000000002</v>
      </c>
      <c r="D13" s="62">
        <v>0.45490000000000003</v>
      </c>
      <c r="E13" s="62">
        <v>0.73309999999999997</v>
      </c>
      <c r="F13" s="62">
        <v>0.70299999999999996</v>
      </c>
      <c r="G13" s="62">
        <v>0.14369999999999999</v>
      </c>
      <c r="H13" s="62">
        <v>0.15260000000000001</v>
      </c>
      <c r="I13" s="62">
        <v>0.17319999999999999</v>
      </c>
      <c r="J13" s="62">
        <v>0.1726</v>
      </c>
      <c r="K13" s="62">
        <v>0.91359999999999997</v>
      </c>
      <c r="L13" s="62">
        <v>0.89849999999999997</v>
      </c>
      <c r="M13" s="62">
        <v>0.13439999999999999</v>
      </c>
      <c r="N13" s="62">
        <v>0.1381</v>
      </c>
      <c r="O13" s="62">
        <v>0.25940000000000002</v>
      </c>
      <c r="P13" s="62">
        <v>0.26690000000000003</v>
      </c>
      <c r="Q13" s="62">
        <v>1.1712</v>
      </c>
      <c r="R13" s="62">
        <v>1.1495</v>
      </c>
      <c r="S13" s="62">
        <v>0.56130000000000002</v>
      </c>
      <c r="T13" s="62">
        <v>0.51390000000000002</v>
      </c>
      <c r="U13" s="62">
        <v>2.5990000000000002</v>
      </c>
      <c r="V13" s="62">
        <v>2.5678000000000001</v>
      </c>
      <c r="W13" s="62">
        <v>2.7719999999999998</v>
      </c>
      <c r="X13" s="62">
        <v>2.7077</v>
      </c>
      <c r="Y13" s="74">
        <v>2.1478999999999999</v>
      </c>
    </row>
    <row r="14" spans="1:25" ht="15" customHeight="1" x14ac:dyDescent="0.2">
      <c r="A14" s="60" t="s">
        <v>11</v>
      </c>
      <c r="B14" s="62">
        <v>0.33910000000000001</v>
      </c>
      <c r="C14" s="62">
        <v>0.31559999999999999</v>
      </c>
      <c r="D14" s="62">
        <v>0.29049999999999998</v>
      </c>
      <c r="E14" s="62">
        <v>0.26829999999999998</v>
      </c>
      <c r="F14" s="62">
        <v>0.43430000000000002</v>
      </c>
      <c r="G14" s="62">
        <v>0.40649999999999997</v>
      </c>
      <c r="H14" s="62">
        <v>0.48409999999999997</v>
      </c>
      <c r="I14" s="62">
        <v>0.47220000000000001</v>
      </c>
      <c r="J14" s="62">
        <v>0.47789999999999999</v>
      </c>
      <c r="K14" s="62">
        <v>0.41699999999999998</v>
      </c>
      <c r="L14" s="62">
        <v>1.9295</v>
      </c>
      <c r="M14" s="62">
        <v>1.7784</v>
      </c>
      <c r="N14" s="62">
        <v>2.7707999999999999</v>
      </c>
      <c r="O14" s="62">
        <v>2.7477999999999998</v>
      </c>
      <c r="P14" s="62">
        <v>0.34460000000000002</v>
      </c>
      <c r="Q14" s="62">
        <v>0.32729999999999998</v>
      </c>
      <c r="R14" s="62">
        <v>0.25919999999999999</v>
      </c>
      <c r="S14" s="62">
        <v>0.24210000000000001</v>
      </c>
      <c r="T14" s="62">
        <v>0.19339999999999999</v>
      </c>
      <c r="U14" s="62">
        <v>0.18990000000000001</v>
      </c>
      <c r="V14" s="62">
        <v>0.55569999999999997</v>
      </c>
      <c r="W14" s="62">
        <v>0.54179999999999995</v>
      </c>
      <c r="X14" s="62">
        <v>0.24929999999999999</v>
      </c>
      <c r="Y14" s="62">
        <v>0.24879999999999999</v>
      </c>
    </row>
    <row r="15" spans="1:25" ht="15" customHeight="1" x14ac:dyDescent="0.2">
      <c r="A15" s="60" t="s">
        <v>12</v>
      </c>
      <c r="B15" s="74">
        <v>1.8884000000000001</v>
      </c>
      <c r="C15" s="62">
        <v>2.6175000000000002</v>
      </c>
      <c r="D15" s="62">
        <v>2.5905999999999998</v>
      </c>
      <c r="E15" s="62">
        <v>0.12970000000000001</v>
      </c>
      <c r="F15" s="62">
        <v>0.1288</v>
      </c>
      <c r="G15" s="62">
        <v>2.4864999999999999</v>
      </c>
      <c r="H15" s="62">
        <v>2.4956</v>
      </c>
      <c r="I15" s="62">
        <v>0.1191</v>
      </c>
      <c r="J15" s="62">
        <v>0.1168</v>
      </c>
      <c r="K15" s="62">
        <v>0.23369999999999999</v>
      </c>
      <c r="L15" s="62">
        <v>0.2218</v>
      </c>
      <c r="M15" s="62">
        <v>1.2597</v>
      </c>
      <c r="N15" s="62">
        <v>1.1788000000000001</v>
      </c>
      <c r="O15" s="62">
        <v>2.8740000000000001</v>
      </c>
      <c r="P15" s="62">
        <v>2.8620999999999999</v>
      </c>
      <c r="Q15" s="62">
        <v>2.8445</v>
      </c>
      <c r="R15" s="62">
        <v>2.8226</v>
      </c>
      <c r="S15" s="62">
        <v>0.4536</v>
      </c>
      <c r="T15" s="62">
        <v>0.42849999999999999</v>
      </c>
      <c r="U15" s="62">
        <v>0.4703</v>
      </c>
      <c r="V15" s="62">
        <v>0.443</v>
      </c>
      <c r="W15" s="62">
        <v>0.52180000000000004</v>
      </c>
      <c r="X15" s="62">
        <v>0.50680000000000003</v>
      </c>
      <c r="Y15" s="74">
        <v>1.6803999999999999</v>
      </c>
    </row>
    <row r="16" spans="1:25" ht="15" customHeight="1" x14ac:dyDescent="0.2">
      <c r="A16" s="60" t="s">
        <v>13</v>
      </c>
      <c r="B16" s="62">
        <v>0.4632</v>
      </c>
      <c r="C16" s="62">
        <v>0.44790000000000002</v>
      </c>
      <c r="D16" s="62">
        <v>0.18709999999999999</v>
      </c>
      <c r="E16" s="62">
        <v>0.182</v>
      </c>
      <c r="F16" s="62">
        <v>0.1226</v>
      </c>
      <c r="G16" s="62">
        <v>0.127</v>
      </c>
      <c r="H16" s="62">
        <v>0.18210000000000001</v>
      </c>
      <c r="I16" s="62">
        <v>0.18759999999999999</v>
      </c>
      <c r="J16" s="62">
        <v>2.6459999999999999</v>
      </c>
      <c r="K16" s="62">
        <v>2.5903</v>
      </c>
      <c r="L16" s="62">
        <v>0.2177</v>
      </c>
      <c r="M16" s="62">
        <v>0.20380000000000001</v>
      </c>
      <c r="N16" s="62">
        <v>2.2690999999999999</v>
      </c>
      <c r="O16" s="62">
        <v>2.1392000000000002</v>
      </c>
      <c r="P16" s="62">
        <v>0.24030000000000001</v>
      </c>
      <c r="Q16" s="62">
        <v>0.24429999999999999</v>
      </c>
      <c r="R16" s="62">
        <v>0.26550000000000001</v>
      </c>
      <c r="S16" s="62">
        <v>0.2457</v>
      </c>
      <c r="T16" s="62">
        <v>2.1555</v>
      </c>
      <c r="U16" s="62">
        <v>2.0983000000000001</v>
      </c>
      <c r="V16" s="62">
        <v>0.91690000000000005</v>
      </c>
      <c r="W16" s="62">
        <v>0.87860000000000005</v>
      </c>
      <c r="X16" s="62">
        <v>0.63439999999999996</v>
      </c>
      <c r="Y16" s="62">
        <v>0.65249999999999997</v>
      </c>
    </row>
    <row r="17" spans="1:25" ht="15" customHeight="1" x14ac:dyDescent="0.2">
      <c r="A17" s="60" t="s">
        <v>14</v>
      </c>
      <c r="B17" s="74">
        <v>1.4126000000000001</v>
      </c>
      <c r="C17" s="62">
        <v>1.6686000000000001</v>
      </c>
      <c r="D17" s="62">
        <v>1.5364</v>
      </c>
      <c r="E17" s="62">
        <v>2.8452999999999999</v>
      </c>
      <c r="F17" s="62">
        <v>2.8559000000000001</v>
      </c>
      <c r="G17" s="62">
        <v>2.5996000000000001</v>
      </c>
      <c r="H17" s="62">
        <v>2.7054</v>
      </c>
      <c r="I17" s="62">
        <v>2.0150000000000001</v>
      </c>
      <c r="J17" s="62">
        <v>2.1027</v>
      </c>
      <c r="K17" s="62">
        <v>0.11609999999999999</v>
      </c>
      <c r="L17" s="62">
        <v>0.1167</v>
      </c>
      <c r="M17" s="62">
        <v>0.11559999999999999</v>
      </c>
      <c r="N17" s="62">
        <v>0.1159</v>
      </c>
      <c r="O17" s="62">
        <v>0.1537</v>
      </c>
      <c r="P17" s="62">
        <v>0.16270000000000001</v>
      </c>
      <c r="Q17" s="62">
        <v>0.16930000000000001</v>
      </c>
      <c r="R17" s="62">
        <v>0.17050000000000001</v>
      </c>
      <c r="S17" s="62">
        <v>0.55910000000000004</v>
      </c>
      <c r="T17" s="62">
        <v>0.53990000000000005</v>
      </c>
      <c r="U17" s="62">
        <v>0.23169999999999999</v>
      </c>
      <c r="V17" s="62">
        <v>0.2286</v>
      </c>
      <c r="W17" s="62">
        <v>2.1244999999999998</v>
      </c>
      <c r="X17" s="62">
        <v>2.1097000000000001</v>
      </c>
      <c r="Y17" s="74">
        <v>1.3964000000000001</v>
      </c>
    </row>
    <row r="18" spans="1:25" ht="15" customHeight="1" x14ac:dyDescent="0.2">
      <c r="A18" s="60" t="s">
        <v>15</v>
      </c>
      <c r="B18" s="62">
        <v>0.4173</v>
      </c>
      <c r="C18" s="62">
        <v>0.39410000000000001</v>
      </c>
      <c r="D18" s="62">
        <v>0.46510000000000001</v>
      </c>
      <c r="E18" s="62">
        <v>0.45639999999999997</v>
      </c>
      <c r="F18" s="62">
        <v>1.1538999999999999</v>
      </c>
      <c r="G18" s="62">
        <v>1.0671999999999999</v>
      </c>
      <c r="H18" s="62">
        <v>0.26029999999999998</v>
      </c>
      <c r="I18" s="62">
        <v>0.25059999999999999</v>
      </c>
      <c r="J18" s="62">
        <v>0.41860000000000003</v>
      </c>
      <c r="K18" s="62">
        <v>0.37619999999999998</v>
      </c>
      <c r="L18" s="62">
        <v>0.1201</v>
      </c>
      <c r="M18" s="62">
        <v>0.1169</v>
      </c>
      <c r="N18" s="62">
        <v>2.2101999999999999</v>
      </c>
      <c r="O18" s="62">
        <v>2.0823</v>
      </c>
      <c r="P18" s="62">
        <v>2.0318000000000001</v>
      </c>
      <c r="Q18" s="62">
        <v>1.9823</v>
      </c>
      <c r="R18" s="62">
        <v>1.4988999999999999</v>
      </c>
      <c r="S18" s="62">
        <v>1.4073</v>
      </c>
      <c r="T18" s="62">
        <v>0.19550000000000001</v>
      </c>
      <c r="U18" s="62">
        <v>0.1918</v>
      </c>
      <c r="V18" s="62">
        <v>2.8348</v>
      </c>
      <c r="W18" s="62">
        <v>2.7822</v>
      </c>
      <c r="X18" s="62">
        <v>0.19550000000000001</v>
      </c>
      <c r="Y18" s="62">
        <v>0.192</v>
      </c>
    </row>
    <row r="19" spans="1:25" ht="15" customHeight="1" x14ac:dyDescent="0.2">
      <c r="A19" s="60" t="s">
        <v>16</v>
      </c>
      <c r="B19" s="74">
        <v>0.63190000000000002</v>
      </c>
      <c r="C19" s="62">
        <v>0.16869999999999999</v>
      </c>
      <c r="D19" s="62">
        <v>0.1799</v>
      </c>
      <c r="E19" s="62">
        <v>0.2359</v>
      </c>
      <c r="F19" s="62">
        <v>0.2457</v>
      </c>
      <c r="G19" s="62">
        <v>0.1042</v>
      </c>
      <c r="H19" s="62">
        <v>0.1041</v>
      </c>
      <c r="I19" s="62">
        <v>0.1226</v>
      </c>
      <c r="J19" s="62">
        <v>0.12590000000000001</v>
      </c>
      <c r="K19" s="62">
        <v>9.6600000000000005E-2</v>
      </c>
      <c r="L19" s="62">
        <v>9.2200000000000004E-2</v>
      </c>
      <c r="M19" s="62">
        <v>9.0999999999999998E-2</v>
      </c>
      <c r="N19" s="62">
        <v>0.1017</v>
      </c>
      <c r="O19" s="62">
        <v>9.6799999999999997E-2</v>
      </c>
      <c r="P19" s="62">
        <v>0.1066</v>
      </c>
      <c r="Q19" s="62">
        <v>0.223</v>
      </c>
      <c r="R19" s="62">
        <v>0.23549999999999999</v>
      </c>
      <c r="S19" s="62">
        <v>0.67530000000000001</v>
      </c>
      <c r="T19" s="62">
        <v>0.64649999999999996</v>
      </c>
      <c r="U19" s="62">
        <v>2.8412000000000002</v>
      </c>
      <c r="V19" s="62">
        <v>2.7637999999999998</v>
      </c>
      <c r="W19" s="62">
        <v>0.13389999999999999</v>
      </c>
      <c r="X19" s="62">
        <v>0.13519999999999999</v>
      </c>
      <c r="Y19" s="74">
        <v>0.64190000000000003</v>
      </c>
    </row>
    <row r="20" spans="1:25" ht="15" customHeight="1" x14ac:dyDescent="0.2">
      <c r="A20" s="60" t="s">
        <v>17</v>
      </c>
      <c r="B20" s="62">
        <v>1.4629000000000001</v>
      </c>
      <c r="C20" s="62">
        <v>1.3365</v>
      </c>
      <c r="D20" s="62">
        <v>0.71309999999999996</v>
      </c>
      <c r="E20" s="62">
        <v>0.66900000000000004</v>
      </c>
      <c r="F20" s="62">
        <v>0.85319999999999996</v>
      </c>
      <c r="G20" s="62">
        <v>0.79110000000000003</v>
      </c>
      <c r="H20" s="62">
        <v>0.16719999999999999</v>
      </c>
      <c r="I20" s="62">
        <v>0.16619999999999999</v>
      </c>
      <c r="J20" s="62">
        <v>0.46779999999999999</v>
      </c>
      <c r="K20" s="62">
        <v>0.43180000000000002</v>
      </c>
      <c r="L20" s="62">
        <v>1.6578999999999999</v>
      </c>
      <c r="M20" s="62">
        <v>1.5548</v>
      </c>
      <c r="N20" s="62">
        <v>0.64339999999999997</v>
      </c>
      <c r="O20" s="62">
        <v>0.62690000000000001</v>
      </c>
      <c r="P20" s="62">
        <v>0.73129999999999995</v>
      </c>
      <c r="Q20" s="62">
        <v>0.69499999999999995</v>
      </c>
      <c r="R20" s="62">
        <v>0.22600000000000001</v>
      </c>
      <c r="S20" s="62">
        <v>0.20119999999999999</v>
      </c>
      <c r="T20" s="62">
        <v>2.6821000000000002</v>
      </c>
      <c r="U20" s="62">
        <v>2.6516999999999999</v>
      </c>
      <c r="V20" s="62">
        <v>0.95569999999999999</v>
      </c>
      <c r="W20" s="62">
        <v>0.86040000000000005</v>
      </c>
      <c r="X20" s="62">
        <v>1.2806999999999999</v>
      </c>
      <c r="Y20" s="62">
        <v>1.1981999999999999</v>
      </c>
    </row>
    <row r="21" spans="1:25" ht="15" customHeight="1" x14ac:dyDescent="0.2">
      <c r="A21" s="60" t="s">
        <v>18</v>
      </c>
      <c r="B21" s="74">
        <v>0.31719999999999998</v>
      </c>
      <c r="C21" s="62">
        <v>0.34599999999999997</v>
      </c>
      <c r="D21" s="62">
        <v>0.33910000000000001</v>
      </c>
      <c r="E21" s="62">
        <v>0.13550000000000001</v>
      </c>
      <c r="F21" s="62">
        <v>0.1399</v>
      </c>
      <c r="G21" s="62">
        <v>0.11509999999999999</v>
      </c>
      <c r="H21" s="62">
        <v>0.1096</v>
      </c>
      <c r="I21" s="62">
        <v>0.14099999999999999</v>
      </c>
      <c r="J21" s="62">
        <v>0.15040000000000001</v>
      </c>
      <c r="K21" s="62">
        <v>0.16969999999999999</v>
      </c>
      <c r="L21" s="62">
        <v>0.1696</v>
      </c>
      <c r="M21" s="62">
        <v>2.5602</v>
      </c>
      <c r="N21" s="62">
        <v>2.5127999999999999</v>
      </c>
      <c r="O21" s="62">
        <v>0.20619999999999999</v>
      </c>
      <c r="P21" s="62">
        <v>0.19969999999999999</v>
      </c>
      <c r="Q21" s="62">
        <v>0.34520000000000001</v>
      </c>
      <c r="R21" s="62">
        <v>0.35749999999999998</v>
      </c>
      <c r="S21" s="62">
        <v>0.38640000000000002</v>
      </c>
      <c r="T21" s="62">
        <v>0.38450000000000001</v>
      </c>
      <c r="U21" s="62">
        <v>0.52510000000000001</v>
      </c>
      <c r="V21" s="62">
        <v>0.51429999999999998</v>
      </c>
      <c r="W21" s="62">
        <v>0.1171</v>
      </c>
      <c r="X21" s="62">
        <v>0.12520000000000001</v>
      </c>
      <c r="Y21" s="74">
        <v>0.34620000000000001</v>
      </c>
    </row>
    <row r="22" spans="1:25" ht="15" customHeight="1" x14ac:dyDescent="0.2">
      <c r="A22" s="60" t="s">
        <v>19</v>
      </c>
      <c r="B22" s="62">
        <v>0.39810000000000001</v>
      </c>
      <c r="C22" s="62">
        <v>0.35199999999999998</v>
      </c>
      <c r="D22" s="62">
        <v>0.72060000000000002</v>
      </c>
      <c r="E22" s="62">
        <v>0.66769999999999996</v>
      </c>
      <c r="F22" s="62">
        <v>0.66020000000000001</v>
      </c>
      <c r="G22" s="62">
        <v>0.61329999999999996</v>
      </c>
      <c r="H22" s="62">
        <v>1.7771999999999999</v>
      </c>
      <c r="I22" s="62">
        <v>1.5883</v>
      </c>
      <c r="J22" s="62">
        <v>0.9597</v>
      </c>
      <c r="K22" s="62">
        <v>0.90769999999999995</v>
      </c>
      <c r="L22" s="62">
        <v>0.70169999999999999</v>
      </c>
      <c r="M22" s="62">
        <v>0.67220000000000002</v>
      </c>
      <c r="N22" s="62">
        <v>0.66790000000000005</v>
      </c>
      <c r="O22" s="62">
        <v>0.64849999999999997</v>
      </c>
      <c r="P22" s="62">
        <v>2.6930000000000001</v>
      </c>
      <c r="Q22" s="62">
        <v>2.6255000000000002</v>
      </c>
      <c r="R22" s="62">
        <v>0.41039999999999999</v>
      </c>
      <c r="S22" s="62">
        <v>0.39069999999999999</v>
      </c>
      <c r="T22" s="62">
        <v>0.46689999999999998</v>
      </c>
      <c r="U22" s="62">
        <v>0.4531</v>
      </c>
      <c r="V22" s="62">
        <v>0.2344</v>
      </c>
      <c r="W22" s="62">
        <v>0.22320000000000001</v>
      </c>
      <c r="X22" s="62">
        <v>0.2238</v>
      </c>
      <c r="Y22" s="62">
        <v>0.217</v>
      </c>
    </row>
    <row r="23" spans="1:25" ht="15" customHeight="1" x14ac:dyDescent="0.2">
      <c r="A23" s="60" t="s">
        <v>20</v>
      </c>
      <c r="B23" s="74">
        <v>0.16839999999999999</v>
      </c>
      <c r="C23" s="62">
        <v>0.12330000000000001</v>
      </c>
      <c r="D23" s="62">
        <v>0.13039999999999999</v>
      </c>
      <c r="E23" s="62">
        <v>0.1145</v>
      </c>
      <c r="F23" s="62">
        <v>0.1177</v>
      </c>
      <c r="G23" s="62">
        <v>0.1003</v>
      </c>
      <c r="H23" s="62">
        <v>0.1053</v>
      </c>
      <c r="I23" s="62">
        <v>2.1475</v>
      </c>
      <c r="J23" s="62">
        <v>2.1970999999999998</v>
      </c>
      <c r="K23" s="62">
        <v>0.2545</v>
      </c>
      <c r="L23" s="62">
        <v>0.24940000000000001</v>
      </c>
      <c r="M23" s="62">
        <v>1.9523999999999999</v>
      </c>
      <c r="N23" s="62">
        <v>1.8587</v>
      </c>
      <c r="O23" s="62">
        <v>0.22939999999999999</v>
      </c>
      <c r="P23" s="62">
        <v>0.21529999999999999</v>
      </c>
      <c r="Q23" s="62">
        <v>2.8180999999999998</v>
      </c>
      <c r="R23" s="62">
        <v>2.8914</v>
      </c>
      <c r="S23" s="62">
        <v>2.8576000000000001</v>
      </c>
      <c r="T23" s="62">
        <v>2.859</v>
      </c>
      <c r="U23" s="62">
        <v>2.8605</v>
      </c>
      <c r="V23" s="62">
        <v>2.8231999999999999</v>
      </c>
      <c r="W23" s="62">
        <v>2.863</v>
      </c>
      <c r="X23" s="62">
        <v>2.8267000000000002</v>
      </c>
      <c r="Y23" s="74">
        <v>0.18840000000000001</v>
      </c>
    </row>
    <row r="24" spans="1:25" ht="15" customHeight="1" x14ac:dyDescent="0.2">
      <c r="A24" s="60" t="s">
        <v>21</v>
      </c>
      <c r="B24" s="62">
        <v>1.9965999999999999</v>
      </c>
      <c r="C24" s="62">
        <v>1.7190000000000001</v>
      </c>
      <c r="D24" s="62">
        <v>1.2565</v>
      </c>
      <c r="E24" s="62">
        <v>1.0587</v>
      </c>
      <c r="F24" s="62">
        <v>2.2019000000000002</v>
      </c>
      <c r="G24" s="62">
        <v>1.9390000000000001</v>
      </c>
      <c r="H24" s="62">
        <v>2.371</v>
      </c>
      <c r="I24" s="62">
        <v>2.0836999999999999</v>
      </c>
      <c r="J24" s="62">
        <v>0.30199999999999999</v>
      </c>
      <c r="K24" s="62">
        <v>0.25219999999999998</v>
      </c>
      <c r="L24" s="62">
        <v>2.1141999999999999</v>
      </c>
      <c r="M24" s="62">
        <v>1.8935999999999999</v>
      </c>
      <c r="N24" s="62">
        <v>0.45469999999999999</v>
      </c>
      <c r="O24" s="62">
        <v>0.3866</v>
      </c>
      <c r="P24" s="62">
        <v>2.4527000000000001</v>
      </c>
      <c r="Q24" s="62">
        <v>2.2805</v>
      </c>
      <c r="R24" s="62">
        <v>2.7961999999999998</v>
      </c>
      <c r="S24" s="62">
        <v>2.7582</v>
      </c>
      <c r="T24" s="62">
        <v>1.4282999999999999</v>
      </c>
      <c r="U24" s="62">
        <v>1.2814000000000001</v>
      </c>
      <c r="V24" s="62">
        <v>0.26650000000000001</v>
      </c>
      <c r="W24" s="62">
        <v>0.2243</v>
      </c>
      <c r="X24" s="62">
        <v>0.16719999999999999</v>
      </c>
      <c r="Y24" s="62">
        <v>0.1666</v>
      </c>
    </row>
    <row r="25" spans="1:25" ht="15" customHeight="1" x14ac:dyDescent="0.2">
      <c r="A25" s="60" t="s">
        <v>22</v>
      </c>
      <c r="B25" s="74">
        <v>5.11E-2</v>
      </c>
      <c r="C25" s="62">
        <v>2.4544999999999999</v>
      </c>
      <c r="D25" s="62">
        <v>2.3363999999999998</v>
      </c>
      <c r="E25" s="62">
        <v>0.75770000000000004</v>
      </c>
      <c r="F25" s="62">
        <v>0.68110000000000004</v>
      </c>
      <c r="G25" s="62">
        <v>0.55740000000000001</v>
      </c>
      <c r="H25" s="62">
        <v>0.51880000000000004</v>
      </c>
      <c r="I25" s="62">
        <v>0.13100000000000001</v>
      </c>
      <c r="J25" s="62">
        <v>0.12790000000000001</v>
      </c>
      <c r="K25" s="62">
        <v>2.8523999999999998</v>
      </c>
      <c r="L25" s="62">
        <v>2.8203</v>
      </c>
      <c r="M25" s="62">
        <v>2.8250000000000002</v>
      </c>
      <c r="N25" s="62">
        <v>2.8292999999999999</v>
      </c>
      <c r="O25" s="62">
        <v>2.8048999999999999</v>
      </c>
      <c r="P25" s="62">
        <v>2.7919</v>
      </c>
      <c r="Q25" s="62">
        <v>0.94350000000000001</v>
      </c>
      <c r="R25" s="62">
        <v>0.89500000000000002</v>
      </c>
      <c r="S25" s="62">
        <v>2.8340000000000001</v>
      </c>
      <c r="T25" s="62">
        <v>2.8066</v>
      </c>
      <c r="U25" s="62">
        <v>1.0723</v>
      </c>
      <c r="V25" s="62">
        <v>1.0004999999999999</v>
      </c>
      <c r="W25" s="62">
        <v>2.3067000000000002</v>
      </c>
      <c r="X25" s="62">
        <v>2.1450999999999998</v>
      </c>
      <c r="Y25" s="74">
        <v>7.3599999999999999E-2</v>
      </c>
    </row>
    <row r="26" spans="1:25" ht="15" customHeight="1" x14ac:dyDescent="0.2">
      <c r="A26" s="60" t="s">
        <v>23</v>
      </c>
      <c r="B26" s="62">
        <v>0.43509999999999999</v>
      </c>
      <c r="C26" s="62">
        <v>0.3906</v>
      </c>
      <c r="D26" s="62">
        <v>0.34189999999999998</v>
      </c>
      <c r="E26" s="62">
        <v>0.30159999999999998</v>
      </c>
      <c r="F26" s="62">
        <v>1.0738000000000001</v>
      </c>
      <c r="G26" s="62">
        <v>0.96389999999999998</v>
      </c>
      <c r="H26" s="62">
        <v>0.86180000000000001</v>
      </c>
      <c r="I26" s="62">
        <v>0.76919999999999999</v>
      </c>
      <c r="J26" s="62">
        <v>0.80959999999999999</v>
      </c>
      <c r="K26" s="62">
        <v>0.6925</v>
      </c>
      <c r="L26" s="62">
        <v>0.58199999999999996</v>
      </c>
      <c r="M26" s="62">
        <v>0.51870000000000005</v>
      </c>
      <c r="N26" s="62">
        <v>2.3963999999999999</v>
      </c>
      <c r="O26" s="62">
        <v>2.1459999999999999</v>
      </c>
      <c r="P26" s="62">
        <v>1.8559000000000001</v>
      </c>
      <c r="Q26" s="62">
        <v>1.6639999999999999</v>
      </c>
      <c r="R26" s="62">
        <v>1.1698</v>
      </c>
      <c r="S26" s="62">
        <v>1.0388999999999999</v>
      </c>
      <c r="T26" s="62">
        <v>0.46589999999999998</v>
      </c>
      <c r="U26" s="62">
        <v>0.41699999999999998</v>
      </c>
      <c r="V26" s="62">
        <v>3.0089000000000001</v>
      </c>
      <c r="W26" s="62">
        <v>3.0657000000000001</v>
      </c>
      <c r="X26" s="62">
        <v>1.1881999999999999</v>
      </c>
      <c r="Y26" s="62">
        <v>1.0750999999999999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2.67815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2.3208000000000002</v>
      </c>
      <c r="R51" t="s">
        <v>319</v>
      </c>
      <c r="S51">
        <v>0.98471174846268694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1.7844</v>
      </c>
      <c r="R52" t="s">
        <v>320</v>
      </c>
      <c r="S52">
        <v>0.96965722756044215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1.4045000000000001</v>
      </c>
      <c r="R53" t="s">
        <v>321</v>
      </c>
      <c r="S53">
        <v>0.96358867307253049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0.63690000000000002</v>
      </c>
      <c r="R54" t="s">
        <v>322</v>
      </c>
      <c r="S54">
        <v>0.18784153418307456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0.33169999999999999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0.1784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5.6378853051787443</v>
      </c>
      <c r="U59">
        <v>5.6378853051787443</v>
      </c>
      <c r="V59">
        <v>159.78388749610471</v>
      </c>
      <c r="W59">
        <v>5.5053146899080359E-5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0.17642220982125581</v>
      </c>
      <c r="U60">
        <v>3.5284441964251165E-2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5.8143075150000003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0.15003115942028966</v>
      </c>
      <c r="T64">
        <v>0.11750300230729732</v>
      </c>
      <c r="U64">
        <v>1.2768283062923256</v>
      </c>
      <c r="V64">
        <v>0.25774479076393136</v>
      </c>
      <c r="W64">
        <v>-0.15201992394358083</v>
      </c>
      <c r="X64">
        <v>0.45208224278416015</v>
      </c>
      <c r="Y64">
        <v>-0.15201992394358083</v>
      </c>
      <c r="Z64">
        <v>0.45208224278416015</v>
      </c>
    </row>
    <row r="65" spans="18:26" ht="15" customHeight="1" thickBot="1" x14ac:dyDescent="0.25">
      <c r="R65" s="15" t="s">
        <v>340</v>
      </c>
      <c r="S65" s="15">
        <v>1.3807719806763291E-2</v>
      </c>
      <c r="T65" s="15">
        <v>1.0923340558695214E-3</v>
      </c>
      <c r="U65" s="15">
        <v>12.64056515730625</v>
      </c>
      <c r="V65" s="15">
        <v>5.5053146899080359E-5</v>
      </c>
      <c r="W65" s="15">
        <v>1.0999785724298156E-2</v>
      </c>
      <c r="X65" s="15">
        <v>1.6615653889228428E-2</v>
      </c>
      <c r="Y65" s="15">
        <v>1.0999785724298156E-2</v>
      </c>
      <c r="Z65" s="15">
        <v>1.6615653889228428E-2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A3F80-1F42-41D2-B0A4-04F117C501F3}">
  <dimension ref="A1:Z68"/>
  <sheetViews>
    <sheetView topLeftCell="A4" workbookViewId="0">
      <selection activeCell="B49" sqref="B49:D56"/>
    </sheetView>
  </sheetViews>
  <sheetFormatPr defaultColWidth="9.140625" defaultRowHeight="15" customHeight="1" x14ac:dyDescent="0.2"/>
  <cols>
    <col min="1" max="1" width="22.855468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5568</v>
      </c>
    </row>
    <row r="3" spans="1:25" ht="15" customHeight="1" x14ac:dyDescent="0.2">
      <c r="A3" s="60" t="s">
        <v>5569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2.7627000000000002</v>
      </c>
      <c r="C11" s="62">
        <v>2.9409000000000001</v>
      </c>
      <c r="D11" s="62">
        <v>2.9049999999999998</v>
      </c>
      <c r="E11" s="62">
        <v>0.7268</v>
      </c>
      <c r="F11" s="62">
        <v>0.59379999999999999</v>
      </c>
      <c r="G11" s="62">
        <v>0.26750000000000002</v>
      </c>
      <c r="H11" s="62">
        <v>0.2382</v>
      </c>
      <c r="I11" s="62">
        <v>1.5671999999999999</v>
      </c>
      <c r="J11" s="62">
        <v>1.4197</v>
      </c>
      <c r="K11" s="62">
        <v>2.9224999999999999</v>
      </c>
      <c r="L11" s="62">
        <v>2.8595000000000002</v>
      </c>
      <c r="M11" s="62">
        <v>2.8959999999999999</v>
      </c>
      <c r="N11" s="62">
        <v>2.8887</v>
      </c>
      <c r="O11" s="62">
        <v>2.8864000000000001</v>
      </c>
      <c r="P11" s="62">
        <v>2.9131999999999998</v>
      </c>
      <c r="Q11" s="62">
        <v>2.7629999999999999</v>
      </c>
      <c r="R11" s="62">
        <v>2.7669999999999999</v>
      </c>
      <c r="S11" s="62">
        <v>0.86360000000000003</v>
      </c>
      <c r="T11" s="62">
        <v>0.73829999999999996</v>
      </c>
      <c r="U11" s="62">
        <v>2.5297999999999998</v>
      </c>
      <c r="V11" s="62">
        <v>2.4176000000000002</v>
      </c>
      <c r="W11" s="62">
        <v>2.8420999999999998</v>
      </c>
      <c r="X11" s="62">
        <v>2.8167</v>
      </c>
      <c r="Y11" s="74">
        <v>2.4157999999999999</v>
      </c>
    </row>
    <row r="12" spans="1:25" ht="15" customHeight="1" x14ac:dyDescent="0.2">
      <c r="A12" s="60" t="s">
        <v>9</v>
      </c>
      <c r="B12" s="62">
        <v>0.31240000000000001</v>
      </c>
      <c r="C12" s="62">
        <v>0.2656</v>
      </c>
      <c r="D12" s="62">
        <v>2.7602000000000002</v>
      </c>
      <c r="E12" s="62">
        <v>2.7713999999999999</v>
      </c>
      <c r="F12" s="62">
        <v>0.2198</v>
      </c>
      <c r="G12" s="62">
        <v>0.19450000000000001</v>
      </c>
      <c r="H12" s="62">
        <v>0.87319999999999998</v>
      </c>
      <c r="I12" s="62">
        <v>0.77329999999999999</v>
      </c>
      <c r="J12" s="62">
        <v>0.77249999999999996</v>
      </c>
      <c r="K12" s="62">
        <v>0.71519999999999995</v>
      </c>
      <c r="L12" s="62">
        <v>0.1822</v>
      </c>
      <c r="M12" s="62">
        <v>0.1734</v>
      </c>
      <c r="N12" s="62">
        <v>0.63480000000000003</v>
      </c>
      <c r="O12" s="62">
        <v>0.56589999999999996</v>
      </c>
      <c r="P12" s="62">
        <v>0.88829999999999998</v>
      </c>
      <c r="Q12" s="62">
        <v>0.79659999999999997</v>
      </c>
      <c r="R12" s="62">
        <v>2.6114000000000002</v>
      </c>
      <c r="S12" s="62">
        <v>2.4823</v>
      </c>
      <c r="T12" s="62">
        <v>1.7239</v>
      </c>
      <c r="U12" s="62">
        <v>1.4706999999999999</v>
      </c>
      <c r="V12" s="62">
        <v>0.4854</v>
      </c>
      <c r="W12" s="62">
        <v>0.44440000000000002</v>
      </c>
      <c r="X12" s="62">
        <v>0.32140000000000002</v>
      </c>
      <c r="Y12" s="62">
        <v>0.31369999999999998</v>
      </c>
    </row>
    <row r="13" spans="1:25" ht="15" customHeight="1" x14ac:dyDescent="0.2">
      <c r="A13" s="60" t="s">
        <v>10</v>
      </c>
      <c r="B13" s="74">
        <v>2.4133</v>
      </c>
      <c r="C13" s="62">
        <v>8.5199999999999998E-2</v>
      </c>
      <c r="D13" s="62">
        <v>8.1299999999999997E-2</v>
      </c>
      <c r="E13" s="62">
        <v>2.8683999999999998</v>
      </c>
      <c r="F13" s="62">
        <v>2.8022</v>
      </c>
      <c r="G13" s="62">
        <v>2.7989999999999999</v>
      </c>
      <c r="H13" s="62">
        <v>2.7056</v>
      </c>
      <c r="I13" s="62">
        <v>1.3322000000000001</v>
      </c>
      <c r="J13" s="62">
        <v>1.3131999999999999</v>
      </c>
      <c r="K13" s="62">
        <v>2.6787000000000001</v>
      </c>
      <c r="L13" s="62">
        <v>2.6720000000000002</v>
      </c>
      <c r="M13" s="62">
        <v>0.4052</v>
      </c>
      <c r="N13" s="62">
        <v>0.3785</v>
      </c>
      <c r="O13" s="62">
        <v>1.7922</v>
      </c>
      <c r="P13" s="62">
        <v>1.6734</v>
      </c>
      <c r="Q13" s="62">
        <v>2.8374999999999999</v>
      </c>
      <c r="R13" s="62">
        <v>2.8205</v>
      </c>
      <c r="S13" s="62">
        <v>0.30399999999999999</v>
      </c>
      <c r="T13" s="62">
        <v>0.27879999999999999</v>
      </c>
      <c r="U13" s="62">
        <v>1.3828</v>
      </c>
      <c r="V13" s="62">
        <v>1.1657</v>
      </c>
      <c r="W13" s="62">
        <v>1.0680000000000001</v>
      </c>
      <c r="X13" s="62">
        <v>0.92869999999999997</v>
      </c>
      <c r="Y13" s="74">
        <v>2.0691999999999999</v>
      </c>
    </row>
    <row r="14" spans="1:25" ht="15" customHeight="1" x14ac:dyDescent="0.2">
      <c r="A14" s="60" t="s">
        <v>11</v>
      </c>
      <c r="B14" s="62">
        <v>0.28739999999999999</v>
      </c>
      <c r="C14" s="62">
        <v>0.27110000000000001</v>
      </c>
      <c r="D14" s="62">
        <v>0.2135</v>
      </c>
      <c r="E14" s="62">
        <v>0.20619999999999999</v>
      </c>
      <c r="F14" s="62">
        <v>0.30740000000000001</v>
      </c>
      <c r="G14" s="62">
        <v>0.3009</v>
      </c>
      <c r="H14" s="62">
        <v>0.44929999999999998</v>
      </c>
      <c r="I14" s="62">
        <v>0.42159999999999997</v>
      </c>
      <c r="J14" s="62">
        <v>1.8955</v>
      </c>
      <c r="K14" s="62">
        <v>1.8077000000000001</v>
      </c>
      <c r="L14" s="62">
        <v>0.4269</v>
      </c>
      <c r="M14" s="62">
        <v>0.40410000000000001</v>
      </c>
      <c r="N14" s="62">
        <v>0.54810000000000003</v>
      </c>
      <c r="O14" s="62">
        <v>0.48670000000000002</v>
      </c>
      <c r="P14" s="62">
        <v>0.22650000000000001</v>
      </c>
      <c r="Q14" s="62">
        <v>0.22059999999999999</v>
      </c>
      <c r="R14" s="62">
        <v>0.98709999999999998</v>
      </c>
      <c r="S14" s="62">
        <v>0.93300000000000005</v>
      </c>
      <c r="T14" s="62">
        <v>1.0846</v>
      </c>
      <c r="U14" s="62">
        <v>1.0550999999999999</v>
      </c>
      <c r="V14" s="62">
        <v>2.4260000000000002</v>
      </c>
      <c r="W14" s="62">
        <v>2.2894000000000001</v>
      </c>
      <c r="X14" s="62">
        <v>0.46810000000000002</v>
      </c>
      <c r="Y14" s="62">
        <v>0.42130000000000001</v>
      </c>
    </row>
    <row r="15" spans="1:25" ht="15" customHeight="1" x14ac:dyDescent="0.2">
      <c r="A15" s="60" t="s">
        <v>12</v>
      </c>
      <c r="B15" s="74">
        <v>1.8122</v>
      </c>
      <c r="C15" s="62">
        <v>1.8895999999999999</v>
      </c>
      <c r="D15" s="62">
        <v>1.7521</v>
      </c>
      <c r="E15" s="62">
        <v>0.48980000000000001</v>
      </c>
      <c r="F15" s="62">
        <v>0.48920000000000002</v>
      </c>
      <c r="G15" s="62">
        <v>0.86629999999999996</v>
      </c>
      <c r="H15" s="62">
        <v>0.80920000000000003</v>
      </c>
      <c r="I15" s="62">
        <v>2.9064999999999999</v>
      </c>
      <c r="J15" s="62">
        <v>2.8698000000000001</v>
      </c>
      <c r="K15" s="62">
        <v>2.0034000000000001</v>
      </c>
      <c r="L15" s="62">
        <v>2.0470999999999999</v>
      </c>
      <c r="M15" s="62">
        <v>1.1027</v>
      </c>
      <c r="N15" s="62">
        <v>0.98440000000000005</v>
      </c>
      <c r="O15" s="62">
        <v>2.7984</v>
      </c>
      <c r="P15" s="62">
        <v>2.7641</v>
      </c>
      <c r="Q15" s="62">
        <v>0.25979999999999998</v>
      </c>
      <c r="R15" s="62">
        <v>0.2397</v>
      </c>
      <c r="S15" s="62">
        <v>2.9091</v>
      </c>
      <c r="T15" s="62">
        <v>2.8855</v>
      </c>
      <c r="U15" s="62">
        <v>0.3518</v>
      </c>
      <c r="V15" s="62">
        <v>0.31559999999999999</v>
      </c>
      <c r="W15" s="62">
        <v>2.8319999999999999</v>
      </c>
      <c r="X15" s="62">
        <v>2.8250000000000002</v>
      </c>
      <c r="Y15" s="74">
        <v>1.6048</v>
      </c>
    </row>
    <row r="16" spans="1:25" ht="15" customHeight="1" x14ac:dyDescent="0.2">
      <c r="A16" s="60" t="s">
        <v>13</v>
      </c>
      <c r="B16" s="62">
        <v>0.23760000000000001</v>
      </c>
      <c r="C16" s="62">
        <v>0.23699999999999999</v>
      </c>
      <c r="D16" s="62">
        <v>1.3508</v>
      </c>
      <c r="E16" s="62">
        <v>1.2767999999999999</v>
      </c>
      <c r="F16" s="62">
        <v>2.1435</v>
      </c>
      <c r="G16" s="62">
        <v>1.9453</v>
      </c>
      <c r="H16" s="62">
        <v>1.2619</v>
      </c>
      <c r="I16" s="62">
        <v>1.1795</v>
      </c>
      <c r="J16" s="62">
        <v>0.30209999999999998</v>
      </c>
      <c r="K16" s="62">
        <v>0.28060000000000002</v>
      </c>
      <c r="L16" s="62">
        <v>0.25380000000000003</v>
      </c>
      <c r="M16" s="62">
        <v>0.24379999999999999</v>
      </c>
      <c r="N16" s="62">
        <v>0.57840000000000003</v>
      </c>
      <c r="O16" s="62">
        <v>0.50960000000000005</v>
      </c>
      <c r="P16" s="62">
        <v>1.7661</v>
      </c>
      <c r="Q16" s="62">
        <v>1.7364999999999999</v>
      </c>
      <c r="R16" s="62">
        <v>0.48499999999999999</v>
      </c>
      <c r="S16" s="62">
        <v>0.45610000000000001</v>
      </c>
      <c r="T16" s="62">
        <v>0.32700000000000001</v>
      </c>
      <c r="U16" s="62">
        <v>0.313</v>
      </c>
      <c r="V16" s="62">
        <v>0.28799999999999998</v>
      </c>
      <c r="W16" s="62">
        <v>0.27789999999999998</v>
      </c>
      <c r="X16" s="62">
        <v>0.67869999999999997</v>
      </c>
      <c r="Y16" s="62">
        <v>0.61299999999999999</v>
      </c>
    </row>
    <row r="17" spans="1:25" ht="15" customHeight="1" x14ac:dyDescent="0.2">
      <c r="A17" s="60" t="s">
        <v>14</v>
      </c>
      <c r="B17" s="74">
        <v>1.4146000000000001</v>
      </c>
      <c r="C17" s="62">
        <v>1.8484</v>
      </c>
      <c r="D17" s="62">
        <v>1.8259000000000001</v>
      </c>
      <c r="E17" s="62">
        <v>0.44669999999999999</v>
      </c>
      <c r="F17" s="62">
        <v>0.4289</v>
      </c>
      <c r="G17" s="62">
        <v>0.22939999999999999</v>
      </c>
      <c r="H17" s="62">
        <v>0.2429</v>
      </c>
      <c r="I17" s="62">
        <v>0.26329999999999998</v>
      </c>
      <c r="J17" s="62">
        <v>0.27929999999999999</v>
      </c>
      <c r="K17" s="62">
        <v>0.60499999999999998</v>
      </c>
      <c r="L17" s="62">
        <v>0.6744</v>
      </c>
      <c r="M17" s="62">
        <v>0.36559999999999998</v>
      </c>
      <c r="N17" s="62">
        <v>0.373</v>
      </c>
      <c r="O17" s="62">
        <v>0.1943</v>
      </c>
      <c r="P17" s="62">
        <v>0.19040000000000001</v>
      </c>
      <c r="Q17" s="62">
        <v>0.31490000000000001</v>
      </c>
      <c r="R17" s="62">
        <v>0.31230000000000002</v>
      </c>
      <c r="S17" s="62">
        <v>0.28029999999999999</v>
      </c>
      <c r="T17" s="62">
        <v>0.27889999999999998</v>
      </c>
      <c r="U17" s="62">
        <v>2.8047</v>
      </c>
      <c r="V17" s="62">
        <v>2.7256</v>
      </c>
      <c r="W17" s="62">
        <v>1.2758</v>
      </c>
      <c r="X17" s="62">
        <v>1.1859999999999999</v>
      </c>
      <c r="Y17" s="74">
        <v>1.1821999999999999</v>
      </c>
    </row>
    <row r="18" spans="1:25" ht="15" customHeight="1" x14ac:dyDescent="0.2">
      <c r="A18" s="60" t="s">
        <v>15</v>
      </c>
      <c r="B18" s="62">
        <v>0.2918</v>
      </c>
      <c r="C18" s="62">
        <v>0.26800000000000002</v>
      </c>
      <c r="D18" s="62">
        <v>1.8087</v>
      </c>
      <c r="E18" s="62">
        <v>1.8299000000000001</v>
      </c>
      <c r="F18" s="62">
        <v>1.6335</v>
      </c>
      <c r="G18" s="62">
        <v>1.4339999999999999</v>
      </c>
      <c r="H18" s="62">
        <v>2.6263000000000001</v>
      </c>
      <c r="I18" s="62">
        <v>2.4645999999999999</v>
      </c>
      <c r="J18" s="62">
        <v>0.42659999999999998</v>
      </c>
      <c r="K18" s="62">
        <v>0.3866</v>
      </c>
      <c r="L18" s="62">
        <v>0.38219999999999998</v>
      </c>
      <c r="M18" s="62">
        <v>0.34660000000000002</v>
      </c>
      <c r="N18" s="62">
        <v>0.40810000000000002</v>
      </c>
      <c r="O18" s="62">
        <v>0.36599999999999999</v>
      </c>
      <c r="P18" s="62">
        <v>0.46350000000000002</v>
      </c>
      <c r="Q18" s="62">
        <v>0.44579999999999997</v>
      </c>
      <c r="R18" s="62">
        <v>0.31190000000000001</v>
      </c>
      <c r="S18" s="62">
        <v>0.29099999999999998</v>
      </c>
      <c r="T18" s="62">
        <v>0.41520000000000001</v>
      </c>
      <c r="U18" s="62">
        <v>0.37030000000000002</v>
      </c>
      <c r="V18" s="62">
        <v>0.2432</v>
      </c>
      <c r="W18" s="62">
        <v>0.22739999999999999</v>
      </c>
      <c r="X18" s="62">
        <v>1.0766</v>
      </c>
      <c r="Y18" s="62">
        <v>0.97950000000000004</v>
      </c>
    </row>
    <row r="19" spans="1:25" ht="15" customHeight="1" x14ac:dyDescent="0.2">
      <c r="A19" s="60" t="s">
        <v>16</v>
      </c>
      <c r="B19" s="74">
        <v>0.67700000000000005</v>
      </c>
      <c r="C19" s="62">
        <v>1.4407000000000001</v>
      </c>
      <c r="D19" s="62">
        <v>1.3973</v>
      </c>
      <c r="E19" s="62">
        <v>0.8286</v>
      </c>
      <c r="F19" s="62">
        <v>0.78029999999999999</v>
      </c>
      <c r="G19" s="62">
        <v>0.62339999999999995</v>
      </c>
      <c r="H19" s="62">
        <v>0.58340000000000003</v>
      </c>
      <c r="I19" s="62">
        <v>0.55479999999999996</v>
      </c>
      <c r="J19" s="62">
        <v>0.54749999999999999</v>
      </c>
      <c r="K19" s="62">
        <v>0.25900000000000001</v>
      </c>
      <c r="L19" s="62">
        <v>0.2666</v>
      </c>
      <c r="M19" s="62">
        <v>0.74119999999999997</v>
      </c>
      <c r="N19" s="62">
        <v>0.82230000000000003</v>
      </c>
      <c r="O19" s="62">
        <v>0.34549999999999997</v>
      </c>
      <c r="P19" s="62">
        <v>0.33339999999999997</v>
      </c>
      <c r="Q19" s="62">
        <v>2.8534999999999999</v>
      </c>
      <c r="R19" s="62">
        <v>2.8563000000000001</v>
      </c>
      <c r="S19" s="62">
        <v>0.34789999999999999</v>
      </c>
      <c r="T19" s="62">
        <v>0.3407</v>
      </c>
      <c r="U19" s="62">
        <v>0.79959999999999998</v>
      </c>
      <c r="V19" s="62">
        <v>0.76160000000000005</v>
      </c>
      <c r="W19" s="62">
        <v>1.7992999999999999</v>
      </c>
      <c r="X19" s="62">
        <v>1.6758</v>
      </c>
      <c r="Y19" s="74">
        <v>0.5726</v>
      </c>
    </row>
    <row r="20" spans="1:25" ht="15" customHeight="1" x14ac:dyDescent="0.2">
      <c r="A20" s="60" t="s">
        <v>17</v>
      </c>
      <c r="B20" s="62">
        <v>2.4226999999999999</v>
      </c>
      <c r="C20" s="62">
        <v>2.2631999999999999</v>
      </c>
      <c r="D20" s="62">
        <v>1.982</v>
      </c>
      <c r="E20" s="62">
        <v>1.8798999999999999</v>
      </c>
      <c r="F20" s="62">
        <v>0.192</v>
      </c>
      <c r="G20" s="62">
        <v>0.184</v>
      </c>
      <c r="H20" s="62">
        <v>0.30930000000000002</v>
      </c>
      <c r="I20" s="62">
        <v>0.29930000000000001</v>
      </c>
      <c r="J20" s="62">
        <v>2.7429000000000001</v>
      </c>
      <c r="K20" s="62">
        <v>2.6802999999999999</v>
      </c>
      <c r="L20" s="62">
        <v>0.89880000000000004</v>
      </c>
      <c r="M20" s="62">
        <v>0.77480000000000004</v>
      </c>
      <c r="N20" s="62">
        <v>2.5859000000000001</v>
      </c>
      <c r="O20" s="62">
        <v>2.4087999999999998</v>
      </c>
      <c r="P20" s="62">
        <v>0.38500000000000001</v>
      </c>
      <c r="Q20" s="62">
        <v>0.36509999999999998</v>
      </c>
      <c r="R20" s="62">
        <v>0.28799999999999998</v>
      </c>
      <c r="S20" s="62">
        <v>0.2586</v>
      </c>
      <c r="T20" s="62">
        <v>0.2712</v>
      </c>
      <c r="U20" s="62">
        <v>0.26129999999999998</v>
      </c>
      <c r="V20" s="62">
        <v>0.31969999999999998</v>
      </c>
      <c r="W20" s="62">
        <v>0.31009999999999999</v>
      </c>
      <c r="X20" s="62">
        <v>0.32929999999999998</v>
      </c>
      <c r="Y20" s="62">
        <v>0.33379999999999999</v>
      </c>
    </row>
    <row r="21" spans="1:25" ht="15" customHeight="1" x14ac:dyDescent="0.2">
      <c r="A21" s="60" t="s">
        <v>18</v>
      </c>
      <c r="B21" s="74">
        <v>0.32800000000000001</v>
      </c>
      <c r="C21" s="62">
        <v>1.1883999999999999</v>
      </c>
      <c r="D21" s="62">
        <v>1.0714999999999999</v>
      </c>
      <c r="E21" s="62">
        <v>2.3944000000000001</v>
      </c>
      <c r="F21" s="62">
        <v>2.3077999999999999</v>
      </c>
      <c r="G21" s="62">
        <v>0.42949999999999999</v>
      </c>
      <c r="H21" s="62">
        <v>0.42370000000000002</v>
      </c>
      <c r="I21" s="62">
        <v>2.2063000000000001</v>
      </c>
      <c r="J21" s="62">
        <v>2.1349999999999998</v>
      </c>
      <c r="K21" s="62">
        <v>0.41849999999999998</v>
      </c>
      <c r="L21" s="62">
        <v>0.40920000000000001</v>
      </c>
      <c r="M21" s="62">
        <v>2.4235000000000002</v>
      </c>
      <c r="N21" s="62">
        <v>2.4264999999999999</v>
      </c>
      <c r="O21" s="62">
        <v>0.66669999999999996</v>
      </c>
      <c r="P21" s="62">
        <v>0.623</v>
      </c>
      <c r="Q21" s="62">
        <v>0.54259999999999997</v>
      </c>
      <c r="R21" s="62">
        <v>0.50690000000000002</v>
      </c>
      <c r="S21" s="62">
        <v>1.4536</v>
      </c>
      <c r="T21" s="62">
        <v>1.4135</v>
      </c>
      <c r="U21" s="62">
        <v>1.4519</v>
      </c>
      <c r="V21" s="62">
        <v>1.339</v>
      </c>
      <c r="W21" s="62">
        <v>0.247</v>
      </c>
      <c r="X21" s="62">
        <v>0.2298</v>
      </c>
      <c r="Y21" s="74">
        <v>0.28510000000000002</v>
      </c>
    </row>
    <row r="22" spans="1:25" ht="15" customHeight="1" x14ac:dyDescent="0.2">
      <c r="A22" s="60" t="s">
        <v>19</v>
      </c>
      <c r="B22" s="62">
        <v>0.54120000000000001</v>
      </c>
      <c r="C22" s="62">
        <v>0.49390000000000001</v>
      </c>
      <c r="D22" s="62">
        <v>0.36109999999999998</v>
      </c>
      <c r="E22" s="62">
        <v>0.33950000000000002</v>
      </c>
      <c r="F22" s="62">
        <v>0.2407</v>
      </c>
      <c r="G22" s="62">
        <v>0.23469999999999999</v>
      </c>
      <c r="H22" s="62">
        <v>0.439</v>
      </c>
      <c r="I22" s="62">
        <v>0.41260000000000002</v>
      </c>
      <c r="J22" s="62">
        <v>2.8380999999999998</v>
      </c>
      <c r="K22" s="62">
        <v>2.8439999999999999</v>
      </c>
      <c r="L22" s="62">
        <v>0.377</v>
      </c>
      <c r="M22" s="62">
        <v>0.33710000000000001</v>
      </c>
      <c r="N22" s="62">
        <v>0.3629</v>
      </c>
      <c r="O22" s="62">
        <v>0.33410000000000001</v>
      </c>
      <c r="P22" s="62">
        <v>1.5169999999999999</v>
      </c>
      <c r="Q22" s="62">
        <v>1.4112</v>
      </c>
      <c r="R22" s="62">
        <v>2.8732000000000002</v>
      </c>
      <c r="S22" s="62">
        <v>2.8443000000000001</v>
      </c>
      <c r="T22" s="62">
        <v>0.27360000000000001</v>
      </c>
      <c r="U22" s="62">
        <v>0.25269999999999998</v>
      </c>
      <c r="V22" s="62">
        <v>0.39600000000000002</v>
      </c>
      <c r="W22" s="62">
        <v>0.36759999999999998</v>
      </c>
      <c r="X22" s="62">
        <v>0.36859999999999998</v>
      </c>
      <c r="Y22" s="62">
        <v>0.33069999999999999</v>
      </c>
    </row>
    <row r="23" spans="1:25" ht="15" customHeight="1" x14ac:dyDescent="0.2">
      <c r="A23" s="60" t="s">
        <v>20</v>
      </c>
      <c r="B23" s="74">
        <v>0.18060000000000001</v>
      </c>
      <c r="C23" s="62">
        <v>0.31859999999999999</v>
      </c>
      <c r="D23" s="62">
        <v>0.27889999999999998</v>
      </c>
      <c r="E23" s="62">
        <v>2.7751999999999999</v>
      </c>
      <c r="F23" s="62">
        <v>2.7614000000000001</v>
      </c>
      <c r="G23" s="62">
        <v>1.3322000000000001</v>
      </c>
      <c r="H23" s="62">
        <v>1.2352000000000001</v>
      </c>
      <c r="I23" s="62">
        <v>0.35859999999999997</v>
      </c>
      <c r="J23" s="62">
        <v>0.31830000000000003</v>
      </c>
      <c r="K23" s="62">
        <v>1.3727</v>
      </c>
      <c r="L23" s="62">
        <v>1.2667999999999999</v>
      </c>
      <c r="M23" s="62">
        <v>1.8134999999999999</v>
      </c>
      <c r="N23" s="62">
        <v>1.6888000000000001</v>
      </c>
      <c r="O23" s="62">
        <v>1.2122999999999999</v>
      </c>
      <c r="P23" s="62">
        <v>1.0994999999999999</v>
      </c>
      <c r="Q23" s="62">
        <v>0.62060000000000004</v>
      </c>
      <c r="R23" s="62">
        <v>0.53680000000000005</v>
      </c>
      <c r="S23" s="62">
        <v>1.8493999999999999</v>
      </c>
      <c r="T23" s="62">
        <v>1.6052</v>
      </c>
      <c r="U23" s="62">
        <v>0.84419999999999995</v>
      </c>
      <c r="V23" s="62">
        <v>0.69199999999999995</v>
      </c>
      <c r="W23" s="62">
        <v>0.49170000000000003</v>
      </c>
      <c r="X23" s="62">
        <v>0.44790000000000002</v>
      </c>
      <c r="Y23" s="74">
        <v>0.16439999999999999</v>
      </c>
    </row>
    <row r="24" spans="1:25" ht="15" customHeight="1" x14ac:dyDescent="0.2">
      <c r="A24" s="60" t="s">
        <v>21</v>
      </c>
      <c r="B24" s="62">
        <v>0.41920000000000002</v>
      </c>
      <c r="C24" s="62">
        <v>0.34420000000000001</v>
      </c>
      <c r="D24" s="62">
        <v>0.23319999999999999</v>
      </c>
      <c r="E24" s="62">
        <v>0.20380000000000001</v>
      </c>
      <c r="F24" s="62">
        <v>0.249</v>
      </c>
      <c r="G24" s="62">
        <v>0.21809999999999999</v>
      </c>
      <c r="H24" s="62">
        <v>0.22040000000000001</v>
      </c>
      <c r="I24" s="62">
        <v>0.20100000000000001</v>
      </c>
      <c r="J24" s="62">
        <v>0.70469999999999999</v>
      </c>
      <c r="K24" s="62">
        <v>0.57310000000000005</v>
      </c>
      <c r="L24" s="62">
        <v>0.88919999999999999</v>
      </c>
      <c r="M24" s="62">
        <v>0.7752</v>
      </c>
      <c r="N24" s="62">
        <v>0.85229999999999995</v>
      </c>
      <c r="O24" s="62">
        <v>0.72540000000000004</v>
      </c>
      <c r="P24" s="62">
        <v>0.1666</v>
      </c>
      <c r="Q24" s="62">
        <v>0.15440000000000001</v>
      </c>
      <c r="R24" s="62">
        <v>0.16819999999999999</v>
      </c>
      <c r="S24" s="62">
        <v>0.14530000000000001</v>
      </c>
      <c r="T24" s="62">
        <v>2.9068000000000001</v>
      </c>
      <c r="U24" s="62">
        <v>2.8405999999999998</v>
      </c>
      <c r="V24" s="62">
        <v>1.3740000000000001</v>
      </c>
      <c r="W24" s="62">
        <v>1.1961999999999999</v>
      </c>
      <c r="X24" s="62">
        <v>0.21560000000000001</v>
      </c>
      <c r="Y24" s="62">
        <v>0.18990000000000001</v>
      </c>
    </row>
    <row r="25" spans="1:25" ht="15" customHeight="1" x14ac:dyDescent="0.2">
      <c r="A25" s="60" t="s">
        <v>22</v>
      </c>
      <c r="B25" s="74">
        <v>5.5100000000000003E-2</v>
      </c>
      <c r="C25" s="62">
        <v>0.30840000000000001</v>
      </c>
      <c r="D25" s="62">
        <v>0.2797</v>
      </c>
      <c r="E25" s="62">
        <v>0.69899999999999995</v>
      </c>
      <c r="F25" s="62">
        <v>0.62470000000000003</v>
      </c>
      <c r="G25" s="62">
        <v>0.34499999999999997</v>
      </c>
      <c r="H25" s="62">
        <v>0.31369999999999998</v>
      </c>
      <c r="I25" s="62">
        <v>0.28599999999999998</v>
      </c>
      <c r="J25" s="62">
        <v>0.25190000000000001</v>
      </c>
      <c r="K25" s="62">
        <v>0.49399999999999999</v>
      </c>
      <c r="L25" s="62">
        <v>0.4461</v>
      </c>
      <c r="M25" s="62">
        <v>0.19270000000000001</v>
      </c>
      <c r="N25" s="62">
        <v>0.18</v>
      </c>
      <c r="O25" s="62">
        <v>2.5897999999999999</v>
      </c>
      <c r="P25" s="62">
        <v>2.5238999999999998</v>
      </c>
      <c r="Q25" s="62">
        <v>2.2576000000000001</v>
      </c>
      <c r="R25" s="62">
        <v>2.1791999999999998</v>
      </c>
      <c r="S25" s="62">
        <v>1.0887</v>
      </c>
      <c r="T25" s="62">
        <v>0.96860000000000002</v>
      </c>
      <c r="U25" s="62">
        <v>0.45700000000000002</v>
      </c>
      <c r="V25" s="62">
        <v>0.41110000000000002</v>
      </c>
      <c r="W25" s="62">
        <v>0.2492</v>
      </c>
      <c r="X25" s="62">
        <v>0.2167</v>
      </c>
      <c r="Y25" s="74">
        <v>5.9700000000000003E-2</v>
      </c>
    </row>
    <row r="26" spans="1:25" ht="15" customHeight="1" x14ac:dyDescent="0.2">
      <c r="A26" s="60" t="s">
        <v>23</v>
      </c>
      <c r="B26" s="62">
        <v>0.17610000000000001</v>
      </c>
      <c r="C26" s="62">
        <v>0.1547</v>
      </c>
      <c r="D26" s="62">
        <v>0.19989999999999999</v>
      </c>
      <c r="E26" s="62">
        <v>0.19489999999999999</v>
      </c>
      <c r="F26" s="62">
        <v>0.52410000000000001</v>
      </c>
      <c r="G26" s="62">
        <v>0.45350000000000001</v>
      </c>
      <c r="H26" s="62">
        <v>0.68530000000000002</v>
      </c>
      <c r="I26" s="62">
        <v>0.60360000000000003</v>
      </c>
      <c r="J26" s="62">
        <v>0.43180000000000002</v>
      </c>
      <c r="K26" s="62">
        <v>0.40100000000000002</v>
      </c>
      <c r="L26" s="62">
        <v>1.6798999999999999</v>
      </c>
      <c r="M26" s="62">
        <v>1.5720000000000001</v>
      </c>
      <c r="N26" s="62">
        <v>0.1711</v>
      </c>
      <c r="O26" s="62">
        <v>0.15709999999999999</v>
      </c>
      <c r="P26" s="62">
        <v>1.1398999999999999</v>
      </c>
      <c r="Q26" s="62">
        <v>1.0212000000000001</v>
      </c>
      <c r="R26" s="62">
        <v>0.74550000000000005</v>
      </c>
      <c r="S26" s="62">
        <v>0.6593</v>
      </c>
      <c r="T26" s="62">
        <v>0.28510000000000002</v>
      </c>
      <c r="U26" s="62">
        <v>0.25369999999999998</v>
      </c>
      <c r="V26" s="62">
        <v>2.1869000000000001</v>
      </c>
      <c r="W26" s="62">
        <v>2.0312000000000001</v>
      </c>
      <c r="X26" s="62">
        <v>0.89480000000000004</v>
      </c>
      <c r="Y26" s="62">
        <v>0.79069999999999996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6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6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6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6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6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6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6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6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6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6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6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6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6" ht="12.75" x14ac:dyDescent="0.2">
      <c r="A46" s="60" t="s">
        <v>369</v>
      </c>
    </row>
    <row r="48" spans="1:26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2.5892499999999998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2.24125</v>
      </c>
      <c r="R51" t="s">
        <v>319</v>
      </c>
      <c r="S51">
        <v>0.98668279305058204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1.7084999999999999</v>
      </c>
      <c r="R52" t="s">
        <v>320</v>
      </c>
      <c r="S52">
        <v>0.9735429341020978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1.2984</v>
      </c>
      <c r="R53" t="s">
        <v>321</v>
      </c>
      <c r="S53">
        <v>0.96825152092251732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0.62480000000000002</v>
      </c>
      <c r="R54" t="s">
        <v>322</v>
      </c>
      <c r="S54">
        <v>0.16943579202625764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0.30654999999999999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0.17249999999999999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5.2819434661878875</v>
      </c>
      <c r="U59">
        <v>5.2819434661878875</v>
      </c>
      <c r="V59">
        <v>183.98543093535065</v>
      </c>
      <c r="W59">
        <v>3.9028449604967209E-5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0.14354243809782616</v>
      </c>
      <c r="U60">
        <v>2.870848761956523E-2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5.425485904285714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0.1317717391304345</v>
      </c>
      <c r="T64">
        <v>0.10598941468395449</v>
      </c>
      <c r="U64">
        <v>1.2432537675895208</v>
      </c>
      <c r="V64">
        <v>0.26889027765495932</v>
      </c>
      <c r="W64">
        <v>-0.14068272502586388</v>
      </c>
      <c r="X64">
        <v>0.40422620328673287</v>
      </c>
      <c r="Y64">
        <v>-0.14068272502586388</v>
      </c>
      <c r="Z64">
        <v>0.40422620328673287</v>
      </c>
    </row>
    <row r="65" spans="18:26" ht="15" customHeight="1" thickBot="1" x14ac:dyDescent="0.25">
      <c r="R65" s="15" t="s">
        <v>340</v>
      </c>
      <c r="S65" s="15">
        <v>1.3364746376811596E-2</v>
      </c>
      <c r="T65" s="15">
        <v>9.8530118335342777E-4</v>
      </c>
      <c r="U65" s="15">
        <v>13.564122932771976</v>
      </c>
      <c r="V65" s="15">
        <v>3.9028449604967209E-5</v>
      </c>
      <c r="W65" s="15">
        <v>1.0831949052252309E-2</v>
      </c>
      <c r="X65" s="15">
        <v>1.5897543701370885E-2</v>
      </c>
      <c r="Y65" s="15">
        <v>1.0831949052252309E-2</v>
      </c>
      <c r="Z65" s="15">
        <v>1.5897543701370885E-2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5014D-A28B-4FD0-80B8-D3EB64D38701}">
  <dimension ref="A1:AB68"/>
  <sheetViews>
    <sheetView workbookViewId="0">
      <selection activeCell="V72" sqref="V72"/>
    </sheetView>
  </sheetViews>
  <sheetFormatPr defaultColWidth="9.140625" defaultRowHeight="15" customHeight="1" x14ac:dyDescent="0.2"/>
  <cols>
    <col min="1" max="1" width="21.7109375" style="60" customWidth="1"/>
    <col min="2" max="2" width="11.28515625" style="60" customWidth="1"/>
    <col min="3" max="3" width="8" style="60" customWidth="1"/>
    <col min="4" max="5" width="8.140625" style="60" customWidth="1"/>
    <col min="6" max="24" width="8" style="60" customWidth="1"/>
    <col min="25" max="25" width="11.28515625" style="60" customWidth="1"/>
    <col min="26" max="16384" width="9.140625" style="60"/>
  </cols>
  <sheetData>
    <row r="1" spans="1:25" ht="15" customHeight="1" x14ac:dyDescent="0.2">
      <c r="A1" s="60" t="s">
        <v>0</v>
      </c>
    </row>
    <row r="2" spans="1:25" ht="15" customHeight="1" x14ac:dyDescent="0.2">
      <c r="A2" s="60" t="s">
        <v>5589</v>
      </c>
    </row>
    <row r="3" spans="1:25" ht="15" customHeight="1" x14ac:dyDescent="0.2">
      <c r="A3" s="60" t="s">
        <v>5590</v>
      </c>
    </row>
    <row r="4" spans="1:25" ht="15" customHeight="1" x14ac:dyDescent="0.2">
      <c r="A4" s="60" t="s">
        <v>3</v>
      </c>
    </row>
    <row r="5" spans="1:25" ht="15" customHeight="1" x14ac:dyDescent="0.2">
      <c r="A5" s="60" t="s">
        <v>349</v>
      </c>
    </row>
    <row r="6" spans="1:25" ht="15" customHeight="1" x14ac:dyDescent="0.2">
      <c r="A6" s="60" t="s">
        <v>5</v>
      </c>
    </row>
    <row r="7" spans="1:25" ht="15" customHeight="1" x14ac:dyDescent="0.2">
      <c r="A7" s="60" t="s">
        <v>3</v>
      </c>
    </row>
    <row r="8" spans="1:25" ht="15" customHeight="1" x14ac:dyDescent="0.2">
      <c r="A8" s="60" t="s">
        <v>6</v>
      </c>
    </row>
    <row r="9" spans="1:25" ht="15" customHeight="1" x14ac:dyDescent="0.2">
      <c r="A9" s="60" t="s">
        <v>3</v>
      </c>
    </row>
    <row r="10" spans="1:25" ht="15" customHeight="1" x14ac:dyDescent="0.2">
      <c r="A10" s="60" t="s">
        <v>7</v>
      </c>
      <c r="B10" s="61">
        <v>1</v>
      </c>
      <c r="C10" s="61">
        <v>2</v>
      </c>
      <c r="D10" s="61">
        <v>3</v>
      </c>
      <c r="E10" s="61">
        <v>4</v>
      </c>
      <c r="F10" s="61">
        <v>5</v>
      </c>
      <c r="G10" s="61">
        <v>6</v>
      </c>
      <c r="H10" s="61">
        <v>7</v>
      </c>
      <c r="I10" s="61">
        <v>8</v>
      </c>
      <c r="J10" s="61">
        <v>9</v>
      </c>
      <c r="K10" s="61">
        <v>10</v>
      </c>
      <c r="L10" s="61">
        <v>11</v>
      </c>
      <c r="M10" s="61">
        <v>12</v>
      </c>
      <c r="N10" s="61">
        <v>13</v>
      </c>
      <c r="O10" s="61">
        <v>14</v>
      </c>
      <c r="P10" s="61">
        <v>15</v>
      </c>
      <c r="Q10" s="61">
        <v>16</v>
      </c>
      <c r="R10" s="61">
        <v>17</v>
      </c>
      <c r="S10" s="61">
        <v>18</v>
      </c>
      <c r="T10" s="61">
        <v>19</v>
      </c>
      <c r="U10" s="61">
        <v>20</v>
      </c>
      <c r="V10" s="61">
        <v>21</v>
      </c>
      <c r="W10" s="61">
        <v>22</v>
      </c>
      <c r="X10" s="61">
        <v>23</v>
      </c>
      <c r="Y10" s="61">
        <v>24</v>
      </c>
    </row>
    <row r="11" spans="1:25" ht="15" customHeight="1" x14ac:dyDescent="0.2">
      <c r="A11" s="60" t="s">
        <v>8</v>
      </c>
      <c r="B11" s="74">
        <v>2.6962000000000002</v>
      </c>
      <c r="C11" s="62">
        <v>0.78249999999999997</v>
      </c>
      <c r="D11" s="62">
        <v>0.69120000000000004</v>
      </c>
      <c r="E11" s="62">
        <v>0.41599999999999998</v>
      </c>
      <c r="F11" s="62">
        <v>0.35070000000000001</v>
      </c>
      <c r="G11" s="62">
        <v>0.75290000000000001</v>
      </c>
      <c r="H11" s="62">
        <v>0.66520000000000001</v>
      </c>
      <c r="I11" s="62">
        <v>2.8357000000000001</v>
      </c>
      <c r="J11" s="62">
        <v>2.8246000000000002</v>
      </c>
      <c r="K11" s="62">
        <v>0.55049999999999999</v>
      </c>
      <c r="L11" s="62">
        <v>0.48599999999999999</v>
      </c>
      <c r="M11" s="62">
        <v>0.56930000000000003</v>
      </c>
      <c r="N11" s="62">
        <v>0.52070000000000005</v>
      </c>
      <c r="O11" s="62">
        <v>0.39119999999999999</v>
      </c>
      <c r="P11" s="62">
        <v>0.36380000000000001</v>
      </c>
      <c r="Q11" s="62">
        <v>0.4173</v>
      </c>
      <c r="R11" s="62">
        <v>0.3805</v>
      </c>
      <c r="S11" s="62">
        <v>0.25640000000000002</v>
      </c>
      <c r="T11" s="62">
        <v>0.2422</v>
      </c>
      <c r="U11" s="62">
        <v>0.28210000000000002</v>
      </c>
      <c r="V11" s="62">
        <v>0.26989999999999997</v>
      </c>
      <c r="W11" s="62">
        <v>0.35049999999999998</v>
      </c>
      <c r="X11" s="62">
        <v>0.29620000000000002</v>
      </c>
      <c r="Y11" s="74">
        <v>2.5379999999999998</v>
      </c>
    </row>
    <row r="12" spans="1:25" ht="15" customHeight="1" x14ac:dyDescent="0.2">
      <c r="A12" s="60" t="s">
        <v>9</v>
      </c>
      <c r="B12" s="62">
        <v>5.4199999999999998E-2</v>
      </c>
      <c r="C12" s="62">
        <v>6.3100000000000003E-2</v>
      </c>
      <c r="D12" s="62">
        <v>5.79E-2</v>
      </c>
      <c r="E12" s="62">
        <v>6.3600000000000004E-2</v>
      </c>
      <c r="F12" s="62">
        <v>5.3400000000000003E-2</v>
      </c>
      <c r="G12" s="62">
        <v>5.74E-2</v>
      </c>
      <c r="H12" s="62">
        <v>5.6399999999999999E-2</v>
      </c>
      <c r="I12" s="62">
        <v>6.8400000000000002E-2</v>
      </c>
      <c r="J12" s="62">
        <v>6.1699999999999998E-2</v>
      </c>
      <c r="K12" s="62">
        <v>5.5500000000000001E-2</v>
      </c>
      <c r="L12" s="62">
        <v>5.5500000000000001E-2</v>
      </c>
      <c r="M12" s="62">
        <v>6.0100000000000001E-2</v>
      </c>
      <c r="N12" s="62">
        <v>0.06</v>
      </c>
      <c r="O12" s="62">
        <v>5.9799999999999999E-2</v>
      </c>
      <c r="P12" s="62">
        <v>5.6099999999999997E-2</v>
      </c>
      <c r="Q12" s="62">
        <v>6.8500000000000005E-2</v>
      </c>
      <c r="R12" s="62">
        <v>5.96E-2</v>
      </c>
      <c r="S12" s="62">
        <v>5.7700000000000001E-2</v>
      </c>
      <c r="T12" s="62">
        <v>5.3999999999999999E-2</v>
      </c>
      <c r="U12" s="62">
        <v>5.7099999999999998E-2</v>
      </c>
      <c r="V12" s="62">
        <v>5.6800000000000003E-2</v>
      </c>
      <c r="W12" s="62">
        <v>5.7799999999999997E-2</v>
      </c>
      <c r="X12" s="62">
        <v>5.8000000000000003E-2</v>
      </c>
      <c r="Y12" s="62">
        <v>6.2799999999999995E-2</v>
      </c>
    </row>
    <row r="13" spans="1:25" ht="15" customHeight="1" x14ac:dyDescent="0.2">
      <c r="A13" s="60" t="s">
        <v>10</v>
      </c>
      <c r="B13" s="74">
        <v>2.3088000000000002</v>
      </c>
      <c r="C13" s="62">
        <v>0.54210000000000003</v>
      </c>
      <c r="D13" s="62">
        <v>0.49530000000000002</v>
      </c>
      <c r="E13" s="62">
        <v>0.98170000000000002</v>
      </c>
      <c r="F13" s="62">
        <v>0.88529999999999998</v>
      </c>
      <c r="G13" s="62">
        <v>0.95409999999999995</v>
      </c>
      <c r="H13" s="62">
        <v>0.90310000000000001</v>
      </c>
      <c r="I13" s="62">
        <v>0.42609999999999998</v>
      </c>
      <c r="J13" s="62">
        <v>0.4269</v>
      </c>
      <c r="K13" s="62">
        <v>0.2452</v>
      </c>
      <c r="L13" s="62">
        <v>0.2311</v>
      </c>
      <c r="M13" s="62">
        <v>0.31759999999999999</v>
      </c>
      <c r="N13" s="62">
        <v>0.30819999999999997</v>
      </c>
      <c r="O13" s="62">
        <v>1.6245000000000001</v>
      </c>
      <c r="P13" s="62">
        <v>1.502</v>
      </c>
      <c r="Q13" s="62">
        <v>0.87319999999999998</v>
      </c>
      <c r="R13" s="62">
        <v>0.82650000000000001</v>
      </c>
      <c r="S13" s="62">
        <v>2.7498999999999998</v>
      </c>
      <c r="T13" s="62">
        <v>2.7242000000000002</v>
      </c>
      <c r="U13" s="62">
        <v>1.331</v>
      </c>
      <c r="V13" s="62">
        <v>1.2701</v>
      </c>
      <c r="W13" s="62">
        <v>0.17730000000000001</v>
      </c>
      <c r="X13" s="62">
        <v>0.15260000000000001</v>
      </c>
      <c r="Y13" s="74">
        <v>2.0882000000000001</v>
      </c>
    </row>
    <row r="14" spans="1:25" ht="15" customHeight="1" x14ac:dyDescent="0.2">
      <c r="A14" s="60" t="s">
        <v>11</v>
      </c>
      <c r="B14" s="62">
        <v>5.0500000000000003E-2</v>
      </c>
      <c r="C14" s="62">
        <v>6.0100000000000001E-2</v>
      </c>
      <c r="D14" s="62">
        <v>5.67E-2</v>
      </c>
      <c r="E14" s="62">
        <v>5.7099999999999998E-2</v>
      </c>
      <c r="F14" s="62">
        <v>5.0200000000000002E-2</v>
      </c>
      <c r="G14" s="62">
        <v>5.79E-2</v>
      </c>
      <c r="H14" s="62">
        <v>5.67E-2</v>
      </c>
      <c r="I14" s="62">
        <v>6.9099999999999995E-2</v>
      </c>
      <c r="J14" s="62">
        <v>5.9900000000000002E-2</v>
      </c>
      <c r="K14" s="62">
        <v>5.6599999999999998E-2</v>
      </c>
      <c r="L14" s="62">
        <v>5.3400000000000003E-2</v>
      </c>
      <c r="M14" s="62">
        <v>6.2300000000000001E-2</v>
      </c>
      <c r="N14" s="62">
        <v>6.6400000000000001E-2</v>
      </c>
      <c r="O14" s="62">
        <v>5.7299999999999997E-2</v>
      </c>
      <c r="P14" s="62">
        <v>5.8200000000000002E-2</v>
      </c>
      <c r="Q14" s="62">
        <v>6.2100000000000002E-2</v>
      </c>
      <c r="R14" s="62">
        <v>6.0999999999999999E-2</v>
      </c>
      <c r="S14" s="62">
        <v>6.1499999999999999E-2</v>
      </c>
      <c r="T14" s="62">
        <v>5.5E-2</v>
      </c>
      <c r="U14" s="62">
        <v>5.6399999999999999E-2</v>
      </c>
      <c r="V14" s="62">
        <v>5.5199999999999999E-2</v>
      </c>
      <c r="W14" s="62">
        <v>5.5399999999999998E-2</v>
      </c>
      <c r="X14" s="62">
        <v>5.6300000000000003E-2</v>
      </c>
      <c r="Y14" s="62">
        <v>6.3600000000000004E-2</v>
      </c>
    </row>
    <row r="15" spans="1:25" ht="15" customHeight="1" x14ac:dyDescent="0.2">
      <c r="A15" s="60" t="s">
        <v>12</v>
      </c>
      <c r="B15" s="74">
        <v>1.7481</v>
      </c>
      <c r="C15" s="62">
        <v>0.28160000000000002</v>
      </c>
      <c r="D15" s="62">
        <v>0.26019999999999999</v>
      </c>
      <c r="E15" s="62">
        <v>0.23200000000000001</v>
      </c>
      <c r="F15" s="62">
        <v>0.221</v>
      </c>
      <c r="G15" s="62">
        <v>0.15759999999999999</v>
      </c>
      <c r="H15" s="62">
        <v>0.21279999999999999</v>
      </c>
      <c r="I15" s="62">
        <v>0.20960000000000001</v>
      </c>
      <c r="J15" s="62">
        <v>0.19620000000000001</v>
      </c>
      <c r="K15" s="62">
        <v>0.20749999999999999</v>
      </c>
      <c r="L15" s="62">
        <v>0.193</v>
      </c>
      <c r="M15" s="62">
        <v>0.17630000000000001</v>
      </c>
      <c r="N15" s="62">
        <v>0.16969999999999999</v>
      </c>
      <c r="O15" s="62">
        <v>0.77769999999999995</v>
      </c>
      <c r="P15" s="62">
        <v>0.73360000000000003</v>
      </c>
      <c r="Q15" s="62">
        <v>0.56289999999999996</v>
      </c>
      <c r="R15" s="62">
        <v>0.54659999999999997</v>
      </c>
      <c r="S15" s="62">
        <v>1.1306</v>
      </c>
      <c r="T15" s="62">
        <v>1.0584</v>
      </c>
      <c r="U15" s="62">
        <v>2.2707000000000002</v>
      </c>
      <c r="V15" s="62">
        <v>2.1244999999999998</v>
      </c>
      <c r="W15" s="62">
        <v>0.2427</v>
      </c>
      <c r="X15" s="62">
        <v>0.2266</v>
      </c>
      <c r="Y15" s="74">
        <v>1.5448</v>
      </c>
    </row>
    <row r="16" spans="1:25" ht="15" customHeight="1" x14ac:dyDescent="0.2">
      <c r="A16" s="60" t="s">
        <v>13</v>
      </c>
      <c r="B16" s="62">
        <v>4.8599999999999997E-2</v>
      </c>
      <c r="C16" s="62">
        <v>5.3900000000000003E-2</v>
      </c>
      <c r="D16" s="62">
        <v>5.1999999999999998E-2</v>
      </c>
      <c r="E16" s="62">
        <v>5.45E-2</v>
      </c>
      <c r="F16" s="62">
        <v>4.7399999999999998E-2</v>
      </c>
      <c r="G16" s="62">
        <v>5.5300000000000002E-2</v>
      </c>
      <c r="H16" s="62">
        <v>4.9500000000000002E-2</v>
      </c>
      <c r="I16" s="62">
        <v>5.7700000000000001E-2</v>
      </c>
      <c r="J16" s="62">
        <v>5.5800000000000002E-2</v>
      </c>
      <c r="K16" s="62">
        <v>4.9299999999999997E-2</v>
      </c>
      <c r="L16" s="62">
        <v>4.8399999999999999E-2</v>
      </c>
      <c r="M16" s="62">
        <v>4.9500000000000002E-2</v>
      </c>
      <c r="N16" s="62">
        <v>5.1799999999999999E-2</v>
      </c>
      <c r="O16" s="62">
        <v>4.9599999999999998E-2</v>
      </c>
      <c r="P16" s="62">
        <v>4.8599999999999997E-2</v>
      </c>
      <c r="Q16" s="62">
        <v>5.1900000000000002E-2</v>
      </c>
      <c r="R16" s="62">
        <v>5.5100000000000003E-2</v>
      </c>
      <c r="S16" s="62">
        <v>5.0999999999999997E-2</v>
      </c>
      <c r="T16" s="62">
        <v>4.8000000000000001E-2</v>
      </c>
      <c r="U16" s="62">
        <v>4.7500000000000001E-2</v>
      </c>
      <c r="V16" s="62">
        <v>4.8500000000000001E-2</v>
      </c>
      <c r="W16" s="62">
        <v>4.7199999999999999E-2</v>
      </c>
      <c r="X16" s="62">
        <v>4.7600000000000003E-2</v>
      </c>
      <c r="Y16" s="62">
        <v>5.3400000000000003E-2</v>
      </c>
    </row>
    <row r="17" spans="1:25" ht="15" customHeight="1" x14ac:dyDescent="0.2">
      <c r="A17" s="60" t="s">
        <v>14</v>
      </c>
      <c r="B17" s="74">
        <v>1.2835000000000001</v>
      </c>
      <c r="C17" s="62">
        <v>0.73670000000000002</v>
      </c>
      <c r="D17" s="62">
        <v>0.69599999999999995</v>
      </c>
      <c r="E17" s="62">
        <v>0.52839999999999998</v>
      </c>
      <c r="F17" s="62">
        <v>0.49919999999999998</v>
      </c>
      <c r="G17" s="62">
        <v>0.72140000000000004</v>
      </c>
      <c r="H17" s="62">
        <v>0.71970000000000001</v>
      </c>
      <c r="I17" s="62">
        <v>1.7405999999999999</v>
      </c>
      <c r="J17" s="62">
        <v>1.7672000000000001</v>
      </c>
      <c r="K17" s="62">
        <v>2.4828000000000001</v>
      </c>
      <c r="L17" s="62">
        <v>2.4462000000000002</v>
      </c>
      <c r="M17" s="62">
        <v>1.6713</v>
      </c>
      <c r="N17" s="62">
        <v>1.5636000000000001</v>
      </c>
      <c r="O17" s="62">
        <v>2.8355999999999999</v>
      </c>
      <c r="P17" s="62">
        <v>2.8645999999999998</v>
      </c>
      <c r="Q17" s="62">
        <v>2.7986</v>
      </c>
      <c r="R17" s="62">
        <v>2.8784999999999998</v>
      </c>
      <c r="S17" s="62">
        <v>2.5436999999999999</v>
      </c>
      <c r="T17" s="62">
        <v>2.4224000000000001</v>
      </c>
      <c r="U17" s="62">
        <v>1.2166999999999999</v>
      </c>
      <c r="V17" s="62">
        <v>1.1246</v>
      </c>
      <c r="W17" s="62">
        <v>1.3008</v>
      </c>
      <c r="X17" s="62">
        <v>1.2262</v>
      </c>
      <c r="Y17" s="74">
        <v>1.296</v>
      </c>
    </row>
    <row r="18" spans="1:25" ht="15" customHeight="1" x14ac:dyDescent="0.2">
      <c r="A18" s="60" t="s">
        <v>15</v>
      </c>
      <c r="B18" s="62">
        <v>4.9000000000000002E-2</v>
      </c>
      <c r="C18" s="62">
        <v>5.1400000000000001E-2</v>
      </c>
      <c r="D18" s="62">
        <v>5.1299999999999998E-2</v>
      </c>
      <c r="E18" s="62">
        <v>5.1900000000000002E-2</v>
      </c>
      <c r="F18" s="62">
        <v>4.7300000000000002E-2</v>
      </c>
      <c r="G18" s="62">
        <v>4.9700000000000001E-2</v>
      </c>
      <c r="H18" s="62">
        <v>4.87E-2</v>
      </c>
      <c r="I18" s="62">
        <v>5.6899999999999999E-2</v>
      </c>
      <c r="J18" s="62">
        <v>5.8400000000000001E-2</v>
      </c>
      <c r="K18" s="62">
        <v>4.7199999999999999E-2</v>
      </c>
      <c r="L18" s="62">
        <v>4.6899999999999997E-2</v>
      </c>
      <c r="M18" s="62">
        <v>4.8000000000000001E-2</v>
      </c>
      <c r="N18" s="62">
        <v>5.0500000000000003E-2</v>
      </c>
      <c r="O18" s="62">
        <v>4.7699999999999999E-2</v>
      </c>
      <c r="P18" s="62">
        <v>4.7300000000000002E-2</v>
      </c>
      <c r="Q18" s="62">
        <v>4.7699999999999999E-2</v>
      </c>
      <c r="R18" s="62">
        <v>5.3699999999999998E-2</v>
      </c>
      <c r="S18" s="62">
        <v>4.7699999999999999E-2</v>
      </c>
      <c r="T18" s="62">
        <v>4.7699999999999999E-2</v>
      </c>
      <c r="U18" s="62">
        <v>4.8300000000000003E-2</v>
      </c>
      <c r="V18" s="62">
        <v>4.8300000000000003E-2</v>
      </c>
      <c r="W18" s="62">
        <v>4.6899999999999997E-2</v>
      </c>
      <c r="X18" s="62">
        <v>4.6800000000000001E-2</v>
      </c>
      <c r="Y18" s="62">
        <v>5.3600000000000002E-2</v>
      </c>
    </row>
    <row r="19" spans="1:25" ht="15" customHeight="1" x14ac:dyDescent="0.2">
      <c r="A19" s="60" t="s">
        <v>16</v>
      </c>
      <c r="B19" s="74">
        <v>0.59599999999999997</v>
      </c>
      <c r="C19" s="62">
        <v>1.7414000000000001</v>
      </c>
      <c r="D19" s="62">
        <v>1.6065</v>
      </c>
      <c r="E19" s="62">
        <v>0.59660000000000002</v>
      </c>
      <c r="F19" s="62">
        <v>0.56699999999999995</v>
      </c>
      <c r="G19" s="62">
        <v>1.3073999999999999</v>
      </c>
      <c r="H19" s="62">
        <v>1.2369000000000001</v>
      </c>
      <c r="I19" s="62">
        <v>0.54730000000000001</v>
      </c>
      <c r="J19" s="62">
        <v>0.52070000000000005</v>
      </c>
      <c r="K19" s="62">
        <v>2.8799000000000001</v>
      </c>
      <c r="L19" s="62">
        <v>2.8933</v>
      </c>
      <c r="M19" s="62">
        <v>1.0623</v>
      </c>
      <c r="N19" s="62">
        <v>1.0057</v>
      </c>
      <c r="O19" s="62">
        <v>0.49630000000000002</v>
      </c>
      <c r="P19" s="62">
        <v>0.48</v>
      </c>
      <c r="Q19" s="62">
        <v>2.2425000000000002</v>
      </c>
      <c r="R19" s="62">
        <v>2.2480000000000002</v>
      </c>
      <c r="S19" s="62">
        <v>0.5736</v>
      </c>
      <c r="T19" s="62">
        <v>0.54910000000000003</v>
      </c>
      <c r="U19" s="62">
        <v>2.3420999999999998</v>
      </c>
      <c r="V19" s="62">
        <v>2.3022</v>
      </c>
      <c r="W19" s="62">
        <v>0.91720000000000002</v>
      </c>
      <c r="X19" s="62">
        <v>0.84630000000000005</v>
      </c>
      <c r="Y19" s="74">
        <v>0.58599999999999997</v>
      </c>
    </row>
    <row r="20" spans="1:25" ht="15" customHeight="1" x14ac:dyDescent="0.2">
      <c r="A20" s="60" t="s">
        <v>17</v>
      </c>
      <c r="B20" s="62">
        <v>4.7699999999999999E-2</v>
      </c>
      <c r="C20" s="62">
        <v>5.0900000000000001E-2</v>
      </c>
      <c r="D20" s="62">
        <v>4.99E-2</v>
      </c>
      <c r="E20" s="62">
        <v>5.1299999999999998E-2</v>
      </c>
      <c r="F20" s="62">
        <v>4.7300000000000002E-2</v>
      </c>
      <c r="G20" s="62">
        <v>4.9700000000000001E-2</v>
      </c>
      <c r="H20" s="62">
        <v>4.7E-2</v>
      </c>
      <c r="I20" s="62">
        <v>5.3400000000000003E-2</v>
      </c>
      <c r="J20" s="62">
        <v>5.5500000000000001E-2</v>
      </c>
      <c r="K20" s="62">
        <v>4.6899999999999997E-2</v>
      </c>
      <c r="L20" s="62">
        <v>4.6399999999999997E-2</v>
      </c>
      <c r="M20" s="62">
        <v>5.0299999999999997E-2</v>
      </c>
      <c r="N20" s="62">
        <v>4.8000000000000001E-2</v>
      </c>
      <c r="O20" s="62">
        <v>4.7500000000000001E-2</v>
      </c>
      <c r="P20" s="62">
        <v>4.7E-2</v>
      </c>
      <c r="Q20" s="62">
        <v>4.7500000000000001E-2</v>
      </c>
      <c r="R20" s="62">
        <v>5.21E-2</v>
      </c>
      <c r="S20" s="62">
        <v>4.7100000000000003E-2</v>
      </c>
      <c r="T20" s="62">
        <v>4.6600000000000003E-2</v>
      </c>
      <c r="U20" s="62">
        <v>4.8000000000000001E-2</v>
      </c>
      <c r="V20" s="62">
        <v>4.7399999999999998E-2</v>
      </c>
      <c r="W20" s="62">
        <v>4.6600000000000003E-2</v>
      </c>
      <c r="X20" s="62">
        <v>4.6800000000000001E-2</v>
      </c>
      <c r="Y20" s="62">
        <v>5.3600000000000002E-2</v>
      </c>
    </row>
    <row r="21" spans="1:25" ht="15" customHeight="1" x14ac:dyDescent="0.2">
      <c r="A21" s="60" t="s">
        <v>18</v>
      </c>
      <c r="B21" s="74">
        <v>0.29349999999999998</v>
      </c>
      <c r="C21" s="62">
        <v>0.47620000000000001</v>
      </c>
      <c r="D21" s="62">
        <v>0.43159999999999998</v>
      </c>
      <c r="E21" s="62">
        <v>0.6149</v>
      </c>
      <c r="F21" s="62">
        <v>0.57669999999999999</v>
      </c>
      <c r="G21" s="62">
        <v>0.69750000000000001</v>
      </c>
      <c r="H21" s="62">
        <v>0.64639999999999997</v>
      </c>
      <c r="I21" s="62">
        <v>2.3940999999999999</v>
      </c>
      <c r="J21" s="62">
        <v>2.4617</v>
      </c>
      <c r="K21" s="62">
        <v>0.33040000000000003</v>
      </c>
      <c r="L21" s="62">
        <v>0.30859999999999999</v>
      </c>
      <c r="M21" s="62">
        <v>0.34250000000000003</v>
      </c>
      <c r="N21" s="62">
        <v>0.32329999999999998</v>
      </c>
      <c r="O21" s="62">
        <v>0.6381</v>
      </c>
      <c r="P21" s="62">
        <v>0.59919999999999995</v>
      </c>
      <c r="Q21" s="62">
        <v>0.77939999999999998</v>
      </c>
      <c r="R21" s="62">
        <v>0.77449999999999997</v>
      </c>
      <c r="S21" s="62">
        <v>0.55620000000000003</v>
      </c>
      <c r="T21" s="62">
        <v>0.53480000000000005</v>
      </c>
      <c r="U21" s="62">
        <v>0.82930000000000004</v>
      </c>
      <c r="V21" s="62">
        <v>0.83440000000000003</v>
      </c>
      <c r="W21" s="62">
        <v>0.1812</v>
      </c>
      <c r="X21" s="62">
        <v>0.17419999999999999</v>
      </c>
      <c r="Y21" s="74">
        <v>0.30890000000000001</v>
      </c>
    </row>
    <row r="22" spans="1:25" ht="15" customHeight="1" x14ac:dyDescent="0.2">
      <c r="A22" s="60" t="s">
        <v>19</v>
      </c>
      <c r="B22" s="62">
        <v>4.8399999999999999E-2</v>
      </c>
      <c r="C22" s="62">
        <v>5.0099999999999999E-2</v>
      </c>
      <c r="D22" s="62">
        <v>5.0200000000000002E-2</v>
      </c>
      <c r="E22" s="62">
        <v>5.0200000000000002E-2</v>
      </c>
      <c r="F22" s="62">
        <v>5.0700000000000002E-2</v>
      </c>
      <c r="G22" s="62">
        <v>5.0200000000000002E-2</v>
      </c>
      <c r="H22" s="62">
        <v>4.6699999999999998E-2</v>
      </c>
      <c r="I22" s="62">
        <v>5.3499999999999999E-2</v>
      </c>
      <c r="J22" s="62">
        <v>5.4699999999999999E-2</v>
      </c>
      <c r="K22" s="62">
        <v>4.7199999999999999E-2</v>
      </c>
      <c r="L22" s="62">
        <v>4.7600000000000003E-2</v>
      </c>
      <c r="M22" s="62">
        <v>4.7199999999999999E-2</v>
      </c>
      <c r="N22" s="62">
        <v>4.9599999999999998E-2</v>
      </c>
      <c r="O22" s="62">
        <v>4.7899999999999998E-2</v>
      </c>
      <c r="P22" s="62">
        <v>4.7699999999999999E-2</v>
      </c>
      <c r="Q22" s="62">
        <v>4.9700000000000001E-2</v>
      </c>
      <c r="R22" s="62">
        <v>5.21E-2</v>
      </c>
      <c r="S22" s="62">
        <v>4.7800000000000002E-2</v>
      </c>
      <c r="T22" s="62">
        <v>4.9200000000000001E-2</v>
      </c>
      <c r="U22" s="62">
        <v>4.9700000000000001E-2</v>
      </c>
      <c r="V22" s="62">
        <v>4.7300000000000002E-2</v>
      </c>
      <c r="W22" s="62">
        <v>4.82E-2</v>
      </c>
      <c r="X22" s="62">
        <v>0.05</v>
      </c>
      <c r="Y22" s="62">
        <v>5.4100000000000002E-2</v>
      </c>
    </row>
    <row r="23" spans="1:25" ht="15" customHeight="1" x14ac:dyDescent="0.2">
      <c r="A23" s="60" t="s">
        <v>20</v>
      </c>
      <c r="B23" s="74">
        <v>0.15640000000000001</v>
      </c>
      <c r="C23" s="62">
        <v>2.7917000000000001</v>
      </c>
      <c r="D23" s="62">
        <v>2.7557999999999998</v>
      </c>
      <c r="E23" s="62">
        <v>0.38290000000000002</v>
      </c>
      <c r="F23" s="62">
        <v>0.3518</v>
      </c>
      <c r="G23" s="62">
        <v>0.45419999999999999</v>
      </c>
      <c r="H23" s="62">
        <v>0.40279999999999999</v>
      </c>
      <c r="I23" s="62">
        <v>2.0062000000000002</v>
      </c>
      <c r="J23" s="62">
        <v>1.8248</v>
      </c>
      <c r="K23" s="62">
        <v>1.034</v>
      </c>
      <c r="L23" s="62">
        <v>0.89259999999999995</v>
      </c>
      <c r="M23" s="62">
        <v>0.32119999999999999</v>
      </c>
      <c r="N23" s="62">
        <v>0.28349999999999997</v>
      </c>
      <c r="O23" s="62">
        <v>1.6087</v>
      </c>
      <c r="P23" s="62">
        <v>1.3905000000000001</v>
      </c>
      <c r="Q23" s="62">
        <v>2.7673999999999999</v>
      </c>
      <c r="R23" s="62">
        <v>2.7902999999999998</v>
      </c>
      <c r="S23" s="62">
        <v>1.387</v>
      </c>
      <c r="T23" s="62">
        <v>1.1761999999999999</v>
      </c>
      <c r="U23" s="62">
        <v>2.8690000000000002</v>
      </c>
      <c r="V23" s="62">
        <v>2.8329</v>
      </c>
      <c r="W23" s="62">
        <v>0.88529999999999998</v>
      </c>
      <c r="X23" s="62">
        <v>0.78439999999999999</v>
      </c>
      <c r="Y23" s="74">
        <v>7.3499999999999996E-2</v>
      </c>
    </row>
    <row r="24" spans="1:25" ht="15" customHeight="1" x14ac:dyDescent="0.2">
      <c r="A24" s="60" t="s">
        <v>21</v>
      </c>
      <c r="B24" s="62">
        <v>4.7899999999999998E-2</v>
      </c>
      <c r="C24" s="62">
        <v>5.0700000000000002E-2</v>
      </c>
      <c r="D24" s="62">
        <v>4.9200000000000001E-2</v>
      </c>
      <c r="E24" s="62">
        <v>4.9700000000000001E-2</v>
      </c>
      <c r="F24" s="62">
        <v>4.8000000000000001E-2</v>
      </c>
      <c r="G24" s="62">
        <v>5.04E-2</v>
      </c>
      <c r="H24" s="62">
        <v>4.6800000000000001E-2</v>
      </c>
      <c r="I24" s="62">
        <v>5.5599999999999997E-2</v>
      </c>
      <c r="J24" s="62">
        <v>5.45E-2</v>
      </c>
      <c r="K24" s="62">
        <v>4.7E-2</v>
      </c>
      <c r="L24" s="62">
        <v>4.6199999999999998E-2</v>
      </c>
      <c r="M24" s="62">
        <v>4.7100000000000003E-2</v>
      </c>
      <c r="N24" s="62">
        <v>4.8300000000000003E-2</v>
      </c>
      <c r="O24" s="62">
        <v>4.6600000000000003E-2</v>
      </c>
      <c r="P24" s="62">
        <v>4.6600000000000003E-2</v>
      </c>
      <c r="Q24" s="62">
        <v>4.9000000000000002E-2</v>
      </c>
      <c r="R24" s="62">
        <v>5.0200000000000002E-2</v>
      </c>
      <c r="S24" s="62">
        <v>4.7300000000000002E-2</v>
      </c>
      <c r="T24" s="62">
        <v>4.82E-2</v>
      </c>
      <c r="U24" s="62">
        <v>4.7399999999999998E-2</v>
      </c>
      <c r="V24" s="62">
        <v>4.6600000000000003E-2</v>
      </c>
      <c r="W24" s="62">
        <v>4.7500000000000001E-2</v>
      </c>
      <c r="X24" s="62">
        <v>4.65E-2</v>
      </c>
      <c r="Y24" s="62">
        <v>5.33E-2</v>
      </c>
    </row>
    <row r="25" spans="1:25" ht="15" customHeight="1" x14ac:dyDescent="0.2">
      <c r="A25" s="60" t="s">
        <v>22</v>
      </c>
      <c r="B25" s="74">
        <v>4.65E-2</v>
      </c>
      <c r="C25" s="62">
        <v>0.73919999999999997</v>
      </c>
      <c r="D25" s="62">
        <v>0.65629999999999999</v>
      </c>
      <c r="E25" s="62">
        <v>2.5125000000000002</v>
      </c>
      <c r="F25" s="62">
        <v>2.4453999999999998</v>
      </c>
      <c r="G25" s="62">
        <v>1.6393</v>
      </c>
      <c r="H25" s="62">
        <v>1.5333000000000001</v>
      </c>
      <c r="I25" s="62">
        <v>1.2217</v>
      </c>
      <c r="J25" s="62">
        <v>1.0858000000000001</v>
      </c>
      <c r="K25" s="62">
        <v>1.4103000000000001</v>
      </c>
      <c r="L25" s="62">
        <v>1.2376</v>
      </c>
      <c r="M25" s="62">
        <v>5.67E-2</v>
      </c>
      <c r="N25" s="62">
        <v>4.9599999999999998E-2</v>
      </c>
      <c r="O25" s="62">
        <v>5.1400000000000001E-2</v>
      </c>
      <c r="P25" s="62">
        <v>5.5199999999999999E-2</v>
      </c>
      <c r="Q25" s="62">
        <v>6.3600000000000004E-2</v>
      </c>
      <c r="R25" s="62">
        <v>5.3199999999999997E-2</v>
      </c>
      <c r="S25" s="62">
        <v>5.7700000000000001E-2</v>
      </c>
      <c r="T25" s="62">
        <v>5.8299999999999998E-2</v>
      </c>
      <c r="U25" s="62">
        <v>5.9400000000000001E-2</v>
      </c>
      <c r="V25" s="62">
        <v>5.9799999999999999E-2</v>
      </c>
      <c r="W25" s="62">
        <v>5.9799999999999999E-2</v>
      </c>
      <c r="X25" s="62">
        <v>5.9200000000000003E-2</v>
      </c>
      <c r="Y25" s="74">
        <v>7.5700000000000003E-2</v>
      </c>
    </row>
    <row r="26" spans="1:25" ht="15" customHeight="1" x14ac:dyDescent="0.2">
      <c r="A26" s="60" t="s">
        <v>23</v>
      </c>
      <c r="B26" s="62">
        <v>4.8899999999999999E-2</v>
      </c>
      <c r="C26" s="62">
        <v>5.0900000000000001E-2</v>
      </c>
      <c r="D26" s="62">
        <v>4.9399999999999999E-2</v>
      </c>
      <c r="E26" s="62">
        <v>5.0999999999999997E-2</v>
      </c>
      <c r="F26" s="62">
        <v>4.8099999999999997E-2</v>
      </c>
      <c r="G26" s="62">
        <v>4.99E-2</v>
      </c>
      <c r="H26" s="62">
        <v>4.8099999999999997E-2</v>
      </c>
      <c r="I26" s="62">
        <v>5.3199999999999997E-2</v>
      </c>
      <c r="J26" s="62">
        <v>5.5399999999999998E-2</v>
      </c>
      <c r="K26" s="62">
        <v>4.7600000000000003E-2</v>
      </c>
      <c r="L26" s="62">
        <v>4.7600000000000003E-2</v>
      </c>
      <c r="M26" s="62">
        <v>4.7600000000000003E-2</v>
      </c>
      <c r="N26" s="62">
        <v>4.8300000000000003E-2</v>
      </c>
      <c r="O26" s="62">
        <v>4.9299999999999997E-2</v>
      </c>
      <c r="P26" s="62">
        <v>4.8599999999999997E-2</v>
      </c>
      <c r="Q26" s="62">
        <v>5.1999999999999998E-2</v>
      </c>
      <c r="R26" s="62">
        <v>5.2200000000000003E-2</v>
      </c>
      <c r="S26" s="62">
        <v>4.9399999999999999E-2</v>
      </c>
      <c r="T26" s="62">
        <v>4.7399999999999998E-2</v>
      </c>
      <c r="U26" s="62">
        <v>4.8399999999999999E-2</v>
      </c>
      <c r="V26" s="62">
        <v>4.9000000000000002E-2</v>
      </c>
      <c r="W26" s="62">
        <v>5.0599999999999999E-2</v>
      </c>
      <c r="X26" s="62">
        <v>4.7500000000000001E-2</v>
      </c>
      <c r="Y26" s="62">
        <v>5.6399999999999999E-2</v>
      </c>
    </row>
    <row r="28" spans="1:25" ht="15" customHeight="1" x14ac:dyDescent="0.2">
      <c r="A28" s="60" t="s">
        <v>24</v>
      </c>
      <c r="B28" s="61">
        <v>1</v>
      </c>
      <c r="C28" s="61">
        <v>2</v>
      </c>
      <c r="D28" s="61">
        <v>3</v>
      </c>
      <c r="E28" s="61">
        <v>4</v>
      </c>
      <c r="F28" s="61">
        <v>5</v>
      </c>
      <c r="G28" s="61">
        <v>6</v>
      </c>
      <c r="H28" s="61">
        <v>7</v>
      </c>
      <c r="I28" s="61">
        <v>8</v>
      </c>
      <c r="J28" s="61">
        <v>9</v>
      </c>
      <c r="K28" s="61">
        <v>10</v>
      </c>
      <c r="L28" s="61">
        <v>11</v>
      </c>
      <c r="M28" s="61">
        <v>12</v>
      </c>
      <c r="N28" s="61">
        <v>13</v>
      </c>
      <c r="O28" s="61">
        <v>14</v>
      </c>
      <c r="P28" s="61">
        <v>15</v>
      </c>
      <c r="Q28" s="61">
        <v>16</v>
      </c>
      <c r="R28" s="61">
        <v>17</v>
      </c>
      <c r="S28" s="61">
        <v>18</v>
      </c>
      <c r="T28" s="61">
        <v>19</v>
      </c>
      <c r="U28" s="61">
        <v>20</v>
      </c>
      <c r="V28" s="61">
        <v>21</v>
      </c>
      <c r="W28" s="61">
        <v>22</v>
      </c>
      <c r="X28" s="61">
        <v>23</v>
      </c>
      <c r="Y28" s="61">
        <v>24</v>
      </c>
    </row>
    <row r="29" spans="1:25" ht="15" customHeight="1" x14ac:dyDescent="0.2">
      <c r="A29" s="60" t="s">
        <v>8</v>
      </c>
      <c r="B29" s="60" t="s">
        <v>25</v>
      </c>
      <c r="C29" s="60" t="s">
        <v>350</v>
      </c>
      <c r="D29" s="60" t="s">
        <v>350</v>
      </c>
      <c r="E29" s="60" t="s">
        <v>351</v>
      </c>
      <c r="F29" s="60" t="s">
        <v>351</v>
      </c>
      <c r="G29" s="60" t="s">
        <v>352</v>
      </c>
      <c r="H29" s="60" t="s">
        <v>352</v>
      </c>
      <c r="I29" s="60" t="s">
        <v>353</v>
      </c>
      <c r="J29" s="60" t="s">
        <v>353</v>
      </c>
      <c r="K29" s="60" t="s">
        <v>354</v>
      </c>
      <c r="L29" s="60" t="s">
        <v>354</v>
      </c>
      <c r="M29" s="60" t="s">
        <v>355</v>
      </c>
      <c r="N29" s="60" t="s">
        <v>355</v>
      </c>
      <c r="O29" s="60" t="s">
        <v>356</v>
      </c>
      <c r="P29" s="60" t="s">
        <v>356</v>
      </c>
      <c r="Q29" s="60" t="s">
        <v>357</v>
      </c>
      <c r="R29" s="60" t="s">
        <v>357</v>
      </c>
      <c r="S29" s="60" t="s">
        <v>358</v>
      </c>
      <c r="T29" s="60" t="s">
        <v>358</v>
      </c>
      <c r="U29" s="60" t="s">
        <v>359</v>
      </c>
      <c r="V29" s="60" t="s">
        <v>359</v>
      </c>
      <c r="W29" s="60" t="s">
        <v>360</v>
      </c>
      <c r="X29" s="60" t="s">
        <v>360</v>
      </c>
      <c r="Y29" s="60" t="s">
        <v>26</v>
      </c>
    </row>
    <row r="30" spans="1:25" ht="15" customHeight="1" x14ac:dyDescent="0.2">
      <c r="A30" s="60" t="s">
        <v>9</v>
      </c>
      <c r="B30" s="60" t="s">
        <v>27</v>
      </c>
      <c r="C30" s="60" t="s">
        <v>27</v>
      </c>
      <c r="D30" s="60" t="s">
        <v>28</v>
      </c>
      <c r="E30" s="60" t="s">
        <v>28</v>
      </c>
      <c r="F30" s="60" t="s">
        <v>29</v>
      </c>
      <c r="G30" s="60" t="s">
        <v>29</v>
      </c>
      <c r="H30" s="60" t="s">
        <v>30</v>
      </c>
      <c r="I30" s="60" t="s">
        <v>30</v>
      </c>
      <c r="J30" s="60" t="s">
        <v>31</v>
      </c>
      <c r="K30" s="60" t="s">
        <v>31</v>
      </c>
      <c r="L30" s="60" t="s">
        <v>32</v>
      </c>
      <c r="M30" s="60" t="s">
        <v>32</v>
      </c>
      <c r="N30" s="60" t="s">
        <v>33</v>
      </c>
      <c r="O30" s="60" t="s">
        <v>33</v>
      </c>
      <c r="P30" s="60" t="s">
        <v>34</v>
      </c>
      <c r="Q30" s="60" t="s">
        <v>34</v>
      </c>
      <c r="R30" s="60" t="s">
        <v>35</v>
      </c>
      <c r="S30" s="60" t="s">
        <v>35</v>
      </c>
      <c r="T30" s="60" t="s">
        <v>36</v>
      </c>
      <c r="U30" s="60" t="s">
        <v>36</v>
      </c>
      <c r="V30" s="60" t="s">
        <v>37</v>
      </c>
      <c r="W30" s="60" t="s">
        <v>37</v>
      </c>
      <c r="X30" s="60" t="s">
        <v>38</v>
      </c>
      <c r="Y30" s="60" t="s">
        <v>38</v>
      </c>
    </row>
    <row r="31" spans="1:25" ht="15" customHeight="1" x14ac:dyDescent="0.2">
      <c r="A31" s="60" t="s">
        <v>10</v>
      </c>
      <c r="B31" s="60" t="s">
        <v>39</v>
      </c>
      <c r="C31" s="60" t="s">
        <v>361</v>
      </c>
      <c r="D31" s="60" t="s">
        <v>361</v>
      </c>
      <c r="E31" s="60" t="s">
        <v>362</v>
      </c>
      <c r="F31" s="60" t="s">
        <v>362</v>
      </c>
      <c r="G31" s="60" t="s">
        <v>363</v>
      </c>
      <c r="H31" s="60" t="s">
        <v>363</v>
      </c>
      <c r="I31" s="60" t="s">
        <v>364</v>
      </c>
      <c r="J31" s="60" t="s">
        <v>364</v>
      </c>
      <c r="K31" s="60" t="s">
        <v>365</v>
      </c>
      <c r="L31" s="60" t="s">
        <v>365</v>
      </c>
      <c r="M31" s="60" t="s">
        <v>366</v>
      </c>
      <c r="N31" s="60" t="s">
        <v>366</v>
      </c>
      <c r="O31" s="60" t="s">
        <v>367</v>
      </c>
      <c r="P31" s="60" t="s">
        <v>367</v>
      </c>
      <c r="Q31" s="60" t="s">
        <v>368</v>
      </c>
      <c r="R31" s="60" t="s">
        <v>368</v>
      </c>
      <c r="S31" s="60" t="s">
        <v>40</v>
      </c>
      <c r="T31" s="60" t="s">
        <v>40</v>
      </c>
      <c r="U31" s="60" t="s">
        <v>41</v>
      </c>
      <c r="V31" s="60" t="s">
        <v>41</v>
      </c>
      <c r="W31" s="60" t="s">
        <v>42</v>
      </c>
      <c r="X31" s="60" t="s">
        <v>42</v>
      </c>
      <c r="Y31" s="60" t="s">
        <v>43</v>
      </c>
    </row>
    <row r="32" spans="1:25" ht="15" customHeight="1" x14ac:dyDescent="0.2">
      <c r="A32" s="60" t="s">
        <v>11</v>
      </c>
      <c r="B32" s="60" t="s">
        <v>44</v>
      </c>
      <c r="C32" s="60" t="s">
        <v>44</v>
      </c>
      <c r="D32" s="60" t="s">
        <v>45</v>
      </c>
      <c r="E32" s="60" t="s">
        <v>45</v>
      </c>
      <c r="F32" s="60" t="s">
        <v>46</v>
      </c>
      <c r="G32" s="60" t="s">
        <v>46</v>
      </c>
      <c r="H32" s="60" t="s">
        <v>47</v>
      </c>
      <c r="I32" s="60" t="s">
        <v>47</v>
      </c>
      <c r="J32" s="60" t="s">
        <v>48</v>
      </c>
      <c r="K32" s="60" t="s">
        <v>48</v>
      </c>
      <c r="L32" s="60" t="s">
        <v>49</v>
      </c>
      <c r="M32" s="60" t="s">
        <v>49</v>
      </c>
      <c r="N32" s="60" t="s">
        <v>50</v>
      </c>
      <c r="O32" s="60" t="s">
        <v>50</v>
      </c>
      <c r="P32" s="60" t="s">
        <v>51</v>
      </c>
      <c r="Q32" s="60" t="s">
        <v>51</v>
      </c>
      <c r="R32" s="60" t="s">
        <v>52</v>
      </c>
      <c r="S32" s="60" t="s">
        <v>52</v>
      </c>
      <c r="T32" s="60" t="s">
        <v>53</v>
      </c>
      <c r="U32" s="60" t="s">
        <v>53</v>
      </c>
      <c r="V32" s="60" t="s">
        <v>54</v>
      </c>
      <c r="W32" s="60" t="s">
        <v>54</v>
      </c>
      <c r="X32" s="60" t="s">
        <v>55</v>
      </c>
      <c r="Y32" s="60" t="s">
        <v>55</v>
      </c>
    </row>
    <row r="33" spans="1:28" ht="15" customHeight="1" x14ac:dyDescent="0.2">
      <c r="A33" s="60" t="s">
        <v>12</v>
      </c>
      <c r="B33" s="60" t="s">
        <v>56</v>
      </c>
      <c r="C33" s="60" t="s">
        <v>57</v>
      </c>
      <c r="D33" s="60" t="s">
        <v>57</v>
      </c>
      <c r="E33" s="60" t="s">
        <v>58</v>
      </c>
      <c r="F33" s="60" t="s">
        <v>58</v>
      </c>
      <c r="G33" s="60" t="s">
        <v>59</v>
      </c>
      <c r="H33" s="60" t="s">
        <v>59</v>
      </c>
      <c r="I33" s="60" t="s">
        <v>60</v>
      </c>
      <c r="J33" s="60" t="s">
        <v>60</v>
      </c>
      <c r="K33" s="60" t="s">
        <v>371</v>
      </c>
      <c r="L33" s="60" t="s">
        <v>371</v>
      </c>
      <c r="M33" s="60" t="s">
        <v>61</v>
      </c>
      <c r="N33" s="60" t="s">
        <v>61</v>
      </c>
      <c r="O33" s="60" t="s">
        <v>62</v>
      </c>
      <c r="P33" s="60" t="s">
        <v>62</v>
      </c>
      <c r="Q33" s="60" t="s">
        <v>63</v>
      </c>
      <c r="R33" s="60" t="s">
        <v>63</v>
      </c>
      <c r="S33" s="60" t="s">
        <v>64</v>
      </c>
      <c r="T33" s="60" t="s">
        <v>64</v>
      </c>
      <c r="U33" s="60" t="s">
        <v>65</v>
      </c>
      <c r="V33" s="60" t="s">
        <v>65</v>
      </c>
      <c r="W33" s="60" t="s">
        <v>66</v>
      </c>
      <c r="X33" s="60" t="s">
        <v>66</v>
      </c>
      <c r="Y33" s="60" t="s">
        <v>67</v>
      </c>
    </row>
    <row r="34" spans="1:28" ht="15" customHeight="1" x14ac:dyDescent="0.2">
      <c r="A34" s="60" t="s">
        <v>13</v>
      </c>
      <c r="B34" s="60" t="s">
        <v>68</v>
      </c>
      <c r="C34" s="60" t="s">
        <v>68</v>
      </c>
      <c r="D34" s="60" t="s">
        <v>69</v>
      </c>
      <c r="E34" s="60" t="s">
        <v>69</v>
      </c>
      <c r="F34" s="60" t="s">
        <v>70</v>
      </c>
      <c r="G34" s="60" t="s">
        <v>70</v>
      </c>
      <c r="H34" s="60" t="s">
        <v>71</v>
      </c>
      <c r="I34" s="60" t="s">
        <v>71</v>
      </c>
      <c r="J34" s="60" t="s">
        <v>72</v>
      </c>
      <c r="K34" s="60" t="s">
        <v>72</v>
      </c>
      <c r="L34" s="60" t="s">
        <v>73</v>
      </c>
      <c r="M34" s="60" t="s">
        <v>73</v>
      </c>
      <c r="N34" s="60" t="s">
        <v>74</v>
      </c>
      <c r="O34" s="60" t="s">
        <v>74</v>
      </c>
      <c r="P34" s="60" t="s">
        <v>75</v>
      </c>
      <c r="Q34" s="60" t="s">
        <v>75</v>
      </c>
      <c r="R34" s="60" t="s">
        <v>76</v>
      </c>
      <c r="S34" s="60" t="s">
        <v>76</v>
      </c>
      <c r="T34" s="60" t="s">
        <v>77</v>
      </c>
      <c r="U34" s="60" t="s">
        <v>77</v>
      </c>
      <c r="V34" s="60" t="s">
        <v>78</v>
      </c>
      <c r="W34" s="60" t="s">
        <v>78</v>
      </c>
      <c r="X34" s="60" t="s">
        <v>79</v>
      </c>
      <c r="Y34" s="60" t="s">
        <v>79</v>
      </c>
    </row>
    <row r="35" spans="1:28" ht="15" customHeight="1" x14ac:dyDescent="0.2">
      <c r="A35" s="60" t="s">
        <v>14</v>
      </c>
      <c r="B35" s="60" t="s">
        <v>80</v>
      </c>
      <c r="C35" s="60" t="s">
        <v>81</v>
      </c>
      <c r="D35" s="60" t="s">
        <v>81</v>
      </c>
      <c r="E35" s="60" t="s">
        <v>82</v>
      </c>
      <c r="F35" s="60" t="s">
        <v>82</v>
      </c>
      <c r="G35" s="60" t="s">
        <v>83</v>
      </c>
      <c r="H35" s="60" t="s">
        <v>83</v>
      </c>
      <c r="I35" s="60" t="s">
        <v>84</v>
      </c>
      <c r="J35" s="60" t="s">
        <v>84</v>
      </c>
      <c r="K35" s="60" t="s">
        <v>85</v>
      </c>
      <c r="L35" s="60" t="s">
        <v>85</v>
      </c>
      <c r="M35" s="60" t="s">
        <v>86</v>
      </c>
      <c r="N35" s="60" t="s">
        <v>86</v>
      </c>
      <c r="O35" s="60" t="s">
        <v>87</v>
      </c>
      <c r="P35" s="60" t="s">
        <v>87</v>
      </c>
      <c r="Q35" s="60" t="s">
        <v>88</v>
      </c>
      <c r="R35" s="60" t="s">
        <v>88</v>
      </c>
      <c r="S35" s="60" t="s">
        <v>89</v>
      </c>
      <c r="T35" s="60" t="s">
        <v>89</v>
      </c>
      <c r="U35" s="60" t="s">
        <v>90</v>
      </c>
      <c r="V35" s="60" t="s">
        <v>90</v>
      </c>
      <c r="W35" s="60" t="s">
        <v>91</v>
      </c>
      <c r="X35" s="60" t="s">
        <v>91</v>
      </c>
      <c r="Y35" s="60" t="s">
        <v>92</v>
      </c>
    </row>
    <row r="36" spans="1:28" ht="15" customHeight="1" x14ac:dyDescent="0.2">
      <c r="A36" s="60" t="s">
        <v>15</v>
      </c>
      <c r="B36" s="60" t="s">
        <v>93</v>
      </c>
      <c r="C36" s="60" t="s">
        <v>93</v>
      </c>
      <c r="D36" s="60" t="s">
        <v>94</v>
      </c>
      <c r="E36" s="60" t="s">
        <v>94</v>
      </c>
      <c r="F36" s="60" t="s">
        <v>95</v>
      </c>
      <c r="G36" s="60" t="s">
        <v>95</v>
      </c>
      <c r="H36" s="60" t="s">
        <v>96</v>
      </c>
      <c r="I36" s="60" t="s">
        <v>96</v>
      </c>
      <c r="J36" s="60" t="s">
        <v>97</v>
      </c>
      <c r="K36" s="60" t="s">
        <v>97</v>
      </c>
      <c r="L36" s="60" t="s">
        <v>98</v>
      </c>
      <c r="M36" s="60" t="s">
        <v>98</v>
      </c>
      <c r="N36" s="60" t="s">
        <v>99</v>
      </c>
      <c r="O36" s="60" t="s">
        <v>99</v>
      </c>
      <c r="P36" s="60" t="s">
        <v>100</v>
      </c>
      <c r="Q36" s="60" t="s">
        <v>100</v>
      </c>
      <c r="R36" s="60" t="s">
        <v>101</v>
      </c>
      <c r="S36" s="60" t="s">
        <v>101</v>
      </c>
      <c r="T36" s="60" t="s">
        <v>102</v>
      </c>
      <c r="U36" s="60" t="s">
        <v>102</v>
      </c>
      <c r="V36" s="60" t="s">
        <v>103</v>
      </c>
      <c r="W36" s="60" t="s">
        <v>103</v>
      </c>
      <c r="X36" s="60" t="s">
        <v>104</v>
      </c>
      <c r="Y36" s="60" t="s">
        <v>104</v>
      </c>
    </row>
    <row r="37" spans="1:28" ht="15" customHeight="1" x14ac:dyDescent="0.2">
      <c r="A37" s="60" t="s">
        <v>16</v>
      </c>
      <c r="B37" s="60" t="s">
        <v>105</v>
      </c>
      <c r="C37" s="60" t="s">
        <v>106</v>
      </c>
      <c r="D37" s="60" t="s">
        <v>106</v>
      </c>
      <c r="E37" s="60" t="s">
        <v>107</v>
      </c>
      <c r="F37" s="60" t="s">
        <v>107</v>
      </c>
      <c r="G37" s="60" t="s">
        <v>108</v>
      </c>
      <c r="H37" s="60" t="s">
        <v>108</v>
      </c>
      <c r="I37" s="60" t="s">
        <v>109</v>
      </c>
      <c r="J37" s="60" t="s">
        <v>109</v>
      </c>
      <c r="K37" s="60" t="s">
        <v>110</v>
      </c>
      <c r="L37" s="60" t="s">
        <v>110</v>
      </c>
      <c r="M37" s="60" t="s">
        <v>111</v>
      </c>
      <c r="N37" s="60" t="s">
        <v>111</v>
      </c>
      <c r="O37" s="60" t="s">
        <v>112</v>
      </c>
      <c r="P37" s="60" t="s">
        <v>112</v>
      </c>
      <c r="Q37" s="60" t="s">
        <v>113</v>
      </c>
      <c r="R37" s="60" t="s">
        <v>113</v>
      </c>
      <c r="S37" s="60" t="s">
        <v>114</v>
      </c>
      <c r="T37" s="60" t="s">
        <v>114</v>
      </c>
      <c r="U37" s="60" t="s">
        <v>115</v>
      </c>
      <c r="V37" s="60" t="s">
        <v>115</v>
      </c>
      <c r="W37" s="60" t="s">
        <v>116</v>
      </c>
      <c r="X37" s="60" t="s">
        <v>116</v>
      </c>
      <c r="Y37" s="60" t="s">
        <v>117</v>
      </c>
    </row>
    <row r="38" spans="1:28" ht="15" customHeight="1" x14ac:dyDescent="0.2">
      <c r="A38" s="60" t="s">
        <v>17</v>
      </c>
      <c r="B38" s="60" t="s">
        <v>118</v>
      </c>
      <c r="C38" s="60" t="s">
        <v>118</v>
      </c>
      <c r="D38" s="60" t="s">
        <v>119</v>
      </c>
      <c r="E38" s="60" t="s">
        <v>119</v>
      </c>
      <c r="F38" s="60" t="s">
        <v>120</v>
      </c>
      <c r="G38" s="60" t="s">
        <v>120</v>
      </c>
      <c r="H38" s="60" t="s">
        <v>121</v>
      </c>
      <c r="I38" s="60" t="s">
        <v>121</v>
      </c>
      <c r="J38" s="60" t="s">
        <v>122</v>
      </c>
      <c r="K38" s="60" t="s">
        <v>122</v>
      </c>
      <c r="L38" s="60" t="s">
        <v>123</v>
      </c>
      <c r="M38" s="60" t="s">
        <v>123</v>
      </c>
      <c r="N38" s="60" t="s">
        <v>124</v>
      </c>
      <c r="O38" s="60" t="s">
        <v>124</v>
      </c>
      <c r="P38" s="60" t="s">
        <v>125</v>
      </c>
      <c r="Q38" s="60" t="s">
        <v>125</v>
      </c>
      <c r="R38" s="60" t="s">
        <v>126</v>
      </c>
      <c r="S38" s="60" t="s">
        <v>126</v>
      </c>
      <c r="T38" s="60" t="s">
        <v>127</v>
      </c>
      <c r="U38" s="60" t="s">
        <v>127</v>
      </c>
      <c r="V38" s="60" t="s">
        <v>128</v>
      </c>
      <c r="W38" s="60" t="s">
        <v>128</v>
      </c>
      <c r="X38" s="60" t="s">
        <v>129</v>
      </c>
      <c r="Y38" s="60" t="s">
        <v>129</v>
      </c>
    </row>
    <row r="39" spans="1:28" ht="15" customHeight="1" x14ac:dyDescent="0.2">
      <c r="A39" s="60" t="s">
        <v>18</v>
      </c>
      <c r="B39" s="60" t="s">
        <v>130</v>
      </c>
      <c r="C39" s="60" t="s">
        <v>131</v>
      </c>
      <c r="D39" s="60" t="s">
        <v>131</v>
      </c>
      <c r="E39" s="60" t="s">
        <v>132</v>
      </c>
      <c r="F39" s="60" t="s">
        <v>132</v>
      </c>
      <c r="G39" s="60" t="s">
        <v>133</v>
      </c>
      <c r="H39" s="60" t="s">
        <v>133</v>
      </c>
      <c r="I39" s="60" t="s">
        <v>134</v>
      </c>
      <c r="J39" s="60" t="s">
        <v>134</v>
      </c>
      <c r="K39" s="60" t="s">
        <v>135</v>
      </c>
      <c r="L39" s="60" t="s">
        <v>135</v>
      </c>
      <c r="M39" s="60" t="s">
        <v>136</v>
      </c>
      <c r="N39" s="60" t="s">
        <v>136</v>
      </c>
      <c r="O39" s="60" t="s">
        <v>137</v>
      </c>
      <c r="P39" s="60" t="s">
        <v>137</v>
      </c>
      <c r="Q39" s="60" t="s">
        <v>138</v>
      </c>
      <c r="R39" s="60" t="s">
        <v>138</v>
      </c>
      <c r="S39" s="60" t="s">
        <v>139</v>
      </c>
      <c r="T39" s="60" t="s">
        <v>139</v>
      </c>
      <c r="U39" s="60" t="s">
        <v>140</v>
      </c>
      <c r="V39" s="60" t="s">
        <v>140</v>
      </c>
      <c r="W39" s="60" t="s">
        <v>141</v>
      </c>
      <c r="X39" s="60" t="s">
        <v>141</v>
      </c>
      <c r="Y39" s="60" t="s">
        <v>142</v>
      </c>
    </row>
    <row r="40" spans="1:28" ht="12.75" x14ac:dyDescent="0.2">
      <c r="A40" s="60" t="s">
        <v>19</v>
      </c>
      <c r="B40" s="60" t="s">
        <v>143</v>
      </c>
      <c r="C40" s="60" t="s">
        <v>143</v>
      </c>
      <c r="D40" s="60" t="s">
        <v>144</v>
      </c>
      <c r="E40" s="60" t="s">
        <v>144</v>
      </c>
      <c r="F40" s="60" t="s">
        <v>145</v>
      </c>
      <c r="G40" s="60" t="s">
        <v>145</v>
      </c>
      <c r="H40" s="60" t="s">
        <v>146</v>
      </c>
      <c r="I40" s="60" t="s">
        <v>146</v>
      </c>
      <c r="J40" s="60" t="s">
        <v>147</v>
      </c>
      <c r="K40" s="60" t="s">
        <v>147</v>
      </c>
      <c r="L40" s="60" t="s">
        <v>148</v>
      </c>
      <c r="M40" s="60" t="s">
        <v>148</v>
      </c>
      <c r="N40" s="60" t="s">
        <v>149</v>
      </c>
      <c r="O40" s="60" t="s">
        <v>149</v>
      </c>
      <c r="P40" s="60" t="s">
        <v>150</v>
      </c>
      <c r="Q40" s="60" t="s">
        <v>150</v>
      </c>
      <c r="R40" s="60" t="s">
        <v>151</v>
      </c>
      <c r="S40" s="60" t="s">
        <v>151</v>
      </c>
      <c r="T40" s="60" t="s">
        <v>152</v>
      </c>
      <c r="U40" s="60" t="s">
        <v>152</v>
      </c>
      <c r="V40" s="60" t="s">
        <v>153</v>
      </c>
      <c r="W40" s="60" t="s">
        <v>153</v>
      </c>
      <c r="X40" s="60" t="s">
        <v>154</v>
      </c>
      <c r="Y40" s="60" t="s">
        <v>154</v>
      </c>
    </row>
    <row r="41" spans="1:28" ht="12.75" x14ac:dyDescent="0.2">
      <c r="A41" s="60" t="s">
        <v>20</v>
      </c>
      <c r="B41" s="60" t="s">
        <v>155</v>
      </c>
      <c r="C41" s="60" t="s">
        <v>156</v>
      </c>
      <c r="D41" s="60" t="s">
        <v>156</v>
      </c>
      <c r="E41" s="60" t="s">
        <v>157</v>
      </c>
      <c r="F41" s="60" t="s">
        <v>157</v>
      </c>
      <c r="G41" s="60" t="s">
        <v>158</v>
      </c>
      <c r="H41" s="60" t="s">
        <v>158</v>
      </c>
      <c r="I41" s="60" t="s">
        <v>159</v>
      </c>
      <c r="J41" s="60" t="s">
        <v>159</v>
      </c>
      <c r="K41" s="60" t="s">
        <v>160</v>
      </c>
      <c r="L41" s="60" t="s">
        <v>160</v>
      </c>
      <c r="M41" s="60" t="s">
        <v>161</v>
      </c>
      <c r="N41" s="60" t="s">
        <v>161</v>
      </c>
      <c r="O41" s="60" t="s">
        <v>162</v>
      </c>
      <c r="P41" s="60" t="s">
        <v>162</v>
      </c>
      <c r="Q41" s="60" t="s">
        <v>163</v>
      </c>
      <c r="R41" s="60" t="s">
        <v>163</v>
      </c>
      <c r="S41" s="60" t="s">
        <v>164</v>
      </c>
      <c r="T41" s="60" t="s">
        <v>164</v>
      </c>
      <c r="U41" s="60" t="s">
        <v>165</v>
      </c>
      <c r="V41" s="60" t="s">
        <v>165</v>
      </c>
      <c r="W41" s="60" t="s">
        <v>166</v>
      </c>
      <c r="X41" s="60" t="s">
        <v>166</v>
      </c>
      <c r="Y41" s="60" t="s">
        <v>167</v>
      </c>
    </row>
    <row r="42" spans="1:28" ht="12.75" x14ac:dyDescent="0.2">
      <c r="A42" s="60" t="s">
        <v>21</v>
      </c>
      <c r="B42" s="60" t="s">
        <v>168</v>
      </c>
      <c r="C42" s="60" t="s">
        <v>168</v>
      </c>
      <c r="D42" s="60" t="s">
        <v>169</v>
      </c>
      <c r="E42" s="60" t="s">
        <v>169</v>
      </c>
      <c r="F42" s="60" t="s">
        <v>170</v>
      </c>
      <c r="G42" s="60" t="s">
        <v>170</v>
      </c>
      <c r="H42" s="60" t="s">
        <v>171</v>
      </c>
      <c r="I42" s="60" t="s">
        <v>171</v>
      </c>
      <c r="J42" s="60" t="s">
        <v>172</v>
      </c>
      <c r="K42" s="60" t="s">
        <v>172</v>
      </c>
      <c r="L42" s="60" t="s">
        <v>173</v>
      </c>
      <c r="M42" s="60" t="s">
        <v>173</v>
      </c>
      <c r="N42" s="60" t="s">
        <v>174</v>
      </c>
      <c r="O42" s="60" t="s">
        <v>174</v>
      </c>
      <c r="P42" s="60" t="s">
        <v>175</v>
      </c>
      <c r="Q42" s="60" t="s">
        <v>175</v>
      </c>
      <c r="R42" s="60" t="s">
        <v>176</v>
      </c>
      <c r="S42" s="60" t="s">
        <v>176</v>
      </c>
      <c r="T42" s="60" t="s">
        <v>177</v>
      </c>
      <c r="U42" s="60" t="s">
        <v>177</v>
      </c>
      <c r="V42" s="60" t="s">
        <v>178</v>
      </c>
      <c r="W42" s="60" t="s">
        <v>178</v>
      </c>
      <c r="X42" s="60" t="s">
        <v>179</v>
      </c>
      <c r="Y42" s="60" t="s">
        <v>179</v>
      </c>
    </row>
    <row r="43" spans="1:28" ht="12.75" x14ac:dyDescent="0.2">
      <c r="A43" s="60" t="s">
        <v>22</v>
      </c>
      <c r="B43" s="60" t="s">
        <v>180</v>
      </c>
      <c r="C43" s="60" t="s">
        <v>181</v>
      </c>
      <c r="D43" s="60" t="s">
        <v>181</v>
      </c>
      <c r="E43" s="60" t="s">
        <v>182</v>
      </c>
      <c r="F43" s="60" t="s">
        <v>182</v>
      </c>
      <c r="G43" s="60" t="s">
        <v>183</v>
      </c>
      <c r="H43" s="60" t="s">
        <v>183</v>
      </c>
      <c r="I43" s="60" t="s">
        <v>184</v>
      </c>
      <c r="J43" s="60" t="s">
        <v>184</v>
      </c>
      <c r="K43" s="60" t="s">
        <v>185</v>
      </c>
      <c r="L43" s="60" t="s">
        <v>185</v>
      </c>
      <c r="M43" s="60" t="s">
        <v>186</v>
      </c>
      <c r="N43" s="60" t="s">
        <v>186</v>
      </c>
      <c r="O43" s="60" t="s">
        <v>187</v>
      </c>
      <c r="P43" s="60" t="s">
        <v>187</v>
      </c>
      <c r="Q43" s="60" t="s">
        <v>188</v>
      </c>
      <c r="R43" s="60" t="s">
        <v>188</v>
      </c>
      <c r="S43" s="60" t="s">
        <v>189</v>
      </c>
      <c r="T43" s="60" t="s">
        <v>189</v>
      </c>
      <c r="U43" s="60" t="s">
        <v>190</v>
      </c>
      <c r="V43" s="60" t="s">
        <v>190</v>
      </c>
      <c r="W43" s="60" t="s">
        <v>191</v>
      </c>
      <c r="X43" s="60" t="s">
        <v>191</v>
      </c>
      <c r="Y43" s="60" t="s">
        <v>180</v>
      </c>
    </row>
    <row r="44" spans="1:28" ht="12.75" x14ac:dyDescent="0.2">
      <c r="A44" s="60" t="s">
        <v>23</v>
      </c>
      <c r="B44" s="60" t="s">
        <v>192</v>
      </c>
      <c r="C44" s="60" t="s">
        <v>192</v>
      </c>
      <c r="D44" s="60" t="s">
        <v>193</v>
      </c>
      <c r="E44" s="60" t="s">
        <v>193</v>
      </c>
      <c r="F44" s="60" t="s">
        <v>194</v>
      </c>
      <c r="G44" s="60" t="s">
        <v>194</v>
      </c>
      <c r="H44" s="60" t="s">
        <v>195</v>
      </c>
      <c r="I44" s="60" t="s">
        <v>195</v>
      </c>
      <c r="J44" s="60" t="s">
        <v>196</v>
      </c>
      <c r="K44" s="60" t="s">
        <v>196</v>
      </c>
      <c r="L44" s="60" t="s">
        <v>197</v>
      </c>
      <c r="M44" s="60" t="s">
        <v>197</v>
      </c>
      <c r="N44" s="60" t="s">
        <v>198</v>
      </c>
      <c r="O44" s="60" t="s">
        <v>198</v>
      </c>
      <c r="P44" s="60" t="s">
        <v>199</v>
      </c>
      <c r="Q44" s="60" t="s">
        <v>199</v>
      </c>
      <c r="R44" s="60" t="s">
        <v>200</v>
      </c>
      <c r="S44" s="60" t="s">
        <v>200</v>
      </c>
      <c r="T44" s="60" t="s">
        <v>201</v>
      </c>
      <c r="U44" s="60" t="s">
        <v>201</v>
      </c>
      <c r="V44" s="60" t="s">
        <v>202</v>
      </c>
      <c r="W44" s="60" t="s">
        <v>202</v>
      </c>
      <c r="X44" s="60" t="s">
        <v>203</v>
      </c>
      <c r="Y44" s="60" t="s">
        <v>203</v>
      </c>
    </row>
    <row r="46" spans="1:28" ht="12.75" x14ac:dyDescent="0.2">
      <c r="A46" s="60" t="s">
        <v>369</v>
      </c>
      <c r="AB46" s="3981"/>
    </row>
    <row r="48" spans="1:28" ht="15" customHeight="1" x14ac:dyDescent="0.2">
      <c r="R48" t="s">
        <v>317</v>
      </c>
      <c r="S48"/>
      <c r="T48"/>
      <c r="U48"/>
      <c r="V48"/>
      <c r="W48"/>
      <c r="X48"/>
      <c r="Y48"/>
      <c r="Z48"/>
    </row>
    <row r="49" spans="2:26" ht="15" customHeight="1" thickBot="1" x14ac:dyDescent="0.25">
      <c r="B49"/>
      <c r="C49" t="s">
        <v>205</v>
      </c>
      <c r="D49" t="s">
        <v>206</v>
      </c>
      <c r="R49"/>
      <c r="S49"/>
      <c r="T49"/>
      <c r="U49"/>
      <c r="V49"/>
      <c r="W49"/>
      <c r="X49"/>
      <c r="Y49"/>
      <c r="Z49"/>
    </row>
    <row r="50" spans="2:26" ht="15" customHeight="1" x14ac:dyDescent="0.2">
      <c r="B50" t="s">
        <v>207</v>
      </c>
      <c r="C50">
        <v>200</v>
      </c>
      <c r="D50" s="3">
        <f>AVERAGE(B11,Y11)</f>
        <v>2.6170999999999998</v>
      </c>
      <c r="R50" s="17" t="s">
        <v>318</v>
      </c>
      <c r="S50" s="17"/>
      <c r="T50"/>
      <c r="U50"/>
      <c r="V50"/>
      <c r="W50"/>
      <c r="X50"/>
      <c r="Y50"/>
      <c r="Z50"/>
    </row>
    <row r="51" spans="2:26" ht="15" customHeight="1" x14ac:dyDescent="0.2">
      <c r="B51" t="s">
        <v>208</v>
      </c>
      <c r="C51">
        <v>150</v>
      </c>
      <c r="D51" s="3">
        <f>AVERAGE(B13,Y13)</f>
        <v>2.1985000000000001</v>
      </c>
      <c r="R51" t="s">
        <v>319</v>
      </c>
      <c r="S51">
        <v>0.98997878606244816</v>
      </c>
      <c r="T51"/>
      <c r="U51"/>
      <c r="V51"/>
      <c r="W51"/>
      <c r="X51"/>
      <c r="Y51"/>
      <c r="Z51"/>
    </row>
    <row r="52" spans="2:26" ht="15" customHeight="1" x14ac:dyDescent="0.2">
      <c r="B52" t="s">
        <v>209</v>
      </c>
      <c r="C52">
        <v>100</v>
      </c>
      <c r="D52" s="3">
        <f>AVERAGE(B15,Y15)</f>
        <v>1.64645</v>
      </c>
      <c r="R52" t="s">
        <v>320</v>
      </c>
      <c r="S52">
        <v>0.98005799685367856</v>
      </c>
      <c r="T52"/>
      <c r="U52"/>
      <c r="V52"/>
      <c r="W52"/>
      <c r="X52"/>
      <c r="Y52"/>
      <c r="Z52"/>
    </row>
    <row r="53" spans="2:26" ht="15" customHeight="1" x14ac:dyDescent="0.2">
      <c r="B53" t="s">
        <v>210</v>
      </c>
      <c r="C53">
        <v>80</v>
      </c>
      <c r="D53" s="3">
        <f>AVERAGE(B17,Y17)</f>
        <v>1.2897500000000002</v>
      </c>
      <c r="R53" t="s">
        <v>321</v>
      </c>
      <c r="S53">
        <v>0.97606959622441425</v>
      </c>
      <c r="T53"/>
      <c r="U53"/>
      <c r="V53"/>
      <c r="W53"/>
      <c r="X53"/>
      <c r="Y53"/>
      <c r="Z53"/>
    </row>
    <row r="54" spans="2:26" ht="15" customHeight="1" x14ac:dyDescent="0.2">
      <c r="B54" t="s">
        <v>211</v>
      </c>
      <c r="C54">
        <v>40</v>
      </c>
      <c r="D54" s="3">
        <f>AVERAGE(B19,Y19)</f>
        <v>0.59099999999999997</v>
      </c>
      <c r="R54" t="s">
        <v>322</v>
      </c>
      <c r="S54">
        <v>0.14878309213926746</v>
      </c>
      <c r="T54"/>
      <c r="U54"/>
      <c r="V54"/>
      <c r="W54"/>
      <c r="X54"/>
      <c r="Y54"/>
      <c r="Z54"/>
    </row>
    <row r="55" spans="2:26" ht="15" customHeight="1" thickBot="1" x14ac:dyDescent="0.25">
      <c r="B55" t="s">
        <v>212</v>
      </c>
      <c r="C55">
        <v>20</v>
      </c>
      <c r="D55" s="3">
        <f>AVERAGE(B21,Y21)</f>
        <v>0.30120000000000002</v>
      </c>
      <c r="R55" s="15" t="s">
        <v>323</v>
      </c>
      <c r="S55" s="15">
        <v>7</v>
      </c>
      <c r="T55"/>
      <c r="U55"/>
      <c r="V55"/>
      <c r="W55"/>
      <c r="X55"/>
      <c r="Y55"/>
      <c r="Z55"/>
    </row>
    <row r="56" spans="2:26" ht="15" customHeight="1" x14ac:dyDescent="0.2">
      <c r="B56" t="s">
        <v>213</v>
      </c>
      <c r="C56">
        <v>10</v>
      </c>
      <c r="D56" s="3">
        <f>AVERAGE(B23,Y23)</f>
        <v>0.11495</v>
      </c>
      <c r="R56"/>
      <c r="S56"/>
      <c r="T56"/>
      <c r="U56"/>
      <c r="V56"/>
      <c r="W56"/>
      <c r="X56"/>
      <c r="Y56"/>
      <c r="Z56"/>
    </row>
    <row r="57" spans="2:26" ht="15" customHeight="1" thickBot="1" x14ac:dyDescent="0.25">
      <c r="R57" t="s">
        <v>324</v>
      </c>
      <c r="S57"/>
      <c r="T57"/>
      <c r="U57"/>
      <c r="V57"/>
      <c r="W57"/>
      <c r="X57"/>
      <c r="Y57"/>
      <c r="Z57"/>
    </row>
    <row r="58" spans="2:26" ht="15" customHeight="1" x14ac:dyDescent="0.2">
      <c r="R58" s="16"/>
      <c r="S58" s="16" t="s">
        <v>329</v>
      </c>
      <c r="T58" s="16" t="s">
        <v>330</v>
      </c>
      <c r="U58" s="16" t="s">
        <v>331</v>
      </c>
      <c r="V58" s="16" t="s">
        <v>13</v>
      </c>
      <c r="W58" s="16" t="s">
        <v>332</v>
      </c>
      <c r="X58"/>
      <c r="Y58"/>
      <c r="Z58"/>
    </row>
    <row r="59" spans="2:26" ht="15" customHeight="1" x14ac:dyDescent="0.2">
      <c r="R59" t="s">
        <v>325</v>
      </c>
      <c r="S59">
        <v>1</v>
      </c>
      <c r="T59">
        <v>5.4395147817531058</v>
      </c>
      <c r="U59">
        <v>5.4395147817531058</v>
      </c>
      <c r="V59">
        <v>245.7270690568678</v>
      </c>
      <c r="W59">
        <v>1.9205214663368471E-5</v>
      </c>
      <c r="X59"/>
      <c r="Y59"/>
      <c r="Z59"/>
    </row>
    <row r="60" spans="2:26" ht="15" customHeight="1" x14ac:dyDescent="0.2">
      <c r="R60" t="s">
        <v>326</v>
      </c>
      <c r="S60">
        <v>5</v>
      </c>
      <c r="T60">
        <v>0.11068204253260874</v>
      </c>
      <c r="U60">
        <v>2.2136408506521748E-2</v>
      </c>
      <c r="V60"/>
      <c r="W60"/>
      <c r="X60"/>
      <c r="Y60"/>
      <c r="Z60"/>
    </row>
    <row r="61" spans="2:26" ht="15" customHeight="1" thickBot="1" x14ac:dyDescent="0.25">
      <c r="R61" s="15" t="s">
        <v>327</v>
      </c>
      <c r="S61" s="15">
        <v>6</v>
      </c>
      <c r="T61" s="15">
        <v>5.5501968242857149</v>
      </c>
      <c r="U61" s="15"/>
      <c r="V61" s="15"/>
      <c r="W61" s="15"/>
      <c r="X61"/>
      <c r="Y61"/>
      <c r="Z61"/>
    </row>
    <row r="62" spans="2:26" ht="15" customHeight="1" thickBot="1" x14ac:dyDescent="0.25">
      <c r="R62"/>
      <c r="S62"/>
      <c r="T62"/>
      <c r="U62"/>
      <c r="V62"/>
      <c r="W62"/>
      <c r="X62"/>
      <c r="Y62"/>
      <c r="Z62"/>
    </row>
    <row r="63" spans="2:26" ht="15" customHeight="1" x14ac:dyDescent="0.2">
      <c r="R63" s="16"/>
      <c r="S63" s="16" t="s">
        <v>333</v>
      </c>
      <c r="T63" s="16" t="s">
        <v>322</v>
      </c>
      <c r="U63" s="16" t="s">
        <v>334</v>
      </c>
      <c r="V63" s="16" t="s">
        <v>335</v>
      </c>
      <c r="W63" s="16" t="s">
        <v>336</v>
      </c>
      <c r="X63" s="16" t="s">
        <v>337</v>
      </c>
      <c r="Y63" s="16" t="s">
        <v>338</v>
      </c>
      <c r="Z63" s="16" t="s">
        <v>339</v>
      </c>
    </row>
    <row r="64" spans="2:26" ht="15" customHeight="1" x14ac:dyDescent="0.2">
      <c r="R64" t="s">
        <v>328</v>
      </c>
      <c r="S64">
        <v>8.8767391304347409E-2</v>
      </c>
      <c r="T64">
        <v>9.3070257837057357E-2</v>
      </c>
      <c r="U64">
        <v>0.95376754472687519</v>
      </c>
      <c r="V64">
        <v>0.38400195241963497</v>
      </c>
      <c r="W64">
        <v>-0.15047732292958063</v>
      </c>
      <c r="X64">
        <v>0.32801210553827542</v>
      </c>
      <c r="Y64">
        <v>-0.15047732292958063</v>
      </c>
      <c r="Z64">
        <v>0.32801210553827542</v>
      </c>
    </row>
    <row r="65" spans="18:26" ht="15" customHeight="1" thickBot="1" x14ac:dyDescent="0.25">
      <c r="R65" s="15" t="s">
        <v>340</v>
      </c>
      <c r="S65" s="15">
        <v>1.3562630434782614E-2</v>
      </c>
      <c r="T65" s="15">
        <v>8.6520182657206298E-4</v>
      </c>
      <c r="U65" s="15">
        <v>15.675684006028826</v>
      </c>
      <c r="V65" s="15">
        <v>1.9205214663368437E-5</v>
      </c>
      <c r="W65" s="15">
        <v>1.1338558335237107E-2</v>
      </c>
      <c r="X65" s="15">
        <v>1.578670253432812E-2</v>
      </c>
      <c r="Y65" s="15">
        <v>1.1338558335237107E-2</v>
      </c>
      <c r="Z65" s="15">
        <v>1.578670253432812E-2</v>
      </c>
    </row>
    <row r="66" spans="18:26" ht="15" customHeight="1" x14ac:dyDescent="0.2">
      <c r="R66"/>
      <c r="S66"/>
      <c r="T66"/>
      <c r="U66"/>
      <c r="V66"/>
      <c r="W66"/>
      <c r="X66"/>
      <c r="Y66"/>
      <c r="Z66"/>
    </row>
    <row r="67" spans="18:26" ht="15" customHeight="1" x14ac:dyDescent="0.2">
      <c r="R67"/>
      <c r="S67"/>
      <c r="T67"/>
      <c r="U67"/>
      <c r="V67"/>
      <c r="W67"/>
      <c r="X67"/>
      <c r="Y67"/>
      <c r="Z67"/>
    </row>
    <row r="68" spans="18:26" ht="15" customHeight="1" x14ac:dyDescent="0.2">
      <c r="R68"/>
      <c r="S68"/>
      <c r="T68"/>
      <c r="U68"/>
      <c r="V68"/>
      <c r="W68"/>
      <c r="X68"/>
      <c r="Y68"/>
      <c r="Z68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UK Results</vt:lpstr>
      <vt:lpstr>Kenya Results</vt:lpstr>
      <vt:lpstr>Pakistan Results</vt:lpstr>
      <vt:lpstr>Zambia Results</vt:lpstr>
      <vt:lpstr>Nepal Results</vt:lpstr>
      <vt:lpstr>Cote d'Ivoire Results</vt:lpstr>
      <vt:lpstr>Mali Results</vt:lpstr>
      <vt:lpstr>Benin Results</vt:lpstr>
      <vt:lpstr>Niger Results</vt:lpstr>
      <vt:lpstr>Indonesia Results</vt:lpstr>
      <vt:lpstr>Thailand Results</vt:lpstr>
      <vt:lpstr>CPVTFC3SG0002</vt:lpstr>
      <vt:lpstr>CPVTFC3SG0004</vt:lpstr>
      <vt:lpstr>CPVTFC3SG0005</vt:lpstr>
      <vt:lpstr>CPVTFC3SG0006</vt:lpstr>
      <vt:lpstr>CPVTFC3SG0007</vt:lpstr>
      <vt:lpstr>CPVTFC3SG0008</vt:lpstr>
      <vt:lpstr>CPVTFC3SG0009</vt:lpstr>
      <vt:lpstr>CPVTFC3SG0010</vt:lpstr>
      <vt:lpstr>CPVTFC3SG0011</vt:lpstr>
      <vt:lpstr>CPVTFC3SG0012</vt:lpstr>
      <vt:lpstr>CPVTFC3SG0013</vt:lpstr>
      <vt:lpstr>CPVTFC3SG0014</vt:lpstr>
      <vt:lpstr>CPVTFC3SG0015</vt:lpstr>
      <vt:lpstr>CPVTFC3SG0016</vt:lpstr>
      <vt:lpstr>CPVTFC3SG0017</vt:lpstr>
      <vt:lpstr>CPVTFC3SG0018</vt:lpstr>
      <vt:lpstr>CPVTFC3SG0019</vt:lpstr>
      <vt:lpstr>CPVTFC3SG0020</vt:lpstr>
      <vt:lpstr>CPVTFC3SG0021</vt:lpstr>
      <vt:lpstr>CPVTFC3SG0022</vt:lpstr>
      <vt:lpstr>CPVTFC3SG0023</vt:lpstr>
      <vt:lpstr>CPVTFC3SG0024</vt:lpstr>
      <vt:lpstr>CPVTFC3SG0025</vt:lpstr>
      <vt:lpstr>CPVTFC3SG0026</vt:lpstr>
      <vt:lpstr>CPVTFC3SG0027</vt:lpstr>
      <vt:lpstr>CPVTFC3SG0028</vt:lpstr>
      <vt:lpstr>CPVTFC3SG0029</vt:lpstr>
      <vt:lpstr>CPVTFC3SG0030</vt:lpstr>
      <vt:lpstr>CPVTFC3SG0031</vt:lpstr>
      <vt:lpstr>CPVTFC3SG0032</vt:lpstr>
      <vt:lpstr>CPVTFC3SG0033</vt:lpstr>
      <vt:lpstr>CPVTFC3SG0034</vt:lpstr>
      <vt:lpstr>CPVTFC3SG0035</vt:lpstr>
      <vt:lpstr>CPVTFC3SG0036</vt:lpstr>
      <vt:lpstr>CPVTFC3SG0037</vt:lpstr>
      <vt:lpstr>CPVTFC3SG0038</vt:lpstr>
      <vt:lpstr>CPVTFC3SG0039</vt:lpstr>
      <vt:lpstr>CPVTFC3SG0040</vt:lpstr>
      <vt:lpstr>CPVTFC3SG0041</vt:lpstr>
      <vt:lpstr>CPVTFC3SG0042</vt:lpstr>
      <vt:lpstr>CPVTFC3SG0043</vt:lpstr>
      <vt:lpstr>CPVTFC3SG0044</vt:lpstr>
      <vt:lpstr>CPVTFC3SG0045</vt:lpstr>
      <vt:lpstr>CPVTFC3SG0046</vt:lpstr>
      <vt:lpstr>CPVTFC3SG0047</vt:lpstr>
      <vt:lpstr>CPVTFC3SG0048</vt:lpstr>
      <vt:lpstr>CPVTFC3SG0049</vt:lpstr>
      <vt:lpstr>CPVTFC3SG0050</vt:lpstr>
      <vt:lpstr>CPVTFC3SG0051</vt:lpstr>
      <vt:lpstr>CPVTFC3SG0052</vt:lpstr>
      <vt:lpstr>CPVTFC3SG0053</vt:lpstr>
      <vt:lpstr>CPVTFC3SG0054</vt:lpstr>
      <vt:lpstr>CPVTFC3SG0055</vt:lpstr>
      <vt:lpstr>CPVTFC3SG0056</vt:lpstr>
      <vt:lpstr>CPVTFC3SG0057</vt:lpstr>
      <vt:lpstr>CPVTFC3SG0058</vt:lpstr>
      <vt:lpstr>CPVTFC3SG0059</vt:lpstr>
      <vt:lpstr>CPVTFC3SG0060</vt:lpstr>
      <vt:lpstr>CPVTFC3SG0061</vt:lpstr>
      <vt:lpstr>CPVTFC3SG0062</vt:lpstr>
      <vt:lpstr>CPVTFC3SG0063</vt:lpstr>
      <vt:lpstr>CPVTFC3SG0064</vt:lpstr>
      <vt:lpstr>CPVTFC3SG0065</vt:lpstr>
      <vt:lpstr>CPVTFC3SG0066</vt:lpstr>
      <vt:lpstr>CPVTFC3SG0067</vt:lpstr>
      <vt:lpstr>CPVTFC3SG0068</vt:lpstr>
      <vt:lpstr>CPVTFC3SG0069</vt:lpstr>
      <vt:lpstr>CPVTFC3SG0070</vt:lpstr>
      <vt:lpstr>CPVTFC3SG0071</vt:lpstr>
      <vt:lpstr>CPVTFC3SG0072</vt:lpstr>
      <vt:lpstr>CPVTFC3SG0073</vt:lpstr>
      <vt:lpstr>CPVTFC3SG0074</vt:lpstr>
      <vt:lpstr>CPVTFC3SG0075</vt:lpstr>
      <vt:lpstr>CPVTFC3SG0076</vt:lpstr>
      <vt:lpstr>CPVTFC3SG0077</vt:lpstr>
      <vt:lpstr>CPVTFC3SG0078</vt:lpstr>
      <vt:lpstr>CPVTFC3SG0079</vt:lpstr>
      <vt:lpstr>CPVTFC3SG0080</vt:lpstr>
      <vt:lpstr>CPVTFC3SG0081</vt:lpstr>
      <vt:lpstr>CPVTFC3SG0082</vt:lpstr>
      <vt:lpstr>CPVTFC3SG0083</vt:lpstr>
      <vt:lpstr>CPVTFC3SG0084</vt:lpstr>
      <vt:lpstr>CPVTFC3SG0085</vt:lpstr>
    </vt:vector>
  </TitlesOfParts>
  <Company>ComponentOne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User</cp:lastModifiedBy>
  <dcterms:created xsi:type="dcterms:W3CDTF">2022-08-19T06:13:39Z</dcterms:created>
  <dcterms:modified xsi:type="dcterms:W3CDTF">2022-12-05T08:26:29Z</dcterms:modified>
</cp:coreProperties>
</file>